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DUTO" sheetId="1" state="visible" r:id="rId1"/>
    <sheet xmlns:r="http://schemas.openxmlformats.org/officeDocument/2006/relationships" name="ANALISE FORNECEDOR" sheetId="2" state="visible" r:id="rId2"/>
    <sheet xmlns:r="http://schemas.openxmlformats.org/officeDocument/2006/relationships" name="ANALISE COMPRADOR" sheetId="3" state="visible" r:id="rId3"/>
    <sheet xmlns:r="http://schemas.openxmlformats.org/officeDocument/2006/relationships" name="FORNECEDORES X COMPRAD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i val="1"/>
      <color theme="3"/>
      <sz val="10"/>
      <scheme val="minor"/>
    </font>
    <font>
      <name val="Aptos Narrow"/>
      <family val="2"/>
      <i val="1"/>
      <color rgb="FFFF0000"/>
      <sz val="10"/>
      <scheme val="minor"/>
    </font>
  </fonts>
  <fills count="2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A7ED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11" borderId="0" pivotButton="0" quotePrefix="0" xfId="0"/>
    <xf numFmtId="0" fontId="2" fillId="12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right" vertical="top"/>
    </xf>
    <xf numFmtId="0" fontId="5" fillId="1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6" fillId="0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/>
    </xf>
    <xf numFmtId="0" fontId="5" fillId="17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6" fillId="14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0" fontId="5" fillId="21" borderId="0" pivotButton="0" quotePrefix="0" xfId="0"/>
    <xf numFmtId="0" fontId="5" fillId="5" borderId="0" applyAlignment="1" pivotButton="0" quotePrefix="0" xfId="0">
      <alignment horizontal="centerContinuous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5" borderId="0" pivotButton="0" quotePrefix="0" xfId="0"/>
    <xf numFmtId="0" fontId="5" fillId="16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2" fillId="19" borderId="0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center" vertical="center" wrapText="1"/>
    </xf>
    <xf numFmtId="164" fontId="2" fillId="19" borderId="0" applyAlignment="1" pivotButton="0" quotePrefix="0" xfId="0">
      <alignment horizontal="center" vertical="center" wrapText="1"/>
    </xf>
    <xf numFmtId="0" fontId="2" fillId="20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1" fillId="19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right" vertical="center"/>
    </xf>
    <xf numFmtId="0" fontId="1" fillId="20" borderId="0" applyAlignment="1" pivotButton="0" quotePrefix="0" xfId="0">
      <alignment horizontal="center" vertical="center"/>
    </xf>
    <xf numFmtId="0" fontId="7" fillId="21" borderId="0" pivotButton="0" quotePrefix="0" xfId="0"/>
    <xf numFmtId="0" fontId="10" fillId="0" borderId="0" pivotButton="0" quotePrefix="0" xfId="0"/>
    <xf numFmtId="0" fontId="10" fillId="22" borderId="0" pivotButton="0" quotePrefix="0" xfId="0"/>
    <xf numFmtId="0" fontId="11" fillId="8" borderId="0" applyAlignment="1" pivotButton="0" quotePrefix="0" xfId="0">
      <alignment horizontal="center" vertical="center"/>
    </xf>
    <xf numFmtId="0" fontId="7" fillId="5" borderId="0" pivotButton="0" quotePrefix="0" xfId="0"/>
    <xf numFmtId="0" fontId="1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23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22" borderId="0" applyAlignment="1" pivotButton="0" quotePrefix="0" xfId="0">
      <alignment vertical="center"/>
    </xf>
    <xf numFmtId="0" fontId="13" fillId="22" borderId="0" applyAlignment="1" pivotButton="0" quotePrefix="0" xfId="0">
      <alignment horizontal="left" vertical="center"/>
    </xf>
    <xf numFmtId="0" fontId="1" fillId="22" borderId="0" pivotButton="0" quotePrefix="0" xfId="0"/>
    <xf numFmtId="0" fontId="2" fillId="22" borderId="0" pivotButton="0" quotePrefix="0" xfId="0"/>
    <xf numFmtId="0" fontId="14" fillId="13" borderId="0" applyAlignment="1" pivotButton="0" quotePrefix="0" xfId="0">
      <alignment vertical="center"/>
    </xf>
    <xf numFmtId="0" fontId="14" fillId="13" borderId="0" applyAlignment="1" pivotButton="0" quotePrefix="0" xfId="0">
      <alignment horizontal="left" vertical="center"/>
    </xf>
    <xf numFmtId="0" fontId="10" fillId="13" borderId="0" pivotButton="0" quotePrefix="0" xfId="0"/>
    <xf numFmtId="0" fontId="11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0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2" t="n"/>
      <c r="E1" s="3">
        <f>TEXT(COUNT(D3:D10000), "#.###") &amp; " SKU"</f>
        <v/>
      </c>
      <c r="F1" s="4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5">
        <f>TEXT(COUNTIFS(D3:D10000,"&gt;0",S3:S10000,"S"), "#.###") &amp; " SKU FL"</f>
        <v/>
      </c>
      <c r="S1" s="5" t="n"/>
      <c r="T1" s="5" t="n"/>
      <c r="U1" s="6">
        <f>SUBTOTAL(9,U3:U10000)</f>
        <v/>
      </c>
      <c r="V1" s="7">
        <f>SUBTOTAL(9,V3:V10000)</f>
        <v/>
      </c>
      <c r="W1" s="8" t="n"/>
      <c r="X1" s="9" t="n"/>
      <c r="Y1" s="9" t="n"/>
      <c r="Z1" s="9" t="n"/>
      <c r="AA1" s="9">
        <f>SUBTOTAL(9,AA3:AA10000)</f>
        <v/>
      </c>
      <c r="AB1" s="9">
        <f>SUBTOTAL(9,AB3:AB10000)</f>
        <v/>
      </c>
      <c r="AC1" s="9">
        <f>SUBTOTAL(9,AC3:AC10000)</f>
        <v/>
      </c>
      <c r="AD1" s="1" t="n"/>
      <c r="AE1" s="9" t="n"/>
      <c r="AF1" s="9" t="n"/>
      <c r="AG1" s="1" t="n"/>
      <c r="AH1" s="1" t="n"/>
      <c r="AI1" s="1" t="n"/>
      <c r="AJ1" s="10">
        <f>SUBTOTAL(9,AJ3:AJ10000)</f>
        <v/>
      </c>
      <c r="AK1" s="11" t="n"/>
      <c r="AL1" s="11" t="n"/>
      <c r="AM1" s="11" t="n"/>
      <c r="AN1" s="12">
        <f>SUBTOTAL(9,AN3:AN10000)</f>
        <v/>
      </c>
      <c r="AO1" s="12">
        <f>SUBTOTAL(9,AO3:AO10000)</f>
        <v/>
      </c>
      <c r="AP1" s="13">
        <f>SUBTOTAL(9,AP3:AP10000)</f>
        <v/>
      </c>
      <c r="AQ1" s="13">
        <f>SUBTOTAL(9,AQ3:AQ10000)</f>
        <v/>
      </c>
      <c r="AR1" s="13">
        <f>SUBTOTAL(9,AR3:AR10000)</f>
        <v/>
      </c>
      <c r="AS1" s="13">
        <f>SUBTOTAL(9,AS3:AS10000)</f>
        <v/>
      </c>
      <c r="AT1" s="13">
        <f>SUBTOTAL(9,AT3:AT10000)</f>
        <v/>
      </c>
      <c r="AU1" s="14">
        <f>IFERROR((SUBTOTAL(9,AN3:AN10000)/SUBTOTAL(9,AJ3:AJ10000)), 0)</f>
        <v/>
      </c>
      <c r="AV1" s="14">
        <f>IFERROR(((SUBTOTAL(9,AO3:AO10000)) / SUBTOTAL(9,AJ3:AJ10000)), 0)</f>
        <v/>
      </c>
      <c r="AW1" s="15" t="n"/>
      <c r="AX1" s="16">
        <f>SUBTOTAL(9,AX3:AX10000)</f>
        <v/>
      </c>
      <c r="AY1" s="16" t="n"/>
      <c r="AZ1" s="6">
        <f t="array" ref="AZ1">SUMPRODUCT(SUBTOTAL(9,OFFSET(AZ3,ROW(AZ3:AZ10000)-ROW(AZ3),0,1)),--(AZ3:AZ10000&gt;0))</f>
        <v/>
      </c>
      <c r="BA1" s="16">
        <f>SUBTOTAL(9,BA3:BA10000)</f>
        <v/>
      </c>
      <c r="BB1" s="16">
        <f>SUBTOTAL(9,BB3:BB10000)</f>
        <v/>
      </c>
      <c r="BC1" s="16">
        <f>SUBTOTAL(9,BC3:BC10000)</f>
        <v/>
      </c>
      <c r="BD1" s="16">
        <f>SUBTOTAL(9,BD3:BD10000)</f>
        <v/>
      </c>
      <c r="BE1" s="15">
        <f>SUBTOTAL(101,BE3:BE10000)</f>
        <v/>
      </c>
      <c r="BF1" s="15">
        <f>SUBTOTAL(101,BF3:BF10000)</f>
        <v/>
      </c>
      <c r="BG1" s="2" t="n"/>
      <c r="BH1" s="17">
        <f>SUBTOTAL(9,BH3:BH10000)</f>
        <v/>
      </c>
      <c r="BI1" s="18">
        <f>SUBTOTAL(9,BI3:BI10000)</f>
        <v/>
      </c>
      <c r="BJ1" s="18">
        <f>SUBTOTAL(9,BJ3:BJ10000)</f>
        <v/>
      </c>
      <c r="BK1" s="18">
        <f>SUBTOTAL(9,BK3:BK10000)</f>
        <v/>
      </c>
      <c r="BL1" s="18">
        <f>SUBTOTAL(9,BL3:BL10000)</f>
        <v/>
      </c>
      <c r="BM1" s="2">
        <f>SUBTOTAL(101,BM3:BM10000)</f>
        <v/>
      </c>
      <c r="BN1" s="19">
        <f>SUBTOTAL(9,BN3:BN10000)</f>
        <v/>
      </c>
      <c r="BO1" s="19">
        <f>SUBTOTAL(9,BO3:BO10000)</f>
        <v/>
      </c>
      <c r="BP1" s="19">
        <f>SUBTOTAL(9,BP3:BP10000)</f>
        <v/>
      </c>
      <c r="BQ1" s="19">
        <f>SUBTOTAL(9,BQ3:BQ10000)</f>
        <v/>
      </c>
      <c r="BR1" s="19">
        <f>SUBTOTAL(9,BR3:BR5706)</f>
        <v/>
      </c>
      <c r="BS1" s="20">
        <f>SUBTOTAL(9,BS3:BS10000)</f>
        <v/>
      </c>
      <c r="BT1" s="20">
        <f>SUBTOTAL(9,BT3:BT10000)</f>
        <v/>
      </c>
      <c r="BU1" s="20">
        <f>SUBTOTAL(9,BU3:BU10000)</f>
        <v/>
      </c>
      <c r="BV1" s="20">
        <f>SUBTOTAL(9,BV3:BV10000)</f>
        <v/>
      </c>
      <c r="BW1" s="20">
        <f>SUBTOTAL(9,BW3:BW10000)</f>
        <v/>
      </c>
      <c r="BX1" s="1" t="n"/>
      <c r="BY1" s="1" t="n"/>
      <c r="BZ1" s="3" t="n"/>
      <c r="CA1" s="3" t="n"/>
      <c r="CB1" s="7">
        <f>SUBTOTAL(9,CB3:CB10000)</f>
        <v/>
      </c>
      <c r="CC1" s="7">
        <f>SUBTOTAL(9,CC3:CC10000)</f>
        <v/>
      </c>
      <c r="CD1" s="21" t="n"/>
    </row>
    <row r="2">
      <c r="A2" s="9" t="inlineStr">
        <is>
          <t>Filial</t>
        </is>
      </c>
      <c r="B2" s="22" t="inlineStr">
        <is>
          <t>BARRAS</t>
        </is>
      </c>
      <c r="C2" s="22" t="inlineStr">
        <is>
          <t>CODIGO PRINCIPAL</t>
        </is>
      </c>
      <c r="D2" s="23" t="inlineStr">
        <is>
          <t>Código Produto</t>
        </is>
      </c>
      <c r="E2" s="22" t="inlineStr">
        <is>
          <t>DESCRIÇÃO</t>
        </is>
      </c>
      <c r="F2" s="24" t="inlineStr">
        <is>
          <t>COD. FORNEC</t>
        </is>
      </c>
      <c r="G2" s="24" t="inlineStr">
        <is>
          <t>FORNECEDOR</t>
        </is>
      </c>
      <c r="H2" s="24" t="inlineStr">
        <is>
          <t>COMPRADOR</t>
        </is>
      </c>
      <c r="I2" s="24" t="inlineStr">
        <is>
          <t>COD COMPRADOR</t>
        </is>
      </c>
      <c r="J2" s="24" t="inlineStr">
        <is>
          <t>COD. MARCA</t>
        </is>
      </c>
      <c r="K2" s="24" t="inlineStr">
        <is>
          <t>MARCA</t>
        </is>
      </c>
      <c r="L2" s="24" t="inlineStr">
        <is>
          <t>COD. DEP.</t>
        </is>
      </c>
      <c r="M2" s="24" t="inlineStr">
        <is>
          <t>DEPARTAMENTO</t>
        </is>
      </c>
      <c r="N2" s="24" t="inlineStr">
        <is>
          <t>COD. SESSÃO</t>
        </is>
      </c>
      <c r="O2" s="24" t="inlineStr">
        <is>
          <t>SESSÃO</t>
        </is>
      </c>
      <c r="P2" s="24" t="inlineStr">
        <is>
          <t>COD. LINHA</t>
        </is>
      </c>
      <c r="Q2" s="24" t="inlineStr">
        <is>
          <t>LINHA</t>
        </is>
      </c>
      <c r="R2" s="22" t="inlineStr">
        <is>
          <t>CURVA ABC</t>
        </is>
      </c>
      <c r="S2" s="22" t="inlineStr">
        <is>
          <t>FORA DE LINHA</t>
        </is>
      </c>
      <c r="T2" s="24" t="inlineStr">
        <is>
          <t>CLASSE</t>
        </is>
      </c>
      <c r="U2" s="25" t="inlineStr">
        <is>
          <t>ESTOQUE DISPONÍVEL</t>
        </is>
      </c>
      <c r="V2" s="26" t="inlineStr">
        <is>
          <t>QUANTIDADE PEDIDA PENDENTE</t>
        </is>
      </c>
      <c r="W2" s="27" t="n"/>
      <c r="X2" s="24" t="inlineStr">
        <is>
          <t>AVARIADO</t>
        </is>
      </c>
      <c r="Y2" s="24" t="inlineStr">
        <is>
          <t>BLOQUEADO</t>
        </is>
      </c>
      <c r="Z2" s="24" t="inlineStr">
        <is>
          <t>RESERVADO</t>
        </is>
      </c>
      <c r="AA2" s="22" t="inlineStr">
        <is>
          <t>QUANTIDADE VENDIDA TRI</t>
        </is>
      </c>
      <c r="AB2" s="22" t="inlineStr">
        <is>
          <t>GIRO MÉDIO MENSAL</t>
        </is>
      </c>
      <c r="AC2" s="22" t="inlineStr">
        <is>
          <t>GIRO DIA</t>
        </is>
      </c>
      <c r="AD2" s="22" t="inlineStr">
        <is>
          <t>DATA ULTIMA ENTRADA</t>
        </is>
      </c>
      <c r="AE2" s="22" t="inlineStr">
        <is>
          <t>POSITIVAÇÃO</t>
        </is>
      </c>
      <c r="AF2" s="22" t="inlineStr">
        <is>
          <t>PREÇO PEDIDO COMPRA</t>
        </is>
      </c>
      <c r="AG2" s="22" t="inlineStr">
        <is>
          <t>CUSTO REAL</t>
        </is>
      </c>
      <c r="AH2" s="22" t="inlineStr">
        <is>
          <t>CUSTO REAL SEM ST</t>
        </is>
      </c>
      <c r="AI2" s="22" t="inlineStr">
        <is>
          <t>PREÇO MÉDIO VENDA</t>
        </is>
      </c>
      <c r="AJ2" s="28" t="inlineStr">
        <is>
          <t>VALOR MEDIA VENDA MÊS</t>
        </is>
      </c>
      <c r="AK2" s="29" t="inlineStr">
        <is>
          <t>MÊS P/ RUPTURA</t>
        </is>
      </c>
      <c r="AL2" s="29" t="inlineStr">
        <is>
          <t>MÉDIA IDEAL ESTOQUE</t>
        </is>
      </c>
      <c r="AM2" s="29" t="inlineStr">
        <is>
          <t>MÊS P/ EXCESSO</t>
        </is>
      </c>
      <c r="AN2" s="30" t="inlineStr">
        <is>
          <t>VALOR ESTOQUE PREÇO VENDA</t>
        </is>
      </c>
      <c r="AO2" s="30" t="inlineStr">
        <is>
          <t>VALOR ESTOQUE PREÇO VENDA + PENDÊNCIA</t>
        </is>
      </c>
      <c r="AP2" s="31" t="inlineStr">
        <is>
          <t>VALOR ESTOQUE PREÇO CUSTO</t>
        </is>
      </c>
      <c r="AQ2" s="31" t="inlineStr">
        <is>
          <t>VALOR ESTOQUE PREÇO CUSTO + PENDÊNCIA</t>
        </is>
      </c>
      <c r="AR2" s="31" t="inlineStr">
        <is>
          <t>ESTOQUE VALOR A</t>
        </is>
      </c>
      <c r="AS2" s="31" t="inlineStr">
        <is>
          <t>ESTOQUE VALOR B</t>
        </is>
      </c>
      <c r="AT2" s="31" t="inlineStr">
        <is>
          <t>ESTOQUE VALOR C</t>
        </is>
      </c>
      <c r="AU2" s="32" t="inlineStr">
        <is>
          <t>MÊS S/ PENDÊNCIA</t>
        </is>
      </c>
      <c r="AV2" s="32" t="inlineStr">
        <is>
          <t>MÊS + PENDÊNCIA</t>
        </is>
      </c>
      <c r="AW2" s="33" t="inlineStr">
        <is>
          <t>ESTOQUE IDEAL UND</t>
        </is>
      </c>
      <c r="AX2" s="33" t="inlineStr">
        <is>
          <t>ESTOQUE IDEAL CUSTO VALOR</t>
        </is>
      </c>
      <c r="AY2" s="33" t="inlineStr">
        <is>
          <t>ESTOQUE LIMITE RUPTURA UND</t>
        </is>
      </c>
      <c r="AZ2" s="33" t="inlineStr">
        <is>
          <t>RUPTURA UND</t>
        </is>
      </c>
      <c r="BA2" s="33" t="inlineStr">
        <is>
          <t>RUPTURA VALOR</t>
        </is>
      </c>
      <c r="BB2" s="33" t="inlineStr">
        <is>
          <t>Ruptura Valor A</t>
        </is>
      </c>
      <c r="BC2" s="33" t="inlineStr">
        <is>
          <t>Ruptura Valor B</t>
        </is>
      </c>
      <c r="BD2" s="33" t="inlineStr">
        <is>
          <t>Ruptura Valor C</t>
        </is>
      </c>
      <c r="BE2" s="33" t="inlineStr">
        <is>
          <t>NIVEL SERVIÇO RUPTURA S/ PENDÊNCIA</t>
        </is>
      </c>
      <c r="BF2" s="33" t="inlineStr">
        <is>
          <t>NIVEL SERVIÇO RUPTURA C/ PENDÊNCIA</t>
        </is>
      </c>
      <c r="BG2" s="23" t="inlineStr">
        <is>
          <t>ESTOQUE LIMITE P/ EXCESSO</t>
        </is>
      </c>
      <c r="BH2" s="23" t="inlineStr">
        <is>
          <t>EXCESSO UND</t>
        </is>
      </c>
      <c r="BI2" s="23" t="inlineStr">
        <is>
          <t>EXCESSO VALOR</t>
        </is>
      </c>
      <c r="BJ2" s="23" t="inlineStr">
        <is>
          <t>EXCESSO VALOR A</t>
        </is>
      </c>
      <c r="BK2" s="23" t="inlineStr">
        <is>
          <t>EXCESSO VALOR B</t>
        </is>
      </c>
      <c r="BL2" s="23" t="inlineStr">
        <is>
          <t>EXCESSO VALOR C</t>
        </is>
      </c>
      <c r="BM2" s="23" t="inlineStr">
        <is>
          <t>NÍVEL DE EXCESSO</t>
        </is>
      </c>
      <c r="BN2" s="34" t="inlineStr">
        <is>
          <t>VENDA MÉDIA MÊS (CUSTO)</t>
        </is>
      </c>
      <c r="BO2" s="34" t="inlineStr">
        <is>
          <t>ESTOQUE ATUAL + DEMANDA (CUSTO)</t>
        </is>
      </c>
      <c r="BP2" s="34" t="inlineStr">
        <is>
          <t>ESTOQUE IDEAL (CUSTO)</t>
        </is>
      </c>
      <c r="BQ2" s="34" t="inlineStr">
        <is>
          <t>COMPRA MÊS ATUAL (CUSTO)</t>
        </is>
      </c>
      <c r="BR2" s="34" t="inlineStr">
        <is>
          <t>COMPRA PRÓXIMO MÊS (CUSTO)</t>
        </is>
      </c>
      <c r="BS2" s="35" t="inlineStr">
        <is>
          <t>VENDA MÉDIA MÊS (VENDA)</t>
        </is>
      </c>
      <c r="BT2" s="35" t="inlineStr">
        <is>
          <t>ESTOQUE ATUAL + DEMANDA (VENDA)</t>
        </is>
      </c>
      <c r="BU2" s="35" t="inlineStr">
        <is>
          <t>ESTOQUE IDEAL (VENDA)</t>
        </is>
      </c>
      <c r="BV2" s="35" t="inlineStr">
        <is>
          <t>COMPRA MÊS ATUAL (VENDA)</t>
        </is>
      </c>
      <c r="BW2" s="35" t="inlineStr">
        <is>
          <t>COMPRA PRÓXIMO MÊS (VENDA)</t>
        </is>
      </c>
      <c r="BX2" s="22" t="inlineStr">
        <is>
          <t>DATA ÚLTIMO PEDIDO</t>
        </is>
      </c>
      <c r="BY2" s="22" t="inlineStr">
        <is>
          <t>DATA CADASTRO PRODUTO</t>
        </is>
      </c>
      <c r="BZ2" s="22" t="inlineStr">
        <is>
          <t>COMISSÃO INTERNA</t>
        </is>
      </c>
      <c r="CA2" s="22" t="inlineStr">
        <is>
          <t>COMISSÃO EXTERNA</t>
        </is>
      </c>
      <c r="CB2" s="26" t="inlineStr">
        <is>
          <t>PEDIDO PENDENTE A PREÇO COMPRA</t>
        </is>
      </c>
      <c r="CC2" s="26" t="inlineStr">
        <is>
          <t>PEDIDO PENDENTE A PREÇO VENDA</t>
        </is>
      </c>
      <c r="CD2" s="21" t="inlineStr">
        <is>
          <t>PREÇO TABELA</t>
        </is>
      </c>
    </row>
    <row r="3">
      <c r="A3" s="36">
        <f>IF(D3="","",VLOOKUP(D3,'produto-estoque-total-7'!A:AB,3,0))</f>
        <v/>
      </c>
      <c r="B3" s="1">
        <f>IF(D3="","",VLOOKUP(D3,'produto-estoque-total-7'!A:AB,12,0))</f>
        <v/>
      </c>
      <c r="C3" s="1">
        <f>IF(D3="","",VLOOKUP(D3,'produto-estoque-total-7'!A:AB,2,0))</f>
        <v/>
      </c>
      <c r="D3" s="37">
        <f>IFERROR(IF('produto-estoque-total-7'!A2="","",'produto-estoque-total-7'!A2),"")</f>
        <v/>
      </c>
      <c r="E3" s="1">
        <f>IF(D3="","",VLOOKUP(D3,'produto-estoque-total-7'!A:AB,4,0))</f>
        <v/>
      </c>
      <c r="F3" s="36">
        <f>IF(D3="","",VLOOKUP(D3,'produto-estoque-total-7'!A:AB,13,0))</f>
        <v/>
      </c>
      <c r="G3" s="1">
        <f>IF(F3="","",VLOOKUP(F3,'FORNECEDORES X COMPRADOR'!A:D,4,0))</f>
        <v/>
      </c>
      <c r="H3" s="1">
        <f>IF(F3="","",VLOOKUP(F3,'FORNECEDORES X COMPRADOR'!A:E,5,0))</f>
        <v/>
      </c>
      <c r="I3" s="36">
        <f>IF(D3="","",VLOOKUP(D3,'produto-estoque-total-7'!A:AB,15,0))</f>
        <v/>
      </c>
      <c r="J3" s="36">
        <f>IF(D3="","",VLOOKUP(D3,'produto-estoque-total-7'!A:AB,19,0))</f>
        <v/>
      </c>
      <c r="K3" s="1">
        <f>IF(D3="","",VLOOKUP(D3,'produto-estoque-total-7'!A:AB,20,0))</f>
        <v/>
      </c>
      <c r="L3" s="36">
        <f>IF(D3="","",VLOOKUP(D3,'produto-estoque-total-7'!A:AB,17,0))</f>
        <v/>
      </c>
      <c r="M3" s="1">
        <f>IF(D3="","",VLOOKUP(D3,'produto-estoque-total-7'!A:AB,18,0))</f>
        <v/>
      </c>
      <c r="N3" s="36">
        <f>IF(D3="","",VLOOKUP(D3,'produto-estoque-total-7'!A:AB,21,0))</f>
        <v/>
      </c>
      <c r="O3" s="1">
        <f>IF(D3="","",VLOOKUP(D3,'produto-estoque-total-7'!A:AB,22,0))</f>
        <v/>
      </c>
      <c r="P3" s="36">
        <f>IF(D3="","",VLOOKUP(D3,'produto-estoque-total-7'!A:AB,23,0))</f>
        <v/>
      </c>
      <c r="Q3" s="1">
        <f>IF(D3="","",VLOOKUP(D3,'produto-estoque-total-7'!A:AB,24,0))</f>
        <v/>
      </c>
      <c r="R3" s="38">
        <f>IFERROR(IF(D3="","",VLOOKUP(D3,'produto-venda-7'!B:N,13,0)),"C")</f>
        <v/>
      </c>
      <c r="S3" s="39">
        <f>IF(D3="","",VLOOKUP(D3,'produto-estoque-total-7'!A:AB,6,0))</f>
        <v/>
      </c>
      <c r="T3" s="39">
        <f>IF(D3="","",VLOOKUP(D3,'produto-estoque-total-7'!A:AB,5,0))</f>
        <v/>
      </c>
      <c r="U3" s="40">
        <f>IF(D3="","",VLOOKUP(D3,'produto-estoque-total-7'!A:AB,11,0))</f>
        <v/>
      </c>
      <c r="V3" s="41">
        <f>IF(D3="","",IFERROR(VLOOKUP(D3,'produto-entrada-7'!A:M,10,0),0))</f>
        <v/>
      </c>
      <c r="W3" s="42" t="n"/>
      <c r="X3" s="39">
        <f>IF(D3="","",VLOOKUP(D3,'produto-estoque-total-7'!A:AB,8,0))</f>
        <v/>
      </c>
      <c r="Y3" s="39">
        <f>IF(D3="","",VLOOKUP(D3,'produto-estoque-total-7'!A:AB,9,0))</f>
        <v/>
      </c>
      <c r="Z3" s="39">
        <f>IF(D3="","",VLOOKUP(D3,'produto-estoque-total-7'!A:AB,10,0))</f>
        <v/>
      </c>
      <c r="AA3" s="39">
        <f>IFERROR(IF(D3="","",VLOOKUP(D3,'produto-venda-7'!B:N,4,0)),0)</f>
        <v/>
      </c>
      <c r="AB3" s="39">
        <f>IFERROR(IF(D3="","",VLOOKUP(D3,'produto-venda-7'!B:N,5,0)),0)</f>
        <v/>
      </c>
      <c r="AC3" s="39">
        <f>IF(D3="","",IFERROR(AA3/90,0))</f>
        <v/>
      </c>
      <c r="AD3" s="36">
        <f>IF(D3="","",IFERROR(VLOOKUP(D3,'produto-entrada-7'!A:M,4,0),0))</f>
        <v/>
      </c>
      <c r="AE3" s="36">
        <f>IFERROR(IF(D3="","",VLOOKUP(D3,'produto-venda-7'!B:N,10,0)),0)</f>
        <v/>
      </c>
      <c r="AF3" s="36">
        <f>IF(D3="","",IFERROR(VLOOKUP(D3,'produto-entrada-7'!A:M,11,0),0))</f>
        <v/>
      </c>
      <c r="AG3" s="1">
        <f>IF(D3="","",IFERROR(VLOOKUP(D3,'produto-entrada-7'!A:M,12,0),0))</f>
        <v/>
      </c>
      <c r="AH3" s="1">
        <f>IF(D3="","",IFERROR(VLOOKUP(D3,'produto-entrada-7'!A:M,13,0),0))</f>
        <v/>
      </c>
      <c r="AI3" s="36">
        <f>IFERROR(IF(D3="","",VLOOKUP(D3,'produto-venda-7'!B:N,11,0)),0)</f>
        <v/>
      </c>
      <c r="AJ3" s="43">
        <f>IF(D3="","",IFERROR(AI3*AB3,0))</f>
        <v/>
      </c>
      <c r="AK3" s="44">
        <f>IFERROR(IF(D3="","",VLOOKUP(F3,'ANALISE FORNECEDOR'!$A:$I,8,0)),"")</f>
        <v/>
      </c>
      <c r="AL3" s="44">
        <f>IF(D3="","",AVERAGE(AM3,AK3))</f>
        <v/>
      </c>
      <c r="AM3" s="44">
        <f>IFERROR(IF(D3="","",VLOOKUP(F3,'ANALISE FORNECEDOR'!$A:$I,9,0)),"")</f>
        <v/>
      </c>
      <c r="AN3" s="45">
        <f>IF(D3="","",IF(Y3&gt;12,AI3*(U3+Y3),AI3*U3))</f>
        <v/>
      </c>
      <c r="AO3" s="45">
        <f>IF(D3="","",IF(Y3&gt;12,AI3*(U3+V3+Y3),AI3*(U3+V3)))</f>
        <v/>
      </c>
      <c r="AP3" s="46">
        <f>IF(D3="","",IF(Y3&gt;12,AG3*(U3+Y3),AG3*U3))</f>
        <v/>
      </c>
      <c r="AQ3" s="46">
        <f>IF(D3="","",IF(Y3&gt;12,AG3*(U3+V3+Y3),AG3*(U3+V3)))</f>
        <v/>
      </c>
      <c r="AR3" s="46">
        <f>IF(D3="","",IF(OR(R3="A",R3="AA",R3="AAA"),AP3,0))</f>
        <v/>
      </c>
      <c r="AS3" s="46">
        <f>IF(D3="","",IF(R3="B",AP3,0))</f>
        <v/>
      </c>
      <c r="AT3" s="46">
        <f>IF(D3="","",IF(R3="C",AP3,0))</f>
        <v/>
      </c>
      <c r="AU3" s="47">
        <f>IF(D3="","",IFERROR(AN3/AJ3,0))</f>
        <v/>
      </c>
      <c r="AV3" s="47">
        <f>IF(D3="","",IFERROR(((AO3)/AJ3),0))</f>
        <v/>
      </c>
      <c r="AW3" s="48">
        <f>IF(D3="","",IF(OR(S3="S",NOT(AND(ISNUMBER(AC3),ISNUMBER(AL3),AC3*AL3&gt;=0))),0,AC3*AL3))</f>
        <v/>
      </c>
      <c r="AX3" s="49">
        <f>IFERROR(IF(D3="","",AW3*AG3),0)</f>
        <v/>
      </c>
      <c r="AY3" s="48">
        <f>IF(D3="","",IF(OR(S3="S",NOT(AND(ISNUMBER(AC3),ISNUMBER(AK3),AC3*AK3&gt;=0))),0,AC3*AK3))</f>
        <v/>
      </c>
      <c r="AZ3" s="48">
        <f>IFERROR(IF(D3="","",IF(AY3=0,0,IF(((AY3)-(U3+Y3))&lt;0,0,(AY3)-U3))),0)</f>
        <v/>
      </c>
      <c r="BA3" s="49">
        <f>IF(D3="","",AZ3*AG3)</f>
        <v/>
      </c>
      <c r="BB3" s="49">
        <f>IF(D3="","",IF(OR(R3="A",R3="AA",R3="AAA"),BA3,0))</f>
        <v/>
      </c>
      <c r="BC3" s="49">
        <f>IF(D3="","",IF(R3="B",BA3,0))</f>
        <v/>
      </c>
      <c r="BD3" s="49">
        <f>IF(D3="","",IF(R3="B",BA3,0))</f>
        <v/>
      </c>
      <c r="BE3" s="49">
        <f>IF(D3="","",IF(S3="S",
1,
IF(AC3=0,
1,
IF(
IFERROR(((U3+Y3)*AG3)/((AC3*AK3)*AG3),0)&lt;0,
0,
IF(
IFERROR(((U3+Y3)*AG3)/((AC3*AK3)*AG3),0)&gt;1,
1,
IFERROR(((U3+Y3)*AG3)/((AC3*AK3)*AG3),0)
)
)
)
))</f>
        <v/>
      </c>
      <c r="BF3" s="49">
        <f>IF(D3="","",IF(S3="S",
1,
IF(AC3=0,
1,
IF(
IFERROR(((U3+V3+Y3)*AG3)/((AC3*AK3)*AG3),0)&lt;0,
0,
IF(
IFERROR(((U3+V3+Y3)*AG3)/((AC3*AK3)*AG3),0)&gt;1,
1,
IFERROR(((U3+V3+Y3)*AG3)/((AC3*AK3)*AG3),0)
)
)
)
))</f>
        <v/>
      </c>
      <c r="BG3" s="50">
        <f>IF(D3="","",IF(S3="S",0,IF(AND(ISNUMBER(AC3),ISNUMBER(AM3)),IF(OR(AC3*AM3&lt;0,ISERR(AC3*AM3)),0,AC3*AM3),0)))</f>
        <v/>
      </c>
      <c r="BH3" s="50">
        <f>IF(D3="","",IF(BY3&gt;TODAY()-60,0,IF(Y3&gt;12,MAX(0,(U3+Y3)-BG3),MAX(0,U3-BG3))))</f>
        <v/>
      </c>
      <c r="BI3" s="51">
        <f>IF(D3="","",BH3*AG3)</f>
        <v/>
      </c>
      <c r="BJ3" s="51">
        <f>IF(D3="","",IF(OR(R3="A",R3="AA",R3="AAA"),BI3,0))</f>
        <v/>
      </c>
      <c r="BK3" s="51">
        <f>IF(D3="","",IF(R3="B",BI3,0))</f>
        <v/>
      </c>
      <c r="BL3" s="51">
        <f>IF(D3="","",IF(R3="C",BI3,0))</f>
        <v/>
      </c>
      <c r="BM3" s="51">
        <f>IF(D3="","",IFERROR(MAX(0,MIN(BI3/AP3,1)),0))</f>
        <v/>
      </c>
      <c r="BN3" s="52">
        <f>IF(D3="","",AB3*AG3)</f>
        <v/>
      </c>
      <c r="BO3" s="52">
        <f>IF(D3="","",(U3+V3+X3)*AG3)</f>
        <v/>
      </c>
      <c r="BP3" s="52">
        <f>IF(D3="","",(AB3*3)*AG3)</f>
        <v/>
      </c>
      <c r="BQ3" s="52">
        <f>IF(D3="","",IF(BO3-BP3&gt;0,0,BO3-BP3))</f>
        <v/>
      </c>
      <c r="BR3" s="52">
        <f>IF(D3="","",IF(BO3-BP3-BN3&gt;0,0,BO3-BP3-BN3))</f>
        <v/>
      </c>
      <c r="BS3" s="53">
        <f>IF(D3="","",IFERROR(AB3*AI3,0))</f>
        <v/>
      </c>
      <c r="BT3" s="53">
        <f>IF(D3="","",IFERROR(IF(X3&gt;12, AI3*(U3+V3+X3), AI3*(U3+V3)),0))</f>
        <v/>
      </c>
      <c r="BU3" s="53">
        <f>IF(D3="","",IFERROR(((AB3*3)*AI3),0))</f>
        <v/>
      </c>
      <c r="BV3" s="53">
        <f>IF(D3="","",IF(BT3-BU3&gt;0,0,BT3-BU3))</f>
        <v/>
      </c>
      <c r="BW3" s="53">
        <f>IF(D3="","",IF(BT3-BU3-BS3&gt;0,0,BT3-BU3-BS3))</f>
        <v/>
      </c>
      <c r="BX3" s="36">
        <f>IF(D3="","",IFERROR(VLOOKUP(D3,'produto-entrada-7'!A:M,3,0),"SEM PEDIDO"))</f>
        <v/>
      </c>
      <c r="BY3" s="36">
        <f>IF(D3="","",VLOOKUP(D3,'produto-estoque-total-7'!A:AB,25,0))</f>
        <v/>
      </c>
      <c r="BZ3" s="36">
        <f>IF(D3="","",IFERROR(VLOOKUP(D3,'produto-estoque-total-7'!A:AB,26,0)/100,0))</f>
        <v/>
      </c>
      <c r="CA3" s="36">
        <f>IF(D3="","",IFERROR(VLOOKUP(D3,'produto-estoque-total-7'!A:AB,27,0)/100,0))</f>
        <v/>
      </c>
      <c r="CB3" s="41">
        <f>IF(D3="","",V3*AF3)</f>
        <v/>
      </c>
      <c r="CC3" s="41">
        <f>IF(D3="","",V3*AI3)</f>
        <v/>
      </c>
      <c r="CD3" s="54">
        <f>IF(D3="","",VLOOKUP(D3,'produto-estoque-total-7'!A:AB,28,0))</f>
        <v/>
      </c>
    </row>
    <row r="4">
      <c r="A4" s="36">
        <f>IF(D4="","",VLOOKUP(D4,'produto-estoque-total-7'!A:AB,3,0))</f>
        <v/>
      </c>
      <c r="B4" s="1">
        <f>IF(D4="","",VLOOKUP(D4,'produto-estoque-total-7'!A:AB,12,0))</f>
        <v/>
      </c>
      <c r="C4" s="1">
        <f>IF(D4="","",VLOOKUP(D4,'produto-estoque-total-7'!A:AB,2,0))</f>
        <v/>
      </c>
      <c r="D4" s="37">
        <f>IFERROR(IF('produto-estoque-total-7'!A3="","",'produto-estoque-total-7'!A3),"")</f>
        <v/>
      </c>
      <c r="E4" s="1">
        <f>IF(D4="","",VLOOKUP(D4,'produto-estoque-total-7'!A:AB,4,0))</f>
        <v/>
      </c>
      <c r="F4" s="36">
        <f>IF(D4="","",VLOOKUP(D4,'produto-estoque-total-7'!A:AB,13,0))</f>
        <v/>
      </c>
      <c r="G4" s="1">
        <f>IF(F4="","",VLOOKUP(F4,'FORNECEDORES X COMPRADOR'!A:D,4,0))</f>
        <v/>
      </c>
      <c r="H4" s="1">
        <f>IF(F4="","",VLOOKUP(F4,'FORNECEDORES X COMPRADOR'!A:E,5,0))</f>
        <v/>
      </c>
      <c r="I4" s="36">
        <f>IF(D4="","",VLOOKUP(D4,'produto-estoque-total-7'!A:AB,15,0))</f>
        <v/>
      </c>
      <c r="J4" s="36">
        <f>IF(D4="","",VLOOKUP(D4,'produto-estoque-total-7'!A:AB,19,0))</f>
        <v/>
      </c>
      <c r="K4" s="1">
        <f>IF(D4="","",VLOOKUP(D4,'produto-estoque-total-7'!A:AB,20,0))</f>
        <v/>
      </c>
      <c r="L4" s="36">
        <f>IF(D4="","",VLOOKUP(D4,'produto-estoque-total-7'!A:AB,17,0))</f>
        <v/>
      </c>
      <c r="M4" s="1">
        <f>IF(D4="","",VLOOKUP(D4,'produto-estoque-total-7'!A:AB,18,0))</f>
        <v/>
      </c>
      <c r="N4" s="36">
        <f>IF(D4="","",VLOOKUP(D4,'produto-estoque-total-7'!A:AB,21,0))</f>
        <v/>
      </c>
      <c r="O4" s="1">
        <f>IF(D4="","",VLOOKUP(D4,'produto-estoque-total-7'!A:AB,22,0))</f>
        <v/>
      </c>
      <c r="P4" s="36">
        <f>IF(D4="","",VLOOKUP(D4,'produto-estoque-total-7'!A:AB,23,0))</f>
        <v/>
      </c>
      <c r="Q4" s="1">
        <f>IF(D4="","",VLOOKUP(D4,'produto-estoque-total-7'!A:AB,24,0))</f>
        <v/>
      </c>
      <c r="R4" s="38">
        <f>IFERROR(IF(D4="","",VLOOKUP(D4,'produto-venda-7'!B:N,13,0)),"C")</f>
        <v/>
      </c>
      <c r="S4" s="39">
        <f>IF(D4="","",VLOOKUP(D4,'produto-estoque-total-7'!A:AB,6,0))</f>
        <v/>
      </c>
      <c r="T4" s="39">
        <f>IF(D4="","",VLOOKUP(D4,'produto-estoque-total-7'!A:AB,5,0))</f>
        <v/>
      </c>
      <c r="U4" s="40">
        <f>IF(D4="","",VLOOKUP(D4,'produto-estoque-total-7'!A:AB,11,0))</f>
        <v/>
      </c>
      <c r="V4" s="41">
        <f>IF(D4="","",IFERROR(VLOOKUP(D4,'produto-entrada-7'!A:M,10,0),0))</f>
        <v/>
      </c>
      <c r="W4" s="42" t="n"/>
      <c r="X4" s="39">
        <f>IF(D4="","",VLOOKUP(D4,'produto-estoque-total-7'!A:AB,8,0))</f>
        <v/>
      </c>
      <c r="Y4" s="39">
        <f>IF(D4="","",VLOOKUP(D4,'produto-estoque-total-7'!A:AB,9,0))</f>
        <v/>
      </c>
      <c r="Z4" s="39">
        <f>IF(D4="","",VLOOKUP(D4,'produto-estoque-total-7'!A:AB,10,0))</f>
        <v/>
      </c>
      <c r="AA4" s="39">
        <f>IFERROR(IF(D4="","",VLOOKUP(D4,'produto-venda-7'!B:N,4,0)),0)</f>
        <v/>
      </c>
      <c r="AB4" s="39">
        <f>IFERROR(IF(D4="","",VLOOKUP(D4,'produto-venda-7'!B:N,5,0)),0)</f>
        <v/>
      </c>
      <c r="AC4" s="39">
        <f>IF(D4="","",IFERROR(AA4/90,0))</f>
        <v/>
      </c>
      <c r="AD4" s="36">
        <f>IF(D4="","",IFERROR(VLOOKUP(D4,'produto-entrada-7'!A:M,4,0),0))</f>
        <v/>
      </c>
      <c r="AE4" s="36">
        <f>IFERROR(IF(D4="","",VLOOKUP(D4,'produto-venda-7'!B:N,10,0)),0)</f>
        <v/>
      </c>
      <c r="AF4" s="36">
        <f>IF(D4="","",IFERROR(VLOOKUP(D4,'produto-entrada-7'!A:M,11,0),0))</f>
        <v/>
      </c>
      <c r="AG4" s="1">
        <f>IF(D4="","",IFERROR(VLOOKUP(D4,'produto-entrada-7'!A:M,12,0),0))</f>
        <v/>
      </c>
      <c r="AH4" s="1">
        <f>IF(D4="","",IFERROR(VLOOKUP(D4,'produto-entrada-7'!A:M,13,0),0))</f>
        <v/>
      </c>
      <c r="AI4" s="36">
        <f>IFERROR(IF(D4="","",VLOOKUP(D4,'produto-venda-7'!B:N,11,0)),0)</f>
        <v/>
      </c>
      <c r="AJ4" s="43">
        <f>IF(D4="","",IFERROR(AI4*AB4,0))</f>
        <v/>
      </c>
      <c r="AK4" s="44">
        <f>IFERROR(IF(D4="","",VLOOKUP(F4,'ANALISE FORNECEDOR'!$A:$I,8,0)),"")</f>
        <v/>
      </c>
      <c r="AL4" s="44">
        <f>IF(D4="","",AVERAGE(AM4,AK4))</f>
        <v/>
      </c>
      <c r="AM4" s="44">
        <f>IFERROR(IF(D4="","",VLOOKUP(F4,'ANALISE FORNECEDOR'!$A:$I,9,0)),"")</f>
        <v/>
      </c>
      <c r="AN4" s="45">
        <f>IF(D4="","",IF(Y4&gt;12,AI4*(U4+Y4),AI4*U4))</f>
        <v/>
      </c>
      <c r="AO4" s="45">
        <f>IF(D4="","",IF(Y4&gt;12,AI4*(U4+V4+Y4),AI4*(U4+V4)))</f>
        <v/>
      </c>
      <c r="AP4" s="46">
        <f>IF(D4="","",IF(Y4&gt;12,AG4*(U4+Y4),AG4*U4))</f>
        <v/>
      </c>
      <c r="AQ4" s="46">
        <f>IF(D4="","",IF(Y4&gt;12,AG4*(U4+V4+Y4),AG4*(U4+V4)))</f>
        <v/>
      </c>
      <c r="AR4" s="46">
        <f>IF(D4="","",IF(OR(R4="A",R4="AA",R4="AAA"),AP4,0))</f>
        <v/>
      </c>
      <c r="AS4" s="46">
        <f>IF(D4="","",IF(R4="B",AP4,0))</f>
        <v/>
      </c>
      <c r="AT4" s="46">
        <f>IF(D4="","",IF(R4="C",AP4,0))</f>
        <v/>
      </c>
      <c r="AU4" s="47">
        <f>IF(D4="","",IFERROR(AN4/AJ4,0))</f>
        <v/>
      </c>
      <c r="AV4" s="47">
        <f>IF(D4="","",IFERROR(((AO4)/AJ4),0))</f>
        <v/>
      </c>
      <c r="AW4" s="48">
        <f>IF(D4="","",IF(OR(S4="S",NOT(AND(ISNUMBER(AC4),ISNUMBER(AL4),AC4*AL4&gt;=0))),0,AC4*AL4))</f>
        <v/>
      </c>
      <c r="AX4" s="49">
        <f>IFERROR(IF(D4="","",AW4*AG4),0)</f>
        <v/>
      </c>
      <c r="AY4" s="48">
        <f>IF(D4="","",IF(OR(S4="S",NOT(AND(ISNUMBER(AC4),ISNUMBER(AK4),AC4*AK4&gt;=0))),0,AC4*AK4))</f>
        <v/>
      </c>
      <c r="AZ4" s="48">
        <f>IFERROR(IF(D4="","",IF(AY4=0,0,IF(((AY4)-(U4+Y4))&lt;0,0,(AY4)-U4))),0)</f>
        <v/>
      </c>
      <c r="BA4" s="49">
        <f>IF(D4="","",AZ4*AG4)</f>
        <v/>
      </c>
      <c r="BB4" s="49">
        <f>IF(D4="","",IF(OR(R4="A",R4="AA",R4="AAA"),BA4,0))</f>
        <v/>
      </c>
      <c r="BC4" s="49">
        <f>IF(D4="","",IF(R4="B",BA4,0))</f>
        <v/>
      </c>
      <c r="BD4" s="49">
        <f>IF(D4="","",IF(R4="B",BA4,0))</f>
        <v/>
      </c>
      <c r="BE4" s="49">
        <f>IF(D4="","",IF(S4="S",
1,
IF(AC4=0,
1,
IF(
IFERROR(((U4+Y4)*AG4)/((AC4*AK4)*AG4),0)&lt;0,
0,
IF(
IFERROR(((U4+Y4)*AG4)/((AC4*AK4)*AG4),0)&gt;1,
1,
IFERROR(((U4+Y4)*AG4)/((AC4*AK4)*AG4),0)
)
)
)
))</f>
        <v/>
      </c>
      <c r="BF4" s="49">
        <f>IF(D4="","",IF(S4="S",
1,
IF(AC4=0,
1,
IF(
IFERROR(((U4+V4+Y4)*AG4)/((AC4*AK4)*AG4),0)&lt;0,
0,
IF(
IFERROR(((U4+V4+Y4)*AG4)/((AC4*AK4)*AG4),0)&gt;1,
1,
IFERROR(((U4+V4+Y4)*AG4)/((AC4*AK4)*AG4),0)
)
)
)
))</f>
        <v/>
      </c>
      <c r="BG4" s="50">
        <f>IF(D4="","",IF(S4="S",0,IF(AND(ISNUMBER(AC4),ISNUMBER(AM4)),IF(OR(AC4*AM4&lt;0,ISERR(AC4*AM4)),0,AC4*AM4),0)))</f>
        <v/>
      </c>
      <c r="BH4" s="50">
        <f>IF(D4="","",IF(BY4&gt;TODAY()-60,0,IF(Y4&gt;12,MAX(0,(U4+Y4)-BG4),MAX(0,U4-BG4))))</f>
        <v/>
      </c>
      <c r="BI4" s="51">
        <f>IF(D4="","",BH4*AG4)</f>
        <v/>
      </c>
      <c r="BJ4" s="51">
        <f>IF(D4="","",IF(OR(R4="A",R4="AA",R4="AAA"),BI4,0))</f>
        <v/>
      </c>
      <c r="BK4" s="51">
        <f>IF(D4="","",IF(R4="B",BI4,0))</f>
        <v/>
      </c>
      <c r="BL4" s="51">
        <f>IF(D4="","",IF(R4="C",BI4,0))</f>
        <v/>
      </c>
      <c r="BM4" s="51">
        <f>IF(D4="","",IFERROR(MAX(0,MIN(BI4/AP4,1)),0))</f>
        <v/>
      </c>
      <c r="BN4" s="52">
        <f>IF(D4="","",AB4*AG4)</f>
        <v/>
      </c>
      <c r="BO4" s="52">
        <f>IF(D4="","",(U4+V4+X4)*AG4)</f>
        <v/>
      </c>
      <c r="BP4" s="52">
        <f>IF(D4="","",(AB4*3)*AG4)</f>
        <v/>
      </c>
      <c r="BQ4" s="52">
        <f>IF(D4="","",IF(BO4-BP4&gt;0,0,BO4-BP4))</f>
        <v/>
      </c>
      <c r="BR4" s="52">
        <f>IF(D4="","",IF(BO4-BP4-BN4&gt;0,0,BO4-BP4-BN4))</f>
        <v/>
      </c>
      <c r="BS4" s="53">
        <f>IF(D4="","",IFERROR(AB4*AI4,0))</f>
        <v/>
      </c>
      <c r="BT4" s="53">
        <f>IF(D4="","",IFERROR(IF(X4&gt;12, AI4*(U4+V4+X4), AI4*(U4+V4)),0))</f>
        <v/>
      </c>
      <c r="BU4" s="53">
        <f>IF(D4="","",IFERROR(((AB4*3)*AI4),0))</f>
        <v/>
      </c>
      <c r="BV4" s="53">
        <f>IF(D4="","",IF(BT4-BU4&gt;0,0,BT4-BU4))</f>
        <v/>
      </c>
      <c r="BW4" s="53">
        <f>IF(D4="","",IF(BT4-BU4-BS4&gt;0,0,BT4-BU4-BS4))</f>
        <v/>
      </c>
      <c r="BX4" s="36">
        <f>IF(D4="","",IFERROR(VLOOKUP(D4,'produto-entrada-7'!A:M,3,0),"SEM PEDIDO"))</f>
        <v/>
      </c>
      <c r="BY4" s="36">
        <f>IF(D4="","",VLOOKUP(D4,'produto-estoque-total-7'!A:AB,25,0))</f>
        <v/>
      </c>
      <c r="BZ4" s="36">
        <f>IF(D4="","",IFERROR(VLOOKUP(D4,'produto-estoque-total-7'!A:AB,26,0)/100,0))</f>
        <v/>
      </c>
      <c r="CA4" s="36">
        <f>IF(D4="","",IFERROR(VLOOKUP(D4,'produto-estoque-total-7'!A:AB,27,0)/100,0))</f>
        <v/>
      </c>
      <c r="CB4" s="41">
        <f>IF(D4="","",V4*AF4)</f>
        <v/>
      </c>
      <c r="CC4" s="41">
        <f>IF(D4="","",V4*AI4)</f>
        <v/>
      </c>
      <c r="CD4" s="54">
        <f>IF(D4="","",VLOOKUP(D4,'produto-estoque-total-7'!A:AB,28,0))</f>
        <v/>
      </c>
    </row>
    <row r="5">
      <c r="A5" s="36">
        <f>IF(D5="","",VLOOKUP(D5,'produto-estoque-total-7'!A:AB,3,0))</f>
        <v/>
      </c>
      <c r="B5" s="1">
        <f>IF(D5="","",VLOOKUP(D5,'produto-estoque-total-7'!A:AB,12,0))</f>
        <v/>
      </c>
      <c r="C5" s="1">
        <f>IF(D5="","",VLOOKUP(D5,'produto-estoque-total-7'!A:AB,2,0))</f>
        <v/>
      </c>
      <c r="D5" s="37">
        <f>IFERROR(IF('produto-estoque-total-7'!A4="","",'produto-estoque-total-7'!A4),"")</f>
        <v/>
      </c>
      <c r="E5" s="1">
        <f>IF(D5="","",VLOOKUP(D5,'produto-estoque-total-7'!A:AB,4,0))</f>
        <v/>
      </c>
      <c r="F5" s="36">
        <f>IF(D5="","",VLOOKUP(D5,'produto-estoque-total-7'!A:AB,13,0))</f>
        <v/>
      </c>
      <c r="G5" s="1">
        <f>IF(F5="","",VLOOKUP(F5,'FORNECEDORES X COMPRADOR'!A:D,4,0))</f>
        <v/>
      </c>
      <c r="H5" s="1">
        <f>IF(F5="","",VLOOKUP(F5,'FORNECEDORES X COMPRADOR'!A:E,5,0))</f>
        <v/>
      </c>
      <c r="I5" s="36">
        <f>IF(D5="","",VLOOKUP(D5,'produto-estoque-total-7'!A:AB,15,0))</f>
        <v/>
      </c>
      <c r="J5" s="36">
        <f>IF(D5="","",VLOOKUP(D5,'produto-estoque-total-7'!A:AB,19,0))</f>
        <v/>
      </c>
      <c r="K5" s="1">
        <f>IF(D5="","",VLOOKUP(D5,'produto-estoque-total-7'!A:AB,20,0))</f>
        <v/>
      </c>
      <c r="L5" s="36">
        <f>IF(D5="","",VLOOKUP(D5,'produto-estoque-total-7'!A:AB,17,0))</f>
        <v/>
      </c>
      <c r="M5" s="1">
        <f>IF(D5="","",VLOOKUP(D5,'produto-estoque-total-7'!A:AB,18,0))</f>
        <v/>
      </c>
      <c r="N5" s="36">
        <f>IF(D5="","",VLOOKUP(D5,'produto-estoque-total-7'!A:AB,21,0))</f>
        <v/>
      </c>
      <c r="O5" s="1">
        <f>IF(D5="","",VLOOKUP(D5,'produto-estoque-total-7'!A:AB,22,0))</f>
        <v/>
      </c>
      <c r="P5" s="36">
        <f>IF(D5="","",VLOOKUP(D5,'produto-estoque-total-7'!A:AB,23,0))</f>
        <v/>
      </c>
      <c r="Q5" s="1">
        <f>IF(D5="","",VLOOKUP(D5,'produto-estoque-total-7'!A:AB,24,0))</f>
        <v/>
      </c>
      <c r="R5" s="38">
        <f>IFERROR(IF(D5="","",VLOOKUP(D5,'produto-venda-7'!B:N,13,0)),"C")</f>
        <v/>
      </c>
      <c r="S5" s="39">
        <f>IF(D5="","",VLOOKUP(D5,'produto-estoque-total-7'!A:AB,6,0))</f>
        <v/>
      </c>
      <c r="T5" s="39">
        <f>IF(D5="","",VLOOKUP(D5,'produto-estoque-total-7'!A:AB,5,0))</f>
        <v/>
      </c>
      <c r="U5" s="40">
        <f>IF(D5="","",VLOOKUP(D5,'produto-estoque-total-7'!A:AB,11,0))</f>
        <v/>
      </c>
      <c r="V5" s="41">
        <f>IF(D5="","",IFERROR(VLOOKUP(D5,'produto-entrada-7'!A:M,10,0),0))</f>
        <v/>
      </c>
      <c r="W5" s="42" t="n"/>
      <c r="X5" s="39">
        <f>IF(D5="","",VLOOKUP(D5,'produto-estoque-total-7'!A:AB,8,0))</f>
        <v/>
      </c>
      <c r="Y5" s="39">
        <f>IF(D5="","",VLOOKUP(D5,'produto-estoque-total-7'!A:AB,9,0))</f>
        <v/>
      </c>
      <c r="Z5" s="39">
        <f>IF(D5="","",VLOOKUP(D5,'produto-estoque-total-7'!A:AB,10,0))</f>
        <v/>
      </c>
      <c r="AA5" s="39">
        <f>IFERROR(IF(D5="","",VLOOKUP(D5,'produto-venda-7'!B:N,4,0)),0)</f>
        <v/>
      </c>
      <c r="AB5" s="39">
        <f>IFERROR(IF(D5="","",VLOOKUP(D5,'produto-venda-7'!B:N,5,0)),0)</f>
        <v/>
      </c>
      <c r="AC5" s="39">
        <f>IF(D5="","",IFERROR(AA5/90,0))</f>
        <v/>
      </c>
      <c r="AD5" s="36">
        <f>IF(D5="","",IFERROR(VLOOKUP(D5,'produto-entrada-7'!A:M,4,0),0))</f>
        <v/>
      </c>
      <c r="AE5" s="36">
        <f>IFERROR(IF(D5="","",VLOOKUP(D5,'produto-venda-7'!B:N,10,0)),0)</f>
        <v/>
      </c>
      <c r="AF5" s="36">
        <f>IF(D5="","",IFERROR(VLOOKUP(D5,'produto-entrada-7'!A:M,11,0),0))</f>
        <v/>
      </c>
      <c r="AG5" s="1">
        <f>IF(D5="","",IFERROR(VLOOKUP(D5,'produto-entrada-7'!A:M,12,0),0))</f>
        <v/>
      </c>
      <c r="AH5" s="1">
        <f>IF(D5="","",IFERROR(VLOOKUP(D5,'produto-entrada-7'!A:M,13,0),0))</f>
        <v/>
      </c>
      <c r="AI5" s="36">
        <f>IFERROR(IF(D5="","",VLOOKUP(D5,'produto-venda-7'!B:N,11,0)),0)</f>
        <v/>
      </c>
      <c r="AJ5" s="43">
        <f>IF(D5="","",IFERROR(AI5*AB5,0))</f>
        <v/>
      </c>
      <c r="AK5" s="44">
        <f>IFERROR(IF(D5="","",VLOOKUP(F5,'ANALISE FORNECEDOR'!$A:$I,8,0)),"")</f>
        <v/>
      </c>
      <c r="AL5" s="44">
        <f>IF(D5="","",AVERAGE(AM5,AK5))</f>
        <v/>
      </c>
      <c r="AM5" s="44">
        <f>IFERROR(IF(D5="","",VLOOKUP(F5,'ANALISE FORNECEDOR'!$A:$I,9,0)),"")</f>
        <v/>
      </c>
      <c r="AN5" s="45">
        <f>IF(D5="","",IF(Y5&gt;12,AI5*(U5+Y5),AI5*U5))</f>
        <v/>
      </c>
      <c r="AO5" s="45">
        <f>IF(D5="","",IF(Y5&gt;12,AI5*(U5+V5+Y5),AI5*(U5+V5)))</f>
        <v/>
      </c>
      <c r="AP5" s="46">
        <f>IF(D5="","",IF(Y5&gt;12,AG5*(U5+Y5),AG5*U5))</f>
        <v/>
      </c>
      <c r="AQ5" s="46">
        <f>IF(D5="","",IF(Y5&gt;12,AG5*(U5+V5+Y5),AG5*(U5+V5)))</f>
        <v/>
      </c>
      <c r="AR5" s="46">
        <f>IF(D5="","",IF(OR(R5="A",R5="AA",R5="AAA"),AP5,0))</f>
        <v/>
      </c>
      <c r="AS5" s="46">
        <f>IF(D5="","",IF(R5="B",AP5,0))</f>
        <v/>
      </c>
      <c r="AT5" s="46">
        <f>IF(D5="","",IF(R5="C",AP5,0))</f>
        <v/>
      </c>
      <c r="AU5" s="47">
        <f>IF(D5="","",IFERROR(AN5/AJ5,0))</f>
        <v/>
      </c>
      <c r="AV5" s="47">
        <f>IF(D5="","",IFERROR(((AO5)/AJ5),0))</f>
        <v/>
      </c>
      <c r="AW5" s="48">
        <f>IF(D5="","",IF(OR(S5="S",NOT(AND(ISNUMBER(AC5),ISNUMBER(AL5),AC5*AL5&gt;=0))),0,AC5*AL5))</f>
        <v/>
      </c>
      <c r="AX5" s="49">
        <f>IFERROR(IF(D5="","",AW5*AG5),0)</f>
        <v/>
      </c>
      <c r="AY5" s="48">
        <f>IF(D5="","",IF(OR(S5="S",NOT(AND(ISNUMBER(AC5),ISNUMBER(AK5),AC5*AK5&gt;=0))),0,AC5*AK5))</f>
        <v/>
      </c>
      <c r="AZ5" s="48">
        <f>IFERROR(IF(D5="","",IF(AY5=0,0,IF(((AY5)-(U5+Y5))&lt;0,0,(AY5)-U5))),0)</f>
        <v/>
      </c>
      <c r="BA5" s="49">
        <f>IF(D5="","",AZ5*AG5)</f>
        <v/>
      </c>
      <c r="BB5" s="49">
        <f>IF(D5="","",IF(OR(R5="A",R5="AA",R5="AAA"),BA5,0))</f>
        <v/>
      </c>
      <c r="BC5" s="49">
        <f>IF(D5="","",IF(R5="B",BA5,0))</f>
        <v/>
      </c>
      <c r="BD5" s="49">
        <f>IF(D5="","",IF(R5="B",BA5,0))</f>
        <v/>
      </c>
      <c r="BE5" s="49">
        <f>IF(D5="","",IF(S5="S",
1,
IF(AC5=0,
1,
IF(
IFERROR(((U5+Y5)*AG5)/((AC5*AK5)*AG5),0)&lt;0,
0,
IF(
IFERROR(((U5+Y5)*AG5)/((AC5*AK5)*AG5),0)&gt;1,
1,
IFERROR(((U5+Y5)*AG5)/((AC5*AK5)*AG5),0)
)
)
)
))</f>
        <v/>
      </c>
      <c r="BF5" s="49">
        <f>IF(D5="","",IF(S5="S",
1,
IF(AC5=0,
1,
IF(
IFERROR(((U5+V5+Y5)*AG5)/((AC5*AK5)*AG5),0)&lt;0,
0,
IF(
IFERROR(((U5+V5+Y5)*AG5)/((AC5*AK5)*AG5),0)&gt;1,
1,
IFERROR(((U5+V5+Y5)*AG5)/((AC5*AK5)*AG5),0)
)
)
)
))</f>
        <v/>
      </c>
      <c r="BG5" s="50">
        <f>IF(D5="","",IF(S5="S",0,IF(AND(ISNUMBER(AC5),ISNUMBER(AM5)),IF(OR(AC5*AM5&lt;0,ISERR(AC5*AM5)),0,AC5*AM5),0)))</f>
        <v/>
      </c>
      <c r="BH5" s="50">
        <f>IF(D5="","",IF(BY5&gt;TODAY()-60,0,IF(Y5&gt;12,MAX(0,(U5+Y5)-BG5),MAX(0,U5-BG5))))</f>
        <v/>
      </c>
      <c r="BI5" s="51">
        <f>IF(D5="","",BH5*AG5)</f>
        <v/>
      </c>
      <c r="BJ5" s="51">
        <f>IF(D5="","",IF(OR(R5="A",R5="AA",R5="AAA"),BI5,0))</f>
        <v/>
      </c>
      <c r="BK5" s="51">
        <f>IF(D5="","",IF(R5="B",BI5,0))</f>
        <v/>
      </c>
      <c r="BL5" s="51">
        <f>IF(D5="","",IF(R5="C",BI5,0))</f>
        <v/>
      </c>
      <c r="BM5" s="51">
        <f>IF(D5="","",IFERROR(MAX(0,MIN(BI5/AP5,1)),0))</f>
        <v/>
      </c>
      <c r="BN5" s="52">
        <f>IF(D5="","",AB5*AG5)</f>
        <v/>
      </c>
      <c r="BO5" s="52">
        <f>IF(D5="","",(U5+V5+X5)*AG5)</f>
        <v/>
      </c>
      <c r="BP5" s="52">
        <f>IF(D5="","",(AB5*3)*AG5)</f>
        <v/>
      </c>
      <c r="BQ5" s="52">
        <f>IF(D5="","",IF(BO5-BP5&gt;0,0,BO5-BP5))</f>
        <v/>
      </c>
      <c r="BR5" s="52">
        <f>IF(D5="","",IF(BO5-BP5-BN5&gt;0,0,BO5-BP5-BN5))</f>
        <v/>
      </c>
      <c r="BS5" s="53">
        <f>IF(D5="","",IFERROR(AB5*AI5,0))</f>
        <v/>
      </c>
      <c r="BT5" s="53">
        <f>IF(D5="","",IFERROR(IF(X5&gt;12, AI5*(U5+V5+X5), AI5*(U5+V5)),0))</f>
        <v/>
      </c>
      <c r="BU5" s="53">
        <f>IF(D5="","",IFERROR(((AB5*3)*AI5),0))</f>
        <v/>
      </c>
      <c r="BV5" s="53">
        <f>IF(D5="","",IF(BT5-BU5&gt;0,0,BT5-BU5))</f>
        <v/>
      </c>
      <c r="BW5" s="53">
        <f>IF(D5="","",IF(BT5-BU5-BS5&gt;0,0,BT5-BU5-BS5))</f>
        <v/>
      </c>
      <c r="BX5" s="36">
        <f>IF(D5="","",IFERROR(VLOOKUP(D5,'produto-entrada-7'!A:M,3,0),"SEM PEDIDO"))</f>
        <v/>
      </c>
      <c r="BY5" s="36">
        <f>IF(D5="","",VLOOKUP(D5,'produto-estoque-total-7'!A:AB,25,0))</f>
        <v/>
      </c>
      <c r="BZ5" s="36">
        <f>IF(D5="","",IFERROR(VLOOKUP(D5,'produto-estoque-total-7'!A:AB,26,0)/100,0))</f>
        <v/>
      </c>
      <c r="CA5" s="36">
        <f>IF(D5="","",IFERROR(VLOOKUP(D5,'produto-estoque-total-7'!A:AB,27,0)/100,0))</f>
        <v/>
      </c>
      <c r="CB5" s="41">
        <f>IF(D5="","",V5*AF5)</f>
        <v/>
      </c>
      <c r="CC5" s="41">
        <f>IF(D5="","",V5*AI5)</f>
        <v/>
      </c>
      <c r="CD5" s="54">
        <f>IF(D5="","",VLOOKUP(D5,'produto-estoque-total-7'!A:AB,28,0))</f>
        <v/>
      </c>
    </row>
    <row r="6">
      <c r="A6" s="36">
        <f>IF(D6="","",VLOOKUP(D6,'produto-estoque-total-7'!A:AB,3,0))</f>
        <v/>
      </c>
      <c r="B6" s="1">
        <f>IF(D6="","",VLOOKUP(D6,'produto-estoque-total-7'!A:AB,12,0))</f>
        <v/>
      </c>
      <c r="C6" s="1">
        <f>IF(D6="","",VLOOKUP(D6,'produto-estoque-total-7'!A:AB,2,0))</f>
        <v/>
      </c>
      <c r="D6" s="37">
        <f>IFERROR(IF('produto-estoque-total-7'!A5="","",'produto-estoque-total-7'!A5),"")</f>
        <v/>
      </c>
      <c r="E6" s="1">
        <f>IF(D6="","",VLOOKUP(D6,'produto-estoque-total-7'!A:AB,4,0))</f>
        <v/>
      </c>
      <c r="F6" s="36">
        <f>IF(D6="","",VLOOKUP(D6,'produto-estoque-total-7'!A:AB,13,0))</f>
        <v/>
      </c>
      <c r="G6" s="1">
        <f>IF(F6="","",VLOOKUP(F6,'FORNECEDORES X COMPRADOR'!A:D,4,0))</f>
        <v/>
      </c>
      <c r="H6" s="1">
        <f>IF(F6="","",VLOOKUP(F6,'FORNECEDORES X COMPRADOR'!A:E,5,0))</f>
        <v/>
      </c>
      <c r="I6" s="36">
        <f>IF(D6="","",VLOOKUP(D6,'produto-estoque-total-7'!A:AB,15,0))</f>
        <v/>
      </c>
      <c r="J6" s="36">
        <f>IF(D6="","",VLOOKUP(D6,'produto-estoque-total-7'!A:AB,19,0))</f>
        <v/>
      </c>
      <c r="K6" s="1">
        <f>IF(D6="","",VLOOKUP(D6,'produto-estoque-total-7'!A:AB,20,0))</f>
        <v/>
      </c>
      <c r="L6" s="36">
        <f>IF(D6="","",VLOOKUP(D6,'produto-estoque-total-7'!A:AB,17,0))</f>
        <v/>
      </c>
      <c r="M6" s="1">
        <f>IF(D6="","",VLOOKUP(D6,'produto-estoque-total-7'!A:AB,18,0))</f>
        <v/>
      </c>
      <c r="N6" s="36">
        <f>IF(D6="","",VLOOKUP(D6,'produto-estoque-total-7'!A:AB,21,0))</f>
        <v/>
      </c>
      <c r="O6" s="1">
        <f>IF(D6="","",VLOOKUP(D6,'produto-estoque-total-7'!A:AB,22,0))</f>
        <v/>
      </c>
      <c r="P6" s="36">
        <f>IF(D6="","",VLOOKUP(D6,'produto-estoque-total-7'!A:AB,23,0))</f>
        <v/>
      </c>
      <c r="Q6" s="1">
        <f>IF(D6="","",VLOOKUP(D6,'produto-estoque-total-7'!A:AB,24,0))</f>
        <v/>
      </c>
      <c r="R6" s="38">
        <f>IFERROR(IF(D6="","",VLOOKUP(D6,'produto-venda-7'!B:N,13,0)),"C")</f>
        <v/>
      </c>
      <c r="S6" s="39">
        <f>IF(D6="","",VLOOKUP(D6,'produto-estoque-total-7'!A:AB,6,0))</f>
        <v/>
      </c>
      <c r="T6" s="39">
        <f>IF(D6="","",VLOOKUP(D6,'produto-estoque-total-7'!A:AB,5,0))</f>
        <v/>
      </c>
      <c r="U6" s="40">
        <f>IF(D6="","",VLOOKUP(D6,'produto-estoque-total-7'!A:AB,11,0))</f>
        <v/>
      </c>
      <c r="V6" s="41">
        <f>IF(D6="","",IFERROR(VLOOKUP(D6,'produto-entrada-7'!A:M,10,0),0))</f>
        <v/>
      </c>
      <c r="W6" s="42" t="n"/>
      <c r="X6" s="39">
        <f>IF(D6="","",VLOOKUP(D6,'produto-estoque-total-7'!A:AB,8,0))</f>
        <v/>
      </c>
      <c r="Y6" s="39">
        <f>IF(D6="","",VLOOKUP(D6,'produto-estoque-total-7'!A:AB,9,0))</f>
        <v/>
      </c>
      <c r="Z6" s="39">
        <f>IF(D6="","",VLOOKUP(D6,'produto-estoque-total-7'!A:AB,10,0))</f>
        <v/>
      </c>
      <c r="AA6" s="39">
        <f>IFERROR(IF(D6="","",VLOOKUP(D6,'produto-venda-7'!B:N,4,0)),0)</f>
        <v/>
      </c>
      <c r="AB6" s="39">
        <f>IFERROR(IF(D6="","",VLOOKUP(D6,'produto-venda-7'!B:N,5,0)),0)</f>
        <v/>
      </c>
      <c r="AC6" s="39">
        <f>IF(D6="","",IFERROR(AA6/90,0))</f>
        <v/>
      </c>
      <c r="AD6" s="36">
        <f>IF(D6="","",IFERROR(VLOOKUP(D6,'produto-entrada-7'!A:M,4,0),0))</f>
        <v/>
      </c>
      <c r="AE6" s="36">
        <f>IFERROR(IF(D6="","",VLOOKUP(D6,'produto-venda-7'!B:N,10,0)),0)</f>
        <v/>
      </c>
      <c r="AF6" s="36">
        <f>IF(D6="","",IFERROR(VLOOKUP(D6,'produto-entrada-7'!A:M,11,0),0))</f>
        <v/>
      </c>
      <c r="AG6" s="1">
        <f>IF(D6="","",IFERROR(VLOOKUP(D6,'produto-entrada-7'!A:M,12,0),0))</f>
        <v/>
      </c>
      <c r="AH6" s="1">
        <f>IF(D6="","",IFERROR(VLOOKUP(D6,'produto-entrada-7'!A:M,13,0),0))</f>
        <v/>
      </c>
      <c r="AI6" s="36">
        <f>IFERROR(IF(D6="","",VLOOKUP(D6,'produto-venda-7'!B:N,11,0)),0)</f>
        <v/>
      </c>
      <c r="AJ6" s="43">
        <f>IF(D6="","",IFERROR(AI6*AB6,0))</f>
        <v/>
      </c>
      <c r="AK6" s="44">
        <f>IFERROR(IF(D6="","",VLOOKUP(F6,'ANALISE FORNECEDOR'!$A:$I,8,0)),"")</f>
        <v/>
      </c>
      <c r="AL6" s="44">
        <f>IF(D6="","",AVERAGE(AM6,AK6))</f>
        <v/>
      </c>
      <c r="AM6" s="44">
        <f>IFERROR(IF(D6="","",VLOOKUP(F6,'ANALISE FORNECEDOR'!$A:$I,9,0)),"")</f>
        <v/>
      </c>
      <c r="AN6" s="45">
        <f>IF(D6="","",IF(Y6&gt;12,AI6*(U6+Y6),AI6*U6))</f>
        <v/>
      </c>
      <c r="AO6" s="45">
        <f>IF(D6="","",IF(Y6&gt;12,AI6*(U6+V6+Y6),AI6*(U6+V6)))</f>
        <v/>
      </c>
      <c r="AP6" s="46">
        <f>IF(D6="","",IF(Y6&gt;12,AG6*(U6+Y6),AG6*U6))</f>
        <v/>
      </c>
      <c r="AQ6" s="46">
        <f>IF(D6="","",IF(Y6&gt;12,AG6*(U6+V6+Y6),AG6*(U6+V6)))</f>
        <v/>
      </c>
      <c r="AR6" s="46">
        <f>IF(D6="","",IF(OR(R6="A",R6="AA",R6="AAA"),AP6,0))</f>
        <v/>
      </c>
      <c r="AS6" s="46">
        <f>IF(D6="","",IF(R6="B",AP6,0))</f>
        <v/>
      </c>
      <c r="AT6" s="46">
        <f>IF(D6="","",IF(R6="C",AP6,0))</f>
        <v/>
      </c>
      <c r="AU6" s="47">
        <f>IF(D6="","",IFERROR(AN6/AJ6,0))</f>
        <v/>
      </c>
      <c r="AV6" s="47">
        <f>IF(D6="","",IFERROR(((AO6)/AJ6),0))</f>
        <v/>
      </c>
      <c r="AW6" s="48">
        <f>IF(D6="","",IF(OR(S6="S",NOT(AND(ISNUMBER(AC6),ISNUMBER(AL6),AC6*AL6&gt;=0))),0,AC6*AL6))</f>
        <v/>
      </c>
      <c r="AX6" s="49">
        <f>IFERROR(IF(D6="","",AW6*AG6),0)</f>
        <v/>
      </c>
      <c r="AY6" s="48">
        <f>IF(D6="","",IF(OR(S6="S",NOT(AND(ISNUMBER(AC6),ISNUMBER(AK6),AC6*AK6&gt;=0))),0,AC6*AK6))</f>
        <v/>
      </c>
      <c r="AZ6" s="48">
        <f>IFERROR(IF(D6="","",IF(AY6=0,0,IF(((AY6)-(U6+Y6))&lt;0,0,(AY6)-U6))),0)</f>
        <v/>
      </c>
      <c r="BA6" s="49">
        <f>IF(D6="","",AZ6*AG6)</f>
        <v/>
      </c>
      <c r="BB6" s="49">
        <f>IF(D6="","",IF(OR(R6="A",R6="AA",R6="AAA"),BA6,0))</f>
        <v/>
      </c>
      <c r="BC6" s="49">
        <f>IF(D6="","",IF(R6="B",BA6,0))</f>
        <v/>
      </c>
      <c r="BD6" s="49">
        <f>IF(D6="","",IF(R6="B",BA6,0))</f>
        <v/>
      </c>
      <c r="BE6" s="49">
        <f>IF(D6="","",IF(S6="S",
1,
IF(AC6=0,
1,
IF(
IFERROR(((U6+Y6)*AG6)/((AC6*AK6)*AG6),0)&lt;0,
0,
IF(
IFERROR(((U6+Y6)*AG6)/((AC6*AK6)*AG6),0)&gt;1,
1,
IFERROR(((U6+Y6)*AG6)/((AC6*AK6)*AG6),0)
)
)
)
))</f>
        <v/>
      </c>
      <c r="BF6" s="49">
        <f>IF(D6="","",IF(S6="S",
1,
IF(AC6=0,
1,
IF(
IFERROR(((U6+V6+Y6)*AG6)/((AC6*AK6)*AG6),0)&lt;0,
0,
IF(
IFERROR(((U6+V6+Y6)*AG6)/((AC6*AK6)*AG6),0)&gt;1,
1,
IFERROR(((U6+V6+Y6)*AG6)/((AC6*AK6)*AG6),0)
)
)
)
))</f>
        <v/>
      </c>
      <c r="BG6" s="50">
        <f>IF(D6="","",IF(S6="S",0,IF(AND(ISNUMBER(AC6),ISNUMBER(AM6)),IF(OR(AC6*AM6&lt;0,ISERR(AC6*AM6)),0,AC6*AM6),0)))</f>
        <v/>
      </c>
      <c r="BH6" s="50">
        <f>IF(D6="","",IF(BY6&gt;TODAY()-60,0,IF(Y6&gt;12,MAX(0,(U6+Y6)-BG6),MAX(0,U6-BG6))))</f>
        <v/>
      </c>
      <c r="BI6" s="51">
        <f>IF(D6="","",BH6*AG6)</f>
        <v/>
      </c>
      <c r="BJ6" s="51">
        <f>IF(D6="","",IF(OR(R6="A",R6="AA",R6="AAA"),BI6,0))</f>
        <v/>
      </c>
      <c r="BK6" s="51">
        <f>IF(D6="","",IF(R6="B",BI6,0))</f>
        <v/>
      </c>
      <c r="BL6" s="51">
        <f>IF(D6="","",IF(R6="C",BI6,0))</f>
        <v/>
      </c>
      <c r="BM6" s="51">
        <f>IF(D6="","",IFERROR(MAX(0,MIN(BI6/AP6,1)),0))</f>
        <v/>
      </c>
      <c r="BN6" s="52">
        <f>IF(D6="","",AB6*AG6)</f>
        <v/>
      </c>
      <c r="BO6" s="52">
        <f>IF(D6="","",(U6+V6+X6)*AG6)</f>
        <v/>
      </c>
      <c r="BP6" s="52">
        <f>IF(D6="","",(AB6*3)*AG6)</f>
        <v/>
      </c>
      <c r="BQ6" s="52">
        <f>IF(D6="","",IF(BO6-BP6&gt;0,0,BO6-BP6))</f>
        <v/>
      </c>
      <c r="BR6" s="52">
        <f>IF(D6="","",IF(BO6-BP6-BN6&gt;0,0,BO6-BP6-BN6))</f>
        <v/>
      </c>
      <c r="BS6" s="53">
        <f>IF(D6="","",IFERROR(AB6*AI6,0))</f>
        <v/>
      </c>
      <c r="BT6" s="53">
        <f>IF(D6="","",IFERROR(IF(X6&gt;12, AI6*(U6+V6+X6), AI6*(U6+V6)),0))</f>
        <v/>
      </c>
      <c r="BU6" s="53">
        <f>IF(D6="","",IFERROR(((AB6*3)*AI6),0))</f>
        <v/>
      </c>
      <c r="BV6" s="53">
        <f>IF(D6="","",IF(BT6-BU6&gt;0,0,BT6-BU6))</f>
        <v/>
      </c>
      <c r="BW6" s="53">
        <f>IF(D6="","",IF(BT6-BU6-BS6&gt;0,0,BT6-BU6-BS6))</f>
        <v/>
      </c>
      <c r="BX6" s="36">
        <f>IF(D6="","",IFERROR(VLOOKUP(D6,'produto-entrada-7'!A:M,3,0),"SEM PEDIDO"))</f>
        <v/>
      </c>
      <c r="BY6" s="36">
        <f>IF(D6="","",VLOOKUP(D6,'produto-estoque-total-7'!A:AB,25,0))</f>
        <v/>
      </c>
      <c r="BZ6" s="36">
        <f>IF(D6="","",IFERROR(VLOOKUP(D6,'produto-estoque-total-7'!A:AB,26,0)/100,0))</f>
        <v/>
      </c>
      <c r="CA6" s="36">
        <f>IF(D6="","",IFERROR(VLOOKUP(D6,'produto-estoque-total-7'!A:AB,27,0)/100,0))</f>
        <v/>
      </c>
      <c r="CB6" s="41">
        <f>IF(D6="","",V6*AF6)</f>
        <v/>
      </c>
      <c r="CC6" s="41">
        <f>IF(D6="","",V6*AI6)</f>
        <v/>
      </c>
      <c r="CD6" s="54">
        <f>IF(D6="","",VLOOKUP(D6,'produto-estoque-total-7'!A:AB,28,0))</f>
        <v/>
      </c>
    </row>
    <row r="7">
      <c r="A7" s="36">
        <f>IF(D7="","",VLOOKUP(D7,'produto-estoque-total-7'!A:AB,3,0))</f>
        <v/>
      </c>
      <c r="B7" s="1">
        <f>IF(D7="","",VLOOKUP(D7,'produto-estoque-total-7'!A:AB,12,0))</f>
        <v/>
      </c>
      <c r="C7" s="1">
        <f>IF(D7="","",VLOOKUP(D7,'produto-estoque-total-7'!A:AB,2,0))</f>
        <v/>
      </c>
      <c r="D7" s="37">
        <f>IFERROR(IF('produto-estoque-total-7'!A6="","",'produto-estoque-total-7'!A6),"")</f>
        <v/>
      </c>
      <c r="E7" s="1">
        <f>IF(D7="","",VLOOKUP(D7,'produto-estoque-total-7'!A:AB,4,0))</f>
        <v/>
      </c>
      <c r="F7" s="36">
        <f>IF(D7="","",VLOOKUP(D7,'produto-estoque-total-7'!A:AB,13,0))</f>
        <v/>
      </c>
      <c r="G7" s="1">
        <f>IF(F7="","",VLOOKUP(F7,'FORNECEDORES X COMPRADOR'!A:D,4,0))</f>
        <v/>
      </c>
      <c r="H7" s="1">
        <f>IF(F7="","",VLOOKUP(F7,'FORNECEDORES X COMPRADOR'!A:E,5,0))</f>
        <v/>
      </c>
      <c r="I7" s="36">
        <f>IF(D7="","",VLOOKUP(D7,'produto-estoque-total-7'!A:AB,15,0))</f>
        <v/>
      </c>
      <c r="J7" s="36">
        <f>IF(D7="","",VLOOKUP(D7,'produto-estoque-total-7'!A:AB,19,0))</f>
        <v/>
      </c>
      <c r="K7" s="1">
        <f>IF(D7="","",VLOOKUP(D7,'produto-estoque-total-7'!A:AB,20,0))</f>
        <v/>
      </c>
      <c r="L7" s="36">
        <f>IF(D7="","",VLOOKUP(D7,'produto-estoque-total-7'!A:AB,17,0))</f>
        <v/>
      </c>
      <c r="M7" s="1">
        <f>IF(D7="","",VLOOKUP(D7,'produto-estoque-total-7'!A:AB,18,0))</f>
        <v/>
      </c>
      <c r="N7" s="36">
        <f>IF(D7="","",VLOOKUP(D7,'produto-estoque-total-7'!A:AB,21,0))</f>
        <v/>
      </c>
      <c r="O7" s="1">
        <f>IF(D7="","",VLOOKUP(D7,'produto-estoque-total-7'!A:AB,22,0))</f>
        <v/>
      </c>
      <c r="P7" s="36">
        <f>IF(D7="","",VLOOKUP(D7,'produto-estoque-total-7'!A:AB,23,0))</f>
        <v/>
      </c>
      <c r="Q7" s="1">
        <f>IF(D7="","",VLOOKUP(D7,'produto-estoque-total-7'!A:AB,24,0))</f>
        <v/>
      </c>
      <c r="R7" s="38">
        <f>IFERROR(IF(D7="","",VLOOKUP(D7,'produto-venda-7'!B:N,13,0)),"C")</f>
        <v/>
      </c>
      <c r="S7" s="39">
        <f>IF(D7="","",VLOOKUP(D7,'produto-estoque-total-7'!A:AB,6,0))</f>
        <v/>
      </c>
      <c r="T7" s="39">
        <f>IF(D7="","",VLOOKUP(D7,'produto-estoque-total-7'!A:AB,5,0))</f>
        <v/>
      </c>
      <c r="U7" s="40">
        <f>IF(D7="","",VLOOKUP(D7,'produto-estoque-total-7'!A:AB,11,0))</f>
        <v/>
      </c>
      <c r="V7" s="41">
        <f>IF(D7="","",IFERROR(VLOOKUP(D7,'produto-entrada-7'!A:M,10,0),0))</f>
        <v/>
      </c>
      <c r="W7" s="42" t="n"/>
      <c r="X7" s="39">
        <f>IF(D7="","",VLOOKUP(D7,'produto-estoque-total-7'!A:AB,8,0))</f>
        <v/>
      </c>
      <c r="Y7" s="39">
        <f>IF(D7="","",VLOOKUP(D7,'produto-estoque-total-7'!A:AB,9,0))</f>
        <v/>
      </c>
      <c r="Z7" s="39">
        <f>IF(D7="","",VLOOKUP(D7,'produto-estoque-total-7'!A:AB,10,0))</f>
        <v/>
      </c>
      <c r="AA7" s="39">
        <f>IFERROR(IF(D7="","",VLOOKUP(D7,'produto-venda-7'!B:N,4,0)),0)</f>
        <v/>
      </c>
      <c r="AB7" s="39">
        <f>IFERROR(IF(D7="","",VLOOKUP(D7,'produto-venda-7'!B:N,5,0)),0)</f>
        <v/>
      </c>
      <c r="AC7" s="39">
        <f>IF(D7="","",IFERROR(AA7/90,0))</f>
        <v/>
      </c>
      <c r="AD7" s="36">
        <f>IF(D7="","",IFERROR(VLOOKUP(D7,'produto-entrada-7'!A:M,4,0),0))</f>
        <v/>
      </c>
      <c r="AE7" s="36">
        <f>IFERROR(IF(D7="","",VLOOKUP(D7,'produto-venda-7'!B:N,10,0)),0)</f>
        <v/>
      </c>
      <c r="AF7" s="36">
        <f>IF(D7="","",IFERROR(VLOOKUP(D7,'produto-entrada-7'!A:M,11,0),0))</f>
        <v/>
      </c>
      <c r="AG7" s="1">
        <f>IF(D7="","",IFERROR(VLOOKUP(D7,'produto-entrada-7'!A:M,12,0),0))</f>
        <v/>
      </c>
      <c r="AH7" s="1">
        <f>IF(D7="","",IFERROR(VLOOKUP(D7,'produto-entrada-7'!A:M,13,0),0))</f>
        <v/>
      </c>
      <c r="AI7" s="36">
        <f>IFERROR(IF(D7="","",VLOOKUP(D7,'produto-venda-7'!B:N,11,0)),0)</f>
        <v/>
      </c>
      <c r="AJ7" s="43">
        <f>IF(D7="","",IFERROR(AI7*AB7,0))</f>
        <v/>
      </c>
      <c r="AK7" s="44">
        <f>IFERROR(IF(D7="","",VLOOKUP(F7,'ANALISE FORNECEDOR'!$A:$I,8,0)),"")</f>
        <v/>
      </c>
      <c r="AL7" s="44">
        <f>IF(D7="","",AVERAGE(AM7,AK7))</f>
        <v/>
      </c>
      <c r="AM7" s="44">
        <f>IFERROR(IF(D7="","",VLOOKUP(F7,'ANALISE FORNECEDOR'!$A:$I,9,0)),"")</f>
        <v/>
      </c>
      <c r="AN7" s="45">
        <f>IF(D7="","",IF(Y7&gt;12,AI7*(U7+Y7),AI7*U7))</f>
        <v/>
      </c>
      <c r="AO7" s="45">
        <f>IF(D7="","",IF(Y7&gt;12,AI7*(U7+V7+Y7),AI7*(U7+V7)))</f>
        <v/>
      </c>
      <c r="AP7" s="46">
        <f>IF(D7="","",IF(Y7&gt;12,AG7*(U7+Y7),AG7*U7))</f>
        <v/>
      </c>
      <c r="AQ7" s="46">
        <f>IF(D7="","",IF(Y7&gt;12,AG7*(U7+V7+Y7),AG7*(U7+V7)))</f>
        <v/>
      </c>
      <c r="AR7" s="46">
        <f>IF(D7="","",IF(OR(R7="A",R7="AA",R7="AAA"),AP7,0))</f>
        <v/>
      </c>
      <c r="AS7" s="46">
        <f>IF(D7="","",IF(R7="B",AP7,0))</f>
        <v/>
      </c>
      <c r="AT7" s="46">
        <f>IF(D7="","",IF(R7="C",AP7,0))</f>
        <v/>
      </c>
      <c r="AU7" s="47">
        <f>IF(D7="","",IFERROR(AN7/AJ7,0))</f>
        <v/>
      </c>
      <c r="AV7" s="47">
        <f>IF(D7="","",IFERROR(((AO7)/AJ7),0))</f>
        <v/>
      </c>
      <c r="AW7" s="48">
        <f>IF(D7="","",IF(OR(S7="S",NOT(AND(ISNUMBER(AC7),ISNUMBER(AL7),AC7*AL7&gt;=0))),0,AC7*AL7))</f>
        <v/>
      </c>
      <c r="AX7" s="49">
        <f>IFERROR(IF(D7="","",AW7*AG7),0)</f>
        <v/>
      </c>
      <c r="AY7" s="48">
        <f>IF(D7="","",IF(OR(S7="S",NOT(AND(ISNUMBER(AC7),ISNUMBER(AK7),AC7*AK7&gt;=0))),0,AC7*AK7))</f>
        <v/>
      </c>
      <c r="AZ7" s="48">
        <f>IFERROR(IF(D7="","",IF(AY7=0,0,IF(((AY7)-(U7+Y7))&lt;0,0,(AY7)-U7))),0)</f>
        <v/>
      </c>
      <c r="BA7" s="49">
        <f>IF(D7="","",AZ7*AG7)</f>
        <v/>
      </c>
      <c r="BB7" s="49">
        <f>IF(D7="","",IF(OR(R7="A",R7="AA",R7="AAA"),BA7,0))</f>
        <v/>
      </c>
      <c r="BC7" s="49">
        <f>IF(D7="","",IF(R7="B",BA7,0))</f>
        <v/>
      </c>
      <c r="BD7" s="49">
        <f>IF(D7="","",IF(R7="B",BA7,0))</f>
        <v/>
      </c>
      <c r="BE7" s="49">
        <f>IF(D7="","",IF(S7="S",
1,
IF(AC7=0,
1,
IF(
IFERROR(((U7+Y7)*AG7)/((AC7*AK7)*AG7),0)&lt;0,
0,
IF(
IFERROR(((U7+Y7)*AG7)/((AC7*AK7)*AG7),0)&gt;1,
1,
IFERROR(((U7+Y7)*AG7)/((AC7*AK7)*AG7),0)
)
)
)
))</f>
        <v/>
      </c>
      <c r="BF7" s="49">
        <f>IF(D7="","",IF(S7="S",
1,
IF(AC7=0,
1,
IF(
IFERROR(((U7+V7+Y7)*AG7)/((AC7*AK7)*AG7),0)&lt;0,
0,
IF(
IFERROR(((U7+V7+Y7)*AG7)/((AC7*AK7)*AG7),0)&gt;1,
1,
IFERROR(((U7+V7+Y7)*AG7)/((AC7*AK7)*AG7),0)
)
)
)
))</f>
        <v/>
      </c>
      <c r="BG7" s="50">
        <f>IF(D7="","",IF(S7="S",0,IF(AND(ISNUMBER(AC7),ISNUMBER(AM7)),IF(OR(AC7*AM7&lt;0,ISERR(AC7*AM7)),0,AC7*AM7),0)))</f>
        <v/>
      </c>
      <c r="BH7" s="50">
        <f>IF(D7="","",IF(BY7&gt;TODAY()-60,0,IF(Y7&gt;12,MAX(0,(U7+Y7)-BG7),MAX(0,U7-BG7))))</f>
        <v/>
      </c>
      <c r="BI7" s="51">
        <f>IF(D7="","",BH7*AG7)</f>
        <v/>
      </c>
      <c r="BJ7" s="51">
        <f>IF(D7="","",IF(OR(R7="A",R7="AA",R7="AAA"),BI7,0))</f>
        <v/>
      </c>
      <c r="BK7" s="51">
        <f>IF(D7="","",IF(R7="B",BI7,0))</f>
        <v/>
      </c>
      <c r="BL7" s="51">
        <f>IF(D7="","",IF(R7="C",BI7,0))</f>
        <v/>
      </c>
      <c r="BM7" s="51">
        <f>IF(D7="","",IFERROR(MAX(0,MIN(BI7/AP7,1)),0))</f>
        <v/>
      </c>
      <c r="BN7" s="52">
        <f>IF(D7="","",AB7*AG7)</f>
        <v/>
      </c>
      <c r="BO7" s="52">
        <f>IF(D7="","",(U7+V7+X7)*AG7)</f>
        <v/>
      </c>
      <c r="BP7" s="52">
        <f>IF(D7="","",(AB7*3)*AG7)</f>
        <v/>
      </c>
      <c r="BQ7" s="52">
        <f>IF(D7="","",IF(BO7-BP7&gt;0,0,BO7-BP7))</f>
        <v/>
      </c>
      <c r="BR7" s="52">
        <f>IF(D7="","",IF(BO7-BP7-BN7&gt;0,0,BO7-BP7-BN7))</f>
        <v/>
      </c>
      <c r="BS7" s="53">
        <f>IF(D7="","",IFERROR(AB7*AI7,0))</f>
        <v/>
      </c>
      <c r="BT7" s="53">
        <f>IF(D7="","",IFERROR(IF(X7&gt;12, AI7*(U7+V7+X7), AI7*(U7+V7)),0))</f>
        <v/>
      </c>
      <c r="BU7" s="53">
        <f>IF(D7="","",IFERROR(((AB7*3)*AI7),0))</f>
        <v/>
      </c>
      <c r="BV7" s="53">
        <f>IF(D7="","",IF(BT7-BU7&gt;0,0,BT7-BU7))</f>
        <v/>
      </c>
      <c r="BW7" s="53">
        <f>IF(D7="","",IF(BT7-BU7-BS7&gt;0,0,BT7-BU7-BS7))</f>
        <v/>
      </c>
      <c r="BX7" s="36">
        <f>IF(D7="","",IFERROR(VLOOKUP(D7,'produto-entrada-7'!A:M,3,0),"SEM PEDIDO"))</f>
        <v/>
      </c>
      <c r="BY7" s="36">
        <f>IF(D7="","",VLOOKUP(D7,'produto-estoque-total-7'!A:AB,25,0))</f>
        <v/>
      </c>
      <c r="BZ7" s="36">
        <f>IF(D7="","",IFERROR(VLOOKUP(D7,'produto-estoque-total-7'!A:AB,26,0)/100,0))</f>
        <v/>
      </c>
      <c r="CA7" s="36">
        <f>IF(D7="","",IFERROR(VLOOKUP(D7,'produto-estoque-total-7'!A:AB,27,0)/100,0))</f>
        <v/>
      </c>
      <c r="CB7" s="41">
        <f>IF(D7="","",V7*AF7)</f>
        <v/>
      </c>
      <c r="CC7" s="41">
        <f>IF(D7="","",V7*AI7)</f>
        <v/>
      </c>
      <c r="CD7" s="54">
        <f>IF(D7="","",VLOOKUP(D7,'produto-estoque-total-7'!A:AB,28,0))</f>
        <v/>
      </c>
    </row>
    <row r="8">
      <c r="A8" s="36">
        <f>IF(D8="","",VLOOKUP(D8,'produto-estoque-total-7'!A:AB,3,0))</f>
        <v/>
      </c>
      <c r="B8" s="1">
        <f>IF(D8="","",VLOOKUP(D8,'produto-estoque-total-7'!A:AB,12,0))</f>
        <v/>
      </c>
      <c r="C8" s="1">
        <f>IF(D8="","",VLOOKUP(D8,'produto-estoque-total-7'!A:AB,2,0))</f>
        <v/>
      </c>
      <c r="D8" s="37">
        <f>IFERROR(IF('produto-estoque-total-7'!A7="","",'produto-estoque-total-7'!A7),"")</f>
        <v/>
      </c>
      <c r="E8" s="1">
        <f>IF(D8="","",VLOOKUP(D8,'produto-estoque-total-7'!A:AB,4,0))</f>
        <v/>
      </c>
      <c r="F8" s="36">
        <f>IF(D8="","",VLOOKUP(D8,'produto-estoque-total-7'!A:AB,13,0))</f>
        <v/>
      </c>
      <c r="G8" s="1">
        <f>IF(F8="","",VLOOKUP(F8,'FORNECEDORES X COMPRADOR'!A:D,4,0))</f>
        <v/>
      </c>
      <c r="H8" s="1">
        <f>IF(F8="","",VLOOKUP(F8,'FORNECEDORES X COMPRADOR'!A:E,5,0))</f>
        <v/>
      </c>
      <c r="I8" s="36">
        <f>IF(D8="","",VLOOKUP(D8,'produto-estoque-total-7'!A:AB,15,0))</f>
        <v/>
      </c>
      <c r="J8" s="36">
        <f>IF(D8="","",VLOOKUP(D8,'produto-estoque-total-7'!A:AB,19,0))</f>
        <v/>
      </c>
      <c r="K8" s="1">
        <f>IF(D8="","",VLOOKUP(D8,'produto-estoque-total-7'!A:AB,20,0))</f>
        <v/>
      </c>
      <c r="L8" s="36">
        <f>IF(D8="","",VLOOKUP(D8,'produto-estoque-total-7'!A:AB,17,0))</f>
        <v/>
      </c>
      <c r="M8" s="1">
        <f>IF(D8="","",VLOOKUP(D8,'produto-estoque-total-7'!A:AB,18,0))</f>
        <v/>
      </c>
      <c r="N8" s="36">
        <f>IF(D8="","",VLOOKUP(D8,'produto-estoque-total-7'!A:AB,21,0))</f>
        <v/>
      </c>
      <c r="O8" s="1">
        <f>IF(D8="","",VLOOKUP(D8,'produto-estoque-total-7'!A:AB,22,0))</f>
        <v/>
      </c>
      <c r="P8" s="36">
        <f>IF(D8="","",VLOOKUP(D8,'produto-estoque-total-7'!A:AB,23,0))</f>
        <v/>
      </c>
      <c r="Q8" s="1">
        <f>IF(D8="","",VLOOKUP(D8,'produto-estoque-total-7'!A:AB,24,0))</f>
        <v/>
      </c>
      <c r="R8" s="38">
        <f>IFERROR(IF(D8="","",VLOOKUP(D8,'produto-venda-7'!B:N,13,0)),"C")</f>
        <v/>
      </c>
      <c r="S8" s="39">
        <f>IF(D8="","",VLOOKUP(D8,'produto-estoque-total-7'!A:AB,6,0))</f>
        <v/>
      </c>
      <c r="T8" s="39">
        <f>IF(D8="","",VLOOKUP(D8,'produto-estoque-total-7'!A:AB,5,0))</f>
        <v/>
      </c>
      <c r="U8" s="40">
        <f>IF(D8="","",VLOOKUP(D8,'produto-estoque-total-7'!A:AB,11,0))</f>
        <v/>
      </c>
      <c r="V8" s="41">
        <f>IF(D8="","",IFERROR(VLOOKUP(D8,'produto-entrada-7'!A:M,10,0),0))</f>
        <v/>
      </c>
      <c r="W8" s="42" t="n"/>
      <c r="X8" s="39">
        <f>IF(D8="","",VLOOKUP(D8,'produto-estoque-total-7'!A:AB,8,0))</f>
        <v/>
      </c>
      <c r="Y8" s="39">
        <f>IF(D8="","",VLOOKUP(D8,'produto-estoque-total-7'!A:AB,9,0))</f>
        <v/>
      </c>
      <c r="Z8" s="39">
        <f>IF(D8="","",VLOOKUP(D8,'produto-estoque-total-7'!A:AB,10,0))</f>
        <v/>
      </c>
      <c r="AA8" s="39">
        <f>IFERROR(IF(D8="","",VLOOKUP(D8,'produto-venda-7'!B:N,4,0)),0)</f>
        <v/>
      </c>
      <c r="AB8" s="39">
        <f>IFERROR(IF(D8="","",VLOOKUP(D8,'produto-venda-7'!B:N,5,0)),0)</f>
        <v/>
      </c>
      <c r="AC8" s="39">
        <f>IF(D8="","",IFERROR(AA8/90,0))</f>
        <v/>
      </c>
      <c r="AD8" s="36">
        <f>IF(D8="","",IFERROR(VLOOKUP(D8,'produto-entrada-7'!A:M,4,0),0))</f>
        <v/>
      </c>
      <c r="AE8" s="36">
        <f>IFERROR(IF(D8="","",VLOOKUP(D8,'produto-venda-7'!B:N,10,0)),0)</f>
        <v/>
      </c>
      <c r="AF8" s="36">
        <f>IF(D8="","",IFERROR(VLOOKUP(D8,'produto-entrada-7'!A:M,11,0),0))</f>
        <v/>
      </c>
      <c r="AG8" s="1">
        <f>IF(D8="","",IFERROR(VLOOKUP(D8,'produto-entrada-7'!A:M,12,0),0))</f>
        <v/>
      </c>
      <c r="AH8" s="1">
        <f>IF(D8="","",IFERROR(VLOOKUP(D8,'produto-entrada-7'!A:M,13,0),0))</f>
        <v/>
      </c>
      <c r="AI8" s="36">
        <f>IFERROR(IF(D8="","",VLOOKUP(D8,'produto-venda-7'!B:N,11,0)),0)</f>
        <v/>
      </c>
      <c r="AJ8" s="43">
        <f>IF(D8="","",IFERROR(AI8*AB8,0))</f>
        <v/>
      </c>
      <c r="AK8" s="44">
        <f>IFERROR(IF(D8="","",VLOOKUP(F8,'ANALISE FORNECEDOR'!$A:$I,8,0)),"")</f>
        <v/>
      </c>
      <c r="AL8" s="44">
        <f>IF(D8="","",AVERAGE(AM8,AK8))</f>
        <v/>
      </c>
      <c r="AM8" s="44">
        <f>IFERROR(IF(D8="","",VLOOKUP(F8,'ANALISE FORNECEDOR'!$A:$I,9,0)),"")</f>
        <v/>
      </c>
      <c r="AN8" s="45">
        <f>IF(D8="","",IF(Y8&gt;12,AI8*(U8+Y8),AI8*U8))</f>
        <v/>
      </c>
      <c r="AO8" s="45">
        <f>IF(D8="","",IF(Y8&gt;12,AI8*(U8+V8+Y8),AI8*(U8+V8)))</f>
        <v/>
      </c>
      <c r="AP8" s="46">
        <f>IF(D8="","",IF(Y8&gt;12,AG8*(U8+Y8),AG8*U8))</f>
        <v/>
      </c>
      <c r="AQ8" s="46">
        <f>IF(D8="","",IF(Y8&gt;12,AG8*(U8+V8+Y8),AG8*(U8+V8)))</f>
        <v/>
      </c>
      <c r="AR8" s="46">
        <f>IF(D8="","",IF(OR(R8="A",R8="AA",R8="AAA"),AP8,0))</f>
        <v/>
      </c>
      <c r="AS8" s="46">
        <f>IF(D8="","",IF(R8="B",AP8,0))</f>
        <v/>
      </c>
      <c r="AT8" s="46">
        <f>IF(D8="","",IF(R8="C",AP8,0))</f>
        <v/>
      </c>
      <c r="AU8" s="47">
        <f>IF(D8="","",IFERROR(AN8/AJ8,0))</f>
        <v/>
      </c>
      <c r="AV8" s="47">
        <f>IF(D8="","",IFERROR(((AO8)/AJ8),0))</f>
        <v/>
      </c>
      <c r="AW8" s="48">
        <f>IF(D8="","",IF(OR(S8="S",NOT(AND(ISNUMBER(AC8),ISNUMBER(AL8),AC8*AL8&gt;=0))),0,AC8*AL8))</f>
        <v/>
      </c>
      <c r="AX8" s="49">
        <f>IFERROR(IF(D8="","",AW8*AG8),0)</f>
        <v/>
      </c>
      <c r="AY8" s="48">
        <f>IF(D8="","",IF(OR(S8="S",NOT(AND(ISNUMBER(AC8),ISNUMBER(AK8),AC8*AK8&gt;=0))),0,AC8*AK8))</f>
        <v/>
      </c>
      <c r="AZ8" s="48">
        <f>IFERROR(IF(D8="","",IF(AY8=0,0,IF(((AY8)-(U8+Y8))&lt;0,0,(AY8)-U8))),0)</f>
        <v/>
      </c>
      <c r="BA8" s="49">
        <f>IF(D8="","",AZ8*AG8)</f>
        <v/>
      </c>
      <c r="BB8" s="49">
        <f>IF(D8="","",IF(OR(R8="A",R8="AA",R8="AAA"),BA8,0))</f>
        <v/>
      </c>
      <c r="BC8" s="49">
        <f>IF(D8="","",IF(R8="B",BA8,0))</f>
        <v/>
      </c>
      <c r="BD8" s="49">
        <f>IF(D8="","",IF(R8="B",BA8,0))</f>
        <v/>
      </c>
      <c r="BE8" s="49">
        <f>IF(D8="","",IF(S8="S",
1,
IF(AC8=0,
1,
IF(
IFERROR(((U8+Y8)*AG8)/((AC8*AK8)*AG8),0)&lt;0,
0,
IF(
IFERROR(((U8+Y8)*AG8)/((AC8*AK8)*AG8),0)&gt;1,
1,
IFERROR(((U8+Y8)*AG8)/((AC8*AK8)*AG8),0)
)
)
)
))</f>
        <v/>
      </c>
      <c r="BF8" s="49">
        <f>IF(D8="","",IF(S8="S",
1,
IF(AC8=0,
1,
IF(
IFERROR(((U8+V8+Y8)*AG8)/((AC8*AK8)*AG8),0)&lt;0,
0,
IF(
IFERROR(((U8+V8+Y8)*AG8)/((AC8*AK8)*AG8),0)&gt;1,
1,
IFERROR(((U8+V8+Y8)*AG8)/((AC8*AK8)*AG8),0)
)
)
)
))</f>
        <v/>
      </c>
      <c r="BG8" s="50">
        <f>IF(D8="","",IF(S8="S",0,IF(AND(ISNUMBER(AC8),ISNUMBER(AM8)),IF(OR(AC8*AM8&lt;0,ISERR(AC8*AM8)),0,AC8*AM8),0)))</f>
        <v/>
      </c>
      <c r="BH8" s="50">
        <f>IF(D8="","",IF(BY8&gt;TODAY()-60,0,IF(Y8&gt;12,MAX(0,(U8+Y8)-BG8),MAX(0,U8-BG8))))</f>
        <v/>
      </c>
      <c r="BI8" s="51">
        <f>IF(D8="","",BH8*AG8)</f>
        <v/>
      </c>
      <c r="BJ8" s="51">
        <f>IF(D8="","",IF(OR(R8="A",R8="AA",R8="AAA"),BI8,0))</f>
        <v/>
      </c>
      <c r="BK8" s="51">
        <f>IF(D8="","",IF(R8="B",BI8,0))</f>
        <v/>
      </c>
      <c r="BL8" s="51">
        <f>IF(D8="","",IF(R8="C",BI8,0))</f>
        <v/>
      </c>
      <c r="BM8" s="51">
        <f>IF(D8="","",IFERROR(MAX(0,MIN(BI8/AP8,1)),0))</f>
        <v/>
      </c>
      <c r="BN8" s="52">
        <f>IF(D8="","",AB8*AG8)</f>
        <v/>
      </c>
      <c r="BO8" s="52">
        <f>IF(D8="","",(U8+V8+X8)*AG8)</f>
        <v/>
      </c>
      <c r="BP8" s="52">
        <f>IF(D8="","",(AB8*3)*AG8)</f>
        <v/>
      </c>
      <c r="BQ8" s="52">
        <f>IF(D8="","",IF(BO8-BP8&gt;0,0,BO8-BP8))</f>
        <v/>
      </c>
      <c r="BR8" s="52">
        <f>IF(D8="","",IF(BO8-BP8-BN8&gt;0,0,BO8-BP8-BN8))</f>
        <v/>
      </c>
      <c r="BS8" s="53">
        <f>IF(D8="","",IFERROR(AB8*AI8,0))</f>
        <v/>
      </c>
      <c r="BT8" s="53">
        <f>IF(D8="","",IFERROR(IF(X8&gt;12, AI8*(U8+V8+X8), AI8*(U8+V8)),0))</f>
        <v/>
      </c>
      <c r="BU8" s="53">
        <f>IF(D8="","",IFERROR(((AB8*3)*AI8),0))</f>
        <v/>
      </c>
      <c r="BV8" s="53">
        <f>IF(D8="","",IF(BT8-BU8&gt;0,0,BT8-BU8))</f>
        <v/>
      </c>
      <c r="BW8" s="53">
        <f>IF(D8="","",IF(BT8-BU8-BS8&gt;0,0,BT8-BU8-BS8))</f>
        <v/>
      </c>
      <c r="BX8" s="36">
        <f>IF(D8="","",IFERROR(VLOOKUP(D8,'produto-entrada-7'!A:M,3,0),"SEM PEDIDO"))</f>
        <v/>
      </c>
      <c r="BY8" s="36">
        <f>IF(D8="","",VLOOKUP(D8,'produto-estoque-total-7'!A:AB,25,0))</f>
        <v/>
      </c>
      <c r="BZ8" s="36">
        <f>IF(D8="","",IFERROR(VLOOKUP(D8,'produto-estoque-total-7'!A:AB,26,0)/100,0))</f>
        <v/>
      </c>
      <c r="CA8" s="36">
        <f>IF(D8="","",IFERROR(VLOOKUP(D8,'produto-estoque-total-7'!A:AB,27,0)/100,0))</f>
        <v/>
      </c>
      <c r="CB8" s="41">
        <f>IF(D8="","",V8*AF8)</f>
        <v/>
      </c>
      <c r="CC8" s="41">
        <f>IF(D8="","",V8*AI8)</f>
        <v/>
      </c>
      <c r="CD8" s="54">
        <f>IF(D8="","",VLOOKUP(D8,'produto-estoque-total-7'!A:AB,28,0))</f>
        <v/>
      </c>
    </row>
    <row r="9">
      <c r="A9" s="36">
        <f>IF(D9="","",VLOOKUP(D9,'produto-estoque-total-7'!A:AB,3,0))</f>
        <v/>
      </c>
      <c r="B9" s="1">
        <f>IF(D9="","",VLOOKUP(D9,'produto-estoque-total-7'!A:AB,12,0))</f>
        <v/>
      </c>
      <c r="C9" s="1">
        <f>IF(D9="","",VLOOKUP(D9,'produto-estoque-total-7'!A:AB,2,0))</f>
        <v/>
      </c>
      <c r="D9" s="37">
        <f>IFERROR(IF('produto-estoque-total-7'!A8="","",'produto-estoque-total-7'!A8),"")</f>
        <v/>
      </c>
      <c r="E9" s="1">
        <f>IF(D9="","",VLOOKUP(D9,'produto-estoque-total-7'!A:AB,4,0))</f>
        <v/>
      </c>
      <c r="F9" s="36">
        <f>IF(D9="","",VLOOKUP(D9,'produto-estoque-total-7'!A:AB,13,0))</f>
        <v/>
      </c>
      <c r="G9" s="1">
        <f>IF(F9="","",VLOOKUP(F9,'FORNECEDORES X COMPRADOR'!A:D,4,0))</f>
        <v/>
      </c>
      <c r="H9" s="1">
        <f>IF(F9="","",VLOOKUP(F9,'FORNECEDORES X COMPRADOR'!A:E,5,0))</f>
        <v/>
      </c>
      <c r="I9" s="36">
        <f>IF(D9="","",VLOOKUP(D9,'produto-estoque-total-7'!A:AB,15,0))</f>
        <v/>
      </c>
      <c r="J9" s="36">
        <f>IF(D9="","",VLOOKUP(D9,'produto-estoque-total-7'!A:AB,19,0))</f>
        <v/>
      </c>
      <c r="K9" s="1">
        <f>IF(D9="","",VLOOKUP(D9,'produto-estoque-total-7'!A:AB,20,0))</f>
        <v/>
      </c>
      <c r="L9" s="36">
        <f>IF(D9="","",VLOOKUP(D9,'produto-estoque-total-7'!A:AB,17,0))</f>
        <v/>
      </c>
      <c r="M9" s="1">
        <f>IF(D9="","",VLOOKUP(D9,'produto-estoque-total-7'!A:AB,18,0))</f>
        <v/>
      </c>
      <c r="N9" s="36">
        <f>IF(D9="","",VLOOKUP(D9,'produto-estoque-total-7'!A:AB,21,0))</f>
        <v/>
      </c>
      <c r="O9" s="1">
        <f>IF(D9="","",VLOOKUP(D9,'produto-estoque-total-7'!A:AB,22,0))</f>
        <v/>
      </c>
      <c r="P9" s="36">
        <f>IF(D9="","",VLOOKUP(D9,'produto-estoque-total-7'!A:AB,23,0))</f>
        <v/>
      </c>
      <c r="Q9" s="1">
        <f>IF(D9="","",VLOOKUP(D9,'produto-estoque-total-7'!A:AB,24,0))</f>
        <v/>
      </c>
      <c r="R9" s="38">
        <f>IFERROR(IF(D9="","",VLOOKUP(D9,'produto-venda-7'!B:N,13,0)),"C")</f>
        <v/>
      </c>
      <c r="S9" s="39">
        <f>IF(D9="","",VLOOKUP(D9,'produto-estoque-total-7'!A:AB,6,0))</f>
        <v/>
      </c>
      <c r="T9" s="39">
        <f>IF(D9="","",VLOOKUP(D9,'produto-estoque-total-7'!A:AB,5,0))</f>
        <v/>
      </c>
      <c r="U9" s="40">
        <f>IF(D9="","",VLOOKUP(D9,'produto-estoque-total-7'!A:AB,11,0))</f>
        <v/>
      </c>
      <c r="V9" s="41">
        <f>IF(D9="","",IFERROR(VLOOKUP(D9,'produto-entrada-7'!A:M,10,0),0))</f>
        <v/>
      </c>
      <c r="W9" s="42" t="n"/>
      <c r="X9" s="39">
        <f>IF(D9="","",VLOOKUP(D9,'produto-estoque-total-7'!A:AB,8,0))</f>
        <v/>
      </c>
      <c r="Y9" s="39">
        <f>IF(D9="","",VLOOKUP(D9,'produto-estoque-total-7'!A:AB,9,0))</f>
        <v/>
      </c>
      <c r="Z9" s="39">
        <f>IF(D9="","",VLOOKUP(D9,'produto-estoque-total-7'!A:AB,10,0))</f>
        <v/>
      </c>
      <c r="AA9" s="39">
        <f>IFERROR(IF(D9="","",VLOOKUP(D9,'produto-venda-7'!B:N,4,0)),0)</f>
        <v/>
      </c>
      <c r="AB9" s="39">
        <f>IFERROR(IF(D9="","",VLOOKUP(D9,'produto-venda-7'!B:N,5,0)),0)</f>
        <v/>
      </c>
      <c r="AC9" s="39">
        <f>IF(D9="","",IFERROR(AA9/90,0))</f>
        <v/>
      </c>
      <c r="AD9" s="36">
        <f>IF(D9="","",IFERROR(VLOOKUP(D9,'produto-entrada-7'!A:M,4,0),0))</f>
        <v/>
      </c>
      <c r="AE9" s="36">
        <f>IFERROR(IF(D9="","",VLOOKUP(D9,'produto-venda-7'!B:N,10,0)),0)</f>
        <v/>
      </c>
      <c r="AF9" s="36">
        <f>IF(D9="","",IFERROR(VLOOKUP(D9,'produto-entrada-7'!A:M,11,0),0))</f>
        <v/>
      </c>
      <c r="AG9" s="1">
        <f>IF(D9="","",IFERROR(VLOOKUP(D9,'produto-entrada-7'!A:M,12,0),0))</f>
        <v/>
      </c>
      <c r="AH9" s="1">
        <f>IF(D9="","",IFERROR(VLOOKUP(D9,'produto-entrada-7'!A:M,13,0),0))</f>
        <v/>
      </c>
      <c r="AI9" s="36">
        <f>IFERROR(IF(D9="","",VLOOKUP(D9,'produto-venda-7'!B:N,11,0)),0)</f>
        <v/>
      </c>
      <c r="AJ9" s="43">
        <f>IF(D9="","",IFERROR(AI9*AB9,0))</f>
        <v/>
      </c>
      <c r="AK9" s="44">
        <f>IFERROR(IF(D9="","",VLOOKUP(F9,'ANALISE FORNECEDOR'!$A:$I,8,0)),"")</f>
        <v/>
      </c>
      <c r="AL9" s="44">
        <f>IF(D9="","",AVERAGE(AM9,AK9))</f>
        <v/>
      </c>
      <c r="AM9" s="44">
        <f>IFERROR(IF(D9="","",VLOOKUP(F9,'ANALISE FORNECEDOR'!$A:$I,9,0)),"")</f>
        <v/>
      </c>
      <c r="AN9" s="45">
        <f>IF(D9="","",IF(Y9&gt;12,AI9*(U9+Y9),AI9*U9))</f>
        <v/>
      </c>
      <c r="AO9" s="45">
        <f>IF(D9="","",IF(Y9&gt;12,AI9*(U9+V9+Y9),AI9*(U9+V9)))</f>
        <v/>
      </c>
      <c r="AP9" s="46">
        <f>IF(D9="","",IF(Y9&gt;12,AG9*(U9+Y9),AG9*U9))</f>
        <v/>
      </c>
      <c r="AQ9" s="46">
        <f>IF(D9="","",IF(Y9&gt;12,AG9*(U9+V9+Y9),AG9*(U9+V9)))</f>
        <v/>
      </c>
      <c r="AR9" s="46">
        <f>IF(D9="","",IF(OR(R9="A",R9="AA",R9="AAA"),AP9,0))</f>
        <v/>
      </c>
      <c r="AS9" s="46">
        <f>IF(D9="","",IF(R9="B",AP9,0))</f>
        <v/>
      </c>
      <c r="AT9" s="46">
        <f>IF(D9="","",IF(R9="C",AP9,0))</f>
        <v/>
      </c>
      <c r="AU9" s="47">
        <f>IF(D9="","",IFERROR(AN9/AJ9,0))</f>
        <v/>
      </c>
      <c r="AV9" s="47">
        <f>IF(D9="","",IFERROR(((AO9)/AJ9),0))</f>
        <v/>
      </c>
      <c r="AW9" s="48">
        <f>IF(D9="","",IF(OR(S9="S",NOT(AND(ISNUMBER(AC9),ISNUMBER(AL9),AC9*AL9&gt;=0))),0,AC9*AL9))</f>
        <v/>
      </c>
      <c r="AX9" s="49">
        <f>IFERROR(IF(D9="","",AW9*AG9),0)</f>
        <v/>
      </c>
      <c r="AY9" s="48">
        <f>IF(D9="","",IF(OR(S9="S",NOT(AND(ISNUMBER(AC9),ISNUMBER(AK9),AC9*AK9&gt;=0))),0,AC9*AK9))</f>
        <v/>
      </c>
      <c r="AZ9" s="48">
        <f>IFERROR(IF(D9="","",IF(AY9=0,0,IF(((AY9)-(U9+Y9))&lt;0,0,(AY9)-U9))),0)</f>
        <v/>
      </c>
      <c r="BA9" s="49">
        <f>IF(D9="","",AZ9*AG9)</f>
        <v/>
      </c>
      <c r="BB9" s="49">
        <f>IF(D9="","",IF(OR(R9="A",R9="AA",R9="AAA"),BA9,0))</f>
        <v/>
      </c>
      <c r="BC9" s="49">
        <f>IF(D9="","",IF(R9="B",BA9,0))</f>
        <v/>
      </c>
      <c r="BD9" s="49">
        <f>IF(D9="","",IF(R9="B",BA9,0))</f>
        <v/>
      </c>
      <c r="BE9" s="49">
        <f>IF(D9="","",IF(S9="S",
1,
IF(AC9=0,
1,
IF(
IFERROR(((U9+Y9)*AG9)/((AC9*AK9)*AG9),0)&lt;0,
0,
IF(
IFERROR(((U9+Y9)*AG9)/((AC9*AK9)*AG9),0)&gt;1,
1,
IFERROR(((U9+Y9)*AG9)/((AC9*AK9)*AG9),0)
)
)
)
))</f>
        <v/>
      </c>
      <c r="BF9" s="49">
        <f>IF(D9="","",IF(S9="S",
1,
IF(AC9=0,
1,
IF(
IFERROR(((U9+V9+Y9)*AG9)/((AC9*AK9)*AG9),0)&lt;0,
0,
IF(
IFERROR(((U9+V9+Y9)*AG9)/((AC9*AK9)*AG9),0)&gt;1,
1,
IFERROR(((U9+V9+Y9)*AG9)/((AC9*AK9)*AG9),0)
)
)
)
))</f>
        <v/>
      </c>
      <c r="BG9" s="50">
        <f>IF(D9="","",IF(S9="S",0,IF(AND(ISNUMBER(AC9),ISNUMBER(AM9)),IF(OR(AC9*AM9&lt;0,ISERR(AC9*AM9)),0,AC9*AM9),0)))</f>
        <v/>
      </c>
      <c r="BH9" s="50">
        <f>IF(D9="","",IF(BY9&gt;TODAY()-60,0,IF(Y9&gt;12,MAX(0,(U9+Y9)-BG9),MAX(0,U9-BG9))))</f>
        <v/>
      </c>
      <c r="BI9" s="51">
        <f>IF(D9="","",BH9*AG9)</f>
        <v/>
      </c>
      <c r="BJ9" s="51">
        <f>IF(D9="","",IF(OR(R9="A",R9="AA",R9="AAA"),BI9,0))</f>
        <v/>
      </c>
      <c r="BK9" s="51">
        <f>IF(D9="","",IF(R9="B",BI9,0))</f>
        <v/>
      </c>
      <c r="BL9" s="51">
        <f>IF(D9="","",IF(R9="C",BI9,0))</f>
        <v/>
      </c>
      <c r="BM9" s="51">
        <f>IF(D9="","",IFERROR(MAX(0,MIN(BI9/AP9,1)),0))</f>
        <v/>
      </c>
      <c r="BN9" s="52">
        <f>IF(D9="","",AB9*AG9)</f>
        <v/>
      </c>
      <c r="BO9" s="52">
        <f>IF(D9="","",(U9+V9+X9)*AG9)</f>
        <v/>
      </c>
      <c r="BP9" s="52">
        <f>IF(D9="","",(AB9*3)*AG9)</f>
        <v/>
      </c>
      <c r="BQ9" s="52">
        <f>IF(D9="","",IF(BO9-BP9&gt;0,0,BO9-BP9))</f>
        <v/>
      </c>
      <c r="BR9" s="52">
        <f>IF(D9="","",IF(BO9-BP9-BN9&gt;0,0,BO9-BP9-BN9))</f>
        <v/>
      </c>
      <c r="BS9" s="53">
        <f>IF(D9="","",IFERROR(AB9*AI9,0))</f>
        <v/>
      </c>
      <c r="BT9" s="53">
        <f>IF(D9="","",IFERROR(IF(X9&gt;12, AI9*(U9+V9+X9), AI9*(U9+V9)),0))</f>
        <v/>
      </c>
      <c r="BU9" s="53">
        <f>IF(D9="","",IFERROR(((AB9*3)*AI9),0))</f>
        <v/>
      </c>
      <c r="BV9" s="53">
        <f>IF(D9="","",IF(BT9-BU9&gt;0,0,BT9-BU9))</f>
        <v/>
      </c>
      <c r="BW9" s="53">
        <f>IF(D9="","",IF(BT9-BU9-BS9&gt;0,0,BT9-BU9-BS9))</f>
        <v/>
      </c>
      <c r="BX9" s="36">
        <f>IF(D9="","",IFERROR(VLOOKUP(D9,'produto-entrada-7'!A:M,3,0),"SEM PEDIDO"))</f>
        <v/>
      </c>
      <c r="BY9" s="36">
        <f>IF(D9="","",VLOOKUP(D9,'produto-estoque-total-7'!A:AB,25,0))</f>
        <v/>
      </c>
      <c r="BZ9" s="36">
        <f>IF(D9="","",IFERROR(VLOOKUP(D9,'produto-estoque-total-7'!A:AB,26,0)/100,0))</f>
        <v/>
      </c>
      <c r="CA9" s="36">
        <f>IF(D9="","",IFERROR(VLOOKUP(D9,'produto-estoque-total-7'!A:AB,27,0)/100,0))</f>
        <v/>
      </c>
      <c r="CB9" s="41">
        <f>IF(D9="","",V9*AF9)</f>
        <v/>
      </c>
      <c r="CC9" s="41">
        <f>IF(D9="","",V9*AI9)</f>
        <v/>
      </c>
      <c r="CD9" s="54">
        <f>IF(D9="","",VLOOKUP(D9,'produto-estoque-total-7'!A:AB,28,0))</f>
        <v/>
      </c>
    </row>
    <row r="10">
      <c r="A10" s="36">
        <f>IF(D10="","",VLOOKUP(D10,'produto-estoque-total-7'!A:AB,3,0))</f>
        <v/>
      </c>
      <c r="B10" s="1">
        <f>IF(D10="","",VLOOKUP(D10,'produto-estoque-total-7'!A:AB,12,0))</f>
        <v/>
      </c>
      <c r="C10" s="1">
        <f>IF(D10="","",VLOOKUP(D10,'produto-estoque-total-7'!A:AB,2,0))</f>
        <v/>
      </c>
      <c r="D10" s="37">
        <f>IFERROR(IF('produto-estoque-total-7'!A9="","",'produto-estoque-total-7'!A9),"")</f>
        <v/>
      </c>
      <c r="E10" s="1">
        <f>IF(D10="","",VLOOKUP(D10,'produto-estoque-total-7'!A:AB,4,0))</f>
        <v/>
      </c>
      <c r="F10" s="36">
        <f>IF(D10="","",VLOOKUP(D10,'produto-estoque-total-7'!A:AB,13,0))</f>
        <v/>
      </c>
      <c r="G10" s="1">
        <f>IF(F10="","",VLOOKUP(F10,'FORNECEDORES X COMPRADOR'!A:D,4,0))</f>
        <v/>
      </c>
      <c r="H10" s="1">
        <f>IF(F10="","",VLOOKUP(F10,'FORNECEDORES X COMPRADOR'!A:E,5,0))</f>
        <v/>
      </c>
      <c r="I10" s="36">
        <f>IF(D10="","",VLOOKUP(D10,'produto-estoque-total-7'!A:AB,15,0))</f>
        <v/>
      </c>
      <c r="J10" s="36">
        <f>IF(D10="","",VLOOKUP(D10,'produto-estoque-total-7'!A:AB,19,0))</f>
        <v/>
      </c>
      <c r="K10" s="1">
        <f>IF(D10="","",VLOOKUP(D10,'produto-estoque-total-7'!A:AB,20,0))</f>
        <v/>
      </c>
      <c r="L10" s="36">
        <f>IF(D10="","",VLOOKUP(D10,'produto-estoque-total-7'!A:AB,17,0))</f>
        <v/>
      </c>
      <c r="M10" s="1">
        <f>IF(D10="","",VLOOKUP(D10,'produto-estoque-total-7'!A:AB,18,0))</f>
        <v/>
      </c>
      <c r="N10" s="36">
        <f>IF(D10="","",VLOOKUP(D10,'produto-estoque-total-7'!A:AB,21,0))</f>
        <v/>
      </c>
      <c r="O10" s="1">
        <f>IF(D10="","",VLOOKUP(D10,'produto-estoque-total-7'!A:AB,22,0))</f>
        <v/>
      </c>
      <c r="P10" s="36">
        <f>IF(D10="","",VLOOKUP(D10,'produto-estoque-total-7'!A:AB,23,0))</f>
        <v/>
      </c>
      <c r="Q10" s="1">
        <f>IF(D10="","",VLOOKUP(D10,'produto-estoque-total-7'!A:AB,24,0))</f>
        <v/>
      </c>
      <c r="R10" s="38">
        <f>IFERROR(IF(D10="","",VLOOKUP(D10,'produto-venda-7'!B:N,13,0)),"C")</f>
        <v/>
      </c>
      <c r="S10" s="39">
        <f>IF(D10="","",VLOOKUP(D10,'produto-estoque-total-7'!A:AB,6,0))</f>
        <v/>
      </c>
      <c r="T10" s="39">
        <f>IF(D10="","",VLOOKUP(D10,'produto-estoque-total-7'!A:AB,5,0))</f>
        <v/>
      </c>
      <c r="U10" s="40">
        <f>IF(D10="","",VLOOKUP(D10,'produto-estoque-total-7'!A:AB,11,0))</f>
        <v/>
      </c>
      <c r="V10" s="41">
        <f>IF(D10="","",IFERROR(VLOOKUP(D10,'produto-entrada-7'!A:M,10,0),0))</f>
        <v/>
      </c>
      <c r="W10" s="42" t="n"/>
      <c r="X10" s="39">
        <f>IF(D10="","",VLOOKUP(D10,'produto-estoque-total-7'!A:AB,8,0))</f>
        <v/>
      </c>
      <c r="Y10" s="39">
        <f>IF(D10="","",VLOOKUP(D10,'produto-estoque-total-7'!A:AB,9,0))</f>
        <v/>
      </c>
      <c r="Z10" s="39">
        <f>IF(D10="","",VLOOKUP(D10,'produto-estoque-total-7'!A:AB,10,0))</f>
        <v/>
      </c>
      <c r="AA10" s="39">
        <f>IFERROR(IF(D10="","",VLOOKUP(D10,'produto-venda-7'!B:N,4,0)),0)</f>
        <v/>
      </c>
      <c r="AB10" s="39">
        <f>IFERROR(IF(D10="","",VLOOKUP(D10,'produto-venda-7'!B:N,5,0)),0)</f>
        <v/>
      </c>
      <c r="AC10" s="39">
        <f>IF(D10="","",IFERROR(AA10/90,0))</f>
        <v/>
      </c>
      <c r="AD10" s="36">
        <f>IF(D10="","",IFERROR(VLOOKUP(D10,'produto-entrada-7'!A:M,4,0),0))</f>
        <v/>
      </c>
      <c r="AE10" s="36">
        <f>IFERROR(IF(D10="","",VLOOKUP(D10,'produto-venda-7'!B:N,10,0)),0)</f>
        <v/>
      </c>
      <c r="AF10" s="36">
        <f>IF(D10="","",IFERROR(VLOOKUP(D10,'produto-entrada-7'!A:M,11,0),0))</f>
        <v/>
      </c>
      <c r="AG10" s="1">
        <f>IF(D10="","",IFERROR(VLOOKUP(D10,'produto-entrada-7'!A:M,12,0),0))</f>
        <v/>
      </c>
      <c r="AH10" s="1">
        <f>IF(D10="","",IFERROR(VLOOKUP(D10,'produto-entrada-7'!A:M,13,0),0))</f>
        <v/>
      </c>
      <c r="AI10" s="36">
        <f>IFERROR(IF(D10="","",VLOOKUP(D10,'produto-venda-7'!B:N,11,0)),0)</f>
        <v/>
      </c>
      <c r="AJ10" s="43">
        <f>IF(D10="","",IFERROR(AI10*AB10,0))</f>
        <v/>
      </c>
      <c r="AK10" s="44">
        <f>IFERROR(IF(D10="","",VLOOKUP(F10,'ANALISE FORNECEDOR'!$A:$I,8,0)),"")</f>
        <v/>
      </c>
      <c r="AL10" s="44">
        <f>IF(D10="","",AVERAGE(AM10,AK10))</f>
        <v/>
      </c>
      <c r="AM10" s="44">
        <f>IFERROR(IF(D10="","",VLOOKUP(F10,'ANALISE FORNECEDOR'!$A:$I,9,0)),"")</f>
        <v/>
      </c>
      <c r="AN10" s="45">
        <f>IF(D10="","",IF(Y10&gt;12,AI10*(U10+Y10),AI10*U10))</f>
        <v/>
      </c>
      <c r="AO10" s="45">
        <f>IF(D10="","",IF(Y10&gt;12,AI10*(U10+V10+Y10),AI10*(U10+V10)))</f>
        <v/>
      </c>
      <c r="AP10" s="46">
        <f>IF(D10="","",IF(Y10&gt;12,AG10*(U10+Y10),AG10*U10))</f>
        <v/>
      </c>
      <c r="AQ10" s="46">
        <f>IF(D10="","",IF(Y10&gt;12,AG10*(U10+V10+Y10),AG10*(U10+V10)))</f>
        <v/>
      </c>
      <c r="AR10" s="46">
        <f>IF(D10="","",IF(OR(R10="A",R10="AA",R10="AAA"),AP10,0))</f>
        <v/>
      </c>
      <c r="AS10" s="46">
        <f>IF(D10="","",IF(R10="B",AP10,0))</f>
        <v/>
      </c>
      <c r="AT10" s="46">
        <f>IF(D10="","",IF(R10="C",AP10,0))</f>
        <v/>
      </c>
      <c r="AU10" s="47">
        <f>IF(D10="","",IFERROR(AN10/AJ10,0))</f>
        <v/>
      </c>
      <c r="AV10" s="47">
        <f>IF(D10="","",IFERROR(((AO10)/AJ10),0))</f>
        <v/>
      </c>
      <c r="AW10" s="48">
        <f>IF(D10="","",IF(OR(S10="S",NOT(AND(ISNUMBER(AC10),ISNUMBER(AL10),AC10*AL10&gt;=0))),0,AC10*AL10))</f>
        <v/>
      </c>
      <c r="AX10" s="49">
        <f>IFERROR(IF(D10="","",AW10*AG10),0)</f>
        <v/>
      </c>
      <c r="AY10" s="48">
        <f>IF(D10="","",IF(OR(S10="S",NOT(AND(ISNUMBER(AC10),ISNUMBER(AK10),AC10*AK10&gt;=0))),0,AC10*AK10))</f>
        <v/>
      </c>
      <c r="AZ10" s="48">
        <f>IFERROR(IF(D10="","",IF(AY10=0,0,IF(((AY10)-(U10+Y10))&lt;0,0,(AY10)-U10))),0)</f>
        <v/>
      </c>
      <c r="BA10" s="49">
        <f>IF(D10="","",AZ10*AG10)</f>
        <v/>
      </c>
      <c r="BB10" s="49">
        <f>IF(D10="","",IF(OR(R10="A",R10="AA",R10="AAA"),BA10,0))</f>
        <v/>
      </c>
      <c r="BC10" s="49">
        <f>IF(D10="","",IF(R10="B",BA10,0))</f>
        <v/>
      </c>
      <c r="BD10" s="49">
        <f>IF(D10="","",IF(R10="B",BA10,0))</f>
        <v/>
      </c>
      <c r="BE10" s="49">
        <f>IF(D10="","",IF(S10="S",
1,
IF(AC10=0,
1,
IF(
IFERROR(((U10+Y10)*AG10)/((AC10*AK10)*AG10),0)&lt;0,
0,
IF(
IFERROR(((U10+Y10)*AG10)/((AC10*AK10)*AG10),0)&gt;1,
1,
IFERROR(((U10+Y10)*AG10)/((AC10*AK10)*AG10),0)
)
)
)
))</f>
        <v/>
      </c>
      <c r="BF10" s="49">
        <f>IF(D10="","",IF(S10="S",
1,
IF(AC10=0,
1,
IF(
IFERROR(((U10+V10+Y10)*AG10)/((AC10*AK10)*AG10),0)&lt;0,
0,
IF(
IFERROR(((U10+V10+Y10)*AG10)/((AC10*AK10)*AG10),0)&gt;1,
1,
IFERROR(((U10+V10+Y10)*AG10)/((AC10*AK10)*AG10),0)
)
)
)
))</f>
        <v/>
      </c>
      <c r="BG10" s="50">
        <f>IF(D10="","",IF(S10="S",0,IF(AND(ISNUMBER(AC10),ISNUMBER(AM10)),IF(OR(AC10*AM10&lt;0,ISERR(AC10*AM10)),0,AC10*AM10),0)))</f>
        <v/>
      </c>
      <c r="BH10" s="50">
        <f>IF(D10="","",IF(BY10&gt;TODAY()-60,0,IF(Y10&gt;12,MAX(0,(U10+Y10)-BG10),MAX(0,U10-BG10))))</f>
        <v/>
      </c>
      <c r="BI10" s="51">
        <f>IF(D10="","",BH10*AG10)</f>
        <v/>
      </c>
      <c r="BJ10" s="51">
        <f>IF(D10="","",IF(OR(R10="A",R10="AA",R10="AAA"),BI10,0))</f>
        <v/>
      </c>
      <c r="BK10" s="51">
        <f>IF(D10="","",IF(R10="B",BI10,0))</f>
        <v/>
      </c>
      <c r="BL10" s="51">
        <f>IF(D10="","",IF(R10="C",BI10,0))</f>
        <v/>
      </c>
      <c r="BM10" s="51">
        <f>IF(D10="","",IFERROR(MAX(0,MIN(BI10/AP10,1)),0))</f>
        <v/>
      </c>
      <c r="BN10" s="52">
        <f>IF(D10="","",AB10*AG10)</f>
        <v/>
      </c>
      <c r="BO10" s="52">
        <f>IF(D10="","",(U10+V10+X10)*AG10)</f>
        <v/>
      </c>
      <c r="BP10" s="52">
        <f>IF(D10="","",(AB10*3)*AG10)</f>
        <v/>
      </c>
      <c r="BQ10" s="52">
        <f>IF(D10="","",IF(BO10-BP10&gt;0,0,BO10-BP10))</f>
        <v/>
      </c>
      <c r="BR10" s="52">
        <f>IF(D10="","",IF(BO10-BP10-BN10&gt;0,0,BO10-BP10-BN10))</f>
        <v/>
      </c>
      <c r="BS10" s="53">
        <f>IF(D10="","",IFERROR(AB10*AI10,0))</f>
        <v/>
      </c>
      <c r="BT10" s="53">
        <f>IF(D10="","",IFERROR(IF(X10&gt;12, AI10*(U10+V10+X10), AI10*(U10+V10)),0))</f>
        <v/>
      </c>
      <c r="BU10" s="53">
        <f>IF(D10="","",IFERROR(((AB10*3)*AI10),0))</f>
        <v/>
      </c>
      <c r="BV10" s="53">
        <f>IF(D10="","",IF(BT10-BU10&gt;0,0,BT10-BU10))</f>
        <v/>
      </c>
      <c r="BW10" s="53">
        <f>IF(D10="","",IF(BT10-BU10-BS10&gt;0,0,BT10-BU10-BS10))</f>
        <v/>
      </c>
      <c r="BX10" s="36">
        <f>IF(D10="","",IFERROR(VLOOKUP(D10,'produto-entrada-7'!A:M,3,0),"SEM PEDIDO"))</f>
        <v/>
      </c>
      <c r="BY10" s="36">
        <f>IF(D10="","",VLOOKUP(D10,'produto-estoque-total-7'!A:AB,25,0))</f>
        <v/>
      </c>
      <c r="BZ10" s="36">
        <f>IF(D10="","",IFERROR(VLOOKUP(D10,'produto-estoque-total-7'!A:AB,26,0)/100,0))</f>
        <v/>
      </c>
      <c r="CA10" s="36">
        <f>IF(D10="","",IFERROR(VLOOKUP(D10,'produto-estoque-total-7'!A:AB,27,0)/100,0))</f>
        <v/>
      </c>
      <c r="CB10" s="41">
        <f>IF(D10="","",V10*AF10)</f>
        <v/>
      </c>
      <c r="CC10" s="41">
        <f>IF(D10="","",V10*AI10)</f>
        <v/>
      </c>
      <c r="CD10" s="54">
        <f>IF(D10="","",VLOOKUP(D10,'produto-estoque-total-7'!A:AB,28,0))</f>
        <v/>
      </c>
    </row>
    <row r="11">
      <c r="A11" s="36">
        <f>IF(D11="","",VLOOKUP(D11,'produto-estoque-total-7'!A:AB,3,0))</f>
        <v/>
      </c>
      <c r="B11" s="1">
        <f>IF(D11="","",VLOOKUP(D11,'produto-estoque-total-7'!A:AB,12,0))</f>
        <v/>
      </c>
      <c r="C11" s="1">
        <f>IF(D11="","",VLOOKUP(D11,'produto-estoque-total-7'!A:AB,2,0))</f>
        <v/>
      </c>
      <c r="D11" s="37">
        <f>IFERROR(IF('produto-estoque-total-7'!A10="","",'produto-estoque-total-7'!A10),"")</f>
        <v/>
      </c>
      <c r="E11" s="1">
        <f>IF(D11="","",VLOOKUP(D11,'produto-estoque-total-7'!A:AB,4,0))</f>
        <v/>
      </c>
      <c r="F11" s="36">
        <f>IF(D11="","",VLOOKUP(D11,'produto-estoque-total-7'!A:AB,13,0))</f>
        <v/>
      </c>
      <c r="G11" s="1">
        <f>IF(F11="","",VLOOKUP(F11,'FORNECEDORES X COMPRADOR'!A:D,4,0))</f>
        <v/>
      </c>
      <c r="H11" s="1">
        <f>IF(F11="","",VLOOKUP(F11,'FORNECEDORES X COMPRADOR'!A:E,5,0))</f>
        <v/>
      </c>
      <c r="I11" s="36">
        <f>IF(D11="","",VLOOKUP(D11,'produto-estoque-total-7'!A:AB,15,0))</f>
        <v/>
      </c>
      <c r="J11" s="36">
        <f>IF(D11="","",VLOOKUP(D11,'produto-estoque-total-7'!A:AB,19,0))</f>
        <v/>
      </c>
      <c r="K11" s="1">
        <f>IF(D11="","",VLOOKUP(D11,'produto-estoque-total-7'!A:AB,20,0))</f>
        <v/>
      </c>
      <c r="L11" s="36">
        <f>IF(D11="","",VLOOKUP(D11,'produto-estoque-total-7'!A:AB,17,0))</f>
        <v/>
      </c>
      <c r="M11" s="1">
        <f>IF(D11="","",VLOOKUP(D11,'produto-estoque-total-7'!A:AB,18,0))</f>
        <v/>
      </c>
      <c r="N11" s="36">
        <f>IF(D11="","",VLOOKUP(D11,'produto-estoque-total-7'!A:AB,21,0))</f>
        <v/>
      </c>
      <c r="O11" s="1">
        <f>IF(D11="","",VLOOKUP(D11,'produto-estoque-total-7'!A:AB,22,0))</f>
        <v/>
      </c>
      <c r="P11" s="36">
        <f>IF(D11="","",VLOOKUP(D11,'produto-estoque-total-7'!A:AB,23,0))</f>
        <v/>
      </c>
      <c r="Q11" s="1">
        <f>IF(D11="","",VLOOKUP(D11,'produto-estoque-total-7'!A:AB,24,0))</f>
        <v/>
      </c>
      <c r="R11" s="38">
        <f>IFERROR(IF(D11="","",VLOOKUP(D11,'produto-venda-7'!B:N,13,0)),"C")</f>
        <v/>
      </c>
      <c r="S11" s="39">
        <f>IF(D11="","",VLOOKUP(D11,'produto-estoque-total-7'!A:AB,6,0))</f>
        <v/>
      </c>
      <c r="T11" s="39">
        <f>IF(D11="","",VLOOKUP(D11,'produto-estoque-total-7'!A:AB,5,0))</f>
        <v/>
      </c>
      <c r="U11" s="40">
        <f>IF(D11="","",VLOOKUP(D11,'produto-estoque-total-7'!A:AB,11,0))</f>
        <v/>
      </c>
      <c r="V11" s="41">
        <f>IF(D11="","",IFERROR(VLOOKUP(D11,'produto-entrada-7'!A:M,10,0),0))</f>
        <v/>
      </c>
      <c r="W11" s="42" t="n"/>
      <c r="X11" s="39">
        <f>IF(D11="","",VLOOKUP(D11,'produto-estoque-total-7'!A:AB,8,0))</f>
        <v/>
      </c>
      <c r="Y11" s="39">
        <f>IF(D11="","",VLOOKUP(D11,'produto-estoque-total-7'!A:AB,9,0))</f>
        <v/>
      </c>
      <c r="Z11" s="39">
        <f>IF(D11="","",VLOOKUP(D11,'produto-estoque-total-7'!A:AB,10,0))</f>
        <v/>
      </c>
      <c r="AA11" s="39">
        <f>IFERROR(IF(D11="","",VLOOKUP(D11,'produto-venda-7'!B:N,4,0)),0)</f>
        <v/>
      </c>
      <c r="AB11" s="39">
        <f>IFERROR(IF(D11="","",VLOOKUP(D11,'produto-venda-7'!B:N,5,0)),0)</f>
        <v/>
      </c>
      <c r="AC11" s="39">
        <f>IF(D11="","",IFERROR(AA11/90,0))</f>
        <v/>
      </c>
      <c r="AD11" s="36">
        <f>IF(D11="","",IFERROR(VLOOKUP(D11,'produto-entrada-7'!A:M,4,0),0))</f>
        <v/>
      </c>
      <c r="AE11" s="36">
        <f>IFERROR(IF(D11="","",VLOOKUP(D11,'produto-venda-7'!B:N,10,0)),0)</f>
        <v/>
      </c>
      <c r="AF11" s="36">
        <f>IF(D11="","",IFERROR(VLOOKUP(D11,'produto-entrada-7'!A:M,11,0),0))</f>
        <v/>
      </c>
      <c r="AG11" s="1">
        <f>IF(D11="","",IFERROR(VLOOKUP(D11,'produto-entrada-7'!A:M,12,0),0))</f>
        <v/>
      </c>
      <c r="AH11" s="1">
        <f>IF(D11="","",IFERROR(VLOOKUP(D11,'produto-entrada-7'!A:M,13,0),0))</f>
        <v/>
      </c>
      <c r="AI11" s="36">
        <f>IFERROR(IF(D11="","",VLOOKUP(D11,'produto-venda-7'!B:N,11,0)),0)</f>
        <v/>
      </c>
      <c r="AJ11" s="43">
        <f>IF(D11="","",IFERROR(AI11*AB11,0))</f>
        <v/>
      </c>
      <c r="AK11" s="44">
        <f>IFERROR(IF(D11="","",VLOOKUP(F11,'ANALISE FORNECEDOR'!$A:$I,8,0)),"")</f>
        <v/>
      </c>
      <c r="AL11" s="44">
        <f>IF(D11="","",AVERAGE(AM11,AK11))</f>
        <v/>
      </c>
      <c r="AM11" s="44">
        <f>IFERROR(IF(D11="","",VLOOKUP(F11,'ANALISE FORNECEDOR'!$A:$I,9,0)),"")</f>
        <v/>
      </c>
      <c r="AN11" s="45">
        <f>IF(D11="","",IF(Y11&gt;12,AI11*(U11+Y11),AI11*U11))</f>
        <v/>
      </c>
      <c r="AO11" s="45">
        <f>IF(D11="","",IF(Y11&gt;12,AI11*(U11+V11+Y11),AI11*(U11+V11)))</f>
        <v/>
      </c>
      <c r="AP11" s="46">
        <f>IF(D11="","",IF(Y11&gt;12,AG11*(U11+Y11),AG11*U11))</f>
        <v/>
      </c>
      <c r="AQ11" s="46">
        <f>IF(D11="","",IF(Y11&gt;12,AG11*(U11+V11+Y11),AG11*(U11+V11)))</f>
        <v/>
      </c>
      <c r="AR11" s="46">
        <f>IF(D11="","",IF(OR(R11="A",R11="AA",R11="AAA"),AP11,0))</f>
        <v/>
      </c>
      <c r="AS11" s="46">
        <f>IF(D11="","",IF(R11="B",AP11,0))</f>
        <v/>
      </c>
      <c r="AT11" s="46">
        <f>IF(D11="","",IF(R11="C",AP11,0))</f>
        <v/>
      </c>
      <c r="AU11" s="47">
        <f>IF(D11="","",IFERROR(AN11/AJ11,0))</f>
        <v/>
      </c>
      <c r="AV11" s="47">
        <f>IF(D11="","",IFERROR(((AO11)/AJ11),0))</f>
        <v/>
      </c>
      <c r="AW11" s="48">
        <f>IF(D11="","",IF(OR(S11="S",NOT(AND(ISNUMBER(AC11),ISNUMBER(AL11),AC11*AL11&gt;=0))),0,AC11*AL11))</f>
        <v/>
      </c>
      <c r="AX11" s="49">
        <f>IFERROR(IF(D11="","",AW11*AG11),0)</f>
        <v/>
      </c>
      <c r="AY11" s="48">
        <f>IF(D11="","",IF(OR(S11="S",NOT(AND(ISNUMBER(AC11),ISNUMBER(AK11),AC11*AK11&gt;=0))),0,AC11*AK11))</f>
        <v/>
      </c>
      <c r="AZ11" s="48">
        <f>IFERROR(IF(D11="","",IF(AY11=0,0,IF(((AY11)-(U11+Y11))&lt;0,0,(AY11)-U11))),0)</f>
        <v/>
      </c>
      <c r="BA11" s="49">
        <f>IF(D11="","",AZ11*AG11)</f>
        <v/>
      </c>
      <c r="BB11" s="49">
        <f>IF(D11="","",IF(OR(R11="A",R11="AA",R11="AAA"),BA11,0))</f>
        <v/>
      </c>
      <c r="BC11" s="49">
        <f>IF(D11="","",IF(R11="B",BA11,0))</f>
        <v/>
      </c>
      <c r="BD11" s="49">
        <f>IF(D11="","",IF(R11="B",BA11,0))</f>
        <v/>
      </c>
      <c r="BE11" s="49">
        <f>IF(D11="","",IF(S11="S",
1,
IF(AC11=0,
1,
IF(
IFERROR(((U11+Y11)*AG11)/((AC11*AK11)*AG11),0)&lt;0,
0,
IF(
IFERROR(((U11+Y11)*AG11)/((AC11*AK11)*AG11),0)&gt;1,
1,
IFERROR(((U11+Y11)*AG11)/((AC11*AK11)*AG11),0)
)
)
)
))</f>
        <v/>
      </c>
      <c r="BF11" s="49">
        <f>IF(D11="","",IF(S11="S",
1,
IF(AC11=0,
1,
IF(
IFERROR(((U11+V11+Y11)*AG11)/((AC11*AK11)*AG11),0)&lt;0,
0,
IF(
IFERROR(((U11+V11+Y11)*AG11)/((AC11*AK11)*AG11),0)&gt;1,
1,
IFERROR(((U11+V11+Y11)*AG11)/((AC11*AK11)*AG11),0)
)
)
)
))</f>
        <v/>
      </c>
      <c r="BG11" s="50">
        <f>IF(D11="","",IF(S11="S",0,IF(AND(ISNUMBER(AC11),ISNUMBER(AM11)),IF(OR(AC11*AM11&lt;0,ISERR(AC11*AM11)),0,AC11*AM11),0)))</f>
        <v/>
      </c>
      <c r="BH11" s="50">
        <f>IF(D11="","",IF(BY11&gt;TODAY()-60,0,IF(Y11&gt;12,MAX(0,(U11+Y11)-BG11),MAX(0,U11-BG11))))</f>
        <v/>
      </c>
      <c r="BI11" s="51">
        <f>IF(D11="","",BH11*AG11)</f>
        <v/>
      </c>
      <c r="BJ11" s="51">
        <f>IF(D11="","",IF(OR(R11="A",R11="AA",R11="AAA"),BI11,0))</f>
        <v/>
      </c>
      <c r="BK11" s="51">
        <f>IF(D11="","",IF(R11="B",BI11,0))</f>
        <v/>
      </c>
      <c r="BL11" s="51">
        <f>IF(D11="","",IF(R11="C",BI11,0))</f>
        <v/>
      </c>
      <c r="BM11" s="51">
        <f>IF(D11="","",IFERROR(MAX(0,MIN(BI11/AP11,1)),0))</f>
        <v/>
      </c>
      <c r="BN11" s="52">
        <f>IF(D11="","",AB11*AG11)</f>
        <v/>
      </c>
      <c r="BO11" s="52">
        <f>IF(D11="","",(U11+V11+X11)*AG11)</f>
        <v/>
      </c>
      <c r="BP11" s="52">
        <f>IF(D11="","",(AB11*3)*AG11)</f>
        <v/>
      </c>
      <c r="BQ11" s="52">
        <f>IF(D11="","",IF(BO11-BP11&gt;0,0,BO11-BP11))</f>
        <v/>
      </c>
      <c r="BR11" s="52">
        <f>IF(D11="","",IF(BO11-BP11-BN11&gt;0,0,BO11-BP11-BN11))</f>
        <v/>
      </c>
      <c r="BS11" s="53">
        <f>IF(D11="","",IFERROR(AB11*AI11,0))</f>
        <v/>
      </c>
      <c r="BT11" s="53">
        <f>IF(D11="","",IFERROR(IF(X11&gt;12, AI11*(U11+V11+X11), AI11*(U11+V11)),0))</f>
        <v/>
      </c>
      <c r="BU11" s="53">
        <f>IF(D11="","",IFERROR(((AB11*3)*AI11),0))</f>
        <v/>
      </c>
      <c r="BV11" s="53">
        <f>IF(D11="","",IF(BT11-BU11&gt;0,0,BT11-BU11))</f>
        <v/>
      </c>
      <c r="BW11" s="53">
        <f>IF(D11="","",IF(BT11-BU11-BS11&gt;0,0,BT11-BU11-BS11))</f>
        <v/>
      </c>
      <c r="BX11" s="36">
        <f>IF(D11="","",IFERROR(VLOOKUP(D11,'produto-entrada-7'!A:M,3,0),"SEM PEDIDO"))</f>
        <v/>
      </c>
      <c r="BY11" s="36">
        <f>IF(D11="","",VLOOKUP(D11,'produto-estoque-total-7'!A:AB,25,0))</f>
        <v/>
      </c>
      <c r="BZ11" s="36">
        <f>IF(D11="","",IFERROR(VLOOKUP(D11,'produto-estoque-total-7'!A:AB,26,0)/100,0))</f>
        <v/>
      </c>
      <c r="CA11" s="36">
        <f>IF(D11="","",IFERROR(VLOOKUP(D11,'produto-estoque-total-7'!A:AB,27,0)/100,0))</f>
        <v/>
      </c>
      <c r="CB11" s="41">
        <f>IF(D11="","",V11*AF11)</f>
        <v/>
      </c>
      <c r="CC11" s="41">
        <f>IF(D11="","",V11*AI11)</f>
        <v/>
      </c>
      <c r="CD11" s="54">
        <f>IF(D11="","",VLOOKUP(D11,'produto-estoque-total-7'!A:AB,28,0))</f>
        <v/>
      </c>
    </row>
    <row r="12">
      <c r="A12" s="36">
        <f>IF(D12="","",VLOOKUP(D12,'produto-estoque-total-7'!A:AB,3,0))</f>
        <v/>
      </c>
      <c r="B12" s="1">
        <f>IF(D12="","",VLOOKUP(D12,'produto-estoque-total-7'!A:AB,12,0))</f>
        <v/>
      </c>
      <c r="C12" s="1">
        <f>IF(D12="","",VLOOKUP(D12,'produto-estoque-total-7'!A:AB,2,0))</f>
        <v/>
      </c>
      <c r="D12" s="37">
        <f>IFERROR(IF('produto-estoque-total-7'!A11="","",'produto-estoque-total-7'!A11),"")</f>
        <v/>
      </c>
      <c r="E12" s="1">
        <f>IF(D12="","",VLOOKUP(D12,'produto-estoque-total-7'!A:AB,4,0))</f>
        <v/>
      </c>
      <c r="F12" s="36">
        <f>IF(D12="","",VLOOKUP(D12,'produto-estoque-total-7'!A:AB,13,0))</f>
        <v/>
      </c>
      <c r="G12" s="1">
        <f>IF(F12="","",VLOOKUP(F12,'FORNECEDORES X COMPRADOR'!A:D,4,0))</f>
        <v/>
      </c>
      <c r="H12" s="1">
        <f>IF(F12="","",VLOOKUP(F12,'FORNECEDORES X COMPRADOR'!A:E,5,0))</f>
        <v/>
      </c>
      <c r="I12" s="36">
        <f>IF(D12="","",VLOOKUP(D12,'produto-estoque-total-7'!A:AB,15,0))</f>
        <v/>
      </c>
      <c r="J12" s="36">
        <f>IF(D12="","",VLOOKUP(D12,'produto-estoque-total-7'!A:AB,19,0))</f>
        <v/>
      </c>
      <c r="K12" s="1">
        <f>IF(D12="","",VLOOKUP(D12,'produto-estoque-total-7'!A:AB,20,0))</f>
        <v/>
      </c>
      <c r="L12" s="36">
        <f>IF(D12="","",VLOOKUP(D12,'produto-estoque-total-7'!A:AB,17,0))</f>
        <v/>
      </c>
      <c r="M12" s="1">
        <f>IF(D12="","",VLOOKUP(D12,'produto-estoque-total-7'!A:AB,18,0))</f>
        <v/>
      </c>
      <c r="N12" s="36">
        <f>IF(D12="","",VLOOKUP(D12,'produto-estoque-total-7'!A:AB,21,0))</f>
        <v/>
      </c>
      <c r="O12" s="1">
        <f>IF(D12="","",VLOOKUP(D12,'produto-estoque-total-7'!A:AB,22,0))</f>
        <v/>
      </c>
      <c r="P12" s="36">
        <f>IF(D12="","",VLOOKUP(D12,'produto-estoque-total-7'!A:AB,23,0))</f>
        <v/>
      </c>
      <c r="Q12" s="1">
        <f>IF(D12="","",VLOOKUP(D12,'produto-estoque-total-7'!A:AB,24,0))</f>
        <v/>
      </c>
      <c r="R12" s="38">
        <f>IFERROR(IF(D12="","",VLOOKUP(D12,'produto-venda-7'!B:N,13,0)),"C")</f>
        <v/>
      </c>
      <c r="S12" s="39">
        <f>IF(D12="","",VLOOKUP(D12,'produto-estoque-total-7'!A:AB,6,0))</f>
        <v/>
      </c>
      <c r="T12" s="39">
        <f>IF(D12="","",VLOOKUP(D12,'produto-estoque-total-7'!A:AB,5,0))</f>
        <v/>
      </c>
      <c r="U12" s="40">
        <f>IF(D12="","",VLOOKUP(D12,'produto-estoque-total-7'!A:AB,11,0))</f>
        <v/>
      </c>
      <c r="V12" s="41">
        <f>IF(D12="","",IFERROR(VLOOKUP(D12,'produto-entrada-7'!A:M,10,0),0))</f>
        <v/>
      </c>
      <c r="W12" s="42" t="n"/>
      <c r="X12" s="39">
        <f>IF(D12="","",VLOOKUP(D12,'produto-estoque-total-7'!A:AB,8,0))</f>
        <v/>
      </c>
      <c r="Y12" s="39">
        <f>IF(D12="","",VLOOKUP(D12,'produto-estoque-total-7'!A:AB,9,0))</f>
        <v/>
      </c>
      <c r="Z12" s="39">
        <f>IF(D12="","",VLOOKUP(D12,'produto-estoque-total-7'!A:AB,10,0))</f>
        <v/>
      </c>
      <c r="AA12" s="39">
        <f>IFERROR(IF(D12="","",VLOOKUP(D12,'produto-venda-7'!B:N,4,0)),0)</f>
        <v/>
      </c>
      <c r="AB12" s="39">
        <f>IFERROR(IF(D12="","",VLOOKUP(D12,'produto-venda-7'!B:N,5,0)),0)</f>
        <v/>
      </c>
      <c r="AC12" s="39">
        <f>IF(D12="","",IFERROR(AA12/90,0))</f>
        <v/>
      </c>
      <c r="AD12" s="36">
        <f>IF(D12="","",IFERROR(VLOOKUP(D12,'produto-entrada-7'!A:M,4,0),0))</f>
        <v/>
      </c>
      <c r="AE12" s="36">
        <f>IFERROR(IF(D12="","",VLOOKUP(D12,'produto-venda-7'!B:N,10,0)),0)</f>
        <v/>
      </c>
      <c r="AF12" s="36">
        <f>IF(D12="","",IFERROR(VLOOKUP(D12,'produto-entrada-7'!A:M,11,0),0))</f>
        <v/>
      </c>
      <c r="AG12" s="1">
        <f>IF(D12="","",IFERROR(VLOOKUP(D12,'produto-entrada-7'!A:M,12,0),0))</f>
        <v/>
      </c>
      <c r="AH12" s="1">
        <f>IF(D12="","",IFERROR(VLOOKUP(D12,'produto-entrada-7'!A:M,13,0),0))</f>
        <v/>
      </c>
      <c r="AI12" s="36">
        <f>IFERROR(IF(D12="","",VLOOKUP(D12,'produto-venda-7'!B:N,11,0)),0)</f>
        <v/>
      </c>
      <c r="AJ12" s="43">
        <f>IF(D12="","",IFERROR(AI12*AB12,0))</f>
        <v/>
      </c>
      <c r="AK12" s="44">
        <f>IFERROR(IF(D12="","",VLOOKUP(F12,'ANALISE FORNECEDOR'!$A:$I,8,0)),"")</f>
        <v/>
      </c>
      <c r="AL12" s="44">
        <f>IF(D12="","",AVERAGE(AM12,AK12))</f>
        <v/>
      </c>
      <c r="AM12" s="44">
        <f>IFERROR(IF(D12="","",VLOOKUP(F12,'ANALISE FORNECEDOR'!$A:$I,9,0)),"")</f>
        <v/>
      </c>
      <c r="AN12" s="45">
        <f>IF(D12="","",IF(Y12&gt;12,AI12*(U12+Y12),AI12*U12))</f>
        <v/>
      </c>
      <c r="AO12" s="45">
        <f>IF(D12="","",IF(Y12&gt;12,AI12*(U12+V12+Y12),AI12*(U12+V12)))</f>
        <v/>
      </c>
      <c r="AP12" s="46">
        <f>IF(D12="","",IF(Y12&gt;12,AG12*(U12+Y12),AG12*U12))</f>
        <v/>
      </c>
      <c r="AQ12" s="46">
        <f>IF(D12="","",IF(Y12&gt;12,AG12*(U12+V12+Y12),AG12*(U12+V12)))</f>
        <v/>
      </c>
      <c r="AR12" s="46">
        <f>IF(D12="","",IF(OR(R12="A",R12="AA",R12="AAA"),AP12,0))</f>
        <v/>
      </c>
      <c r="AS12" s="46">
        <f>IF(D12="","",IF(R12="B",AP12,0))</f>
        <v/>
      </c>
      <c r="AT12" s="46">
        <f>IF(D12="","",IF(R12="C",AP12,0))</f>
        <v/>
      </c>
      <c r="AU12" s="47">
        <f>IF(D12="","",IFERROR(AN12/AJ12,0))</f>
        <v/>
      </c>
      <c r="AV12" s="47">
        <f>IF(D12="","",IFERROR(((AO12)/AJ12),0))</f>
        <v/>
      </c>
      <c r="AW12" s="48">
        <f>IF(D12="","",IF(OR(S12="S",NOT(AND(ISNUMBER(AC12),ISNUMBER(AL12),AC12*AL12&gt;=0))),0,AC12*AL12))</f>
        <v/>
      </c>
      <c r="AX12" s="49">
        <f>IFERROR(IF(D12="","",AW12*AG12),0)</f>
        <v/>
      </c>
      <c r="AY12" s="48">
        <f>IF(D12="","",IF(OR(S12="S",NOT(AND(ISNUMBER(AC12),ISNUMBER(AK12),AC12*AK12&gt;=0))),0,AC12*AK12))</f>
        <v/>
      </c>
      <c r="AZ12" s="48">
        <f>IFERROR(IF(D12="","",IF(AY12=0,0,IF(((AY12)-(U12+Y12))&lt;0,0,(AY12)-U12))),0)</f>
        <v/>
      </c>
      <c r="BA12" s="49">
        <f>IF(D12="","",AZ12*AG12)</f>
        <v/>
      </c>
      <c r="BB12" s="49">
        <f>IF(D12="","",IF(OR(R12="A",R12="AA",R12="AAA"),BA12,0))</f>
        <v/>
      </c>
      <c r="BC12" s="49">
        <f>IF(D12="","",IF(R12="B",BA12,0))</f>
        <v/>
      </c>
      <c r="BD12" s="49">
        <f>IF(D12="","",IF(R12="B",BA12,0))</f>
        <v/>
      </c>
      <c r="BE12" s="49">
        <f>IF(D12="","",IF(S12="S",
1,
IF(AC12=0,
1,
IF(
IFERROR(((U12+Y12)*AG12)/((AC12*AK12)*AG12),0)&lt;0,
0,
IF(
IFERROR(((U12+Y12)*AG12)/((AC12*AK12)*AG12),0)&gt;1,
1,
IFERROR(((U12+Y12)*AG12)/((AC12*AK12)*AG12),0)
)
)
)
))</f>
        <v/>
      </c>
      <c r="BF12" s="49">
        <f>IF(D12="","",IF(S12="S",
1,
IF(AC12=0,
1,
IF(
IFERROR(((U12+V12+Y12)*AG12)/((AC12*AK12)*AG12),0)&lt;0,
0,
IF(
IFERROR(((U12+V12+Y12)*AG12)/((AC12*AK12)*AG12),0)&gt;1,
1,
IFERROR(((U12+V12+Y12)*AG12)/((AC12*AK12)*AG12),0)
)
)
)
))</f>
        <v/>
      </c>
      <c r="BG12" s="50">
        <f>IF(D12="","",IF(S12="S",0,IF(AND(ISNUMBER(AC12),ISNUMBER(AM12)),IF(OR(AC12*AM12&lt;0,ISERR(AC12*AM12)),0,AC12*AM12),0)))</f>
        <v/>
      </c>
      <c r="BH12" s="50">
        <f>IF(D12="","",IF(BY12&gt;TODAY()-60,0,IF(Y12&gt;12,MAX(0,(U12+Y12)-BG12),MAX(0,U12-BG12))))</f>
        <v/>
      </c>
      <c r="BI12" s="51">
        <f>IF(D12="","",BH12*AG12)</f>
        <v/>
      </c>
      <c r="BJ12" s="51">
        <f>IF(D12="","",IF(OR(R12="A",R12="AA",R12="AAA"),BI12,0))</f>
        <v/>
      </c>
      <c r="BK12" s="51">
        <f>IF(D12="","",IF(R12="B",BI12,0))</f>
        <v/>
      </c>
      <c r="BL12" s="51">
        <f>IF(D12="","",IF(R12="C",BI12,0))</f>
        <v/>
      </c>
      <c r="BM12" s="51">
        <f>IF(D12="","",IFERROR(MAX(0,MIN(BI12/AP12,1)),0))</f>
        <v/>
      </c>
      <c r="BN12" s="52">
        <f>IF(D12="","",AB12*AG12)</f>
        <v/>
      </c>
      <c r="BO12" s="52">
        <f>IF(D12="","",(U12+V12+X12)*AG12)</f>
        <v/>
      </c>
      <c r="BP12" s="52">
        <f>IF(D12="","",(AB12*3)*AG12)</f>
        <v/>
      </c>
      <c r="BQ12" s="52">
        <f>IF(D12="","",IF(BO12-BP12&gt;0,0,BO12-BP12))</f>
        <v/>
      </c>
      <c r="BR12" s="52">
        <f>IF(D12="","",IF(BO12-BP12-BN12&gt;0,0,BO12-BP12-BN12))</f>
        <v/>
      </c>
      <c r="BS12" s="53">
        <f>IF(D12="","",IFERROR(AB12*AI12,0))</f>
        <v/>
      </c>
      <c r="BT12" s="53">
        <f>IF(D12="","",IFERROR(IF(X12&gt;12, AI12*(U12+V12+X12), AI12*(U12+V12)),0))</f>
        <v/>
      </c>
      <c r="BU12" s="53">
        <f>IF(D12="","",IFERROR(((AB12*3)*AI12),0))</f>
        <v/>
      </c>
      <c r="BV12" s="53">
        <f>IF(D12="","",IF(BT12-BU12&gt;0,0,BT12-BU12))</f>
        <v/>
      </c>
      <c r="BW12" s="53">
        <f>IF(D12="","",IF(BT12-BU12-BS12&gt;0,0,BT12-BU12-BS12))</f>
        <v/>
      </c>
      <c r="BX12" s="36">
        <f>IF(D12="","",IFERROR(VLOOKUP(D12,'produto-entrada-7'!A:M,3,0),"SEM PEDIDO"))</f>
        <v/>
      </c>
      <c r="BY12" s="36">
        <f>IF(D12="","",VLOOKUP(D12,'produto-estoque-total-7'!A:AB,25,0))</f>
        <v/>
      </c>
      <c r="BZ12" s="36">
        <f>IF(D12="","",IFERROR(VLOOKUP(D12,'produto-estoque-total-7'!A:AB,26,0)/100,0))</f>
        <v/>
      </c>
      <c r="CA12" s="36">
        <f>IF(D12="","",IFERROR(VLOOKUP(D12,'produto-estoque-total-7'!A:AB,27,0)/100,0))</f>
        <v/>
      </c>
      <c r="CB12" s="41">
        <f>IF(D12="","",V12*AF12)</f>
        <v/>
      </c>
      <c r="CC12" s="41">
        <f>IF(D12="","",V12*AI12)</f>
        <v/>
      </c>
      <c r="CD12" s="54">
        <f>IF(D12="","",VLOOKUP(D12,'produto-estoque-total-7'!A:AB,28,0))</f>
        <v/>
      </c>
    </row>
    <row r="13">
      <c r="A13" s="36">
        <f>IF(D13="","",VLOOKUP(D13,'produto-estoque-total-7'!A:AB,3,0))</f>
        <v/>
      </c>
      <c r="B13" s="1">
        <f>IF(D13="","",VLOOKUP(D13,'produto-estoque-total-7'!A:AB,12,0))</f>
        <v/>
      </c>
      <c r="C13" s="1">
        <f>IF(D13="","",VLOOKUP(D13,'produto-estoque-total-7'!A:AB,2,0))</f>
        <v/>
      </c>
      <c r="D13" s="37">
        <f>IFERROR(IF('produto-estoque-total-7'!A12="","",'produto-estoque-total-7'!A12),"")</f>
        <v/>
      </c>
      <c r="E13" s="1">
        <f>IF(D13="","",VLOOKUP(D13,'produto-estoque-total-7'!A:AB,4,0))</f>
        <v/>
      </c>
      <c r="F13" s="36">
        <f>IF(D13="","",VLOOKUP(D13,'produto-estoque-total-7'!A:AB,13,0))</f>
        <v/>
      </c>
      <c r="G13" s="1">
        <f>IF(F13="","",VLOOKUP(F13,'FORNECEDORES X COMPRADOR'!A:D,4,0))</f>
        <v/>
      </c>
      <c r="H13" s="1">
        <f>IF(F13="","",VLOOKUP(F13,'FORNECEDORES X COMPRADOR'!A:E,5,0))</f>
        <v/>
      </c>
      <c r="I13" s="36">
        <f>IF(D13="","",VLOOKUP(D13,'produto-estoque-total-7'!A:AB,15,0))</f>
        <v/>
      </c>
      <c r="J13" s="36">
        <f>IF(D13="","",VLOOKUP(D13,'produto-estoque-total-7'!A:AB,19,0))</f>
        <v/>
      </c>
      <c r="K13" s="1">
        <f>IF(D13="","",VLOOKUP(D13,'produto-estoque-total-7'!A:AB,20,0))</f>
        <v/>
      </c>
      <c r="L13" s="36">
        <f>IF(D13="","",VLOOKUP(D13,'produto-estoque-total-7'!A:AB,17,0))</f>
        <v/>
      </c>
      <c r="M13" s="1">
        <f>IF(D13="","",VLOOKUP(D13,'produto-estoque-total-7'!A:AB,18,0))</f>
        <v/>
      </c>
      <c r="N13" s="36">
        <f>IF(D13="","",VLOOKUP(D13,'produto-estoque-total-7'!A:AB,21,0))</f>
        <v/>
      </c>
      <c r="O13" s="1">
        <f>IF(D13="","",VLOOKUP(D13,'produto-estoque-total-7'!A:AB,22,0))</f>
        <v/>
      </c>
      <c r="P13" s="36">
        <f>IF(D13="","",VLOOKUP(D13,'produto-estoque-total-7'!A:AB,23,0))</f>
        <v/>
      </c>
      <c r="Q13" s="1">
        <f>IF(D13="","",VLOOKUP(D13,'produto-estoque-total-7'!A:AB,24,0))</f>
        <v/>
      </c>
      <c r="R13" s="38">
        <f>IFERROR(IF(D13="","",VLOOKUP(D13,'produto-venda-7'!B:N,13,0)),"C")</f>
        <v/>
      </c>
      <c r="S13" s="39">
        <f>IF(D13="","",VLOOKUP(D13,'produto-estoque-total-7'!A:AB,6,0))</f>
        <v/>
      </c>
      <c r="T13" s="39">
        <f>IF(D13="","",VLOOKUP(D13,'produto-estoque-total-7'!A:AB,5,0))</f>
        <v/>
      </c>
      <c r="U13" s="40">
        <f>IF(D13="","",VLOOKUP(D13,'produto-estoque-total-7'!A:AB,11,0))</f>
        <v/>
      </c>
      <c r="V13" s="41">
        <f>IF(D13="","",IFERROR(VLOOKUP(D13,'produto-entrada-7'!A:M,10,0),0))</f>
        <v/>
      </c>
      <c r="W13" s="42" t="n"/>
      <c r="X13" s="39">
        <f>IF(D13="","",VLOOKUP(D13,'produto-estoque-total-7'!A:AB,8,0))</f>
        <v/>
      </c>
      <c r="Y13" s="39">
        <f>IF(D13="","",VLOOKUP(D13,'produto-estoque-total-7'!A:AB,9,0))</f>
        <v/>
      </c>
      <c r="Z13" s="39">
        <f>IF(D13="","",VLOOKUP(D13,'produto-estoque-total-7'!A:AB,10,0))</f>
        <v/>
      </c>
      <c r="AA13" s="39">
        <f>IFERROR(IF(D13="","",VLOOKUP(D13,'produto-venda-7'!B:N,4,0)),0)</f>
        <v/>
      </c>
      <c r="AB13" s="39">
        <f>IFERROR(IF(D13="","",VLOOKUP(D13,'produto-venda-7'!B:N,5,0)),0)</f>
        <v/>
      </c>
      <c r="AC13" s="39">
        <f>IF(D13="","",IFERROR(AA13/90,0))</f>
        <v/>
      </c>
      <c r="AD13" s="36">
        <f>IF(D13="","",IFERROR(VLOOKUP(D13,'produto-entrada-7'!A:M,4,0),0))</f>
        <v/>
      </c>
      <c r="AE13" s="36">
        <f>IFERROR(IF(D13="","",VLOOKUP(D13,'produto-venda-7'!B:N,10,0)),0)</f>
        <v/>
      </c>
      <c r="AF13" s="36">
        <f>IF(D13="","",IFERROR(VLOOKUP(D13,'produto-entrada-7'!A:M,11,0),0))</f>
        <v/>
      </c>
      <c r="AG13" s="1">
        <f>IF(D13="","",IFERROR(VLOOKUP(D13,'produto-entrada-7'!A:M,12,0),0))</f>
        <v/>
      </c>
      <c r="AH13" s="1">
        <f>IF(D13="","",IFERROR(VLOOKUP(D13,'produto-entrada-7'!A:M,13,0),0))</f>
        <v/>
      </c>
      <c r="AI13" s="36">
        <f>IFERROR(IF(D13="","",VLOOKUP(D13,'produto-venda-7'!B:N,11,0)),0)</f>
        <v/>
      </c>
      <c r="AJ13" s="43">
        <f>IF(D13="","",IFERROR(AI13*AB13,0))</f>
        <v/>
      </c>
      <c r="AK13" s="44">
        <f>IFERROR(IF(D13="","",VLOOKUP(F13,'ANALISE FORNECEDOR'!$A:$I,8,0)),"")</f>
        <v/>
      </c>
      <c r="AL13" s="44">
        <f>IF(D13="","",AVERAGE(AM13,AK13))</f>
        <v/>
      </c>
      <c r="AM13" s="44">
        <f>IFERROR(IF(D13="","",VLOOKUP(F13,'ANALISE FORNECEDOR'!$A:$I,9,0)),"")</f>
        <v/>
      </c>
      <c r="AN13" s="45">
        <f>IF(D13="","",IF(Y13&gt;12,AI13*(U13+Y13),AI13*U13))</f>
        <v/>
      </c>
      <c r="AO13" s="45">
        <f>IF(D13="","",IF(Y13&gt;12,AI13*(U13+V13+Y13),AI13*(U13+V13)))</f>
        <v/>
      </c>
      <c r="AP13" s="46">
        <f>IF(D13="","",IF(Y13&gt;12,AG13*(U13+Y13),AG13*U13))</f>
        <v/>
      </c>
      <c r="AQ13" s="46">
        <f>IF(D13="","",IF(Y13&gt;12,AG13*(U13+V13+Y13),AG13*(U13+V13)))</f>
        <v/>
      </c>
      <c r="AR13" s="46">
        <f>IF(D13="","",IF(OR(R13="A",R13="AA",R13="AAA"),AP13,0))</f>
        <v/>
      </c>
      <c r="AS13" s="46">
        <f>IF(D13="","",IF(R13="B",AP13,0))</f>
        <v/>
      </c>
      <c r="AT13" s="46">
        <f>IF(D13="","",IF(R13="C",AP13,0))</f>
        <v/>
      </c>
      <c r="AU13" s="47">
        <f>IF(D13="","",IFERROR(AN13/AJ13,0))</f>
        <v/>
      </c>
      <c r="AV13" s="47">
        <f>IF(D13="","",IFERROR(((AO13)/AJ13),0))</f>
        <v/>
      </c>
      <c r="AW13" s="48">
        <f>IF(D13="","",IF(OR(S13="S",NOT(AND(ISNUMBER(AC13),ISNUMBER(AL13),AC13*AL13&gt;=0))),0,AC13*AL13))</f>
        <v/>
      </c>
      <c r="AX13" s="49">
        <f>IFERROR(IF(D13="","",AW13*AG13),0)</f>
        <v/>
      </c>
      <c r="AY13" s="48">
        <f>IF(D13="","",IF(OR(S13="S",NOT(AND(ISNUMBER(AC13),ISNUMBER(AK13),AC13*AK13&gt;=0))),0,AC13*AK13))</f>
        <v/>
      </c>
      <c r="AZ13" s="48">
        <f>IFERROR(IF(D13="","",IF(AY13=0,0,IF(((AY13)-(U13+Y13))&lt;0,0,(AY13)-U13))),0)</f>
        <v/>
      </c>
      <c r="BA13" s="49">
        <f>IF(D13="","",AZ13*AG13)</f>
        <v/>
      </c>
      <c r="BB13" s="49">
        <f>IF(D13="","",IF(OR(R13="A",R13="AA",R13="AAA"),BA13,0))</f>
        <v/>
      </c>
      <c r="BC13" s="49">
        <f>IF(D13="","",IF(R13="B",BA13,0))</f>
        <v/>
      </c>
      <c r="BD13" s="49">
        <f>IF(D13="","",IF(R13="B",BA13,0))</f>
        <v/>
      </c>
      <c r="BE13" s="49">
        <f>IF(D13="","",IF(S13="S",
1,
IF(AC13=0,
1,
IF(
IFERROR(((U13+Y13)*AG13)/((AC13*AK13)*AG13),0)&lt;0,
0,
IF(
IFERROR(((U13+Y13)*AG13)/((AC13*AK13)*AG13),0)&gt;1,
1,
IFERROR(((U13+Y13)*AG13)/((AC13*AK13)*AG13),0)
)
)
)
))</f>
        <v/>
      </c>
      <c r="BF13" s="49">
        <f>IF(D13="","",IF(S13="S",
1,
IF(AC13=0,
1,
IF(
IFERROR(((U13+V13+Y13)*AG13)/((AC13*AK13)*AG13),0)&lt;0,
0,
IF(
IFERROR(((U13+V13+Y13)*AG13)/((AC13*AK13)*AG13),0)&gt;1,
1,
IFERROR(((U13+V13+Y13)*AG13)/((AC13*AK13)*AG13),0)
)
)
)
))</f>
        <v/>
      </c>
      <c r="BG13" s="50">
        <f>IF(D13="","",IF(S13="S",0,IF(AND(ISNUMBER(AC13),ISNUMBER(AM13)),IF(OR(AC13*AM13&lt;0,ISERR(AC13*AM13)),0,AC13*AM13),0)))</f>
        <v/>
      </c>
      <c r="BH13" s="50">
        <f>IF(D13="","",IF(BY13&gt;TODAY()-60,0,IF(Y13&gt;12,MAX(0,(U13+Y13)-BG13),MAX(0,U13-BG13))))</f>
        <v/>
      </c>
      <c r="BI13" s="51">
        <f>IF(D13="","",BH13*AG13)</f>
        <v/>
      </c>
      <c r="BJ13" s="51">
        <f>IF(D13="","",IF(OR(R13="A",R13="AA",R13="AAA"),BI13,0))</f>
        <v/>
      </c>
      <c r="BK13" s="51">
        <f>IF(D13="","",IF(R13="B",BI13,0))</f>
        <v/>
      </c>
      <c r="BL13" s="51">
        <f>IF(D13="","",IF(R13="C",BI13,0))</f>
        <v/>
      </c>
      <c r="BM13" s="51">
        <f>IF(D13="","",IFERROR(MAX(0,MIN(BI13/AP13,1)),0))</f>
        <v/>
      </c>
      <c r="BN13" s="52">
        <f>IF(D13="","",AB13*AG13)</f>
        <v/>
      </c>
      <c r="BO13" s="52">
        <f>IF(D13="","",(U13+V13+X13)*AG13)</f>
        <v/>
      </c>
      <c r="BP13" s="52">
        <f>IF(D13="","",(AB13*3)*AG13)</f>
        <v/>
      </c>
      <c r="BQ13" s="52">
        <f>IF(D13="","",IF(BO13-BP13&gt;0,0,BO13-BP13))</f>
        <v/>
      </c>
      <c r="BR13" s="52">
        <f>IF(D13="","",IF(BO13-BP13-BN13&gt;0,0,BO13-BP13-BN13))</f>
        <v/>
      </c>
      <c r="BS13" s="53">
        <f>IF(D13="","",IFERROR(AB13*AI13,0))</f>
        <v/>
      </c>
      <c r="BT13" s="53">
        <f>IF(D13="","",IFERROR(IF(X13&gt;12, AI13*(U13+V13+X13), AI13*(U13+V13)),0))</f>
        <v/>
      </c>
      <c r="BU13" s="53">
        <f>IF(D13="","",IFERROR(((AB13*3)*AI13),0))</f>
        <v/>
      </c>
      <c r="BV13" s="53">
        <f>IF(D13="","",IF(BT13-BU13&gt;0,0,BT13-BU13))</f>
        <v/>
      </c>
      <c r="BW13" s="53">
        <f>IF(D13="","",IF(BT13-BU13-BS13&gt;0,0,BT13-BU13-BS13))</f>
        <v/>
      </c>
      <c r="BX13" s="36">
        <f>IF(D13="","",IFERROR(VLOOKUP(D13,'produto-entrada-7'!A:M,3,0),"SEM PEDIDO"))</f>
        <v/>
      </c>
      <c r="BY13" s="36">
        <f>IF(D13="","",VLOOKUP(D13,'produto-estoque-total-7'!A:AB,25,0))</f>
        <v/>
      </c>
      <c r="BZ13" s="36">
        <f>IF(D13="","",IFERROR(VLOOKUP(D13,'produto-estoque-total-7'!A:AB,26,0)/100,0))</f>
        <v/>
      </c>
      <c r="CA13" s="36">
        <f>IF(D13="","",IFERROR(VLOOKUP(D13,'produto-estoque-total-7'!A:AB,27,0)/100,0))</f>
        <v/>
      </c>
      <c r="CB13" s="41">
        <f>IF(D13="","",V13*AF13)</f>
        <v/>
      </c>
      <c r="CC13" s="41">
        <f>IF(D13="","",V13*AI13)</f>
        <v/>
      </c>
      <c r="CD13" s="54">
        <f>IF(D13="","",VLOOKUP(D13,'produto-estoque-total-7'!A:AB,28,0))</f>
        <v/>
      </c>
    </row>
    <row r="14">
      <c r="A14" s="36">
        <f>IF(D14="","",VLOOKUP(D14,'produto-estoque-total-7'!A:AB,3,0))</f>
        <v/>
      </c>
      <c r="B14" s="1">
        <f>IF(D14="","",VLOOKUP(D14,'produto-estoque-total-7'!A:AB,12,0))</f>
        <v/>
      </c>
      <c r="C14" s="1">
        <f>IF(D14="","",VLOOKUP(D14,'produto-estoque-total-7'!A:AB,2,0))</f>
        <v/>
      </c>
      <c r="D14" s="37">
        <f>IFERROR(IF('produto-estoque-total-7'!A13="","",'produto-estoque-total-7'!A13),"")</f>
        <v/>
      </c>
      <c r="E14" s="1">
        <f>IF(D14="","",VLOOKUP(D14,'produto-estoque-total-7'!A:AB,4,0))</f>
        <v/>
      </c>
      <c r="F14" s="36">
        <f>IF(D14="","",VLOOKUP(D14,'produto-estoque-total-7'!A:AB,13,0))</f>
        <v/>
      </c>
      <c r="G14" s="1">
        <f>IF(F14="","",VLOOKUP(F14,'FORNECEDORES X COMPRADOR'!A:D,4,0))</f>
        <v/>
      </c>
      <c r="H14" s="1">
        <f>IF(F14="","",VLOOKUP(F14,'FORNECEDORES X COMPRADOR'!A:E,5,0))</f>
        <v/>
      </c>
      <c r="I14" s="36">
        <f>IF(D14="","",VLOOKUP(D14,'produto-estoque-total-7'!A:AB,15,0))</f>
        <v/>
      </c>
      <c r="J14" s="36">
        <f>IF(D14="","",VLOOKUP(D14,'produto-estoque-total-7'!A:AB,19,0))</f>
        <v/>
      </c>
      <c r="K14" s="1">
        <f>IF(D14="","",VLOOKUP(D14,'produto-estoque-total-7'!A:AB,20,0))</f>
        <v/>
      </c>
      <c r="L14" s="36">
        <f>IF(D14="","",VLOOKUP(D14,'produto-estoque-total-7'!A:AB,17,0))</f>
        <v/>
      </c>
      <c r="M14" s="1">
        <f>IF(D14="","",VLOOKUP(D14,'produto-estoque-total-7'!A:AB,18,0))</f>
        <v/>
      </c>
      <c r="N14" s="36">
        <f>IF(D14="","",VLOOKUP(D14,'produto-estoque-total-7'!A:AB,21,0))</f>
        <v/>
      </c>
      <c r="O14" s="1">
        <f>IF(D14="","",VLOOKUP(D14,'produto-estoque-total-7'!A:AB,22,0))</f>
        <v/>
      </c>
      <c r="P14" s="36">
        <f>IF(D14="","",VLOOKUP(D14,'produto-estoque-total-7'!A:AB,23,0))</f>
        <v/>
      </c>
      <c r="Q14" s="1">
        <f>IF(D14="","",VLOOKUP(D14,'produto-estoque-total-7'!A:AB,24,0))</f>
        <v/>
      </c>
      <c r="R14" s="38">
        <f>IFERROR(IF(D14="","",VLOOKUP(D14,'produto-venda-7'!B:N,13,0)),"C")</f>
        <v/>
      </c>
      <c r="S14" s="39">
        <f>IF(D14="","",VLOOKUP(D14,'produto-estoque-total-7'!A:AB,6,0))</f>
        <v/>
      </c>
      <c r="T14" s="39">
        <f>IF(D14="","",VLOOKUP(D14,'produto-estoque-total-7'!A:AB,5,0))</f>
        <v/>
      </c>
      <c r="U14" s="40">
        <f>IF(D14="","",VLOOKUP(D14,'produto-estoque-total-7'!A:AB,11,0))</f>
        <v/>
      </c>
      <c r="V14" s="41">
        <f>IF(D14="","",IFERROR(VLOOKUP(D14,'produto-entrada-7'!A:M,10,0),0))</f>
        <v/>
      </c>
      <c r="W14" s="42" t="n"/>
      <c r="X14" s="39">
        <f>IF(D14="","",VLOOKUP(D14,'produto-estoque-total-7'!A:AB,8,0))</f>
        <v/>
      </c>
      <c r="Y14" s="39">
        <f>IF(D14="","",VLOOKUP(D14,'produto-estoque-total-7'!A:AB,9,0))</f>
        <v/>
      </c>
      <c r="Z14" s="39">
        <f>IF(D14="","",VLOOKUP(D14,'produto-estoque-total-7'!A:AB,10,0))</f>
        <v/>
      </c>
      <c r="AA14" s="39">
        <f>IFERROR(IF(D14="","",VLOOKUP(D14,'produto-venda-7'!B:N,4,0)),0)</f>
        <v/>
      </c>
      <c r="AB14" s="39">
        <f>IFERROR(IF(D14="","",VLOOKUP(D14,'produto-venda-7'!B:N,5,0)),0)</f>
        <v/>
      </c>
      <c r="AC14" s="39">
        <f>IF(D14="","",IFERROR(AA14/90,0))</f>
        <v/>
      </c>
      <c r="AD14" s="36">
        <f>IF(D14="","",IFERROR(VLOOKUP(D14,'produto-entrada-7'!A:M,4,0),0))</f>
        <v/>
      </c>
      <c r="AE14" s="36">
        <f>IFERROR(IF(D14="","",VLOOKUP(D14,'produto-venda-7'!B:N,10,0)),0)</f>
        <v/>
      </c>
      <c r="AF14" s="36">
        <f>IF(D14="","",IFERROR(VLOOKUP(D14,'produto-entrada-7'!A:M,11,0),0))</f>
        <v/>
      </c>
      <c r="AG14" s="1">
        <f>IF(D14="","",IFERROR(VLOOKUP(D14,'produto-entrada-7'!A:M,12,0),0))</f>
        <v/>
      </c>
      <c r="AH14" s="1">
        <f>IF(D14="","",IFERROR(VLOOKUP(D14,'produto-entrada-7'!A:M,13,0),0))</f>
        <v/>
      </c>
      <c r="AI14" s="36">
        <f>IFERROR(IF(D14="","",VLOOKUP(D14,'produto-venda-7'!B:N,11,0)),0)</f>
        <v/>
      </c>
      <c r="AJ14" s="43">
        <f>IF(D14="","",IFERROR(AI14*AB14,0))</f>
        <v/>
      </c>
      <c r="AK14" s="44">
        <f>IFERROR(IF(D14="","",VLOOKUP(F14,'ANALISE FORNECEDOR'!$A:$I,8,0)),"")</f>
        <v/>
      </c>
      <c r="AL14" s="44">
        <f>IF(D14="","",AVERAGE(AM14,AK14))</f>
        <v/>
      </c>
      <c r="AM14" s="44">
        <f>IFERROR(IF(D14="","",VLOOKUP(F14,'ANALISE FORNECEDOR'!$A:$I,9,0)),"")</f>
        <v/>
      </c>
      <c r="AN14" s="45">
        <f>IF(D14="","",IF(Y14&gt;12,AI14*(U14+Y14),AI14*U14))</f>
        <v/>
      </c>
      <c r="AO14" s="45">
        <f>IF(D14="","",IF(Y14&gt;12,AI14*(U14+V14+Y14),AI14*(U14+V14)))</f>
        <v/>
      </c>
      <c r="AP14" s="46">
        <f>IF(D14="","",IF(Y14&gt;12,AG14*(U14+Y14),AG14*U14))</f>
        <v/>
      </c>
      <c r="AQ14" s="46">
        <f>IF(D14="","",IF(Y14&gt;12,AG14*(U14+V14+Y14),AG14*(U14+V14)))</f>
        <v/>
      </c>
      <c r="AR14" s="46">
        <f>IF(D14="","",IF(OR(R14="A",R14="AA",R14="AAA"),AP14,0))</f>
        <v/>
      </c>
      <c r="AS14" s="46">
        <f>IF(D14="","",IF(R14="B",AP14,0))</f>
        <v/>
      </c>
      <c r="AT14" s="46">
        <f>IF(D14="","",IF(R14="C",AP14,0))</f>
        <v/>
      </c>
      <c r="AU14" s="47">
        <f>IF(D14="","",IFERROR(AN14/AJ14,0))</f>
        <v/>
      </c>
      <c r="AV14" s="47">
        <f>IF(D14="","",IFERROR(((AO14)/AJ14),0))</f>
        <v/>
      </c>
      <c r="AW14" s="48">
        <f>IF(D14="","",IF(OR(S14="S",NOT(AND(ISNUMBER(AC14),ISNUMBER(AL14),AC14*AL14&gt;=0))),0,AC14*AL14))</f>
        <v/>
      </c>
      <c r="AX14" s="49">
        <f>IFERROR(IF(D14="","",AW14*AG14),0)</f>
        <v/>
      </c>
      <c r="AY14" s="48">
        <f>IF(D14="","",IF(OR(S14="S",NOT(AND(ISNUMBER(AC14),ISNUMBER(AK14),AC14*AK14&gt;=0))),0,AC14*AK14))</f>
        <v/>
      </c>
      <c r="AZ14" s="48">
        <f>IFERROR(IF(D14="","",IF(AY14=0,0,IF(((AY14)-(U14+Y14))&lt;0,0,(AY14)-U14))),0)</f>
        <v/>
      </c>
      <c r="BA14" s="49">
        <f>IF(D14="","",AZ14*AG14)</f>
        <v/>
      </c>
      <c r="BB14" s="49">
        <f>IF(D14="","",IF(OR(R14="A",R14="AA",R14="AAA"),BA14,0))</f>
        <v/>
      </c>
      <c r="BC14" s="49">
        <f>IF(D14="","",IF(R14="B",BA14,0))</f>
        <v/>
      </c>
      <c r="BD14" s="49">
        <f>IF(D14="","",IF(R14="B",BA14,0))</f>
        <v/>
      </c>
      <c r="BE14" s="49">
        <f>IF(D14="","",IF(S14="S",
1,
IF(AC14=0,
1,
IF(
IFERROR(((U14+Y14)*AG14)/((AC14*AK14)*AG14),0)&lt;0,
0,
IF(
IFERROR(((U14+Y14)*AG14)/((AC14*AK14)*AG14),0)&gt;1,
1,
IFERROR(((U14+Y14)*AG14)/((AC14*AK14)*AG14),0)
)
)
)
))</f>
        <v/>
      </c>
      <c r="BF14" s="49">
        <f>IF(D14="","",IF(S14="S",
1,
IF(AC14=0,
1,
IF(
IFERROR(((U14+V14+Y14)*AG14)/((AC14*AK14)*AG14),0)&lt;0,
0,
IF(
IFERROR(((U14+V14+Y14)*AG14)/((AC14*AK14)*AG14),0)&gt;1,
1,
IFERROR(((U14+V14+Y14)*AG14)/((AC14*AK14)*AG14),0)
)
)
)
))</f>
        <v/>
      </c>
      <c r="BG14" s="50">
        <f>IF(D14="","",IF(S14="S",0,IF(AND(ISNUMBER(AC14),ISNUMBER(AM14)),IF(OR(AC14*AM14&lt;0,ISERR(AC14*AM14)),0,AC14*AM14),0)))</f>
        <v/>
      </c>
      <c r="BH14" s="50">
        <f>IF(D14="","",IF(BY14&gt;TODAY()-60,0,IF(Y14&gt;12,MAX(0,(U14+Y14)-BG14),MAX(0,U14-BG14))))</f>
        <v/>
      </c>
      <c r="BI14" s="51">
        <f>IF(D14="","",BH14*AG14)</f>
        <v/>
      </c>
      <c r="BJ14" s="51">
        <f>IF(D14="","",IF(OR(R14="A",R14="AA",R14="AAA"),BI14,0))</f>
        <v/>
      </c>
      <c r="BK14" s="51">
        <f>IF(D14="","",IF(R14="B",BI14,0))</f>
        <v/>
      </c>
      <c r="BL14" s="51">
        <f>IF(D14="","",IF(R14="C",BI14,0))</f>
        <v/>
      </c>
      <c r="BM14" s="51">
        <f>IF(D14="","",IFERROR(MAX(0,MIN(BI14/AP14,1)),0))</f>
        <v/>
      </c>
      <c r="BN14" s="52">
        <f>IF(D14="","",AB14*AG14)</f>
        <v/>
      </c>
      <c r="BO14" s="52">
        <f>IF(D14="","",(U14+V14+X14)*AG14)</f>
        <v/>
      </c>
      <c r="BP14" s="52">
        <f>IF(D14="","",(AB14*3)*AG14)</f>
        <v/>
      </c>
      <c r="BQ14" s="52">
        <f>IF(D14="","",IF(BO14-BP14&gt;0,0,BO14-BP14))</f>
        <v/>
      </c>
      <c r="BR14" s="52">
        <f>IF(D14="","",IF(BO14-BP14-BN14&gt;0,0,BO14-BP14-BN14))</f>
        <v/>
      </c>
      <c r="BS14" s="53">
        <f>IF(D14="","",IFERROR(AB14*AI14,0))</f>
        <v/>
      </c>
      <c r="BT14" s="53">
        <f>IF(D14="","",IFERROR(IF(X14&gt;12, AI14*(U14+V14+X14), AI14*(U14+V14)),0))</f>
        <v/>
      </c>
      <c r="BU14" s="53">
        <f>IF(D14="","",IFERROR(((AB14*3)*AI14),0))</f>
        <v/>
      </c>
      <c r="BV14" s="53">
        <f>IF(D14="","",IF(BT14-BU14&gt;0,0,BT14-BU14))</f>
        <v/>
      </c>
      <c r="BW14" s="53">
        <f>IF(D14="","",IF(BT14-BU14-BS14&gt;0,0,BT14-BU14-BS14))</f>
        <v/>
      </c>
      <c r="BX14" s="36">
        <f>IF(D14="","",IFERROR(VLOOKUP(D14,'produto-entrada-7'!A:M,3,0),"SEM PEDIDO"))</f>
        <v/>
      </c>
      <c r="BY14" s="36">
        <f>IF(D14="","",VLOOKUP(D14,'produto-estoque-total-7'!A:AB,25,0))</f>
        <v/>
      </c>
      <c r="BZ14" s="36">
        <f>IF(D14="","",IFERROR(VLOOKUP(D14,'produto-estoque-total-7'!A:AB,26,0)/100,0))</f>
        <v/>
      </c>
      <c r="CA14" s="36">
        <f>IF(D14="","",IFERROR(VLOOKUP(D14,'produto-estoque-total-7'!A:AB,27,0)/100,0))</f>
        <v/>
      </c>
      <c r="CB14" s="41">
        <f>IF(D14="","",V14*AF14)</f>
        <v/>
      </c>
      <c r="CC14" s="41">
        <f>IF(D14="","",V14*AI14)</f>
        <v/>
      </c>
      <c r="CD14" s="54">
        <f>IF(D14="","",VLOOKUP(D14,'produto-estoque-total-7'!A:AB,28,0))</f>
        <v/>
      </c>
    </row>
    <row r="15">
      <c r="A15" s="36">
        <f>IF(D15="","",VLOOKUP(D15,'produto-estoque-total-7'!A:AB,3,0))</f>
        <v/>
      </c>
      <c r="B15" s="1">
        <f>IF(D15="","",VLOOKUP(D15,'produto-estoque-total-7'!A:AB,12,0))</f>
        <v/>
      </c>
      <c r="C15" s="1">
        <f>IF(D15="","",VLOOKUP(D15,'produto-estoque-total-7'!A:AB,2,0))</f>
        <v/>
      </c>
      <c r="D15" s="37">
        <f>IFERROR(IF('produto-estoque-total-7'!A14="","",'produto-estoque-total-7'!A14),"")</f>
        <v/>
      </c>
      <c r="E15" s="1">
        <f>IF(D15="","",VLOOKUP(D15,'produto-estoque-total-7'!A:AB,4,0))</f>
        <v/>
      </c>
      <c r="F15" s="36">
        <f>IF(D15="","",VLOOKUP(D15,'produto-estoque-total-7'!A:AB,13,0))</f>
        <v/>
      </c>
      <c r="G15" s="1">
        <f>IF(F15="","",VLOOKUP(F15,'FORNECEDORES X COMPRADOR'!A:D,4,0))</f>
        <v/>
      </c>
      <c r="H15" s="1">
        <f>IF(F15="","",VLOOKUP(F15,'FORNECEDORES X COMPRADOR'!A:E,5,0))</f>
        <v/>
      </c>
      <c r="I15" s="36">
        <f>IF(D15="","",VLOOKUP(D15,'produto-estoque-total-7'!A:AB,15,0))</f>
        <v/>
      </c>
      <c r="J15" s="36">
        <f>IF(D15="","",VLOOKUP(D15,'produto-estoque-total-7'!A:AB,19,0))</f>
        <v/>
      </c>
      <c r="K15" s="1">
        <f>IF(D15="","",VLOOKUP(D15,'produto-estoque-total-7'!A:AB,20,0))</f>
        <v/>
      </c>
      <c r="L15" s="36">
        <f>IF(D15="","",VLOOKUP(D15,'produto-estoque-total-7'!A:AB,17,0))</f>
        <v/>
      </c>
      <c r="M15" s="1">
        <f>IF(D15="","",VLOOKUP(D15,'produto-estoque-total-7'!A:AB,18,0))</f>
        <v/>
      </c>
      <c r="N15" s="36">
        <f>IF(D15="","",VLOOKUP(D15,'produto-estoque-total-7'!A:AB,21,0))</f>
        <v/>
      </c>
      <c r="O15" s="1">
        <f>IF(D15="","",VLOOKUP(D15,'produto-estoque-total-7'!A:AB,22,0))</f>
        <v/>
      </c>
      <c r="P15" s="36">
        <f>IF(D15="","",VLOOKUP(D15,'produto-estoque-total-7'!A:AB,23,0))</f>
        <v/>
      </c>
      <c r="Q15" s="1">
        <f>IF(D15="","",VLOOKUP(D15,'produto-estoque-total-7'!A:AB,24,0))</f>
        <v/>
      </c>
      <c r="R15" s="38">
        <f>IFERROR(IF(D15="","",VLOOKUP(D15,'produto-venda-7'!B:N,13,0)),"C")</f>
        <v/>
      </c>
      <c r="S15" s="39">
        <f>IF(D15="","",VLOOKUP(D15,'produto-estoque-total-7'!A:AB,6,0))</f>
        <v/>
      </c>
      <c r="T15" s="39">
        <f>IF(D15="","",VLOOKUP(D15,'produto-estoque-total-7'!A:AB,5,0))</f>
        <v/>
      </c>
      <c r="U15" s="40">
        <f>IF(D15="","",VLOOKUP(D15,'produto-estoque-total-7'!A:AB,11,0))</f>
        <v/>
      </c>
      <c r="V15" s="41">
        <f>IF(D15="","",IFERROR(VLOOKUP(D15,'produto-entrada-7'!A:M,10,0),0))</f>
        <v/>
      </c>
      <c r="W15" s="42" t="n"/>
      <c r="X15" s="39">
        <f>IF(D15="","",VLOOKUP(D15,'produto-estoque-total-7'!A:AB,8,0))</f>
        <v/>
      </c>
      <c r="Y15" s="39">
        <f>IF(D15="","",VLOOKUP(D15,'produto-estoque-total-7'!A:AB,9,0))</f>
        <v/>
      </c>
      <c r="Z15" s="39">
        <f>IF(D15="","",VLOOKUP(D15,'produto-estoque-total-7'!A:AB,10,0))</f>
        <v/>
      </c>
      <c r="AA15" s="39">
        <f>IFERROR(IF(D15="","",VLOOKUP(D15,'produto-venda-7'!B:N,4,0)),0)</f>
        <v/>
      </c>
      <c r="AB15" s="39">
        <f>IFERROR(IF(D15="","",VLOOKUP(D15,'produto-venda-7'!B:N,5,0)),0)</f>
        <v/>
      </c>
      <c r="AC15" s="39">
        <f>IF(D15="","",IFERROR(AA15/90,0))</f>
        <v/>
      </c>
      <c r="AD15" s="36">
        <f>IF(D15="","",IFERROR(VLOOKUP(D15,'produto-entrada-7'!A:M,4,0),0))</f>
        <v/>
      </c>
      <c r="AE15" s="36">
        <f>IFERROR(IF(D15="","",VLOOKUP(D15,'produto-venda-7'!B:N,10,0)),0)</f>
        <v/>
      </c>
      <c r="AF15" s="36">
        <f>IF(D15="","",IFERROR(VLOOKUP(D15,'produto-entrada-7'!A:M,11,0),0))</f>
        <v/>
      </c>
      <c r="AG15" s="1">
        <f>IF(D15="","",IFERROR(VLOOKUP(D15,'produto-entrada-7'!A:M,12,0),0))</f>
        <v/>
      </c>
      <c r="AH15" s="1">
        <f>IF(D15="","",IFERROR(VLOOKUP(D15,'produto-entrada-7'!A:M,13,0),0))</f>
        <v/>
      </c>
      <c r="AI15" s="36">
        <f>IFERROR(IF(D15="","",VLOOKUP(D15,'produto-venda-7'!B:N,11,0)),0)</f>
        <v/>
      </c>
      <c r="AJ15" s="43">
        <f>IF(D15="","",IFERROR(AI15*AB15,0))</f>
        <v/>
      </c>
      <c r="AK15" s="44">
        <f>IFERROR(IF(D15="","",VLOOKUP(F15,'ANALISE FORNECEDOR'!$A:$I,8,0)),"")</f>
        <v/>
      </c>
      <c r="AL15" s="44">
        <f>IF(D15="","",AVERAGE(AM15,AK15))</f>
        <v/>
      </c>
      <c r="AM15" s="44">
        <f>IFERROR(IF(D15="","",VLOOKUP(F15,'ANALISE FORNECEDOR'!$A:$I,9,0)),"")</f>
        <v/>
      </c>
      <c r="AN15" s="45">
        <f>IF(D15="","",IF(Y15&gt;12,AI15*(U15+Y15),AI15*U15))</f>
        <v/>
      </c>
      <c r="AO15" s="45">
        <f>IF(D15="","",IF(Y15&gt;12,AI15*(U15+V15+Y15),AI15*(U15+V15)))</f>
        <v/>
      </c>
      <c r="AP15" s="46">
        <f>IF(D15="","",IF(Y15&gt;12,AG15*(U15+Y15),AG15*U15))</f>
        <v/>
      </c>
      <c r="AQ15" s="46">
        <f>IF(D15="","",IF(Y15&gt;12,AG15*(U15+V15+Y15),AG15*(U15+V15)))</f>
        <v/>
      </c>
      <c r="AR15" s="46">
        <f>IF(D15="","",IF(OR(R15="A",R15="AA",R15="AAA"),AP15,0))</f>
        <v/>
      </c>
      <c r="AS15" s="46">
        <f>IF(D15="","",IF(R15="B",AP15,0))</f>
        <v/>
      </c>
      <c r="AT15" s="46">
        <f>IF(D15="","",IF(R15="C",AP15,0))</f>
        <v/>
      </c>
      <c r="AU15" s="47">
        <f>IF(D15="","",IFERROR(AN15/AJ15,0))</f>
        <v/>
      </c>
      <c r="AV15" s="47">
        <f>IF(D15="","",IFERROR(((AO15)/AJ15),0))</f>
        <v/>
      </c>
      <c r="AW15" s="48">
        <f>IF(D15="","",IF(OR(S15="S",NOT(AND(ISNUMBER(AC15),ISNUMBER(AL15),AC15*AL15&gt;=0))),0,AC15*AL15))</f>
        <v/>
      </c>
      <c r="AX15" s="49">
        <f>IFERROR(IF(D15="","",AW15*AG15),0)</f>
        <v/>
      </c>
      <c r="AY15" s="48">
        <f>IF(D15="","",IF(OR(S15="S",NOT(AND(ISNUMBER(AC15),ISNUMBER(AK15),AC15*AK15&gt;=0))),0,AC15*AK15))</f>
        <v/>
      </c>
      <c r="AZ15" s="48">
        <f>IFERROR(IF(D15="","",IF(AY15=0,0,IF(((AY15)-(U15+Y15))&lt;0,0,(AY15)-U15))),0)</f>
        <v/>
      </c>
      <c r="BA15" s="49">
        <f>IF(D15="","",AZ15*AG15)</f>
        <v/>
      </c>
      <c r="BB15" s="49">
        <f>IF(D15="","",IF(OR(R15="A",R15="AA",R15="AAA"),BA15,0))</f>
        <v/>
      </c>
      <c r="BC15" s="49">
        <f>IF(D15="","",IF(R15="B",BA15,0))</f>
        <v/>
      </c>
      <c r="BD15" s="49">
        <f>IF(D15="","",IF(R15="B",BA15,0))</f>
        <v/>
      </c>
      <c r="BE15" s="49">
        <f>IF(D15="","",IF(S15="S",
1,
IF(AC15=0,
1,
IF(
IFERROR(((U15+Y15)*AG15)/((AC15*AK15)*AG15),0)&lt;0,
0,
IF(
IFERROR(((U15+Y15)*AG15)/((AC15*AK15)*AG15),0)&gt;1,
1,
IFERROR(((U15+Y15)*AG15)/((AC15*AK15)*AG15),0)
)
)
)
))</f>
        <v/>
      </c>
      <c r="BF15" s="49">
        <f>IF(D15="","",IF(S15="S",
1,
IF(AC15=0,
1,
IF(
IFERROR(((U15+V15+Y15)*AG15)/((AC15*AK15)*AG15),0)&lt;0,
0,
IF(
IFERROR(((U15+V15+Y15)*AG15)/((AC15*AK15)*AG15),0)&gt;1,
1,
IFERROR(((U15+V15+Y15)*AG15)/((AC15*AK15)*AG15),0)
)
)
)
))</f>
        <v/>
      </c>
      <c r="BG15" s="50">
        <f>IF(D15="","",IF(S15="S",0,IF(AND(ISNUMBER(AC15),ISNUMBER(AM15)),IF(OR(AC15*AM15&lt;0,ISERR(AC15*AM15)),0,AC15*AM15),0)))</f>
        <v/>
      </c>
      <c r="BH15" s="50">
        <f>IF(D15="","",IF(BY15&gt;TODAY()-60,0,IF(Y15&gt;12,MAX(0,(U15+Y15)-BG15),MAX(0,U15-BG15))))</f>
        <v/>
      </c>
      <c r="BI15" s="51">
        <f>IF(D15="","",BH15*AG15)</f>
        <v/>
      </c>
      <c r="BJ15" s="51">
        <f>IF(D15="","",IF(OR(R15="A",R15="AA",R15="AAA"),BI15,0))</f>
        <v/>
      </c>
      <c r="BK15" s="51">
        <f>IF(D15="","",IF(R15="B",BI15,0))</f>
        <v/>
      </c>
      <c r="BL15" s="51">
        <f>IF(D15="","",IF(R15="C",BI15,0))</f>
        <v/>
      </c>
      <c r="BM15" s="51">
        <f>IF(D15="","",IFERROR(MAX(0,MIN(BI15/AP15,1)),0))</f>
        <v/>
      </c>
      <c r="BN15" s="52">
        <f>IF(D15="","",AB15*AG15)</f>
        <v/>
      </c>
      <c r="BO15" s="52">
        <f>IF(D15="","",(U15+V15+X15)*AG15)</f>
        <v/>
      </c>
      <c r="BP15" s="52">
        <f>IF(D15="","",(AB15*3)*AG15)</f>
        <v/>
      </c>
      <c r="BQ15" s="52">
        <f>IF(D15="","",IF(BO15-BP15&gt;0,0,BO15-BP15))</f>
        <v/>
      </c>
      <c r="BR15" s="52">
        <f>IF(D15="","",IF(BO15-BP15-BN15&gt;0,0,BO15-BP15-BN15))</f>
        <v/>
      </c>
      <c r="BS15" s="53">
        <f>IF(D15="","",IFERROR(AB15*AI15,0))</f>
        <v/>
      </c>
      <c r="BT15" s="53">
        <f>IF(D15="","",IFERROR(IF(X15&gt;12, AI15*(U15+V15+X15), AI15*(U15+V15)),0))</f>
        <v/>
      </c>
      <c r="BU15" s="53">
        <f>IF(D15="","",IFERROR(((AB15*3)*AI15),0))</f>
        <v/>
      </c>
      <c r="BV15" s="53">
        <f>IF(D15="","",IF(BT15-BU15&gt;0,0,BT15-BU15))</f>
        <v/>
      </c>
      <c r="BW15" s="53">
        <f>IF(D15="","",IF(BT15-BU15-BS15&gt;0,0,BT15-BU15-BS15))</f>
        <v/>
      </c>
      <c r="BX15" s="36">
        <f>IF(D15="","",IFERROR(VLOOKUP(D15,'produto-entrada-7'!A:M,3,0),"SEM PEDIDO"))</f>
        <v/>
      </c>
      <c r="BY15" s="36">
        <f>IF(D15="","",VLOOKUP(D15,'produto-estoque-total-7'!A:AB,25,0))</f>
        <v/>
      </c>
      <c r="BZ15" s="36">
        <f>IF(D15="","",IFERROR(VLOOKUP(D15,'produto-estoque-total-7'!A:AB,26,0)/100,0))</f>
        <v/>
      </c>
      <c r="CA15" s="36">
        <f>IF(D15="","",IFERROR(VLOOKUP(D15,'produto-estoque-total-7'!A:AB,27,0)/100,0))</f>
        <v/>
      </c>
      <c r="CB15" s="41">
        <f>IF(D15="","",V15*AF15)</f>
        <v/>
      </c>
      <c r="CC15" s="41">
        <f>IF(D15="","",V15*AI15)</f>
        <v/>
      </c>
      <c r="CD15" s="54">
        <f>IF(D15="","",VLOOKUP(D15,'produto-estoque-total-7'!A:AB,28,0))</f>
        <v/>
      </c>
    </row>
    <row r="16">
      <c r="A16" s="36">
        <f>IF(D16="","",VLOOKUP(D16,'produto-estoque-total-7'!A:AB,3,0))</f>
        <v/>
      </c>
      <c r="B16" s="1">
        <f>IF(D16="","",VLOOKUP(D16,'produto-estoque-total-7'!A:AB,12,0))</f>
        <v/>
      </c>
      <c r="C16" s="1">
        <f>IF(D16="","",VLOOKUP(D16,'produto-estoque-total-7'!A:AB,2,0))</f>
        <v/>
      </c>
      <c r="D16" s="37">
        <f>IFERROR(IF('produto-estoque-total-7'!A15="","",'produto-estoque-total-7'!A15),"")</f>
        <v/>
      </c>
      <c r="E16" s="1">
        <f>IF(D16="","",VLOOKUP(D16,'produto-estoque-total-7'!A:AB,4,0))</f>
        <v/>
      </c>
      <c r="F16" s="36">
        <f>IF(D16="","",VLOOKUP(D16,'produto-estoque-total-7'!A:AB,13,0))</f>
        <v/>
      </c>
      <c r="G16" s="1">
        <f>IF(F16="","",VLOOKUP(F16,'FORNECEDORES X COMPRADOR'!A:D,4,0))</f>
        <v/>
      </c>
      <c r="H16" s="1">
        <f>IF(F16="","",VLOOKUP(F16,'FORNECEDORES X COMPRADOR'!A:E,5,0))</f>
        <v/>
      </c>
      <c r="I16" s="36">
        <f>IF(D16="","",VLOOKUP(D16,'produto-estoque-total-7'!A:AB,15,0))</f>
        <v/>
      </c>
      <c r="J16" s="36">
        <f>IF(D16="","",VLOOKUP(D16,'produto-estoque-total-7'!A:AB,19,0))</f>
        <v/>
      </c>
      <c r="K16" s="1">
        <f>IF(D16="","",VLOOKUP(D16,'produto-estoque-total-7'!A:AB,20,0))</f>
        <v/>
      </c>
      <c r="L16" s="36">
        <f>IF(D16="","",VLOOKUP(D16,'produto-estoque-total-7'!A:AB,17,0))</f>
        <v/>
      </c>
      <c r="M16" s="1">
        <f>IF(D16="","",VLOOKUP(D16,'produto-estoque-total-7'!A:AB,18,0))</f>
        <v/>
      </c>
      <c r="N16" s="36">
        <f>IF(D16="","",VLOOKUP(D16,'produto-estoque-total-7'!A:AB,21,0))</f>
        <v/>
      </c>
      <c r="O16" s="1">
        <f>IF(D16="","",VLOOKUP(D16,'produto-estoque-total-7'!A:AB,22,0))</f>
        <v/>
      </c>
      <c r="P16" s="36">
        <f>IF(D16="","",VLOOKUP(D16,'produto-estoque-total-7'!A:AB,23,0))</f>
        <v/>
      </c>
      <c r="Q16" s="1">
        <f>IF(D16="","",VLOOKUP(D16,'produto-estoque-total-7'!A:AB,24,0))</f>
        <v/>
      </c>
      <c r="R16" s="38">
        <f>IFERROR(IF(D16="","",VLOOKUP(D16,'produto-venda-7'!B:N,13,0)),"C")</f>
        <v/>
      </c>
      <c r="S16" s="39">
        <f>IF(D16="","",VLOOKUP(D16,'produto-estoque-total-7'!A:AB,6,0))</f>
        <v/>
      </c>
      <c r="T16" s="39">
        <f>IF(D16="","",VLOOKUP(D16,'produto-estoque-total-7'!A:AB,5,0))</f>
        <v/>
      </c>
      <c r="U16" s="40">
        <f>IF(D16="","",VLOOKUP(D16,'produto-estoque-total-7'!A:AB,11,0))</f>
        <v/>
      </c>
      <c r="V16" s="41">
        <f>IF(D16="","",IFERROR(VLOOKUP(D16,'produto-entrada-7'!A:M,10,0),0))</f>
        <v/>
      </c>
      <c r="W16" s="42" t="n"/>
      <c r="X16" s="39">
        <f>IF(D16="","",VLOOKUP(D16,'produto-estoque-total-7'!A:AB,8,0))</f>
        <v/>
      </c>
      <c r="Y16" s="39">
        <f>IF(D16="","",VLOOKUP(D16,'produto-estoque-total-7'!A:AB,9,0))</f>
        <v/>
      </c>
      <c r="Z16" s="39">
        <f>IF(D16="","",VLOOKUP(D16,'produto-estoque-total-7'!A:AB,10,0))</f>
        <v/>
      </c>
      <c r="AA16" s="39">
        <f>IFERROR(IF(D16="","",VLOOKUP(D16,'produto-venda-7'!B:N,4,0)),0)</f>
        <v/>
      </c>
      <c r="AB16" s="39">
        <f>IFERROR(IF(D16="","",VLOOKUP(D16,'produto-venda-7'!B:N,5,0)),0)</f>
        <v/>
      </c>
      <c r="AC16" s="39">
        <f>IF(D16="","",IFERROR(AA16/90,0))</f>
        <v/>
      </c>
      <c r="AD16" s="36">
        <f>IF(D16="","",IFERROR(VLOOKUP(D16,'produto-entrada-7'!A:M,4,0),0))</f>
        <v/>
      </c>
      <c r="AE16" s="36">
        <f>IFERROR(IF(D16="","",VLOOKUP(D16,'produto-venda-7'!B:N,10,0)),0)</f>
        <v/>
      </c>
      <c r="AF16" s="36">
        <f>IF(D16="","",IFERROR(VLOOKUP(D16,'produto-entrada-7'!A:M,11,0),0))</f>
        <v/>
      </c>
      <c r="AG16" s="1">
        <f>IF(D16="","",IFERROR(VLOOKUP(D16,'produto-entrada-7'!A:M,12,0),0))</f>
        <v/>
      </c>
      <c r="AH16" s="1">
        <f>IF(D16="","",IFERROR(VLOOKUP(D16,'produto-entrada-7'!A:M,13,0),0))</f>
        <v/>
      </c>
      <c r="AI16" s="36">
        <f>IFERROR(IF(D16="","",VLOOKUP(D16,'produto-venda-7'!B:N,11,0)),0)</f>
        <v/>
      </c>
      <c r="AJ16" s="43">
        <f>IF(D16="","",IFERROR(AI16*AB16,0))</f>
        <v/>
      </c>
      <c r="AK16" s="44">
        <f>IFERROR(IF(D16="","",VLOOKUP(F16,'ANALISE FORNECEDOR'!$A:$I,8,0)),"")</f>
        <v/>
      </c>
      <c r="AL16" s="44">
        <f>IF(D16="","",AVERAGE(AM16,AK16))</f>
        <v/>
      </c>
      <c r="AM16" s="44">
        <f>IFERROR(IF(D16="","",VLOOKUP(F16,'ANALISE FORNECEDOR'!$A:$I,9,0)),"")</f>
        <v/>
      </c>
      <c r="AN16" s="45">
        <f>IF(D16="","",IF(Y16&gt;12,AI16*(U16+Y16),AI16*U16))</f>
        <v/>
      </c>
      <c r="AO16" s="45">
        <f>IF(D16="","",IF(Y16&gt;12,AI16*(U16+V16+Y16),AI16*(U16+V16)))</f>
        <v/>
      </c>
      <c r="AP16" s="46">
        <f>IF(D16="","",IF(Y16&gt;12,AG16*(U16+Y16),AG16*U16))</f>
        <v/>
      </c>
      <c r="AQ16" s="46">
        <f>IF(D16="","",IF(Y16&gt;12,AG16*(U16+V16+Y16),AG16*(U16+V16)))</f>
        <v/>
      </c>
      <c r="AR16" s="46">
        <f>IF(D16="","",IF(OR(R16="A",R16="AA",R16="AAA"),AP16,0))</f>
        <v/>
      </c>
      <c r="AS16" s="46">
        <f>IF(D16="","",IF(R16="B",AP16,0))</f>
        <v/>
      </c>
      <c r="AT16" s="46">
        <f>IF(D16="","",IF(R16="C",AP16,0))</f>
        <v/>
      </c>
      <c r="AU16" s="47">
        <f>IF(D16="","",IFERROR(AN16/AJ16,0))</f>
        <v/>
      </c>
      <c r="AV16" s="47">
        <f>IF(D16="","",IFERROR(((AO16)/AJ16),0))</f>
        <v/>
      </c>
      <c r="AW16" s="48">
        <f>IF(D16="","",IF(OR(S16="S",NOT(AND(ISNUMBER(AC16),ISNUMBER(AL16),AC16*AL16&gt;=0))),0,AC16*AL16))</f>
        <v/>
      </c>
      <c r="AX16" s="49">
        <f>IFERROR(IF(D16="","",AW16*AG16),0)</f>
        <v/>
      </c>
      <c r="AY16" s="48">
        <f>IF(D16="","",IF(OR(S16="S",NOT(AND(ISNUMBER(AC16),ISNUMBER(AK16),AC16*AK16&gt;=0))),0,AC16*AK16))</f>
        <v/>
      </c>
      <c r="AZ16" s="48">
        <f>IFERROR(IF(D16="","",IF(AY16=0,0,IF(((AY16)-(U16+Y16))&lt;0,0,(AY16)-U16))),0)</f>
        <v/>
      </c>
      <c r="BA16" s="49">
        <f>IF(D16="","",AZ16*AG16)</f>
        <v/>
      </c>
      <c r="BB16" s="49">
        <f>IF(D16="","",IF(OR(R16="A",R16="AA",R16="AAA"),BA16,0))</f>
        <v/>
      </c>
      <c r="BC16" s="49">
        <f>IF(D16="","",IF(R16="B",BA16,0))</f>
        <v/>
      </c>
      <c r="BD16" s="49">
        <f>IF(D16="","",IF(R16="B",BA16,0))</f>
        <v/>
      </c>
      <c r="BE16" s="49">
        <f>IF(D16="","",IF(S16="S",
1,
IF(AC16=0,
1,
IF(
IFERROR(((U16+Y16)*AG16)/((AC16*AK16)*AG16),0)&lt;0,
0,
IF(
IFERROR(((U16+Y16)*AG16)/((AC16*AK16)*AG16),0)&gt;1,
1,
IFERROR(((U16+Y16)*AG16)/((AC16*AK16)*AG16),0)
)
)
)
))</f>
        <v/>
      </c>
      <c r="BF16" s="49">
        <f>IF(D16="","",IF(S16="S",
1,
IF(AC16=0,
1,
IF(
IFERROR(((U16+V16+Y16)*AG16)/((AC16*AK16)*AG16),0)&lt;0,
0,
IF(
IFERROR(((U16+V16+Y16)*AG16)/((AC16*AK16)*AG16),0)&gt;1,
1,
IFERROR(((U16+V16+Y16)*AG16)/((AC16*AK16)*AG16),0)
)
)
)
))</f>
        <v/>
      </c>
      <c r="BG16" s="50">
        <f>IF(D16="","",IF(S16="S",0,IF(AND(ISNUMBER(AC16),ISNUMBER(AM16)),IF(OR(AC16*AM16&lt;0,ISERR(AC16*AM16)),0,AC16*AM16),0)))</f>
        <v/>
      </c>
      <c r="BH16" s="50">
        <f>IF(D16="","",IF(BY16&gt;TODAY()-60,0,IF(Y16&gt;12,MAX(0,(U16+Y16)-BG16),MAX(0,U16-BG16))))</f>
        <v/>
      </c>
      <c r="BI16" s="51">
        <f>IF(D16="","",BH16*AG16)</f>
        <v/>
      </c>
      <c r="BJ16" s="51">
        <f>IF(D16="","",IF(OR(R16="A",R16="AA",R16="AAA"),BI16,0))</f>
        <v/>
      </c>
      <c r="BK16" s="51">
        <f>IF(D16="","",IF(R16="B",BI16,0))</f>
        <v/>
      </c>
      <c r="BL16" s="51">
        <f>IF(D16="","",IF(R16="C",BI16,0))</f>
        <v/>
      </c>
      <c r="BM16" s="51">
        <f>IF(D16="","",IFERROR(MAX(0,MIN(BI16/AP16,1)),0))</f>
        <v/>
      </c>
      <c r="BN16" s="52">
        <f>IF(D16="","",AB16*AG16)</f>
        <v/>
      </c>
      <c r="BO16" s="52">
        <f>IF(D16="","",(U16+V16+X16)*AG16)</f>
        <v/>
      </c>
      <c r="BP16" s="52">
        <f>IF(D16="","",(AB16*3)*AG16)</f>
        <v/>
      </c>
      <c r="BQ16" s="52">
        <f>IF(D16="","",IF(BO16-BP16&gt;0,0,BO16-BP16))</f>
        <v/>
      </c>
      <c r="BR16" s="52">
        <f>IF(D16="","",IF(BO16-BP16-BN16&gt;0,0,BO16-BP16-BN16))</f>
        <v/>
      </c>
      <c r="BS16" s="53">
        <f>IF(D16="","",IFERROR(AB16*AI16,0))</f>
        <v/>
      </c>
      <c r="BT16" s="53">
        <f>IF(D16="","",IFERROR(IF(X16&gt;12, AI16*(U16+V16+X16), AI16*(U16+V16)),0))</f>
        <v/>
      </c>
      <c r="BU16" s="53">
        <f>IF(D16="","",IFERROR(((AB16*3)*AI16),0))</f>
        <v/>
      </c>
      <c r="BV16" s="53">
        <f>IF(D16="","",IF(BT16-BU16&gt;0,0,BT16-BU16))</f>
        <v/>
      </c>
      <c r="BW16" s="53">
        <f>IF(D16="","",IF(BT16-BU16-BS16&gt;0,0,BT16-BU16-BS16))</f>
        <v/>
      </c>
      <c r="BX16" s="36">
        <f>IF(D16="","",IFERROR(VLOOKUP(D16,'produto-entrada-7'!A:M,3,0),"SEM PEDIDO"))</f>
        <v/>
      </c>
      <c r="BY16" s="36">
        <f>IF(D16="","",VLOOKUP(D16,'produto-estoque-total-7'!A:AB,25,0))</f>
        <v/>
      </c>
      <c r="BZ16" s="36">
        <f>IF(D16="","",IFERROR(VLOOKUP(D16,'produto-estoque-total-7'!A:AB,26,0)/100,0))</f>
        <v/>
      </c>
      <c r="CA16" s="36">
        <f>IF(D16="","",IFERROR(VLOOKUP(D16,'produto-estoque-total-7'!A:AB,27,0)/100,0))</f>
        <v/>
      </c>
      <c r="CB16" s="41">
        <f>IF(D16="","",V16*AF16)</f>
        <v/>
      </c>
      <c r="CC16" s="41">
        <f>IF(D16="","",V16*AI16)</f>
        <v/>
      </c>
      <c r="CD16" s="54">
        <f>IF(D16="","",VLOOKUP(D16,'produto-estoque-total-7'!A:AB,28,0))</f>
        <v/>
      </c>
    </row>
    <row r="17">
      <c r="A17" s="36">
        <f>IF(D17="","",VLOOKUP(D17,'produto-estoque-total-7'!A:AB,3,0))</f>
        <v/>
      </c>
      <c r="B17" s="1">
        <f>IF(D17="","",VLOOKUP(D17,'produto-estoque-total-7'!A:AB,12,0))</f>
        <v/>
      </c>
      <c r="C17" s="1">
        <f>IF(D17="","",VLOOKUP(D17,'produto-estoque-total-7'!A:AB,2,0))</f>
        <v/>
      </c>
      <c r="D17" s="37">
        <f>IFERROR(IF('produto-estoque-total-7'!A16="","",'produto-estoque-total-7'!A16),"")</f>
        <v/>
      </c>
      <c r="E17" s="1">
        <f>IF(D17="","",VLOOKUP(D17,'produto-estoque-total-7'!A:AB,4,0))</f>
        <v/>
      </c>
      <c r="F17" s="36">
        <f>IF(D17="","",VLOOKUP(D17,'produto-estoque-total-7'!A:AB,13,0))</f>
        <v/>
      </c>
      <c r="G17" s="1">
        <f>IF(F17="","",VLOOKUP(F17,'FORNECEDORES X COMPRADOR'!A:D,4,0))</f>
        <v/>
      </c>
      <c r="H17" s="1">
        <f>IF(F17="","",VLOOKUP(F17,'FORNECEDORES X COMPRADOR'!A:E,5,0))</f>
        <v/>
      </c>
      <c r="I17" s="36">
        <f>IF(D17="","",VLOOKUP(D17,'produto-estoque-total-7'!A:AB,15,0))</f>
        <v/>
      </c>
      <c r="J17" s="36">
        <f>IF(D17="","",VLOOKUP(D17,'produto-estoque-total-7'!A:AB,19,0))</f>
        <v/>
      </c>
      <c r="K17" s="1">
        <f>IF(D17="","",VLOOKUP(D17,'produto-estoque-total-7'!A:AB,20,0))</f>
        <v/>
      </c>
      <c r="L17" s="36">
        <f>IF(D17="","",VLOOKUP(D17,'produto-estoque-total-7'!A:AB,17,0))</f>
        <v/>
      </c>
      <c r="M17" s="1">
        <f>IF(D17="","",VLOOKUP(D17,'produto-estoque-total-7'!A:AB,18,0))</f>
        <v/>
      </c>
      <c r="N17" s="36">
        <f>IF(D17="","",VLOOKUP(D17,'produto-estoque-total-7'!A:AB,21,0))</f>
        <v/>
      </c>
      <c r="O17" s="1">
        <f>IF(D17="","",VLOOKUP(D17,'produto-estoque-total-7'!A:AB,22,0))</f>
        <v/>
      </c>
      <c r="P17" s="36">
        <f>IF(D17="","",VLOOKUP(D17,'produto-estoque-total-7'!A:AB,23,0))</f>
        <v/>
      </c>
      <c r="Q17" s="1">
        <f>IF(D17="","",VLOOKUP(D17,'produto-estoque-total-7'!A:AB,24,0))</f>
        <v/>
      </c>
      <c r="R17" s="38">
        <f>IFERROR(IF(D17="","",VLOOKUP(D17,'produto-venda-7'!B:N,13,0)),"C")</f>
        <v/>
      </c>
      <c r="S17" s="39">
        <f>IF(D17="","",VLOOKUP(D17,'produto-estoque-total-7'!A:AB,6,0))</f>
        <v/>
      </c>
      <c r="T17" s="39">
        <f>IF(D17="","",VLOOKUP(D17,'produto-estoque-total-7'!A:AB,5,0))</f>
        <v/>
      </c>
      <c r="U17" s="40">
        <f>IF(D17="","",VLOOKUP(D17,'produto-estoque-total-7'!A:AB,11,0))</f>
        <v/>
      </c>
      <c r="V17" s="41">
        <f>IF(D17="","",IFERROR(VLOOKUP(D17,'produto-entrada-7'!A:M,10,0),0))</f>
        <v/>
      </c>
      <c r="W17" s="42" t="n"/>
      <c r="X17" s="39">
        <f>IF(D17="","",VLOOKUP(D17,'produto-estoque-total-7'!A:AB,8,0))</f>
        <v/>
      </c>
      <c r="Y17" s="39">
        <f>IF(D17="","",VLOOKUP(D17,'produto-estoque-total-7'!A:AB,9,0))</f>
        <v/>
      </c>
      <c r="Z17" s="39">
        <f>IF(D17="","",VLOOKUP(D17,'produto-estoque-total-7'!A:AB,10,0))</f>
        <v/>
      </c>
      <c r="AA17" s="39">
        <f>IFERROR(IF(D17="","",VLOOKUP(D17,'produto-venda-7'!B:N,4,0)),0)</f>
        <v/>
      </c>
      <c r="AB17" s="39">
        <f>IFERROR(IF(D17="","",VLOOKUP(D17,'produto-venda-7'!B:N,5,0)),0)</f>
        <v/>
      </c>
      <c r="AC17" s="39">
        <f>IF(D17="","",IFERROR(AA17/90,0))</f>
        <v/>
      </c>
      <c r="AD17" s="36">
        <f>IF(D17="","",IFERROR(VLOOKUP(D17,'produto-entrada-7'!A:M,4,0),0))</f>
        <v/>
      </c>
      <c r="AE17" s="36">
        <f>IFERROR(IF(D17="","",VLOOKUP(D17,'produto-venda-7'!B:N,10,0)),0)</f>
        <v/>
      </c>
      <c r="AF17" s="36">
        <f>IF(D17="","",IFERROR(VLOOKUP(D17,'produto-entrada-7'!A:M,11,0),0))</f>
        <v/>
      </c>
      <c r="AG17" s="1">
        <f>IF(D17="","",IFERROR(VLOOKUP(D17,'produto-entrada-7'!A:M,12,0),0))</f>
        <v/>
      </c>
      <c r="AH17" s="1">
        <f>IF(D17="","",IFERROR(VLOOKUP(D17,'produto-entrada-7'!A:M,13,0),0))</f>
        <v/>
      </c>
      <c r="AI17" s="36">
        <f>IFERROR(IF(D17="","",VLOOKUP(D17,'produto-venda-7'!B:N,11,0)),0)</f>
        <v/>
      </c>
      <c r="AJ17" s="43">
        <f>IF(D17="","",IFERROR(AI17*AB17,0))</f>
        <v/>
      </c>
      <c r="AK17" s="44">
        <f>IFERROR(IF(D17="","",VLOOKUP(F17,'ANALISE FORNECEDOR'!$A:$I,8,0)),"")</f>
        <v/>
      </c>
      <c r="AL17" s="44">
        <f>IF(D17="","",AVERAGE(AM17,AK17))</f>
        <v/>
      </c>
      <c r="AM17" s="44">
        <f>IFERROR(IF(D17="","",VLOOKUP(F17,'ANALISE FORNECEDOR'!$A:$I,9,0)),"")</f>
        <v/>
      </c>
      <c r="AN17" s="45">
        <f>IF(D17="","",IF(Y17&gt;12,AI17*(U17+Y17),AI17*U17))</f>
        <v/>
      </c>
      <c r="AO17" s="45">
        <f>IF(D17="","",IF(Y17&gt;12,AI17*(U17+V17+Y17),AI17*(U17+V17)))</f>
        <v/>
      </c>
      <c r="AP17" s="46">
        <f>IF(D17="","",IF(Y17&gt;12,AG17*(U17+Y17),AG17*U17))</f>
        <v/>
      </c>
      <c r="AQ17" s="46">
        <f>IF(D17="","",IF(Y17&gt;12,AG17*(U17+V17+Y17),AG17*(U17+V17)))</f>
        <v/>
      </c>
      <c r="AR17" s="46">
        <f>IF(D17="","",IF(OR(R17="A",R17="AA",R17="AAA"),AP17,0))</f>
        <v/>
      </c>
      <c r="AS17" s="46">
        <f>IF(D17="","",IF(R17="B",AP17,0))</f>
        <v/>
      </c>
      <c r="AT17" s="46">
        <f>IF(D17="","",IF(R17="C",AP17,0))</f>
        <v/>
      </c>
      <c r="AU17" s="47">
        <f>IF(D17="","",IFERROR(AN17/AJ17,0))</f>
        <v/>
      </c>
      <c r="AV17" s="47">
        <f>IF(D17="","",IFERROR(((AO17)/AJ17),0))</f>
        <v/>
      </c>
      <c r="AW17" s="48">
        <f>IF(D17="","",IF(OR(S17="S",NOT(AND(ISNUMBER(AC17),ISNUMBER(AL17),AC17*AL17&gt;=0))),0,AC17*AL17))</f>
        <v/>
      </c>
      <c r="AX17" s="49">
        <f>IFERROR(IF(D17="","",AW17*AG17),0)</f>
        <v/>
      </c>
      <c r="AY17" s="48">
        <f>IF(D17="","",IF(OR(S17="S",NOT(AND(ISNUMBER(AC17),ISNUMBER(AK17),AC17*AK17&gt;=0))),0,AC17*AK17))</f>
        <v/>
      </c>
      <c r="AZ17" s="48">
        <f>IFERROR(IF(D17="","",IF(AY17=0,0,IF(((AY17)-(U17+Y17))&lt;0,0,(AY17)-U17))),0)</f>
        <v/>
      </c>
      <c r="BA17" s="49">
        <f>IF(D17="","",AZ17*AG17)</f>
        <v/>
      </c>
      <c r="BB17" s="49">
        <f>IF(D17="","",IF(OR(R17="A",R17="AA",R17="AAA"),BA17,0))</f>
        <v/>
      </c>
      <c r="BC17" s="49">
        <f>IF(D17="","",IF(R17="B",BA17,0))</f>
        <v/>
      </c>
      <c r="BD17" s="49">
        <f>IF(D17="","",IF(R17="B",BA17,0))</f>
        <v/>
      </c>
      <c r="BE17" s="49">
        <f>IF(D17="","",IF(S17="S",
1,
IF(AC17=0,
1,
IF(
IFERROR(((U17+Y17)*AG17)/((AC17*AK17)*AG17),0)&lt;0,
0,
IF(
IFERROR(((U17+Y17)*AG17)/((AC17*AK17)*AG17),0)&gt;1,
1,
IFERROR(((U17+Y17)*AG17)/((AC17*AK17)*AG17),0)
)
)
)
))</f>
        <v/>
      </c>
      <c r="BF17" s="49">
        <f>IF(D17="","",IF(S17="S",
1,
IF(AC17=0,
1,
IF(
IFERROR(((U17+V17+Y17)*AG17)/((AC17*AK17)*AG17),0)&lt;0,
0,
IF(
IFERROR(((U17+V17+Y17)*AG17)/((AC17*AK17)*AG17),0)&gt;1,
1,
IFERROR(((U17+V17+Y17)*AG17)/((AC17*AK17)*AG17),0)
)
)
)
))</f>
        <v/>
      </c>
      <c r="BG17" s="50">
        <f>IF(D17="","",IF(S17="S",0,IF(AND(ISNUMBER(AC17),ISNUMBER(AM17)),IF(OR(AC17*AM17&lt;0,ISERR(AC17*AM17)),0,AC17*AM17),0)))</f>
        <v/>
      </c>
      <c r="BH17" s="50">
        <f>IF(D17="","",IF(BY17&gt;TODAY()-60,0,IF(Y17&gt;12,MAX(0,(U17+Y17)-BG17),MAX(0,U17-BG17))))</f>
        <v/>
      </c>
      <c r="BI17" s="51">
        <f>IF(D17="","",BH17*AG17)</f>
        <v/>
      </c>
      <c r="BJ17" s="51">
        <f>IF(D17="","",IF(OR(R17="A",R17="AA",R17="AAA"),BI17,0))</f>
        <v/>
      </c>
      <c r="BK17" s="51">
        <f>IF(D17="","",IF(R17="B",BI17,0))</f>
        <v/>
      </c>
      <c r="BL17" s="51">
        <f>IF(D17="","",IF(R17="C",BI17,0))</f>
        <v/>
      </c>
      <c r="BM17" s="51">
        <f>IF(D17="","",IFERROR(MAX(0,MIN(BI17/AP17,1)),0))</f>
        <v/>
      </c>
      <c r="BN17" s="52">
        <f>IF(D17="","",AB17*AG17)</f>
        <v/>
      </c>
      <c r="BO17" s="52">
        <f>IF(D17="","",(U17+V17+X17)*AG17)</f>
        <v/>
      </c>
      <c r="BP17" s="52">
        <f>IF(D17="","",(AB17*3)*AG17)</f>
        <v/>
      </c>
      <c r="BQ17" s="52">
        <f>IF(D17="","",IF(BO17-BP17&gt;0,0,BO17-BP17))</f>
        <v/>
      </c>
      <c r="BR17" s="52">
        <f>IF(D17="","",IF(BO17-BP17-BN17&gt;0,0,BO17-BP17-BN17))</f>
        <v/>
      </c>
      <c r="BS17" s="53">
        <f>IF(D17="","",IFERROR(AB17*AI17,0))</f>
        <v/>
      </c>
      <c r="BT17" s="53">
        <f>IF(D17="","",IFERROR(IF(X17&gt;12, AI17*(U17+V17+X17), AI17*(U17+V17)),0))</f>
        <v/>
      </c>
      <c r="BU17" s="53">
        <f>IF(D17="","",IFERROR(((AB17*3)*AI17),0))</f>
        <v/>
      </c>
      <c r="BV17" s="53">
        <f>IF(D17="","",IF(BT17-BU17&gt;0,0,BT17-BU17))</f>
        <v/>
      </c>
      <c r="BW17" s="53">
        <f>IF(D17="","",IF(BT17-BU17-BS17&gt;0,0,BT17-BU17-BS17))</f>
        <v/>
      </c>
      <c r="BX17" s="36">
        <f>IF(D17="","",IFERROR(VLOOKUP(D17,'produto-entrada-7'!A:M,3,0),"SEM PEDIDO"))</f>
        <v/>
      </c>
      <c r="BY17" s="36">
        <f>IF(D17="","",VLOOKUP(D17,'produto-estoque-total-7'!A:AB,25,0))</f>
        <v/>
      </c>
      <c r="BZ17" s="36">
        <f>IF(D17="","",IFERROR(VLOOKUP(D17,'produto-estoque-total-7'!A:AB,26,0)/100,0))</f>
        <v/>
      </c>
      <c r="CA17" s="36">
        <f>IF(D17="","",IFERROR(VLOOKUP(D17,'produto-estoque-total-7'!A:AB,27,0)/100,0))</f>
        <v/>
      </c>
      <c r="CB17" s="41">
        <f>IF(D17="","",V17*AF17)</f>
        <v/>
      </c>
      <c r="CC17" s="41">
        <f>IF(D17="","",V17*AI17)</f>
        <v/>
      </c>
      <c r="CD17" s="54">
        <f>IF(D17="","",VLOOKUP(D17,'produto-estoque-total-7'!A:AB,28,0))</f>
        <v/>
      </c>
    </row>
    <row r="18">
      <c r="A18" s="36">
        <f>IF(D18="","",VLOOKUP(D18,'produto-estoque-total-7'!A:AB,3,0))</f>
        <v/>
      </c>
      <c r="B18" s="1">
        <f>IF(D18="","",VLOOKUP(D18,'produto-estoque-total-7'!A:AB,12,0))</f>
        <v/>
      </c>
      <c r="C18" s="1">
        <f>IF(D18="","",VLOOKUP(D18,'produto-estoque-total-7'!A:AB,2,0))</f>
        <v/>
      </c>
      <c r="D18" s="37">
        <f>IFERROR(IF('produto-estoque-total-7'!A17="","",'produto-estoque-total-7'!A17),"")</f>
        <v/>
      </c>
      <c r="E18" s="1">
        <f>IF(D18="","",VLOOKUP(D18,'produto-estoque-total-7'!A:AB,4,0))</f>
        <v/>
      </c>
      <c r="F18" s="36">
        <f>IF(D18="","",VLOOKUP(D18,'produto-estoque-total-7'!A:AB,13,0))</f>
        <v/>
      </c>
      <c r="G18" s="1">
        <f>IF(F18="","",VLOOKUP(F18,'FORNECEDORES X COMPRADOR'!A:D,4,0))</f>
        <v/>
      </c>
      <c r="H18" s="1">
        <f>IF(F18="","",VLOOKUP(F18,'FORNECEDORES X COMPRADOR'!A:E,5,0))</f>
        <v/>
      </c>
      <c r="I18" s="36">
        <f>IF(D18="","",VLOOKUP(D18,'produto-estoque-total-7'!A:AB,15,0))</f>
        <v/>
      </c>
      <c r="J18" s="36">
        <f>IF(D18="","",VLOOKUP(D18,'produto-estoque-total-7'!A:AB,19,0))</f>
        <v/>
      </c>
      <c r="K18" s="1">
        <f>IF(D18="","",VLOOKUP(D18,'produto-estoque-total-7'!A:AB,20,0))</f>
        <v/>
      </c>
      <c r="L18" s="36">
        <f>IF(D18="","",VLOOKUP(D18,'produto-estoque-total-7'!A:AB,17,0))</f>
        <v/>
      </c>
      <c r="M18" s="1">
        <f>IF(D18="","",VLOOKUP(D18,'produto-estoque-total-7'!A:AB,18,0))</f>
        <v/>
      </c>
      <c r="N18" s="36">
        <f>IF(D18="","",VLOOKUP(D18,'produto-estoque-total-7'!A:AB,21,0))</f>
        <v/>
      </c>
      <c r="O18" s="1">
        <f>IF(D18="","",VLOOKUP(D18,'produto-estoque-total-7'!A:AB,22,0))</f>
        <v/>
      </c>
      <c r="P18" s="36">
        <f>IF(D18="","",VLOOKUP(D18,'produto-estoque-total-7'!A:AB,23,0))</f>
        <v/>
      </c>
      <c r="Q18" s="1">
        <f>IF(D18="","",VLOOKUP(D18,'produto-estoque-total-7'!A:AB,24,0))</f>
        <v/>
      </c>
      <c r="R18" s="38">
        <f>IFERROR(IF(D18="","",VLOOKUP(D18,'produto-venda-7'!B:N,13,0)),"C")</f>
        <v/>
      </c>
      <c r="S18" s="39">
        <f>IF(D18="","",VLOOKUP(D18,'produto-estoque-total-7'!A:AB,6,0))</f>
        <v/>
      </c>
      <c r="T18" s="39">
        <f>IF(D18="","",VLOOKUP(D18,'produto-estoque-total-7'!A:AB,5,0))</f>
        <v/>
      </c>
      <c r="U18" s="40">
        <f>IF(D18="","",VLOOKUP(D18,'produto-estoque-total-7'!A:AB,11,0))</f>
        <v/>
      </c>
      <c r="V18" s="41">
        <f>IF(D18="","",IFERROR(VLOOKUP(D18,'produto-entrada-7'!A:M,10,0),0))</f>
        <v/>
      </c>
      <c r="W18" s="42" t="n"/>
      <c r="X18" s="39">
        <f>IF(D18="","",VLOOKUP(D18,'produto-estoque-total-7'!A:AB,8,0))</f>
        <v/>
      </c>
      <c r="Y18" s="39">
        <f>IF(D18="","",VLOOKUP(D18,'produto-estoque-total-7'!A:AB,9,0))</f>
        <v/>
      </c>
      <c r="Z18" s="39">
        <f>IF(D18="","",VLOOKUP(D18,'produto-estoque-total-7'!A:AB,10,0))</f>
        <v/>
      </c>
      <c r="AA18" s="39">
        <f>IFERROR(IF(D18="","",VLOOKUP(D18,'produto-venda-7'!B:N,4,0)),0)</f>
        <v/>
      </c>
      <c r="AB18" s="39">
        <f>IFERROR(IF(D18="","",VLOOKUP(D18,'produto-venda-7'!B:N,5,0)),0)</f>
        <v/>
      </c>
      <c r="AC18" s="39">
        <f>IF(D18="","",IFERROR(AA18/90,0))</f>
        <v/>
      </c>
      <c r="AD18" s="36">
        <f>IF(D18="","",IFERROR(VLOOKUP(D18,'produto-entrada-7'!A:M,4,0),0))</f>
        <v/>
      </c>
      <c r="AE18" s="36">
        <f>IFERROR(IF(D18="","",VLOOKUP(D18,'produto-venda-7'!B:N,10,0)),0)</f>
        <v/>
      </c>
      <c r="AF18" s="36">
        <f>IF(D18="","",IFERROR(VLOOKUP(D18,'produto-entrada-7'!A:M,11,0),0))</f>
        <v/>
      </c>
      <c r="AG18" s="1">
        <f>IF(D18="","",IFERROR(VLOOKUP(D18,'produto-entrada-7'!A:M,12,0),0))</f>
        <v/>
      </c>
      <c r="AH18" s="1">
        <f>IF(D18="","",IFERROR(VLOOKUP(D18,'produto-entrada-7'!A:M,13,0),0))</f>
        <v/>
      </c>
      <c r="AI18" s="36">
        <f>IFERROR(IF(D18="","",VLOOKUP(D18,'produto-venda-7'!B:N,11,0)),0)</f>
        <v/>
      </c>
      <c r="AJ18" s="43">
        <f>IF(D18="","",IFERROR(AI18*AB18,0))</f>
        <v/>
      </c>
      <c r="AK18" s="44">
        <f>IFERROR(IF(D18="","",VLOOKUP(F18,'ANALISE FORNECEDOR'!$A:$I,8,0)),"")</f>
        <v/>
      </c>
      <c r="AL18" s="44">
        <f>IF(D18="","",AVERAGE(AM18,AK18))</f>
        <v/>
      </c>
      <c r="AM18" s="44">
        <f>IFERROR(IF(D18="","",VLOOKUP(F18,'ANALISE FORNECEDOR'!$A:$I,9,0)),"")</f>
        <v/>
      </c>
      <c r="AN18" s="45">
        <f>IF(D18="","",IF(Y18&gt;12,AI18*(U18+Y18),AI18*U18))</f>
        <v/>
      </c>
      <c r="AO18" s="45">
        <f>IF(D18="","",IF(Y18&gt;12,AI18*(U18+V18+Y18),AI18*(U18+V18)))</f>
        <v/>
      </c>
      <c r="AP18" s="46">
        <f>IF(D18="","",IF(Y18&gt;12,AG18*(U18+Y18),AG18*U18))</f>
        <v/>
      </c>
      <c r="AQ18" s="46">
        <f>IF(D18="","",IF(Y18&gt;12,AG18*(U18+V18+Y18),AG18*(U18+V18)))</f>
        <v/>
      </c>
      <c r="AR18" s="46">
        <f>IF(D18="","",IF(OR(R18="A",R18="AA",R18="AAA"),AP18,0))</f>
        <v/>
      </c>
      <c r="AS18" s="46">
        <f>IF(D18="","",IF(R18="B",AP18,0))</f>
        <v/>
      </c>
      <c r="AT18" s="46">
        <f>IF(D18="","",IF(R18="C",AP18,0))</f>
        <v/>
      </c>
      <c r="AU18" s="47">
        <f>IF(D18="","",IFERROR(AN18/AJ18,0))</f>
        <v/>
      </c>
      <c r="AV18" s="47">
        <f>IF(D18="","",IFERROR(((AO18)/AJ18),0))</f>
        <v/>
      </c>
      <c r="AW18" s="48">
        <f>IF(D18="","",IF(OR(S18="S",NOT(AND(ISNUMBER(AC18),ISNUMBER(AL18),AC18*AL18&gt;=0))),0,AC18*AL18))</f>
        <v/>
      </c>
      <c r="AX18" s="49">
        <f>IFERROR(IF(D18="","",AW18*AG18),0)</f>
        <v/>
      </c>
      <c r="AY18" s="48">
        <f>IF(D18="","",IF(OR(S18="S",NOT(AND(ISNUMBER(AC18),ISNUMBER(AK18),AC18*AK18&gt;=0))),0,AC18*AK18))</f>
        <v/>
      </c>
      <c r="AZ18" s="48">
        <f>IFERROR(IF(D18="","",IF(AY18=0,0,IF(((AY18)-(U18+Y18))&lt;0,0,(AY18)-U18))),0)</f>
        <v/>
      </c>
      <c r="BA18" s="49">
        <f>IF(D18="","",AZ18*AG18)</f>
        <v/>
      </c>
      <c r="BB18" s="49">
        <f>IF(D18="","",IF(OR(R18="A",R18="AA",R18="AAA"),BA18,0))</f>
        <v/>
      </c>
      <c r="BC18" s="49">
        <f>IF(D18="","",IF(R18="B",BA18,0))</f>
        <v/>
      </c>
      <c r="BD18" s="49">
        <f>IF(D18="","",IF(R18="B",BA18,0))</f>
        <v/>
      </c>
      <c r="BE18" s="49">
        <f>IF(D18="","",IF(S18="S",
1,
IF(AC18=0,
1,
IF(
IFERROR(((U18+Y18)*AG18)/((AC18*AK18)*AG18),0)&lt;0,
0,
IF(
IFERROR(((U18+Y18)*AG18)/((AC18*AK18)*AG18),0)&gt;1,
1,
IFERROR(((U18+Y18)*AG18)/((AC18*AK18)*AG18),0)
)
)
)
))</f>
        <v/>
      </c>
      <c r="BF18" s="49">
        <f>IF(D18="","",IF(S18="S",
1,
IF(AC18=0,
1,
IF(
IFERROR(((U18+V18+Y18)*AG18)/((AC18*AK18)*AG18),0)&lt;0,
0,
IF(
IFERROR(((U18+V18+Y18)*AG18)/((AC18*AK18)*AG18),0)&gt;1,
1,
IFERROR(((U18+V18+Y18)*AG18)/((AC18*AK18)*AG18),0)
)
)
)
))</f>
        <v/>
      </c>
      <c r="BG18" s="50">
        <f>IF(D18="","",IF(S18="S",0,IF(AND(ISNUMBER(AC18),ISNUMBER(AM18)),IF(OR(AC18*AM18&lt;0,ISERR(AC18*AM18)),0,AC18*AM18),0)))</f>
        <v/>
      </c>
      <c r="BH18" s="50">
        <f>IF(D18="","",IF(BY18&gt;TODAY()-60,0,IF(Y18&gt;12,MAX(0,(U18+Y18)-BG18),MAX(0,U18-BG18))))</f>
        <v/>
      </c>
      <c r="BI18" s="51">
        <f>IF(D18="","",BH18*AG18)</f>
        <v/>
      </c>
      <c r="BJ18" s="51">
        <f>IF(D18="","",IF(OR(R18="A",R18="AA",R18="AAA"),BI18,0))</f>
        <v/>
      </c>
      <c r="BK18" s="51">
        <f>IF(D18="","",IF(R18="B",BI18,0))</f>
        <v/>
      </c>
      <c r="BL18" s="51">
        <f>IF(D18="","",IF(R18="C",BI18,0))</f>
        <v/>
      </c>
      <c r="BM18" s="51">
        <f>IF(D18="","",IFERROR(MAX(0,MIN(BI18/AP18,1)),0))</f>
        <v/>
      </c>
      <c r="BN18" s="52">
        <f>IF(D18="","",AB18*AG18)</f>
        <v/>
      </c>
      <c r="BO18" s="52">
        <f>IF(D18="","",(U18+V18+X18)*AG18)</f>
        <v/>
      </c>
      <c r="BP18" s="52">
        <f>IF(D18="","",(AB18*3)*AG18)</f>
        <v/>
      </c>
      <c r="BQ18" s="52">
        <f>IF(D18="","",IF(BO18-BP18&gt;0,0,BO18-BP18))</f>
        <v/>
      </c>
      <c r="BR18" s="52">
        <f>IF(D18="","",IF(BO18-BP18-BN18&gt;0,0,BO18-BP18-BN18))</f>
        <v/>
      </c>
      <c r="BS18" s="53">
        <f>IF(D18="","",IFERROR(AB18*AI18,0))</f>
        <v/>
      </c>
      <c r="BT18" s="53">
        <f>IF(D18="","",IFERROR(IF(X18&gt;12, AI18*(U18+V18+X18), AI18*(U18+V18)),0))</f>
        <v/>
      </c>
      <c r="BU18" s="53">
        <f>IF(D18="","",IFERROR(((AB18*3)*AI18),0))</f>
        <v/>
      </c>
      <c r="BV18" s="53">
        <f>IF(D18="","",IF(BT18-BU18&gt;0,0,BT18-BU18))</f>
        <v/>
      </c>
      <c r="BW18" s="53">
        <f>IF(D18="","",IF(BT18-BU18-BS18&gt;0,0,BT18-BU18-BS18))</f>
        <v/>
      </c>
      <c r="BX18" s="36">
        <f>IF(D18="","",IFERROR(VLOOKUP(D18,'produto-entrada-7'!A:M,3,0),"SEM PEDIDO"))</f>
        <v/>
      </c>
      <c r="BY18" s="36">
        <f>IF(D18="","",VLOOKUP(D18,'produto-estoque-total-7'!A:AB,25,0))</f>
        <v/>
      </c>
      <c r="BZ18" s="36">
        <f>IF(D18="","",IFERROR(VLOOKUP(D18,'produto-estoque-total-7'!A:AB,26,0)/100,0))</f>
        <v/>
      </c>
      <c r="CA18" s="36">
        <f>IF(D18="","",IFERROR(VLOOKUP(D18,'produto-estoque-total-7'!A:AB,27,0)/100,0))</f>
        <v/>
      </c>
      <c r="CB18" s="41">
        <f>IF(D18="","",V18*AF18)</f>
        <v/>
      </c>
      <c r="CC18" s="41">
        <f>IF(D18="","",V18*AI18)</f>
        <v/>
      </c>
      <c r="CD18" s="54">
        <f>IF(D18="","",VLOOKUP(D18,'produto-estoque-total-7'!A:AB,28,0))</f>
        <v/>
      </c>
    </row>
    <row r="19">
      <c r="A19" s="36">
        <f>IF(D19="","",VLOOKUP(D19,'produto-estoque-total-7'!A:AB,3,0))</f>
        <v/>
      </c>
      <c r="B19" s="1">
        <f>IF(D19="","",VLOOKUP(D19,'produto-estoque-total-7'!A:AB,12,0))</f>
        <v/>
      </c>
      <c r="C19" s="1">
        <f>IF(D19="","",VLOOKUP(D19,'produto-estoque-total-7'!A:AB,2,0))</f>
        <v/>
      </c>
      <c r="D19" s="37">
        <f>IFERROR(IF('produto-estoque-total-7'!A18="","",'produto-estoque-total-7'!A18),"")</f>
        <v/>
      </c>
      <c r="E19" s="1">
        <f>IF(D19="","",VLOOKUP(D19,'produto-estoque-total-7'!A:AB,4,0))</f>
        <v/>
      </c>
      <c r="F19" s="36">
        <f>IF(D19="","",VLOOKUP(D19,'produto-estoque-total-7'!A:AB,13,0))</f>
        <v/>
      </c>
      <c r="G19" s="1">
        <f>IF(F19="","",VLOOKUP(F19,'FORNECEDORES X COMPRADOR'!A:D,4,0))</f>
        <v/>
      </c>
      <c r="H19" s="1">
        <f>IF(F19="","",VLOOKUP(F19,'FORNECEDORES X COMPRADOR'!A:E,5,0))</f>
        <v/>
      </c>
      <c r="I19" s="36">
        <f>IF(D19="","",VLOOKUP(D19,'produto-estoque-total-7'!A:AB,15,0))</f>
        <v/>
      </c>
      <c r="J19" s="36">
        <f>IF(D19="","",VLOOKUP(D19,'produto-estoque-total-7'!A:AB,19,0))</f>
        <v/>
      </c>
      <c r="K19" s="1">
        <f>IF(D19="","",VLOOKUP(D19,'produto-estoque-total-7'!A:AB,20,0))</f>
        <v/>
      </c>
      <c r="L19" s="36">
        <f>IF(D19="","",VLOOKUP(D19,'produto-estoque-total-7'!A:AB,17,0))</f>
        <v/>
      </c>
      <c r="M19" s="1">
        <f>IF(D19="","",VLOOKUP(D19,'produto-estoque-total-7'!A:AB,18,0))</f>
        <v/>
      </c>
      <c r="N19" s="36">
        <f>IF(D19="","",VLOOKUP(D19,'produto-estoque-total-7'!A:AB,21,0))</f>
        <v/>
      </c>
      <c r="O19" s="1">
        <f>IF(D19="","",VLOOKUP(D19,'produto-estoque-total-7'!A:AB,22,0))</f>
        <v/>
      </c>
      <c r="P19" s="36">
        <f>IF(D19="","",VLOOKUP(D19,'produto-estoque-total-7'!A:AB,23,0))</f>
        <v/>
      </c>
      <c r="Q19" s="1">
        <f>IF(D19="","",VLOOKUP(D19,'produto-estoque-total-7'!A:AB,24,0))</f>
        <v/>
      </c>
      <c r="R19" s="38">
        <f>IFERROR(IF(D19="","",VLOOKUP(D19,'produto-venda-7'!B:N,13,0)),"C")</f>
        <v/>
      </c>
      <c r="S19" s="39">
        <f>IF(D19="","",VLOOKUP(D19,'produto-estoque-total-7'!A:AB,6,0))</f>
        <v/>
      </c>
      <c r="T19" s="39">
        <f>IF(D19="","",VLOOKUP(D19,'produto-estoque-total-7'!A:AB,5,0))</f>
        <v/>
      </c>
      <c r="U19" s="40">
        <f>IF(D19="","",VLOOKUP(D19,'produto-estoque-total-7'!A:AB,11,0))</f>
        <v/>
      </c>
      <c r="V19" s="41">
        <f>IF(D19="","",IFERROR(VLOOKUP(D19,'produto-entrada-7'!A:M,10,0),0))</f>
        <v/>
      </c>
      <c r="W19" s="42" t="n"/>
      <c r="X19" s="39">
        <f>IF(D19="","",VLOOKUP(D19,'produto-estoque-total-7'!A:AB,8,0))</f>
        <v/>
      </c>
      <c r="Y19" s="39">
        <f>IF(D19="","",VLOOKUP(D19,'produto-estoque-total-7'!A:AB,9,0))</f>
        <v/>
      </c>
      <c r="Z19" s="39">
        <f>IF(D19="","",VLOOKUP(D19,'produto-estoque-total-7'!A:AB,10,0))</f>
        <v/>
      </c>
      <c r="AA19" s="39">
        <f>IFERROR(IF(D19="","",VLOOKUP(D19,'produto-venda-7'!B:N,4,0)),0)</f>
        <v/>
      </c>
      <c r="AB19" s="39">
        <f>IFERROR(IF(D19="","",VLOOKUP(D19,'produto-venda-7'!B:N,5,0)),0)</f>
        <v/>
      </c>
      <c r="AC19" s="39">
        <f>IF(D19="","",IFERROR(AA19/90,0))</f>
        <v/>
      </c>
      <c r="AD19" s="36">
        <f>IF(D19="","",IFERROR(VLOOKUP(D19,'produto-entrada-7'!A:M,4,0),0))</f>
        <v/>
      </c>
      <c r="AE19" s="36">
        <f>IFERROR(IF(D19="","",VLOOKUP(D19,'produto-venda-7'!B:N,10,0)),0)</f>
        <v/>
      </c>
      <c r="AF19" s="36">
        <f>IF(D19="","",IFERROR(VLOOKUP(D19,'produto-entrada-7'!A:M,11,0),0))</f>
        <v/>
      </c>
      <c r="AG19" s="1">
        <f>IF(D19="","",IFERROR(VLOOKUP(D19,'produto-entrada-7'!A:M,12,0),0))</f>
        <v/>
      </c>
      <c r="AH19" s="1">
        <f>IF(D19="","",IFERROR(VLOOKUP(D19,'produto-entrada-7'!A:M,13,0),0))</f>
        <v/>
      </c>
      <c r="AI19" s="36">
        <f>IFERROR(IF(D19="","",VLOOKUP(D19,'produto-venda-7'!B:N,11,0)),0)</f>
        <v/>
      </c>
      <c r="AJ19" s="43">
        <f>IF(D19="","",IFERROR(AI19*AB19,0))</f>
        <v/>
      </c>
      <c r="AK19" s="44">
        <f>IFERROR(IF(D19="","",VLOOKUP(F19,'ANALISE FORNECEDOR'!$A:$I,8,0)),"")</f>
        <v/>
      </c>
      <c r="AL19" s="44">
        <f>IF(D19="","",AVERAGE(AM19,AK19))</f>
        <v/>
      </c>
      <c r="AM19" s="44">
        <f>IFERROR(IF(D19="","",VLOOKUP(F19,'ANALISE FORNECEDOR'!$A:$I,9,0)),"")</f>
        <v/>
      </c>
      <c r="AN19" s="45">
        <f>IF(D19="","",IF(Y19&gt;12,AI19*(U19+Y19),AI19*U19))</f>
        <v/>
      </c>
      <c r="AO19" s="45">
        <f>IF(D19="","",IF(Y19&gt;12,AI19*(U19+V19+Y19),AI19*(U19+V19)))</f>
        <v/>
      </c>
      <c r="AP19" s="46">
        <f>IF(D19="","",IF(Y19&gt;12,AG19*(U19+Y19),AG19*U19))</f>
        <v/>
      </c>
      <c r="AQ19" s="46">
        <f>IF(D19="","",IF(Y19&gt;12,AG19*(U19+V19+Y19),AG19*(U19+V19)))</f>
        <v/>
      </c>
      <c r="AR19" s="46">
        <f>IF(D19="","",IF(OR(R19="A",R19="AA",R19="AAA"),AP19,0))</f>
        <v/>
      </c>
      <c r="AS19" s="46">
        <f>IF(D19="","",IF(R19="B",AP19,0))</f>
        <v/>
      </c>
      <c r="AT19" s="46">
        <f>IF(D19="","",IF(R19="C",AP19,0))</f>
        <v/>
      </c>
      <c r="AU19" s="47">
        <f>IF(D19="","",IFERROR(AN19/AJ19,0))</f>
        <v/>
      </c>
      <c r="AV19" s="47">
        <f>IF(D19="","",IFERROR(((AO19)/AJ19),0))</f>
        <v/>
      </c>
      <c r="AW19" s="48">
        <f>IF(D19="","",IF(OR(S19="S",NOT(AND(ISNUMBER(AC19),ISNUMBER(AL19),AC19*AL19&gt;=0))),0,AC19*AL19))</f>
        <v/>
      </c>
      <c r="AX19" s="49">
        <f>IFERROR(IF(D19="","",AW19*AG19),0)</f>
        <v/>
      </c>
      <c r="AY19" s="48">
        <f>IF(D19="","",IF(OR(S19="S",NOT(AND(ISNUMBER(AC19),ISNUMBER(AK19),AC19*AK19&gt;=0))),0,AC19*AK19))</f>
        <v/>
      </c>
      <c r="AZ19" s="48">
        <f>IFERROR(IF(D19="","",IF(AY19=0,0,IF(((AY19)-(U19+Y19))&lt;0,0,(AY19)-U19))),0)</f>
        <v/>
      </c>
      <c r="BA19" s="49">
        <f>IF(D19="","",AZ19*AG19)</f>
        <v/>
      </c>
      <c r="BB19" s="49">
        <f>IF(D19="","",IF(OR(R19="A",R19="AA",R19="AAA"),BA19,0))</f>
        <v/>
      </c>
      <c r="BC19" s="49">
        <f>IF(D19="","",IF(R19="B",BA19,0))</f>
        <v/>
      </c>
      <c r="BD19" s="49">
        <f>IF(D19="","",IF(R19="B",BA19,0))</f>
        <v/>
      </c>
      <c r="BE19" s="49">
        <f>IF(D19="","",IF(S19="S",
1,
IF(AC19=0,
1,
IF(
IFERROR(((U19+Y19)*AG19)/((AC19*AK19)*AG19),0)&lt;0,
0,
IF(
IFERROR(((U19+Y19)*AG19)/((AC19*AK19)*AG19),0)&gt;1,
1,
IFERROR(((U19+Y19)*AG19)/((AC19*AK19)*AG19),0)
)
)
)
))</f>
        <v/>
      </c>
      <c r="BF19" s="49">
        <f>IF(D19="","",IF(S19="S",
1,
IF(AC19=0,
1,
IF(
IFERROR(((U19+V19+Y19)*AG19)/((AC19*AK19)*AG19),0)&lt;0,
0,
IF(
IFERROR(((U19+V19+Y19)*AG19)/((AC19*AK19)*AG19),0)&gt;1,
1,
IFERROR(((U19+V19+Y19)*AG19)/((AC19*AK19)*AG19),0)
)
)
)
))</f>
        <v/>
      </c>
      <c r="BG19" s="50">
        <f>IF(D19="","",IF(S19="S",0,IF(AND(ISNUMBER(AC19),ISNUMBER(AM19)),IF(OR(AC19*AM19&lt;0,ISERR(AC19*AM19)),0,AC19*AM19),0)))</f>
        <v/>
      </c>
      <c r="BH19" s="50">
        <f>IF(D19="","",IF(BY19&gt;TODAY()-60,0,IF(Y19&gt;12,MAX(0,(U19+Y19)-BG19),MAX(0,U19-BG19))))</f>
        <v/>
      </c>
      <c r="BI19" s="51">
        <f>IF(D19="","",BH19*AG19)</f>
        <v/>
      </c>
      <c r="BJ19" s="51">
        <f>IF(D19="","",IF(OR(R19="A",R19="AA",R19="AAA"),BI19,0))</f>
        <v/>
      </c>
      <c r="BK19" s="51">
        <f>IF(D19="","",IF(R19="B",BI19,0))</f>
        <v/>
      </c>
      <c r="BL19" s="51">
        <f>IF(D19="","",IF(R19="C",BI19,0))</f>
        <v/>
      </c>
      <c r="BM19" s="51">
        <f>IF(D19="","",IFERROR(MAX(0,MIN(BI19/AP19,1)),0))</f>
        <v/>
      </c>
      <c r="BN19" s="52">
        <f>IF(D19="","",AB19*AG19)</f>
        <v/>
      </c>
      <c r="BO19" s="52">
        <f>IF(D19="","",(U19+V19+X19)*AG19)</f>
        <v/>
      </c>
      <c r="BP19" s="52">
        <f>IF(D19="","",(AB19*3)*AG19)</f>
        <v/>
      </c>
      <c r="BQ19" s="52">
        <f>IF(D19="","",IF(BO19-BP19&gt;0,0,BO19-BP19))</f>
        <v/>
      </c>
      <c r="BR19" s="52">
        <f>IF(D19="","",IF(BO19-BP19-BN19&gt;0,0,BO19-BP19-BN19))</f>
        <v/>
      </c>
      <c r="BS19" s="53">
        <f>IF(D19="","",IFERROR(AB19*AI19,0))</f>
        <v/>
      </c>
      <c r="BT19" s="53">
        <f>IF(D19="","",IFERROR(IF(X19&gt;12, AI19*(U19+V19+X19), AI19*(U19+V19)),0))</f>
        <v/>
      </c>
      <c r="BU19" s="53">
        <f>IF(D19="","",IFERROR(((AB19*3)*AI19),0))</f>
        <v/>
      </c>
      <c r="BV19" s="53">
        <f>IF(D19="","",IF(BT19-BU19&gt;0,0,BT19-BU19))</f>
        <v/>
      </c>
      <c r="BW19" s="53">
        <f>IF(D19="","",IF(BT19-BU19-BS19&gt;0,0,BT19-BU19-BS19))</f>
        <v/>
      </c>
      <c r="BX19" s="36">
        <f>IF(D19="","",IFERROR(VLOOKUP(D19,'produto-entrada-7'!A:M,3,0),"SEM PEDIDO"))</f>
        <v/>
      </c>
      <c r="BY19" s="36">
        <f>IF(D19="","",VLOOKUP(D19,'produto-estoque-total-7'!A:AB,25,0))</f>
        <v/>
      </c>
      <c r="BZ19" s="36">
        <f>IF(D19="","",IFERROR(VLOOKUP(D19,'produto-estoque-total-7'!A:AB,26,0)/100,0))</f>
        <v/>
      </c>
      <c r="CA19" s="36">
        <f>IF(D19="","",IFERROR(VLOOKUP(D19,'produto-estoque-total-7'!A:AB,27,0)/100,0))</f>
        <v/>
      </c>
      <c r="CB19" s="41">
        <f>IF(D19="","",V19*AF19)</f>
        <v/>
      </c>
      <c r="CC19" s="41">
        <f>IF(D19="","",V19*AI19)</f>
        <v/>
      </c>
      <c r="CD19" s="54">
        <f>IF(D19="","",VLOOKUP(D19,'produto-estoque-total-7'!A:AB,28,0))</f>
        <v/>
      </c>
    </row>
    <row r="20">
      <c r="A20" s="36">
        <f>IF(D20="","",VLOOKUP(D20,'produto-estoque-total-7'!A:AB,3,0))</f>
        <v/>
      </c>
      <c r="B20" s="1">
        <f>IF(D20="","",VLOOKUP(D20,'produto-estoque-total-7'!A:AB,12,0))</f>
        <v/>
      </c>
      <c r="C20" s="1">
        <f>IF(D20="","",VLOOKUP(D20,'produto-estoque-total-7'!A:AB,2,0))</f>
        <v/>
      </c>
      <c r="D20" s="37">
        <f>IFERROR(IF('produto-estoque-total-7'!A19="","",'produto-estoque-total-7'!A19),"")</f>
        <v/>
      </c>
      <c r="E20" s="1">
        <f>IF(D20="","",VLOOKUP(D20,'produto-estoque-total-7'!A:AB,4,0))</f>
        <v/>
      </c>
      <c r="F20" s="36">
        <f>IF(D20="","",VLOOKUP(D20,'produto-estoque-total-7'!A:AB,13,0))</f>
        <v/>
      </c>
      <c r="G20" s="1">
        <f>IF(F20="","",VLOOKUP(F20,'FORNECEDORES X COMPRADOR'!A:D,4,0))</f>
        <v/>
      </c>
      <c r="H20" s="1">
        <f>IF(F20="","",VLOOKUP(F20,'FORNECEDORES X COMPRADOR'!A:E,5,0))</f>
        <v/>
      </c>
      <c r="I20" s="36">
        <f>IF(D20="","",VLOOKUP(D20,'produto-estoque-total-7'!A:AB,15,0))</f>
        <v/>
      </c>
      <c r="J20" s="36">
        <f>IF(D20="","",VLOOKUP(D20,'produto-estoque-total-7'!A:AB,19,0))</f>
        <v/>
      </c>
      <c r="K20" s="1">
        <f>IF(D20="","",VLOOKUP(D20,'produto-estoque-total-7'!A:AB,20,0))</f>
        <v/>
      </c>
      <c r="L20" s="36">
        <f>IF(D20="","",VLOOKUP(D20,'produto-estoque-total-7'!A:AB,17,0))</f>
        <v/>
      </c>
      <c r="M20" s="1">
        <f>IF(D20="","",VLOOKUP(D20,'produto-estoque-total-7'!A:AB,18,0))</f>
        <v/>
      </c>
      <c r="N20" s="36">
        <f>IF(D20="","",VLOOKUP(D20,'produto-estoque-total-7'!A:AB,21,0))</f>
        <v/>
      </c>
      <c r="O20" s="1">
        <f>IF(D20="","",VLOOKUP(D20,'produto-estoque-total-7'!A:AB,22,0))</f>
        <v/>
      </c>
      <c r="P20" s="36">
        <f>IF(D20="","",VLOOKUP(D20,'produto-estoque-total-7'!A:AB,23,0))</f>
        <v/>
      </c>
      <c r="Q20" s="1">
        <f>IF(D20="","",VLOOKUP(D20,'produto-estoque-total-7'!A:AB,24,0))</f>
        <v/>
      </c>
      <c r="R20" s="38">
        <f>IFERROR(IF(D20="","",VLOOKUP(D20,'produto-venda-7'!B:N,13,0)),"C")</f>
        <v/>
      </c>
      <c r="S20" s="39">
        <f>IF(D20="","",VLOOKUP(D20,'produto-estoque-total-7'!A:AB,6,0))</f>
        <v/>
      </c>
      <c r="T20" s="39">
        <f>IF(D20="","",VLOOKUP(D20,'produto-estoque-total-7'!A:AB,5,0))</f>
        <v/>
      </c>
      <c r="U20" s="40">
        <f>IF(D20="","",VLOOKUP(D20,'produto-estoque-total-7'!A:AB,11,0))</f>
        <v/>
      </c>
      <c r="V20" s="41">
        <f>IF(D20="","",IFERROR(VLOOKUP(D20,'produto-entrada-7'!A:M,10,0),0))</f>
        <v/>
      </c>
      <c r="W20" s="42" t="n"/>
      <c r="X20" s="39">
        <f>IF(D20="","",VLOOKUP(D20,'produto-estoque-total-7'!A:AB,8,0))</f>
        <v/>
      </c>
      <c r="Y20" s="39">
        <f>IF(D20="","",VLOOKUP(D20,'produto-estoque-total-7'!A:AB,9,0))</f>
        <v/>
      </c>
      <c r="Z20" s="39">
        <f>IF(D20="","",VLOOKUP(D20,'produto-estoque-total-7'!A:AB,10,0))</f>
        <v/>
      </c>
      <c r="AA20" s="39">
        <f>IFERROR(IF(D20="","",VLOOKUP(D20,'produto-venda-7'!B:N,4,0)),0)</f>
        <v/>
      </c>
      <c r="AB20" s="39">
        <f>IFERROR(IF(D20="","",VLOOKUP(D20,'produto-venda-7'!B:N,5,0)),0)</f>
        <v/>
      </c>
      <c r="AC20" s="39">
        <f>IF(D20="","",IFERROR(AA20/90,0))</f>
        <v/>
      </c>
      <c r="AD20" s="36">
        <f>IF(D20="","",IFERROR(VLOOKUP(D20,'produto-entrada-7'!A:M,4,0),0))</f>
        <v/>
      </c>
      <c r="AE20" s="36">
        <f>IFERROR(IF(D20="","",VLOOKUP(D20,'produto-venda-7'!B:N,10,0)),0)</f>
        <v/>
      </c>
      <c r="AF20" s="36">
        <f>IF(D20="","",IFERROR(VLOOKUP(D20,'produto-entrada-7'!A:M,11,0),0))</f>
        <v/>
      </c>
      <c r="AG20" s="1">
        <f>IF(D20="","",IFERROR(VLOOKUP(D20,'produto-entrada-7'!A:M,12,0),0))</f>
        <v/>
      </c>
      <c r="AH20" s="1">
        <f>IF(D20="","",IFERROR(VLOOKUP(D20,'produto-entrada-7'!A:M,13,0),0))</f>
        <v/>
      </c>
      <c r="AI20" s="36">
        <f>IFERROR(IF(D20="","",VLOOKUP(D20,'produto-venda-7'!B:N,11,0)),0)</f>
        <v/>
      </c>
      <c r="AJ20" s="43">
        <f>IF(D20="","",IFERROR(AI20*AB20,0))</f>
        <v/>
      </c>
      <c r="AK20" s="44">
        <f>IFERROR(IF(D20="","",VLOOKUP(F20,'ANALISE FORNECEDOR'!$A:$I,8,0)),"")</f>
        <v/>
      </c>
      <c r="AL20" s="44">
        <f>IF(D20="","",AVERAGE(AM20,AK20))</f>
        <v/>
      </c>
      <c r="AM20" s="44">
        <f>IFERROR(IF(D20="","",VLOOKUP(F20,'ANALISE FORNECEDOR'!$A:$I,9,0)),"")</f>
        <v/>
      </c>
      <c r="AN20" s="45">
        <f>IF(D20="","",IF(Y20&gt;12,AI20*(U20+Y20),AI20*U20))</f>
        <v/>
      </c>
      <c r="AO20" s="45">
        <f>IF(D20="","",IF(Y20&gt;12,AI20*(U20+V20+Y20),AI20*(U20+V20)))</f>
        <v/>
      </c>
      <c r="AP20" s="46">
        <f>IF(D20="","",IF(Y20&gt;12,AG20*(U20+Y20),AG20*U20))</f>
        <v/>
      </c>
      <c r="AQ20" s="46">
        <f>IF(D20="","",IF(Y20&gt;12,AG20*(U20+V20+Y20),AG20*(U20+V20)))</f>
        <v/>
      </c>
      <c r="AR20" s="46">
        <f>IF(D20="","",IF(OR(R20="A",R20="AA",R20="AAA"),AP20,0))</f>
        <v/>
      </c>
      <c r="AS20" s="46">
        <f>IF(D20="","",IF(R20="B",AP20,0))</f>
        <v/>
      </c>
      <c r="AT20" s="46">
        <f>IF(D20="","",IF(R20="C",AP20,0))</f>
        <v/>
      </c>
      <c r="AU20" s="47">
        <f>IF(D20="","",IFERROR(AN20/AJ20,0))</f>
        <v/>
      </c>
      <c r="AV20" s="47">
        <f>IF(D20="","",IFERROR(((AO20)/AJ20),0))</f>
        <v/>
      </c>
      <c r="AW20" s="48">
        <f>IF(D20="","",IF(OR(S20="S",NOT(AND(ISNUMBER(AC20),ISNUMBER(AL20),AC20*AL20&gt;=0))),0,AC20*AL20))</f>
        <v/>
      </c>
      <c r="AX20" s="49">
        <f>IFERROR(IF(D20="","",AW20*AG20),0)</f>
        <v/>
      </c>
      <c r="AY20" s="48">
        <f>IF(D20="","",IF(OR(S20="S",NOT(AND(ISNUMBER(AC20),ISNUMBER(AK20),AC20*AK20&gt;=0))),0,AC20*AK20))</f>
        <v/>
      </c>
      <c r="AZ20" s="48">
        <f>IFERROR(IF(D20="","",IF(AY20=0,0,IF(((AY20)-(U20+Y20))&lt;0,0,(AY20)-U20))),0)</f>
        <v/>
      </c>
      <c r="BA20" s="49">
        <f>IF(D20="","",AZ20*AG20)</f>
        <v/>
      </c>
      <c r="BB20" s="49">
        <f>IF(D20="","",IF(OR(R20="A",R20="AA",R20="AAA"),BA20,0))</f>
        <v/>
      </c>
      <c r="BC20" s="49">
        <f>IF(D20="","",IF(R20="B",BA20,0))</f>
        <v/>
      </c>
      <c r="BD20" s="49">
        <f>IF(D20="","",IF(R20="B",BA20,0))</f>
        <v/>
      </c>
      <c r="BE20" s="49">
        <f>IF(D20="","",IF(S20="S",
1,
IF(AC20=0,
1,
IF(
IFERROR(((U20+Y20)*AG20)/((AC20*AK20)*AG20),0)&lt;0,
0,
IF(
IFERROR(((U20+Y20)*AG20)/((AC20*AK20)*AG20),0)&gt;1,
1,
IFERROR(((U20+Y20)*AG20)/((AC20*AK20)*AG20),0)
)
)
)
))</f>
        <v/>
      </c>
      <c r="BF20" s="49">
        <f>IF(D20="","",IF(S20="S",
1,
IF(AC20=0,
1,
IF(
IFERROR(((U20+V20+Y20)*AG20)/((AC20*AK20)*AG20),0)&lt;0,
0,
IF(
IFERROR(((U20+V20+Y20)*AG20)/((AC20*AK20)*AG20),0)&gt;1,
1,
IFERROR(((U20+V20+Y20)*AG20)/((AC20*AK20)*AG20),0)
)
)
)
))</f>
        <v/>
      </c>
      <c r="BG20" s="50">
        <f>IF(D20="","",IF(S20="S",0,IF(AND(ISNUMBER(AC20),ISNUMBER(AM20)),IF(OR(AC20*AM20&lt;0,ISERR(AC20*AM20)),0,AC20*AM20),0)))</f>
        <v/>
      </c>
      <c r="BH20" s="50">
        <f>IF(D20="","",IF(BY20&gt;TODAY()-60,0,IF(Y20&gt;12,MAX(0,(U20+Y20)-BG20),MAX(0,U20-BG20))))</f>
        <v/>
      </c>
      <c r="BI20" s="51">
        <f>IF(D20="","",BH20*AG20)</f>
        <v/>
      </c>
      <c r="BJ20" s="51">
        <f>IF(D20="","",IF(OR(R20="A",R20="AA",R20="AAA"),BI20,0))</f>
        <v/>
      </c>
      <c r="BK20" s="51">
        <f>IF(D20="","",IF(R20="B",BI20,0))</f>
        <v/>
      </c>
      <c r="BL20" s="51">
        <f>IF(D20="","",IF(R20="C",BI20,0))</f>
        <v/>
      </c>
      <c r="BM20" s="51">
        <f>IF(D20="","",IFERROR(MAX(0,MIN(BI20/AP20,1)),0))</f>
        <v/>
      </c>
      <c r="BN20" s="52">
        <f>IF(D20="","",AB20*AG20)</f>
        <v/>
      </c>
      <c r="BO20" s="52">
        <f>IF(D20="","",(U20+V20+X20)*AG20)</f>
        <v/>
      </c>
      <c r="BP20" s="52">
        <f>IF(D20="","",(AB20*3)*AG20)</f>
        <v/>
      </c>
      <c r="BQ20" s="52">
        <f>IF(D20="","",IF(BO20-BP20&gt;0,0,BO20-BP20))</f>
        <v/>
      </c>
      <c r="BR20" s="52">
        <f>IF(D20="","",IF(BO20-BP20-BN20&gt;0,0,BO20-BP20-BN20))</f>
        <v/>
      </c>
      <c r="BS20" s="53">
        <f>IF(D20="","",IFERROR(AB20*AI20,0))</f>
        <v/>
      </c>
      <c r="BT20" s="53">
        <f>IF(D20="","",IFERROR(IF(X20&gt;12, AI20*(U20+V20+X20), AI20*(U20+V20)),0))</f>
        <v/>
      </c>
      <c r="BU20" s="53">
        <f>IF(D20="","",IFERROR(((AB20*3)*AI20),0))</f>
        <v/>
      </c>
      <c r="BV20" s="53">
        <f>IF(D20="","",IF(BT20-BU20&gt;0,0,BT20-BU20))</f>
        <v/>
      </c>
      <c r="BW20" s="53">
        <f>IF(D20="","",IF(BT20-BU20-BS20&gt;0,0,BT20-BU20-BS20))</f>
        <v/>
      </c>
      <c r="BX20" s="36">
        <f>IF(D20="","",IFERROR(VLOOKUP(D20,'produto-entrada-7'!A:M,3,0),"SEM PEDIDO"))</f>
        <v/>
      </c>
      <c r="BY20" s="36">
        <f>IF(D20="","",VLOOKUP(D20,'produto-estoque-total-7'!A:AB,25,0))</f>
        <v/>
      </c>
      <c r="BZ20" s="36">
        <f>IF(D20="","",IFERROR(VLOOKUP(D20,'produto-estoque-total-7'!A:AB,26,0)/100,0))</f>
        <v/>
      </c>
      <c r="CA20" s="36">
        <f>IF(D20="","",IFERROR(VLOOKUP(D20,'produto-estoque-total-7'!A:AB,27,0)/100,0))</f>
        <v/>
      </c>
      <c r="CB20" s="41">
        <f>IF(D20="","",V20*AF20)</f>
        <v/>
      </c>
      <c r="CC20" s="41">
        <f>IF(D20="","",V20*AI20)</f>
        <v/>
      </c>
      <c r="CD20" s="54">
        <f>IF(D20="","",VLOOKUP(D20,'produto-estoque-total-7'!A:AB,28,0))</f>
        <v/>
      </c>
    </row>
    <row r="21">
      <c r="A21" s="36">
        <f>IF(D21="","",VLOOKUP(D21,'produto-estoque-total-7'!A:AB,3,0))</f>
        <v/>
      </c>
      <c r="B21" s="1">
        <f>IF(D21="","",VLOOKUP(D21,'produto-estoque-total-7'!A:AB,12,0))</f>
        <v/>
      </c>
      <c r="C21" s="1">
        <f>IF(D21="","",VLOOKUP(D21,'produto-estoque-total-7'!A:AB,2,0))</f>
        <v/>
      </c>
      <c r="D21" s="37">
        <f>IFERROR(IF('produto-estoque-total-7'!A20="","",'produto-estoque-total-7'!A20),"")</f>
        <v/>
      </c>
      <c r="E21" s="1">
        <f>IF(D21="","",VLOOKUP(D21,'produto-estoque-total-7'!A:AB,4,0))</f>
        <v/>
      </c>
      <c r="F21" s="36">
        <f>IF(D21="","",VLOOKUP(D21,'produto-estoque-total-7'!A:AB,13,0))</f>
        <v/>
      </c>
      <c r="G21" s="1">
        <f>IF(F21="","",VLOOKUP(F21,'FORNECEDORES X COMPRADOR'!A:D,4,0))</f>
        <v/>
      </c>
      <c r="H21" s="1">
        <f>IF(F21="","",VLOOKUP(F21,'FORNECEDORES X COMPRADOR'!A:E,5,0))</f>
        <v/>
      </c>
      <c r="I21" s="36">
        <f>IF(D21="","",VLOOKUP(D21,'produto-estoque-total-7'!A:AB,15,0))</f>
        <v/>
      </c>
      <c r="J21" s="36">
        <f>IF(D21="","",VLOOKUP(D21,'produto-estoque-total-7'!A:AB,19,0))</f>
        <v/>
      </c>
      <c r="K21" s="1">
        <f>IF(D21="","",VLOOKUP(D21,'produto-estoque-total-7'!A:AB,20,0))</f>
        <v/>
      </c>
      <c r="L21" s="36">
        <f>IF(D21="","",VLOOKUP(D21,'produto-estoque-total-7'!A:AB,17,0))</f>
        <v/>
      </c>
      <c r="M21" s="1">
        <f>IF(D21="","",VLOOKUP(D21,'produto-estoque-total-7'!A:AB,18,0))</f>
        <v/>
      </c>
      <c r="N21" s="36">
        <f>IF(D21="","",VLOOKUP(D21,'produto-estoque-total-7'!A:AB,21,0))</f>
        <v/>
      </c>
      <c r="O21" s="1">
        <f>IF(D21="","",VLOOKUP(D21,'produto-estoque-total-7'!A:AB,22,0))</f>
        <v/>
      </c>
      <c r="P21" s="36">
        <f>IF(D21="","",VLOOKUP(D21,'produto-estoque-total-7'!A:AB,23,0))</f>
        <v/>
      </c>
      <c r="Q21" s="1">
        <f>IF(D21="","",VLOOKUP(D21,'produto-estoque-total-7'!A:AB,24,0))</f>
        <v/>
      </c>
      <c r="R21" s="38">
        <f>IFERROR(IF(D21="","",VLOOKUP(D21,'produto-venda-7'!B:N,13,0)),"C")</f>
        <v/>
      </c>
      <c r="S21" s="39">
        <f>IF(D21="","",VLOOKUP(D21,'produto-estoque-total-7'!A:AB,6,0))</f>
        <v/>
      </c>
      <c r="T21" s="39">
        <f>IF(D21="","",VLOOKUP(D21,'produto-estoque-total-7'!A:AB,5,0))</f>
        <v/>
      </c>
      <c r="U21" s="40">
        <f>IF(D21="","",VLOOKUP(D21,'produto-estoque-total-7'!A:AB,11,0))</f>
        <v/>
      </c>
      <c r="V21" s="41">
        <f>IF(D21="","",IFERROR(VLOOKUP(D21,'produto-entrada-7'!A:M,10,0),0))</f>
        <v/>
      </c>
      <c r="W21" s="42" t="n"/>
      <c r="X21" s="39">
        <f>IF(D21="","",VLOOKUP(D21,'produto-estoque-total-7'!A:AB,8,0))</f>
        <v/>
      </c>
      <c r="Y21" s="39">
        <f>IF(D21="","",VLOOKUP(D21,'produto-estoque-total-7'!A:AB,9,0))</f>
        <v/>
      </c>
      <c r="Z21" s="39">
        <f>IF(D21="","",VLOOKUP(D21,'produto-estoque-total-7'!A:AB,10,0))</f>
        <v/>
      </c>
      <c r="AA21" s="39">
        <f>IFERROR(IF(D21="","",VLOOKUP(D21,'produto-venda-7'!B:N,4,0)),0)</f>
        <v/>
      </c>
      <c r="AB21" s="39">
        <f>IFERROR(IF(D21="","",VLOOKUP(D21,'produto-venda-7'!B:N,5,0)),0)</f>
        <v/>
      </c>
      <c r="AC21" s="39">
        <f>IF(D21="","",IFERROR(AA21/90,0))</f>
        <v/>
      </c>
      <c r="AD21" s="36">
        <f>IF(D21="","",IFERROR(VLOOKUP(D21,'produto-entrada-7'!A:M,4,0),0))</f>
        <v/>
      </c>
      <c r="AE21" s="36">
        <f>IFERROR(IF(D21="","",VLOOKUP(D21,'produto-venda-7'!B:N,10,0)),0)</f>
        <v/>
      </c>
      <c r="AF21" s="36">
        <f>IF(D21="","",IFERROR(VLOOKUP(D21,'produto-entrada-7'!A:M,11,0),0))</f>
        <v/>
      </c>
      <c r="AG21" s="1">
        <f>IF(D21="","",IFERROR(VLOOKUP(D21,'produto-entrada-7'!A:M,12,0),0))</f>
        <v/>
      </c>
      <c r="AH21" s="1">
        <f>IF(D21="","",IFERROR(VLOOKUP(D21,'produto-entrada-7'!A:M,13,0),0))</f>
        <v/>
      </c>
      <c r="AI21" s="36">
        <f>IFERROR(IF(D21="","",VLOOKUP(D21,'produto-venda-7'!B:N,11,0)),0)</f>
        <v/>
      </c>
      <c r="AJ21" s="43">
        <f>IF(D21="","",IFERROR(AI21*AB21,0))</f>
        <v/>
      </c>
      <c r="AK21" s="44">
        <f>IFERROR(IF(D21="","",VLOOKUP(F21,'ANALISE FORNECEDOR'!$A:$I,8,0)),"")</f>
        <v/>
      </c>
      <c r="AL21" s="44">
        <f>IF(D21="","",AVERAGE(AM21,AK21))</f>
        <v/>
      </c>
      <c r="AM21" s="44">
        <f>IFERROR(IF(D21="","",VLOOKUP(F21,'ANALISE FORNECEDOR'!$A:$I,9,0)),"")</f>
        <v/>
      </c>
      <c r="AN21" s="45">
        <f>IF(D21="","",IF(Y21&gt;12,AI21*(U21+Y21),AI21*U21))</f>
        <v/>
      </c>
      <c r="AO21" s="45">
        <f>IF(D21="","",IF(Y21&gt;12,AI21*(U21+V21+Y21),AI21*(U21+V21)))</f>
        <v/>
      </c>
      <c r="AP21" s="46">
        <f>IF(D21="","",IF(Y21&gt;12,AG21*(U21+Y21),AG21*U21))</f>
        <v/>
      </c>
      <c r="AQ21" s="46">
        <f>IF(D21="","",IF(Y21&gt;12,AG21*(U21+V21+Y21),AG21*(U21+V21)))</f>
        <v/>
      </c>
      <c r="AR21" s="46">
        <f>IF(D21="","",IF(OR(R21="A",R21="AA",R21="AAA"),AP21,0))</f>
        <v/>
      </c>
      <c r="AS21" s="46">
        <f>IF(D21="","",IF(R21="B",AP21,0))</f>
        <v/>
      </c>
      <c r="AT21" s="46">
        <f>IF(D21="","",IF(R21="C",AP21,0))</f>
        <v/>
      </c>
      <c r="AU21" s="47">
        <f>IF(D21="","",IFERROR(AN21/AJ21,0))</f>
        <v/>
      </c>
      <c r="AV21" s="47">
        <f>IF(D21="","",IFERROR(((AO21)/AJ21),0))</f>
        <v/>
      </c>
      <c r="AW21" s="48">
        <f>IF(D21="","",IF(OR(S21="S",NOT(AND(ISNUMBER(AC21),ISNUMBER(AL21),AC21*AL21&gt;=0))),0,AC21*AL21))</f>
        <v/>
      </c>
      <c r="AX21" s="49">
        <f>IFERROR(IF(D21="","",AW21*AG21),0)</f>
        <v/>
      </c>
      <c r="AY21" s="48">
        <f>IF(D21="","",IF(OR(S21="S",NOT(AND(ISNUMBER(AC21),ISNUMBER(AK21),AC21*AK21&gt;=0))),0,AC21*AK21))</f>
        <v/>
      </c>
      <c r="AZ21" s="48">
        <f>IFERROR(IF(D21="","",IF(AY21=0,0,IF(((AY21)-(U21+Y21))&lt;0,0,(AY21)-U21))),0)</f>
        <v/>
      </c>
      <c r="BA21" s="49">
        <f>IF(D21="","",AZ21*AG21)</f>
        <v/>
      </c>
      <c r="BB21" s="49">
        <f>IF(D21="","",IF(OR(R21="A",R21="AA",R21="AAA"),BA21,0))</f>
        <v/>
      </c>
      <c r="BC21" s="49">
        <f>IF(D21="","",IF(R21="B",BA21,0))</f>
        <v/>
      </c>
      <c r="BD21" s="49">
        <f>IF(D21="","",IF(R21="B",BA21,0))</f>
        <v/>
      </c>
      <c r="BE21" s="49">
        <f>IF(D21="","",IF(S21="S",
1,
IF(AC21=0,
1,
IF(
IFERROR(((U21+Y21)*AG21)/((AC21*AK21)*AG21),0)&lt;0,
0,
IF(
IFERROR(((U21+Y21)*AG21)/((AC21*AK21)*AG21),0)&gt;1,
1,
IFERROR(((U21+Y21)*AG21)/((AC21*AK21)*AG21),0)
)
)
)
))</f>
        <v/>
      </c>
      <c r="BF21" s="49">
        <f>IF(D21="","",IF(S21="S",
1,
IF(AC21=0,
1,
IF(
IFERROR(((U21+V21+Y21)*AG21)/((AC21*AK21)*AG21),0)&lt;0,
0,
IF(
IFERROR(((U21+V21+Y21)*AG21)/((AC21*AK21)*AG21),0)&gt;1,
1,
IFERROR(((U21+V21+Y21)*AG21)/((AC21*AK21)*AG21),0)
)
)
)
))</f>
        <v/>
      </c>
      <c r="BG21" s="50">
        <f>IF(D21="","",IF(S21="S",0,IF(AND(ISNUMBER(AC21),ISNUMBER(AM21)),IF(OR(AC21*AM21&lt;0,ISERR(AC21*AM21)),0,AC21*AM21),0)))</f>
        <v/>
      </c>
      <c r="BH21" s="50">
        <f>IF(D21="","",IF(BY21&gt;TODAY()-60,0,IF(Y21&gt;12,MAX(0,(U21+Y21)-BG21),MAX(0,U21-BG21))))</f>
        <v/>
      </c>
      <c r="BI21" s="51">
        <f>IF(D21="","",BH21*AG21)</f>
        <v/>
      </c>
      <c r="BJ21" s="51">
        <f>IF(D21="","",IF(OR(R21="A",R21="AA",R21="AAA"),BI21,0))</f>
        <v/>
      </c>
      <c r="BK21" s="51">
        <f>IF(D21="","",IF(R21="B",BI21,0))</f>
        <v/>
      </c>
      <c r="BL21" s="51">
        <f>IF(D21="","",IF(R21="C",BI21,0))</f>
        <v/>
      </c>
      <c r="BM21" s="51">
        <f>IF(D21="","",IFERROR(MAX(0,MIN(BI21/AP21,1)),0))</f>
        <v/>
      </c>
      <c r="BN21" s="52">
        <f>IF(D21="","",AB21*AG21)</f>
        <v/>
      </c>
      <c r="BO21" s="52">
        <f>IF(D21="","",(U21+V21+X21)*AG21)</f>
        <v/>
      </c>
      <c r="BP21" s="52">
        <f>IF(D21="","",(AB21*3)*AG21)</f>
        <v/>
      </c>
      <c r="BQ21" s="52">
        <f>IF(D21="","",IF(BO21-BP21&gt;0,0,BO21-BP21))</f>
        <v/>
      </c>
      <c r="BR21" s="52">
        <f>IF(D21="","",IF(BO21-BP21-BN21&gt;0,0,BO21-BP21-BN21))</f>
        <v/>
      </c>
      <c r="BS21" s="53">
        <f>IF(D21="","",IFERROR(AB21*AI21,0))</f>
        <v/>
      </c>
      <c r="BT21" s="53">
        <f>IF(D21="","",IFERROR(IF(X21&gt;12, AI21*(U21+V21+X21), AI21*(U21+V21)),0))</f>
        <v/>
      </c>
      <c r="BU21" s="53">
        <f>IF(D21="","",IFERROR(((AB21*3)*AI21),0))</f>
        <v/>
      </c>
      <c r="BV21" s="53">
        <f>IF(D21="","",IF(BT21-BU21&gt;0,0,BT21-BU21))</f>
        <v/>
      </c>
      <c r="BW21" s="53">
        <f>IF(D21="","",IF(BT21-BU21-BS21&gt;0,0,BT21-BU21-BS21))</f>
        <v/>
      </c>
      <c r="BX21" s="36">
        <f>IF(D21="","",IFERROR(VLOOKUP(D21,'produto-entrada-7'!A:M,3,0),"SEM PEDIDO"))</f>
        <v/>
      </c>
      <c r="BY21" s="36">
        <f>IF(D21="","",VLOOKUP(D21,'produto-estoque-total-7'!A:AB,25,0))</f>
        <v/>
      </c>
      <c r="BZ21" s="36">
        <f>IF(D21="","",IFERROR(VLOOKUP(D21,'produto-estoque-total-7'!A:AB,26,0)/100,0))</f>
        <v/>
      </c>
      <c r="CA21" s="36">
        <f>IF(D21="","",IFERROR(VLOOKUP(D21,'produto-estoque-total-7'!A:AB,27,0)/100,0))</f>
        <v/>
      </c>
      <c r="CB21" s="41">
        <f>IF(D21="","",V21*AF21)</f>
        <v/>
      </c>
      <c r="CC21" s="41">
        <f>IF(D21="","",V21*AI21)</f>
        <v/>
      </c>
      <c r="CD21" s="54">
        <f>IF(D21="","",VLOOKUP(D21,'produto-estoque-total-7'!A:AB,28,0))</f>
        <v/>
      </c>
    </row>
    <row r="22">
      <c r="A22" s="36">
        <f>IF(D22="","",VLOOKUP(D22,'produto-estoque-total-7'!A:AB,3,0))</f>
        <v/>
      </c>
      <c r="B22" s="1">
        <f>IF(D22="","",VLOOKUP(D22,'produto-estoque-total-7'!A:AB,12,0))</f>
        <v/>
      </c>
      <c r="C22" s="1">
        <f>IF(D22="","",VLOOKUP(D22,'produto-estoque-total-7'!A:AB,2,0))</f>
        <v/>
      </c>
      <c r="D22" s="37">
        <f>IFERROR(IF('produto-estoque-total-7'!A21="","",'produto-estoque-total-7'!A21),"")</f>
        <v/>
      </c>
      <c r="E22" s="1">
        <f>IF(D22="","",VLOOKUP(D22,'produto-estoque-total-7'!A:AB,4,0))</f>
        <v/>
      </c>
      <c r="F22" s="36">
        <f>IF(D22="","",VLOOKUP(D22,'produto-estoque-total-7'!A:AB,13,0))</f>
        <v/>
      </c>
      <c r="G22" s="1">
        <f>IF(F22="","",VLOOKUP(F22,'FORNECEDORES X COMPRADOR'!A:D,4,0))</f>
        <v/>
      </c>
      <c r="H22" s="1">
        <f>IF(F22="","",VLOOKUP(F22,'FORNECEDORES X COMPRADOR'!A:E,5,0))</f>
        <v/>
      </c>
      <c r="I22" s="36">
        <f>IF(D22="","",VLOOKUP(D22,'produto-estoque-total-7'!A:AB,15,0))</f>
        <v/>
      </c>
      <c r="J22" s="36">
        <f>IF(D22="","",VLOOKUP(D22,'produto-estoque-total-7'!A:AB,19,0))</f>
        <v/>
      </c>
      <c r="K22" s="1">
        <f>IF(D22="","",VLOOKUP(D22,'produto-estoque-total-7'!A:AB,20,0))</f>
        <v/>
      </c>
      <c r="L22" s="36">
        <f>IF(D22="","",VLOOKUP(D22,'produto-estoque-total-7'!A:AB,17,0))</f>
        <v/>
      </c>
      <c r="M22" s="1">
        <f>IF(D22="","",VLOOKUP(D22,'produto-estoque-total-7'!A:AB,18,0))</f>
        <v/>
      </c>
      <c r="N22" s="36">
        <f>IF(D22="","",VLOOKUP(D22,'produto-estoque-total-7'!A:AB,21,0))</f>
        <v/>
      </c>
      <c r="O22" s="1">
        <f>IF(D22="","",VLOOKUP(D22,'produto-estoque-total-7'!A:AB,22,0))</f>
        <v/>
      </c>
      <c r="P22" s="36">
        <f>IF(D22="","",VLOOKUP(D22,'produto-estoque-total-7'!A:AB,23,0))</f>
        <v/>
      </c>
      <c r="Q22" s="1">
        <f>IF(D22="","",VLOOKUP(D22,'produto-estoque-total-7'!A:AB,24,0))</f>
        <v/>
      </c>
      <c r="R22" s="38">
        <f>IFERROR(IF(D22="","",VLOOKUP(D22,'produto-venda-7'!B:N,13,0)),"C")</f>
        <v/>
      </c>
      <c r="S22" s="39">
        <f>IF(D22="","",VLOOKUP(D22,'produto-estoque-total-7'!A:AB,6,0))</f>
        <v/>
      </c>
      <c r="T22" s="39">
        <f>IF(D22="","",VLOOKUP(D22,'produto-estoque-total-7'!A:AB,5,0))</f>
        <v/>
      </c>
      <c r="U22" s="40">
        <f>IF(D22="","",VLOOKUP(D22,'produto-estoque-total-7'!A:AB,11,0))</f>
        <v/>
      </c>
      <c r="V22" s="41">
        <f>IF(D22="","",IFERROR(VLOOKUP(D22,'produto-entrada-7'!A:M,10,0),0))</f>
        <v/>
      </c>
      <c r="W22" s="42" t="n"/>
      <c r="X22" s="39">
        <f>IF(D22="","",VLOOKUP(D22,'produto-estoque-total-7'!A:AB,8,0))</f>
        <v/>
      </c>
      <c r="Y22" s="39">
        <f>IF(D22="","",VLOOKUP(D22,'produto-estoque-total-7'!A:AB,9,0))</f>
        <v/>
      </c>
      <c r="Z22" s="39">
        <f>IF(D22="","",VLOOKUP(D22,'produto-estoque-total-7'!A:AB,10,0))</f>
        <v/>
      </c>
      <c r="AA22" s="39">
        <f>IFERROR(IF(D22="","",VLOOKUP(D22,'produto-venda-7'!B:N,4,0)),0)</f>
        <v/>
      </c>
      <c r="AB22" s="39">
        <f>IFERROR(IF(D22="","",VLOOKUP(D22,'produto-venda-7'!B:N,5,0)),0)</f>
        <v/>
      </c>
      <c r="AC22" s="39">
        <f>IF(D22="","",IFERROR(AA22/90,0))</f>
        <v/>
      </c>
      <c r="AD22" s="36">
        <f>IF(D22="","",IFERROR(VLOOKUP(D22,'produto-entrada-7'!A:M,4,0),0))</f>
        <v/>
      </c>
      <c r="AE22" s="36">
        <f>IFERROR(IF(D22="","",VLOOKUP(D22,'produto-venda-7'!B:N,10,0)),0)</f>
        <v/>
      </c>
      <c r="AF22" s="36">
        <f>IF(D22="","",IFERROR(VLOOKUP(D22,'produto-entrada-7'!A:M,11,0),0))</f>
        <v/>
      </c>
      <c r="AG22" s="1">
        <f>IF(D22="","",IFERROR(VLOOKUP(D22,'produto-entrada-7'!A:M,12,0),0))</f>
        <v/>
      </c>
      <c r="AH22" s="1">
        <f>IF(D22="","",IFERROR(VLOOKUP(D22,'produto-entrada-7'!A:M,13,0),0))</f>
        <v/>
      </c>
      <c r="AI22" s="36">
        <f>IFERROR(IF(D22="","",VLOOKUP(D22,'produto-venda-7'!B:N,11,0)),0)</f>
        <v/>
      </c>
      <c r="AJ22" s="43">
        <f>IF(D22="","",IFERROR(AI22*AB22,0))</f>
        <v/>
      </c>
      <c r="AK22" s="44">
        <f>IFERROR(IF(D22="","",VLOOKUP(F22,'ANALISE FORNECEDOR'!$A:$I,8,0)),"")</f>
        <v/>
      </c>
      <c r="AL22" s="44">
        <f>IF(D22="","",AVERAGE(AM22,AK22))</f>
        <v/>
      </c>
      <c r="AM22" s="44">
        <f>IFERROR(IF(D22="","",VLOOKUP(F22,'ANALISE FORNECEDOR'!$A:$I,9,0)),"")</f>
        <v/>
      </c>
      <c r="AN22" s="45">
        <f>IF(D22="","",IF(Y22&gt;12,AI22*(U22+Y22),AI22*U22))</f>
        <v/>
      </c>
      <c r="AO22" s="45">
        <f>IF(D22="","",IF(Y22&gt;12,AI22*(U22+V22+Y22),AI22*(U22+V22)))</f>
        <v/>
      </c>
      <c r="AP22" s="46">
        <f>IF(D22="","",IF(Y22&gt;12,AG22*(U22+Y22),AG22*U22))</f>
        <v/>
      </c>
      <c r="AQ22" s="46">
        <f>IF(D22="","",IF(Y22&gt;12,AG22*(U22+V22+Y22),AG22*(U22+V22)))</f>
        <v/>
      </c>
      <c r="AR22" s="46">
        <f>IF(D22="","",IF(OR(R22="A",R22="AA",R22="AAA"),AP22,0))</f>
        <v/>
      </c>
      <c r="AS22" s="46">
        <f>IF(D22="","",IF(R22="B",AP22,0))</f>
        <v/>
      </c>
      <c r="AT22" s="46">
        <f>IF(D22="","",IF(R22="C",AP22,0))</f>
        <v/>
      </c>
      <c r="AU22" s="47">
        <f>IF(D22="","",IFERROR(AN22/AJ22,0))</f>
        <v/>
      </c>
      <c r="AV22" s="47">
        <f>IF(D22="","",IFERROR(((AO22)/AJ22),0))</f>
        <v/>
      </c>
      <c r="AW22" s="48">
        <f>IF(D22="","",IF(OR(S22="S",NOT(AND(ISNUMBER(AC22),ISNUMBER(AL22),AC22*AL22&gt;=0))),0,AC22*AL22))</f>
        <v/>
      </c>
      <c r="AX22" s="49">
        <f>IFERROR(IF(D22="","",AW22*AG22),0)</f>
        <v/>
      </c>
      <c r="AY22" s="48">
        <f>IF(D22="","",IF(OR(S22="S",NOT(AND(ISNUMBER(AC22),ISNUMBER(AK22),AC22*AK22&gt;=0))),0,AC22*AK22))</f>
        <v/>
      </c>
      <c r="AZ22" s="48">
        <f>IFERROR(IF(D22="","",IF(AY22=0,0,IF(((AY22)-(U22+Y22))&lt;0,0,(AY22)-U22))),0)</f>
        <v/>
      </c>
      <c r="BA22" s="49">
        <f>IF(D22="","",AZ22*AG22)</f>
        <v/>
      </c>
      <c r="BB22" s="49">
        <f>IF(D22="","",IF(OR(R22="A",R22="AA",R22="AAA"),BA22,0))</f>
        <v/>
      </c>
      <c r="BC22" s="49">
        <f>IF(D22="","",IF(R22="B",BA22,0))</f>
        <v/>
      </c>
      <c r="BD22" s="49">
        <f>IF(D22="","",IF(R22="B",BA22,0))</f>
        <v/>
      </c>
      <c r="BE22" s="49">
        <f>IF(D22="","",IF(S22="S",
1,
IF(AC22=0,
1,
IF(
IFERROR(((U22+Y22)*AG22)/((AC22*AK22)*AG22),0)&lt;0,
0,
IF(
IFERROR(((U22+Y22)*AG22)/((AC22*AK22)*AG22),0)&gt;1,
1,
IFERROR(((U22+Y22)*AG22)/((AC22*AK22)*AG22),0)
)
)
)
))</f>
        <v/>
      </c>
      <c r="BF22" s="49">
        <f>IF(D22="","",IF(S22="S",
1,
IF(AC22=0,
1,
IF(
IFERROR(((U22+V22+Y22)*AG22)/((AC22*AK22)*AG22),0)&lt;0,
0,
IF(
IFERROR(((U22+V22+Y22)*AG22)/((AC22*AK22)*AG22),0)&gt;1,
1,
IFERROR(((U22+V22+Y22)*AG22)/((AC22*AK22)*AG22),0)
)
)
)
))</f>
        <v/>
      </c>
      <c r="BG22" s="50">
        <f>IF(D22="","",IF(S22="S",0,IF(AND(ISNUMBER(AC22),ISNUMBER(AM22)),IF(OR(AC22*AM22&lt;0,ISERR(AC22*AM22)),0,AC22*AM22),0)))</f>
        <v/>
      </c>
      <c r="BH22" s="50">
        <f>IF(D22="","",IF(BY22&gt;TODAY()-60,0,IF(Y22&gt;12,MAX(0,(U22+Y22)-BG22),MAX(0,U22-BG22))))</f>
        <v/>
      </c>
      <c r="BI22" s="51">
        <f>IF(D22="","",BH22*AG22)</f>
        <v/>
      </c>
      <c r="BJ22" s="51">
        <f>IF(D22="","",IF(OR(R22="A",R22="AA",R22="AAA"),BI22,0))</f>
        <v/>
      </c>
      <c r="BK22" s="51">
        <f>IF(D22="","",IF(R22="B",BI22,0))</f>
        <v/>
      </c>
      <c r="BL22" s="51">
        <f>IF(D22="","",IF(R22="C",BI22,0))</f>
        <v/>
      </c>
      <c r="BM22" s="51">
        <f>IF(D22="","",IFERROR(MAX(0,MIN(BI22/AP22,1)),0))</f>
        <v/>
      </c>
      <c r="BN22" s="52">
        <f>IF(D22="","",AB22*AG22)</f>
        <v/>
      </c>
      <c r="BO22" s="52">
        <f>IF(D22="","",(U22+V22+X22)*AG22)</f>
        <v/>
      </c>
      <c r="BP22" s="52">
        <f>IF(D22="","",(AB22*3)*AG22)</f>
        <v/>
      </c>
      <c r="BQ22" s="52">
        <f>IF(D22="","",IF(BO22-BP22&gt;0,0,BO22-BP22))</f>
        <v/>
      </c>
      <c r="BR22" s="52">
        <f>IF(D22="","",IF(BO22-BP22-BN22&gt;0,0,BO22-BP22-BN22))</f>
        <v/>
      </c>
      <c r="BS22" s="53">
        <f>IF(D22="","",IFERROR(AB22*AI22,0))</f>
        <v/>
      </c>
      <c r="BT22" s="53">
        <f>IF(D22="","",IFERROR(IF(X22&gt;12, AI22*(U22+V22+X22), AI22*(U22+V22)),0))</f>
        <v/>
      </c>
      <c r="BU22" s="53">
        <f>IF(D22="","",IFERROR(((AB22*3)*AI22),0))</f>
        <v/>
      </c>
      <c r="BV22" s="53">
        <f>IF(D22="","",IF(BT22-BU22&gt;0,0,BT22-BU22))</f>
        <v/>
      </c>
      <c r="BW22" s="53">
        <f>IF(D22="","",IF(BT22-BU22-BS22&gt;0,0,BT22-BU22-BS22))</f>
        <v/>
      </c>
      <c r="BX22" s="36">
        <f>IF(D22="","",IFERROR(VLOOKUP(D22,'produto-entrada-7'!A:M,3,0),"SEM PEDIDO"))</f>
        <v/>
      </c>
      <c r="BY22" s="36">
        <f>IF(D22="","",VLOOKUP(D22,'produto-estoque-total-7'!A:AB,25,0))</f>
        <v/>
      </c>
      <c r="BZ22" s="36">
        <f>IF(D22="","",IFERROR(VLOOKUP(D22,'produto-estoque-total-7'!A:AB,26,0)/100,0))</f>
        <v/>
      </c>
      <c r="CA22" s="36">
        <f>IF(D22="","",IFERROR(VLOOKUP(D22,'produto-estoque-total-7'!A:AB,27,0)/100,0))</f>
        <v/>
      </c>
      <c r="CB22" s="41">
        <f>IF(D22="","",V22*AF22)</f>
        <v/>
      </c>
      <c r="CC22" s="41">
        <f>IF(D22="","",V22*AI22)</f>
        <v/>
      </c>
      <c r="CD22" s="54">
        <f>IF(D22="","",VLOOKUP(D22,'produto-estoque-total-7'!A:AB,28,0))</f>
        <v/>
      </c>
    </row>
    <row r="23">
      <c r="A23" s="36">
        <f>IF(D23="","",VLOOKUP(D23,'produto-estoque-total-7'!A:AB,3,0))</f>
        <v/>
      </c>
      <c r="B23" s="1">
        <f>IF(D23="","",VLOOKUP(D23,'produto-estoque-total-7'!A:AB,12,0))</f>
        <v/>
      </c>
      <c r="C23" s="1">
        <f>IF(D23="","",VLOOKUP(D23,'produto-estoque-total-7'!A:AB,2,0))</f>
        <v/>
      </c>
      <c r="D23" s="37">
        <f>IFERROR(IF('produto-estoque-total-7'!A22="","",'produto-estoque-total-7'!A22),"")</f>
        <v/>
      </c>
      <c r="E23" s="1">
        <f>IF(D23="","",VLOOKUP(D23,'produto-estoque-total-7'!A:AB,4,0))</f>
        <v/>
      </c>
      <c r="F23" s="36">
        <f>IF(D23="","",VLOOKUP(D23,'produto-estoque-total-7'!A:AB,13,0))</f>
        <v/>
      </c>
      <c r="G23" s="1">
        <f>IF(F23="","",VLOOKUP(F23,'FORNECEDORES X COMPRADOR'!A:D,4,0))</f>
        <v/>
      </c>
      <c r="H23" s="1">
        <f>IF(F23="","",VLOOKUP(F23,'FORNECEDORES X COMPRADOR'!A:E,5,0))</f>
        <v/>
      </c>
      <c r="I23" s="36">
        <f>IF(D23="","",VLOOKUP(D23,'produto-estoque-total-7'!A:AB,15,0))</f>
        <v/>
      </c>
      <c r="J23" s="36">
        <f>IF(D23="","",VLOOKUP(D23,'produto-estoque-total-7'!A:AB,19,0))</f>
        <v/>
      </c>
      <c r="K23" s="1">
        <f>IF(D23="","",VLOOKUP(D23,'produto-estoque-total-7'!A:AB,20,0))</f>
        <v/>
      </c>
      <c r="L23" s="36">
        <f>IF(D23="","",VLOOKUP(D23,'produto-estoque-total-7'!A:AB,17,0))</f>
        <v/>
      </c>
      <c r="M23" s="1">
        <f>IF(D23="","",VLOOKUP(D23,'produto-estoque-total-7'!A:AB,18,0))</f>
        <v/>
      </c>
      <c r="N23" s="36">
        <f>IF(D23="","",VLOOKUP(D23,'produto-estoque-total-7'!A:AB,21,0))</f>
        <v/>
      </c>
      <c r="O23" s="1">
        <f>IF(D23="","",VLOOKUP(D23,'produto-estoque-total-7'!A:AB,22,0))</f>
        <v/>
      </c>
      <c r="P23" s="36">
        <f>IF(D23="","",VLOOKUP(D23,'produto-estoque-total-7'!A:AB,23,0))</f>
        <v/>
      </c>
      <c r="Q23" s="1">
        <f>IF(D23="","",VLOOKUP(D23,'produto-estoque-total-7'!A:AB,24,0))</f>
        <v/>
      </c>
      <c r="R23" s="38">
        <f>IFERROR(IF(D23="","",VLOOKUP(D23,'produto-venda-7'!B:N,13,0)),"C")</f>
        <v/>
      </c>
      <c r="S23" s="39">
        <f>IF(D23="","",VLOOKUP(D23,'produto-estoque-total-7'!A:AB,6,0))</f>
        <v/>
      </c>
      <c r="T23" s="39">
        <f>IF(D23="","",VLOOKUP(D23,'produto-estoque-total-7'!A:AB,5,0))</f>
        <v/>
      </c>
      <c r="U23" s="40">
        <f>IF(D23="","",VLOOKUP(D23,'produto-estoque-total-7'!A:AB,11,0))</f>
        <v/>
      </c>
      <c r="V23" s="41">
        <f>IF(D23="","",IFERROR(VLOOKUP(D23,'produto-entrada-7'!A:M,10,0),0))</f>
        <v/>
      </c>
      <c r="W23" s="42" t="n"/>
      <c r="X23" s="39">
        <f>IF(D23="","",VLOOKUP(D23,'produto-estoque-total-7'!A:AB,8,0))</f>
        <v/>
      </c>
      <c r="Y23" s="39">
        <f>IF(D23="","",VLOOKUP(D23,'produto-estoque-total-7'!A:AB,9,0))</f>
        <v/>
      </c>
      <c r="Z23" s="39">
        <f>IF(D23="","",VLOOKUP(D23,'produto-estoque-total-7'!A:AB,10,0))</f>
        <v/>
      </c>
      <c r="AA23" s="39">
        <f>IFERROR(IF(D23="","",VLOOKUP(D23,'produto-venda-7'!B:N,4,0)),0)</f>
        <v/>
      </c>
      <c r="AB23" s="39">
        <f>IFERROR(IF(D23="","",VLOOKUP(D23,'produto-venda-7'!B:N,5,0)),0)</f>
        <v/>
      </c>
      <c r="AC23" s="39">
        <f>IF(D23="","",IFERROR(AA23/90,0))</f>
        <v/>
      </c>
      <c r="AD23" s="36">
        <f>IF(D23="","",IFERROR(VLOOKUP(D23,'produto-entrada-7'!A:M,4,0),0))</f>
        <v/>
      </c>
      <c r="AE23" s="36">
        <f>IFERROR(IF(D23="","",VLOOKUP(D23,'produto-venda-7'!B:N,10,0)),0)</f>
        <v/>
      </c>
      <c r="AF23" s="36">
        <f>IF(D23="","",IFERROR(VLOOKUP(D23,'produto-entrada-7'!A:M,11,0),0))</f>
        <v/>
      </c>
      <c r="AG23" s="1">
        <f>IF(D23="","",IFERROR(VLOOKUP(D23,'produto-entrada-7'!A:M,12,0),0))</f>
        <v/>
      </c>
      <c r="AH23" s="1">
        <f>IF(D23="","",IFERROR(VLOOKUP(D23,'produto-entrada-7'!A:M,13,0),0))</f>
        <v/>
      </c>
      <c r="AI23" s="36">
        <f>IFERROR(IF(D23="","",VLOOKUP(D23,'produto-venda-7'!B:N,11,0)),0)</f>
        <v/>
      </c>
      <c r="AJ23" s="43">
        <f>IF(D23="","",IFERROR(AI23*AB23,0))</f>
        <v/>
      </c>
      <c r="AK23" s="44">
        <f>IFERROR(IF(D23="","",VLOOKUP(F23,'ANALISE FORNECEDOR'!$A:$I,8,0)),"")</f>
        <v/>
      </c>
      <c r="AL23" s="44">
        <f>IF(D23="","",AVERAGE(AM23,AK23))</f>
        <v/>
      </c>
      <c r="AM23" s="44">
        <f>IFERROR(IF(D23="","",VLOOKUP(F23,'ANALISE FORNECEDOR'!$A:$I,9,0)),"")</f>
        <v/>
      </c>
      <c r="AN23" s="45">
        <f>IF(D23="","",IF(Y23&gt;12,AI23*(U23+Y23),AI23*U23))</f>
        <v/>
      </c>
      <c r="AO23" s="45">
        <f>IF(D23="","",IF(Y23&gt;12,AI23*(U23+V23+Y23),AI23*(U23+V23)))</f>
        <v/>
      </c>
      <c r="AP23" s="46">
        <f>IF(D23="","",IF(Y23&gt;12,AG23*(U23+Y23),AG23*U23))</f>
        <v/>
      </c>
      <c r="AQ23" s="46">
        <f>IF(D23="","",IF(Y23&gt;12,AG23*(U23+V23+Y23),AG23*(U23+V23)))</f>
        <v/>
      </c>
      <c r="AR23" s="46">
        <f>IF(D23="","",IF(OR(R23="A",R23="AA",R23="AAA"),AP23,0))</f>
        <v/>
      </c>
      <c r="AS23" s="46">
        <f>IF(D23="","",IF(R23="B",AP23,0))</f>
        <v/>
      </c>
      <c r="AT23" s="46">
        <f>IF(D23="","",IF(R23="C",AP23,0))</f>
        <v/>
      </c>
      <c r="AU23" s="47">
        <f>IF(D23="","",IFERROR(AN23/AJ23,0))</f>
        <v/>
      </c>
      <c r="AV23" s="47">
        <f>IF(D23="","",IFERROR(((AO23)/AJ23),0))</f>
        <v/>
      </c>
      <c r="AW23" s="48">
        <f>IF(D23="","",IF(OR(S23="S",NOT(AND(ISNUMBER(AC23),ISNUMBER(AL23),AC23*AL23&gt;=0))),0,AC23*AL23))</f>
        <v/>
      </c>
      <c r="AX23" s="49">
        <f>IFERROR(IF(D23="","",AW23*AG23),0)</f>
        <v/>
      </c>
      <c r="AY23" s="48">
        <f>IF(D23="","",IF(OR(S23="S",NOT(AND(ISNUMBER(AC23),ISNUMBER(AK23),AC23*AK23&gt;=0))),0,AC23*AK23))</f>
        <v/>
      </c>
      <c r="AZ23" s="48">
        <f>IFERROR(IF(D23="","",IF(AY23=0,0,IF(((AY23)-(U23+Y23))&lt;0,0,(AY23)-U23))),0)</f>
        <v/>
      </c>
      <c r="BA23" s="49">
        <f>IF(D23="","",AZ23*AG23)</f>
        <v/>
      </c>
      <c r="BB23" s="49">
        <f>IF(D23="","",IF(OR(R23="A",R23="AA",R23="AAA"),BA23,0))</f>
        <v/>
      </c>
      <c r="BC23" s="49">
        <f>IF(D23="","",IF(R23="B",BA23,0))</f>
        <v/>
      </c>
      <c r="BD23" s="49">
        <f>IF(D23="","",IF(R23="B",BA23,0))</f>
        <v/>
      </c>
      <c r="BE23" s="49">
        <f>IF(D23="","",IF(S23="S",
1,
IF(AC23=0,
1,
IF(
IFERROR(((U23+Y23)*AG23)/((AC23*AK23)*AG23),0)&lt;0,
0,
IF(
IFERROR(((U23+Y23)*AG23)/((AC23*AK23)*AG23),0)&gt;1,
1,
IFERROR(((U23+Y23)*AG23)/((AC23*AK23)*AG23),0)
)
)
)
))</f>
        <v/>
      </c>
      <c r="BF23" s="49">
        <f>IF(D23="","",IF(S23="S",
1,
IF(AC23=0,
1,
IF(
IFERROR(((U23+V23+Y23)*AG23)/((AC23*AK23)*AG23),0)&lt;0,
0,
IF(
IFERROR(((U23+V23+Y23)*AG23)/((AC23*AK23)*AG23),0)&gt;1,
1,
IFERROR(((U23+V23+Y23)*AG23)/((AC23*AK23)*AG23),0)
)
)
)
))</f>
        <v/>
      </c>
      <c r="BG23" s="50">
        <f>IF(D23="","",IF(S23="S",0,IF(AND(ISNUMBER(AC23),ISNUMBER(AM23)),IF(OR(AC23*AM23&lt;0,ISERR(AC23*AM23)),0,AC23*AM23),0)))</f>
        <v/>
      </c>
      <c r="BH23" s="50">
        <f>IF(D23="","",IF(BY23&gt;TODAY()-60,0,IF(Y23&gt;12,MAX(0,(U23+Y23)-BG23),MAX(0,U23-BG23))))</f>
        <v/>
      </c>
      <c r="BI23" s="51">
        <f>IF(D23="","",BH23*AG23)</f>
        <v/>
      </c>
      <c r="BJ23" s="51">
        <f>IF(D23="","",IF(OR(R23="A",R23="AA",R23="AAA"),BI23,0))</f>
        <v/>
      </c>
      <c r="BK23" s="51">
        <f>IF(D23="","",IF(R23="B",BI23,0))</f>
        <v/>
      </c>
      <c r="BL23" s="51">
        <f>IF(D23="","",IF(R23="C",BI23,0))</f>
        <v/>
      </c>
      <c r="BM23" s="51">
        <f>IF(D23="","",IFERROR(MAX(0,MIN(BI23/AP23,1)),0))</f>
        <v/>
      </c>
      <c r="BN23" s="52">
        <f>IF(D23="","",AB23*AG23)</f>
        <v/>
      </c>
      <c r="BO23" s="52">
        <f>IF(D23="","",(U23+V23+X23)*AG23)</f>
        <v/>
      </c>
      <c r="BP23" s="52">
        <f>IF(D23="","",(AB23*3)*AG23)</f>
        <v/>
      </c>
      <c r="BQ23" s="52">
        <f>IF(D23="","",IF(BO23-BP23&gt;0,0,BO23-BP23))</f>
        <v/>
      </c>
      <c r="BR23" s="52">
        <f>IF(D23="","",IF(BO23-BP23-BN23&gt;0,0,BO23-BP23-BN23))</f>
        <v/>
      </c>
      <c r="BS23" s="53">
        <f>IF(D23="","",IFERROR(AB23*AI23,0))</f>
        <v/>
      </c>
      <c r="BT23" s="53">
        <f>IF(D23="","",IFERROR(IF(X23&gt;12, AI23*(U23+V23+X23), AI23*(U23+V23)),0))</f>
        <v/>
      </c>
      <c r="BU23" s="53">
        <f>IF(D23="","",IFERROR(((AB23*3)*AI23),0))</f>
        <v/>
      </c>
      <c r="BV23" s="53">
        <f>IF(D23="","",IF(BT23-BU23&gt;0,0,BT23-BU23))</f>
        <v/>
      </c>
      <c r="BW23" s="53">
        <f>IF(D23="","",IF(BT23-BU23-BS23&gt;0,0,BT23-BU23-BS23))</f>
        <v/>
      </c>
      <c r="BX23" s="36">
        <f>IF(D23="","",IFERROR(VLOOKUP(D23,'produto-entrada-7'!A:M,3,0),"SEM PEDIDO"))</f>
        <v/>
      </c>
      <c r="BY23" s="36">
        <f>IF(D23="","",VLOOKUP(D23,'produto-estoque-total-7'!A:AB,25,0))</f>
        <v/>
      </c>
      <c r="BZ23" s="36">
        <f>IF(D23="","",IFERROR(VLOOKUP(D23,'produto-estoque-total-7'!A:AB,26,0)/100,0))</f>
        <v/>
      </c>
      <c r="CA23" s="36">
        <f>IF(D23="","",IFERROR(VLOOKUP(D23,'produto-estoque-total-7'!A:AB,27,0)/100,0))</f>
        <v/>
      </c>
      <c r="CB23" s="41">
        <f>IF(D23="","",V23*AF23)</f>
        <v/>
      </c>
      <c r="CC23" s="41">
        <f>IF(D23="","",V23*AI23)</f>
        <v/>
      </c>
      <c r="CD23" s="54">
        <f>IF(D23="","",VLOOKUP(D23,'produto-estoque-total-7'!A:AB,28,0))</f>
        <v/>
      </c>
    </row>
    <row r="24">
      <c r="A24" s="36">
        <f>IF(D24="","",VLOOKUP(D24,'produto-estoque-total-7'!A:AB,3,0))</f>
        <v/>
      </c>
      <c r="B24" s="1">
        <f>IF(D24="","",VLOOKUP(D24,'produto-estoque-total-7'!A:AB,12,0))</f>
        <v/>
      </c>
      <c r="C24" s="1">
        <f>IF(D24="","",VLOOKUP(D24,'produto-estoque-total-7'!A:AB,2,0))</f>
        <v/>
      </c>
      <c r="D24" s="37">
        <f>IFERROR(IF('produto-estoque-total-7'!A23="","",'produto-estoque-total-7'!A23),"")</f>
        <v/>
      </c>
      <c r="E24" s="1">
        <f>IF(D24="","",VLOOKUP(D24,'produto-estoque-total-7'!A:AB,4,0))</f>
        <v/>
      </c>
      <c r="F24" s="36">
        <f>IF(D24="","",VLOOKUP(D24,'produto-estoque-total-7'!A:AB,13,0))</f>
        <v/>
      </c>
      <c r="G24" s="1">
        <f>IF(F24="","",VLOOKUP(F24,'FORNECEDORES X COMPRADOR'!A:D,4,0))</f>
        <v/>
      </c>
      <c r="H24" s="1">
        <f>IF(F24="","",VLOOKUP(F24,'FORNECEDORES X COMPRADOR'!A:E,5,0))</f>
        <v/>
      </c>
      <c r="I24" s="36">
        <f>IF(D24="","",VLOOKUP(D24,'produto-estoque-total-7'!A:AB,15,0))</f>
        <v/>
      </c>
      <c r="J24" s="36">
        <f>IF(D24="","",VLOOKUP(D24,'produto-estoque-total-7'!A:AB,19,0))</f>
        <v/>
      </c>
      <c r="K24" s="1">
        <f>IF(D24="","",VLOOKUP(D24,'produto-estoque-total-7'!A:AB,20,0))</f>
        <v/>
      </c>
      <c r="L24" s="36">
        <f>IF(D24="","",VLOOKUP(D24,'produto-estoque-total-7'!A:AB,17,0))</f>
        <v/>
      </c>
      <c r="M24" s="1">
        <f>IF(D24="","",VLOOKUP(D24,'produto-estoque-total-7'!A:AB,18,0))</f>
        <v/>
      </c>
      <c r="N24" s="36">
        <f>IF(D24="","",VLOOKUP(D24,'produto-estoque-total-7'!A:AB,21,0))</f>
        <v/>
      </c>
      <c r="O24" s="1">
        <f>IF(D24="","",VLOOKUP(D24,'produto-estoque-total-7'!A:AB,22,0))</f>
        <v/>
      </c>
      <c r="P24" s="36">
        <f>IF(D24="","",VLOOKUP(D24,'produto-estoque-total-7'!A:AB,23,0))</f>
        <v/>
      </c>
      <c r="Q24" s="1">
        <f>IF(D24="","",VLOOKUP(D24,'produto-estoque-total-7'!A:AB,24,0))</f>
        <v/>
      </c>
      <c r="R24" s="38">
        <f>IFERROR(IF(D24="","",VLOOKUP(D24,'produto-venda-7'!B:N,13,0)),"C")</f>
        <v/>
      </c>
      <c r="S24" s="39">
        <f>IF(D24="","",VLOOKUP(D24,'produto-estoque-total-7'!A:AB,6,0))</f>
        <v/>
      </c>
      <c r="T24" s="39">
        <f>IF(D24="","",VLOOKUP(D24,'produto-estoque-total-7'!A:AB,5,0))</f>
        <v/>
      </c>
      <c r="U24" s="40">
        <f>IF(D24="","",VLOOKUP(D24,'produto-estoque-total-7'!A:AB,11,0))</f>
        <v/>
      </c>
      <c r="V24" s="41">
        <f>IF(D24="","",IFERROR(VLOOKUP(D24,'produto-entrada-7'!A:M,10,0),0))</f>
        <v/>
      </c>
      <c r="W24" s="42" t="n"/>
      <c r="X24" s="39">
        <f>IF(D24="","",VLOOKUP(D24,'produto-estoque-total-7'!A:AB,8,0))</f>
        <v/>
      </c>
      <c r="Y24" s="39">
        <f>IF(D24="","",VLOOKUP(D24,'produto-estoque-total-7'!A:AB,9,0))</f>
        <v/>
      </c>
      <c r="Z24" s="39">
        <f>IF(D24="","",VLOOKUP(D24,'produto-estoque-total-7'!A:AB,10,0))</f>
        <v/>
      </c>
      <c r="AA24" s="39">
        <f>IFERROR(IF(D24="","",VLOOKUP(D24,'produto-venda-7'!B:N,4,0)),0)</f>
        <v/>
      </c>
      <c r="AB24" s="39">
        <f>IFERROR(IF(D24="","",VLOOKUP(D24,'produto-venda-7'!B:N,5,0)),0)</f>
        <v/>
      </c>
      <c r="AC24" s="39">
        <f>IF(D24="","",IFERROR(AA24/90,0))</f>
        <v/>
      </c>
      <c r="AD24" s="36">
        <f>IF(D24="","",IFERROR(VLOOKUP(D24,'produto-entrada-7'!A:M,4,0),0))</f>
        <v/>
      </c>
      <c r="AE24" s="36">
        <f>IFERROR(IF(D24="","",VLOOKUP(D24,'produto-venda-7'!B:N,10,0)),0)</f>
        <v/>
      </c>
      <c r="AF24" s="36">
        <f>IF(D24="","",IFERROR(VLOOKUP(D24,'produto-entrada-7'!A:M,11,0),0))</f>
        <v/>
      </c>
      <c r="AG24" s="1">
        <f>IF(D24="","",IFERROR(VLOOKUP(D24,'produto-entrada-7'!A:M,12,0),0))</f>
        <v/>
      </c>
      <c r="AH24" s="1">
        <f>IF(D24="","",IFERROR(VLOOKUP(D24,'produto-entrada-7'!A:M,13,0),0))</f>
        <v/>
      </c>
      <c r="AI24" s="36">
        <f>IFERROR(IF(D24="","",VLOOKUP(D24,'produto-venda-7'!B:N,11,0)),0)</f>
        <v/>
      </c>
      <c r="AJ24" s="43">
        <f>IF(D24="","",IFERROR(AI24*AB24,0))</f>
        <v/>
      </c>
      <c r="AK24" s="44">
        <f>IFERROR(IF(D24="","",VLOOKUP(F24,'ANALISE FORNECEDOR'!$A:$I,8,0)),"")</f>
        <v/>
      </c>
      <c r="AL24" s="44">
        <f>IF(D24="","",AVERAGE(AM24,AK24))</f>
        <v/>
      </c>
      <c r="AM24" s="44">
        <f>IFERROR(IF(D24="","",VLOOKUP(F24,'ANALISE FORNECEDOR'!$A:$I,9,0)),"")</f>
        <v/>
      </c>
      <c r="AN24" s="45">
        <f>IF(D24="","",IF(Y24&gt;12,AI24*(U24+Y24),AI24*U24))</f>
        <v/>
      </c>
      <c r="AO24" s="45">
        <f>IF(D24="","",IF(Y24&gt;12,AI24*(U24+V24+Y24),AI24*(U24+V24)))</f>
        <v/>
      </c>
      <c r="AP24" s="46">
        <f>IF(D24="","",IF(Y24&gt;12,AG24*(U24+Y24),AG24*U24))</f>
        <v/>
      </c>
      <c r="AQ24" s="46">
        <f>IF(D24="","",IF(Y24&gt;12,AG24*(U24+V24+Y24),AG24*(U24+V24)))</f>
        <v/>
      </c>
      <c r="AR24" s="46">
        <f>IF(D24="","",IF(OR(R24="A",R24="AA",R24="AAA"),AP24,0))</f>
        <v/>
      </c>
      <c r="AS24" s="46">
        <f>IF(D24="","",IF(R24="B",AP24,0))</f>
        <v/>
      </c>
      <c r="AT24" s="46">
        <f>IF(D24="","",IF(R24="C",AP24,0))</f>
        <v/>
      </c>
      <c r="AU24" s="47">
        <f>IF(D24="","",IFERROR(AN24/AJ24,0))</f>
        <v/>
      </c>
      <c r="AV24" s="47">
        <f>IF(D24="","",IFERROR(((AO24)/AJ24),0))</f>
        <v/>
      </c>
      <c r="AW24" s="48">
        <f>IF(D24="","",IF(OR(S24="S",NOT(AND(ISNUMBER(AC24),ISNUMBER(AL24),AC24*AL24&gt;=0))),0,AC24*AL24))</f>
        <v/>
      </c>
      <c r="AX24" s="49">
        <f>IFERROR(IF(D24="","",AW24*AG24),0)</f>
        <v/>
      </c>
      <c r="AY24" s="48">
        <f>IF(D24="","",IF(OR(S24="S",NOT(AND(ISNUMBER(AC24),ISNUMBER(AK24),AC24*AK24&gt;=0))),0,AC24*AK24))</f>
        <v/>
      </c>
      <c r="AZ24" s="48">
        <f>IFERROR(IF(D24="","",IF(AY24=0,0,IF(((AY24)-(U24+Y24))&lt;0,0,(AY24)-U24))),0)</f>
        <v/>
      </c>
      <c r="BA24" s="49">
        <f>IF(D24="","",AZ24*AG24)</f>
        <v/>
      </c>
      <c r="BB24" s="49">
        <f>IF(D24="","",IF(OR(R24="A",R24="AA",R24="AAA"),BA24,0))</f>
        <v/>
      </c>
      <c r="BC24" s="49">
        <f>IF(D24="","",IF(R24="B",BA24,0))</f>
        <v/>
      </c>
      <c r="BD24" s="49">
        <f>IF(D24="","",IF(R24="B",BA24,0))</f>
        <v/>
      </c>
      <c r="BE24" s="49">
        <f>IF(D24="","",IF(S24="S",
1,
IF(AC24=0,
1,
IF(
IFERROR(((U24+Y24)*AG24)/((AC24*AK24)*AG24),0)&lt;0,
0,
IF(
IFERROR(((U24+Y24)*AG24)/((AC24*AK24)*AG24),0)&gt;1,
1,
IFERROR(((U24+Y24)*AG24)/((AC24*AK24)*AG24),0)
)
)
)
))</f>
        <v/>
      </c>
      <c r="BF24" s="49">
        <f>IF(D24="","",IF(S24="S",
1,
IF(AC24=0,
1,
IF(
IFERROR(((U24+V24+Y24)*AG24)/((AC24*AK24)*AG24),0)&lt;0,
0,
IF(
IFERROR(((U24+V24+Y24)*AG24)/((AC24*AK24)*AG24),0)&gt;1,
1,
IFERROR(((U24+V24+Y24)*AG24)/((AC24*AK24)*AG24),0)
)
)
)
))</f>
        <v/>
      </c>
      <c r="BG24" s="50">
        <f>IF(D24="","",IF(S24="S",0,IF(AND(ISNUMBER(AC24),ISNUMBER(AM24)),IF(OR(AC24*AM24&lt;0,ISERR(AC24*AM24)),0,AC24*AM24),0)))</f>
        <v/>
      </c>
      <c r="BH24" s="50">
        <f>IF(D24="","",IF(BY24&gt;TODAY()-60,0,IF(Y24&gt;12,MAX(0,(U24+Y24)-BG24),MAX(0,U24-BG24))))</f>
        <v/>
      </c>
      <c r="BI24" s="51">
        <f>IF(D24="","",BH24*AG24)</f>
        <v/>
      </c>
      <c r="BJ24" s="51">
        <f>IF(D24="","",IF(OR(R24="A",R24="AA",R24="AAA"),BI24,0))</f>
        <v/>
      </c>
      <c r="BK24" s="51">
        <f>IF(D24="","",IF(R24="B",BI24,0))</f>
        <v/>
      </c>
      <c r="BL24" s="51">
        <f>IF(D24="","",IF(R24="C",BI24,0))</f>
        <v/>
      </c>
      <c r="BM24" s="51">
        <f>IF(D24="","",IFERROR(MAX(0,MIN(BI24/AP24,1)),0))</f>
        <v/>
      </c>
      <c r="BN24" s="52">
        <f>IF(D24="","",AB24*AG24)</f>
        <v/>
      </c>
      <c r="BO24" s="52">
        <f>IF(D24="","",(U24+V24+X24)*AG24)</f>
        <v/>
      </c>
      <c r="BP24" s="52">
        <f>IF(D24="","",(AB24*3)*AG24)</f>
        <v/>
      </c>
      <c r="BQ24" s="52">
        <f>IF(D24="","",IF(BO24-BP24&gt;0,0,BO24-BP24))</f>
        <v/>
      </c>
      <c r="BR24" s="52">
        <f>IF(D24="","",IF(BO24-BP24-BN24&gt;0,0,BO24-BP24-BN24))</f>
        <v/>
      </c>
      <c r="BS24" s="53">
        <f>IF(D24="","",IFERROR(AB24*AI24,0))</f>
        <v/>
      </c>
      <c r="BT24" s="53">
        <f>IF(D24="","",IFERROR(IF(X24&gt;12, AI24*(U24+V24+X24), AI24*(U24+V24)),0))</f>
        <v/>
      </c>
      <c r="BU24" s="53">
        <f>IF(D24="","",IFERROR(((AB24*3)*AI24),0))</f>
        <v/>
      </c>
      <c r="BV24" s="53">
        <f>IF(D24="","",IF(BT24-BU24&gt;0,0,BT24-BU24))</f>
        <v/>
      </c>
      <c r="BW24" s="53">
        <f>IF(D24="","",IF(BT24-BU24-BS24&gt;0,0,BT24-BU24-BS24))</f>
        <v/>
      </c>
      <c r="BX24" s="36">
        <f>IF(D24="","",IFERROR(VLOOKUP(D24,'produto-entrada-7'!A:M,3,0),"SEM PEDIDO"))</f>
        <v/>
      </c>
      <c r="BY24" s="36">
        <f>IF(D24="","",VLOOKUP(D24,'produto-estoque-total-7'!A:AB,25,0))</f>
        <v/>
      </c>
      <c r="BZ24" s="36">
        <f>IF(D24="","",IFERROR(VLOOKUP(D24,'produto-estoque-total-7'!A:AB,26,0)/100,0))</f>
        <v/>
      </c>
      <c r="CA24" s="36">
        <f>IF(D24="","",IFERROR(VLOOKUP(D24,'produto-estoque-total-7'!A:AB,27,0)/100,0))</f>
        <v/>
      </c>
      <c r="CB24" s="41">
        <f>IF(D24="","",V24*AF24)</f>
        <v/>
      </c>
      <c r="CC24" s="41">
        <f>IF(D24="","",V24*AI24)</f>
        <v/>
      </c>
      <c r="CD24" s="54">
        <f>IF(D24="","",VLOOKUP(D24,'produto-estoque-total-7'!A:AB,28,0))</f>
        <v/>
      </c>
    </row>
    <row r="25">
      <c r="A25" s="36">
        <f>IF(D25="","",VLOOKUP(D25,'produto-estoque-total-7'!A:AB,3,0))</f>
        <v/>
      </c>
      <c r="B25" s="1">
        <f>IF(D25="","",VLOOKUP(D25,'produto-estoque-total-7'!A:AB,12,0))</f>
        <v/>
      </c>
      <c r="C25" s="1">
        <f>IF(D25="","",VLOOKUP(D25,'produto-estoque-total-7'!A:AB,2,0))</f>
        <v/>
      </c>
      <c r="D25" s="37">
        <f>IFERROR(IF('produto-estoque-total-7'!A24="","",'produto-estoque-total-7'!A24),"")</f>
        <v/>
      </c>
      <c r="E25" s="1">
        <f>IF(D25="","",VLOOKUP(D25,'produto-estoque-total-7'!A:AB,4,0))</f>
        <v/>
      </c>
      <c r="F25" s="36">
        <f>IF(D25="","",VLOOKUP(D25,'produto-estoque-total-7'!A:AB,13,0))</f>
        <v/>
      </c>
      <c r="G25" s="1">
        <f>IF(F25="","",VLOOKUP(F25,'FORNECEDORES X COMPRADOR'!A:D,4,0))</f>
        <v/>
      </c>
      <c r="H25" s="1">
        <f>IF(F25="","",VLOOKUP(F25,'FORNECEDORES X COMPRADOR'!A:E,5,0))</f>
        <v/>
      </c>
      <c r="I25" s="36">
        <f>IF(D25="","",VLOOKUP(D25,'produto-estoque-total-7'!A:AB,15,0))</f>
        <v/>
      </c>
      <c r="J25" s="36">
        <f>IF(D25="","",VLOOKUP(D25,'produto-estoque-total-7'!A:AB,19,0))</f>
        <v/>
      </c>
      <c r="K25" s="1">
        <f>IF(D25="","",VLOOKUP(D25,'produto-estoque-total-7'!A:AB,20,0))</f>
        <v/>
      </c>
      <c r="L25" s="36">
        <f>IF(D25="","",VLOOKUP(D25,'produto-estoque-total-7'!A:AB,17,0))</f>
        <v/>
      </c>
      <c r="M25" s="1">
        <f>IF(D25="","",VLOOKUP(D25,'produto-estoque-total-7'!A:AB,18,0))</f>
        <v/>
      </c>
      <c r="N25" s="36">
        <f>IF(D25="","",VLOOKUP(D25,'produto-estoque-total-7'!A:AB,21,0))</f>
        <v/>
      </c>
      <c r="O25" s="1">
        <f>IF(D25="","",VLOOKUP(D25,'produto-estoque-total-7'!A:AB,22,0))</f>
        <v/>
      </c>
      <c r="P25" s="36">
        <f>IF(D25="","",VLOOKUP(D25,'produto-estoque-total-7'!A:AB,23,0))</f>
        <v/>
      </c>
      <c r="Q25" s="1">
        <f>IF(D25="","",VLOOKUP(D25,'produto-estoque-total-7'!A:AB,24,0))</f>
        <v/>
      </c>
      <c r="R25" s="38">
        <f>IFERROR(IF(D25="","",VLOOKUP(D25,'produto-venda-7'!B:N,13,0)),"C")</f>
        <v/>
      </c>
      <c r="S25" s="39">
        <f>IF(D25="","",VLOOKUP(D25,'produto-estoque-total-7'!A:AB,6,0))</f>
        <v/>
      </c>
      <c r="T25" s="39">
        <f>IF(D25="","",VLOOKUP(D25,'produto-estoque-total-7'!A:AB,5,0))</f>
        <v/>
      </c>
      <c r="U25" s="40">
        <f>IF(D25="","",VLOOKUP(D25,'produto-estoque-total-7'!A:AB,11,0))</f>
        <v/>
      </c>
      <c r="V25" s="41">
        <f>IF(D25="","",IFERROR(VLOOKUP(D25,'produto-entrada-7'!A:M,10,0),0))</f>
        <v/>
      </c>
      <c r="W25" s="42" t="n"/>
      <c r="X25" s="39">
        <f>IF(D25="","",VLOOKUP(D25,'produto-estoque-total-7'!A:AB,8,0))</f>
        <v/>
      </c>
      <c r="Y25" s="39">
        <f>IF(D25="","",VLOOKUP(D25,'produto-estoque-total-7'!A:AB,9,0))</f>
        <v/>
      </c>
      <c r="Z25" s="39">
        <f>IF(D25="","",VLOOKUP(D25,'produto-estoque-total-7'!A:AB,10,0))</f>
        <v/>
      </c>
      <c r="AA25" s="39">
        <f>IFERROR(IF(D25="","",VLOOKUP(D25,'produto-venda-7'!B:N,4,0)),0)</f>
        <v/>
      </c>
      <c r="AB25" s="39">
        <f>IFERROR(IF(D25="","",VLOOKUP(D25,'produto-venda-7'!B:N,5,0)),0)</f>
        <v/>
      </c>
      <c r="AC25" s="39">
        <f>IF(D25="","",IFERROR(AA25/90,0))</f>
        <v/>
      </c>
      <c r="AD25" s="36">
        <f>IF(D25="","",IFERROR(VLOOKUP(D25,'produto-entrada-7'!A:M,4,0),0))</f>
        <v/>
      </c>
      <c r="AE25" s="36">
        <f>IFERROR(IF(D25="","",VLOOKUP(D25,'produto-venda-7'!B:N,10,0)),0)</f>
        <v/>
      </c>
      <c r="AF25" s="36">
        <f>IF(D25="","",IFERROR(VLOOKUP(D25,'produto-entrada-7'!A:M,11,0),0))</f>
        <v/>
      </c>
      <c r="AG25" s="1">
        <f>IF(D25="","",IFERROR(VLOOKUP(D25,'produto-entrada-7'!A:M,12,0),0))</f>
        <v/>
      </c>
      <c r="AH25" s="1">
        <f>IF(D25="","",IFERROR(VLOOKUP(D25,'produto-entrada-7'!A:M,13,0),0))</f>
        <v/>
      </c>
      <c r="AI25" s="36">
        <f>IFERROR(IF(D25="","",VLOOKUP(D25,'produto-venda-7'!B:N,11,0)),0)</f>
        <v/>
      </c>
      <c r="AJ25" s="43">
        <f>IF(D25="","",IFERROR(AI25*AB25,0))</f>
        <v/>
      </c>
      <c r="AK25" s="44">
        <f>IFERROR(IF(D25="","",VLOOKUP(F25,'ANALISE FORNECEDOR'!$A:$I,8,0)),"")</f>
        <v/>
      </c>
      <c r="AL25" s="44">
        <f>IF(D25="","",AVERAGE(AM25,AK25))</f>
        <v/>
      </c>
      <c r="AM25" s="44">
        <f>IFERROR(IF(D25="","",VLOOKUP(F25,'ANALISE FORNECEDOR'!$A:$I,9,0)),"")</f>
        <v/>
      </c>
      <c r="AN25" s="45">
        <f>IF(D25="","",IF(Y25&gt;12,AI25*(U25+Y25),AI25*U25))</f>
        <v/>
      </c>
      <c r="AO25" s="45">
        <f>IF(D25="","",IF(Y25&gt;12,AI25*(U25+V25+Y25),AI25*(U25+V25)))</f>
        <v/>
      </c>
      <c r="AP25" s="46">
        <f>IF(D25="","",IF(Y25&gt;12,AG25*(U25+Y25),AG25*U25))</f>
        <v/>
      </c>
      <c r="AQ25" s="46">
        <f>IF(D25="","",IF(Y25&gt;12,AG25*(U25+V25+Y25),AG25*(U25+V25)))</f>
        <v/>
      </c>
      <c r="AR25" s="46">
        <f>IF(D25="","",IF(OR(R25="A",R25="AA",R25="AAA"),AP25,0))</f>
        <v/>
      </c>
      <c r="AS25" s="46">
        <f>IF(D25="","",IF(R25="B",AP25,0))</f>
        <v/>
      </c>
      <c r="AT25" s="46">
        <f>IF(D25="","",IF(R25="C",AP25,0))</f>
        <v/>
      </c>
      <c r="AU25" s="47">
        <f>IF(D25="","",IFERROR(AN25/AJ25,0))</f>
        <v/>
      </c>
      <c r="AV25" s="47">
        <f>IF(D25="","",IFERROR(((AO25)/AJ25),0))</f>
        <v/>
      </c>
      <c r="AW25" s="48">
        <f>IF(D25="","",IF(OR(S25="S",NOT(AND(ISNUMBER(AC25),ISNUMBER(AL25),AC25*AL25&gt;=0))),0,AC25*AL25))</f>
        <v/>
      </c>
      <c r="AX25" s="49">
        <f>IFERROR(IF(D25="","",AW25*AG25),0)</f>
        <v/>
      </c>
      <c r="AY25" s="48">
        <f>IF(D25="","",IF(OR(S25="S",NOT(AND(ISNUMBER(AC25),ISNUMBER(AK25),AC25*AK25&gt;=0))),0,AC25*AK25))</f>
        <v/>
      </c>
      <c r="AZ25" s="48">
        <f>IFERROR(IF(D25="","",IF(AY25=0,0,IF(((AY25)-(U25+Y25))&lt;0,0,(AY25)-U25))),0)</f>
        <v/>
      </c>
      <c r="BA25" s="49">
        <f>IF(D25="","",AZ25*AG25)</f>
        <v/>
      </c>
      <c r="BB25" s="49">
        <f>IF(D25="","",IF(OR(R25="A",R25="AA",R25="AAA"),BA25,0))</f>
        <v/>
      </c>
      <c r="BC25" s="49">
        <f>IF(D25="","",IF(R25="B",BA25,0))</f>
        <v/>
      </c>
      <c r="BD25" s="49">
        <f>IF(D25="","",IF(R25="B",BA25,0))</f>
        <v/>
      </c>
      <c r="BE25" s="49">
        <f>IF(D25="","",IF(S25="S",
1,
IF(AC25=0,
1,
IF(
IFERROR(((U25+Y25)*AG25)/((AC25*AK25)*AG25),0)&lt;0,
0,
IF(
IFERROR(((U25+Y25)*AG25)/((AC25*AK25)*AG25),0)&gt;1,
1,
IFERROR(((U25+Y25)*AG25)/((AC25*AK25)*AG25),0)
)
)
)
))</f>
        <v/>
      </c>
      <c r="BF25" s="49">
        <f>IF(D25="","",IF(S25="S",
1,
IF(AC25=0,
1,
IF(
IFERROR(((U25+V25+Y25)*AG25)/((AC25*AK25)*AG25),0)&lt;0,
0,
IF(
IFERROR(((U25+V25+Y25)*AG25)/((AC25*AK25)*AG25),0)&gt;1,
1,
IFERROR(((U25+V25+Y25)*AG25)/((AC25*AK25)*AG25),0)
)
)
)
))</f>
        <v/>
      </c>
      <c r="BG25" s="50">
        <f>IF(D25="","",IF(S25="S",0,IF(AND(ISNUMBER(AC25),ISNUMBER(AM25)),IF(OR(AC25*AM25&lt;0,ISERR(AC25*AM25)),0,AC25*AM25),0)))</f>
        <v/>
      </c>
      <c r="BH25" s="50">
        <f>IF(D25="","",IF(BY25&gt;TODAY()-60,0,IF(Y25&gt;12,MAX(0,(U25+Y25)-BG25),MAX(0,U25-BG25))))</f>
        <v/>
      </c>
      <c r="BI25" s="51">
        <f>IF(D25="","",BH25*AG25)</f>
        <v/>
      </c>
      <c r="BJ25" s="51">
        <f>IF(D25="","",IF(OR(R25="A",R25="AA",R25="AAA"),BI25,0))</f>
        <v/>
      </c>
      <c r="BK25" s="51">
        <f>IF(D25="","",IF(R25="B",BI25,0))</f>
        <v/>
      </c>
      <c r="BL25" s="51">
        <f>IF(D25="","",IF(R25="C",BI25,0))</f>
        <v/>
      </c>
      <c r="BM25" s="51">
        <f>IF(D25="","",IFERROR(MAX(0,MIN(BI25/AP25,1)),0))</f>
        <v/>
      </c>
      <c r="BN25" s="52">
        <f>IF(D25="","",AB25*AG25)</f>
        <v/>
      </c>
      <c r="BO25" s="52">
        <f>IF(D25="","",(U25+V25+X25)*AG25)</f>
        <v/>
      </c>
      <c r="BP25" s="52">
        <f>IF(D25="","",(AB25*3)*AG25)</f>
        <v/>
      </c>
      <c r="BQ25" s="52">
        <f>IF(D25="","",IF(BO25-BP25&gt;0,0,BO25-BP25))</f>
        <v/>
      </c>
      <c r="BR25" s="52">
        <f>IF(D25="","",IF(BO25-BP25-BN25&gt;0,0,BO25-BP25-BN25))</f>
        <v/>
      </c>
      <c r="BS25" s="53">
        <f>IF(D25="","",IFERROR(AB25*AI25,0))</f>
        <v/>
      </c>
      <c r="BT25" s="53">
        <f>IF(D25="","",IFERROR(IF(X25&gt;12, AI25*(U25+V25+X25), AI25*(U25+V25)),0))</f>
        <v/>
      </c>
      <c r="BU25" s="53">
        <f>IF(D25="","",IFERROR(((AB25*3)*AI25),0))</f>
        <v/>
      </c>
      <c r="BV25" s="53">
        <f>IF(D25="","",IF(BT25-BU25&gt;0,0,BT25-BU25))</f>
        <v/>
      </c>
      <c r="BW25" s="53">
        <f>IF(D25="","",IF(BT25-BU25-BS25&gt;0,0,BT25-BU25-BS25))</f>
        <v/>
      </c>
      <c r="BX25" s="36">
        <f>IF(D25="","",IFERROR(VLOOKUP(D25,'produto-entrada-7'!A:M,3,0),"SEM PEDIDO"))</f>
        <v/>
      </c>
      <c r="BY25" s="36">
        <f>IF(D25="","",VLOOKUP(D25,'produto-estoque-total-7'!A:AB,25,0))</f>
        <v/>
      </c>
      <c r="BZ25" s="36">
        <f>IF(D25="","",IFERROR(VLOOKUP(D25,'produto-estoque-total-7'!A:AB,26,0)/100,0))</f>
        <v/>
      </c>
      <c r="CA25" s="36">
        <f>IF(D25="","",IFERROR(VLOOKUP(D25,'produto-estoque-total-7'!A:AB,27,0)/100,0))</f>
        <v/>
      </c>
      <c r="CB25" s="41">
        <f>IF(D25="","",V25*AF25)</f>
        <v/>
      </c>
      <c r="CC25" s="41">
        <f>IF(D25="","",V25*AI25)</f>
        <v/>
      </c>
      <c r="CD25" s="54">
        <f>IF(D25="","",VLOOKUP(D25,'produto-estoque-total-7'!A:AB,28,0))</f>
        <v/>
      </c>
    </row>
    <row r="26">
      <c r="A26" s="36">
        <f>IF(D26="","",VLOOKUP(D26,'produto-estoque-total-7'!A:AB,3,0))</f>
        <v/>
      </c>
      <c r="B26" s="1">
        <f>IF(D26="","",VLOOKUP(D26,'produto-estoque-total-7'!A:AB,12,0))</f>
        <v/>
      </c>
      <c r="C26" s="1">
        <f>IF(D26="","",VLOOKUP(D26,'produto-estoque-total-7'!A:AB,2,0))</f>
        <v/>
      </c>
      <c r="D26" s="37">
        <f>IFERROR(IF('produto-estoque-total-7'!A25="","",'produto-estoque-total-7'!A25),"")</f>
        <v/>
      </c>
      <c r="E26" s="1">
        <f>IF(D26="","",VLOOKUP(D26,'produto-estoque-total-7'!A:AB,4,0))</f>
        <v/>
      </c>
      <c r="F26" s="36">
        <f>IF(D26="","",VLOOKUP(D26,'produto-estoque-total-7'!A:AB,13,0))</f>
        <v/>
      </c>
      <c r="G26" s="1">
        <f>IF(F26="","",VLOOKUP(F26,'FORNECEDORES X COMPRADOR'!A:D,4,0))</f>
        <v/>
      </c>
      <c r="H26" s="1">
        <f>IF(F26="","",VLOOKUP(F26,'FORNECEDORES X COMPRADOR'!A:E,5,0))</f>
        <v/>
      </c>
      <c r="I26" s="36">
        <f>IF(D26="","",VLOOKUP(D26,'produto-estoque-total-7'!A:AB,15,0))</f>
        <v/>
      </c>
      <c r="J26" s="36">
        <f>IF(D26="","",VLOOKUP(D26,'produto-estoque-total-7'!A:AB,19,0))</f>
        <v/>
      </c>
      <c r="K26" s="1">
        <f>IF(D26="","",VLOOKUP(D26,'produto-estoque-total-7'!A:AB,20,0))</f>
        <v/>
      </c>
      <c r="L26" s="36">
        <f>IF(D26="","",VLOOKUP(D26,'produto-estoque-total-7'!A:AB,17,0))</f>
        <v/>
      </c>
      <c r="M26" s="1">
        <f>IF(D26="","",VLOOKUP(D26,'produto-estoque-total-7'!A:AB,18,0))</f>
        <v/>
      </c>
      <c r="N26" s="36">
        <f>IF(D26="","",VLOOKUP(D26,'produto-estoque-total-7'!A:AB,21,0))</f>
        <v/>
      </c>
      <c r="O26" s="1">
        <f>IF(D26="","",VLOOKUP(D26,'produto-estoque-total-7'!A:AB,22,0))</f>
        <v/>
      </c>
      <c r="P26" s="36">
        <f>IF(D26="","",VLOOKUP(D26,'produto-estoque-total-7'!A:AB,23,0))</f>
        <v/>
      </c>
      <c r="Q26" s="1">
        <f>IF(D26="","",VLOOKUP(D26,'produto-estoque-total-7'!A:AB,24,0))</f>
        <v/>
      </c>
      <c r="R26" s="38">
        <f>IFERROR(IF(D26="","",VLOOKUP(D26,'produto-venda-7'!B:N,13,0)),"C")</f>
        <v/>
      </c>
      <c r="S26" s="39">
        <f>IF(D26="","",VLOOKUP(D26,'produto-estoque-total-7'!A:AB,6,0))</f>
        <v/>
      </c>
      <c r="T26" s="39">
        <f>IF(D26="","",VLOOKUP(D26,'produto-estoque-total-7'!A:AB,5,0))</f>
        <v/>
      </c>
      <c r="U26" s="40">
        <f>IF(D26="","",VLOOKUP(D26,'produto-estoque-total-7'!A:AB,11,0))</f>
        <v/>
      </c>
      <c r="V26" s="41">
        <f>IF(D26="","",IFERROR(VLOOKUP(D26,'produto-entrada-7'!A:M,10,0),0))</f>
        <v/>
      </c>
      <c r="W26" s="42" t="n"/>
      <c r="X26" s="39">
        <f>IF(D26="","",VLOOKUP(D26,'produto-estoque-total-7'!A:AB,8,0))</f>
        <v/>
      </c>
      <c r="Y26" s="39">
        <f>IF(D26="","",VLOOKUP(D26,'produto-estoque-total-7'!A:AB,9,0))</f>
        <v/>
      </c>
      <c r="Z26" s="39">
        <f>IF(D26="","",VLOOKUP(D26,'produto-estoque-total-7'!A:AB,10,0))</f>
        <v/>
      </c>
      <c r="AA26" s="39">
        <f>IFERROR(IF(D26="","",VLOOKUP(D26,'produto-venda-7'!B:N,4,0)),0)</f>
        <v/>
      </c>
      <c r="AB26" s="39">
        <f>IFERROR(IF(D26="","",VLOOKUP(D26,'produto-venda-7'!B:N,5,0)),0)</f>
        <v/>
      </c>
      <c r="AC26" s="39">
        <f>IF(D26="","",IFERROR(AA26/90,0))</f>
        <v/>
      </c>
      <c r="AD26" s="36">
        <f>IF(D26="","",IFERROR(VLOOKUP(D26,'produto-entrada-7'!A:M,4,0),0))</f>
        <v/>
      </c>
      <c r="AE26" s="36">
        <f>IFERROR(IF(D26="","",VLOOKUP(D26,'produto-venda-7'!B:N,10,0)),0)</f>
        <v/>
      </c>
      <c r="AF26" s="36">
        <f>IF(D26="","",IFERROR(VLOOKUP(D26,'produto-entrada-7'!A:M,11,0),0))</f>
        <v/>
      </c>
      <c r="AG26" s="1">
        <f>IF(D26="","",IFERROR(VLOOKUP(D26,'produto-entrada-7'!A:M,12,0),0))</f>
        <v/>
      </c>
      <c r="AH26" s="1">
        <f>IF(D26="","",IFERROR(VLOOKUP(D26,'produto-entrada-7'!A:M,13,0),0))</f>
        <v/>
      </c>
      <c r="AI26" s="36">
        <f>IFERROR(IF(D26="","",VLOOKUP(D26,'produto-venda-7'!B:N,11,0)),0)</f>
        <v/>
      </c>
      <c r="AJ26" s="43">
        <f>IF(D26="","",IFERROR(AI26*AB26,0))</f>
        <v/>
      </c>
      <c r="AK26" s="44">
        <f>IFERROR(IF(D26="","",VLOOKUP(F26,'ANALISE FORNECEDOR'!$A:$I,8,0)),"")</f>
        <v/>
      </c>
      <c r="AL26" s="44">
        <f>IF(D26="","",AVERAGE(AM26,AK26))</f>
        <v/>
      </c>
      <c r="AM26" s="44">
        <f>IFERROR(IF(D26="","",VLOOKUP(F26,'ANALISE FORNECEDOR'!$A:$I,9,0)),"")</f>
        <v/>
      </c>
      <c r="AN26" s="45">
        <f>IF(D26="","",IF(Y26&gt;12,AI26*(U26+Y26),AI26*U26))</f>
        <v/>
      </c>
      <c r="AO26" s="45">
        <f>IF(D26="","",IF(Y26&gt;12,AI26*(U26+V26+Y26),AI26*(U26+V26)))</f>
        <v/>
      </c>
      <c r="AP26" s="46">
        <f>IF(D26="","",IF(Y26&gt;12,AG26*(U26+Y26),AG26*U26))</f>
        <v/>
      </c>
      <c r="AQ26" s="46">
        <f>IF(D26="","",IF(Y26&gt;12,AG26*(U26+V26+Y26),AG26*(U26+V26)))</f>
        <v/>
      </c>
      <c r="AR26" s="46">
        <f>IF(D26="","",IF(OR(R26="A",R26="AA",R26="AAA"),AP26,0))</f>
        <v/>
      </c>
      <c r="AS26" s="46">
        <f>IF(D26="","",IF(R26="B",AP26,0))</f>
        <v/>
      </c>
      <c r="AT26" s="46">
        <f>IF(D26="","",IF(R26="C",AP26,0))</f>
        <v/>
      </c>
      <c r="AU26" s="47">
        <f>IF(D26="","",IFERROR(AN26/AJ26,0))</f>
        <v/>
      </c>
      <c r="AV26" s="47">
        <f>IF(D26="","",IFERROR(((AO26)/AJ26),0))</f>
        <v/>
      </c>
      <c r="AW26" s="48">
        <f>IF(D26="","",IF(OR(S26="S",NOT(AND(ISNUMBER(AC26),ISNUMBER(AL26),AC26*AL26&gt;=0))),0,AC26*AL26))</f>
        <v/>
      </c>
      <c r="AX26" s="49">
        <f>IFERROR(IF(D26="","",AW26*AG26),0)</f>
        <v/>
      </c>
      <c r="AY26" s="48">
        <f>IF(D26="","",IF(OR(S26="S",NOT(AND(ISNUMBER(AC26),ISNUMBER(AK26),AC26*AK26&gt;=0))),0,AC26*AK26))</f>
        <v/>
      </c>
      <c r="AZ26" s="48">
        <f>IFERROR(IF(D26="","",IF(AY26=0,0,IF(((AY26)-(U26+Y26))&lt;0,0,(AY26)-U26))),0)</f>
        <v/>
      </c>
      <c r="BA26" s="49">
        <f>IF(D26="","",AZ26*AG26)</f>
        <v/>
      </c>
      <c r="BB26" s="49">
        <f>IF(D26="","",IF(OR(R26="A",R26="AA",R26="AAA"),BA26,0))</f>
        <v/>
      </c>
      <c r="BC26" s="49">
        <f>IF(D26="","",IF(R26="B",BA26,0))</f>
        <v/>
      </c>
      <c r="BD26" s="49">
        <f>IF(D26="","",IF(R26="B",BA26,0))</f>
        <v/>
      </c>
      <c r="BE26" s="49">
        <f>IF(D26="","",IF(S26="S",
1,
IF(AC26=0,
1,
IF(
IFERROR(((U26+Y26)*AG26)/((AC26*AK26)*AG26),0)&lt;0,
0,
IF(
IFERROR(((U26+Y26)*AG26)/((AC26*AK26)*AG26),0)&gt;1,
1,
IFERROR(((U26+Y26)*AG26)/((AC26*AK26)*AG26),0)
)
)
)
))</f>
        <v/>
      </c>
      <c r="BF26" s="49">
        <f>IF(D26="","",IF(S26="S",
1,
IF(AC26=0,
1,
IF(
IFERROR(((U26+V26+Y26)*AG26)/((AC26*AK26)*AG26),0)&lt;0,
0,
IF(
IFERROR(((U26+V26+Y26)*AG26)/((AC26*AK26)*AG26),0)&gt;1,
1,
IFERROR(((U26+V26+Y26)*AG26)/((AC26*AK26)*AG26),0)
)
)
)
))</f>
        <v/>
      </c>
      <c r="BG26" s="50">
        <f>IF(D26="","",IF(S26="S",0,IF(AND(ISNUMBER(AC26),ISNUMBER(AM26)),IF(OR(AC26*AM26&lt;0,ISERR(AC26*AM26)),0,AC26*AM26),0)))</f>
        <v/>
      </c>
      <c r="BH26" s="50">
        <f>IF(D26="","",IF(BY26&gt;TODAY()-60,0,IF(Y26&gt;12,MAX(0,(U26+Y26)-BG26),MAX(0,U26-BG26))))</f>
        <v/>
      </c>
      <c r="BI26" s="51">
        <f>IF(D26="","",BH26*AG26)</f>
        <v/>
      </c>
      <c r="BJ26" s="51">
        <f>IF(D26="","",IF(OR(R26="A",R26="AA",R26="AAA"),BI26,0))</f>
        <v/>
      </c>
      <c r="BK26" s="51">
        <f>IF(D26="","",IF(R26="B",BI26,0))</f>
        <v/>
      </c>
      <c r="BL26" s="51">
        <f>IF(D26="","",IF(R26="C",BI26,0))</f>
        <v/>
      </c>
      <c r="BM26" s="51">
        <f>IF(D26="","",IFERROR(MAX(0,MIN(BI26/AP26,1)),0))</f>
        <v/>
      </c>
      <c r="BN26" s="52">
        <f>IF(D26="","",AB26*AG26)</f>
        <v/>
      </c>
      <c r="BO26" s="52">
        <f>IF(D26="","",(U26+V26+X26)*AG26)</f>
        <v/>
      </c>
      <c r="BP26" s="52">
        <f>IF(D26="","",(AB26*3)*AG26)</f>
        <v/>
      </c>
      <c r="BQ26" s="52">
        <f>IF(D26="","",IF(BO26-BP26&gt;0,0,BO26-BP26))</f>
        <v/>
      </c>
      <c r="BR26" s="52">
        <f>IF(D26="","",IF(BO26-BP26-BN26&gt;0,0,BO26-BP26-BN26))</f>
        <v/>
      </c>
      <c r="BS26" s="53">
        <f>IF(D26="","",IFERROR(AB26*AI26,0))</f>
        <v/>
      </c>
      <c r="BT26" s="53">
        <f>IF(D26="","",IFERROR(IF(X26&gt;12, AI26*(U26+V26+X26), AI26*(U26+V26)),0))</f>
        <v/>
      </c>
      <c r="BU26" s="53">
        <f>IF(D26="","",IFERROR(((AB26*3)*AI26),0))</f>
        <v/>
      </c>
      <c r="BV26" s="53">
        <f>IF(D26="","",IF(BT26-BU26&gt;0,0,BT26-BU26))</f>
        <v/>
      </c>
      <c r="BW26" s="53">
        <f>IF(D26="","",IF(BT26-BU26-BS26&gt;0,0,BT26-BU26-BS26))</f>
        <v/>
      </c>
      <c r="BX26" s="36">
        <f>IF(D26="","",IFERROR(VLOOKUP(D26,'produto-entrada-7'!A:M,3,0),"SEM PEDIDO"))</f>
        <v/>
      </c>
      <c r="BY26" s="36">
        <f>IF(D26="","",VLOOKUP(D26,'produto-estoque-total-7'!A:AB,25,0))</f>
        <v/>
      </c>
      <c r="BZ26" s="36">
        <f>IF(D26="","",IFERROR(VLOOKUP(D26,'produto-estoque-total-7'!A:AB,26,0)/100,0))</f>
        <v/>
      </c>
      <c r="CA26" s="36">
        <f>IF(D26="","",IFERROR(VLOOKUP(D26,'produto-estoque-total-7'!A:AB,27,0)/100,0))</f>
        <v/>
      </c>
      <c r="CB26" s="41">
        <f>IF(D26="","",V26*AF26)</f>
        <v/>
      </c>
      <c r="CC26" s="41">
        <f>IF(D26="","",V26*AI26)</f>
        <v/>
      </c>
      <c r="CD26" s="54">
        <f>IF(D26="","",VLOOKUP(D26,'produto-estoque-total-7'!A:AB,28,0))</f>
        <v/>
      </c>
    </row>
    <row r="27">
      <c r="A27" s="36">
        <f>IF(D27="","",VLOOKUP(D27,'produto-estoque-total-7'!A:AB,3,0))</f>
        <v/>
      </c>
      <c r="B27" s="1">
        <f>IF(D27="","",VLOOKUP(D27,'produto-estoque-total-7'!A:AB,12,0))</f>
        <v/>
      </c>
      <c r="C27" s="1">
        <f>IF(D27="","",VLOOKUP(D27,'produto-estoque-total-7'!A:AB,2,0))</f>
        <v/>
      </c>
      <c r="D27" s="37">
        <f>IFERROR(IF('produto-estoque-total-7'!A26="","",'produto-estoque-total-7'!A26),"")</f>
        <v/>
      </c>
      <c r="E27" s="1">
        <f>IF(D27="","",VLOOKUP(D27,'produto-estoque-total-7'!A:AB,4,0))</f>
        <v/>
      </c>
      <c r="F27" s="36">
        <f>IF(D27="","",VLOOKUP(D27,'produto-estoque-total-7'!A:AB,13,0))</f>
        <v/>
      </c>
      <c r="G27" s="1">
        <f>IF(F27="","",VLOOKUP(F27,'FORNECEDORES X COMPRADOR'!A:D,4,0))</f>
        <v/>
      </c>
      <c r="H27" s="1">
        <f>IF(F27="","",VLOOKUP(F27,'FORNECEDORES X COMPRADOR'!A:E,5,0))</f>
        <v/>
      </c>
      <c r="I27" s="36">
        <f>IF(D27="","",VLOOKUP(D27,'produto-estoque-total-7'!A:AB,15,0))</f>
        <v/>
      </c>
      <c r="J27" s="36">
        <f>IF(D27="","",VLOOKUP(D27,'produto-estoque-total-7'!A:AB,19,0))</f>
        <v/>
      </c>
      <c r="K27" s="1">
        <f>IF(D27="","",VLOOKUP(D27,'produto-estoque-total-7'!A:AB,20,0))</f>
        <v/>
      </c>
      <c r="L27" s="36">
        <f>IF(D27="","",VLOOKUP(D27,'produto-estoque-total-7'!A:AB,17,0))</f>
        <v/>
      </c>
      <c r="M27" s="1">
        <f>IF(D27="","",VLOOKUP(D27,'produto-estoque-total-7'!A:AB,18,0))</f>
        <v/>
      </c>
      <c r="N27" s="36">
        <f>IF(D27="","",VLOOKUP(D27,'produto-estoque-total-7'!A:AB,21,0))</f>
        <v/>
      </c>
      <c r="O27" s="1">
        <f>IF(D27="","",VLOOKUP(D27,'produto-estoque-total-7'!A:AB,22,0))</f>
        <v/>
      </c>
      <c r="P27" s="36">
        <f>IF(D27="","",VLOOKUP(D27,'produto-estoque-total-7'!A:AB,23,0))</f>
        <v/>
      </c>
      <c r="Q27" s="1">
        <f>IF(D27="","",VLOOKUP(D27,'produto-estoque-total-7'!A:AB,24,0))</f>
        <v/>
      </c>
      <c r="R27" s="38">
        <f>IFERROR(IF(D27="","",VLOOKUP(D27,'produto-venda-7'!B:N,13,0)),"C")</f>
        <v/>
      </c>
      <c r="S27" s="39">
        <f>IF(D27="","",VLOOKUP(D27,'produto-estoque-total-7'!A:AB,6,0))</f>
        <v/>
      </c>
      <c r="T27" s="39">
        <f>IF(D27="","",VLOOKUP(D27,'produto-estoque-total-7'!A:AB,5,0))</f>
        <v/>
      </c>
      <c r="U27" s="40">
        <f>IF(D27="","",VLOOKUP(D27,'produto-estoque-total-7'!A:AB,11,0))</f>
        <v/>
      </c>
      <c r="V27" s="41">
        <f>IF(D27="","",IFERROR(VLOOKUP(D27,'produto-entrada-7'!A:M,10,0),0))</f>
        <v/>
      </c>
      <c r="W27" s="42" t="n"/>
      <c r="X27" s="39">
        <f>IF(D27="","",VLOOKUP(D27,'produto-estoque-total-7'!A:AB,8,0))</f>
        <v/>
      </c>
      <c r="Y27" s="39">
        <f>IF(D27="","",VLOOKUP(D27,'produto-estoque-total-7'!A:AB,9,0))</f>
        <v/>
      </c>
      <c r="Z27" s="39">
        <f>IF(D27="","",VLOOKUP(D27,'produto-estoque-total-7'!A:AB,10,0))</f>
        <v/>
      </c>
      <c r="AA27" s="39">
        <f>IFERROR(IF(D27="","",VLOOKUP(D27,'produto-venda-7'!B:N,4,0)),0)</f>
        <v/>
      </c>
      <c r="AB27" s="39">
        <f>IFERROR(IF(D27="","",VLOOKUP(D27,'produto-venda-7'!B:N,5,0)),0)</f>
        <v/>
      </c>
      <c r="AC27" s="39">
        <f>IF(D27="","",IFERROR(AA27/90,0))</f>
        <v/>
      </c>
      <c r="AD27" s="36">
        <f>IF(D27="","",IFERROR(VLOOKUP(D27,'produto-entrada-7'!A:M,4,0),0))</f>
        <v/>
      </c>
      <c r="AE27" s="36">
        <f>IFERROR(IF(D27="","",VLOOKUP(D27,'produto-venda-7'!B:N,10,0)),0)</f>
        <v/>
      </c>
      <c r="AF27" s="36">
        <f>IF(D27="","",IFERROR(VLOOKUP(D27,'produto-entrada-7'!A:M,11,0),0))</f>
        <v/>
      </c>
      <c r="AG27" s="1">
        <f>IF(D27="","",IFERROR(VLOOKUP(D27,'produto-entrada-7'!A:M,12,0),0))</f>
        <v/>
      </c>
      <c r="AH27" s="1">
        <f>IF(D27="","",IFERROR(VLOOKUP(D27,'produto-entrada-7'!A:M,13,0),0))</f>
        <v/>
      </c>
      <c r="AI27" s="36">
        <f>IFERROR(IF(D27="","",VLOOKUP(D27,'produto-venda-7'!B:N,11,0)),0)</f>
        <v/>
      </c>
      <c r="AJ27" s="43">
        <f>IF(D27="","",IFERROR(AI27*AB27,0))</f>
        <v/>
      </c>
      <c r="AK27" s="44">
        <f>IFERROR(IF(D27="","",VLOOKUP(F27,'ANALISE FORNECEDOR'!$A:$I,8,0)),"")</f>
        <v/>
      </c>
      <c r="AL27" s="44">
        <f>IF(D27="","",AVERAGE(AM27,AK27))</f>
        <v/>
      </c>
      <c r="AM27" s="44">
        <f>IFERROR(IF(D27="","",VLOOKUP(F27,'ANALISE FORNECEDOR'!$A:$I,9,0)),"")</f>
        <v/>
      </c>
      <c r="AN27" s="45">
        <f>IF(D27="","",IF(Y27&gt;12,AI27*(U27+Y27),AI27*U27))</f>
        <v/>
      </c>
      <c r="AO27" s="45">
        <f>IF(D27="","",IF(Y27&gt;12,AI27*(U27+V27+Y27),AI27*(U27+V27)))</f>
        <v/>
      </c>
      <c r="AP27" s="46">
        <f>IF(D27="","",IF(Y27&gt;12,AG27*(U27+Y27),AG27*U27))</f>
        <v/>
      </c>
      <c r="AQ27" s="46">
        <f>IF(D27="","",IF(Y27&gt;12,AG27*(U27+V27+Y27),AG27*(U27+V27)))</f>
        <v/>
      </c>
      <c r="AR27" s="46">
        <f>IF(D27="","",IF(OR(R27="A",R27="AA",R27="AAA"),AP27,0))</f>
        <v/>
      </c>
      <c r="AS27" s="46">
        <f>IF(D27="","",IF(R27="B",AP27,0))</f>
        <v/>
      </c>
      <c r="AT27" s="46">
        <f>IF(D27="","",IF(R27="C",AP27,0))</f>
        <v/>
      </c>
      <c r="AU27" s="47">
        <f>IF(D27="","",IFERROR(AN27/AJ27,0))</f>
        <v/>
      </c>
      <c r="AV27" s="47">
        <f>IF(D27="","",IFERROR(((AO27)/AJ27),0))</f>
        <v/>
      </c>
      <c r="AW27" s="48">
        <f>IF(D27="","",IF(OR(S27="S",NOT(AND(ISNUMBER(AC27),ISNUMBER(AL27),AC27*AL27&gt;=0))),0,AC27*AL27))</f>
        <v/>
      </c>
      <c r="AX27" s="49">
        <f>IFERROR(IF(D27="","",AW27*AG27),0)</f>
        <v/>
      </c>
      <c r="AY27" s="48">
        <f>IF(D27="","",IF(OR(S27="S",NOT(AND(ISNUMBER(AC27),ISNUMBER(AK27),AC27*AK27&gt;=0))),0,AC27*AK27))</f>
        <v/>
      </c>
      <c r="AZ27" s="48">
        <f>IFERROR(IF(D27="","",IF(AY27=0,0,IF(((AY27)-(U27+Y27))&lt;0,0,(AY27)-U27))),0)</f>
        <v/>
      </c>
      <c r="BA27" s="49">
        <f>IF(D27="","",AZ27*AG27)</f>
        <v/>
      </c>
      <c r="BB27" s="49">
        <f>IF(D27="","",IF(OR(R27="A",R27="AA",R27="AAA"),BA27,0))</f>
        <v/>
      </c>
      <c r="BC27" s="49">
        <f>IF(D27="","",IF(R27="B",BA27,0))</f>
        <v/>
      </c>
      <c r="BD27" s="49">
        <f>IF(D27="","",IF(R27="B",BA27,0))</f>
        <v/>
      </c>
      <c r="BE27" s="49">
        <f>IF(D27="","",IF(S27="S",
1,
IF(AC27=0,
1,
IF(
IFERROR(((U27+Y27)*AG27)/((AC27*AK27)*AG27),0)&lt;0,
0,
IF(
IFERROR(((U27+Y27)*AG27)/((AC27*AK27)*AG27),0)&gt;1,
1,
IFERROR(((U27+Y27)*AG27)/((AC27*AK27)*AG27),0)
)
)
)
))</f>
        <v/>
      </c>
      <c r="BF27" s="49">
        <f>IF(D27="","",IF(S27="S",
1,
IF(AC27=0,
1,
IF(
IFERROR(((U27+V27+Y27)*AG27)/((AC27*AK27)*AG27),0)&lt;0,
0,
IF(
IFERROR(((U27+V27+Y27)*AG27)/((AC27*AK27)*AG27),0)&gt;1,
1,
IFERROR(((U27+V27+Y27)*AG27)/((AC27*AK27)*AG27),0)
)
)
)
))</f>
        <v/>
      </c>
      <c r="BG27" s="50">
        <f>IF(D27="","",IF(S27="S",0,IF(AND(ISNUMBER(AC27),ISNUMBER(AM27)),IF(OR(AC27*AM27&lt;0,ISERR(AC27*AM27)),0,AC27*AM27),0)))</f>
        <v/>
      </c>
      <c r="BH27" s="50">
        <f>IF(D27="","",IF(BY27&gt;TODAY()-60,0,IF(Y27&gt;12,MAX(0,(U27+Y27)-BG27),MAX(0,U27-BG27))))</f>
        <v/>
      </c>
      <c r="BI27" s="51">
        <f>IF(D27="","",BH27*AG27)</f>
        <v/>
      </c>
      <c r="BJ27" s="51">
        <f>IF(D27="","",IF(OR(R27="A",R27="AA",R27="AAA"),BI27,0))</f>
        <v/>
      </c>
      <c r="BK27" s="51">
        <f>IF(D27="","",IF(R27="B",BI27,0))</f>
        <v/>
      </c>
      <c r="BL27" s="51">
        <f>IF(D27="","",IF(R27="C",BI27,0))</f>
        <v/>
      </c>
      <c r="BM27" s="51">
        <f>IF(D27="","",IFERROR(MAX(0,MIN(BI27/AP27,1)),0))</f>
        <v/>
      </c>
      <c r="BN27" s="52">
        <f>IF(D27="","",AB27*AG27)</f>
        <v/>
      </c>
      <c r="BO27" s="52">
        <f>IF(D27="","",(U27+V27+X27)*AG27)</f>
        <v/>
      </c>
      <c r="BP27" s="52">
        <f>IF(D27="","",(AB27*3)*AG27)</f>
        <v/>
      </c>
      <c r="BQ27" s="52">
        <f>IF(D27="","",IF(BO27-BP27&gt;0,0,BO27-BP27))</f>
        <v/>
      </c>
      <c r="BR27" s="52">
        <f>IF(D27="","",IF(BO27-BP27-BN27&gt;0,0,BO27-BP27-BN27))</f>
        <v/>
      </c>
      <c r="BS27" s="53">
        <f>IF(D27="","",IFERROR(AB27*AI27,0))</f>
        <v/>
      </c>
      <c r="BT27" s="53">
        <f>IF(D27="","",IFERROR(IF(X27&gt;12, AI27*(U27+V27+X27), AI27*(U27+V27)),0))</f>
        <v/>
      </c>
      <c r="BU27" s="53">
        <f>IF(D27="","",IFERROR(((AB27*3)*AI27),0))</f>
        <v/>
      </c>
      <c r="BV27" s="53">
        <f>IF(D27="","",IF(BT27-BU27&gt;0,0,BT27-BU27))</f>
        <v/>
      </c>
      <c r="BW27" s="53">
        <f>IF(D27="","",IF(BT27-BU27-BS27&gt;0,0,BT27-BU27-BS27))</f>
        <v/>
      </c>
      <c r="BX27" s="36">
        <f>IF(D27="","",IFERROR(VLOOKUP(D27,'produto-entrada-7'!A:M,3,0),"SEM PEDIDO"))</f>
        <v/>
      </c>
      <c r="BY27" s="36">
        <f>IF(D27="","",VLOOKUP(D27,'produto-estoque-total-7'!A:AB,25,0))</f>
        <v/>
      </c>
      <c r="BZ27" s="36">
        <f>IF(D27="","",IFERROR(VLOOKUP(D27,'produto-estoque-total-7'!A:AB,26,0)/100,0))</f>
        <v/>
      </c>
      <c r="CA27" s="36">
        <f>IF(D27="","",IFERROR(VLOOKUP(D27,'produto-estoque-total-7'!A:AB,27,0)/100,0))</f>
        <v/>
      </c>
      <c r="CB27" s="41">
        <f>IF(D27="","",V27*AF27)</f>
        <v/>
      </c>
      <c r="CC27" s="41">
        <f>IF(D27="","",V27*AI27)</f>
        <v/>
      </c>
      <c r="CD27" s="54">
        <f>IF(D27="","",VLOOKUP(D27,'produto-estoque-total-7'!A:AB,28,0))</f>
        <v/>
      </c>
    </row>
    <row r="28">
      <c r="A28" s="36">
        <f>IF(D28="","",VLOOKUP(D28,'produto-estoque-total-7'!A:AB,3,0))</f>
        <v/>
      </c>
      <c r="B28" s="1">
        <f>IF(D28="","",VLOOKUP(D28,'produto-estoque-total-7'!A:AB,12,0))</f>
        <v/>
      </c>
      <c r="C28" s="1">
        <f>IF(D28="","",VLOOKUP(D28,'produto-estoque-total-7'!A:AB,2,0))</f>
        <v/>
      </c>
      <c r="D28" s="37">
        <f>IFERROR(IF('produto-estoque-total-7'!A27="","",'produto-estoque-total-7'!A27),"")</f>
        <v/>
      </c>
      <c r="E28" s="1">
        <f>IF(D28="","",VLOOKUP(D28,'produto-estoque-total-7'!A:AB,4,0))</f>
        <v/>
      </c>
      <c r="F28" s="36">
        <f>IF(D28="","",VLOOKUP(D28,'produto-estoque-total-7'!A:AB,13,0))</f>
        <v/>
      </c>
      <c r="G28" s="1">
        <f>IF(F28="","",VLOOKUP(F28,'FORNECEDORES X COMPRADOR'!A:D,4,0))</f>
        <v/>
      </c>
      <c r="H28" s="1">
        <f>IF(F28="","",VLOOKUP(F28,'FORNECEDORES X COMPRADOR'!A:E,5,0))</f>
        <v/>
      </c>
      <c r="I28" s="36">
        <f>IF(D28="","",VLOOKUP(D28,'produto-estoque-total-7'!A:AB,15,0))</f>
        <v/>
      </c>
      <c r="J28" s="36">
        <f>IF(D28="","",VLOOKUP(D28,'produto-estoque-total-7'!A:AB,19,0))</f>
        <v/>
      </c>
      <c r="K28" s="1">
        <f>IF(D28="","",VLOOKUP(D28,'produto-estoque-total-7'!A:AB,20,0))</f>
        <v/>
      </c>
      <c r="L28" s="36">
        <f>IF(D28="","",VLOOKUP(D28,'produto-estoque-total-7'!A:AB,17,0))</f>
        <v/>
      </c>
      <c r="M28" s="1">
        <f>IF(D28="","",VLOOKUP(D28,'produto-estoque-total-7'!A:AB,18,0))</f>
        <v/>
      </c>
      <c r="N28" s="36">
        <f>IF(D28="","",VLOOKUP(D28,'produto-estoque-total-7'!A:AB,21,0))</f>
        <v/>
      </c>
      <c r="O28" s="1">
        <f>IF(D28="","",VLOOKUP(D28,'produto-estoque-total-7'!A:AB,22,0))</f>
        <v/>
      </c>
      <c r="P28" s="36">
        <f>IF(D28="","",VLOOKUP(D28,'produto-estoque-total-7'!A:AB,23,0))</f>
        <v/>
      </c>
      <c r="Q28" s="1">
        <f>IF(D28="","",VLOOKUP(D28,'produto-estoque-total-7'!A:AB,24,0))</f>
        <v/>
      </c>
      <c r="R28" s="38">
        <f>IFERROR(IF(D28="","",VLOOKUP(D28,'produto-venda-7'!B:N,13,0)),"C")</f>
        <v/>
      </c>
      <c r="S28" s="39">
        <f>IF(D28="","",VLOOKUP(D28,'produto-estoque-total-7'!A:AB,6,0))</f>
        <v/>
      </c>
      <c r="T28" s="39">
        <f>IF(D28="","",VLOOKUP(D28,'produto-estoque-total-7'!A:AB,5,0))</f>
        <v/>
      </c>
      <c r="U28" s="40">
        <f>IF(D28="","",VLOOKUP(D28,'produto-estoque-total-7'!A:AB,11,0))</f>
        <v/>
      </c>
      <c r="V28" s="41">
        <f>IF(D28="","",IFERROR(VLOOKUP(D28,'produto-entrada-7'!A:M,10,0),0))</f>
        <v/>
      </c>
      <c r="W28" s="42" t="n"/>
      <c r="X28" s="39">
        <f>IF(D28="","",VLOOKUP(D28,'produto-estoque-total-7'!A:AB,8,0))</f>
        <v/>
      </c>
      <c r="Y28" s="39">
        <f>IF(D28="","",VLOOKUP(D28,'produto-estoque-total-7'!A:AB,9,0))</f>
        <v/>
      </c>
      <c r="Z28" s="39">
        <f>IF(D28="","",VLOOKUP(D28,'produto-estoque-total-7'!A:AB,10,0))</f>
        <v/>
      </c>
      <c r="AA28" s="39">
        <f>IFERROR(IF(D28="","",VLOOKUP(D28,'produto-venda-7'!B:N,4,0)),0)</f>
        <v/>
      </c>
      <c r="AB28" s="39">
        <f>IFERROR(IF(D28="","",VLOOKUP(D28,'produto-venda-7'!B:N,5,0)),0)</f>
        <v/>
      </c>
      <c r="AC28" s="39">
        <f>IF(D28="","",IFERROR(AA28/90,0))</f>
        <v/>
      </c>
      <c r="AD28" s="36">
        <f>IF(D28="","",IFERROR(VLOOKUP(D28,'produto-entrada-7'!A:M,4,0),0))</f>
        <v/>
      </c>
      <c r="AE28" s="36">
        <f>IFERROR(IF(D28="","",VLOOKUP(D28,'produto-venda-7'!B:N,10,0)),0)</f>
        <v/>
      </c>
      <c r="AF28" s="36">
        <f>IF(D28="","",IFERROR(VLOOKUP(D28,'produto-entrada-7'!A:M,11,0),0))</f>
        <v/>
      </c>
      <c r="AG28" s="1">
        <f>IF(D28="","",IFERROR(VLOOKUP(D28,'produto-entrada-7'!A:M,12,0),0))</f>
        <v/>
      </c>
      <c r="AH28" s="1">
        <f>IF(D28="","",IFERROR(VLOOKUP(D28,'produto-entrada-7'!A:M,13,0),0))</f>
        <v/>
      </c>
      <c r="AI28" s="36">
        <f>IFERROR(IF(D28="","",VLOOKUP(D28,'produto-venda-7'!B:N,11,0)),0)</f>
        <v/>
      </c>
      <c r="AJ28" s="43">
        <f>IF(D28="","",IFERROR(AI28*AB28,0))</f>
        <v/>
      </c>
      <c r="AK28" s="44">
        <f>IFERROR(IF(D28="","",VLOOKUP(F28,'ANALISE FORNECEDOR'!$A:$I,8,0)),"")</f>
        <v/>
      </c>
      <c r="AL28" s="44">
        <f>IF(D28="","",AVERAGE(AM28,AK28))</f>
        <v/>
      </c>
      <c r="AM28" s="44">
        <f>IFERROR(IF(D28="","",VLOOKUP(F28,'ANALISE FORNECEDOR'!$A:$I,9,0)),"")</f>
        <v/>
      </c>
      <c r="AN28" s="45">
        <f>IF(D28="","",IF(Y28&gt;12,AI28*(U28+Y28),AI28*U28))</f>
        <v/>
      </c>
      <c r="AO28" s="45">
        <f>IF(D28="","",IF(Y28&gt;12,AI28*(U28+V28+Y28),AI28*(U28+V28)))</f>
        <v/>
      </c>
      <c r="AP28" s="46">
        <f>IF(D28="","",IF(Y28&gt;12,AG28*(U28+Y28),AG28*U28))</f>
        <v/>
      </c>
      <c r="AQ28" s="46">
        <f>IF(D28="","",IF(Y28&gt;12,AG28*(U28+V28+Y28),AG28*(U28+V28)))</f>
        <v/>
      </c>
      <c r="AR28" s="46">
        <f>IF(D28="","",IF(OR(R28="A",R28="AA",R28="AAA"),AP28,0))</f>
        <v/>
      </c>
      <c r="AS28" s="46">
        <f>IF(D28="","",IF(R28="B",AP28,0))</f>
        <v/>
      </c>
      <c r="AT28" s="46">
        <f>IF(D28="","",IF(R28="C",AP28,0))</f>
        <v/>
      </c>
      <c r="AU28" s="47">
        <f>IF(D28="","",IFERROR(AN28/AJ28,0))</f>
        <v/>
      </c>
      <c r="AV28" s="47">
        <f>IF(D28="","",IFERROR(((AO28)/AJ28),0))</f>
        <v/>
      </c>
      <c r="AW28" s="48">
        <f>IF(D28="","",IF(OR(S28="S",NOT(AND(ISNUMBER(AC28),ISNUMBER(AL28),AC28*AL28&gt;=0))),0,AC28*AL28))</f>
        <v/>
      </c>
      <c r="AX28" s="49">
        <f>IFERROR(IF(D28="","",AW28*AG28),0)</f>
        <v/>
      </c>
      <c r="AY28" s="48">
        <f>IF(D28="","",IF(OR(S28="S",NOT(AND(ISNUMBER(AC28),ISNUMBER(AK28),AC28*AK28&gt;=0))),0,AC28*AK28))</f>
        <v/>
      </c>
      <c r="AZ28" s="48">
        <f>IFERROR(IF(D28="","",IF(AY28=0,0,IF(((AY28)-(U28+Y28))&lt;0,0,(AY28)-U28))),0)</f>
        <v/>
      </c>
      <c r="BA28" s="49">
        <f>IF(D28="","",AZ28*AG28)</f>
        <v/>
      </c>
      <c r="BB28" s="49">
        <f>IF(D28="","",IF(OR(R28="A",R28="AA",R28="AAA"),BA28,0))</f>
        <v/>
      </c>
      <c r="BC28" s="49">
        <f>IF(D28="","",IF(R28="B",BA28,0))</f>
        <v/>
      </c>
      <c r="BD28" s="49">
        <f>IF(D28="","",IF(R28="B",BA28,0))</f>
        <v/>
      </c>
      <c r="BE28" s="49">
        <f>IF(D28="","",IF(S28="S",
1,
IF(AC28=0,
1,
IF(
IFERROR(((U28+Y28)*AG28)/((AC28*AK28)*AG28),0)&lt;0,
0,
IF(
IFERROR(((U28+Y28)*AG28)/((AC28*AK28)*AG28),0)&gt;1,
1,
IFERROR(((U28+Y28)*AG28)/((AC28*AK28)*AG28),0)
)
)
)
))</f>
        <v/>
      </c>
      <c r="BF28" s="49">
        <f>IF(D28="","",IF(S28="S",
1,
IF(AC28=0,
1,
IF(
IFERROR(((U28+V28+Y28)*AG28)/((AC28*AK28)*AG28),0)&lt;0,
0,
IF(
IFERROR(((U28+V28+Y28)*AG28)/((AC28*AK28)*AG28),0)&gt;1,
1,
IFERROR(((U28+V28+Y28)*AG28)/((AC28*AK28)*AG28),0)
)
)
)
))</f>
        <v/>
      </c>
      <c r="BG28" s="50">
        <f>IF(D28="","",IF(S28="S",0,IF(AND(ISNUMBER(AC28),ISNUMBER(AM28)),IF(OR(AC28*AM28&lt;0,ISERR(AC28*AM28)),0,AC28*AM28),0)))</f>
        <v/>
      </c>
      <c r="BH28" s="50">
        <f>IF(D28="","",IF(BY28&gt;TODAY()-60,0,IF(Y28&gt;12,MAX(0,(U28+Y28)-BG28),MAX(0,U28-BG28))))</f>
        <v/>
      </c>
      <c r="BI28" s="51">
        <f>IF(D28="","",BH28*AG28)</f>
        <v/>
      </c>
      <c r="BJ28" s="51">
        <f>IF(D28="","",IF(OR(R28="A",R28="AA",R28="AAA"),BI28,0))</f>
        <v/>
      </c>
      <c r="BK28" s="51">
        <f>IF(D28="","",IF(R28="B",BI28,0))</f>
        <v/>
      </c>
      <c r="BL28" s="51">
        <f>IF(D28="","",IF(R28="C",BI28,0))</f>
        <v/>
      </c>
      <c r="BM28" s="51">
        <f>IF(D28="","",IFERROR(MAX(0,MIN(BI28/AP28,1)),0))</f>
        <v/>
      </c>
      <c r="BN28" s="52">
        <f>IF(D28="","",AB28*AG28)</f>
        <v/>
      </c>
      <c r="BO28" s="52">
        <f>IF(D28="","",(U28+V28+X28)*AG28)</f>
        <v/>
      </c>
      <c r="BP28" s="52">
        <f>IF(D28="","",(AB28*3)*AG28)</f>
        <v/>
      </c>
      <c r="BQ28" s="52">
        <f>IF(D28="","",IF(BO28-BP28&gt;0,0,BO28-BP28))</f>
        <v/>
      </c>
      <c r="BR28" s="52">
        <f>IF(D28="","",IF(BO28-BP28-BN28&gt;0,0,BO28-BP28-BN28))</f>
        <v/>
      </c>
      <c r="BS28" s="53">
        <f>IF(D28="","",IFERROR(AB28*AI28,0))</f>
        <v/>
      </c>
      <c r="BT28" s="53">
        <f>IF(D28="","",IFERROR(IF(X28&gt;12, AI28*(U28+V28+X28), AI28*(U28+V28)),0))</f>
        <v/>
      </c>
      <c r="BU28" s="53">
        <f>IF(D28="","",IFERROR(((AB28*3)*AI28),0))</f>
        <v/>
      </c>
      <c r="BV28" s="53">
        <f>IF(D28="","",IF(BT28-BU28&gt;0,0,BT28-BU28))</f>
        <v/>
      </c>
      <c r="BW28" s="53">
        <f>IF(D28="","",IF(BT28-BU28-BS28&gt;0,0,BT28-BU28-BS28))</f>
        <v/>
      </c>
      <c r="BX28" s="36">
        <f>IF(D28="","",IFERROR(VLOOKUP(D28,'produto-entrada-7'!A:M,3,0),"SEM PEDIDO"))</f>
        <v/>
      </c>
      <c r="BY28" s="36">
        <f>IF(D28="","",VLOOKUP(D28,'produto-estoque-total-7'!A:AB,25,0))</f>
        <v/>
      </c>
      <c r="BZ28" s="36">
        <f>IF(D28="","",IFERROR(VLOOKUP(D28,'produto-estoque-total-7'!A:AB,26,0)/100,0))</f>
        <v/>
      </c>
      <c r="CA28" s="36">
        <f>IF(D28="","",IFERROR(VLOOKUP(D28,'produto-estoque-total-7'!A:AB,27,0)/100,0))</f>
        <v/>
      </c>
      <c r="CB28" s="41">
        <f>IF(D28="","",V28*AF28)</f>
        <v/>
      </c>
      <c r="CC28" s="41">
        <f>IF(D28="","",V28*AI28)</f>
        <v/>
      </c>
      <c r="CD28" s="54">
        <f>IF(D28="","",VLOOKUP(D28,'produto-estoque-total-7'!A:AB,28,0))</f>
        <v/>
      </c>
    </row>
    <row r="29">
      <c r="A29" s="36">
        <f>IF(D29="","",VLOOKUP(D29,'produto-estoque-total-7'!A:AB,3,0))</f>
        <v/>
      </c>
      <c r="B29" s="1">
        <f>IF(D29="","",VLOOKUP(D29,'produto-estoque-total-7'!A:AB,12,0))</f>
        <v/>
      </c>
      <c r="C29" s="1">
        <f>IF(D29="","",VLOOKUP(D29,'produto-estoque-total-7'!A:AB,2,0))</f>
        <v/>
      </c>
      <c r="D29" s="37">
        <f>IFERROR(IF('produto-estoque-total-7'!A28="","",'produto-estoque-total-7'!A28),"")</f>
        <v/>
      </c>
      <c r="E29" s="1">
        <f>IF(D29="","",VLOOKUP(D29,'produto-estoque-total-7'!A:AB,4,0))</f>
        <v/>
      </c>
      <c r="F29" s="36">
        <f>IF(D29="","",VLOOKUP(D29,'produto-estoque-total-7'!A:AB,13,0))</f>
        <v/>
      </c>
      <c r="G29" s="1">
        <f>IF(F29="","",VLOOKUP(F29,'FORNECEDORES X COMPRADOR'!A:D,4,0))</f>
        <v/>
      </c>
      <c r="H29" s="1">
        <f>IF(F29="","",VLOOKUP(F29,'FORNECEDORES X COMPRADOR'!A:E,5,0))</f>
        <v/>
      </c>
      <c r="I29" s="36">
        <f>IF(D29="","",VLOOKUP(D29,'produto-estoque-total-7'!A:AB,15,0))</f>
        <v/>
      </c>
      <c r="J29" s="36">
        <f>IF(D29="","",VLOOKUP(D29,'produto-estoque-total-7'!A:AB,19,0))</f>
        <v/>
      </c>
      <c r="K29" s="1">
        <f>IF(D29="","",VLOOKUP(D29,'produto-estoque-total-7'!A:AB,20,0))</f>
        <v/>
      </c>
      <c r="L29" s="36">
        <f>IF(D29="","",VLOOKUP(D29,'produto-estoque-total-7'!A:AB,17,0))</f>
        <v/>
      </c>
      <c r="M29" s="1">
        <f>IF(D29="","",VLOOKUP(D29,'produto-estoque-total-7'!A:AB,18,0))</f>
        <v/>
      </c>
      <c r="N29" s="36">
        <f>IF(D29="","",VLOOKUP(D29,'produto-estoque-total-7'!A:AB,21,0))</f>
        <v/>
      </c>
      <c r="O29" s="1">
        <f>IF(D29="","",VLOOKUP(D29,'produto-estoque-total-7'!A:AB,22,0))</f>
        <v/>
      </c>
      <c r="P29" s="36">
        <f>IF(D29="","",VLOOKUP(D29,'produto-estoque-total-7'!A:AB,23,0))</f>
        <v/>
      </c>
      <c r="Q29" s="1">
        <f>IF(D29="","",VLOOKUP(D29,'produto-estoque-total-7'!A:AB,24,0))</f>
        <v/>
      </c>
      <c r="R29" s="38">
        <f>IFERROR(IF(D29="","",VLOOKUP(D29,'produto-venda-7'!B:N,13,0)),"C")</f>
        <v/>
      </c>
      <c r="S29" s="39">
        <f>IF(D29="","",VLOOKUP(D29,'produto-estoque-total-7'!A:AB,6,0))</f>
        <v/>
      </c>
      <c r="T29" s="39">
        <f>IF(D29="","",VLOOKUP(D29,'produto-estoque-total-7'!A:AB,5,0))</f>
        <v/>
      </c>
      <c r="U29" s="40">
        <f>IF(D29="","",VLOOKUP(D29,'produto-estoque-total-7'!A:AB,11,0))</f>
        <v/>
      </c>
      <c r="V29" s="41">
        <f>IF(D29="","",IFERROR(VLOOKUP(D29,'produto-entrada-7'!A:M,10,0),0))</f>
        <v/>
      </c>
      <c r="W29" s="42" t="n"/>
      <c r="X29" s="39">
        <f>IF(D29="","",VLOOKUP(D29,'produto-estoque-total-7'!A:AB,8,0))</f>
        <v/>
      </c>
      <c r="Y29" s="39">
        <f>IF(D29="","",VLOOKUP(D29,'produto-estoque-total-7'!A:AB,9,0))</f>
        <v/>
      </c>
      <c r="Z29" s="39">
        <f>IF(D29="","",VLOOKUP(D29,'produto-estoque-total-7'!A:AB,10,0))</f>
        <v/>
      </c>
      <c r="AA29" s="39">
        <f>IFERROR(IF(D29="","",VLOOKUP(D29,'produto-venda-7'!B:N,4,0)),0)</f>
        <v/>
      </c>
      <c r="AB29" s="39">
        <f>IFERROR(IF(D29="","",VLOOKUP(D29,'produto-venda-7'!B:N,5,0)),0)</f>
        <v/>
      </c>
      <c r="AC29" s="39">
        <f>IF(D29="","",IFERROR(AA29/90,0))</f>
        <v/>
      </c>
      <c r="AD29" s="36">
        <f>IF(D29="","",IFERROR(VLOOKUP(D29,'produto-entrada-7'!A:M,4,0),0))</f>
        <v/>
      </c>
      <c r="AE29" s="36">
        <f>IFERROR(IF(D29="","",VLOOKUP(D29,'produto-venda-7'!B:N,10,0)),0)</f>
        <v/>
      </c>
      <c r="AF29" s="36">
        <f>IF(D29="","",IFERROR(VLOOKUP(D29,'produto-entrada-7'!A:M,11,0),0))</f>
        <v/>
      </c>
      <c r="AG29" s="1">
        <f>IF(D29="","",IFERROR(VLOOKUP(D29,'produto-entrada-7'!A:M,12,0),0))</f>
        <v/>
      </c>
      <c r="AH29" s="1">
        <f>IF(D29="","",IFERROR(VLOOKUP(D29,'produto-entrada-7'!A:M,13,0),0))</f>
        <v/>
      </c>
      <c r="AI29" s="36">
        <f>IFERROR(IF(D29="","",VLOOKUP(D29,'produto-venda-7'!B:N,11,0)),0)</f>
        <v/>
      </c>
      <c r="AJ29" s="43">
        <f>IF(D29="","",IFERROR(AI29*AB29,0))</f>
        <v/>
      </c>
      <c r="AK29" s="44">
        <f>IFERROR(IF(D29="","",VLOOKUP(F29,'ANALISE FORNECEDOR'!$A:$I,8,0)),"")</f>
        <v/>
      </c>
      <c r="AL29" s="44">
        <f>IF(D29="","",AVERAGE(AM29,AK29))</f>
        <v/>
      </c>
      <c r="AM29" s="44">
        <f>IFERROR(IF(D29="","",VLOOKUP(F29,'ANALISE FORNECEDOR'!$A:$I,9,0)),"")</f>
        <v/>
      </c>
      <c r="AN29" s="45">
        <f>IF(D29="","",IF(Y29&gt;12,AI29*(U29+Y29),AI29*U29))</f>
        <v/>
      </c>
      <c r="AO29" s="45">
        <f>IF(D29="","",IF(Y29&gt;12,AI29*(U29+V29+Y29),AI29*(U29+V29)))</f>
        <v/>
      </c>
      <c r="AP29" s="46">
        <f>IF(D29="","",IF(Y29&gt;12,AG29*(U29+Y29),AG29*U29))</f>
        <v/>
      </c>
      <c r="AQ29" s="46">
        <f>IF(D29="","",IF(Y29&gt;12,AG29*(U29+V29+Y29),AG29*(U29+V29)))</f>
        <v/>
      </c>
      <c r="AR29" s="46">
        <f>IF(D29="","",IF(OR(R29="A",R29="AA",R29="AAA"),AP29,0))</f>
        <v/>
      </c>
      <c r="AS29" s="46">
        <f>IF(D29="","",IF(R29="B",AP29,0))</f>
        <v/>
      </c>
      <c r="AT29" s="46">
        <f>IF(D29="","",IF(R29="C",AP29,0))</f>
        <v/>
      </c>
      <c r="AU29" s="47">
        <f>IF(D29="","",IFERROR(AN29/AJ29,0))</f>
        <v/>
      </c>
      <c r="AV29" s="47">
        <f>IF(D29="","",IFERROR(((AO29)/AJ29),0))</f>
        <v/>
      </c>
      <c r="AW29" s="48">
        <f>IF(D29="","",IF(OR(S29="S",NOT(AND(ISNUMBER(AC29),ISNUMBER(AL29),AC29*AL29&gt;=0))),0,AC29*AL29))</f>
        <v/>
      </c>
      <c r="AX29" s="49">
        <f>IFERROR(IF(D29="","",AW29*AG29),0)</f>
        <v/>
      </c>
      <c r="AY29" s="48">
        <f>IF(D29="","",IF(OR(S29="S",NOT(AND(ISNUMBER(AC29),ISNUMBER(AK29),AC29*AK29&gt;=0))),0,AC29*AK29))</f>
        <v/>
      </c>
      <c r="AZ29" s="48">
        <f>IFERROR(IF(D29="","",IF(AY29=0,0,IF(((AY29)-(U29+Y29))&lt;0,0,(AY29)-U29))),0)</f>
        <v/>
      </c>
      <c r="BA29" s="49">
        <f>IF(D29="","",AZ29*AG29)</f>
        <v/>
      </c>
      <c r="BB29" s="49">
        <f>IF(D29="","",IF(OR(R29="A",R29="AA",R29="AAA"),BA29,0))</f>
        <v/>
      </c>
      <c r="BC29" s="49">
        <f>IF(D29="","",IF(R29="B",BA29,0))</f>
        <v/>
      </c>
      <c r="BD29" s="49">
        <f>IF(D29="","",IF(R29="B",BA29,0))</f>
        <v/>
      </c>
      <c r="BE29" s="49">
        <f>IF(D29="","",IF(S29="S",
1,
IF(AC29=0,
1,
IF(
IFERROR(((U29+Y29)*AG29)/((AC29*AK29)*AG29),0)&lt;0,
0,
IF(
IFERROR(((U29+Y29)*AG29)/((AC29*AK29)*AG29),0)&gt;1,
1,
IFERROR(((U29+Y29)*AG29)/((AC29*AK29)*AG29),0)
)
)
)
))</f>
        <v/>
      </c>
      <c r="BF29" s="49">
        <f>IF(D29="","",IF(S29="S",
1,
IF(AC29=0,
1,
IF(
IFERROR(((U29+V29+Y29)*AG29)/((AC29*AK29)*AG29),0)&lt;0,
0,
IF(
IFERROR(((U29+V29+Y29)*AG29)/((AC29*AK29)*AG29),0)&gt;1,
1,
IFERROR(((U29+V29+Y29)*AG29)/((AC29*AK29)*AG29),0)
)
)
)
))</f>
        <v/>
      </c>
      <c r="BG29" s="50">
        <f>IF(D29="","",IF(S29="S",0,IF(AND(ISNUMBER(AC29),ISNUMBER(AM29)),IF(OR(AC29*AM29&lt;0,ISERR(AC29*AM29)),0,AC29*AM29),0)))</f>
        <v/>
      </c>
      <c r="BH29" s="50">
        <f>IF(D29="","",IF(BY29&gt;TODAY()-60,0,IF(Y29&gt;12,MAX(0,(U29+Y29)-BG29),MAX(0,U29-BG29))))</f>
        <v/>
      </c>
      <c r="BI29" s="51">
        <f>IF(D29="","",BH29*AG29)</f>
        <v/>
      </c>
      <c r="BJ29" s="51">
        <f>IF(D29="","",IF(OR(R29="A",R29="AA",R29="AAA"),BI29,0))</f>
        <v/>
      </c>
      <c r="BK29" s="51">
        <f>IF(D29="","",IF(R29="B",BI29,0))</f>
        <v/>
      </c>
      <c r="BL29" s="51">
        <f>IF(D29="","",IF(R29="C",BI29,0))</f>
        <v/>
      </c>
      <c r="BM29" s="51">
        <f>IF(D29="","",IFERROR(MAX(0,MIN(BI29/AP29,1)),0))</f>
        <v/>
      </c>
      <c r="BN29" s="52">
        <f>IF(D29="","",AB29*AG29)</f>
        <v/>
      </c>
      <c r="BO29" s="52">
        <f>IF(D29="","",(U29+V29+X29)*AG29)</f>
        <v/>
      </c>
      <c r="BP29" s="52">
        <f>IF(D29="","",(AB29*3)*AG29)</f>
        <v/>
      </c>
      <c r="BQ29" s="52">
        <f>IF(D29="","",IF(BO29-BP29&gt;0,0,BO29-BP29))</f>
        <v/>
      </c>
      <c r="BR29" s="52">
        <f>IF(D29="","",IF(BO29-BP29-BN29&gt;0,0,BO29-BP29-BN29))</f>
        <v/>
      </c>
      <c r="BS29" s="53">
        <f>IF(D29="","",IFERROR(AB29*AI29,0))</f>
        <v/>
      </c>
      <c r="BT29" s="53">
        <f>IF(D29="","",IFERROR(IF(X29&gt;12, AI29*(U29+V29+X29), AI29*(U29+V29)),0))</f>
        <v/>
      </c>
      <c r="BU29" s="53">
        <f>IF(D29="","",IFERROR(((AB29*3)*AI29),0))</f>
        <v/>
      </c>
      <c r="BV29" s="53">
        <f>IF(D29="","",IF(BT29-BU29&gt;0,0,BT29-BU29))</f>
        <v/>
      </c>
      <c r="BW29" s="53">
        <f>IF(D29="","",IF(BT29-BU29-BS29&gt;0,0,BT29-BU29-BS29))</f>
        <v/>
      </c>
      <c r="BX29" s="36">
        <f>IF(D29="","",IFERROR(VLOOKUP(D29,'produto-entrada-7'!A:M,3,0),"SEM PEDIDO"))</f>
        <v/>
      </c>
      <c r="BY29" s="36">
        <f>IF(D29="","",VLOOKUP(D29,'produto-estoque-total-7'!A:AB,25,0))</f>
        <v/>
      </c>
      <c r="BZ29" s="36">
        <f>IF(D29="","",IFERROR(VLOOKUP(D29,'produto-estoque-total-7'!A:AB,26,0)/100,0))</f>
        <v/>
      </c>
      <c r="CA29" s="36">
        <f>IF(D29="","",IFERROR(VLOOKUP(D29,'produto-estoque-total-7'!A:AB,27,0)/100,0))</f>
        <v/>
      </c>
      <c r="CB29" s="41">
        <f>IF(D29="","",V29*AF29)</f>
        <v/>
      </c>
      <c r="CC29" s="41">
        <f>IF(D29="","",V29*AI29)</f>
        <v/>
      </c>
      <c r="CD29" s="54">
        <f>IF(D29="","",VLOOKUP(D29,'produto-estoque-total-7'!A:AB,28,0))</f>
        <v/>
      </c>
    </row>
    <row r="30">
      <c r="A30" s="36">
        <f>IF(D30="","",VLOOKUP(D30,'produto-estoque-total-7'!A:AB,3,0))</f>
        <v/>
      </c>
      <c r="B30" s="1">
        <f>IF(D30="","",VLOOKUP(D30,'produto-estoque-total-7'!A:AB,12,0))</f>
        <v/>
      </c>
      <c r="C30" s="1">
        <f>IF(D30="","",VLOOKUP(D30,'produto-estoque-total-7'!A:AB,2,0))</f>
        <v/>
      </c>
      <c r="D30" s="37">
        <f>IFERROR(IF('produto-estoque-total-7'!A29="","",'produto-estoque-total-7'!A29),"")</f>
        <v/>
      </c>
      <c r="E30" s="1">
        <f>IF(D30="","",VLOOKUP(D30,'produto-estoque-total-7'!A:AB,4,0))</f>
        <v/>
      </c>
      <c r="F30" s="36">
        <f>IF(D30="","",VLOOKUP(D30,'produto-estoque-total-7'!A:AB,13,0))</f>
        <v/>
      </c>
      <c r="G30" s="1">
        <f>IF(F30="","",VLOOKUP(F30,'FORNECEDORES X COMPRADOR'!A:D,4,0))</f>
        <v/>
      </c>
      <c r="H30" s="1">
        <f>IF(F30="","",VLOOKUP(F30,'FORNECEDORES X COMPRADOR'!A:E,5,0))</f>
        <v/>
      </c>
      <c r="I30" s="36">
        <f>IF(D30="","",VLOOKUP(D30,'produto-estoque-total-7'!A:AB,15,0))</f>
        <v/>
      </c>
      <c r="J30" s="36">
        <f>IF(D30="","",VLOOKUP(D30,'produto-estoque-total-7'!A:AB,19,0))</f>
        <v/>
      </c>
      <c r="K30" s="1">
        <f>IF(D30="","",VLOOKUP(D30,'produto-estoque-total-7'!A:AB,20,0))</f>
        <v/>
      </c>
      <c r="L30" s="36">
        <f>IF(D30="","",VLOOKUP(D30,'produto-estoque-total-7'!A:AB,17,0))</f>
        <v/>
      </c>
      <c r="M30" s="1">
        <f>IF(D30="","",VLOOKUP(D30,'produto-estoque-total-7'!A:AB,18,0))</f>
        <v/>
      </c>
      <c r="N30" s="36">
        <f>IF(D30="","",VLOOKUP(D30,'produto-estoque-total-7'!A:AB,21,0))</f>
        <v/>
      </c>
      <c r="O30" s="1">
        <f>IF(D30="","",VLOOKUP(D30,'produto-estoque-total-7'!A:AB,22,0))</f>
        <v/>
      </c>
      <c r="P30" s="36">
        <f>IF(D30="","",VLOOKUP(D30,'produto-estoque-total-7'!A:AB,23,0))</f>
        <v/>
      </c>
      <c r="Q30" s="1">
        <f>IF(D30="","",VLOOKUP(D30,'produto-estoque-total-7'!A:AB,24,0))</f>
        <v/>
      </c>
      <c r="R30" s="38">
        <f>IFERROR(IF(D30="","",VLOOKUP(D30,'produto-venda-7'!B:N,13,0)),"C")</f>
        <v/>
      </c>
      <c r="S30" s="39">
        <f>IF(D30="","",VLOOKUP(D30,'produto-estoque-total-7'!A:AB,6,0))</f>
        <v/>
      </c>
      <c r="T30" s="39">
        <f>IF(D30="","",VLOOKUP(D30,'produto-estoque-total-7'!A:AB,5,0))</f>
        <v/>
      </c>
      <c r="U30" s="40">
        <f>IF(D30="","",VLOOKUP(D30,'produto-estoque-total-7'!A:AB,11,0))</f>
        <v/>
      </c>
      <c r="V30" s="41">
        <f>IF(D30="","",IFERROR(VLOOKUP(D30,'produto-entrada-7'!A:M,10,0),0))</f>
        <v/>
      </c>
      <c r="W30" s="42" t="n"/>
      <c r="X30" s="39">
        <f>IF(D30="","",VLOOKUP(D30,'produto-estoque-total-7'!A:AB,8,0))</f>
        <v/>
      </c>
      <c r="Y30" s="39">
        <f>IF(D30="","",VLOOKUP(D30,'produto-estoque-total-7'!A:AB,9,0))</f>
        <v/>
      </c>
      <c r="Z30" s="39">
        <f>IF(D30="","",VLOOKUP(D30,'produto-estoque-total-7'!A:AB,10,0))</f>
        <v/>
      </c>
      <c r="AA30" s="39">
        <f>IFERROR(IF(D30="","",VLOOKUP(D30,'produto-venda-7'!B:N,4,0)),0)</f>
        <v/>
      </c>
      <c r="AB30" s="39">
        <f>IFERROR(IF(D30="","",VLOOKUP(D30,'produto-venda-7'!B:N,5,0)),0)</f>
        <v/>
      </c>
      <c r="AC30" s="39">
        <f>IF(D30="","",IFERROR(AA30/90,0))</f>
        <v/>
      </c>
      <c r="AD30" s="36">
        <f>IF(D30="","",IFERROR(VLOOKUP(D30,'produto-entrada-7'!A:M,4,0),0))</f>
        <v/>
      </c>
      <c r="AE30" s="36">
        <f>IFERROR(IF(D30="","",VLOOKUP(D30,'produto-venda-7'!B:N,10,0)),0)</f>
        <v/>
      </c>
      <c r="AF30" s="36">
        <f>IF(D30="","",IFERROR(VLOOKUP(D30,'produto-entrada-7'!A:M,11,0),0))</f>
        <v/>
      </c>
      <c r="AG30" s="1">
        <f>IF(D30="","",IFERROR(VLOOKUP(D30,'produto-entrada-7'!A:M,12,0),0))</f>
        <v/>
      </c>
      <c r="AH30" s="1">
        <f>IF(D30="","",IFERROR(VLOOKUP(D30,'produto-entrada-7'!A:M,13,0),0))</f>
        <v/>
      </c>
      <c r="AI30" s="36">
        <f>IFERROR(IF(D30="","",VLOOKUP(D30,'produto-venda-7'!B:N,11,0)),0)</f>
        <v/>
      </c>
      <c r="AJ30" s="43">
        <f>IF(D30="","",IFERROR(AI30*AB30,0))</f>
        <v/>
      </c>
      <c r="AK30" s="44">
        <f>IFERROR(IF(D30="","",VLOOKUP(F30,'ANALISE FORNECEDOR'!$A:$I,8,0)),"")</f>
        <v/>
      </c>
      <c r="AL30" s="44">
        <f>IF(D30="","",AVERAGE(AM30,AK30))</f>
        <v/>
      </c>
      <c r="AM30" s="44">
        <f>IFERROR(IF(D30="","",VLOOKUP(F30,'ANALISE FORNECEDOR'!$A:$I,9,0)),"")</f>
        <v/>
      </c>
      <c r="AN30" s="45">
        <f>IF(D30="","",IF(Y30&gt;12,AI30*(U30+Y30),AI30*U30))</f>
        <v/>
      </c>
      <c r="AO30" s="45">
        <f>IF(D30="","",IF(Y30&gt;12,AI30*(U30+V30+Y30),AI30*(U30+V30)))</f>
        <v/>
      </c>
      <c r="AP30" s="46">
        <f>IF(D30="","",IF(Y30&gt;12,AG30*(U30+Y30),AG30*U30))</f>
        <v/>
      </c>
      <c r="AQ30" s="46">
        <f>IF(D30="","",IF(Y30&gt;12,AG30*(U30+V30+Y30),AG30*(U30+V30)))</f>
        <v/>
      </c>
      <c r="AR30" s="46">
        <f>IF(D30="","",IF(OR(R30="A",R30="AA",R30="AAA"),AP30,0))</f>
        <v/>
      </c>
      <c r="AS30" s="46">
        <f>IF(D30="","",IF(R30="B",AP30,0))</f>
        <v/>
      </c>
      <c r="AT30" s="46">
        <f>IF(D30="","",IF(R30="C",AP30,0))</f>
        <v/>
      </c>
      <c r="AU30" s="47">
        <f>IF(D30="","",IFERROR(AN30/AJ30,0))</f>
        <v/>
      </c>
      <c r="AV30" s="47">
        <f>IF(D30="","",IFERROR(((AO30)/AJ30),0))</f>
        <v/>
      </c>
      <c r="AW30" s="48">
        <f>IF(D30="","",IF(OR(S30="S",NOT(AND(ISNUMBER(AC30),ISNUMBER(AL30),AC30*AL30&gt;=0))),0,AC30*AL30))</f>
        <v/>
      </c>
      <c r="AX30" s="49">
        <f>IFERROR(IF(D30="","",AW30*AG30),0)</f>
        <v/>
      </c>
      <c r="AY30" s="48">
        <f>IF(D30="","",IF(OR(S30="S",NOT(AND(ISNUMBER(AC30),ISNUMBER(AK30),AC30*AK30&gt;=0))),0,AC30*AK30))</f>
        <v/>
      </c>
      <c r="AZ30" s="48">
        <f>IFERROR(IF(D30="","",IF(AY30=0,0,IF(((AY30)-(U30+Y30))&lt;0,0,(AY30)-U30))),0)</f>
        <v/>
      </c>
      <c r="BA30" s="49">
        <f>IF(D30="","",AZ30*AG30)</f>
        <v/>
      </c>
      <c r="BB30" s="49">
        <f>IF(D30="","",IF(OR(R30="A",R30="AA",R30="AAA"),BA30,0))</f>
        <v/>
      </c>
      <c r="BC30" s="49">
        <f>IF(D30="","",IF(R30="B",BA30,0))</f>
        <v/>
      </c>
      <c r="BD30" s="49">
        <f>IF(D30="","",IF(R30="B",BA30,0))</f>
        <v/>
      </c>
      <c r="BE30" s="49">
        <f>IF(D30="","",IF(S30="S",
1,
IF(AC30=0,
1,
IF(
IFERROR(((U30+Y30)*AG30)/((AC30*AK30)*AG30),0)&lt;0,
0,
IF(
IFERROR(((U30+Y30)*AG30)/((AC30*AK30)*AG30),0)&gt;1,
1,
IFERROR(((U30+Y30)*AG30)/((AC30*AK30)*AG30),0)
)
)
)
))</f>
        <v/>
      </c>
      <c r="BF30" s="49">
        <f>IF(D30="","",IF(S30="S",
1,
IF(AC30=0,
1,
IF(
IFERROR(((U30+V30+Y30)*AG30)/((AC30*AK30)*AG30),0)&lt;0,
0,
IF(
IFERROR(((U30+V30+Y30)*AG30)/((AC30*AK30)*AG30),0)&gt;1,
1,
IFERROR(((U30+V30+Y30)*AG30)/((AC30*AK30)*AG30),0)
)
)
)
))</f>
        <v/>
      </c>
      <c r="BG30" s="50">
        <f>IF(D30="","",IF(S30="S",0,IF(AND(ISNUMBER(AC30),ISNUMBER(AM30)),IF(OR(AC30*AM30&lt;0,ISERR(AC30*AM30)),0,AC30*AM30),0)))</f>
        <v/>
      </c>
      <c r="BH30" s="50">
        <f>IF(D30="","",IF(BY30&gt;TODAY()-60,0,IF(Y30&gt;12,MAX(0,(U30+Y30)-BG30),MAX(0,U30-BG30))))</f>
        <v/>
      </c>
      <c r="BI30" s="51">
        <f>IF(D30="","",BH30*AG30)</f>
        <v/>
      </c>
      <c r="BJ30" s="51">
        <f>IF(D30="","",IF(OR(R30="A",R30="AA",R30="AAA"),BI30,0))</f>
        <v/>
      </c>
      <c r="BK30" s="51">
        <f>IF(D30="","",IF(R30="B",BI30,0))</f>
        <v/>
      </c>
      <c r="BL30" s="51">
        <f>IF(D30="","",IF(R30="C",BI30,0))</f>
        <v/>
      </c>
      <c r="BM30" s="51">
        <f>IF(D30="","",IFERROR(MAX(0,MIN(BI30/AP30,1)),0))</f>
        <v/>
      </c>
      <c r="BN30" s="52">
        <f>IF(D30="","",AB30*AG30)</f>
        <v/>
      </c>
      <c r="BO30" s="52">
        <f>IF(D30="","",(U30+V30+X30)*AG30)</f>
        <v/>
      </c>
      <c r="BP30" s="52">
        <f>IF(D30="","",(AB30*3)*AG30)</f>
        <v/>
      </c>
      <c r="BQ30" s="52">
        <f>IF(D30="","",IF(BO30-BP30&gt;0,0,BO30-BP30))</f>
        <v/>
      </c>
      <c r="BR30" s="52">
        <f>IF(D30="","",IF(BO30-BP30-BN30&gt;0,0,BO30-BP30-BN30))</f>
        <v/>
      </c>
      <c r="BS30" s="53">
        <f>IF(D30="","",IFERROR(AB30*AI30,0))</f>
        <v/>
      </c>
      <c r="BT30" s="53">
        <f>IF(D30="","",IFERROR(IF(X30&gt;12, AI30*(U30+V30+X30), AI30*(U30+V30)),0))</f>
        <v/>
      </c>
      <c r="BU30" s="53">
        <f>IF(D30="","",IFERROR(((AB30*3)*AI30),0))</f>
        <v/>
      </c>
      <c r="BV30" s="53">
        <f>IF(D30="","",IF(BT30-BU30&gt;0,0,BT30-BU30))</f>
        <v/>
      </c>
      <c r="BW30" s="53">
        <f>IF(D30="","",IF(BT30-BU30-BS30&gt;0,0,BT30-BU30-BS30))</f>
        <v/>
      </c>
      <c r="BX30" s="36">
        <f>IF(D30="","",IFERROR(VLOOKUP(D30,'produto-entrada-7'!A:M,3,0),"SEM PEDIDO"))</f>
        <v/>
      </c>
      <c r="BY30" s="36">
        <f>IF(D30="","",VLOOKUP(D30,'produto-estoque-total-7'!A:AB,25,0))</f>
        <v/>
      </c>
      <c r="BZ30" s="36">
        <f>IF(D30="","",IFERROR(VLOOKUP(D30,'produto-estoque-total-7'!A:AB,26,0)/100,0))</f>
        <v/>
      </c>
      <c r="CA30" s="36">
        <f>IF(D30="","",IFERROR(VLOOKUP(D30,'produto-estoque-total-7'!A:AB,27,0)/100,0))</f>
        <v/>
      </c>
      <c r="CB30" s="41">
        <f>IF(D30="","",V30*AF30)</f>
        <v/>
      </c>
      <c r="CC30" s="41">
        <f>IF(D30="","",V30*AI30)</f>
        <v/>
      </c>
      <c r="CD30" s="54">
        <f>IF(D30="","",VLOOKUP(D30,'produto-estoque-total-7'!A:AB,28,0))</f>
        <v/>
      </c>
    </row>
    <row r="31">
      <c r="A31" s="36">
        <f>IF(D31="","",VLOOKUP(D31,'produto-estoque-total-7'!A:AB,3,0))</f>
        <v/>
      </c>
      <c r="B31" s="1">
        <f>IF(D31="","",VLOOKUP(D31,'produto-estoque-total-7'!A:AB,12,0))</f>
        <v/>
      </c>
      <c r="C31" s="1">
        <f>IF(D31="","",VLOOKUP(D31,'produto-estoque-total-7'!A:AB,2,0))</f>
        <v/>
      </c>
      <c r="D31" s="37">
        <f>IFERROR(IF('produto-estoque-total-7'!A30="","",'produto-estoque-total-7'!A30),"")</f>
        <v/>
      </c>
      <c r="E31" s="1">
        <f>IF(D31="","",VLOOKUP(D31,'produto-estoque-total-7'!A:AB,4,0))</f>
        <v/>
      </c>
      <c r="F31" s="36">
        <f>IF(D31="","",VLOOKUP(D31,'produto-estoque-total-7'!A:AB,13,0))</f>
        <v/>
      </c>
      <c r="G31" s="1">
        <f>IF(F31="","",VLOOKUP(F31,'FORNECEDORES X COMPRADOR'!A:D,4,0))</f>
        <v/>
      </c>
      <c r="H31" s="1">
        <f>IF(F31="","",VLOOKUP(F31,'FORNECEDORES X COMPRADOR'!A:E,5,0))</f>
        <v/>
      </c>
      <c r="I31" s="36">
        <f>IF(D31="","",VLOOKUP(D31,'produto-estoque-total-7'!A:AB,15,0))</f>
        <v/>
      </c>
      <c r="J31" s="36">
        <f>IF(D31="","",VLOOKUP(D31,'produto-estoque-total-7'!A:AB,19,0))</f>
        <v/>
      </c>
      <c r="K31" s="1">
        <f>IF(D31="","",VLOOKUP(D31,'produto-estoque-total-7'!A:AB,20,0))</f>
        <v/>
      </c>
      <c r="L31" s="36">
        <f>IF(D31="","",VLOOKUP(D31,'produto-estoque-total-7'!A:AB,17,0))</f>
        <v/>
      </c>
      <c r="M31" s="1">
        <f>IF(D31="","",VLOOKUP(D31,'produto-estoque-total-7'!A:AB,18,0))</f>
        <v/>
      </c>
      <c r="N31" s="36">
        <f>IF(D31="","",VLOOKUP(D31,'produto-estoque-total-7'!A:AB,21,0))</f>
        <v/>
      </c>
      <c r="O31" s="1">
        <f>IF(D31="","",VLOOKUP(D31,'produto-estoque-total-7'!A:AB,22,0))</f>
        <v/>
      </c>
      <c r="P31" s="36">
        <f>IF(D31="","",VLOOKUP(D31,'produto-estoque-total-7'!A:AB,23,0))</f>
        <v/>
      </c>
      <c r="Q31" s="1">
        <f>IF(D31="","",VLOOKUP(D31,'produto-estoque-total-7'!A:AB,24,0))</f>
        <v/>
      </c>
      <c r="R31" s="38">
        <f>IFERROR(IF(D31="","",VLOOKUP(D31,'produto-venda-7'!B:N,13,0)),"C")</f>
        <v/>
      </c>
      <c r="S31" s="39">
        <f>IF(D31="","",VLOOKUP(D31,'produto-estoque-total-7'!A:AB,6,0))</f>
        <v/>
      </c>
      <c r="T31" s="39">
        <f>IF(D31="","",VLOOKUP(D31,'produto-estoque-total-7'!A:AB,5,0))</f>
        <v/>
      </c>
      <c r="U31" s="40">
        <f>IF(D31="","",VLOOKUP(D31,'produto-estoque-total-7'!A:AB,11,0))</f>
        <v/>
      </c>
      <c r="V31" s="41">
        <f>IF(D31="","",IFERROR(VLOOKUP(D31,'produto-entrada-7'!A:M,10,0),0))</f>
        <v/>
      </c>
      <c r="W31" s="42" t="n"/>
      <c r="X31" s="39">
        <f>IF(D31="","",VLOOKUP(D31,'produto-estoque-total-7'!A:AB,8,0))</f>
        <v/>
      </c>
      <c r="Y31" s="39">
        <f>IF(D31="","",VLOOKUP(D31,'produto-estoque-total-7'!A:AB,9,0))</f>
        <v/>
      </c>
      <c r="Z31" s="39">
        <f>IF(D31="","",VLOOKUP(D31,'produto-estoque-total-7'!A:AB,10,0))</f>
        <v/>
      </c>
      <c r="AA31" s="39">
        <f>IFERROR(IF(D31="","",VLOOKUP(D31,'produto-venda-7'!B:N,4,0)),0)</f>
        <v/>
      </c>
      <c r="AB31" s="39">
        <f>IFERROR(IF(D31="","",VLOOKUP(D31,'produto-venda-7'!B:N,5,0)),0)</f>
        <v/>
      </c>
      <c r="AC31" s="39">
        <f>IF(D31="","",IFERROR(AA31/90,0))</f>
        <v/>
      </c>
      <c r="AD31" s="36">
        <f>IF(D31="","",IFERROR(VLOOKUP(D31,'produto-entrada-7'!A:M,4,0),0))</f>
        <v/>
      </c>
      <c r="AE31" s="36">
        <f>IFERROR(IF(D31="","",VLOOKUP(D31,'produto-venda-7'!B:N,10,0)),0)</f>
        <v/>
      </c>
      <c r="AF31" s="36">
        <f>IF(D31="","",IFERROR(VLOOKUP(D31,'produto-entrada-7'!A:M,11,0),0))</f>
        <v/>
      </c>
      <c r="AG31" s="1">
        <f>IF(D31="","",IFERROR(VLOOKUP(D31,'produto-entrada-7'!A:M,12,0),0))</f>
        <v/>
      </c>
      <c r="AH31" s="1">
        <f>IF(D31="","",IFERROR(VLOOKUP(D31,'produto-entrada-7'!A:M,13,0),0))</f>
        <v/>
      </c>
      <c r="AI31" s="36">
        <f>IFERROR(IF(D31="","",VLOOKUP(D31,'produto-venda-7'!B:N,11,0)),0)</f>
        <v/>
      </c>
      <c r="AJ31" s="43">
        <f>IF(D31="","",IFERROR(AI31*AB31,0))</f>
        <v/>
      </c>
      <c r="AK31" s="44">
        <f>IFERROR(IF(D31="","",VLOOKUP(F31,'ANALISE FORNECEDOR'!$A:$I,8,0)),"")</f>
        <v/>
      </c>
      <c r="AL31" s="44">
        <f>IF(D31="","",AVERAGE(AM31,AK31))</f>
        <v/>
      </c>
      <c r="AM31" s="44">
        <f>IFERROR(IF(D31="","",VLOOKUP(F31,'ANALISE FORNECEDOR'!$A:$I,9,0)),"")</f>
        <v/>
      </c>
      <c r="AN31" s="45">
        <f>IF(D31="","",IF(Y31&gt;12,AI31*(U31+Y31),AI31*U31))</f>
        <v/>
      </c>
      <c r="AO31" s="45">
        <f>IF(D31="","",IF(Y31&gt;12,AI31*(U31+V31+Y31),AI31*(U31+V31)))</f>
        <v/>
      </c>
      <c r="AP31" s="46">
        <f>IF(D31="","",IF(Y31&gt;12,AG31*(U31+Y31),AG31*U31))</f>
        <v/>
      </c>
      <c r="AQ31" s="46">
        <f>IF(D31="","",IF(Y31&gt;12,AG31*(U31+V31+Y31),AG31*(U31+V31)))</f>
        <v/>
      </c>
      <c r="AR31" s="46">
        <f>IF(D31="","",IF(OR(R31="A",R31="AA",R31="AAA"),AP31,0))</f>
        <v/>
      </c>
      <c r="AS31" s="46">
        <f>IF(D31="","",IF(R31="B",AP31,0))</f>
        <v/>
      </c>
      <c r="AT31" s="46">
        <f>IF(D31="","",IF(R31="C",AP31,0))</f>
        <v/>
      </c>
      <c r="AU31" s="47">
        <f>IF(D31="","",IFERROR(AN31/AJ31,0))</f>
        <v/>
      </c>
      <c r="AV31" s="47">
        <f>IF(D31="","",IFERROR(((AO31)/AJ31),0))</f>
        <v/>
      </c>
      <c r="AW31" s="48">
        <f>IF(D31="","",IF(OR(S31="S",NOT(AND(ISNUMBER(AC31),ISNUMBER(AL31),AC31*AL31&gt;=0))),0,AC31*AL31))</f>
        <v/>
      </c>
      <c r="AX31" s="49">
        <f>IFERROR(IF(D31="","",AW31*AG31),0)</f>
        <v/>
      </c>
      <c r="AY31" s="48">
        <f>IF(D31="","",IF(OR(S31="S",NOT(AND(ISNUMBER(AC31),ISNUMBER(AK31),AC31*AK31&gt;=0))),0,AC31*AK31))</f>
        <v/>
      </c>
      <c r="AZ31" s="48">
        <f>IFERROR(IF(D31="","",IF(AY31=0,0,IF(((AY31)-(U31+Y31))&lt;0,0,(AY31)-U31))),0)</f>
        <v/>
      </c>
      <c r="BA31" s="49">
        <f>IF(D31="","",AZ31*AG31)</f>
        <v/>
      </c>
      <c r="BB31" s="49">
        <f>IF(D31="","",IF(OR(R31="A",R31="AA",R31="AAA"),BA31,0))</f>
        <v/>
      </c>
      <c r="BC31" s="49">
        <f>IF(D31="","",IF(R31="B",BA31,0))</f>
        <v/>
      </c>
      <c r="BD31" s="49">
        <f>IF(D31="","",IF(R31="B",BA31,0))</f>
        <v/>
      </c>
      <c r="BE31" s="49">
        <f>IF(D31="","",IF(S31="S",
1,
IF(AC31=0,
1,
IF(
IFERROR(((U31+Y31)*AG31)/((AC31*AK31)*AG31),0)&lt;0,
0,
IF(
IFERROR(((U31+Y31)*AG31)/((AC31*AK31)*AG31),0)&gt;1,
1,
IFERROR(((U31+Y31)*AG31)/((AC31*AK31)*AG31),0)
)
)
)
))</f>
        <v/>
      </c>
      <c r="BF31" s="49">
        <f>IF(D31="","",IF(S31="S",
1,
IF(AC31=0,
1,
IF(
IFERROR(((U31+V31+Y31)*AG31)/((AC31*AK31)*AG31),0)&lt;0,
0,
IF(
IFERROR(((U31+V31+Y31)*AG31)/((AC31*AK31)*AG31),0)&gt;1,
1,
IFERROR(((U31+V31+Y31)*AG31)/((AC31*AK31)*AG31),0)
)
)
)
))</f>
        <v/>
      </c>
      <c r="BG31" s="50">
        <f>IF(D31="","",IF(S31="S",0,IF(AND(ISNUMBER(AC31),ISNUMBER(AM31)),IF(OR(AC31*AM31&lt;0,ISERR(AC31*AM31)),0,AC31*AM31),0)))</f>
        <v/>
      </c>
      <c r="BH31" s="50">
        <f>IF(D31="","",IF(BY31&gt;TODAY()-60,0,IF(Y31&gt;12,MAX(0,(U31+Y31)-BG31),MAX(0,U31-BG31))))</f>
        <v/>
      </c>
      <c r="BI31" s="51">
        <f>IF(D31="","",BH31*AG31)</f>
        <v/>
      </c>
      <c r="BJ31" s="51">
        <f>IF(D31="","",IF(OR(R31="A",R31="AA",R31="AAA"),BI31,0))</f>
        <v/>
      </c>
      <c r="BK31" s="51">
        <f>IF(D31="","",IF(R31="B",BI31,0))</f>
        <v/>
      </c>
      <c r="BL31" s="51">
        <f>IF(D31="","",IF(R31="C",BI31,0))</f>
        <v/>
      </c>
      <c r="BM31" s="51">
        <f>IF(D31="","",IFERROR(MAX(0,MIN(BI31/AP31,1)),0))</f>
        <v/>
      </c>
      <c r="BN31" s="52">
        <f>IF(D31="","",AB31*AG31)</f>
        <v/>
      </c>
      <c r="BO31" s="52">
        <f>IF(D31="","",(U31+V31+X31)*AG31)</f>
        <v/>
      </c>
      <c r="BP31" s="52">
        <f>IF(D31="","",(AB31*3)*AG31)</f>
        <v/>
      </c>
      <c r="BQ31" s="52">
        <f>IF(D31="","",IF(BO31-BP31&gt;0,0,BO31-BP31))</f>
        <v/>
      </c>
      <c r="BR31" s="52">
        <f>IF(D31="","",IF(BO31-BP31-BN31&gt;0,0,BO31-BP31-BN31))</f>
        <v/>
      </c>
      <c r="BS31" s="53">
        <f>IF(D31="","",IFERROR(AB31*AI31,0))</f>
        <v/>
      </c>
      <c r="BT31" s="53">
        <f>IF(D31="","",IFERROR(IF(X31&gt;12, AI31*(U31+V31+X31), AI31*(U31+V31)),0))</f>
        <v/>
      </c>
      <c r="BU31" s="53">
        <f>IF(D31="","",IFERROR(((AB31*3)*AI31),0))</f>
        <v/>
      </c>
      <c r="BV31" s="53">
        <f>IF(D31="","",IF(BT31-BU31&gt;0,0,BT31-BU31))</f>
        <v/>
      </c>
      <c r="BW31" s="53">
        <f>IF(D31="","",IF(BT31-BU31-BS31&gt;0,0,BT31-BU31-BS31))</f>
        <v/>
      </c>
      <c r="BX31" s="36">
        <f>IF(D31="","",IFERROR(VLOOKUP(D31,'produto-entrada-7'!A:M,3,0),"SEM PEDIDO"))</f>
        <v/>
      </c>
      <c r="BY31" s="36">
        <f>IF(D31="","",VLOOKUP(D31,'produto-estoque-total-7'!A:AB,25,0))</f>
        <v/>
      </c>
      <c r="BZ31" s="36">
        <f>IF(D31="","",IFERROR(VLOOKUP(D31,'produto-estoque-total-7'!A:AB,26,0)/100,0))</f>
        <v/>
      </c>
      <c r="CA31" s="36">
        <f>IF(D31="","",IFERROR(VLOOKUP(D31,'produto-estoque-total-7'!A:AB,27,0)/100,0))</f>
        <v/>
      </c>
      <c r="CB31" s="41">
        <f>IF(D31="","",V31*AF31)</f>
        <v/>
      </c>
      <c r="CC31" s="41">
        <f>IF(D31="","",V31*AI31)</f>
        <v/>
      </c>
      <c r="CD31" s="54">
        <f>IF(D31="","",VLOOKUP(D31,'produto-estoque-total-7'!A:AB,28,0))</f>
        <v/>
      </c>
    </row>
    <row r="32">
      <c r="A32" s="36">
        <f>IF(D32="","",VLOOKUP(D32,'produto-estoque-total-7'!A:AB,3,0))</f>
        <v/>
      </c>
      <c r="B32" s="1">
        <f>IF(D32="","",VLOOKUP(D32,'produto-estoque-total-7'!A:AB,12,0))</f>
        <v/>
      </c>
      <c r="C32" s="1">
        <f>IF(D32="","",VLOOKUP(D32,'produto-estoque-total-7'!A:AB,2,0))</f>
        <v/>
      </c>
      <c r="D32" s="37">
        <f>IFERROR(IF('produto-estoque-total-7'!A31="","",'produto-estoque-total-7'!A31),"")</f>
        <v/>
      </c>
      <c r="E32" s="1">
        <f>IF(D32="","",VLOOKUP(D32,'produto-estoque-total-7'!A:AB,4,0))</f>
        <v/>
      </c>
      <c r="F32" s="36">
        <f>IF(D32="","",VLOOKUP(D32,'produto-estoque-total-7'!A:AB,13,0))</f>
        <v/>
      </c>
      <c r="G32" s="1">
        <f>IF(F32="","",VLOOKUP(F32,'FORNECEDORES X COMPRADOR'!A:D,4,0))</f>
        <v/>
      </c>
      <c r="H32" s="1">
        <f>IF(F32="","",VLOOKUP(F32,'FORNECEDORES X COMPRADOR'!A:E,5,0))</f>
        <v/>
      </c>
      <c r="I32" s="36">
        <f>IF(D32="","",VLOOKUP(D32,'produto-estoque-total-7'!A:AB,15,0))</f>
        <v/>
      </c>
      <c r="J32" s="36">
        <f>IF(D32="","",VLOOKUP(D32,'produto-estoque-total-7'!A:AB,19,0))</f>
        <v/>
      </c>
      <c r="K32" s="1">
        <f>IF(D32="","",VLOOKUP(D32,'produto-estoque-total-7'!A:AB,20,0))</f>
        <v/>
      </c>
      <c r="L32" s="36">
        <f>IF(D32="","",VLOOKUP(D32,'produto-estoque-total-7'!A:AB,17,0))</f>
        <v/>
      </c>
      <c r="M32" s="1">
        <f>IF(D32="","",VLOOKUP(D32,'produto-estoque-total-7'!A:AB,18,0))</f>
        <v/>
      </c>
      <c r="N32" s="36">
        <f>IF(D32="","",VLOOKUP(D32,'produto-estoque-total-7'!A:AB,21,0))</f>
        <v/>
      </c>
      <c r="O32" s="1">
        <f>IF(D32="","",VLOOKUP(D32,'produto-estoque-total-7'!A:AB,22,0))</f>
        <v/>
      </c>
      <c r="P32" s="36">
        <f>IF(D32="","",VLOOKUP(D32,'produto-estoque-total-7'!A:AB,23,0))</f>
        <v/>
      </c>
      <c r="Q32" s="1">
        <f>IF(D32="","",VLOOKUP(D32,'produto-estoque-total-7'!A:AB,24,0))</f>
        <v/>
      </c>
      <c r="R32" s="38">
        <f>IFERROR(IF(D32="","",VLOOKUP(D32,'produto-venda-7'!B:N,13,0)),"C")</f>
        <v/>
      </c>
      <c r="S32" s="39">
        <f>IF(D32="","",VLOOKUP(D32,'produto-estoque-total-7'!A:AB,6,0))</f>
        <v/>
      </c>
      <c r="T32" s="39">
        <f>IF(D32="","",VLOOKUP(D32,'produto-estoque-total-7'!A:AB,5,0))</f>
        <v/>
      </c>
      <c r="U32" s="40">
        <f>IF(D32="","",VLOOKUP(D32,'produto-estoque-total-7'!A:AB,11,0))</f>
        <v/>
      </c>
      <c r="V32" s="41">
        <f>IF(D32="","",IFERROR(VLOOKUP(D32,'produto-entrada-7'!A:M,10,0),0))</f>
        <v/>
      </c>
      <c r="W32" s="42" t="n"/>
      <c r="X32" s="39">
        <f>IF(D32="","",VLOOKUP(D32,'produto-estoque-total-7'!A:AB,8,0))</f>
        <v/>
      </c>
      <c r="Y32" s="39">
        <f>IF(D32="","",VLOOKUP(D32,'produto-estoque-total-7'!A:AB,9,0))</f>
        <v/>
      </c>
      <c r="Z32" s="39">
        <f>IF(D32="","",VLOOKUP(D32,'produto-estoque-total-7'!A:AB,10,0))</f>
        <v/>
      </c>
      <c r="AA32" s="39">
        <f>IFERROR(IF(D32="","",VLOOKUP(D32,'produto-venda-7'!B:N,4,0)),0)</f>
        <v/>
      </c>
      <c r="AB32" s="39">
        <f>IFERROR(IF(D32="","",VLOOKUP(D32,'produto-venda-7'!B:N,5,0)),0)</f>
        <v/>
      </c>
      <c r="AC32" s="39">
        <f>IF(D32="","",IFERROR(AA32/90,0))</f>
        <v/>
      </c>
      <c r="AD32" s="36">
        <f>IF(D32="","",IFERROR(VLOOKUP(D32,'produto-entrada-7'!A:M,4,0),0))</f>
        <v/>
      </c>
      <c r="AE32" s="36">
        <f>IFERROR(IF(D32="","",VLOOKUP(D32,'produto-venda-7'!B:N,10,0)),0)</f>
        <v/>
      </c>
      <c r="AF32" s="36">
        <f>IF(D32="","",IFERROR(VLOOKUP(D32,'produto-entrada-7'!A:M,11,0),0))</f>
        <v/>
      </c>
      <c r="AG32" s="1">
        <f>IF(D32="","",IFERROR(VLOOKUP(D32,'produto-entrada-7'!A:M,12,0),0))</f>
        <v/>
      </c>
      <c r="AH32" s="1">
        <f>IF(D32="","",IFERROR(VLOOKUP(D32,'produto-entrada-7'!A:M,13,0),0))</f>
        <v/>
      </c>
      <c r="AI32" s="36">
        <f>IFERROR(IF(D32="","",VLOOKUP(D32,'produto-venda-7'!B:N,11,0)),0)</f>
        <v/>
      </c>
      <c r="AJ32" s="43">
        <f>IF(D32="","",IFERROR(AI32*AB32,0))</f>
        <v/>
      </c>
      <c r="AK32" s="44">
        <f>IFERROR(IF(D32="","",VLOOKUP(F32,'ANALISE FORNECEDOR'!$A:$I,8,0)),"")</f>
        <v/>
      </c>
      <c r="AL32" s="44">
        <f>IF(D32="","",AVERAGE(AM32,AK32))</f>
        <v/>
      </c>
      <c r="AM32" s="44">
        <f>IFERROR(IF(D32="","",VLOOKUP(F32,'ANALISE FORNECEDOR'!$A:$I,9,0)),"")</f>
        <v/>
      </c>
      <c r="AN32" s="45">
        <f>IF(D32="","",IF(Y32&gt;12,AI32*(U32+Y32),AI32*U32))</f>
        <v/>
      </c>
      <c r="AO32" s="45">
        <f>IF(D32="","",IF(Y32&gt;12,AI32*(U32+V32+Y32),AI32*(U32+V32)))</f>
        <v/>
      </c>
      <c r="AP32" s="46">
        <f>IF(D32="","",IF(Y32&gt;12,AG32*(U32+Y32),AG32*U32))</f>
        <v/>
      </c>
      <c r="AQ32" s="46">
        <f>IF(D32="","",IF(Y32&gt;12,AG32*(U32+V32+Y32),AG32*(U32+V32)))</f>
        <v/>
      </c>
      <c r="AR32" s="46">
        <f>IF(D32="","",IF(OR(R32="A",R32="AA",R32="AAA"),AP32,0))</f>
        <v/>
      </c>
      <c r="AS32" s="46">
        <f>IF(D32="","",IF(R32="B",AP32,0))</f>
        <v/>
      </c>
      <c r="AT32" s="46">
        <f>IF(D32="","",IF(R32="C",AP32,0))</f>
        <v/>
      </c>
      <c r="AU32" s="47">
        <f>IF(D32="","",IFERROR(AN32/AJ32,0))</f>
        <v/>
      </c>
      <c r="AV32" s="47">
        <f>IF(D32="","",IFERROR(((AO32)/AJ32),0))</f>
        <v/>
      </c>
      <c r="AW32" s="48">
        <f>IF(D32="","",IF(OR(S32="S",NOT(AND(ISNUMBER(AC32),ISNUMBER(AL32),AC32*AL32&gt;=0))),0,AC32*AL32))</f>
        <v/>
      </c>
      <c r="AX32" s="49">
        <f>IFERROR(IF(D32="","",AW32*AG32),0)</f>
        <v/>
      </c>
      <c r="AY32" s="48">
        <f>IF(D32="","",IF(OR(S32="S",NOT(AND(ISNUMBER(AC32),ISNUMBER(AK32),AC32*AK32&gt;=0))),0,AC32*AK32))</f>
        <v/>
      </c>
      <c r="AZ32" s="48">
        <f>IFERROR(IF(D32="","",IF(AY32=0,0,IF(((AY32)-(U32+Y32))&lt;0,0,(AY32)-U32))),0)</f>
        <v/>
      </c>
      <c r="BA32" s="49">
        <f>IF(D32="","",AZ32*AG32)</f>
        <v/>
      </c>
      <c r="BB32" s="49">
        <f>IF(D32="","",IF(OR(R32="A",R32="AA",R32="AAA"),BA32,0))</f>
        <v/>
      </c>
      <c r="BC32" s="49">
        <f>IF(D32="","",IF(R32="B",BA32,0))</f>
        <v/>
      </c>
      <c r="BD32" s="49">
        <f>IF(D32="","",IF(R32="B",BA32,0))</f>
        <v/>
      </c>
      <c r="BE32" s="49">
        <f>IF(D32="","",IF(S32="S",
1,
IF(AC32=0,
1,
IF(
IFERROR(((U32+Y32)*AG32)/((AC32*AK32)*AG32),0)&lt;0,
0,
IF(
IFERROR(((U32+Y32)*AG32)/((AC32*AK32)*AG32),0)&gt;1,
1,
IFERROR(((U32+Y32)*AG32)/((AC32*AK32)*AG32),0)
)
)
)
))</f>
        <v/>
      </c>
      <c r="BF32" s="49">
        <f>IF(D32="","",IF(S32="S",
1,
IF(AC32=0,
1,
IF(
IFERROR(((U32+V32+Y32)*AG32)/((AC32*AK32)*AG32),0)&lt;0,
0,
IF(
IFERROR(((U32+V32+Y32)*AG32)/((AC32*AK32)*AG32),0)&gt;1,
1,
IFERROR(((U32+V32+Y32)*AG32)/((AC32*AK32)*AG32),0)
)
)
)
))</f>
        <v/>
      </c>
      <c r="BG32" s="50">
        <f>IF(D32="","",IF(S32="S",0,IF(AND(ISNUMBER(AC32),ISNUMBER(AM32)),IF(OR(AC32*AM32&lt;0,ISERR(AC32*AM32)),0,AC32*AM32),0)))</f>
        <v/>
      </c>
      <c r="BH32" s="50">
        <f>IF(D32="","",IF(BY32&gt;TODAY()-60,0,IF(Y32&gt;12,MAX(0,(U32+Y32)-BG32),MAX(0,U32-BG32))))</f>
        <v/>
      </c>
      <c r="BI32" s="51">
        <f>IF(D32="","",BH32*AG32)</f>
        <v/>
      </c>
      <c r="BJ32" s="51">
        <f>IF(D32="","",IF(OR(R32="A",R32="AA",R32="AAA"),BI32,0))</f>
        <v/>
      </c>
      <c r="BK32" s="51">
        <f>IF(D32="","",IF(R32="B",BI32,0))</f>
        <v/>
      </c>
      <c r="BL32" s="51">
        <f>IF(D32="","",IF(R32="C",BI32,0))</f>
        <v/>
      </c>
      <c r="BM32" s="51">
        <f>IF(D32="","",IFERROR(MAX(0,MIN(BI32/AP32,1)),0))</f>
        <v/>
      </c>
      <c r="BN32" s="52">
        <f>IF(D32="","",AB32*AG32)</f>
        <v/>
      </c>
      <c r="BO32" s="52">
        <f>IF(D32="","",(U32+V32+X32)*AG32)</f>
        <v/>
      </c>
      <c r="BP32" s="52">
        <f>IF(D32="","",(AB32*3)*AG32)</f>
        <v/>
      </c>
      <c r="BQ32" s="52">
        <f>IF(D32="","",IF(BO32-BP32&gt;0,0,BO32-BP32))</f>
        <v/>
      </c>
      <c r="BR32" s="52">
        <f>IF(D32="","",IF(BO32-BP32-BN32&gt;0,0,BO32-BP32-BN32))</f>
        <v/>
      </c>
      <c r="BS32" s="53">
        <f>IF(D32="","",IFERROR(AB32*AI32,0))</f>
        <v/>
      </c>
      <c r="BT32" s="53">
        <f>IF(D32="","",IFERROR(IF(X32&gt;12, AI32*(U32+V32+X32), AI32*(U32+V32)),0))</f>
        <v/>
      </c>
      <c r="BU32" s="53">
        <f>IF(D32="","",IFERROR(((AB32*3)*AI32),0))</f>
        <v/>
      </c>
      <c r="BV32" s="53">
        <f>IF(D32="","",IF(BT32-BU32&gt;0,0,BT32-BU32))</f>
        <v/>
      </c>
      <c r="BW32" s="53">
        <f>IF(D32="","",IF(BT32-BU32-BS32&gt;0,0,BT32-BU32-BS32))</f>
        <v/>
      </c>
      <c r="BX32" s="36">
        <f>IF(D32="","",IFERROR(VLOOKUP(D32,'produto-entrada-7'!A:M,3,0),"SEM PEDIDO"))</f>
        <v/>
      </c>
      <c r="BY32" s="36">
        <f>IF(D32="","",VLOOKUP(D32,'produto-estoque-total-7'!A:AB,25,0))</f>
        <v/>
      </c>
      <c r="BZ32" s="36">
        <f>IF(D32="","",IFERROR(VLOOKUP(D32,'produto-estoque-total-7'!A:AB,26,0)/100,0))</f>
        <v/>
      </c>
      <c r="CA32" s="36">
        <f>IF(D32="","",IFERROR(VLOOKUP(D32,'produto-estoque-total-7'!A:AB,27,0)/100,0))</f>
        <v/>
      </c>
      <c r="CB32" s="41">
        <f>IF(D32="","",V32*AF32)</f>
        <v/>
      </c>
      <c r="CC32" s="41">
        <f>IF(D32="","",V32*AI32)</f>
        <v/>
      </c>
      <c r="CD32" s="54">
        <f>IF(D32="","",VLOOKUP(D32,'produto-estoque-total-7'!A:AB,28,0))</f>
        <v/>
      </c>
    </row>
    <row r="33">
      <c r="A33" s="36">
        <f>IF(D33="","",VLOOKUP(D33,'produto-estoque-total-7'!A:AB,3,0))</f>
        <v/>
      </c>
      <c r="B33" s="1">
        <f>IF(D33="","",VLOOKUP(D33,'produto-estoque-total-7'!A:AB,12,0))</f>
        <v/>
      </c>
      <c r="C33" s="1">
        <f>IF(D33="","",VLOOKUP(D33,'produto-estoque-total-7'!A:AB,2,0))</f>
        <v/>
      </c>
      <c r="D33" s="37">
        <f>IFERROR(IF('produto-estoque-total-7'!A32="","",'produto-estoque-total-7'!A32),"")</f>
        <v/>
      </c>
      <c r="E33" s="1">
        <f>IF(D33="","",VLOOKUP(D33,'produto-estoque-total-7'!A:AB,4,0))</f>
        <v/>
      </c>
      <c r="F33" s="36">
        <f>IF(D33="","",VLOOKUP(D33,'produto-estoque-total-7'!A:AB,13,0))</f>
        <v/>
      </c>
      <c r="G33" s="1">
        <f>IF(F33="","",VLOOKUP(F33,'FORNECEDORES X COMPRADOR'!A:D,4,0))</f>
        <v/>
      </c>
      <c r="H33" s="1">
        <f>IF(F33="","",VLOOKUP(F33,'FORNECEDORES X COMPRADOR'!A:E,5,0))</f>
        <v/>
      </c>
      <c r="I33" s="36">
        <f>IF(D33="","",VLOOKUP(D33,'produto-estoque-total-7'!A:AB,15,0))</f>
        <v/>
      </c>
      <c r="J33" s="36">
        <f>IF(D33="","",VLOOKUP(D33,'produto-estoque-total-7'!A:AB,19,0))</f>
        <v/>
      </c>
      <c r="K33" s="1">
        <f>IF(D33="","",VLOOKUP(D33,'produto-estoque-total-7'!A:AB,20,0))</f>
        <v/>
      </c>
      <c r="L33" s="36">
        <f>IF(D33="","",VLOOKUP(D33,'produto-estoque-total-7'!A:AB,17,0))</f>
        <v/>
      </c>
      <c r="M33" s="1">
        <f>IF(D33="","",VLOOKUP(D33,'produto-estoque-total-7'!A:AB,18,0))</f>
        <v/>
      </c>
      <c r="N33" s="36">
        <f>IF(D33="","",VLOOKUP(D33,'produto-estoque-total-7'!A:AB,21,0))</f>
        <v/>
      </c>
      <c r="O33" s="1">
        <f>IF(D33="","",VLOOKUP(D33,'produto-estoque-total-7'!A:AB,22,0))</f>
        <v/>
      </c>
      <c r="P33" s="36">
        <f>IF(D33="","",VLOOKUP(D33,'produto-estoque-total-7'!A:AB,23,0))</f>
        <v/>
      </c>
      <c r="Q33" s="1">
        <f>IF(D33="","",VLOOKUP(D33,'produto-estoque-total-7'!A:AB,24,0))</f>
        <v/>
      </c>
      <c r="R33" s="38">
        <f>IFERROR(IF(D33="","",VLOOKUP(D33,'produto-venda-7'!B:N,13,0)),"C")</f>
        <v/>
      </c>
      <c r="S33" s="39">
        <f>IF(D33="","",VLOOKUP(D33,'produto-estoque-total-7'!A:AB,6,0))</f>
        <v/>
      </c>
      <c r="T33" s="39">
        <f>IF(D33="","",VLOOKUP(D33,'produto-estoque-total-7'!A:AB,5,0))</f>
        <v/>
      </c>
      <c r="U33" s="40">
        <f>IF(D33="","",VLOOKUP(D33,'produto-estoque-total-7'!A:AB,11,0))</f>
        <v/>
      </c>
      <c r="V33" s="41">
        <f>IF(D33="","",IFERROR(VLOOKUP(D33,'produto-entrada-7'!A:M,10,0),0))</f>
        <v/>
      </c>
      <c r="W33" s="42" t="n"/>
      <c r="X33" s="39">
        <f>IF(D33="","",VLOOKUP(D33,'produto-estoque-total-7'!A:AB,8,0))</f>
        <v/>
      </c>
      <c r="Y33" s="39">
        <f>IF(D33="","",VLOOKUP(D33,'produto-estoque-total-7'!A:AB,9,0))</f>
        <v/>
      </c>
      <c r="Z33" s="39">
        <f>IF(D33="","",VLOOKUP(D33,'produto-estoque-total-7'!A:AB,10,0))</f>
        <v/>
      </c>
      <c r="AA33" s="39">
        <f>IFERROR(IF(D33="","",VLOOKUP(D33,'produto-venda-7'!B:N,4,0)),0)</f>
        <v/>
      </c>
      <c r="AB33" s="39">
        <f>IFERROR(IF(D33="","",VLOOKUP(D33,'produto-venda-7'!B:N,5,0)),0)</f>
        <v/>
      </c>
      <c r="AC33" s="39">
        <f>IF(D33="","",IFERROR(AA33/90,0))</f>
        <v/>
      </c>
      <c r="AD33" s="36">
        <f>IF(D33="","",IFERROR(VLOOKUP(D33,'produto-entrada-7'!A:M,4,0),0))</f>
        <v/>
      </c>
      <c r="AE33" s="36">
        <f>IFERROR(IF(D33="","",VLOOKUP(D33,'produto-venda-7'!B:N,10,0)),0)</f>
        <v/>
      </c>
      <c r="AF33" s="36">
        <f>IF(D33="","",IFERROR(VLOOKUP(D33,'produto-entrada-7'!A:M,11,0),0))</f>
        <v/>
      </c>
      <c r="AG33" s="1">
        <f>IF(D33="","",IFERROR(VLOOKUP(D33,'produto-entrada-7'!A:M,12,0),0))</f>
        <v/>
      </c>
      <c r="AH33" s="1">
        <f>IF(D33="","",IFERROR(VLOOKUP(D33,'produto-entrada-7'!A:M,13,0),0))</f>
        <v/>
      </c>
      <c r="AI33" s="36">
        <f>IFERROR(IF(D33="","",VLOOKUP(D33,'produto-venda-7'!B:N,11,0)),0)</f>
        <v/>
      </c>
      <c r="AJ33" s="43">
        <f>IF(D33="","",IFERROR(AI33*AB33,0))</f>
        <v/>
      </c>
      <c r="AK33" s="44">
        <f>IFERROR(IF(D33="","",VLOOKUP(F33,'ANALISE FORNECEDOR'!$A:$I,8,0)),"")</f>
        <v/>
      </c>
      <c r="AL33" s="44">
        <f>IF(D33="","",AVERAGE(AM33,AK33))</f>
        <v/>
      </c>
      <c r="AM33" s="44">
        <f>IFERROR(IF(D33="","",VLOOKUP(F33,'ANALISE FORNECEDOR'!$A:$I,9,0)),"")</f>
        <v/>
      </c>
      <c r="AN33" s="45">
        <f>IF(D33="","",IF(Y33&gt;12,AI33*(U33+Y33),AI33*U33))</f>
        <v/>
      </c>
      <c r="AO33" s="45">
        <f>IF(D33="","",IF(Y33&gt;12,AI33*(U33+V33+Y33),AI33*(U33+V33)))</f>
        <v/>
      </c>
      <c r="AP33" s="46">
        <f>IF(D33="","",IF(Y33&gt;12,AG33*(U33+Y33),AG33*U33))</f>
        <v/>
      </c>
      <c r="AQ33" s="46">
        <f>IF(D33="","",IF(Y33&gt;12,AG33*(U33+V33+Y33),AG33*(U33+V33)))</f>
        <v/>
      </c>
      <c r="AR33" s="46">
        <f>IF(D33="","",IF(OR(R33="A",R33="AA",R33="AAA"),AP33,0))</f>
        <v/>
      </c>
      <c r="AS33" s="46">
        <f>IF(D33="","",IF(R33="B",AP33,0))</f>
        <v/>
      </c>
      <c r="AT33" s="46">
        <f>IF(D33="","",IF(R33="C",AP33,0))</f>
        <v/>
      </c>
      <c r="AU33" s="47">
        <f>IF(D33="","",IFERROR(AN33/AJ33,0))</f>
        <v/>
      </c>
      <c r="AV33" s="47">
        <f>IF(D33="","",IFERROR(((AO33)/AJ33),0))</f>
        <v/>
      </c>
      <c r="AW33" s="48">
        <f>IF(D33="","",IF(OR(S33="S",NOT(AND(ISNUMBER(AC33),ISNUMBER(AL33),AC33*AL33&gt;=0))),0,AC33*AL33))</f>
        <v/>
      </c>
      <c r="AX33" s="49">
        <f>IFERROR(IF(D33="","",AW33*AG33),0)</f>
        <v/>
      </c>
      <c r="AY33" s="48">
        <f>IF(D33="","",IF(OR(S33="S",NOT(AND(ISNUMBER(AC33),ISNUMBER(AK33),AC33*AK33&gt;=0))),0,AC33*AK33))</f>
        <v/>
      </c>
      <c r="AZ33" s="48">
        <f>IFERROR(IF(D33="","",IF(AY33=0,0,IF(((AY33)-(U33+Y33))&lt;0,0,(AY33)-U33))),0)</f>
        <v/>
      </c>
      <c r="BA33" s="49">
        <f>IF(D33="","",AZ33*AG33)</f>
        <v/>
      </c>
      <c r="BB33" s="49">
        <f>IF(D33="","",IF(OR(R33="A",R33="AA",R33="AAA"),BA33,0))</f>
        <v/>
      </c>
      <c r="BC33" s="49">
        <f>IF(D33="","",IF(R33="B",BA33,0))</f>
        <v/>
      </c>
      <c r="BD33" s="49">
        <f>IF(D33="","",IF(R33="B",BA33,0))</f>
        <v/>
      </c>
      <c r="BE33" s="49">
        <f>IF(D33="","",IF(S33="S",
1,
IF(AC33=0,
1,
IF(
IFERROR(((U33+Y33)*AG33)/((AC33*AK33)*AG33),0)&lt;0,
0,
IF(
IFERROR(((U33+Y33)*AG33)/((AC33*AK33)*AG33),0)&gt;1,
1,
IFERROR(((U33+Y33)*AG33)/((AC33*AK33)*AG33),0)
)
)
)
))</f>
        <v/>
      </c>
      <c r="BF33" s="49">
        <f>IF(D33="","",IF(S33="S",
1,
IF(AC33=0,
1,
IF(
IFERROR(((U33+V33+Y33)*AG33)/((AC33*AK33)*AG33),0)&lt;0,
0,
IF(
IFERROR(((U33+V33+Y33)*AG33)/((AC33*AK33)*AG33),0)&gt;1,
1,
IFERROR(((U33+V33+Y33)*AG33)/((AC33*AK33)*AG33),0)
)
)
)
))</f>
        <v/>
      </c>
      <c r="BG33" s="50">
        <f>IF(D33="","",IF(S33="S",0,IF(AND(ISNUMBER(AC33),ISNUMBER(AM33)),IF(OR(AC33*AM33&lt;0,ISERR(AC33*AM33)),0,AC33*AM33),0)))</f>
        <v/>
      </c>
      <c r="BH33" s="50">
        <f>IF(D33="","",IF(BY33&gt;TODAY()-60,0,IF(Y33&gt;12,MAX(0,(U33+Y33)-BG33),MAX(0,U33-BG33))))</f>
        <v/>
      </c>
      <c r="BI33" s="51">
        <f>IF(D33="","",BH33*AG33)</f>
        <v/>
      </c>
      <c r="BJ33" s="51">
        <f>IF(D33="","",IF(OR(R33="A",R33="AA",R33="AAA"),BI33,0))</f>
        <v/>
      </c>
      <c r="BK33" s="51">
        <f>IF(D33="","",IF(R33="B",BI33,0))</f>
        <v/>
      </c>
      <c r="BL33" s="51">
        <f>IF(D33="","",IF(R33="C",BI33,0))</f>
        <v/>
      </c>
      <c r="BM33" s="51">
        <f>IF(D33="","",IFERROR(MAX(0,MIN(BI33/AP33,1)),0))</f>
        <v/>
      </c>
      <c r="BN33" s="52">
        <f>IF(D33="","",AB33*AG33)</f>
        <v/>
      </c>
      <c r="BO33" s="52">
        <f>IF(D33="","",(U33+V33+X33)*AG33)</f>
        <v/>
      </c>
      <c r="BP33" s="52">
        <f>IF(D33="","",(AB33*3)*AG33)</f>
        <v/>
      </c>
      <c r="BQ33" s="52">
        <f>IF(D33="","",IF(BO33-BP33&gt;0,0,BO33-BP33))</f>
        <v/>
      </c>
      <c r="BR33" s="52">
        <f>IF(D33="","",IF(BO33-BP33-BN33&gt;0,0,BO33-BP33-BN33))</f>
        <v/>
      </c>
      <c r="BS33" s="53">
        <f>IF(D33="","",IFERROR(AB33*AI33,0))</f>
        <v/>
      </c>
      <c r="BT33" s="53">
        <f>IF(D33="","",IFERROR(IF(X33&gt;12, AI33*(U33+V33+X33), AI33*(U33+V33)),0))</f>
        <v/>
      </c>
      <c r="BU33" s="53">
        <f>IF(D33="","",IFERROR(((AB33*3)*AI33),0))</f>
        <v/>
      </c>
      <c r="BV33" s="53">
        <f>IF(D33="","",IF(BT33-BU33&gt;0,0,BT33-BU33))</f>
        <v/>
      </c>
      <c r="BW33" s="53">
        <f>IF(D33="","",IF(BT33-BU33-BS33&gt;0,0,BT33-BU33-BS33))</f>
        <v/>
      </c>
      <c r="BX33" s="36">
        <f>IF(D33="","",IFERROR(VLOOKUP(D33,'produto-entrada-7'!A:M,3,0),"SEM PEDIDO"))</f>
        <v/>
      </c>
      <c r="BY33" s="36">
        <f>IF(D33="","",VLOOKUP(D33,'produto-estoque-total-7'!A:AB,25,0))</f>
        <v/>
      </c>
      <c r="BZ33" s="36">
        <f>IF(D33="","",IFERROR(VLOOKUP(D33,'produto-estoque-total-7'!A:AB,26,0)/100,0))</f>
        <v/>
      </c>
      <c r="CA33" s="36">
        <f>IF(D33="","",IFERROR(VLOOKUP(D33,'produto-estoque-total-7'!A:AB,27,0)/100,0))</f>
        <v/>
      </c>
      <c r="CB33" s="41">
        <f>IF(D33="","",V33*AF33)</f>
        <v/>
      </c>
      <c r="CC33" s="41">
        <f>IF(D33="","",V33*AI33)</f>
        <v/>
      </c>
      <c r="CD33" s="54">
        <f>IF(D33="","",VLOOKUP(D33,'produto-estoque-total-7'!A:AB,28,0))</f>
        <v/>
      </c>
    </row>
    <row r="34">
      <c r="A34" s="36">
        <f>IF(D34="","",VLOOKUP(D34,'produto-estoque-total-7'!A:AB,3,0))</f>
        <v/>
      </c>
      <c r="B34" s="1">
        <f>IF(D34="","",VLOOKUP(D34,'produto-estoque-total-7'!A:AB,12,0))</f>
        <v/>
      </c>
      <c r="C34" s="1">
        <f>IF(D34="","",VLOOKUP(D34,'produto-estoque-total-7'!A:AB,2,0))</f>
        <v/>
      </c>
      <c r="D34" s="37">
        <f>IFERROR(IF('produto-estoque-total-7'!A33="","",'produto-estoque-total-7'!A33),"")</f>
        <v/>
      </c>
      <c r="E34" s="1">
        <f>IF(D34="","",VLOOKUP(D34,'produto-estoque-total-7'!A:AB,4,0))</f>
        <v/>
      </c>
      <c r="F34" s="36">
        <f>IF(D34="","",VLOOKUP(D34,'produto-estoque-total-7'!A:AB,13,0))</f>
        <v/>
      </c>
      <c r="G34" s="1">
        <f>IF(F34="","",VLOOKUP(F34,'FORNECEDORES X COMPRADOR'!A:D,4,0))</f>
        <v/>
      </c>
      <c r="H34" s="1">
        <f>IF(F34="","",VLOOKUP(F34,'FORNECEDORES X COMPRADOR'!A:E,5,0))</f>
        <v/>
      </c>
      <c r="I34" s="36">
        <f>IF(D34="","",VLOOKUP(D34,'produto-estoque-total-7'!A:AB,15,0))</f>
        <v/>
      </c>
      <c r="J34" s="36">
        <f>IF(D34="","",VLOOKUP(D34,'produto-estoque-total-7'!A:AB,19,0))</f>
        <v/>
      </c>
      <c r="K34" s="1">
        <f>IF(D34="","",VLOOKUP(D34,'produto-estoque-total-7'!A:AB,20,0))</f>
        <v/>
      </c>
      <c r="L34" s="36">
        <f>IF(D34="","",VLOOKUP(D34,'produto-estoque-total-7'!A:AB,17,0))</f>
        <v/>
      </c>
      <c r="M34" s="1">
        <f>IF(D34="","",VLOOKUP(D34,'produto-estoque-total-7'!A:AB,18,0))</f>
        <v/>
      </c>
      <c r="N34" s="36">
        <f>IF(D34="","",VLOOKUP(D34,'produto-estoque-total-7'!A:AB,21,0))</f>
        <v/>
      </c>
      <c r="O34" s="1">
        <f>IF(D34="","",VLOOKUP(D34,'produto-estoque-total-7'!A:AB,22,0))</f>
        <v/>
      </c>
      <c r="P34" s="36">
        <f>IF(D34="","",VLOOKUP(D34,'produto-estoque-total-7'!A:AB,23,0))</f>
        <v/>
      </c>
      <c r="Q34" s="1">
        <f>IF(D34="","",VLOOKUP(D34,'produto-estoque-total-7'!A:AB,24,0))</f>
        <v/>
      </c>
      <c r="R34" s="38">
        <f>IFERROR(IF(D34="","",VLOOKUP(D34,'produto-venda-7'!B:N,13,0)),"C")</f>
        <v/>
      </c>
      <c r="S34" s="39">
        <f>IF(D34="","",VLOOKUP(D34,'produto-estoque-total-7'!A:AB,6,0))</f>
        <v/>
      </c>
      <c r="T34" s="39">
        <f>IF(D34="","",VLOOKUP(D34,'produto-estoque-total-7'!A:AB,5,0))</f>
        <v/>
      </c>
      <c r="U34" s="40">
        <f>IF(D34="","",VLOOKUP(D34,'produto-estoque-total-7'!A:AB,11,0))</f>
        <v/>
      </c>
      <c r="V34" s="41">
        <f>IF(D34="","",IFERROR(VLOOKUP(D34,'produto-entrada-7'!A:M,10,0),0))</f>
        <v/>
      </c>
      <c r="W34" s="42" t="n"/>
      <c r="X34" s="39">
        <f>IF(D34="","",VLOOKUP(D34,'produto-estoque-total-7'!A:AB,8,0))</f>
        <v/>
      </c>
      <c r="Y34" s="39">
        <f>IF(D34="","",VLOOKUP(D34,'produto-estoque-total-7'!A:AB,9,0))</f>
        <v/>
      </c>
      <c r="Z34" s="39">
        <f>IF(D34="","",VLOOKUP(D34,'produto-estoque-total-7'!A:AB,10,0))</f>
        <v/>
      </c>
      <c r="AA34" s="39">
        <f>IFERROR(IF(D34="","",VLOOKUP(D34,'produto-venda-7'!B:N,4,0)),0)</f>
        <v/>
      </c>
      <c r="AB34" s="39">
        <f>IFERROR(IF(D34="","",VLOOKUP(D34,'produto-venda-7'!B:N,5,0)),0)</f>
        <v/>
      </c>
      <c r="AC34" s="39">
        <f>IF(D34="","",IFERROR(AA34/90,0))</f>
        <v/>
      </c>
      <c r="AD34" s="36">
        <f>IF(D34="","",IFERROR(VLOOKUP(D34,'produto-entrada-7'!A:M,4,0),0))</f>
        <v/>
      </c>
      <c r="AE34" s="36">
        <f>IFERROR(IF(D34="","",VLOOKUP(D34,'produto-venda-7'!B:N,10,0)),0)</f>
        <v/>
      </c>
      <c r="AF34" s="36">
        <f>IF(D34="","",IFERROR(VLOOKUP(D34,'produto-entrada-7'!A:M,11,0),0))</f>
        <v/>
      </c>
      <c r="AG34" s="1">
        <f>IF(D34="","",IFERROR(VLOOKUP(D34,'produto-entrada-7'!A:M,12,0),0))</f>
        <v/>
      </c>
      <c r="AH34" s="1">
        <f>IF(D34="","",IFERROR(VLOOKUP(D34,'produto-entrada-7'!A:M,13,0),0))</f>
        <v/>
      </c>
      <c r="AI34" s="36">
        <f>IFERROR(IF(D34="","",VLOOKUP(D34,'produto-venda-7'!B:N,11,0)),0)</f>
        <v/>
      </c>
      <c r="AJ34" s="43">
        <f>IF(D34="","",IFERROR(AI34*AB34,0))</f>
        <v/>
      </c>
      <c r="AK34" s="44">
        <f>IFERROR(IF(D34="","",VLOOKUP(F34,'ANALISE FORNECEDOR'!$A:$I,8,0)),"")</f>
        <v/>
      </c>
      <c r="AL34" s="44">
        <f>IF(D34="","",AVERAGE(AM34,AK34))</f>
        <v/>
      </c>
      <c r="AM34" s="44">
        <f>IFERROR(IF(D34="","",VLOOKUP(F34,'ANALISE FORNECEDOR'!$A:$I,9,0)),"")</f>
        <v/>
      </c>
      <c r="AN34" s="45">
        <f>IF(D34="","",IF(Y34&gt;12,AI34*(U34+Y34),AI34*U34))</f>
        <v/>
      </c>
      <c r="AO34" s="45">
        <f>IF(D34="","",IF(Y34&gt;12,AI34*(U34+V34+Y34),AI34*(U34+V34)))</f>
        <v/>
      </c>
      <c r="AP34" s="46">
        <f>IF(D34="","",IF(Y34&gt;12,AG34*(U34+Y34),AG34*U34))</f>
        <v/>
      </c>
      <c r="AQ34" s="46">
        <f>IF(D34="","",IF(Y34&gt;12,AG34*(U34+V34+Y34),AG34*(U34+V34)))</f>
        <v/>
      </c>
      <c r="AR34" s="46">
        <f>IF(D34="","",IF(OR(R34="A",R34="AA",R34="AAA"),AP34,0))</f>
        <v/>
      </c>
      <c r="AS34" s="46">
        <f>IF(D34="","",IF(R34="B",AP34,0))</f>
        <v/>
      </c>
      <c r="AT34" s="46">
        <f>IF(D34="","",IF(R34="C",AP34,0))</f>
        <v/>
      </c>
      <c r="AU34" s="47">
        <f>IF(D34="","",IFERROR(AN34/AJ34,0))</f>
        <v/>
      </c>
      <c r="AV34" s="47">
        <f>IF(D34="","",IFERROR(((AO34)/AJ34),0))</f>
        <v/>
      </c>
      <c r="AW34" s="48">
        <f>IF(D34="","",IF(OR(S34="S",NOT(AND(ISNUMBER(AC34),ISNUMBER(AL34),AC34*AL34&gt;=0))),0,AC34*AL34))</f>
        <v/>
      </c>
      <c r="AX34" s="49">
        <f>IFERROR(IF(D34="","",AW34*AG34),0)</f>
        <v/>
      </c>
      <c r="AY34" s="48">
        <f>IF(D34="","",IF(OR(S34="S",NOT(AND(ISNUMBER(AC34),ISNUMBER(AK34),AC34*AK34&gt;=0))),0,AC34*AK34))</f>
        <v/>
      </c>
      <c r="AZ34" s="48">
        <f>IFERROR(IF(D34="","",IF(AY34=0,0,IF(((AY34)-(U34+Y34))&lt;0,0,(AY34)-U34))),0)</f>
        <v/>
      </c>
      <c r="BA34" s="49">
        <f>IF(D34="","",AZ34*AG34)</f>
        <v/>
      </c>
      <c r="BB34" s="49">
        <f>IF(D34="","",IF(OR(R34="A",R34="AA",R34="AAA"),BA34,0))</f>
        <v/>
      </c>
      <c r="BC34" s="49">
        <f>IF(D34="","",IF(R34="B",BA34,0))</f>
        <v/>
      </c>
      <c r="BD34" s="49">
        <f>IF(D34="","",IF(R34="B",BA34,0))</f>
        <v/>
      </c>
      <c r="BE34" s="49">
        <f>IF(D34="","",IF(S34="S",
1,
IF(AC34=0,
1,
IF(
IFERROR(((U34+Y34)*AG34)/((AC34*AK34)*AG34),0)&lt;0,
0,
IF(
IFERROR(((U34+Y34)*AG34)/((AC34*AK34)*AG34),0)&gt;1,
1,
IFERROR(((U34+Y34)*AG34)/((AC34*AK34)*AG34),0)
)
)
)
))</f>
        <v/>
      </c>
      <c r="BF34" s="49">
        <f>IF(D34="","",IF(S34="S",
1,
IF(AC34=0,
1,
IF(
IFERROR(((U34+V34+Y34)*AG34)/((AC34*AK34)*AG34),0)&lt;0,
0,
IF(
IFERROR(((U34+V34+Y34)*AG34)/((AC34*AK34)*AG34),0)&gt;1,
1,
IFERROR(((U34+V34+Y34)*AG34)/((AC34*AK34)*AG34),0)
)
)
)
))</f>
        <v/>
      </c>
      <c r="BG34" s="50">
        <f>IF(D34="","",IF(S34="S",0,IF(AND(ISNUMBER(AC34),ISNUMBER(AM34)),IF(OR(AC34*AM34&lt;0,ISERR(AC34*AM34)),0,AC34*AM34),0)))</f>
        <v/>
      </c>
      <c r="BH34" s="50">
        <f>IF(D34="","",IF(BY34&gt;TODAY()-60,0,IF(Y34&gt;12,MAX(0,(U34+Y34)-BG34),MAX(0,U34-BG34))))</f>
        <v/>
      </c>
      <c r="BI34" s="51">
        <f>IF(D34="","",BH34*AG34)</f>
        <v/>
      </c>
      <c r="BJ34" s="51">
        <f>IF(D34="","",IF(OR(R34="A",R34="AA",R34="AAA"),BI34,0))</f>
        <v/>
      </c>
      <c r="BK34" s="51">
        <f>IF(D34="","",IF(R34="B",BI34,0))</f>
        <v/>
      </c>
      <c r="BL34" s="51">
        <f>IF(D34="","",IF(R34="C",BI34,0))</f>
        <v/>
      </c>
      <c r="BM34" s="51">
        <f>IF(D34="","",IFERROR(MAX(0,MIN(BI34/AP34,1)),0))</f>
        <v/>
      </c>
      <c r="BN34" s="52">
        <f>IF(D34="","",AB34*AG34)</f>
        <v/>
      </c>
      <c r="BO34" s="52">
        <f>IF(D34="","",(U34+V34+X34)*AG34)</f>
        <v/>
      </c>
      <c r="BP34" s="52">
        <f>IF(D34="","",(AB34*3)*AG34)</f>
        <v/>
      </c>
      <c r="BQ34" s="52">
        <f>IF(D34="","",IF(BO34-BP34&gt;0,0,BO34-BP34))</f>
        <v/>
      </c>
      <c r="BR34" s="52">
        <f>IF(D34="","",IF(BO34-BP34-BN34&gt;0,0,BO34-BP34-BN34))</f>
        <v/>
      </c>
      <c r="BS34" s="53">
        <f>IF(D34="","",IFERROR(AB34*AI34,0))</f>
        <v/>
      </c>
      <c r="BT34" s="53">
        <f>IF(D34="","",IFERROR(IF(X34&gt;12, AI34*(U34+V34+X34), AI34*(U34+V34)),0))</f>
        <v/>
      </c>
      <c r="BU34" s="53">
        <f>IF(D34="","",IFERROR(((AB34*3)*AI34),0))</f>
        <v/>
      </c>
      <c r="BV34" s="53">
        <f>IF(D34="","",IF(BT34-BU34&gt;0,0,BT34-BU34))</f>
        <v/>
      </c>
      <c r="BW34" s="53">
        <f>IF(D34="","",IF(BT34-BU34-BS34&gt;0,0,BT34-BU34-BS34))</f>
        <v/>
      </c>
      <c r="BX34" s="36">
        <f>IF(D34="","",IFERROR(VLOOKUP(D34,'produto-entrada-7'!A:M,3,0),"SEM PEDIDO"))</f>
        <v/>
      </c>
      <c r="BY34" s="36">
        <f>IF(D34="","",VLOOKUP(D34,'produto-estoque-total-7'!A:AB,25,0))</f>
        <v/>
      </c>
      <c r="BZ34" s="36">
        <f>IF(D34="","",IFERROR(VLOOKUP(D34,'produto-estoque-total-7'!A:AB,26,0)/100,0))</f>
        <v/>
      </c>
      <c r="CA34" s="36">
        <f>IF(D34="","",IFERROR(VLOOKUP(D34,'produto-estoque-total-7'!A:AB,27,0)/100,0))</f>
        <v/>
      </c>
      <c r="CB34" s="41">
        <f>IF(D34="","",V34*AF34)</f>
        <v/>
      </c>
      <c r="CC34" s="41">
        <f>IF(D34="","",V34*AI34)</f>
        <v/>
      </c>
      <c r="CD34" s="54">
        <f>IF(D34="","",VLOOKUP(D34,'produto-estoque-total-7'!A:AB,28,0))</f>
        <v/>
      </c>
    </row>
    <row r="35">
      <c r="A35" s="36">
        <f>IF(D35="","",VLOOKUP(D35,'produto-estoque-total-7'!A:AB,3,0))</f>
        <v/>
      </c>
      <c r="B35" s="1">
        <f>IF(D35="","",VLOOKUP(D35,'produto-estoque-total-7'!A:AB,12,0))</f>
        <v/>
      </c>
      <c r="C35" s="1">
        <f>IF(D35="","",VLOOKUP(D35,'produto-estoque-total-7'!A:AB,2,0))</f>
        <v/>
      </c>
      <c r="D35" s="37">
        <f>IFERROR(IF('produto-estoque-total-7'!A34="","",'produto-estoque-total-7'!A34),"")</f>
        <v/>
      </c>
      <c r="E35" s="1">
        <f>IF(D35="","",VLOOKUP(D35,'produto-estoque-total-7'!A:AB,4,0))</f>
        <v/>
      </c>
      <c r="F35" s="36">
        <f>IF(D35="","",VLOOKUP(D35,'produto-estoque-total-7'!A:AB,13,0))</f>
        <v/>
      </c>
      <c r="G35" s="1">
        <f>IF(F35="","",VLOOKUP(F35,'FORNECEDORES X COMPRADOR'!A:D,4,0))</f>
        <v/>
      </c>
      <c r="H35" s="1">
        <f>IF(F35="","",VLOOKUP(F35,'FORNECEDORES X COMPRADOR'!A:E,5,0))</f>
        <v/>
      </c>
      <c r="I35" s="36">
        <f>IF(D35="","",VLOOKUP(D35,'produto-estoque-total-7'!A:AB,15,0))</f>
        <v/>
      </c>
      <c r="J35" s="36">
        <f>IF(D35="","",VLOOKUP(D35,'produto-estoque-total-7'!A:AB,19,0))</f>
        <v/>
      </c>
      <c r="K35" s="1">
        <f>IF(D35="","",VLOOKUP(D35,'produto-estoque-total-7'!A:AB,20,0))</f>
        <v/>
      </c>
      <c r="L35" s="36">
        <f>IF(D35="","",VLOOKUP(D35,'produto-estoque-total-7'!A:AB,17,0))</f>
        <v/>
      </c>
      <c r="M35" s="1">
        <f>IF(D35="","",VLOOKUP(D35,'produto-estoque-total-7'!A:AB,18,0))</f>
        <v/>
      </c>
      <c r="N35" s="36">
        <f>IF(D35="","",VLOOKUP(D35,'produto-estoque-total-7'!A:AB,21,0))</f>
        <v/>
      </c>
      <c r="O35" s="1">
        <f>IF(D35="","",VLOOKUP(D35,'produto-estoque-total-7'!A:AB,22,0))</f>
        <v/>
      </c>
      <c r="P35" s="36">
        <f>IF(D35="","",VLOOKUP(D35,'produto-estoque-total-7'!A:AB,23,0))</f>
        <v/>
      </c>
      <c r="Q35" s="1">
        <f>IF(D35="","",VLOOKUP(D35,'produto-estoque-total-7'!A:AB,24,0))</f>
        <v/>
      </c>
      <c r="R35" s="38">
        <f>IFERROR(IF(D35="","",VLOOKUP(D35,'produto-venda-7'!B:N,13,0)),"C")</f>
        <v/>
      </c>
      <c r="S35" s="39">
        <f>IF(D35="","",VLOOKUP(D35,'produto-estoque-total-7'!A:AB,6,0))</f>
        <v/>
      </c>
      <c r="T35" s="39">
        <f>IF(D35="","",VLOOKUP(D35,'produto-estoque-total-7'!A:AB,5,0))</f>
        <v/>
      </c>
      <c r="U35" s="40">
        <f>IF(D35="","",VLOOKUP(D35,'produto-estoque-total-7'!A:AB,11,0))</f>
        <v/>
      </c>
      <c r="V35" s="41">
        <f>IF(D35="","",IFERROR(VLOOKUP(D35,'produto-entrada-7'!A:M,10,0),0))</f>
        <v/>
      </c>
      <c r="W35" s="42" t="n"/>
      <c r="X35" s="39">
        <f>IF(D35="","",VLOOKUP(D35,'produto-estoque-total-7'!A:AB,8,0))</f>
        <v/>
      </c>
      <c r="Y35" s="39">
        <f>IF(D35="","",VLOOKUP(D35,'produto-estoque-total-7'!A:AB,9,0))</f>
        <v/>
      </c>
      <c r="Z35" s="39">
        <f>IF(D35="","",VLOOKUP(D35,'produto-estoque-total-7'!A:AB,10,0))</f>
        <v/>
      </c>
      <c r="AA35" s="39">
        <f>IFERROR(IF(D35="","",VLOOKUP(D35,'produto-venda-7'!B:N,4,0)),0)</f>
        <v/>
      </c>
      <c r="AB35" s="39">
        <f>IFERROR(IF(D35="","",VLOOKUP(D35,'produto-venda-7'!B:N,5,0)),0)</f>
        <v/>
      </c>
      <c r="AC35" s="39">
        <f>IF(D35="","",IFERROR(AA35/90,0))</f>
        <v/>
      </c>
      <c r="AD35" s="36">
        <f>IF(D35="","",IFERROR(VLOOKUP(D35,'produto-entrada-7'!A:M,4,0),0))</f>
        <v/>
      </c>
      <c r="AE35" s="36">
        <f>IFERROR(IF(D35="","",VLOOKUP(D35,'produto-venda-7'!B:N,10,0)),0)</f>
        <v/>
      </c>
      <c r="AF35" s="36">
        <f>IF(D35="","",IFERROR(VLOOKUP(D35,'produto-entrada-7'!A:M,11,0),0))</f>
        <v/>
      </c>
      <c r="AG35" s="1">
        <f>IF(D35="","",IFERROR(VLOOKUP(D35,'produto-entrada-7'!A:M,12,0),0))</f>
        <v/>
      </c>
      <c r="AH35" s="1">
        <f>IF(D35="","",IFERROR(VLOOKUP(D35,'produto-entrada-7'!A:M,13,0),0))</f>
        <v/>
      </c>
      <c r="AI35" s="36">
        <f>IFERROR(IF(D35="","",VLOOKUP(D35,'produto-venda-7'!B:N,11,0)),0)</f>
        <v/>
      </c>
      <c r="AJ35" s="43">
        <f>IF(D35="","",IFERROR(AI35*AB35,0))</f>
        <v/>
      </c>
      <c r="AK35" s="44">
        <f>IFERROR(IF(D35="","",VLOOKUP(F35,'ANALISE FORNECEDOR'!$A:$I,8,0)),"")</f>
        <v/>
      </c>
      <c r="AL35" s="44">
        <f>IF(D35="","",AVERAGE(AM35,AK35))</f>
        <v/>
      </c>
      <c r="AM35" s="44">
        <f>IFERROR(IF(D35="","",VLOOKUP(F35,'ANALISE FORNECEDOR'!$A:$I,9,0)),"")</f>
        <v/>
      </c>
      <c r="AN35" s="45">
        <f>IF(D35="","",IF(Y35&gt;12,AI35*(U35+Y35),AI35*U35))</f>
        <v/>
      </c>
      <c r="AO35" s="45">
        <f>IF(D35="","",IF(Y35&gt;12,AI35*(U35+V35+Y35),AI35*(U35+V35)))</f>
        <v/>
      </c>
      <c r="AP35" s="46">
        <f>IF(D35="","",IF(Y35&gt;12,AG35*(U35+Y35),AG35*U35))</f>
        <v/>
      </c>
      <c r="AQ35" s="46">
        <f>IF(D35="","",IF(Y35&gt;12,AG35*(U35+V35+Y35),AG35*(U35+V35)))</f>
        <v/>
      </c>
      <c r="AR35" s="46">
        <f>IF(D35="","",IF(OR(R35="A",R35="AA",R35="AAA"),AP35,0))</f>
        <v/>
      </c>
      <c r="AS35" s="46">
        <f>IF(D35="","",IF(R35="B",AP35,0))</f>
        <v/>
      </c>
      <c r="AT35" s="46">
        <f>IF(D35="","",IF(R35="C",AP35,0))</f>
        <v/>
      </c>
      <c r="AU35" s="47">
        <f>IF(D35="","",IFERROR(AN35/AJ35,0))</f>
        <v/>
      </c>
      <c r="AV35" s="47">
        <f>IF(D35="","",IFERROR(((AO35)/AJ35),0))</f>
        <v/>
      </c>
      <c r="AW35" s="48">
        <f>IF(D35="","",IF(OR(S35="S",NOT(AND(ISNUMBER(AC35),ISNUMBER(AL35),AC35*AL35&gt;=0))),0,AC35*AL35))</f>
        <v/>
      </c>
      <c r="AX35" s="49">
        <f>IFERROR(IF(D35="","",AW35*AG35),0)</f>
        <v/>
      </c>
      <c r="AY35" s="48">
        <f>IF(D35="","",IF(OR(S35="S",NOT(AND(ISNUMBER(AC35),ISNUMBER(AK35),AC35*AK35&gt;=0))),0,AC35*AK35))</f>
        <v/>
      </c>
      <c r="AZ35" s="48">
        <f>IFERROR(IF(D35="","",IF(AY35=0,0,IF(((AY35)-(U35+Y35))&lt;0,0,(AY35)-U35))),0)</f>
        <v/>
      </c>
      <c r="BA35" s="49">
        <f>IF(D35="","",AZ35*AG35)</f>
        <v/>
      </c>
      <c r="BB35" s="49">
        <f>IF(D35="","",IF(OR(R35="A",R35="AA",R35="AAA"),BA35,0))</f>
        <v/>
      </c>
      <c r="BC35" s="49">
        <f>IF(D35="","",IF(R35="B",BA35,0))</f>
        <v/>
      </c>
      <c r="BD35" s="49">
        <f>IF(D35="","",IF(R35="B",BA35,0))</f>
        <v/>
      </c>
      <c r="BE35" s="49">
        <f>IF(D35="","",IF(S35="S",
1,
IF(AC35=0,
1,
IF(
IFERROR(((U35+Y35)*AG35)/((AC35*AK35)*AG35),0)&lt;0,
0,
IF(
IFERROR(((U35+Y35)*AG35)/((AC35*AK35)*AG35),0)&gt;1,
1,
IFERROR(((U35+Y35)*AG35)/((AC35*AK35)*AG35),0)
)
)
)
))</f>
        <v/>
      </c>
      <c r="BF35" s="49">
        <f>IF(D35="","",IF(S35="S",
1,
IF(AC35=0,
1,
IF(
IFERROR(((U35+V35+Y35)*AG35)/((AC35*AK35)*AG35),0)&lt;0,
0,
IF(
IFERROR(((U35+V35+Y35)*AG35)/((AC35*AK35)*AG35),0)&gt;1,
1,
IFERROR(((U35+V35+Y35)*AG35)/((AC35*AK35)*AG35),0)
)
)
)
))</f>
        <v/>
      </c>
      <c r="BG35" s="50">
        <f>IF(D35="","",IF(S35="S",0,IF(AND(ISNUMBER(AC35),ISNUMBER(AM35)),IF(OR(AC35*AM35&lt;0,ISERR(AC35*AM35)),0,AC35*AM35),0)))</f>
        <v/>
      </c>
      <c r="BH35" s="50">
        <f>IF(D35="","",IF(BY35&gt;TODAY()-60,0,IF(Y35&gt;12,MAX(0,(U35+Y35)-BG35),MAX(0,U35-BG35))))</f>
        <v/>
      </c>
      <c r="BI35" s="51">
        <f>IF(D35="","",BH35*AG35)</f>
        <v/>
      </c>
      <c r="BJ35" s="51">
        <f>IF(D35="","",IF(OR(R35="A",R35="AA",R35="AAA"),BI35,0))</f>
        <v/>
      </c>
      <c r="BK35" s="51">
        <f>IF(D35="","",IF(R35="B",BI35,0))</f>
        <v/>
      </c>
      <c r="BL35" s="51">
        <f>IF(D35="","",IF(R35="C",BI35,0))</f>
        <v/>
      </c>
      <c r="BM35" s="51">
        <f>IF(D35="","",IFERROR(MAX(0,MIN(BI35/AP35,1)),0))</f>
        <v/>
      </c>
      <c r="BN35" s="52">
        <f>IF(D35="","",AB35*AG35)</f>
        <v/>
      </c>
      <c r="BO35" s="52">
        <f>IF(D35="","",(U35+V35+X35)*AG35)</f>
        <v/>
      </c>
      <c r="BP35" s="52">
        <f>IF(D35="","",(AB35*3)*AG35)</f>
        <v/>
      </c>
      <c r="BQ35" s="52">
        <f>IF(D35="","",IF(BO35-BP35&gt;0,0,BO35-BP35))</f>
        <v/>
      </c>
      <c r="BR35" s="52">
        <f>IF(D35="","",IF(BO35-BP35-BN35&gt;0,0,BO35-BP35-BN35))</f>
        <v/>
      </c>
      <c r="BS35" s="53">
        <f>IF(D35="","",IFERROR(AB35*AI35,0))</f>
        <v/>
      </c>
      <c r="BT35" s="53">
        <f>IF(D35="","",IFERROR(IF(X35&gt;12, AI35*(U35+V35+X35), AI35*(U35+V35)),0))</f>
        <v/>
      </c>
      <c r="BU35" s="53">
        <f>IF(D35="","",IFERROR(((AB35*3)*AI35),0))</f>
        <v/>
      </c>
      <c r="BV35" s="53">
        <f>IF(D35="","",IF(BT35-BU35&gt;0,0,BT35-BU35))</f>
        <v/>
      </c>
      <c r="BW35" s="53">
        <f>IF(D35="","",IF(BT35-BU35-BS35&gt;0,0,BT35-BU35-BS35))</f>
        <v/>
      </c>
      <c r="BX35" s="36">
        <f>IF(D35="","",IFERROR(VLOOKUP(D35,'produto-entrada-7'!A:M,3,0),"SEM PEDIDO"))</f>
        <v/>
      </c>
      <c r="BY35" s="36">
        <f>IF(D35="","",VLOOKUP(D35,'produto-estoque-total-7'!A:AB,25,0))</f>
        <v/>
      </c>
      <c r="BZ35" s="36">
        <f>IF(D35="","",IFERROR(VLOOKUP(D35,'produto-estoque-total-7'!A:AB,26,0)/100,0))</f>
        <v/>
      </c>
      <c r="CA35" s="36">
        <f>IF(D35="","",IFERROR(VLOOKUP(D35,'produto-estoque-total-7'!A:AB,27,0)/100,0))</f>
        <v/>
      </c>
      <c r="CB35" s="41">
        <f>IF(D35="","",V35*AF35)</f>
        <v/>
      </c>
      <c r="CC35" s="41">
        <f>IF(D35="","",V35*AI35)</f>
        <v/>
      </c>
      <c r="CD35" s="54">
        <f>IF(D35="","",VLOOKUP(D35,'produto-estoque-total-7'!A:AB,28,0))</f>
        <v/>
      </c>
    </row>
    <row r="36">
      <c r="A36" s="36">
        <f>IF(D36="","",VLOOKUP(D36,'produto-estoque-total-7'!A:AB,3,0))</f>
        <v/>
      </c>
      <c r="B36" s="1">
        <f>IF(D36="","",VLOOKUP(D36,'produto-estoque-total-7'!A:AB,12,0))</f>
        <v/>
      </c>
      <c r="C36" s="1">
        <f>IF(D36="","",VLOOKUP(D36,'produto-estoque-total-7'!A:AB,2,0))</f>
        <v/>
      </c>
      <c r="D36" s="37">
        <f>IFERROR(IF('produto-estoque-total-7'!A35="","",'produto-estoque-total-7'!A35),"")</f>
        <v/>
      </c>
      <c r="E36" s="1">
        <f>IF(D36="","",VLOOKUP(D36,'produto-estoque-total-7'!A:AB,4,0))</f>
        <v/>
      </c>
      <c r="F36" s="36">
        <f>IF(D36="","",VLOOKUP(D36,'produto-estoque-total-7'!A:AB,13,0))</f>
        <v/>
      </c>
      <c r="G36" s="1">
        <f>IF(F36="","",VLOOKUP(F36,'FORNECEDORES X COMPRADOR'!A:D,4,0))</f>
        <v/>
      </c>
      <c r="H36" s="1">
        <f>IF(F36="","",VLOOKUP(F36,'FORNECEDORES X COMPRADOR'!A:E,5,0))</f>
        <v/>
      </c>
      <c r="I36" s="36">
        <f>IF(D36="","",VLOOKUP(D36,'produto-estoque-total-7'!A:AB,15,0))</f>
        <v/>
      </c>
      <c r="J36" s="36">
        <f>IF(D36="","",VLOOKUP(D36,'produto-estoque-total-7'!A:AB,19,0))</f>
        <v/>
      </c>
      <c r="K36" s="1">
        <f>IF(D36="","",VLOOKUP(D36,'produto-estoque-total-7'!A:AB,20,0))</f>
        <v/>
      </c>
      <c r="L36" s="36">
        <f>IF(D36="","",VLOOKUP(D36,'produto-estoque-total-7'!A:AB,17,0))</f>
        <v/>
      </c>
      <c r="M36" s="1">
        <f>IF(D36="","",VLOOKUP(D36,'produto-estoque-total-7'!A:AB,18,0))</f>
        <v/>
      </c>
      <c r="N36" s="36">
        <f>IF(D36="","",VLOOKUP(D36,'produto-estoque-total-7'!A:AB,21,0))</f>
        <v/>
      </c>
      <c r="O36" s="1">
        <f>IF(D36="","",VLOOKUP(D36,'produto-estoque-total-7'!A:AB,22,0))</f>
        <v/>
      </c>
      <c r="P36" s="36">
        <f>IF(D36="","",VLOOKUP(D36,'produto-estoque-total-7'!A:AB,23,0))</f>
        <v/>
      </c>
      <c r="Q36" s="1">
        <f>IF(D36="","",VLOOKUP(D36,'produto-estoque-total-7'!A:AB,24,0))</f>
        <v/>
      </c>
      <c r="R36" s="38">
        <f>IFERROR(IF(D36="","",VLOOKUP(D36,'produto-venda-7'!B:N,13,0)),"C")</f>
        <v/>
      </c>
      <c r="S36" s="39">
        <f>IF(D36="","",VLOOKUP(D36,'produto-estoque-total-7'!A:AB,6,0))</f>
        <v/>
      </c>
      <c r="T36" s="39">
        <f>IF(D36="","",VLOOKUP(D36,'produto-estoque-total-7'!A:AB,5,0))</f>
        <v/>
      </c>
      <c r="U36" s="40">
        <f>IF(D36="","",VLOOKUP(D36,'produto-estoque-total-7'!A:AB,11,0))</f>
        <v/>
      </c>
      <c r="V36" s="41">
        <f>IF(D36="","",IFERROR(VLOOKUP(D36,'produto-entrada-7'!A:M,10,0),0))</f>
        <v/>
      </c>
      <c r="W36" s="42" t="n"/>
      <c r="X36" s="39">
        <f>IF(D36="","",VLOOKUP(D36,'produto-estoque-total-7'!A:AB,8,0))</f>
        <v/>
      </c>
      <c r="Y36" s="39">
        <f>IF(D36="","",VLOOKUP(D36,'produto-estoque-total-7'!A:AB,9,0))</f>
        <v/>
      </c>
      <c r="Z36" s="39">
        <f>IF(D36="","",VLOOKUP(D36,'produto-estoque-total-7'!A:AB,10,0))</f>
        <v/>
      </c>
      <c r="AA36" s="39">
        <f>IFERROR(IF(D36="","",VLOOKUP(D36,'produto-venda-7'!B:N,4,0)),0)</f>
        <v/>
      </c>
      <c r="AB36" s="39">
        <f>IFERROR(IF(D36="","",VLOOKUP(D36,'produto-venda-7'!B:N,5,0)),0)</f>
        <v/>
      </c>
      <c r="AC36" s="39">
        <f>IF(D36="","",IFERROR(AA36/90,0))</f>
        <v/>
      </c>
      <c r="AD36" s="36">
        <f>IF(D36="","",IFERROR(VLOOKUP(D36,'produto-entrada-7'!A:M,4,0),0))</f>
        <v/>
      </c>
      <c r="AE36" s="36">
        <f>IFERROR(IF(D36="","",VLOOKUP(D36,'produto-venda-7'!B:N,10,0)),0)</f>
        <v/>
      </c>
      <c r="AF36" s="36">
        <f>IF(D36="","",IFERROR(VLOOKUP(D36,'produto-entrada-7'!A:M,11,0),0))</f>
        <v/>
      </c>
      <c r="AG36" s="1">
        <f>IF(D36="","",IFERROR(VLOOKUP(D36,'produto-entrada-7'!A:M,12,0),0))</f>
        <v/>
      </c>
      <c r="AH36" s="1">
        <f>IF(D36="","",IFERROR(VLOOKUP(D36,'produto-entrada-7'!A:M,13,0),0))</f>
        <v/>
      </c>
      <c r="AI36" s="36">
        <f>IFERROR(IF(D36="","",VLOOKUP(D36,'produto-venda-7'!B:N,11,0)),0)</f>
        <v/>
      </c>
      <c r="AJ36" s="43">
        <f>IF(D36="","",IFERROR(AI36*AB36,0))</f>
        <v/>
      </c>
      <c r="AK36" s="44">
        <f>IFERROR(IF(D36="","",VLOOKUP(F36,'ANALISE FORNECEDOR'!$A:$I,8,0)),"")</f>
        <v/>
      </c>
      <c r="AL36" s="44">
        <f>IF(D36="","",AVERAGE(AM36,AK36))</f>
        <v/>
      </c>
      <c r="AM36" s="44">
        <f>IFERROR(IF(D36="","",VLOOKUP(F36,'ANALISE FORNECEDOR'!$A:$I,9,0)),"")</f>
        <v/>
      </c>
      <c r="AN36" s="45">
        <f>IF(D36="","",IF(Y36&gt;12,AI36*(U36+Y36),AI36*U36))</f>
        <v/>
      </c>
      <c r="AO36" s="45">
        <f>IF(D36="","",IF(Y36&gt;12,AI36*(U36+V36+Y36),AI36*(U36+V36)))</f>
        <v/>
      </c>
      <c r="AP36" s="46">
        <f>IF(D36="","",IF(Y36&gt;12,AG36*(U36+Y36),AG36*U36))</f>
        <v/>
      </c>
      <c r="AQ36" s="46">
        <f>IF(D36="","",IF(Y36&gt;12,AG36*(U36+V36+Y36),AG36*(U36+V36)))</f>
        <v/>
      </c>
      <c r="AR36" s="46">
        <f>IF(D36="","",IF(OR(R36="A",R36="AA",R36="AAA"),AP36,0))</f>
        <v/>
      </c>
      <c r="AS36" s="46">
        <f>IF(D36="","",IF(R36="B",AP36,0))</f>
        <v/>
      </c>
      <c r="AT36" s="46">
        <f>IF(D36="","",IF(R36="C",AP36,0))</f>
        <v/>
      </c>
      <c r="AU36" s="47">
        <f>IF(D36="","",IFERROR(AN36/AJ36,0))</f>
        <v/>
      </c>
      <c r="AV36" s="47">
        <f>IF(D36="","",IFERROR(((AO36)/AJ36),0))</f>
        <v/>
      </c>
      <c r="AW36" s="48">
        <f>IF(D36="","",IF(OR(S36="S",NOT(AND(ISNUMBER(AC36),ISNUMBER(AL36),AC36*AL36&gt;=0))),0,AC36*AL36))</f>
        <v/>
      </c>
      <c r="AX36" s="49">
        <f>IFERROR(IF(D36="","",AW36*AG36),0)</f>
        <v/>
      </c>
      <c r="AY36" s="48">
        <f>IF(D36="","",IF(OR(S36="S",NOT(AND(ISNUMBER(AC36),ISNUMBER(AK36),AC36*AK36&gt;=0))),0,AC36*AK36))</f>
        <v/>
      </c>
      <c r="AZ36" s="48">
        <f>IFERROR(IF(D36="","",IF(AY36=0,0,IF(((AY36)-(U36+Y36))&lt;0,0,(AY36)-U36))),0)</f>
        <v/>
      </c>
      <c r="BA36" s="49">
        <f>IF(D36="","",AZ36*AG36)</f>
        <v/>
      </c>
      <c r="BB36" s="49">
        <f>IF(D36="","",IF(OR(R36="A",R36="AA",R36="AAA"),BA36,0))</f>
        <v/>
      </c>
      <c r="BC36" s="49">
        <f>IF(D36="","",IF(R36="B",BA36,0))</f>
        <v/>
      </c>
      <c r="BD36" s="49">
        <f>IF(D36="","",IF(R36="B",BA36,0))</f>
        <v/>
      </c>
      <c r="BE36" s="49">
        <f>IF(D36="","",IF(S36="S",
1,
IF(AC36=0,
1,
IF(
IFERROR(((U36+Y36)*AG36)/((AC36*AK36)*AG36),0)&lt;0,
0,
IF(
IFERROR(((U36+Y36)*AG36)/((AC36*AK36)*AG36),0)&gt;1,
1,
IFERROR(((U36+Y36)*AG36)/((AC36*AK36)*AG36),0)
)
)
)
))</f>
        <v/>
      </c>
      <c r="BF36" s="49">
        <f>IF(D36="","",IF(S36="S",
1,
IF(AC36=0,
1,
IF(
IFERROR(((U36+V36+Y36)*AG36)/((AC36*AK36)*AG36),0)&lt;0,
0,
IF(
IFERROR(((U36+V36+Y36)*AG36)/((AC36*AK36)*AG36),0)&gt;1,
1,
IFERROR(((U36+V36+Y36)*AG36)/((AC36*AK36)*AG36),0)
)
)
)
))</f>
        <v/>
      </c>
      <c r="BG36" s="50">
        <f>IF(D36="","",IF(S36="S",0,IF(AND(ISNUMBER(AC36),ISNUMBER(AM36)),IF(OR(AC36*AM36&lt;0,ISERR(AC36*AM36)),0,AC36*AM36),0)))</f>
        <v/>
      </c>
      <c r="BH36" s="50">
        <f>IF(D36="","",IF(BY36&gt;TODAY()-60,0,IF(Y36&gt;12,MAX(0,(U36+Y36)-BG36),MAX(0,U36-BG36))))</f>
        <v/>
      </c>
      <c r="BI36" s="51">
        <f>IF(D36="","",BH36*AG36)</f>
        <v/>
      </c>
      <c r="BJ36" s="51">
        <f>IF(D36="","",IF(OR(R36="A",R36="AA",R36="AAA"),BI36,0))</f>
        <v/>
      </c>
      <c r="BK36" s="51">
        <f>IF(D36="","",IF(R36="B",BI36,0))</f>
        <v/>
      </c>
      <c r="BL36" s="51">
        <f>IF(D36="","",IF(R36="C",BI36,0))</f>
        <v/>
      </c>
      <c r="BM36" s="51">
        <f>IF(D36="","",IFERROR(MAX(0,MIN(BI36/AP36,1)),0))</f>
        <v/>
      </c>
      <c r="BN36" s="52">
        <f>IF(D36="","",AB36*AG36)</f>
        <v/>
      </c>
      <c r="BO36" s="52">
        <f>IF(D36="","",(U36+V36+X36)*AG36)</f>
        <v/>
      </c>
      <c r="BP36" s="52">
        <f>IF(D36="","",(AB36*3)*AG36)</f>
        <v/>
      </c>
      <c r="BQ36" s="52">
        <f>IF(D36="","",IF(BO36-BP36&gt;0,0,BO36-BP36))</f>
        <v/>
      </c>
      <c r="BR36" s="52">
        <f>IF(D36="","",IF(BO36-BP36-BN36&gt;0,0,BO36-BP36-BN36))</f>
        <v/>
      </c>
      <c r="BS36" s="53">
        <f>IF(D36="","",IFERROR(AB36*AI36,0))</f>
        <v/>
      </c>
      <c r="BT36" s="53">
        <f>IF(D36="","",IFERROR(IF(X36&gt;12, AI36*(U36+V36+X36), AI36*(U36+V36)),0))</f>
        <v/>
      </c>
      <c r="BU36" s="53">
        <f>IF(D36="","",IFERROR(((AB36*3)*AI36),0))</f>
        <v/>
      </c>
      <c r="BV36" s="53">
        <f>IF(D36="","",IF(BT36-BU36&gt;0,0,BT36-BU36))</f>
        <v/>
      </c>
      <c r="BW36" s="53">
        <f>IF(D36="","",IF(BT36-BU36-BS36&gt;0,0,BT36-BU36-BS36))</f>
        <v/>
      </c>
      <c r="BX36" s="36">
        <f>IF(D36="","",IFERROR(VLOOKUP(D36,'produto-entrada-7'!A:M,3,0),"SEM PEDIDO"))</f>
        <v/>
      </c>
      <c r="BY36" s="36">
        <f>IF(D36="","",VLOOKUP(D36,'produto-estoque-total-7'!A:AB,25,0))</f>
        <v/>
      </c>
      <c r="BZ36" s="36">
        <f>IF(D36="","",IFERROR(VLOOKUP(D36,'produto-estoque-total-7'!A:AB,26,0)/100,0))</f>
        <v/>
      </c>
      <c r="CA36" s="36">
        <f>IF(D36="","",IFERROR(VLOOKUP(D36,'produto-estoque-total-7'!A:AB,27,0)/100,0))</f>
        <v/>
      </c>
      <c r="CB36" s="41">
        <f>IF(D36="","",V36*AF36)</f>
        <v/>
      </c>
      <c r="CC36" s="41">
        <f>IF(D36="","",V36*AI36)</f>
        <v/>
      </c>
      <c r="CD36" s="54">
        <f>IF(D36="","",VLOOKUP(D36,'produto-estoque-total-7'!A:AB,28,0))</f>
        <v/>
      </c>
    </row>
    <row r="37">
      <c r="A37" s="36">
        <f>IF(D37="","",VLOOKUP(D37,'produto-estoque-total-7'!A:AB,3,0))</f>
        <v/>
      </c>
      <c r="B37" s="1">
        <f>IF(D37="","",VLOOKUP(D37,'produto-estoque-total-7'!A:AB,12,0))</f>
        <v/>
      </c>
      <c r="C37" s="1">
        <f>IF(D37="","",VLOOKUP(D37,'produto-estoque-total-7'!A:AB,2,0))</f>
        <v/>
      </c>
      <c r="D37" s="37">
        <f>IFERROR(IF('produto-estoque-total-7'!A36="","",'produto-estoque-total-7'!A36),"")</f>
        <v/>
      </c>
      <c r="E37" s="1">
        <f>IF(D37="","",VLOOKUP(D37,'produto-estoque-total-7'!A:AB,4,0))</f>
        <v/>
      </c>
      <c r="F37" s="36">
        <f>IF(D37="","",VLOOKUP(D37,'produto-estoque-total-7'!A:AB,13,0))</f>
        <v/>
      </c>
      <c r="G37" s="1">
        <f>IF(F37="","",VLOOKUP(F37,'FORNECEDORES X COMPRADOR'!A:D,4,0))</f>
        <v/>
      </c>
      <c r="H37" s="1">
        <f>IF(F37="","",VLOOKUP(F37,'FORNECEDORES X COMPRADOR'!A:E,5,0))</f>
        <v/>
      </c>
      <c r="I37" s="36">
        <f>IF(D37="","",VLOOKUP(D37,'produto-estoque-total-7'!A:AB,15,0))</f>
        <v/>
      </c>
      <c r="J37" s="36">
        <f>IF(D37="","",VLOOKUP(D37,'produto-estoque-total-7'!A:AB,19,0))</f>
        <v/>
      </c>
      <c r="K37" s="1">
        <f>IF(D37="","",VLOOKUP(D37,'produto-estoque-total-7'!A:AB,20,0))</f>
        <v/>
      </c>
      <c r="L37" s="36">
        <f>IF(D37="","",VLOOKUP(D37,'produto-estoque-total-7'!A:AB,17,0))</f>
        <v/>
      </c>
      <c r="M37" s="1">
        <f>IF(D37="","",VLOOKUP(D37,'produto-estoque-total-7'!A:AB,18,0))</f>
        <v/>
      </c>
      <c r="N37" s="36">
        <f>IF(D37="","",VLOOKUP(D37,'produto-estoque-total-7'!A:AB,21,0))</f>
        <v/>
      </c>
      <c r="O37" s="1">
        <f>IF(D37="","",VLOOKUP(D37,'produto-estoque-total-7'!A:AB,22,0))</f>
        <v/>
      </c>
      <c r="P37" s="36">
        <f>IF(D37="","",VLOOKUP(D37,'produto-estoque-total-7'!A:AB,23,0))</f>
        <v/>
      </c>
      <c r="Q37" s="1">
        <f>IF(D37="","",VLOOKUP(D37,'produto-estoque-total-7'!A:AB,24,0))</f>
        <v/>
      </c>
      <c r="R37" s="38">
        <f>IFERROR(IF(D37="","",VLOOKUP(D37,'produto-venda-7'!B:N,13,0)),"C")</f>
        <v/>
      </c>
      <c r="S37" s="39">
        <f>IF(D37="","",VLOOKUP(D37,'produto-estoque-total-7'!A:AB,6,0))</f>
        <v/>
      </c>
      <c r="T37" s="39">
        <f>IF(D37="","",VLOOKUP(D37,'produto-estoque-total-7'!A:AB,5,0))</f>
        <v/>
      </c>
      <c r="U37" s="40">
        <f>IF(D37="","",VLOOKUP(D37,'produto-estoque-total-7'!A:AB,11,0))</f>
        <v/>
      </c>
      <c r="V37" s="41">
        <f>IF(D37="","",IFERROR(VLOOKUP(D37,'produto-entrada-7'!A:M,10,0),0))</f>
        <v/>
      </c>
      <c r="W37" s="42" t="n"/>
      <c r="X37" s="39">
        <f>IF(D37="","",VLOOKUP(D37,'produto-estoque-total-7'!A:AB,8,0))</f>
        <v/>
      </c>
      <c r="Y37" s="39">
        <f>IF(D37="","",VLOOKUP(D37,'produto-estoque-total-7'!A:AB,9,0))</f>
        <v/>
      </c>
      <c r="Z37" s="39">
        <f>IF(D37="","",VLOOKUP(D37,'produto-estoque-total-7'!A:AB,10,0))</f>
        <v/>
      </c>
      <c r="AA37" s="39">
        <f>IFERROR(IF(D37="","",VLOOKUP(D37,'produto-venda-7'!B:N,4,0)),0)</f>
        <v/>
      </c>
      <c r="AB37" s="39">
        <f>IFERROR(IF(D37="","",VLOOKUP(D37,'produto-venda-7'!B:N,5,0)),0)</f>
        <v/>
      </c>
      <c r="AC37" s="39">
        <f>IF(D37="","",IFERROR(AA37/90,0))</f>
        <v/>
      </c>
      <c r="AD37" s="36">
        <f>IF(D37="","",IFERROR(VLOOKUP(D37,'produto-entrada-7'!A:M,4,0),0))</f>
        <v/>
      </c>
      <c r="AE37" s="36">
        <f>IFERROR(IF(D37="","",VLOOKUP(D37,'produto-venda-7'!B:N,10,0)),0)</f>
        <v/>
      </c>
      <c r="AF37" s="36">
        <f>IF(D37="","",IFERROR(VLOOKUP(D37,'produto-entrada-7'!A:M,11,0),0))</f>
        <v/>
      </c>
      <c r="AG37" s="1">
        <f>IF(D37="","",IFERROR(VLOOKUP(D37,'produto-entrada-7'!A:M,12,0),0))</f>
        <v/>
      </c>
      <c r="AH37" s="1">
        <f>IF(D37="","",IFERROR(VLOOKUP(D37,'produto-entrada-7'!A:M,13,0),0))</f>
        <v/>
      </c>
      <c r="AI37" s="36">
        <f>IFERROR(IF(D37="","",VLOOKUP(D37,'produto-venda-7'!B:N,11,0)),0)</f>
        <v/>
      </c>
      <c r="AJ37" s="43">
        <f>IF(D37="","",IFERROR(AI37*AB37,0))</f>
        <v/>
      </c>
      <c r="AK37" s="44">
        <f>IFERROR(IF(D37="","",VLOOKUP(F37,'ANALISE FORNECEDOR'!$A:$I,8,0)),"")</f>
        <v/>
      </c>
      <c r="AL37" s="44">
        <f>IF(D37="","",AVERAGE(AM37,AK37))</f>
        <v/>
      </c>
      <c r="AM37" s="44">
        <f>IFERROR(IF(D37="","",VLOOKUP(F37,'ANALISE FORNECEDOR'!$A:$I,9,0)),"")</f>
        <v/>
      </c>
      <c r="AN37" s="45">
        <f>IF(D37="","",IF(Y37&gt;12,AI37*(U37+Y37),AI37*U37))</f>
        <v/>
      </c>
      <c r="AO37" s="45">
        <f>IF(D37="","",IF(Y37&gt;12,AI37*(U37+V37+Y37),AI37*(U37+V37)))</f>
        <v/>
      </c>
      <c r="AP37" s="46">
        <f>IF(D37="","",IF(Y37&gt;12,AG37*(U37+Y37),AG37*U37))</f>
        <v/>
      </c>
      <c r="AQ37" s="46">
        <f>IF(D37="","",IF(Y37&gt;12,AG37*(U37+V37+Y37),AG37*(U37+V37)))</f>
        <v/>
      </c>
      <c r="AR37" s="46">
        <f>IF(D37="","",IF(OR(R37="A",R37="AA",R37="AAA"),AP37,0))</f>
        <v/>
      </c>
      <c r="AS37" s="46">
        <f>IF(D37="","",IF(R37="B",AP37,0))</f>
        <v/>
      </c>
      <c r="AT37" s="46">
        <f>IF(D37="","",IF(R37="C",AP37,0))</f>
        <v/>
      </c>
      <c r="AU37" s="47">
        <f>IF(D37="","",IFERROR(AN37/AJ37,0))</f>
        <v/>
      </c>
      <c r="AV37" s="47">
        <f>IF(D37="","",IFERROR(((AO37)/AJ37),0))</f>
        <v/>
      </c>
      <c r="AW37" s="48">
        <f>IF(D37="","",IF(OR(S37="S",NOT(AND(ISNUMBER(AC37),ISNUMBER(AL37),AC37*AL37&gt;=0))),0,AC37*AL37))</f>
        <v/>
      </c>
      <c r="AX37" s="49">
        <f>IFERROR(IF(D37="","",AW37*AG37),0)</f>
        <v/>
      </c>
      <c r="AY37" s="48">
        <f>IF(D37="","",IF(OR(S37="S",NOT(AND(ISNUMBER(AC37),ISNUMBER(AK37),AC37*AK37&gt;=0))),0,AC37*AK37))</f>
        <v/>
      </c>
      <c r="AZ37" s="48">
        <f>IFERROR(IF(D37="","",IF(AY37=0,0,IF(((AY37)-(U37+Y37))&lt;0,0,(AY37)-U37))),0)</f>
        <v/>
      </c>
      <c r="BA37" s="49">
        <f>IF(D37="","",AZ37*AG37)</f>
        <v/>
      </c>
      <c r="BB37" s="49">
        <f>IF(D37="","",IF(OR(R37="A",R37="AA",R37="AAA"),BA37,0))</f>
        <v/>
      </c>
      <c r="BC37" s="49">
        <f>IF(D37="","",IF(R37="B",BA37,0))</f>
        <v/>
      </c>
      <c r="BD37" s="49">
        <f>IF(D37="","",IF(R37="B",BA37,0))</f>
        <v/>
      </c>
      <c r="BE37" s="49">
        <f>IF(D37="","",IF(S37="S",
1,
IF(AC37=0,
1,
IF(
IFERROR(((U37+Y37)*AG37)/((AC37*AK37)*AG37),0)&lt;0,
0,
IF(
IFERROR(((U37+Y37)*AG37)/((AC37*AK37)*AG37),0)&gt;1,
1,
IFERROR(((U37+Y37)*AG37)/((AC37*AK37)*AG37),0)
)
)
)
))</f>
        <v/>
      </c>
      <c r="BF37" s="49">
        <f>IF(D37="","",IF(S37="S",
1,
IF(AC37=0,
1,
IF(
IFERROR(((U37+V37+Y37)*AG37)/((AC37*AK37)*AG37),0)&lt;0,
0,
IF(
IFERROR(((U37+V37+Y37)*AG37)/((AC37*AK37)*AG37),0)&gt;1,
1,
IFERROR(((U37+V37+Y37)*AG37)/((AC37*AK37)*AG37),0)
)
)
)
))</f>
        <v/>
      </c>
      <c r="BG37" s="50">
        <f>IF(D37="","",IF(S37="S",0,IF(AND(ISNUMBER(AC37),ISNUMBER(AM37)),IF(OR(AC37*AM37&lt;0,ISERR(AC37*AM37)),0,AC37*AM37),0)))</f>
        <v/>
      </c>
      <c r="BH37" s="50">
        <f>IF(D37="","",IF(BY37&gt;TODAY()-60,0,IF(Y37&gt;12,MAX(0,(U37+Y37)-BG37),MAX(0,U37-BG37))))</f>
        <v/>
      </c>
      <c r="BI37" s="51">
        <f>IF(D37="","",BH37*AG37)</f>
        <v/>
      </c>
      <c r="BJ37" s="51">
        <f>IF(D37="","",IF(OR(R37="A",R37="AA",R37="AAA"),BI37,0))</f>
        <v/>
      </c>
      <c r="BK37" s="51">
        <f>IF(D37="","",IF(R37="B",BI37,0))</f>
        <v/>
      </c>
      <c r="BL37" s="51">
        <f>IF(D37="","",IF(R37="C",BI37,0))</f>
        <v/>
      </c>
      <c r="BM37" s="51">
        <f>IF(D37="","",IFERROR(MAX(0,MIN(BI37/AP37,1)),0))</f>
        <v/>
      </c>
      <c r="BN37" s="52">
        <f>IF(D37="","",AB37*AG37)</f>
        <v/>
      </c>
      <c r="BO37" s="52">
        <f>IF(D37="","",(U37+V37+X37)*AG37)</f>
        <v/>
      </c>
      <c r="BP37" s="52">
        <f>IF(D37="","",(AB37*3)*AG37)</f>
        <v/>
      </c>
      <c r="BQ37" s="52">
        <f>IF(D37="","",IF(BO37-BP37&gt;0,0,BO37-BP37))</f>
        <v/>
      </c>
      <c r="BR37" s="52">
        <f>IF(D37="","",IF(BO37-BP37-BN37&gt;0,0,BO37-BP37-BN37))</f>
        <v/>
      </c>
      <c r="BS37" s="53">
        <f>IF(D37="","",IFERROR(AB37*AI37,0))</f>
        <v/>
      </c>
      <c r="BT37" s="53">
        <f>IF(D37="","",IFERROR(IF(X37&gt;12, AI37*(U37+V37+X37), AI37*(U37+V37)),0))</f>
        <v/>
      </c>
      <c r="BU37" s="53">
        <f>IF(D37="","",IFERROR(((AB37*3)*AI37),0))</f>
        <v/>
      </c>
      <c r="BV37" s="53">
        <f>IF(D37="","",IF(BT37-BU37&gt;0,0,BT37-BU37))</f>
        <v/>
      </c>
      <c r="BW37" s="53">
        <f>IF(D37="","",IF(BT37-BU37-BS37&gt;0,0,BT37-BU37-BS37))</f>
        <v/>
      </c>
      <c r="BX37" s="36">
        <f>IF(D37="","",IFERROR(VLOOKUP(D37,'produto-entrada-7'!A:M,3,0),"SEM PEDIDO"))</f>
        <v/>
      </c>
      <c r="BY37" s="36">
        <f>IF(D37="","",VLOOKUP(D37,'produto-estoque-total-7'!A:AB,25,0))</f>
        <v/>
      </c>
      <c r="BZ37" s="36">
        <f>IF(D37="","",IFERROR(VLOOKUP(D37,'produto-estoque-total-7'!A:AB,26,0)/100,0))</f>
        <v/>
      </c>
      <c r="CA37" s="36">
        <f>IF(D37="","",IFERROR(VLOOKUP(D37,'produto-estoque-total-7'!A:AB,27,0)/100,0))</f>
        <v/>
      </c>
      <c r="CB37" s="41">
        <f>IF(D37="","",V37*AF37)</f>
        <v/>
      </c>
      <c r="CC37" s="41">
        <f>IF(D37="","",V37*AI37)</f>
        <v/>
      </c>
      <c r="CD37" s="54">
        <f>IF(D37="","",VLOOKUP(D37,'produto-estoque-total-7'!A:AB,28,0))</f>
        <v/>
      </c>
    </row>
    <row r="38">
      <c r="A38" s="36">
        <f>IF(D38="","",VLOOKUP(D38,'produto-estoque-total-7'!A:AB,3,0))</f>
        <v/>
      </c>
      <c r="B38" s="1">
        <f>IF(D38="","",VLOOKUP(D38,'produto-estoque-total-7'!A:AB,12,0))</f>
        <v/>
      </c>
      <c r="C38" s="1">
        <f>IF(D38="","",VLOOKUP(D38,'produto-estoque-total-7'!A:AB,2,0))</f>
        <v/>
      </c>
      <c r="D38" s="37">
        <f>IFERROR(IF('produto-estoque-total-7'!A37="","",'produto-estoque-total-7'!A37),"")</f>
        <v/>
      </c>
      <c r="E38" s="1">
        <f>IF(D38="","",VLOOKUP(D38,'produto-estoque-total-7'!A:AB,4,0))</f>
        <v/>
      </c>
      <c r="F38" s="36">
        <f>IF(D38="","",VLOOKUP(D38,'produto-estoque-total-7'!A:AB,13,0))</f>
        <v/>
      </c>
      <c r="G38" s="1">
        <f>IF(F38="","",VLOOKUP(F38,'FORNECEDORES X COMPRADOR'!A:D,4,0))</f>
        <v/>
      </c>
      <c r="H38" s="1">
        <f>IF(F38="","",VLOOKUP(F38,'FORNECEDORES X COMPRADOR'!A:E,5,0))</f>
        <v/>
      </c>
      <c r="I38" s="36">
        <f>IF(D38="","",VLOOKUP(D38,'produto-estoque-total-7'!A:AB,15,0))</f>
        <v/>
      </c>
      <c r="J38" s="36">
        <f>IF(D38="","",VLOOKUP(D38,'produto-estoque-total-7'!A:AB,19,0))</f>
        <v/>
      </c>
      <c r="K38" s="1">
        <f>IF(D38="","",VLOOKUP(D38,'produto-estoque-total-7'!A:AB,20,0))</f>
        <v/>
      </c>
      <c r="L38" s="36">
        <f>IF(D38="","",VLOOKUP(D38,'produto-estoque-total-7'!A:AB,17,0))</f>
        <v/>
      </c>
      <c r="M38" s="1">
        <f>IF(D38="","",VLOOKUP(D38,'produto-estoque-total-7'!A:AB,18,0))</f>
        <v/>
      </c>
      <c r="N38" s="36">
        <f>IF(D38="","",VLOOKUP(D38,'produto-estoque-total-7'!A:AB,21,0))</f>
        <v/>
      </c>
      <c r="O38" s="1">
        <f>IF(D38="","",VLOOKUP(D38,'produto-estoque-total-7'!A:AB,22,0))</f>
        <v/>
      </c>
      <c r="P38" s="36">
        <f>IF(D38="","",VLOOKUP(D38,'produto-estoque-total-7'!A:AB,23,0))</f>
        <v/>
      </c>
      <c r="Q38" s="1">
        <f>IF(D38="","",VLOOKUP(D38,'produto-estoque-total-7'!A:AB,24,0))</f>
        <v/>
      </c>
      <c r="R38" s="38">
        <f>IFERROR(IF(D38="","",VLOOKUP(D38,'produto-venda-7'!B:N,13,0)),"C")</f>
        <v/>
      </c>
      <c r="S38" s="39">
        <f>IF(D38="","",VLOOKUP(D38,'produto-estoque-total-7'!A:AB,6,0))</f>
        <v/>
      </c>
      <c r="T38" s="39">
        <f>IF(D38="","",VLOOKUP(D38,'produto-estoque-total-7'!A:AB,5,0))</f>
        <v/>
      </c>
      <c r="U38" s="40">
        <f>IF(D38="","",VLOOKUP(D38,'produto-estoque-total-7'!A:AB,11,0))</f>
        <v/>
      </c>
      <c r="V38" s="41">
        <f>IF(D38="","",IFERROR(VLOOKUP(D38,'produto-entrada-7'!A:M,10,0),0))</f>
        <v/>
      </c>
      <c r="W38" s="42" t="n"/>
      <c r="X38" s="39">
        <f>IF(D38="","",VLOOKUP(D38,'produto-estoque-total-7'!A:AB,8,0))</f>
        <v/>
      </c>
      <c r="Y38" s="39">
        <f>IF(D38="","",VLOOKUP(D38,'produto-estoque-total-7'!A:AB,9,0))</f>
        <v/>
      </c>
      <c r="Z38" s="39">
        <f>IF(D38="","",VLOOKUP(D38,'produto-estoque-total-7'!A:AB,10,0))</f>
        <v/>
      </c>
      <c r="AA38" s="39">
        <f>IFERROR(IF(D38="","",VLOOKUP(D38,'produto-venda-7'!B:N,4,0)),0)</f>
        <v/>
      </c>
      <c r="AB38" s="39">
        <f>IFERROR(IF(D38="","",VLOOKUP(D38,'produto-venda-7'!B:N,5,0)),0)</f>
        <v/>
      </c>
      <c r="AC38" s="39">
        <f>IF(D38="","",IFERROR(AA38/90,0))</f>
        <v/>
      </c>
      <c r="AD38" s="36">
        <f>IF(D38="","",IFERROR(VLOOKUP(D38,'produto-entrada-7'!A:M,4,0),0))</f>
        <v/>
      </c>
      <c r="AE38" s="36">
        <f>IFERROR(IF(D38="","",VLOOKUP(D38,'produto-venda-7'!B:N,10,0)),0)</f>
        <v/>
      </c>
      <c r="AF38" s="36">
        <f>IF(D38="","",IFERROR(VLOOKUP(D38,'produto-entrada-7'!A:M,11,0),0))</f>
        <v/>
      </c>
      <c r="AG38" s="1">
        <f>IF(D38="","",IFERROR(VLOOKUP(D38,'produto-entrada-7'!A:M,12,0),0))</f>
        <v/>
      </c>
      <c r="AH38" s="1">
        <f>IF(D38="","",IFERROR(VLOOKUP(D38,'produto-entrada-7'!A:M,13,0),0))</f>
        <v/>
      </c>
      <c r="AI38" s="36">
        <f>IFERROR(IF(D38="","",VLOOKUP(D38,'produto-venda-7'!B:N,11,0)),0)</f>
        <v/>
      </c>
      <c r="AJ38" s="43">
        <f>IF(D38="","",IFERROR(AI38*AB38,0))</f>
        <v/>
      </c>
      <c r="AK38" s="44">
        <f>IFERROR(IF(D38="","",VLOOKUP(F38,'ANALISE FORNECEDOR'!$A:$I,8,0)),"")</f>
        <v/>
      </c>
      <c r="AL38" s="44">
        <f>IF(D38="","",AVERAGE(AM38,AK38))</f>
        <v/>
      </c>
      <c r="AM38" s="44">
        <f>IFERROR(IF(D38="","",VLOOKUP(F38,'ANALISE FORNECEDOR'!$A:$I,9,0)),"")</f>
        <v/>
      </c>
      <c r="AN38" s="45">
        <f>IF(D38="","",IF(Y38&gt;12,AI38*(U38+Y38),AI38*U38))</f>
        <v/>
      </c>
      <c r="AO38" s="45">
        <f>IF(D38="","",IF(Y38&gt;12,AI38*(U38+V38+Y38),AI38*(U38+V38)))</f>
        <v/>
      </c>
      <c r="AP38" s="46">
        <f>IF(D38="","",IF(Y38&gt;12,AG38*(U38+Y38),AG38*U38))</f>
        <v/>
      </c>
      <c r="AQ38" s="46">
        <f>IF(D38="","",IF(Y38&gt;12,AG38*(U38+V38+Y38),AG38*(U38+V38)))</f>
        <v/>
      </c>
      <c r="AR38" s="46">
        <f>IF(D38="","",IF(OR(R38="A",R38="AA",R38="AAA"),AP38,0))</f>
        <v/>
      </c>
      <c r="AS38" s="46">
        <f>IF(D38="","",IF(R38="B",AP38,0))</f>
        <v/>
      </c>
      <c r="AT38" s="46">
        <f>IF(D38="","",IF(R38="C",AP38,0))</f>
        <v/>
      </c>
      <c r="AU38" s="47">
        <f>IF(D38="","",IFERROR(AN38/AJ38,0))</f>
        <v/>
      </c>
      <c r="AV38" s="47">
        <f>IF(D38="","",IFERROR(((AO38)/AJ38),0))</f>
        <v/>
      </c>
      <c r="AW38" s="48">
        <f>IF(D38="","",IF(OR(S38="S",NOT(AND(ISNUMBER(AC38),ISNUMBER(AL38),AC38*AL38&gt;=0))),0,AC38*AL38))</f>
        <v/>
      </c>
      <c r="AX38" s="49">
        <f>IFERROR(IF(D38="","",AW38*AG38),0)</f>
        <v/>
      </c>
      <c r="AY38" s="48">
        <f>IF(D38="","",IF(OR(S38="S",NOT(AND(ISNUMBER(AC38),ISNUMBER(AK38),AC38*AK38&gt;=0))),0,AC38*AK38))</f>
        <v/>
      </c>
      <c r="AZ38" s="48">
        <f>IFERROR(IF(D38="","",IF(AY38=0,0,IF(((AY38)-(U38+Y38))&lt;0,0,(AY38)-U38))),0)</f>
        <v/>
      </c>
      <c r="BA38" s="49">
        <f>IF(D38="","",AZ38*AG38)</f>
        <v/>
      </c>
      <c r="BB38" s="49">
        <f>IF(D38="","",IF(OR(R38="A",R38="AA",R38="AAA"),BA38,0))</f>
        <v/>
      </c>
      <c r="BC38" s="49">
        <f>IF(D38="","",IF(R38="B",BA38,0))</f>
        <v/>
      </c>
      <c r="BD38" s="49">
        <f>IF(D38="","",IF(R38="B",BA38,0))</f>
        <v/>
      </c>
      <c r="BE38" s="49">
        <f>IF(D38="","",IF(S38="S",
1,
IF(AC38=0,
1,
IF(
IFERROR(((U38+Y38)*AG38)/((AC38*AK38)*AG38),0)&lt;0,
0,
IF(
IFERROR(((U38+Y38)*AG38)/((AC38*AK38)*AG38),0)&gt;1,
1,
IFERROR(((U38+Y38)*AG38)/((AC38*AK38)*AG38),0)
)
)
)
))</f>
        <v/>
      </c>
      <c r="BF38" s="49">
        <f>IF(D38="","",IF(S38="S",
1,
IF(AC38=0,
1,
IF(
IFERROR(((U38+V38+Y38)*AG38)/((AC38*AK38)*AG38),0)&lt;0,
0,
IF(
IFERROR(((U38+V38+Y38)*AG38)/((AC38*AK38)*AG38),0)&gt;1,
1,
IFERROR(((U38+V38+Y38)*AG38)/((AC38*AK38)*AG38),0)
)
)
)
))</f>
        <v/>
      </c>
      <c r="BG38" s="50">
        <f>IF(D38="","",IF(S38="S",0,IF(AND(ISNUMBER(AC38),ISNUMBER(AM38)),IF(OR(AC38*AM38&lt;0,ISERR(AC38*AM38)),0,AC38*AM38),0)))</f>
        <v/>
      </c>
      <c r="BH38" s="50">
        <f>IF(D38="","",IF(BY38&gt;TODAY()-60,0,IF(Y38&gt;12,MAX(0,(U38+Y38)-BG38),MAX(0,U38-BG38))))</f>
        <v/>
      </c>
      <c r="BI38" s="51">
        <f>IF(D38="","",BH38*AG38)</f>
        <v/>
      </c>
      <c r="BJ38" s="51">
        <f>IF(D38="","",IF(OR(R38="A",R38="AA",R38="AAA"),BI38,0))</f>
        <v/>
      </c>
      <c r="BK38" s="51">
        <f>IF(D38="","",IF(R38="B",BI38,0))</f>
        <v/>
      </c>
      <c r="BL38" s="51">
        <f>IF(D38="","",IF(R38="C",BI38,0))</f>
        <v/>
      </c>
      <c r="BM38" s="51">
        <f>IF(D38="","",IFERROR(MAX(0,MIN(BI38/AP38,1)),0))</f>
        <v/>
      </c>
      <c r="BN38" s="52">
        <f>IF(D38="","",AB38*AG38)</f>
        <v/>
      </c>
      <c r="BO38" s="52">
        <f>IF(D38="","",(U38+V38+X38)*AG38)</f>
        <v/>
      </c>
      <c r="BP38" s="52">
        <f>IF(D38="","",(AB38*3)*AG38)</f>
        <v/>
      </c>
      <c r="BQ38" s="52">
        <f>IF(D38="","",IF(BO38-BP38&gt;0,0,BO38-BP38))</f>
        <v/>
      </c>
      <c r="BR38" s="52">
        <f>IF(D38="","",IF(BO38-BP38-BN38&gt;0,0,BO38-BP38-BN38))</f>
        <v/>
      </c>
      <c r="BS38" s="53">
        <f>IF(D38="","",IFERROR(AB38*AI38,0))</f>
        <v/>
      </c>
      <c r="BT38" s="53">
        <f>IF(D38="","",IFERROR(IF(X38&gt;12, AI38*(U38+V38+X38), AI38*(U38+V38)),0))</f>
        <v/>
      </c>
      <c r="BU38" s="53">
        <f>IF(D38="","",IFERROR(((AB38*3)*AI38),0))</f>
        <v/>
      </c>
      <c r="BV38" s="53">
        <f>IF(D38="","",IF(BT38-BU38&gt;0,0,BT38-BU38))</f>
        <v/>
      </c>
      <c r="BW38" s="53">
        <f>IF(D38="","",IF(BT38-BU38-BS38&gt;0,0,BT38-BU38-BS38))</f>
        <v/>
      </c>
      <c r="BX38" s="36">
        <f>IF(D38="","",IFERROR(VLOOKUP(D38,'produto-entrada-7'!A:M,3,0),"SEM PEDIDO"))</f>
        <v/>
      </c>
      <c r="BY38" s="36">
        <f>IF(D38="","",VLOOKUP(D38,'produto-estoque-total-7'!A:AB,25,0))</f>
        <v/>
      </c>
      <c r="BZ38" s="36">
        <f>IF(D38="","",IFERROR(VLOOKUP(D38,'produto-estoque-total-7'!A:AB,26,0)/100,0))</f>
        <v/>
      </c>
      <c r="CA38" s="36">
        <f>IF(D38="","",IFERROR(VLOOKUP(D38,'produto-estoque-total-7'!A:AB,27,0)/100,0))</f>
        <v/>
      </c>
      <c r="CB38" s="41">
        <f>IF(D38="","",V38*AF38)</f>
        <v/>
      </c>
      <c r="CC38" s="41">
        <f>IF(D38="","",V38*AI38)</f>
        <v/>
      </c>
      <c r="CD38" s="54">
        <f>IF(D38="","",VLOOKUP(D38,'produto-estoque-total-7'!A:AB,28,0))</f>
        <v/>
      </c>
    </row>
    <row r="39">
      <c r="A39" s="36">
        <f>IF(D39="","",VLOOKUP(D39,'produto-estoque-total-7'!A:AB,3,0))</f>
        <v/>
      </c>
      <c r="B39" s="1">
        <f>IF(D39="","",VLOOKUP(D39,'produto-estoque-total-7'!A:AB,12,0))</f>
        <v/>
      </c>
      <c r="C39" s="1">
        <f>IF(D39="","",VLOOKUP(D39,'produto-estoque-total-7'!A:AB,2,0))</f>
        <v/>
      </c>
      <c r="D39" s="37">
        <f>IFERROR(IF('produto-estoque-total-7'!A38="","",'produto-estoque-total-7'!A38),"")</f>
        <v/>
      </c>
      <c r="E39" s="1">
        <f>IF(D39="","",VLOOKUP(D39,'produto-estoque-total-7'!A:AB,4,0))</f>
        <v/>
      </c>
      <c r="F39" s="36">
        <f>IF(D39="","",VLOOKUP(D39,'produto-estoque-total-7'!A:AB,13,0))</f>
        <v/>
      </c>
      <c r="G39" s="1">
        <f>IF(F39="","",VLOOKUP(F39,'FORNECEDORES X COMPRADOR'!A:D,4,0))</f>
        <v/>
      </c>
      <c r="H39" s="1">
        <f>IF(F39="","",VLOOKUP(F39,'FORNECEDORES X COMPRADOR'!A:E,5,0))</f>
        <v/>
      </c>
      <c r="I39" s="36">
        <f>IF(D39="","",VLOOKUP(D39,'produto-estoque-total-7'!A:AB,15,0))</f>
        <v/>
      </c>
      <c r="J39" s="36">
        <f>IF(D39="","",VLOOKUP(D39,'produto-estoque-total-7'!A:AB,19,0))</f>
        <v/>
      </c>
      <c r="K39" s="1">
        <f>IF(D39="","",VLOOKUP(D39,'produto-estoque-total-7'!A:AB,20,0))</f>
        <v/>
      </c>
      <c r="L39" s="36">
        <f>IF(D39="","",VLOOKUP(D39,'produto-estoque-total-7'!A:AB,17,0))</f>
        <v/>
      </c>
      <c r="M39" s="1">
        <f>IF(D39="","",VLOOKUP(D39,'produto-estoque-total-7'!A:AB,18,0))</f>
        <v/>
      </c>
      <c r="N39" s="36">
        <f>IF(D39="","",VLOOKUP(D39,'produto-estoque-total-7'!A:AB,21,0))</f>
        <v/>
      </c>
      <c r="O39" s="1">
        <f>IF(D39="","",VLOOKUP(D39,'produto-estoque-total-7'!A:AB,22,0))</f>
        <v/>
      </c>
      <c r="P39" s="36">
        <f>IF(D39="","",VLOOKUP(D39,'produto-estoque-total-7'!A:AB,23,0))</f>
        <v/>
      </c>
      <c r="Q39" s="1">
        <f>IF(D39="","",VLOOKUP(D39,'produto-estoque-total-7'!A:AB,24,0))</f>
        <v/>
      </c>
      <c r="R39" s="38">
        <f>IFERROR(IF(D39="","",VLOOKUP(D39,'produto-venda-7'!B:N,13,0)),"C")</f>
        <v/>
      </c>
      <c r="S39" s="39">
        <f>IF(D39="","",VLOOKUP(D39,'produto-estoque-total-7'!A:AB,6,0))</f>
        <v/>
      </c>
      <c r="T39" s="39">
        <f>IF(D39="","",VLOOKUP(D39,'produto-estoque-total-7'!A:AB,5,0))</f>
        <v/>
      </c>
      <c r="U39" s="40">
        <f>IF(D39="","",VLOOKUP(D39,'produto-estoque-total-7'!A:AB,11,0))</f>
        <v/>
      </c>
      <c r="V39" s="41">
        <f>IF(D39="","",IFERROR(VLOOKUP(D39,'produto-entrada-7'!A:M,10,0),0))</f>
        <v/>
      </c>
      <c r="W39" s="42" t="n"/>
      <c r="X39" s="39">
        <f>IF(D39="","",VLOOKUP(D39,'produto-estoque-total-7'!A:AB,8,0))</f>
        <v/>
      </c>
      <c r="Y39" s="39">
        <f>IF(D39="","",VLOOKUP(D39,'produto-estoque-total-7'!A:AB,9,0))</f>
        <v/>
      </c>
      <c r="Z39" s="39">
        <f>IF(D39="","",VLOOKUP(D39,'produto-estoque-total-7'!A:AB,10,0))</f>
        <v/>
      </c>
      <c r="AA39" s="39">
        <f>IFERROR(IF(D39="","",VLOOKUP(D39,'produto-venda-7'!B:N,4,0)),0)</f>
        <v/>
      </c>
      <c r="AB39" s="39">
        <f>IFERROR(IF(D39="","",VLOOKUP(D39,'produto-venda-7'!B:N,5,0)),0)</f>
        <v/>
      </c>
      <c r="AC39" s="39">
        <f>IF(D39="","",IFERROR(AA39/90,0))</f>
        <v/>
      </c>
      <c r="AD39" s="36">
        <f>IF(D39="","",IFERROR(VLOOKUP(D39,'produto-entrada-7'!A:M,4,0),0))</f>
        <v/>
      </c>
      <c r="AE39" s="36">
        <f>IFERROR(IF(D39="","",VLOOKUP(D39,'produto-venda-7'!B:N,10,0)),0)</f>
        <v/>
      </c>
      <c r="AF39" s="36">
        <f>IF(D39="","",IFERROR(VLOOKUP(D39,'produto-entrada-7'!A:M,11,0),0))</f>
        <v/>
      </c>
      <c r="AG39" s="1">
        <f>IF(D39="","",IFERROR(VLOOKUP(D39,'produto-entrada-7'!A:M,12,0),0))</f>
        <v/>
      </c>
      <c r="AH39" s="1">
        <f>IF(D39="","",IFERROR(VLOOKUP(D39,'produto-entrada-7'!A:M,13,0),0))</f>
        <v/>
      </c>
      <c r="AI39" s="36">
        <f>IFERROR(IF(D39="","",VLOOKUP(D39,'produto-venda-7'!B:N,11,0)),0)</f>
        <v/>
      </c>
      <c r="AJ39" s="43">
        <f>IF(D39="","",IFERROR(AI39*AB39,0))</f>
        <v/>
      </c>
      <c r="AK39" s="44">
        <f>IFERROR(IF(D39="","",VLOOKUP(F39,'ANALISE FORNECEDOR'!$A:$I,8,0)),"")</f>
        <v/>
      </c>
      <c r="AL39" s="44">
        <f>IF(D39="","",AVERAGE(AM39,AK39))</f>
        <v/>
      </c>
      <c r="AM39" s="44">
        <f>IFERROR(IF(D39="","",VLOOKUP(F39,'ANALISE FORNECEDOR'!$A:$I,9,0)),"")</f>
        <v/>
      </c>
      <c r="AN39" s="45">
        <f>IF(D39="","",IF(Y39&gt;12,AI39*(U39+Y39),AI39*U39))</f>
        <v/>
      </c>
      <c r="AO39" s="45">
        <f>IF(D39="","",IF(Y39&gt;12,AI39*(U39+V39+Y39),AI39*(U39+V39)))</f>
        <v/>
      </c>
      <c r="AP39" s="46">
        <f>IF(D39="","",IF(Y39&gt;12,AG39*(U39+Y39),AG39*U39))</f>
        <v/>
      </c>
      <c r="AQ39" s="46">
        <f>IF(D39="","",IF(Y39&gt;12,AG39*(U39+V39+Y39),AG39*(U39+V39)))</f>
        <v/>
      </c>
      <c r="AR39" s="46">
        <f>IF(D39="","",IF(OR(R39="A",R39="AA",R39="AAA"),AP39,0))</f>
        <v/>
      </c>
      <c r="AS39" s="46">
        <f>IF(D39="","",IF(R39="B",AP39,0))</f>
        <v/>
      </c>
      <c r="AT39" s="46">
        <f>IF(D39="","",IF(R39="C",AP39,0))</f>
        <v/>
      </c>
      <c r="AU39" s="47">
        <f>IF(D39="","",IFERROR(AN39/AJ39,0))</f>
        <v/>
      </c>
      <c r="AV39" s="47">
        <f>IF(D39="","",IFERROR(((AO39)/AJ39),0))</f>
        <v/>
      </c>
      <c r="AW39" s="48">
        <f>IF(D39="","",IF(OR(S39="S",NOT(AND(ISNUMBER(AC39),ISNUMBER(AL39),AC39*AL39&gt;=0))),0,AC39*AL39))</f>
        <v/>
      </c>
      <c r="AX39" s="49">
        <f>IFERROR(IF(D39="","",AW39*AG39),0)</f>
        <v/>
      </c>
      <c r="AY39" s="48">
        <f>IF(D39="","",IF(OR(S39="S",NOT(AND(ISNUMBER(AC39),ISNUMBER(AK39),AC39*AK39&gt;=0))),0,AC39*AK39))</f>
        <v/>
      </c>
      <c r="AZ39" s="48">
        <f>IFERROR(IF(D39="","",IF(AY39=0,0,IF(((AY39)-(U39+Y39))&lt;0,0,(AY39)-U39))),0)</f>
        <v/>
      </c>
      <c r="BA39" s="49">
        <f>IF(D39="","",AZ39*AG39)</f>
        <v/>
      </c>
      <c r="BB39" s="49">
        <f>IF(D39="","",IF(OR(R39="A",R39="AA",R39="AAA"),BA39,0))</f>
        <v/>
      </c>
      <c r="BC39" s="49">
        <f>IF(D39="","",IF(R39="B",BA39,0))</f>
        <v/>
      </c>
      <c r="BD39" s="49">
        <f>IF(D39="","",IF(R39="B",BA39,0))</f>
        <v/>
      </c>
      <c r="BE39" s="49">
        <f>IF(D39="","",IF(S39="S",
1,
IF(AC39=0,
1,
IF(
IFERROR(((U39+Y39)*AG39)/((AC39*AK39)*AG39),0)&lt;0,
0,
IF(
IFERROR(((U39+Y39)*AG39)/((AC39*AK39)*AG39),0)&gt;1,
1,
IFERROR(((U39+Y39)*AG39)/((AC39*AK39)*AG39),0)
)
)
)
))</f>
        <v/>
      </c>
      <c r="BF39" s="49">
        <f>IF(D39="","",IF(S39="S",
1,
IF(AC39=0,
1,
IF(
IFERROR(((U39+V39+Y39)*AG39)/((AC39*AK39)*AG39),0)&lt;0,
0,
IF(
IFERROR(((U39+V39+Y39)*AG39)/((AC39*AK39)*AG39),0)&gt;1,
1,
IFERROR(((U39+V39+Y39)*AG39)/((AC39*AK39)*AG39),0)
)
)
)
))</f>
        <v/>
      </c>
      <c r="BG39" s="50">
        <f>IF(D39="","",IF(S39="S",0,IF(AND(ISNUMBER(AC39),ISNUMBER(AM39)),IF(OR(AC39*AM39&lt;0,ISERR(AC39*AM39)),0,AC39*AM39),0)))</f>
        <v/>
      </c>
      <c r="BH39" s="50">
        <f>IF(D39="","",IF(BY39&gt;TODAY()-60,0,IF(Y39&gt;12,MAX(0,(U39+Y39)-BG39),MAX(0,U39-BG39))))</f>
        <v/>
      </c>
      <c r="BI39" s="51">
        <f>IF(D39="","",BH39*AG39)</f>
        <v/>
      </c>
      <c r="BJ39" s="51">
        <f>IF(D39="","",IF(OR(R39="A",R39="AA",R39="AAA"),BI39,0))</f>
        <v/>
      </c>
      <c r="BK39" s="51">
        <f>IF(D39="","",IF(R39="B",BI39,0))</f>
        <v/>
      </c>
      <c r="BL39" s="51">
        <f>IF(D39="","",IF(R39="C",BI39,0))</f>
        <v/>
      </c>
      <c r="BM39" s="51">
        <f>IF(D39="","",IFERROR(MAX(0,MIN(BI39/AP39,1)),0))</f>
        <v/>
      </c>
      <c r="BN39" s="52">
        <f>IF(D39="","",AB39*AG39)</f>
        <v/>
      </c>
      <c r="BO39" s="52">
        <f>IF(D39="","",(U39+V39+X39)*AG39)</f>
        <v/>
      </c>
      <c r="BP39" s="52">
        <f>IF(D39="","",(AB39*3)*AG39)</f>
        <v/>
      </c>
      <c r="BQ39" s="52">
        <f>IF(D39="","",IF(BO39-BP39&gt;0,0,BO39-BP39))</f>
        <v/>
      </c>
      <c r="BR39" s="52">
        <f>IF(D39="","",IF(BO39-BP39-BN39&gt;0,0,BO39-BP39-BN39))</f>
        <v/>
      </c>
      <c r="BS39" s="53">
        <f>IF(D39="","",IFERROR(AB39*AI39,0))</f>
        <v/>
      </c>
      <c r="BT39" s="53">
        <f>IF(D39="","",IFERROR(IF(X39&gt;12, AI39*(U39+V39+X39), AI39*(U39+V39)),0))</f>
        <v/>
      </c>
      <c r="BU39" s="53">
        <f>IF(D39="","",IFERROR(((AB39*3)*AI39),0))</f>
        <v/>
      </c>
      <c r="BV39" s="53">
        <f>IF(D39="","",IF(BT39-BU39&gt;0,0,BT39-BU39))</f>
        <v/>
      </c>
      <c r="BW39" s="53">
        <f>IF(D39="","",IF(BT39-BU39-BS39&gt;0,0,BT39-BU39-BS39))</f>
        <v/>
      </c>
      <c r="BX39" s="36">
        <f>IF(D39="","",IFERROR(VLOOKUP(D39,'produto-entrada-7'!A:M,3,0),"SEM PEDIDO"))</f>
        <v/>
      </c>
      <c r="BY39" s="36">
        <f>IF(D39="","",VLOOKUP(D39,'produto-estoque-total-7'!A:AB,25,0))</f>
        <v/>
      </c>
      <c r="BZ39" s="36">
        <f>IF(D39="","",IFERROR(VLOOKUP(D39,'produto-estoque-total-7'!A:AB,26,0)/100,0))</f>
        <v/>
      </c>
      <c r="CA39" s="36">
        <f>IF(D39="","",IFERROR(VLOOKUP(D39,'produto-estoque-total-7'!A:AB,27,0)/100,0))</f>
        <v/>
      </c>
      <c r="CB39" s="41">
        <f>IF(D39="","",V39*AF39)</f>
        <v/>
      </c>
      <c r="CC39" s="41">
        <f>IF(D39="","",V39*AI39)</f>
        <v/>
      </c>
      <c r="CD39" s="54">
        <f>IF(D39="","",VLOOKUP(D39,'produto-estoque-total-7'!A:AB,28,0))</f>
        <v/>
      </c>
    </row>
    <row r="40">
      <c r="A40" s="36">
        <f>IF(D40="","",VLOOKUP(D40,'produto-estoque-total-7'!A:AB,3,0))</f>
        <v/>
      </c>
      <c r="B40" s="1">
        <f>IF(D40="","",VLOOKUP(D40,'produto-estoque-total-7'!A:AB,12,0))</f>
        <v/>
      </c>
      <c r="C40" s="1">
        <f>IF(D40="","",VLOOKUP(D40,'produto-estoque-total-7'!A:AB,2,0))</f>
        <v/>
      </c>
      <c r="D40" s="37">
        <f>IFERROR(IF('produto-estoque-total-7'!A39="","",'produto-estoque-total-7'!A39),"")</f>
        <v/>
      </c>
      <c r="E40" s="1">
        <f>IF(D40="","",VLOOKUP(D40,'produto-estoque-total-7'!A:AB,4,0))</f>
        <v/>
      </c>
      <c r="F40" s="36">
        <f>IF(D40="","",VLOOKUP(D40,'produto-estoque-total-7'!A:AB,13,0))</f>
        <v/>
      </c>
      <c r="G40" s="1">
        <f>IF(F40="","",VLOOKUP(F40,'FORNECEDORES X COMPRADOR'!A:D,4,0))</f>
        <v/>
      </c>
      <c r="H40" s="1">
        <f>IF(F40="","",VLOOKUP(F40,'FORNECEDORES X COMPRADOR'!A:E,5,0))</f>
        <v/>
      </c>
      <c r="I40" s="36">
        <f>IF(D40="","",VLOOKUP(D40,'produto-estoque-total-7'!A:AB,15,0))</f>
        <v/>
      </c>
      <c r="J40" s="36">
        <f>IF(D40="","",VLOOKUP(D40,'produto-estoque-total-7'!A:AB,19,0))</f>
        <v/>
      </c>
      <c r="K40" s="1">
        <f>IF(D40="","",VLOOKUP(D40,'produto-estoque-total-7'!A:AB,20,0))</f>
        <v/>
      </c>
      <c r="L40" s="36">
        <f>IF(D40="","",VLOOKUP(D40,'produto-estoque-total-7'!A:AB,17,0))</f>
        <v/>
      </c>
      <c r="M40" s="1">
        <f>IF(D40="","",VLOOKUP(D40,'produto-estoque-total-7'!A:AB,18,0))</f>
        <v/>
      </c>
      <c r="N40" s="36">
        <f>IF(D40="","",VLOOKUP(D40,'produto-estoque-total-7'!A:AB,21,0))</f>
        <v/>
      </c>
      <c r="O40" s="1">
        <f>IF(D40="","",VLOOKUP(D40,'produto-estoque-total-7'!A:AB,22,0))</f>
        <v/>
      </c>
      <c r="P40" s="36">
        <f>IF(D40="","",VLOOKUP(D40,'produto-estoque-total-7'!A:AB,23,0))</f>
        <v/>
      </c>
      <c r="Q40" s="1">
        <f>IF(D40="","",VLOOKUP(D40,'produto-estoque-total-7'!A:AB,24,0))</f>
        <v/>
      </c>
      <c r="R40" s="38">
        <f>IFERROR(IF(D40="","",VLOOKUP(D40,'produto-venda-7'!B:N,13,0)),"C")</f>
        <v/>
      </c>
      <c r="S40" s="39">
        <f>IF(D40="","",VLOOKUP(D40,'produto-estoque-total-7'!A:AB,6,0))</f>
        <v/>
      </c>
      <c r="T40" s="39">
        <f>IF(D40="","",VLOOKUP(D40,'produto-estoque-total-7'!A:AB,5,0))</f>
        <v/>
      </c>
      <c r="U40" s="40">
        <f>IF(D40="","",VLOOKUP(D40,'produto-estoque-total-7'!A:AB,11,0))</f>
        <v/>
      </c>
      <c r="V40" s="41">
        <f>IF(D40="","",IFERROR(VLOOKUP(D40,'produto-entrada-7'!A:M,10,0),0))</f>
        <v/>
      </c>
      <c r="W40" s="42" t="n"/>
      <c r="X40" s="39">
        <f>IF(D40="","",VLOOKUP(D40,'produto-estoque-total-7'!A:AB,8,0))</f>
        <v/>
      </c>
      <c r="Y40" s="39">
        <f>IF(D40="","",VLOOKUP(D40,'produto-estoque-total-7'!A:AB,9,0))</f>
        <v/>
      </c>
      <c r="Z40" s="39">
        <f>IF(D40="","",VLOOKUP(D40,'produto-estoque-total-7'!A:AB,10,0))</f>
        <v/>
      </c>
      <c r="AA40" s="39">
        <f>IFERROR(IF(D40="","",VLOOKUP(D40,'produto-venda-7'!B:N,4,0)),0)</f>
        <v/>
      </c>
      <c r="AB40" s="39">
        <f>IFERROR(IF(D40="","",VLOOKUP(D40,'produto-venda-7'!B:N,5,0)),0)</f>
        <v/>
      </c>
      <c r="AC40" s="39">
        <f>IF(D40="","",IFERROR(AA40/90,0))</f>
        <v/>
      </c>
      <c r="AD40" s="36">
        <f>IF(D40="","",IFERROR(VLOOKUP(D40,'produto-entrada-7'!A:M,4,0),0))</f>
        <v/>
      </c>
      <c r="AE40" s="36">
        <f>IFERROR(IF(D40="","",VLOOKUP(D40,'produto-venda-7'!B:N,10,0)),0)</f>
        <v/>
      </c>
      <c r="AF40" s="36">
        <f>IF(D40="","",IFERROR(VLOOKUP(D40,'produto-entrada-7'!A:M,11,0),0))</f>
        <v/>
      </c>
      <c r="AG40" s="1">
        <f>IF(D40="","",IFERROR(VLOOKUP(D40,'produto-entrada-7'!A:M,12,0),0))</f>
        <v/>
      </c>
      <c r="AH40" s="1">
        <f>IF(D40="","",IFERROR(VLOOKUP(D40,'produto-entrada-7'!A:M,13,0),0))</f>
        <v/>
      </c>
      <c r="AI40" s="36">
        <f>IFERROR(IF(D40="","",VLOOKUP(D40,'produto-venda-7'!B:N,11,0)),0)</f>
        <v/>
      </c>
      <c r="AJ40" s="43">
        <f>IF(D40="","",IFERROR(AI40*AB40,0))</f>
        <v/>
      </c>
      <c r="AK40" s="44">
        <f>IFERROR(IF(D40="","",VLOOKUP(F40,'ANALISE FORNECEDOR'!$A:$I,8,0)),"")</f>
        <v/>
      </c>
      <c r="AL40" s="44">
        <f>IF(D40="","",AVERAGE(AM40,AK40))</f>
        <v/>
      </c>
      <c r="AM40" s="44">
        <f>IFERROR(IF(D40="","",VLOOKUP(F40,'ANALISE FORNECEDOR'!$A:$I,9,0)),"")</f>
        <v/>
      </c>
      <c r="AN40" s="45">
        <f>IF(D40="","",IF(Y40&gt;12,AI40*(U40+Y40),AI40*U40))</f>
        <v/>
      </c>
      <c r="AO40" s="45">
        <f>IF(D40="","",IF(Y40&gt;12,AI40*(U40+V40+Y40),AI40*(U40+V40)))</f>
        <v/>
      </c>
      <c r="AP40" s="46">
        <f>IF(D40="","",IF(Y40&gt;12,AG40*(U40+Y40),AG40*U40))</f>
        <v/>
      </c>
      <c r="AQ40" s="46">
        <f>IF(D40="","",IF(Y40&gt;12,AG40*(U40+V40+Y40),AG40*(U40+V40)))</f>
        <v/>
      </c>
      <c r="AR40" s="46">
        <f>IF(D40="","",IF(OR(R40="A",R40="AA",R40="AAA"),AP40,0))</f>
        <v/>
      </c>
      <c r="AS40" s="46">
        <f>IF(D40="","",IF(R40="B",AP40,0))</f>
        <v/>
      </c>
      <c r="AT40" s="46">
        <f>IF(D40="","",IF(R40="C",AP40,0))</f>
        <v/>
      </c>
      <c r="AU40" s="47">
        <f>IF(D40="","",IFERROR(AN40/AJ40,0))</f>
        <v/>
      </c>
      <c r="AV40" s="47">
        <f>IF(D40="","",IFERROR(((AO40)/AJ40),0))</f>
        <v/>
      </c>
      <c r="AW40" s="48">
        <f>IF(D40="","",IF(OR(S40="S",NOT(AND(ISNUMBER(AC40),ISNUMBER(AL40),AC40*AL40&gt;=0))),0,AC40*AL40))</f>
        <v/>
      </c>
      <c r="AX40" s="49">
        <f>IFERROR(IF(D40="","",AW40*AG40),0)</f>
        <v/>
      </c>
      <c r="AY40" s="48">
        <f>IF(D40="","",IF(OR(S40="S",NOT(AND(ISNUMBER(AC40),ISNUMBER(AK40),AC40*AK40&gt;=0))),0,AC40*AK40))</f>
        <v/>
      </c>
      <c r="AZ40" s="48">
        <f>IFERROR(IF(D40="","",IF(AY40=0,0,IF(((AY40)-(U40+Y40))&lt;0,0,(AY40)-U40))),0)</f>
        <v/>
      </c>
      <c r="BA40" s="49">
        <f>IF(D40="","",AZ40*AG40)</f>
        <v/>
      </c>
      <c r="BB40" s="49">
        <f>IF(D40="","",IF(OR(R40="A",R40="AA",R40="AAA"),BA40,0))</f>
        <v/>
      </c>
      <c r="BC40" s="49">
        <f>IF(D40="","",IF(R40="B",BA40,0))</f>
        <v/>
      </c>
      <c r="BD40" s="49">
        <f>IF(D40="","",IF(R40="B",BA40,0))</f>
        <v/>
      </c>
      <c r="BE40" s="49">
        <f>IF(D40="","",IF(S40="S",
1,
IF(AC40=0,
1,
IF(
IFERROR(((U40+Y40)*AG40)/((AC40*AK40)*AG40),0)&lt;0,
0,
IF(
IFERROR(((U40+Y40)*AG40)/((AC40*AK40)*AG40),0)&gt;1,
1,
IFERROR(((U40+Y40)*AG40)/((AC40*AK40)*AG40),0)
)
)
)
))</f>
        <v/>
      </c>
      <c r="BF40" s="49">
        <f>IF(D40="","",IF(S40="S",
1,
IF(AC40=0,
1,
IF(
IFERROR(((U40+V40+Y40)*AG40)/((AC40*AK40)*AG40),0)&lt;0,
0,
IF(
IFERROR(((U40+V40+Y40)*AG40)/((AC40*AK40)*AG40),0)&gt;1,
1,
IFERROR(((U40+V40+Y40)*AG40)/((AC40*AK40)*AG40),0)
)
)
)
))</f>
        <v/>
      </c>
      <c r="BG40" s="50">
        <f>IF(D40="","",IF(S40="S",0,IF(AND(ISNUMBER(AC40),ISNUMBER(AM40)),IF(OR(AC40*AM40&lt;0,ISERR(AC40*AM40)),0,AC40*AM40),0)))</f>
        <v/>
      </c>
      <c r="BH40" s="50">
        <f>IF(D40="","",IF(BY40&gt;TODAY()-60,0,IF(Y40&gt;12,MAX(0,(U40+Y40)-BG40),MAX(0,U40-BG40))))</f>
        <v/>
      </c>
      <c r="BI40" s="51">
        <f>IF(D40="","",BH40*AG40)</f>
        <v/>
      </c>
      <c r="BJ40" s="51">
        <f>IF(D40="","",IF(OR(R40="A",R40="AA",R40="AAA"),BI40,0))</f>
        <v/>
      </c>
      <c r="BK40" s="51">
        <f>IF(D40="","",IF(R40="B",BI40,0))</f>
        <v/>
      </c>
      <c r="BL40" s="51">
        <f>IF(D40="","",IF(R40="C",BI40,0))</f>
        <v/>
      </c>
      <c r="BM40" s="51">
        <f>IF(D40="","",IFERROR(MAX(0,MIN(BI40/AP40,1)),0))</f>
        <v/>
      </c>
      <c r="BN40" s="52">
        <f>IF(D40="","",AB40*AG40)</f>
        <v/>
      </c>
      <c r="BO40" s="52">
        <f>IF(D40="","",(U40+V40+X40)*AG40)</f>
        <v/>
      </c>
      <c r="BP40" s="52">
        <f>IF(D40="","",(AB40*3)*AG40)</f>
        <v/>
      </c>
      <c r="BQ40" s="52">
        <f>IF(D40="","",IF(BO40-BP40&gt;0,0,BO40-BP40))</f>
        <v/>
      </c>
      <c r="BR40" s="52">
        <f>IF(D40="","",IF(BO40-BP40-BN40&gt;0,0,BO40-BP40-BN40))</f>
        <v/>
      </c>
      <c r="BS40" s="53">
        <f>IF(D40="","",IFERROR(AB40*AI40,0))</f>
        <v/>
      </c>
      <c r="BT40" s="53">
        <f>IF(D40="","",IFERROR(IF(X40&gt;12, AI40*(U40+V40+X40), AI40*(U40+V40)),0))</f>
        <v/>
      </c>
      <c r="BU40" s="53">
        <f>IF(D40="","",IFERROR(((AB40*3)*AI40),0))</f>
        <v/>
      </c>
      <c r="BV40" s="53">
        <f>IF(D40="","",IF(BT40-BU40&gt;0,0,BT40-BU40))</f>
        <v/>
      </c>
      <c r="BW40" s="53">
        <f>IF(D40="","",IF(BT40-BU40-BS40&gt;0,0,BT40-BU40-BS40))</f>
        <v/>
      </c>
      <c r="BX40" s="36">
        <f>IF(D40="","",IFERROR(VLOOKUP(D40,'produto-entrada-7'!A:M,3,0),"SEM PEDIDO"))</f>
        <v/>
      </c>
      <c r="BY40" s="36">
        <f>IF(D40="","",VLOOKUP(D40,'produto-estoque-total-7'!A:AB,25,0))</f>
        <v/>
      </c>
      <c r="BZ40" s="36">
        <f>IF(D40="","",IFERROR(VLOOKUP(D40,'produto-estoque-total-7'!A:AB,26,0)/100,0))</f>
        <v/>
      </c>
      <c r="CA40" s="36">
        <f>IF(D40="","",IFERROR(VLOOKUP(D40,'produto-estoque-total-7'!A:AB,27,0)/100,0))</f>
        <v/>
      </c>
      <c r="CB40" s="41">
        <f>IF(D40="","",V40*AF40)</f>
        <v/>
      </c>
      <c r="CC40" s="41">
        <f>IF(D40="","",V40*AI40)</f>
        <v/>
      </c>
      <c r="CD40" s="54">
        <f>IF(D40="","",VLOOKUP(D40,'produto-estoque-total-7'!A:AB,28,0))</f>
        <v/>
      </c>
    </row>
    <row r="41">
      <c r="A41" s="36">
        <f>IF(D41="","",VLOOKUP(D41,'produto-estoque-total-7'!A:AB,3,0))</f>
        <v/>
      </c>
      <c r="B41" s="1">
        <f>IF(D41="","",VLOOKUP(D41,'produto-estoque-total-7'!A:AB,12,0))</f>
        <v/>
      </c>
      <c r="C41" s="1">
        <f>IF(D41="","",VLOOKUP(D41,'produto-estoque-total-7'!A:AB,2,0))</f>
        <v/>
      </c>
      <c r="D41" s="37">
        <f>IFERROR(IF('produto-estoque-total-7'!A40="","",'produto-estoque-total-7'!A40),"")</f>
        <v/>
      </c>
      <c r="E41" s="1">
        <f>IF(D41="","",VLOOKUP(D41,'produto-estoque-total-7'!A:AB,4,0))</f>
        <v/>
      </c>
      <c r="F41" s="36">
        <f>IF(D41="","",VLOOKUP(D41,'produto-estoque-total-7'!A:AB,13,0))</f>
        <v/>
      </c>
      <c r="G41" s="1">
        <f>IF(F41="","",VLOOKUP(F41,'FORNECEDORES X COMPRADOR'!A:D,4,0))</f>
        <v/>
      </c>
      <c r="H41" s="1">
        <f>IF(F41="","",VLOOKUP(F41,'FORNECEDORES X COMPRADOR'!A:E,5,0))</f>
        <v/>
      </c>
      <c r="I41" s="36">
        <f>IF(D41="","",VLOOKUP(D41,'produto-estoque-total-7'!A:AB,15,0))</f>
        <v/>
      </c>
      <c r="J41" s="36">
        <f>IF(D41="","",VLOOKUP(D41,'produto-estoque-total-7'!A:AB,19,0))</f>
        <v/>
      </c>
      <c r="K41" s="1">
        <f>IF(D41="","",VLOOKUP(D41,'produto-estoque-total-7'!A:AB,20,0))</f>
        <v/>
      </c>
      <c r="L41" s="36">
        <f>IF(D41="","",VLOOKUP(D41,'produto-estoque-total-7'!A:AB,17,0))</f>
        <v/>
      </c>
      <c r="M41" s="1">
        <f>IF(D41="","",VLOOKUP(D41,'produto-estoque-total-7'!A:AB,18,0))</f>
        <v/>
      </c>
      <c r="N41" s="36">
        <f>IF(D41="","",VLOOKUP(D41,'produto-estoque-total-7'!A:AB,21,0))</f>
        <v/>
      </c>
      <c r="O41" s="1">
        <f>IF(D41="","",VLOOKUP(D41,'produto-estoque-total-7'!A:AB,22,0))</f>
        <v/>
      </c>
      <c r="P41" s="36">
        <f>IF(D41="","",VLOOKUP(D41,'produto-estoque-total-7'!A:AB,23,0))</f>
        <v/>
      </c>
      <c r="Q41" s="1">
        <f>IF(D41="","",VLOOKUP(D41,'produto-estoque-total-7'!A:AB,24,0))</f>
        <v/>
      </c>
      <c r="R41" s="38">
        <f>IFERROR(IF(D41="","",VLOOKUP(D41,'produto-venda-7'!B:N,13,0)),"C")</f>
        <v/>
      </c>
      <c r="S41" s="39">
        <f>IF(D41="","",VLOOKUP(D41,'produto-estoque-total-7'!A:AB,6,0))</f>
        <v/>
      </c>
      <c r="T41" s="39">
        <f>IF(D41="","",VLOOKUP(D41,'produto-estoque-total-7'!A:AB,5,0))</f>
        <v/>
      </c>
      <c r="U41" s="40">
        <f>IF(D41="","",VLOOKUP(D41,'produto-estoque-total-7'!A:AB,11,0))</f>
        <v/>
      </c>
      <c r="V41" s="41">
        <f>IF(D41="","",IFERROR(VLOOKUP(D41,'produto-entrada-7'!A:M,10,0),0))</f>
        <v/>
      </c>
      <c r="W41" s="42" t="n"/>
      <c r="X41" s="39">
        <f>IF(D41="","",VLOOKUP(D41,'produto-estoque-total-7'!A:AB,8,0))</f>
        <v/>
      </c>
      <c r="Y41" s="39">
        <f>IF(D41="","",VLOOKUP(D41,'produto-estoque-total-7'!A:AB,9,0))</f>
        <v/>
      </c>
      <c r="Z41" s="39">
        <f>IF(D41="","",VLOOKUP(D41,'produto-estoque-total-7'!A:AB,10,0))</f>
        <v/>
      </c>
      <c r="AA41" s="39">
        <f>IFERROR(IF(D41="","",VLOOKUP(D41,'produto-venda-7'!B:N,4,0)),0)</f>
        <v/>
      </c>
      <c r="AB41" s="39">
        <f>IFERROR(IF(D41="","",VLOOKUP(D41,'produto-venda-7'!B:N,5,0)),0)</f>
        <v/>
      </c>
      <c r="AC41" s="39">
        <f>IF(D41="","",IFERROR(AA41/90,0))</f>
        <v/>
      </c>
      <c r="AD41" s="36">
        <f>IF(D41="","",IFERROR(VLOOKUP(D41,'produto-entrada-7'!A:M,4,0),0))</f>
        <v/>
      </c>
      <c r="AE41" s="36">
        <f>IFERROR(IF(D41="","",VLOOKUP(D41,'produto-venda-7'!B:N,10,0)),0)</f>
        <v/>
      </c>
      <c r="AF41" s="36">
        <f>IF(D41="","",IFERROR(VLOOKUP(D41,'produto-entrada-7'!A:M,11,0),0))</f>
        <v/>
      </c>
      <c r="AG41" s="1">
        <f>IF(D41="","",IFERROR(VLOOKUP(D41,'produto-entrada-7'!A:M,12,0),0))</f>
        <v/>
      </c>
      <c r="AH41" s="1">
        <f>IF(D41="","",IFERROR(VLOOKUP(D41,'produto-entrada-7'!A:M,13,0),0))</f>
        <v/>
      </c>
      <c r="AI41" s="36">
        <f>IFERROR(IF(D41="","",VLOOKUP(D41,'produto-venda-7'!B:N,11,0)),0)</f>
        <v/>
      </c>
      <c r="AJ41" s="43">
        <f>IF(D41="","",IFERROR(AI41*AB41,0))</f>
        <v/>
      </c>
      <c r="AK41" s="44">
        <f>IFERROR(IF(D41="","",VLOOKUP(F41,'ANALISE FORNECEDOR'!$A:$I,8,0)),"")</f>
        <v/>
      </c>
      <c r="AL41" s="44">
        <f>IF(D41="","",AVERAGE(AM41,AK41))</f>
        <v/>
      </c>
      <c r="AM41" s="44">
        <f>IFERROR(IF(D41="","",VLOOKUP(F41,'ANALISE FORNECEDOR'!$A:$I,9,0)),"")</f>
        <v/>
      </c>
      <c r="AN41" s="45">
        <f>IF(D41="","",IF(Y41&gt;12,AI41*(U41+Y41),AI41*U41))</f>
        <v/>
      </c>
      <c r="AO41" s="45">
        <f>IF(D41="","",IF(Y41&gt;12,AI41*(U41+V41+Y41),AI41*(U41+V41)))</f>
        <v/>
      </c>
      <c r="AP41" s="46">
        <f>IF(D41="","",IF(Y41&gt;12,AG41*(U41+Y41),AG41*U41))</f>
        <v/>
      </c>
      <c r="AQ41" s="46">
        <f>IF(D41="","",IF(Y41&gt;12,AG41*(U41+V41+Y41),AG41*(U41+V41)))</f>
        <v/>
      </c>
      <c r="AR41" s="46">
        <f>IF(D41="","",IF(OR(R41="A",R41="AA",R41="AAA"),AP41,0))</f>
        <v/>
      </c>
      <c r="AS41" s="46">
        <f>IF(D41="","",IF(R41="B",AP41,0))</f>
        <v/>
      </c>
      <c r="AT41" s="46">
        <f>IF(D41="","",IF(R41="C",AP41,0))</f>
        <v/>
      </c>
      <c r="AU41" s="47">
        <f>IF(D41="","",IFERROR(AN41/AJ41,0))</f>
        <v/>
      </c>
      <c r="AV41" s="47">
        <f>IF(D41="","",IFERROR(((AO41)/AJ41),0))</f>
        <v/>
      </c>
      <c r="AW41" s="48">
        <f>IF(D41="","",IF(OR(S41="S",NOT(AND(ISNUMBER(AC41),ISNUMBER(AL41),AC41*AL41&gt;=0))),0,AC41*AL41))</f>
        <v/>
      </c>
      <c r="AX41" s="49">
        <f>IFERROR(IF(D41="","",AW41*AG41),0)</f>
        <v/>
      </c>
      <c r="AY41" s="48">
        <f>IF(D41="","",IF(OR(S41="S",NOT(AND(ISNUMBER(AC41),ISNUMBER(AK41),AC41*AK41&gt;=0))),0,AC41*AK41))</f>
        <v/>
      </c>
      <c r="AZ41" s="48">
        <f>IFERROR(IF(D41="","",IF(AY41=0,0,IF(((AY41)-(U41+Y41))&lt;0,0,(AY41)-U41))),0)</f>
        <v/>
      </c>
      <c r="BA41" s="49">
        <f>IF(D41="","",AZ41*AG41)</f>
        <v/>
      </c>
      <c r="BB41" s="49">
        <f>IF(D41="","",IF(OR(R41="A",R41="AA",R41="AAA"),BA41,0))</f>
        <v/>
      </c>
      <c r="BC41" s="49">
        <f>IF(D41="","",IF(R41="B",BA41,0))</f>
        <v/>
      </c>
      <c r="BD41" s="49">
        <f>IF(D41="","",IF(R41="B",BA41,0))</f>
        <v/>
      </c>
      <c r="BE41" s="49">
        <f>IF(D41="","",IF(S41="S",
1,
IF(AC41=0,
1,
IF(
IFERROR(((U41+Y41)*AG41)/((AC41*AK41)*AG41),0)&lt;0,
0,
IF(
IFERROR(((U41+Y41)*AG41)/((AC41*AK41)*AG41),0)&gt;1,
1,
IFERROR(((U41+Y41)*AG41)/((AC41*AK41)*AG41),0)
)
)
)
))</f>
        <v/>
      </c>
      <c r="BF41" s="49">
        <f>IF(D41="","",IF(S41="S",
1,
IF(AC41=0,
1,
IF(
IFERROR(((U41+V41+Y41)*AG41)/((AC41*AK41)*AG41),0)&lt;0,
0,
IF(
IFERROR(((U41+V41+Y41)*AG41)/((AC41*AK41)*AG41),0)&gt;1,
1,
IFERROR(((U41+V41+Y41)*AG41)/((AC41*AK41)*AG41),0)
)
)
)
))</f>
        <v/>
      </c>
      <c r="BG41" s="50">
        <f>IF(D41="","",IF(S41="S",0,IF(AND(ISNUMBER(AC41),ISNUMBER(AM41)),IF(OR(AC41*AM41&lt;0,ISERR(AC41*AM41)),0,AC41*AM41),0)))</f>
        <v/>
      </c>
      <c r="BH41" s="50">
        <f>IF(D41="","",IF(BY41&gt;TODAY()-60,0,IF(Y41&gt;12,MAX(0,(U41+Y41)-BG41),MAX(0,U41-BG41))))</f>
        <v/>
      </c>
      <c r="BI41" s="51">
        <f>IF(D41="","",BH41*AG41)</f>
        <v/>
      </c>
      <c r="BJ41" s="51">
        <f>IF(D41="","",IF(OR(R41="A",R41="AA",R41="AAA"),BI41,0))</f>
        <v/>
      </c>
      <c r="BK41" s="51">
        <f>IF(D41="","",IF(R41="B",BI41,0))</f>
        <v/>
      </c>
      <c r="BL41" s="51">
        <f>IF(D41="","",IF(R41="C",BI41,0))</f>
        <v/>
      </c>
      <c r="BM41" s="51">
        <f>IF(D41="","",IFERROR(MAX(0,MIN(BI41/AP41,1)),0))</f>
        <v/>
      </c>
      <c r="BN41" s="52">
        <f>IF(D41="","",AB41*AG41)</f>
        <v/>
      </c>
      <c r="BO41" s="52">
        <f>IF(D41="","",(U41+V41+X41)*AG41)</f>
        <v/>
      </c>
      <c r="BP41" s="52">
        <f>IF(D41="","",(AB41*3)*AG41)</f>
        <v/>
      </c>
      <c r="BQ41" s="52">
        <f>IF(D41="","",IF(BO41-BP41&gt;0,0,BO41-BP41))</f>
        <v/>
      </c>
      <c r="BR41" s="52">
        <f>IF(D41="","",IF(BO41-BP41-BN41&gt;0,0,BO41-BP41-BN41))</f>
        <v/>
      </c>
      <c r="BS41" s="53">
        <f>IF(D41="","",IFERROR(AB41*AI41,0))</f>
        <v/>
      </c>
      <c r="BT41" s="53">
        <f>IF(D41="","",IFERROR(IF(X41&gt;12, AI41*(U41+V41+X41), AI41*(U41+V41)),0))</f>
        <v/>
      </c>
      <c r="BU41" s="53">
        <f>IF(D41="","",IFERROR(((AB41*3)*AI41),0))</f>
        <v/>
      </c>
      <c r="BV41" s="53">
        <f>IF(D41="","",IF(BT41-BU41&gt;0,0,BT41-BU41))</f>
        <v/>
      </c>
      <c r="BW41" s="53">
        <f>IF(D41="","",IF(BT41-BU41-BS41&gt;0,0,BT41-BU41-BS41))</f>
        <v/>
      </c>
      <c r="BX41" s="36">
        <f>IF(D41="","",IFERROR(VLOOKUP(D41,'produto-entrada-7'!A:M,3,0),"SEM PEDIDO"))</f>
        <v/>
      </c>
      <c r="BY41" s="36">
        <f>IF(D41="","",VLOOKUP(D41,'produto-estoque-total-7'!A:AB,25,0))</f>
        <v/>
      </c>
      <c r="BZ41" s="36">
        <f>IF(D41="","",IFERROR(VLOOKUP(D41,'produto-estoque-total-7'!A:AB,26,0)/100,0))</f>
        <v/>
      </c>
      <c r="CA41" s="36">
        <f>IF(D41="","",IFERROR(VLOOKUP(D41,'produto-estoque-total-7'!A:AB,27,0)/100,0))</f>
        <v/>
      </c>
      <c r="CB41" s="41">
        <f>IF(D41="","",V41*AF41)</f>
        <v/>
      </c>
      <c r="CC41" s="41">
        <f>IF(D41="","",V41*AI41)</f>
        <v/>
      </c>
      <c r="CD41" s="54">
        <f>IF(D41="","",VLOOKUP(D41,'produto-estoque-total-7'!A:AB,28,0))</f>
        <v/>
      </c>
    </row>
    <row r="42">
      <c r="A42" s="36">
        <f>IF(D42="","",VLOOKUP(D42,'produto-estoque-total-7'!A:AB,3,0))</f>
        <v/>
      </c>
      <c r="B42" s="1">
        <f>IF(D42="","",VLOOKUP(D42,'produto-estoque-total-7'!A:AB,12,0))</f>
        <v/>
      </c>
      <c r="C42" s="1">
        <f>IF(D42="","",VLOOKUP(D42,'produto-estoque-total-7'!A:AB,2,0))</f>
        <v/>
      </c>
      <c r="D42" s="37">
        <f>IFERROR(IF('produto-estoque-total-7'!A41="","",'produto-estoque-total-7'!A41),"")</f>
        <v/>
      </c>
      <c r="E42" s="1">
        <f>IF(D42="","",VLOOKUP(D42,'produto-estoque-total-7'!A:AB,4,0))</f>
        <v/>
      </c>
      <c r="F42" s="36">
        <f>IF(D42="","",VLOOKUP(D42,'produto-estoque-total-7'!A:AB,13,0))</f>
        <v/>
      </c>
      <c r="G42" s="1">
        <f>IF(F42="","",VLOOKUP(F42,'FORNECEDORES X COMPRADOR'!A:D,4,0))</f>
        <v/>
      </c>
      <c r="H42" s="1">
        <f>IF(F42="","",VLOOKUP(F42,'FORNECEDORES X COMPRADOR'!A:E,5,0))</f>
        <v/>
      </c>
      <c r="I42" s="36">
        <f>IF(D42="","",VLOOKUP(D42,'produto-estoque-total-7'!A:AB,15,0))</f>
        <v/>
      </c>
      <c r="J42" s="36">
        <f>IF(D42="","",VLOOKUP(D42,'produto-estoque-total-7'!A:AB,19,0))</f>
        <v/>
      </c>
      <c r="K42" s="1">
        <f>IF(D42="","",VLOOKUP(D42,'produto-estoque-total-7'!A:AB,20,0))</f>
        <v/>
      </c>
      <c r="L42" s="36">
        <f>IF(D42="","",VLOOKUP(D42,'produto-estoque-total-7'!A:AB,17,0))</f>
        <v/>
      </c>
      <c r="M42" s="1">
        <f>IF(D42="","",VLOOKUP(D42,'produto-estoque-total-7'!A:AB,18,0))</f>
        <v/>
      </c>
      <c r="N42" s="36">
        <f>IF(D42="","",VLOOKUP(D42,'produto-estoque-total-7'!A:AB,21,0))</f>
        <v/>
      </c>
      <c r="O42" s="1">
        <f>IF(D42="","",VLOOKUP(D42,'produto-estoque-total-7'!A:AB,22,0))</f>
        <v/>
      </c>
      <c r="P42" s="36">
        <f>IF(D42="","",VLOOKUP(D42,'produto-estoque-total-7'!A:AB,23,0))</f>
        <v/>
      </c>
      <c r="Q42" s="1">
        <f>IF(D42="","",VLOOKUP(D42,'produto-estoque-total-7'!A:AB,24,0))</f>
        <v/>
      </c>
      <c r="R42" s="38">
        <f>IFERROR(IF(D42="","",VLOOKUP(D42,'produto-venda-7'!B:N,13,0)),"C")</f>
        <v/>
      </c>
      <c r="S42" s="39">
        <f>IF(D42="","",VLOOKUP(D42,'produto-estoque-total-7'!A:AB,6,0))</f>
        <v/>
      </c>
      <c r="T42" s="39">
        <f>IF(D42="","",VLOOKUP(D42,'produto-estoque-total-7'!A:AB,5,0))</f>
        <v/>
      </c>
      <c r="U42" s="40">
        <f>IF(D42="","",VLOOKUP(D42,'produto-estoque-total-7'!A:AB,11,0))</f>
        <v/>
      </c>
      <c r="V42" s="41">
        <f>IF(D42="","",IFERROR(VLOOKUP(D42,'produto-entrada-7'!A:M,10,0),0))</f>
        <v/>
      </c>
      <c r="W42" s="42" t="n"/>
      <c r="X42" s="39">
        <f>IF(D42="","",VLOOKUP(D42,'produto-estoque-total-7'!A:AB,8,0))</f>
        <v/>
      </c>
      <c r="Y42" s="39">
        <f>IF(D42="","",VLOOKUP(D42,'produto-estoque-total-7'!A:AB,9,0))</f>
        <v/>
      </c>
      <c r="Z42" s="39">
        <f>IF(D42="","",VLOOKUP(D42,'produto-estoque-total-7'!A:AB,10,0))</f>
        <v/>
      </c>
      <c r="AA42" s="39">
        <f>IFERROR(IF(D42="","",VLOOKUP(D42,'produto-venda-7'!B:N,4,0)),0)</f>
        <v/>
      </c>
      <c r="AB42" s="39">
        <f>IFERROR(IF(D42="","",VLOOKUP(D42,'produto-venda-7'!B:N,5,0)),0)</f>
        <v/>
      </c>
      <c r="AC42" s="39">
        <f>IF(D42="","",IFERROR(AA42/90,0))</f>
        <v/>
      </c>
      <c r="AD42" s="36">
        <f>IF(D42="","",IFERROR(VLOOKUP(D42,'produto-entrada-7'!A:M,4,0),0))</f>
        <v/>
      </c>
      <c r="AE42" s="36">
        <f>IFERROR(IF(D42="","",VLOOKUP(D42,'produto-venda-7'!B:N,10,0)),0)</f>
        <v/>
      </c>
      <c r="AF42" s="36">
        <f>IF(D42="","",IFERROR(VLOOKUP(D42,'produto-entrada-7'!A:M,11,0),0))</f>
        <v/>
      </c>
      <c r="AG42" s="1">
        <f>IF(D42="","",IFERROR(VLOOKUP(D42,'produto-entrada-7'!A:M,12,0),0))</f>
        <v/>
      </c>
      <c r="AH42" s="1">
        <f>IF(D42="","",IFERROR(VLOOKUP(D42,'produto-entrada-7'!A:M,13,0),0))</f>
        <v/>
      </c>
      <c r="AI42" s="36">
        <f>IFERROR(IF(D42="","",VLOOKUP(D42,'produto-venda-7'!B:N,11,0)),0)</f>
        <v/>
      </c>
      <c r="AJ42" s="43">
        <f>IF(D42="","",IFERROR(AI42*AB42,0))</f>
        <v/>
      </c>
      <c r="AK42" s="44">
        <f>IFERROR(IF(D42="","",VLOOKUP(F42,'ANALISE FORNECEDOR'!$A:$I,8,0)),"")</f>
        <v/>
      </c>
      <c r="AL42" s="44">
        <f>IF(D42="","",AVERAGE(AM42,AK42))</f>
        <v/>
      </c>
      <c r="AM42" s="44">
        <f>IFERROR(IF(D42="","",VLOOKUP(F42,'ANALISE FORNECEDOR'!$A:$I,9,0)),"")</f>
        <v/>
      </c>
      <c r="AN42" s="45">
        <f>IF(D42="","",IF(Y42&gt;12,AI42*(U42+Y42),AI42*U42))</f>
        <v/>
      </c>
      <c r="AO42" s="45">
        <f>IF(D42="","",IF(Y42&gt;12,AI42*(U42+V42+Y42),AI42*(U42+V42)))</f>
        <v/>
      </c>
      <c r="AP42" s="46">
        <f>IF(D42="","",IF(Y42&gt;12,AG42*(U42+Y42),AG42*U42))</f>
        <v/>
      </c>
      <c r="AQ42" s="46">
        <f>IF(D42="","",IF(Y42&gt;12,AG42*(U42+V42+Y42),AG42*(U42+V42)))</f>
        <v/>
      </c>
      <c r="AR42" s="46">
        <f>IF(D42="","",IF(OR(R42="A",R42="AA",R42="AAA"),AP42,0))</f>
        <v/>
      </c>
      <c r="AS42" s="46">
        <f>IF(D42="","",IF(R42="B",AP42,0))</f>
        <v/>
      </c>
      <c r="AT42" s="46">
        <f>IF(D42="","",IF(R42="C",AP42,0))</f>
        <v/>
      </c>
      <c r="AU42" s="47">
        <f>IF(D42="","",IFERROR(AN42/AJ42,0))</f>
        <v/>
      </c>
      <c r="AV42" s="47">
        <f>IF(D42="","",IFERROR(((AO42)/AJ42),0))</f>
        <v/>
      </c>
      <c r="AW42" s="48">
        <f>IF(D42="","",IF(OR(S42="S",NOT(AND(ISNUMBER(AC42),ISNUMBER(AL42),AC42*AL42&gt;=0))),0,AC42*AL42))</f>
        <v/>
      </c>
      <c r="AX42" s="49">
        <f>IFERROR(IF(D42="","",AW42*AG42),0)</f>
        <v/>
      </c>
      <c r="AY42" s="48">
        <f>IF(D42="","",IF(OR(S42="S",NOT(AND(ISNUMBER(AC42),ISNUMBER(AK42),AC42*AK42&gt;=0))),0,AC42*AK42))</f>
        <v/>
      </c>
      <c r="AZ42" s="48">
        <f>IFERROR(IF(D42="","",IF(AY42=0,0,IF(((AY42)-(U42+Y42))&lt;0,0,(AY42)-U42))),0)</f>
        <v/>
      </c>
      <c r="BA42" s="49">
        <f>IF(D42="","",AZ42*AG42)</f>
        <v/>
      </c>
      <c r="BB42" s="49">
        <f>IF(D42="","",IF(OR(R42="A",R42="AA",R42="AAA"),BA42,0))</f>
        <v/>
      </c>
      <c r="BC42" s="49">
        <f>IF(D42="","",IF(R42="B",BA42,0))</f>
        <v/>
      </c>
      <c r="BD42" s="49">
        <f>IF(D42="","",IF(R42="B",BA42,0))</f>
        <v/>
      </c>
      <c r="BE42" s="49">
        <f>IF(D42="","",IF(S42="S",
1,
IF(AC42=0,
1,
IF(
IFERROR(((U42+Y42)*AG42)/((AC42*AK42)*AG42),0)&lt;0,
0,
IF(
IFERROR(((U42+Y42)*AG42)/((AC42*AK42)*AG42),0)&gt;1,
1,
IFERROR(((U42+Y42)*AG42)/((AC42*AK42)*AG42),0)
)
)
)
))</f>
        <v/>
      </c>
      <c r="BF42" s="49">
        <f>IF(D42="","",IF(S42="S",
1,
IF(AC42=0,
1,
IF(
IFERROR(((U42+V42+Y42)*AG42)/((AC42*AK42)*AG42),0)&lt;0,
0,
IF(
IFERROR(((U42+V42+Y42)*AG42)/((AC42*AK42)*AG42),0)&gt;1,
1,
IFERROR(((U42+V42+Y42)*AG42)/((AC42*AK42)*AG42),0)
)
)
)
))</f>
        <v/>
      </c>
      <c r="BG42" s="50">
        <f>IF(D42="","",IF(S42="S",0,IF(AND(ISNUMBER(AC42),ISNUMBER(AM42)),IF(OR(AC42*AM42&lt;0,ISERR(AC42*AM42)),0,AC42*AM42),0)))</f>
        <v/>
      </c>
      <c r="BH42" s="50">
        <f>IF(D42="","",IF(BY42&gt;TODAY()-60,0,IF(Y42&gt;12,MAX(0,(U42+Y42)-BG42),MAX(0,U42-BG42))))</f>
        <v/>
      </c>
      <c r="BI42" s="51">
        <f>IF(D42="","",BH42*AG42)</f>
        <v/>
      </c>
      <c r="BJ42" s="51">
        <f>IF(D42="","",IF(OR(R42="A",R42="AA",R42="AAA"),BI42,0))</f>
        <v/>
      </c>
      <c r="BK42" s="51">
        <f>IF(D42="","",IF(R42="B",BI42,0))</f>
        <v/>
      </c>
      <c r="BL42" s="51">
        <f>IF(D42="","",IF(R42="C",BI42,0))</f>
        <v/>
      </c>
      <c r="BM42" s="51">
        <f>IF(D42="","",IFERROR(MAX(0,MIN(BI42/AP42,1)),0))</f>
        <v/>
      </c>
      <c r="BN42" s="52">
        <f>IF(D42="","",AB42*AG42)</f>
        <v/>
      </c>
      <c r="BO42" s="52">
        <f>IF(D42="","",(U42+V42+X42)*AG42)</f>
        <v/>
      </c>
      <c r="BP42" s="52">
        <f>IF(D42="","",(AB42*3)*AG42)</f>
        <v/>
      </c>
      <c r="BQ42" s="52">
        <f>IF(D42="","",IF(BO42-BP42&gt;0,0,BO42-BP42))</f>
        <v/>
      </c>
      <c r="BR42" s="52">
        <f>IF(D42="","",IF(BO42-BP42-BN42&gt;0,0,BO42-BP42-BN42))</f>
        <v/>
      </c>
      <c r="BS42" s="53">
        <f>IF(D42="","",IFERROR(AB42*AI42,0))</f>
        <v/>
      </c>
      <c r="BT42" s="53">
        <f>IF(D42="","",IFERROR(IF(X42&gt;12, AI42*(U42+V42+X42), AI42*(U42+V42)),0))</f>
        <v/>
      </c>
      <c r="BU42" s="53">
        <f>IF(D42="","",IFERROR(((AB42*3)*AI42),0))</f>
        <v/>
      </c>
      <c r="BV42" s="53">
        <f>IF(D42="","",IF(BT42-BU42&gt;0,0,BT42-BU42))</f>
        <v/>
      </c>
      <c r="BW42" s="53">
        <f>IF(D42="","",IF(BT42-BU42-BS42&gt;0,0,BT42-BU42-BS42))</f>
        <v/>
      </c>
      <c r="BX42" s="36">
        <f>IF(D42="","",IFERROR(VLOOKUP(D42,'produto-entrada-7'!A:M,3,0),"SEM PEDIDO"))</f>
        <v/>
      </c>
      <c r="BY42" s="36">
        <f>IF(D42="","",VLOOKUP(D42,'produto-estoque-total-7'!A:AB,25,0))</f>
        <v/>
      </c>
      <c r="BZ42" s="36">
        <f>IF(D42="","",IFERROR(VLOOKUP(D42,'produto-estoque-total-7'!A:AB,26,0)/100,0))</f>
        <v/>
      </c>
      <c r="CA42" s="36">
        <f>IF(D42="","",IFERROR(VLOOKUP(D42,'produto-estoque-total-7'!A:AB,27,0)/100,0))</f>
        <v/>
      </c>
      <c r="CB42" s="41">
        <f>IF(D42="","",V42*AF42)</f>
        <v/>
      </c>
      <c r="CC42" s="41">
        <f>IF(D42="","",V42*AI42)</f>
        <v/>
      </c>
      <c r="CD42" s="54">
        <f>IF(D42="","",VLOOKUP(D42,'produto-estoque-total-7'!A:AB,28,0))</f>
        <v/>
      </c>
    </row>
    <row r="43">
      <c r="A43" s="36">
        <f>IF(D43="","",VLOOKUP(D43,'produto-estoque-total-7'!A:AB,3,0))</f>
        <v/>
      </c>
      <c r="B43" s="1">
        <f>IF(D43="","",VLOOKUP(D43,'produto-estoque-total-7'!A:AB,12,0))</f>
        <v/>
      </c>
      <c r="C43" s="1">
        <f>IF(D43="","",VLOOKUP(D43,'produto-estoque-total-7'!A:AB,2,0))</f>
        <v/>
      </c>
      <c r="D43" s="37">
        <f>IFERROR(IF('produto-estoque-total-7'!A42="","",'produto-estoque-total-7'!A42),"")</f>
        <v/>
      </c>
      <c r="E43" s="1">
        <f>IF(D43="","",VLOOKUP(D43,'produto-estoque-total-7'!A:AB,4,0))</f>
        <v/>
      </c>
      <c r="F43" s="36">
        <f>IF(D43="","",VLOOKUP(D43,'produto-estoque-total-7'!A:AB,13,0))</f>
        <v/>
      </c>
      <c r="G43" s="1">
        <f>IF(F43="","",VLOOKUP(F43,'FORNECEDORES X COMPRADOR'!A:D,4,0))</f>
        <v/>
      </c>
      <c r="H43" s="1">
        <f>IF(F43="","",VLOOKUP(F43,'FORNECEDORES X COMPRADOR'!A:E,5,0))</f>
        <v/>
      </c>
      <c r="I43" s="36">
        <f>IF(D43="","",VLOOKUP(D43,'produto-estoque-total-7'!A:AB,15,0))</f>
        <v/>
      </c>
      <c r="J43" s="36">
        <f>IF(D43="","",VLOOKUP(D43,'produto-estoque-total-7'!A:AB,19,0))</f>
        <v/>
      </c>
      <c r="K43" s="1">
        <f>IF(D43="","",VLOOKUP(D43,'produto-estoque-total-7'!A:AB,20,0))</f>
        <v/>
      </c>
      <c r="L43" s="36">
        <f>IF(D43="","",VLOOKUP(D43,'produto-estoque-total-7'!A:AB,17,0))</f>
        <v/>
      </c>
      <c r="M43" s="1">
        <f>IF(D43="","",VLOOKUP(D43,'produto-estoque-total-7'!A:AB,18,0))</f>
        <v/>
      </c>
      <c r="N43" s="36">
        <f>IF(D43="","",VLOOKUP(D43,'produto-estoque-total-7'!A:AB,21,0))</f>
        <v/>
      </c>
      <c r="O43" s="1">
        <f>IF(D43="","",VLOOKUP(D43,'produto-estoque-total-7'!A:AB,22,0))</f>
        <v/>
      </c>
      <c r="P43" s="36">
        <f>IF(D43="","",VLOOKUP(D43,'produto-estoque-total-7'!A:AB,23,0))</f>
        <v/>
      </c>
      <c r="Q43" s="1">
        <f>IF(D43="","",VLOOKUP(D43,'produto-estoque-total-7'!A:AB,24,0))</f>
        <v/>
      </c>
      <c r="R43" s="38">
        <f>IFERROR(IF(D43="","",VLOOKUP(D43,'produto-venda-7'!B:N,13,0)),"C")</f>
        <v/>
      </c>
      <c r="S43" s="39">
        <f>IF(D43="","",VLOOKUP(D43,'produto-estoque-total-7'!A:AB,6,0))</f>
        <v/>
      </c>
      <c r="T43" s="39">
        <f>IF(D43="","",VLOOKUP(D43,'produto-estoque-total-7'!A:AB,5,0))</f>
        <v/>
      </c>
      <c r="U43" s="40">
        <f>IF(D43="","",VLOOKUP(D43,'produto-estoque-total-7'!A:AB,11,0))</f>
        <v/>
      </c>
      <c r="V43" s="41">
        <f>IF(D43="","",IFERROR(VLOOKUP(D43,'produto-entrada-7'!A:M,10,0),0))</f>
        <v/>
      </c>
      <c r="W43" s="42" t="n"/>
      <c r="X43" s="39">
        <f>IF(D43="","",VLOOKUP(D43,'produto-estoque-total-7'!A:AB,8,0))</f>
        <v/>
      </c>
      <c r="Y43" s="39">
        <f>IF(D43="","",VLOOKUP(D43,'produto-estoque-total-7'!A:AB,9,0))</f>
        <v/>
      </c>
      <c r="Z43" s="39">
        <f>IF(D43="","",VLOOKUP(D43,'produto-estoque-total-7'!A:AB,10,0))</f>
        <v/>
      </c>
      <c r="AA43" s="39">
        <f>IFERROR(IF(D43="","",VLOOKUP(D43,'produto-venda-7'!B:N,4,0)),0)</f>
        <v/>
      </c>
      <c r="AB43" s="39">
        <f>IFERROR(IF(D43="","",VLOOKUP(D43,'produto-venda-7'!B:N,5,0)),0)</f>
        <v/>
      </c>
      <c r="AC43" s="39">
        <f>IF(D43="","",IFERROR(AA43/90,0))</f>
        <v/>
      </c>
      <c r="AD43" s="36">
        <f>IF(D43="","",IFERROR(VLOOKUP(D43,'produto-entrada-7'!A:M,4,0),0))</f>
        <v/>
      </c>
      <c r="AE43" s="36">
        <f>IFERROR(IF(D43="","",VLOOKUP(D43,'produto-venda-7'!B:N,10,0)),0)</f>
        <v/>
      </c>
      <c r="AF43" s="36">
        <f>IF(D43="","",IFERROR(VLOOKUP(D43,'produto-entrada-7'!A:M,11,0),0))</f>
        <v/>
      </c>
      <c r="AG43" s="1">
        <f>IF(D43="","",IFERROR(VLOOKUP(D43,'produto-entrada-7'!A:M,12,0),0))</f>
        <v/>
      </c>
      <c r="AH43" s="1">
        <f>IF(D43="","",IFERROR(VLOOKUP(D43,'produto-entrada-7'!A:M,13,0),0))</f>
        <v/>
      </c>
      <c r="AI43" s="36">
        <f>IFERROR(IF(D43="","",VLOOKUP(D43,'produto-venda-7'!B:N,11,0)),0)</f>
        <v/>
      </c>
      <c r="AJ43" s="43">
        <f>IF(D43="","",IFERROR(AI43*AB43,0))</f>
        <v/>
      </c>
      <c r="AK43" s="44">
        <f>IFERROR(IF(D43="","",VLOOKUP(F43,'ANALISE FORNECEDOR'!$A:$I,8,0)),"")</f>
        <v/>
      </c>
      <c r="AL43" s="44">
        <f>IF(D43="","",AVERAGE(AM43,AK43))</f>
        <v/>
      </c>
      <c r="AM43" s="44">
        <f>IFERROR(IF(D43="","",VLOOKUP(F43,'ANALISE FORNECEDOR'!$A:$I,9,0)),"")</f>
        <v/>
      </c>
      <c r="AN43" s="45">
        <f>IF(D43="","",IF(Y43&gt;12,AI43*(U43+Y43),AI43*U43))</f>
        <v/>
      </c>
      <c r="AO43" s="45">
        <f>IF(D43="","",IF(Y43&gt;12,AI43*(U43+V43+Y43),AI43*(U43+V43)))</f>
        <v/>
      </c>
      <c r="AP43" s="46">
        <f>IF(D43="","",IF(Y43&gt;12,AG43*(U43+Y43),AG43*U43))</f>
        <v/>
      </c>
      <c r="AQ43" s="46">
        <f>IF(D43="","",IF(Y43&gt;12,AG43*(U43+V43+Y43),AG43*(U43+V43)))</f>
        <v/>
      </c>
      <c r="AR43" s="46">
        <f>IF(D43="","",IF(OR(R43="A",R43="AA",R43="AAA"),AP43,0))</f>
        <v/>
      </c>
      <c r="AS43" s="46">
        <f>IF(D43="","",IF(R43="B",AP43,0))</f>
        <v/>
      </c>
      <c r="AT43" s="46">
        <f>IF(D43="","",IF(R43="C",AP43,0))</f>
        <v/>
      </c>
      <c r="AU43" s="47">
        <f>IF(D43="","",IFERROR(AN43/AJ43,0))</f>
        <v/>
      </c>
      <c r="AV43" s="47">
        <f>IF(D43="","",IFERROR(((AO43)/AJ43),0))</f>
        <v/>
      </c>
      <c r="AW43" s="48">
        <f>IF(D43="","",IF(OR(S43="S",NOT(AND(ISNUMBER(AC43),ISNUMBER(AL43),AC43*AL43&gt;=0))),0,AC43*AL43))</f>
        <v/>
      </c>
      <c r="AX43" s="49">
        <f>IFERROR(IF(D43="","",AW43*AG43),0)</f>
        <v/>
      </c>
      <c r="AY43" s="48">
        <f>IF(D43="","",IF(OR(S43="S",NOT(AND(ISNUMBER(AC43),ISNUMBER(AK43),AC43*AK43&gt;=0))),0,AC43*AK43))</f>
        <v/>
      </c>
      <c r="AZ43" s="48">
        <f>IFERROR(IF(D43="","",IF(AY43=0,0,IF(((AY43)-(U43+Y43))&lt;0,0,(AY43)-U43))),0)</f>
        <v/>
      </c>
      <c r="BA43" s="49">
        <f>IF(D43="","",AZ43*AG43)</f>
        <v/>
      </c>
      <c r="BB43" s="49">
        <f>IF(D43="","",IF(OR(R43="A",R43="AA",R43="AAA"),BA43,0))</f>
        <v/>
      </c>
      <c r="BC43" s="49">
        <f>IF(D43="","",IF(R43="B",BA43,0))</f>
        <v/>
      </c>
      <c r="BD43" s="49">
        <f>IF(D43="","",IF(R43="B",BA43,0))</f>
        <v/>
      </c>
      <c r="BE43" s="49">
        <f>IF(D43="","",IF(S43="S",
1,
IF(AC43=0,
1,
IF(
IFERROR(((U43+Y43)*AG43)/((AC43*AK43)*AG43),0)&lt;0,
0,
IF(
IFERROR(((U43+Y43)*AG43)/((AC43*AK43)*AG43),0)&gt;1,
1,
IFERROR(((U43+Y43)*AG43)/((AC43*AK43)*AG43),0)
)
)
)
))</f>
        <v/>
      </c>
      <c r="BF43" s="49">
        <f>IF(D43="","",IF(S43="S",
1,
IF(AC43=0,
1,
IF(
IFERROR(((U43+V43+Y43)*AG43)/((AC43*AK43)*AG43),0)&lt;0,
0,
IF(
IFERROR(((U43+V43+Y43)*AG43)/((AC43*AK43)*AG43),0)&gt;1,
1,
IFERROR(((U43+V43+Y43)*AG43)/((AC43*AK43)*AG43),0)
)
)
)
))</f>
        <v/>
      </c>
      <c r="BG43" s="50">
        <f>IF(D43="","",IF(S43="S",0,IF(AND(ISNUMBER(AC43),ISNUMBER(AM43)),IF(OR(AC43*AM43&lt;0,ISERR(AC43*AM43)),0,AC43*AM43),0)))</f>
        <v/>
      </c>
      <c r="BH43" s="50">
        <f>IF(D43="","",IF(BY43&gt;TODAY()-60,0,IF(Y43&gt;12,MAX(0,(U43+Y43)-BG43),MAX(0,U43-BG43))))</f>
        <v/>
      </c>
      <c r="BI43" s="51">
        <f>IF(D43="","",BH43*AG43)</f>
        <v/>
      </c>
      <c r="BJ43" s="51">
        <f>IF(D43="","",IF(OR(R43="A",R43="AA",R43="AAA"),BI43,0))</f>
        <v/>
      </c>
      <c r="BK43" s="51">
        <f>IF(D43="","",IF(R43="B",BI43,0))</f>
        <v/>
      </c>
      <c r="BL43" s="51">
        <f>IF(D43="","",IF(R43="C",BI43,0))</f>
        <v/>
      </c>
      <c r="BM43" s="51">
        <f>IF(D43="","",IFERROR(MAX(0,MIN(BI43/AP43,1)),0))</f>
        <v/>
      </c>
      <c r="BN43" s="52">
        <f>IF(D43="","",AB43*AG43)</f>
        <v/>
      </c>
      <c r="BO43" s="52">
        <f>IF(D43="","",(U43+V43+X43)*AG43)</f>
        <v/>
      </c>
      <c r="BP43" s="52">
        <f>IF(D43="","",(AB43*3)*AG43)</f>
        <v/>
      </c>
      <c r="BQ43" s="52">
        <f>IF(D43="","",IF(BO43-BP43&gt;0,0,BO43-BP43))</f>
        <v/>
      </c>
      <c r="BR43" s="52">
        <f>IF(D43="","",IF(BO43-BP43-BN43&gt;0,0,BO43-BP43-BN43))</f>
        <v/>
      </c>
      <c r="BS43" s="53">
        <f>IF(D43="","",IFERROR(AB43*AI43,0))</f>
        <v/>
      </c>
      <c r="BT43" s="53">
        <f>IF(D43="","",IFERROR(IF(X43&gt;12, AI43*(U43+V43+X43), AI43*(U43+V43)),0))</f>
        <v/>
      </c>
      <c r="BU43" s="53">
        <f>IF(D43="","",IFERROR(((AB43*3)*AI43),0))</f>
        <v/>
      </c>
      <c r="BV43" s="53">
        <f>IF(D43="","",IF(BT43-BU43&gt;0,0,BT43-BU43))</f>
        <v/>
      </c>
      <c r="BW43" s="53">
        <f>IF(D43="","",IF(BT43-BU43-BS43&gt;0,0,BT43-BU43-BS43))</f>
        <v/>
      </c>
      <c r="BX43" s="36">
        <f>IF(D43="","",IFERROR(VLOOKUP(D43,'produto-entrada-7'!A:M,3,0),"SEM PEDIDO"))</f>
        <v/>
      </c>
      <c r="BY43" s="36">
        <f>IF(D43="","",VLOOKUP(D43,'produto-estoque-total-7'!A:AB,25,0))</f>
        <v/>
      </c>
      <c r="BZ43" s="36">
        <f>IF(D43="","",IFERROR(VLOOKUP(D43,'produto-estoque-total-7'!A:AB,26,0)/100,0))</f>
        <v/>
      </c>
      <c r="CA43" s="36">
        <f>IF(D43="","",IFERROR(VLOOKUP(D43,'produto-estoque-total-7'!A:AB,27,0)/100,0))</f>
        <v/>
      </c>
      <c r="CB43" s="41">
        <f>IF(D43="","",V43*AF43)</f>
        <v/>
      </c>
      <c r="CC43" s="41">
        <f>IF(D43="","",V43*AI43)</f>
        <v/>
      </c>
      <c r="CD43" s="54">
        <f>IF(D43="","",VLOOKUP(D43,'produto-estoque-total-7'!A:AB,28,0))</f>
        <v/>
      </c>
    </row>
    <row r="44">
      <c r="A44" s="36">
        <f>IF(D44="","",VLOOKUP(D44,'produto-estoque-total-7'!A:AB,3,0))</f>
        <v/>
      </c>
      <c r="B44" s="1">
        <f>IF(D44="","",VLOOKUP(D44,'produto-estoque-total-7'!A:AB,12,0))</f>
        <v/>
      </c>
      <c r="C44" s="1">
        <f>IF(D44="","",VLOOKUP(D44,'produto-estoque-total-7'!A:AB,2,0))</f>
        <v/>
      </c>
      <c r="D44" s="37">
        <f>IFERROR(IF('produto-estoque-total-7'!A43="","",'produto-estoque-total-7'!A43),"")</f>
        <v/>
      </c>
      <c r="E44" s="1">
        <f>IF(D44="","",VLOOKUP(D44,'produto-estoque-total-7'!A:AB,4,0))</f>
        <v/>
      </c>
      <c r="F44" s="36">
        <f>IF(D44="","",VLOOKUP(D44,'produto-estoque-total-7'!A:AB,13,0))</f>
        <v/>
      </c>
      <c r="G44" s="1">
        <f>IF(F44="","",VLOOKUP(F44,'FORNECEDORES X COMPRADOR'!A:D,4,0))</f>
        <v/>
      </c>
      <c r="H44" s="1">
        <f>IF(F44="","",VLOOKUP(F44,'FORNECEDORES X COMPRADOR'!A:E,5,0))</f>
        <v/>
      </c>
      <c r="I44" s="36">
        <f>IF(D44="","",VLOOKUP(D44,'produto-estoque-total-7'!A:AB,15,0))</f>
        <v/>
      </c>
      <c r="J44" s="36">
        <f>IF(D44="","",VLOOKUP(D44,'produto-estoque-total-7'!A:AB,19,0))</f>
        <v/>
      </c>
      <c r="K44" s="1">
        <f>IF(D44="","",VLOOKUP(D44,'produto-estoque-total-7'!A:AB,20,0))</f>
        <v/>
      </c>
      <c r="L44" s="36">
        <f>IF(D44="","",VLOOKUP(D44,'produto-estoque-total-7'!A:AB,17,0))</f>
        <v/>
      </c>
      <c r="M44" s="1">
        <f>IF(D44="","",VLOOKUP(D44,'produto-estoque-total-7'!A:AB,18,0))</f>
        <v/>
      </c>
      <c r="N44" s="36">
        <f>IF(D44="","",VLOOKUP(D44,'produto-estoque-total-7'!A:AB,21,0))</f>
        <v/>
      </c>
      <c r="O44" s="1">
        <f>IF(D44="","",VLOOKUP(D44,'produto-estoque-total-7'!A:AB,22,0))</f>
        <v/>
      </c>
      <c r="P44" s="36">
        <f>IF(D44="","",VLOOKUP(D44,'produto-estoque-total-7'!A:AB,23,0))</f>
        <v/>
      </c>
      <c r="Q44" s="1">
        <f>IF(D44="","",VLOOKUP(D44,'produto-estoque-total-7'!A:AB,24,0))</f>
        <v/>
      </c>
      <c r="R44" s="38">
        <f>IFERROR(IF(D44="","",VLOOKUP(D44,'produto-venda-7'!B:N,13,0)),"C")</f>
        <v/>
      </c>
      <c r="S44" s="39">
        <f>IF(D44="","",VLOOKUP(D44,'produto-estoque-total-7'!A:AB,6,0))</f>
        <v/>
      </c>
      <c r="T44" s="39">
        <f>IF(D44="","",VLOOKUP(D44,'produto-estoque-total-7'!A:AB,5,0))</f>
        <v/>
      </c>
      <c r="U44" s="40">
        <f>IF(D44="","",VLOOKUP(D44,'produto-estoque-total-7'!A:AB,11,0))</f>
        <v/>
      </c>
      <c r="V44" s="41">
        <f>IF(D44="","",IFERROR(VLOOKUP(D44,'produto-entrada-7'!A:M,10,0),0))</f>
        <v/>
      </c>
      <c r="W44" s="42" t="n"/>
      <c r="X44" s="39">
        <f>IF(D44="","",VLOOKUP(D44,'produto-estoque-total-7'!A:AB,8,0))</f>
        <v/>
      </c>
      <c r="Y44" s="39">
        <f>IF(D44="","",VLOOKUP(D44,'produto-estoque-total-7'!A:AB,9,0))</f>
        <v/>
      </c>
      <c r="Z44" s="39">
        <f>IF(D44="","",VLOOKUP(D44,'produto-estoque-total-7'!A:AB,10,0))</f>
        <v/>
      </c>
      <c r="AA44" s="39">
        <f>IFERROR(IF(D44="","",VLOOKUP(D44,'produto-venda-7'!B:N,4,0)),0)</f>
        <v/>
      </c>
      <c r="AB44" s="39">
        <f>IFERROR(IF(D44="","",VLOOKUP(D44,'produto-venda-7'!B:N,5,0)),0)</f>
        <v/>
      </c>
      <c r="AC44" s="39">
        <f>IF(D44="","",IFERROR(AA44/90,0))</f>
        <v/>
      </c>
      <c r="AD44" s="36">
        <f>IF(D44="","",IFERROR(VLOOKUP(D44,'produto-entrada-7'!A:M,4,0),0))</f>
        <v/>
      </c>
      <c r="AE44" s="36">
        <f>IFERROR(IF(D44="","",VLOOKUP(D44,'produto-venda-7'!B:N,10,0)),0)</f>
        <v/>
      </c>
      <c r="AF44" s="36">
        <f>IF(D44="","",IFERROR(VLOOKUP(D44,'produto-entrada-7'!A:M,11,0),0))</f>
        <v/>
      </c>
      <c r="AG44" s="1">
        <f>IF(D44="","",IFERROR(VLOOKUP(D44,'produto-entrada-7'!A:M,12,0),0))</f>
        <v/>
      </c>
      <c r="AH44" s="1">
        <f>IF(D44="","",IFERROR(VLOOKUP(D44,'produto-entrada-7'!A:M,13,0),0))</f>
        <v/>
      </c>
      <c r="AI44" s="36">
        <f>IFERROR(IF(D44="","",VLOOKUP(D44,'produto-venda-7'!B:N,11,0)),0)</f>
        <v/>
      </c>
      <c r="AJ44" s="43">
        <f>IF(D44="","",IFERROR(AI44*AB44,0))</f>
        <v/>
      </c>
      <c r="AK44" s="44">
        <f>IFERROR(IF(D44="","",VLOOKUP(F44,'ANALISE FORNECEDOR'!$A:$I,8,0)),"")</f>
        <v/>
      </c>
      <c r="AL44" s="44">
        <f>IF(D44="","",AVERAGE(AM44,AK44))</f>
        <v/>
      </c>
      <c r="AM44" s="44">
        <f>IFERROR(IF(D44="","",VLOOKUP(F44,'ANALISE FORNECEDOR'!$A:$I,9,0)),"")</f>
        <v/>
      </c>
      <c r="AN44" s="45">
        <f>IF(D44="","",IF(Y44&gt;12,AI44*(U44+Y44),AI44*U44))</f>
        <v/>
      </c>
      <c r="AO44" s="45">
        <f>IF(D44="","",IF(Y44&gt;12,AI44*(U44+V44+Y44),AI44*(U44+V44)))</f>
        <v/>
      </c>
      <c r="AP44" s="46">
        <f>IF(D44="","",IF(Y44&gt;12,AG44*(U44+Y44),AG44*U44))</f>
        <v/>
      </c>
      <c r="AQ44" s="46">
        <f>IF(D44="","",IF(Y44&gt;12,AG44*(U44+V44+Y44),AG44*(U44+V44)))</f>
        <v/>
      </c>
      <c r="AR44" s="46">
        <f>IF(D44="","",IF(OR(R44="A",R44="AA",R44="AAA"),AP44,0))</f>
        <v/>
      </c>
      <c r="AS44" s="46">
        <f>IF(D44="","",IF(R44="B",AP44,0))</f>
        <v/>
      </c>
      <c r="AT44" s="46">
        <f>IF(D44="","",IF(R44="C",AP44,0))</f>
        <v/>
      </c>
      <c r="AU44" s="47">
        <f>IF(D44="","",IFERROR(AN44/AJ44,0))</f>
        <v/>
      </c>
      <c r="AV44" s="47">
        <f>IF(D44="","",IFERROR(((AO44)/AJ44),0))</f>
        <v/>
      </c>
      <c r="AW44" s="48">
        <f>IF(D44="","",IF(OR(S44="S",NOT(AND(ISNUMBER(AC44),ISNUMBER(AL44),AC44*AL44&gt;=0))),0,AC44*AL44))</f>
        <v/>
      </c>
      <c r="AX44" s="49">
        <f>IFERROR(IF(D44="","",AW44*AG44),0)</f>
        <v/>
      </c>
      <c r="AY44" s="48">
        <f>IF(D44="","",IF(OR(S44="S",NOT(AND(ISNUMBER(AC44),ISNUMBER(AK44),AC44*AK44&gt;=0))),0,AC44*AK44))</f>
        <v/>
      </c>
      <c r="AZ44" s="48">
        <f>IFERROR(IF(D44="","",IF(AY44=0,0,IF(((AY44)-(U44+Y44))&lt;0,0,(AY44)-U44))),0)</f>
        <v/>
      </c>
      <c r="BA44" s="49">
        <f>IF(D44="","",AZ44*AG44)</f>
        <v/>
      </c>
      <c r="BB44" s="49">
        <f>IF(D44="","",IF(OR(R44="A",R44="AA",R44="AAA"),BA44,0))</f>
        <v/>
      </c>
      <c r="BC44" s="49">
        <f>IF(D44="","",IF(R44="B",BA44,0))</f>
        <v/>
      </c>
      <c r="BD44" s="49">
        <f>IF(D44="","",IF(R44="B",BA44,0))</f>
        <v/>
      </c>
      <c r="BE44" s="49">
        <f>IF(D44="","",IF(S44="S",
1,
IF(AC44=0,
1,
IF(
IFERROR(((U44+Y44)*AG44)/((AC44*AK44)*AG44),0)&lt;0,
0,
IF(
IFERROR(((U44+Y44)*AG44)/((AC44*AK44)*AG44),0)&gt;1,
1,
IFERROR(((U44+Y44)*AG44)/((AC44*AK44)*AG44),0)
)
)
)
))</f>
        <v/>
      </c>
      <c r="BF44" s="49">
        <f>IF(D44="","",IF(S44="S",
1,
IF(AC44=0,
1,
IF(
IFERROR(((U44+V44+Y44)*AG44)/((AC44*AK44)*AG44),0)&lt;0,
0,
IF(
IFERROR(((U44+V44+Y44)*AG44)/((AC44*AK44)*AG44),0)&gt;1,
1,
IFERROR(((U44+V44+Y44)*AG44)/((AC44*AK44)*AG44),0)
)
)
)
))</f>
        <v/>
      </c>
      <c r="BG44" s="50">
        <f>IF(D44="","",IF(S44="S",0,IF(AND(ISNUMBER(AC44),ISNUMBER(AM44)),IF(OR(AC44*AM44&lt;0,ISERR(AC44*AM44)),0,AC44*AM44),0)))</f>
        <v/>
      </c>
      <c r="BH44" s="50">
        <f>IF(D44="","",IF(BY44&gt;TODAY()-60,0,IF(Y44&gt;12,MAX(0,(U44+Y44)-BG44),MAX(0,U44-BG44))))</f>
        <v/>
      </c>
      <c r="BI44" s="51">
        <f>IF(D44="","",BH44*AG44)</f>
        <v/>
      </c>
      <c r="BJ44" s="51">
        <f>IF(D44="","",IF(OR(R44="A",R44="AA",R44="AAA"),BI44,0))</f>
        <v/>
      </c>
      <c r="BK44" s="51">
        <f>IF(D44="","",IF(R44="B",BI44,0))</f>
        <v/>
      </c>
      <c r="BL44" s="51">
        <f>IF(D44="","",IF(R44="C",BI44,0))</f>
        <v/>
      </c>
      <c r="BM44" s="51">
        <f>IF(D44="","",IFERROR(MAX(0,MIN(BI44/AP44,1)),0))</f>
        <v/>
      </c>
      <c r="BN44" s="52">
        <f>IF(D44="","",AB44*AG44)</f>
        <v/>
      </c>
      <c r="BO44" s="52">
        <f>IF(D44="","",(U44+V44+X44)*AG44)</f>
        <v/>
      </c>
      <c r="BP44" s="52">
        <f>IF(D44="","",(AB44*3)*AG44)</f>
        <v/>
      </c>
      <c r="BQ44" s="52">
        <f>IF(D44="","",IF(BO44-BP44&gt;0,0,BO44-BP44))</f>
        <v/>
      </c>
      <c r="BR44" s="52">
        <f>IF(D44="","",IF(BO44-BP44-BN44&gt;0,0,BO44-BP44-BN44))</f>
        <v/>
      </c>
      <c r="BS44" s="53">
        <f>IF(D44="","",IFERROR(AB44*AI44,0))</f>
        <v/>
      </c>
      <c r="BT44" s="53">
        <f>IF(D44="","",IFERROR(IF(X44&gt;12, AI44*(U44+V44+X44), AI44*(U44+V44)),0))</f>
        <v/>
      </c>
      <c r="BU44" s="53">
        <f>IF(D44="","",IFERROR(((AB44*3)*AI44),0))</f>
        <v/>
      </c>
      <c r="BV44" s="53">
        <f>IF(D44="","",IF(BT44-BU44&gt;0,0,BT44-BU44))</f>
        <v/>
      </c>
      <c r="BW44" s="53">
        <f>IF(D44="","",IF(BT44-BU44-BS44&gt;0,0,BT44-BU44-BS44))</f>
        <v/>
      </c>
      <c r="BX44" s="36">
        <f>IF(D44="","",IFERROR(VLOOKUP(D44,'produto-entrada-7'!A:M,3,0),"SEM PEDIDO"))</f>
        <v/>
      </c>
      <c r="BY44" s="36">
        <f>IF(D44="","",VLOOKUP(D44,'produto-estoque-total-7'!A:AB,25,0))</f>
        <v/>
      </c>
      <c r="BZ44" s="36">
        <f>IF(D44="","",IFERROR(VLOOKUP(D44,'produto-estoque-total-7'!A:AB,26,0)/100,0))</f>
        <v/>
      </c>
      <c r="CA44" s="36">
        <f>IF(D44="","",IFERROR(VLOOKUP(D44,'produto-estoque-total-7'!A:AB,27,0)/100,0))</f>
        <v/>
      </c>
      <c r="CB44" s="41">
        <f>IF(D44="","",V44*AF44)</f>
        <v/>
      </c>
      <c r="CC44" s="41">
        <f>IF(D44="","",V44*AI44)</f>
        <v/>
      </c>
      <c r="CD44" s="54">
        <f>IF(D44="","",VLOOKUP(D44,'produto-estoque-total-7'!A:AB,28,0))</f>
        <v/>
      </c>
    </row>
    <row r="45">
      <c r="A45" s="36">
        <f>IF(D45="","",VLOOKUP(D45,'produto-estoque-total-7'!A:AB,3,0))</f>
        <v/>
      </c>
      <c r="B45" s="1">
        <f>IF(D45="","",VLOOKUP(D45,'produto-estoque-total-7'!A:AB,12,0))</f>
        <v/>
      </c>
      <c r="C45" s="1">
        <f>IF(D45="","",VLOOKUP(D45,'produto-estoque-total-7'!A:AB,2,0))</f>
        <v/>
      </c>
      <c r="D45" s="37">
        <f>IFERROR(IF('produto-estoque-total-7'!A44="","",'produto-estoque-total-7'!A44),"")</f>
        <v/>
      </c>
      <c r="E45" s="1">
        <f>IF(D45="","",VLOOKUP(D45,'produto-estoque-total-7'!A:AB,4,0))</f>
        <v/>
      </c>
      <c r="F45" s="36">
        <f>IF(D45="","",VLOOKUP(D45,'produto-estoque-total-7'!A:AB,13,0))</f>
        <v/>
      </c>
      <c r="G45" s="1">
        <f>IF(F45="","",VLOOKUP(F45,'FORNECEDORES X COMPRADOR'!A:D,4,0))</f>
        <v/>
      </c>
      <c r="H45" s="1">
        <f>IF(F45="","",VLOOKUP(F45,'FORNECEDORES X COMPRADOR'!A:E,5,0))</f>
        <v/>
      </c>
      <c r="I45" s="36">
        <f>IF(D45="","",VLOOKUP(D45,'produto-estoque-total-7'!A:AB,15,0))</f>
        <v/>
      </c>
      <c r="J45" s="36">
        <f>IF(D45="","",VLOOKUP(D45,'produto-estoque-total-7'!A:AB,19,0))</f>
        <v/>
      </c>
      <c r="K45" s="1">
        <f>IF(D45="","",VLOOKUP(D45,'produto-estoque-total-7'!A:AB,20,0))</f>
        <v/>
      </c>
      <c r="L45" s="36">
        <f>IF(D45="","",VLOOKUP(D45,'produto-estoque-total-7'!A:AB,17,0))</f>
        <v/>
      </c>
      <c r="M45" s="1">
        <f>IF(D45="","",VLOOKUP(D45,'produto-estoque-total-7'!A:AB,18,0))</f>
        <v/>
      </c>
      <c r="N45" s="36">
        <f>IF(D45="","",VLOOKUP(D45,'produto-estoque-total-7'!A:AB,21,0))</f>
        <v/>
      </c>
      <c r="O45" s="1">
        <f>IF(D45="","",VLOOKUP(D45,'produto-estoque-total-7'!A:AB,22,0))</f>
        <v/>
      </c>
      <c r="P45" s="36">
        <f>IF(D45="","",VLOOKUP(D45,'produto-estoque-total-7'!A:AB,23,0))</f>
        <v/>
      </c>
      <c r="Q45" s="1">
        <f>IF(D45="","",VLOOKUP(D45,'produto-estoque-total-7'!A:AB,24,0))</f>
        <v/>
      </c>
      <c r="R45" s="38">
        <f>IFERROR(IF(D45="","",VLOOKUP(D45,'produto-venda-7'!B:N,13,0)),"C")</f>
        <v/>
      </c>
      <c r="S45" s="39">
        <f>IF(D45="","",VLOOKUP(D45,'produto-estoque-total-7'!A:AB,6,0))</f>
        <v/>
      </c>
      <c r="T45" s="39">
        <f>IF(D45="","",VLOOKUP(D45,'produto-estoque-total-7'!A:AB,5,0))</f>
        <v/>
      </c>
      <c r="U45" s="40">
        <f>IF(D45="","",VLOOKUP(D45,'produto-estoque-total-7'!A:AB,11,0))</f>
        <v/>
      </c>
      <c r="V45" s="41">
        <f>IF(D45="","",IFERROR(VLOOKUP(D45,'produto-entrada-7'!A:M,10,0),0))</f>
        <v/>
      </c>
      <c r="W45" s="42" t="n"/>
      <c r="X45" s="39">
        <f>IF(D45="","",VLOOKUP(D45,'produto-estoque-total-7'!A:AB,8,0))</f>
        <v/>
      </c>
      <c r="Y45" s="39">
        <f>IF(D45="","",VLOOKUP(D45,'produto-estoque-total-7'!A:AB,9,0))</f>
        <v/>
      </c>
      <c r="Z45" s="39">
        <f>IF(D45="","",VLOOKUP(D45,'produto-estoque-total-7'!A:AB,10,0))</f>
        <v/>
      </c>
      <c r="AA45" s="39">
        <f>IFERROR(IF(D45="","",VLOOKUP(D45,'produto-venda-7'!B:N,4,0)),0)</f>
        <v/>
      </c>
      <c r="AB45" s="39">
        <f>IFERROR(IF(D45="","",VLOOKUP(D45,'produto-venda-7'!B:N,5,0)),0)</f>
        <v/>
      </c>
      <c r="AC45" s="39">
        <f>IF(D45="","",IFERROR(AA45/90,0))</f>
        <v/>
      </c>
      <c r="AD45" s="36">
        <f>IF(D45="","",IFERROR(VLOOKUP(D45,'produto-entrada-7'!A:M,4,0),0))</f>
        <v/>
      </c>
      <c r="AE45" s="36">
        <f>IFERROR(IF(D45="","",VLOOKUP(D45,'produto-venda-7'!B:N,10,0)),0)</f>
        <v/>
      </c>
      <c r="AF45" s="36">
        <f>IF(D45="","",IFERROR(VLOOKUP(D45,'produto-entrada-7'!A:M,11,0),0))</f>
        <v/>
      </c>
      <c r="AG45" s="1">
        <f>IF(D45="","",IFERROR(VLOOKUP(D45,'produto-entrada-7'!A:M,12,0),0))</f>
        <v/>
      </c>
      <c r="AH45" s="1">
        <f>IF(D45="","",IFERROR(VLOOKUP(D45,'produto-entrada-7'!A:M,13,0),0))</f>
        <v/>
      </c>
      <c r="AI45" s="36">
        <f>IFERROR(IF(D45="","",VLOOKUP(D45,'produto-venda-7'!B:N,11,0)),0)</f>
        <v/>
      </c>
      <c r="AJ45" s="43">
        <f>IF(D45="","",IFERROR(AI45*AB45,0))</f>
        <v/>
      </c>
      <c r="AK45" s="44">
        <f>IFERROR(IF(D45="","",VLOOKUP(F45,'ANALISE FORNECEDOR'!$A:$I,8,0)),"")</f>
        <v/>
      </c>
      <c r="AL45" s="44">
        <f>IF(D45="","",AVERAGE(AM45,AK45))</f>
        <v/>
      </c>
      <c r="AM45" s="44">
        <f>IFERROR(IF(D45="","",VLOOKUP(F45,'ANALISE FORNECEDOR'!$A:$I,9,0)),"")</f>
        <v/>
      </c>
      <c r="AN45" s="45">
        <f>IF(D45="","",IF(Y45&gt;12,AI45*(U45+Y45),AI45*U45))</f>
        <v/>
      </c>
      <c r="AO45" s="45">
        <f>IF(D45="","",IF(Y45&gt;12,AI45*(U45+V45+Y45),AI45*(U45+V45)))</f>
        <v/>
      </c>
      <c r="AP45" s="46">
        <f>IF(D45="","",IF(Y45&gt;12,AG45*(U45+Y45),AG45*U45))</f>
        <v/>
      </c>
      <c r="AQ45" s="46">
        <f>IF(D45="","",IF(Y45&gt;12,AG45*(U45+V45+Y45),AG45*(U45+V45)))</f>
        <v/>
      </c>
      <c r="AR45" s="46">
        <f>IF(D45="","",IF(OR(R45="A",R45="AA",R45="AAA"),AP45,0))</f>
        <v/>
      </c>
      <c r="AS45" s="46">
        <f>IF(D45="","",IF(R45="B",AP45,0))</f>
        <v/>
      </c>
      <c r="AT45" s="46">
        <f>IF(D45="","",IF(R45="C",AP45,0))</f>
        <v/>
      </c>
      <c r="AU45" s="47">
        <f>IF(D45="","",IFERROR(AN45/AJ45,0))</f>
        <v/>
      </c>
      <c r="AV45" s="47">
        <f>IF(D45="","",IFERROR(((AO45)/AJ45),0))</f>
        <v/>
      </c>
      <c r="AW45" s="48">
        <f>IF(D45="","",IF(OR(S45="S",NOT(AND(ISNUMBER(AC45),ISNUMBER(AL45),AC45*AL45&gt;=0))),0,AC45*AL45))</f>
        <v/>
      </c>
      <c r="AX45" s="49">
        <f>IFERROR(IF(D45="","",AW45*AG45),0)</f>
        <v/>
      </c>
      <c r="AY45" s="48">
        <f>IF(D45="","",IF(OR(S45="S",NOT(AND(ISNUMBER(AC45),ISNUMBER(AK45),AC45*AK45&gt;=0))),0,AC45*AK45))</f>
        <v/>
      </c>
      <c r="AZ45" s="48">
        <f>IFERROR(IF(D45="","",IF(AY45=0,0,IF(((AY45)-(U45+Y45))&lt;0,0,(AY45)-U45))),0)</f>
        <v/>
      </c>
      <c r="BA45" s="49">
        <f>IF(D45="","",AZ45*AG45)</f>
        <v/>
      </c>
      <c r="BB45" s="49">
        <f>IF(D45="","",IF(OR(R45="A",R45="AA",R45="AAA"),BA45,0))</f>
        <v/>
      </c>
      <c r="BC45" s="49">
        <f>IF(D45="","",IF(R45="B",BA45,0))</f>
        <v/>
      </c>
      <c r="BD45" s="49">
        <f>IF(D45="","",IF(R45="B",BA45,0))</f>
        <v/>
      </c>
      <c r="BE45" s="49">
        <f>IF(D45="","",IF(S45="S",
1,
IF(AC45=0,
1,
IF(
IFERROR(((U45+Y45)*AG45)/((AC45*AK45)*AG45),0)&lt;0,
0,
IF(
IFERROR(((U45+Y45)*AG45)/((AC45*AK45)*AG45),0)&gt;1,
1,
IFERROR(((U45+Y45)*AG45)/((AC45*AK45)*AG45),0)
)
)
)
))</f>
        <v/>
      </c>
      <c r="BF45" s="49">
        <f>IF(D45="","",IF(S45="S",
1,
IF(AC45=0,
1,
IF(
IFERROR(((U45+V45+Y45)*AG45)/((AC45*AK45)*AG45),0)&lt;0,
0,
IF(
IFERROR(((U45+V45+Y45)*AG45)/((AC45*AK45)*AG45),0)&gt;1,
1,
IFERROR(((U45+V45+Y45)*AG45)/((AC45*AK45)*AG45),0)
)
)
)
))</f>
        <v/>
      </c>
      <c r="BG45" s="50">
        <f>IF(D45="","",IF(S45="S",0,IF(AND(ISNUMBER(AC45),ISNUMBER(AM45)),IF(OR(AC45*AM45&lt;0,ISERR(AC45*AM45)),0,AC45*AM45),0)))</f>
        <v/>
      </c>
      <c r="BH45" s="50">
        <f>IF(D45="","",IF(BY45&gt;TODAY()-60,0,IF(Y45&gt;12,MAX(0,(U45+Y45)-BG45),MAX(0,U45-BG45))))</f>
        <v/>
      </c>
      <c r="BI45" s="51">
        <f>IF(D45="","",BH45*AG45)</f>
        <v/>
      </c>
      <c r="BJ45" s="51">
        <f>IF(D45="","",IF(OR(R45="A",R45="AA",R45="AAA"),BI45,0))</f>
        <v/>
      </c>
      <c r="BK45" s="51">
        <f>IF(D45="","",IF(R45="B",BI45,0))</f>
        <v/>
      </c>
      <c r="BL45" s="51">
        <f>IF(D45="","",IF(R45="C",BI45,0))</f>
        <v/>
      </c>
      <c r="BM45" s="51">
        <f>IF(D45="","",IFERROR(MAX(0,MIN(BI45/AP45,1)),0))</f>
        <v/>
      </c>
      <c r="BN45" s="52">
        <f>IF(D45="","",AB45*AG45)</f>
        <v/>
      </c>
      <c r="BO45" s="52">
        <f>IF(D45="","",(U45+V45+X45)*AG45)</f>
        <v/>
      </c>
      <c r="BP45" s="52">
        <f>IF(D45="","",(AB45*3)*AG45)</f>
        <v/>
      </c>
      <c r="BQ45" s="52">
        <f>IF(D45="","",IF(BO45-BP45&gt;0,0,BO45-BP45))</f>
        <v/>
      </c>
      <c r="BR45" s="52">
        <f>IF(D45="","",IF(BO45-BP45-BN45&gt;0,0,BO45-BP45-BN45))</f>
        <v/>
      </c>
      <c r="BS45" s="53">
        <f>IF(D45="","",IFERROR(AB45*AI45,0))</f>
        <v/>
      </c>
      <c r="BT45" s="53">
        <f>IF(D45="","",IFERROR(IF(X45&gt;12, AI45*(U45+V45+X45), AI45*(U45+V45)),0))</f>
        <v/>
      </c>
      <c r="BU45" s="53">
        <f>IF(D45="","",IFERROR(((AB45*3)*AI45),0))</f>
        <v/>
      </c>
      <c r="BV45" s="53">
        <f>IF(D45="","",IF(BT45-BU45&gt;0,0,BT45-BU45))</f>
        <v/>
      </c>
      <c r="BW45" s="53">
        <f>IF(D45="","",IF(BT45-BU45-BS45&gt;0,0,BT45-BU45-BS45))</f>
        <v/>
      </c>
      <c r="BX45" s="36">
        <f>IF(D45="","",IFERROR(VLOOKUP(D45,'produto-entrada-7'!A:M,3,0),"SEM PEDIDO"))</f>
        <v/>
      </c>
      <c r="BY45" s="36">
        <f>IF(D45="","",VLOOKUP(D45,'produto-estoque-total-7'!A:AB,25,0))</f>
        <v/>
      </c>
      <c r="BZ45" s="36">
        <f>IF(D45="","",IFERROR(VLOOKUP(D45,'produto-estoque-total-7'!A:AB,26,0)/100,0))</f>
        <v/>
      </c>
      <c r="CA45" s="36">
        <f>IF(D45="","",IFERROR(VLOOKUP(D45,'produto-estoque-total-7'!A:AB,27,0)/100,0))</f>
        <v/>
      </c>
      <c r="CB45" s="41">
        <f>IF(D45="","",V45*AF45)</f>
        <v/>
      </c>
      <c r="CC45" s="41">
        <f>IF(D45="","",V45*AI45)</f>
        <v/>
      </c>
      <c r="CD45" s="54">
        <f>IF(D45="","",VLOOKUP(D45,'produto-estoque-total-7'!A:AB,28,0))</f>
        <v/>
      </c>
    </row>
    <row r="46">
      <c r="A46" s="36">
        <f>IF(D46="","",VLOOKUP(D46,'produto-estoque-total-7'!A:AB,3,0))</f>
        <v/>
      </c>
      <c r="B46" s="1">
        <f>IF(D46="","",VLOOKUP(D46,'produto-estoque-total-7'!A:AB,12,0))</f>
        <v/>
      </c>
      <c r="C46" s="1">
        <f>IF(D46="","",VLOOKUP(D46,'produto-estoque-total-7'!A:AB,2,0))</f>
        <v/>
      </c>
      <c r="D46" s="37">
        <f>IFERROR(IF('produto-estoque-total-7'!A45="","",'produto-estoque-total-7'!A45),"")</f>
        <v/>
      </c>
      <c r="E46" s="1">
        <f>IF(D46="","",VLOOKUP(D46,'produto-estoque-total-7'!A:AB,4,0))</f>
        <v/>
      </c>
      <c r="F46" s="36">
        <f>IF(D46="","",VLOOKUP(D46,'produto-estoque-total-7'!A:AB,13,0))</f>
        <v/>
      </c>
      <c r="G46" s="1">
        <f>IF(F46="","",VLOOKUP(F46,'FORNECEDORES X COMPRADOR'!A:D,4,0))</f>
        <v/>
      </c>
      <c r="H46" s="1">
        <f>IF(F46="","",VLOOKUP(F46,'FORNECEDORES X COMPRADOR'!A:E,5,0))</f>
        <v/>
      </c>
      <c r="I46" s="36">
        <f>IF(D46="","",VLOOKUP(D46,'produto-estoque-total-7'!A:AB,15,0))</f>
        <v/>
      </c>
      <c r="J46" s="36">
        <f>IF(D46="","",VLOOKUP(D46,'produto-estoque-total-7'!A:AB,19,0))</f>
        <v/>
      </c>
      <c r="K46" s="1">
        <f>IF(D46="","",VLOOKUP(D46,'produto-estoque-total-7'!A:AB,20,0))</f>
        <v/>
      </c>
      <c r="L46" s="36">
        <f>IF(D46="","",VLOOKUP(D46,'produto-estoque-total-7'!A:AB,17,0))</f>
        <v/>
      </c>
      <c r="M46" s="1">
        <f>IF(D46="","",VLOOKUP(D46,'produto-estoque-total-7'!A:AB,18,0))</f>
        <v/>
      </c>
      <c r="N46" s="36">
        <f>IF(D46="","",VLOOKUP(D46,'produto-estoque-total-7'!A:AB,21,0))</f>
        <v/>
      </c>
      <c r="O46" s="1">
        <f>IF(D46="","",VLOOKUP(D46,'produto-estoque-total-7'!A:AB,22,0))</f>
        <v/>
      </c>
      <c r="P46" s="36">
        <f>IF(D46="","",VLOOKUP(D46,'produto-estoque-total-7'!A:AB,23,0))</f>
        <v/>
      </c>
      <c r="Q46" s="1">
        <f>IF(D46="","",VLOOKUP(D46,'produto-estoque-total-7'!A:AB,24,0))</f>
        <v/>
      </c>
      <c r="R46" s="38">
        <f>IFERROR(IF(D46="","",VLOOKUP(D46,'produto-venda-7'!B:N,13,0)),"C")</f>
        <v/>
      </c>
      <c r="S46" s="39">
        <f>IF(D46="","",VLOOKUP(D46,'produto-estoque-total-7'!A:AB,6,0))</f>
        <v/>
      </c>
      <c r="T46" s="39">
        <f>IF(D46="","",VLOOKUP(D46,'produto-estoque-total-7'!A:AB,5,0))</f>
        <v/>
      </c>
      <c r="U46" s="40">
        <f>IF(D46="","",VLOOKUP(D46,'produto-estoque-total-7'!A:AB,11,0))</f>
        <v/>
      </c>
      <c r="V46" s="41">
        <f>IF(D46="","",IFERROR(VLOOKUP(D46,'produto-entrada-7'!A:M,10,0),0))</f>
        <v/>
      </c>
      <c r="W46" s="42" t="n"/>
      <c r="X46" s="39">
        <f>IF(D46="","",VLOOKUP(D46,'produto-estoque-total-7'!A:AB,8,0))</f>
        <v/>
      </c>
      <c r="Y46" s="39">
        <f>IF(D46="","",VLOOKUP(D46,'produto-estoque-total-7'!A:AB,9,0))</f>
        <v/>
      </c>
      <c r="Z46" s="39">
        <f>IF(D46="","",VLOOKUP(D46,'produto-estoque-total-7'!A:AB,10,0))</f>
        <v/>
      </c>
      <c r="AA46" s="39">
        <f>IFERROR(IF(D46="","",VLOOKUP(D46,'produto-venda-7'!B:N,4,0)),0)</f>
        <v/>
      </c>
      <c r="AB46" s="39">
        <f>IFERROR(IF(D46="","",VLOOKUP(D46,'produto-venda-7'!B:N,5,0)),0)</f>
        <v/>
      </c>
      <c r="AC46" s="39">
        <f>IF(D46="","",IFERROR(AA46/90,0))</f>
        <v/>
      </c>
      <c r="AD46" s="36">
        <f>IF(D46="","",IFERROR(VLOOKUP(D46,'produto-entrada-7'!A:M,4,0),0))</f>
        <v/>
      </c>
      <c r="AE46" s="36">
        <f>IFERROR(IF(D46="","",VLOOKUP(D46,'produto-venda-7'!B:N,10,0)),0)</f>
        <v/>
      </c>
      <c r="AF46" s="36">
        <f>IF(D46="","",IFERROR(VLOOKUP(D46,'produto-entrada-7'!A:M,11,0),0))</f>
        <v/>
      </c>
      <c r="AG46" s="1">
        <f>IF(D46="","",IFERROR(VLOOKUP(D46,'produto-entrada-7'!A:M,12,0),0))</f>
        <v/>
      </c>
      <c r="AH46" s="1">
        <f>IF(D46="","",IFERROR(VLOOKUP(D46,'produto-entrada-7'!A:M,13,0),0))</f>
        <v/>
      </c>
      <c r="AI46" s="36">
        <f>IFERROR(IF(D46="","",VLOOKUP(D46,'produto-venda-7'!B:N,11,0)),0)</f>
        <v/>
      </c>
      <c r="AJ46" s="43">
        <f>IF(D46="","",IFERROR(AI46*AB46,0))</f>
        <v/>
      </c>
      <c r="AK46" s="44">
        <f>IFERROR(IF(D46="","",VLOOKUP(F46,'ANALISE FORNECEDOR'!$A:$I,8,0)),"")</f>
        <v/>
      </c>
      <c r="AL46" s="44">
        <f>IF(D46="","",AVERAGE(AM46,AK46))</f>
        <v/>
      </c>
      <c r="AM46" s="44">
        <f>IFERROR(IF(D46="","",VLOOKUP(F46,'ANALISE FORNECEDOR'!$A:$I,9,0)),"")</f>
        <v/>
      </c>
      <c r="AN46" s="45">
        <f>IF(D46="","",IF(Y46&gt;12,AI46*(U46+Y46),AI46*U46))</f>
        <v/>
      </c>
      <c r="AO46" s="45">
        <f>IF(D46="","",IF(Y46&gt;12,AI46*(U46+V46+Y46),AI46*(U46+V46)))</f>
        <v/>
      </c>
      <c r="AP46" s="46">
        <f>IF(D46="","",IF(Y46&gt;12,AG46*(U46+Y46),AG46*U46))</f>
        <v/>
      </c>
      <c r="AQ46" s="46">
        <f>IF(D46="","",IF(Y46&gt;12,AG46*(U46+V46+Y46),AG46*(U46+V46)))</f>
        <v/>
      </c>
      <c r="AR46" s="46">
        <f>IF(D46="","",IF(OR(R46="A",R46="AA",R46="AAA"),AP46,0))</f>
        <v/>
      </c>
      <c r="AS46" s="46">
        <f>IF(D46="","",IF(R46="B",AP46,0))</f>
        <v/>
      </c>
      <c r="AT46" s="46">
        <f>IF(D46="","",IF(R46="C",AP46,0))</f>
        <v/>
      </c>
      <c r="AU46" s="47">
        <f>IF(D46="","",IFERROR(AN46/AJ46,0))</f>
        <v/>
      </c>
      <c r="AV46" s="47">
        <f>IF(D46="","",IFERROR(((AO46)/AJ46),0))</f>
        <v/>
      </c>
      <c r="AW46" s="48">
        <f>IF(D46="","",IF(OR(S46="S",NOT(AND(ISNUMBER(AC46),ISNUMBER(AL46),AC46*AL46&gt;=0))),0,AC46*AL46))</f>
        <v/>
      </c>
      <c r="AX46" s="49">
        <f>IFERROR(IF(D46="","",AW46*AG46),0)</f>
        <v/>
      </c>
      <c r="AY46" s="48">
        <f>IF(D46="","",IF(OR(S46="S",NOT(AND(ISNUMBER(AC46),ISNUMBER(AK46),AC46*AK46&gt;=0))),0,AC46*AK46))</f>
        <v/>
      </c>
      <c r="AZ46" s="48">
        <f>IFERROR(IF(D46="","",IF(AY46=0,0,IF(((AY46)-(U46+Y46))&lt;0,0,(AY46)-U46))),0)</f>
        <v/>
      </c>
      <c r="BA46" s="49">
        <f>IF(D46="","",AZ46*AG46)</f>
        <v/>
      </c>
      <c r="BB46" s="49">
        <f>IF(D46="","",IF(OR(R46="A",R46="AA",R46="AAA"),BA46,0))</f>
        <v/>
      </c>
      <c r="BC46" s="49">
        <f>IF(D46="","",IF(R46="B",BA46,0))</f>
        <v/>
      </c>
      <c r="BD46" s="49">
        <f>IF(D46="","",IF(R46="B",BA46,0))</f>
        <v/>
      </c>
      <c r="BE46" s="49">
        <f>IF(D46="","",IF(S46="S",
1,
IF(AC46=0,
1,
IF(
IFERROR(((U46+Y46)*AG46)/((AC46*AK46)*AG46),0)&lt;0,
0,
IF(
IFERROR(((U46+Y46)*AG46)/((AC46*AK46)*AG46),0)&gt;1,
1,
IFERROR(((U46+Y46)*AG46)/((AC46*AK46)*AG46),0)
)
)
)
))</f>
        <v/>
      </c>
      <c r="BF46" s="49">
        <f>IF(D46="","",IF(S46="S",
1,
IF(AC46=0,
1,
IF(
IFERROR(((U46+V46+Y46)*AG46)/((AC46*AK46)*AG46),0)&lt;0,
0,
IF(
IFERROR(((U46+V46+Y46)*AG46)/((AC46*AK46)*AG46),0)&gt;1,
1,
IFERROR(((U46+V46+Y46)*AG46)/((AC46*AK46)*AG46),0)
)
)
)
))</f>
        <v/>
      </c>
      <c r="BG46" s="50">
        <f>IF(D46="","",IF(S46="S",0,IF(AND(ISNUMBER(AC46),ISNUMBER(AM46)),IF(OR(AC46*AM46&lt;0,ISERR(AC46*AM46)),0,AC46*AM46),0)))</f>
        <v/>
      </c>
      <c r="BH46" s="50">
        <f>IF(D46="","",IF(BY46&gt;TODAY()-60,0,IF(Y46&gt;12,MAX(0,(U46+Y46)-BG46),MAX(0,U46-BG46))))</f>
        <v/>
      </c>
      <c r="BI46" s="51">
        <f>IF(D46="","",BH46*AG46)</f>
        <v/>
      </c>
      <c r="BJ46" s="51">
        <f>IF(D46="","",IF(OR(R46="A",R46="AA",R46="AAA"),BI46,0))</f>
        <v/>
      </c>
      <c r="BK46" s="51">
        <f>IF(D46="","",IF(R46="B",BI46,0))</f>
        <v/>
      </c>
      <c r="BL46" s="51">
        <f>IF(D46="","",IF(R46="C",BI46,0))</f>
        <v/>
      </c>
      <c r="BM46" s="51">
        <f>IF(D46="","",IFERROR(MAX(0,MIN(BI46/AP46,1)),0))</f>
        <v/>
      </c>
      <c r="BN46" s="52">
        <f>IF(D46="","",AB46*AG46)</f>
        <v/>
      </c>
      <c r="BO46" s="52">
        <f>IF(D46="","",(U46+V46+X46)*AG46)</f>
        <v/>
      </c>
      <c r="BP46" s="52">
        <f>IF(D46="","",(AB46*3)*AG46)</f>
        <v/>
      </c>
      <c r="BQ46" s="52">
        <f>IF(D46="","",IF(BO46-BP46&gt;0,0,BO46-BP46))</f>
        <v/>
      </c>
      <c r="BR46" s="52">
        <f>IF(D46="","",IF(BO46-BP46-BN46&gt;0,0,BO46-BP46-BN46))</f>
        <v/>
      </c>
      <c r="BS46" s="53">
        <f>IF(D46="","",IFERROR(AB46*AI46,0))</f>
        <v/>
      </c>
      <c r="BT46" s="53">
        <f>IF(D46="","",IFERROR(IF(X46&gt;12, AI46*(U46+V46+X46), AI46*(U46+V46)),0))</f>
        <v/>
      </c>
      <c r="BU46" s="53">
        <f>IF(D46="","",IFERROR(((AB46*3)*AI46),0))</f>
        <v/>
      </c>
      <c r="BV46" s="53">
        <f>IF(D46="","",IF(BT46-BU46&gt;0,0,BT46-BU46))</f>
        <v/>
      </c>
      <c r="BW46" s="53">
        <f>IF(D46="","",IF(BT46-BU46-BS46&gt;0,0,BT46-BU46-BS46))</f>
        <v/>
      </c>
      <c r="BX46" s="36">
        <f>IF(D46="","",IFERROR(VLOOKUP(D46,'produto-entrada-7'!A:M,3,0),"SEM PEDIDO"))</f>
        <v/>
      </c>
      <c r="BY46" s="36">
        <f>IF(D46="","",VLOOKUP(D46,'produto-estoque-total-7'!A:AB,25,0))</f>
        <v/>
      </c>
      <c r="BZ46" s="36">
        <f>IF(D46="","",IFERROR(VLOOKUP(D46,'produto-estoque-total-7'!A:AB,26,0)/100,0))</f>
        <v/>
      </c>
      <c r="CA46" s="36">
        <f>IF(D46="","",IFERROR(VLOOKUP(D46,'produto-estoque-total-7'!A:AB,27,0)/100,0))</f>
        <v/>
      </c>
      <c r="CB46" s="41">
        <f>IF(D46="","",V46*AF46)</f>
        <v/>
      </c>
      <c r="CC46" s="41">
        <f>IF(D46="","",V46*AI46)</f>
        <v/>
      </c>
      <c r="CD46" s="54">
        <f>IF(D46="","",VLOOKUP(D46,'produto-estoque-total-7'!A:AB,28,0))</f>
        <v/>
      </c>
    </row>
    <row r="47">
      <c r="A47" s="36">
        <f>IF(D47="","",VLOOKUP(D47,'produto-estoque-total-7'!A:AB,3,0))</f>
        <v/>
      </c>
      <c r="B47" s="1">
        <f>IF(D47="","",VLOOKUP(D47,'produto-estoque-total-7'!A:AB,12,0))</f>
        <v/>
      </c>
      <c r="C47" s="1">
        <f>IF(D47="","",VLOOKUP(D47,'produto-estoque-total-7'!A:AB,2,0))</f>
        <v/>
      </c>
      <c r="D47" s="37">
        <f>IFERROR(IF('produto-estoque-total-7'!A46="","",'produto-estoque-total-7'!A46),"")</f>
        <v/>
      </c>
      <c r="E47" s="1">
        <f>IF(D47="","",VLOOKUP(D47,'produto-estoque-total-7'!A:AB,4,0))</f>
        <v/>
      </c>
      <c r="F47" s="36">
        <f>IF(D47="","",VLOOKUP(D47,'produto-estoque-total-7'!A:AB,13,0))</f>
        <v/>
      </c>
      <c r="G47" s="1">
        <f>IF(F47="","",VLOOKUP(F47,'FORNECEDORES X COMPRADOR'!A:D,4,0))</f>
        <v/>
      </c>
      <c r="H47" s="1">
        <f>IF(F47="","",VLOOKUP(F47,'FORNECEDORES X COMPRADOR'!A:E,5,0))</f>
        <v/>
      </c>
      <c r="I47" s="36">
        <f>IF(D47="","",VLOOKUP(D47,'produto-estoque-total-7'!A:AB,15,0))</f>
        <v/>
      </c>
      <c r="J47" s="36">
        <f>IF(D47="","",VLOOKUP(D47,'produto-estoque-total-7'!A:AB,19,0))</f>
        <v/>
      </c>
      <c r="K47" s="1">
        <f>IF(D47="","",VLOOKUP(D47,'produto-estoque-total-7'!A:AB,20,0))</f>
        <v/>
      </c>
      <c r="L47" s="36">
        <f>IF(D47="","",VLOOKUP(D47,'produto-estoque-total-7'!A:AB,17,0))</f>
        <v/>
      </c>
      <c r="M47" s="1">
        <f>IF(D47="","",VLOOKUP(D47,'produto-estoque-total-7'!A:AB,18,0))</f>
        <v/>
      </c>
      <c r="N47" s="36">
        <f>IF(D47="","",VLOOKUP(D47,'produto-estoque-total-7'!A:AB,21,0))</f>
        <v/>
      </c>
      <c r="O47" s="1">
        <f>IF(D47="","",VLOOKUP(D47,'produto-estoque-total-7'!A:AB,22,0))</f>
        <v/>
      </c>
      <c r="P47" s="36">
        <f>IF(D47="","",VLOOKUP(D47,'produto-estoque-total-7'!A:AB,23,0))</f>
        <v/>
      </c>
      <c r="Q47" s="1">
        <f>IF(D47="","",VLOOKUP(D47,'produto-estoque-total-7'!A:AB,24,0))</f>
        <v/>
      </c>
      <c r="R47" s="38">
        <f>IFERROR(IF(D47="","",VLOOKUP(D47,'produto-venda-7'!B:N,13,0)),"C")</f>
        <v/>
      </c>
      <c r="S47" s="39">
        <f>IF(D47="","",VLOOKUP(D47,'produto-estoque-total-7'!A:AB,6,0))</f>
        <v/>
      </c>
      <c r="T47" s="39">
        <f>IF(D47="","",VLOOKUP(D47,'produto-estoque-total-7'!A:AB,5,0))</f>
        <v/>
      </c>
      <c r="U47" s="40">
        <f>IF(D47="","",VLOOKUP(D47,'produto-estoque-total-7'!A:AB,11,0))</f>
        <v/>
      </c>
      <c r="V47" s="41">
        <f>IF(D47="","",IFERROR(VLOOKUP(D47,'produto-entrada-7'!A:M,10,0),0))</f>
        <v/>
      </c>
      <c r="W47" s="42" t="n"/>
      <c r="X47" s="39">
        <f>IF(D47="","",VLOOKUP(D47,'produto-estoque-total-7'!A:AB,8,0))</f>
        <v/>
      </c>
      <c r="Y47" s="39">
        <f>IF(D47="","",VLOOKUP(D47,'produto-estoque-total-7'!A:AB,9,0))</f>
        <v/>
      </c>
      <c r="Z47" s="39">
        <f>IF(D47="","",VLOOKUP(D47,'produto-estoque-total-7'!A:AB,10,0))</f>
        <v/>
      </c>
      <c r="AA47" s="39">
        <f>IFERROR(IF(D47="","",VLOOKUP(D47,'produto-venda-7'!B:N,4,0)),0)</f>
        <v/>
      </c>
      <c r="AB47" s="39">
        <f>IFERROR(IF(D47="","",VLOOKUP(D47,'produto-venda-7'!B:N,5,0)),0)</f>
        <v/>
      </c>
      <c r="AC47" s="39">
        <f>IF(D47="","",IFERROR(AA47/90,0))</f>
        <v/>
      </c>
      <c r="AD47" s="36">
        <f>IF(D47="","",IFERROR(VLOOKUP(D47,'produto-entrada-7'!A:M,4,0),0))</f>
        <v/>
      </c>
      <c r="AE47" s="36">
        <f>IFERROR(IF(D47="","",VLOOKUP(D47,'produto-venda-7'!B:N,10,0)),0)</f>
        <v/>
      </c>
      <c r="AF47" s="36">
        <f>IF(D47="","",IFERROR(VLOOKUP(D47,'produto-entrada-7'!A:M,11,0),0))</f>
        <v/>
      </c>
      <c r="AG47" s="1">
        <f>IF(D47="","",IFERROR(VLOOKUP(D47,'produto-entrada-7'!A:M,12,0),0))</f>
        <v/>
      </c>
      <c r="AH47" s="1">
        <f>IF(D47="","",IFERROR(VLOOKUP(D47,'produto-entrada-7'!A:M,13,0),0))</f>
        <v/>
      </c>
      <c r="AI47" s="36">
        <f>IFERROR(IF(D47="","",VLOOKUP(D47,'produto-venda-7'!B:N,11,0)),0)</f>
        <v/>
      </c>
      <c r="AJ47" s="43">
        <f>IF(D47="","",IFERROR(AI47*AB47,0))</f>
        <v/>
      </c>
      <c r="AK47" s="44">
        <f>IFERROR(IF(D47="","",VLOOKUP(F47,'ANALISE FORNECEDOR'!$A:$I,8,0)),"")</f>
        <v/>
      </c>
      <c r="AL47" s="44">
        <f>IF(D47="","",AVERAGE(AM47,AK47))</f>
        <v/>
      </c>
      <c r="AM47" s="44">
        <f>IFERROR(IF(D47="","",VLOOKUP(F47,'ANALISE FORNECEDOR'!$A:$I,9,0)),"")</f>
        <v/>
      </c>
      <c r="AN47" s="45">
        <f>IF(D47="","",IF(Y47&gt;12,AI47*(U47+Y47),AI47*U47))</f>
        <v/>
      </c>
      <c r="AO47" s="45">
        <f>IF(D47="","",IF(Y47&gt;12,AI47*(U47+V47+Y47),AI47*(U47+V47)))</f>
        <v/>
      </c>
      <c r="AP47" s="46">
        <f>IF(D47="","",IF(Y47&gt;12,AG47*(U47+Y47),AG47*U47))</f>
        <v/>
      </c>
      <c r="AQ47" s="46">
        <f>IF(D47="","",IF(Y47&gt;12,AG47*(U47+V47+Y47),AG47*(U47+V47)))</f>
        <v/>
      </c>
      <c r="AR47" s="46">
        <f>IF(D47="","",IF(OR(R47="A",R47="AA",R47="AAA"),AP47,0))</f>
        <v/>
      </c>
      <c r="AS47" s="46">
        <f>IF(D47="","",IF(R47="B",AP47,0))</f>
        <v/>
      </c>
      <c r="AT47" s="46">
        <f>IF(D47="","",IF(R47="C",AP47,0))</f>
        <v/>
      </c>
      <c r="AU47" s="47">
        <f>IF(D47="","",IFERROR(AN47/AJ47,0))</f>
        <v/>
      </c>
      <c r="AV47" s="47">
        <f>IF(D47="","",IFERROR(((AO47)/AJ47),0))</f>
        <v/>
      </c>
      <c r="AW47" s="48">
        <f>IF(D47="","",IF(OR(S47="S",NOT(AND(ISNUMBER(AC47),ISNUMBER(AL47),AC47*AL47&gt;=0))),0,AC47*AL47))</f>
        <v/>
      </c>
      <c r="AX47" s="49">
        <f>IFERROR(IF(D47="","",AW47*AG47),0)</f>
        <v/>
      </c>
      <c r="AY47" s="48">
        <f>IF(D47="","",IF(OR(S47="S",NOT(AND(ISNUMBER(AC47),ISNUMBER(AK47),AC47*AK47&gt;=0))),0,AC47*AK47))</f>
        <v/>
      </c>
      <c r="AZ47" s="48">
        <f>IFERROR(IF(D47="","",IF(AY47=0,0,IF(((AY47)-(U47+Y47))&lt;0,0,(AY47)-U47))),0)</f>
        <v/>
      </c>
      <c r="BA47" s="49">
        <f>IF(D47="","",AZ47*AG47)</f>
        <v/>
      </c>
      <c r="BB47" s="49">
        <f>IF(D47="","",IF(OR(R47="A",R47="AA",R47="AAA"),BA47,0))</f>
        <v/>
      </c>
      <c r="BC47" s="49">
        <f>IF(D47="","",IF(R47="B",BA47,0))</f>
        <v/>
      </c>
      <c r="BD47" s="49">
        <f>IF(D47="","",IF(R47="B",BA47,0))</f>
        <v/>
      </c>
      <c r="BE47" s="49">
        <f>IF(D47="","",IF(S47="S",
1,
IF(AC47=0,
1,
IF(
IFERROR(((U47+Y47)*AG47)/((AC47*AK47)*AG47),0)&lt;0,
0,
IF(
IFERROR(((U47+Y47)*AG47)/((AC47*AK47)*AG47),0)&gt;1,
1,
IFERROR(((U47+Y47)*AG47)/((AC47*AK47)*AG47),0)
)
)
)
))</f>
        <v/>
      </c>
      <c r="BF47" s="49">
        <f>IF(D47="","",IF(S47="S",
1,
IF(AC47=0,
1,
IF(
IFERROR(((U47+V47+Y47)*AG47)/((AC47*AK47)*AG47),0)&lt;0,
0,
IF(
IFERROR(((U47+V47+Y47)*AG47)/((AC47*AK47)*AG47),0)&gt;1,
1,
IFERROR(((U47+V47+Y47)*AG47)/((AC47*AK47)*AG47),0)
)
)
)
))</f>
        <v/>
      </c>
      <c r="BG47" s="50">
        <f>IF(D47="","",IF(S47="S",0,IF(AND(ISNUMBER(AC47),ISNUMBER(AM47)),IF(OR(AC47*AM47&lt;0,ISERR(AC47*AM47)),0,AC47*AM47),0)))</f>
        <v/>
      </c>
      <c r="BH47" s="50">
        <f>IF(D47="","",IF(BY47&gt;TODAY()-60,0,IF(Y47&gt;12,MAX(0,(U47+Y47)-BG47),MAX(0,U47-BG47))))</f>
        <v/>
      </c>
      <c r="BI47" s="51">
        <f>IF(D47="","",BH47*AG47)</f>
        <v/>
      </c>
      <c r="BJ47" s="51">
        <f>IF(D47="","",IF(OR(R47="A",R47="AA",R47="AAA"),BI47,0))</f>
        <v/>
      </c>
      <c r="BK47" s="51">
        <f>IF(D47="","",IF(R47="B",BI47,0))</f>
        <v/>
      </c>
      <c r="BL47" s="51">
        <f>IF(D47="","",IF(R47="C",BI47,0))</f>
        <v/>
      </c>
      <c r="BM47" s="51">
        <f>IF(D47="","",IFERROR(MAX(0,MIN(BI47/AP47,1)),0))</f>
        <v/>
      </c>
      <c r="BN47" s="52">
        <f>IF(D47="","",AB47*AG47)</f>
        <v/>
      </c>
      <c r="BO47" s="52">
        <f>IF(D47="","",(U47+V47+X47)*AG47)</f>
        <v/>
      </c>
      <c r="BP47" s="52">
        <f>IF(D47="","",(AB47*3)*AG47)</f>
        <v/>
      </c>
      <c r="BQ47" s="52">
        <f>IF(D47="","",IF(BO47-BP47&gt;0,0,BO47-BP47))</f>
        <v/>
      </c>
      <c r="BR47" s="52">
        <f>IF(D47="","",IF(BO47-BP47-BN47&gt;0,0,BO47-BP47-BN47))</f>
        <v/>
      </c>
      <c r="BS47" s="53">
        <f>IF(D47="","",IFERROR(AB47*AI47,0))</f>
        <v/>
      </c>
      <c r="BT47" s="53">
        <f>IF(D47="","",IFERROR(IF(X47&gt;12, AI47*(U47+V47+X47), AI47*(U47+V47)),0))</f>
        <v/>
      </c>
      <c r="BU47" s="53">
        <f>IF(D47="","",IFERROR(((AB47*3)*AI47),0))</f>
        <v/>
      </c>
      <c r="BV47" s="53">
        <f>IF(D47="","",IF(BT47-BU47&gt;0,0,BT47-BU47))</f>
        <v/>
      </c>
      <c r="BW47" s="53">
        <f>IF(D47="","",IF(BT47-BU47-BS47&gt;0,0,BT47-BU47-BS47))</f>
        <v/>
      </c>
      <c r="BX47" s="36">
        <f>IF(D47="","",IFERROR(VLOOKUP(D47,'produto-entrada-7'!A:M,3,0),"SEM PEDIDO"))</f>
        <v/>
      </c>
      <c r="BY47" s="36">
        <f>IF(D47="","",VLOOKUP(D47,'produto-estoque-total-7'!A:AB,25,0))</f>
        <v/>
      </c>
      <c r="BZ47" s="36">
        <f>IF(D47="","",IFERROR(VLOOKUP(D47,'produto-estoque-total-7'!A:AB,26,0)/100,0))</f>
        <v/>
      </c>
      <c r="CA47" s="36">
        <f>IF(D47="","",IFERROR(VLOOKUP(D47,'produto-estoque-total-7'!A:AB,27,0)/100,0))</f>
        <v/>
      </c>
      <c r="CB47" s="41">
        <f>IF(D47="","",V47*AF47)</f>
        <v/>
      </c>
      <c r="CC47" s="41">
        <f>IF(D47="","",V47*AI47)</f>
        <v/>
      </c>
      <c r="CD47" s="54">
        <f>IF(D47="","",VLOOKUP(D47,'produto-estoque-total-7'!A:AB,28,0))</f>
        <v/>
      </c>
    </row>
    <row r="48">
      <c r="A48" s="36">
        <f>IF(D48="","",VLOOKUP(D48,'produto-estoque-total-7'!A:AB,3,0))</f>
        <v/>
      </c>
      <c r="B48" s="1">
        <f>IF(D48="","",VLOOKUP(D48,'produto-estoque-total-7'!A:AB,12,0))</f>
        <v/>
      </c>
      <c r="C48" s="1">
        <f>IF(D48="","",VLOOKUP(D48,'produto-estoque-total-7'!A:AB,2,0))</f>
        <v/>
      </c>
      <c r="D48" s="37">
        <f>IFERROR(IF('produto-estoque-total-7'!A47="","",'produto-estoque-total-7'!A47),"")</f>
        <v/>
      </c>
      <c r="E48" s="1">
        <f>IF(D48="","",VLOOKUP(D48,'produto-estoque-total-7'!A:AB,4,0))</f>
        <v/>
      </c>
      <c r="F48" s="36">
        <f>IF(D48="","",VLOOKUP(D48,'produto-estoque-total-7'!A:AB,13,0))</f>
        <v/>
      </c>
      <c r="G48" s="1">
        <f>IF(F48="","",VLOOKUP(F48,'FORNECEDORES X COMPRADOR'!A:D,4,0))</f>
        <v/>
      </c>
      <c r="H48" s="1">
        <f>IF(F48="","",VLOOKUP(F48,'FORNECEDORES X COMPRADOR'!A:E,5,0))</f>
        <v/>
      </c>
      <c r="I48" s="36">
        <f>IF(D48="","",VLOOKUP(D48,'produto-estoque-total-7'!A:AB,15,0))</f>
        <v/>
      </c>
      <c r="J48" s="36">
        <f>IF(D48="","",VLOOKUP(D48,'produto-estoque-total-7'!A:AB,19,0))</f>
        <v/>
      </c>
      <c r="K48" s="1">
        <f>IF(D48="","",VLOOKUP(D48,'produto-estoque-total-7'!A:AB,20,0))</f>
        <v/>
      </c>
      <c r="L48" s="36">
        <f>IF(D48="","",VLOOKUP(D48,'produto-estoque-total-7'!A:AB,17,0))</f>
        <v/>
      </c>
      <c r="M48" s="1">
        <f>IF(D48="","",VLOOKUP(D48,'produto-estoque-total-7'!A:AB,18,0))</f>
        <v/>
      </c>
      <c r="N48" s="36">
        <f>IF(D48="","",VLOOKUP(D48,'produto-estoque-total-7'!A:AB,21,0))</f>
        <v/>
      </c>
      <c r="O48" s="1">
        <f>IF(D48="","",VLOOKUP(D48,'produto-estoque-total-7'!A:AB,22,0))</f>
        <v/>
      </c>
      <c r="P48" s="36">
        <f>IF(D48="","",VLOOKUP(D48,'produto-estoque-total-7'!A:AB,23,0))</f>
        <v/>
      </c>
      <c r="Q48" s="1">
        <f>IF(D48="","",VLOOKUP(D48,'produto-estoque-total-7'!A:AB,24,0))</f>
        <v/>
      </c>
      <c r="R48" s="38">
        <f>IFERROR(IF(D48="","",VLOOKUP(D48,'produto-venda-7'!B:N,13,0)),"C")</f>
        <v/>
      </c>
      <c r="S48" s="39">
        <f>IF(D48="","",VLOOKUP(D48,'produto-estoque-total-7'!A:AB,6,0))</f>
        <v/>
      </c>
      <c r="T48" s="39">
        <f>IF(D48="","",VLOOKUP(D48,'produto-estoque-total-7'!A:AB,5,0))</f>
        <v/>
      </c>
      <c r="U48" s="40">
        <f>IF(D48="","",VLOOKUP(D48,'produto-estoque-total-7'!A:AB,11,0))</f>
        <v/>
      </c>
      <c r="V48" s="41">
        <f>IF(D48="","",IFERROR(VLOOKUP(D48,'produto-entrada-7'!A:M,10,0),0))</f>
        <v/>
      </c>
      <c r="W48" s="42" t="n"/>
      <c r="X48" s="39">
        <f>IF(D48="","",VLOOKUP(D48,'produto-estoque-total-7'!A:AB,8,0))</f>
        <v/>
      </c>
      <c r="Y48" s="39">
        <f>IF(D48="","",VLOOKUP(D48,'produto-estoque-total-7'!A:AB,9,0))</f>
        <v/>
      </c>
      <c r="Z48" s="39">
        <f>IF(D48="","",VLOOKUP(D48,'produto-estoque-total-7'!A:AB,10,0))</f>
        <v/>
      </c>
      <c r="AA48" s="39">
        <f>IFERROR(IF(D48="","",VLOOKUP(D48,'produto-venda-7'!B:N,4,0)),0)</f>
        <v/>
      </c>
      <c r="AB48" s="39">
        <f>IFERROR(IF(D48="","",VLOOKUP(D48,'produto-venda-7'!B:N,5,0)),0)</f>
        <v/>
      </c>
      <c r="AC48" s="39">
        <f>IF(D48="","",IFERROR(AA48/90,0))</f>
        <v/>
      </c>
      <c r="AD48" s="36">
        <f>IF(D48="","",IFERROR(VLOOKUP(D48,'produto-entrada-7'!A:M,4,0),0))</f>
        <v/>
      </c>
      <c r="AE48" s="36">
        <f>IFERROR(IF(D48="","",VLOOKUP(D48,'produto-venda-7'!B:N,10,0)),0)</f>
        <v/>
      </c>
      <c r="AF48" s="36">
        <f>IF(D48="","",IFERROR(VLOOKUP(D48,'produto-entrada-7'!A:M,11,0),0))</f>
        <v/>
      </c>
      <c r="AG48" s="1">
        <f>IF(D48="","",IFERROR(VLOOKUP(D48,'produto-entrada-7'!A:M,12,0),0))</f>
        <v/>
      </c>
      <c r="AH48" s="1">
        <f>IF(D48="","",IFERROR(VLOOKUP(D48,'produto-entrada-7'!A:M,13,0),0))</f>
        <v/>
      </c>
      <c r="AI48" s="36">
        <f>IFERROR(IF(D48="","",VLOOKUP(D48,'produto-venda-7'!B:N,11,0)),0)</f>
        <v/>
      </c>
      <c r="AJ48" s="43">
        <f>IF(D48="","",IFERROR(AI48*AB48,0))</f>
        <v/>
      </c>
      <c r="AK48" s="44">
        <f>IFERROR(IF(D48="","",VLOOKUP(F48,'ANALISE FORNECEDOR'!$A:$I,8,0)),"")</f>
        <v/>
      </c>
      <c r="AL48" s="44">
        <f>IF(D48="","",AVERAGE(AM48,AK48))</f>
        <v/>
      </c>
      <c r="AM48" s="44">
        <f>IFERROR(IF(D48="","",VLOOKUP(F48,'ANALISE FORNECEDOR'!$A:$I,9,0)),"")</f>
        <v/>
      </c>
      <c r="AN48" s="45">
        <f>IF(D48="","",IF(Y48&gt;12,AI48*(U48+Y48),AI48*U48))</f>
        <v/>
      </c>
      <c r="AO48" s="45">
        <f>IF(D48="","",IF(Y48&gt;12,AI48*(U48+V48+Y48),AI48*(U48+V48)))</f>
        <v/>
      </c>
      <c r="AP48" s="46">
        <f>IF(D48="","",IF(Y48&gt;12,AG48*(U48+Y48),AG48*U48))</f>
        <v/>
      </c>
      <c r="AQ48" s="46">
        <f>IF(D48="","",IF(Y48&gt;12,AG48*(U48+V48+Y48),AG48*(U48+V48)))</f>
        <v/>
      </c>
      <c r="AR48" s="46">
        <f>IF(D48="","",IF(OR(R48="A",R48="AA",R48="AAA"),AP48,0))</f>
        <v/>
      </c>
      <c r="AS48" s="46">
        <f>IF(D48="","",IF(R48="B",AP48,0))</f>
        <v/>
      </c>
      <c r="AT48" s="46">
        <f>IF(D48="","",IF(R48="C",AP48,0))</f>
        <v/>
      </c>
      <c r="AU48" s="47">
        <f>IF(D48="","",IFERROR(AN48/AJ48,0))</f>
        <v/>
      </c>
      <c r="AV48" s="47">
        <f>IF(D48="","",IFERROR(((AO48)/AJ48),0))</f>
        <v/>
      </c>
      <c r="AW48" s="48">
        <f>IF(D48="","",IF(OR(S48="S",NOT(AND(ISNUMBER(AC48),ISNUMBER(AL48),AC48*AL48&gt;=0))),0,AC48*AL48))</f>
        <v/>
      </c>
      <c r="AX48" s="49">
        <f>IFERROR(IF(D48="","",AW48*AG48),0)</f>
        <v/>
      </c>
      <c r="AY48" s="48">
        <f>IF(D48="","",IF(OR(S48="S",NOT(AND(ISNUMBER(AC48),ISNUMBER(AK48),AC48*AK48&gt;=0))),0,AC48*AK48))</f>
        <v/>
      </c>
      <c r="AZ48" s="48">
        <f>IFERROR(IF(D48="","",IF(AY48=0,0,IF(((AY48)-(U48+Y48))&lt;0,0,(AY48)-U48))),0)</f>
        <v/>
      </c>
      <c r="BA48" s="49">
        <f>IF(D48="","",AZ48*AG48)</f>
        <v/>
      </c>
      <c r="BB48" s="49">
        <f>IF(D48="","",IF(OR(R48="A",R48="AA",R48="AAA"),BA48,0))</f>
        <v/>
      </c>
      <c r="BC48" s="49">
        <f>IF(D48="","",IF(R48="B",BA48,0))</f>
        <v/>
      </c>
      <c r="BD48" s="49">
        <f>IF(D48="","",IF(R48="B",BA48,0))</f>
        <v/>
      </c>
      <c r="BE48" s="49">
        <f>IF(D48="","",IF(S48="S",
1,
IF(AC48=0,
1,
IF(
IFERROR(((U48+Y48)*AG48)/((AC48*AK48)*AG48),0)&lt;0,
0,
IF(
IFERROR(((U48+Y48)*AG48)/((AC48*AK48)*AG48),0)&gt;1,
1,
IFERROR(((U48+Y48)*AG48)/((AC48*AK48)*AG48),0)
)
)
)
))</f>
        <v/>
      </c>
      <c r="BF48" s="49">
        <f>IF(D48="","",IF(S48="S",
1,
IF(AC48=0,
1,
IF(
IFERROR(((U48+V48+Y48)*AG48)/((AC48*AK48)*AG48),0)&lt;0,
0,
IF(
IFERROR(((U48+V48+Y48)*AG48)/((AC48*AK48)*AG48),0)&gt;1,
1,
IFERROR(((U48+V48+Y48)*AG48)/((AC48*AK48)*AG48),0)
)
)
)
))</f>
        <v/>
      </c>
      <c r="BG48" s="50">
        <f>IF(D48="","",IF(S48="S",0,IF(AND(ISNUMBER(AC48),ISNUMBER(AM48)),IF(OR(AC48*AM48&lt;0,ISERR(AC48*AM48)),0,AC48*AM48),0)))</f>
        <v/>
      </c>
      <c r="BH48" s="50">
        <f>IF(D48="","",IF(BY48&gt;TODAY()-60,0,IF(Y48&gt;12,MAX(0,(U48+Y48)-BG48),MAX(0,U48-BG48))))</f>
        <v/>
      </c>
      <c r="BI48" s="51">
        <f>IF(D48="","",BH48*AG48)</f>
        <v/>
      </c>
      <c r="BJ48" s="51">
        <f>IF(D48="","",IF(OR(R48="A",R48="AA",R48="AAA"),BI48,0))</f>
        <v/>
      </c>
      <c r="BK48" s="51">
        <f>IF(D48="","",IF(R48="B",BI48,0))</f>
        <v/>
      </c>
      <c r="BL48" s="51">
        <f>IF(D48="","",IF(R48="C",BI48,0))</f>
        <v/>
      </c>
      <c r="BM48" s="51">
        <f>IF(D48="","",IFERROR(MAX(0,MIN(BI48/AP48,1)),0))</f>
        <v/>
      </c>
      <c r="BN48" s="52">
        <f>IF(D48="","",AB48*AG48)</f>
        <v/>
      </c>
      <c r="BO48" s="52">
        <f>IF(D48="","",(U48+V48+X48)*AG48)</f>
        <v/>
      </c>
      <c r="BP48" s="52">
        <f>IF(D48="","",(AB48*3)*AG48)</f>
        <v/>
      </c>
      <c r="BQ48" s="52">
        <f>IF(D48="","",IF(BO48-BP48&gt;0,0,BO48-BP48))</f>
        <v/>
      </c>
      <c r="BR48" s="52">
        <f>IF(D48="","",IF(BO48-BP48-BN48&gt;0,0,BO48-BP48-BN48))</f>
        <v/>
      </c>
      <c r="BS48" s="53">
        <f>IF(D48="","",IFERROR(AB48*AI48,0))</f>
        <v/>
      </c>
      <c r="BT48" s="53">
        <f>IF(D48="","",IFERROR(IF(X48&gt;12, AI48*(U48+V48+X48), AI48*(U48+V48)),0))</f>
        <v/>
      </c>
      <c r="BU48" s="53">
        <f>IF(D48="","",IFERROR(((AB48*3)*AI48),0))</f>
        <v/>
      </c>
      <c r="BV48" s="53">
        <f>IF(D48="","",IF(BT48-BU48&gt;0,0,BT48-BU48))</f>
        <v/>
      </c>
      <c r="BW48" s="53">
        <f>IF(D48="","",IF(BT48-BU48-BS48&gt;0,0,BT48-BU48-BS48))</f>
        <v/>
      </c>
      <c r="BX48" s="36">
        <f>IF(D48="","",IFERROR(VLOOKUP(D48,'produto-entrada-7'!A:M,3,0),"SEM PEDIDO"))</f>
        <v/>
      </c>
      <c r="BY48" s="36">
        <f>IF(D48="","",VLOOKUP(D48,'produto-estoque-total-7'!A:AB,25,0))</f>
        <v/>
      </c>
      <c r="BZ48" s="36">
        <f>IF(D48="","",IFERROR(VLOOKUP(D48,'produto-estoque-total-7'!A:AB,26,0)/100,0))</f>
        <v/>
      </c>
      <c r="CA48" s="36">
        <f>IF(D48="","",IFERROR(VLOOKUP(D48,'produto-estoque-total-7'!A:AB,27,0)/100,0))</f>
        <v/>
      </c>
      <c r="CB48" s="41">
        <f>IF(D48="","",V48*AF48)</f>
        <v/>
      </c>
      <c r="CC48" s="41">
        <f>IF(D48="","",V48*AI48)</f>
        <v/>
      </c>
      <c r="CD48" s="54">
        <f>IF(D48="","",VLOOKUP(D48,'produto-estoque-total-7'!A:AB,28,0))</f>
        <v/>
      </c>
    </row>
    <row r="49">
      <c r="A49" s="36">
        <f>IF(D49="","",VLOOKUP(D49,'produto-estoque-total-7'!A:AB,3,0))</f>
        <v/>
      </c>
      <c r="B49" s="1">
        <f>IF(D49="","",VLOOKUP(D49,'produto-estoque-total-7'!A:AB,12,0))</f>
        <v/>
      </c>
      <c r="C49" s="1">
        <f>IF(D49="","",VLOOKUP(D49,'produto-estoque-total-7'!A:AB,2,0))</f>
        <v/>
      </c>
      <c r="D49" s="37">
        <f>IFERROR(IF('produto-estoque-total-7'!A48="","",'produto-estoque-total-7'!A48),"")</f>
        <v/>
      </c>
      <c r="E49" s="1">
        <f>IF(D49="","",VLOOKUP(D49,'produto-estoque-total-7'!A:AB,4,0))</f>
        <v/>
      </c>
      <c r="F49" s="36">
        <f>IF(D49="","",VLOOKUP(D49,'produto-estoque-total-7'!A:AB,13,0))</f>
        <v/>
      </c>
      <c r="G49" s="1">
        <f>IF(F49="","",VLOOKUP(F49,'FORNECEDORES X COMPRADOR'!A:D,4,0))</f>
        <v/>
      </c>
      <c r="H49" s="1">
        <f>IF(F49="","",VLOOKUP(F49,'FORNECEDORES X COMPRADOR'!A:E,5,0))</f>
        <v/>
      </c>
      <c r="I49" s="36">
        <f>IF(D49="","",VLOOKUP(D49,'produto-estoque-total-7'!A:AB,15,0))</f>
        <v/>
      </c>
      <c r="J49" s="36">
        <f>IF(D49="","",VLOOKUP(D49,'produto-estoque-total-7'!A:AB,19,0))</f>
        <v/>
      </c>
      <c r="K49" s="1">
        <f>IF(D49="","",VLOOKUP(D49,'produto-estoque-total-7'!A:AB,20,0))</f>
        <v/>
      </c>
      <c r="L49" s="36">
        <f>IF(D49="","",VLOOKUP(D49,'produto-estoque-total-7'!A:AB,17,0))</f>
        <v/>
      </c>
      <c r="M49" s="1">
        <f>IF(D49="","",VLOOKUP(D49,'produto-estoque-total-7'!A:AB,18,0))</f>
        <v/>
      </c>
      <c r="N49" s="36">
        <f>IF(D49="","",VLOOKUP(D49,'produto-estoque-total-7'!A:AB,21,0))</f>
        <v/>
      </c>
      <c r="O49" s="1">
        <f>IF(D49="","",VLOOKUP(D49,'produto-estoque-total-7'!A:AB,22,0))</f>
        <v/>
      </c>
      <c r="P49" s="36">
        <f>IF(D49="","",VLOOKUP(D49,'produto-estoque-total-7'!A:AB,23,0))</f>
        <v/>
      </c>
      <c r="Q49" s="1">
        <f>IF(D49="","",VLOOKUP(D49,'produto-estoque-total-7'!A:AB,24,0))</f>
        <v/>
      </c>
      <c r="R49" s="38">
        <f>IFERROR(IF(D49="","",VLOOKUP(D49,'produto-venda-7'!B:N,13,0)),"C")</f>
        <v/>
      </c>
      <c r="S49" s="39">
        <f>IF(D49="","",VLOOKUP(D49,'produto-estoque-total-7'!A:AB,6,0))</f>
        <v/>
      </c>
      <c r="T49" s="39">
        <f>IF(D49="","",VLOOKUP(D49,'produto-estoque-total-7'!A:AB,5,0))</f>
        <v/>
      </c>
      <c r="U49" s="40">
        <f>IF(D49="","",VLOOKUP(D49,'produto-estoque-total-7'!A:AB,11,0))</f>
        <v/>
      </c>
      <c r="V49" s="41">
        <f>IF(D49="","",IFERROR(VLOOKUP(D49,'produto-entrada-7'!A:M,10,0),0))</f>
        <v/>
      </c>
      <c r="W49" s="42" t="n"/>
      <c r="X49" s="39">
        <f>IF(D49="","",VLOOKUP(D49,'produto-estoque-total-7'!A:AB,8,0))</f>
        <v/>
      </c>
      <c r="Y49" s="39">
        <f>IF(D49="","",VLOOKUP(D49,'produto-estoque-total-7'!A:AB,9,0))</f>
        <v/>
      </c>
      <c r="Z49" s="39">
        <f>IF(D49="","",VLOOKUP(D49,'produto-estoque-total-7'!A:AB,10,0))</f>
        <v/>
      </c>
      <c r="AA49" s="39">
        <f>IFERROR(IF(D49="","",VLOOKUP(D49,'produto-venda-7'!B:N,4,0)),0)</f>
        <v/>
      </c>
      <c r="AB49" s="39">
        <f>IFERROR(IF(D49="","",VLOOKUP(D49,'produto-venda-7'!B:N,5,0)),0)</f>
        <v/>
      </c>
      <c r="AC49" s="39">
        <f>IF(D49="","",IFERROR(AA49/90,0))</f>
        <v/>
      </c>
      <c r="AD49" s="36">
        <f>IF(D49="","",IFERROR(VLOOKUP(D49,'produto-entrada-7'!A:M,4,0),0))</f>
        <v/>
      </c>
      <c r="AE49" s="36">
        <f>IFERROR(IF(D49="","",VLOOKUP(D49,'produto-venda-7'!B:N,10,0)),0)</f>
        <v/>
      </c>
      <c r="AF49" s="36">
        <f>IF(D49="","",IFERROR(VLOOKUP(D49,'produto-entrada-7'!A:M,11,0),0))</f>
        <v/>
      </c>
      <c r="AG49" s="1">
        <f>IF(D49="","",IFERROR(VLOOKUP(D49,'produto-entrada-7'!A:M,12,0),0))</f>
        <v/>
      </c>
      <c r="AH49" s="1">
        <f>IF(D49="","",IFERROR(VLOOKUP(D49,'produto-entrada-7'!A:M,13,0),0))</f>
        <v/>
      </c>
      <c r="AI49" s="36">
        <f>IFERROR(IF(D49="","",VLOOKUP(D49,'produto-venda-7'!B:N,11,0)),0)</f>
        <v/>
      </c>
      <c r="AJ49" s="43">
        <f>IF(D49="","",IFERROR(AI49*AB49,0))</f>
        <v/>
      </c>
      <c r="AK49" s="44">
        <f>IFERROR(IF(D49="","",VLOOKUP(F49,'ANALISE FORNECEDOR'!$A:$I,8,0)),"")</f>
        <v/>
      </c>
      <c r="AL49" s="44">
        <f>IF(D49="","",AVERAGE(AM49,AK49))</f>
        <v/>
      </c>
      <c r="AM49" s="44">
        <f>IFERROR(IF(D49="","",VLOOKUP(F49,'ANALISE FORNECEDOR'!$A:$I,9,0)),"")</f>
        <v/>
      </c>
      <c r="AN49" s="45">
        <f>IF(D49="","",IF(Y49&gt;12,AI49*(U49+Y49),AI49*U49))</f>
        <v/>
      </c>
      <c r="AO49" s="45">
        <f>IF(D49="","",IF(Y49&gt;12,AI49*(U49+V49+Y49),AI49*(U49+V49)))</f>
        <v/>
      </c>
      <c r="AP49" s="46">
        <f>IF(D49="","",IF(Y49&gt;12,AG49*(U49+Y49),AG49*U49))</f>
        <v/>
      </c>
      <c r="AQ49" s="46">
        <f>IF(D49="","",IF(Y49&gt;12,AG49*(U49+V49+Y49),AG49*(U49+V49)))</f>
        <v/>
      </c>
      <c r="AR49" s="46">
        <f>IF(D49="","",IF(OR(R49="A",R49="AA",R49="AAA"),AP49,0))</f>
        <v/>
      </c>
      <c r="AS49" s="46">
        <f>IF(D49="","",IF(R49="B",AP49,0))</f>
        <v/>
      </c>
      <c r="AT49" s="46">
        <f>IF(D49="","",IF(R49="C",AP49,0))</f>
        <v/>
      </c>
      <c r="AU49" s="47">
        <f>IF(D49="","",IFERROR(AN49/AJ49,0))</f>
        <v/>
      </c>
      <c r="AV49" s="47">
        <f>IF(D49="","",IFERROR(((AO49)/AJ49),0))</f>
        <v/>
      </c>
      <c r="AW49" s="48">
        <f>IF(D49="","",IF(OR(S49="S",NOT(AND(ISNUMBER(AC49),ISNUMBER(AL49),AC49*AL49&gt;=0))),0,AC49*AL49))</f>
        <v/>
      </c>
      <c r="AX49" s="49">
        <f>IFERROR(IF(D49="","",AW49*AG49),0)</f>
        <v/>
      </c>
      <c r="AY49" s="48">
        <f>IF(D49="","",IF(OR(S49="S",NOT(AND(ISNUMBER(AC49),ISNUMBER(AK49),AC49*AK49&gt;=0))),0,AC49*AK49))</f>
        <v/>
      </c>
      <c r="AZ49" s="48">
        <f>IFERROR(IF(D49="","",IF(AY49=0,0,IF(((AY49)-(U49+Y49))&lt;0,0,(AY49)-U49))),0)</f>
        <v/>
      </c>
      <c r="BA49" s="49">
        <f>IF(D49="","",AZ49*AG49)</f>
        <v/>
      </c>
      <c r="BB49" s="49">
        <f>IF(D49="","",IF(OR(R49="A",R49="AA",R49="AAA"),BA49,0))</f>
        <v/>
      </c>
      <c r="BC49" s="49">
        <f>IF(D49="","",IF(R49="B",BA49,0))</f>
        <v/>
      </c>
      <c r="BD49" s="49">
        <f>IF(D49="","",IF(R49="B",BA49,0))</f>
        <v/>
      </c>
      <c r="BE49" s="49">
        <f>IF(D49="","",IF(S49="S",
1,
IF(AC49=0,
1,
IF(
IFERROR(((U49+Y49)*AG49)/((AC49*AK49)*AG49),0)&lt;0,
0,
IF(
IFERROR(((U49+Y49)*AG49)/((AC49*AK49)*AG49),0)&gt;1,
1,
IFERROR(((U49+Y49)*AG49)/((AC49*AK49)*AG49),0)
)
)
)
))</f>
        <v/>
      </c>
      <c r="BF49" s="49">
        <f>IF(D49="","",IF(S49="S",
1,
IF(AC49=0,
1,
IF(
IFERROR(((U49+V49+Y49)*AG49)/((AC49*AK49)*AG49),0)&lt;0,
0,
IF(
IFERROR(((U49+V49+Y49)*AG49)/((AC49*AK49)*AG49),0)&gt;1,
1,
IFERROR(((U49+V49+Y49)*AG49)/((AC49*AK49)*AG49),0)
)
)
)
))</f>
        <v/>
      </c>
      <c r="BG49" s="50">
        <f>IF(D49="","",IF(S49="S",0,IF(AND(ISNUMBER(AC49),ISNUMBER(AM49)),IF(OR(AC49*AM49&lt;0,ISERR(AC49*AM49)),0,AC49*AM49),0)))</f>
        <v/>
      </c>
      <c r="BH49" s="50">
        <f>IF(D49="","",IF(BY49&gt;TODAY()-60,0,IF(Y49&gt;12,MAX(0,(U49+Y49)-BG49),MAX(0,U49-BG49))))</f>
        <v/>
      </c>
      <c r="BI49" s="51">
        <f>IF(D49="","",BH49*AG49)</f>
        <v/>
      </c>
      <c r="BJ49" s="51">
        <f>IF(D49="","",IF(OR(R49="A",R49="AA",R49="AAA"),BI49,0))</f>
        <v/>
      </c>
      <c r="BK49" s="51">
        <f>IF(D49="","",IF(R49="B",BI49,0))</f>
        <v/>
      </c>
      <c r="BL49" s="51">
        <f>IF(D49="","",IF(R49="C",BI49,0))</f>
        <v/>
      </c>
      <c r="BM49" s="51">
        <f>IF(D49="","",IFERROR(MAX(0,MIN(BI49/AP49,1)),0))</f>
        <v/>
      </c>
      <c r="BN49" s="52">
        <f>IF(D49="","",AB49*AG49)</f>
        <v/>
      </c>
      <c r="BO49" s="52">
        <f>IF(D49="","",(U49+V49+X49)*AG49)</f>
        <v/>
      </c>
      <c r="BP49" s="52">
        <f>IF(D49="","",(AB49*3)*AG49)</f>
        <v/>
      </c>
      <c r="BQ49" s="52">
        <f>IF(D49="","",IF(BO49-BP49&gt;0,0,BO49-BP49))</f>
        <v/>
      </c>
      <c r="BR49" s="52">
        <f>IF(D49="","",IF(BO49-BP49-BN49&gt;0,0,BO49-BP49-BN49))</f>
        <v/>
      </c>
      <c r="BS49" s="53">
        <f>IF(D49="","",IFERROR(AB49*AI49,0))</f>
        <v/>
      </c>
      <c r="BT49" s="53">
        <f>IF(D49="","",IFERROR(IF(X49&gt;12, AI49*(U49+V49+X49), AI49*(U49+V49)),0))</f>
        <v/>
      </c>
      <c r="BU49" s="53">
        <f>IF(D49="","",IFERROR(((AB49*3)*AI49),0))</f>
        <v/>
      </c>
      <c r="BV49" s="53">
        <f>IF(D49="","",IF(BT49-BU49&gt;0,0,BT49-BU49))</f>
        <v/>
      </c>
      <c r="BW49" s="53">
        <f>IF(D49="","",IF(BT49-BU49-BS49&gt;0,0,BT49-BU49-BS49))</f>
        <v/>
      </c>
      <c r="BX49" s="36">
        <f>IF(D49="","",IFERROR(VLOOKUP(D49,'produto-entrada-7'!A:M,3,0),"SEM PEDIDO"))</f>
        <v/>
      </c>
      <c r="BY49" s="36">
        <f>IF(D49="","",VLOOKUP(D49,'produto-estoque-total-7'!A:AB,25,0))</f>
        <v/>
      </c>
      <c r="BZ49" s="36">
        <f>IF(D49="","",IFERROR(VLOOKUP(D49,'produto-estoque-total-7'!A:AB,26,0)/100,0))</f>
        <v/>
      </c>
      <c r="CA49" s="36">
        <f>IF(D49="","",IFERROR(VLOOKUP(D49,'produto-estoque-total-7'!A:AB,27,0)/100,0))</f>
        <v/>
      </c>
      <c r="CB49" s="41">
        <f>IF(D49="","",V49*AF49)</f>
        <v/>
      </c>
      <c r="CC49" s="41">
        <f>IF(D49="","",V49*AI49)</f>
        <v/>
      </c>
      <c r="CD49" s="54">
        <f>IF(D49="","",VLOOKUP(D49,'produto-estoque-total-7'!A:AB,28,0))</f>
        <v/>
      </c>
    </row>
    <row r="50">
      <c r="A50" s="36">
        <f>IF(D50="","",VLOOKUP(D50,'produto-estoque-total-7'!A:AB,3,0))</f>
        <v/>
      </c>
      <c r="B50" s="1">
        <f>IF(D50="","",VLOOKUP(D50,'produto-estoque-total-7'!A:AB,12,0))</f>
        <v/>
      </c>
      <c r="C50" s="1">
        <f>IF(D50="","",VLOOKUP(D50,'produto-estoque-total-7'!A:AB,2,0))</f>
        <v/>
      </c>
      <c r="D50" s="37">
        <f>IFERROR(IF('produto-estoque-total-7'!A49="","",'produto-estoque-total-7'!A49),"")</f>
        <v/>
      </c>
      <c r="E50" s="1">
        <f>IF(D50="","",VLOOKUP(D50,'produto-estoque-total-7'!A:AB,4,0))</f>
        <v/>
      </c>
      <c r="F50" s="36">
        <f>IF(D50="","",VLOOKUP(D50,'produto-estoque-total-7'!A:AB,13,0))</f>
        <v/>
      </c>
      <c r="G50" s="1">
        <f>IF(F50="","",VLOOKUP(F50,'FORNECEDORES X COMPRADOR'!A:D,4,0))</f>
        <v/>
      </c>
      <c r="H50" s="1">
        <f>IF(F50="","",VLOOKUP(F50,'FORNECEDORES X COMPRADOR'!A:E,5,0))</f>
        <v/>
      </c>
      <c r="I50" s="36">
        <f>IF(D50="","",VLOOKUP(D50,'produto-estoque-total-7'!A:AB,15,0))</f>
        <v/>
      </c>
      <c r="J50" s="36">
        <f>IF(D50="","",VLOOKUP(D50,'produto-estoque-total-7'!A:AB,19,0))</f>
        <v/>
      </c>
      <c r="K50" s="1">
        <f>IF(D50="","",VLOOKUP(D50,'produto-estoque-total-7'!A:AB,20,0))</f>
        <v/>
      </c>
      <c r="L50" s="36">
        <f>IF(D50="","",VLOOKUP(D50,'produto-estoque-total-7'!A:AB,17,0))</f>
        <v/>
      </c>
      <c r="M50" s="1">
        <f>IF(D50="","",VLOOKUP(D50,'produto-estoque-total-7'!A:AB,18,0))</f>
        <v/>
      </c>
      <c r="N50" s="36">
        <f>IF(D50="","",VLOOKUP(D50,'produto-estoque-total-7'!A:AB,21,0))</f>
        <v/>
      </c>
      <c r="O50" s="1">
        <f>IF(D50="","",VLOOKUP(D50,'produto-estoque-total-7'!A:AB,22,0))</f>
        <v/>
      </c>
      <c r="P50" s="36">
        <f>IF(D50="","",VLOOKUP(D50,'produto-estoque-total-7'!A:AB,23,0))</f>
        <v/>
      </c>
      <c r="Q50" s="1">
        <f>IF(D50="","",VLOOKUP(D50,'produto-estoque-total-7'!A:AB,24,0))</f>
        <v/>
      </c>
      <c r="R50" s="38">
        <f>IFERROR(IF(D50="","",VLOOKUP(D50,'produto-venda-7'!B:N,13,0)),"C")</f>
        <v/>
      </c>
      <c r="S50" s="39">
        <f>IF(D50="","",VLOOKUP(D50,'produto-estoque-total-7'!A:AB,6,0))</f>
        <v/>
      </c>
      <c r="T50" s="39">
        <f>IF(D50="","",VLOOKUP(D50,'produto-estoque-total-7'!A:AB,5,0))</f>
        <v/>
      </c>
      <c r="U50" s="40">
        <f>IF(D50="","",VLOOKUP(D50,'produto-estoque-total-7'!A:AB,11,0))</f>
        <v/>
      </c>
      <c r="V50" s="41">
        <f>IF(D50="","",IFERROR(VLOOKUP(D50,'produto-entrada-7'!A:M,10,0),0))</f>
        <v/>
      </c>
      <c r="W50" s="42" t="n"/>
      <c r="X50" s="39">
        <f>IF(D50="","",VLOOKUP(D50,'produto-estoque-total-7'!A:AB,8,0))</f>
        <v/>
      </c>
      <c r="Y50" s="39">
        <f>IF(D50="","",VLOOKUP(D50,'produto-estoque-total-7'!A:AB,9,0))</f>
        <v/>
      </c>
      <c r="Z50" s="39">
        <f>IF(D50="","",VLOOKUP(D50,'produto-estoque-total-7'!A:AB,10,0))</f>
        <v/>
      </c>
      <c r="AA50" s="39">
        <f>IFERROR(IF(D50="","",VLOOKUP(D50,'produto-venda-7'!B:N,4,0)),0)</f>
        <v/>
      </c>
      <c r="AB50" s="39">
        <f>IFERROR(IF(D50="","",VLOOKUP(D50,'produto-venda-7'!B:N,5,0)),0)</f>
        <v/>
      </c>
      <c r="AC50" s="39">
        <f>IF(D50="","",IFERROR(AA50/90,0))</f>
        <v/>
      </c>
      <c r="AD50" s="36">
        <f>IF(D50="","",IFERROR(VLOOKUP(D50,'produto-entrada-7'!A:M,4,0),0))</f>
        <v/>
      </c>
      <c r="AE50" s="36">
        <f>IFERROR(IF(D50="","",VLOOKUP(D50,'produto-venda-7'!B:N,10,0)),0)</f>
        <v/>
      </c>
      <c r="AF50" s="36">
        <f>IF(D50="","",IFERROR(VLOOKUP(D50,'produto-entrada-7'!A:M,11,0),0))</f>
        <v/>
      </c>
      <c r="AG50" s="1">
        <f>IF(D50="","",IFERROR(VLOOKUP(D50,'produto-entrada-7'!A:M,12,0),0))</f>
        <v/>
      </c>
      <c r="AH50" s="1">
        <f>IF(D50="","",IFERROR(VLOOKUP(D50,'produto-entrada-7'!A:M,13,0),0))</f>
        <v/>
      </c>
      <c r="AI50" s="36">
        <f>IFERROR(IF(D50="","",VLOOKUP(D50,'produto-venda-7'!B:N,11,0)),0)</f>
        <v/>
      </c>
      <c r="AJ50" s="43">
        <f>IF(D50="","",IFERROR(AI50*AB50,0))</f>
        <v/>
      </c>
      <c r="AK50" s="44">
        <f>IFERROR(IF(D50="","",VLOOKUP(F50,'ANALISE FORNECEDOR'!$A:$I,8,0)),"")</f>
        <v/>
      </c>
      <c r="AL50" s="44">
        <f>IF(D50="","",AVERAGE(AM50,AK50))</f>
        <v/>
      </c>
      <c r="AM50" s="44">
        <f>IFERROR(IF(D50="","",VLOOKUP(F50,'ANALISE FORNECEDOR'!$A:$I,9,0)),"")</f>
        <v/>
      </c>
      <c r="AN50" s="45">
        <f>IF(D50="","",IF(Y50&gt;12,AI50*(U50+Y50),AI50*U50))</f>
        <v/>
      </c>
      <c r="AO50" s="45">
        <f>IF(D50="","",IF(Y50&gt;12,AI50*(U50+V50+Y50),AI50*(U50+V50)))</f>
        <v/>
      </c>
      <c r="AP50" s="46">
        <f>IF(D50="","",IF(Y50&gt;12,AG50*(U50+Y50),AG50*U50))</f>
        <v/>
      </c>
      <c r="AQ50" s="46">
        <f>IF(D50="","",IF(Y50&gt;12,AG50*(U50+V50+Y50),AG50*(U50+V50)))</f>
        <v/>
      </c>
      <c r="AR50" s="46">
        <f>IF(D50="","",IF(OR(R50="A",R50="AA",R50="AAA"),AP50,0))</f>
        <v/>
      </c>
      <c r="AS50" s="46">
        <f>IF(D50="","",IF(R50="B",AP50,0))</f>
        <v/>
      </c>
      <c r="AT50" s="46">
        <f>IF(D50="","",IF(R50="C",AP50,0))</f>
        <v/>
      </c>
      <c r="AU50" s="47">
        <f>IF(D50="","",IFERROR(AN50/AJ50,0))</f>
        <v/>
      </c>
      <c r="AV50" s="47">
        <f>IF(D50="","",IFERROR(((AO50)/AJ50),0))</f>
        <v/>
      </c>
      <c r="AW50" s="48">
        <f>IF(D50="","",IF(OR(S50="S",NOT(AND(ISNUMBER(AC50),ISNUMBER(AL50),AC50*AL50&gt;=0))),0,AC50*AL50))</f>
        <v/>
      </c>
      <c r="AX50" s="49">
        <f>IFERROR(IF(D50="","",AW50*AG50),0)</f>
        <v/>
      </c>
      <c r="AY50" s="48">
        <f>IF(D50="","",IF(OR(S50="S",NOT(AND(ISNUMBER(AC50),ISNUMBER(AK50),AC50*AK50&gt;=0))),0,AC50*AK50))</f>
        <v/>
      </c>
      <c r="AZ50" s="48">
        <f>IFERROR(IF(D50="","",IF(AY50=0,0,IF(((AY50)-(U50+Y50))&lt;0,0,(AY50)-U50))),0)</f>
        <v/>
      </c>
      <c r="BA50" s="49">
        <f>IF(D50="","",AZ50*AG50)</f>
        <v/>
      </c>
      <c r="BB50" s="49">
        <f>IF(D50="","",IF(OR(R50="A",R50="AA",R50="AAA"),BA50,0))</f>
        <v/>
      </c>
      <c r="BC50" s="49">
        <f>IF(D50="","",IF(R50="B",BA50,0))</f>
        <v/>
      </c>
      <c r="BD50" s="49">
        <f>IF(D50="","",IF(R50="B",BA50,0))</f>
        <v/>
      </c>
      <c r="BE50" s="49">
        <f>IF(D50="","",IF(S50="S",
1,
IF(AC50=0,
1,
IF(
IFERROR(((U50+Y50)*AG50)/((AC50*AK50)*AG50),0)&lt;0,
0,
IF(
IFERROR(((U50+Y50)*AG50)/((AC50*AK50)*AG50),0)&gt;1,
1,
IFERROR(((U50+Y50)*AG50)/((AC50*AK50)*AG50),0)
)
)
)
))</f>
        <v/>
      </c>
      <c r="BF50" s="49">
        <f>IF(D50="","",IF(S50="S",
1,
IF(AC50=0,
1,
IF(
IFERROR(((U50+V50+Y50)*AG50)/((AC50*AK50)*AG50),0)&lt;0,
0,
IF(
IFERROR(((U50+V50+Y50)*AG50)/((AC50*AK50)*AG50),0)&gt;1,
1,
IFERROR(((U50+V50+Y50)*AG50)/((AC50*AK50)*AG50),0)
)
)
)
))</f>
        <v/>
      </c>
      <c r="BG50" s="50">
        <f>IF(D50="","",IF(S50="S",0,IF(AND(ISNUMBER(AC50),ISNUMBER(AM50)),IF(OR(AC50*AM50&lt;0,ISERR(AC50*AM50)),0,AC50*AM50),0)))</f>
        <v/>
      </c>
      <c r="BH50" s="50">
        <f>IF(D50="","",IF(BY50&gt;TODAY()-60,0,IF(Y50&gt;12,MAX(0,(U50+Y50)-BG50),MAX(0,U50-BG50))))</f>
        <v/>
      </c>
      <c r="BI50" s="51">
        <f>IF(D50="","",BH50*AG50)</f>
        <v/>
      </c>
      <c r="BJ50" s="51">
        <f>IF(D50="","",IF(OR(R50="A",R50="AA",R50="AAA"),BI50,0))</f>
        <v/>
      </c>
      <c r="BK50" s="51">
        <f>IF(D50="","",IF(R50="B",BI50,0))</f>
        <v/>
      </c>
      <c r="BL50" s="51">
        <f>IF(D50="","",IF(R50="C",BI50,0))</f>
        <v/>
      </c>
      <c r="BM50" s="51">
        <f>IF(D50="","",IFERROR(MAX(0,MIN(BI50/AP50,1)),0))</f>
        <v/>
      </c>
      <c r="BN50" s="52">
        <f>IF(D50="","",AB50*AG50)</f>
        <v/>
      </c>
      <c r="BO50" s="52">
        <f>IF(D50="","",(U50+V50+X50)*AG50)</f>
        <v/>
      </c>
      <c r="BP50" s="52">
        <f>IF(D50="","",(AB50*3)*AG50)</f>
        <v/>
      </c>
      <c r="BQ50" s="52">
        <f>IF(D50="","",IF(BO50-BP50&gt;0,0,BO50-BP50))</f>
        <v/>
      </c>
      <c r="BR50" s="52">
        <f>IF(D50="","",IF(BO50-BP50-BN50&gt;0,0,BO50-BP50-BN50))</f>
        <v/>
      </c>
      <c r="BS50" s="53">
        <f>IF(D50="","",IFERROR(AB50*AI50,0))</f>
        <v/>
      </c>
      <c r="BT50" s="53">
        <f>IF(D50="","",IFERROR(IF(X50&gt;12, AI50*(U50+V50+X50), AI50*(U50+V50)),0))</f>
        <v/>
      </c>
      <c r="BU50" s="53">
        <f>IF(D50="","",IFERROR(((AB50*3)*AI50),0))</f>
        <v/>
      </c>
      <c r="BV50" s="53">
        <f>IF(D50="","",IF(BT50-BU50&gt;0,0,BT50-BU50))</f>
        <v/>
      </c>
      <c r="BW50" s="53">
        <f>IF(D50="","",IF(BT50-BU50-BS50&gt;0,0,BT50-BU50-BS50))</f>
        <v/>
      </c>
      <c r="BX50" s="36">
        <f>IF(D50="","",IFERROR(VLOOKUP(D50,'produto-entrada-7'!A:M,3,0),"SEM PEDIDO"))</f>
        <v/>
      </c>
      <c r="BY50" s="36">
        <f>IF(D50="","",VLOOKUP(D50,'produto-estoque-total-7'!A:AB,25,0))</f>
        <v/>
      </c>
      <c r="BZ50" s="36">
        <f>IF(D50="","",IFERROR(VLOOKUP(D50,'produto-estoque-total-7'!A:AB,26,0)/100,0))</f>
        <v/>
      </c>
      <c r="CA50" s="36">
        <f>IF(D50="","",IFERROR(VLOOKUP(D50,'produto-estoque-total-7'!A:AB,27,0)/100,0))</f>
        <v/>
      </c>
      <c r="CB50" s="41">
        <f>IF(D50="","",V50*AF50)</f>
        <v/>
      </c>
      <c r="CC50" s="41">
        <f>IF(D50="","",V50*AI50)</f>
        <v/>
      </c>
      <c r="CD50" s="54">
        <f>IF(D50="","",VLOOKUP(D50,'produto-estoque-total-7'!A:AB,28,0))</f>
        <v/>
      </c>
    </row>
    <row r="51">
      <c r="A51" s="36">
        <f>IF(D51="","",VLOOKUP(D51,'produto-estoque-total-7'!A:AB,3,0))</f>
        <v/>
      </c>
      <c r="B51" s="1">
        <f>IF(D51="","",VLOOKUP(D51,'produto-estoque-total-7'!A:AB,12,0))</f>
        <v/>
      </c>
      <c r="C51" s="1">
        <f>IF(D51="","",VLOOKUP(D51,'produto-estoque-total-7'!A:AB,2,0))</f>
        <v/>
      </c>
      <c r="D51" s="37">
        <f>IFERROR(IF('produto-estoque-total-7'!A50="","",'produto-estoque-total-7'!A50),"")</f>
        <v/>
      </c>
      <c r="E51" s="1">
        <f>IF(D51="","",VLOOKUP(D51,'produto-estoque-total-7'!A:AB,4,0))</f>
        <v/>
      </c>
      <c r="F51" s="36">
        <f>IF(D51="","",VLOOKUP(D51,'produto-estoque-total-7'!A:AB,13,0))</f>
        <v/>
      </c>
      <c r="G51" s="1">
        <f>IF(F51="","",VLOOKUP(F51,'FORNECEDORES X COMPRADOR'!A:D,4,0))</f>
        <v/>
      </c>
      <c r="H51" s="1">
        <f>IF(F51="","",VLOOKUP(F51,'FORNECEDORES X COMPRADOR'!A:E,5,0))</f>
        <v/>
      </c>
      <c r="I51" s="36">
        <f>IF(D51="","",VLOOKUP(D51,'produto-estoque-total-7'!A:AB,15,0))</f>
        <v/>
      </c>
      <c r="J51" s="36">
        <f>IF(D51="","",VLOOKUP(D51,'produto-estoque-total-7'!A:AB,19,0))</f>
        <v/>
      </c>
      <c r="K51" s="1">
        <f>IF(D51="","",VLOOKUP(D51,'produto-estoque-total-7'!A:AB,20,0))</f>
        <v/>
      </c>
      <c r="L51" s="36">
        <f>IF(D51="","",VLOOKUP(D51,'produto-estoque-total-7'!A:AB,17,0))</f>
        <v/>
      </c>
      <c r="M51" s="1">
        <f>IF(D51="","",VLOOKUP(D51,'produto-estoque-total-7'!A:AB,18,0))</f>
        <v/>
      </c>
      <c r="N51" s="36">
        <f>IF(D51="","",VLOOKUP(D51,'produto-estoque-total-7'!A:AB,21,0))</f>
        <v/>
      </c>
      <c r="O51" s="1">
        <f>IF(D51="","",VLOOKUP(D51,'produto-estoque-total-7'!A:AB,22,0))</f>
        <v/>
      </c>
      <c r="P51" s="36">
        <f>IF(D51="","",VLOOKUP(D51,'produto-estoque-total-7'!A:AB,23,0))</f>
        <v/>
      </c>
      <c r="Q51" s="1">
        <f>IF(D51="","",VLOOKUP(D51,'produto-estoque-total-7'!A:AB,24,0))</f>
        <v/>
      </c>
      <c r="R51" s="38">
        <f>IFERROR(IF(D51="","",VLOOKUP(D51,'produto-venda-7'!B:N,13,0)),"C")</f>
        <v/>
      </c>
      <c r="S51" s="39">
        <f>IF(D51="","",VLOOKUP(D51,'produto-estoque-total-7'!A:AB,6,0))</f>
        <v/>
      </c>
      <c r="T51" s="39">
        <f>IF(D51="","",VLOOKUP(D51,'produto-estoque-total-7'!A:AB,5,0))</f>
        <v/>
      </c>
      <c r="U51" s="40">
        <f>IF(D51="","",VLOOKUP(D51,'produto-estoque-total-7'!A:AB,11,0))</f>
        <v/>
      </c>
      <c r="V51" s="41">
        <f>IF(D51="","",IFERROR(VLOOKUP(D51,'produto-entrada-7'!A:M,10,0),0))</f>
        <v/>
      </c>
      <c r="W51" s="42" t="n"/>
      <c r="X51" s="39">
        <f>IF(D51="","",VLOOKUP(D51,'produto-estoque-total-7'!A:AB,8,0))</f>
        <v/>
      </c>
      <c r="Y51" s="39">
        <f>IF(D51="","",VLOOKUP(D51,'produto-estoque-total-7'!A:AB,9,0))</f>
        <v/>
      </c>
      <c r="Z51" s="39">
        <f>IF(D51="","",VLOOKUP(D51,'produto-estoque-total-7'!A:AB,10,0))</f>
        <v/>
      </c>
      <c r="AA51" s="39">
        <f>IFERROR(IF(D51="","",VLOOKUP(D51,'produto-venda-7'!B:N,4,0)),0)</f>
        <v/>
      </c>
      <c r="AB51" s="39">
        <f>IFERROR(IF(D51="","",VLOOKUP(D51,'produto-venda-7'!B:N,5,0)),0)</f>
        <v/>
      </c>
      <c r="AC51" s="39">
        <f>IF(D51="","",IFERROR(AA51/90,0))</f>
        <v/>
      </c>
      <c r="AD51" s="36">
        <f>IF(D51="","",IFERROR(VLOOKUP(D51,'produto-entrada-7'!A:M,4,0),0))</f>
        <v/>
      </c>
      <c r="AE51" s="36">
        <f>IFERROR(IF(D51="","",VLOOKUP(D51,'produto-venda-7'!B:N,10,0)),0)</f>
        <v/>
      </c>
      <c r="AF51" s="36">
        <f>IF(D51="","",IFERROR(VLOOKUP(D51,'produto-entrada-7'!A:M,11,0),0))</f>
        <v/>
      </c>
      <c r="AG51" s="1">
        <f>IF(D51="","",IFERROR(VLOOKUP(D51,'produto-entrada-7'!A:M,12,0),0))</f>
        <v/>
      </c>
      <c r="AH51" s="1">
        <f>IF(D51="","",IFERROR(VLOOKUP(D51,'produto-entrada-7'!A:M,13,0),0))</f>
        <v/>
      </c>
      <c r="AI51" s="36">
        <f>IFERROR(IF(D51="","",VLOOKUP(D51,'produto-venda-7'!B:N,11,0)),0)</f>
        <v/>
      </c>
      <c r="AJ51" s="43">
        <f>IF(D51="","",IFERROR(AI51*AB51,0))</f>
        <v/>
      </c>
      <c r="AK51" s="44">
        <f>IFERROR(IF(D51="","",VLOOKUP(F51,'ANALISE FORNECEDOR'!$A:$I,8,0)),"")</f>
        <v/>
      </c>
      <c r="AL51" s="44">
        <f>IF(D51="","",AVERAGE(AM51,AK51))</f>
        <v/>
      </c>
      <c r="AM51" s="44">
        <f>IFERROR(IF(D51="","",VLOOKUP(F51,'ANALISE FORNECEDOR'!$A:$I,9,0)),"")</f>
        <v/>
      </c>
      <c r="AN51" s="45">
        <f>IF(D51="","",IF(Y51&gt;12,AI51*(U51+Y51),AI51*U51))</f>
        <v/>
      </c>
      <c r="AO51" s="45">
        <f>IF(D51="","",IF(Y51&gt;12,AI51*(U51+V51+Y51),AI51*(U51+V51)))</f>
        <v/>
      </c>
      <c r="AP51" s="46">
        <f>IF(D51="","",IF(Y51&gt;12,AG51*(U51+Y51),AG51*U51))</f>
        <v/>
      </c>
      <c r="AQ51" s="46">
        <f>IF(D51="","",IF(Y51&gt;12,AG51*(U51+V51+Y51),AG51*(U51+V51)))</f>
        <v/>
      </c>
      <c r="AR51" s="46">
        <f>IF(D51="","",IF(OR(R51="A",R51="AA",R51="AAA"),AP51,0))</f>
        <v/>
      </c>
      <c r="AS51" s="46">
        <f>IF(D51="","",IF(R51="B",AP51,0))</f>
        <v/>
      </c>
      <c r="AT51" s="46">
        <f>IF(D51="","",IF(R51="C",AP51,0))</f>
        <v/>
      </c>
      <c r="AU51" s="47">
        <f>IF(D51="","",IFERROR(AN51/AJ51,0))</f>
        <v/>
      </c>
      <c r="AV51" s="47">
        <f>IF(D51="","",IFERROR(((AO51)/AJ51),0))</f>
        <v/>
      </c>
      <c r="AW51" s="48">
        <f>IF(D51="","",IF(OR(S51="S",NOT(AND(ISNUMBER(AC51),ISNUMBER(AL51),AC51*AL51&gt;=0))),0,AC51*AL51))</f>
        <v/>
      </c>
      <c r="AX51" s="49">
        <f>IFERROR(IF(D51="","",AW51*AG51),0)</f>
        <v/>
      </c>
      <c r="AY51" s="48">
        <f>IF(D51="","",IF(OR(S51="S",NOT(AND(ISNUMBER(AC51),ISNUMBER(AK51),AC51*AK51&gt;=0))),0,AC51*AK51))</f>
        <v/>
      </c>
      <c r="AZ51" s="48">
        <f>IFERROR(IF(D51="","",IF(AY51=0,0,IF(((AY51)-(U51+Y51))&lt;0,0,(AY51)-U51))),0)</f>
        <v/>
      </c>
      <c r="BA51" s="49">
        <f>IF(D51="","",AZ51*AG51)</f>
        <v/>
      </c>
      <c r="BB51" s="49">
        <f>IF(D51="","",IF(OR(R51="A",R51="AA",R51="AAA"),BA51,0))</f>
        <v/>
      </c>
      <c r="BC51" s="49">
        <f>IF(D51="","",IF(R51="B",BA51,0))</f>
        <v/>
      </c>
      <c r="BD51" s="49">
        <f>IF(D51="","",IF(R51="B",BA51,0))</f>
        <v/>
      </c>
      <c r="BE51" s="49">
        <f>IF(D51="","",IF(S51="S",
1,
IF(AC51=0,
1,
IF(
IFERROR(((U51+Y51)*AG51)/((AC51*AK51)*AG51),0)&lt;0,
0,
IF(
IFERROR(((U51+Y51)*AG51)/((AC51*AK51)*AG51),0)&gt;1,
1,
IFERROR(((U51+Y51)*AG51)/((AC51*AK51)*AG51),0)
)
)
)
))</f>
        <v/>
      </c>
      <c r="BF51" s="49">
        <f>IF(D51="","",IF(S51="S",
1,
IF(AC51=0,
1,
IF(
IFERROR(((U51+V51+Y51)*AG51)/((AC51*AK51)*AG51),0)&lt;0,
0,
IF(
IFERROR(((U51+V51+Y51)*AG51)/((AC51*AK51)*AG51),0)&gt;1,
1,
IFERROR(((U51+V51+Y51)*AG51)/((AC51*AK51)*AG51),0)
)
)
)
))</f>
        <v/>
      </c>
      <c r="BG51" s="50">
        <f>IF(D51="","",IF(S51="S",0,IF(AND(ISNUMBER(AC51),ISNUMBER(AM51)),IF(OR(AC51*AM51&lt;0,ISERR(AC51*AM51)),0,AC51*AM51),0)))</f>
        <v/>
      </c>
      <c r="BH51" s="50">
        <f>IF(D51="","",IF(BY51&gt;TODAY()-60,0,IF(Y51&gt;12,MAX(0,(U51+Y51)-BG51),MAX(0,U51-BG51))))</f>
        <v/>
      </c>
      <c r="BI51" s="51">
        <f>IF(D51="","",BH51*AG51)</f>
        <v/>
      </c>
      <c r="BJ51" s="51">
        <f>IF(D51="","",IF(OR(R51="A",R51="AA",R51="AAA"),BI51,0))</f>
        <v/>
      </c>
      <c r="BK51" s="51">
        <f>IF(D51="","",IF(R51="B",BI51,0))</f>
        <v/>
      </c>
      <c r="BL51" s="51">
        <f>IF(D51="","",IF(R51="C",BI51,0))</f>
        <v/>
      </c>
      <c r="BM51" s="51">
        <f>IF(D51="","",IFERROR(MAX(0,MIN(BI51/AP51,1)),0))</f>
        <v/>
      </c>
      <c r="BN51" s="52">
        <f>IF(D51="","",AB51*AG51)</f>
        <v/>
      </c>
      <c r="BO51" s="52">
        <f>IF(D51="","",(U51+V51+X51)*AG51)</f>
        <v/>
      </c>
      <c r="BP51" s="52">
        <f>IF(D51="","",(AB51*3)*AG51)</f>
        <v/>
      </c>
      <c r="BQ51" s="52">
        <f>IF(D51="","",IF(BO51-BP51&gt;0,0,BO51-BP51))</f>
        <v/>
      </c>
      <c r="BR51" s="52">
        <f>IF(D51="","",IF(BO51-BP51-BN51&gt;0,0,BO51-BP51-BN51))</f>
        <v/>
      </c>
      <c r="BS51" s="53">
        <f>IF(D51="","",IFERROR(AB51*AI51,0))</f>
        <v/>
      </c>
      <c r="BT51" s="53">
        <f>IF(D51="","",IFERROR(IF(X51&gt;12, AI51*(U51+V51+X51), AI51*(U51+V51)),0))</f>
        <v/>
      </c>
      <c r="BU51" s="53">
        <f>IF(D51="","",IFERROR(((AB51*3)*AI51),0))</f>
        <v/>
      </c>
      <c r="BV51" s="53">
        <f>IF(D51="","",IF(BT51-BU51&gt;0,0,BT51-BU51))</f>
        <v/>
      </c>
      <c r="BW51" s="53">
        <f>IF(D51="","",IF(BT51-BU51-BS51&gt;0,0,BT51-BU51-BS51))</f>
        <v/>
      </c>
      <c r="BX51" s="36">
        <f>IF(D51="","",IFERROR(VLOOKUP(D51,'produto-entrada-7'!A:M,3,0),"SEM PEDIDO"))</f>
        <v/>
      </c>
      <c r="BY51" s="36">
        <f>IF(D51="","",VLOOKUP(D51,'produto-estoque-total-7'!A:AB,25,0))</f>
        <v/>
      </c>
      <c r="BZ51" s="36">
        <f>IF(D51="","",IFERROR(VLOOKUP(D51,'produto-estoque-total-7'!A:AB,26,0)/100,0))</f>
        <v/>
      </c>
      <c r="CA51" s="36">
        <f>IF(D51="","",IFERROR(VLOOKUP(D51,'produto-estoque-total-7'!A:AB,27,0)/100,0))</f>
        <v/>
      </c>
      <c r="CB51" s="41">
        <f>IF(D51="","",V51*AF51)</f>
        <v/>
      </c>
      <c r="CC51" s="41">
        <f>IF(D51="","",V51*AI51)</f>
        <v/>
      </c>
      <c r="CD51" s="54">
        <f>IF(D51="","",VLOOKUP(D51,'produto-estoque-total-7'!A:AB,28,0))</f>
        <v/>
      </c>
    </row>
    <row r="52">
      <c r="A52" s="36">
        <f>IF(D52="","",VLOOKUP(D52,'produto-estoque-total-7'!A:AB,3,0))</f>
        <v/>
      </c>
      <c r="B52" s="1">
        <f>IF(D52="","",VLOOKUP(D52,'produto-estoque-total-7'!A:AB,12,0))</f>
        <v/>
      </c>
      <c r="C52" s="1">
        <f>IF(D52="","",VLOOKUP(D52,'produto-estoque-total-7'!A:AB,2,0))</f>
        <v/>
      </c>
      <c r="D52" s="37">
        <f>IFERROR(IF('produto-estoque-total-7'!A51="","",'produto-estoque-total-7'!A51),"")</f>
        <v/>
      </c>
      <c r="E52" s="1">
        <f>IF(D52="","",VLOOKUP(D52,'produto-estoque-total-7'!A:AB,4,0))</f>
        <v/>
      </c>
      <c r="F52" s="36">
        <f>IF(D52="","",VLOOKUP(D52,'produto-estoque-total-7'!A:AB,13,0))</f>
        <v/>
      </c>
      <c r="G52" s="1">
        <f>IF(F52="","",VLOOKUP(F52,'FORNECEDORES X COMPRADOR'!A:D,4,0))</f>
        <v/>
      </c>
      <c r="H52" s="1">
        <f>IF(F52="","",VLOOKUP(F52,'FORNECEDORES X COMPRADOR'!A:E,5,0))</f>
        <v/>
      </c>
      <c r="I52" s="36">
        <f>IF(D52="","",VLOOKUP(D52,'produto-estoque-total-7'!A:AB,15,0))</f>
        <v/>
      </c>
      <c r="J52" s="36">
        <f>IF(D52="","",VLOOKUP(D52,'produto-estoque-total-7'!A:AB,19,0))</f>
        <v/>
      </c>
      <c r="K52" s="1">
        <f>IF(D52="","",VLOOKUP(D52,'produto-estoque-total-7'!A:AB,20,0))</f>
        <v/>
      </c>
      <c r="L52" s="36">
        <f>IF(D52="","",VLOOKUP(D52,'produto-estoque-total-7'!A:AB,17,0))</f>
        <v/>
      </c>
      <c r="M52" s="1">
        <f>IF(D52="","",VLOOKUP(D52,'produto-estoque-total-7'!A:AB,18,0))</f>
        <v/>
      </c>
      <c r="N52" s="36">
        <f>IF(D52="","",VLOOKUP(D52,'produto-estoque-total-7'!A:AB,21,0))</f>
        <v/>
      </c>
      <c r="O52" s="1">
        <f>IF(D52="","",VLOOKUP(D52,'produto-estoque-total-7'!A:AB,22,0))</f>
        <v/>
      </c>
      <c r="P52" s="36">
        <f>IF(D52="","",VLOOKUP(D52,'produto-estoque-total-7'!A:AB,23,0))</f>
        <v/>
      </c>
      <c r="Q52" s="1">
        <f>IF(D52="","",VLOOKUP(D52,'produto-estoque-total-7'!A:AB,24,0))</f>
        <v/>
      </c>
      <c r="R52" s="38">
        <f>IFERROR(IF(D52="","",VLOOKUP(D52,'produto-venda-7'!B:N,13,0)),"C")</f>
        <v/>
      </c>
      <c r="S52" s="39">
        <f>IF(D52="","",VLOOKUP(D52,'produto-estoque-total-7'!A:AB,6,0))</f>
        <v/>
      </c>
      <c r="T52" s="39">
        <f>IF(D52="","",VLOOKUP(D52,'produto-estoque-total-7'!A:AB,5,0))</f>
        <v/>
      </c>
      <c r="U52" s="40">
        <f>IF(D52="","",VLOOKUP(D52,'produto-estoque-total-7'!A:AB,11,0))</f>
        <v/>
      </c>
      <c r="V52" s="41">
        <f>IF(D52="","",IFERROR(VLOOKUP(D52,'produto-entrada-7'!A:M,10,0),0))</f>
        <v/>
      </c>
      <c r="W52" s="42" t="n"/>
      <c r="X52" s="39">
        <f>IF(D52="","",VLOOKUP(D52,'produto-estoque-total-7'!A:AB,8,0))</f>
        <v/>
      </c>
      <c r="Y52" s="39">
        <f>IF(D52="","",VLOOKUP(D52,'produto-estoque-total-7'!A:AB,9,0))</f>
        <v/>
      </c>
      <c r="Z52" s="39">
        <f>IF(D52="","",VLOOKUP(D52,'produto-estoque-total-7'!A:AB,10,0))</f>
        <v/>
      </c>
      <c r="AA52" s="39">
        <f>IFERROR(IF(D52="","",VLOOKUP(D52,'produto-venda-7'!B:N,4,0)),0)</f>
        <v/>
      </c>
      <c r="AB52" s="39">
        <f>IFERROR(IF(D52="","",VLOOKUP(D52,'produto-venda-7'!B:N,5,0)),0)</f>
        <v/>
      </c>
      <c r="AC52" s="39">
        <f>IF(D52="","",IFERROR(AA52/90,0))</f>
        <v/>
      </c>
      <c r="AD52" s="36">
        <f>IF(D52="","",IFERROR(VLOOKUP(D52,'produto-entrada-7'!A:M,4,0),0))</f>
        <v/>
      </c>
      <c r="AE52" s="36">
        <f>IFERROR(IF(D52="","",VLOOKUP(D52,'produto-venda-7'!B:N,10,0)),0)</f>
        <v/>
      </c>
      <c r="AF52" s="36">
        <f>IF(D52="","",IFERROR(VLOOKUP(D52,'produto-entrada-7'!A:M,11,0),0))</f>
        <v/>
      </c>
      <c r="AG52" s="1">
        <f>IF(D52="","",IFERROR(VLOOKUP(D52,'produto-entrada-7'!A:M,12,0),0))</f>
        <v/>
      </c>
      <c r="AH52" s="1">
        <f>IF(D52="","",IFERROR(VLOOKUP(D52,'produto-entrada-7'!A:M,13,0),0))</f>
        <v/>
      </c>
      <c r="AI52" s="36">
        <f>IFERROR(IF(D52="","",VLOOKUP(D52,'produto-venda-7'!B:N,11,0)),0)</f>
        <v/>
      </c>
      <c r="AJ52" s="43">
        <f>IF(D52="","",IFERROR(AI52*AB52,0))</f>
        <v/>
      </c>
      <c r="AK52" s="44">
        <f>IFERROR(IF(D52="","",VLOOKUP(F52,'ANALISE FORNECEDOR'!$A:$I,8,0)),"")</f>
        <v/>
      </c>
      <c r="AL52" s="44">
        <f>IF(D52="","",AVERAGE(AM52,AK52))</f>
        <v/>
      </c>
      <c r="AM52" s="44">
        <f>IFERROR(IF(D52="","",VLOOKUP(F52,'ANALISE FORNECEDOR'!$A:$I,9,0)),"")</f>
        <v/>
      </c>
      <c r="AN52" s="45">
        <f>IF(D52="","",IF(Y52&gt;12,AI52*(U52+Y52),AI52*U52))</f>
        <v/>
      </c>
      <c r="AO52" s="45">
        <f>IF(D52="","",IF(Y52&gt;12,AI52*(U52+V52+Y52),AI52*(U52+V52)))</f>
        <v/>
      </c>
      <c r="AP52" s="46">
        <f>IF(D52="","",IF(Y52&gt;12,AG52*(U52+Y52),AG52*U52))</f>
        <v/>
      </c>
      <c r="AQ52" s="46">
        <f>IF(D52="","",IF(Y52&gt;12,AG52*(U52+V52+Y52),AG52*(U52+V52)))</f>
        <v/>
      </c>
      <c r="AR52" s="46">
        <f>IF(D52="","",IF(OR(R52="A",R52="AA",R52="AAA"),AP52,0))</f>
        <v/>
      </c>
      <c r="AS52" s="46">
        <f>IF(D52="","",IF(R52="B",AP52,0))</f>
        <v/>
      </c>
      <c r="AT52" s="46">
        <f>IF(D52="","",IF(R52="C",AP52,0))</f>
        <v/>
      </c>
      <c r="AU52" s="47">
        <f>IF(D52="","",IFERROR(AN52/AJ52,0))</f>
        <v/>
      </c>
      <c r="AV52" s="47">
        <f>IF(D52="","",IFERROR(((AO52)/AJ52),0))</f>
        <v/>
      </c>
      <c r="AW52" s="48">
        <f>IF(D52="","",IF(OR(S52="S",NOT(AND(ISNUMBER(AC52),ISNUMBER(AL52),AC52*AL52&gt;=0))),0,AC52*AL52))</f>
        <v/>
      </c>
      <c r="AX52" s="49">
        <f>IFERROR(IF(D52="","",AW52*AG52),0)</f>
        <v/>
      </c>
      <c r="AY52" s="48">
        <f>IF(D52="","",IF(OR(S52="S",NOT(AND(ISNUMBER(AC52),ISNUMBER(AK52),AC52*AK52&gt;=0))),0,AC52*AK52))</f>
        <v/>
      </c>
      <c r="AZ52" s="48">
        <f>IFERROR(IF(D52="","",IF(AY52=0,0,IF(((AY52)-(U52+Y52))&lt;0,0,(AY52)-U52))),0)</f>
        <v/>
      </c>
      <c r="BA52" s="49">
        <f>IF(D52="","",AZ52*AG52)</f>
        <v/>
      </c>
      <c r="BB52" s="49">
        <f>IF(D52="","",IF(OR(R52="A",R52="AA",R52="AAA"),BA52,0))</f>
        <v/>
      </c>
      <c r="BC52" s="49">
        <f>IF(D52="","",IF(R52="B",BA52,0))</f>
        <v/>
      </c>
      <c r="BD52" s="49">
        <f>IF(D52="","",IF(R52="B",BA52,0))</f>
        <v/>
      </c>
      <c r="BE52" s="49">
        <f>IF(D52="","",IF(S52="S",
1,
IF(AC52=0,
1,
IF(
IFERROR(((U52+Y52)*AG52)/((AC52*AK52)*AG52),0)&lt;0,
0,
IF(
IFERROR(((U52+Y52)*AG52)/((AC52*AK52)*AG52),0)&gt;1,
1,
IFERROR(((U52+Y52)*AG52)/((AC52*AK52)*AG52),0)
)
)
)
))</f>
        <v/>
      </c>
      <c r="BF52" s="49">
        <f>IF(D52="","",IF(S52="S",
1,
IF(AC52=0,
1,
IF(
IFERROR(((U52+V52+Y52)*AG52)/((AC52*AK52)*AG52),0)&lt;0,
0,
IF(
IFERROR(((U52+V52+Y52)*AG52)/((AC52*AK52)*AG52),0)&gt;1,
1,
IFERROR(((U52+V52+Y52)*AG52)/((AC52*AK52)*AG52),0)
)
)
)
))</f>
        <v/>
      </c>
      <c r="BG52" s="50">
        <f>IF(D52="","",IF(S52="S",0,IF(AND(ISNUMBER(AC52),ISNUMBER(AM52)),IF(OR(AC52*AM52&lt;0,ISERR(AC52*AM52)),0,AC52*AM52),0)))</f>
        <v/>
      </c>
      <c r="BH52" s="50">
        <f>IF(D52="","",IF(BY52&gt;TODAY()-60,0,IF(Y52&gt;12,MAX(0,(U52+Y52)-BG52),MAX(0,U52-BG52))))</f>
        <v/>
      </c>
      <c r="BI52" s="51">
        <f>IF(D52="","",BH52*AG52)</f>
        <v/>
      </c>
      <c r="BJ52" s="51">
        <f>IF(D52="","",IF(OR(R52="A",R52="AA",R52="AAA"),BI52,0))</f>
        <v/>
      </c>
      <c r="BK52" s="51">
        <f>IF(D52="","",IF(R52="B",BI52,0))</f>
        <v/>
      </c>
      <c r="BL52" s="51">
        <f>IF(D52="","",IF(R52="C",BI52,0))</f>
        <v/>
      </c>
      <c r="BM52" s="51">
        <f>IF(D52="","",IFERROR(MAX(0,MIN(BI52/AP52,1)),0))</f>
        <v/>
      </c>
      <c r="BN52" s="52">
        <f>IF(D52="","",AB52*AG52)</f>
        <v/>
      </c>
      <c r="BO52" s="52">
        <f>IF(D52="","",(U52+V52+X52)*AG52)</f>
        <v/>
      </c>
      <c r="BP52" s="52">
        <f>IF(D52="","",(AB52*3)*AG52)</f>
        <v/>
      </c>
      <c r="BQ52" s="52">
        <f>IF(D52="","",IF(BO52-BP52&gt;0,0,BO52-BP52))</f>
        <v/>
      </c>
      <c r="BR52" s="52">
        <f>IF(D52="","",IF(BO52-BP52-BN52&gt;0,0,BO52-BP52-BN52))</f>
        <v/>
      </c>
      <c r="BS52" s="53">
        <f>IF(D52="","",IFERROR(AB52*AI52,0))</f>
        <v/>
      </c>
      <c r="BT52" s="53">
        <f>IF(D52="","",IFERROR(IF(X52&gt;12, AI52*(U52+V52+X52), AI52*(U52+V52)),0))</f>
        <v/>
      </c>
      <c r="BU52" s="53">
        <f>IF(D52="","",IFERROR(((AB52*3)*AI52),0))</f>
        <v/>
      </c>
      <c r="BV52" s="53">
        <f>IF(D52="","",IF(BT52-BU52&gt;0,0,BT52-BU52))</f>
        <v/>
      </c>
      <c r="BW52" s="53">
        <f>IF(D52="","",IF(BT52-BU52-BS52&gt;0,0,BT52-BU52-BS52))</f>
        <v/>
      </c>
      <c r="BX52" s="36">
        <f>IF(D52="","",IFERROR(VLOOKUP(D52,'produto-entrada-7'!A:M,3,0),"SEM PEDIDO"))</f>
        <v/>
      </c>
      <c r="BY52" s="36">
        <f>IF(D52="","",VLOOKUP(D52,'produto-estoque-total-7'!A:AB,25,0))</f>
        <v/>
      </c>
      <c r="BZ52" s="36">
        <f>IF(D52="","",IFERROR(VLOOKUP(D52,'produto-estoque-total-7'!A:AB,26,0)/100,0))</f>
        <v/>
      </c>
      <c r="CA52" s="36">
        <f>IF(D52="","",IFERROR(VLOOKUP(D52,'produto-estoque-total-7'!A:AB,27,0)/100,0))</f>
        <v/>
      </c>
      <c r="CB52" s="41">
        <f>IF(D52="","",V52*AF52)</f>
        <v/>
      </c>
      <c r="CC52" s="41">
        <f>IF(D52="","",V52*AI52)</f>
        <v/>
      </c>
      <c r="CD52" s="54">
        <f>IF(D52="","",VLOOKUP(D52,'produto-estoque-total-7'!A:AB,28,0))</f>
        <v/>
      </c>
    </row>
    <row r="53">
      <c r="A53" s="36">
        <f>IF(D53="","",VLOOKUP(D53,'produto-estoque-total-7'!A:AB,3,0))</f>
        <v/>
      </c>
      <c r="B53" s="1">
        <f>IF(D53="","",VLOOKUP(D53,'produto-estoque-total-7'!A:AB,12,0))</f>
        <v/>
      </c>
      <c r="C53" s="1">
        <f>IF(D53="","",VLOOKUP(D53,'produto-estoque-total-7'!A:AB,2,0))</f>
        <v/>
      </c>
      <c r="D53" s="37">
        <f>IFERROR(IF('produto-estoque-total-7'!A52="","",'produto-estoque-total-7'!A52),"")</f>
        <v/>
      </c>
      <c r="E53" s="1">
        <f>IF(D53="","",VLOOKUP(D53,'produto-estoque-total-7'!A:AB,4,0))</f>
        <v/>
      </c>
      <c r="F53" s="36">
        <f>IF(D53="","",VLOOKUP(D53,'produto-estoque-total-7'!A:AB,13,0))</f>
        <v/>
      </c>
      <c r="G53" s="1">
        <f>IF(F53="","",VLOOKUP(F53,'FORNECEDORES X COMPRADOR'!A:D,4,0))</f>
        <v/>
      </c>
      <c r="H53" s="1">
        <f>IF(F53="","",VLOOKUP(F53,'FORNECEDORES X COMPRADOR'!A:E,5,0))</f>
        <v/>
      </c>
      <c r="I53" s="36">
        <f>IF(D53="","",VLOOKUP(D53,'produto-estoque-total-7'!A:AB,15,0))</f>
        <v/>
      </c>
      <c r="J53" s="36">
        <f>IF(D53="","",VLOOKUP(D53,'produto-estoque-total-7'!A:AB,19,0))</f>
        <v/>
      </c>
      <c r="K53" s="1">
        <f>IF(D53="","",VLOOKUP(D53,'produto-estoque-total-7'!A:AB,20,0))</f>
        <v/>
      </c>
      <c r="L53" s="36">
        <f>IF(D53="","",VLOOKUP(D53,'produto-estoque-total-7'!A:AB,17,0))</f>
        <v/>
      </c>
      <c r="M53" s="1">
        <f>IF(D53="","",VLOOKUP(D53,'produto-estoque-total-7'!A:AB,18,0))</f>
        <v/>
      </c>
      <c r="N53" s="36">
        <f>IF(D53="","",VLOOKUP(D53,'produto-estoque-total-7'!A:AB,21,0))</f>
        <v/>
      </c>
      <c r="O53" s="1">
        <f>IF(D53="","",VLOOKUP(D53,'produto-estoque-total-7'!A:AB,22,0))</f>
        <v/>
      </c>
      <c r="P53" s="36">
        <f>IF(D53="","",VLOOKUP(D53,'produto-estoque-total-7'!A:AB,23,0))</f>
        <v/>
      </c>
      <c r="Q53" s="1">
        <f>IF(D53="","",VLOOKUP(D53,'produto-estoque-total-7'!A:AB,24,0))</f>
        <v/>
      </c>
      <c r="R53" s="38">
        <f>IFERROR(IF(D53="","",VLOOKUP(D53,'produto-venda-7'!B:N,13,0)),"C")</f>
        <v/>
      </c>
      <c r="S53" s="39">
        <f>IF(D53="","",VLOOKUP(D53,'produto-estoque-total-7'!A:AB,6,0))</f>
        <v/>
      </c>
      <c r="T53" s="39">
        <f>IF(D53="","",VLOOKUP(D53,'produto-estoque-total-7'!A:AB,5,0))</f>
        <v/>
      </c>
      <c r="U53" s="40">
        <f>IF(D53="","",VLOOKUP(D53,'produto-estoque-total-7'!A:AB,11,0))</f>
        <v/>
      </c>
      <c r="V53" s="41">
        <f>IF(D53="","",IFERROR(VLOOKUP(D53,'produto-entrada-7'!A:M,10,0),0))</f>
        <v/>
      </c>
      <c r="W53" s="42" t="n"/>
      <c r="X53" s="39">
        <f>IF(D53="","",VLOOKUP(D53,'produto-estoque-total-7'!A:AB,8,0))</f>
        <v/>
      </c>
      <c r="Y53" s="39">
        <f>IF(D53="","",VLOOKUP(D53,'produto-estoque-total-7'!A:AB,9,0))</f>
        <v/>
      </c>
      <c r="Z53" s="39">
        <f>IF(D53="","",VLOOKUP(D53,'produto-estoque-total-7'!A:AB,10,0))</f>
        <v/>
      </c>
      <c r="AA53" s="39">
        <f>IFERROR(IF(D53="","",VLOOKUP(D53,'produto-venda-7'!B:N,4,0)),0)</f>
        <v/>
      </c>
      <c r="AB53" s="39">
        <f>IFERROR(IF(D53="","",VLOOKUP(D53,'produto-venda-7'!B:N,5,0)),0)</f>
        <v/>
      </c>
      <c r="AC53" s="39">
        <f>IF(D53="","",IFERROR(AA53/90,0))</f>
        <v/>
      </c>
      <c r="AD53" s="36">
        <f>IF(D53="","",IFERROR(VLOOKUP(D53,'produto-entrada-7'!A:M,4,0),0))</f>
        <v/>
      </c>
      <c r="AE53" s="36">
        <f>IFERROR(IF(D53="","",VLOOKUP(D53,'produto-venda-7'!B:N,10,0)),0)</f>
        <v/>
      </c>
      <c r="AF53" s="36">
        <f>IF(D53="","",IFERROR(VLOOKUP(D53,'produto-entrada-7'!A:M,11,0),0))</f>
        <v/>
      </c>
      <c r="AG53" s="1">
        <f>IF(D53="","",IFERROR(VLOOKUP(D53,'produto-entrada-7'!A:M,12,0),0))</f>
        <v/>
      </c>
      <c r="AH53" s="1">
        <f>IF(D53="","",IFERROR(VLOOKUP(D53,'produto-entrada-7'!A:M,13,0),0))</f>
        <v/>
      </c>
      <c r="AI53" s="36">
        <f>IFERROR(IF(D53="","",VLOOKUP(D53,'produto-venda-7'!B:N,11,0)),0)</f>
        <v/>
      </c>
      <c r="AJ53" s="43">
        <f>IF(D53="","",IFERROR(AI53*AB53,0))</f>
        <v/>
      </c>
      <c r="AK53" s="44">
        <f>IFERROR(IF(D53="","",VLOOKUP(F53,'ANALISE FORNECEDOR'!$A:$I,8,0)),"")</f>
        <v/>
      </c>
      <c r="AL53" s="44">
        <f>IF(D53="","",AVERAGE(AM53,AK53))</f>
        <v/>
      </c>
      <c r="AM53" s="44">
        <f>IFERROR(IF(D53="","",VLOOKUP(F53,'ANALISE FORNECEDOR'!$A:$I,9,0)),"")</f>
        <v/>
      </c>
      <c r="AN53" s="45">
        <f>IF(D53="","",IF(Y53&gt;12,AI53*(U53+Y53),AI53*U53))</f>
        <v/>
      </c>
      <c r="AO53" s="45">
        <f>IF(D53="","",IF(Y53&gt;12,AI53*(U53+V53+Y53),AI53*(U53+V53)))</f>
        <v/>
      </c>
      <c r="AP53" s="46">
        <f>IF(D53="","",IF(Y53&gt;12,AG53*(U53+Y53),AG53*U53))</f>
        <v/>
      </c>
      <c r="AQ53" s="46">
        <f>IF(D53="","",IF(Y53&gt;12,AG53*(U53+V53+Y53),AG53*(U53+V53)))</f>
        <v/>
      </c>
      <c r="AR53" s="46">
        <f>IF(D53="","",IF(OR(R53="A",R53="AA",R53="AAA"),AP53,0))</f>
        <v/>
      </c>
      <c r="AS53" s="46">
        <f>IF(D53="","",IF(R53="B",AP53,0))</f>
        <v/>
      </c>
      <c r="AT53" s="46">
        <f>IF(D53="","",IF(R53="C",AP53,0))</f>
        <v/>
      </c>
      <c r="AU53" s="47">
        <f>IF(D53="","",IFERROR(AN53/AJ53,0))</f>
        <v/>
      </c>
      <c r="AV53" s="47">
        <f>IF(D53="","",IFERROR(((AO53)/AJ53),0))</f>
        <v/>
      </c>
      <c r="AW53" s="48">
        <f>IF(D53="","",IF(OR(S53="S",NOT(AND(ISNUMBER(AC53),ISNUMBER(AL53),AC53*AL53&gt;=0))),0,AC53*AL53))</f>
        <v/>
      </c>
      <c r="AX53" s="49">
        <f>IFERROR(IF(D53="","",AW53*AG53),0)</f>
        <v/>
      </c>
      <c r="AY53" s="48">
        <f>IF(D53="","",IF(OR(S53="S",NOT(AND(ISNUMBER(AC53),ISNUMBER(AK53),AC53*AK53&gt;=0))),0,AC53*AK53))</f>
        <v/>
      </c>
      <c r="AZ53" s="48">
        <f>IFERROR(IF(D53="","",IF(AY53=0,0,IF(((AY53)-(U53+Y53))&lt;0,0,(AY53)-U53))),0)</f>
        <v/>
      </c>
      <c r="BA53" s="49">
        <f>IF(D53="","",AZ53*AG53)</f>
        <v/>
      </c>
      <c r="BB53" s="49">
        <f>IF(D53="","",IF(OR(R53="A",R53="AA",R53="AAA"),BA53,0))</f>
        <v/>
      </c>
      <c r="BC53" s="49">
        <f>IF(D53="","",IF(R53="B",BA53,0))</f>
        <v/>
      </c>
      <c r="BD53" s="49">
        <f>IF(D53="","",IF(R53="B",BA53,0))</f>
        <v/>
      </c>
      <c r="BE53" s="49">
        <f>IF(D53="","",IF(S53="S",
1,
IF(AC53=0,
1,
IF(
IFERROR(((U53+Y53)*AG53)/((AC53*AK53)*AG53),0)&lt;0,
0,
IF(
IFERROR(((U53+Y53)*AG53)/((AC53*AK53)*AG53),0)&gt;1,
1,
IFERROR(((U53+Y53)*AG53)/((AC53*AK53)*AG53),0)
)
)
)
))</f>
        <v/>
      </c>
      <c r="BF53" s="49">
        <f>IF(D53="","",IF(S53="S",
1,
IF(AC53=0,
1,
IF(
IFERROR(((U53+V53+Y53)*AG53)/((AC53*AK53)*AG53),0)&lt;0,
0,
IF(
IFERROR(((U53+V53+Y53)*AG53)/((AC53*AK53)*AG53),0)&gt;1,
1,
IFERROR(((U53+V53+Y53)*AG53)/((AC53*AK53)*AG53),0)
)
)
)
))</f>
        <v/>
      </c>
      <c r="BG53" s="50">
        <f>IF(D53="","",IF(S53="S",0,IF(AND(ISNUMBER(AC53),ISNUMBER(AM53)),IF(OR(AC53*AM53&lt;0,ISERR(AC53*AM53)),0,AC53*AM53),0)))</f>
        <v/>
      </c>
      <c r="BH53" s="50">
        <f>IF(D53="","",IF(BY53&gt;TODAY()-60,0,IF(Y53&gt;12,MAX(0,(U53+Y53)-BG53),MAX(0,U53-BG53))))</f>
        <v/>
      </c>
      <c r="BI53" s="51">
        <f>IF(D53="","",BH53*AG53)</f>
        <v/>
      </c>
      <c r="BJ53" s="51">
        <f>IF(D53="","",IF(OR(R53="A",R53="AA",R53="AAA"),BI53,0))</f>
        <v/>
      </c>
      <c r="BK53" s="51">
        <f>IF(D53="","",IF(R53="B",BI53,0))</f>
        <v/>
      </c>
      <c r="BL53" s="51">
        <f>IF(D53="","",IF(R53="C",BI53,0))</f>
        <v/>
      </c>
      <c r="BM53" s="51">
        <f>IF(D53="","",IFERROR(MAX(0,MIN(BI53/AP53,1)),0))</f>
        <v/>
      </c>
      <c r="BN53" s="52">
        <f>IF(D53="","",AB53*AG53)</f>
        <v/>
      </c>
      <c r="BO53" s="52">
        <f>IF(D53="","",(U53+V53+X53)*AG53)</f>
        <v/>
      </c>
      <c r="BP53" s="52">
        <f>IF(D53="","",(AB53*3)*AG53)</f>
        <v/>
      </c>
      <c r="BQ53" s="52">
        <f>IF(D53="","",IF(BO53-BP53&gt;0,0,BO53-BP53))</f>
        <v/>
      </c>
      <c r="BR53" s="52">
        <f>IF(D53="","",IF(BO53-BP53-BN53&gt;0,0,BO53-BP53-BN53))</f>
        <v/>
      </c>
      <c r="BS53" s="53">
        <f>IF(D53="","",IFERROR(AB53*AI53,0))</f>
        <v/>
      </c>
      <c r="BT53" s="53">
        <f>IF(D53="","",IFERROR(IF(X53&gt;12, AI53*(U53+V53+X53), AI53*(U53+V53)),0))</f>
        <v/>
      </c>
      <c r="BU53" s="53">
        <f>IF(D53="","",IFERROR(((AB53*3)*AI53),0))</f>
        <v/>
      </c>
      <c r="BV53" s="53">
        <f>IF(D53="","",IF(BT53-BU53&gt;0,0,BT53-BU53))</f>
        <v/>
      </c>
      <c r="BW53" s="53">
        <f>IF(D53="","",IF(BT53-BU53-BS53&gt;0,0,BT53-BU53-BS53))</f>
        <v/>
      </c>
      <c r="BX53" s="36">
        <f>IF(D53="","",IFERROR(VLOOKUP(D53,'produto-entrada-7'!A:M,3,0),"SEM PEDIDO"))</f>
        <v/>
      </c>
      <c r="BY53" s="36">
        <f>IF(D53="","",VLOOKUP(D53,'produto-estoque-total-7'!A:AB,25,0))</f>
        <v/>
      </c>
      <c r="BZ53" s="36">
        <f>IF(D53="","",IFERROR(VLOOKUP(D53,'produto-estoque-total-7'!A:AB,26,0)/100,0))</f>
        <v/>
      </c>
      <c r="CA53" s="36">
        <f>IF(D53="","",IFERROR(VLOOKUP(D53,'produto-estoque-total-7'!A:AB,27,0)/100,0))</f>
        <v/>
      </c>
      <c r="CB53" s="41">
        <f>IF(D53="","",V53*AF53)</f>
        <v/>
      </c>
      <c r="CC53" s="41">
        <f>IF(D53="","",V53*AI53)</f>
        <v/>
      </c>
      <c r="CD53" s="54">
        <f>IF(D53="","",VLOOKUP(D53,'produto-estoque-total-7'!A:AB,28,0))</f>
        <v/>
      </c>
    </row>
    <row r="54">
      <c r="A54" s="36">
        <f>IF(D54="","",VLOOKUP(D54,'produto-estoque-total-7'!A:AB,3,0))</f>
        <v/>
      </c>
      <c r="B54" s="1">
        <f>IF(D54="","",VLOOKUP(D54,'produto-estoque-total-7'!A:AB,12,0))</f>
        <v/>
      </c>
      <c r="C54" s="1">
        <f>IF(D54="","",VLOOKUP(D54,'produto-estoque-total-7'!A:AB,2,0))</f>
        <v/>
      </c>
      <c r="D54" s="37">
        <f>IFERROR(IF('produto-estoque-total-7'!A53="","",'produto-estoque-total-7'!A53),"")</f>
        <v/>
      </c>
      <c r="E54" s="1">
        <f>IF(D54="","",VLOOKUP(D54,'produto-estoque-total-7'!A:AB,4,0))</f>
        <v/>
      </c>
      <c r="F54" s="36">
        <f>IF(D54="","",VLOOKUP(D54,'produto-estoque-total-7'!A:AB,13,0))</f>
        <v/>
      </c>
      <c r="G54" s="1">
        <f>IF(F54="","",VLOOKUP(F54,'FORNECEDORES X COMPRADOR'!A:D,4,0))</f>
        <v/>
      </c>
      <c r="H54" s="1">
        <f>IF(F54="","",VLOOKUP(F54,'FORNECEDORES X COMPRADOR'!A:E,5,0))</f>
        <v/>
      </c>
      <c r="I54" s="36">
        <f>IF(D54="","",VLOOKUP(D54,'produto-estoque-total-7'!A:AB,15,0))</f>
        <v/>
      </c>
      <c r="J54" s="36">
        <f>IF(D54="","",VLOOKUP(D54,'produto-estoque-total-7'!A:AB,19,0))</f>
        <v/>
      </c>
      <c r="K54" s="1">
        <f>IF(D54="","",VLOOKUP(D54,'produto-estoque-total-7'!A:AB,20,0))</f>
        <v/>
      </c>
      <c r="L54" s="36">
        <f>IF(D54="","",VLOOKUP(D54,'produto-estoque-total-7'!A:AB,17,0))</f>
        <v/>
      </c>
      <c r="M54" s="1">
        <f>IF(D54="","",VLOOKUP(D54,'produto-estoque-total-7'!A:AB,18,0))</f>
        <v/>
      </c>
      <c r="N54" s="36">
        <f>IF(D54="","",VLOOKUP(D54,'produto-estoque-total-7'!A:AB,21,0))</f>
        <v/>
      </c>
      <c r="O54" s="1">
        <f>IF(D54="","",VLOOKUP(D54,'produto-estoque-total-7'!A:AB,22,0))</f>
        <v/>
      </c>
      <c r="P54" s="36">
        <f>IF(D54="","",VLOOKUP(D54,'produto-estoque-total-7'!A:AB,23,0))</f>
        <v/>
      </c>
      <c r="Q54" s="1">
        <f>IF(D54="","",VLOOKUP(D54,'produto-estoque-total-7'!A:AB,24,0))</f>
        <v/>
      </c>
      <c r="R54" s="38">
        <f>IFERROR(IF(D54="","",VLOOKUP(D54,'produto-venda-7'!B:N,13,0)),"C")</f>
        <v/>
      </c>
      <c r="S54" s="39">
        <f>IF(D54="","",VLOOKUP(D54,'produto-estoque-total-7'!A:AB,6,0))</f>
        <v/>
      </c>
      <c r="T54" s="39">
        <f>IF(D54="","",VLOOKUP(D54,'produto-estoque-total-7'!A:AB,5,0))</f>
        <v/>
      </c>
      <c r="U54" s="40">
        <f>IF(D54="","",VLOOKUP(D54,'produto-estoque-total-7'!A:AB,11,0))</f>
        <v/>
      </c>
      <c r="V54" s="41">
        <f>IF(D54="","",IFERROR(VLOOKUP(D54,'produto-entrada-7'!A:M,10,0),0))</f>
        <v/>
      </c>
      <c r="W54" s="42" t="n"/>
      <c r="X54" s="39">
        <f>IF(D54="","",VLOOKUP(D54,'produto-estoque-total-7'!A:AB,8,0))</f>
        <v/>
      </c>
      <c r="Y54" s="39">
        <f>IF(D54="","",VLOOKUP(D54,'produto-estoque-total-7'!A:AB,9,0))</f>
        <v/>
      </c>
      <c r="Z54" s="39">
        <f>IF(D54="","",VLOOKUP(D54,'produto-estoque-total-7'!A:AB,10,0))</f>
        <v/>
      </c>
      <c r="AA54" s="39">
        <f>IFERROR(IF(D54="","",VLOOKUP(D54,'produto-venda-7'!B:N,4,0)),0)</f>
        <v/>
      </c>
      <c r="AB54" s="39">
        <f>IFERROR(IF(D54="","",VLOOKUP(D54,'produto-venda-7'!B:N,5,0)),0)</f>
        <v/>
      </c>
      <c r="AC54" s="39">
        <f>IF(D54="","",IFERROR(AA54/90,0))</f>
        <v/>
      </c>
      <c r="AD54" s="36">
        <f>IF(D54="","",IFERROR(VLOOKUP(D54,'produto-entrada-7'!A:M,4,0),0))</f>
        <v/>
      </c>
      <c r="AE54" s="36">
        <f>IFERROR(IF(D54="","",VLOOKUP(D54,'produto-venda-7'!B:N,10,0)),0)</f>
        <v/>
      </c>
      <c r="AF54" s="36">
        <f>IF(D54="","",IFERROR(VLOOKUP(D54,'produto-entrada-7'!A:M,11,0),0))</f>
        <v/>
      </c>
      <c r="AG54" s="1">
        <f>IF(D54="","",IFERROR(VLOOKUP(D54,'produto-entrada-7'!A:M,12,0),0))</f>
        <v/>
      </c>
      <c r="AH54" s="1">
        <f>IF(D54="","",IFERROR(VLOOKUP(D54,'produto-entrada-7'!A:M,13,0),0))</f>
        <v/>
      </c>
      <c r="AI54" s="36">
        <f>IFERROR(IF(D54="","",VLOOKUP(D54,'produto-venda-7'!B:N,11,0)),0)</f>
        <v/>
      </c>
      <c r="AJ54" s="43">
        <f>IF(D54="","",IFERROR(AI54*AB54,0))</f>
        <v/>
      </c>
      <c r="AK54" s="44">
        <f>IFERROR(IF(D54="","",VLOOKUP(F54,'ANALISE FORNECEDOR'!$A:$I,8,0)),"")</f>
        <v/>
      </c>
      <c r="AL54" s="44">
        <f>IF(D54="","",AVERAGE(AM54,AK54))</f>
        <v/>
      </c>
      <c r="AM54" s="44">
        <f>IFERROR(IF(D54="","",VLOOKUP(F54,'ANALISE FORNECEDOR'!$A:$I,9,0)),"")</f>
        <v/>
      </c>
      <c r="AN54" s="45">
        <f>IF(D54="","",IF(Y54&gt;12,AI54*(U54+Y54),AI54*U54))</f>
        <v/>
      </c>
      <c r="AO54" s="45">
        <f>IF(D54="","",IF(Y54&gt;12,AI54*(U54+V54+Y54),AI54*(U54+V54)))</f>
        <v/>
      </c>
      <c r="AP54" s="46">
        <f>IF(D54="","",IF(Y54&gt;12,AG54*(U54+Y54),AG54*U54))</f>
        <v/>
      </c>
      <c r="AQ54" s="46">
        <f>IF(D54="","",IF(Y54&gt;12,AG54*(U54+V54+Y54),AG54*(U54+V54)))</f>
        <v/>
      </c>
      <c r="AR54" s="46">
        <f>IF(D54="","",IF(OR(R54="A",R54="AA",R54="AAA"),AP54,0))</f>
        <v/>
      </c>
      <c r="AS54" s="46">
        <f>IF(D54="","",IF(R54="B",AP54,0))</f>
        <v/>
      </c>
      <c r="AT54" s="46">
        <f>IF(D54="","",IF(R54="C",AP54,0))</f>
        <v/>
      </c>
      <c r="AU54" s="47">
        <f>IF(D54="","",IFERROR(AN54/AJ54,0))</f>
        <v/>
      </c>
      <c r="AV54" s="47">
        <f>IF(D54="","",IFERROR(((AO54)/AJ54),0))</f>
        <v/>
      </c>
      <c r="AW54" s="48">
        <f>IF(D54="","",IF(OR(S54="S",NOT(AND(ISNUMBER(AC54),ISNUMBER(AL54),AC54*AL54&gt;=0))),0,AC54*AL54))</f>
        <v/>
      </c>
      <c r="AX54" s="49">
        <f>IFERROR(IF(D54="","",AW54*AG54),0)</f>
        <v/>
      </c>
      <c r="AY54" s="48">
        <f>IF(D54="","",IF(OR(S54="S",NOT(AND(ISNUMBER(AC54),ISNUMBER(AK54),AC54*AK54&gt;=0))),0,AC54*AK54))</f>
        <v/>
      </c>
      <c r="AZ54" s="48">
        <f>IFERROR(IF(D54="","",IF(AY54=0,0,IF(((AY54)-(U54+Y54))&lt;0,0,(AY54)-U54))),0)</f>
        <v/>
      </c>
      <c r="BA54" s="49">
        <f>IF(D54="","",AZ54*AG54)</f>
        <v/>
      </c>
      <c r="BB54" s="49">
        <f>IF(D54="","",IF(OR(R54="A",R54="AA",R54="AAA"),BA54,0))</f>
        <v/>
      </c>
      <c r="BC54" s="49">
        <f>IF(D54="","",IF(R54="B",BA54,0))</f>
        <v/>
      </c>
      <c r="BD54" s="49">
        <f>IF(D54="","",IF(R54="B",BA54,0))</f>
        <v/>
      </c>
      <c r="BE54" s="49">
        <f>IF(D54="","",IF(S54="S",
1,
IF(AC54=0,
1,
IF(
IFERROR(((U54+Y54)*AG54)/((AC54*AK54)*AG54),0)&lt;0,
0,
IF(
IFERROR(((U54+Y54)*AG54)/((AC54*AK54)*AG54),0)&gt;1,
1,
IFERROR(((U54+Y54)*AG54)/((AC54*AK54)*AG54),0)
)
)
)
))</f>
        <v/>
      </c>
      <c r="BF54" s="49">
        <f>IF(D54="","",IF(S54="S",
1,
IF(AC54=0,
1,
IF(
IFERROR(((U54+V54+Y54)*AG54)/((AC54*AK54)*AG54),0)&lt;0,
0,
IF(
IFERROR(((U54+V54+Y54)*AG54)/((AC54*AK54)*AG54),0)&gt;1,
1,
IFERROR(((U54+V54+Y54)*AG54)/((AC54*AK54)*AG54),0)
)
)
)
))</f>
        <v/>
      </c>
      <c r="BG54" s="50">
        <f>IF(D54="","",IF(S54="S",0,IF(AND(ISNUMBER(AC54),ISNUMBER(AM54)),IF(OR(AC54*AM54&lt;0,ISERR(AC54*AM54)),0,AC54*AM54),0)))</f>
        <v/>
      </c>
      <c r="BH54" s="50">
        <f>IF(D54="","",IF(BY54&gt;TODAY()-60,0,IF(Y54&gt;12,MAX(0,(U54+Y54)-BG54),MAX(0,U54-BG54))))</f>
        <v/>
      </c>
      <c r="BI54" s="51">
        <f>IF(D54="","",BH54*AG54)</f>
        <v/>
      </c>
      <c r="BJ54" s="51">
        <f>IF(D54="","",IF(OR(R54="A",R54="AA",R54="AAA"),BI54,0))</f>
        <v/>
      </c>
      <c r="BK54" s="51">
        <f>IF(D54="","",IF(R54="B",BI54,0))</f>
        <v/>
      </c>
      <c r="BL54" s="51">
        <f>IF(D54="","",IF(R54="C",BI54,0))</f>
        <v/>
      </c>
      <c r="BM54" s="51">
        <f>IF(D54="","",IFERROR(MAX(0,MIN(BI54/AP54,1)),0))</f>
        <v/>
      </c>
      <c r="BN54" s="52">
        <f>IF(D54="","",AB54*AG54)</f>
        <v/>
      </c>
      <c r="BO54" s="52">
        <f>IF(D54="","",(U54+V54+X54)*AG54)</f>
        <v/>
      </c>
      <c r="BP54" s="52">
        <f>IF(D54="","",(AB54*3)*AG54)</f>
        <v/>
      </c>
      <c r="BQ54" s="52">
        <f>IF(D54="","",IF(BO54-BP54&gt;0,0,BO54-BP54))</f>
        <v/>
      </c>
      <c r="BR54" s="52">
        <f>IF(D54="","",IF(BO54-BP54-BN54&gt;0,0,BO54-BP54-BN54))</f>
        <v/>
      </c>
      <c r="BS54" s="53">
        <f>IF(D54="","",IFERROR(AB54*AI54,0))</f>
        <v/>
      </c>
      <c r="BT54" s="53">
        <f>IF(D54="","",IFERROR(IF(X54&gt;12, AI54*(U54+V54+X54), AI54*(U54+V54)),0))</f>
        <v/>
      </c>
      <c r="BU54" s="53">
        <f>IF(D54="","",IFERROR(((AB54*3)*AI54),0))</f>
        <v/>
      </c>
      <c r="BV54" s="53">
        <f>IF(D54="","",IF(BT54-BU54&gt;0,0,BT54-BU54))</f>
        <v/>
      </c>
      <c r="BW54" s="53">
        <f>IF(D54="","",IF(BT54-BU54-BS54&gt;0,0,BT54-BU54-BS54))</f>
        <v/>
      </c>
      <c r="BX54" s="36">
        <f>IF(D54="","",IFERROR(VLOOKUP(D54,'produto-entrada-7'!A:M,3,0),"SEM PEDIDO"))</f>
        <v/>
      </c>
      <c r="BY54" s="36">
        <f>IF(D54="","",VLOOKUP(D54,'produto-estoque-total-7'!A:AB,25,0))</f>
        <v/>
      </c>
      <c r="BZ54" s="36">
        <f>IF(D54="","",IFERROR(VLOOKUP(D54,'produto-estoque-total-7'!A:AB,26,0)/100,0))</f>
        <v/>
      </c>
      <c r="CA54" s="36">
        <f>IF(D54="","",IFERROR(VLOOKUP(D54,'produto-estoque-total-7'!A:AB,27,0)/100,0))</f>
        <v/>
      </c>
      <c r="CB54" s="41">
        <f>IF(D54="","",V54*AF54)</f>
        <v/>
      </c>
      <c r="CC54" s="41">
        <f>IF(D54="","",V54*AI54)</f>
        <v/>
      </c>
      <c r="CD54" s="54">
        <f>IF(D54="","",VLOOKUP(D54,'produto-estoque-total-7'!A:AB,28,0))</f>
        <v/>
      </c>
    </row>
    <row r="55">
      <c r="A55" s="36">
        <f>IF(D55="","",VLOOKUP(D55,'produto-estoque-total-7'!A:AB,3,0))</f>
        <v/>
      </c>
      <c r="B55" s="1">
        <f>IF(D55="","",VLOOKUP(D55,'produto-estoque-total-7'!A:AB,12,0))</f>
        <v/>
      </c>
      <c r="C55" s="1">
        <f>IF(D55="","",VLOOKUP(D55,'produto-estoque-total-7'!A:AB,2,0))</f>
        <v/>
      </c>
      <c r="D55" s="37">
        <f>IFERROR(IF('produto-estoque-total-7'!A54="","",'produto-estoque-total-7'!A54),"")</f>
        <v/>
      </c>
      <c r="E55" s="1">
        <f>IF(D55="","",VLOOKUP(D55,'produto-estoque-total-7'!A:AB,4,0))</f>
        <v/>
      </c>
      <c r="F55" s="36">
        <f>IF(D55="","",VLOOKUP(D55,'produto-estoque-total-7'!A:AB,13,0))</f>
        <v/>
      </c>
      <c r="G55" s="1">
        <f>IF(F55="","",VLOOKUP(F55,'FORNECEDORES X COMPRADOR'!A:D,4,0))</f>
        <v/>
      </c>
      <c r="H55" s="1">
        <f>IF(F55="","",VLOOKUP(F55,'FORNECEDORES X COMPRADOR'!A:E,5,0))</f>
        <v/>
      </c>
      <c r="I55" s="36">
        <f>IF(D55="","",VLOOKUP(D55,'produto-estoque-total-7'!A:AB,15,0))</f>
        <v/>
      </c>
      <c r="J55" s="36">
        <f>IF(D55="","",VLOOKUP(D55,'produto-estoque-total-7'!A:AB,19,0))</f>
        <v/>
      </c>
      <c r="K55" s="1">
        <f>IF(D55="","",VLOOKUP(D55,'produto-estoque-total-7'!A:AB,20,0))</f>
        <v/>
      </c>
      <c r="L55" s="36">
        <f>IF(D55="","",VLOOKUP(D55,'produto-estoque-total-7'!A:AB,17,0))</f>
        <v/>
      </c>
      <c r="M55" s="1">
        <f>IF(D55="","",VLOOKUP(D55,'produto-estoque-total-7'!A:AB,18,0))</f>
        <v/>
      </c>
      <c r="N55" s="36">
        <f>IF(D55="","",VLOOKUP(D55,'produto-estoque-total-7'!A:AB,21,0))</f>
        <v/>
      </c>
      <c r="O55" s="1">
        <f>IF(D55="","",VLOOKUP(D55,'produto-estoque-total-7'!A:AB,22,0))</f>
        <v/>
      </c>
      <c r="P55" s="36">
        <f>IF(D55="","",VLOOKUP(D55,'produto-estoque-total-7'!A:AB,23,0))</f>
        <v/>
      </c>
      <c r="Q55" s="1">
        <f>IF(D55="","",VLOOKUP(D55,'produto-estoque-total-7'!A:AB,24,0))</f>
        <v/>
      </c>
      <c r="R55" s="38">
        <f>IFERROR(IF(D55="","",VLOOKUP(D55,'produto-venda-7'!B:N,13,0)),"C")</f>
        <v/>
      </c>
      <c r="S55" s="39">
        <f>IF(D55="","",VLOOKUP(D55,'produto-estoque-total-7'!A:AB,6,0))</f>
        <v/>
      </c>
      <c r="T55" s="39">
        <f>IF(D55="","",VLOOKUP(D55,'produto-estoque-total-7'!A:AB,5,0))</f>
        <v/>
      </c>
      <c r="U55" s="40">
        <f>IF(D55="","",VLOOKUP(D55,'produto-estoque-total-7'!A:AB,11,0))</f>
        <v/>
      </c>
      <c r="V55" s="41">
        <f>IF(D55="","",IFERROR(VLOOKUP(D55,'produto-entrada-7'!A:M,10,0),0))</f>
        <v/>
      </c>
      <c r="W55" s="42" t="n"/>
      <c r="X55" s="39">
        <f>IF(D55="","",VLOOKUP(D55,'produto-estoque-total-7'!A:AB,8,0))</f>
        <v/>
      </c>
      <c r="Y55" s="39">
        <f>IF(D55="","",VLOOKUP(D55,'produto-estoque-total-7'!A:AB,9,0))</f>
        <v/>
      </c>
      <c r="Z55" s="39">
        <f>IF(D55="","",VLOOKUP(D55,'produto-estoque-total-7'!A:AB,10,0))</f>
        <v/>
      </c>
      <c r="AA55" s="39">
        <f>IFERROR(IF(D55="","",VLOOKUP(D55,'produto-venda-7'!B:N,4,0)),0)</f>
        <v/>
      </c>
      <c r="AB55" s="39">
        <f>IFERROR(IF(D55="","",VLOOKUP(D55,'produto-venda-7'!B:N,5,0)),0)</f>
        <v/>
      </c>
      <c r="AC55" s="39">
        <f>IF(D55="","",IFERROR(AA55/90,0))</f>
        <v/>
      </c>
      <c r="AD55" s="36">
        <f>IF(D55="","",IFERROR(VLOOKUP(D55,'produto-entrada-7'!A:M,4,0),0))</f>
        <v/>
      </c>
      <c r="AE55" s="36">
        <f>IFERROR(IF(D55="","",VLOOKUP(D55,'produto-venda-7'!B:N,10,0)),0)</f>
        <v/>
      </c>
      <c r="AF55" s="36">
        <f>IF(D55="","",IFERROR(VLOOKUP(D55,'produto-entrada-7'!A:M,11,0),0))</f>
        <v/>
      </c>
      <c r="AG55" s="1">
        <f>IF(D55="","",IFERROR(VLOOKUP(D55,'produto-entrada-7'!A:M,12,0),0))</f>
        <v/>
      </c>
      <c r="AH55" s="1">
        <f>IF(D55="","",IFERROR(VLOOKUP(D55,'produto-entrada-7'!A:M,13,0),0))</f>
        <v/>
      </c>
      <c r="AI55" s="36">
        <f>IFERROR(IF(D55="","",VLOOKUP(D55,'produto-venda-7'!B:N,11,0)),0)</f>
        <v/>
      </c>
      <c r="AJ55" s="43">
        <f>IF(D55="","",IFERROR(AI55*AB55,0))</f>
        <v/>
      </c>
      <c r="AK55" s="44">
        <f>IFERROR(IF(D55="","",VLOOKUP(F55,'ANALISE FORNECEDOR'!$A:$I,8,0)),"")</f>
        <v/>
      </c>
      <c r="AL55" s="44">
        <f>IF(D55="","",AVERAGE(AM55,AK55))</f>
        <v/>
      </c>
      <c r="AM55" s="44">
        <f>IFERROR(IF(D55="","",VLOOKUP(F55,'ANALISE FORNECEDOR'!$A:$I,9,0)),"")</f>
        <v/>
      </c>
      <c r="AN55" s="45">
        <f>IF(D55="","",IF(Y55&gt;12,AI55*(U55+Y55),AI55*U55))</f>
        <v/>
      </c>
      <c r="AO55" s="45">
        <f>IF(D55="","",IF(Y55&gt;12,AI55*(U55+V55+Y55),AI55*(U55+V55)))</f>
        <v/>
      </c>
      <c r="AP55" s="46">
        <f>IF(D55="","",IF(Y55&gt;12,AG55*(U55+Y55),AG55*U55))</f>
        <v/>
      </c>
      <c r="AQ55" s="46">
        <f>IF(D55="","",IF(Y55&gt;12,AG55*(U55+V55+Y55),AG55*(U55+V55)))</f>
        <v/>
      </c>
      <c r="AR55" s="46">
        <f>IF(D55="","",IF(OR(R55="A",R55="AA",R55="AAA"),AP55,0))</f>
        <v/>
      </c>
      <c r="AS55" s="46">
        <f>IF(D55="","",IF(R55="B",AP55,0))</f>
        <v/>
      </c>
      <c r="AT55" s="46">
        <f>IF(D55="","",IF(R55="C",AP55,0))</f>
        <v/>
      </c>
      <c r="AU55" s="47">
        <f>IF(D55="","",IFERROR(AN55/AJ55,0))</f>
        <v/>
      </c>
      <c r="AV55" s="47">
        <f>IF(D55="","",IFERROR(((AO55)/AJ55),0))</f>
        <v/>
      </c>
      <c r="AW55" s="48">
        <f>IF(D55="","",IF(OR(S55="S",NOT(AND(ISNUMBER(AC55),ISNUMBER(AL55),AC55*AL55&gt;=0))),0,AC55*AL55))</f>
        <v/>
      </c>
      <c r="AX55" s="49">
        <f>IFERROR(IF(D55="","",AW55*AG55),0)</f>
        <v/>
      </c>
      <c r="AY55" s="48">
        <f>IF(D55="","",IF(OR(S55="S",NOT(AND(ISNUMBER(AC55),ISNUMBER(AK55),AC55*AK55&gt;=0))),0,AC55*AK55))</f>
        <v/>
      </c>
      <c r="AZ55" s="48">
        <f>IFERROR(IF(D55="","",IF(AY55=0,0,IF(((AY55)-(U55+Y55))&lt;0,0,(AY55)-U55))),0)</f>
        <v/>
      </c>
      <c r="BA55" s="49">
        <f>IF(D55="","",AZ55*AG55)</f>
        <v/>
      </c>
      <c r="BB55" s="49">
        <f>IF(D55="","",IF(OR(R55="A",R55="AA",R55="AAA"),BA55,0))</f>
        <v/>
      </c>
      <c r="BC55" s="49">
        <f>IF(D55="","",IF(R55="B",BA55,0))</f>
        <v/>
      </c>
      <c r="BD55" s="49">
        <f>IF(D55="","",IF(R55="B",BA55,0))</f>
        <v/>
      </c>
      <c r="BE55" s="49">
        <f>IF(D55="","",IF(S55="S",
1,
IF(AC55=0,
1,
IF(
IFERROR(((U55+Y55)*AG55)/((AC55*AK55)*AG55),0)&lt;0,
0,
IF(
IFERROR(((U55+Y55)*AG55)/((AC55*AK55)*AG55),0)&gt;1,
1,
IFERROR(((U55+Y55)*AG55)/((AC55*AK55)*AG55),0)
)
)
)
))</f>
        <v/>
      </c>
      <c r="BF55" s="49">
        <f>IF(D55="","",IF(S55="S",
1,
IF(AC55=0,
1,
IF(
IFERROR(((U55+V55+Y55)*AG55)/((AC55*AK55)*AG55),0)&lt;0,
0,
IF(
IFERROR(((U55+V55+Y55)*AG55)/((AC55*AK55)*AG55),0)&gt;1,
1,
IFERROR(((U55+V55+Y55)*AG55)/((AC55*AK55)*AG55),0)
)
)
)
))</f>
        <v/>
      </c>
      <c r="BG55" s="50">
        <f>IF(D55="","",IF(S55="S",0,IF(AND(ISNUMBER(AC55),ISNUMBER(AM55)),IF(OR(AC55*AM55&lt;0,ISERR(AC55*AM55)),0,AC55*AM55),0)))</f>
        <v/>
      </c>
      <c r="BH55" s="50">
        <f>IF(D55="","",IF(BY55&gt;TODAY()-60,0,IF(Y55&gt;12,MAX(0,(U55+Y55)-BG55),MAX(0,U55-BG55))))</f>
        <v/>
      </c>
      <c r="BI55" s="51">
        <f>IF(D55="","",BH55*AG55)</f>
        <v/>
      </c>
      <c r="BJ55" s="51">
        <f>IF(D55="","",IF(OR(R55="A",R55="AA",R55="AAA"),BI55,0))</f>
        <v/>
      </c>
      <c r="BK55" s="51">
        <f>IF(D55="","",IF(R55="B",BI55,0))</f>
        <v/>
      </c>
      <c r="BL55" s="51">
        <f>IF(D55="","",IF(R55="C",BI55,0))</f>
        <v/>
      </c>
      <c r="BM55" s="51">
        <f>IF(D55="","",IFERROR(MAX(0,MIN(BI55/AP55,1)),0))</f>
        <v/>
      </c>
      <c r="BN55" s="52">
        <f>IF(D55="","",AB55*AG55)</f>
        <v/>
      </c>
      <c r="BO55" s="52">
        <f>IF(D55="","",(U55+V55+X55)*AG55)</f>
        <v/>
      </c>
      <c r="BP55" s="52">
        <f>IF(D55="","",(AB55*3)*AG55)</f>
        <v/>
      </c>
      <c r="BQ55" s="52">
        <f>IF(D55="","",IF(BO55-BP55&gt;0,0,BO55-BP55))</f>
        <v/>
      </c>
      <c r="BR55" s="52">
        <f>IF(D55="","",IF(BO55-BP55-BN55&gt;0,0,BO55-BP55-BN55))</f>
        <v/>
      </c>
      <c r="BS55" s="53">
        <f>IF(D55="","",IFERROR(AB55*AI55,0))</f>
        <v/>
      </c>
      <c r="BT55" s="53">
        <f>IF(D55="","",IFERROR(IF(X55&gt;12, AI55*(U55+V55+X55), AI55*(U55+V55)),0))</f>
        <v/>
      </c>
      <c r="BU55" s="53">
        <f>IF(D55="","",IFERROR(((AB55*3)*AI55),0))</f>
        <v/>
      </c>
      <c r="BV55" s="53">
        <f>IF(D55="","",IF(BT55-BU55&gt;0,0,BT55-BU55))</f>
        <v/>
      </c>
      <c r="BW55" s="53">
        <f>IF(D55="","",IF(BT55-BU55-BS55&gt;0,0,BT55-BU55-BS55))</f>
        <v/>
      </c>
      <c r="BX55" s="36">
        <f>IF(D55="","",IFERROR(VLOOKUP(D55,'produto-entrada-7'!A:M,3,0),"SEM PEDIDO"))</f>
        <v/>
      </c>
      <c r="BY55" s="36">
        <f>IF(D55="","",VLOOKUP(D55,'produto-estoque-total-7'!A:AB,25,0))</f>
        <v/>
      </c>
      <c r="BZ55" s="36">
        <f>IF(D55="","",IFERROR(VLOOKUP(D55,'produto-estoque-total-7'!A:AB,26,0)/100,0))</f>
        <v/>
      </c>
      <c r="CA55" s="36">
        <f>IF(D55="","",IFERROR(VLOOKUP(D55,'produto-estoque-total-7'!A:AB,27,0)/100,0))</f>
        <v/>
      </c>
      <c r="CB55" s="41">
        <f>IF(D55="","",V55*AF55)</f>
        <v/>
      </c>
      <c r="CC55" s="41">
        <f>IF(D55="","",V55*AI55)</f>
        <v/>
      </c>
      <c r="CD55" s="54">
        <f>IF(D55="","",VLOOKUP(D55,'produto-estoque-total-7'!A:AB,28,0))</f>
        <v/>
      </c>
    </row>
    <row r="56">
      <c r="A56" s="36">
        <f>IF(D56="","",VLOOKUP(D56,'produto-estoque-total-7'!A:AB,3,0))</f>
        <v/>
      </c>
      <c r="B56" s="1">
        <f>IF(D56="","",VLOOKUP(D56,'produto-estoque-total-7'!A:AB,12,0))</f>
        <v/>
      </c>
      <c r="C56" s="1">
        <f>IF(D56="","",VLOOKUP(D56,'produto-estoque-total-7'!A:AB,2,0))</f>
        <v/>
      </c>
      <c r="D56" s="37">
        <f>IFERROR(IF('produto-estoque-total-7'!A55="","",'produto-estoque-total-7'!A55),"")</f>
        <v/>
      </c>
      <c r="E56" s="1">
        <f>IF(D56="","",VLOOKUP(D56,'produto-estoque-total-7'!A:AB,4,0))</f>
        <v/>
      </c>
      <c r="F56" s="36">
        <f>IF(D56="","",VLOOKUP(D56,'produto-estoque-total-7'!A:AB,13,0))</f>
        <v/>
      </c>
      <c r="G56" s="1">
        <f>IF(F56="","",VLOOKUP(F56,'FORNECEDORES X COMPRADOR'!A:D,4,0))</f>
        <v/>
      </c>
      <c r="H56" s="1">
        <f>IF(F56="","",VLOOKUP(F56,'FORNECEDORES X COMPRADOR'!A:E,5,0))</f>
        <v/>
      </c>
      <c r="I56" s="36">
        <f>IF(D56="","",VLOOKUP(D56,'produto-estoque-total-7'!A:AB,15,0))</f>
        <v/>
      </c>
      <c r="J56" s="36">
        <f>IF(D56="","",VLOOKUP(D56,'produto-estoque-total-7'!A:AB,19,0))</f>
        <v/>
      </c>
      <c r="K56" s="1">
        <f>IF(D56="","",VLOOKUP(D56,'produto-estoque-total-7'!A:AB,20,0))</f>
        <v/>
      </c>
      <c r="L56" s="36">
        <f>IF(D56="","",VLOOKUP(D56,'produto-estoque-total-7'!A:AB,17,0))</f>
        <v/>
      </c>
      <c r="M56" s="1">
        <f>IF(D56="","",VLOOKUP(D56,'produto-estoque-total-7'!A:AB,18,0))</f>
        <v/>
      </c>
      <c r="N56" s="36">
        <f>IF(D56="","",VLOOKUP(D56,'produto-estoque-total-7'!A:AB,21,0))</f>
        <v/>
      </c>
      <c r="O56" s="1">
        <f>IF(D56="","",VLOOKUP(D56,'produto-estoque-total-7'!A:AB,22,0))</f>
        <v/>
      </c>
      <c r="P56" s="36">
        <f>IF(D56="","",VLOOKUP(D56,'produto-estoque-total-7'!A:AB,23,0))</f>
        <v/>
      </c>
      <c r="Q56" s="1">
        <f>IF(D56="","",VLOOKUP(D56,'produto-estoque-total-7'!A:AB,24,0))</f>
        <v/>
      </c>
      <c r="R56" s="38">
        <f>IFERROR(IF(D56="","",VLOOKUP(D56,'produto-venda-7'!B:N,13,0)),"C")</f>
        <v/>
      </c>
      <c r="S56" s="39">
        <f>IF(D56="","",VLOOKUP(D56,'produto-estoque-total-7'!A:AB,6,0))</f>
        <v/>
      </c>
      <c r="T56" s="39">
        <f>IF(D56="","",VLOOKUP(D56,'produto-estoque-total-7'!A:AB,5,0))</f>
        <v/>
      </c>
      <c r="U56" s="40">
        <f>IF(D56="","",VLOOKUP(D56,'produto-estoque-total-7'!A:AB,11,0))</f>
        <v/>
      </c>
      <c r="V56" s="41">
        <f>IF(D56="","",IFERROR(VLOOKUP(D56,'produto-entrada-7'!A:M,10,0),0))</f>
        <v/>
      </c>
      <c r="W56" s="42" t="n"/>
      <c r="X56" s="39">
        <f>IF(D56="","",VLOOKUP(D56,'produto-estoque-total-7'!A:AB,8,0))</f>
        <v/>
      </c>
      <c r="Y56" s="39">
        <f>IF(D56="","",VLOOKUP(D56,'produto-estoque-total-7'!A:AB,9,0))</f>
        <v/>
      </c>
      <c r="Z56" s="39">
        <f>IF(D56="","",VLOOKUP(D56,'produto-estoque-total-7'!A:AB,10,0))</f>
        <v/>
      </c>
      <c r="AA56" s="39">
        <f>IFERROR(IF(D56="","",VLOOKUP(D56,'produto-venda-7'!B:N,4,0)),0)</f>
        <v/>
      </c>
      <c r="AB56" s="39">
        <f>IFERROR(IF(D56="","",VLOOKUP(D56,'produto-venda-7'!B:N,5,0)),0)</f>
        <v/>
      </c>
      <c r="AC56" s="39">
        <f>IF(D56="","",IFERROR(AA56/90,0))</f>
        <v/>
      </c>
      <c r="AD56" s="36">
        <f>IF(D56="","",IFERROR(VLOOKUP(D56,'produto-entrada-7'!A:M,4,0),0))</f>
        <v/>
      </c>
      <c r="AE56" s="36">
        <f>IFERROR(IF(D56="","",VLOOKUP(D56,'produto-venda-7'!B:N,10,0)),0)</f>
        <v/>
      </c>
      <c r="AF56" s="36">
        <f>IF(D56="","",IFERROR(VLOOKUP(D56,'produto-entrada-7'!A:M,11,0),0))</f>
        <v/>
      </c>
      <c r="AG56" s="1">
        <f>IF(D56="","",IFERROR(VLOOKUP(D56,'produto-entrada-7'!A:M,12,0),0))</f>
        <v/>
      </c>
      <c r="AH56" s="1">
        <f>IF(D56="","",IFERROR(VLOOKUP(D56,'produto-entrada-7'!A:M,13,0),0))</f>
        <v/>
      </c>
      <c r="AI56" s="36">
        <f>IFERROR(IF(D56="","",VLOOKUP(D56,'produto-venda-7'!B:N,11,0)),0)</f>
        <v/>
      </c>
      <c r="AJ56" s="43">
        <f>IF(D56="","",IFERROR(AI56*AB56,0))</f>
        <v/>
      </c>
      <c r="AK56" s="44">
        <f>IFERROR(IF(D56="","",VLOOKUP(F56,'ANALISE FORNECEDOR'!$A:$I,8,0)),"")</f>
        <v/>
      </c>
      <c r="AL56" s="44">
        <f>IF(D56="","",AVERAGE(AM56,AK56))</f>
        <v/>
      </c>
      <c r="AM56" s="44">
        <f>IFERROR(IF(D56="","",VLOOKUP(F56,'ANALISE FORNECEDOR'!$A:$I,9,0)),"")</f>
        <v/>
      </c>
      <c r="AN56" s="45">
        <f>IF(D56="","",IF(Y56&gt;12,AI56*(U56+Y56),AI56*U56))</f>
        <v/>
      </c>
      <c r="AO56" s="45">
        <f>IF(D56="","",IF(Y56&gt;12,AI56*(U56+V56+Y56),AI56*(U56+V56)))</f>
        <v/>
      </c>
      <c r="AP56" s="46">
        <f>IF(D56="","",IF(Y56&gt;12,AG56*(U56+Y56),AG56*U56))</f>
        <v/>
      </c>
      <c r="AQ56" s="46">
        <f>IF(D56="","",IF(Y56&gt;12,AG56*(U56+V56+Y56),AG56*(U56+V56)))</f>
        <v/>
      </c>
      <c r="AR56" s="46">
        <f>IF(D56="","",IF(OR(R56="A",R56="AA",R56="AAA"),AP56,0))</f>
        <v/>
      </c>
      <c r="AS56" s="46">
        <f>IF(D56="","",IF(R56="B",AP56,0))</f>
        <v/>
      </c>
      <c r="AT56" s="46">
        <f>IF(D56="","",IF(R56="C",AP56,0))</f>
        <v/>
      </c>
      <c r="AU56" s="47">
        <f>IF(D56="","",IFERROR(AN56/AJ56,0))</f>
        <v/>
      </c>
      <c r="AV56" s="47">
        <f>IF(D56="","",IFERROR(((AO56)/AJ56),0))</f>
        <v/>
      </c>
      <c r="AW56" s="48">
        <f>IF(D56="","",IF(OR(S56="S",NOT(AND(ISNUMBER(AC56),ISNUMBER(AL56),AC56*AL56&gt;=0))),0,AC56*AL56))</f>
        <v/>
      </c>
      <c r="AX56" s="49">
        <f>IFERROR(IF(D56="","",AW56*AG56),0)</f>
        <v/>
      </c>
      <c r="AY56" s="48">
        <f>IF(D56="","",IF(OR(S56="S",NOT(AND(ISNUMBER(AC56),ISNUMBER(AK56),AC56*AK56&gt;=0))),0,AC56*AK56))</f>
        <v/>
      </c>
      <c r="AZ56" s="48">
        <f>IFERROR(IF(D56="","",IF(AY56=0,0,IF(((AY56)-(U56+Y56))&lt;0,0,(AY56)-U56))),0)</f>
        <v/>
      </c>
      <c r="BA56" s="49">
        <f>IF(D56="","",AZ56*AG56)</f>
        <v/>
      </c>
      <c r="BB56" s="49">
        <f>IF(D56="","",IF(OR(R56="A",R56="AA",R56="AAA"),BA56,0))</f>
        <v/>
      </c>
      <c r="BC56" s="49">
        <f>IF(D56="","",IF(R56="B",BA56,0))</f>
        <v/>
      </c>
      <c r="BD56" s="49">
        <f>IF(D56="","",IF(R56="B",BA56,0))</f>
        <v/>
      </c>
      <c r="BE56" s="49">
        <f>IF(D56="","",IF(S56="S",
1,
IF(AC56=0,
1,
IF(
IFERROR(((U56+Y56)*AG56)/((AC56*AK56)*AG56),0)&lt;0,
0,
IF(
IFERROR(((U56+Y56)*AG56)/((AC56*AK56)*AG56),0)&gt;1,
1,
IFERROR(((U56+Y56)*AG56)/((AC56*AK56)*AG56),0)
)
)
)
))</f>
        <v/>
      </c>
      <c r="BF56" s="49">
        <f>IF(D56="","",IF(S56="S",
1,
IF(AC56=0,
1,
IF(
IFERROR(((U56+V56+Y56)*AG56)/((AC56*AK56)*AG56),0)&lt;0,
0,
IF(
IFERROR(((U56+V56+Y56)*AG56)/((AC56*AK56)*AG56),0)&gt;1,
1,
IFERROR(((U56+V56+Y56)*AG56)/((AC56*AK56)*AG56),0)
)
)
)
))</f>
        <v/>
      </c>
      <c r="BG56" s="50">
        <f>IF(D56="","",IF(S56="S",0,IF(AND(ISNUMBER(AC56),ISNUMBER(AM56)),IF(OR(AC56*AM56&lt;0,ISERR(AC56*AM56)),0,AC56*AM56),0)))</f>
        <v/>
      </c>
      <c r="BH56" s="50">
        <f>IF(D56="","",IF(BY56&gt;TODAY()-60,0,IF(Y56&gt;12,MAX(0,(U56+Y56)-BG56),MAX(0,U56-BG56))))</f>
        <v/>
      </c>
      <c r="BI56" s="51">
        <f>IF(D56="","",BH56*AG56)</f>
        <v/>
      </c>
      <c r="BJ56" s="51">
        <f>IF(D56="","",IF(OR(R56="A",R56="AA",R56="AAA"),BI56,0))</f>
        <v/>
      </c>
      <c r="BK56" s="51">
        <f>IF(D56="","",IF(R56="B",BI56,0))</f>
        <v/>
      </c>
      <c r="BL56" s="51">
        <f>IF(D56="","",IF(R56="C",BI56,0))</f>
        <v/>
      </c>
      <c r="BM56" s="51">
        <f>IF(D56="","",IFERROR(MAX(0,MIN(BI56/AP56,1)),0))</f>
        <v/>
      </c>
      <c r="BN56" s="52">
        <f>IF(D56="","",AB56*AG56)</f>
        <v/>
      </c>
      <c r="BO56" s="52">
        <f>IF(D56="","",(U56+V56+X56)*AG56)</f>
        <v/>
      </c>
      <c r="BP56" s="52">
        <f>IF(D56="","",(AB56*3)*AG56)</f>
        <v/>
      </c>
      <c r="BQ56" s="52">
        <f>IF(D56="","",IF(BO56-BP56&gt;0,0,BO56-BP56))</f>
        <v/>
      </c>
      <c r="BR56" s="52">
        <f>IF(D56="","",IF(BO56-BP56-BN56&gt;0,0,BO56-BP56-BN56))</f>
        <v/>
      </c>
      <c r="BS56" s="53">
        <f>IF(D56="","",IFERROR(AB56*AI56,0))</f>
        <v/>
      </c>
      <c r="BT56" s="53">
        <f>IF(D56="","",IFERROR(IF(X56&gt;12, AI56*(U56+V56+X56), AI56*(U56+V56)),0))</f>
        <v/>
      </c>
      <c r="BU56" s="53">
        <f>IF(D56="","",IFERROR(((AB56*3)*AI56),0))</f>
        <v/>
      </c>
      <c r="BV56" s="53">
        <f>IF(D56="","",IF(BT56-BU56&gt;0,0,BT56-BU56))</f>
        <v/>
      </c>
      <c r="BW56" s="53">
        <f>IF(D56="","",IF(BT56-BU56-BS56&gt;0,0,BT56-BU56-BS56))</f>
        <v/>
      </c>
      <c r="BX56" s="36">
        <f>IF(D56="","",IFERROR(VLOOKUP(D56,'produto-entrada-7'!A:M,3,0),"SEM PEDIDO"))</f>
        <v/>
      </c>
      <c r="BY56" s="36">
        <f>IF(D56="","",VLOOKUP(D56,'produto-estoque-total-7'!A:AB,25,0))</f>
        <v/>
      </c>
      <c r="BZ56" s="36">
        <f>IF(D56="","",IFERROR(VLOOKUP(D56,'produto-estoque-total-7'!A:AB,26,0)/100,0))</f>
        <v/>
      </c>
      <c r="CA56" s="36">
        <f>IF(D56="","",IFERROR(VLOOKUP(D56,'produto-estoque-total-7'!A:AB,27,0)/100,0))</f>
        <v/>
      </c>
      <c r="CB56" s="41">
        <f>IF(D56="","",V56*AF56)</f>
        <v/>
      </c>
      <c r="CC56" s="41">
        <f>IF(D56="","",V56*AI56)</f>
        <v/>
      </c>
      <c r="CD56" s="54">
        <f>IF(D56="","",VLOOKUP(D56,'produto-estoque-total-7'!A:AB,28,0))</f>
        <v/>
      </c>
    </row>
    <row r="57">
      <c r="A57" s="36">
        <f>IF(D57="","",VLOOKUP(D57,'produto-estoque-total-7'!A:AB,3,0))</f>
        <v/>
      </c>
      <c r="B57" s="1">
        <f>IF(D57="","",VLOOKUP(D57,'produto-estoque-total-7'!A:AB,12,0))</f>
        <v/>
      </c>
      <c r="C57" s="1">
        <f>IF(D57="","",VLOOKUP(D57,'produto-estoque-total-7'!A:AB,2,0))</f>
        <v/>
      </c>
      <c r="D57" s="37">
        <f>IFERROR(IF('produto-estoque-total-7'!A56="","",'produto-estoque-total-7'!A56),"")</f>
        <v/>
      </c>
      <c r="E57" s="1">
        <f>IF(D57="","",VLOOKUP(D57,'produto-estoque-total-7'!A:AB,4,0))</f>
        <v/>
      </c>
      <c r="F57" s="36">
        <f>IF(D57="","",VLOOKUP(D57,'produto-estoque-total-7'!A:AB,13,0))</f>
        <v/>
      </c>
      <c r="G57" s="1">
        <f>IF(F57="","",VLOOKUP(F57,'FORNECEDORES X COMPRADOR'!A:D,4,0))</f>
        <v/>
      </c>
      <c r="H57" s="1">
        <f>IF(F57="","",VLOOKUP(F57,'FORNECEDORES X COMPRADOR'!A:E,5,0))</f>
        <v/>
      </c>
      <c r="I57" s="36">
        <f>IF(D57="","",VLOOKUP(D57,'produto-estoque-total-7'!A:AB,15,0))</f>
        <v/>
      </c>
      <c r="J57" s="36">
        <f>IF(D57="","",VLOOKUP(D57,'produto-estoque-total-7'!A:AB,19,0))</f>
        <v/>
      </c>
      <c r="K57" s="1">
        <f>IF(D57="","",VLOOKUP(D57,'produto-estoque-total-7'!A:AB,20,0))</f>
        <v/>
      </c>
      <c r="L57" s="36">
        <f>IF(D57="","",VLOOKUP(D57,'produto-estoque-total-7'!A:AB,17,0))</f>
        <v/>
      </c>
      <c r="M57" s="1">
        <f>IF(D57="","",VLOOKUP(D57,'produto-estoque-total-7'!A:AB,18,0))</f>
        <v/>
      </c>
      <c r="N57" s="36">
        <f>IF(D57="","",VLOOKUP(D57,'produto-estoque-total-7'!A:AB,21,0))</f>
        <v/>
      </c>
      <c r="O57" s="1">
        <f>IF(D57="","",VLOOKUP(D57,'produto-estoque-total-7'!A:AB,22,0))</f>
        <v/>
      </c>
      <c r="P57" s="36">
        <f>IF(D57="","",VLOOKUP(D57,'produto-estoque-total-7'!A:AB,23,0))</f>
        <v/>
      </c>
      <c r="Q57" s="1">
        <f>IF(D57="","",VLOOKUP(D57,'produto-estoque-total-7'!A:AB,24,0))</f>
        <v/>
      </c>
      <c r="R57" s="38">
        <f>IFERROR(IF(D57="","",VLOOKUP(D57,'produto-venda-7'!B:N,13,0)),"C")</f>
        <v/>
      </c>
      <c r="S57" s="39">
        <f>IF(D57="","",VLOOKUP(D57,'produto-estoque-total-7'!A:AB,6,0))</f>
        <v/>
      </c>
      <c r="T57" s="39">
        <f>IF(D57="","",VLOOKUP(D57,'produto-estoque-total-7'!A:AB,5,0))</f>
        <v/>
      </c>
      <c r="U57" s="40">
        <f>IF(D57="","",VLOOKUP(D57,'produto-estoque-total-7'!A:AB,11,0))</f>
        <v/>
      </c>
      <c r="V57" s="41">
        <f>IF(D57="","",IFERROR(VLOOKUP(D57,'produto-entrada-7'!A:M,10,0),0))</f>
        <v/>
      </c>
      <c r="W57" s="42" t="n"/>
      <c r="X57" s="39">
        <f>IF(D57="","",VLOOKUP(D57,'produto-estoque-total-7'!A:AB,8,0))</f>
        <v/>
      </c>
      <c r="Y57" s="39">
        <f>IF(D57="","",VLOOKUP(D57,'produto-estoque-total-7'!A:AB,9,0))</f>
        <v/>
      </c>
      <c r="Z57" s="39">
        <f>IF(D57="","",VLOOKUP(D57,'produto-estoque-total-7'!A:AB,10,0))</f>
        <v/>
      </c>
      <c r="AA57" s="39">
        <f>IFERROR(IF(D57="","",VLOOKUP(D57,'produto-venda-7'!B:N,4,0)),0)</f>
        <v/>
      </c>
      <c r="AB57" s="39">
        <f>IFERROR(IF(D57="","",VLOOKUP(D57,'produto-venda-7'!B:N,5,0)),0)</f>
        <v/>
      </c>
      <c r="AC57" s="39">
        <f>IF(D57="","",IFERROR(AA57/90,0))</f>
        <v/>
      </c>
      <c r="AD57" s="36">
        <f>IF(D57="","",IFERROR(VLOOKUP(D57,'produto-entrada-7'!A:M,4,0),0))</f>
        <v/>
      </c>
      <c r="AE57" s="36">
        <f>IFERROR(IF(D57="","",VLOOKUP(D57,'produto-venda-7'!B:N,10,0)),0)</f>
        <v/>
      </c>
      <c r="AF57" s="36">
        <f>IF(D57="","",IFERROR(VLOOKUP(D57,'produto-entrada-7'!A:M,11,0),0))</f>
        <v/>
      </c>
      <c r="AG57" s="1">
        <f>IF(D57="","",IFERROR(VLOOKUP(D57,'produto-entrada-7'!A:M,12,0),0))</f>
        <v/>
      </c>
      <c r="AH57" s="1">
        <f>IF(D57="","",IFERROR(VLOOKUP(D57,'produto-entrada-7'!A:M,13,0),0))</f>
        <v/>
      </c>
      <c r="AI57" s="36">
        <f>IFERROR(IF(D57="","",VLOOKUP(D57,'produto-venda-7'!B:N,11,0)),0)</f>
        <v/>
      </c>
      <c r="AJ57" s="43">
        <f>IF(D57="","",IFERROR(AI57*AB57,0))</f>
        <v/>
      </c>
      <c r="AK57" s="44">
        <f>IFERROR(IF(D57="","",VLOOKUP(F57,'ANALISE FORNECEDOR'!$A:$I,8,0)),"")</f>
        <v/>
      </c>
      <c r="AL57" s="44">
        <f>IF(D57="","",AVERAGE(AM57,AK57))</f>
        <v/>
      </c>
      <c r="AM57" s="44">
        <f>IFERROR(IF(D57="","",VLOOKUP(F57,'ANALISE FORNECEDOR'!$A:$I,9,0)),"")</f>
        <v/>
      </c>
      <c r="AN57" s="45">
        <f>IF(D57="","",IF(Y57&gt;12,AI57*(U57+Y57),AI57*U57))</f>
        <v/>
      </c>
      <c r="AO57" s="45">
        <f>IF(D57="","",IF(Y57&gt;12,AI57*(U57+V57+Y57),AI57*(U57+V57)))</f>
        <v/>
      </c>
      <c r="AP57" s="46">
        <f>IF(D57="","",IF(Y57&gt;12,AG57*(U57+Y57),AG57*U57))</f>
        <v/>
      </c>
      <c r="AQ57" s="46">
        <f>IF(D57="","",IF(Y57&gt;12,AG57*(U57+V57+Y57),AG57*(U57+V57)))</f>
        <v/>
      </c>
      <c r="AR57" s="46">
        <f>IF(D57="","",IF(OR(R57="A",R57="AA",R57="AAA"),AP57,0))</f>
        <v/>
      </c>
      <c r="AS57" s="46">
        <f>IF(D57="","",IF(R57="B",AP57,0))</f>
        <v/>
      </c>
      <c r="AT57" s="46">
        <f>IF(D57="","",IF(R57="C",AP57,0))</f>
        <v/>
      </c>
      <c r="AU57" s="47">
        <f>IF(D57="","",IFERROR(AN57/AJ57,0))</f>
        <v/>
      </c>
      <c r="AV57" s="47">
        <f>IF(D57="","",IFERROR(((AO57)/AJ57),0))</f>
        <v/>
      </c>
      <c r="AW57" s="48">
        <f>IF(D57="","",IF(OR(S57="S",NOT(AND(ISNUMBER(AC57),ISNUMBER(AL57),AC57*AL57&gt;=0))),0,AC57*AL57))</f>
        <v/>
      </c>
      <c r="AX57" s="49">
        <f>IFERROR(IF(D57="","",AW57*AG57),0)</f>
        <v/>
      </c>
      <c r="AY57" s="48">
        <f>IF(D57="","",IF(OR(S57="S",NOT(AND(ISNUMBER(AC57),ISNUMBER(AK57),AC57*AK57&gt;=0))),0,AC57*AK57))</f>
        <v/>
      </c>
      <c r="AZ57" s="48">
        <f>IFERROR(IF(D57="","",IF(AY57=0,0,IF(((AY57)-(U57+Y57))&lt;0,0,(AY57)-U57))),0)</f>
        <v/>
      </c>
      <c r="BA57" s="49">
        <f>IF(D57="","",AZ57*AG57)</f>
        <v/>
      </c>
      <c r="BB57" s="49">
        <f>IF(D57="","",IF(OR(R57="A",R57="AA",R57="AAA"),BA57,0))</f>
        <v/>
      </c>
      <c r="BC57" s="49">
        <f>IF(D57="","",IF(R57="B",BA57,0))</f>
        <v/>
      </c>
      <c r="BD57" s="49">
        <f>IF(D57="","",IF(R57="B",BA57,0))</f>
        <v/>
      </c>
      <c r="BE57" s="49">
        <f>IF(D57="","",IF(S57="S",
1,
IF(AC57=0,
1,
IF(
IFERROR(((U57+Y57)*AG57)/((AC57*AK57)*AG57),0)&lt;0,
0,
IF(
IFERROR(((U57+Y57)*AG57)/((AC57*AK57)*AG57),0)&gt;1,
1,
IFERROR(((U57+Y57)*AG57)/((AC57*AK57)*AG57),0)
)
)
)
))</f>
        <v/>
      </c>
      <c r="BF57" s="49">
        <f>IF(D57="","",IF(S57="S",
1,
IF(AC57=0,
1,
IF(
IFERROR(((U57+V57+Y57)*AG57)/((AC57*AK57)*AG57),0)&lt;0,
0,
IF(
IFERROR(((U57+V57+Y57)*AG57)/((AC57*AK57)*AG57),0)&gt;1,
1,
IFERROR(((U57+V57+Y57)*AG57)/((AC57*AK57)*AG57),0)
)
)
)
))</f>
        <v/>
      </c>
      <c r="BG57" s="50">
        <f>IF(D57="","",IF(S57="S",0,IF(AND(ISNUMBER(AC57),ISNUMBER(AM57)),IF(OR(AC57*AM57&lt;0,ISERR(AC57*AM57)),0,AC57*AM57),0)))</f>
        <v/>
      </c>
      <c r="BH57" s="50">
        <f>IF(D57="","",IF(BY57&gt;TODAY()-60,0,IF(Y57&gt;12,MAX(0,(U57+Y57)-BG57),MAX(0,U57-BG57))))</f>
        <v/>
      </c>
      <c r="BI57" s="51">
        <f>IF(D57="","",BH57*AG57)</f>
        <v/>
      </c>
      <c r="BJ57" s="51">
        <f>IF(D57="","",IF(OR(R57="A",R57="AA",R57="AAA"),BI57,0))</f>
        <v/>
      </c>
      <c r="BK57" s="51">
        <f>IF(D57="","",IF(R57="B",BI57,0))</f>
        <v/>
      </c>
      <c r="BL57" s="51">
        <f>IF(D57="","",IF(R57="C",BI57,0))</f>
        <v/>
      </c>
      <c r="BM57" s="51">
        <f>IF(D57="","",IFERROR(MAX(0,MIN(BI57/AP57,1)),0))</f>
        <v/>
      </c>
      <c r="BN57" s="52">
        <f>IF(D57="","",AB57*AG57)</f>
        <v/>
      </c>
      <c r="BO57" s="52">
        <f>IF(D57="","",(U57+V57+X57)*AG57)</f>
        <v/>
      </c>
      <c r="BP57" s="52">
        <f>IF(D57="","",(AB57*3)*AG57)</f>
        <v/>
      </c>
      <c r="BQ57" s="52">
        <f>IF(D57="","",IF(BO57-BP57&gt;0,0,BO57-BP57))</f>
        <v/>
      </c>
      <c r="BR57" s="52">
        <f>IF(D57="","",IF(BO57-BP57-BN57&gt;0,0,BO57-BP57-BN57))</f>
        <v/>
      </c>
      <c r="BS57" s="53">
        <f>IF(D57="","",IFERROR(AB57*AI57,0))</f>
        <v/>
      </c>
      <c r="BT57" s="53">
        <f>IF(D57="","",IFERROR(IF(X57&gt;12, AI57*(U57+V57+X57), AI57*(U57+V57)),0))</f>
        <v/>
      </c>
      <c r="BU57" s="53">
        <f>IF(D57="","",IFERROR(((AB57*3)*AI57),0))</f>
        <v/>
      </c>
      <c r="BV57" s="53">
        <f>IF(D57="","",IF(BT57-BU57&gt;0,0,BT57-BU57))</f>
        <v/>
      </c>
      <c r="BW57" s="53">
        <f>IF(D57="","",IF(BT57-BU57-BS57&gt;0,0,BT57-BU57-BS57))</f>
        <v/>
      </c>
      <c r="BX57" s="36">
        <f>IF(D57="","",IFERROR(VLOOKUP(D57,'produto-entrada-7'!A:M,3,0),"SEM PEDIDO"))</f>
        <v/>
      </c>
      <c r="BY57" s="36">
        <f>IF(D57="","",VLOOKUP(D57,'produto-estoque-total-7'!A:AB,25,0))</f>
        <v/>
      </c>
      <c r="BZ57" s="36">
        <f>IF(D57="","",IFERROR(VLOOKUP(D57,'produto-estoque-total-7'!A:AB,26,0)/100,0))</f>
        <v/>
      </c>
      <c r="CA57" s="36">
        <f>IF(D57="","",IFERROR(VLOOKUP(D57,'produto-estoque-total-7'!A:AB,27,0)/100,0))</f>
        <v/>
      </c>
      <c r="CB57" s="41">
        <f>IF(D57="","",V57*AF57)</f>
        <v/>
      </c>
      <c r="CC57" s="41">
        <f>IF(D57="","",V57*AI57)</f>
        <v/>
      </c>
      <c r="CD57" s="54">
        <f>IF(D57="","",VLOOKUP(D57,'produto-estoque-total-7'!A:AB,28,0))</f>
        <v/>
      </c>
    </row>
    <row r="58">
      <c r="A58" s="36">
        <f>IF(D58="","",VLOOKUP(D58,'produto-estoque-total-7'!A:AB,3,0))</f>
        <v/>
      </c>
      <c r="B58" s="1">
        <f>IF(D58="","",VLOOKUP(D58,'produto-estoque-total-7'!A:AB,12,0))</f>
        <v/>
      </c>
      <c r="C58" s="1">
        <f>IF(D58="","",VLOOKUP(D58,'produto-estoque-total-7'!A:AB,2,0))</f>
        <v/>
      </c>
      <c r="D58" s="37">
        <f>IFERROR(IF('produto-estoque-total-7'!A57="","",'produto-estoque-total-7'!A57),"")</f>
        <v/>
      </c>
      <c r="E58" s="1">
        <f>IF(D58="","",VLOOKUP(D58,'produto-estoque-total-7'!A:AB,4,0))</f>
        <v/>
      </c>
      <c r="F58" s="36">
        <f>IF(D58="","",VLOOKUP(D58,'produto-estoque-total-7'!A:AB,13,0))</f>
        <v/>
      </c>
      <c r="G58" s="1">
        <f>IF(F58="","",VLOOKUP(F58,'FORNECEDORES X COMPRADOR'!A:D,4,0))</f>
        <v/>
      </c>
      <c r="H58" s="1">
        <f>IF(F58="","",VLOOKUP(F58,'FORNECEDORES X COMPRADOR'!A:E,5,0))</f>
        <v/>
      </c>
      <c r="I58" s="36">
        <f>IF(D58="","",VLOOKUP(D58,'produto-estoque-total-7'!A:AB,15,0))</f>
        <v/>
      </c>
      <c r="J58" s="36">
        <f>IF(D58="","",VLOOKUP(D58,'produto-estoque-total-7'!A:AB,19,0))</f>
        <v/>
      </c>
      <c r="K58" s="1">
        <f>IF(D58="","",VLOOKUP(D58,'produto-estoque-total-7'!A:AB,20,0))</f>
        <v/>
      </c>
      <c r="L58" s="36">
        <f>IF(D58="","",VLOOKUP(D58,'produto-estoque-total-7'!A:AB,17,0))</f>
        <v/>
      </c>
      <c r="M58" s="1">
        <f>IF(D58="","",VLOOKUP(D58,'produto-estoque-total-7'!A:AB,18,0))</f>
        <v/>
      </c>
      <c r="N58" s="36">
        <f>IF(D58="","",VLOOKUP(D58,'produto-estoque-total-7'!A:AB,21,0))</f>
        <v/>
      </c>
      <c r="O58" s="1">
        <f>IF(D58="","",VLOOKUP(D58,'produto-estoque-total-7'!A:AB,22,0))</f>
        <v/>
      </c>
      <c r="P58" s="36">
        <f>IF(D58="","",VLOOKUP(D58,'produto-estoque-total-7'!A:AB,23,0))</f>
        <v/>
      </c>
      <c r="Q58" s="1">
        <f>IF(D58="","",VLOOKUP(D58,'produto-estoque-total-7'!A:AB,24,0))</f>
        <v/>
      </c>
      <c r="R58" s="38">
        <f>IFERROR(IF(D58="","",VLOOKUP(D58,'produto-venda-7'!B:N,13,0)),"C")</f>
        <v/>
      </c>
      <c r="S58" s="39">
        <f>IF(D58="","",VLOOKUP(D58,'produto-estoque-total-7'!A:AB,6,0))</f>
        <v/>
      </c>
      <c r="T58" s="39">
        <f>IF(D58="","",VLOOKUP(D58,'produto-estoque-total-7'!A:AB,5,0))</f>
        <v/>
      </c>
      <c r="U58" s="40">
        <f>IF(D58="","",VLOOKUP(D58,'produto-estoque-total-7'!A:AB,11,0))</f>
        <v/>
      </c>
      <c r="V58" s="41">
        <f>IF(D58="","",IFERROR(VLOOKUP(D58,'produto-entrada-7'!A:M,10,0),0))</f>
        <v/>
      </c>
      <c r="W58" s="42" t="n"/>
      <c r="X58" s="39">
        <f>IF(D58="","",VLOOKUP(D58,'produto-estoque-total-7'!A:AB,8,0))</f>
        <v/>
      </c>
      <c r="Y58" s="39">
        <f>IF(D58="","",VLOOKUP(D58,'produto-estoque-total-7'!A:AB,9,0))</f>
        <v/>
      </c>
      <c r="Z58" s="39">
        <f>IF(D58="","",VLOOKUP(D58,'produto-estoque-total-7'!A:AB,10,0))</f>
        <v/>
      </c>
      <c r="AA58" s="39">
        <f>IFERROR(IF(D58="","",VLOOKUP(D58,'produto-venda-7'!B:N,4,0)),0)</f>
        <v/>
      </c>
      <c r="AB58" s="39">
        <f>IFERROR(IF(D58="","",VLOOKUP(D58,'produto-venda-7'!B:N,5,0)),0)</f>
        <v/>
      </c>
      <c r="AC58" s="39">
        <f>IF(D58="","",IFERROR(AA58/90,0))</f>
        <v/>
      </c>
      <c r="AD58" s="36">
        <f>IF(D58="","",IFERROR(VLOOKUP(D58,'produto-entrada-7'!A:M,4,0),0))</f>
        <v/>
      </c>
      <c r="AE58" s="36">
        <f>IFERROR(IF(D58="","",VLOOKUP(D58,'produto-venda-7'!B:N,10,0)),0)</f>
        <v/>
      </c>
      <c r="AF58" s="36">
        <f>IF(D58="","",IFERROR(VLOOKUP(D58,'produto-entrada-7'!A:M,11,0),0))</f>
        <v/>
      </c>
      <c r="AG58" s="1">
        <f>IF(D58="","",IFERROR(VLOOKUP(D58,'produto-entrada-7'!A:M,12,0),0))</f>
        <v/>
      </c>
      <c r="AH58" s="1">
        <f>IF(D58="","",IFERROR(VLOOKUP(D58,'produto-entrada-7'!A:M,13,0),0))</f>
        <v/>
      </c>
      <c r="AI58" s="36">
        <f>IFERROR(IF(D58="","",VLOOKUP(D58,'produto-venda-7'!B:N,11,0)),0)</f>
        <v/>
      </c>
      <c r="AJ58" s="43">
        <f>IF(D58="","",IFERROR(AI58*AB58,0))</f>
        <v/>
      </c>
      <c r="AK58" s="44">
        <f>IFERROR(IF(D58="","",VLOOKUP(F58,'ANALISE FORNECEDOR'!$A:$I,8,0)),"")</f>
        <v/>
      </c>
      <c r="AL58" s="44">
        <f>IF(D58="","",AVERAGE(AM58,AK58))</f>
        <v/>
      </c>
      <c r="AM58" s="44">
        <f>IFERROR(IF(D58="","",VLOOKUP(F58,'ANALISE FORNECEDOR'!$A:$I,9,0)),"")</f>
        <v/>
      </c>
      <c r="AN58" s="45">
        <f>IF(D58="","",IF(Y58&gt;12,AI58*(U58+Y58),AI58*U58))</f>
        <v/>
      </c>
      <c r="AO58" s="45">
        <f>IF(D58="","",IF(Y58&gt;12,AI58*(U58+V58+Y58),AI58*(U58+V58)))</f>
        <v/>
      </c>
      <c r="AP58" s="46">
        <f>IF(D58="","",IF(Y58&gt;12,AG58*(U58+Y58),AG58*U58))</f>
        <v/>
      </c>
      <c r="AQ58" s="46">
        <f>IF(D58="","",IF(Y58&gt;12,AG58*(U58+V58+Y58),AG58*(U58+V58)))</f>
        <v/>
      </c>
      <c r="AR58" s="46">
        <f>IF(D58="","",IF(OR(R58="A",R58="AA",R58="AAA"),AP58,0))</f>
        <v/>
      </c>
      <c r="AS58" s="46">
        <f>IF(D58="","",IF(R58="B",AP58,0))</f>
        <v/>
      </c>
      <c r="AT58" s="46">
        <f>IF(D58="","",IF(R58="C",AP58,0))</f>
        <v/>
      </c>
      <c r="AU58" s="47">
        <f>IF(D58="","",IFERROR(AN58/AJ58,0))</f>
        <v/>
      </c>
      <c r="AV58" s="47">
        <f>IF(D58="","",IFERROR(((AO58)/AJ58),0))</f>
        <v/>
      </c>
      <c r="AW58" s="48">
        <f>IF(D58="","",IF(OR(S58="S",NOT(AND(ISNUMBER(AC58),ISNUMBER(AL58),AC58*AL58&gt;=0))),0,AC58*AL58))</f>
        <v/>
      </c>
      <c r="AX58" s="49">
        <f>IFERROR(IF(D58="","",AW58*AG58),0)</f>
        <v/>
      </c>
      <c r="AY58" s="48">
        <f>IF(D58="","",IF(OR(S58="S",NOT(AND(ISNUMBER(AC58),ISNUMBER(AK58),AC58*AK58&gt;=0))),0,AC58*AK58))</f>
        <v/>
      </c>
      <c r="AZ58" s="48">
        <f>IFERROR(IF(D58="","",IF(AY58=0,0,IF(((AY58)-(U58+Y58))&lt;0,0,(AY58)-U58))),0)</f>
        <v/>
      </c>
      <c r="BA58" s="49">
        <f>IF(D58="","",AZ58*AG58)</f>
        <v/>
      </c>
      <c r="BB58" s="49">
        <f>IF(D58="","",IF(OR(R58="A",R58="AA",R58="AAA"),BA58,0))</f>
        <v/>
      </c>
      <c r="BC58" s="49">
        <f>IF(D58="","",IF(R58="B",BA58,0))</f>
        <v/>
      </c>
      <c r="BD58" s="49">
        <f>IF(D58="","",IF(R58="B",BA58,0))</f>
        <v/>
      </c>
      <c r="BE58" s="49">
        <f>IF(D58="","",IF(S58="S",
1,
IF(AC58=0,
1,
IF(
IFERROR(((U58+Y58)*AG58)/((AC58*AK58)*AG58),0)&lt;0,
0,
IF(
IFERROR(((U58+Y58)*AG58)/((AC58*AK58)*AG58),0)&gt;1,
1,
IFERROR(((U58+Y58)*AG58)/((AC58*AK58)*AG58),0)
)
)
)
))</f>
        <v/>
      </c>
      <c r="BF58" s="49">
        <f>IF(D58="","",IF(S58="S",
1,
IF(AC58=0,
1,
IF(
IFERROR(((U58+V58+Y58)*AG58)/((AC58*AK58)*AG58),0)&lt;0,
0,
IF(
IFERROR(((U58+V58+Y58)*AG58)/((AC58*AK58)*AG58),0)&gt;1,
1,
IFERROR(((U58+V58+Y58)*AG58)/((AC58*AK58)*AG58),0)
)
)
)
))</f>
        <v/>
      </c>
      <c r="BG58" s="50">
        <f>IF(D58="","",IF(S58="S",0,IF(AND(ISNUMBER(AC58),ISNUMBER(AM58)),IF(OR(AC58*AM58&lt;0,ISERR(AC58*AM58)),0,AC58*AM58),0)))</f>
        <v/>
      </c>
      <c r="BH58" s="50">
        <f>IF(D58="","",IF(BY58&gt;TODAY()-60,0,IF(Y58&gt;12,MAX(0,(U58+Y58)-BG58),MAX(0,U58-BG58))))</f>
        <v/>
      </c>
      <c r="BI58" s="51">
        <f>IF(D58="","",BH58*AG58)</f>
        <v/>
      </c>
      <c r="BJ58" s="51">
        <f>IF(D58="","",IF(OR(R58="A",R58="AA",R58="AAA"),BI58,0))</f>
        <v/>
      </c>
      <c r="BK58" s="51">
        <f>IF(D58="","",IF(R58="B",BI58,0))</f>
        <v/>
      </c>
      <c r="BL58" s="51">
        <f>IF(D58="","",IF(R58="C",BI58,0))</f>
        <v/>
      </c>
      <c r="BM58" s="51">
        <f>IF(D58="","",IFERROR(MAX(0,MIN(BI58/AP58,1)),0))</f>
        <v/>
      </c>
      <c r="BN58" s="52">
        <f>IF(D58="","",AB58*AG58)</f>
        <v/>
      </c>
      <c r="BO58" s="52">
        <f>IF(D58="","",(U58+V58+X58)*AG58)</f>
        <v/>
      </c>
      <c r="BP58" s="52">
        <f>IF(D58="","",(AB58*3)*AG58)</f>
        <v/>
      </c>
      <c r="BQ58" s="52">
        <f>IF(D58="","",IF(BO58-BP58&gt;0,0,BO58-BP58))</f>
        <v/>
      </c>
      <c r="BR58" s="52">
        <f>IF(D58="","",IF(BO58-BP58-BN58&gt;0,0,BO58-BP58-BN58))</f>
        <v/>
      </c>
      <c r="BS58" s="53">
        <f>IF(D58="","",IFERROR(AB58*AI58,0))</f>
        <v/>
      </c>
      <c r="BT58" s="53">
        <f>IF(D58="","",IFERROR(IF(X58&gt;12, AI58*(U58+V58+X58), AI58*(U58+V58)),0))</f>
        <v/>
      </c>
      <c r="BU58" s="53">
        <f>IF(D58="","",IFERROR(((AB58*3)*AI58),0))</f>
        <v/>
      </c>
      <c r="BV58" s="53">
        <f>IF(D58="","",IF(BT58-BU58&gt;0,0,BT58-BU58))</f>
        <v/>
      </c>
      <c r="BW58" s="53">
        <f>IF(D58="","",IF(BT58-BU58-BS58&gt;0,0,BT58-BU58-BS58))</f>
        <v/>
      </c>
      <c r="BX58" s="36">
        <f>IF(D58="","",IFERROR(VLOOKUP(D58,'produto-entrada-7'!A:M,3,0),"SEM PEDIDO"))</f>
        <v/>
      </c>
      <c r="BY58" s="36">
        <f>IF(D58="","",VLOOKUP(D58,'produto-estoque-total-7'!A:AB,25,0))</f>
        <v/>
      </c>
      <c r="BZ58" s="36">
        <f>IF(D58="","",IFERROR(VLOOKUP(D58,'produto-estoque-total-7'!A:AB,26,0)/100,0))</f>
        <v/>
      </c>
      <c r="CA58" s="36">
        <f>IF(D58="","",IFERROR(VLOOKUP(D58,'produto-estoque-total-7'!A:AB,27,0)/100,0))</f>
        <v/>
      </c>
      <c r="CB58" s="41">
        <f>IF(D58="","",V58*AF58)</f>
        <v/>
      </c>
      <c r="CC58" s="41">
        <f>IF(D58="","",V58*AI58)</f>
        <v/>
      </c>
      <c r="CD58" s="54">
        <f>IF(D58="","",VLOOKUP(D58,'produto-estoque-total-7'!A:AB,28,0))</f>
        <v/>
      </c>
    </row>
    <row r="59">
      <c r="A59" s="36">
        <f>IF(D59="","",VLOOKUP(D59,'produto-estoque-total-7'!A:AB,3,0))</f>
        <v/>
      </c>
      <c r="B59" s="1">
        <f>IF(D59="","",VLOOKUP(D59,'produto-estoque-total-7'!A:AB,12,0))</f>
        <v/>
      </c>
      <c r="C59" s="1">
        <f>IF(D59="","",VLOOKUP(D59,'produto-estoque-total-7'!A:AB,2,0))</f>
        <v/>
      </c>
      <c r="D59" s="37">
        <f>IFERROR(IF('produto-estoque-total-7'!A58="","",'produto-estoque-total-7'!A58),"")</f>
        <v/>
      </c>
      <c r="E59" s="1">
        <f>IF(D59="","",VLOOKUP(D59,'produto-estoque-total-7'!A:AB,4,0))</f>
        <v/>
      </c>
      <c r="F59" s="36">
        <f>IF(D59="","",VLOOKUP(D59,'produto-estoque-total-7'!A:AB,13,0))</f>
        <v/>
      </c>
      <c r="G59" s="1">
        <f>IF(F59="","",VLOOKUP(F59,'FORNECEDORES X COMPRADOR'!A:D,4,0))</f>
        <v/>
      </c>
      <c r="H59" s="1">
        <f>IF(F59="","",VLOOKUP(F59,'FORNECEDORES X COMPRADOR'!A:E,5,0))</f>
        <v/>
      </c>
      <c r="I59" s="36">
        <f>IF(D59="","",VLOOKUP(D59,'produto-estoque-total-7'!A:AB,15,0))</f>
        <v/>
      </c>
      <c r="J59" s="36">
        <f>IF(D59="","",VLOOKUP(D59,'produto-estoque-total-7'!A:AB,19,0))</f>
        <v/>
      </c>
      <c r="K59" s="1">
        <f>IF(D59="","",VLOOKUP(D59,'produto-estoque-total-7'!A:AB,20,0))</f>
        <v/>
      </c>
      <c r="L59" s="36">
        <f>IF(D59="","",VLOOKUP(D59,'produto-estoque-total-7'!A:AB,17,0))</f>
        <v/>
      </c>
      <c r="M59" s="1">
        <f>IF(D59="","",VLOOKUP(D59,'produto-estoque-total-7'!A:AB,18,0))</f>
        <v/>
      </c>
      <c r="N59" s="36">
        <f>IF(D59="","",VLOOKUP(D59,'produto-estoque-total-7'!A:AB,21,0))</f>
        <v/>
      </c>
      <c r="O59" s="1">
        <f>IF(D59="","",VLOOKUP(D59,'produto-estoque-total-7'!A:AB,22,0))</f>
        <v/>
      </c>
      <c r="P59" s="36">
        <f>IF(D59="","",VLOOKUP(D59,'produto-estoque-total-7'!A:AB,23,0))</f>
        <v/>
      </c>
      <c r="Q59" s="1">
        <f>IF(D59="","",VLOOKUP(D59,'produto-estoque-total-7'!A:AB,24,0))</f>
        <v/>
      </c>
      <c r="R59" s="38">
        <f>IFERROR(IF(D59="","",VLOOKUP(D59,'produto-venda-7'!B:N,13,0)),"C")</f>
        <v/>
      </c>
      <c r="S59" s="39">
        <f>IF(D59="","",VLOOKUP(D59,'produto-estoque-total-7'!A:AB,6,0))</f>
        <v/>
      </c>
      <c r="T59" s="39">
        <f>IF(D59="","",VLOOKUP(D59,'produto-estoque-total-7'!A:AB,5,0))</f>
        <v/>
      </c>
      <c r="U59" s="40">
        <f>IF(D59="","",VLOOKUP(D59,'produto-estoque-total-7'!A:AB,11,0))</f>
        <v/>
      </c>
      <c r="V59" s="41">
        <f>IF(D59="","",IFERROR(VLOOKUP(D59,'produto-entrada-7'!A:M,10,0),0))</f>
        <v/>
      </c>
      <c r="W59" s="42" t="n"/>
      <c r="X59" s="39">
        <f>IF(D59="","",VLOOKUP(D59,'produto-estoque-total-7'!A:AB,8,0))</f>
        <v/>
      </c>
      <c r="Y59" s="39">
        <f>IF(D59="","",VLOOKUP(D59,'produto-estoque-total-7'!A:AB,9,0))</f>
        <v/>
      </c>
      <c r="Z59" s="39">
        <f>IF(D59="","",VLOOKUP(D59,'produto-estoque-total-7'!A:AB,10,0))</f>
        <v/>
      </c>
      <c r="AA59" s="39">
        <f>IFERROR(IF(D59="","",VLOOKUP(D59,'produto-venda-7'!B:N,4,0)),0)</f>
        <v/>
      </c>
      <c r="AB59" s="39">
        <f>IFERROR(IF(D59="","",VLOOKUP(D59,'produto-venda-7'!B:N,5,0)),0)</f>
        <v/>
      </c>
      <c r="AC59" s="39">
        <f>IF(D59="","",IFERROR(AA59/90,0))</f>
        <v/>
      </c>
      <c r="AD59" s="36">
        <f>IF(D59="","",IFERROR(VLOOKUP(D59,'produto-entrada-7'!A:M,4,0),0))</f>
        <v/>
      </c>
      <c r="AE59" s="36">
        <f>IFERROR(IF(D59="","",VLOOKUP(D59,'produto-venda-7'!B:N,10,0)),0)</f>
        <v/>
      </c>
      <c r="AF59" s="36">
        <f>IF(D59="","",IFERROR(VLOOKUP(D59,'produto-entrada-7'!A:M,11,0),0))</f>
        <v/>
      </c>
      <c r="AG59" s="1">
        <f>IF(D59="","",IFERROR(VLOOKUP(D59,'produto-entrada-7'!A:M,12,0),0))</f>
        <v/>
      </c>
      <c r="AH59" s="1">
        <f>IF(D59="","",IFERROR(VLOOKUP(D59,'produto-entrada-7'!A:M,13,0),0))</f>
        <v/>
      </c>
      <c r="AI59" s="36">
        <f>IFERROR(IF(D59="","",VLOOKUP(D59,'produto-venda-7'!B:N,11,0)),0)</f>
        <v/>
      </c>
      <c r="AJ59" s="43">
        <f>IF(D59="","",IFERROR(AI59*AB59,0))</f>
        <v/>
      </c>
      <c r="AK59" s="44">
        <f>IFERROR(IF(D59="","",VLOOKUP(F59,'ANALISE FORNECEDOR'!$A:$I,8,0)),"")</f>
        <v/>
      </c>
      <c r="AL59" s="44">
        <f>IF(D59="","",AVERAGE(AM59,AK59))</f>
        <v/>
      </c>
      <c r="AM59" s="44">
        <f>IFERROR(IF(D59="","",VLOOKUP(F59,'ANALISE FORNECEDOR'!$A:$I,9,0)),"")</f>
        <v/>
      </c>
      <c r="AN59" s="45">
        <f>IF(D59="","",IF(Y59&gt;12,AI59*(U59+Y59),AI59*U59))</f>
        <v/>
      </c>
      <c r="AO59" s="45">
        <f>IF(D59="","",IF(Y59&gt;12,AI59*(U59+V59+Y59),AI59*(U59+V59)))</f>
        <v/>
      </c>
      <c r="AP59" s="46">
        <f>IF(D59="","",IF(Y59&gt;12,AG59*(U59+Y59),AG59*U59))</f>
        <v/>
      </c>
      <c r="AQ59" s="46">
        <f>IF(D59="","",IF(Y59&gt;12,AG59*(U59+V59+Y59),AG59*(U59+V59)))</f>
        <v/>
      </c>
      <c r="AR59" s="46">
        <f>IF(D59="","",IF(OR(R59="A",R59="AA",R59="AAA"),AP59,0))</f>
        <v/>
      </c>
      <c r="AS59" s="46">
        <f>IF(D59="","",IF(R59="B",AP59,0))</f>
        <v/>
      </c>
      <c r="AT59" s="46">
        <f>IF(D59="","",IF(R59="C",AP59,0))</f>
        <v/>
      </c>
      <c r="AU59" s="47">
        <f>IF(D59="","",IFERROR(AN59/AJ59,0))</f>
        <v/>
      </c>
      <c r="AV59" s="47">
        <f>IF(D59="","",IFERROR(((AO59)/AJ59),0))</f>
        <v/>
      </c>
      <c r="AW59" s="48">
        <f>IF(D59="","",IF(OR(S59="S",NOT(AND(ISNUMBER(AC59),ISNUMBER(AL59),AC59*AL59&gt;=0))),0,AC59*AL59))</f>
        <v/>
      </c>
      <c r="AX59" s="49">
        <f>IFERROR(IF(D59="","",AW59*AG59),0)</f>
        <v/>
      </c>
      <c r="AY59" s="48">
        <f>IF(D59="","",IF(OR(S59="S",NOT(AND(ISNUMBER(AC59),ISNUMBER(AK59),AC59*AK59&gt;=0))),0,AC59*AK59))</f>
        <v/>
      </c>
      <c r="AZ59" s="48">
        <f>IFERROR(IF(D59="","",IF(AY59=0,0,IF(((AY59)-(U59+Y59))&lt;0,0,(AY59)-U59))),0)</f>
        <v/>
      </c>
      <c r="BA59" s="49">
        <f>IF(D59="","",AZ59*AG59)</f>
        <v/>
      </c>
      <c r="BB59" s="49">
        <f>IF(D59="","",IF(OR(R59="A",R59="AA",R59="AAA"),BA59,0))</f>
        <v/>
      </c>
      <c r="BC59" s="49">
        <f>IF(D59="","",IF(R59="B",BA59,0))</f>
        <v/>
      </c>
      <c r="BD59" s="49">
        <f>IF(D59="","",IF(R59="B",BA59,0))</f>
        <v/>
      </c>
      <c r="BE59" s="49">
        <f>IF(D59="","",IF(S59="S",
1,
IF(AC59=0,
1,
IF(
IFERROR(((U59+Y59)*AG59)/((AC59*AK59)*AG59),0)&lt;0,
0,
IF(
IFERROR(((U59+Y59)*AG59)/((AC59*AK59)*AG59),0)&gt;1,
1,
IFERROR(((U59+Y59)*AG59)/((AC59*AK59)*AG59),0)
)
)
)
))</f>
        <v/>
      </c>
      <c r="BF59" s="49">
        <f>IF(D59="","",IF(S59="S",
1,
IF(AC59=0,
1,
IF(
IFERROR(((U59+V59+Y59)*AG59)/((AC59*AK59)*AG59),0)&lt;0,
0,
IF(
IFERROR(((U59+V59+Y59)*AG59)/((AC59*AK59)*AG59),0)&gt;1,
1,
IFERROR(((U59+V59+Y59)*AG59)/((AC59*AK59)*AG59),0)
)
)
)
))</f>
        <v/>
      </c>
      <c r="BG59" s="50">
        <f>IF(D59="","",IF(S59="S",0,IF(AND(ISNUMBER(AC59),ISNUMBER(AM59)),IF(OR(AC59*AM59&lt;0,ISERR(AC59*AM59)),0,AC59*AM59),0)))</f>
        <v/>
      </c>
      <c r="BH59" s="50">
        <f>IF(D59="","",IF(BY59&gt;TODAY()-60,0,IF(Y59&gt;12,MAX(0,(U59+Y59)-BG59),MAX(0,U59-BG59))))</f>
        <v/>
      </c>
      <c r="BI59" s="51">
        <f>IF(D59="","",BH59*AG59)</f>
        <v/>
      </c>
      <c r="BJ59" s="51">
        <f>IF(D59="","",IF(OR(R59="A",R59="AA",R59="AAA"),BI59,0))</f>
        <v/>
      </c>
      <c r="BK59" s="51">
        <f>IF(D59="","",IF(R59="B",BI59,0))</f>
        <v/>
      </c>
      <c r="BL59" s="51">
        <f>IF(D59="","",IF(R59="C",BI59,0))</f>
        <v/>
      </c>
      <c r="BM59" s="51">
        <f>IF(D59="","",IFERROR(MAX(0,MIN(BI59/AP59,1)),0))</f>
        <v/>
      </c>
      <c r="BN59" s="52">
        <f>IF(D59="","",AB59*AG59)</f>
        <v/>
      </c>
      <c r="BO59" s="52">
        <f>IF(D59="","",(U59+V59+X59)*AG59)</f>
        <v/>
      </c>
      <c r="BP59" s="52">
        <f>IF(D59="","",(AB59*3)*AG59)</f>
        <v/>
      </c>
      <c r="BQ59" s="52">
        <f>IF(D59="","",IF(BO59-BP59&gt;0,0,BO59-BP59))</f>
        <v/>
      </c>
      <c r="BR59" s="52">
        <f>IF(D59="","",IF(BO59-BP59-BN59&gt;0,0,BO59-BP59-BN59))</f>
        <v/>
      </c>
      <c r="BS59" s="53">
        <f>IF(D59="","",IFERROR(AB59*AI59,0))</f>
        <v/>
      </c>
      <c r="BT59" s="53">
        <f>IF(D59="","",IFERROR(IF(X59&gt;12, AI59*(U59+V59+X59), AI59*(U59+V59)),0))</f>
        <v/>
      </c>
      <c r="BU59" s="53">
        <f>IF(D59="","",IFERROR(((AB59*3)*AI59),0))</f>
        <v/>
      </c>
      <c r="BV59" s="53">
        <f>IF(D59="","",IF(BT59-BU59&gt;0,0,BT59-BU59))</f>
        <v/>
      </c>
      <c r="BW59" s="53">
        <f>IF(D59="","",IF(BT59-BU59-BS59&gt;0,0,BT59-BU59-BS59))</f>
        <v/>
      </c>
      <c r="BX59" s="36">
        <f>IF(D59="","",IFERROR(VLOOKUP(D59,'produto-entrada-7'!A:M,3,0),"SEM PEDIDO"))</f>
        <v/>
      </c>
      <c r="BY59" s="36">
        <f>IF(D59="","",VLOOKUP(D59,'produto-estoque-total-7'!A:AB,25,0))</f>
        <v/>
      </c>
      <c r="BZ59" s="36">
        <f>IF(D59="","",IFERROR(VLOOKUP(D59,'produto-estoque-total-7'!A:AB,26,0)/100,0))</f>
        <v/>
      </c>
      <c r="CA59" s="36">
        <f>IF(D59="","",IFERROR(VLOOKUP(D59,'produto-estoque-total-7'!A:AB,27,0)/100,0))</f>
        <v/>
      </c>
      <c r="CB59" s="41">
        <f>IF(D59="","",V59*AF59)</f>
        <v/>
      </c>
      <c r="CC59" s="41">
        <f>IF(D59="","",V59*AI59)</f>
        <v/>
      </c>
      <c r="CD59" s="54">
        <f>IF(D59="","",VLOOKUP(D59,'produto-estoque-total-7'!A:AB,28,0))</f>
        <v/>
      </c>
    </row>
    <row r="60">
      <c r="A60" s="36">
        <f>IF(D60="","",VLOOKUP(D60,'produto-estoque-total-7'!A:AB,3,0))</f>
        <v/>
      </c>
      <c r="B60" s="1">
        <f>IF(D60="","",VLOOKUP(D60,'produto-estoque-total-7'!A:AB,12,0))</f>
        <v/>
      </c>
      <c r="C60" s="1">
        <f>IF(D60="","",VLOOKUP(D60,'produto-estoque-total-7'!A:AB,2,0))</f>
        <v/>
      </c>
      <c r="D60" s="37">
        <f>IFERROR(IF('produto-estoque-total-7'!A59="","",'produto-estoque-total-7'!A59),"")</f>
        <v/>
      </c>
      <c r="E60" s="1">
        <f>IF(D60="","",VLOOKUP(D60,'produto-estoque-total-7'!A:AB,4,0))</f>
        <v/>
      </c>
      <c r="F60" s="36">
        <f>IF(D60="","",VLOOKUP(D60,'produto-estoque-total-7'!A:AB,13,0))</f>
        <v/>
      </c>
      <c r="G60" s="1">
        <f>IF(F60="","",VLOOKUP(F60,'FORNECEDORES X COMPRADOR'!A:D,4,0))</f>
        <v/>
      </c>
      <c r="H60" s="1">
        <f>IF(F60="","",VLOOKUP(F60,'FORNECEDORES X COMPRADOR'!A:E,5,0))</f>
        <v/>
      </c>
      <c r="I60" s="36">
        <f>IF(D60="","",VLOOKUP(D60,'produto-estoque-total-7'!A:AB,15,0))</f>
        <v/>
      </c>
      <c r="J60" s="36">
        <f>IF(D60="","",VLOOKUP(D60,'produto-estoque-total-7'!A:AB,19,0))</f>
        <v/>
      </c>
      <c r="K60" s="1">
        <f>IF(D60="","",VLOOKUP(D60,'produto-estoque-total-7'!A:AB,20,0))</f>
        <v/>
      </c>
      <c r="L60" s="36">
        <f>IF(D60="","",VLOOKUP(D60,'produto-estoque-total-7'!A:AB,17,0))</f>
        <v/>
      </c>
      <c r="M60" s="1">
        <f>IF(D60="","",VLOOKUP(D60,'produto-estoque-total-7'!A:AB,18,0))</f>
        <v/>
      </c>
      <c r="N60" s="36">
        <f>IF(D60="","",VLOOKUP(D60,'produto-estoque-total-7'!A:AB,21,0))</f>
        <v/>
      </c>
      <c r="O60" s="1">
        <f>IF(D60="","",VLOOKUP(D60,'produto-estoque-total-7'!A:AB,22,0))</f>
        <v/>
      </c>
      <c r="P60" s="36">
        <f>IF(D60="","",VLOOKUP(D60,'produto-estoque-total-7'!A:AB,23,0))</f>
        <v/>
      </c>
      <c r="Q60" s="1">
        <f>IF(D60="","",VLOOKUP(D60,'produto-estoque-total-7'!A:AB,24,0))</f>
        <v/>
      </c>
      <c r="R60" s="38">
        <f>IFERROR(IF(D60="","",VLOOKUP(D60,'produto-venda-7'!B:N,13,0)),"C")</f>
        <v/>
      </c>
      <c r="S60" s="39">
        <f>IF(D60="","",VLOOKUP(D60,'produto-estoque-total-7'!A:AB,6,0))</f>
        <v/>
      </c>
      <c r="T60" s="39">
        <f>IF(D60="","",VLOOKUP(D60,'produto-estoque-total-7'!A:AB,5,0))</f>
        <v/>
      </c>
      <c r="U60" s="40">
        <f>IF(D60="","",VLOOKUP(D60,'produto-estoque-total-7'!A:AB,11,0))</f>
        <v/>
      </c>
      <c r="V60" s="41">
        <f>IF(D60="","",IFERROR(VLOOKUP(D60,'produto-entrada-7'!A:M,10,0),0))</f>
        <v/>
      </c>
      <c r="W60" s="42" t="n"/>
      <c r="X60" s="39">
        <f>IF(D60="","",VLOOKUP(D60,'produto-estoque-total-7'!A:AB,8,0))</f>
        <v/>
      </c>
      <c r="Y60" s="39">
        <f>IF(D60="","",VLOOKUP(D60,'produto-estoque-total-7'!A:AB,9,0))</f>
        <v/>
      </c>
      <c r="Z60" s="39">
        <f>IF(D60="","",VLOOKUP(D60,'produto-estoque-total-7'!A:AB,10,0))</f>
        <v/>
      </c>
      <c r="AA60" s="39">
        <f>IFERROR(IF(D60="","",VLOOKUP(D60,'produto-venda-7'!B:N,4,0)),0)</f>
        <v/>
      </c>
      <c r="AB60" s="39">
        <f>IFERROR(IF(D60="","",VLOOKUP(D60,'produto-venda-7'!B:N,5,0)),0)</f>
        <v/>
      </c>
      <c r="AC60" s="39">
        <f>IF(D60="","",IFERROR(AA60/90,0))</f>
        <v/>
      </c>
      <c r="AD60" s="36">
        <f>IF(D60="","",IFERROR(VLOOKUP(D60,'produto-entrada-7'!A:M,4,0),0))</f>
        <v/>
      </c>
      <c r="AE60" s="36">
        <f>IFERROR(IF(D60="","",VLOOKUP(D60,'produto-venda-7'!B:N,10,0)),0)</f>
        <v/>
      </c>
      <c r="AF60" s="36">
        <f>IF(D60="","",IFERROR(VLOOKUP(D60,'produto-entrada-7'!A:M,11,0),0))</f>
        <v/>
      </c>
      <c r="AG60" s="1">
        <f>IF(D60="","",IFERROR(VLOOKUP(D60,'produto-entrada-7'!A:M,12,0),0))</f>
        <v/>
      </c>
      <c r="AH60" s="1">
        <f>IF(D60="","",IFERROR(VLOOKUP(D60,'produto-entrada-7'!A:M,13,0),0))</f>
        <v/>
      </c>
      <c r="AI60" s="36">
        <f>IFERROR(IF(D60="","",VLOOKUP(D60,'produto-venda-7'!B:N,11,0)),0)</f>
        <v/>
      </c>
      <c r="AJ60" s="43">
        <f>IF(D60="","",IFERROR(AI60*AB60,0))</f>
        <v/>
      </c>
      <c r="AK60" s="44">
        <f>IFERROR(IF(D60="","",VLOOKUP(F60,'ANALISE FORNECEDOR'!$A:$I,8,0)),"")</f>
        <v/>
      </c>
      <c r="AL60" s="44">
        <f>IF(D60="","",AVERAGE(AM60,AK60))</f>
        <v/>
      </c>
      <c r="AM60" s="44">
        <f>IFERROR(IF(D60="","",VLOOKUP(F60,'ANALISE FORNECEDOR'!$A:$I,9,0)),"")</f>
        <v/>
      </c>
      <c r="AN60" s="45">
        <f>IF(D60="","",IF(Y60&gt;12,AI60*(U60+Y60),AI60*U60))</f>
        <v/>
      </c>
      <c r="AO60" s="45">
        <f>IF(D60="","",IF(Y60&gt;12,AI60*(U60+V60+Y60),AI60*(U60+V60)))</f>
        <v/>
      </c>
      <c r="AP60" s="46">
        <f>IF(D60="","",IF(Y60&gt;12,AG60*(U60+Y60),AG60*U60))</f>
        <v/>
      </c>
      <c r="AQ60" s="46">
        <f>IF(D60="","",IF(Y60&gt;12,AG60*(U60+V60+Y60),AG60*(U60+V60)))</f>
        <v/>
      </c>
      <c r="AR60" s="46">
        <f>IF(D60="","",IF(OR(R60="A",R60="AA",R60="AAA"),AP60,0))</f>
        <v/>
      </c>
      <c r="AS60" s="46">
        <f>IF(D60="","",IF(R60="B",AP60,0))</f>
        <v/>
      </c>
      <c r="AT60" s="46">
        <f>IF(D60="","",IF(R60="C",AP60,0))</f>
        <v/>
      </c>
      <c r="AU60" s="47">
        <f>IF(D60="","",IFERROR(AN60/AJ60,0))</f>
        <v/>
      </c>
      <c r="AV60" s="47">
        <f>IF(D60="","",IFERROR(((AO60)/AJ60),0))</f>
        <v/>
      </c>
      <c r="AW60" s="48">
        <f>IF(D60="","",IF(OR(S60="S",NOT(AND(ISNUMBER(AC60),ISNUMBER(AL60),AC60*AL60&gt;=0))),0,AC60*AL60))</f>
        <v/>
      </c>
      <c r="AX60" s="49">
        <f>IFERROR(IF(D60="","",AW60*AG60),0)</f>
        <v/>
      </c>
      <c r="AY60" s="48">
        <f>IF(D60="","",IF(OR(S60="S",NOT(AND(ISNUMBER(AC60),ISNUMBER(AK60),AC60*AK60&gt;=0))),0,AC60*AK60))</f>
        <v/>
      </c>
      <c r="AZ60" s="48">
        <f>IFERROR(IF(D60="","",IF(AY60=0,0,IF(((AY60)-(U60+Y60))&lt;0,0,(AY60)-U60))),0)</f>
        <v/>
      </c>
      <c r="BA60" s="49">
        <f>IF(D60="","",AZ60*AG60)</f>
        <v/>
      </c>
      <c r="BB60" s="49">
        <f>IF(D60="","",IF(OR(R60="A",R60="AA",R60="AAA"),BA60,0))</f>
        <v/>
      </c>
      <c r="BC60" s="49">
        <f>IF(D60="","",IF(R60="B",BA60,0))</f>
        <v/>
      </c>
      <c r="BD60" s="49">
        <f>IF(D60="","",IF(R60="B",BA60,0))</f>
        <v/>
      </c>
      <c r="BE60" s="49">
        <f>IF(D60="","",IF(S60="S",
1,
IF(AC60=0,
1,
IF(
IFERROR(((U60+Y60)*AG60)/((AC60*AK60)*AG60),0)&lt;0,
0,
IF(
IFERROR(((U60+Y60)*AG60)/((AC60*AK60)*AG60),0)&gt;1,
1,
IFERROR(((U60+Y60)*AG60)/((AC60*AK60)*AG60),0)
)
)
)
))</f>
        <v/>
      </c>
      <c r="BF60" s="49">
        <f>IF(D60="","",IF(S60="S",
1,
IF(AC60=0,
1,
IF(
IFERROR(((U60+V60+Y60)*AG60)/((AC60*AK60)*AG60),0)&lt;0,
0,
IF(
IFERROR(((U60+V60+Y60)*AG60)/((AC60*AK60)*AG60),0)&gt;1,
1,
IFERROR(((U60+V60+Y60)*AG60)/((AC60*AK60)*AG60),0)
)
)
)
))</f>
        <v/>
      </c>
      <c r="BG60" s="50">
        <f>IF(D60="","",IF(S60="S",0,IF(AND(ISNUMBER(AC60),ISNUMBER(AM60)),IF(OR(AC60*AM60&lt;0,ISERR(AC60*AM60)),0,AC60*AM60),0)))</f>
        <v/>
      </c>
      <c r="BH60" s="50">
        <f>IF(D60="","",IF(BY60&gt;TODAY()-60,0,IF(Y60&gt;12,MAX(0,(U60+Y60)-BG60),MAX(0,U60-BG60))))</f>
        <v/>
      </c>
      <c r="BI60" s="51">
        <f>IF(D60="","",BH60*AG60)</f>
        <v/>
      </c>
      <c r="BJ60" s="51">
        <f>IF(D60="","",IF(OR(R60="A",R60="AA",R60="AAA"),BI60,0))</f>
        <v/>
      </c>
      <c r="BK60" s="51">
        <f>IF(D60="","",IF(R60="B",BI60,0))</f>
        <v/>
      </c>
      <c r="BL60" s="51">
        <f>IF(D60="","",IF(R60="C",BI60,0))</f>
        <v/>
      </c>
      <c r="BM60" s="51">
        <f>IF(D60="","",IFERROR(MAX(0,MIN(BI60/AP60,1)),0))</f>
        <v/>
      </c>
      <c r="BN60" s="52">
        <f>IF(D60="","",AB60*AG60)</f>
        <v/>
      </c>
      <c r="BO60" s="52">
        <f>IF(D60="","",(U60+V60+X60)*AG60)</f>
        <v/>
      </c>
      <c r="BP60" s="52">
        <f>IF(D60="","",(AB60*3)*AG60)</f>
        <v/>
      </c>
      <c r="BQ60" s="52">
        <f>IF(D60="","",IF(BO60-BP60&gt;0,0,BO60-BP60))</f>
        <v/>
      </c>
      <c r="BR60" s="52">
        <f>IF(D60="","",IF(BO60-BP60-BN60&gt;0,0,BO60-BP60-BN60))</f>
        <v/>
      </c>
      <c r="BS60" s="53">
        <f>IF(D60="","",IFERROR(AB60*AI60,0))</f>
        <v/>
      </c>
      <c r="BT60" s="53">
        <f>IF(D60="","",IFERROR(IF(X60&gt;12, AI60*(U60+V60+X60), AI60*(U60+V60)),0))</f>
        <v/>
      </c>
      <c r="BU60" s="53">
        <f>IF(D60="","",IFERROR(((AB60*3)*AI60),0))</f>
        <v/>
      </c>
      <c r="BV60" s="53">
        <f>IF(D60="","",IF(BT60-BU60&gt;0,0,BT60-BU60))</f>
        <v/>
      </c>
      <c r="BW60" s="53">
        <f>IF(D60="","",IF(BT60-BU60-BS60&gt;0,0,BT60-BU60-BS60))</f>
        <v/>
      </c>
      <c r="BX60" s="36">
        <f>IF(D60="","",IFERROR(VLOOKUP(D60,'produto-entrada-7'!A:M,3,0),"SEM PEDIDO"))</f>
        <v/>
      </c>
      <c r="BY60" s="36">
        <f>IF(D60="","",VLOOKUP(D60,'produto-estoque-total-7'!A:AB,25,0))</f>
        <v/>
      </c>
      <c r="BZ60" s="36">
        <f>IF(D60="","",IFERROR(VLOOKUP(D60,'produto-estoque-total-7'!A:AB,26,0)/100,0))</f>
        <v/>
      </c>
      <c r="CA60" s="36">
        <f>IF(D60="","",IFERROR(VLOOKUP(D60,'produto-estoque-total-7'!A:AB,27,0)/100,0))</f>
        <v/>
      </c>
      <c r="CB60" s="41">
        <f>IF(D60="","",V60*AF60)</f>
        <v/>
      </c>
      <c r="CC60" s="41">
        <f>IF(D60="","",V60*AI60)</f>
        <v/>
      </c>
      <c r="CD60" s="54">
        <f>IF(D60="","",VLOOKUP(D60,'produto-estoque-total-7'!A:AB,28,0))</f>
        <v/>
      </c>
    </row>
    <row r="61">
      <c r="A61" s="36">
        <f>IF(D61="","",VLOOKUP(D61,'produto-estoque-total-7'!A:AB,3,0))</f>
        <v/>
      </c>
      <c r="B61" s="1">
        <f>IF(D61="","",VLOOKUP(D61,'produto-estoque-total-7'!A:AB,12,0))</f>
        <v/>
      </c>
      <c r="C61" s="1">
        <f>IF(D61="","",VLOOKUP(D61,'produto-estoque-total-7'!A:AB,2,0))</f>
        <v/>
      </c>
      <c r="D61" s="37">
        <f>IFERROR(IF('produto-estoque-total-7'!A60="","",'produto-estoque-total-7'!A60),"")</f>
        <v/>
      </c>
      <c r="E61" s="1">
        <f>IF(D61="","",VLOOKUP(D61,'produto-estoque-total-7'!A:AB,4,0))</f>
        <v/>
      </c>
      <c r="F61" s="36">
        <f>IF(D61="","",VLOOKUP(D61,'produto-estoque-total-7'!A:AB,13,0))</f>
        <v/>
      </c>
      <c r="G61" s="1">
        <f>IF(F61="","",VLOOKUP(F61,'FORNECEDORES X COMPRADOR'!A:D,4,0))</f>
        <v/>
      </c>
      <c r="H61" s="1">
        <f>IF(F61="","",VLOOKUP(F61,'FORNECEDORES X COMPRADOR'!A:E,5,0))</f>
        <v/>
      </c>
      <c r="I61" s="36">
        <f>IF(D61="","",VLOOKUP(D61,'produto-estoque-total-7'!A:AB,15,0))</f>
        <v/>
      </c>
      <c r="J61" s="36">
        <f>IF(D61="","",VLOOKUP(D61,'produto-estoque-total-7'!A:AB,19,0))</f>
        <v/>
      </c>
      <c r="K61" s="1">
        <f>IF(D61="","",VLOOKUP(D61,'produto-estoque-total-7'!A:AB,20,0))</f>
        <v/>
      </c>
      <c r="L61" s="36">
        <f>IF(D61="","",VLOOKUP(D61,'produto-estoque-total-7'!A:AB,17,0))</f>
        <v/>
      </c>
      <c r="M61" s="1">
        <f>IF(D61="","",VLOOKUP(D61,'produto-estoque-total-7'!A:AB,18,0))</f>
        <v/>
      </c>
      <c r="N61" s="36">
        <f>IF(D61="","",VLOOKUP(D61,'produto-estoque-total-7'!A:AB,21,0))</f>
        <v/>
      </c>
      <c r="O61" s="1">
        <f>IF(D61="","",VLOOKUP(D61,'produto-estoque-total-7'!A:AB,22,0))</f>
        <v/>
      </c>
      <c r="P61" s="36">
        <f>IF(D61="","",VLOOKUP(D61,'produto-estoque-total-7'!A:AB,23,0))</f>
        <v/>
      </c>
      <c r="Q61" s="1">
        <f>IF(D61="","",VLOOKUP(D61,'produto-estoque-total-7'!A:AB,24,0))</f>
        <v/>
      </c>
      <c r="R61" s="38">
        <f>IFERROR(IF(D61="","",VLOOKUP(D61,'produto-venda-7'!B:N,13,0)),"C")</f>
        <v/>
      </c>
      <c r="S61" s="39">
        <f>IF(D61="","",VLOOKUP(D61,'produto-estoque-total-7'!A:AB,6,0))</f>
        <v/>
      </c>
      <c r="T61" s="39">
        <f>IF(D61="","",VLOOKUP(D61,'produto-estoque-total-7'!A:AB,5,0))</f>
        <v/>
      </c>
      <c r="U61" s="40">
        <f>IF(D61="","",VLOOKUP(D61,'produto-estoque-total-7'!A:AB,11,0))</f>
        <v/>
      </c>
      <c r="V61" s="41">
        <f>IF(D61="","",IFERROR(VLOOKUP(D61,'produto-entrada-7'!A:M,10,0),0))</f>
        <v/>
      </c>
      <c r="W61" s="42" t="n"/>
      <c r="X61" s="39">
        <f>IF(D61="","",VLOOKUP(D61,'produto-estoque-total-7'!A:AB,8,0))</f>
        <v/>
      </c>
      <c r="Y61" s="39">
        <f>IF(D61="","",VLOOKUP(D61,'produto-estoque-total-7'!A:AB,9,0))</f>
        <v/>
      </c>
      <c r="Z61" s="39">
        <f>IF(D61="","",VLOOKUP(D61,'produto-estoque-total-7'!A:AB,10,0))</f>
        <v/>
      </c>
      <c r="AA61" s="39">
        <f>IFERROR(IF(D61="","",VLOOKUP(D61,'produto-venda-7'!B:N,4,0)),0)</f>
        <v/>
      </c>
      <c r="AB61" s="39">
        <f>IFERROR(IF(D61="","",VLOOKUP(D61,'produto-venda-7'!B:N,5,0)),0)</f>
        <v/>
      </c>
      <c r="AC61" s="39">
        <f>IF(D61="","",IFERROR(AA61/90,0))</f>
        <v/>
      </c>
      <c r="AD61" s="36">
        <f>IF(D61="","",IFERROR(VLOOKUP(D61,'produto-entrada-7'!A:M,4,0),0))</f>
        <v/>
      </c>
      <c r="AE61" s="36">
        <f>IFERROR(IF(D61="","",VLOOKUP(D61,'produto-venda-7'!B:N,10,0)),0)</f>
        <v/>
      </c>
      <c r="AF61" s="36">
        <f>IF(D61="","",IFERROR(VLOOKUP(D61,'produto-entrada-7'!A:M,11,0),0))</f>
        <v/>
      </c>
      <c r="AG61" s="1">
        <f>IF(D61="","",IFERROR(VLOOKUP(D61,'produto-entrada-7'!A:M,12,0),0))</f>
        <v/>
      </c>
      <c r="AH61" s="1">
        <f>IF(D61="","",IFERROR(VLOOKUP(D61,'produto-entrada-7'!A:M,13,0),0))</f>
        <v/>
      </c>
      <c r="AI61" s="36">
        <f>IFERROR(IF(D61="","",VLOOKUP(D61,'produto-venda-7'!B:N,11,0)),0)</f>
        <v/>
      </c>
      <c r="AJ61" s="43">
        <f>IF(D61="","",IFERROR(AI61*AB61,0))</f>
        <v/>
      </c>
      <c r="AK61" s="44">
        <f>IFERROR(IF(D61="","",VLOOKUP(F61,'ANALISE FORNECEDOR'!$A:$I,8,0)),"")</f>
        <v/>
      </c>
      <c r="AL61" s="44">
        <f>IF(D61="","",AVERAGE(AM61,AK61))</f>
        <v/>
      </c>
      <c r="AM61" s="44">
        <f>IFERROR(IF(D61="","",VLOOKUP(F61,'ANALISE FORNECEDOR'!$A:$I,9,0)),"")</f>
        <v/>
      </c>
      <c r="AN61" s="45">
        <f>IF(D61="","",IF(Y61&gt;12,AI61*(U61+Y61),AI61*U61))</f>
        <v/>
      </c>
      <c r="AO61" s="45">
        <f>IF(D61="","",IF(Y61&gt;12,AI61*(U61+V61+Y61),AI61*(U61+V61)))</f>
        <v/>
      </c>
      <c r="AP61" s="46">
        <f>IF(D61="","",IF(Y61&gt;12,AG61*(U61+Y61),AG61*U61))</f>
        <v/>
      </c>
      <c r="AQ61" s="46">
        <f>IF(D61="","",IF(Y61&gt;12,AG61*(U61+V61+Y61),AG61*(U61+V61)))</f>
        <v/>
      </c>
      <c r="AR61" s="46">
        <f>IF(D61="","",IF(OR(R61="A",R61="AA",R61="AAA"),AP61,0))</f>
        <v/>
      </c>
      <c r="AS61" s="46">
        <f>IF(D61="","",IF(R61="B",AP61,0))</f>
        <v/>
      </c>
      <c r="AT61" s="46">
        <f>IF(D61="","",IF(R61="C",AP61,0))</f>
        <v/>
      </c>
      <c r="AU61" s="47">
        <f>IF(D61="","",IFERROR(AN61/AJ61,0))</f>
        <v/>
      </c>
      <c r="AV61" s="47">
        <f>IF(D61="","",IFERROR(((AO61)/AJ61),0))</f>
        <v/>
      </c>
      <c r="AW61" s="48">
        <f>IF(D61="","",IF(OR(S61="S",NOT(AND(ISNUMBER(AC61),ISNUMBER(AL61),AC61*AL61&gt;=0))),0,AC61*AL61))</f>
        <v/>
      </c>
      <c r="AX61" s="49">
        <f>IFERROR(IF(D61="","",AW61*AG61),0)</f>
        <v/>
      </c>
      <c r="AY61" s="48">
        <f>IF(D61="","",IF(OR(S61="S",NOT(AND(ISNUMBER(AC61),ISNUMBER(AK61),AC61*AK61&gt;=0))),0,AC61*AK61))</f>
        <v/>
      </c>
      <c r="AZ61" s="48">
        <f>IFERROR(IF(D61="","",IF(AY61=0,0,IF(((AY61)-(U61+Y61))&lt;0,0,(AY61)-U61))),0)</f>
        <v/>
      </c>
      <c r="BA61" s="49">
        <f>IF(D61="","",AZ61*AG61)</f>
        <v/>
      </c>
      <c r="BB61" s="49">
        <f>IF(D61="","",IF(OR(R61="A",R61="AA",R61="AAA"),BA61,0))</f>
        <v/>
      </c>
      <c r="BC61" s="49">
        <f>IF(D61="","",IF(R61="B",BA61,0))</f>
        <v/>
      </c>
      <c r="BD61" s="49">
        <f>IF(D61="","",IF(R61="B",BA61,0))</f>
        <v/>
      </c>
      <c r="BE61" s="49">
        <f>IF(D61="","",IF(S61="S",
1,
IF(AC61=0,
1,
IF(
IFERROR(((U61+Y61)*AG61)/((AC61*AK61)*AG61),0)&lt;0,
0,
IF(
IFERROR(((U61+Y61)*AG61)/((AC61*AK61)*AG61),0)&gt;1,
1,
IFERROR(((U61+Y61)*AG61)/((AC61*AK61)*AG61),0)
)
)
)
))</f>
        <v/>
      </c>
      <c r="BF61" s="49">
        <f>IF(D61="","",IF(S61="S",
1,
IF(AC61=0,
1,
IF(
IFERROR(((U61+V61+Y61)*AG61)/((AC61*AK61)*AG61),0)&lt;0,
0,
IF(
IFERROR(((U61+V61+Y61)*AG61)/((AC61*AK61)*AG61),0)&gt;1,
1,
IFERROR(((U61+V61+Y61)*AG61)/((AC61*AK61)*AG61),0)
)
)
)
))</f>
        <v/>
      </c>
      <c r="BG61" s="50">
        <f>IF(D61="","",IF(S61="S",0,IF(AND(ISNUMBER(AC61),ISNUMBER(AM61)),IF(OR(AC61*AM61&lt;0,ISERR(AC61*AM61)),0,AC61*AM61),0)))</f>
        <v/>
      </c>
      <c r="BH61" s="50">
        <f>IF(D61="","",IF(BY61&gt;TODAY()-60,0,IF(Y61&gt;12,MAX(0,(U61+Y61)-BG61),MAX(0,U61-BG61))))</f>
        <v/>
      </c>
      <c r="BI61" s="51">
        <f>IF(D61="","",BH61*AG61)</f>
        <v/>
      </c>
      <c r="BJ61" s="51">
        <f>IF(D61="","",IF(OR(R61="A",R61="AA",R61="AAA"),BI61,0))</f>
        <v/>
      </c>
      <c r="BK61" s="51">
        <f>IF(D61="","",IF(R61="B",BI61,0))</f>
        <v/>
      </c>
      <c r="BL61" s="51">
        <f>IF(D61="","",IF(R61="C",BI61,0))</f>
        <v/>
      </c>
      <c r="BM61" s="51">
        <f>IF(D61="","",IFERROR(MAX(0,MIN(BI61/AP61,1)),0))</f>
        <v/>
      </c>
      <c r="BN61" s="52">
        <f>IF(D61="","",AB61*AG61)</f>
        <v/>
      </c>
      <c r="BO61" s="52">
        <f>IF(D61="","",(U61+V61+X61)*AG61)</f>
        <v/>
      </c>
      <c r="BP61" s="52">
        <f>IF(D61="","",(AB61*3)*AG61)</f>
        <v/>
      </c>
      <c r="BQ61" s="52">
        <f>IF(D61="","",IF(BO61-BP61&gt;0,0,BO61-BP61))</f>
        <v/>
      </c>
      <c r="BR61" s="52">
        <f>IF(D61="","",IF(BO61-BP61-BN61&gt;0,0,BO61-BP61-BN61))</f>
        <v/>
      </c>
      <c r="BS61" s="53">
        <f>IF(D61="","",IFERROR(AB61*AI61,0))</f>
        <v/>
      </c>
      <c r="BT61" s="53">
        <f>IF(D61="","",IFERROR(IF(X61&gt;12, AI61*(U61+V61+X61), AI61*(U61+V61)),0))</f>
        <v/>
      </c>
      <c r="BU61" s="53">
        <f>IF(D61="","",IFERROR(((AB61*3)*AI61),0))</f>
        <v/>
      </c>
      <c r="BV61" s="53">
        <f>IF(D61="","",IF(BT61-BU61&gt;0,0,BT61-BU61))</f>
        <v/>
      </c>
      <c r="BW61" s="53">
        <f>IF(D61="","",IF(BT61-BU61-BS61&gt;0,0,BT61-BU61-BS61))</f>
        <v/>
      </c>
      <c r="BX61" s="36">
        <f>IF(D61="","",IFERROR(VLOOKUP(D61,'produto-entrada-7'!A:M,3,0),"SEM PEDIDO"))</f>
        <v/>
      </c>
      <c r="BY61" s="36">
        <f>IF(D61="","",VLOOKUP(D61,'produto-estoque-total-7'!A:AB,25,0))</f>
        <v/>
      </c>
      <c r="BZ61" s="36">
        <f>IF(D61="","",IFERROR(VLOOKUP(D61,'produto-estoque-total-7'!A:AB,26,0)/100,0))</f>
        <v/>
      </c>
      <c r="CA61" s="36">
        <f>IF(D61="","",IFERROR(VLOOKUP(D61,'produto-estoque-total-7'!A:AB,27,0)/100,0))</f>
        <v/>
      </c>
      <c r="CB61" s="41">
        <f>IF(D61="","",V61*AF61)</f>
        <v/>
      </c>
      <c r="CC61" s="41">
        <f>IF(D61="","",V61*AI61)</f>
        <v/>
      </c>
      <c r="CD61" s="54">
        <f>IF(D61="","",VLOOKUP(D61,'produto-estoque-total-7'!A:AB,28,0))</f>
        <v/>
      </c>
    </row>
    <row r="62">
      <c r="A62" s="36">
        <f>IF(D62="","",VLOOKUP(D62,'produto-estoque-total-7'!A:AB,3,0))</f>
        <v/>
      </c>
      <c r="B62" s="1">
        <f>IF(D62="","",VLOOKUP(D62,'produto-estoque-total-7'!A:AB,12,0))</f>
        <v/>
      </c>
      <c r="C62" s="1">
        <f>IF(D62="","",VLOOKUP(D62,'produto-estoque-total-7'!A:AB,2,0))</f>
        <v/>
      </c>
      <c r="D62" s="37">
        <f>IFERROR(IF('produto-estoque-total-7'!A61="","",'produto-estoque-total-7'!A61),"")</f>
        <v/>
      </c>
      <c r="E62" s="1">
        <f>IF(D62="","",VLOOKUP(D62,'produto-estoque-total-7'!A:AB,4,0))</f>
        <v/>
      </c>
      <c r="F62" s="36">
        <f>IF(D62="","",VLOOKUP(D62,'produto-estoque-total-7'!A:AB,13,0))</f>
        <v/>
      </c>
      <c r="G62" s="1">
        <f>IF(F62="","",VLOOKUP(F62,'FORNECEDORES X COMPRADOR'!A:D,4,0))</f>
        <v/>
      </c>
      <c r="H62" s="1">
        <f>IF(F62="","",VLOOKUP(F62,'FORNECEDORES X COMPRADOR'!A:E,5,0))</f>
        <v/>
      </c>
      <c r="I62" s="36">
        <f>IF(D62="","",VLOOKUP(D62,'produto-estoque-total-7'!A:AB,15,0))</f>
        <v/>
      </c>
      <c r="J62" s="36">
        <f>IF(D62="","",VLOOKUP(D62,'produto-estoque-total-7'!A:AB,19,0))</f>
        <v/>
      </c>
      <c r="K62" s="1">
        <f>IF(D62="","",VLOOKUP(D62,'produto-estoque-total-7'!A:AB,20,0))</f>
        <v/>
      </c>
      <c r="L62" s="36">
        <f>IF(D62="","",VLOOKUP(D62,'produto-estoque-total-7'!A:AB,17,0))</f>
        <v/>
      </c>
      <c r="M62" s="1">
        <f>IF(D62="","",VLOOKUP(D62,'produto-estoque-total-7'!A:AB,18,0))</f>
        <v/>
      </c>
      <c r="N62" s="36">
        <f>IF(D62="","",VLOOKUP(D62,'produto-estoque-total-7'!A:AB,21,0))</f>
        <v/>
      </c>
      <c r="O62" s="1">
        <f>IF(D62="","",VLOOKUP(D62,'produto-estoque-total-7'!A:AB,22,0))</f>
        <v/>
      </c>
      <c r="P62" s="36">
        <f>IF(D62="","",VLOOKUP(D62,'produto-estoque-total-7'!A:AB,23,0))</f>
        <v/>
      </c>
      <c r="Q62" s="1">
        <f>IF(D62="","",VLOOKUP(D62,'produto-estoque-total-7'!A:AB,24,0))</f>
        <v/>
      </c>
      <c r="R62" s="38">
        <f>IFERROR(IF(D62="","",VLOOKUP(D62,'produto-venda-7'!B:N,13,0)),"C")</f>
        <v/>
      </c>
      <c r="S62" s="39">
        <f>IF(D62="","",VLOOKUP(D62,'produto-estoque-total-7'!A:AB,6,0))</f>
        <v/>
      </c>
      <c r="T62" s="39">
        <f>IF(D62="","",VLOOKUP(D62,'produto-estoque-total-7'!A:AB,5,0))</f>
        <v/>
      </c>
      <c r="U62" s="40">
        <f>IF(D62="","",VLOOKUP(D62,'produto-estoque-total-7'!A:AB,11,0))</f>
        <v/>
      </c>
      <c r="V62" s="41">
        <f>IF(D62="","",IFERROR(VLOOKUP(D62,'produto-entrada-7'!A:M,10,0),0))</f>
        <v/>
      </c>
      <c r="W62" s="42" t="n"/>
      <c r="X62" s="39">
        <f>IF(D62="","",VLOOKUP(D62,'produto-estoque-total-7'!A:AB,8,0))</f>
        <v/>
      </c>
      <c r="Y62" s="39">
        <f>IF(D62="","",VLOOKUP(D62,'produto-estoque-total-7'!A:AB,9,0))</f>
        <v/>
      </c>
      <c r="Z62" s="39">
        <f>IF(D62="","",VLOOKUP(D62,'produto-estoque-total-7'!A:AB,10,0))</f>
        <v/>
      </c>
      <c r="AA62" s="39">
        <f>IFERROR(IF(D62="","",VLOOKUP(D62,'produto-venda-7'!B:N,4,0)),0)</f>
        <v/>
      </c>
      <c r="AB62" s="39">
        <f>IFERROR(IF(D62="","",VLOOKUP(D62,'produto-venda-7'!B:N,5,0)),0)</f>
        <v/>
      </c>
      <c r="AC62" s="39">
        <f>IF(D62="","",IFERROR(AA62/90,0))</f>
        <v/>
      </c>
      <c r="AD62" s="36">
        <f>IF(D62="","",IFERROR(VLOOKUP(D62,'produto-entrada-7'!A:M,4,0),0))</f>
        <v/>
      </c>
      <c r="AE62" s="36">
        <f>IFERROR(IF(D62="","",VLOOKUP(D62,'produto-venda-7'!B:N,10,0)),0)</f>
        <v/>
      </c>
      <c r="AF62" s="36">
        <f>IF(D62="","",IFERROR(VLOOKUP(D62,'produto-entrada-7'!A:M,11,0),0))</f>
        <v/>
      </c>
      <c r="AG62" s="1">
        <f>IF(D62="","",IFERROR(VLOOKUP(D62,'produto-entrada-7'!A:M,12,0),0))</f>
        <v/>
      </c>
      <c r="AH62" s="1">
        <f>IF(D62="","",IFERROR(VLOOKUP(D62,'produto-entrada-7'!A:M,13,0),0))</f>
        <v/>
      </c>
      <c r="AI62" s="36">
        <f>IFERROR(IF(D62="","",VLOOKUP(D62,'produto-venda-7'!B:N,11,0)),0)</f>
        <v/>
      </c>
      <c r="AJ62" s="43">
        <f>IF(D62="","",IFERROR(AI62*AB62,0))</f>
        <v/>
      </c>
      <c r="AK62" s="44">
        <f>IFERROR(IF(D62="","",VLOOKUP(F62,'ANALISE FORNECEDOR'!$A:$I,8,0)),"")</f>
        <v/>
      </c>
      <c r="AL62" s="44">
        <f>IF(D62="","",AVERAGE(AM62,AK62))</f>
        <v/>
      </c>
      <c r="AM62" s="44">
        <f>IFERROR(IF(D62="","",VLOOKUP(F62,'ANALISE FORNECEDOR'!$A:$I,9,0)),"")</f>
        <v/>
      </c>
      <c r="AN62" s="45">
        <f>IF(D62="","",IF(Y62&gt;12,AI62*(U62+Y62),AI62*U62))</f>
        <v/>
      </c>
      <c r="AO62" s="45">
        <f>IF(D62="","",IF(Y62&gt;12,AI62*(U62+V62+Y62),AI62*(U62+V62)))</f>
        <v/>
      </c>
      <c r="AP62" s="46">
        <f>IF(D62="","",IF(Y62&gt;12,AG62*(U62+Y62),AG62*U62))</f>
        <v/>
      </c>
      <c r="AQ62" s="46">
        <f>IF(D62="","",IF(Y62&gt;12,AG62*(U62+V62+Y62),AG62*(U62+V62)))</f>
        <v/>
      </c>
      <c r="AR62" s="46">
        <f>IF(D62="","",IF(OR(R62="A",R62="AA",R62="AAA"),AP62,0))</f>
        <v/>
      </c>
      <c r="AS62" s="46">
        <f>IF(D62="","",IF(R62="B",AP62,0))</f>
        <v/>
      </c>
      <c r="AT62" s="46">
        <f>IF(D62="","",IF(R62="C",AP62,0))</f>
        <v/>
      </c>
      <c r="AU62" s="47">
        <f>IF(D62="","",IFERROR(AN62/AJ62,0))</f>
        <v/>
      </c>
      <c r="AV62" s="47">
        <f>IF(D62="","",IFERROR(((AO62)/AJ62),0))</f>
        <v/>
      </c>
      <c r="AW62" s="48">
        <f>IF(D62="","",IF(OR(S62="S",NOT(AND(ISNUMBER(AC62),ISNUMBER(AL62),AC62*AL62&gt;=0))),0,AC62*AL62))</f>
        <v/>
      </c>
      <c r="AX62" s="49">
        <f>IFERROR(IF(D62="","",AW62*AG62),0)</f>
        <v/>
      </c>
      <c r="AY62" s="48">
        <f>IF(D62="","",IF(OR(S62="S",NOT(AND(ISNUMBER(AC62),ISNUMBER(AK62),AC62*AK62&gt;=0))),0,AC62*AK62))</f>
        <v/>
      </c>
      <c r="AZ62" s="48">
        <f>IFERROR(IF(D62="","",IF(AY62=0,0,IF(((AY62)-(U62+Y62))&lt;0,0,(AY62)-U62))),0)</f>
        <v/>
      </c>
      <c r="BA62" s="49">
        <f>IF(D62="","",AZ62*AG62)</f>
        <v/>
      </c>
      <c r="BB62" s="49">
        <f>IF(D62="","",IF(OR(R62="A",R62="AA",R62="AAA"),BA62,0))</f>
        <v/>
      </c>
      <c r="BC62" s="49">
        <f>IF(D62="","",IF(R62="B",BA62,0))</f>
        <v/>
      </c>
      <c r="BD62" s="49">
        <f>IF(D62="","",IF(R62="B",BA62,0))</f>
        <v/>
      </c>
      <c r="BE62" s="49">
        <f>IF(D62="","",IF(S62="S",
1,
IF(AC62=0,
1,
IF(
IFERROR(((U62+Y62)*AG62)/((AC62*AK62)*AG62),0)&lt;0,
0,
IF(
IFERROR(((U62+Y62)*AG62)/((AC62*AK62)*AG62),0)&gt;1,
1,
IFERROR(((U62+Y62)*AG62)/((AC62*AK62)*AG62),0)
)
)
)
))</f>
        <v/>
      </c>
      <c r="BF62" s="49">
        <f>IF(D62="","",IF(S62="S",
1,
IF(AC62=0,
1,
IF(
IFERROR(((U62+V62+Y62)*AG62)/((AC62*AK62)*AG62),0)&lt;0,
0,
IF(
IFERROR(((U62+V62+Y62)*AG62)/((AC62*AK62)*AG62),0)&gt;1,
1,
IFERROR(((U62+V62+Y62)*AG62)/((AC62*AK62)*AG62),0)
)
)
)
))</f>
        <v/>
      </c>
      <c r="BG62" s="50">
        <f>IF(D62="","",IF(S62="S",0,IF(AND(ISNUMBER(AC62),ISNUMBER(AM62)),IF(OR(AC62*AM62&lt;0,ISERR(AC62*AM62)),0,AC62*AM62),0)))</f>
        <v/>
      </c>
      <c r="BH62" s="50">
        <f>IF(D62="","",IF(BY62&gt;TODAY()-60,0,IF(Y62&gt;12,MAX(0,(U62+Y62)-BG62),MAX(0,U62-BG62))))</f>
        <v/>
      </c>
      <c r="BI62" s="51">
        <f>IF(D62="","",BH62*AG62)</f>
        <v/>
      </c>
      <c r="BJ62" s="51">
        <f>IF(D62="","",IF(OR(R62="A",R62="AA",R62="AAA"),BI62,0))</f>
        <v/>
      </c>
      <c r="BK62" s="51">
        <f>IF(D62="","",IF(R62="B",BI62,0))</f>
        <v/>
      </c>
      <c r="BL62" s="51">
        <f>IF(D62="","",IF(R62="C",BI62,0))</f>
        <v/>
      </c>
      <c r="BM62" s="51">
        <f>IF(D62="","",IFERROR(MAX(0,MIN(BI62/AP62,1)),0))</f>
        <v/>
      </c>
      <c r="BN62" s="52">
        <f>IF(D62="","",AB62*AG62)</f>
        <v/>
      </c>
      <c r="BO62" s="52">
        <f>IF(D62="","",(U62+V62+X62)*AG62)</f>
        <v/>
      </c>
      <c r="BP62" s="52">
        <f>IF(D62="","",(AB62*3)*AG62)</f>
        <v/>
      </c>
      <c r="BQ62" s="52">
        <f>IF(D62="","",IF(BO62-BP62&gt;0,0,BO62-BP62))</f>
        <v/>
      </c>
      <c r="BR62" s="52">
        <f>IF(D62="","",IF(BO62-BP62-BN62&gt;0,0,BO62-BP62-BN62))</f>
        <v/>
      </c>
      <c r="BS62" s="53">
        <f>IF(D62="","",IFERROR(AB62*AI62,0))</f>
        <v/>
      </c>
      <c r="BT62" s="53">
        <f>IF(D62="","",IFERROR(IF(X62&gt;12, AI62*(U62+V62+X62), AI62*(U62+V62)),0))</f>
        <v/>
      </c>
      <c r="BU62" s="53">
        <f>IF(D62="","",IFERROR(((AB62*3)*AI62),0))</f>
        <v/>
      </c>
      <c r="BV62" s="53">
        <f>IF(D62="","",IF(BT62-BU62&gt;0,0,BT62-BU62))</f>
        <v/>
      </c>
      <c r="BW62" s="53">
        <f>IF(D62="","",IF(BT62-BU62-BS62&gt;0,0,BT62-BU62-BS62))</f>
        <v/>
      </c>
      <c r="BX62" s="36">
        <f>IF(D62="","",IFERROR(VLOOKUP(D62,'produto-entrada-7'!A:M,3,0),"SEM PEDIDO"))</f>
        <v/>
      </c>
      <c r="BY62" s="36">
        <f>IF(D62="","",VLOOKUP(D62,'produto-estoque-total-7'!A:AB,25,0))</f>
        <v/>
      </c>
      <c r="BZ62" s="36">
        <f>IF(D62="","",IFERROR(VLOOKUP(D62,'produto-estoque-total-7'!A:AB,26,0)/100,0))</f>
        <v/>
      </c>
      <c r="CA62" s="36">
        <f>IF(D62="","",IFERROR(VLOOKUP(D62,'produto-estoque-total-7'!A:AB,27,0)/100,0))</f>
        <v/>
      </c>
      <c r="CB62" s="41">
        <f>IF(D62="","",V62*AF62)</f>
        <v/>
      </c>
      <c r="CC62" s="41">
        <f>IF(D62="","",V62*AI62)</f>
        <v/>
      </c>
      <c r="CD62" s="54">
        <f>IF(D62="","",VLOOKUP(D62,'produto-estoque-total-7'!A:AB,28,0))</f>
        <v/>
      </c>
    </row>
    <row r="63">
      <c r="A63" s="36">
        <f>IF(D63="","",VLOOKUP(D63,'produto-estoque-total-7'!A:AB,3,0))</f>
        <v/>
      </c>
      <c r="B63" s="1">
        <f>IF(D63="","",VLOOKUP(D63,'produto-estoque-total-7'!A:AB,12,0))</f>
        <v/>
      </c>
      <c r="C63" s="1">
        <f>IF(D63="","",VLOOKUP(D63,'produto-estoque-total-7'!A:AB,2,0))</f>
        <v/>
      </c>
      <c r="D63" s="37">
        <f>IFERROR(IF('produto-estoque-total-7'!A62="","",'produto-estoque-total-7'!A62),"")</f>
        <v/>
      </c>
      <c r="E63" s="1">
        <f>IF(D63="","",VLOOKUP(D63,'produto-estoque-total-7'!A:AB,4,0))</f>
        <v/>
      </c>
      <c r="F63" s="36">
        <f>IF(D63="","",VLOOKUP(D63,'produto-estoque-total-7'!A:AB,13,0))</f>
        <v/>
      </c>
      <c r="G63" s="1">
        <f>IF(F63="","",VLOOKUP(F63,'FORNECEDORES X COMPRADOR'!A:D,4,0))</f>
        <v/>
      </c>
      <c r="H63" s="1">
        <f>IF(F63="","",VLOOKUP(F63,'FORNECEDORES X COMPRADOR'!A:E,5,0))</f>
        <v/>
      </c>
      <c r="I63" s="36">
        <f>IF(D63="","",VLOOKUP(D63,'produto-estoque-total-7'!A:AB,15,0))</f>
        <v/>
      </c>
      <c r="J63" s="36">
        <f>IF(D63="","",VLOOKUP(D63,'produto-estoque-total-7'!A:AB,19,0))</f>
        <v/>
      </c>
      <c r="K63" s="1">
        <f>IF(D63="","",VLOOKUP(D63,'produto-estoque-total-7'!A:AB,20,0))</f>
        <v/>
      </c>
      <c r="L63" s="36">
        <f>IF(D63="","",VLOOKUP(D63,'produto-estoque-total-7'!A:AB,17,0))</f>
        <v/>
      </c>
      <c r="M63" s="1">
        <f>IF(D63="","",VLOOKUP(D63,'produto-estoque-total-7'!A:AB,18,0))</f>
        <v/>
      </c>
      <c r="N63" s="36">
        <f>IF(D63="","",VLOOKUP(D63,'produto-estoque-total-7'!A:AB,21,0))</f>
        <v/>
      </c>
      <c r="O63" s="1">
        <f>IF(D63="","",VLOOKUP(D63,'produto-estoque-total-7'!A:AB,22,0))</f>
        <v/>
      </c>
      <c r="P63" s="36">
        <f>IF(D63="","",VLOOKUP(D63,'produto-estoque-total-7'!A:AB,23,0))</f>
        <v/>
      </c>
      <c r="Q63" s="1">
        <f>IF(D63="","",VLOOKUP(D63,'produto-estoque-total-7'!A:AB,24,0))</f>
        <v/>
      </c>
      <c r="R63" s="38">
        <f>IFERROR(IF(D63="","",VLOOKUP(D63,'produto-venda-7'!B:N,13,0)),"C")</f>
        <v/>
      </c>
      <c r="S63" s="39">
        <f>IF(D63="","",VLOOKUP(D63,'produto-estoque-total-7'!A:AB,6,0))</f>
        <v/>
      </c>
      <c r="T63" s="39">
        <f>IF(D63="","",VLOOKUP(D63,'produto-estoque-total-7'!A:AB,5,0))</f>
        <v/>
      </c>
      <c r="U63" s="40">
        <f>IF(D63="","",VLOOKUP(D63,'produto-estoque-total-7'!A:AB,11,0))</f>
        <v/>
      </c>
      <c r="V63" s="41">
        <f>IF(D63="","",IFERROR(VLOOKUP(D63,'produto-entrada-7'!A:M,10,0),0))</f>
        <v/>
      </c>
      <c r="W63" s="42" t="n"/>
      <c r="X63" s="39">
        <f>IF(D63="","",VLOOKUP(D63,'produto-estoque-total-7'!A:AB,8,0))</f>
        <v/>
      </c>
      <c r="Y63" s="39">
        <f>IF(D63="","",VLOOKUP(D63,'produto-estoque-total-7'!A:AB,9,0))</f>
        <v/>
      </c>
      <c r="Z63" s="39">
        <f>IF(D63="","",VLOOKUP(D63,'produto-estoque-total-7'!A:AB,10,0))</f>
        <v/>
      </c>
      <c r="AA63" s="39">
        <f>IFERROR(IF(D63="","",VLOOKUP(D63,'produto-venda-7'!B:N,4,0)),0)</f>
        <v/>
      </c>
      <c r="AB63" s="39">
        <f>IFERROR(IF(D63="","",VLOOKUP(D63,'produto-venda-7'!B:N,5,0)),0)</f>
        <v/>
      </c>
      <c r="AC63" s="39">
        <f>IF(D63="","",IFERROR(AA63/90,0))</f>
        <v/>
      </c>
      <c r="AD63" s="36">
        <f>IF(D63="","",IFERROR(VLOOKUP(D63,'produto-entrada-7'!A:M,4,0),0))</f>
        <v/>
      </c>
      <c r="AE63" s="36">
        <f>IFERROR(IF(D63="","",VLOOKUP(D63,'produto-venda-7'!B:N,10,0)),0)</f>
        <v/>
      </c>
      <c r="AF63" s="36">
        <f>IF(D63="","",IFERROR(VLOOKUP(D63,'produto-entrada-7'!A:M,11,0),0))</f>
        <v/>
      </c>
      <c r="AG63" s="1">
        <f>IF(D63="","",IFERROR(VLOOKUP(D63,'produto-entrada-7'!A:M,12,0),0))</f>
        <v/>
      </c>
      <c r="AH63" s="1">
        <f>IF(D63="","",IFERROR(VLOOKUP(D63,'produto-entrada-7'!A:M,13,0),0))</f>
        <v/>
      </c>
      <c r="AI63" s="36">
        <f>IFERROR(IF(D63="","",VLOOKUP(D63,'produto-venda-7'!B:N,11,0)),0)</f>
        <v/>
      </c>
      <c r="AJ63" s="43">
        <f>IF(D63="","",IFERROR(AI63*AB63,0))</f>
        <v/>
      </c>
      <c r="AK63" s="44">
        <f>IFERROR(IF(D63="","",VLOOKUP(F63,'ANALISE FORNECEDOR'!$A:$I,8,0)),"")</f>
        <v/>
      </c>
      <c r="AL63" s="44">
        <f>IF(D63="","",AVERAGE(AM63,AK63))</f>
        <v/>
      </c>
      <c r="AM63" s="44">
        <f>IFERROR(IF(D63="","",VLOOKUP(F63,'ANALISE FORNECEDOR'!$A:$I,9,0)),"")</f>
        <v/>
      </c>
      <c r="AN63" s="45">
        <f>IF(D63="","",IF(Y63&gt;12,AI63*(U63+Y63),AI63*U63))</f>
        <v/>
      </c>
      <c r="AO63" s="45">
        <f>IF(D63="","",IF(Y63&gt;12,AI63*(U63+V63+Y63),AI63*(U63+V63)))</f>
        <v/>
      </c>
      <c r="AP63" s="46">
        <f>IF(D63="","",IF(Y63&gt;12,AG63*(U63+Y63),AG63*U63))</f>
        <v/>
      </c>
      <c r="AQ63" s="46">
        <f>IF(D63="","",IF(Y63&gt;12,AG63*(U63+V63+Y63),AG63*(U63+V63)))</f>
        <v/>
      </c>
      <c r="AR63" s="46">
        <f>IF(D63="","",IF(OR(R63="A",R63="AA",R63="AAA"),AP63,0))</f>
        <v/>
      </c>
      <c r="AS63" s="46">
        <f>IF(D63="","",IF(R63="B",AP63,0))</f>
        <v/>
      </c>
      <c r="AT63" s="46">
        <f>IF(D63="","",IF(R63="C",AP63,0))</f>
        <v/>
      </c>
      <c r="AU63" s="47">
        <f>IF(D63="","",IFERROR(AN63/AJ63,0))</f>
        <v/>
      </c>
      <c r="AV63" s="47">
        <f>IF(D63="","",IFERROR(((AO63)/AJ63),0))</f>
        <v/>
      </c>
      <c r="AW63" s="48">
        <f>IF(D63="","",IF(OR(S63="S",NOT(AND(ISNUMBER(AC63),ISNUMBER(AL63),AC63*AL63&gt;=0))),0,AC63*AL63))</f>
        <v/>
      </c>
      <c r="AX63" s="49">
        <f>IFERROR(IF(D63="","",AW63*AG63),0)</f>
        <v/>
      </c>
      <c r="AY63" s="48">
        <f>IF(D63="","",IF(OR(S63="S",NOT(AND(ISNUMBER(AC63),ISNUMBER(AK63),AC63*AK63&gt;=0))),0,AC63*AK63))</f>
        <v/>
      </c>
      <c r="AZ63" s="48">
        <f>IFERROR(IF(D63="","",IF(AY63=0,0,IF(((AY63)-(U63+Y63))&lt;0,0,(AY63)-U63))),0)</f>
        <v/>
      </c>
      <c r="BA63" s="49">
        <f>IF(D63="","",AZ63*AG63)</f>
        <v/>
      </c>
      <c r="BB63" s="49">
        <f>IF(D63="","",IF(OR(R63="A",R63="AA",R63="AAA"),BA63,0))</f>
        <v/>
      </c>
      <c r="BC63" s="49">
        <f>IF(D63="","",IF(R63="B",BA63,0))</f>
        <v/>
      </c>
      <c r="BD63" s="49">
        <f>IF(D63="","",IF(R63="B",BA63,0))</f>
        <v/>
      </c>
      <c r="BE63" s="49">
        <f>IF(D63="","",IF(S63="S",
1,
IF(AC63=0,
1,
IF(
IFERROR(((U63+Y63)*AG63)/((AC63*AK63)*AG63),0)&lt;0,
0,
IF(
IFERROR(((U63+Y63)*AG63)/((AC63*AK63)*AG63),0)&gt;1,
1,
IFERROR(((U63+Y63)*AG63)/((AC63*AK63)*AG63),0)
)
)
)
))</f>
        <v/>
      </c>
      <c r="BF63" s="49">
        <f>IF(D63="","",IF(S63="S",
1,
IF(AC63=0,
1,
IF(
IFERROR(((U63+V63+Y63)*AG63)/((AC63*AK63)*AG63),0)&lt;0,
0,
IF(
IFERROR(((U63+V63+Y63)*AG63)/((AC63*AK63)*AG63),0)&gt;1,
1,
IFERROR(((U63+V63+Y63)*AG63)/((AC63*AK63)*AG63),0)
)
)
)
))</f>
        <v/>
      </c>
      <c r="BG63" s="50">
        <f>IF(D63="","",IF(S63="S",0,IF(AND(ISNUMBER(AC63),ISNUMBER(AM63)),IF(OR(AC63*AM63&lt;0,ISERR(AC63*AM63)),0,AC63*AM63),0)))</f>
        <v/>
      </c>
      <c r="BH63" s="50">
        <f>IF(D63="","",IF(BY63&gt;TODAY()-60,0,IF(Y63&gt;12,MAX(0,(U63+Y63)-BG63),MAX(0,U63-BG63))))</f>
        <v/>
      </c>
      <c r="BI63" s="51">
        <f>IF(D63="","",BH63*AG63)</f>
        <v/>
      </c>
      <c r="BJ63" s="51">
        <f>IF(D63="","",IF(OR(R63="A",R63="AA",R63="AAA"),BI63,0))</f>
        <v/>
      </c>
      <c r="BK63" s="51">
        <f>IF(D63="","",IF(R63="B",BI63,0))</f>
        <v/>
      </c>
      <c r="BL63" s="51">
        <f>IF(D63="","",IF(R63="C",BI63,0))</f>
        <v/>
      </c>
      <c r="BM63" s="51">
        <f>IF(D63="","",IFERROR(MAX(0,MIN(BI63/AP63,1)),0))</f>
        <v/>
      </c>
      <c r="BN63" s="52">
        <f>IF(D63="","",AB63*AG63)</f>
        <v/>
      </c>
      <c r="BO63" s="52">
        <f>IF(D63="","",(U63+V63+X63)*AG63)</f>
        <v/>
      </c>
      <c r="BP63" s="52">
        <f>IF(D63="","",(AB63*3)*AG63)</f>
        <v/>
      </c>
      <c r="BQ63" s="52">
        <f>IF(D63="","",IF(BO63-BP63&gt;0,0,BO63-BP63))</f>
        <v/>
      </c>
      <c r="BR63" s="52">
        <f>IF(D63="","",IF(BO63-BP63-BN63&gt;0,0,BO63-BP63-BN63))</f>
        <v/>
      </c>
      <c r="BS63" s="53">
        <f>IF(D63="","",IFERROR(AB63*AI63,0))</f>
        <v/>
      </c>
      <c r="BT63" s="53">
        <f>IF(D63="","",IFERROR(IF(X63&gt;12, AI63*(U63+V63+X63), AI63*(U63+V63)),0))</f>
        <v/>
      </c>
      <c r="BU63" s="53">
        <f>IF(D63="","",IFERROR(((AB63*3)*AI63),0))</f>
        <v/>
      </c>
      <c r="BV63" s="53">
        <f>IF(D63="","",IF(BT63-BU63&gt;0,0,BT63-BU63))</f>
        <v/>
      </c>
      <c r="BW63" s="53">
        <f>IF(D63="","",IF(BT63-BU63-BS63&gt;0,0,BT63-BU63-BS63))</f>
        <v/>
      </c>
      <c r="BX63" s="36">
        <f>IF(D63="","",IFERROR(VLOOKUP(D63,'produto-entrada-7'!A:M,3,0),"SEM PEDIDO"))</f>
        <v/>
      </c>
      <c r="BY63" s="36">
        <f>IF(D63="","",VLOOKUP(D63,'produto-estoque-total-7'!A:AB,25,0))</f>
        <v/>
      </c>
      <c r="BZ63" s="36">
        <f>IF(D63="","",IFERROR(VLOOKUP(D63,'produto-estoque-total-7'!A:AB,26,0)/100,0))</f>
        <v/>
      </c>
      <c r="CA63" s="36">
        <f>IF(D63="","",IFERROR(VLOOKUP(D63,'produto-estoque-total-7'!A:AB,27,0)/100,0))</f>
        <v/>
      </c>
      <c r="CB63" s="41">
        <f>IF(D63="","",V63*AF63)</f>
        <v/>
      </c>
      <c r="CC63" s="41">
        <f>IF(D63="","",V63*AI63)</f>
        <v/>
      </c>
      <c r="CD63" s="54">
        <f>IF(D63="","",VLOOKUP(D63,'produto-estoque-total-7'!A:AB,28,0))</f>
        <v/>
      </c>
    </row>
    <row r="64">
      <c r="A64" s="36">
        <f>IF(D64="","",VLOOKUP(D64,'produto-estoque-total-7'!A:AB,3,0))</f>
        <v/>
      </c>
      <c r="B64" s="1">
        <f>IF(D64="","",VLOOKUP(D64,'produto-estoque-total-7'!A:AB,12,0))</f>
        <v/>
      </c>
      <c r="C64" s="1">
        <f>IF(D64="","",VLOOKUP(D64,'produto-estoque-total-7'!A:AB,2,0))</f>
        <v/>
      </c>
      <c r="D64" s="37">
        <f>IFERROR(IF('produto-estoque-total-7'!A63="","",'produto-estoque-total-7'!A63),"")</f>
        <v/>
      </c>
      <c r="E64" s="1">
        <f>IF(D64="","",VLOOKUP(D64,'produto-estoque-total-7'!A:AB,4,0))</f>
        <v/>
      </c>
      <c r="F64" s="36">
        <f>IF(D64="","",VLOOKUP(D64,'produto-estoque-total-7'!A:AB,13,0))</f>
        <v/>
      </c>
      <c r="G64" s="1">
        <f>IF(F64="","",VLOOKUP(F64,'FORNECEDORES X COMPRADOR'!A:D,4,0))</f>
        <v/>
      </c>
      <c r="H64" s="1">
        <f>IF(F64="","",VLOOKUP(F64,'FORNECEDORES X COMPRADOR'!A:E,5,0))</f>
        <v/>
      </c>
      <c r="I64" s="36">
        <f>IF(D64="","",VLOOKUP(D64,'produto-estoque-total-7'!A:AB,15,0))</f>
        <v/>
      </c>
      <c r="J64" s="36">
        <f>IF(D64="","",VLOOKUP(D64,'produto-estoque-total-7'!A:AB,19,0))</f>
        <v/>
      </c>
      <c r="K64" s="1">
        <f>IF(D64="","",VLOOKUP(D64,'produto-estoque-total-7'!A:AB,20,0))</f>
        <v/>
      </c>
      <c r="L64" s="36">
        <f>IF(D64="","",VLOOKUP(D64,'produto-estoque-total-7'!A:AB,17,0))</f>
        <v/>
      </c>
      <c r="M64" s="1">
        <f>IF(D64="","",VLOOKUP(D64,'produto-estoque-total-7'!A:AB,18,0))</f>
        <v/>
      </c>
      <c r="N64" s="36">
        <f>IF(D64="","",VLOOKUP(D64,'produto-estoque-total-7'!A:AB,21,0))</f>
        <v/>
      </c>
      <c r="O64" s="1">
        <f>IF(D64="","",VLOOKUP(D64,'produto-estoque-total-7'!A:AB,22,0))</f>
        <v/>
      </c>
      <c r="P64" s="36">
        <f>IF(D64="","",VLOOKUP(D64,'produto-estoque-total-7'!A:AB,23,0))</f>
        <v/>
      </c>
      <c r="Q64" s="1">
        <f>IF(D64="","",VLOOKUP(D64,'produto-estoque-total-7'!A:AB,24,0))</f>
        <v/>
      </c>
      <c r="R64" s="38">
        <f>IFERROR(IF(D64="","",VLOOKUP(D64,'produto-venda-7'!B:N,13,0)),"C")</f>
        <v/>
      </c>
      <c r="S64" s="39">
        <f>IF(D64="","",VLOOKUP(D64,'produto-estoque-total-7'!A:AB,6,0))</f>
        <v/>
      </c>
      <c r="T64" s="39">
        <f>IF(D64="","",VLOOKUP(D64,'produto-estoque-total-7'!A:AB,5,0))</f>
        <v/>
      </c>
      <c r="U64" s="40">
        <f>IF(D64="","",VLOOKUP(D64,'produto-estoque-total-7'!A:AB,11,0))</f>
        <v/>
      </c>
      <c r="V64" s="41">
        <f>IF(D64="","",IFERROR(VLOOKUP(D64,'produto-entrada-7'!A:M,10,0),0))</f>
        <v/>
      </c>
      <c r="W64" s="42" t="n"/>
      <c r="X64" s="39">
        <f>IF(D64="","",VLOOKUP(D64,'produto-estoque-total-7'!A:AB,8,0))</f>
        <v/>
      </c>
      <c r="Y64" s="39">
        <f>IF(D64="","",VLOOKUP(D64,'produto-estoque-total-7'!A:AB,9,0))</f>
        <v/>
      </c>
      <c r="Z64" s="39">
        <f>IF(D64="","",VLOOKUP(D64,'produto-estoque-total-7'!A:AB,10,0))</f>
        <v/>
      </c>
      <c r="AA64" s="39">
        <f>IFERROR(IF(D64="","",VLOOKUP(D64,'produto-venda-7'!B:N,4,0)),0)</f>
        <v/>
      </c>
      <c r="AB64" s="39">
        <f>IFERROR(IF(D64="","",VLOOKUP(D64,'produto-venda-7'!B:N,5,0)),0)</f>
        <v/>
      </c>
      <c r="AC64" s="39">
        <f>IF(D64="","",IFERROR(AA64/90,0))</f>
        <v/>
      </c>
      <c r="AD64" s="36">
        <f>IF(D64="","",IFERROR(VLOOKUP(D64,'produto-entrada-7'!A:M,4,0),0))</f>
        <v/>
      </c>
      <c r="AE64" s="36">
        <f>IFERROR(IF(D64="","",VLOOKUP(D64,'produto-venda-7'!B:N,10,0)),0)</f>
        <v/>
      </c>
      <c r="AF64" s="36">
        <f>IF(D64="","",IFERROR(VLOOKUP(D64,'produto-entrada-7'!A:M,11,0),0))</f>
        <v/>
      </c>
      <c r="AG64" s="1">
        <f>IF(D64="","",IFERROR(VLOOKUP(D64,'produto-entrada-7'!A:M,12,0),0))</f>
        <v/>
      </c>
      <c r="AH64" s="1">
        <f>IF(D64="","",IFERROR(VLOOKUP(D64,'produto-entrada-7'!A:M,13,0),0))</f>
        <v/>
      </c>
      <c r="AI64" s="36">
        <f>IFERROR(IF(D64="","",VLOOKUP(D64,'produto-venda-7'!B:N,11,0)),0)</f>
        <v/>
      </c>
      <c r="AJ64" s="43">
        <f>IF(D64="","",IFERROR(AI64*AB64,0))</f>
        <v/>
      </c>
      <c r="AK64" s="44">
        <f>IFERROR(IF(D64="","",VLOOKUP(F64,'ANALISE FORNECEDOR'!$A:$I,8,0)),"")</f>
        <v/>
      </c>
      <c r="AL64" s="44">
        <f>IF(D64="","",AVERAGE(AM64,AK64))</f>
        <v/>
      </c>
      <c r="AM64" s="44">
        <f>IFERROR(IF(D64="","",VLOOKUP(F64,'ANALISE FORNECEDOR'!$A:$I,9,0)),"")</f>
        <v/>
      </c>
      <c r="AN64" s="45">
        <f>IF(D64="","",IF(Y64&gt;12,AI64*(U64+Y64),AI64*U64))</f>
        <v/>
      </c>
      <c r="AO64" s="45">
        <f>IF(D64="","",IF(Y64&gt;12,AI64*(U64+V64+Y64),AI64*(U64+V64)))</f>
        <v/>
      </c>
      <c r="AP64" s="46">
        <f>IF(D64="","",IF(Y64&gt;12,AG64*(U64+Y64),AG64*U64))</f>
        <v/>
      </c>
      <c r="AQ64" s="46">
        <f>IF(D64="","",IF(Y64&gt;12,AG64*(U64+V64+Y64),AG64*(U64+V64)))</f>
        <v/>
      </c>
      <c r="AR64" s="46">
        <f>IF(D64="","",IF(OR(R64="A",R64="AA",R64="AAA"),AP64,0))</f>
        <v/>
      </c>
      <c r="AS64" s="46">
        <f>IF(D64="","",IF(R64="B",AP64,0))</f>
        <v/>
      </c>
      <c r="AT64" s="46">
        <f>IF(D64="","",IF(R64="C",AP64,0))</f>
        <v/>
      </c>
      <c r="AU64" s="47">
        <f>IF(D64="","",IFERROR(AN64/AJ64,0))</f>
        <v/>
      </c>
      <c r="AV64" s="47">
        <f>IF(D64="","",IFERROR(((AO64)/AJ64),0))</f>
        <v/>
      </c>
      <c r="AW64" s="48">
        <f>IF(D64="","",IF(OR(S64="S",NOT(AND(ISNUMBER(AC64),ISNUMBER(AL64),AC64*AL64&gt;=0))),0,AC64*AL64))</f>
        <v/>
      </c>
      <c r="AX64" s="49">
        <f>IFERROR(IF(D64="","",AW64*AG64),0)</f>
        <v/>
      </c>
      <c r="AY64" s="48">
        <f>IF(D64="","",IF(OR(S64="S",NOT(AND(ISNUMBER(AC64),ISNUMBER(AK64),AC64*AK64&gt;=0))),0,AC64*AK64))</f>
        <v/>
      </c>
      <c r="AZ64" s="48">
        <f>IFERROR(IF(D64="","",IF(AY64=0,0,IF(((AY64)-(U64+Y64))&lt;0,0,(AY64)-U64))),0)</f>
        <v/>
      </c>
      <c r="BA64" s="49">
        <f>IF(D64="","",AZ64*AG64)</f>
        <v/>
      </c>
      <c r="BB64" s="49">
        <f>IF(D64="","",IF(OR(R64="A",R64="AA",R64="AAA"),BA64,0))</f>
        <v/>
      </c>
      <c r="BC64" s="49">
        <f>IF(D64="","",IF(R64="B",BA64,0))</f>
        <v/>
      </c>
      <c r="BD64" s="49">
        <f>IF(D64="","",IF(R64="B",BA64,0))</f>
        <v/>
      </c>
      <c r="BE64" s="49">
        <f>IF(D64="","",IF(S64="S",
1,
IF(AC64=0,
1,
IF(
IFERROR(((U64+Y64)*AG64)/((AC64*AK64)*AG64),0)&lt;0,
0,
IF(
IFERROR(((U64+Y64)*AG64)/((AC64*AK64)*AG64),0)&gt;1,
1,
IFERROR(((U64+Y64)*AG64)/((AC64*AK64)*AG64),0)
)
)
)
))</f>
        <v/>
      </c>
      <c r="BF64" s="49">
        <f>IF(D64="","",IF(S64="S",
1,
IF(AC64=0,
1,
IF(
IFERROR(((U64+V64+Y64)*AG64)/((AC64*AK64)*AG64),0)&lt;0,
0,
IF(
IFERROR(((U64+V64+Y64)*AG64)/((AC64*AK64)*AG64),0)&gt;1,
1,
IFERROR(((U64+V64+Y64)*AG64)/((AC64*AK64)*AG64),0)
)
)
)
))</f>
        <v/>
      </c>
      <c r="BG64" s="50">
        <f>IF(D64="","",IF(S64="S",0,IF(AND(ISNUMBER(AC64),ISNUMBER(AM64)),IF(OR(AC64*AM64&lt;0,ISERR(AC64*AM64)),0,AC64*AM64),0)))</f>
        <v/>
      </c>
      <c r="BH64" s="50">
        <f>IF(D64="","",IF(BY64&gt;TODAY()-60,0,IF(Y64&gt;12,MAX(0,(U64+Y64)-BG64),MAX(0,U64-BG64))))</f>
        <v/>
      </c>
      <c r="BI64" s="51">
        <f>IF(D64="","",BH64*AG64)</f>
        <v/>
      </c>
      <c r="BJ64" s="51">
        <f>IF(D64="","",IF(OR(R64="A",R64="AA",R64="AAA"),BI64,0))</f>
        <v/>
      </c>
      <c r="BK64" s="51">
        <f>IF(D64="","",IF(R64="B",BI64,0))</f>
        <v/>
      </c>
      <c r="BL64" s="51">
        <f>IF(D64="","",IF(R64="C",BI64,0))</f>
        <v/>
      </c>
      <c r="BM64" s="51">
        <f>IF(D64="","",IFERROR(MAX(0,MIN(BI64/AP64,1)),0))</f>
        <v/>
      </c>
      <c r="BN64" s="52">
        <f>IF(D64="","",AB64*AG64)</f>
        <v/>
      </c>
      <c r="BO64" s="52">
        <f>IF(D64="","",(U64+V64+X64)*AG64)</f>
        <v/>
      </c>
      <c r="BP64" s="52">
        <f>IF(D64="","",(AB64*3)*AG64)</f>
        <v/>
      </c>
      <c r="BQ64" s="52">
        <f>IF(D64="","",IF(BO64-BP64&gt;0,0,BO64-BP64))</f>
        <v/>
      </c>
      <c r="BR64" s="52">
        <f>IF(D64="","",IF(BO64-BP64-BN64&gt;0,0,BO64-BP64-BN64))</f>
        <v/>
      </c>
      <c r="BS64" s="53">
        <f>IF(D64="","",IFERROR(AB64*AI64,0))</f>
        <v/>
      </c>
      <c r="BT64" s="53">
        <f>IF(D64="","",IFERROR(IF(X64&gt;12, AI64*(U64+V64+X64), AI64*(U64+V64)),0))</f>
        <v/>
      </c>
      <c r="BU64" s="53">
        <f>IF(D64="","",IFERROR(((AB64*3)*AI64),0))</f>
        <v/>
      </c>
      <c r="BV64" s="53">
        <f>IF(D64="","",IF(BT64-BU64&gt;0,0,BT64-BU64))</f>
        <v/>
      </c>
      <c r="BW64" s="53">
        <f>IF(D64="","",IF(BT64-BU64-BS64&gt;0,0,BT64-BU64-BS64))</f>
        <v/>
      </c>
      <c r="BX64" s="36">
        <f>IF(D64="","",IFERROR(VLOOKUP(D64,'produto-entrada-7'!A:M,3,0),"SEM PEDIDO"))</f>
        <v/>
      </c>
      <c r="BY64" s="36">
        <f>IF(D64="","",VLOOKUP(D64,'produto-estoque-total-7'!A:AB,25,0))</f>
        <v/>
      </c>
      <c r="BZ64" s="36">
        <f>IF(D64="","",IFERROR(VLOOKUP(D64,'produto-estoque-total-7'!A:AB,26,0)/100,0))</f>
        <v/>
      </c>
      <c r="CA64" s="36">
        <f>IF(D64="","",IFERROR(VLOOKUP(D64,'produto-estoque-total-7'!A:AB,27,0)/100,0))</f>
        <v/>
      </c>
      <c r="CB64" s="41">
        <f>IF(D64="","",V64*AF64)</f>
        <v/>
      </c>
      <c r="CC64" s="41">
        <f>IF(D64="","",V64*AI64)</f>
        <v/>
      </c>
      <c r="CD64" s="54">
        <f>IF(D64="","",VLOOKUP(D64,'produto-estoque-total-7'!A:AB,28,0))</f>
        <v/>
      </c>
    </row>
    <row r="65">
      <c r="A65" s="36">
        <f>IF(D65="","",VLOOKUP(D65,'produto-estoque-total-7'!A:AB,3,0))</f>
        <v/>
      </c>
      <c r="B65" s="1">
        <f>IF(D65="","",VLOOKUP(D65,'produto-estoque-total-7'!A:AB,12,0))</f>
        <v/>
      </c>
      <c r="C65" s="1">
        <f>IF(D65="","",VLOOKUP(D65,'produto-estoque-total-7'!A:AB,2,0))</f>
        <v/>
      </c>
      <c r="D65" s="37">
        <f>IFERROR(IF('produto-estoque-total-7'!A64="","",'produto-estoque-total-7'!A64),"")</f>
        <v/>
      </c>
      <c r="E65" s="1">
        <f>IF(D65="","",VLOOKUP(D65,'produto-estoque-total-7'!A:AB,4,0))</f>
        <v/>
      </c>
      <c r="F65" s="36">
        <f>IF(D65="","",VLOOKUP(D65,'produto-estoque-total-7'!A:AB,13,0))</f>
        <v/>
      </c>
      <c r="G65" s="1">
        <f>IF(F65="","",VLOOKUP(F65,'FORNECEDORES X COMPRADOR'!A:D,4,0))</f>
        <v/>
      </c>
      <c r="H65" s="1">
        <f>IF(F65="","",VLOOKUP(F65,'FORNECEDORES X COMPRADOR'!A:E,5,0))</f>
        <v/>
      </c>
      <c r="I65" s="36">
        <f>IF(D65="","",VLOOKUP(D65,'produto-estoque-total-7'!A:AB,15,0))</f>
        <v/>
      </c>
      <c r="J65" s="36">
        <f>IF(D65="","",VLOOKUP(D65,'produto-estoque-total-7'!A:AB,19,0))</f>
        <v/>
      </c>
      <c r="K65" s="1">
        <f>IF(D65="","",VLOOKUP(D65,'produto-estoque-total-7'!A:AB,20,0))</f>
        <v/>
      </c>
      <c r="L65" s="36">
        <f>IF(D65="","",VLOOKUP(D65,'produto-estoque-total-7'!A:AB,17,0))</f>
        <v/>
      </c>
      <c r="M65" s="1">
        <f>IF(D65="","",VLOOKUP(D65,'produto-estoque-total-7'!A:AB,18,0))</f>
        <v/>
      </c>
      <c r="N65" s="36">
        <f>IF(D65="","",VLOOKUP(D65,'produto-estoque-total-7'!A:AB,21,0))</f>
        <v/>
      </c>
      <c r="O65" s="1">
        <f>IF(D65="","",VLOOKUP(D65,'produto-estoque-total-7'!A:AB,22,0))</f>
        <v/>
      </c>
      <c r="P65" s="36">
        <f>IF(D65="","",VLOOKUP(D65,'produto-estoque-total-7'!A:AB,23,0))</f>
        <v/>
      </c>
      <c r="Q65" s="1">
        <f>IF(D65="","",VLOOKUP(D65,'produto-estoque-total-7'!A:AB,24,0))</f>
        <v/>
      </c>
      <c r="R65" s="38">
        <f>IFERROR(IF(D65="","",VLOOKUP(D65,'produto-venda-7'!B:N,13,0)),"C")</f>
        <v/>
      </c>
      <c r="S65" s="39">
        <f>IF(D65="","",VLOOKUP(D65,'produto-estoque-total-7'!A:AB,6,0))</f>
        <v/>
      </c>
      <c r="T65" s="39">
        <f>IF(D65="","",VLOOKUP(D65,'produto-estoque-total-7'!A:AB,5,0))</f>
        <v/>
      </c>
      <c r="U65" s="40">
        <f>IF(D65="","",VLOOKUP(D65,'produto-estoque-total-7'!A:AB,11,0))</f>
        <v/>
      </c>
      <c r="V65" s="41">
        <f>IF(D65="","",IFERROR(VLOOKUP(D65,'produto-entrada-7'!A:M,10,0),0))</f>
        <v/>
      </c>
      <c r="W65" s="42" t="n"/>
      <c r="X65" s="39">
        <f>IF(D65="","",VLOOKUP(D65,'produto-estoque-total-7'!A:AB,8,0))</f>
        <v/>
      </c>
      <c r="Y65" s="39">
        <f>IF(D65="","",VLOOKUP(D65,'produto-estoque-total-7'!A:AB,9,0))</f>
        <v/>
      </c>
      <c r="Z65" s="39">
        <f>IF(D65="","",VLOOKUP(D65,'produto-estoque-total-7'!A:AB,10,0))</f>
        <v/>
      </c>
      <c r="AA65" s="39">
        <f>IFERROR(IF(D65="","",VLOOKUP(D65,'produto-venda-7'!B:N,4,0)),0)</f>
        <v/>
      </c>
      <c r="AB65" s="39">
        <f>IFERROR(IF(D65="","",VLOOKUP(D65,'produto-venda-7'!B:N,5,0)),0)</f>
        <v/>
      </c>
      <c r="AC65" s="39">
        <f>IF(D65="","",IFERROR(AA65/90,0))</f>
        <v/>
      </c>
      <c r="AD65" s="36">
        <f>IF(D65="","",IFERROR(VLOOKUP(D65,'produto-entrada-7'!A:M,4,0),0))</f>
        <v/>
      </c>
      <c r="AE65" s="36">
        <f>IFERROR(IF(D65="","",VLOOKUP(D65,'produto-venda-7'!B:N,10,0)),0)</f>
        <v/>
      </c>
      <c r="AF65" s="36">
        <f>IF(D65="","",IFERROR(VLOOKUP(D65,'produto-entrada-7'!A:M,11,0),0))</f>
        <v/>
      </c>
      <c r="AG65" s="1">
        <f>IF(D65="","",IFERROR(VLOOKUP(D65,'produto-entrada-7'!A:M,12,0),0))</f>
        <v/>
      </c>
      <c r="AH65" s="1">
        <f>IF(D65="","",IFERROR(VLOOKUP(D65,'produto-entrada-7'!A:M,13,0),0))</f>
        <v/>
      </c>
      <c r="AI65" s="36">
        <f>IFERROR(IF(D65="","",VLOOKUP(D65,'produto-venda-7'!B:N,11,0)),0)</f>
        <v/>
      </c>
      <c r="AJ65" s="43">
        <f>IF(D65="","",IFERROR(AI65*AB65,0))</f>
        <v/>
      </c>
      <c r="AK65" s="44">
        <f>IFERROR(IF(D65="","",VLOOKUP(F65,'ANALISE FORNECEDOR'!$A:$I,8,0)),"")</f>
        <v/>
      </c>
      <c r="AL65" s="44">
        <f>IF(D65="","",AVERAGE(AM65,AK65))</f>
        <v/>
      </c>
      <c r="AM65" s="44">
        <f>IFERROR(IF(D65="","",VLOOKUP(F65,'ANALISE FORNECEDOR'!$A:$I,9,0)),"")</f>
        <v/>
      </c>
      <c r="AN65" s="45">
        <f>IF(D65="","",IF(Y65&gt;12,AI65*(U65+Y65),AI65*U65))</f>
        <v/>
      </c>
      <c r="AO65" s="45">
        <f>IF(D65="","",IF(Y65&gt;12,AI65*(U65+V65+Y65),AI65*(U65+V65)))</f>
        <v/>
      </c>
      <c r="AP65" s="46">
        <f>IF(D65="","",IF(Y65&gt;12,AG65*(U65+Y65),AG65*U65))</f>
        <v/>
      </c>
      <c r="AQ65" s="46">
        <f>IF(D65="","",IF(Y65&gt;12,AG65*(U65+V65+Y65),AG65*(U65+V65)))</f>
        <v/>
      </c>
      <c r="AR65" s="46">
        <f>IF(D65="","",IF(OR(R65="A",R65="AA",R65="AAA"),AP65,0))</f>
        <v/>
      </c>
      <c r="AS65" s="46">
        <f>IF(D65="","",IF(R65="B",AP65,0))</f>
        <v/>
      </c>
      <c r="AT65" s="46">
        <f>IF(D65="","",IF(R65="C",AP65,0))</f>
        <v/>
      </c>
      <c r="AU65" s="47">
        <f>IF(D65="","",IFERROR(AN65/AJ65,0))</f>
        <v/>
      </c>
      <c r="AV65" s="47">
        <f>IF(D65="","",IFERROR(((AO65)/AJ65),0))</f>
        <v/>
      </c>
      <c r="AW65" s="48">
        <f>IF(D65="","",IF(OR(S65="S",NOT(AND(ISNUMBER(AC65),ISNUMBER(AL65),AC65*AL65&gt;=0))),0,AC65*AL65))</f>
        <v/>
      </c>
      <c r="AX65" s="49">
        <f>IFERROR(IF(D65="","",AW65*AG65),0)</f>
        <v/>
      </c>
      <c r="AY65" s="48">
        <f>IF(D65="","",IF(OR(S65="S",NOT(AND(ISNUMBER(AC65),ISNUMBER(AK65),AC65*AK65&gt;=0))),0,AC65*AK65))</f>
        <v/>
      </c>
      <c r="AZ65" s="48">
        <f>IFERROR(IF(D65="","",IF(AY65=0,0,IF(((AY65)-(U65+Y65))&lt;0,0,(AY65)-U65))),0)</f>
        <v/>
      </c>
      <c r="BA65" s="49">
        <f>IF(D65="","",AZ65*AG65)</f>
        <v/>
      </c>
      <c r="BB65" s="49">
        <f>IF(D65="","",IF(OR(R65="A",R65="AA",R65="AAA"),BA65,0))</f>
        <v/>
      </c>
      <c r="BC65" s="49">
        <f>IF(D65="","",IF(R65="B",BA65,0))</f>
        <v/>
      </c>
      <c r="BD65" s="49">
        <f>IF(D65="","",IF(R65="B",BA65,0))</f>
        <v/>
      </c>
      <c r="BE65" s="49">
        <f>IF(D65="","",IF(S65="S",
1,
IF(AC65=0,
1,
IF(
IFERROR(((U65+Y65)*AG65)/((AC65*AK65)*AG65),0)&lt;0,
0,
IF(
IFERROR(((U65+Y65)*AG65)/((AC65*AK65)*AG65),0)&gt;1,
1,
IFERROR(((U65+Y65)*AG65)/((AC65*AK65)*AG65),0)
)
)
)
))</f>
        <v/>
      </c>
      <c r="BF65" s="49">
        <f>IF(D65="","",IF(S65="S",
1,
IF(AC65=0,
1,
IF(
IFERROR(((U65+V65+Y65)*AG65)/((AC65*AK65)*AG65),0)&lt;0,
0,
IF(
IFERROR(((U65+V65+Y65)*AG65)/((AC65*AK65)*AG65),0)&gt;1,
1,
IFERROR(((U65+V65+Y65)*AG65)/((AC65*AK65)*AG65),0)
)
)
)
))</f>
        <v/>
      </c>
      <c r="BG65" s="50">
        <f>IF(D65="","",IF(S65="S",0,IF(AND(ISNUMBER(AC65),ISNUMBER(AM65)),IF(OR(AC65*AM65&lt;0,ISERR(AC65*AM65)),0,AC65*AM65),0)))</f>
        <v/>
      </c>
      <c r="BH65" s="50">
        <f>IF(D65="","",IF(BY65&gt;TODAY()-60,0,IF(Y65&gt;12,MAX(0,(U65+Y65)-BG65),MAX(0,U65-BG65))))</f>
        <v/>
      </c>
      <c r="BI65" s="51">
        <f>IF(D65="","",BH65*AG65)</f>
        <v/>
      </c>
      <c r="BJ65" s="51">
        <f>IF(D65="","",IF(OR(R65="A",R65="AA",R65="AAA"),BI65,0))</f>
        <v/>
      </c>
      <c r="BK65" s="51">
        <f>IF(D65="","",IF(R65="B",BI65,0))</f>
        <v/>
      </c>
      <c r="BL65" s="51">
        <f>IF(D65="","",IF(R65="C",BI65,0))</f>
        <v/>
      </c>
      <c r="BM65" s="51">
        <f>IF(D65="","",IFERROR(MAX(0,MIN(BI65/AP65,1)),0))</f>
        <v/>
      </c>
      <c r="BN65" s="52">
        <f>IF(D65="","",AB65*AG65)</f>
        <v/>
      </c>
      <c r="BO65" s="52">
        <f>IF(D65="","",(U65+V65+X65)*AG65)</f>
        <v/>
      </c>
      <c r="BP65" s="52">
        <f>IF(D65="","",(AB65*3)*AG65)</f>
        <v/>
      </c>
      <c r="BQ65" s="52">
        <f>IF(D65="","",IF(BO65-BP65&gt;0,0,BO65-BP65))</f>
        <v/>
      </c>
      <c r="BR65" s="52">
        <f>IF(D65="","",IF(BO65-BP65-BN65&gt;0,0,BO65-BP65-BN65))</f>
        <v/>
      </c>
      <c r="BS65" s="53">
        <f>IF(D65="","",IFERROR(AB65*AI65,0))</f>
        <v/>
      </c>
      <c r="BT65" s="53">
        <f>IF(D65="","",IFERROR(IF(X65&gt;12, AI65*(U65+V65+X65), AI65*(U65+V65)),0))</f>
        <v/>
      </c>
      <c r="BU65" s="53">
        <f>IF(D65="","",IFERROR(((AB65*3)*AI65),0))</f>
        <v/>
      </c>
      <c r="BV65" s="53">
        <f>IF(D65="","",IF(BT65-BU65&gt;0,0,BT65-BU65))</f>
        <v/>
      </c>
      <c r="BW65" s="53">
        <f>IF(D65="","",IF(BT65-BU65-BS65&gt;0,0,BT65-BU65-BS65))</f>
        <v/>
      </c>
      <c r="BX65" s="36">
        <f>IF(D65="","",IFERROR(VLOOKUP(D65,'produto-entrada-7'!A:M,3,0),"SEM PEDIDO"))</f>
        <v/>
      </c>
      <c r="BY65" s="36">
        <f>IF(D65="","",VLOOKUP(D65,'produto-estoque-total-7'!A:AB,25,0))</f>
        <v/>
      </c>
      <c r="BZ65" s="36">
        <f>IF(D65="","",IFERROR(VLOOKUP(D65,'produto-estoque-total-7'!A:AB,26,0)/100,0))</f>
        <v/>
      </c>
      <c r="CA65" s="36">
        <f>IF(D65="","",IFERROR(VLOOKUP(D65,'produto-estoque-total-7'!A:AB,27,0)/100,0))</f>
        <v/>
      </c>
      <c r="CB65" s="41">
        <f>IF(D65="","",V65*AF65)</f>
        <v/>
      </c>
      <c r="CC65" s="41">
        <f>IF(D65="","",V65*AI65)</f>
        <v/>
      </c>
      <c r="CD65" s="54">
        <f>IF(D65="","",VLOOKUP(D65,'produto-estoque-total-7'!A:AB,28,0))</f>
        <v/>
      </c>
    </row>
    <row r="66">
      <c r="A66" s="36">
        <f>IF(D66="","",VLOOKUP(D66,'produto-estoque-total-7'!A:AB,3,0))</f>
        <v/>
      </c>
      <c r="B66" s="1">
        <f>IF(D66="","",VLOOKUP(D66,'produto-estoque-total-7'!A:AB,12,0))</f>
        <v/>
      </c>
      <c r="C66" s="1">
        <f>IF(D66="","",VLOOKUP(D66,'produto-estoque-total-7'!A:AB,2,0))</f>
        <v/>
      </c>
      <c r="D66" s="37">
        <f>IFERROR(IF('produto-estoque-total-7'!A65="","",'produto-estoque-total-7'!A65),"")</f>
        <v/>
      </c>
      <c r="E66" s="1">
        <f>IF(D66="","",VLOOKUP(D66,'produto-estoque-total-7'!A:AB,4,0))</f>
        <v/>
      </c>
      <c r="F66" s="36">
        <f>IF(D66="","",VLOOKUP(D66,'produto-estoque-total-7'!A:AB,13,0))</f>
        <v/>
      </c>
      <c r="G66" s="1">
        <f>IF(F66="","",VLOOKUP(F66,'FORNECEDORES X COMPRADOR'!A:D,4,0))</f>
        <v/>
      </c>
      <c r="H66" s="1">
        <f>IF(F66="","",VLOOKUP(F66,'FORNECEDORES X COMPRADOR'!A:E,5,0))</f>
        <v/>
      </c>
      <c r="I66" s="36">
        <f>IF(D66="","",VLOOKUP(D66,'produto-estoque-total-7'!A:AB,15,0))</f>
        <v/>
      </c>
      <c r="J66" s="36">
        <f>IF(D66="","",VLOOKUP(D66,'produto-estoque-total-7'!A:AB,19,0))</f>
        <v/>
      </c>
      <c r="K66" s="1">
        <f>IF(D66="","",VLOOKUP(D66,'produto-estoque-total-7'!A:AB,20,0))</f>
        <v/>
      </c>
      <c r="L66" s="36">
        <f>IF(D66="","",VLOOKUP(D66,'produto-estoque-total-7'!A:AB,17,0))</f>
        <v/>
      </c>
      <c r="M66" s="1">
        <f>IF(D66="","",VLOOKUP(D66,'produto-estoque-total-7'!A:AB,18,0))</f>
        <v/>
      </c>
      <c r="N66" s="36">
        <f>IF(D66="","",VLOOKUP(D66,'produto-estoque-total-7'!A:AB,21,0))</f>
        <v/>
      </c>
      <c r="O66" s="1">
        <f>IF(D66="","",VLOOKUP(D66,'produto-estoque-total-7'!A:AB,22,0))</f>
        <v/>
      </c>
      <c r="P66" s="36">
        <f>IF(D66="","",VLOOKUP(D66,'produto-estoque-total-7'!A:AB,23,0))</f>
        <v/>
      </c>
      <c r="Q66" s="1">
        <f>IF(D66="","",VLOOKUP(D66,'produto-estoque-total-7'!A:AB,24,0))</f>
        <v/>
      </c>
      <c r="R66" s="38">
        <f>IFERROR(IF(D66="","",VLOOKUP(D66,'produto-venda-7'!B:N,13,0)),"C")</f>
        <v/>
      </c>
      <c r="S66" s="39">
        <f>IF(D66="","",VLOOKUP(D66,'produto-estoque-total-7'!A:AB,6,0))</f>
        <v/>
      </c>
      <c r="T66" s="39">
        <f>IF(D66="","",VLOOKUP(D66,'produto-estoque-total-7'!A:AB,5,0))</f>
        <v/>
      </c>
      <c r="U66" s="40">
        <f>IF(D66="","",VLOOKUP(D66,'produto-estoque-total-7'!A:AB,11,0))</f>
        <v/>
      </c>
      <c r="V66" s="41">
        <f>IF(D66="","",IFERROR(VLOOKUP(D66,'produto-entrada-7'!A:M,10,0),0))</f>
        <v/>
      </c>
      <c r="W66" s="42" t="n"/>
      <c r="X66" s="39">
        <f>IF(D66="","",VLOOKUP(D66,'produto-estoque-total-7'!A:AB,8,0))</f>
        <v/>
      </c>
      <c r="Y66" s="39">
        <f>IF(D66="","",VLOOKUP(D66,'produto-estoque-total-7'!A:AB,9,0))</f>
        <v/>
      </c>
      <c r="Z66" s="39">
        <f>IF(D66="","",VLOOKUP(D66,'produto-estoque-total-7'!A:AB,10,0))</f>
        <v/>
      </c>
      <c r="AA66" s="39">
        <f>IFERROR(IF(D66="","",VLOOKUP(D66,'produto-venda-7'!B:N,4,0)),0)</f>
        <v/>
      </c>
      <c r="AB66" s="39">
        <f>IFERROR(IF(D66="","",VLOOKUP(D66,'produto-venda-7'!B:N,5,0)),0)</f>
        <v/>
      </c>
      <c r="AC66" s="39">
        <f>IF(D66="","",IFERROR(AA66/90,0))</f>
        <v/>
      </c>
      <c r="AD66" s="36">
        <f>IF(D66="","",IFERROR(VLOOKUP(D66,'produto-entrada-7'!A:M,4,0),0))</f>
        <v/>
      </c>
      <c r="AE66" s="36">
        <f>IFERROR(IF(D66="","",VLOOKUP(D66,'produto-venda-7'!B:N,10,0)),0)</f>
        <v/>
      </c>
      <c r="AF66" s="36">
        <f>IF(D66="","",IFERROR(VLOOKUP(D66,'produto-entrada-7'!A:M,11,0),0))</f>
        <v/>
      </c>
      <c r="AG66" s="1">
        <f>IF(D66="","",IFERROR(VLOOKUP(D66,'produto-entrada-7'!A:M,12,0),0))</f>
        <v/>
      </c>
      <c r="AH66" s="1">
        <f>IF(D66="","",IFERROR(VLOOKUP(D66,'produto-entrada-7'!A:M,13,0),0))</f>
        <v/>
      </c>
      <c r="AI66" s="36">
        <f>IFERROR(IF(D66="","",VLOOKUP(D66,'produto-venda-7'!B:N,11,0)),0)</f>
        <v/>
      </c>
      <c r="AJ66" s="43">
        <f>IF(D66="","",IFERROR(AI66*AB66,0))</f>
        <v/>
      </c>
      <c r="AK66" s="44">
        <f>IFERROR(IF(D66="","",VLOOKUP(F66,'ANALISE FORNECEDOR'!$A:$I,8,0)),"")</f>
        <v/>
      </c>
      <c r="AL66" s="44">
        <f>IF(D66="","",AVERAGE(AM66,AK66))</f>
        <v/>
      </c>
      <c r="AM66" s="44">
        <f>IFERROR(IF(D66="","",VLOOKUP(F66,'ANALISE FORNECEDOR'!$A:$I,9,0)),"")</f>
        <v/>
      </c>
      <c r="AN66" s="45">
        <f>IF(D66="","",IF(Y66&gt;12,AI66*(U66+Y66),AI66*U66))</f>
        <v/>
      </c>
      <c r="AO66" s="45">
        <f>IF(D66="","",IF(Y66&gt;12,AI66*(U66+V66+Y66),AI66*(U66+V66)))</f>
        <v/>
      </c>
      <c r="AP66" s="46">
        <f>IF(D66="","",IF(Y66&gt;12,AG66*(U66+Y66),AG66*U66))</f>
        <v/>
      </c>
      <c r="AQ66" s="46">
        <f>IF(D66="","",IF(Y66&gt;12,AG66*(U66+V66+Y66),AG66*(U66+V66)))</f>
        <v/>
      </c>
      <c r="AR66" s="46">
        <f>IF(D66="","",IF(OR(R66="A",R66="AA",R66="AAA"),AP66,0))</f>
        <v/>
      </c>
      <c r="AS66" s="46">
        <f>IF(D66="","",IF(R66="B",AP66,0))</f>
        <v/>
      </c>
      <c r="AT66" s="46">
        <f>IF(D66="","",IF(R66="C",AP66,0))</f>
        <v/>
      </c>
      <c r="AU66" s="47">
        <f>IF(D66="","",IFERROR(AN66/AJ66,0))</f>
        <v/>
      </c>
      <c r="AV66" s="47">
        <f>IF(D66="","",IFERROR(((AO66)/AJ66),0))</f>
        <v/>
      </c>
      <c r="AW66" s="48">
        <f>IF(D66="","",IF(OR(S66="S",NOT(AND(ISNUMBER(AC66),ISNUMBER(AL66),AC66*AL66&gt;=0))),0,AC66*AL66))</f>
        <v/>
      </c>
      <c r="AX66" s="49">
        <f>IFERROR(IF(D66="","",AW66*AG66),0)</f>
        <v/>
      </c>
      <c r="AY66" s="48">
        <f>IF(D66="","",IF(OR(S66="S",NOT(AND(ISNUMBER(AC66),ISNUMBER(AK66),AC66*AK66&gt;=0))),0,AC66*AK66))</f>
        <v/>
      </c>
      <c r="AZ66" s="48">
        <f>IFERROR(IF(D66="","",IF(AY66=0,0,IF(((AY66)-(U66+Y66))&lt;0,0,(AY66)-U66))),0)</f>
        <v/>
      </c>
      <c r="BA66" s="49">
        <f>IF(D66="","",AZ66*AG66)</f>
        <v/>
      </c>
      <c r="BB66" s="49">
        <f>IF(D66="","",IF(OR(R66="A",R66="AA",R66="AAA"),BA66,0))</f>
        <v/>
      </c>
      <c r="BC66" s="49">
        <f>IF(D66="","",IF(R66="B",BA66,0))</f>
        <v/>
      </c>
      <c r="BD66" s="49">
        <f>IF(D66="","",IF(R66="B",BA66,0))</f>
        <v/>
      </c>
      <c r="BE66" s="49">
        <f>IF(D66="","",IF(S66="S",
1,
IF(AC66=0,
1,
IF(
IFERROR(((U66+Y66)*AG66)/((AC66*AK66)*AG66),0)&lt;0,
0,
IF(
IFERROR(((U66+Y66)*AG66)/((AC66*AK66)*AG66),0)&gt;1,
1,
IFERROR(((U66+Y66)*AG66)/((AC66*AK66)*AG66),0)
)
)
)
))</f>
        <v/>
      </c>
      <c r="BF66" s="49">
        <f>IF(D66="","",IF(S66="S",
1,
IF(AC66=0,
1,
IF(
IFERROR(((U66+V66+Y66)*AG66)/((AC66*AK66)*AG66),0)&lt;0,
0,
IF(
IFERROR(((U66+V66+Y66)*AG66)/((AC66*AK66)*AG66),0)&gt;1,
1,
IFERROR(((U66+V66+Y66)*AG66)/((AC66*AK66)*AG66),0)
)
)
)
))</f>
        <v/>
      </c>
      <c r="BG66" s="50">
        <f>IF(D66="","",IF(S66="S",0,IF(AND(ISNUMBER(AC66),ISNUMBER(AM66)),IF(OR(AC66*AM66&lt;0,ISERR(AC66*AM66)),0,AC66*AM66),0)))</f>
        <v/>
      </c>
      <c r="BH66" s="50">
        <f>IF(D66="","",IF(BY66&gt;TODAY()-60,0,IF(Y66&gt;12,MAX(0,(U66+Y66)-BG66),MAX(0,U66-BG66))))</f>
        <v/>
      </c>
      <c r="BI66" s="51">
        <f>IF(D66="","",BH66*AG66)</f>
        <v/>
      </c>
      <c r="BJ66" s="51">
        <f>IF(D66="","",IF(OR(R66="A",R66="AA",R66="AAA"),BI66,0))</f>
        <v/>
      </c>
      <c r="BK66" s="51">
        <f>IF(D66="","",IF(R66="B",BI66,0))</f>
        <v/>
      </c>
      <c r="BL66" s="51">
        <f>IF(D66="","",IF(R66="C",BI66,0))</f>
        <v/>
      </c>
      <c r="BM66" s="51">
        <f>IF(D66="","",IFERROR(MAX(0,MIN(BI66/AP66,1)),0))</f>
        <v/>
      </c>
      <c r="BN66" s="52">
        <f>IF(D66="","",AB66*AG66)</f>
        <v/>
      </c>
      <c r="BO66" s="52">
        <f>IF(D66="","",(U66+V66+X66)*AG66)</f>
        <v/>
      </c>
      <c r="BP66" s="52">
        <f>IF(D66="","",(AB66*3)*AG66)</f>
        <v/>
      </c>
      <c r="BQ66" s="52">
        <f>IF(D66="","",IF(BO66-BP66&gt;0,0,BO66-BP66))</f>
        <v/>
      </c>
      <c r="BR66" s="52">
        <f>IF(D66="","",IF(BO66-BP66-BN66&gt;0,0,BO66-BP66-BN66))</f>
        <v/>
      </c>
      <c r="BS66" s="53">
        <f>IF(D66="","",IFERROR(AB66*AI66,0))</f>
        <v/>
      </c>
      <c r="BT66" s="53">
        <f>IF(D66="","",IFERROR(IF(X66&gt;12, AI66*(U66+V66+X66), AI66*(U66+V66)),0))</f>
        <v/>
      </c>
      <c r="BU66" s="53">
        <f>IF(D66="","",IFERROR(((AB66*3)*AI66),0))</f>
        <v/>
      </c>
      <c r="BV66" s="53">
        <f>IF(D66="","",IF(BT66-BU66&gt;0,0,BT66-BU66))</f>
        <v/>
      </c>
      <c r="BW66" s="53">
        <f>IF(D66="","",IF(BT66-BU66-BS66&gt;0,0,BT66-BU66-BS66))</f>
        <v/>
      </c>
      <c r="BX66" s="36">
        <f>IF(D66="","",IFERROR(VLOOKUP(D66,'produto-entrada-7'!A:M,3,0),"SEM PEDIDO"))</f>
        <v/>
      </c>
      <c r="BY66" s="36">
        <f>IF(D66="","",VLOOKUP(D66,'produto-estoque-total-7'!A:AB,25,0))</f>
        <v/>
      </c>
      <c r="BZ66" s="36">
        <f>IF(D66="","",IFERROR(VLOOKUP(D66,'produto-estoque-total-7'!A:AB,26,0)/100,0))</f>
        <v/>
      </c>
      <c r="CA66" s="36">
        <f>IF(D66="","",IFERROR(VLOOKUP(D66,'produto-estoque-total-7'!A:AB,27,0)/100,0))</f>
        <v/>
      </c>
      <c r="CB66" s="41">
        <f>IF(D66="","",V66*AF66)</f>
        <v/>
      </c>
      <c r="CC66" s="41">
        <f>IF(D66="","",V66*AI66)</f>
        <v/>
      </c>
      <c r="CD66" s="54">
        <f>IF(D66="","",VLOOKUP(D66,'produto-estoque-total-7'!A:AB,28,0))</f>
        <v/>
      </c>
    </row>
    <row r="67">
      <c r="A67" s="36">
        <f>IF(D67="","",VLOOKUP(D67,'produto-estoque-total-7'!A:AB,3,0))</f>
        <v/>
      </c>
      <c r="B67" s="1">
        <f>IF(D67="","",VLOOKUP(D67,'produto-estoque-total-7'!A:AB,12,0))</f>
        <v/>
      </c>
      <c r="C67" s="1">
        <f>IF(D67="","",VLOOKUP(D67,'produto-estoque-total-7'!A:AB,2,0))</f>
        <v/>
      </c>
      <c r="D67" s="37">
        <f>IFERROR(IF('produto-estoque-total-7'!A66="","",'produto-estoque-total-7'!A66),"")</f>
        <v/>
      </c>
      <c r="E67" s="1">
        <f>IF(D67="","",VLOOKUP(D67,'produto-estoque-total-7'!A:AB,4,0))</f>
        <v/>
      </c>
      <c r="F67" s="36">
        <f>IF(D67="","",VLOOKUP(D67,'produto-estoque-total-7'!A:AB,13,0))</f>
        <v/>
      </c>
      <c r="G67" s="1">
        <f>IF(F67="","",VLOOKUP(F67,'FORNECEDORES X COMPRADOR'!A:D,4,0))</f>
        <v/>
      </c>
      <c r="H67" s="1">
        <f>IF(F67="","",VLOOKUP(F67,'FORNECEDORES X COMPRADOR'!A:E,5,0))</f>
        <v/>
      </c>
      <c r="I67" s="36">
        <f>IF(D67="","",VLOOKUP(D67,'produto-estoque-total-7'!A:AB,15,0))</f>
        <v/>
      </c>
      <c r="J67" s="36">
        <f>IF(D67="","",VLOOKUP(D67,'produto-estoque-total-7'!A:AB,19,0))</f>
        <v/>
      </c>
      <c r="K67" s="1">
        <f>IF(D67="","",VLOOKUP(D67,'produto-estoque-total-7'!A:AB,20,0))</f>
        <v/>
      </c>
      <c r="L67" s="36">
        <f>IF(D67="","",VLOOKUP(D67,'produto-estoque-total-7'!A:AB,17,0))</f>
        <v/>
      </c>
      <c r="M67" s="1">
        <f>IF(D67="","",VLOOKUP(D67,'produto-estoque-total-7'!A:AB,18,0))</f>
        <v/>
      </c>
      <c r="N67" s="36">
        <f>IF(D67="","",VLOOKUP(D67,'produto-estoque-total-7'!A:AB,21,0))</f>
        <v/>
      </c>
      <c r="O67" s="1">
        <f>IF(D67="","",VLOOKUP(D67,'produto-estoque-total-7'!A:AB,22,0))</f>
        <v/>
      </c>
      <c r="P67" s="36">
        <f>IF(D67="","",VLOOKUP(D67,'produto-estoque-total-7'!A:AB,23,0))</f>
        <v/>
      </c>
      <c r="Q67" s="1">
        <f>IF(D67="","",VLOOKUP(D67,'produto-estoque-total-7'!A:AB,24,0))</f>
        <v/>
      </c>
      <c r="R67" s="38">
        <f>IFERROR(IF(D67="","",VLOOKUP(D67,'produto-venda-7'!B:N,13,0)),"C")</f>
        <v/>
      </c>
      <c r="S67" s="39">
        <f>IF(D67="","",VLOOKUP(D67,'produto-estoque-total-7'!A:AB,6,0))</f>
        <v/>
      </c>
      <c r="T67" s="39">
        <f>IF(D67="","",VLOOKUP(D67,'produto-estoque-total-7'!A:AB,5,0))</f>
        <v/>
      </c>
      <c r="U67" s="40">
        <f>IF(D67="","",VLOOKUP(D67,'produto-estoque-total-7'!A:AB,11,0))</f>
        <v/>
      </c>
      <c r="V67" s="41">
        <f>IF(D67="","",IFERROR(VLOOKUP(D67,'produto-entrada-7'!A:M,10,0),0))</f>
        <v/>
      </c>
      <c r="W67" s="42" t="n"/>
      <c r="X67" s="39">
        <f>IF(D67="","",VLOOKUP(D67,'produto-estoque-total-7'!A:AB,8,0))</f>
        <v/>
      </c>
      <c r="Y67" s="39">
        <f>IF(D67="","",VLOOKUP(D67,'produto-estoque-total-7'!A:AB,9,0))</f>
        <v/>
      </c>
      <c r="Z67" s="39">
        <f>IF(D67="","",VLOOKUP(D67,'produto-estoque-total-7'!A:AB,10,0))</f>
        <v/>
      </c>
      <c r="AA67" s="39">
        <f>IFERROR(IF(D67="","",VLOOKUP(D67,'produto-venda-7'!B:N,4,0)),0)</f>
        <v/>
      </c>
      <c r="AB67" s="39">
        <f>IFERROR(IF(D67="","",VLOOKUP(D67,'produto-venda-7'!B:N,5,0)),0)</f>
        <v/>
      </c>
      <c r="AC67" s="39">
        <f>IF(D67="","",IFERROR(AA67/90,0))</f>
        <v/>
      </c>
      <c r="AD67" s="36">
        <f>IF(D67="","",IFERROR(VLOOKUP(D67,'produto-entrada-7'!A:M,4,0),0))</f>
        <v/>
      </c>
      <c r="AE67" s="36">
        <f>IFERROR(IF(D67="","",VLOOKUP(D67,'produto-venda-7'!B:N,10,0)),0)</f>
        <v/>
      </c>
      <c r="AF67" s="36">
        <f>IF(D67="","",IFERROR(VLOOKUP(D67,'produto-entrada-7'!A:M,11,0),0))</f>
        <v/>
      </c>
      <c r="AG67" s="1">
        <f>IF(D67="","",IFERROR(VLOOKUP(D67,'produto-entrada-7'!A:M,12,0),0))</f>
        <v/>
      </c>
      <c r="AH67" s="1">
        <f>IF(D67="","",IFERROR(VLOOKUP(D67,'produto-entrada-7'!A:M,13,0),0))</f>
        <v/>
      </c>
      <c r="AI67" s="36">
        <f>IFERROR(IF(D67="","",VLOOKUP(D67,'produto-venda-7'!B:N,11,0)),0)</f>
        <v/>
      </c>
      <c r="AJ67" s="43">
        <f>IF(D67="","",IFERROR(AI67*AB67,0))</f>
        <v/>
      </c>
      <c r="AK67" s="44">
        <f>IFERROR(IF(D67="","",VLOOKUP(F67,'ANALISE FORNECEDOR'!$A:$I,8,0)),"")</f>
        <v/>
      </c>
      <c r="AL67" s="44">
        <f>IF(D67="","",AVERAGE(AM67,AK67))</f>
        <v/>
      </c>
      <c r="AM67" s="44">
        <f>IFERROR(IF(D67="","",VLOOKUP(F67,'ANALISE FORNECEDOR'!$A:$I,9,0)),"")</f>
        <v/>
      </c>
      <c r="AN67" s="45">
        <f>IF(D67="","",IF(Y67&gt;12,AI67*(U67+Y67),AI67*U67))</f>
        <v/>
      </c>
      <c r="AO67" s="45">
        <f>IF(D67="","",IF(Y67&gt;12,AI67*(U67+V67+Y67),AI67*(U67+V67)))</f>
        <v/>
      </c>
      <c r="AP67" s="46">
        <f>IF(D67="","",IF(Y67&gt;12,AG67*(U67+Y67),AG67*U67))</f>
        <v/>
      </c>
      <c r="AQ67" s="46">
        <f>IF(D67="","",IF(Y67&gt;12,AG67*(U67+V67+Y67),AG67*(U67+V67)))</f>
        <v/>
      </c>
      <c r="AR67" s="46">
        <f>IF(D67="","",IF(OR(R67="A",R67="AA",R67="AAA"),AP67,0))</f>
        <v/>
      </c>
      <c r="AS67" s="46">
        <f>IF(D67="","",IF(R67="B",AP67,0))</f>
        <v/>
      </c>
      <c r="AT67" s="46">
        <f>IF(D67="","",IF(R67="C",AP67,0))</f>
        <v/>
      </c>
      <c r="AU67" s="47">
        <f>IF(D67="","",IFERROR(AN67/AJ67,0))</f>
        <v/>
      </c>
      <c r="AV67" s="47">
        <f>IF(D67="","",IFERROR(((AO67)/AJ67),0))</f>
        <v/>
      </c>
      <c r="AW67" s="48">
        <f>IF(D67="","",IF(OR(S67="S",NOT(AND(ISNUMBER(AC67),ISNUMBER(AL67),AC67*AL67&gt;=0))),0,AC67*AL67))</f>
        <v/>
      </c>
      <c r="AX67" s="49">
        <f>IFERROR(IF(D67="","",AW67*AG67),0)</f>
        <v/>
      </c>
      <c r="AY67" s="48">
        <f>IF(D67="","",IF(OR(S67="S",NOT(AND(ISNUMBER(AC67),ISNUMBER(AK67),AC67*AK67&gt;=0))),0,AC67*AK67))</f>
        <v/>
      </c>
      <c r="AZ67" s="48">
        <f>IFERROR(IF(D67="","",IF(AY67=0,0,IF(((AY67)-(U67+Y67))&lt;0,0,(AY67)-U67))),0)</f>
        <v/>
      </c>
      <c r="BA67" s="49">
        <f>IF(D67="","",AZ67*AG67)</f>
        <v/>
      </c>
      <c r="BB67" s="49">
        <f>IF(D67="","",IF(OR(R67="A",R67="AA",R67="AAA"),BA67,0))</f>
        <v/>
      </c>
      <c r="BC67" s="49">
        <f>IF(D67="","",IF(R67="B",BA67,0))</f>
        <v/>
      </c>
      <c r="BD67" s="49">
        <f>IF(D67="","",IF(R67="B",BA67,0))</f>
        <v/>
      </c>
      <c r="BE67" s="49">
        <f>IF(D67="","",IF(S67="S",
1,
IF(AC67=0,
1,
IF(
IFERROR(((U67+Y67)*AG67)/((AC67*AK67)*AG67),0)&lt;0,
0,
IF(
IFERROR(((U67+Y67)*AG67)/((AC67*AK67)*AG67),0)&gt;1,
1,
IFERROR(((U67+Y67)*AG67)/((AC67*AK67)*AG67),0)
)
)
)
))</f>
        <v/>
      </c>
      <c r="BF67" s="49">
        <f>IF(D67="","",IF(S67="S",
1,
IF(AC67=0,
1,
IF(
IFERROR(((U67+V67+Y67)*AG67)/((AC67*AK67)*AG67),0)&lt;0,
0,
IF(
IFERROR(((U67+V67+Y67)*AG67)/((AC67*AK67)*AG67),0)&gt;1,
1,
IFERROR(((U67+V67+Y67)*AG67)/((AC67*AK67)*AG67),0)
)
)
)
))</f>
        <v/>
      </c>
      <c r="BG67" s="50">
        <f>IF(D67="","",IF(S67="S",0,IF(AND(ISNUMBER(AC67),ISNUMBER(AM67)),IF(OR(AC67*AM67&lt;0,ISERR(AC67*AM67)),0,AC67*AM67),0)))</f>
        <v/>
      </c>
      <c r="BH67" s="50">
        <f>IF(D67="","",IF(BY67&gt;TODAY()-60,0,IF(Y67&gt;12,MAX(0,(U67+Y67)-BG67),MAX(0,U67-BG67))))</f>
        <v/>
      </c>
      <c r="BI67" s="51">
        <f>IF(D67="","",BH67*AG67)</f>
        <v/>
      </c>
      <c r="BJ67" s="51">
        <f>IF(D67="","",IF(OR(R67="A",R67="AA",R67="AAA"),BI67,0))</f>
        <v/>
      </c>
      <c r="BK67" s="51">
        <f>IF(D67="","",IF(R67="B",BI67,0))</f>
        <v/>
      </c>
      <c r="BL67" s="51">
        <f>IF(D67="","",IF(R67="C",BI67,0))</f>
        <v/>
      </c>
      <c r="BM67" s="51">
        <f>IF(D67="","",IFERROR(MAX(0,MIN(BI67/AP67,1)),0))</f>
        <v/>
      </c>
      <c r="BN67" s="52">
        <f>IF(D67="","",AB67*AG67)</f>
        <v/>
      </c>
      <c r="BO67" s="52">
        <f>IF(D67="","",(U67+V67+X67)*AG67)</f>
        <v/>
      </c>
      <c r="BP67" s="52">
        <f>IF(D67="","",(AB67*3)*AG67)</f>
        <v/>
      </c>
      <c r="BQ67" s="52">
        <f>IF(D67="","",IF(BO67-BP67&gt;0,0,BO67-BP67))</f>
        <v/>
      </c>
      <c r="BR67" s="52">
        <f>IF(D67="","",IF(BO67-BP67-BN67&gt;0,0,BO67-BP67-BN67))</f>
        <v/>
      </c>
      <c r="BS67" s="53">
        <f>IF(D67="","",IFERROR(AB67*AI67,0))</f>
        <v/>
      </c>
      <c r="BT67" s="53">
        <f>IF(D67="","",IFERROR(IF(X67&gt;12, AI67*(U67+V67+X67), AI67*(U67+V67)),0))</f>
        <v/>
      </c>
      <c r="BU67" s="53">
        <f>IF(D67="","",IFERROR(((AB67*3)*AI67),0))</f>
        <v/>
      </c>
      <c r="BV67" s="53">
        <f>IF(D67="","",IF(BT67-BU67&gt;0,0,BT67-BU67))</f>
        <v/>
      </c>
      <c r="BW67" s="53">
        <f>IF(D67="","",IF(BT67-BU67-BS67&gt;0,0,BT67-BU67-BS67))</f>
        <v/>
      </c>
      <c r="BX67" s="36">
        <f>IF(D67="","",IFERROR(VLOOKUP(D67,'produto-entrada-7'!A:M,3,0),"SEM PEDIDO"))</f>
        <v/>
      </c>
      <c r="BY67" s="36">
        <f>IF(D67="","",VLOOKUP(D67,'produto-estoque-total-7'!A:AB,25,0))</f>
        <v/>
      </c>
      <c r="BZ67" s="36">
        <f>IF(D67="","",IFERROR(VLOOKUP(D67,'produto-estoque-total-7'!A:AB,26,0)/100,0))</f>
        <v/>
      </c>
      <c r="CA67" s="36">
        <f>IF(D67="","",IFERROR(VLOOKUP(D67,'produto-estoque-total-7'!A:AB,27,0)/100,0))</f>
        <v/>
      </c>
      <c r="CB67" s="41">
        <f>IF(D67="","",V67*AF67)</f>
        <v/>
      </c>
      <c r="CC67" s="41">
        <f>IF(D67="","",V67*AI67)</f>
        <v/>
      </c>
      <c r="CD67" s="54">
        <f>IF(D67="","",VLOOKUP(D67,'produto-estoque-total-7'!A:AB,28,0))</f>
        <v/>
      </c>
    </row>
    <row r="68">
      <c r="A68" s="36">
        <f>IF(D68="","",VLOOKUP(D68,'produto-estoque-total-7'!A:AB,3,0))</f>
        <v/>
      </c>
      <c r="B68" s="1">
        <f>IF(D68="","",VLOOKUP(D68,'produto-estoque-total-7'!A:AB,12,0))</f>
        <v/>
      </c>
      <c r="C68" s="1">
        <f>IF(D68="","",VLOOKUP(D68,'produto-estoque-total-7'!A:AB,2,0))</f>
        <v/>
      </c>
      <c r="D68" s="37">
        <f>IFERROR(IF('produto-estoque-total-7'!A67="","",'produto-estoque-total-7'!A67),"")</f>
        <v/>
      </c>
      <c r="E68" s="1">
        <f>IF(D68="","",VLOOKUP(D68,'produto-estoque-total-7'!A:AB,4,0))</f>
        <v/>
      </c>
      <c r="F68" s="36">
        <f>IF(D68="","",VLOOKUP(D68,'produto-estoque-total-7'!A:AB,13,0))</f>
        <v/>
      </c>
      <c r="G68" s="1">
        <f>IF(F68="","",VLOOKUP(F68,'FORNECEDORES X COMPRADOR'!A:D,4,0))</f>
        <v/>
      </c>
      <c r="H68" s="1">
        <f>IF(F68="","",VLOOKUP(F68,'FORNECEDORES X COMPRADOR'!A:E,5,0))</f>
        <v/>
      </c>
      <c r="I68" s="36">
        <f>IF(D68="","",VLOOKUP(D68,'produto-estoque-total-7'!A:AB,15,0))</f>
        <v/>
      </c>
      <c r="J68" s="36">
        <f>IF(D68="","",VLOOKUP(D68,'produto-estoque-total-7'!A:AB,19,0))</f>
        <v/>
      </c>
      <c r="K68" s="1">
        <f>IF(D68="","",VLOOKUP(D68,'produto-estoque-total-7'!A:AB,20,0))</f>
        <v/>
      </c>
      <c r="L68" s="36">
        <f>IF(D68="","",VLOOKUP(D68,'produto-estoque-total-7'!A:AB,17,0))</f>
        <v/>
      </c>
      <c r="M68" s="1">
        <f>IF(D68="","",VLOOKUP(D68,'produto-estoque-total-7'!A:AB,18,0))</f>
        <v/>
      </c>
      <c r="N68" s="36">
        <f>IF(D68="","",VLOOKUP(D68,'produto-estoque-total-7'!A:AB,21,0))</f>
        <v/>
      </c>
      <c r="O68" s="1">
        <f>IF(D68="","",VLOOKUP(D68,'produto-estoque-total-7'!A:AB,22,0))</f>
        <v/>
      </c>
      <c r="P68" s="36">
        <f>IF(D68="","",VLOOKUP(D68,'produto-estoque-total-7'!A:AB,23,0))</f>
        <v/>
      </c>
      <c r="Q68" s="1">
        <f>IF(D68="","",VLOOKUP(D68,'produto-estoque-total-7'!A:AB,24,0))</f>
        <v/>
      </c>
      <c r="R68" s="38">
        <f>IFERROR(IF(D68="","",VLOOKUP(D68,'produto-venda-7'!B:N,13,0)),"C")</f>
        <v/>
      </c>
      <c r="S68" s="39">
        <f>IF(D68="","",VLOOKUP(D68,'produto-estoque-total-7'!A:AB,6,0))</f>
        <v/>
      </c>
      <c r="T68" s="39">
        <f>IF(D68="","",VLOOKUP(D68,'produto-estoque-total-7'!A:AB,5,0))</f>
        <v/>
      </c>
      <c r="U68" s="40">
        <f>IF(D68="","",VLOOKUP(D68,'produto-estoque-total-7'!A:AB,11,0))</f>
        <v/>
      </c>
      <c r="V68" s="41">
        <f>IF(D68="","",IFERROR(VLOOKUP(D68,'produto-entrada-7'!A:M,10,0),0))</f>
        <v/>
      </c>
      <c r="W68" s="42" t="n"/>
      <c r="X68" s="39">
        <f>IF(D68="","",VLOOKUP(D68,'produto-estoque-total-7'!A:AB,8,0))</f>
        <v/>
      </c>
      <c r="Y68" s="39">
        <f>IF(D68="","",VLOOKUP(D68,'produto-estoque-total-7'!A:AB,9,0))</f>
        <v/>
      </c>
      <c r="Z68" s="39">
        <f>IF(D68="","",VLOOKUP(D68,'produto-estoque-total-7'!A:AB,10,0))</f>
        <v/>
      </c>
      <c r="AA68" s="39">
        <f>IFERROR(IF(D68="","",VLOOKUP(D68,'produto-venda-7'!B:N,4,0)),0)</f>
        <v/>
      </c>
      <c r="AB68" s="39">
        <f>IFERROR(IF(D68="","",VLOOKUP(D68,'produto-venda-7'!B:N,5,0)),0)</f>
        <v/>
      </c>
      <c r="AC68" s="39">
        <f>IF(D68="","",IFERROR(AA68/90,0))</f>
        <v/>
      </c>
      <c r="AD68" s="36">
        <f>IF(D68="","",IFERROR(VLOOKUP(D68,'produto-entrada-7'!A:M,4,0),0))</f>
        <v/>
      </c>
      <c r="AE68" s="36">
        <f>IFERROR(IF(D68="","",VLOOKUP(D68,'produto-venda-7'!B:N,10,0)),0)</f>
        <v/>
      </c>
      <c r="AF68" s="36">
        <f>IF(D68="","",IFERROR(VLOOKUP(D68,'produto-entrada-7'!A:M,11,0),0))</f>
        <v/>
      </c>
      <c r="AG68" s="1">
        <f>IF(D68="","",IFERROR(VLOOKUP(D68,'produto-entrada-7'!A:M,12,0),0))</f>
        <v/>
      </c>
      <c r="AH68" s="1">
        <f>IF(D68="","",IFERROR(VLOOKUP(D68,'produto-entrada-7'!A:M,13,0),0))</f>
        <v/>
      </c>
      <c r="AI68" s="36">
        <f>IFERROR(IF(D68="","",VLOOKUP(D68,'produto-venda-7'!B:N,11,0)),0)</f>
        <v/>
      </c>
      <c r="AJ68" s="43">
        <f>IF(D68="","",IFERROR(AI68*AB68,0))</f>
        <v/>
      </c>
      <c r="AK68" s="44">
        <f>IFERROR(IF(D68="","",VLOOKUP(F68,'ANALISE FORNECEDOR'!$A:$I,8,0)),"")</f>
        <v/>
      </c>
      <c r="AL68" s="44">
        <f>IF(D68="","",AVERAGE(AM68,AK68))</f>
        <v/>
      </c>
      <c r="AM68" s="44">
        <f>IFERROR(IF(D68="","",VLOOKUP(F68,'ANALISE FORNECEDOR'!$A:$I,9,0)),"")</f>
        <v/>
      </c>
      <c r="AN68" s="45">
        <f>IF(D68="","",IF(Y68&gt;12,AI68*(U68+Y68),AI68*U68))</f>
        <v/>
      </c>
      <c r="AO68" s="45">
        <f>IF(D68="","",IF(Y68&gt;12,AI68*(U68+V68+Y68),AI68*(U68+V68)))</f>
        <v/>
      </c>
      <c r="AP68" s="46">
        <f>IF(D68="","",IF(Y68&gt;12,AG68*(U68+Y68),AG68*U68))</f>
        <v/>
      </c>
      <c r="AQ68" s="46">
        <f>IF(D68="","",IF(Y68&gt;12,AG68*(U68+V68+Y68),AG68*(U68+V68)))</f>
        <v/>
      </c>
      <c r="AR68" s="46">
        <f>IF(D68="","",IF(OR(R68="A",R68="AA",R68="AAA"),AP68,0))</f>
        <v/>
      </c>
      <c r="AS68" s="46">
        <f>IF(D68="","",IF(R68="B",AP68,0))</f>
        <v/>
      </c>
      <c r="AT68" s="46">
        <f>IF(D68="","",IF(R68="C",AP68,0))</f>
        <v/>
      </c>
      <c r="AU68" s="47">
        <f>IF(D68="","",IFERROR(AN68/AJ68,0))</f>
        <v/>
      </c>
      <c r="AV68" s="47">
        <f>IF(D68="","",IFERROR(((AO68)/AJ68),0))</f>
        <v/>
      </c>
      <c r="AW68" s="48">
        <f>IF(D68="","",IF(OR(S68="S",NOT(AND(ISNUMBER(AC68),ISNUMBER(AL68),AC68*AL68&gt;=0))),0,AC68*AL68))</f>
        <v/>
      </c>
      <c r="AX68" s="49">
        <f>IFERROR(IF(D68="","",AW68*AG68),0)</f>
        <v/>
      </c>
      <c r="AY68" s="48">
        <f>IF(D68="","",IF(OR(S68="S",NOT(AND(ISNUMBER(AC68),ISNUMBER(AK68),AC68*AK68&gt;=0))),0,AC68*AK68))</f>
        <v/>
      </c>
      <c r="AZ68" s="48">
        <f>IFERROR(IF(D68="","",IF(AY68=0,0,IF(((AY68)-(U68+Y68))&lt;0,0,(AY68)-U68))),0)</f>
        <v/>
      </c>
      <c r="BA68" s="49">
        <f>IF(D68="","",AZ68*AG68)</f>
        <v/>
      </c>
      <c r="BB68" s="49">
        <f>IF(D68="","",IF(OR(R68="A",R68="AA",R68="AAA"),BA68,0))</f>
        <v/>
      </c>
      <c r="BC68" s="49">
        <f>IF(D68="","",IF(R68="B",BA68,0))</f>
        <v/>
      </c>
      <c r="BD68" s="49">
        <f>IF(D68="","",IF(R68="B",BA68,0))</f>
        <v/>
      </c>
      <c r="BE68" s="49">
        <f>IF(D68="","",IF(S68="S",
1,
IF(AC68=0,
1,
IF(
IFERROR(((U68+Y68)*AG68)/((AC68*AK68)*AG68),0)&lt;0,
0,
IF(
IFERROR(((U68+Y68)*AG68)/((AC68*AK68)*AG68),0)&gt;1,
1,
IFERROR(((U68+Y68)*AG68)/((AC68*AK68)*AG68),0)
)
)
)
))</f>
        <v/>
      </c>
      <c r="BF68" s="49">
        <f>IF(D68="","",IF(S68="S",
1,
IF(AC68=0,
1,
IF(
IFERROR(((U68+V68+Y68)*AG68)/((AC68*AK68)*AG68),0)&lt;0,
0,
IF(
IFERROR(((U68+V68+Y68)*AG68)/((AC68*AK68)*AG68),0)&gt;1,
1,
IFERROR(((U68+V68+Y68)*AG68)/((AC68*AK68)*AG68),0)
)
)
)
))</f>
        <v/>
      </c>
      <c r="BG68" s="50">
        <f>IF(D68="","",IF(S68="S",0,IF(AND(ISNUMBER(AC68),ISNUMBER(AM68)),IF(OR(AC68*AM68&lt;0,ISERR(AC68*AM68)),0,AC68*AM68),0)))</f>
        <v/>
      </c>
      <c r="BH68" s="50">
        <f>IF(D68="","",IF(BY68&gt;TODAY()-60,0,IF(Y68&gt;12,MAX(0,(U68+Y68)-BG68),MAX(0,U68-BG68))))</f>
        <v/>
      </c>
      <c r="BI68" s="51">
        <f>IF(D68="","",BH68*AG68)</f>
        <v/>
      </c>
      <c r="BJ68" s="51">
        <f>IF(D68="","",IF(OR(R68="A",R68="AA",R68="AAA"),BI68,0))</f>
        <v/>
      </c>
      <c r="BK68" s="51">
        <f>IF(D68="","",IF(R68="B",BI68,0))</f>
        <v/>
      </c>
      <c r="BL68" s="51">
        <f>IF(D68="","",IF(R68="C",BI68,0))</f>
        <v/>
      </c>
      <c r="BM68" s="51">
        <f>IF(D68="","",IFERROR(MAX(0,MIN(BI68/AP68,1)),0))</f>
        <v/>
      </c>
      <c r="BN68" s="52">
        <f>IF(D68="","",AB68*AG68)</f>
        <v/>
      </c>
      <c r="BO68" s="52">
        <f>IF(D68="","",(U68+V68+X68)*AG68)</f>
        <v/>
      </c>
      <c r="BP68" s="52">
        <f>IF(D68="","",(AB68*3)*AG68)</f>
        <v/>
      </c>
      <c r="BQ68" s="52">
        <f>IF(D68="","",IF(BO68-BP68&gt;0,0,BO68-BP68))</f>
        <v/>
      </c>
      <c r="BR68" s="52">
        <f>IF(D68="","",IF(BO68-BP68-BN68&gt;0,0,BO68-BP68-BN68))</f>
        <v/>
      </c>
      <c r="BS68" s="53">
        <f>IF(D68="","",IFERROR(AB68*AI68,0))</f>
        <v/>
      </c>
      <c r="BT68" s="53">
        <f>IF(D68="","",IFERROR(IF(X68&gt;12, AI68*(U68+V68+X68), AI68*(U68+V68)),0))</f>
        <v/>
      </c>
      <c r="BU68" s="53">
        <f>IF(D68="","",IFERROR(((AB68*3)*AI68),0))</f>
        <v/>
      </c>
      <c r="BV68" s="53">
        <f>IF(D68="","",IF(BT68-BU68&gt;0,0,BT68-BU68))</f>
        <v/>
      </c>
      <c r="BW68" s="53">
        <f>IF(D68="","",IF(BT68-BU68-BS68&gt;0,0,BT68-BU68-BS68))</f>
        <v/>
      </c>
      <c r="BX68" s="36">
        <f>IF(D68="","",IFERROR(VLOOKUP(D68,'produto-entrada-7'!A:M,3,0),"SEM PEDIDO"))</f>
        <v/>
      </c>
      <c r="BY68" s="36">
        <f>IF(D68="","",VLOOKUP(D68,'produto-estoque-total-7'!A:AB,25,0))</f>
        <v/>
      </c>
      <c r="BZ68" s="36">
        <f>IF(D68="","",IFERROR(VLOOKUP(D68,'produto-estoque-total-7'!A:AB,26,0)/100,0))</f>
        <v/>
      </c>
      <c r="CA68" s="36">
        <f>IF(D68="","",IFERROR(VLOOKUP(D68,'produto-estoque-total-7'!A:AB,27,0)/100,0))</f>
        <v/>
      </c>
      <c r="CB68" s="41">
        <f>IF(D68="","",V68*AF68)</f>
        <v/>
      </c>
      <c r="CC68" s="41">
        <f>IF(D68="","",V68*AI68)</f>
        <v/>
      </c>
      <c r="CD68" s="54">
        <f>IF(D68="","",VLOOKUP(D68,'produto-estoque-total-7'!A:AB,28,0))</f>
        <v/>
      </c>
    </row>
    <row r="69">
      <c r="A69" s="36">
        <f>IF(D69="","",VLOOKUP(D69,'produto-estoque-total-7'!A:AB,3,0))</f>
        <v/>
      </c>
      <c r="B69" s="1">
        <f>IF(D69="","",VLOOKUP(D69,'produto-estoque-total-7'!A:AB,12,0))</f>
        <v/>
      </c>
      <c r="C69" s="1">
        <f>IF(D69="","",VLOOKUP(D69,'produto-estoque-total-7'!A:AB,2,0))</f>
        <v/>
      </c>
      <c r="D69" s="37">
        <f>IFERROR(IF('produto-estoque-total-7'!A68="","",'produto-estoque-total-7'!A68),"")</f>
        <v/>
      </c>
      <c r="E69" s="1">
        <f>IF(D69="","",VLOOKUP(D69,'produto-estoque-total-7'!A:AB,4,0))</f>
        <v/>
      </c>
      <c r="F69" s="36">
        <f>IF(D69="","",VLOOKUP(D69,'produto-estoque-total-7'!A:AB,13,0))</f>
        <v/>
      </c>
      <c r="G69" s="1">
        <f>IF(F69="","",VLOOKUP(F69,'FORNECEDORES X COMPRADOR'!A:D,4,0))</f>
        <v/>
      </c>
      <c r="H69" s="1">
        <f>IF(F69="","",VLOOKUP(F69,'FORNECEDORES X COMPRADOR'!A:E,5,0))</f>
        <v/>
      </c>
      <c r="I69" s="36">
        <f>IF(D69="","",VLOOKUP(D69,'produto-estoque-total-7'!A:AB,15,0))</f>
        <v/>
      </c>
      <c r="J69" s="36">
        <f>IF(D69="","",VLOOKUP(D69,'produto-estoque-total-7'!A:AB,19,0))</f>
        <v/>
      </c>
      <c r="K69" s="1">
        <f>IF(D69="","",VLOOKUP(D69,'produto-estoque-total-7'!A:AB,20,0))</f>
        <v/>
      </c>
      <c r="L69" s="36">
        <f>IF(D69="","",VLOOKUP(D69,'produto-estoque-total-7'!A:AB,17,0))</f>
        <v/>
      </c>
      <c r="M69" s="1">
        <f>IF(D69="","",VLOOKUP(D69,'produto-estoque-total-7'!A:AB,18,0))</f>
        <v/>
      </c>
      <c r="N69" s="36">
        <f>IF(D69="","",VLOOKUP(D69,'produto-estoque-total-7'!A:AB,21,0))</f>
        <v/>
      </c>
      <c r="O69" s="1">
        <f>IF(D69="","",VLOOKUP(D69,'produto-estoque-total-7'!A:AB,22,0))</f>
        <v/>
      </c>
      <c r="P69" s="36">
        <f>IF(D69="","",VLOOKUP(D69,'produto-estoque-total-7'!A:AB,23,0))</f>
        <v/>
      </c>
      <c r="Q69" s="1">
        <f>IF(D69="","",VLOOKUP(D69,'produto-estoque-total-7'!A:AB,24,0))</f>
        <v/>
      </c>
      <c r="R69" s="38">
        <f>IFERROR(IF(D69="","",VLOOKUP(D69,'produto-venda-7'!B:N,13,0)),"C")</f>
        <v/>
      </c>
      <c r="S69" s="39">
        <f>IF(D69="","",VLOOKUP(D69,'produto-estoque-total-7'!A:AB,6,0))</f>
        <v/>
      </c>
      <c r="T69" s="39">
        <f>IF(D69="","",VLOOKUP(D69,'produto-estoque-total-7'!A:AB,5,0))</f>
        <v/>
      </c>
      <c r="U69" s="40">
        <f>IF(D69="","",VLOOKUP(D69,'produto-estoque-total-7'!A:AB,11,0))</f>
        <v/>
      </c>
      <c r="V69" s="41">
        <f>IF(D69="","",IFERROR(VLOOKUP(D69,'produto-entrada-7'!A:M,10,0),0))</f>
        <v/>
      </c>
      <c r="W69" s="42" t="n"/>
      <c r="X69" s="39">
        <f>IF(D69="","",VLOOKUP(D69,'produto-estoque-total-7'!A:AB,8,0))</f>
        <v/>
      </c>
      <c r="Y69" s="39">
        <f>IF(D69="","",VLOOKUP(D69,'produto-estoque-total-7'!A:AB,9,0))</f>
        <v/>
      </c>
      <c r="Z69" s="39">
        <f>IF(D69="","",VLOOKUP(D69,'produto-estoque-total-7'!A:AB,10,0))</f>
        <v/>
      </c>
      <c r="AA69" s="39">
        <f>IFERROR(IF(D69="","",VLOOKUP(D69,'produto-venda-7'!B:N,4,0)),0)</f>
        <v/>
      </c>
      <c r="AB69" s="39">
        <f>IFERROR(IF(D69="","",VLOOKUP(D69,'produto-venda-7'!B:N,5,0)),0)</f>
        <v/>
      </c>
      <c r="AC69" s="39">
        <f>IF(D69="","",IFERROR(AA69/90,0))</f>
        <v/>
      </c>
      <c r="AD69" s="36">
        <f>IF(D69="","",IFERROR(VLOOKUP(D69,'produto-entrada-7'!A:M,4,0),0))</f>
        <v/>
      </c>
      <c r="AE69" s="36">
        <f>IFERROR(IF(D69="","",VLOOKUP(D69,'produto-venda-7'!B:N,10,0)),0)</f>
        <v/>
      </c>
      <c r="AF69" s="36">
        <f>IF(D69="","",IFERROR(VLOOKUP(D69,'produto-entrada-7'!A:M,11,0),0))</f>
        <v/>
      </c>
      <c r="AG69" s="1">
        <f>IF(D69="","",IFERROR(VLOOKUP(D69,'produto-entrada-7'!A:M,12,0),0))</f>
        <v/>
      </c>
      <c r="AH69" s="1">
        <f>IF(D69="","",IFERROR(VLOOKUP(D69,'produto-entrada-7'!A:M,13,0),0))</f>
        <v/>
      </c>
      <c r="AI69" s="36">
        <f>IFERROR(IF(D69="","",VLOOKUP(D69,'produto-venda-7'!B:N,11,0)),0)</f>
        <v/>
      </c>
      <c r="AJ69" s="43">
        <f>IF(D69="","",IFERROR(AI69*AB69,0))</f>
        <v/>
      </c>
      <c r="AK69" s="44">
        <f>IFERROR(IF(D69="","",VLOOKUP(F69,'ANALISE FORNECEDOR'!$A:$I,8,0)),"")</f>
        <v/>
      </c>
      <c r="AL69" s="44">
        <f>IF(D69="","",AVERAGE(AM69,AK69))</f>
        <v/>
      </c>
      <c r="AM69" s="44">
        <f>IFERROR(IF(D69="","",VLOOKUP(F69,'ANALISE FORNECEDOR'!$A:$I,9,0)),"")</f>
        <v/>
      </c>
      <c r="AN69" s="45">
        <f>IF(D69="","",IF(Y69&gt;12,AI69*(U69+Y69),AI69*U69))</f>
        <v/>
      </c>
      <c r="AO69" s="45">
        <f>IF(D69="","",IF(Y69&gt;12,AI69*(U69+V69+Y69),AI69*(U69+V69)))</f>
        <v/>
      </c>
      <c r="AP69" s="46">
        <f>IF(D69="","",IF(Y69&gt;12,AG69*(U69+Y69),AG69*U69))</f>
        <v/>
      </c>
      <c r="AQ69" s="46">
        <f>IF(D69="","",IF(Y69&gt;12,AG69*(U69+V69+Y69),AG69*(U69+V69)))</f>
        <v/>
      </c>
      <c r="AR69" s="46">
        <f>IF(D69="","",IF(OR(R69="A",R69="AA",R69="AAA"),AP69,0))</f>
        <v/>
      </c>
      <c r="AS69" s="46">
        <f>IF(D69="","",IF(R69="B",AP69,0))</f>
        <v/>
      </c>
      <c r="AT69" s="46">
        <f>IF(D69="","",IF(R69="C",AP69,0))</f>
        <v/>
      </c>
      <c r="AU69" s="47">
        <f>IF(D69="","",IFERROR(AN69/AJ69,0))</f>
        <v/>
      </c>
      <c r="AV69" s="47">
        <f>IF(D69="","",IFERROR(((AO69)/AJ69),0))</f>
        <v/>
      </c>
      <c r="AW69" s="48">
        <f>IF(D69="","",IF(OR(S69="S",NOT(AND(ISNUMBER(AC69),ISNUMBER(AL69),AC69*AL69&gt;=0))),0,AC69*AL69))</f>
        <v/>
      </c>
      <c r="AX69" s="49">
        <f>IFERROR(IF(D69="","",AW69*AG69),0)</f>
        <v/>
      </c>
      <c r="AY69" s="48">
        <f>IF(D69="","",IF(OR(S69="S",NOT(AND(ISNUMBER(AC69),ISNUMBER(AK69),AC69*AK69&gt;=0))),0,AC69*AK69))</f>
        <v/>
      </c>
      <c r="AZ69" s="48">
        <f>IFERROR(IF(D69="","",IF(AY69=0,0,IF(((AY69)-(U69+Y69))&lt;0,0,(AY69)-U69))),0)</f>
        <v/>
      </c>
      <c r="BA69" s="49">
        <f>IF(D69="","",AZ69*AG69)</f>
        <v/>
      </c>
      <c r="BB69" s="49">
        <f>IF(D69="","",IF(OR(R69="A",R69="AA",R69="AAA"),BA69,0))</f>
        <v/>
      </c>
      <c r="BC69" s="49">
        <f>IF(D69="","",IF(R69="B",BA69,0))</f>
        <v/>
      </c>
      <c r="BD69" s="49">
        <f>IF(D69="","",IF(R69="B",BA69,0))</f>
        <v/>
      </c>
      <c r="BE69" s="49">
        <f>IF(D69="","",IF(S69="S",
1,
IF(AC69=0,
1,
IF(
IFERROR(((U69+Y69)*AG69)/((AC69*AK69)*AG69),0)&lt;0,
0,
IF(
IFERROR(((U69+Y69)*AG69)/((AC69*AK69)*AG69),0)&gt;1,
1,
IFERROR(((U69+Y69)*AG69)/((AC69*AK69)*AG69),0)
)
)
)
))</f>
        <v/>
      </c>
      <c r="BF69" s="49">
        <f>IF(D69="","",IF(S69="S",
1,
IF(AC69=0,
1,
IF(
IFERROR(((U69+V69+Y69)*AG69)/((AC69*AK69)*AG69),0)&lt;0,
0,
IF(
IFERROR(((U69+V69+Y69)*AG69)/((AC69*AK69)*AG69),0)&gt;1,
1,
IFERROR(((U69+V69+Y69)*AG69)/((AC69*AK69)*AG69),0)
)
)
)
))</f>
        <v/>
      </c>
      <c r="BG69" s="50">
        <f>IF(D69="","",IF(S69="S",0,IF(AND(ISNUMBER(AC69),ISNUMBER(AM69)),IF(OR(AC69*AM69&lt;0,ISERR(AC69*AM69)),0,AC69*AM69),0)))</f>
        <v/>
      </c>
      <c r="BH69" s="50">
        <f>IF(D69="","",IF(BY69&gt;TODAY()-60,0,IF(Y69&gt;12,MAX(0,(U69+Y69)-BG69),MAX(0,U69-BG69))))</f>
        <v/>
      </c>
      <c r="BI69" s="51">
        <f>IF(D69="","",BH69*AG69)</f>
        <v/>
      </c>
      <c r="BJ69" s="51">
        <f>IF(D69="","",IF(OR(R69="A",R69="AA",R69="AAA"),BI69,0))</f>
        <v/>
      </c>
      <c r="BK69" s="51">
        <f>IF(D69="","",IF(R69="B",BI69,0))</f>
        <v/>
      </c>
      <c r="BL69" s="51">
        <f>IF(D69="","",IF(R69="C",BI69,0))</f>
        <v/>
      </c>
      <c r="BM69" s="51">
        <f>IF(D69="","",IFERROR(MAX(0,MIN(BI69/AP69,1)),0))</f>
        <v/>
      </c>
      <c r="BN69" s="52">
        <f>IF(D69="","",AB69*AG69)</f>
        <v/>
      </c>
      <c r="BO69" s="52">
        <f>IF(D69="","",(U69+V69+X69)*AG69)</f>
        <v/>
      </c>
      <c r="BP69" s="52">
        <f>IF(D69="","",(AB69*3)*AG69)</f>
        <v/>
      </c>
      <c r="BQ69" s="52">
        <f>IF(D69="","",IF(BO69-BP69&gt;0,0,BO69-BP69))</f>
        <v/>
      </c>
      <c r="BR69" s="52">
        <f>IF(D69="","",IF(BO69-BP69-BN69&gt;0,0,BO69-BP69-BN69))</f>
        <v/>
      </c>
      <c r="BS69" s="53">
        <f>IF(D69="","",IFERROR(AB69*AI69,0))</f>
        <v/>
      </c>
      <c r="BT69" s="53">
        <f>IF(D69="","",IFERROR(IF(X69&gt;12, AI69*(U69+V69+X69), AI69*(U69+V69)),0))</f>
        <v/>
      </c>
      <c r="BU69" s="53">
        <f>IF(D69="","",IFERROR(((AB69*3)*AI69),0))</f>
        <v/>
      </c>
      <c r="BV69" s="53">
        <f>IF(D69="","",IF(BT69-BU69&gt;0,0,BT69-BU69))</f>
        <v/>
      </c>
      <c r="BW69" s="53">
        <f>IF(D69="","",IF(BT69-BU69-BS69&gt;0,0,BT69-BU69-BS69))</f>
        <v/>
      </c>
      <c r="BX69" s="36">
        <f>IF(D69="","",IFERROR(VLOOKUP(D69,'produto-entrada-7'!A:M,3,0),"SEM PEDIDO"))</f>
        <v/>
      </c>
      <c r="BY69" s="36">
        <f>IF(D69="","",VLOOKUP(D69,'produto-estoque-total-7'!A:AB,25,0))</f>
        <v/>
      </c>
      <c r="BZ69" s="36">
        <f>IF(D69="","",IFERROR(VLOOKUP(D69,'produto-estoque-total-7'!A:AB,26,0)/100,0))</f>
        <v/>
      </c>
      <c r="CA69" s="36">
        <f>IF(D69="","",IFERROR(VLOOKUP(D69,'produto-estoque-total-7'!A:AB,27,0)/100,0))</f>
        <v/>
      </c>
      <c r="CB69" s="41">
        <f>IF(D69="","",V69*AF69)</f>
        <v/>
      </c>
      <c r="CC69" s="41">
        <f>IF(D69="","",V69*AI69)</f>
        <v/>
      </c>
      <c r="CD69" s="54">
        <f>IF(D69="","",VLOOKUP(D69,'produto-estoque-total-7'!A:AB,28,0))</f>
        <v/>
      </c>
    </row>
    <row r="70">
      <c r="A70" s="36">
        <f>IF(D70="","",VLOOKUP(D70,'produto-estoque-total-7'!A:AB,3,0))</f>
        <v/>
      </c>
      <c r="B70" s="1">
        <f>IF(D70="","",VLOOKUP(D70,'produto-estoque-total-7'!A:AB,12,0))</f>
        <v/>
      </c>
      <c r="C70" s="1">
        <f>IF(D70="","",VLOOKUP(D70,'produto-estoque-total-7'!A:AB,2,0))</f>
        <v/>
      </c>
      <c r="D70" s="37">
        <f>IFERROR(IF('produto-estoque-total-7'!A69="","",'produto-estoque-total-7'!A69),"")</f>
        <v/>
      </c>
      <c r="E70" s="1">
        <f>IF(D70="","",VLOOKUP(D70,'produto-estoque-total-7'!A:AB,4,0))</f>
        <v/>
      </c>
      <c r="F70" s="36">
        <f>IF(D70="","",VLOOKUP(D70,'produto-estoque-total-7'!A:AB,13,0))</f>
        <v/>
      </c>
      <c r="G70" s="1">
        <f>IF(F70="","",VLOOKUP(F70,'FORNECEDORES X COMPRADOR'!A:D,4,0))</f>
        <v/>
      </c>
      <c r="H70" s="1">
        <f>IF(F70="","",VLOOKUP(F70,'FORNECEDORES X COMPRADOR'!A:E,5,0))</f>
        <v/>
      </c>
      <c r="I70" s="36">
        <f>IF(D70="","",VLOOKUP(D70,'produto-estoque-total-7'!A:AB,15,0))</f>
        <v/>
      </c>
      <c r="J70" s="36">
        <f>IF(D70="","",VLOOKUP(D70,'produto-estoque-total-7'!A:AB,19,0))</f>
        <v/>
      </c>
      <c r="K70" s="1">
        <f>IF(D70="","",VLOOKUP(D70,'produto-estoque-total-7'!A:AB,20,0))</f>
        <v/>
      </c>
      <c r="L70" s="36">
        <f>IF(D70="","",VLOOKUP(D70,'produto-estoque-total-7'!A:AB,17,0))</f>
        <v/>
      </c>
      <c r="M70" s="1">
        <f>IF(D70="","",VLOOKUP(D70,'produto-estoque-total-7'!A:AB,18,0))</f>
        <v/>
      </c>
      <c r="N70" s="36">
        <f>IF(D70="","",VLOOKUP(D70,'produto-estoque-total-7'!A:AB,21,0))</f>
        <v/>
      </c>
      <c r="O70" s="1">
        <f>IF(D70="","",VLOOKUP(D70,'produto-estoque-total-7'!A:AB,22,0))</f>
        <v/>
      </c>
      <c r="P70" s="36">
        <f>IF(D70="","",VLOOKUP(D70,'produto-estoque-total-7'!A:AB,23,0))</f>
        <v/>
      </c>
      <c r="Q70" s="1">
        <f>IF(D70="","",VLOOKUP(D70,'produto-estoque-total-7'!A:AB,24,0))</f>
        <v/>
      </c>
      <c r="R70" s="38">
        <f>IFERROR(IF(D70="","",VLOOKUP(D70,'produto-venda-7'!B:N,13,0)),"C")</f>
        <v/>
      </c>
      <c r="S70" s="39">
        <f>IF(D70="","",VLOOKUP(D70,'produto-estoque-total-7'!A:AB,6,0))</f>
        <v/>
      </c>
      <c r="T70" s="39">
        <f>IF(D70="","",VLOOKUP(D70,'produto-estoque-total-7'!A:AB,5,0))</f>
        <v/>
      </c>
      <c r="U70" s="40">
        <f>IF(D70="","",VLOOKUP(D70,'produto-estoque-total-7'!A:AB,11,0))</f>
        <v/>
      </c>
      <c r="V70" s="41">
        <f>IF(D70="","",IFERROR(VLOOKUP(D70,'produto-entrada-7'!A:M,10,0),0))</f>
        <v/>
      </c>
      <c r="W70" s="42" t="n"/>
      <c r="X70" s="39">
        <f>IF(D70="","",VLOOKUP(D70,'produto-estoque-total-7'!A:AB,8,0))</f>
        <v/>
      </c>
      <c r="Y70" s="39">
        <f>IF(D70="","",VLOOKUP(D70,'produto-estoque-total-7'!A:AB,9,0))</f>
        <v/>
      </c>
      <c r="Z70" s="39">
        <f>IF(D70="","",VLOOKUP(D70,'produto-estoque-total-7'!A:AB,10,0))</f>
        <v/>
      </c>
      <c r="AA70" s="39">
        <f>IFERROR(IF(D70="","",VLOOKUP(D70,'produto-venda-7'!B:N,4,0)),0)</f>
        <v/>
      </c>
      <c r="AB70" s="39">
        <f>IFERROR(IF(D70="","",VLOOKUP(D70,'produto-venda-7'!B:N,5,0)),0)</f>
        <v/>
      </c>
      <c r="AC70" s="39">
        <f>IF(D70="","",IFERROR(AA70/90,0))</f>
        <v/>
      </c>
      <c r="AD70" s="36">
        <f>IF(D70="","",IFERROR(VLOOKUP(D70,'produto-entrada-7'!A:M,4,0),0))</f>
        <v/>
      </c>
      <c r="AE70" s="36">
        <f>IFERROR(IF(D70="","",VLOOKUP(D70,'produto-venda-7'!B:N,10,0)),0)</f>
        <v/>
      </c>
      <c r="AF70" s="36">
        <f>IF(D70="","",IFERROR(VLOOKUP(D70,'produto-entrada-7'!A:M,11,0),0))</f>
        <v/>
      </c>
      <c r="AG70" s="1">
        <f>IF(D70="","",IFERROR(VLOOKUP(D70,'produto-entrada-7'!A:M,12,0),0))</f>
        <v/>
      </c>
      <c r="AH70" s="1">
        <f>IF(D70="","",IFERROR(VLOOKUP(D70,'produto-entrada-7'!A:M,13,0),0))</f>
        <v/>
      </c>
      <c r="AI70" s="36">
        <f>IFERROR(IF(D70="","",VLOOKUP(D70,'produto-venda-7'!B:N,11,0)),0)</f>
        <v/>
      </c>
      <c r="AJ70" s="43">
        <f>IF(D70="","",IFERROR(AI70*AB70,0))</f>
        <v/>
      </c>
      <c r="AK70" s="44">
        <f>IFERROR(IF(D70="","",VLOOKUP(F70,'ANALISE FORNECEDOR'!$A:$I,8,0)),"")</f>
        <v/>
      </c>
      <c r="AL70" s="44">
        <f>IF(D70="","",AVERAGE(AM70,AK70))</f>
        <v/>
      </c>
      <c r="AM70" s="44">
        <f>IFERROR(IF(D70="","",VLOOKUP(F70,'ANALISE FORNECEDOR'!$A:$I,9,0)),"")</f>
        <v/>
      </c>
      <c r="AN70" s="45">
        <f>IF(D70="","",IF(Y70&gt;12,AI70*(U70+Y70),AI70*U70))</f>
        <v/>
      </c>
      <c r="AO70" s="45">
        <f>IF(D70="","",IF(Y70&gt;12,AI70*(U70+V70+Y70),AI70*(U70+V70)))</f>
        <v/>
      </c>
      <c r="AP70" s="46">
        <f>IF(D70="","",IF(Y70&gt;12,AG70*(U70+Y70),AG70*U70))</f>
        <v/>
      </c>
      <c r="AQ70" s="46">
        <f>IF(D70="","",IF(Y70&gt;12,AG70*(U70+V70+Y70),AG70*(U70+V70)))</f>
        <v/>
      </c>
      <c r="AR70" s="46">
        <f>IF(D70="","",IF(OR(R70="A",R70="AA",R70="AAA"),AP70,0))</f>
        <v/>
      </c>
      <c r="AS70" s="46">
        <f>IF(D70="","",IF(R70="B",AP70,0))</f>
        <v/>
      </c>
      <c r="AT70" s="46">
        <f>IF(D70="","",IF(R70="C",AP70,0))</f>
        <v/>
      </c>
      <c r="AU70" s="47">
        <f>IF(D70="","",IFERROR(AN70/AJ70,0))</f>
        <v/>
      </c>
      <c r="AV70" s="47">
        <f>IF(D70="","",IFERROR(((AO70)/AJ70),0))</f>
        <v/>
      </c>
      <c r="AW70" s="48">
        <f>IF(D70="","",IF(OR(S70="S",NOT(AND(ISNUMBER(AC70),ISNUMBER(AL70),AC70*AL70&gt;=0))),0,AC70*AL70))</f>
        <v/>
      </c>
      <c r="AX70" s="49">
        <f>IFERROR(IF(D70="","",AW70*AG70),0)</f>
        <v/>
      </c>
      <c r="AY70" s="48">
        <f>IF(D70="","",IF(OR(S70="S",NOT(AND(ISNUMBER(AC70),ISNUMBER(AK70),AC70*AK70&gt;=0))),0,AC70*AK70))</f>
        <v/>
      </c>
      <c r="AZ70" s="48">
        <f>IFERROR(IF(D70="","",IF(AY70=0,0,IF(((AY70)-(U70+Y70))&lt;0,0,(AY70)-U70))),0)</f>
        <v/>
      </c>
      <c r="BA70" s="49">
        <f>IF(D70="","",AZ70*AG70)</f>
        <v/>
      </c>
      <c r="BB70" s="49">
        <f>IF(D70="","",IF(OR(R70="A",R70="AA",R70="AAA"),BA70,0))</f>
        <v/>
      </c>
      <c r="BC70" s="49">
        <f>IF(D70="","",IF(R70="B",BA70,0))</f>
        <v/>
      </c>
      <c r="BD70" s="49">
        <f>IF(D70="","",IF(R70="B",BA70,0))</f>
        <v/>
      </c>
      <c r="BE70" s="49">
        <f>IF(D70="","",IF(S70="S",
1,
IF(AC70=0,
1,
IF(
IFERROR(((U70+Y70)*AG70)/((AC70*AK70)*AG70),0)&lt;0,
0,
IF(
IFERROR(((U70+Y70)*AG70)/((AC70*AK70)*AG70),0)&gt;1,
1,
IFERROR(((U70+Y70)*AG70)/((AC70*AK70)*AG70),0)
)
)
)
))</f>
        <v/>
      </c>
      <c r="BF70" s="49">
        <f>IF(D70="","",IF(S70="S",
1,
IF(AC70=0,
1,
IF(
IFERROR(((U70+V70+Y70)*AG70)/((AC70*AK70)*AG70),0)&lt;0,
0,
IF(
IFERROR(((U70+V70+Y70)*AG70)/((AC70*AK70)*AG70),0)&gt;1,
1,
IFERROR(((U70+V70+Y70)*AG70)/((AC70*AK70)*AG70),0)
)
)
)
))</f>
        <v/>
      </c>
      <c r="BG70" s="50">
        <f>IF(D70="","",IF(S70="S",0,IF(AND(ISNUMBER(AC70),ISNUMBER(AM70)),IF(OR(AC70*AM70&lt;0,ISERR(AC70*AM70)),0,AC70*AM70),0)))</f>
        <v/>
      </c>
      <c r="BH70" s="50">
        <f>IF(D70="","",IF(BY70&gt;TODAY()-60,0,IF(Y70&gt;12,MAX(0,(U70+Y70)-BG70),MAX(0,U70-BG70))))</f>
        <v/>
      </c>
      <c r="BI70" s="51">
        <f>IF(D70="","",BH70*AG70)</f>
        <v/>
      </c>
      <c r="BJ70" s="51">
        <f>IF(D70="","",IF(OR(R70="A",R70="AA",R70="AAA"),BI70,0))</f>
        <v/>
      </c>
      <c r="BK70" s="51">
        <f>IF(D70="","",IF(R70="B",BI70,0))</f>
        <v/>
      </c>
      <c r="BL70" s="51">
        <f>IF(D70="","",IF(R70="C",BI70,0))</f>
        <v/>
      </c>
      <c r="BM70" s="51">
        <f>IF(D70="","",IFERROR(MAX(0,MIN(BI70/AP70,1)),0))</f>
        <v/>
      </c>
      <c r="BN70" s="52">
        <f>IF(D70="","",AB70*AG70)</f>
        <v/>
      </c>
      <c r="BO70" s="52">
        <f>IF(D70="","",(U70+V70+X70)*AG70)</f>
        <v/>
      </c>
      <c r="BP70" s="52">
        <f>IF(D70="","",(AB70*3)*AG70)</f>
        <v/>
      </c>
      <c r="BQ70" s="52">
        <f>IF(D70="","",IF(BO70-BP70&gt;0,0,BO70-BP70))</f>
        <v/>
      </c>
      <c r="BR70" s="52">
        <f>IF(D70="","",IF(BO70-BP70-BN70&gt;0,0,BO70-BP70-BN70))</f>
        <v/>
      </c>
      <c r="BS70" s="53">
        <f>IF(D70="","",IFERROR(AB70*AI70,0))</f>
        <v/>
      </c>
      <c r="BT70" s="53">
        <f>IF(D70="","",IFERROR(IF(X70&gt;12, AI70*(U70+V70+X70), AI70*(U70+V70)),0))</f>
        <v/>
      </c>
      <c r="BU70" s="53">
        <f>IF(D70="","",IFERROR(((AB70*3)*AI70),0))</f>
        <v/>
      </c>
      <c r="BV70" s="53">
        <f>IF(D70="","",IF(BT70-BU70&gt;0,0,BT70-BU70))</f>
        <v/>
      </c>
      <c r="BW70" s="53">
        <f>IF(D70="","",IF(BT70-BU70-BS70&gt;0,0,BT70-BU70-BS70))</f>
        <v/>
      </c>
      <c r="BX70" s="36">
        <f>IF(D70="","",IFERROR(VLOOKUP(D70,'produto-entrada-7'!A:M,3,0),"SEM PEDIDO"))</f>
        <v/>
      </c>
      <c r="BY70" s="36">
        <f>IF(D70="","",VLOOKUP(D70,'produto-estoque-total-7'!A:AB,25,0))</f>
        <v/>
      </c>
      <c r="BZ70" s="36">
        <f>IF(D70="","",IFERROR(VLOOKUP(D70,'produto-estoque-total-7'!A:AB,26,0)/100,0))</f>
        <v/>
      </c>
      <c r="CA70" s="36">
        <f>IF(D70="","",IFERROR(VLOOKUP(D70,'produto-estoque-total-7'!A:AB,27,0)/100,0))</f>
        <v/>
      </c>
      <c r="CB70" s="41">
        <f>IF(D70="","",V70*AF70)</f>
        <v/>
      </c>
      <c r="CC70" s="41">
        <f>IF(D70="","",V70*AI70)</f>
        <v/>
      </c>
      <c r="CD70" s="54">
        <f>IF(D70="","",VLOOKUP(D70,'produto-estoque-total-7'!A:AB,28,0))</f>
        <v/>
      </c>
    </row>
    <row r="71">
      <c r="A71" s="36">
        <f>IF(D71="","",VLOOKUP(D71,'produto-estoque-total-7'!A:AB,3,0))</f>
        <v/>
      </c>
      <c r="B71" s="1">
        <f>IF(D71="","",VLOOKUP(D71,'produto-estoque-total-7'!A:AB,12,0))</f>
        <v/>
      </c>
      <c r="C71" s="1">
        <f>IF(D71="","",VLOOKUP(D71,'produto-estoque-total-7'!A:AB,2,0))</f>
        <v/>
      </c>
      <c r="D71" s="37">
        <f>IFERROR(IF('produto-estoque-total-7'!A70="","",'produto-estoque-total-7'!A70),"")</f>
        <v/>
      </c>
      <c r="E71" s="1">
        <f>IF(D71="","",VLOOKUP(D71,'produto-estoque-total-7'!A:AB,4,0))</f>
        <v/>
      </c>
      <c r="F71" s="36">
        <f>IF(D71="","",VLOOKUP(D71,'produto-estoque-total-7'!A:AB,13,0))</f>
        <v/>
      </c>
      <c r="G71" s="1">
        <f>IF(F71="","",VLOOKUP(F71,'FORNECEDORES X COMPRADOR'!A:D,4,0))</f>
        <v/>
      </c>
      <c r="H71" s="1">
        <f>IF(F71="","",VLOOKUP(F71,'FORNECEDORES X COMPRADOR'!A:E,5,0))</f>
        <v/>
      </c>
      <c r="I71" s="36">
        <f>IF(D71="","",VLOOKUP(D71,'produto-estoque-total-7'!A:AB,15,0))</f>
        <v/>
      </c>
      <c r="J71" s="36">
        <f>IF(D71="","",VLOOKUP(D71,'produto-estoque-total-7'!A:AB,19,0))</f>
        <v/>
      </c>
      <c r="K71" s="1">
        <f>IF(D71="","",VLOOKUP(D71,'produto-estoque-total-7'!A:AB,20,0))</f>
        <v/>
      </c>
      <c r="L71" s="36">
        <f>IF(D71="","",VLOOKUP(D71,'produto-estoque-total-7'!A:AB,17,0))</f>
        <v/>
      </c>
      <c r="M71" s="1">
        <f>IF(D71="","",VLOOKUP(D71,'produto-estoque-total-7'!A:AB,18,0))</f>
        <v/>
      </c>
      <c r="N71" s="36">
        <f>IF(D71="","",VLOOKUP(D71,'produto-estoque-total-7'!A:AB,21,0))</f>
        <v/>
      </c>
      <c r="O71" s="1">
        <f>IF(D71="","",VLOOKUP(D71,'produto-estoque-total-7'!A:AB,22,0))</f>
        <v/>
      </c>
      <c r="P71" s="36">
        <f>IF(D71="","",VLOOKUP(D71,'produto-estoque-total-7'!A:AB,23,0))</f>
        <v/>
      </c>
      <c r="Q71" s="1">
        <f>IF(D71="","",VLOOKUP(D71,'produto-estoque-total-7'!A:AB,24,0))</f>
        <v/>
      </c>
      <c r="R71" s="38">
        <f>IFERROR(IF(D71="","",VLOOKUP(D71,'produto-venda-7'!B:N,13,0)),"C")</f>
        <v/>
      </c>
      <c r="S71" s="39">
        <f>IF(D71="","",VLOOKUP(D71,'produto-estoque-total-7'!A:AB,6,0))</f>
        <v/>
      </c>
      <c r="T71" s="39">
        <f>IF(D71="","",VLOOKUP(D71,'produto-estoque-total-7'!A:AB,5,0))</f>
        <v/>
      </c>
      <c r="U71" s="40">
        <f>IF(D71="","",VLOOKUP(D71,'produto-estoque-total-7'!A:AB,11,0))</f>
        <v/>
      </c>
      <c r="V71" s="41">
        <f>IF(D71="","",IFERROR(VLOOKUP(D71,'produto-entrada-7'!A:M,10,0),0))</f>
        <v/>
      </c>
      <c r="W71" s="42" t="n"/>
      <c r="X71" s="39">
        <f>IF(D71="","",VLOOKUP(D71,'produto-estoque-total-7'!A:AB,8,0))</f>
        <v/>
      </c>
      <c r="Y71" s="39">
        <f>IF(D71="","",VLOOKUP(D71,'produto-estoque-total-7'!A:AB,9,0))</f>
        <v/>
      </c>
      <c r="Z71" s="39">
        <f>IF(D71="","",VLOOKUP(D71,'produto-estoque-total-7'!A:AB,10,0))</f>
        <v/>
      </c>
      <c r="AA71" s="39">
        <f>IFERROR(IF(D71="","",VLOOKUP(D71,'produto-venda-7'!B:N,4,0)),0)</f>
        <v/>
      </c>
      <c r="AB71" s="39">
        <f>IFERROR(IF(D71="","",VLOOKUP(D71,'produto-venda-7'!B:N,5,0)),0)</f>
        <v/>
      </c>
      <c r="AC71" s="39">
        <f>IF(D71="","",IFERROR(AA71/90,0))</f>
        <v/>
      </c>
      <c r="AD71" s="36">
        <f>IF(D71="","",IFERROR(VLOOKUP(D71,'produto-entrada-7'!A:M,4,0),0))</f>
        <v/>
      </c>
      <c r="AE71" s="36">
        <f>IFERROR(IF(D71="","",VLOOKUP(D71,'produto-venda-7'!B:N,10,0)),0)</f>
        <v/>
      </c>
      <c r="AF71" s="36">
        <f>IF(D71="","",IFERROR(VLOOKUP(D71,'produto-entrada-7'!A:M,11,0),0))</f>
        <v/>
      </c>
      <c r="AG71" s="1">
        <f>IF(D71="","",IFERROR(VLOOKUP(D71,'produto-entrada-7'!A:M,12,0),0))</f>
        <v/>
      </c>
      <c r="AH71" s="1">
        <f>IF(D71="","",IFERROR(VLOOKUP(D71,'produto-entrada-7'!A:M,13,0),0))</f>
        <v/>
      </c>
      <c r="AI71" s="36">
        <f>IFERROR(IF(D71="","",VLOOKUP(D71,'produto-venda-7'!B:N,11,0)),0)</f>
        <v/>
      </c>
      <c r="AJ71" s="43">
        <f>IF(D71="","",IFERROR(AI71*AB71,0))</f>
        <v/>
      </c>
      <c r="AK71" s="44">
        <f>IFERROR(IF(D71="","",VLOOKUP(F71,'ANALISE FORNECEDOR'!$A:$I,8,0)),"")</f>
        <v/>
      </c>
      <c r="AL71" s="44">
        <f>IF(D71="","",AVERAGE(AM71,AK71))</f>
        <v/>
      </c>
      <c r="AM71" s="44">
        <f>IFERROR(IF(D71="","",VLOOKUP(F71,'ANALISE FORNECEDOR'!$A:$I,9,0)),"")</f>
        <v/>
      </c>
      <c r="AN71" s="45">
        <f>IF(D71="","",IF(Y71&gt;12,AI71*(U71+Y71),AI71*U71))</f>
        <v/>
      </c>
      <c r="AO71" s="45">
        <f>IF(D71="","",IF(Y71&gt;12,AI71*(U71+V71+Y71),AI71*(U71+V71)))</f>
        <v/>
      </c>
      <c r="AP71" s="46">
        <f>IF(D71="","",IF(Y71&gt;12,AG71*(U71+Y71),AG71*U71))</f>
        <v/>
      </c>
      <c r="AQ71" s="46">
        <f>IF(D71="","",IF(Y71&gt;12,AG71*(U71+V71+Y71),AG71*(U71+V71)))</f>
        <v/>
      </c>
      <c r="AR71" s="46">
        <f>IF(D71="","",IF(OR(R71="A",R71="AA",R71="AAA"),AP71,0))</f>
        <v/>
      </c>
      <c r="AS71" s="46">
        <f>IF(D71="","",IF(R71="B",AP71,0))</f>
        <v/>
      </c>
      <c r="AT71" s="46">
        <f>IF(D71="","",IF(R71="C",AP71,0))</f>
        <v/>
      </c>
      <c r="AU71" s="47">
        <f>IF(D71="","",IFERROR(AN71/AJ71,0))</f>
        <v/>
      </c>
      <c r="AV71" s="47">
        <f>IF(D71="","",IFERROR(((AO71)/AJ71),0))</f>
        <v/>
      </c>
      <c r="AW71" s="48">
        <f>IF(D71="","",IF(OR(S71="S",NOT(AND(ISNUMBER(AC71),ISNUMBER(AL71),AC71*AL71&gt;=0))),0,AC71*AL71))</f>
        <v/>
      </c>
      <c r="AX71" s="49">
        <f>IFERROR(IF(D71="","",AW71*AG71),0)</f>
        <v/>
      </c>
      <c r="AY71" s="48">
        <f>IF(D71="","",IF(OR(S71="S",NOT(AND(ISNUMBER(AC71),ISNUMBER(AK71),AC71*AK71&gt;=0))),0,AC71*AK71))</f>
        <v/>
      </c>
      <c r="AZ71" s="48">
        <f>IFERROR(IF(D71="","",IF(AY71=0,0,IF(((AY71)-(U71+Y71))&lt;0,0,(AY71)-U71))),0)</f>
        <v/>
      </c>
      <c r="BA71" s="49">
        <f>IF(D71="","",AZ71*AG71)</f>
        <v/>
      </c>
      <c r="BB71" s="49">
        <f>IF(D71="","",IF(OR(R71="A",R71="AA",R71="AAA"),BA71,0))</f>
        <v/>
      </c>
      <c r="BC71" s="49">
        <f>IF(D71="","",IF(R71="B",BA71,0))</f>
        <v/>
      </c>
      <c r="BD71" s="49">
        <f>IF(D71="","",IF(R71="B",BA71,0))</f>
        <v/>
      </c>
      <c r="BE71" s="49">
        <f>IF(D71="","",IF(S71="S",
1,
IF(AC71=0,
1,
IF(
IFERROR(((U71+Y71)*AG71)/((AC71*AK71)*AG71),0)&lt;0,
0,
IF(
IFERROR(((U71+Y71)*AG71)/((AC71*AK71)*AG71),0)&gt;1,
1,
IFERROR(((U71+Y71)*AG71)/((AC71*AK71)*AG71),0)
)
)
)
))</f>
        <v/>
      </c>
      <c r="BF71" s="49">
        <f>IF(D71="","",IF(S71="S",
1,
IF(AC71=0,
1,
IF(
IFERROR(((U71+V71+Y71)*AG71)/((AC71*AK71)*AG71),0)&lt;0,
0,
IF(
IFERROR(((U71+V71+Y71)*AG71)/((AC71*AK71)*AG71),0)&gt;1,
1,
IFERROR(((U71+V71+Y71)*AG71)/((AC71*AK71)*AG71),0)
)
)
)
))</f>
        <v/>
      </c>
      <c r="BG71" s="50">
        <f>IF(D71="","",IF(S71="S",0,IF(AND(ISNUMBER(AC71),ISNUMBER(AM71)),IF(OR(AC71*AM71&lt;0,ISERR(AC71*AM71)),0,AC71*AM71),0)))</f>
        <v/>
      </c>
      <c r="BH71" s="50">
        <f>IF(D71="","",IF(BY71&gt;TODAY()-60,0,IF(Y71&gt;12,MAX(0,(U71+Y71)-BG71),MAX(0,U71-BG71))))</f>
        <v/>
      </c>
      <c r="BI71" s="51">
        <f>IF(D71="","",BH71*AG71)</f>
        <v/>
      </c>
      <c r="BJ71" s="51">
        <f>IF(D71="","",IF(OR(R71="A",R71="AA",R71="AAA"),BI71,0))</f>
        <v/>
      </c>
      <c r="BK71" s="51">
        <f>IF(D71="","",IF(R71="B",BI71,0))</f>
        <v/>
      </c>
      <c r="BL71" s="51">
        <f>IF(D71="","",IF(R71="C",BI71,0))</f>
        <v/>
      </c>
      <c r="BM71" s="51">
        <f>IF(D71="","",IFERROR(MAX(0,MIN(BI71/AP71,1)),0))</f>
        <v/>
      </c>
      <c r="BN71" s="52">
        <f>IF(D71="","",AB71*AG71)</f>
        <v/>
      </c>
      <c r="BO71" s="52">
        <f>IF(D71="","",(U71+V71+X71)*AG71)</f>
        <v/>
      </c>
      <c r="BP71" s="52">
        <f>IF(D71="","",(AB71*3)*AG71)</f>
        <v/>
      </c>
      <c r="BQ71" s="52">
        <f>IF(D71="","",IF(BO71-BP71&gt;0,0,BO71-BP71))</f>
        <v/>
      </c>
      <c r="BR71" s="52">
        <f>IF(D71="","",IF(BO71-BP71-BN71&gt;0,0,BO71-BP71-BN71))</f>
        <v/>
      </c>
      <c r="BS71" s="53">
        <f>IF(D71="","",IFERROR(AB71*AI71,0))</f>
        <v/>
      </c>
      <c r="BT71" s="53">
        <f>IF(D71="","",IFERROR(IF(X71&gt;12, AI71*(U71+V71+X71), AI71*(U71+V71)),0))</f>
        <v/>
      </c>
      <c r="BU71" s="53">
        <f>IF(D71="","",IFERROR(((AB71*3)*AI71),0))</f>
        <v/>
      </c>
      <c r="BV71" s="53">
        <f>IF(D71="","",IF(BT71-BU71&gt;0,0,BT71-BU71))</f>
        <v/>
      </c>
      <c r="BW71" s="53">
        <f>IF(D71="","",IF(BT71-BU71-BS71&gt;0,0,BT71-BU71-BS71))</f>
        <v/>
      </c>
      <c r="BX71" s="36">
        <f>IF(D71="","",IFERROR(VLOOKUP(D71,'produto-entrada-7'!A:M,3,0),"SEM PEDIDO"))</f>
        <v/>
      </c>
      <c r="BY71" s="36">
        <f>IF(D71="","",VLOOKUP(D71,'produto-estoque-total-7'!A:AB,25,0))</f>
        <v/>
      </c>
      <c r="BZ71" s="36">
        <f>IF(D71="","",IFERROR(VLOOKUP(D71,'produto-estoque-total-7'!A:AB,26,0)/100,0))</f>
        <v/>
      </c>
      <c r="CA71" s="36">
        <f>IF(D71="","",IFERROR(VLOOKUP(D71,'produto-estoque-total-7'!A:AB,27,0)/100,0))</f>
        <v/>
      </c>
      <c r="CB71" s="41">
        <f>IF(D71="","",V71*AF71)</f>
        <v/>
      </c>
      <c r="CC71" s="41">
        <f>IF(D71="","",V71*AI71)</f>
        <v/>
      </c>
      <c r="CD71" s="54">
        <f>IF(D71="","",VLOOKUP(D71,'produto-estoque-total-7'!A:AB,28,0))</f>
        <v/>
      </c>
    </row>
    <row r="72">
      <c r="A72" s="36">
        <f>IF(D72="","",VLOOKUP(D72,'produto-estoque-total-7'!A:AB,3,0))</f>
        <v/>
      </c>
      <c r="B72" s="1">
        <f>IF(D72="","",VLOOKUP(D72,'produto-estoque-total-7'!A:AB,12,0))</f>
        <v/>
      </c>
      <c r="C72" s="1">
        <f>IF(D72="","",VLOOKUP(D72,'produto-estoque-total-7'!A:AB,2,0))</f>
        <v/>
      </c>
      <c r="D72" s="37">
        <f>IFERROR(IF('produto-estoque-total-7'!A71="","",'produto-estoque-total-7'!A71),"")</f>
        <v/>
      </c>
      <c r="E72" s="1">
        <f>IF(D72="","",VLOOKUP(D72,'produto-estoque-total-7'!A:AB,4,0))</f>
        <v/>
      </c>
      <c r="F72" s="36">
        <f>IF(D72="","",VLOOKUP(D72,'produto-estoque-total-7'!A:AB,13,0))</f>
        <v/>
      </c>
      <c r="G72" s="1">
        <f>IF(F72="","",VLOOKUP(F72,'FORNECEDORES X COMPRADOR'!A:D,4,0))</f>
        <v/>
      </c>
      <c r="H72" s="1">
        <f>IF(F72="","",VLOOKUP(F72,'FORNECEDORES X COMPRADOR'!A:E,5,0))</f>
        <v/>
      </c>
      <c r="I72" s="36">
        <f>IF(D72="","",VLOOKUP(D72,'produto-estoque-total-7'!A:AB,15,0))</f>
        <v/>
      </c>
      <c r="J72" s="36">
        <f>IF(D72="","",VLOOKUP(D72,'produto-estoque-total-7'!A:AB,19,0))</f>
        <v/>
      </c>
      <c r="K72" s="1">
        <f>IF(D72="","",VLOOKUP(D72,'produto-estoque-total-7'!A:AB,20,0))</f>
        <v/>
      </c>
      <c r="L72" s="36">
        <f>IF(D72="","",VLOOKUP(D72,'produto-estoque-total-7'!A:AB,17,0))</f>
        <v/>
      </c>
      <c r="M72" s="1">
        <f>IF(D72="","",VLOOKUP(D72,'produto-estoque-total-7'!A:AB,18,0))</f>
        <v/>
      </c>
      <c r="N72" s="36">
        <f>IF(D72="","",VLOOKUP(D72,'produto-estoque-total-7'!A:AB,21,0))</f>
        <v/>
      </c>
      <c r="O72" s="1">
        <f>IF(D72="","",VLOOKUP(D72,'produto-estoque-total-7'!A:AB,22,0))</f>
        <v/>
      </c>
      <c r="P72" s="36">
        <f>IF(D72="","",VLOOKUP(D72,'produto-estoque-total-7'!A:AB,23,0))</f>
        <v/>
      </c>
      <c r="Q72" s="1">
        <f>IF(D72="","",VLOOKUP(D72,'produto-estoque-total-7'!A:AB,24,0))</f>
        <v/>
      </c>
      <c r="R72" s="38">
        <f>IFERROR(IF(D72="","",VLOOKUP(D72,'produto-venda-7'!B:N,13,0)),"C")</f>
        <v/>
      </c>
      <c r="S72" s="39">
        <f>IF(D72="","",VLOOKUP(D72,'produto-estoque-total-7'!A:AB,6,0))</f>
        <v/>
      </c>
      <c r="T72" s="39">
        <f>IF(D72="","",VLOOKUP(D72,'produto-estoque-total-7'!A:AB,5,0))</f>
        <v/>
      </c>
      <c r="U72" s="40">
        <f>IF(D72="","",VLOOKUP(D72,'produto-estoque-total-7'!A:AB,11,0))</f>
        <v/>
      </c>
      <c r="V72" s="41">
        <f>IF(D72="","",IFERROR(VLOOKUP(D72,'produto-entrada-7'!A:M,10,0),0))</f>
        <v/>
      </c>
      <c r="W72" s="42" t="n"/>
      <c r="X72" s="39">
        <f>IF(D72="","",VLOOKUP(D72,'produto-estoque-total-7'!A:AB,8,0))</f>
        <v/>
      </c>
      <c r="Y72" s="39">
        <f>IF(D72="","",VLOOKUP(D72,'produto-estoque-total-7'!A:AB,9,0))</f>
        <v/>
      </c>
      <c r="Z72" s="39">
        <f>IF(D72="","",VLOOKUP(D72,'produto-estoque-total-7'!A:AB,10,0))</f>
        <v/>
      </c>
      <c r="AA72" s="39">
        <f>IFERROR(IF(D72="","",VLOOKUP(D72,'produto-venda-7'!B:N,4,0)),0)</f>
        <v/>
      </c>
      <c r="AB72" s="39">
        <f>IFERROR(IF(D72="","",VLOOKUP(D72,'produto-venda-7'!B:N,5,0)),0)</f>
        <v/>
      </c>
      <c r="AC72" s="39">
        <f>IF(D72="","",IFERROR(AA72/90,0))</f>
        <v/>
      </c>
      <c r="AD72" s="36">
        <f>IF(D72="","",IFERROR(VLOOKUP(D72,'produto-entrada-7'!A:M,4,0),0))</f>
        <v/>
      </c>
      <c r="AE72" s="36">
        <f>IFERROR(IF(D72="","",VLOOKUP(D72,'produto-venda-7'!B:N,10,0)),0)</f>
        <v/>
      </c>
      <c r="AF72" s="36">
        <f>IF(D72="","",IFERROR(VLOOKUP(D72,'produto-entrada-7'!A:M,11,0),0))</f>
        <v/>
      </c>
      <c r="AG72" s="1">
        <f>IF(D72="","",IFERROR(VLOOKUP(D72,'produto-entrada-7'!A:M,12,0),0))</f>
        <v/>
      </c>
      <c r="AH72" s="1">
        <f>IF(D72="","",IFERROR(VLOOKUP(D72,'produto-entrada-7'!A:M,13,0),0))</f>
        <v/>
      </c>
      <c r="AI72" s="36">
        <f>IFERROR(IF(D72="","",VLOOKUP(D72,'produto-venda-7'!B:N,11,0)),0)</f>
        <v/>
      </c>
      <c r="AJ72" s="43">
        <f>IF(D72="","",IFERROR(AI72*AB72,0))</f>
        <v/>
      </c>
      <c r="AK72" s="44">
        <f>IFERROR(IF(D72="","",VLOOKUP(F72,'ANALISE FORNECEDOR'!$A:$I,8,0)),"")</f>
        <v/>
      </c>
      <c r="AL72" s="44">
        <f>IF(D72="","",AVERAGE(AM72,AK72))</f>
        <v/>
      </c>
      <c r="AM72" s="44">
        <f>IFERROR(IF(D72="","",VLOOKUP(F72,'ANALISE FORNECEDOR'!$A:$I,9,0)),"")</f>
        <v/>
      </c>
      <c r="AN72" s="45">
        <f>IF(D72="","",IF(Y72&gt;12,AI72*(U72+Y72),AI72*U72))</f>
        <v/>
      </c>
      <c r="AO72" s="45">
        <f>IF(D72="","",IF(Y72&gt;12,AI72*(U72+V72+Y72),AI72*(U72+V72)))</f>
        <v/>
      </c>
      <c r="AP72" s="46">
        <f>IF(D72="","",IF(Y72&gt;12,AG72*(U72+Y72),AG72*U72))</f>
        <v/>
      </c>
      <c r="AQ72" s="46">
        <f>IF(D72="","",IF(Y72&gt;12,AG72*(U72+V72+Y72),AG72*(U72+V72)))</f>
        <v/>
      </c>
      <c r="AR72" s="46">
        <f>IF(D72="","",IF(OR(R72="A",R72="AA",R72="AAA"),AP72,0))</f>
        <v/>
      </c>
      <c r="AS72" s="46">
        <f>IF(D72="","",IF(R72="B",AP72,0))</f>
        <v/>
      </c>
      <c r="AT72" s="46">
        <f>IF(D72="","",IF(R72="C",AP72,0))</f>
        <v/>
      </c>
      <c r="AU72" s="47">
        <f>IF(D72="","",IFERROR(AN72/AJ72,0))</f>
        <v/>
      </c>
      <c r="AV72" s="47">
        <f>IF(D72="","",IFERROR(((AO72)/AJ72),0))</f>
        <v/>
      </c>
      <c r="AW72" s="48">
        <f>IF(D72="","",IF(OR(S72="S",NOT(AND(ISNUMBER(AC72),ISNUMBER(AL72),AC72*AL72&gt;=0))),0,AC72*AL72))</f>
        <v/>
      </c>
      <c r="AX72" s="49">
        <f>IFERROR(IF(D72="","",AW72*AG72),0)</f>
        <v/>
      </c>
      <c r="AY72" s="48">
        <f>IF(D72="","",IF(OR(S72="S",NOT(AND(ISNUMBER(AC72),ISNUMBER(AK72),AC72*AK72&gt;=0))),0,AC72*AK72))</f>
        <v/>
      </c>
      <c r="AZ72" s="48">
        <f>IFERROR(IF(D72="","",IF(AY72=0,0,IF(((AY72)-(U72+Y72))&lt;0,0,(AY72)-U72))),0)</f>
        <v/>
      </c>
      <c r="BA72" s="49">
        <f>IF(D72="","",AZ72*AG72)</f>
        <v/>
      </c>
      <c r="BB72" s="49">
        <f>IF(D72="","",IF(OR(R72="A",R72="AA",R72="AAA"),BA72,0))</f>
        <v/>
      </c>
      <c r="BC72" s="49">
        <f>IF(D72="","",IF(R72="B",BA72,0))</f>
        <v/>
      </c>
      <c r="BD72" s="49">
        <f>IF(D72="","",IF(R72="B",BA72,0))</f>
        <v/>
      </c>
      <c r="BE72" s="49">
        <f>IF(D72="","",IF(S72="S",
1,
IF(AC72=0,
1,
IF(
IFERROR(((U72+Y72)*AG72)/((AC72*AK72)*AG72),0)&lt;0,
0,
IF(
IFERROR(((U72+Y72)*AG72)/((AC72*AK72)*AG72),0)&gt;1,
1,
IFERROR(((U72+Y72)*AG72)/((AC72*AK72)*AG72),0)
)
)
)
))</f>
        <v/>
      </c>
      <c r="BF72" s="49">
        <f>IF(D72="","",IF(S72="S",
1,
IF(AC72=0,
1,
IF(
IFERROR(((U72+V72+Y72)*AG72)/((AC72*AK72)*AG72),0)&lt;0,
0,
IF(
IFERROR(((U72+V72+Y72)*AG72)/((AC72*AK72)*AG72),0)&gt;1,
1,
IFERROR(((U72+V72+Y72)*AG72)/((AC72*AK72)*AG72),0)
)
)
)
))</f>
        <v/>
      </c>
      <c r="BG72" s="50">
        <f>IF(D72="","",IF(S72="S",0,IF(AND(ISNUMBER(AC72),ISNUMBER(AM72)),IF(OR(AC72*AM72&lt;0,ISERR(AC72*AM72)),0,AC72*AM72),0)))</f>
        <v/>
      </c>
      <c r="BH72" s="50">
        <f>IF(D72="","",IF(BY72&gt;TODAY()-60,0,IF(Y72&gt;12,MAX(0,(U72+Y72)-BG72),MAX(0,U72-BG72))))</f>
        <v/>
      </c>
      <c r="BI72" s="51">
        <f>IF(D72="","",BH72*AG72)</f>
        <v/>
      </c>
      <c r="BJ72" s="51">
        <f>IF(D72="","",IF(OR(R72="A",R72="AA",R72="AAA"),BI72,0))</f>
        <v/>
      </c>
      <c r="BK72" s="51">
        <f>IF(D72="","",IF(R72="B",BI72,0))</f>
        <v/>
      </c>
      <c r="BL72" s="51">
        <f>IF(D72="","",IF(R72="C",BI72,0))</f>
        <v/>
      </c>
      <c r="BM72" s="51">
        <f>IF(D72="","",IFERROR(MAX(0,MIN(BI72/AP72,1)),0))</f>
        <v/>
      </c>
      <c r="BN72" s="52">
        <f>IF(D72="","",AB72*AG72)</f>
        <v/>
      </c>
      <c r="BO72" s="52">
        <f>IF(D72="","",(U72+V72+X72)*AG72)</f>
        <v/>
      </c>
      <c r="BP72" s="52">
        <f>IF(D72="","",(AB72*3)*AG72)</f>
        <v/>
      </c>
      <c r="BQ72" s="52">
        <f>IF(D72="","",IF(BO72-BP72&gt;0,0,BO72-BP72))</f>
        <v/>
      </c>
      <c r="BR72" s="52">
        <f>IF(D72="","",IF(BO72-BP72-BN72&gt;0,0,BO72-BP72-BN72))</f>
        <v/>
      </c>
      <c r="BS72" s="53">
        <f>IF(D72="","",IFERROR(AB72*AI72,0))</f>
        <v/>
      </c>
      <c r="BT72" s="53">
        <f>IF(D72="","",IFERROR(IF(X72&gt;12, AI72*(U72+V72+X72), AI72*(U72+V72)),0))</f>
        <v/>
      </c>
      <c r="BU72" s="53">
        <f>IF(D72="","",IFERROR(((AB72*3)*AI72),0))</f>
        <v/>
      </c>
      <c r="BV72" s="53">
        <f>IF(D72="","",IF(BT72-BU72&gt;0,0,BT72-BU72))</f>
        <v/>
      </c>
      <c r="BW72" s="53">
        <f>IF(D72="","",IF(BT72-BU72-BS72&gt;0,0,BT72-BU72-BS72))</f>
        <v/>
      </c>
      <c r="BX72" s="36">
        <f>IF(D72="","",IFERROR(VLOOKUP(D72,'produto-entrada-7'!A:M,3,0),"SEM PEDIDO"))</f>
        <v/>
      </c>
      <c r="BY72" s="36">
        <f>IF(D72="","",VLOOKUP(D72,'produto-estoque-total-7'!A:AB,25,0))</f>
        <v/>
      </c>
      <c r="BZ72" s="36">
        <f>IF(D72="","",IFERROR(VLOOKUP(D72,'produto-estoque-total-7'!A:AB,26,0)/100,0))</f>
        <v/>
      </c>
      <c r="CA72" s="36">
        <f>IF(D72="","",IFERROR(VLOOKUP(D72,'produto-estoque-total-7'!A:AB,27,0)/100,0))</f>
        <v/>
      </c>
      <c r="CB72" s="41">
        <f>IF(D72="","",V72*AF72)</f>
        <v/>
      </c>
      <c r="CC72" s="41">
        <f>IF(D72="","",V72*AI72)</f>
        <v/>
      </c>
      <c r="CD72" s="54">
        <f>IF(D72="","",VLOOKUP(D72,'produto-estoque-total-7'!A:AB,28,0))</f>
        <v/>
      </c>
    </row>
    <row r="73">
      <c r="A73" s="36">
        <f>IF(D73="","",VLOOKUP(D73,'produto-estoque-total-7'!A:AB,3,0))</f>
        <v/>
      </c>
      <c r="B73" s="1">
        <f>IF(D73="","",VLOOKUP(D73,'produto-estoque-total-7'!A:AB,12,0))</f>
        <v/>
      </c>
      <c r="C73" s="1">
        <f>IF(D73="","",VLOOKUP(D73,'produto-estoque-total-7'!A:AB,2,0))</f>
        <v/>
      </c>
      <c r="D73" s="37">
        <f>IFERROR(IF('produto-estoque-total-7'!A72="","",'produto-estoque-total-7'!A72),"")</f>
        <v/>
      </c>
      <c r="E73" s="1">
        <f>IF(D73="","",VLOOKUP(D73,'produto-estoque-total-7'!A:AB,4,0))</f>
        <v/>
      </c>
      <c r="F73" s="36">
        <f>IF(D73="","",VLOOKUP(D73,'produto-estoque-total-7'!A:AB,13,0))</f>
        <v/>
      </c>
      <c r="G73" s="1">
        <f>IF(F73="","",VLOOKUP(F73,'FORNECEDORES X COMPRADOR'!A:D,4,0))</f>
        <v/>
      </c>
      <c r="H73" s="1">
        <f>IF(F73="","",VLOOKUP(F73,'FORNECEDORES X COMPRADOR'!A:E,5,0))</f>
        <v/>
      </c>
      <c r="I73" s="36">
        <f>IF(D73="","",VLOOKUP(D73,'produto-estoque-total-7'!A:AB,15,0))</f>
        <v/>
      </c>
      <c r="J73" s="36">
        <f>IF(D73="","",VLOOKUP(D73,'produto-estoque-total-7'!A:AB,19,0))</f>
        <v/>
      </c>
      <c r="K73" s="1">
        <f>IF(D73="","",VLOOKUP(D73,'produto-estoque-total-7'!A:AB,20,0))</f>
        <v/>
      </c>
      <c r="L73" s="36">
        <f>IF(D73="","",VLOOKUP(D73,'produto-estoque-total-7'!A:AB,17,0))</f>
        <v/>
      </c>
      <c r="M73" s="1">
        <f>IF(D73="","",VLOOKUP(D73,'produto-estoque-total-7'!A:AB,18,0))</f>
        <v/>
      </c>
      <c r="N73" s="36">
        <f>IF(D73="","",VLOOKUP(D73,'produto-estoque-total-7'!A:AB,21,0))</f>
        <v/>
      </c>
      <c r="O73" s="1">
        <f>IF(D73="","",VLOOKUP(D73,'produto-estoque-total-7'!A:AB,22,0))</f>
        <v/>
      </c>
      <c r="P73" s="36">
        <f>IF(D73="","",VLOOKUP(D73,'produto-estoque-total-7'!A:AB,23,0))</f>
        <v/>
      </c>
      <c r="Q73" s="1">
        <f>IF(D73="","",VLOOKUP(D73,'produto-estoque-total-7'!A:AB,24,0))</f>
        <v/>
      </c>
      <c r="R73" s="38">
        <f>IFERROR(IF(D73="","",VLOOKUP(D73,'produto-venda-7'!B:N,13,0)),"C")</f>
        <v/>
      </c>
      <c r="S73" s="39">
        <f>IF(D73="","",VLOOKUP(D73,'produto-estoque-total-7'!A:AB,6,0))</f>
        <v/>
      </c>
      <c r="T73" s="39">
        <f>IF(D73="","",VLOOKUP(D73,'produto-estoque-total-7'!A:AB,5,0))</f>
        <v/>
      </c>
      <c r="U73" s="40">
        <f>IF(D73="","",VLOOKUP(D73,'produto-estoque-total-7'!A:AB,11,0))</f>
        <v/>
      </c>
      <c r="V73" s="41">
        <f>IF(D73="","",IFERROR(VLOOKUP(D73,'produto-entrada-7'!A:M,10,0),0))</f>
        <v/>
      </c>
      <c r="W73" s="42" t="n"/>
      <c r="X73" s="39">
        <f>IF(D73="","",VLOOKUP(D73,'produto-estoque-total-7'!A:AB,8,0))</f>
        <v/>
      </c>
      <c r="Y73" s="39">
        <f>IF(D73="","",VLOOKUP(D73,'produto-estoque-total-7'!A:AB,9,0))</f>
        <v/>
      </c>
      <c r="Z73" s="39">
        <f>IF(D73="","",VLOOKUP(D73,'produto-estoque-total-7'!A:AB,10,0))</f>
        <v/>
      </c>
      <c r="AA73" s="39">
        <f>IFERROR(IF(D73="","",VLOOKUP(D73,'produto-venda-7'!B:N,4,0)),0)</f>
        <v/>
      </c>
      <c r="AB73" s="39">
        <f>IFERROR(IF(D73="","",VLOOKUP(D73,'produto-venda-7'!B:N,5,0)),0)</f>
        <v/>
      </c>
      <c r="AC73" s="39">
        <f>IF(D73="","",IFERROR(AA73/90,0))</f>
        <v/>
      </c>
      <c r="AD73" s="36">
        <f>IF(D73="","",IFERROR(VLOOKUP(D73,'produto-entrada-7'!A:M,4,0),0))</f>
        <v/>
      </c>
      <c r="AE73" s="36">
        <f>IFERROR(IF(D73="","",VLOOKUP(D73,'produto-venda-7'!B:N,10,0)),0)</f>
        <v/>
      </c>
      <c r="AF73" s="36">
        <f>IF(D73="","",IFERROR(VLOOKUP(D73,'produto-entrada-7'!A:M,11,0),0))</f>
        <v/>
      </c>
      <c r="AG73" s="1">
        <f>IF(D73="","",IFERROR(VLOOKUP(D73,'produto-entrada-7'!A:M,12,0),0))</f>
        <v/>
      </c>
      <c r="AH73" s="1">
        <f>IF(D73="","",IFERROR(VLOOKUP(D73,'produto-entrada-7'!A:M,13,0),0))</f>
        <v/>
      </c>
      <c r="AI73" s="36">
        <f>IFERROR(IF(D73="","",VLOOKUP(D73,'produto-venda-7'!B:N,11,0)),0)</f>
        <v/>
      </c>
      <c r="AJ73" s="43">
        <f>IF(D73="","",IFERROR(AI73*AB73,0))</f>
        <v/>
      </c>
      <c r="AK73" s="44">
        <f>IFERROR(IF(D73="","",VLOOKUP(F73,'ANALISE FORNECEDOR'!$A:$I,8,0)),"")</f>
        <v/>
      </c>
      <c r="AL73" s="44">
        <f>IF(D73="","",AVERAGE(AM73,AK73))</f>
        <v/>
      </c>
      <c r="AM73" s="44">
        <f>IFERROR(IF(D73="","",VLOOKUP(F73,'ANALISE FORNECEDOR'!$A:$I,9,0)),"")</f>
        <v/>
      </c>
      <c r="AN73" s="45">
        <f>IF(D73="","",IF(Y73&gt;12,AI73*(U73+Y73),AI73*U73))</f>
        <v/>
      </c>
      <c r="AO73" s="45">
        <f>IF(D73="","",IF(Y73&gt;12,AI73*(U73+V73+Y73),AI73*(U73+V73)))</f>
        <v/>
      </c>
      <c r="AP73" s="46">
        <f>IF(D73="","",IF(Y73&gt;12,AG73*(U73+Y73),AG73*U73))</f>
        <v/>
      </c>
      <c r="AQ73" s="46">
        <f>IF(D73="","",IF(Y73&gt;12,AG73*(U73+V73+Y73),AG73*(U73+V73)))</f>
        <v/>
      </c>
      <c r="AR73" s="46">
        <f>IF(D73="","",IF(OR(R73="A",R73="AA",R73="AAA"),AP73,0))</f>
        <v/>
      </c>
      <c r="AS73" s="46">
        <f>IF(D73="","",IF(R73="B",AP73,0))</f>
        <v/>
      </c>
      <c r="AT73" s="46">
        <f>IF(D73="","",IF(R73="C",AP73,0))</f>
        <v/>
      </c>
      <c r="AU73" s="47">
        <f>IF(D73="","",IFERROR(AN73/AJ73,0))</f>
        <v/>
      </c>
      <c r="AV73" s="47">
        <f>IF(D73="","",IFERROR(((AO73)/AJ73),0))</f>
        <v/>
      </c>
      <c r="AW73" s="48">
        <f>IF(D73="","",IF(OR(S73="S",NOT(AND(ISNUMBER(AC73),ISNUMBER(AL73),AC73*AL73&gt;=0))),0,AC73*AL73))</f>
        <v/>
      </c>
      <c r="AX73" s="49">
        <f>IFERROR(IF(D73="","",AW73*AG73),0)</f>
        <v/>
      </c>
      <c r="AY73" s="48">
        <f>IF(D73="","",IF(OR(S73="S",NOT(AND(ISNUMBER(AC73),ISNUMBER(AK73),AC73*AK73&gt;=0))),0,AC73*AK73))</f>
        <v/>
      </c>
      <c r="AZ73" s="48">
        <f>IFERROR(IF(D73="","",IF(AY73=0,0,IF(((AY73)-(U73+Y73))&lt;0,0,(AY73)-U73))),0)</f>
        <v/>
      </c>
      <c r="BA73" s="49">
        <f>IF(D73="","",AZ73*AG73)</f>
        <v/>
      </c>
      <c r="BB73" s="49">
        <f>IF(D73="","",IF(OR(R73="A",R73="AA",R73="AAA"),BA73,0))</f>
        <v/>
      </c>
      <c r="BC73" s="49">
        <f>IF(D73="","",IF(R73="B",BA73,0))</f>
        <v/>
      </c>
      <c r="BD73" s="49">
        <f>IF(D73="","",IF(R73="B",BA73,0))</f>
        <v/>
      </c>
      <c r="BE73" s="49">
        <f>IF(D73="","",IF(S73="S",
1,
IF(AC73=0,
1,
IF(
IFERROR(((U73+Y73)*AG73)/((AC73*AK73)*AG73),0)&lt;0,
0,
IF(
IFERROR(((U73+Y73)*AG73)/((AC73*AK73)*AG73),0)&gt;1,
1,
IFERROR(((U73+Y73)*AG73)/((AC73*AK73)*AG73),0)
)
)
)
))</f>
        <v/>
      </c>
      <c r="BF73" s="49">
        <f>IF(D73="","",IF(S73="S",
1,
IF(AC73=0,
1,
IF(
IFERROR(((U73+V73+Y73)*AG73)/((AC73*AK73)*AG73),0)&lt;0,
0,
IF(
IFERROR(((U73+V73+Y73)*AG73)/((AC73*AK73)*AG73),0)&gt;1,
1,
IFERROR(((U73+V73+Y73)*AG73)/((AC73*AK73)*AG73),0)
)
)
)
))</f>
        <v/>
      </c>
      <c r="BG73" s="50">
        <f>IF(D73="","",IF(S73="S",0,IF(AND(ISNUMBER(AC73),ISNUMBER(AM73)),IF(OR(AC73*AM73&lt;0,ISERR(AC73*AM73)),0,AC73*AM73),0)))</f>
        <v/>
      </c>
      <c r="BH73" s="50">
        <f>IF(D73="","",IF(BY73&gt;TODAY()-60,0,IF(Y73&gt;12,MAX(0,(U73+Y73)-BG73),MAX(0,U73-BG73))))</f>
        <v/>
      </c>
      <c r="BI73" s="51">
        <f>IF(D73="","",BH73*AG73)</f>
        <v/>
      </c>
      <c r="BJ73" s="51">
        <f>IF(D73="","",IF(OR(R73="A",R73="AA",R73="AAA"),BI73,0))</f>
        <v/>
      </c>
      <c r="BK73" s="51">
        <f>IF(D73="","",IF(R73="B",BI73,0))</f>
        <v/>
      </c>
      <c r="BL73" s="51">
        <f>IF(D73="","",IF(R73="C",BI73,0))</f>
        <v/>
      </c>
      <c r="BM73" s="51">
        <f>IF(D73="","",IFERROR(MAX(0,MIN(BI73/AP73,1)),0))</f>
        <v/>
      </c>
      <c r="BN73" s="52">
        <f>IF(D73="","",AB73*AG73)</f>
        <v/>
      </c>
      <c r="BO73" s="52">
        <f>IF(D73="","",(U73+V73+X73)*AG73)</f>
        <v/>
      </c>
      <c r="BP73" s="52">
        <f>IF(D73="","",(AB73*3)*AG73)</f>
        <v/>
      </c>
      <c r="BQ73" s="52">
        <f>IF(D73="","",IF(BO73-BP73&gt;0,0,BO73-BP73))</f>
        <v/>
      </c>
      <c r="BR73" s="52">
        <f>IF(D73="","",IF(BO73-BP73-BN73&gt;0,0,BO73-BP73-BN73))</f>
        <v/>
      </c>
      <c r="BS73" s="53">
        <f>IF(D73="","",IFERROR(AB73*AI73,0))</f>
        <v/>
      </c>
      <c r="BT73" s="53">
        <f>IF(D73="","",IFERROR(IF(X73&gt;12, AI73*(U73+V73+X73), AI73*(U73+V73)),0))</f>
        <v/>
      </c>
      <c r="BU73" s="53">
        <f>IF(D73="","",IFERROR(((AB73*3)*AI73),0))</f>
        <v/>
      </c>
      <c r="BV73" s="53">
        <f>IF(D73="","",IF(BT73-BU73&gt;0,0,BT73-BU73))</f>
        <v/>
      </c>
      <c r="BW73" s="53">
        <f>IF(D73="","",IF(BT73-BU73-BS73&gt;0,0,BT73-BU73-BS73))</f>
        <v/>
      </c>
      <c r="BX73" s="36">
        <f>IF(D73="","",IFERROR(VLOOKUP(D73,'produto-entrada-7'!A:M,3,0),"SEM PEDIDO"))</f>
        <v/>
      </c>
      <c r="BY73" s="36">
        <f>IF(D73="","",VLOOKUP(D73,'produto-estoque-total-7'!A:AB,25,0))</f>
        <v/>
      </c>
      <c r="BZ73" s="36">
        <f>IF(D73="","",IFERROR(VLOOKUP(D73,'produto-estoque-total-7'!A:AB,26,0)/100,0))</f>
        <v/>
      </c>
      <c r="CA73" s="36">
        <f>IF(D73="","",IFERROR(VLOOKUP(D73,'produto-estoque-total-7'!A:AB,27,0)/100,0))</f>
        <v/>
      </c>
      <c r="CB73" s="41">
        <f>IF(D73="","",V73*AF73)</f>
        <v/>
      </c>
      <c r="CC73" s="41">
        <f>IF(D73="","",V73*AI73)</f>
        <v/>
      </c>
      <c r="CD73" s="54">
        <f>IF(D73="","",VLOOKUP(D73,'produto-estoque-total-7'!A:AB,28,0))</f>
        <v/>
      </c>
    </row>
    <row r="74">
      <c r="A74" s="36">
        <f>IF(D74="","",VLOOKUP(D74,'produto-estoque-total-7'!A:AB,3,0))</f>
        <v/>
      </c>
      <c r="B74" s="1">
        <f>IF(D74="","",VLOOKUP(D74,'produto-estoque-total-7'!A:AB,12,0))</f>
        <v/>
      </c>
      <c r="C74" s="1">
        <f>IF(D74="","",VLOOKUP(D74,'produto-estoque-total-7'!A:AB,2,0))</f>
        <v/>
      </c>
      <c r="D74" s="37">
        <f>IFERROR(IF('produto-estoque-total-7'!A73="","",'produto-estoque-total-7'!A73),"")</f>
        <v/>
      </c>
      <c r="E74" s="1">
        <f>IF(D74="","",VLOOKUP(D74,'produto-estoque-total-7'!A:AB,4,0))</f>
        <v/>
      </c>
      <c r="F74" s="36">
        <f>IF(D74="","",VLOOKUP(D74,'produto-estoque-total-7'!A:AB,13,0))</f>
        <v/>
      </c>
      <c r="G74" s="1">
        <f>IF(F74="","",VLOOKUP(F74,'FORNECEDORES X COMPRADOR'!A:D,4,0))</f>
        <v/>
      </c>
      <c r="H74" s="1">
        <f>IF(F74="","",VLOOKUP(F74,'FORNECEDORES X COMPRADOR'!A:E,5,0))</f>
        <v/>
      </c>
      <c r="I74" s="36">
        <f>IF(D74="","",VLOOKUP(D74,'produto-estoque-total-7'!A:AB,15,0))</f>
        <v/>
      </c>
      <c r="J74" s="36">
        <f>IF(D74="","",VLOOKUP(D74,'produto-estoque-total-7'!A:AB,19,0))</f>
        <v/>
      </c>
      <c r="K74" s="1">
        <f>IF(D74="","",VLOOKUP(D74,'produto-estoque-total-7'!A:AB,20,0))</f>
        <v/>
      </c>
      <c r="L74" s="36">
        <f>IF(D74="","",VLOOKUP(D74,'produto-estoque-total-7'!A:AB,17,0))</f>
        <v/>
      </c>
      <c r="M74" s="1">
        <f>IF(D74="","",VLOOKUP(D74,'produto-estoque-total-7'!A:AB,18,0))</f>
        <v/>
      </c>
      <c r="N74" s="36">
        <f>IF(D74="","",VLOOKUP(D74,'produto-estoque-total-7'!A:AB,21,0))</f>
        <v/>
      </c>
      <c r="O74" s="1">
        <f>IF(D74="","",VLOOKUP(D74,'produto-estoque-total-7'!A:AB,22,0))</f>
        <v/>
      </c>
      <c r="P74" s="36">
        <f>IF(D74="","",VLOOKUP(D74,'produto-estoque-total-7'!A:AB,23,0))</f>
        <v/>
      </c>
      <c r="Q74" s="1">
        <f>IF(D74="","",VLOOKUP(D74,'produto-estoque-total-7'!A:AB,24,0))</f>
        <v/>
      </c>
      <c r="R74" s="38">
        <f>IFERROR(IF(D74="","",VLOOKUP(D74,'produto-venda-7'!B:N,13,0)),"C")</f>
        <v/>
      </c>
      <c r="S74" s="39">
        <f>IF(D74="","",VLOOKUP(D74,'produto-estoque-total-7'!A:AB,6,0))</f>
        <v/>
      </c>
      <c r="T74" s="39">
        <f>IF(D74="","",VLOOKUP(D74,'produto-estoque-total-7'!A:AB,5,0))</f>
        <v/>
      </c>
      <c r="U74" s="40">
        <f>IF(D74="","",VLOOKUP(D74,'produto-estoque-total-7'!A:AB,11,0))</f>
        <v/>
      </c>
      <c r="V74" s="41">
        <f>IF(D74="","",IFERROR(VLOOKUP(D74,'produto-entrada-7'!A:M,10,0),0))</f>
        <v/>
      </c>
      <c r="W74" s="42" t="n"/>
      <c r="X74" s="39">
        <f>IF(D74="","",VLOOKUP(D74,'produto-estoque-total-7'!A:AB,8,0))</f>
        <v/>
      </c>
      <c r="Y74" s="39">
        <f>IF(D74="","",VLOOKUP(D74,'produto-estoque-total-7'!A:AB,9,0))</f>
        <v/>
      </c>
      <c r="Z74" s="39">
        <f>IF(D74="","",VLOOKUP(D74,'produto-estoque-total-7'!A:AB,10,0))</f>
        <v/>
      </c>
      <c r="AA74" s="39">
        <f>IFERROR(IF(D74="","",VLOOKUP(D74,'produto-venda-7'!B:N,4,0)),0)</f>
        <v/>
      </c>
      <c r="AB74" s="39">
        <f>IFERROR(IF(D74="","",VLOOKUP(D74,'produto-venda-7'!B:N,5,0)),0)</f>
        <v/>
      </c>
      <c r="AC74" s="39">
        <f>IF(D74="","",IFERROR(AA74/90,0))</f>
        <v/>
      </c>
      <c r="AD74" s="36">
        <f>IF(D74="","",IFERROR(VLOOKUP(D74,'produto-entrada-7'!A:M,4,0),0))</f>
        <v/>
      </c>
      <c r="AE74" s="36">
        <f>IFERROR(IF(D74="","",VLOOKUP(D74,'produto-venda-7'!B:N,10,0)),0)</f>
        <v/>
      </c>
      <c r="AF74" s="36">
        <f>IF(D74="","",IFERROR(VLOOKUP(D74,'produto-entrada-7'!A:M,11,0),0))</f>
        <v/>
      </c>
      <c r="AG74" s="1">
        <f>IF(D74="","",IFERROR(VLOOKUP(D74,'produto-entrada-7'!A:M,12,0),0))</f>
        <v/>
      </c>
      <c r="AH74" s="1">
        <f>IF(D74="","",IFERROR(VLOOKUP(D74,'produto-entrada-7'!A:M,13,0),0))</f>
        <v/>
      </c>
      <c r="AI74" s="36">
        <f>IFERROR(IF(D74="","",VLOOKUP(D74,'produto-venda-7'!B:N,11,0)),0)</f>
        <v/>
      </c>
      <c r="AJ74" s="43">
        <f>IF(D74="","",IFERROR(AI74*AB74,0))</f>
        <v/>
      </c>
      <c r="AK74" s="44">
        <f>IFERROR(IF(D74="","",VLOOKUP(F74,'ANALISE FORNECEDOR'!$A:$I,8,0)),"")</f>
        <v/>
      </c>
      <c r="AL74" s="44">
        <f>IF(D74="","",AVERAGE(AM74,AK74))</f>
        <v/>
      </c>
      <c r="AM74" s="44">
        <f>IFERROR(IF(D74="","",VLOOKUP(F74,'ANALISE FORNECEDOR'!$A:$I,9,0)),"")</f>
        <v/>
      </c>
      <c r="AN74" s="45">
        <f>IF(D74="","",IF(Y74&gt;12,AI74*(U74+Y74),AI74*U74))</f>
        <v/>
      </c>
      <c r="AO74" s="45">
        <f>IF(D74="","",IF(Y74&gt;12,AI74*(U74+V74+Y74),AI74*(U74+V74)))</f>
        <v/>
      </c>
      <c r="AP74" s="46">
        <f>IF(D74="","",IF(Y74&gt;12,AG74*(U74+Y74),AG74*U74))</f>
        <v/>
      </c>
      <c r="AQ74" s="46">
        <f>IF(D74="","",IF(Y74&gt;12,AG74*(U74+V74+Y74),AG74*(U74+V74)))</f>
        <v/>
      </c>
      <c r="AR74" s="46">
        <f>IF(D74="","",IF(OR(R74="A",R74="AA",R74="AAA"),AP74,0))</f>
        <v/>
      </c>
      <c r="AS74" s="46">
        <f>IF(D74="","",IF(R74="B",AP74,0))</f>
        <v/>
      </c>
      <c r="AT74" s="46">
        <f>IF(D74="","",IF(R74="C",AP74,0))</f>
        <v/>
      </c>
      <c r="AU74" s="47">
        <f>IF(D74="","",IFERROR(AN74/AJ74,0))</f>
        <v/>
      </c>
      <c r="AV74" s="47">
        <f>IF(D74="","",IFERROR(((AO74)/AJ74),0))</f>
        <v/>
      </c>
      <c r="AW74" s="48">
        <f>IF(D74="","",IF(OR(S74="S",NOT(AND(ISNUMBER(AC74),ISNUMBER(AL74),AC74*AL74&gt;=0))),0,AC74*AL74))</f>
        <v/>
      </c>
      <c r="AX74" s="49">
        <f>IFERROR(IF(D74="","",AW74*AG74),0)</f>
        <v/>
      </c>
      <c r="AY74" s="48">
        <f>IF(D74="","",IF(OR(S74="S",NOT(AND(ISNUMBER(AC74),ISNUMBER(AK74),AC74*AK74&gt;=0))),0,AC74*AK74))</f>
        <v/>
      </c>
      <c r="AZ74" s="48">
        <f>IFERROR(IF(D74="","",IF(AY74=0,0,IF(((AY74)-(U74+Y74))&lt;0,0,(AY74)-U74))),0)</f>
        <v/>
      </c>
      <c r="BA74" s="49">
        <f>IF(D74="","",AZ74*AG74)</f>
        <v/>
      </c>
      <c r="BB74" s="49">
        <f>IF(D74="","",IF(OR(R74="A",R74="AA",R74="AAA"),BA74,0))</f>
        <v/>
      </c>
      <c r="BC74" s="49">
        <f>IF(D74="","",IF(R74="B",BA74,0))</f>
        <v/>
      </c>
      <c r="BD74" s="49">
        <f>IF(D74="","",IF(R74="B",BA74,0))</f>
        <v/>
      </c>
      <c r="BE74" s="49">
        <f>IF(D74="","",IF(S74="S",
1,
IF(AC74=0,
1,
IF(
IFERROR(((U74+Y74)*AG74)/((AC74*AK74)*AG74),0)&lt;0,
0,
IF(
IFERROR(((U74+Y74)*AG74)/((AC74*AK74)*AG74),0)&gt;1,
1,
IFERROR(((U74+Y74)*AG74)/((AC74*AK74)*AG74),0)
)
)
)
))</f>
        <v/>
      </c>
      <c r="BF74" s="49">
        <f>IF(D74="","",IF(S74="S",
1,
IF(AC74=0,
1,
IF(
IFERROR(((U74+V74+Y74)*AG74)/((AC74*AK74)*AG74),0)&lt;0,
0,
IF(
IFERROR(((U74+V74+Y74)*AG74)/((AC74*AK74)*AG74),0)&gt;1,
1,
IFERROR(((U74+V74+Y74)*AG74)/((AC74*AK74)*AG74),0)
)
)
)
))</f>
        <v/>
      </c>
      <c r="BG74" s="50">
        <f>IF(D74="","",IF(S74="S",0,IF(AND(ISNUMBER(AC74),ISNUMBER(AM74)),IF(OR(AC74*AM74&lt;0,ISERR(AC74*AM74)),0,AC74*AM74),0)))</f>
        <v/>
      </c>
      <c r="BH74" s="50">
        <f>IF(D74="","",IF(BY74&gt;TODAY()-60,0,IF(Y74&gt;12,MAX(0,(U74+Y74)-BG74),MAX(0,U74-BG74))))</f>
        <v/>
      </c>
      <c r="BI74" s="51">
        <f>IF(D74="","",BH74*AG74)</f>
        <v/>
      </c>
      <c r="BJ74" s="51">
        <f>IF(D74="","",IF(OR(R74="A",R74="AA",R74="AAA"),BI74,0))</f>
        <v/>
      </c>
      <c r="BK74" s="51">
        <f>IF(D74="","",IF(R74="B",BI74,0))</f>
        <v/>
      </c>
      <c r="BL74" s="51">
        <f>IF(D74="","",IF(R74="C",BI74,0))</f>
        <v/>
      </c>
      <c r="BM74" s="51">
        <f>IF(D74="","",IFERROR(MAX(0,MIN(BI74/AP74,1)),0))</f>
        <v/>
      </c>
      <c r="BN74" s="52">
        <f>IF(D74="","",AB74*AG74)</f>
        <v/>
      </c>
      <c r="BO74" s="52">
        <f>IF(D74="","",(U74+V74+X74)*AG74)</f>
        <v/>
      </c>
      <c r="BP74" s="52">
        <f>IF(D74="","",(AB74*3)*AG74)</f>
        <v/>
      </c>
      <c r="BQ74" s="52">
        <f>IF(D74="","",IF(BO74-BP74&gt;0,0,BO74-BP74))</f>
        <v/>
      </c>
      <c r="BR74" s="52">
        <f>IF(D74="","",IF(BO74-BP74-BN74&gt;0,0,BO74-BP74-BN74))</f>
        <v/>
      </c>
      <c r="BS74" s="53">
        <f>IF(D74="","",IFERROR(AB74*AI74,0))</f>
        <v/>
      </c>
      <c r="BT74" s="53">
        <f>IF(D74="","",IFERROR(IF(X74&gt;12, AI74*(U74+V74+X74), AI74*(U74+V74)),0))</f>
        <v/>
      </c>
      <c r="BU74" s="53">
        <f>IF(D74="","",IFERROR(((AB74*3)*AI74),0))</f>
        <v/>
      </c>
      <c r="BV74" s="53">
        <f>IF(D74="","",IF(BT74-BU74&gt;0,0,BT74-BU74))</f>
        <v/>
      </c>
      <c r="BW74" s="53">
        <f>IF(D74="","",IF(BT74-BU74-BS74&gt;0,0,BT74-BU74-BS74))</f>
        <v/>
      </c>
      <c r="BX74" s="36">
        <f>IF(D74="","",IFERROR(VLOOKUP(D74,'produto-entrada-7'!A:M,3,0),"SEM PEDIDO"))</f>
        <v/>
      </c>
      <c r="BY74" s="36">
        <f>IF(D74="","",VLOOKUP(D74,'produto-estoque-total-7'!A:AB,25,0))</f>
        <v/>
      </c>
      <c r="BZ74" s="36">
        <f>IF(D74="","",IFERROR(VLOOKUP(D74,'produto-estoque-total-7'!A:AB,26,0)/100,0))</f>
        <v/>
      </c>
      <c r="CA74" s="36">
        <f>IF(D74="","",IFERROR(VLOOKUP(D74,'produto-estoque-total-7'!A:AB,27,0)/100,0))</f>
        <v/>
      </c>
      <c r="CB74" s="41">
        <f>IF(D74="","",V74*AF74)</f>
        <v/>
      </c>
      <c r="CC74" s="41">
        <f>IF(D74="","",V74*AI74)</f>
        <v/>
      </c>
      <c r="CD74" s="54">
        <f>IF(D74="","",VLOOKUP(D74,'produto-estoque-total-7'!A:AB,28,0))</f>
        <v/>
      </c>
    </row>
    <row r="75">
      <c r="A75" s="36">
        <f>IF(D75="","",VLOOKUP(D75,'produto-estoque-total-7'!A:AB,3,0))</f>
        <v/>
      </c>
      <c r="B75" s="1">
        <f>IF(D75="","",VLOOKUP(D75,'produto-estoque-total-7'!A:AB,12,0))</f>
        <v/>
      </c>
      <c r="C75" s="1">
        <f>IF(D75="","",VLOOKUP(D75,'produto-estoque-total-7'!A:AB,2,0))</f>
        <v/>
      </c>
      <c r="D75" s="37">
        <f>IFERROR(IF('produto-estoque-total-7'!A74="","",'produto-estoque-total-7'!A74),"")</f>
        <v/>
      </c>
      <c r="E75" s="1">
        <f>IF(D75="","",VLOOKUP(D75,'produto-estoque-total-7'!A:AB,4,0))</f>
        <v/>
      </c>
      <c r="F75" s="36">
        <f>IF(D75="","",VLOOKUP(D75,'produto-estoque-total-7'!A:AB,13,0))</f>
        <v/>
      </c>
      <c r="G75" s="1">
        <f>IF(F75="","",VLOOKUP(F75,'FORNECEDORES X COMPRADOR'!A:D,4,0))</f>
        <v/>
      </c>
      <c r="H75" s="1">
        <f>IF(F75="","",VLOOKUP(F75,'FORNECEDORES X COMPRADOR'!A:E,5,0))</f>
        <v/>
      </c>
      <c r="I75" s="36">
        <f>IF(D75="","",VLOOKUP(D75,'produto-estoque-total-7'!A:AB,15,0))</f>
        <v/>
      </c>
      <c r="J75" s="36">
        <f>IF(D75="","",VLOOKUP(D75,'produto-estoque-total-7'!A:AB,19,0))</f>
        <v/>
      </c>
      <c r="K75" s="1">
        <f>IF(D75="","",VLOOKUP(D75,'produto-estoque-total-7'!A:AB,20,0))</f>
        <v/>
      </c>
      <c r="L75" s="36">
        <f>IF(D75="","",VLOOKUP(D75,'produto-estoque-total-7'!A:AB,17,0))</f>
        <v/>
      </c>
      <c r="M75" s="1">
        <f>IF(D75="","",VLOOKUP(D75,'produto-estoque-total-7'!A:AB,18,0))</f>
        <v/>
      </c>
      <c r="N75" s="36">
        <f>IF(D75="","",VLOOKUP(D75,'produto-estoque-total-7'!A:AB,21,0))</f>
        <v/>
      </c>
      <c r="O75" s="1">
        <f>IF(D75="","",VLOOKUP(D75,'produto-estoque-total-7'!A:AB,22,0))</f>
        <v/>
      </c>
      <c r="P75" s="36">
        <f>IF(D75="","",VLOOKUP(D75,'produto-estoque-total-7'!A:AB,23,0))</f>
        <v/>
      </c>
      <c r="Q75" s="1">
        <f>IF(D75="","",VLOOKUP(D75,'produto-estoque-total-7'!A:AB,24,0))</f>
        <v/>
      </c>
      <c r="R75" s="38">
        <f>IFERROR(IF(D75="","",VLOOKUP(D75,'produto-venda-7'!B:N,13,0)),"C")</f>
        <v/>
      </c>
      <c r="S75" s="39">
        <f>IF(D75="","",VLOOKUP(D75,'produto-estoque-total-7'!A:AB,6,0))</f>
        <v/>
      </c>
      <c r="T75" s="39">
        <f>IF(D75="","",VLOOKUP(D75,'produto-estoque-total-7'!A:AB,5,0))</f>
        <v/>
      </c>
      <c r="U75" s="40">
        <f>IF(D75="","",VLOOKUP(D75,'produto-estoque-total-7'!A:AB,11,0))</f>
        <v/>
      </c>
      <c r="V75" s="41">
        <f>IF(D75="","",IFERROR(VLOOKUP(D75,'produto-entrada-7'!A:M,10,0),0))</f>
        <v/>
      </c>
      <c r="W75" s="42" t="n"/>
      <c r="X75" s="39">
        <f>IF(D75="","",VLOOKUP(D75,'produto-estoque-total-7'!A:AB,8,0))</f>
        <v/>
      </c>
      <c r="Y75" s="39">
        <f>IF(D75="","",VLOOKUP(D75,'produto-estoque-total-7'!A:AB,9,0))</f>
        <v/>
      </c>
      <c r="Z75" s="39">
        <f>IF(D75="","",VLOOKUP(D75,'produto-estoque-total-7'!A:AB,10,0))</f>
        <v/>
      </c>
      <c r="AA75" s="39">
        <f>IFERROR(IF(D75="","",VLOOKUP(D75,'produto-venda-7'!B:N,4,0)),0)</f>
        <v/>
      </c>
      <c r="AB75" s="39">
        <f>IFERROR(IF(D75="","",VLOOKUP(D75,'produto-venda-7'!B:N,5,0)),0)</f>
        <v/>
      </c>
      <c r="AC75" s="39">
        <f>IF(D75="","",IFERROR(AA75/90,0))</f>
        <v/>
      </c>
      <c r="AD75" s="36">
        <f>IF(D75="","",IFERROR(VLOOKUP(D75,'produto-entrada-7'!A:M,4,0),0))</f>
        <v/>
      </c>
      <c r="AE75" s="36">
        <f>IFERROR(IF(D75="","",VLOOKUP(D75,'produto-venda-7'!B:N,10,0)),0)</f>
        <v/>
      </c>
      <c r="AF75" s="36">
        <f>IF(D75="","",IFERROR(VLOOKUP(D75,'produto-entrada-7'!A:M,11,0),0))</f>
        <v/>
      </c>
      <c r="AG75" s="1">
        <f>IF(D75="","",IFERROR(VLOOKUP(D75,'produto-entrada-7'!A:M,12,0),0))</f>
        <v/>
      </c>
      <c r="AH75" s="1">
        <f>IF(D75="","",IFERROR(VLOOKUP(D75,'produto-entrada-7'!A:M,13,0),0))</f>
        <v/>
      </c>
      <c r="AI75" s="36">
        <f>IFERROR(IF(D75="","",VLOOKUP(D75,'produto-venda-7'!B:N,11,0)),0)</f>
        <v/>
      </c>
      <c r="AJ75" s="43">
        <f>IF(D75="","",IFERROR(AI75*AB75,0))</f>
        <v/>
      </c>
      <c r="AK75" s="44">
        <f>IFERROR(IF(D75="","",VLOOKUP(F75,'ANALISE FORNECEDOR'!$A:$I,8,0)),"")</f>
        <v/>
      </c>
      <c r="AL75" s="44">
        <f>IF(D75="","",AVERAGE(AM75,AK75))</f>
        <v/>
      </c>
      <c r="AM75" s="44">
        <f>IFERROR(IF(D75="","",VLOOKUP(F75,'ANALISE FORNECEDOR'!$A:$I,9,0)),"")</f>
        <v/>
      </c>
      <c r="AN75" s="45">
        <f>IF(D75="","",IF(Y75&gt;12,AI75*(U75+Y75),AI75*U75))</f>
        <v/>
      </c>
      <c r="AO75" s="45">
        <f>IF(D75="","",IF(Y75&gt;12,AI75*(U75+V75+Y75),AI75*(U75+V75)))</f>
        <v/>
      </c>
      <c r="AP75" s="46">
        <f>IF(D75="","",IF(Y75&gt;12,AG75*(U75+Y75),AG75*U75))</f>
        <v/>
      </c>
      <c r="AQ75" s="46">
        <f>IF(D75="","",IF(Y75&gt;12,AG75*(U75+V75+Y75),AG75*(U75+V75)))</f>
        <v/>
      </c>
      <c r="AR75" s="46">
        <f>IF(D75="","",IF(OR(R75="A",R75="AA",R75="AAA"),AP75,0))</f>
        <v/>
      </c>
      <c r="AS75" s="46">
        <f>IF(D75="","",IF(R75="B",AP75,0))</f>
        <v/>
      </c>
      <c r="AT75" s="46">
        <f>IF(D75="","",IF(R75="C",AP75,0))</f>
        <v/>
      </c>
      <c r="AU75" s="47">
        <f>IF(D75="","",IFERROR(AN75/AJ75,0))</f>
        <v/>
      </c>
      <c r="AV75" s="47">
        <f>IF(D75="","",IFERROR(((AO75)/AJ75),0))</f>
        <v/>
      </c>
      <c r="AW75" s="48">
        <f>IF(D75="","",IF(OR(S75="S",NOT(AND(ISNUMBER(AC75),ISNUMBER(AL75),AC75*AL75&gt;=0))),0,AC75*AL75))</f>
        <v/>
      </c>
      <c r="AX75" s="49">
        <f>IFERROR(IF(D75="","",AW75*AG75),0)</f>
        <v/>
      </c>
      <c r="AY75" s="48">
        <f>IF(D75="","",IF(OR(S75="S",NOT(AND(ISNUMBER(AC75),ISNUMBER(AK75),AC75*AK75&gt;=0))),0,AC75*AK75))</f>
        <v/>
      </c>
      <c r="AZ75" s="48">
        <f>IFERROR(IF(D75="","",IF(AY75=0,0,IF(((AY75)-(U75+Y75))&lt;0,0,(AY75)-U75))),0)</f>
        <v/>
      </c>
      <c r="BA75" s="49">
        <f>IF(D75="","",AZ75*AG75)</f>
        <v/>
      </c>
      <c r="BB75" s="49">
        <f>IF(D75="","",IF(OR(R75="A",R75="AA",R75="AAA"),BA75,0))</f>
        <v/>
      </c>
      <c r="BC75" s="49">
        <f>IF(D75="","",IF(R75="B",BA75,0))</f>
        <v/>
      </c>
      <c r="BD75" s="49">
        <f>IF(D75="","",IF(R75="B",BA75,0))</f>
        <v/>
      </c>
      <c r="BE75" s="49">
        <f>IF(D75="","",IF(S75="S",
1,
IF(AC75=0,
1,
IF(
IFERROR(((U75+Y75)*AG75)/((AC75*AK75)*AG75),0)&lt;0,
0,
IF(
IFERROR(((U75+Y75)*AG75)/((AC75*AK75)*AG75),0)&gt;1,
1,
IFERROR(((U75+Y75)*AG75)/((AC75*AK75)*AG75),0)
)
)
)
))</f>
        <v/>
      </c>
      <c r="BF75" s="49">
        <f>IF(D75="","",IF(S75="S",
1,
IF(AC75=0,
1,
IF(
IFERROR(((U75+V75+Y75)*AG75)/((AC75*AK75)*AG75),0)&lt;0,
0,
IF(
IFERROR(((U75+V75+Y75)*AG75)/((AC75*AK75)*AG75),0)&gt;1,
1,
IFERROR(((U75+V75+Y75)*AG75)/((AC75*AK75)*AG75),0)
)
)
)
))</f>
        <v/>
      </c>
      <c r="BG75" s="50">
        <f>IF(D75="","",IF(S75="S",0,IF(AND(ISNUMBER(AC75),ISNUMBER(AM75)),IF(OR(AC75*AM75&lt;0,ISERR(AC75*AM75)),0,AC75*AM75),0)))</f>
        <v/>
      </c>
      <c r="BH75" s="50">
        <f>IF(D75="","",IF(BY75&gt;TODAY()-60,0,IF(Y75&gt;12,MAX(0,(U75+Y75)-BG75),MAX(0,U75-BG75))))</f>
        <v/>
      </c>
      <c r="BI75" s="51">
        <f>IF(D75="","",BH75*AG75)</f>
        <v/>
      </c>
      <c r="BJ75" s="51">
        <f>IF(D75="","",IF(OR(R75="A",R75="AA",R75="AAA"),BI75,0))</f>
        <v/>
      </c>
      <c r="BK75" s="51">
        <f>IF(D75="","",IF(R75="B",BI75,0))</f>
        <v/>
      </c>
      <c r="BL75" s="51">
        <f>IF(D75="","",IF(R75="C",BI75,0))</f>
        <v/>
      </c>
      <c r="BM75" s="51">
        <f>IF(D75="","",IFERROR(MAX(0,MIN(BI75/AP75,1)),0))</f>
        <v/>
      </c>
      <c r="BN75" s="52">
        <f>IF(D75="","",AB75*AG75)</f>
        <v/>
      </c>
      <c r="BO75" s="52">
        <f>IF(D75="","",(U75+V75+X75)*AG75)</f>
        <v/>
      </c>
      <c r="BP75" s="52">
        <f>IF(D75="","",(AB75*3)*AG75)</f>
        <v/>
      </c>
      <c r="BQ75" s="52">
        <f>IF(D75="","",IF(BO75-BP75&gt;0,0,BO75-BP75))</f>
        <v/>
      </c>
      <c r="BR75" s="52">
        <f>IF(D75="","",IF(BO75-BP75-BN75&gt;0,0,BO75-BP75-BN75))</f>
        <v/>
      </c>
      <c r="BS75" s="53">
        <f>IF(D75="","",IFERROR(AB75*AI75,0))</f>
        <v/>
      </c>
      <c r="BT75" s="53">
        <f>IF(D75="","",IFERROR(IF(X75&gt;12, AI75*(U75+V75+X75), AI75*(U75+V75)),0))</f>
        <v/>
      </c>
      <c r="BU75" s="53">
        <f>IF(D75="","",IFERROR(((AB75*3)*AI75),0))</f>
        <v/>
      </c>
      <c r="BV75" s="53">
        <f>IF(D75="","",IF(BT75-BU75&gt;0,0,BT75-BU75))</f>
        <v/>
      </c>
      <c r="BW75" s="53">
        <f>IF(D75="","",IF(BT75-BU75-BS75&gt;0,0,BT75-BU75-BS75))</f>
        <v/>
      </c>
      <c r="BX75" s="36">
        <f>IF(D75="","",IFERROR(VLOOKUP(D75,'produto-entrada-7'!A:M,3,0),"SEM PEDIDO"))</f>
        <v/>
      </c>
      <c r="BY75" s="36">
        <f>IF(D75="","",VLOOKUP(D75,'produto-estoque-total-7'!A:AB,25,0))</f>
        <v/>
      </c>
      <c r="BZ75" s="36">
        <f>IF(D75="","",IFERROR(VLOOKUP(D75,'produto-estoque-total-7'!A:AB,26,0)/100,0))</f>
        <v/>
      </c>
      <c r="CA75" s="36">
        <f>IF(D75="","",IFERROR(VLOOKUP(D75,'produto-estoque-total-7'!A:AB,27,0)/100,0))</f>
        <v/>
      </c>
      <c r="CB75" s="41">
        <f>IF(D75="","",V75*AF75)</f>
        <v/>
      </c>
      <c r="CC75" s="41">
        <f>IF(D75="","",V75*AI75)</f>
        <v/>
      </c>
      <c r="CD75" s="54">
        <f>IF(D75="","",VLOOKUP(D75,'produto-estoque-total-7'!A:AB,28,0))</f>
        <v/>
      </c>
    </row>
    <row r="76">
      <c r="A76" s="36">
        <f>IF(D76="","",VLOOKUP(D76,'produto-estoque-total-7'!A:AB,3,0))</f>
        <v/>
      </c>
      <c r="B76" s="1">
        <f>IF(D76="","",VLOOKUP(D76,'produto-estoque-total-7'!A:AB,12,0))</f>
        <v/>
      </c>
      <c r="C76" s="1">
        <f>IF(D76="","",VLOOKUP(D76,'produto-estoque-total-7'!A:AB,2,0))</f>
        <v/>
      </c>
      <c r="D76" s="37">
        <f>IFERROR(IF('produto-estoque-total-7'!A75="","",'produto-estoque-total-7'!A75),"")</f>
        <v/>
      </c>
      <c r="E76" s="1">
        <f>IF(D76="","",VLOOKUP(D76,'produto-estoque-total-7'!A:AB,4,0))</f>
        <v/>
      </c>
      <c r="F76" s="36">
        <f>IF(D76="","",VLOOKUP(D76,'produto-estoque-total-7'!A:AB,13,0))</f>
        <v/>
      </c>
      <c r="G76" s="1">
        <f>IF(F76="","",VLOOKUP(F76,'FORNECEDORES X COMPRADOR'!A:D,4,0))</f>
        <v/>
      </c>
      <c r="H76" s="1">
        <f>IF(F76="","",VLOOKUP(F76,'FORNECEDORES X COMPRADOR'!A:E,5,0))</f>
        <v/>
      </c>
      <c r="I76" s="36">
        <f>IF(D76="","",VLOOKUP(D76,'produto-estoque-total-7'!A:AB,15,0))</f>
        <v/>
      </c>
      <c r="J76" s="36">
        <f>IF(D76="","",VLOOKUP(D76,'produto-estoque-total-7'!A:AB,19,0))</f>
        <v/>
      </c>
      <c r="K76" s="1">
        <f>IF(D76="","",VLOOKUP(D76,'produto-estoque-total-7'!A:AB,20,0))</f>
        <v/>
      </c>
      <c r="L76" s="36">
        <f>IF(D76="","",VLOOKUP(D76,'produto-estoque-total-7'!A:AB,17,0))</f>
        <v/>
      </c>
      <c r="M76" s="1">
        <f>IF(D76="","",VLOOKUP(D76,'produto-estoque-total-7'!A:AB,18,0))</f>
        <v/>
      </c>
      <c r="N76" s="36">
        <f>IF(D76="","",VLOOKUP(D76,'produto-estoque-total-7'!A:AB,21,0))</f>
        <v/>
      </c>
      <c r="O76" s="1">
        <f>IF(D76="","",VLOOKUP(D76,'produto-estoque-total-7'!A:AB,22,0))</f>
        <v/>
      </c>
      <c r="P76" s="36">
        <f>IF(D76="","",VLOOKUP(D76,'produto-estoque-total-7'!A:AB,23,0))</f>
        <v/>
      </c>
      <c r="Q76" s="1">
        <f>IF(D76="","",VLOOKUP(D76,'produto-estoque-total-7'!A:AB,24,0))</f>
        <v/>
      </c>
      <c r="R76" s="38">
        <f>IFERROR(IF(D76="","",VLOOKUP(D76,'produto-venda-7'!B:N,13,0)),"C")</f>
        <v/>
      </c>
      <c r="S76" s="39">
        <f>IF(D76="","",VLOOKUP(D76,'produto-estoque-total-7'!A:AB,6,0))</f>
        <v/>
      </c>
      <c r="T76" s="39">
        <f>IF(D76="","",VLOOKUP(D76,'produto-estoque-total-7'!A:AB,5,0))</f>
        <v/>
      </c>
      <c r="U76" s="40">
        <f>IF(D76="","",VLOOKUP(D76,'produto-estoque-total-7'!A:AB,11,0))</f>
        <v/>
      </c>
      <c r="V76" s="41">
        <f>IF(D76="","",IFERROR(VLOOKUP(D76,'produto-entrada-7'!A:M,10,0),0))</f>
        <v/>
      </c>
      <c r="W76" s="42" t="n"/>
      <c r="X76" s="39">
        <f>IF(D76="","",VLOOKUP(D76,'produto-estoque-total-7'!A:AB,8,0))</f>
        <v/>
      </c>
      <c r="Y76" s="39">
        <f>IF(D76="","",VLOOKUP(D76,'produto-estoque-total-7'!A:AB,9,0))</f>
        <v/>
      </c>
      <c r="Z76" s="39">
        <f>IF(D76="","",VLOOKUP(D76,'produto-estoque-total-7'!A:AB,10,0))</f>
        <v/>
      </c>
      <c r="AA76" s="39">
        <f>IFERROR(IF(D76="","",VLOOKUP(D76,'produto-venda-7'!B:N,4,0)),0)</f>
        <v/>
      </c>
      <c r="AB76" s="39">
        <f>IFERROR(IF(D76="","",VLOOKUP(D76,'produto-venda-7'!B:N,5,0)),0)</f>
        <v/>
      </c>
      <c r="AC76" s="39">
        <f>IF(D76="","",IFERROR(AA76/90,0))</f>
        <v/>
      </c>
      <c r="AD76" s="36">
        <f>IF(D76="","",IFERROR(VLOOKUP(D76,'produto-entrada-7'!A:M,4,0),0))</f>
        <v/>
      </c>
      <c r="AE76" s="36">
        <f>IFERROR(IF(D76="","",VLOOKUP(D76,'produto-venda-7'!B:N,10,0)),0)</f>
        <v/>
      </c>
      <c r="AF76" s="36">
        <f>IF(D76="","",IFERROR(VLOOKUP(D76,'produto-entrada-7'!A:M,11,0),0))</f>
        <v/>
      </c>
      <c r="AG76" s="1">
        <f>IF(D76="","",IFERROR(VLOOKUP(D76,'produto-entrada-7'!A:M,12,0),0))</f>
        <v/>
      </c>
      <c r="AH76" s="1">
        <f>IF(D76="","",IFERROR(VLOOKUP(D76,'produto-entrada-7'!A:M,13,0),0))</f>
        <v/>
      </c>
      <c r="AI76" s="36">
        <f>IFERROR(IF(D76="","",VLOOKUP(D76,'produto-venda-7'!B:N,11,0)),0)</f>
        <v/>
      </c>
      <c r="AJ76" s="43">
        <f>IF(D76="","",IFERROR(AI76*AB76,0))</f>
        <v/>
      </c>
      <c r="AK76" s="44">
        <f>IFERROR(IF(D76="","",VLOOKUP(F76,'ANALISE FORNECEDOR'!$A:$I,8,0)),"")</f>
        <v/>
      </c>
      <c r="AL76" s="44">
        <f>IF(D76="","",AVERAGE(AM76,AK76))</f>
        <v/>
      </c>
      <c r="AM76" s="44">
        <f>IFERROR(IF(D76="","",VLOOKUP(F76,'ANALISE FORNECEDOR'!$A:$I,9,0)),"")</f>
        <v/>
      </c>
      <c r="AN76" s="45">
        <f>IF(D76="","",IF(Y76&gt;12,AI76*(U76+Y76),AI76*U76))</f>
        <v/>
      </c>
      <c r="AO76" s="45">
        <f>IF(D76="","",IF(Y76&gt;12,AI76*(U76+V76+Y76),AI76*(U76+V76)))</f>
        <v/>
      </c>
      <c r="AP76" s="46">
        <f>IF(D76="","",IF(Y76&gt;12,AG76*(U76+Y76),AG76*U76))</f>
        <v/>
      </c>
      <c r="AQ76" s="46">
        <f>IF(D76="","",IF(Y76&gt;12,AG76*(U76+V76+Y76),AG76*(U76+V76)))</f>
        <v/>
      </c>
      <c r="AR76" s="46">
        <f>IF(D76="","",IF(OR(R76="A",R76="AA",R76="AAA"),AP76,0))</f>
        <v/>
      </c>
      <c r="AS76" s="46">
        <f>IF(D76="","",IF(R76="B",AP76,0))</f>
        <v/>
      </c>
      <c r="AT76" s="46">
        <f>IF(D76="","",IF(R76="C",AP76,0))</f>
        <v/>
      </c>
      <c r="AU76" s="47">
        <f>IF(D76="","",IFERROR(AN76/AJ76,0))</f>
        <v/>
      </c>
      <c r="AV76" s="47">
        <f>IF(D76="","",IFERROR(((AO76)/AJ76),0))</f>
        <v/>
      </c>
      <c r="AW76" s="48">
        <f>IF(D76="","",IF(OR(S76="S",NOT(AND(ISNUMBER(AC76),ISNUMBER(AL76),AC76*AL76&gt;=0))),0,AC76*AL76))</f>
        <v/>
      </c>
      <c r="AX76" s="49">
        <f>IFERROR(IF(D76="","",AW76*AG76),0)</f>
        <v/>
      </c>
      <c r="AY76" s="48">
        <f>IF(D76="","",IF(OR(S76="S",NOT(AND(ISNUMBER(AC76),ISNUMBER(AK76),AC76*AK76&gt;=0))),0,AC76*AK76))</f>
        <v/>
      </c>
      <c r="AZ76" s="48">
        <f>IFERROR(IF(D76="","",IF(AY76=0,0,IF(((AY76)-(U76+Y76))&lt;0,0,(AY76)-U76))),0)</f>
        <v/>
      </c>
      <c r="BA76" s="49">
        <f>IF(D76="","",AZ76*AG76)</f>
        <v/>
      </c>
      <c r="BB76" s="49">
        <f>IF(D76="","",IF(OR(R76="A",R76="AA",R76="AAA"),BA76,0))</f>
        <v/>
      </c>
      <c r="BC76" s="49">
        <f>IF(D76="","",IF(R76="B",BA76,0))</f>
        <v/>
      </c>
      <c r="BD76" s="49">
        <f>IF(D76="","",IF(R76="B",BA76,0))</f>
        <v/>
      </c>
      <c r="BE76" s="49">
        <f>IF(D76="","",IF(S76="S",
1,
IF(AC76=0,
1,
IF(
IFERROR(((U76+Y76)*AG76)/((AC76*AK76)*AG76),0)&lt;0,
0,
IF(
IFERROR(((U76+Y76)*AG76)/((AC76*AK76)*AG76),0)&gt;1,
1,
IFERROR(((U76+Y76)*AG76)/((AC76*AK76)*AG76),0)
)
)
)
))</f>
        <v/>
      </c>
      <c r="BF76" s="49">
        <f>IF(D76="","",IF(S76="S",
1,
IF(AC76=0,
1,
IF(
IFERROR(((U76+V76+Y76)*AG76)/((AC76*AK76)*AG76),0)&lt;0,
0,
IF(
IFERROR(((U76+V76+Y76)*AG76)/((AC76*AK76)*AG76),0)&gt;1,
1,
IFERROR(((U76+V76+Y76)*AG76)/((AC76*AK76)*AG76),0)
)
)
)
))</f>
        <v/>
      </c>
      <c r="BG76" s="50">
        <f>IF(D76="","",IF(S76="S",0,IF(AND(ISNUMBER(AC76),ISNUMBER(AM76)),IF(OR(AC76*AM76&lt;0,ISERR(AC76*AM76)),0,AC76*AM76),0)))</f>
        <v/>
      </c>
      <c r="BH76" s="50">
        <f>IF(D76="","",IF(BY76&gt;TODAY()-60,0,IF(Y76&gt;12,MAX(0,(U76+Y76)-BG76),MAX(0,U76-BG76))))</f>
        <v/>
      </c>
      <c r="BI76" s="51">
        <f>IF(D76="","",BH76*AG76)</f>
        <v/>
      </c>
      <c r="BJ76" s="51">
        <f>IF(D76="","",IF(OR(R76="A",R76="AA",R76="AAA"),BI76,0))</f>
        <v/>
      </c>
      <c r="BK76" s="51">
        <f>IF(D76="","",IF(R76="B",BI76,0))</f>
        <v/>
      </c>
      <c r="BL76" s="51">
        <f>IF(D76="","",IF(R76="C",BI76,0))</f>
        <v/>
      </c>
      <c r="BM76" s="51">
        <f>IF(D76="","",IFERROR(MAX(0,MIN(BI76/AP76,1)),0))</f>
        <v/>
      </c>
      <c r="BN76" s="52">
        <f>IF(D76="","",AB76*AG76)</f>
        <v/>
      </c>
      <c r="BO76" s="52">
        <f>IF(D76="","",(U76+V76+X76)*AG76)</f>
        <v/>
      </c>
      <c r="BP76" s="52">
        <f>IF(D76="","",(AB76*3)*AG76)</f>
        <v/>
      </c>
      <c r="BQ76" s="52">
        <f>IF(D76="","",IF(BO76-BP76&gt;0,0,BO76-BP76))</f>
        <v/>
      </c>
      <c r="BR76" s="52">
        <f>IF(D76="","",IF(BO76-BP76-BN76&gt;0,0,BO76-BP76-BN76))</f>
        <v/>
      </c>
      <c r="BS76" s="53">
        <f>IF(D76="","",IFERROR(AB76*AI76,0))</f>
        <v/>
      </c>
      <c r="BT76" s="53">
        <f>IF(D76="","",IFERROR(IF(X76&gt;12, AI76*(U76+V76+X76), AI76*(U76+V76)),0))</f>
        <v/>
      </c>
      <c r="BU76" s="53">
        <f>IF(D76="","",IFERROR(((AB76*3)*AI76),0))</f>
        <v/>
      </c>
      <c r="BV76" s="53">
        <f>IF(D76="","",IF(BT76-BU76&gt;0,0,BT76-BU76))</f>
        <v/>
      </c>
      <c r="BW76" s="53">
        <f>IF(D76="","",IF(BT76-BU76-BS76&gt;0,0,BT76-BU76-BS76))</f>
        <v/>
      </c>
      <c r="BX76" s="36">
        <f>IF(D76="","",IFERROR(VLOOKUP(D76,'produto-entrada-7'!A:M,3,0),"SEM PEDIDO"))</f>
        <v/>
      </c>
      <c r="BY76" s="36">
        <f>IF(D76="","",VLOOKUP(D76,'produto-estoque-total-7'!A:AB,25,0))</f>
        <v/>
      </c>
      <c r="BZ76" s="36">
        <f>IF(D76="","",IFERROR(VLOOKUP(D76,'produto-estoque-total-7'!A:AB,26,0)/100,0))</f>
        <v/>
      </c>
      <c r="CA76" s="36">
        <f>IF(D76="","",IFERROR(VLOOKUP(D76,'produto-estoque-total-7'!A:AB,27,0)/100,0))</f>
        <v/>
      </c>
      <c r="CB76" s="41">
        <f>IF(D76="","",V76*AF76)</f>
        <v/>
      </c>
      <c r="CC76" s="41">
        <f>IF(D76="","",V76*AI76)</f>
        <v/>
      </c>
      <c r="CD76" s="54">
        <f>IF(D76="","",VLOOKUP(D76,'produto-estoque-total-7'!A:AB,28,0))</f>
        <v/>
      </c>
    </row>
    <row r="77">
      <c r="A77" s="36">
        <f>IF(D77="","",VLOOKUP(D77,'produto-estoque-total-7'!A:AB,3,0))</f>
        <v/>
      </c>
      <c r="B77" s="1">
        <f>IF(D77="","",VLOOKUP(D77,'produto-estoque-total-7'!A:AB,12,0))</f>
        <v/>
      </c>
      <c r="C77" s="1">
        <f>IF(D77="","",VLOOKUP(D77,'produto-estoque-total-7'!A:AB,2,0))</f>
        <v/>
      </c>
      <c r="D77" s="37">
        <f>IFERROR(IF('produto-estoque-total-7'!A76="","",'produto-estoque-total-7'!A76),"")</f>
        <v/>
      </c>
      <c r="E77" s="1">
        <f>IF(D77="","",VLOOKUP(D77,'produto-estoque-total-7'!A:AB,4,0))</f>
        <v/>
      </c>
      <c r="F77" s="36">
        <f>IF(D77="","",VLOOKUP(D77,'produto-estoque-total-7'!A:AB,13,0))</f>
        <v/>
      </c>
      <c r="G77" s="1">
        <f>IF(F77="","",VLOOKUP(F77,'FORNECEDORES X COMPRADOR'!A:D,4,0))</f>
        <v/>
      </c>
      <c r="H77" s="1">
        <f>IF(F77="","",VLOOKUP(F77,'FORNECEDORES X COMPRADOR'!A:E,5,0))</f>
        <v/>
      </c>
      <c r="I77" s="36">
        <f>IF(D77="","",VLOOKUP(D77,'produto-estoque-total-7'!A:AB,15,0))</f>
        <v/>
      </c>
      <c r="J77" s="36">
        <f>IF(D77="","",VLOOKUP(D77,'produto-estoque-total-7'!A:AB,19,0))</f>
        <v/>
      </c>
      <c r="K77" s="1">
        <f>IF(D77="","",VLOOKUP(D77,'produto-estoque-total-7'!A:AB,20,0))</f>
        <v/>
      </c>
      <c r="L77" s="36">
        <f>IF(D77="","",VLOOKUP(D77,'produto-estoque-total-7'!A:AB,17,0))</f>
        <v/>
      </c>
      <c r="M77" s="1">
        <f>IF(D77="","",VLOOKUP(D77,'produto-estoque-total-7'!A:AB,18,0))</f>
        <v/>
      </c>
      <c r="N77" s="36">
        <f>IF(D77="","",VLOOKUP(D77,'produto-estoque-total-7'!A:AB,21,0))</f>
        <v/>
      </c>
      <c r="O77" s="1">
        <f>IF(D77="","",VLOOKUP(D77,'produto-estoque-total-7'!A:AB,22,0))</f>
        <v/>
      </c>
      <c r="P77" s="36">
        <f>IF(D77="","",VLOOKUP(D77,'produto-estoque-total-7'!A:AB,23,0))</f>
        <v/>
      </c>
      <c r="Q77" s="1">
        <f>IF(D77="","",VLOOKUP(D77,'produto-estoque-total-7'!A:AB,24,0))</f>
        <v/>
      </c>
      <c r="R77" s="38">
        <f>IFERROR(IF(D77="","",VLOOKUP(D77,'produto-venda-7'!B:N,13,0)),"C")</f>
        <v/>
      </c>
      <c r="S77" s="39">
        <f>IF(D77="","",VLOOKUP(D77,'produto-estoque-total-7'!A:AB,6,0))</f>
        <v/>
      </c>
      <c r="T77" s="39">
        <f>IF(D77="","",VLOOKUP(D77,'produto-estoque-total-7'!A:AB,5,0))</f>
        <v/>
      </c>
      <c r="U77" s="40">
        <f>IF(D77="","",VLOOKUP(D77,'produto-estoque-total-7'!A:AB,11,0))</f>
        <v/>
      </c>
      <c r="V77" s="41">
        <f>IF(D77="","",IFERROR(VLOOKUP(D77,'produto-entrada-7'!A:M,10,0),0))</f>
        <v/>
      </c>
      <c r="W77" s="42" t="n"/>
      <c r="X77" s="39">
        <f>IF(D77="","",VLOOKUP(D77,'produto-estoque-total-7'!A:AB,8,0))</f>
        <v/>
      </c>
      <c r="Y77" s="39">
        <f>IF(D77="","",VLOOKUP(D77,'produto-estoque-total-7'!A:AB,9,0))</f>
        <v/>
      </c>
      <c r="Z77" s="39">
        <f>IF(D77="","",VLOOKUP(D77,'produto-estoque-total-7'!A:AB,10,0))</f>
        <v/>
      </c>
      <c r="AA77" s="39">
        <f>IFERROR(IF(D77="","",VLOOKUP(D77,'produto-venda-7'!B:N,4,0)),0)</f>
        <v/>
      </c>
      <c r="AB77" s="39">
        <f>IFERROR(IF(D77="","",VLOOKUP(D77,'produto-venda-7'!B:N,5,0)),0)</f>
        <v/>
      </c>
      <c r="AC77" s="39">
        <f>IF(D77="","",IFERROR(AA77/90,0))</f>
        <v/>
      </c>
      <c r="AD77" s="36">
        <f>IF(D77="","",IFERROR(VLOOKUP(D77,'produto-entrada-7'!A:M,4,0),0))</f>
        <v/>
      </c>
      <c r="AE77" s="36">
        <f>IFERROR(IF(D77="","",VLOOKUP(D77,'produto-venda-7'!B:N,10,0)),0)</f>
        <v/>
      </c>
      <c r="AF77" s="36">
        <f>IF(D77="","",IFERROR(VLOOKUP(D77,'produto-entrada-7'!A:M,11,0),0))</f>
        <v/>
      </c>
      <c r="AG77" s="1">
        <f>IF(D77="","",IFERROR(VLOOKUP(D77,'produto-entrada-7'!A:M,12,0),0))</f>
        <v/>
      </c>
      <c r="AH77" s="1">
        <f>IF(D77="","",IFERROR(VLOOKUP(D77,'produto-entrada-7'!A:M,13,0),0))</f>
        <v/>
      </c>
      <c r="AI77" s="36">
        <f>IFERROR(IF(D77="","",VLOOKUP(D77,'produto-venda-7'!B:N,11,0)),0)</f>
        <v/>
      </c>
      <c r="AJ77" s="43">
        <f>IF(D77="","",IFERROR(AI77*AB77,0))</f>
        <v/>
      </c>
      <c r="AK77" s="44">
        <f>IFERROR(IF(D77="","",VLOOKUP(F77,'ANALISE FORNECEDOR'!$A:$I,8,0)),"")</f>
        <v/>
      </c>
      <c r="AL77" s="44">
        <f>IF(D77="","",AVERAGE(AM77,AK77))</f>
        <v/>
      </c>
      <c r="AM77" s="44">
        <f>IFERROR(IF(D77="","",VLOOKUP(F77,'ANALISE FORNECEDOR'!$A:$I,9,0)),"")</f>
        <v/>
      </c>
      <c r="AN77" s="45">
        <f>IF(D77="","",IF(Y77&gt;12,AI77*(U77+Y77),AI77*U77))</f>
        <v/>
      </c>
      <c r="AO77" s="45">
        <f>IF(D77="","",IF(Y77&gt;12,AI77*(U77+V77+Y77),AI77*(U77+V77)))</f>
        <v/>
      </c>
      <c r="AP77" s="46">
        <f>IF(D77="","",IF(Y77&gt;12,AG77*(U77+Y77),AG77*U77))</f>
        <v/>
      </c>
      <c r="AQ77" s="46">
        <f>IF(D77="","",IF(Y77&gt;12,AG77*(U77+V77+Y77),AG77*(U77+V77)))</f>
        <v/>
      </c>
      <c r="AR77" s="46">
        <f>IF(D77="","",IF(OR(R77="A",R77="AA",R77="AAA"),AP77,0))</f>
        <v/>
      </c>
      <c r="AS77" s="46">
        <f>IF(D77="","",IF(R77="B",AP77,0))</f>
        <v/>
      </c>
      <c r="AT77" s="46">
        <f>IF(D77="","",IF(R77="C",AP77,0))</f>
        <v/>
      </c>
      <c r="AU77" s="47">
        <f>IF(D77="","",IFERROR(AN77/AJ77,0))</f>
        <v/>
      </c>
      <c r="AV77" s="47">
        <f>IF(D77="","",IFERROR(((AO77)/AJ77),0))</f>
        <v/>
      </c>
      <c r="AW77" s="48">
        <f>IF(D77="","",IF(OR(S77="S",NOT(AND(ISNUMBER(AC77),ISNUMBER(AL77),AC77*AL77&gt;=0))),0,AC77*AL77))</f>
        <v/>
      </c>
      <c r="AX77" s="49">
        <f>IFERROR(IF(D77="","",AW77*AG77),0)</f>
        <v/>
      </c>
      <c r="AY77" s="48">
        <f>IF(D77="","",IF(OR(S77="S",NOT(AND(ISNUMBER(AC77),ISNUMBER(AK77),AC77*AK77&gt;=0))),0,AC77*AK77))</f>
        <v/>
      </c>
      <c r="AZ77" s="48">
        <f>IFERROR(IF(D77="","",IF(AY77=0,0,IF(((AY77)-(U77+Y77))&lt;0,0,(AY77)-U77))),0)</f>
        <v/>
      </c>
      <c r="BA77" s="49">
        <f>IF(D77="","",AZ77*AG77)</f>
        <v/>
      </c>
      <c r="BB77" s="49">
        <f>IF(D77="","",IF(OR(R77="A",R77="AA",R77="AAA"),BA77,0))</f>
        <v/>
      </c>
      <c r="BC77" s="49">
        <f>IF(D77="","",IF(R77="B",BA77,0))</f>
        <v/>
      </c>
      <c r="BD77" s="49">
        <f>IF(D77="","",IF(R77="B",BA77,0))</f>
        <v/>
      </c>
      <c r="BE77" s="49">
        <f>IF(D77="","",IF(S77="S",
1,
IF(AC77=0,
1,
IF(
IFERROR(((U77+Y77)*AG77)/((AC77*AK77)*AG77),0)&lt;0,
0,
IF(
IFERROR(((U77+Y77)*AG77)/((AC77*AK77)*AG77),0)&gt;1,
1,
IFERROR(((U77+Y77)*AG77)/((AC77*AK77)*AG77),0)
)
)
)
))</f>
        <v/>
      </c>
      <c r="BF77" s="49">
        <f>IF(D77="","",IF(S77="S",
1,
IF(AC77=0,
1,
IF(
IFERROR(((U77+V77+Y77)*AG77)/((AC77*AK77)*AG77),0)&lt;0,
0,
IF(
IFERROR(((U77+V77+Y77)*AG77)/((AC77*AK77)*AG77),0)&gt;1,
1,
IFERROR(((U77+V77+Y77)*AG77)/((AC77*AK77)*AG77),0)
)
)
)
))</f>
        <v/>
      </c>
      <c r="BG77" s="50">
        <f>IF(D77="","",IF(S77="S",0,IF(AND(ISNUMBER(AC77),ISNUMBER(AM77)),IF(OR(AC77*AM77&lt;0,ISERR(AC77*AM77)),0,AC77*AM77),0)))</f>
        <v/>
      </c>
      <c r="BH77" s="50">
        <f>IF(D77="","",IF(BY77&gt;TODAY()-60,0,IF(Y77&gt;12,MAX(0,(U77+Y77)-BG77),MAX(0,U77-BG77))))</f>
        <v/>
      </c>
      <c r="BI77" s="51">
        <f>IF(D77="","",BH77*AG77)</f>
        <v/>
      </c>
      <c r="BJ77" s="51">
        <f>IF(D77="","",IF(OR(R77="A",R77="AA",R77="AAA"),BI77,0))</f>
        <v/>
      </c>
      <c r="BK77" s="51">
        <f>IF(D77="","",IF(R77="B",BI77,0))</f>
        <v/>
      </c>
      <c r="BL77" s="51">
        <f>IF(D77="","",IF(R77="C",BI77,0))</f>
        <v/>
      </c>
      <c r="BM77" s="51">
        <f>IF(D77="","",IFERROR(MAX(0,MIN(BI77/AP77,1)),0))</f>
        <v/>
      </c>
      <c r="BN77" s="52">
        <f>IF(D77="","",AB77*AG77)</f>
        <v/>
      </c>
      <c r="BO77" s="52">
        <f>IF(D77="","",(U77+V77+X77)*AG77)</f>
        <v/>
      </c>
      <c r="BP77" s="52">
        <f>IF(D77="","",(AB77*3)*AG77)</f>
        <v/>
      </c>
      <c r="BQ77" s="52">
        <f>IF(D77="","",IF(BO77-BP77&gt;0,0,BO77-BP77))</f>
        <v/>
      </c>
      <c r="BR77" s="52">
        <f>IF(D77="","",IF(BO77-BP77-BN77&gt;0,0,BO77-BP77-BN77))</f>
        <v/>
      </c>
      <c r="BS77" s="53">
        <f>IF(D77="","",IFERROR(AB77*AI77,0))</f>
        <v/>
      </c>
      <c r="BT77" s="53">
        <f>IF(D77="","",IFERROR(IF(X77&gt;12, AI77*(U77+V77+X77), AI77*(U77+V77)),0))</f>
        <v/>
      </c>
      <c r="BU77" s="53">
        <f>IF(D77="","",IFERROR(((AB77*3)*AI77),0))</f>
        <v/>
      </c>
      <c r="BV77" s="53">
        <f>IF(D77="","",IF(BT77-BU77&gt;0,0,BT77-BU77))</f>
        <v/>
      </c>
      <c r="BW77" s="53">
        <f>IF(D77="","",IF(BT77-BU77-BS77&gt;0,0,BT77-BU77-BS77))</f>
        <v/>
      </c>
      <c r="BX77" s="36">
        <f>IF(D77="","",IFERROR(VLOOKUP(D77,'produto-entrada-7'!A:M,3,0),"SEM PEDIDO"))</f>
        <v/>
      </c>
      <c r="BY77" s="36">
        <f>IF(D77="","",VLOOKUP(D77,'produto-estoque-total-7'!A:AB,25,0))</f>
        <v/>
      </c>
      <c r="BZ77" s="36">
        <f>IF(D77="","",IFERROR(VLOOKUP(D77,'produto-estoque-total-7'!A:AB,26,0)/100,0))</f>
        <v/>
      </c>
      <c r="CA77" s="36">
        <f>IF(D77="","",IFERROR(VLOOKUP(D77,'produto-estoque-total-7'!A:AB,27,0)/100,0))</f>
        <v/>
      </c>
      <c r="CB77" s="41">
        <f>IF(D77="","",V77*AF77)</f>
        <v/>
      </c>
      <c r="CC77" s="41">
        <f>IF(D77="","",V77*AI77)</f>
        <v/>
      </c>
      <c r="CD77" s="54">
        <f>IF(D77="","",VLOOKUP(D77,'produto-estoque-total-7'!A:AB,28,0))</f>
        <v/>
      </c>
    </row>
    <row r="78">
      <c r="A78" s="36">
        <f>IF(D78="","",VLOOKUP(D78,'produto-estoque-total-7'!A:AB,3,0))</f>
        <v/>
      </c>
      <c r="B78" s="1">
        <f>IF(D78="","",VLOOKUP(D78,'produto-estoque-total-7'!A:AB,12,0))</f>
        <v/>
      </c>
      <c r="C78" s="1">
        <f>IF(D78="","",VLOOKUP(D78,'produto-estoque-total-7'!A:AB,2,0))</f>
        <v/>
      </c>
      <c r="D78" s="37">
        <f>IFERROR(IF('produto-estoque-total-7'!A77="","",'produto-estoque-total-7'!A77),"")</f>
        <v/>
      </c>
      <c r="E78" s="1">
        <f>IF(D78="","",VLOOKUP(D78,'produto-estoque-total-7'!A:AB,4,0))</f>
        <v/>
      </c>
      <c r="F78" s="36">
        <f>IF(D78="","",VLOOKUP(D78,'produto-estoque-total-7'!A:AB,13,0))</f>
        <v/>
      </c>
      <c r="G78" s="1">
        <f>IF(F78="","",VLOOKUP(F78,'FORNECEDORES X COMPRADOR'!A:D,4,0))</f>
        <v/>
      </c>
      <c r="H78" s="1">
        <f>IF(F78="","",VLOOKUP(F78,'FORNECEDORES X COMPRADOR'!A:E,5,0))</f>
        <v/>
      </c>
      <c r="I78" s="36">
        <f>IF(D78="","",VLOOKUP(D78,'produto-estoque-total-7'!A:AB,15,0))</f>
        <v/>
      </c>
      <c r="J78" s="36">
        <f>IF(D78="","",VLOOKUP(D78,'produto-estoque-total-7'!A:AB,19,0))</f>
        <v/>
      </c>
      <c r="K78" s="1">
        <f>IF(D78="","",VLOOKUP(D78,'produto-estoque-total-7'!A:AB,20,0))</f>
        <v/>
      </c>
      <c r="L78" s="36">
        <f>IF(D78="","",VLOOKUP(D78,'produto-estoque-total-7'!A:AB,17,0))</f>
        <v/>
      </c>
      <c r="M78" s="1">
        <f>IF(D78="","",VLOOKUP(D78,'produto-estoque-total-7'!A:AB,18,0))</f>
        <v/>
      </c>
      <c r="N78" s="36">
        <f>IF(D78="","",VLOOKUP(D78,'produto-estoque-total-7'!A:AB,21,0))</f>
        <v/>
      </c>
      <c r="O78" s="1">
        <f>IF(D78="","",VLOOKUP(D78,'produto-estoque-total-7'!A:AB,22,0))</f>
        <v/>
      </c>
      <c r="P78" s="36">
        <f>IF(D78="","",VLOOKUP(D78,'produto-estoque-total-7'!A:AB,23,0))</f>
        <v/>
      </c>
      <c r="Q78" s="1">
        <f>IF(D78="","",VLOOKUP(D78,'produto-estoque-total-7'!A:AB,24,0))</f>
        <v/>
      </c>
      <c r="R78" s="38">
        <f>IFERROR(IF(D78="","",VLOOKUP(D78,'produto-venda-7'!B:N,13,0)),"C")</f>
        <v/>
      </c>
      <c r="S78" s="39">
        <f>IF(D78="","",VLOOKUP(D78,'produto-estoque-total-7'!A:AB,6,0))</f>
        <v/>
      </c>
      <c r="T78" s="39">
        <f>IF(D78="","",VLOOKUP(D78,'produto-estoque-total-7'!A:AB,5,0))</f>
        <v/>
      </c>
      <c r="U78" s="40">
        <f>IF(D78="","",VLOOKUP(D78,'produto-estoque-total-7'!A:AB,11,0))</f>
        <v/>
      </c>
      <c r="V78" s="41">
        <f>IF(D78="","",IFERROR(VLOOKUP(D78,'produto-entrada-7'!A:M,10,0),0))</f>
        <v/>
      </c>
      <c r="W78" s="42" t="n"/>
      <c r="X78" s="39">
        <f>IF(D78="","",VLOOKUP(D78,'produto-estoque-total-7'!A:AB,8,0))</f>
        <v/>
      </c>
      <c r="Y78" s="39">
        <f>IF(D78="","",VLOOKUP(D78,'produto-estoque-total-7'!A:AB,9,0))</f>
        <v/>
      </c>
      <c r="Z78" s="39">
        <f>IF(D78="","",VLOOKUP(D78,'produto-estoque-total-7'!A:AB,10,0))</f>
        <v/>
      </c>
      <c r="AA78" s="39">
        <f>IFERROR(IF(D78="","",VLOOKUP(D78,'produto-venda-7'!B:N,4,0)),0)</f>
        <v/>
      </c>
      <c r="AB78" s="39">
        <f>IFERROR(IF(D78="","",VLOOKUP(D78,'produto-venda-7'!B:N,5,0)),0)</f>
        <v/>
      </c>
      <c r="AC78" s="39">
        <f>IF(D78="","",IFERROR(AA78/90,0))</f>
        <v/>
      </c>
      <c r="AD78" s="36">
        <f>IF(D78="","",IFERROR(VLOOKUP(D78,'produto-entrada-7'!A:M,4,0),0))</f>
        <v/>
      </c>
      <c r="AE78" s="36">
        <f>IFERROR(IF(D78="","",VLOOKUP(D78,'produto-venda-7'!B:N,10,0)),0)</f>
        <v/>
      </c>
      <c r="AF78" s="36">
        <f>IF(D78="","",IFERROR(VLOOKUP(D78,'produto-entrada-7'!A:M,11,0),0))</f>
        <v/>
      </c>
      <c r="AG78" s="1">
        <f>IF(D78="","",IFERROR(VLOOKUP(D78,'produto-entrada-7'!A:M,12,0),0))</f>
        <v/>
      </c>
      <c r="AH78" s="1">
        <f>IF(D78="","",IFERROR(VLOOKUP(D78,'produto-entrada-7'!A:M,13,0),0))</f>
        <v/>
      </c>
      <c r="AI78" s="36">
        <f>IFERROR(IF(D78="","",VLOOKUP(D78,'produto-venda-7'!B:N,11,0)),0)</f>
        <v/>
      </c>
      <c r="AJ78" s="43">
        <f>IF(D78="","",IFERROR(AI78*AB78,0))</f>
        <v/>
      </c>
      <c r="AK78" s="44">
        <f>IFERROR(IF(D78="","",VLOOKUP(F78,'ANALISE FORNECEDOR'!$A:$I,8,0)),"")</f>
        <v/>
      </c>
      <c r="AL78" s="44">
        <f>IF(D78="","",AVERAGE(AM78,AK78))</f>
        <v/>
      </c>
      <c r="AM78" s="44">
        <f>IFERROR(IF(D78="","",VLOOKUP(F78,'ANALISE FORNECEDOR'!$A:$I,9,0)),"")</f>
        <v/>
      </c>
      <c r="AN78" s="45">
        <f>IF(D78="","",IF(Y78&gt;12,AI78*(U78+Y78),AI78*U78))</f>
        <v/>
      </c>
      <c r="AO78" s="45">
        <f>IF(D78="","",IF(Y78&gt;12,AI78*(U78+V78+Y78),AI78*(U78+V78)))</f>
        <v/>
      </c>
      <c r="AP78" s="46">
        <f>IF(D78="","",IF(Y78&gt;12,AG78*(U78+Y78),AG78*U78))</f>
        <v/>
      </c>
      <c r="AQ78" s="46">
        <f>IF(D78="","",IF(Y78&gt;12,AG78*(U78+V78+Y78),AG78*(U78+V78)))</f>
        <v/>
      </c>
      <c r="AR78" s="46">
        <f>IF(D78="","",IF(OR(R78="A",R78="AA",R78="AAA"),AP78,0))</f>
        <v/>
      </c>
      <c r="AS78" s="46">
        <f>IF(D78="","",IF(R78="B",AP78,0))</f>
        <v/>
      </c>
      <c r="AT78" s="46">
        <f>IF(D78="","",IF(R78="C",AP78,0))</f>
        <v/>
      </c>
      <c r="AU78" s="47">
        <f>IF(D78="","",IFERROR(AN78/AJ78,0))</f>
        <v/>
      </c>
      <c r="AV78" s="47">
        <f>IF(D78="","",IFERROR(((AO78)/AJ78),0))</f>
        <v/>
      </c>
      <c r="AW78" s="48">
        <f>IF(D78="","",IF(OR(S78="S",NOT(AND(ISNUMBER(AC78),ISNUMBER(AL78),AC78*AL78&gt;=0))),0,AC78*AL78))</f>
        <v/>
      </c>
      <c r="AX78" s="49">
        <f>IFERROR(IF(D78="","",AW78*AG78),0)</f>
        <v/>
      </c>
      <c r="AY78" s="48">
        <f>IF(D78="","",IF(OR(S78="S",NOT(AND(ISNUMBER(AC78),ISNUMBER(AK78),AC78*AK78&gt;=0))),0,AC78*AK78))</f>
        <v/>
      </c>
      <c r="AZ78" s="48">
        <f>IFERROR(IF(D78="","",IF(AY78=0,0,IF(((AY78)-(U78+Y78))&lt;0,0,(AY78)-U78))),0)</f>
        <v/>
      </c>
      <c r="BA78" s="49">
        <f>IF(D78="","",AZ78*AG78)</f>
        <v/>
      </c>
      <c r="BB78" s="49">
        <f>IF(D78="","",IF(OR(R78="A",R78="AA",R78="AAA"),BA78,0))</f>
        <v/>
      </c>
      <c r="BC78" s="49">
        <f>IF(D78="","",IF(R78="B",BA78,0))</f>
        <v/>
      </c>
      <c r="BD78" s="49">
        <f>IF(D78="","",IF(R78="B",BA78,0))</f>
        <v/>
      </c>
      <c r="BE78" s="49">
        <f>IF(D78="","",IF(S78="S",
1,
IF(AC78=0,
1,
IF(
IFERROR(((U78+Y78)*AG78)/((AC78*AK78)*AG78),0)&lt;0,
0,
IF(
IFERROR(((U78+Y78)*AG78)/((AC78*AK78)*AG78),0)&gt;1,
1,
IFERROR(((U78+Y78)*AG78)/((AC78*AK78)*AG78),0)
)
)
)
))</f>
        <v/>
      </c>
      <c r="BF78" s="49">
        <f>IF(D78="","",IF(S78="S",
1,
IF(AC78=0,
1,
IF(
IFERROR(((U78+V78+Y78)*AG78)/((AC78*AK78)*AG78),0)&lt;0,
0,
IF(
IFERROR(((U78+V78+Y78)*AG78)/((AC78*AK78)*AG78),0)&gt;1,
1,
IFERROR(((U78+V78+Y78)*AG78)/((AC78*AK78)*AG78),0)
)
)
)
))</f>
        <v/>
      </c>
      <c r="BG78" s="50">
        <f>IF(D78="","",IF(S78="S",0,IF(AND(ISNUMBER(AC78),ISNUMBER(AM78)),IF(OR(AC78*AM78&lt;0,ISERR(AC78*AM78)),0,AC78*AM78),0)))</f>
        <v/>
      </c>
      <c r="BH78" s="50">
        <f>IF(D78="","",IF(BY78&gt;TODAY()-60,0,IF(Y78&gt;12,MAX(0,(U78+Y78)-BG78),MAX(0,U78-BG78))))</f>
        <v/>
      </c>
      <c r="BI78" s="51">
        <f>IF(D78="","",BH78*AG78)</f>
        <v/>
      </c>
      <c r="BJ78" s="51">
        <f>IF(D78="","",IF(OR(R78="A",R78="AA",R78="AAA"),BI78,0))</f>
        <v/>
      </c>
      <c r="BK78" s="51">
        <f>IF(D78="","",IF(R78="B",BI78,0))</f>
        <v/>
      </c>
      <c r="BL78" s="51">
        <f>IF(D78="","",IF(R78="C",BI78,0))</f>
        <v/>
      </c>
      <c r="BM78" s="51">
        <f>IF(D78="","",IFERROR(MAX(0,MIN(BI78/AP78,1)),0))</f>
        <v/>
      </c>
      <c r="BN78" s="52">
        <f>IF(D78="","",AB78*AG78)</f>
        <v/>
      </c>
      <c r="BO78" s="52">
        <f>IF(D78="","",(U78+V78+X78)*AG78)</f>
        <v/>
      </c>
      <c r="BP78" s="52">
        <f>IF(D78="","",(AB78*3)*AG78)</f>
        <v/>
      </c>
      <c r="BQ78" s="52">
        <f>IF(D78="","",IF(BO78-BP78&gt;0,0,BO78-BP78))</f>
        <v/>
      </c>
      <c r="BR78" s="52">
        <f>IF(D78="","",IF(BO78-BP78-BN78&gt;0,0,BO78-BP78-BN78))</f>
        <v/>
      </c>
      <c r="BS78" s="53">
        <f>IF(D78="","",IFERROR(AB78*AI78,0))</f>
        <v/>
      </c>
      <c r="BT78" s="53">
        <f>IF(D78="","",IFERROR(IF(X78&gt;12, AI78*(U78+V78+X78), AI78*(U78+V78)),0))</f>
        <v/>
      </c>
      <c r="BU78" s="53">
        <f>IF(D78="","",IFERROR(((AB78*3)*AI78),0))</f>
        <v/>
      </c>
      <c r="BV78" s="53">
        <f>IF(D78="","",IF(BT78-BU78&gt;0,0,BT78-BU78))</f>
        <v/>
      </c>
      <c r="BW78" s="53">
        <f>IF(D78="","",IF(BT78-BU78-BS78&gt;0,0,BT78-BU78-BS78))</f>
        <v/>
      </c>
      <c r="BX78" s="36">
        <f>IF(D78="","",IFERROR(VLOOKUP(D78,'produto-entrada-7'!A:M,3,0),"SEM PEDIDO"))</f>
        <v/>
      </c>
      <c r="BY78" s="36">
        <f>IF(D78="","",VLOOKUP(D78,'produto-estoque-total-7'!A:AB,25,0))</f>
        <v/>
      </c>
      <c r="BZ78" s="36">
        <f>IF(D78="","",IFERROR(VLOOKUP(D78,'produto-estoque-total-7'!A:AB,26,0)/100,0))</f>
        <v/>
      </c>
      <c r="CA78" s="36">
        <f>IF(D78="","",IFERROR(VLOOKUP(D78,'produto-estoque-total-7'!A:AB,27,0)/100,0))</f>
        <v/>
      </c>
      <c r="CB78" s="41">
        <f>IF(D78="","",V78*AF78)</f>
        <v/>
      </c>
      <c r="CC78" s="41">
        <f>IF(D78="","",V78*AI78)</f>
        <v/>
      </c>
      <c r="CD78" s="54">
        <f>IF(D78="","",VLOOKUP(D78,'produto-estoque-total-7'!A:AB,28,0))</f>
        <v/>
      </c>
    </row>
    <row r="79">
      <c r="A79" s="36">
        <f>IF(D79="","",VLOOKUP(D79,'produto-estoque-total-7'!A:AB,3,0))</f>
        <v/>
      </c>
      <c r="B79" s="1">
        <f>IF(D79="","",VLOOKUP(D79,'produto-estoque-total-7'!A:AB,12,0))</f>
        <v/>
      </c>
      <c r="C79" s="1">
        <f>IF(D79="","",VLOOKUP(D79,'produto-estoque-total-7'!A:AB,2,0))</f>
        <v/>
      </c>
      <c r="D79" s="37">
        <f>IFERROR(IF('produto-estoque-total-7'!A78="","",'produto-estoque-total-7'!A78),"")</f>
        <v/>
      </c>
      <c r="E79" s="1">
        <f>IF(D79="","",VLOOKUP(D79,'produto-estoque-total-7'!A:AB,4,0))</f>
        <v/>
      </c>
      <c r="F79" s="36">
        <f>IF(D79="","",VLOOKUP(D79,'produto-estoque-total-7'!A:AB,13,0))</f>
        <v/>
      </c>
      <c r="G79" s="1">
        <f>IF(F79="","",VLOOKUP(F79,'FORNECEDORES X COMPRADOR'!A:D,4,0))</f>
        <v/>
      </c>
      <c r="H79" s="1">
        <f>IF(F79="","",VLOOKUP(F79,'FORNECEDORES X COMPRADOR'!A:E,5,0))</f>
        <v/>
      </c>
      <c r="I79" s="36">
        <f>IF(D79="","",VLOOKUP(D79,'produto-estoque-total-7'!A:AB,15,0))</f>
        <v/>
      </c>
      <c r="J79" s="36">
        <f>IF(D79="","",VLOOKUP(D79,'produto-estoque-total-7'!A:AB,19,0))</f>
        <v/>
      </c>
      <c r="K79" s="1">
        <f>IF(D79="","",VLOOKUP(D79,'produto-estoque-total-7'!A:AB,20,0))</f>
        <v/>
      </c>
      <c r="L79" s="36">
        <f>IF(D79="","",VLOOKUP(D79,'produto-estoque-total-7'!A:AB,17,0))</f>
        <v/>
      </c>
      <c r="M79" s="1">
        <f>IF(D79="","",VLOOKUP(D79,'produto-estoque-total-7'!A:AB,18,0))</f>
        <v/>
      </c>
      <c r="N79" s="36">
        <f>IF(D79="","",VLOOKUP(D79,'produto-estoque-total-7'!A:AB,21,0))</f>
        <v/>
      </c>
      <c r="O79" s="1">
        <f>IF(D79="","",VLOOKUP(D79,'produto-estoque-total-7'!A:AB,22,0))</f>
        <v/>
      </c>
      <c r="P79" s="36">
        <f>IF(D79="","",VLOOKUP(D79,'produto-estoque-total-7'!A:AB,23,0))</f>
        <v/>
      </c>
      <c r="Q79" s="1">
        <f>IF(D79="","",VLOOKUP(D79,'produto-estoque-total-7'!A:AB,24,0))</f>
        <v/>
      </c>
      <c r="R79" s="38">
        <f>IFERROR(IF(D79="","",VLOOKUP(D79,'produto-venda-7'!B:N,13,0)),"C")</f>
        <v/>
      </c>
      <c r="S79" s="39">
        <f>IF(D79="","",VLOOKUP(D79,'produto-estoque-total-7'!A:AB,6,0))</f>
        <v/>
      </c>
      <c r="T79" s="39">
        <f>IF(D79="","",VLOOKUP(D79,'produto-estoque-total-7'!A:AB,5,0))</f>
        <v/>
      </c>
      <c r="U79" s="40">
        <f>IF(D79="","",VLOOKUP(D79,'produto-estoque-total-7'!A:AB,11,0))</f>
        <v/>
      </c>
      <c r="V79" s="41">
        <f>IF(D79="","",IFERROR(VLOOKUP(D79,'produto-entrada-7'!A:M,10,0),0))</f>
        <v/>
      </c>
      <c r="W79" s="42" t="n"/>
      <c r="X79" s="39">
        <f>IF(D79="","",VLOOKUP(D79,'produto-estoque-total-7'!A:AB,8,0))</f>
        <v/>
      </c>
      <c r="Y79" s="39">
        <f>IF(D79="","",VLOOKUP(D79,'produto-estoque-total-7'!A:AB,9,0))</f>
        <v/>
      </c>
      <c r="Z79" s="39">
        <f>IF(D79="","",VLOOKUP(D79,'produto-estoque-total-7'!A:AB,10,0))</f>
        <v/>
      </c>
      <c r="AA79" s="39">
        <f>IFERROR(IF(D79="","",VLOOKUP(D79,'produto-venda-7'!B:N,4,0)),0)</f>
        <v/>
      </c>
      <c r="AB79" s="39">
        <f>IFERROR(IF(D79="","",VLOOKUP(D79,'produto-venda-7'!B:N,5,0)),0)</f>
        <v/>
      </c>
      <c r="AC79" s="39">
        <f>IF(D79="","",IFERROR(AA79/90,0))</f>
        <v/>
      </c>
      <c r="AD79" s="36">
        <f>IF(D79="","",IFERROR(VLOOKUP(D79,'produto-entrada-7'!A:M,4,0),0))</f>
        <v/>
      </c>
      <c r="AE79" s="36">
        <f>IFERROR(IF(D79="","",VLOOKUP(D79,'produto-venda-7'!B:N,10,0)),0)</f>
        <v/>
      </c>
      <c r="AF79" s="36">
        <f>IF(D79="","",IFERROR(VLOOKUP(D79,'produto-entrada-7'!A:M,11,0),0))</f>
        <v/>
      </c>
      <c r="AG79" s="1">
        <f>IF(D79="","",IFERROR(VLOOKUP(D79,'produto-entrada-7'!A:M,12,0),0))</f>
        <v/>
      </c>
      <c r="AH79" s="1">
        <f>IF(D79="","",IFERROR(VLOOKUP(D79,'produto-entrada-7'!A:M,13,0),0))</f>
        <v/>
      </c>
      <c r="AI79" s="36">
        <f>IFERROR(IF(D79="","",VLOOKUP(D79,'produto-venda-7'!B:N,11,0)),0)</f>
        <v/>
      </c>
      <c r="AJ79" s="43">
        <f>IF(D79="","",IFERROR(AI79*AB79,0))</f>
        <v/>
      </c>
      <c r="AK79" s="44">
        <f>IFERROR(IF(D79="","",VLOOKUP(F79,'ANALISE FORNECEDOR'!$A:$I,8,0)),"")</f>
        <v/>
      </c>
      <c r="AL79" s="44">
        <f>IF(D79="","",AVERAGE(AM79,AK79))</f>
        <v/>
      </c>
      <c r="AM79" s="44">
        <f>IFERROR(IF(D79="","",VLOOKUP(F79,'ANALISE FORNECEDOR'!$A:$I,9,0)),"")</f>
        <v/>
      </c>
      <c r="AN79" s="45">
        <f>IF(D79="","",IF(Y79&gt;12,AI79*(U79+Y79),AI79*U79))</f>
        <v/>
      </c>
      <c r="AO79" s="45">
        <f>IF(D79="","",IF(Y79&gt;12,AI79*(U79+V79+Y79),AI79*(U79+V79)))</f>
        <v/>
      </c>
      <c r="AP79" s="46">
        <f>IF(D79="","",IF(Y79&gt;12,AG79*(U79+Y79),AG79*U79))</f>
        <v/>
      </c>
      <c r="AQ79" s="46">
        <f>IF(D79="","",IF(Y79&gt;12,AG79*(U79+V79+Y79),AG79*(U79+V79)))</f>
        <v/>
      </c>
      <c r="AR79" s="46">
        <f>IF(D79="","",IF(OR(R79="A",R79="AA",R79="AAA"),AP79,0))</f>
        <v/>
      </c>
      <c r="AS79" s="46">
        <f>IF(D79="","",IF(R79="B",AP79,0))</f>
        <v/>
      </c>
      <c r="AT79" s="46">
        <f>IF(D79="","",IF(R79="C",AP79,0))</f>
        <v/>
      </c>
      <c r="AU79" s="47">
        <f>IF(D79="","",IFERROR(AN79/AJ79,0))</f>
        <v/>
      </c>
      <c r="AV79" s="47">
        <f>IF(D79="","",IFERROR(((AO79)/AJ79),0))</f>
        <v/>
      </c>
      <c r="AW79" s="48">
        <f>IF(D79="","",IF(OR(S79="S",NOT(AND(ISNUMBER(AC79),ISNUMBER(AL79),AC79*AL79&gt;=0))),0,AC79*AL79))</f>
        <v/>
      </c>
      <c r="AX79" s="49">
        <f>IFERROR(IF(D79="","",AW79*AG79),0)</f>
        <v/>
      </c>
      <c r="AY79" s="48">
        <f>IF(D79="","",IF(OR(S79="S",NOT(AND(ISNUMBER(AC79),ISNUMBER(AK79),AC79*AK79&gt;=0))),0,AC79*AK79))</f>
        <v/>
      </c>
      <c r="AZ79" s="48">
        <f>IFERROR(IF(D79="","",IF(AY79=0,0,IF(((AY79)-(U79+Y79))&lt;0,0,(AY79)-U79))),0)</f>
        <v/>
      </c>
      <c r="BA79" s="49">
        <f>IF(D79="","",AZ79*AG79)</f>
        <v/>
      </c>
      <c r="BB79" s="49">
        <f>IF(D79="","",IF(OR(R79="A",R79="AA",R79="AAA"),BA79,0))</f>
        <v/>
      </c>
      <c r="BC79" s="49">
        <f>IF(D79="","",IF(R79="B",BA79,0))</f>
        <v/>
      </c>
      <c r="BD79" s="49">
        <f>IF(D79="","",IF(R79="B",BA79,0))</f>
        <v/>
      </c>
      <c r="BE79" s="49">
        <f>IF(D79="","",IF(S79="S",
1,
IF(AC79=0,
1,
IF(
IFERROR(((U79+Y79)*AG79)/((AC79*AK79)*AG79),0)&lt;0,
0,
IF(
IFERROR(((U79+Y79)*AG79)/((AC79*AK79)*AG79),0)&gt;1,
1,
IFERROR(((U79+Y79)*AG79)/((AC79*AK79)*AG79),0)
)
)
)
))</f>
        <v/>
      </c>
      <c r="BF79" s="49">
        <f>IF(D79="","",IF(S79="S",
1,
IF(AC79=0,
1,
IF(
IFERROR(((U79+V79+Y79)*AG79)/((AC79*AK79)*AG79),0)&lt;0,
0,
IF(
IFERROR(((U79+V79+Y79)*AG79)/((AC79*AK79)*AG79),0)&gt;1,
1,
IFERROR(((U79+V79+Y79)*AG79)/((AC79*AK79)*AG79),0)
)
)
)
))</f>
        <v/>
      </c>
      <c r="BG79" s="50">
        <f>IF(D79="","",IF(S79="S",0,IF(AND(ISNUMBER(AC79),ISNUMBER(AM79)),IF(OR(AC79*AM79&lt;0,ISERR(AC79*AM79)),0,AC79*AM79),0)))</f>
        <v/>
      </c>
      <c r="BH79" s="50">
        <f>IF(D79="","",IF(BY79&gt;TODAY()-60,0,IF(Y79&gt;12,MAX(0,(U79+Y79)-BG79),MAX(0,U79-BG79))))</f>
        <v/>
      </c>
      <c r="BI79" s="51">
        <f>IF(D79="","",BH79*AG79)</f>
        <v/>
      </c>
      <c r="BJ79" s="51">
        <f>IF(D79="","",IF(OR(R79="A",R79="AA",R79="AAA"),BI79,0))</f>
        <v/>
      </c>
      <c r="BK79" s="51">
        <f>IF(D79="","",IF(R79="B",BI79,0))</f>
        <v/>
      </c>
      <c r="BL79" s="51">
        <f>IF(D79="","",IF(R79="C",BI79,0))</f>
        <v/>
      </c>
      <c r="BM79" s="51">
        <f>IF(D79="","",IFERROR(MAX(0,MIN(BI79/AP79,1)),0))</f>
        <v/>
      </c>
      <c r="BN79" s="52">
        <f>IF(D79="","",AB79*AG79)</f>
        <v/>
      </c>
      <c r="BO79" s="52">
        <f>IF(D79="","",(U79+V79+X79)*AG79)</f>
        <v/>
      </c>
      <c r="BP79" s="52">
        <f>IF(D79="","",(AB79*3)*AG79)</f>
        <v/>
      </c>
      <c r="BQ79" s="52">
        <f>IF(D79="","",IF(BO79-BP79&gt;0,0,BO79-BP79))</f>
        <v/>
      </c>
      <c r="BR79" s="52">
        <f>IF(D79="","",IF(BO79-BP79-BN79&gt;0,0,BO79-BP79-BN79))</f>
        <v/>
      </c>
      <c r="BS79" s="53">
        <f>IF(D79="","",IFERROR(AB79*AI79,0))</f>
        <v/>
      </c>
      <c r="BT79" s="53">
        <f>IF(D79="","",IFERROR(IF(X79&gt;12, AI79*(U79+V79+X79), AI79*(U79+V79)),0))</f>
        <v/>
      </c>
      <c r="BU79" s="53">
        <f>IF(D79="","",IFERROR(((AB79*3)*AI79),0))</f>
        <v/>
      </c>
      <c r="BV79" s="53">
        <f>IF(D79="","",IF(BT79-BU79&gt;0,0,BT79-BU79))</f>
        <v/>
      </c>
      <c r="BW79" s="53">
        <f>IF(D79="","",IF(BT79-BU79-BS79&gt;0,0,BT79-BU79-BS79))</f>
        <v/>
      </c>
      <c r="BX79" s="36">
        <f>IF(D79="","",IFERROR(VLOOKUP(D79,'produto-entrada-7'!A:M,3,0),"SEM PEDIDO"))</f>
        <v/>
      </c>
      <c r="BY79" s="36">
        <f>IF(D79="","",VLOOKUP(D79,'produto-estoque-total-7'!A:AB,25,0))</f>
        <v/>
      </c>
      <c r="BZ79" s="36">
        <f>IF(D79="","",IFERROR(VLOOKUP(D79,'produto-estoque-total-7'!A:AB,26,0)/100,0))</f>
        <v/>
      </c>
      <c r="CA79" s="36">
        <f>IF(D79="","",IFERROR(VLOOKUP(D79,'produto-estoque-total-7'!A:AB,27,0)/100,0))</f>
        <v/>
      </c>
      <c r="CB79" s="41">
        <f>IF(D79="","",V79*AF79)</f>
        <v/>
      </c>
      <c r="CC79" s="41">
        <f>IF(D79="","",V79*AI79)</f>
        <v/>
      </c>
      <c r="CD79" s="54">
        <f>IF(D79="","",VLOOKUP(D79,'produto-estoque-total-7'!A:AB,28,0))</f>
        <v/>
      </c>
    </row>
    <row r="80">
      <c r="A80" s="36">
        <f>IF(D80="","",VLOOKUP(D80,'produto-estoque-total-7'!A:AB,3,0))</f>
        <v/>
      </c>
      <c r="B80" s="1">
        <f>IF(D80="","",VLOOKUP(D80,'produto-estoque-total-7'!A:AB,12,0))</f>
        <v/>
      </c>
      <c r="C80" s="1">
        <f>IF(D80="","",VLOOKUP(D80,'produto-estoque-total-7'!A:AB,2,0))</f>
        <v/>
      </c>
      <c r="D80" s="37">
        <f>IFERROR(IF('produto-estoque-total-7'!A79="","",'produto-estoque-total-7'!A79),"")</f>
        <v/>
      </c>
      <c r="E80" s="1">
        <f>IF(D80="","",VLOOKUP(D80,'produto-estoque-total-7'!A:AB,4,0))</f>
        <v/>
      </c>
      <c r="F80" s="36">
        <f>IF(D80="","",VLOOKUP(D80,'produto-estoque-total-7'!A:AB,13,0))</f>
        <v/>
      </c>
      <c r="G80" s="1">
        <f>IF(F80="","",VLOOKUP(F80,'FORNECEDORES X COMPRADOR'!A:D,4,0))</f>
        <v/>
      </c>
      <c r="H80" s="1">
        <f>IF(F80="","",VLOOKUP(F80,'FORNECEDORES X COMPRADOR'!A:E,5,0))</f>
        <v/>
      </c>
      <c r="I80" s="36">
        <f>IF(D80="","",VLOOKUP(D80,'produto-estoque-total-7'!A:AB,15,0))</f>
        <v/>
      </c>
      <c r="J80" s="36">
        <f>IF(D80="","",VLOOKUP(D80,'produto-estoque-total-7'!A:AB,19,0))</f>
        <v/>
      </c>
      <c r="K80" s="1">
        <f>IF(D80="","",VLOOKUP(D80,'produto-estoque-total-7'!A:AB,20,0))</f>
        <v/>
      </c>
      <c r="L80" s="36">
        <f>IF(D80="","",VLOOKUP(D80,'produto-estoque-total-7'!A:AB,17,0))</f>
        <v/>
      </c>
      <c r="M80" s="1">
        <f>IF(D80="","",VLOOKUP(D80,'produto-estoque-total-7'!A:AB,18,0))</f>
        <v/>
      </c>
      <c r="N80" s="36">
        <f>IF(D80="","",VLOOKUP(D80,'produto-estoque-total-7'!A:AB,21,0))</f>
        <v/>
      </c>
      <c r="O80" s="1">
        <f>IF(D80="","",VLOOKUP(D80,'produto-estoque-total-7'!A:AB,22,0))</f>
        <v/>
      </c>
      <c r="P80" s="36">
        <f>IF(D80="","",VLOOKUP(D80,'produto-estoque-total-7'!A:AB,23,0))</f>
        <v/>
      </c>
      <c r="Q80" s="1">
        <f>IF(D80="","",VLOOKUP(D80,'produto-estoque-total-7'!A:AB,24,0))</f>
        <v/>
      </c>
      <c r="R80" s="38">
        <f>IFERROR(IF(D80="","",VLOOKUP(D80,'produto-venda-7'!B:N,13,0)),"C")</f>
        <v/>
      </c>
      <c r="S80" s="39">
        <f>IF(D80="","",VLOOKUP(D80,'produto-estoque-total-7'!A:AB,6,0))</f>
        <v/>
      </c>
      <c r="T80" s="39">
        <f>IF(D80="","",VLOOKUP(D80,'produto-estoque-total-7'!A:AB,5,0))</f>
        <v/>
      </c>
      <c r="U80" s="40">
        <f>IF(D80="","",VLOOKUP(D80,'produto-estoque-total-7'!A:AB,11,0))</f>
        <v/>
      </c>
      <c r="V80" s="41">
        <f>IF(D80="","",IFERROR(VLOOKUP(D80,'produto-entrada-7'!A:M,10,0),0))</f>
        <v/>
      </c>
      <c r="W80" s="42" t="n"/>
      <c r="X80" s="39">
        <f>IF(D80="","",VLOOKUP(D80,'produto-estoque-total-7'!A:AB,8,0))</f>
        <v/>
      </c>
      <c r="Y80" s="39">
        <f>IF(D80="","",VLOOKUP(D80,'produto-estoque-total-7'!A:AB,9,0))</f>
        <v/>
      </c>
      <c r="Z80" s="39">
        <f>IF(D80="","",VLOOKUP(D80,'produto-estoque-total-7'!A:AB,10,0))</f>
        <v/>
      </c>
      <c r="AA80" s="39">
        <f>IFERROR(IF(D80="","",VLOOKUP(D80,'produto-venda-7'!B:N,4,0)),0)</f>
        <v/>
      </c>
      <c r="AB80" s="39">
        <f>IFERROR(IF(D80="","",VLOOKUP(D80,'produto-venda-7'!B:N,5,0)),0)</f>
        <v/>
      </c>
      <c r="AC80" s="39">
        <f>IF(D80="","",IFERROR(AA80/90,0))</f>
        <v/>
      </c>
      <c r="AD80" s="36">
        <f>IF(D80="","",IFERROR(VLOOKUP(D80,'produto-entrada-7'!A:M,4,0),0))</f>
        <v/>
      </c>
      <c r="AE80" s="36">
        <f>IFERROR(IF(D80="","",VLOOKUP(D80,'produto-venda-7'!B:N,10,0)),0)</f>
        <v/>
      </c>
      <c r="AF80" s="36">
        <f>IF(D80="","",IFERROR(VLOOKUP(D80,'produto-entrada-7'!A:M,11,0),0))</f>
        <v/>
      </c>
      <c r="AG80" s="1">
        <f>IF(D80="","",IFERROR(VLOOKUP(D80,'produto-entrada-7'!A:M,12,0),0))</f>
        <v/>
      </c>
      <c r="AH80" s="1">
        <f>IF(D80="","",IFERROR(VLOOKUP(D80,'produto-entrada-7'!A:M,13,0),0))</f>
        <v/>
      </c>
      <c r="AI80" s="36">
        <f>IFERROR(IF(D80="","",VLOOKUP(D80,'produto-venda-7'!B:N,11,0)),0)</f>
        <v/>
      </c>
      <c r="AJ80" s="43">
        <f>IF(D80="","",IFERROR(AI80*AB80,0))</f>
        <v/>
      </c>
      <c r="AK80" s="44">
        <f>IFERROR(IF(D80="","",VLOOKUP(F80,'ANALISE FORNECEDOR'!$A:$I,8,0)),"")</f>
        <v/>
      </c>
      <c r="AL80" s="44">
        <f>IF(D80="","",AVERAGE(AM80,AK80))</f>
        <v/>
      </c>
      <c r="AM80" s="44">
        <f>IFERROR(IF(D80="","",VLOOKUP(F80,'ANALISE FORNECEDOR'!$A:$I,9,0)),"")</f>
        <v/>
      </c>
      <c r="AN80" s="45">
        <f>IF(D80="","",IF(Y80&gt;12,AI80*(U80+Y80),AI80*U80))</f>
        <v/>
      </c>
      <c r="AO80" s="45">
        <f>IF(D80="","",IF(Y80&gt;12,AI80*(U80+V80+Y80),AI80*(U80+V80)))</f>
        <v/>
      </c>
      <c r="AP80" s="46">
        <f>IF(D80="","",IF(Y80&gt;12,AG80*(U80+Y80),AG80*U80))</f>
        <v/>
      </c>
      <c r="AQ80" s="46">
        <f>IF(D80="","",IF(Y80&gt;12,AG80*(U80+V80+Y80),AG80*(U80+V80)))</f>
        <v/>
      </c>
      <c r="AR80" s="46">
        <f>IF(D80="","",IF(OR(R80="A",R80="AA",R80="AAA"),AP80,0))</f>
        <v/>
      </c>
      <c r="AS80" s="46">
        <f>IF(D80="","",IF(R80="B",AP80,0))</f>
        <v/>
      </c>
      <c r="AT80" s="46">
        <f>IF(D80="","",IF(R80="C",AP80,0))</f>
        <v/>
      </c>
      <c r="AU80" s="47">
        <f>IF(D80="","",IFERROR(AN80/AJ80,0))</f>
        <v/>
      </c>
      <c r="AV80" s="47">
        <f>IF(D80="","",IFERROR(((AO80)/AJ80),0))</f>
        <v/>
      </c>
      <c r="AW80" s="48">
        <f>IF(D80="","",IF(OR(S80="S",NOT(AND(ISNUMBER(AC80),ISNUMBER(AL80),AC80*AL80&gt;=0))),0,AC80*AL80))</f>
        <v/>
      </c>
      <c r="AX80" s="49">
        <f>IFERROR(IF(D80="","",AW80*AG80),0)</f>
        <v/>
      </c>
      <c r="AY80" s="48">
        <f>IF(D80="","",IF(OR(S80="S",NOT(AND(ISNUMBER(AC80),ISNUMBER(AK80),AC80*AK80&gt;=0))),0,AC80*AK80))</f>
        <v/>
      </c>
      <c r="AZ80" s="48">
        <f>IFERROR(IF(D80="","",IF(AY80=0,0,IF(((AY80)-(U80+Y80))&lt;0,0,(AY80)-U80))),0)</f>
        <v/>
      </c>
      <c r="BA80" s="49">
        <f>IF(D80="","",AZ80*AG80)</f>
        <v/>
      </c>
      <c r="BB80" s="49">
        <f>IF(D80="","",IF(OR(R80="A",R80="AA",R80="AAA"),BA80,0))</f>
        <v/>
      </c>
      <c r="BC80" s="49">
        <f>IF(D80="","",IF(R80="B",BA80,0))</f>
        <v/>
      </c>
      <c r="BD80" s="49">
        <f>IF(D80="","",IF(R80="B",BA80,0))</f>
        <v/>
      </c>
      <c r="BE80" s="49">
        <f>IF(D80="","",IF(S80="S",
1,
IF(AC80=0,
1,
IF(
IFERROR(((U80+Y80)*AG80)/((AC80*AK80)*AG80),0)&lt;0,
0,
IF(
IFERROR(((U80+Y80)*AG80)/((AC80*AK80)*AG80),0)&gt;1,
1,
IFERROR(((U80+Y80)*AG80)/((AC80*AK80)*AG80),0)
)
)
)
))</f>
        <v/>
      </c>
      <c r="BF80" s="49">
        <f>IF(D80="","",IF(S80="S",
1,
IF(AC80=0,
1,
IF(
IFERROR(((U80+V80+Y80)*AG80)/((AC80*AK80)*AG80),0)&lt;0,
0,
IF(
IFERROR(((U80+V80+Y80)*AG80)/((AC80*AK80)*AG80),0)&gt;1,
1,
IFERROR(((U80+V80+Y80)*AG80)/((AC80*AK80)*AG80),0)
)
)
)
))</f>
        <v/>
      </c>
      <c r="BG80" s="50">
        <f>IF(D80="","",IF(S80="S",0,IF(AND(ISNUMBER(AC80),ISNUMBER(AM80)),IF(OR(AC80*AM80&lt;0,ISERR(AC80*AM80)),0,AC80*AM80),0)))</f>
        <v/>
      </c>
      <c r="BH80" s="50">
        <f>IF(D80="","",IF(BY80&gt;TODAY()-60,0,IF(Y80&gt;12,MAX(0,(U80+Y80)-BG80),MAX(0,U80-BG80))))</f>
        <v/>
      </c>
      <c r="BI80" s="51">
        <f>IF(D80="","",BH80*AG80)</f>
        <v/>
      </c>
      <c r="BJ80" s="51">
        <f>IF(D80="","",IF(OR(R80="A",R80="AA",R80="AAA"),BI80,0))</f>
        <v/>
      </c>
      <c r="BK80" s="51">
        <f>IF(D80="","",IF(R80="B",BI80,0))</f>
        <v/>
      </c>
      <c r="BL80" s="51">
        <f>IF(D80="","",IF(R80="C",BI80,0))</f>
        <v/>
      </c>
      <c r="BM80" s="51">
        <f>IF(D80="","",IFERROR(MAX(0,MIN(BI80/AP80,1)),0))</f>
        <v/>
      </c>
      <c r="BN80" s="52">
        <f>IF(D80="","",AB80*AG80)</f>
        <v/>
      </c>
      <c r="BO80" s="52">
        <f>IF(D80="","",(U80+V80+X80)*AG80)</f>
        <v/>
      </c>
      <c r="BP80" s="52">
        <f>IF(D80="","",(AB80*3)*AG80)</f>
        <v/>
      </c>
      <c r="BQ80" s="52">
        <f>IF(D80="","",IF(BO80-BP80&gt;0,0,BO80-BP80))</f>
        <v/>
      </c>
      <c r="BR80" s="52">
        <f>IF(D80="","",IF(BO80-BP80-BN80&gt;0,0,BO80-BP80-BN80))</f>
        <v/>
      </c>
      <c r="BS80" s="53">
        <f>IF(D80="","",IFERROR(AB80*AI80,0))</f>
        <v/>
      </c>
      <c r="BT80" s="53">
        <f>IF(D80="","",IFERROR(IF(X80&gt;12, AI80*(U80+V80+X80), AI80*(U80+V80)),0))</f>
        <v/>
      </c>
      <c r="BU80" s="53">
        <f>IF(D80="","",IFERROR(((AB80*3)*AI80),0))</f>
        <v/>
      </c>
      <c r="BV80" s="53">
        <f>IF(D80="","",IF(BT80-BU80&gt;0,0,BT80-BU80))</f>
        <v/>
      </c>
      <c r="BW80" s="53">
        <f>IF(D80="","",IF(BT80-BU80-BS80&gt;0,0,BT80-BU80-BS80))</f>
        <v/>
      </c>
      <c r="BX80" s="36">
        <f>IF(D80="","",IFERROR(VLOOKUP(D80,'produto-entrada-7'!A:M,3,0),"SEM PEDIDO"))</f>
        <v/>
      </c>
      <c r="BY80" s="36">
        <f>IF(D80="","",VLOOKUP(D80,'produto-estoque-total-7'!A:AB,25,0))</f>
        <v/>
      </c>
      <c r="BZ80" s="36">
        <f>IF(D80="","",IFERROR(VLOOKUP(D80,'produto-estoque-total-7'!A:AB,26,0)/100,0))</f>
        <v/>
      </c>
      <c r="CA80" s="36">
        <f>IF(D80="","",IFERROR(VLOOKUP(D80,'produto-estoque-total-7'!A:AB,27,0)/100,0))</f>
        <v/>
      </c>
      <c r="CB80" s="41">
        <f>IF(D80="","",V80*AF80)</f>
        <v/>
      </c>
      <c r="CC80" s="41">
        <f>IF(D80="","",V80*AI80)</f>
        <v/>
      </c>
      <c r="CD80" s="54">
        <f>IF(D80="","",VLOOKUP(D80,'produto-estoque-total-7'!A:AB,28,0))</f>
        <v/>
      </c>
    </row>
    <row r="81">
      <c r="A81" s="36">
        <f>IF(D81="","",VLOOKUP(D81,'produto-estoque-total-7'!A:AB,3,0))</f>
        <v/>
      </c>
      <c r="B81" s="1">
        <f>IF(D81="","",VLOOKUP(D81,'produto-estoque-total-7'!A:AB,12,0))</f>
        <v/>
      </c>
      <c r="C81" s="1">
        <f>IF(D81="","",VLOOKUP(D81,'produto-estoque-total-7'!A:AB,2,0))</f>
        <v/>
      </c>
      <c r="D81" s="37">
        <f>IFERROR(IF('produto-estoque-total-7'!A80="","",'produto-estoque-total-7'!A80),"")</f>
        <v/>
      </c>
      <c r="E81" s="1">
        <f>IF(D81="","",VLOOKUP(D81,'produto-estoque-total-7'!A:AB,4,0))</f>
        <v/>
      </c>
      <c r="F81" s="36">
        <f>IF(D81="","",VLOOKUP(D81,'produto-estoque-total-7'!A:AB,13,0))</f>
        <v/>
      </c>
      <c r="G81" s="1">
        <f>IF(F81="","",VLOOKUP(F81,'FORNECEDORES X COMPRADOR'!A:D,4,0))</f>
        <v/>
      </c>
      <c r="H81" s="1">
        <f>IF(F81="","",VLOOKUP(F81,'FORNECEDORES X COMPRADOR'!A:E,5,0))</f>
        <v/>
      </c>
      <c r="I81" s="36">
        <f>IF(D81="","",VLOOKUP(D81,'produto-estoque-total-7'!A:AB,15,0))</f>
        <v/>
      </c>
      <c r="J81" s="36">
        <f>IF(D81="","",VLOOKUP(D81,'produto-estoque-total-7'!A:AB,19,0))</f>
        <v/>
      </c>
      <c r="K81" s="1">
        <f>IF(D81="","",VLOOKUP(D81,'produto-estoque-total-7'!A:AB,20,0))</f>
        <v/>
      </c>
      <c r="L81" s="36">
        <f>IF(D81="","",VLOOKUP(D81,'produto-estoque-total-7'!A:AB,17,0))</f>
        <v/>
      </c>
      <c r="M81" s="1">
        <f>IF(D81="","",VLOOKUP(D81,'produto-estoque-total-7'!A:AB,18,0))</f>
        <v/>
      </c>
      <c r="N81" s="36">
        <f>IF(D81="","",VLOOKUP(D81,'produto-estoque-total-7'!A:AB,21,0))</f>
        <v/>
      </c>
      <c r="O81" s="1">
        <f>IF(D81="","",VLOOKUP(D81,'produto-estoque-total-7'!A:AB,22,0))</f>
        <v/>
      </c>
      <c r="P81" s="36">
        <f>IF(D81="","",VLOOKUP(D81,'produto-estoque-total-7'!A:AB,23,0))</f>
        <v/>
      </c>
      <c r="Q81" s="1">
        <f>IF(D81="","",VLOOKUP(D81,'produto-estoque-total-7'!A:AB,24,0))</f>
        <v/>
      </c>
      <c r="R81" s="38">
        <f>IFERROR(IF(D81="","",VLOOKUP(D81,'produto-venda-7'!B:N,13,0)),"C")</f>
        <v/>
      </c>
      <c r="S81" s="39">
        <f>IF(D81="","",VLOOKUP(D81,'produto-estoque-total-7'!A:AB,6,0))</f>
        <v/>
      </c>
      <c r="T81" s="39">
        <f>IF(D81="","",VLOOKUP(D81,'produto-estoque-total-7'!A:AB,5,0))</f>
        <v/>
      </c>
      <c r="U81" s="40">
        <f>IF(D81="","",VLOOKUP(D81,'produto-estoque-total-7'!A:AB,11,0))</f>
        <v/>
      </c>
      <c r="V81" s="41">
        <f>IF(D81="","",IFERROR(VLOOKUP(D81,'produto-entrada-7'!A:M,10,0),0))</f>
        <v/>
      </c>
      <c r="W81" s="42" t="n"/>
      <c r="X81" s="39">
        <f>IF(D81="","",VLOOKUP(D81,'produto-estoque-total-7'!A:AB,8,0))</f>
        <v/>
      </c>
      <c r="Y81" s="39">
        <f>IF(D81="","",VLOOKUP(D81,'produto-estoque-total-7'!A:AB,9,0))</f>
        <v/>
      </c>
      <c r="Z81" s="39">
        <f>IF(D81="","",VLOOKUP(D81,'produto-estoque-total-7'!A:AB,10,0))</f>
        <v/>
      </c>
      <c r="AA81" s="39">
        <f>IFERROR(IF(D81="","",VLOOKUP(D81,'produto-venda-7'!B:N,4,0)),0)</f>
        <v/>
      </c>
      <c r="AB81" s="39">
        <f>IFERROR(IF(D81="","",VLOOKUP(D81,'produto-venda-7'!B:N,5,0)),0)</f>
        <v/>
      </c>
      <c r="AC81" s="39">
        <f>IF(D81="","",IFERROR(AA81/90,0))</f>
        <v/>
      </c>
      <c r="AD81" s="36">
        <f>IF(D81="","",IFERROR(VLOOKUP(D81,'produto-entrada-7'!A:M,4,0),0))</f>
        <v/>
      </c>
      <c r="AE81" s="36">
        <f>IFERROR(IF(D81="","",VLOOKUP(D81,'produto-venda-7'!B:N,10,0)),0)</f>
        <v/>
      </c>
      <c r="AF81" s="36">
        <f>IF(D81="","",IFERROR(VLOOKUP(D81,'produto-entrada-7'!A:M,11,0),0))</f>
        <v/>
      </c>
      <c r="AG81" s="1">
        <f>IF(D81="","",IFERROR(VLOOKUP(D81,'produto-entrada-7'!A:M,12,0),0))</f>
        <v/>
      </c>
      <c r="AH81" s="1">
        <f>IF(D81="","",IFERROR(VLOOKUP(D81,'produto-entrada-7'!A:M,13,0),0))</f>
        <v/>
      </c>
      <c r="AI81" s="36">
        <f>IFERROR(IF(D81="","",VLOOKUP(D81,'produto-venda-7'!B:N,11,0)),0)</f>
        <v/>
      </c>
      <c r="AJ81" s="43">
        <f>IF(D81="","",IFERROR(AI81*AB81,0))</f>
        <v/>
      </c>
      <c r="AK81" s="44">
        <f>IFERROR(IF(D81="","",VLOOKUP(F81,'ANALISE FORNECEDOR'!$A:$I,8,0)),"")</f>
        <v/>
      </c>
      <c r="AL81" s="44">
        <f>IF(D81="","",AVERAGE(AM81,AK81))</f>
        <v/>
      </c>
      <c r="AM81" s="44">
        <f>IFERROR(IF(D81="","",VLOOKUP(F81,'ANALISE FORNECEDOR'!$A:$I,9,0)),"")</f>
        <v/>
      </c>
      <c r="AN81" s="45">
        <f>IF(D81="","",IF(Y81&gt;12,AI81*(U81+Y81),AI81*U81))</f>
        <v/>
      </c>
      <c r="AO81" s="45">
        <f>IF(D81="","",IF(Y81&gt;12,AI81*(U81+V81+Y81),AI81*(U81+V81)))</f>
        <v/>
      </c>
      <c r="AP81" s="46">
        <f>IF(D81="","",IF(Y81&gt;12,AG81*(U81+Y81),AG81*U81))</f>
        <v/>
      </c>
      <c r="AQ81" s="46">
        <f>IF(D81="","",IF(Y81&gt;12,AG81*(U81+V81+Y81),AG81*(U81+V81)))</f>
        <v/>
      </c>
      <c r="AR81" s="46">
        <f>IF(D81="","",IF(OR(R81="A",R81="AA",R81="AAA"),AP81,0))</f>
        <v/>
      </c>
      <c r="AS81" s="46">
        <f>IF(D81="","",IF(R81="B",AP81,0))</f>
        <v/>
      </c>
      <c r="AT81" s="46">
        <f>IF(D81="","",IF(R81="C",AP81,0))</f>
        <v/>
      </c>
      <c r="AU81" s="47">
        <f>IF(D81="","",IFERROR(AN81/AJ81,0))</f>
        <v/>
      </c>
      <c r="AV81" s="47">
        <f>IF(D81="","",IFERROR(((AO81)/AJ81),0))</f>
        <v/>
      </c>
      <c r="AW81" s="48">
        <f>IF(D81="","",IF(OR(S81="S",NOT(AND(ISNUMBER(AC81),ISNUMBER(AL81),AC81*AL81&gt;=0))),0,AC81*AL81))</f>
        <v/>
      </c>
      <c r="AX81" s="49">
        <f>IFERROR(IF(D81="","",AW81*AG81),0)</f>
        <v/>
      </c>
      <c r="AY81" s="48">
        <f>IF(D81="","",IF(OR(S81="S",NOT(AND(ISNUMBER(AC81),ISNUMBER(AK81),AC81*AK81&gt;=0))),0,AC81*AK81))</f>
        <v/>
      </c>
      <c r="AZ81" s="48">
        <f>IFERROR(IF(D81="","",IF(AY81=0,0,IF(((AY81)-(U81+Y81))&lt;0,0,(AY81)-U81))),0)</f>
        <v/>
      </c>
      <c r="BA81" s="49">
        <f>IF(D81="","",AZ81*AG81)</f>
        <v/>
      </c>
      <c r="BB81" s="49">
        <f>IF(D81="","",IF(OR(R81="A",R81="AA",R81="AAA"),BA81,0))</f>
        <v/>
      </c>
      <c r="BC81" s="49">
        <f>IF(D81="","",IF(R81="B",BA81,0))</f>
        <v/>
      </c>
      <c r="BD81" s="49">
        <f>IF(D81="","",IF(R81="B",BA81,0))</f>
        <v/>
      </c>
      <c r="BE81" s="49">
        <f>IF(D81="","",IF(S81="S",
1,
IF(AC81=0,
1,
IF(
IFERROR(((U81+Y81)*AG81)/((AC81*AK81)*AG81),0)&lt;0,
0,
IF(
IFERROR(((U81+Y81)*AG81)/((AC81*AK81)*AG81),0)&gt;1,
1,
IFERROR(((U81+Y81)*AG81)/((AC81*AK81)*AG81),0)
)
)
)
))</f>
        <v/>
      </c>
      <c r="BF81" s="49">
        <f>IF(D81="","",IF(S81="S",
1,
IF(AC81=0,
1,
IF(
IFERROR(((U81+V81+Y81)*AG81)/((AC81*AK81)*AG81),0)&lt;0,
0,
IF(
IFERROR(((U81+V81+Y81)*AG81)/((AC81*AK81)*AG81),0)&gt;1,
1,
IFERROR(((U81+V81+Y81)*AG81)/((AC81*AK81)*AG81),0)
)
)
)
))</f>
        <v/>
      </c>
      <c r="BG81" s="50">
        <f>IF(D81="","",IF(S81="S",0,IF(AND(ISNUMBER(AC81),ISNUMBER(AM81)),IF(OR(AC81*AM81&lt;0,ISERR(AC81*AM81)),0,AC81*AM81),0)))</f>
        <v/>
      </c>
      <c r="BH81" s="50">
        <f>IF(D81="","",IF(BY81&gt;TODAY()-60,0,IF(Y81&gt;12,MAX(0,(U81+Y81)-BG81),MAX(0,U81-BG81))))</f>
        <v/>
      </c>
      <c r="BI81" s="51">
        <f>IF(D81="","",BH81*AG81)</f>
        <v/>
      </c>
      <c r="BJ81" s="51">
        <f>IF(D81="","",IF(OR(R81="A",R81="AA",R81="AAA"),BI81,0))</f>
        <v/>
      </c>
      <c r="BK81" s="51">
        <f>IF(D81="","",IF(R81="B",BI81,0))</f>
        <v/>
      </c>
      <c r="BL81" s="51">
        <f>IF(D81="","",IF(R81="C",BI81,0))</f>
        <v/>
      </c>
      <c r="BM81" s="51">
        <f>IF(D81="","",IFERROR(MAX(0,MIN(BI81/AP81,1)),0))</f>
        <v/>
      </c>
      <c r="BN81" s="52">
        <f>IF(D81="","",AB81*AG81)</f>
        <v/>
      </c>
      <c r="BO81" s="52">
        <f>IF(D81="","",(U81+V81+X81)*AG81)</f>
        <v/>
      </c>
      <c r="BP81" s="52">
        <f>IF(D81="","",(AB81*3)*AG81)</f>
        <v/>
      </c>
      <c r="BQ81" s="52">
        <f>IF(D81="","",IF(BO81-BP81&gt;0,0,BO81-BP81))</f>
        <v/>
      </c>
      <c r="BR81" s="52">
        <f>IF(D81="","",IF(BO81-BP81-BN81&gt;0,0,BO81-BP81-BN81))</f>
        <v/>
      </c>
      <c r="BS81" s="53">
        <f>IF(D81="","",IFERROR(AB81*AI81,0))</f>
        <v/>
      </c>
      <c r="BT81" s="53">
        <f>IF(D81="","",IFERROR(IF(X81&gt;12, AI81*(U81+V81+X81), AI81*(U81+V81)),0))</f>
        <v/>
      </c>
      <c r="BU81" s="53">
        <f>IF(D81="","",IFERROR(((AB81*3)*AI81),0))</f>
        <v/>
      </c>
      <c r="BV81" s="53">
        <f>IF(D81="","",IF(BT81-BU81&gt;0,0,BT81-BU81))</f>
        <v/>
      </c>
      <c r="BW81" s="53">
        <f>IF(D81="","",IF(BT81-BU81-BS81&gt;0,0,BT81-BU81-BS81))</f>
        <v/>
      </c>
      <c r="BX81" s="36">
        <f>IF(D81="","",IFERROR(VLOOKUP(D81,'produto-entrada-7'!A:M,3,0),"SEM PEDIDO"))</f>
        <v/>
      </c>
      <c r="BY81" s="36">
        <f>IF(D81="","",VLOOKUP(D81,'produto-estoque-total-7'!A:AB,25,0))</f>
        <v/>
      </c>
      <c r="BZ81" s="36">
        <f>IF(D81="","",IFERROR(VLOOKUP(D81,'produto-estoque-total-7'!A:AB,26,0)/100,0))</f>
        <v/>
      </c>
      <c r="CA81" s="36">
        <f>IF(D81="","",IFERROR(VLOOKUP(D81,'produto-estoque-total-7'!A:AB,27,0)/100,0))</f>
        <v/>
      </c>
      <c r="CB81" s="41">
        <f>IF(D81="","",V81*AF81)</f>
        <v/>
      </c>
      <c r="CC81" s="41">
        <f>IF(D81="","",V81*AI81)</f>
        <v/>
      </c>
      <c r="CD81" s="54">
        <f>IF(D81="","",VLOOKUP(D81,'produto-estoque-total-7'!A:AB,28,0))</f>
        <v/>
      </c>
    </row>
    <row r="82">
      <c r="A82" s="36">
        <f>IF(D82="","",VLOOKUP(D82,'produto-estoque-total-7'!A:AB,3,0))</f>
        <v/>
      </c>
      <c r="B82" s="1">
        <f>IF(D82="","",VLOOKUP(D82,'produto-estoque-total-7'!A:AB,12,0))</f>
        <v/>
      </c>
      <c r="C82" s="1">
        <f>IF(D82="","",VLOOKUP(D82,'produto-estoque-total-7'!A:AB,2,0))</f>
        <v/>
      </c>
      <c r="D82" s="37">
        <f>IFERROR(IF('produto-estoque-total-7'!A81="","",'produto-estoque-total-7'!A81),"")</f>
        <v/>
      </c>
      <c r="E82" s="1">
        <f>IF(D82="","",VLOOKUP(D82,'produto-estoque-total-7'!A:AB,4,0))</f>
        <v/>
      </c>
      <c r="F82" s="36">
        <f>IF(D82="","",VLOOKUP(D82,'produto-estoque-total-7'!A:AB,13,0))</f>
        <v/>
      </c>
      <c r="G82" s="1">
        <f>IF(F82="","",VLOOKUP(F82,'FORNECEDORES X COMPRADOR'!A:D,4,0))</f>
        <v/>
      </c>
      <c r="H82" s="1">
        <f>IF(F82="","",VLOOKUP(F82,'FORNECEDORES X COMPRADOR'!A:E,5,0))</f>
        <v/>
      </c>
      <c r="I82" s="36">
        <f>IF(D82="","",VLOOKUP(D82,'produto-estoque-total-7'!A:AB,15,0))</f>
        <v/>
      </c>
      <c r="J82" s="36">
        <f>IF(D82="","",VLOOKUP(D82,'produto-estoque-total-7'!A:AB,19,0))</f>
        <v/>
      </c>
      <c r="K82" s="1">
        <f>IF(D82="","",VLOOKUP(D82,'produto-estoque-total-7'!A:AB,20,0))</f>
        <v/>
      </c>
      <c r="L82" s="36">
        <f>IF(D82="","",VLOOKUP(D82,'produto-estoque-total-7'!A:AB,17,0))</f>
        <v/>
      </c>
      <c r="M82" s="1">
        <f>IF(D82="","",VLOOKUP(D82,'produto-estoque-total-7'!A:AB,18,0))</f>
        <v/>
      </c>
      <c r="N82" s="36">
        <f>IF(D82="","",VLOOKUP(D82,'produto-estoque-total-7'!A:AB,21,0))</f>
        <v/>
      </c>
      <c r="O82" s="1">
        <f>IF(D82="","",VLOOKUP(D82,'produto-estoque-total-7'!A:AB,22,0))</f>
        <v/>
      </c>
      <c r="P82" s="36">
        <f>IF(D82="","",VLOOKUP(D82,'produto-estoque-total-7'!A:AB,23,0))</f>
        <v/>
      </c>
      <c r="Q82" s="1">
        <f>IF(D82="","",VLOOKUP(D82,'produto-estoque-total-7'!A:AB,24,0))</f>
        <v/>
      </c>
      <c r="R82" s="38">
        <f>IFERROR(IF(D82="","",VLOOKUP(D82,'produto-venda-7'!B:N,13,0)),"C")</f>
        <v/>
      </c>
      <c r="S82" s="39">
        <f>IF(D82="","",VLOOKUP(D82,'produto-estoque-total-7'!A:AB,6,0))</f>
        <v/>
      </c>
      <c r="T82" s="39">
        <f>IF(D82="","",VLOOKUP(D82,'produto-estoque-total-7'!A:AB,5,0))</f>
        <v/>
      </c>
      <c r="U82" s="40">
        <f>IF(D82="","",VLOOKUP(D82,'produto-estoque-total-7'!A:AB,11,0))</f>
        <v/>
      </c>
      <c r="V82" s="41">
        <f>IF(D82="","",IFERROR(VLOOKUP(D82,'produto-entrada-7'!A:M,10,0),0))</f>
        <v/>
      </c>
      <c r="W82" s="42" t="n"/>
      <c r="X82" s="39">
        <f>IF(D82="","",VLOOKUP(D82,'produto-estoque-total-7'!A:AB,8,0))</f>
        <v/>
      </c>
      <c r="Y82" s="39">
        <f>IF(D82="","",VLOOKUP(D82,'produto-estoque-total-7'!A:AB,9,0))</f>
        <v/>
      </c>
      <c r="Z82" s="39">
        <f>IF(D82="","",VLOOKUP(D82,'produto-estoque-total-7'!A:AB,10,0))</f>
        <v/>
      </c>
      <c r="AA82" s="39">
        <f>IFERROR(IF(D82="","",VLOOKUP(D82,'produto-venda-7'!B:N,4,0)),0)</f>
        <v/>
      </c>
      <c r="AB82" s="39">
        <f>IFERROR(IF(D82="","",VLOOKUP(D82,'produto-venda-7'!B:N,5,0)),0)</f>
        <v/>
      </c>
      <c r="AC82" s="39">
        <f>IF(D82="","",IFERROR(AA82/90,0))</f>
        <v/>
      </c>
      <c r="AD82" s="36">
        <f>IF(D82="","",IFERROR(VLOOKUP(D82,'produto-entrada-7'!A:M,4,0),0))</f>
        <v/>
      </c>
      <c r="AE82" s="36">
        <f>IFERROR(IF(D82="","",VLOOKUP(D82,'produto-venda-7'!B:N,10,0)),0)</f>
        <v/>
      </c>
      <c r="AF82" s="36">
        <f>IF(D82="","",IFERROR(VLOOKUP(D82,'produto-entrada-7'!A:M,11,0),0))</f>
        <v/>
      </c>
      <c r="AG82" s="1">
        <f>IF(D82="","",IFERROR(VLOOKUP(D82,'produto-entrada-7'!A:M,12,0),0))</f>
        <v/>
      </c>
      <c r="AH82" s="1">
        <f>IF(D82="","",IFERROR(VLOOKUP(D82,'produto-entrada-7'!A:M,13,0),0))</f>
        <v/>
      </c>
      <c r="AI82" s="36">
        <f>IFERROR(IF(D82="","",VLOOKUP(D82,'produto-venda-7'!B:N,11,0)),0)</f>
        <v/>
      </c>
      <c r="AJ82" s="43">
        <f>IF(D82="","",IFERROR(AI82*AB82,0))</f>
        <v/>
      </c>
      <c r="AK82" s="44">
        <f>IFERROR(IF(D82="","",VLOOKUP(F82,'ANALISE FORNECEDOR'!$A:$I,8,0)),"")</f>
        <v/>
      </c>
      <c r="AL82" s="44">
        <f>IF(D82="","",AVERAGE(AM82,AK82))</f>
        <v/>
      </c>
      <c r="AM82" s="44">
        <f>IFERROR(IF(D82="","",VLOOKUP(F82,'ANALISE FORNECEDOR'!$A:$I,9,0)),"")</f>
        <v/>
      </c>
      <c r="AN82" s="45">
        <f>IF(D82="","",IF(Y82&gt;12,AI82*(U82+Y82),AI82*U82))</f>
        <v/>
      </c>
      <c r="AO82" s="45">
        <f>IF(D82="","",IF(Y82&gt;12,AI82*(U82+V82+Y82),AI82*(U82+V82)))</f>
        <v/>
      </c>
      <c r="AP82" s="46">
        <f>IF(D82="","",IF(Y82&gt;12,AG82*(U82+Y82),AG82*U82))</f>
        <v/>
      </c>
      <c r="AQ82" s="46">
        <f>IF(D82="","",IF(Y82&gt;12,AG82*(U82+V82+Y82),AG82*(U82+V82)))</f>
        <v/>
      </c>
      <c r="AR82" s="46">
        <f>IF(D82="","",IF(OR(R82="A",R82="AA",R82="AAA"),AP82,0))</f>
        <v/>
      </c>
      <c r="AS82" s="46">
        <f>IF(D82="","",IF(R82="B",AP82,0))</f>
        <v/>
      </c>
      <c r="AT82" s="46">
        <f>IF(D82="","",IF(R82="C",AP82,0))</f>
        <v/>
      </c>
      <c r="AU82" s="47">
        <f>IF(D82="","",IFERROR(AN82/AJ82,0))</f>
        <v/>
      </c>
      <c r="AV82" s="47">
        <f>IF(D82="","",IFERROR(((AO82)/AJ82),0))</f>
        <v/>
      </c>
      <c r="AW82" s="48">
        <f>IF(D82="","",IF(OR(S82="S",NOT(AND(ISNUMBER(AC82),ISNUMBER(AL82),AC82*AL82&gt;=0))),0,AC82*AL82))</f>
        <v/>
      </c>
      <c r="AX82" s="49">
        <f>IFERROR(IF(D82="","",AW82*AG82),0)</f>
        <v/>
      </c>
      <c r="AY82" s="48">
        <f>IF(D82="","",IF(OR(S82="S",NOT(AND(ISNUMBER(AC82),ISNUMBER(AK82),AC82*AK82&gt;=0))),0,AC82*AK82))</f>
        <v/>
      </c>
      <c r="AZ82" s="48">
        <f>IFERROR(IF(D82="","",IF(AY82=0,0,IF(((AY82)-(U82+Y82))&lt;0,0,(AY82)-U82))),0)</f>
        <v/>
      </c>
      <c r="BA82" s="49">
        <f>IF(D82="","",AZ82*AG82)</f>
        <v/>
      </c>
      <c r="BB82" s="49">
        <f>IF(D82="","",IF(OR(R82="A",R82="AA",R82="AAA"),BA82,0))</f>
        <v/>
      </c>
      <c r="BC82" s="49">
        <f>IF(D82="","",IF(R82="B",BA82,0))</f>
        <v/>
      </c>
      <c r="BD82" s="49">
        <f>IF(D82="","",IF(R82="B",BA82,0))</f>
        <v/>
      </c>
      <c r="BE82" s="49">
        <f>IF(D82="","",IF(S82="S",
1,
IF(AC82=0,
1,
IF(
IFERROR(((U82+Y82)*AG82)/((AC82*AK82)*AG82),0)&lt;0,
0,
IF(
IFERROR(((U82+Y82)*AG82)/((AC82*AK82)*AG82),0)&gt;1,
1,
IFERROR(((U82+Y82)*AG82)/((AC82*AK82)*AG82),0)
)
)
)
))</f>
        <v/>
      </c>
      <c r="BF82" s="49">
        <f>IF(D82="","",IF(S82="S",
1,
IF(AC82=0,
1,
IF(
IFERROR(((U82+V82+Y82)*AG82)/((AC82*AK82)*AG82),0)&lt;0,
0,
IF(
IFERROR(((U82+V82+Y82)*AG82)/((AC82*AK82)*AG82),0)&gt;1,
1,
IFERROR(((U82+V82+Y82)*AG82)/((AC82*AK82)*AG82),0)
)
)
)
))</f>
        <v/>
      </c>
      <c r="BG82" s="50">
        <f>IF(D82="","",IF(S82="S",0,IF(AND(ISNUMBER(AC82),ISNUMBER(AM82)),IF(OR(AC82*AM82&lt;0,ISERR(AC82*AM82)),0,AC82*AM82),0)))</f>
        <v/>
      </c>
      <c r="BH82" s="50">
        <f>IF(D82="","",IF(BY82&gt;TODAY()-60,0,IF(Y82&gt;12,MAX(0,(U82+Y82)-BG82),MAX(0,U82-BG82))))</f>
        <v/>
      </c>
      <c r="BI82" s="51">
        <f>IF(D82="","",BH82*AG82)</f>
        <v/>
      </c>
      <c r="BJ82" s="51">
        <f>IF(D82="","",IF(OR(R82="A",R82="AA",R82="AAA"),BI82,0))</f>
        <v/>
      </c>
      <c r="BK82" s="51">
        <f>IF(D82="","",IF(R82="B",BI82,0))</f>
        <v/>
      </c>
      <c r="BL82" s="51">
        <f>IF(D82="","",IF(R82="C",BI82,0))</f>
        <v/>
      </c>
      <c r="BM82" s="51">
        <f>IF(D82="","",IFERROR(MAX(0,MIN(BI82/AP82,1)),0))</f>
        <v/>
      </c>
      <c r="BN82" s="52">
        <f>IF(D82="","",AB82*AG82)</f>
        <v/>
      </c>
      <c r="BO82" s="52">
        <f>IF(D82="","",(U82+V82+X82)*AG82)</f>
        <v/>
      </c>
      <c r="BP82" s="52">
        <f>IF(D82="","",(AB82*3)*AG82)</f>
        <v/>
      </c>
      <c r="BQ82" s="52">
        <f>IF(D82="","",IF(BO82-BP82&gt;0,0,BO82-BP82))</f>
        <v/>
      </c>
      <c r="BR82" s="52">
        <f>IF(D82="","",IF(BO82-BP82-BN82&gt;0,0,BO82-BP82-BN82))</f>
        <v/>
      </c>
      <c r="BS82" s="53">
        <f>IF(D82="","",IFERROR(AB82*AI82,0))</f>
        <v/>
      </c>
      <c r="BT82" s="53">
        <f>IF(D82="","",IFERROR(IF(X82&gt;12, AI82*(U82+V82+X82), AI82*(U82+V82)),0))</f>
        <v/>
      </c>
      <c r="BU82" s="53">
        <f>IF(D82="","",IFERROR(((AB82*3)*AI82),0))</f>
        <v/>
      </c>
      <c r="BV82" s="53">
        <f>IF(D82="","",IF(BT82-BU82&gt;0,0,BT82-BU82))</f>
        <v/>
      </c>
      <c r="BW82" s="53">
        <f>IF(D82="","",IF(BT82-BU82-BS82&gt;0,0,BT82-BU82-BS82))</f>
        <v/>
      </c>
      <c r="BX82" s="36">
        <f>IF(D82="","",IFERROR(VLOOKUP(D82,'produto-entrada-7'!A:M,3,0),"SEM PEDIDO"))</f>
        <v/>
      </c>
      <c r="BY82" s="36">
        <f>IF(D82="","",VLOOKUP(D82,'produto-estoque-total-7'!A:AB,25,0))</f>
        <v/>
      </c>
      <c r="BZ82" s="36">
        <f>IF(D82="","",IFERROR(VLOOKUP(D82,'produto-estoque-total-7'!A:AB,26,0)/100,0))</f>
        <v/>
      </c>
      <c r="CA82" s="36">
        <f>IF(D82="","",IFERROR(VLOOKUP(D82,'produto-estoque-total-7'!A:AB,27,0)/100,0))</f>
        <v/>
      </c>
      <c r="CB82" s="41">
        <f>IF(D82="","",V82*AF82)</f>
        <v/>
      </c>
      <c r="CC82" s="41">
        <f>IF(D82="","",V82*AI82)</f>
        <v/>
      </c>
      <c r="CD82" s="54">
        <f>IF(D82="","",VLOOKUP(D82,'produto-estoque-total-7'!A:AB,28,0))</f>
        <v/>
      </c>
    </row>
    <row r="83">
      <c r="A83" s="36">
        <f>IF(D83="","",VLOOKUP(D83,'produto-estoque-total-7'!A:AB,3,0))</f>
        <v/>
      </c>
      <c r="B83" s="1">
        <f>IF(D83="","",VLOOKUP(D83,'produto-estoque-total-7'!A:AB,12,0))</f>
        <v/>
      </c>
      <c r="C83" s="1">
        <f>IF(D83="","",VLOOKUP(D83,'produto-estoque-total-7'!A:AB,2,0))</f>
        <v/>
      </c>
      <c r="D83" s="37">
        <f>IFERROR(IF('produto-estoque-total-7'!A82="","",'produto-estoque-total-7'!A82),"")</f>
        <v/>
      </c>
      <c r="E83" s="1">
        <f>IF(D83="","",VLOOKUP(D83,'produto-estoque-total-7'!A:AB,4,0))</f>
        <v/>
      </c>
      <c r="F83" s="36">
        <f>IF(D83="","",VLOOKUP(D83,'produto-estoque-total-7'!A:AB,13,0))</f>
        <v/>
      </c>
      <c r="G83" s="1">
        <f>IF(F83="","",VLOOKUP(F83,'FORNECEDORES X COMPRADOR'!A:D,4,0))</f>
        <v/>
      </c>
      <c r="H83" s="1">
        <f>IF(F83="","",VLOOKUP(F83,'FORNECEDORES X COMPRADOR'!A:E,5,0))</f>
        <v/>
      </c>
      <c r="I83" s="36">
        <f>IF(D83="","",VLOOKUP(D83,'produto-estoque-total-7'!A:AB,15,0))</f>
        <v/>
      </c>
      <c r="J83" s="36">
        <f>IF(D83="","",VLOOKUP(D83,'produto-estoque-total-7'!A:AB,19,0))</f>
        <v/>
      </c>
      <c r="K83" s="1">
        <f>IF(D83="","",VLOOKUP(D83,'produto-estoque-total-7'!A:AB,20,0))</f>
        <v/>
      </c>
      <c r="L83" s="36">
        <f>IF(D83="","",VLOOKUP(D83,'produto-estoque-total-7'!A:AB,17,0))</f>
        <v/>
      </c>
      <c r="M83" s="1">
        <f>IF(D83="","",VLOOKUP(D83,'produto-estoque-total-7'!A:AB,18,0))</f>
        <v/>
      </c>
      <c r="N83" s="36">
        <f>IF(D83="","",VLOOKUP(D83,'produto-estoque-total-7'!A:AB,21,0))</f>
        <v/>
      </c>
      <c r="O83" s="1">
        <f>IF(D83="","",VLOOKUP(D83,'produto-estoque-total-7'!A:AB,22,0))</f>
        <v/>
      </c>
      <c r="P83" s="36">
        <f>IF(D83="","",VLOOKUP(D83,'produto-estoque-total-7'!A:AB,23,0))</f>
        <v/>
      </c>
      <c r="Q83" s="1">
        <f>IF(D83="","",VLOOKUP(D83,'produto-estoque-total-7'!A:AB,24,0))</f>
        <v/>
      </c>
      <c r="R83" s="38">
        <f>IFERROR(IF(D83="","",VLOOKUP(D83,'produto-venda-7'!B:N,13,0)),"C")</f>
        <v/>
      </c>
      <c r="S83" s="39">
        <f>IF(D83="","",VLOOKUP(D83,'produto-estoque-total-7'!A:AB,6,0))</f>
        <v/>
      </c>
      <c r="T83" s="39">
        <f>IF(D83="","",VLOOKUP(D83,'produto-estoque-total-7'!A:AB,5,0))</f>
        <v/>
      </c>
      <c r="U83" s="40">
        <f>IF(D83="","",VLOOKUP(D83,'produto-estoque-total-7'!A:AB,11,0))</f>
        <v/>
      </c>
      <c r="V83" s="41">
        <f>IF(D83="","",IFERROR(VLOOKUP(D83,'produto-entrada-7'!A:M,10,0),0))</f>
        <v/>
      </c>
      <c r="W83" s="42" t="n"/>
      <c r="X83" s="39">
        <f>IF(D83="","",VLOOKUP(D83,'produto-estoque-total-7'!A:AB,8,0))</f>
        <v/>
      </c>
      <c r="Y83" s="39">
        <f>IF(D83="","",VLOOKUP(D83,'produto-estoque-total-7'!A:AB,9,0))</f>
        <v/>
      </c>
      <c r="Z83" s="39">
        <f>IF(D83="","",VLOOKUP(D83,'produto-estoque-total-7'!A:AB,10,0))</f>
        <v/>
      </c>
      <c r="AA83" s="39">
        <f>IFERROR(IF(D83="","",VLOOKUP(D83,'produto-venda-7'!B:N,4,0)),0)</f>
        <v/>
      </c>
      <c r="AB83" s="39">
        <f>IFERROR(IF(D83="","",VLOOKUP(D83,'produto-venda-7'!B:N,5,0)),0)</f>
        <v/>
      </c>
      <c r="AC83" s="39">
        <f>IF(D83="","",IFERROR(AA83/90,0))</f>
        <v/>
      </c>
      <c r="AD83" s="36">
        <f>IF(D83="","",IFERROR(VLOOKUP(D83,'produto-entrada-7'!A:M,4,0),0))</f>
        <v/>
      </c>
      <c r="AE83" s="36">
        <f>IFERROR(IF(D83="","",VLOOKUP(D83,'produto-venda-7'!B:N,10,0)),0)</f>
        <v/>
      </c>
      <c r="AF83" s="36">
        <f>IF(D83="","",IFERROR(VLOOKUP(D83,'produto-entrada-7'!A:M,11,0),0))</f>
        <v/>
      </c>
      <c r="AG83" s="1">
        <f>IF(D83="","",IFERROR(VLOOKUP(D83,'produto-entrada-7'!A:M,12,0),0))</f>
        <v/>
      </c>
      <c r="AH83" s="1">
        <f>IF(D83="","",IFERROR(VLOOKUP(D83,'produto-entrada-7'!A:M,13,0),0))</f>
        <v/>
      </c>
      <c r="AI83" s="36">
        <f>IFERROR(IF(D83="","",VLOOKUP(D83,'produto-venda-7'!B:N,11,0)),0)</f>
        <v/>
      </c>
      <c r="AJ83" s="43">
        <f>IF(D83="","",IFERROR(AI83*AB83,0))</f>
        <v/>
      </c>
      <c r="AK83" s="44">
        <f>IFERROR(IF(D83="","",VLOOKUP(F83,'ANALISE FORNECEDOR'!$A:$I,8,0)),"")</f>
        <v/>
      </c>
      <c r="AL83" s="44">
        <f>IF(D83="","",AVERAGE(AM83,AK83))</f>
        <v/>
      </c>
      <c r="AM83" s="44">
        <f>IFERROR(IF(D83="","",VLOOKUP(F83,'ANALISE FORNECEDOR'!$A:$I,9,0)),"")</f>
        <v/>
      </c>
      <c r="AN83" s="45">
        <f>IF(D83="","",IF(Y83&gt;12,AI83*(U83+Y83),AI83*U83))</f>
        <v/>
      </c>
      <c r="AO83" s="45">
        <f>IF(D83="","",IF(Y83&gt;12,AI83*(U83+V83+Y83),AI83*(U83+V83)))</f>
        <v/>
      </c>
      <c r="AP83" s="46">
        <f>IF(D83="","",IF(Y83&gt;12,AG83*(U83+Y83),AG83*U83))</f>
        <v/>
      </c>
      <c r="AQ83" s="46">
        <f>IF(D83="","",IF(Y83&gt;12,AG83*(U83+V83+Y83),AG83*(U83+V83)))</f>
        <v/>
      </c>
      <c r="AR83" s="46">
        <f>IF(D83="","",IF(OR(R83="A",R83="AA",R83="AAA"),AP83,0))</f>
        <v/>
      </c>
      <c r="AS83" s="46">
        <f>IF(D83="","",IF(R83="B",AP83,0))</f>
        <v/>
      </c>
      <c r="AT83" s="46">
        <f>IF(D83="","",IF(R83="C",AP83,0))</f>
        <v/>
      </c>
      <c r="AU83" s="47">
        <f>IF(D83="","",IFERROR(AN83/AJ83,0))</f>
        <v/>
      </c>
      <c r="AV83" s="47">
        <f>IF(D83="","",IFERROR(((AO83)/AJ83),0))</f>
        <v/>
      </c>
      <c r="AW83" s="48">
        <f>IF(D83="","",IF(OR(S83="S",NOT(AND(ISNUMBER(AC83),ISNUMBER(AL83),AC83*AL83&gt;=0))),0,AC83*AL83))</f>
        <v/>
      </c>
      <c r="AX83" s="49">
        <f>IFERROR(IF(D83="","",AW83*AG83),0)</f>
        <v/>
      </c>
      <c r="AY83" s="48">
        <f>IF(D83="","",IF(OR(S83="S",NOT(AND(ISNUMBER(AC83),ISNUMBER(AK83),AC83*AK83&gt;=0))),0,AC83*AK83))</f>
        <v/>
      </c>
      <c r="AZ83" s="48">
        <f>IFERROR(IF(D83="","",IF(AY83=0,0,IF(((AY83)-(U83+Y83))&lt;0,0,(AY83)-U83))),0)</f>
        <v/>
      </c>
      <c r="BA83" s="49">
        <f>IF(D83="","",AZ83*AG83)</f>
        <v/>
      </c>
      <c r="BB83" s="49">
        <f>IF(D83="","",IF(OR(R83="A",R83="AA",R83="AAA"),BA83,0))</f>
        <v/>
      </c>
      <c r="BC83" s="49">
        <f>IF(D83="","",IF(R83="B",BA83,0))</f>
        <v/>
      </c>
      <c r="BD83" s="49">
        <f>IF(D83="","",IF(R83="B",BA83,0))</f>
        <v/>
      </c>
      <c r="BE83" s="49">
        <f>IF(D83="","",IF(S83="S",
1,
IF(AC83=0,
1,
IF(
IFERROR(((U83+Y83)*AG83)/((AC83*AK83)*AG83),0)&lt;0,
0,
IF(
IFERROR(((U83+Y83)*AG83)/((AC83*AK83)*AG83),0)&gt;1,
1,
IFERROR(((U83+Y83)*AG83)/((AC83*AK83)*AG83),0)
)
)
)
))</f>
        <v/>
      </c>
      <c r="BF83" s="49">
        <f>IF(D83="","",IF(S83="S",
1,
IF(AC83=0,
1,
IF(
IFERROR(((U83+V83+Y83)*AG83)/((AC83*AK83)*AG83),0)&lt;0,
0,
IF(
IFERROR(((U83+V83+Y83)*AG83)/((AC83*AK83)*AG83),0)&gt;1,
1,
IFERROR(((U83+V83+Y83)*AG83)/((AC83*AK83)*AG83),0)
)
)
)
))</f>
        <v/>
      </c>
      <c r="BG83" s="50">
        <f>IF(D83="","",IF(S83="S",0,IF(AND(ISNUMBER(AC83),ISNUMBER(AM83)),IF(OR(AC83*AM83&lt;0,ISERR(AC83*AM83)),0,AC83*AM83),0)))</f>
        <v/>
      </c>
      <c r="BH83" s="50">
        <f>IF(D83="","",IF(BY83&gt;TODAY()-60,0,IF(Y83&gt;12,MAX(0,(U83+Y83)-BG83),MAX(0,U83-BG83))))</f>
        <v/>
      </c>
      <c r="BI83" s="51">
        <f>IF(D83="","",BH83*AG83)</f>
        <v/>
      </c>
      <c r="BJ83" s="51">
        <f>IF(D83="","",IF(OR(R83="A",R83="AA",R83="AAA"),BI83,0))</f>
        <v/>
      </c>
      <c r="BK83" s="51">
        <f>IF(D83="","",IF(R83="B",BI83,0))</f>
        <v/>
      </c>
      <c r="BL83" s="51">
        <f>IF(D83="","",IF(R83="C",BI83,0))</f>
        <v/>
      </c>
      <c r="BM83" s="51">
        <f>IF(D83="","",IFERROR(MAX(0,MIN(BI83/AP83,1)),0))</f>
        <v/>
      </c>
      <c r="BN83" s="52">
        <f>IF(D83="","",AB83*AG83)</f>
        <v/>
      </c>
      <c r="BO83" s="52">
        <f>IF(D83="","",(U83+V83+X83)*AG83)</f>
        <v/>
      </c>
      <c r="BP83" s="52">
        <f>IF(D83="","",(AB83*3)*AG83)</f>
        <v/>
      </c>
      <c r="BQ83" s="52">
        <f>IF(D83="","",IF(BO83-BP83&gt;0,0,BO83-BP83))</f>
        <v/>
      </c>
      <c r="BR83" s="52">
        <f>IF(D83="","",IF(BO83-BP83-BN83&gt;0,0,BO83-BP83-BN83))</f>
        <v/>
      </c>
      <c r="BS83" s="53">
        <f>IF(D83="","",IFERROR(AB83*AI83,0))</f>
        <v/>
      </c>
      <c r="BT83" s="53">
        <f>IF(D83="","",IFERROR(IF(X83&gt;12, AI83*(U83+V83+X83), AI83*(U83+V83)),0))</f>
        <v/>
      </c>
      <c r="BU83" s="53">
        <f>IF(D83="","",IFERROR(((AB83*3)*AI83),0))</f>
        <v/>
      </c>
      <c r="BV83" s="53">
        <f>IF(D83="","",IF(BT83-BU83&gt;0,0,BT83-BU83))</f>
        <v/>
      </c>
      <c r="BW83" s="53">
        <f>IF(D83="","",IF(BT83-BU83-BS83&gt;0,0,BT83-BU83-BS83))</f>
        <v/>
      </c>
      <c r="BX83" s="36">
        <f>IF(D83="","",IFERROR(VLOOKUP(D83,'produto-entrada-7'!A:M,3,0),"SEM PEDIDO"))</f>
        <v/>
      </c>
      <c r="BY83" s="36">
        <f>IF(D83="","",VLOOKUP(D83,'produto-estoque-total-7'!A:AB,25,0))</f>
        <v/>
      </c>
      <c r="BZ83" s="36">
        <f>IF(D83="","",IFERROR(VLOOKUP(D83,'produto-estoque-total-7'!A:AB,26,0)/100,0))</f>
        <v/>
      </c>
      <c r="CA83" s="36">
        <f>IF(D83="","",IFERROR(VLOOKUP(D83,'produto-estoque-total-7'!A:AB,27,0)/100,0))</f>
        <v/>
      </c>
      <c r="CB83" s="41">
        <f>IF(D83="","",V83*AF83)</f>
        <v/>
      </c>
      <c r="CC83" s="41">
        <f>IF(D83="","",V83*AI83)</f>
        <v/>
      </c>
      <c r="CD83" s="54">
        <f>IF(D83="","",VLOOKUP(D83,'produto-estoque-total-7'!A:AB,28,0))</f>
        <v/>
      </c>
    </row>
    <row r="84">
      <c r="A84" s="36">
        <f>IF(D84="","",VLOOKUP(D84,'produto-estoque-total-7'!A:AB,3,0))</f>
        <v/>
      </c>
      <c r="B84" s="1">
        <f>IF(D84="","",VLOOKUP(D84,'produto-estoque-total-7'!A:AB,12,0))</f>
        <v/>
      </c>
      <c r="C84" s="1">
        <f>IF(D84="","",VLOOKUP(D84,'produto-estoque-total-7'!A:AB,2,0))</f>
        <v/>
      </c>
      <c r="D84" s="37">
        <f>IFERROR(IF('produto-estoque-total-7'!A83="","",'produto-estoque-total-7'!A83),"")</f>
        <v/>
      </c>
      <c r="E84" s="1">
        <f>IF(D84="","",VLOOKUP(D84,'produto-estoque-total-7'!A:AB,4,0))</f>
        <v/>
      </c>
      <c r="F84" s="36">
        <f>IF(D84="","",VLOOKUP(D84,'produto-estoque-total-7'!A:AB,13,0))</f>
        <v/>
      </c>
      <c r="G84" s="1">
        <f>IF(F84="","",VLOOKUP(F84,'FORNECEDORES X COMPRADOR'!A:D,4,0))</f>
        <v/>
      </c>
      <c r="H84" s="1">
        <f>IF(F84="","",VLOOKUP(F84,'FORNECEDORES X COMPRADOR'!A:E,5,0))</f>
        <v/>
      </c>
      <c r="I84" s="36">
        <f>IF(D84="","",VLOOKUP(D84,'produto-estoque-total-7'!A:AB,15,0))</f>
        <v/>
      </c>
      <c r="J84" s="36">
        <f>IF(D84="","",VLOOKUP(D84,'produto-estoque-total-7'!A:AB,19,0))</f>
        <v/>
      </c>
      <c r="K84" s="1">
        <f>IF(D84="","",VLOOKUP(D84,'produto-estoque-total-7'!A:AB,20,0))</f>
        <v/>
      </c>
      <c r="L84" s="36">
        <f>IF(D84="","",VLOOKUP(D84,'produto-estoque-total-7'!A:AB,17,0))</f>
        <v/>
      </c>
      <c r="M84" s="1">
        <f>IF(D84="","",VLOOKUP(D84,'produto-estoque-total-7'!A:AB,18,0))</f>
        <v/>
      </c>
      <c r="N84" s="36">
        <f>IF(D84="","",VLOOKUP(D84,'produto-estoque-total-7'!A:AB,21,0))</f>
        <v/>
      </c>
      <c r="O84" s="1">
        <f>IF(D84="","",VLOOKUP(D84,'produto-estoque-total-7'!A:AB,22,0))</f>
        <v/>
      </c>
      <c r="P84" s="36">
        <f>IF(D84="","",VLOOKUP(D84,'produto-estoque-total-7'!A:AB,23,0))</f>
        <v/>
      </c>
      <c r="Q84" s="1">
        <f>IF(D84="","",VLOOKUP(D84,'produto-estoque-total-7'!A:AB,24,0))</f>
        <v/>
      </c>
      <c r="R84" s="38">
        <f>IFERROR(IF(D84="","",VLOOKUP(D84,'produto-venda-7'!B:N,13,0)),"C")</f>
        <v/>
      </c>
      <c r="S84" s="39">
        <f>IF(D84="","",VLOOKUP(D84,'produto-estoque-total-7'!A:AB,6,0))</f>
        <v/>
      </c>
      <c r="T84" s="39">
        <f>IF(D84="","",VLOOKUP(D84,'produto-estoque-total-7'!A:AB,5,0))</f>
        <v/>
      </c>
      <c r="U84" s="40">
        <f>IF(D84="","",VLOOKUP(D84,'produto-estoque-total-7'!A:AB,11,0))</f>
        <v/>
      </c>
      <c r="V84" s="41">
        <f>IF(D84="","",IFERROR(VLOOKUP(D84,'produto-entrada-7'!A:M,10,0),0))</f>
        <v/>
      </c>
      <c r="W84" s="42" t="n"/>
      <c r="X84" s="39">
        <f>IF(D84="","",VLOOKUP(D84,'produto-estoque-total-7'!A:AB,8,0))</f>
        <v/>
      </c>
      <c r="Y84" s="39">
        <f>IF(D84="","",VLOOKUP(D84,'produto-estoque-total-7'!A:AB,9,0))</f>
        <v/>
      </c>
      <c r="Z84" s="39">
        <f>IF(D84="","",VLOOKUP(D84,'produto-estoque-total-7'!A:AB,10,0))</f>
        <v/>
      </c>
      <c r="AA84" s="39">
        <f>IFERROR(IF(D84="","",VLOOKUP(D84,'produto-venda-7'!B:N,4,0)),0)</f>
        <v/>
      </c>
      <c r="AB84" s="39">
        <f>IFERROR(IF(D84="","",VLOOKUP(D84,'produto-venda-7'!B:N,5,0)),0)</f>
        <v/>
      </c>
      <c r="AC84" s="39">
        <f>IF(D84="","",IFERROR(AA84/90,0))</f>
        <v/>
      </c>
      <c r="AD84" s="36">
        <f>IF(D84="","",IFERROR(VLOOKUP(D84,'produto-entrada-7'!A:M,4,0),0))</f>
        <v/>
      </c>
      <c r="AE84" s="36">
        <f>IFERROR(IF(D84="","",VLOOKUP(D84,'produto-venda-7'!B:N,10,0)),0)</f>
        <v/>
      </c>
      <c r="AF84" s="36">
        <f>IF(D84="","",IFERROR(VLOOKUP(D84,'produto-entrada-7'!A:M,11,0),0))</f>
        <v/>
      </c>
      <c r="AG84" s="1">
        <f>IF(D84="","",IFERROR(VLOOKUP(D84,'produto-entrada-7'!A:M,12,0),0))</f>
        <v/>
      </c>
      <c r="AH84" s="1">
        <f>IF(D84="","",IFERROR(VLOOKUP(D84,'produto-entrada-7'!A:M,13,0),0))</f>
        <v/>
      </c>
      <c r="AI84" s="36">
        <f>IFERROR(IF(D84="","",VLOOKUP(D84,'produto-venda-7'!B:N,11,0)),0)</f>
        <v/>
      </c>
      <c r="AJ84" s="43">
        <f>IF(D84="","",IFERROR(AI84*AB84,0))</f>
        <v/>
      </c>
      <c r="AK84" s="44">
        <f>IFERROR(IF(D84="","",VLOOKUP(F84,'ANALISE FORNECEDOR'!$A:$I,8,0)),"")</f>
        <v/>
      </c>
      <c r="AL84" s="44">
        <f>IF(D84="","",AVERAGE(AM84,AK84))</f>
        <v/>
      </c>
      <c r="AM84" s="44">
        <f>IFERROR(IF(D84="","",VLOOKUP(F84,'ANALISE FORNECEDOR'!$A:$I,9,0)),"")</f>
        <v/>
      </c>
      <c r="AN84" s="45">
        <f>IF(D84="","",IF(Y84&gt;12,AI84*(U84+Y84),AI84*U84))</f>
        <v/>
      </c>
      <c r="AO84" s="45">
        <f>IF(D84="","",IF(Y84&gt;12,AI84*(U84+V84+Y84),AI84*(U84+V84)))</f>
        <v/>
      </c>
      <c r="AP84" s="46">
        <f>IF(D84="","",IF(Y84&gt;12,AG84*(U84+Y84),AG84*U84))</f>
        <v/>
      </c>
      <c r="AQ84" s="46">
        <f>IF(D84="","",IF(Y84&gt;12,AG84*(U84+V84+Y84),AG84*(U84+V84)))</f>
        <v/>
      </c>
      <c r="AR84" s="46">
        <f>IF(D84="","",IF(OR(R84="A",R84="AA",R84="AAA"),AP84,0))</f>
        <v/>
      </c>
      <c r="AS84" s="46">
        <f>IF(D84="","",IF(R84="B",AP84,0))</f>
        <v/>
      </c>
      <c r="AT84" s="46">
        <f>IF(D84="","",IF(R84="C",AP84,0))</f>
        <v/>
      </c>
      <c r="AU84" s="47">
        <f>IF(D84="","",IFERROR(AN84/AJ84,0))</f>
        <v/>
      </c>
      <c r="AV84" s="47">
        <f>IF(D84="","",IFERROR(((AO84)/AJ84),0))</f>
        <v/>
      </c>
      <c r="AW84" s="48">
        <f>IF(D84="","",IF(OR(S84="S",NOT(AND(ISNUMBER(AC84),ISNUMBER(AL84),AC84*AL84&gt;=0))),0,AC84*AL84))</f>
        <v/>
      </c>
      <c r="AX84" s="49">
        <f>IFERROR(IF(D84="","",AW84*AG84),0)</f>
        <v/>
      </c>
      <c r="AY84" s="48">
        <f>IF(D84="","",IF(OR(S84="S",NOT(AND(ISNUMBER(AC84),ISNUMBER(AK84),AC84*AK84&gt;=0))),0,AC84*AK84))</f>
        <v/>
      </c>
      <c r="AZ84" s="48">
        <f>IFERROR(IF(D84="","",IF(AY84=0,0,IF(((AY84)-(U84+Y84))&lt;0,0,(AY84)-U84))),0)</f>
        <v/>
      </c>
      <c r="BA84" s="49">
        <f>IF(D84="","",AZ84*AG84)</f>
        <v/>
      </c>
      <c r="BB84" s="49">
        <f>IF(D84="","",IF(OR(R84="A",R84="AA",R84="AAA"),BA84,0))</f>
        <v/>
      </c>
      <c r="BC84" s="49">
        <f>IF(D84="","",IF(R84="B",BA84,0))</f>
        <v/>
      </c>
      <c r="BD84" s="49">
        <f>IF(D84="","",IF(R84="B",BA84,0))</f>
        <v/>
      </c>
      <c r="BE84" s="49">
        <f>IF(D84="","",IF(S84="S",
1,
IF(AC84=0,
1,
IF(
IFERROR(((U84+Y84)*AG84)/((AC84*AK84)*AG84),0)&lt;0,
0,
IF(
IFERROR(((U84+Y84)*AG84)/((AC84*AK84)*AG84),0)&gt;1,
1,
IFERROR(((U84+Y84)*AG84)/((AC84*AK84)*AG84),0)
)
)
)
))</f>
        <v/>
      </c>
      <c r="BF84" s="49">
        <f>IF(D84="","",IF(S84="S",
1,
IF(AC84=0,
1,
IF(
IFERROR(((U84+V84+Y84)*AG84)/((AC84*AK84)*AG84),0)&lt;0,
0,
IF(
IFERROR(((U84+V84+Y84)*AG84)/((AC84*AK84)*AG84),0)&gt;1,
1,
IFERROR(((U84+V84+Y84)*AG84)/((AC84*AK84)*AG84),0)
)
)
)
))</f>
        <v/>
      </c>
      <c r="BG84" s="50">
        <f>IF(D84="","",IF(S84="S",0,IF(AND(ISNUMBER(AC84),ISNUMBER(AM84)),IF(OR(AC84*AM84&lt;0,ISERR(AC84*AM84)),0,AC84*AM84),0)))</f>
        <v/>
      </c>
      <c r="BH84" s="50">
        <f>IF(D84="","",IF(BY84&gt;TODAY()-60,0,IF(Y84&gt;12,MAX(0,(U84+Y84)-BG84),MAX(0,U84-BG84))))</f>
        <v/>
      </c>
      <c r="BI84" s="51">
        <f>IF(D84="","",BH84*AG84)</f>
        <v/>
      </c>
      <c r="BJ84" s="51">
        <f>IF(D84="","",IF(OR(R84="A",R84="AA",R84="AAA"),BI84,0))</f>
        <v/>
      </c>
      <c r="BK84" s="51">
        <f>IF(D84="","",IF(R84="B",BI84,0))</f>
        <v/>
      </c>
      <c r="BL84" s="51">
        <f>IF(D84="","",IF(R84="C",BI84,0))</f>
        <v/>
      </c>
      <c r="BM84" s="51">
        <f>IF(D84="","",IFERROR(MAX(0,MIN(BI84/AP84,1)),0))</f>
        <v/>
      </c>
      <c r="BN84" s="52">
        <f>IF(D84="","",AB84*AG84)</f>
        <v/>
      </c>
      <c r="BO84" s="52">
        <f>IF(D84="","",(U84+V84+X84)*AG84)</f>
        <v/>
      </c>
      <c r="BP84" s="52">
        <f>IF(D84="","",(AB84*3)*AG84)</f>
        <v/>
      </c>
      <c r="BQ84" s="52">
        <f>IF(D84="","",IF(BO84-BP84&gt;0,0,BO84-BP84))</f>
        <v/>
      </c>
      <c r="BR84" s="52">
        <f>IF(D84="","",IF(BO84-BP84-BN84&gt;0,0,BO84-BP84-BN84))</f>
        <v/>
      </c>
      <c r="BS84" s="53">
        <f>IF(D84="","",IFERROR(AB84*AI84,0))</f>
        <v/>
      </c>
      <c r="BT84" s="53">
        <f>IF(D84="","",IFERROR(IF(X84&gt;12, AI84*(U84+V84+X84), AI84*(U84+V84)),0))</f>
        <v/>
      </c>
      <c r="BU84" s="53">
        <f>IF(D84="","",IFERROR(((AB84*3)*AI84),0))</f>
        <v/>
      </c>
      <c r="BV84" s="53">
        <f>IF(D84="","",IF(BT84-BU84&gt;0,0,BT84-BU84))</f>
        <v/>
      </c>
      <c r="BW84" s="53">
        <f>IF(D84="","",IF(BT84-BU84-BS84&gt;0,0,BT84-BU84-BS84))</f>
        <v/>
      </c>
      <c r="BX84" s="36">
        <f>IF(D84="","",IFERROR(VLOOKUP(D84,'produto-entrada-7'!A:M,3,0),"SEM PEDIDO"))</f>
        <v/>
      </c>
      <c r="BY84" s="36">
        <f>IF(D84="","",VLOOKUP(D84,'produto-estoque-total-7'!A:AB,25,0))</f>
        <v/>
      </c>
      <c r="BZ84" s="36">
        <f>IF(D84="","",IFERROR(VLOOKUP(D84,'produto-estoque-total-7'!A:AB,26,0)/100,0))</f>
        <v/>
      </c>
      <c r="CA84" s="36">
        <f>IF(D84="","",IFERROR(VLOOKUP(D84,'produto-estoque-total-7'!A:AB,27,0)/100,0))</f>
        <v/>
      </c>
      <c r="CB84" s="41">
        <f>IF(D84="","",V84*AF84)</f>
        <v/>
      </c>
      <c r="CC84" s="41">
        <f>IF(D84="","",V84*AI84)</f>
        <v/>
      </c>
      <c r="CD84" s="54">
        <f>IF(D84="","",VLOOKUP(D84,'produto-estoque-total-7'!A:AB,28,0))</f>
        <v/>
      </c>
    </row>
    <row r="85">
      <c r="A85" s="36">
        <f>IF(D85="","",VLOOKUP(D85,'produto-estoque-total-7'!A:AB,3,0))</f>
        <v/>
      </c>
      <c r="B85" s="1">
        <f>IF(D85="","",VLOOKUP(D85,'produto-estoque-total-7'!A:AB,12,0))</f>
        <v/>
      </c>
      <c r="C85" s="1">
        <f>IF(D85="","",VLOOKUP(D85,'produto-estoque-total-7'!A:AB,2,0))</f>
        <v/>
      </c>
      <c r="D85" s="37">
        <f>IFERROR(IF('produto-estoque-total-7'!A84="","",'produto-estoque-total-7'!A84),"")</f>
        <v/>
      </c>
      <c r="E85" s="1">
        <f>IF(D85="","",VLOOKUP(D85,'produto-estoque-total-7'!A:AB,4,0))</f>
        <v/>
      </c>
      <c r="F85" s="36">
        <f>IF(D85="","",VLOOKUP(D85,'produto-estoque-total-7'!A:AB,13,0))</f>
        <v/>
      </c>
      <c r="G85" s="1">
        <f>IF(F85="","",VLOOKUP(F85,'FORNECEDORES X COMPRADOR'!A:D,4,0))</f>
        <v/>
      </c>
      <c r="H85" s="1">
        <f>IF(F85="","",VLOOKUP(F85,'FORNECEDORES X COMPRADOR'!A:E,5,0))</f>
        <v/>
      </c>
      <c r="I85" s="36">
        <f>IF(D85="","",VLOOKUP(D85,'produto-estoque-total-7'!A:AB,15,0))</f>
        <v/>
      </c>
      <c r="J85" s="36">
        <f>IF(D85="","",VLOOKUP(D85,'produto-estoque-total-7'!A:AB,19,0))</f>
        <v/>
      </c>
      <c r="K85" s="1">
        <f>IF(D85="","",VLOOKUP(D85,'produto-estoque-total-7'!A:AB,20,0))</f>
        <v/>
      </c>
      <c r="L85" s="36">
        <f>IF(D85="","",VLOOKUP(D85,'produto-estoque-total-7'!A:AB,17,0))</f>
        <v/>
      </c>
      <c r="M85" s="1">
        <f>IF(D85="","",VLOOKUP(D85,'produto-estoque-total-7'!A:AB,18,0))</f>
        <v/>
      </c>
      <c r="N85" s="36">
        <f>IF(D85="","",VLOOKUP(D85,'produto-estoque-total-7'!A:AB,21,0))</f>
        <v/>
      </c>
      <c r="O85" s="1">
        <f>IF(D85="","",VLOOKUP(D85,'produto-estoque-total-7'!A:AB,22,0))</f>
        <v/>
      </c>
      <c r="P85" s="36">
        <f>IF(D85="","",VLOOKUP(D85,'produto-estoque-total-7'!A:AB,23,0))</f>
        <v/>
      </c>
      <c r="Q85" s="1">
        <f>IF(D85="","",VLOOKUP(D85,'produto-estoque-total-7'!A:AB,24,0))</f>
        <v/>
      </c>
      <c r="R85" s="38">
        <f>IFERROR(IF(D85="","",VLOOKUP(D85,'produto-venda-7'!B:N,13,0)),"C")</f>
        <v/>
      </c>
      <c r="S85" s="39">
        <f>IF(D85="","",VLOOKUP(D85,'produto-estoque-total-7'!A:AB,6,0))</f>
        <v/>
      </c>
      <c r="T85" s="39">
        <f>IF(D85="","",VLOOKUP(D85,'produto-estoque-total-7'!A:AB,5,0))</f>
        <v/>
      </c>
      <c r="U85" s="40">
        <f>IF(D85="","",VLOOKUP(D85,'produto-estoque-total-7'!A:AB,11,0))</f>
        <v/>
      </c>
      <c r="V85" s="41">
        <f>IF(D85="","",IFERROR(VLOOKUP(D85,'produto-entrada-7'!A:M,10,0),0))</f>
        <v/>
      </c>
      <c r="W85" s="42" t="n"/>
      <c r="X85" s="39">
        <f>IF(D85="","",VLOOKUP(D85,'produto-estoque-total-7'!A:AB,8,0))</f>
        <v/>
      </c>
      <c r="Y85" s="39">
        <f>IF(D85="","",VLOOKUP(D85,'produto-estoque-total-7'!A:AB,9,0))</f>
        <v/>
      </c>
      <c r="Z85" s="39">
        <f>IF(D85="","",VLOOKUP(D85,'produto-estoque-total-7'!A:AB,10,0))</f>
        <v/>
      </c>
      <c r="AA85" s="39">
        <f>IFERROR(IF(D85="","",VLOOKUP(D85,'produto-venda-7'!B:N,4,0)),0)</f>
        <v/>
      </c>
      <c r="AB85" s="39">
        <f>IFERROR(IF(D85="","",VLOOKUP(D85,'produto-venda-7'!B:N,5,0)),0)</f>
        <v/>
      </c>
      <c r="AC85" s="39">
        <f>IF(D85="","",IFERROR(AA85/90,0))</f>
        <v/>
      </c>
      <c r="AD85" s="36">
        <f>IF(D85="","",IFERROR(VLOOKUP(D85,'produto-entrada-7'!A:M,4,0),0))</f>
        <v/>
      </c>
      <c r="AE85" s="36">
        <f>IFERROR(IF(D85="","",VLOOKUP(D85,'produto-venda-7'!B:N,10,0)),0)</f>
        <v/>
      </c>
      <c r="AF85" s="36">
        <f>IF(D85="","",IFERROR(VLOOKUP(D85,'produto-entrada-7'!A:M,11,0),0))</f>
        <v/>
      </c>
      <c r="AG85" s="1">
        <f>IF(D85="","",IFERROR(VLOOKUP(D85,'produto-entrada-7'!A:M,12,0),0))</f>
        <v/>
      </c>
      <c r="AH85" s="1">
        <f>IF(D85="","",IFERROR(VLOOKUP(D85,'produto-entrada-7'!A:M,13,0),0))</f>
        <v/>
      </c>
      <c r="AI85" s="36">
        <f>IFERROR(IF(D85="","",VLOOKUP(D85,'produto-venda-7'!B:N,11,0)),0)</f>
        <v/>
      </c>
      <c r="AJ85" s="43">
        <f>IF(D85="","",IFERROR(AI85*AB85,0))</f>
        <v/>
      </c>
      <c r="AK85" s="44">
        <f>IFERROR(IF(D85="","",VLOOKUP(F85,'ANALISE FORNECEDOR'!$A:$I,8,0)),"")</f>
        <v/>
      </c>
      <c r="AL85" s="44">
        <f>IF(D85="","",AVERAGE(AM85,AK85))</f>
        <v/>
      </c>
      <c r="AM85" s="44">
        <f>IFERROR(IF(D85="","",VLOOKUP(F85,'ANALISE FORNECEDOR'!$A:$I,9,0)),"")</f>
        <v/>
      </c>
      <c r="AN85" s="45">
        <f>IF(D85="","",IF(Y85&gt;12,AI85*(U85+Y85),AI85*U85))</f>
        <v/>
      </c>
      <c r="AO85" s="45">
        <f>IF(D85="","",IF(Y85&gt;12,AI85*(U85+V85+Y85),AI85*(U85+V85)))</f>
        <v/>
      </c>
      <c r="AP85" s="46">
        <f>IF(D85="","",IF(Y85&gt;12,AG85*(U85+Y85),AG85*U85))</f>
        <v/>
      </c>
      <c r="AQ85" s="46">
        <f>IF(D85="","",IF(Y85&gt;12,AG85*(U85+V85+Y85),AG85*(U85+V85)))</f>
        <v/>
      </c>
      <c r="AR85" s="46">
        <f>IF(D85="","",IF(OR(R85="A",R85="AA",R85="AAA"),AP85,0))</f>
        <v/>
      </c>
      <c r="AS85" s="46">
        <f>IF(D85="","",IF(R85="B",AP85,0))</f>
        <v/>
      </c>
      <c r="AT85" s="46">
        <f>IF(D85="","",IF(R85="C",AP85,0))</f>
        <v/>
      </c>
      <c r="AU85" s="47">
        <f>IF(D85="","",IFERROR(AN85/AJ85,0))</f>
        <v/>
      </c>
      <c r="AV85" s="47">
        <f>IF(D85="","",IFERROR(((AO85)/AJ85),0))</f>
        <v/>
      </c>
      <c r="AW85" s="48">
        <f>IF(D85="","",IF(OR(S85="S",NOT(AND(ISNUMBER(AC85),ISNUMBER(AL85),AC85*AL85&gt;=0))),0,AC85*AL85))</f>
        <v/>
      </c>
      <c r="AX85" s="49">
        <f>IFERROR(IF(D85="","",AW85*AG85),0)</f>
        <v/>
      </c>
      <c r="AY85" s="48">
        <f>IF(D85="","",IF(OR(S85="S",NOT(AND(ISNUMBER(AC85),ISNUMBER(AK85),AC85*AK85&gt;=0))),0,AC85*AK85))</f>
        <v/>
      </c>
      <c r="AZ85" s="48">
        <f>IFERROR(IF(D85="","",IF(AY85=0,0,IF(((AY85)-(U85+Y85))&lt;0,0,(AY85)-U85))),0)</f>
        <v/>
      </c>
      <c r="BA85" s="49">
        <f>IF(D85="","",AZ85*AG85)</f>
        <v/>
      </c>
      <c r="BB85" s="49">
        <f>IF(D85="","",IF(OR(R85="A",R85="AA",R85="AAA"),BA85,0))</f>
        <v/>
      </c>
      <c r="BC85" s="49">
        <f>IF(D85="","",IF(R85="B",BA85,0))</f>
        <v/>
      </c>
      <c r="BD85" s="49">
        <f>IF(D85="","",IF(R85="B",BA85,0))</f>
        <v/>
      </c>
      <c r="BE85" s="49">
        <f>IF(D85="","",IF(S85="S",
1,
IF(AC85=0,
1,
IF(
IFERROR(((U85+Y85)*AG85)/((AC85*AK85)*AG85),0)&lt;0,
0,
IF(
IFERROR(((U85+Y85)*AG85)/((AC85*AK85)*AG85),0)&gt;1,
1,
IFERROR(((U85+Y85)*AG85)/((AC85*AK85)*AG85),0)
)
)
)
))</f>
        <v/>
      </c>
      <c r="BF85" s="49">
        <f>IF(D85="","",IF(S85="S",
1,
IF(AC85=0,
1,
IF(
IFERROR(((U85+V85+Y85)*AG85)/((AC85*AK85)*AG85),0)&lt;0,
0,
IF(
IFERROR(((U85+V85+Y85)*AG85)/((AC85*AK85)*AG85),0)&gt;1,
1,
IFERROR(((U85+V85+Y85)*AG85)/((AC85*AK85)*AG85),0)
)
)
)
))</f>
        <v/>
      </c>
      <c r="BG85" s="50">
        <f>IF(D85="","",IF(S85="S",0,IF(AND(ISNUMBER(AC85),ISNUMBER(AM85)),IF(OR(AC85*AM85&lt;0,ISERR(AC85*AM85)),0,AC85*AM85),0)))</f>
        <v/>
      </c>
      <c r="BH85" s="50">
        <f>IF(D85="","",IF(BY85&gt;TODAY()-60,0,IF(Y85&gt;12,MAX(0,(U85+Y85)-BG85),MAX(0,U85-BG85))))</f>
        <v/>
      </c>
      <c r="BI85" s="51">
        <f>IF(D85="","",BH85*AG85)</f>
        <v/>
      </c>
      <c r="BJ85" s="51">
        <f>IF(D85="","",IF(OR(R85="A",R85="AA",R85="AAA"),BI85,0))</f>
        <v/>
      </c>
      <c r="BK85" s="51">
        <f>IF(D85="","",IF(R85="B",BI85,0))</f>
        <v/>
      </c>
      <c r="BL85" s="51">
        <f>IF(D85="","",IF(R85="C",BI85,0))</f>
        <v/>
      </c>
      <c r="BM85" s="51">
        <f>IF(D85="","",IFERROR(MAX(0,MIN(BI85/AP85,1)),0))</f>
        <v/>
      </c>
      <c r="BN85" s="52">
        <f>IF(D85="","",AB85*AG85)</f>
        <v/>
      </c>
      <c r="BO85" s="52">
        <f>IF(D85="","",(U85+V85+X85)*AG85)</f>
        <v/>
      </c>
      <c r="BP85" s="52">
        <f>IF(D85="","",(AB85*3)*AG85)</f>
        <v/>
      </c>
      <c r="BQ85" s="52">
        <f>IF(D85="","",IF(BO85-BP85&gt;0,0,BO85-BP85))</f>
        <v/>
      </c>
      <c r="BR85" s="52">
        <f>IF(D85="","",IF(BO85-BP85-BN85&gt;0,0,BO85-BP85-BN85))</f>
        <v/>
      </c>
      <c r="BS85" s="53">
        <f>IF(D85="","",IFERROR(AB85*AI85,0))</f>
        <v/>
      </c>
      <c r="BT85" s="53">
        <f>IF(D85="","",IFERROR(IF(X85&gt;12, AI85*(U85+V85+X85), AI85*(U85+V85)),0))</f>
        <v/>
      </c>
      <c r="BU85" s="53">
        <f>IF(D85="","",IFERROR(((AB85*3)*AI85),0))</f>
        <v/>
      </c>
      <c r="BV85" s="53">
        <f>IF(D85="","",IF(BT85-BU85&gt;0,0,BT85-BU85))</f>
        <v/>
      </c>
      <c r="BW85" s="53">
        <f>IF(D85="","",IF(BT85-BU85-BS85&gt;0,0,BT85-BU85-BS85))</f>
        <v/>
      </c>
      <c r="BX85" s="36">
        <f>IF(D85="","",IFERROR(VLOOKUP(D85,'produto-entrada-7'!A:M,3,0),"SEM PEDIDO"))</f>
        <v/>
      </c>
      <c r="BY85" s="36">
        <f>IF(D85="","",VLOOKUP(D85,'produto-estoque-total-7'!A:AB,25,0))</f>
        <v/>
      </c>
      <c r="BZ85" s="36">
        <f>IF(D85="","",IFERROR(VLOOKUP(D85,'produto-estoque-total-7'!A:AB,26,0)/100,0))</f>
        <v/>
      </c>
      <c r="CA85" s="36">
        <f>IF(D85="","",IFERROR(VLOOKUP(D85,'produto-estoque-total-7'!A:AB,27,0)/100,0))</f>
        <v/>
      </c>
      <c r="CB85" s="41">
        <f>IF(D85="","",V85*AF85)</f>
        <v/>
      </c>
      <c r="CC85" s="41">
        <f>IF(D85="","",V85*AI85)</f>
        <v/>
      </c>
      <c r="CD85" s="54">
        <f>IF(D85="","",VLOOKUP(D85,'produto-estoque-total-7'!A:AB,28,0))</f>
        <v/>
      </c>
    </row>
    <row r="86">
      <c r="A86" s="36">
        <f>IF(D86="","",VLOOKUP(D86,'produto-estoque-total-7'!A:AB,3,0))</f>
        <v/>
      </c>
      <c r="B86" s="1">
        <f>IF(D86="","",VLOOKUP(D86,'produto-estoque-total-7'!A:AB,12,0))</f>
        <v/>
      </c>
      <c r="C86" s="1">
        <f>IF(D86="","",VLOOKUP(D86,'produto-estoque-total-7'!A:AB,2,0))</f>
        <v/>
      </c>
      <c r="D86" s="37">
        <f>IFERROR(IF('produto-estoque-total-7'!A85="","",'produto-estoque-total-7'!A85),"")</f>
        <v/>
      </c>
      <c r="E86" s="1">
        <f>IF(D86="","",VLOOKUP(D86,'produto-estoque-total-7'!A:AB,4,0))</f>
        <v/>
      </c>
      <c r="F86" s="36">
        <f>IF(D86="","",VLOOKUP(D86,'produto-estoque-total-7'!A:AB,13,0))</f>
        <v/>
      </c>
      <c r="G86" s="1">
        <f>IF(F86="","",VLOOKUP(F86,'FORNECEDORES X COMPRADOR'!A:D,4,0))</f>
        <v/>
      </c>
      <c r="H86" s="1">
        <f>IF(F86="","",VLOOKUP(F86,'FORNECEDORES X COMPRADOR'!A:E,5,0))</f>
        <v/>
      </c>
      <c r="I86" s="36">
        <f>IF(D86="","",VLOOKUP(D86,'produto-estoque-total-7'!A:AB,15,0))</f>
        <v/>
      </c>
      <c r="J86" s="36">
        <f>IF(D86="","",VLOOKUP(D86,'produto-estoque-total-7'!A:AB,19,0))</f>
        <v/>
      </c>
      <c r="K86" s="1">
        <f>IF(D86="","",VLOOKUP(D86,'produto-estoque-total-7'!A:AB,20,0))</f>
        <v/>
      </c>
      <c r="L86" s="36">
        <f>IF(D86="","",VLOOKUP(D86,'produto-estoque-total-7'!A:AB,17,0))</f>
        <v/>
      </c>
      <c r="M86" s="1">
        <f>IF(D86="","",VLOOKUP(D86,'produto-estoque-total-7'!A:AB,18,0))</f>
        <v/>
      </c>
      <c r="N86" s="36">
        <f>IF(D86="","",VLOOKUP(D86,'produto-estoque-total-7'!A:AB,21,0))</f>
        <v/>
      </c>
      <c r="O86" s="1">
        <f>IF(D86="","",VLOOKUP(D86,'produto-estoque-total-7'!A:AB,22,0))</f>
        <v/>
      </c>
      <c r="P86" s="36">
        <f>IF(D86="","",VLOOKUP(D86,'produto-estoque-total-7'!A:AB,23,0))</f>
        <v/>
      </c>
      <c r="Q86" s="1">
        <f>IF(D86="","",VLOOKUP(D86,'produto-estoque-total-7'!A:AB,24,0))</f>
        <v/>
      </c>
      <c r="R86" s="38">
        <f>IFERROR(IF(D86="","",VLOOKUP(D86,'produto-venda-7'!B:N,13,0)),"C")</f>
        <v/>
      </c>
      <c r="S86" s="39">
        <f>IF(D86="","",VLOOKUP(D86,'produto-estoque-total-7'!A:AB,6,0))</f>
        <v/>
      </c>
      <c r="T86" s="39">
        <f>IF(D86="","",VLOOKUP(D86,'produto-estoque-total-7'!A:AB,5,0))</f>
        <v/>
      </c>
      <c r="U86" s="40">
        <f>IF(D86="","",VLOOKUP(D86,'produto-estoque-total-7'!A:AB,11,0))</f>
        <v/>
      </c>
      <c r="V86" s="41">
        <f>IF(D86="","",IFERROR(VLOOKUP(D86,'produto-entrada-7'!A:M,10,0),0))</f>
        <v/>
      </c>
      <c r="W86" s="42" t="n"/>
      <c r="X86" s="39">
        <f>IF(D86="","",VLOOKUP(D86,'produto-estoque-total-7'!A:AB,8,0))</f>
        <v/>
      </c>
      <c r="Y86" s="39">
        <f>IF(D86="","",VLOOKUP(D86,'produto-estoque-total-7'!A:AB,9,0))</f>
        <v/>
      </c>
      <c r="Z86" s="39">
        <f>IF(D86="","",VLOOKUP(D86,'produto-estoque-total-7'!A:AB,10,0))</f>
        <v/>
      </c>
      <c r="AA86" s="39">
        <f>IFERROR(IF(D86="","",VLOOKUP(D86,'produto-venda-7'!B:N,4,0)),0)</f>
        <v/>
      </c>
      <c r="AB86" s="39">
        <f>IFERROR(IF(D86="","",VLOOKUP(D86,'produto-venda-7'!B:N,5,0)),0)</f>
        <v/>
      </c>
      <c r="AC86" s="39">
        <f>IF(D86="","",IFERROR(AA86/90,0))</f>
        <v/>
      </c>
      <c r="AD86" s="36">
        <f>IF(D86="","",IFERROR(VLOOKUP(D86,'produto-entrada-7'!A:M,4,0),0))</f>
        <v/>
      </c>
      <c r="AE86" s="36">
        <f>IFERROR(IF(D86="","",VLOOKUP(D86,'produto-venda-7'!B:N,10,0)),0)</f>
        <v/>
      </c>
      <c r="AF86" s="36">
        <f>IF(D86="","",IFERROR(VLOOKUP(D86,'produto-entrada-7'!A:M,11,0),0))</f>
        <v/>
      </c>
      <c r="AG86" s="1">
        <f>IF(D86="","",IFERROR(VLOOKUP(D86,'produto-entrada-7'!A:M,12,0),0))</f>
        <v/>
      </c>
      <c r="AH86" s="1">
        <f>IF(D86="","",IFERROR(VLOOKUP(D86,'produto-entrada-7'!A:M,13,0),0))</f>
        <v/>
      </c>
      <c r="AI86" s="36">
        <f>IFERROR(IF(D86="","",VLOOKUP(D86,'produto-venda-7'!B:N,11,0)),0)</f>
        <v/>
      </c>
      <c r="AJ86" s="43">
        <f>IF(D86="","",IFERROR(AI86*AB86,0))</f>
        <v/>
      </c>
      <c r="AK86" s="44">
        <f>IFERROR(IF(D86="","",VLOOKUP(F86,'ANALISE FORNECEDOR'!$A:$I,8,0)),"")</f>
        <v/>
      </c>
      <c r="AL86" s="44">
        <f>IF(D86="","",AVERAGE(AM86,AK86))</f>
        <v/>
      </c>
      <c r="AM86" s="44">
        <f>IFERROR(IF(D86="","",VLOOKUP(F86,'ANALISE FORNECEDOR'!$A:$I,9,0)),"")</f>
        <v/>
      </c>
      <c r="AN86" s="45">
        <f>IF(D86="","",IF(Y86&gt;12,AI86*(U86+Y86),AI86*U86))</f>
        <v/>
      </c>
      <c r="AO86" s="45">
        <f>IF(D86="","",IF(Y86&gt;12,AI86*(U86+V86+Y86),AI86*(U86+V86)))</f>
        <v/>
      </c>
      <c r="AP86" s="46">
        <f>IF(D86="","",IF(Y86&gt;12,AG86*(U86+Y86),AG86*U86))</f>
        <v/>
      </c>
      <c r="AQ86" s="46">
        <f>IF(D86="","",IF(Y86&gt;12,AG86*(U86+V86+Y86),AG86*(U86+V86)))</f>
        <v/>
      </c>
      <c r="AR86" s="46">
        <f>IF(D86="","",IF(OR(R86="A",R86="AA",R86="AAA"),AP86,0))</f>
        <v/>
      </c>
      <c r="AS86" s="46">
        <f>IF(D86="","",IF(R86="B",AP86,0))</f>
        <v/>
      </c>
      <c r="AT86" s="46">
        <f>IF(D86="","",IF(R86="C",AP86,0))</f>
        <v/>
      </c>
      <c r="AU86" s="47">
        <f>IF(D86="","",IFERROR(AN86/AJ86,0))</f>
        <v/>
      </c>
      <c r="AV86" s="47">
        <f>IF(D86="","",IFERROR(((AO86)/AJ86),0))</f>
        <v/>
      </c>
      <c r="AW86" s="48">
        <f>IF(D86="","",IF(OR(S86="S",NOT(AND(ISNUMBER(AC86),ISNUMBER(AL86),AC86*AL86&gt;=0))),0,AC86*AL86))</f>
        <v/>
      </c>
      <c r="AX86" s="49">
        <f>IFERROR(IF(D86="","",AW86*AG86),0)</f>
        <v/>
      </c>
      <c r="AY86" s="48">
        <f>IF(D86="","",IF(OR(S86="S",NOT(AND(ISNUMBER(AC86),ISNUMBER(AK86),AC86*AK86&gt;=0))),0,AC86*AK86))</f>
        <v/>
      </c>
      <c r="AZ86" s="48">
        <f>IFERROR(IF(D86="","",IF(AY86=0,0,IF(((AY86)-(U86+Y86))&lt;0,0,(AY86)-U86))),0)</f>
        <v/>
      </c>
      <c r="BA86" s="49">
        <f>IF(D86="","",AZ86*AG86)</f>
        <v/>
      </c>
      <c r="BB86" s="49">
        <f>IF(D86="","",IF(OR(R86="A",R86="AA",R86="AAA"),BA86,0))</f>
        <v/>
      </c>
      <c r="BC86" s="49">
        <f>IF(D86="","",IF(R86="B",BA86,0))</f>
        <v/>
      </c>
      <c r="BD86" s="49">
        <f>IF(D86="","",IF(R86="B",BA86,0))</f>
        <v/>
      </c>
      <c r="BE86" s="49">
        <f>IF(D86="","",IF(S86="S",
1,
IF(AC86=0,
1,
IF(
IFERROR(((U86+Y86)*AG86)/((AC86*AK86)*AG86),0)&lt;0,
0,
IF(
IFERROR(((U86+Y86)*AG86)/((AC86*AK86)*AG86),0)&gt;1,
1,
IFERROR(((U86+Y86)*AG86)/((AC86*AK86)*AG86),0)
)
)
)
))</f>
        <v/>
      </c>
      <c r="BF86" s="49">
        <f>IF(D86="","",IF(S86="S",
1,
IF(AC86=0,
1,
IF(
IFERROR(((U86+V86+Y86)*AG86)/((AC86*AK86)*AG86),0)&lt;0,
0,
IF(
IFERROR(((U86+V86+Y86)*AG86)/((AC86*AK86)*AG86),0)&gt;1,
1,
IFERROR(((U86+V86+Y86)*AG86)/((AC86*AK86)*AG86),0)
)
)
)
))</f>
        <v/>
      </c>
      <c r="BG86" s="50">
        <f>IF(D86="","",IF(S86="S",0,IF(AND(ISNUMBER(AC86),ISNUMBER(AM86)),IF(OR(AC86*AM86&lt;0,ISERR(AC86*AM86)),0,AC86*AM86),0)))</f>
        <v/>
      </c>
      <c r="BH86" s="50">
        <f>IF(D86="","",IF(BY86&gt;TODAY()-60,0,IF(Y86&gt;12,MAX(0,(U86+Y86)-BG86),MAX(0,U86-BG86))))</f>
        <v/>
      </c>
      <c r="BI86" s="51">
        <f>IF(D86="","",BH86*AG86)</f>
        <v/>
      </c>
      <c r="BJ86" s="51">
        <f>IF(D86="","",IF(OR(R86="A",R86="AA",R86="AAA"),BI86,0))</f>
        <v/>
      </c>
      <c r="BK86" s="51">
        <f>IF(D86="","",IF(R86="B",BI86,0))</f>
        <v/>
      </c>
      <c r="BL86" s="51">
        <f>IF(D86="","",IF(R86="C",BI86,0))</f>
        <v/>
      </c>
      <c r="BM86" s="51">
        <f>IF(D86="","",IFERROR(MAX(0,MIN(BI86/AP86,1)),0))</f>
        <v/>
      </c>
      <c r="BN86" s="52">
        <f>IF(D86="","",AB86*AG86)</f>
        <v/>
      </c>
      <c r="BO86" s="52">
        <f>IF(D86="","",(U86+V86+X86)*AG86)</f>
        <v/>
      </c>
      <c r="BP86" s="52">
        <f>IF(D86="","",(AB86*3)*AG86)</f>
        <v/>
      </c>
      <c r="BQ86" s="52">
        <f>IF(D86="","",IF(BO86-BP86&gt;0,0,BO86-BP86))</f>
        <v/>
      </c>
      <c r="BR86" s="52">
        <f>IF(D86="","",IF(BO86-BP86-BN86&gt;0,0,BO86-BP86-BN86))</f>
        <v/>
      </c>
      <c r="BS86" s="53">
        <f>IF(D86="","",IFERROR(AB86*AI86,0))</f>
        <v/>
      </c>
      <c r="BT86" s="53">
        <f>IF(D86="","",IFERROR(IF(X86&gt;12, AI86*(U86+V86+X86), AI86*(U86+V86)),0))</f>
        <v/>
      </c>
      <c r="BU86" s="53">
        <f>IF(D86="","",IFERROR(((AB86*3)*AI86),0))</f>
        <v/>
      </c>
      <c r="BV86" s="53">
        <f>IF(D86="","",IF(BT86-BU86&gt;0,0,BT86-BU86))</f>
        <v/>
      </c>
      <c r="BW86" s="53">
        <f>IF(D86="","",IF(BT86-BU86-BS86&gt;0,0,BT86-BU86-BS86))</f>
        <v/>
      </c>
      <c r="BX86" s="36">
        <f>IF(D86="","",IFERROR(VLOOKUP(D86,'produto-entrada-7'!A:M,3,0),"SEM PEDIDO"))</f>
        <v/>
      </c>
      <c r="BY86" s="36">
        <f>IF(D86="","",VLOOKUP(D86,'produto-estoque-total-7'!A:AB,25,0))</f>
        <v/>
      </c>
      <c r="BZ86" s="36">
        <f>IF(D86="","",IFERROR(VLOOKUP(D86,'produto-estoque-total-7'!A:AB,26,0)/100,0))</f>
        <v/>
      </c>
      <c r="CA86" s="36">
        <f>IF(D86="","",IFERROR(VLOOKUP(D86,'produto-estoque-total-7'!A:AB,27,0)/100,0))</f>
        <v/>
      </c>
      <c r="CB86" s="41">
        <f>IF(D86="","",V86*AF86)</f>
        <v/>
      </c>
      <c r="CC86" s="41">
        <f>IF(D86="","",V86*AI86)</f>
        <v/>
      </c>
      <c r="CD86" s="54">
        <f>IF(D86="","",VLOOKUP(D86,'produto-estoque-total-7'!A:AB,28,0))</f>
        <v/>
      </c>
    </row>
    <row r="87">
      <c r="A87" s="36">
        <f>IF(D87="","",VLOOKUP(D87,'produto-estoque-total-7'!A:AB,3,0))</f>
        <v/>
      </c>
      <c r="B87" s="1">
        <f>IF(D87="","",VLOOKUP(D87,'produto-estoque-total-7'!A:AB,12,0))</f>
        <v/>
      </c>
      <c r="C87" s="1">
        <f>IF(D87="","",VLOOKUP(D87,'produto-estoque-total-7'!A:AB,2,0))</f>
        <v/>
      </c>
      <c r="D87" s="37">
        <f>IFERROR(IF('produto-estoque-total-7'!A86="","",'produto-estoque-total-7'!A86),"")</f>
        <v/>
      </c>
      <c r="E87" s="1">
        <f>IF(D87="","",VLOOKUP(D87,'produto-estoque-total-7'!A:AB,4,0))</f>
        <v/>
      </c>
      <c r="F87" s="36">
        <f>IF(D87="","",VLOOKUP(D87,'produto-estoque-total-7'!A:AB,13,0))</f>
        <v/>
      </c>
      <c r="G87" s="1">
        <f>IF(F87="","",VLOOKUP(F87,'FORNECEDORES X COMPRADOR'!A:D,4,0))</f>
        <v/>
      </c>
      <c r="H87" s="1">
        <f>IF(F87="","",VLOOKUP(F87,'FORNECEDORES X COMPRADOR'!A:E,5,0))</f>
        <v/>
      </c>
      <c r="I87" s="36">
        <f>IF(D87="","",VLOOKUP(D87,'produto-estoque-total-7'!A:AB,15,0))</f>
        <v/>
      </c>
      <c r="J87" s="36">
        <f>IF(D87="","",VLOOKUP(D87,'produto-estoque-total-7'!A:AB,19,0))</f>
        <v/>
      </c>
      <c r="K87" s="1">
        <f>IF(D87="","",VLOOKUP(D87,'produto-estoque-total-7'!A:AB,20,0))</f>
        <v/>
      </c>
      <c r="L87" s="36">
        <f>IF(D87="","",VLOOKUP(D87,'produto-estoque-total-7'!A:AB,17,0))</f>
        <v/>
      </c>
      <c r="M87" s="1">
        <f>IF(D87="","",VLOOKUP(D87,'produto-estoque-total-7'!A:AB,18,0))</f>
        <v/>
      </c>
      <c r="N87" s="36">
        <f>IF(D87="","",VLOOKUP(D87,'produto-estoque-total-7'!A:AB,21,0))</f>
        <v/>
      </c>
      <c r="O87" s="1">
        <f>IF(D87="","",VLOOKUP(D87,'produto-estoque-total-7'!A:AB,22,0))</f>
        <v/>
      </c>
      <c r="P87" s="36">
        <f>IF(D87="","",VLOOKUP(D87,'produto-estoque-total-7'!A:AB,23,0))</f>
        <v/>
      </c>
      <c r="Q87" s="1">
        <f>IF(D87="","",VLOOKUP(D87,'produto-estoque-total-7'!A:AB,24,0))</f>
        <v/>
      </c>
      <c r="R87" s="38">
        <f>IFERROR(IF(D87="","",VLOOKUP(D87,'produto-venda-7'!B:N,13,0)),"C")</f>
        <v/>
      </c>
      <c r="S87" s="39">
        <f>IF(D87="","",VLOOKUP(D87,'produto-estoque-total-7'!A:AB,6,0))</f>
        <v/>
      </c>
      <c r="T87" s="39">
        <f>IF(D87="","",VLOOKUP(D87,'produto-estoque-total-7'!A:AB,5,0))</f>
        <v/>
      </c>
      <c r="U87" s="40">
        <f>IF(D87="","",VLOOKUP(D87,'produto-estoque-total-7'!A:AB,11,0))</f>
        <v/>
      </c>
      <c r="V87" s="41">
        <f>IF(D87="","",IFERROR(VLOOKUP(D87,'produto-entrada-7'!A:M,10,0),0))</f>
        <v/>
      </c>
      <c r="W87" s="42" t="n"/>
      <c r="X87" s="39">
        <f>IF(D87="","",VLOOKUP(D87,'produto-estoque-total-7'!A:AB,8,0))</f>
        <v/>
      </c>
      <c r="Y87" s="39">
        <f>IF(D87="","",VLOOKUP(D87,'produto-estoque-total-7'!A:AB,9,0))</f>
        <v/>
      </c>
      <c r="Z87" s="39">
        <f>IF(D87="","",VLOOKUP(D87,'produto-estoque-total-7'!A:AB,10,0))</f>
        <v/>
      </c>
      <c r="AA87" s="39">
        <f>IFERROR(IF(D87="","",VLOOKUP(D87,'produto-venda-7'!B:N,4,0)),0)</f>
        <v/>
      </c>
      <c r="AB87" s="39">
        <f>IFERROR(IF(D87="","",VLOOKUP(D87,'produto-venda-7'!B:N,5,0)),0)</f>
        <v/>
      </c>
      <c r="AC87" s="39">
        <f>IF(D87="","",IFERROR(AA87/90,0))</f>
        <v/>
      </c>
      <c r="AD87" s="36">
        <f>IF(D87="","",IFERROR(VLOOKUP(D87,'produto-entrada-7'!A:M,4,0),0))</f>
        <v/>
      </c>
      <c r="AE87" s="36">
        <f>IFERROR(IF(D87="","",VLOOKUP(D87,'produto-venda-7'!B:N,10,0)),0)</f>
        <v/>
      </c>
      <c r="AF87" s="36">
        <f>IF(D87="","",IFERROR(VLOOKUP(D87,'produto-entrada-7'!A:M,11,0),0))</f>
        <v/>
      </c>
      <c r="AG87" s="1">
        <f>IF(D87="","",IFERROR(VLOOKUP(D87,'produto-entrada-7'!A:M,12,0),0))</f>
        <v/>
      </c>
      <c r="AH87" s="1">
        <f>IF(D87="","",IFERROR(VLOOKUP(D87,'produto-entrada-7'!A:M,13,0),0))</f>
        <v/>
      </c>
      <c r="AI87" s="36">
        <f>IFERROR(IF(D87="","",VLOOKUP(D87,'produto-venda-7'!B:N,11,0)),0)</f>
        <v/>
      </c>
      <c r="AJ87" s="43">
        <f>IF(D87="","",IFERROR(AI87*AB87,0))</f>
        <v/>
      </c>
      <c r="AK87" s="44">
        <f>IFERROR(IF(D87="","",VLOOKUP(F87,'ANALISE FORNECEDOR'!$A:$I,8,0)),"")</f>
        <v/>
      </c>
      <c r="AL87" s="44">
        <f>IF(D87="","",AVERAGE(AM87,AK87))</f>
        <v/>
      </c>
      <c r="AM87" s="44">
        <f>IFERROR(IF(D87="","",VLOOKUP(F87,'ANALISE FORNECEDOR'!$A:$I,9,0)),"")</f>
        <v/>
      </c>
      <c r="AN87" s="45">
        <f>IF(D87="","",IF(Y87&gt;12,AI87*(U87+Y87),AI87*U87))</f>
        <v/>
      </c>
      <c r="AO87" s="45">
        <f>IF(D87="","",IF(Y87&gt;12,AI87*(U87+V87+Y87),AI87*(U87+V87)))</f>
        <v/>
      </c>
      <c r="AP87" s="46">
        <f>IF(D87="","",IF(Y87&gt;12,AG87*(U87+Y87),AG87*U87))</f>
        <v/>
      </c>
      <c r="AQ87" s="46">
        <f>IF(D87="","",IF(Y87&gt;12,AG87*(U87+V87+Y87),AG87*(U87+V87)))</f>
        <v/>
      </c>
      <c r="AR87" s="46">
        <f>IF(D87="","",IF(OR(R87="A",R87="AA",R87="AAA"),AP87,0))</f>
        <v/>
      </c>
      <c r="AS87" s="46">
        <f>IF(D87="","",IF(R87="B",AP87,0))</f>
        <v/>
      </c>
      <c r="AT87" s="46">
        <f>IF(D87="","",IF(R87="C",AP87,0))</f>
        <v/>
      </c>
      <c r="AU87" s="47">
        <f>IF(D87="","",IFERROR(AN87/AJ87,0))</f>
        <v/>
      </c>
      <c r="AV87" s="47">
        <f>IF(D87="","",IFERROR(((AO87)/AJ87),0))</f>
        <v/>
      </c>
      <c r="AW87" s="48">
        <f>IF(D87="","",IF(OR(S87="S",NOT(AND(ISNUMBER(AC87),ISNUMBER(AL87),AC87*AL87&gt;=0))),0,AC87*AL87))</f>
        <v/>
      </c>
      <c r="AX87" s="49">
        <f>IFERROR(IF(D87="","",AW87*AG87),0)</f>
        <v/>
      </c>
      <c r="AY87" s="48">
        <f>IF(D87="","",IF(OR(S87="S",NOT(AND(ISNUMBER(AC87),ISNUMBER(AK87),AC87*AK87&gt;=0))),0,AC87*AK87))</f>
        <v/>
      </c>
      <c r="AZ87" s="48">
        <f>IFERROR(IF(D87="","",IF(AY87=0,0,IF(((AY87)-(U87+Y87))&lt;0,0,(AY87)-U87))),0)</f>
        <v/>
      </c>
      <c r="BA87" s="49">
        <f>IF(D87="","",AZ87*AG87)</f>
        <v/>
      </c>
      <c r="BB87" s="49">
        <f>IF(D87="","",IF(OR(R87="A",R87="AA",R87="AAA"),BA87,0))</f>
        <v/>
      </c>
      <c r="BC87" s="49">
        <f>IF(D87="","",IF(R87="B",BA87,0))</f>
        <v/>
      </c>
      <c r="BD87" s="49">
        <f>IF(D87="","",IF(R87="B",BA87,0))</f>
        <v/>
      </c>
      <c r="BE87" s="49">
        <f>IF(D87="","",IF(S87="S",
1,
IF(AC87=0,
1,
IF(
IFERROR(((U87+Y87)*AG87)/((AC87*AK87)*AG87),0)&lt;0,
0,
IF(
IFERROR(((U87+Y87)*AG87)/((AC87*AK87)*AG87),0)&gt;1,
1,
IFERROR(((U87+Y87)*AG87)/((AC87*AK87)*AG87),0)
)
)
)
))</f>
        <v/>
      </c>
      <c r="BF87" s="49">
        <f>IF(D87="","",IF(S87="S",
1,
IF(AC87=0,
1,
IF(
IFERROR(((U87+V87+Y87)*AG87)/((AC87*AK87)*AG87),0)&lt;0,
0,
IF(
IFERROR(((U87+V87+Y87)*AG87)/((AC87*AK87)*AG87),0)&gt;1,
1,
IFERROR(((U87+V87+Y87)*AG87)/((AC87*AK87)*AG87),0)
)
)
)
))</f>
        <v/>
      </c>
      <c r="BG87" s="50">
        <f>IF(D87="","",IF(S87="S",0,IF(AND(ISNUMBER(AC87),ISNUMBER(AM87)),IF(OR(AC87*AM87&lt;0,ISERR(AC87*AM87)),0,AC87*AM87),0)))</f>
        <v/>
      </c>
      <c r="BH87" s="50">
        <f>IF(D87="","",IF(BY87&gt;TODAY()-60,0,IF(Y87&gt;12,MAX(0,(U87+Y87)-BG87),MAX(0,U87-BG87))))</f>
        <v/>
      </c>
      <c r="BI87" s="51">
        <f>IF(D87="","",BH87*AG87)</f>
        <v/>
      </c>
      <c r="BJ87" s="51">
        <f>IF(D87="","",IF(OR(R87="A",R87="AA",R87="AAA"),BI87,0))</f>
        <v/>
      </c>
      <c r="BK87" s="51">
        <f>IF(D87="","",IF(R87="B",BI87,0))</f>
        <v/>
      </c>
      <c r="BL87" s="51">
        <f>IF(D87="","",IF(R87="C",BI87,0))</f>
        <v/>
      </c>
      <c r="BM87" s="51">
        <f>IF(D87="","",IFERROR(MAX(0,MIN(BI87/AP87,1)),0))</f>
        <v/>
      </c>
      <c r="BN87" s="52">
        <f>IF(D87="","",AB87*AG87)</f>
        <v/>
      </c>
      <c r="BO87" s="52">
        <f>IF(D87="","",(U87+V87+X87)*AG87)</f>
        <v/>
      </c>
      <c r="BP87" s="52">
        <f>IF(D87="","",(AB87*3)*AG87)</f>
        <v/>
      </c>
      <c r="BQ87" s="52">
        <f>IF(D87="","",IF(BO87-BP87&gt;0,0,BO87-BP87))</f>
        <v/>
      </c>
      <c r="BR87" s="52">
        <f>IF(D87="","",IF(BO87-BP87-BN87&gt;0,0,BO87-BP87-BN87))</f>
        <v/>
      </c>
      <c r="BS87" s="53">
        <f>IF(D87="","",IFERROR(AB87*AI87,0))</f>
        <v/>
      </c>
      <c r="BT87" s="53">
        <f>IF(D87="","",IFERROR(IF(X87&gt;12, AI87*(U87+V87+X87), AI87*(U87+V87)),0))</f>
        <v/>
      </c>
      <c r="BU87" s="53">
        <f>IF(D87="","",IFERROR(((AB87*3)*AI87),0))</f>
        <v/>
      </c>
      <c r="BV87" s="53">
        <f>IF(D87="","",IF(BT87-BU87&gt;0,0,BT87-BU87))</f>
        <v/>
      </c>
      <c r="BW87" s="53">
        <f>IF(D87="","",IF(BT87-BU87-BS87&gt;0,0,BT87-BU87-BS87))</f>
        <v/>
      </c>
      <c r="BX87" s="36">
        <f>IF(D87="","",IFERROR(VLOOKUP(D87,'produto-entrada-7'!A:M,3,0),"SEM PEDIDO"))</f>
        <v/>
      </c>
      <c r="BY87" s="36">
        <f>IF(D87="","",VLOOKUP(D87,'produto-estoque-total-7'!A:AB,25,0))</f>
        <v/>
      </c>
      <c r="BZ87" s="36">
        <f>IF(D87="","",IFERROR(VLOOKUP(D87,'produto-estoque-total-7'!A:AB,26,0)/100,0))</f>
        <v/>
      </c>
      <c r="CA87" s="36">
        <f>IF(D87="","",IFERROR(VLOOKUP(D87,'produto-estoque-total-7'!A:AB,27,0)/100,0))</f>
        <v/>
      </c>
      <c r="CB87" s="41">
        <f>IF(D87="","",V87*AF87)</f>
        <v/>
      </c>
      <c r="CC87" s="41">
        <f>IF(D87="","",V87*AI87)</f>
        <v/>
      </c>
      <c r="CD87" s="54">
        <f>IF(D87="","",VLOOKUP(D87,'produto-estoque-total-7'!A:AB,28,0))</f>
        <v/>
      </c>
    </row>
    <row r="88">
      <c r="A88" s="36">
        <f>IF(D88="","",VLOOKUP(D88,'produto-estoque-total-7'!A:AB,3,0))</f>
        <v/>
      </c>
      <c r="B88" s="1">
        <f>IF(D88="","",VLOOKUP(D88,'produto-estoque-total-7'!A:AB,12,0))</f>
        <v/>
      </c>
      <c r="C88" s="1">
        <f>IF(D88="","",VLOOKUP(D88,'produto-estoque-total-7'!A:AB,2,0))</f>
        <v/>
      </c>
      <c r="D88" s="37">
        <f>IFERROR(IF('produto-estoque-total-7'!A87="","",'produto-estoque-total-7'!A87),"")</f>
        <v/>
      </c>
      <c r="E88" s="1">
        <f>IF(D88="","",VLOOKUP(D88,'produto-estoque-total-7'!A:AB,4,0))</f>
        <v/>
      </c>
      <c r="F88" s="36">
        <f>IF(D88="","",VLOOKUP(D88,'produto-estoque-total-7'!A:AB,13,0))</f>
        <v/>
      </c>
      <c r="G88" s="1">
        <f>IF(F88="","",VLOOKUP(F88,'FORNECEDORES X COMPRADOR'!A:D,4,0))</f>
        <v/>
      </c>
      <c r="H88" s="1">
        <f>IF(F88="","",VLOOKUP(F88,'FORNECEDORES X COMPRADOR'!A:E,5,0))</f>
        <v/>
      </c>
      <c r="I88" s="36">
        <f>IF(D88="","",VLOOKUP(D88,'produto-estoque-total-7'!A:AB,15,0))</f>
        <v/>
      </c>
      <c r="J88" s="36">
        <f>IF(D88="","",VLOOKUP(D88,'produto-estoque-total-7'!A:AB,19,0))</f>
        <v/>
      </c>
      <c r="K88" s="1">
        <f>IF(D88="","",VLOOKUP(D88,'produto-estoque-total-7'!A:AB,20,0))</f>
        <v/>
      </c>
      <c r="L88" s="36">
        <f>IF(D88="","",VLOOKUP(D88,'produto-estoque-total-7'!A:AB,17,0))</f>
        <v/>
      </c>
      <c r="M88" s="1">
        <f>IF(D88="","",VLOOKUP(D88,'produto-estoque-total-7'!A:AB,18,0))</f>
        <v/>
      </c>
      <c r="N88" s="36">
        <f>IF(D88="","",VLOOKUP(D88,'produto-estoque-total-7'!A:AB,21,0))</f>
        <v/>
      </c>
      <c r="O88" s="1">
        <f>IF(D88="","",VLOOKUP(D88,'produto-estoque-total-7'!A:AB,22,0))</f>
        <v/>
      </c>
      <c r="P88" s="36">
        <f>IF(D88="","",VLOOKUP(D88,'produto-estoque-total-7'!A:AB,23,0))</f>
        <v/>
      </c>
      <c r="Q88" s="1">
        <f>IF(D88="","",VLOOKUP(D88,'produto-estoque-total-7'!A:AB,24,0))</f>
        <v/>
      </c>
      <c r="R88" s="38">
        <f>IFERROR(IF(D88="","",VLOOKUP(D88,'produto-venda-7'!B:N,13,0)),"C")</f>
        <v/>
      </c>
      <c r="S88" s="39">
        <f>IF(D88="","",VLOOKUP(D88,'produto-estoque-total-7'!A:AB,6,0))</f>
        <v/>
      </c>
      <c r="T88" s="39">
        <f>IF(D88="","",VLOOKUP(D88,'produto-estoque-total-7'!A:AB,5,0))</f>
        <v/>
      </c>
      <c r="U88" s="40">
        <f>IF(D88="","",VLOOKUP(D88,'produto-estoque-total-7'!A:AB,11,0))</f>
        <v/>
      </c>
      <c r="V88" s="41">
        <f>IF(D88="","",IFERROR(VLOOKUP(D88,'produto-entrada-7'!A:M,10,0),0))</f>
        <v/>
      </c>
      <c r="W88" s="42" t="n"/>
      <c r="X88" s="39">
        <f>IF(D88="","",VLOOKUP(D88,'produto-estoque-total-7'!A:AB,8,0))</f>
        <v/>
      </c>
      <c r="Y88" s="39">
        <f>IF(D88="","",VLOOKUP(D88,'produto-estoque-total-7'!A:AB,9,0))</f>
        <v/>
      </c>
      <c r="Z88" s="39">
        <f>IF(D88="","",VLOOKUP(D88,'produto-estoque-total-7'!A:AB,10,0))</f>
        <v/>
      </c>
      <c r="AA88" s="39">
        <f>IFERROR(IF(D88="","",VLOOKUP(D88,'produto-venda-7'!B:N,4,0)),0)</f>
        <v/>
      </c>
      <c r="AB88" s="39">
        <f>IFERROR(IF(D88="","",VLOOKUP(D88,'produto-venda-7'!B:N,5,0)),0)</f>
        <v/>
      </c>
      <c r="AC88" s="39">
        <f>IF(D88="","",IFERROR(AA88/90,0))</f>
        <v/>
      </c>
      <c r="AD88" s="36">
        <f>IF(D88="","",IFERROR(VLOOKUP(D88,'produto-entrada-7'!A:M,4,0),0))</f>
        <v/>
      </c>
      <c r="AE88" s="36">
        <f>IFERROR(IF(D88="","",VLOOKUP(D88,'produto-venda-7'!B:N,10,0)),0)</f>
        <v/>
      </c>
      <c r="AF88" s="36">
        <f>IF(D88="","",IFERROR(VLOOKUP(D88,'produto-entrada-7'!A:M,11,0),0))</f>
        <v/>
      </c>
      <c r="AG88" s="1">
        <f>IF(D88="","",IFERROR(VLOOKUP(D88,'produto-entrada-7'!A:M,12,0),0))</f>
        <v/>
      </c>
      <c r="AH88" s="1">
        <f>IF(D88="","",IFERROR(VLOOKUP(D88,'produto-entrada-7'!A:M,13,0),0))</f>
        <v/>
      </c>
      <c r="AI88" s="36">
        <f>IFERROR(IF(D88="","",VLOOKUP(D88,'produto-venda-7'!B:N,11,0)),0)</f>
        <v/>
      </c>
      <c r="AJ88" s="43">
        <f>IF(D88="","",IFERROR(AI88*AB88,0))</f>
        <v/>
      </c>
      <c r="AK88" s="44">
        <f>IFERROR(IF(D88="","",VLOOKUP(F88,'ANALISE FORNECEDOR'!$A:$I,8,0)),"")</f>
        <v/>
      </c>
      <c r="AL88" s="44">
        <f>IF(D88="","",AVERAGE(AM88,AK88))</f>
        <v/>
      </c>
      <c r="AM88" s="44">
        <f>IFERROR(IF(D88="","",VLOOKUP(F88,'ANALISE FORNECEDOR'!$A:$I,9,0)),"")</f>
        <v/>
      </c>
      <c r="AN88" s="45">
        <f>IF(D88="","",IF(Y88&gt;12,AI88*(U88+Y88),AI88*U88))</f>
        <v/>
      </c>
      <c r="AO88" s="45">
        <f>IF(D88="","",IF(Y88&gt;12,AI88*(U88+V88+Y88),AI88*(U88+V88)))</f>
        <v/>
      </c>
      <c r="AP88" s="46">
        <f>IF(D88="","",IF(Y88&gt;12,AG88*(U88+Y88),AG88*U88))</f>
        <v/>
      </c>
      <c r="AQ88" s="46">
        <f>IF(D88="","",IF(Y88&gt;12,AG88*(U88+V88+Y88),AG88*(U88+V88)))</f>
        <v/>
      </c>
      <c r="AR88" s="46">
        <f>IF(D88="","",IF(OR(R88="A",R88="AA",R88="AAA"),AP88,0))</f>
        <v/>
      </c>
      <c r="AS88" s="46">
        <f>IF(D88="","",IF(R88="B",AP88,0))</f>
        <v/>
      </c>
      <c r="AT88" s="46">
        <f>IF(D88="","",IF(R88="C",AP88,0))</f>
        <v/>
      </c>
      <c r="AU88" s="47">
        <f>IF(D88="","",IFERROR(AN88/AJ88,0))</f>
        <v/>
      </c>
      <c r="AV88" s="47">
        <f>IF(D88="","",IFERROR(((AO88)/AJ88),0))</f>
        <v/>
      </c>
      <c r="AW88" s="48">
        <f>IF(D88="","",IF(OR(S88="S",NOT(AND(ISNUMBER(AC88),ISNUMBER(AL88),AC88*AL88&gt;=0))),0,AC88*AL88))</f>
        <v/>
      </c>
      <c r="AX88" s="49">
        <f>IFERROR(IF(D88="","",AW88*AG88),0)</f>
        <v/>
      </c>
      <c r="AY88" s="48">
        <f>IF(D88="","",IF(OR(S88="S",NOT(AND(ISNUMBER(AC88),ISNUMBER(AK88),AC88*AK88&gt;=0))),0,AC88*AK88))</f>
        <v/>
      </c>
      <c r="AZ88" s="48">
        <f>IFERROR(IF(D88="","",IF(AY88=0,0,IF(((AY88)-(U88+Y88))&lt;0,0,(AY88)-U88))),0)</f>
        <v/>
      </c>
      <c r="BA88" s="49">
        <f>IF(D88="","",AZ88*AG88)</f>
        <v/>
      </c>
      <c r="BB88" s="49">
        <f>IF(D88="","",IF(OR(R88="A",R88="AA",R88="AAA"),BA88,0))</f>
        <v/>
      </c>
      <c r="BC88" s="49">
        <f>IF(D88="","",IF(R88="B",BA88,0))</f>
        <v/>
      </c>
      <c r="BD88" s="49">
        <f>IF(D88="","",IF(R88="B",BA88,0))</f>
        <v/>
      </c>
      <c r="BE88" s="49">
        <f>IF(D88="","",IF(S88="S",
1,
IF(AC88=0,
1,
IF(
IFERROR(((U88+Y88)*AG88)/((AC88*AK88)*AG88),0)&lt;0,
0,
IF(
IFERROR(((U88+Y88)*AG88)/((AC88*AK88)*AG88),0)&gt;1,
1,
IFERROR(((U88+Y88)*AG88)/((AC88*AK88)*AG88),0)
)
)
)
))</f>
        <v/>
      </c>
      <c r="BF88" s="49">
        <f>IF(D88="","",IF(S88="S",
1,
IF(AC88=0,
1,
IF(
IFERROR(((U88+V88+Y88)*AG88)/((AC88*AK88)*AG88),0)&lt;0,
0,
IF(
IFERROR(((U88+V88+Y88)*AG88)/((AC88*AK88)*AG88),0)&gt;1,
1,
IFERROR(((U88+V88+Y88)*AG88)/((AC88*AK88)*AG88),0)
)
)
)
))</f>
        <v/>
      </c>
      <c r="BG88" s="50">
        <f>IF(D88="","",IF(S88="S",0,IF(AND(ISNUMBER(AC88),ISNUMBER(AM88)),IF(OR(AC88*AM88&lt;0,ISERR(AC88*AM88)),0,AC88*AM88),0)))</f>
        <v/>
      </c>
      <c r="BH88" s="50">
        <f>IF(D88="","",IF(BY88&gt;TODAY()-60,0,IF(Y88&gt;12,MAX(0,(U88+Y88)-BG88),MAX(0,U88-BG88))))</f>
        <v/>
      </c>
      <c r="BI88" s="51">
        <f>IF(D88="","",BH88*AG88)</f>
        <v/>
      </c>
      <c r="BJ88" s="51">
        <f>IF(D88="","",IF(OR(R88="A",R88="AA",R88="AAA"),BI88,0))</f>
        <v/>
      </c>
      <c r="BK88" s="51">
        <f>IF(D88="","",IF(R88="B",BI88,0))</f>
        <v/>
      </c>
      <c r="BL88" s="51">
        <f>IF(D88="","",IF(R88="C",BI88,0))</f>
        <v/>
      </c>
      <c r="BM88" s="51">
        <f>IF(D88="","",IFERROR(MAX(0,MIN(BI88/AP88,1)),0))</f>
        <v/>
      </c>
      <c r="BN88" s="52">
        <f>IF(D88="","",AB88*AG88)</f>
        <v/>
      </c>
      <c r="BO88" s="52">
        <f>IF(D88="","",(U88+V88+X88)*AG88)</f>
        <v/>
      </c>
      <c r="BP88" s="52">
        <f>IF(D88="","",(AB88*3)*AG88)</f>
        <v/>
      </c>
      <c r="BQ88" s="52">
        <f>IF(D88="","",IF(BO88-BP88&gt;0,0,BO88-BP88))</f>
        <v/>
      </c>
      <c r="BR88" s="52">
        <f>IF(D88="","",IF(BO88-BP88-BN88&gt;0,0,BO88-BP88-BN88))</f>
        <v/>
      </c>
      <c r="BS88" s="53">
        <f>IF(D88="","",IFERROR(AB88*AI88,0))</f>
        <v/>
      </c>
      <c r="BT88" s="53">
        <f>IF(D88="","",IFERROR(IF(X88&gt;12, AI88*(U88+V88+X88), AI88*(U88+V88)),0))</f>
        <v/>
      </c>
      <c r="BU88" s="53">
        <f>IF(D88="","",IFERROR(((AB88*3)*AI88),0))</f>
        <v/>
      </c>
      <c r="BV88" s="53">
        <f>IF(D88="","",IF(BT88-BU88&gt;0,0,BT88-BU88))</f>
        <v/>
      </c>
      <c r="BW88" s="53">
        <f>IF(D88="","",IF(BT88-BU88-BS88&gt;0,0,BT88-BU88-BS88))</f>
        <v/>
      </c>
      <c r="BX88" s="36">
        <f>IF(D88="","",IFERROR(VLOOKUP(D88,'produto-entrada-7'!A:M,3,0),"SEM PEDIDO"))</f>
        <v/>
      </c>
      <c r="BY88" s="36">
        <f>IF(D88="","",VLOOKUP(D88,'produto-estoque-total-7'!A:AB,25,0))</f>
        <v/>
      </c>
      <c r="BZ88" s="36">
        <f>IF(D88="","",IFERROR(VLOOKUP(D88,'produto-estoque-total-7'!A:AB,26,0)/100,0))</f>
        <v/>
      </c>
      <c r="CA88" s="36">
        <f>IF(D88="","",IFERROR(VLOOKUP(D88,'produto-estoque-total-7'!A:AB,27,0)/100,0))</f>
        <v/>
      </c>
      <c r="CB88" s="41">
        <f>IF(D88="","",V88*AF88)</f>
        <v/>
      </c>
      <c r="CC88" s="41">
        <f>IF(D88="","",V88*AI88)</f>
        <v/>
      </c>
      <c r="CD88" s="54">
        <f>IF(D88="","",VLOOKUP(D88,'produto-estoque-total-7'!A:AB,28,0))</f>
        <v/>
      </c>
    </row>
    <row r="89">
      <c r="A89" s="36">
        <f>IF(D89="","",VLOOKUP(D89,'produto-estoque-total-7'!A:AB,3,0))</f>
        <v/>
      </c>
      <c r="B89" s="1">
        <f>IF(D89="","",VLOOKUP(D89,'produto-estoque-total-7'!A:AB,12,0))</f>
        <v/>
      </c>
      <c r="C89" s="1">
        <f>IF(D89="","",VLOOKUP(D89,'produto-estoque-total-7'!A:AB,2,0))</f>
        <v/>
      </c>
      <c r="D89" s="37">
        <f>IFERROR(IF('produto-estoque-total-7'!A88="","",'produto-estoque-total-7'!A88),"")</f>
        <v/>
      </c>
      <c r="E89" s="1">
        <f>IF(D89="","",VLOOKUP(D89,'produto-estoque-total-7'!A:AB,4,0))</f>
        <v/>
      </c>
      <c r="F89" s="36">
        <f>IF(D89="","",VLOOKUP(D89,'produto-estoque-total-7'!A:AB,13,0))</f>
        <v/>
      </c>
      <c r="G89" s="1">
        <f>IF(F89="","",VLOOKUP(F89,'FORNECEDORES X COMPRADOR'!A:D,4,0))</f>
        <v/>
      </c>
      <c r="H89" s="1">
        <f>IF(F89="","",VLOOKUP(F89,'FORNECEDORES X COMPRADOR'!A:E,5,0))</f>
        <v/>
      </c>
      <c r="I89" s="36">
        <f>IF(D89="","",VLOOKUP(D89,'produto-estoque-total-7'!A:AB,15,0))</f>
        <v/>
      </c>
      <c r="J89" s="36">
        <f>IF(D89="","",VLOOKUP(D89,'produto-estoque-total-7'!A:AB,19,0))</f>
        <v/>
      </c>
      <c r="K89" s="1">
        <f>IF(D89="","",VLOOKUP(D89,'produto-estoque-total-7'!A:AB,20,0))</f>
        <v/>
      </c>
      <c r="L89" s="36">
        <f>IF(D89="","",VLOOKUP(D89,'produto-estoque-total-7'!A:AB,17,0))</f>
        <v/>
      </c>
      <c r="M89" s="1">
        <f>IF(D89="","",VLOOKUP(D89,'produto-estoque-total-7'!A:AB,18,0))</f>
        <v/>
      </c>
      <c r="N89" s="36">
        <f>IF(D89="","",VLOOKUP(D89,'produto-estoque-total-7'!A:AB,21,0))</f>
        <v/>
      </c>
      <c r="O89" s="1">
        <f>IF(D89="","",VLOOKUP(D89,'produto-estoque-total-7'!A:AB,22,0))</f>
        <v/>
      </c>
      <c r="P89" s="36">
        <f>IF(D89="","",VLOOKUP(D89,'produto-estoque-total-7'!A:AB,23,0))</f>
        <v/>
      </c>
      <c r="Q89" s="1">
        <f>IF(D89="","",VLOOKUP(D89,'produto-estoque-total-7'!A:AB,24,0))</f>
        <v/>
      </c>
      <c r="R89" s="38">
        <f>IFERROR(IF(D89="","",VLOOKUP(D89,'produto-venda-7'!B:N,13,0)),"C")</f>
        <v/>
      </c>
      <c r="S89" s="39">
        <f>IF(D89="","",VLOOKUP(D89,'produto-estoque-total-7'!A:AB,6,0))</f>
        <v/>
      </c>
      <c r="T89" s="39">
        <f>IF(D89="","",VLOOKUP(D89,'produto-estoque-total-7'!A:AB,5,0))</f>
        <v/>
      </c>
      <c r="U89" s="40">
        <f>IF(D89="","",VLOOKUP(D89,'produto-estoque-total-7'!A:AB,11,0))</f>
        <v/>
      </c>
      <c r="V89" s="41">
        <f>IF(D89="","",IFERROR(VLOOKUP(D89,'produto-entrada-7'!A:M,10,0),0))</f>
        <v/>
      </c>
      <c r="W89" s="42" t="n"/>
      <c r="X89" s="39">
        <f>IF(D89="","",VLOOKUP(D89,'produto-estoque-total-7'!A:AB,8,0))</f>
        <v/>
      </c>
      <c r="Y89" s="39">
        <f>IF(D89="","",VLOOKUP(D89,'produto-estoque-total-7'!A:AB,9,0))</f>
        <v/>
      </c>
      <c r="Z89" s="39">
        <f>IF(D89="","",VLOOKUP(D89,'produto-estoque-total-7'!A:AB,10,0))</f>
        <v/>
      </c>
      <c r="AA89" s="39">
        <f>IFERROR(IF(D89="","",VLOOKUP(D89,'produto-venda-7'!B:N,4,0)),0)</f>
        <v/>
      </c>
      <c r="AB89" s="39">
        <f>IFERROR(IF(D89="","",VLOOKUP(D89,'produto-venda-7'!B:N,5,0)),0)</f>
        <v/>
      </c>
      <c r="AC89" s="39">
        <f>IF(D89="","",IFERROR(AA89/90,0))</f>
        <v/>
      </c>
      <c r="AD89" s="36">
        <f>IF(D89="","",IFERROR(VLOOKUP(D89,'produto-entrada-7'!A:M,4,0),0))</f>
        <v/>
      </c>
      <c r="AE89" s="36">
        <f>IFERROR(IF(D89="","",VLOOKUP(D89,'produto-venda-7'!B:N,10,0)),0)</f>
        <v/>
      </c>
      <c r="AF89" s="36">
        <f>IF(D89="","",IFERROR(VLOOKUP(D89,'produto-entrada-7'!A:M,11,0),0))</f>
        <v/>
      </c>
      <c r="AG89" s="1">
        <f>IF(D89="","",IFERROR(VLOOKUP(D89,'produto-entrada-7'!A:M,12,0),0))</f>
        <v/>
      </c>
      <c r="AH89" s="1">
        <f>IF(D89="","",IFERROR(VLOOKUP(D89,'produto-entrada-7'!A:M,13,0),0))</f>
        <v/>
      </c>
      <c r="AI89" s="36">
        <f>IFERROR(IF(D89="","",VLOOKUP(D89,'produto-venda-7'!B:N,11,0)),0)</f>
        <v/>
      </c>
      <c r="AJ89" s="43">
        <f>IF(D89="","",IFERROR(AI89*AB89,0))</f>
        <v/>
      </c>
      <c r="AK89" s="44">
        <f>IFERROR(IF(D89="","",VLOOKUP(F89,'ANALISE FORNECEDOR'!$A:$I,8,0)),"")</f>
        <v/>
      </c>
      <c r="AL89" s="44">
        <f>IF(D89="","",AVERAGE(AM89,AK89))</f>
        <v/>
      </c>
      <c r="AM89" s="44">
        <f>IFERROR(IF(D89="","",VLOOKUP(F89,'ANALISE FORNECEDOR'!$A:$I,9,0)),"")</f>
        <v/>
      </c>
      <c r="AN89" s="45">
        <f>IF(D89="","",IF(Y89&gt;12,AI89*(U89+Y89),AI89*U89))</f>
        <v/>
      </c>
      <c r="AO89" s="45">
        <f>IF(D89="","",IF(Y89&gt;12,AI89*(U89+V89+Y89),AI89*(U89+V89)))</f>
        <v/>
      </c>
      <c r="AP89" s="46">
        <f>IF(D89="","",IF(Y89&gt;12,AG89*(U89+Y89),AG89*U89))</f>
        <v/>
      </c>
      <c r="AQ89" s="46">
        <f>IF(D89="","",IF(Y89&gt;12,AG89*(U89+V89+Y89),AG89*(U89+V89)))</f>
        <v/>
      </c>
      <c r="AR89" s="46">
        <f>IF(D89="","",IF(OR(R89="A",R89="AA",R89="AAA"),AP89,0))</f>
        <v/>
      </c>
      <c r="AS89" s="46">
        <f>IF(D89="","",IF(R89="B",AP89,0))</f>
        <v/>
      </c>
      <c r="AT89" s="46">
        <f>IF(D89="","",IF(R89="C",AP89,0))</f>
        <v/>
      </c>
      <c r="AU89" s="47">
        <f>IF(D89="","",IFERROR(AN89/AJ89,0))</f>
        <v/>
      </c>
      <c r="AV89" s="47">
        <f>IF(D89="","",IFERROR(((AO89)/AJ89),0))</f>
        <v/>
      </c>
      <c r="AW89" s="48">
        <f>IF(D89="","",IF(OR(S89="S",NOT(AND(ISNUMBER(AC89),ISNUMBER(AL89),AC89*AL89&gt;=0))),0,AC89*AL89))</f>
        <v/>
      </c>
      <c r="AX89" s="49">
        <f>IFERROR(IF(D89="","",AW89*AG89),0)</f>
        <v/>
      </c>
      <c r="AY89" s="48">
        <f>IF(D89="","",IF(OR(S89="S",NOT(AND(ISNUMBER(AC89),ISNUMBER(AK89),AC89*AK89&gt;=0))),0,AC89*AK89))</f>
        <v/>
      </c>
      <c r="AZ89" s="48">
        <f>IFERROR(IF(D89="","",IF(AY89=0,0,IF(((AY89)-(U89+Y89))&lt;0,0,(AY89)-U89))),0)</f>
        <v/>
      </c>
      <c r="BA89" s="49">
        <f>IF(D89="","",AZ89*AG89)</f>
        <v/>
      </c>
      <c r="BB89" s="49">
        <f>IF(D89="","",IF(OR(R89="A",R89="AA",R89="AAA"),BA89,0))</f>
        <v/>
      </c>
      <c r="BC89" s="49">
        <f>IF(D89="","",IF(R89="B",BA89,0))</f>
        <v/>
      </c>
      <c r="BD89" s="49">
        <f>IF(D89="","",IF(R89="B",BA89,0))</f>
        <v/>
      </c>
      <c r="BE89" s="49">
        <f>IF(D89="","",IF(S89="S",
1,
IF(AC89=0,
1,
IF(
IFERROR(((U89+Y89)*AG89)/((AC89*AK89)*AG89),0)&lt;0,
0,
IF(
IFERROR(((U89+Y89)*AG89)/((AC89*AK89)*AG89),0)&gt;1,
1,
IFERROR(((U89+Y89)*AG89)/((AC89*AK89)*AG89),0)
)
)
)
))</f>
        <v/>
      </c>
      <c r="BF89" s="49">
        <f>IF(D89="","",IF(S89="S",
1,
IF(AC89=0,
1,
IF(
IFERROR(((U89+V89+Y89)*AG89)/((AC89*AK89)*AG89),0)&lt;0,
0,
IF(
IFERROR(((U89+V89+Y89)*AG89)/((AC89*AK89)*AG89),0)&gt;1,
1,
IFERROR(((U89+V89+Y89)*AG89)/((AC89*AK89)*AG89),0)
)
)
)
))</f>
        <v/>
      </c>
      <c r="BG89" s="50">
        <f>IF(D89="","",IF(S89="S",0,IF(AND(ISNUMBER(AC89),ISNUMBER(AM89)),IF(OR(AC89*AM89&lt;0,ISERR(AC89*AM89)),0,AC89*AM89),0)))</f>
        <v/>
      </c>
      <c r="BH89" s="50">
        <f>IF(D89="","",IF(BY89&gt;TODAY()-60,0,IF(Y89&gt;12,MAX(0,(U89+Y89)-BG89),MAX(0,U89-BG89))))</f>
        <v/>
      </c>
      <c r="BI89" s="51">
        <f>IF(D89="","",BH89*AG89)</f>
        <v/>
      </c>
      <c r="BJ89" s="51">
        <f>IF(D89="","",IF(OR(R89="A",R89="AA",R89="AAA"),BI89,0))</f>
        <v/>
      </c>
      <c r="BK89" s="51">
        <f>IF(D89="","",IF(R89="B",BI89,0))</f>
        <v/>
      </c>
      <c r="BL89" s="51">
        <f>IF(D89="","",IF(R89="C",BI89,0))</f>
        <v/>
      </c>
      <c r="BM89" s="51">
        <f>IF(D89="","",IFERROR(MAX(0,MIN(BI89/AP89,1)),0))</f>
        <v/>
      </c>
      <c r="BN89" s="52">
        <f>IF(D89="","",AB89*AG89)</f>
        <v/>
      </c>
      <c r="BO89" s="52">
        <f>IF(D89="","",(U89+V89+X89)*AG89)</f>
        <v/>
      </c>
      <c r="BP89" s="52">
        <f>IF(D89="","",(AB89*3)*AG89)</f>
        <v/>
      </c>
      <c r="BQ89" s="52">
        <f>IF(D89="","",IF(BO89-BP89&gt;0,0,BO89-BP89))</f>
        <v/>
      </c>
      <c r="BR89" s="52">
        <f>IF(D89="","",IF(BO89-BP89-BN89&gt;0,0,BO89-BP89-BN89))</f>
        <v/>
      </c>
      <c r="BS89" s="53">
        <f>IF(D89="","",IFERROR(AB89*AI89,0))</f>
        <v/>
      </c>
      <c r="BT89" s="53">
        <f>IF(D89="","",IFERROR(IF(X89&gt;12, AI89*(U89+V89+X89), AI89*(U89+V89)),0))</f>
        <v/>
      </c>
      <c r="BU89" s="53">
        <f>IF(D89="","",IFERROR(((AB89*3)*AI89),0))</f>
        <v/>
      </c>
      <c r="BV89" s="53">
        <f>IF(D89="","",IF(BT89-BU89&gt;0,0,BT89-BU89))</f>
        <v/>
      </c>
      <c r="BW89" s="53">
        <f>IF(D89="","",IF(BT89-BU89-BS89&gt;0,0,BT89-BU89-BS89))</f>
        <v/>
      </c>
      <c r="BX89" s="36">
        <f>IF(D89="","",IFERROR(VLOOKUP(D89,'produto-entrada-7'!A:M,3,0),"SEM PEDIDO"))</f>
        <v/>
      </c>
      <c r="BY89" s="36">
        <f>IF(D89="","",VLOOKUP(D89,'produto-estoque-total-7'!A:AB,25,0))</f>
        <v/>
      </c>
      <c r="BZ89" s="36">
        <f>IF(D89="","",IFERROR(VLOOKUP(D89,'produto-estoque-total-7'!A:AB,26,0)/100,0))</f>
        <v/>
      </c>
      <c r="CA89" s="36">
        <f>IF(D89="","",IFERROR(VLOOKUP(D89,'produto-estoque-total-7'!A:AB,27,0)/100,0))</f>
        <v/>
      </c>
      <c r="CB89" s="41">
        <f>IF(D89="","",V89*AF89)</f>
        <v/>
      </c>
      <c r="CC89" s="41">
        <f>IF(D89="","",V89*AI89)</f>
        <v/>
      </c>
      <c r="CD89" s="54">
        <f>IF(D89="","",VLOOKUP(D89,'produto-estoque-total-7'!A:AB,28,0))</f>
        <v/>
      </c>
    </row>
    <row r="90">
      <c r="A90" s="36">
        <f>IF(D90="","",VLOOKUP(D90,'produto-estoque-total-7'!A:AB,3,0))</f>
        <v/>
      </c>
      <c r="B90" s="1">
        <f>IF(D90="","",VLOOKUP(D90,'produto-estoque-total-7'!A:AB,12,0))</f>
        <v/>
      </c>
      <c r="C90" s="1">
        <f>IF(D90="","",VLOOKUP(D90,'produto-estoque-total-7'!A:AB,2,0))</f>
        <v/>
      </c>
      <c r="D90" s="37">
        <f>IFERROR(IF('produto-estoque-total-7'!A89="","",'produto-estoque-total-7'!A89),"")</f>
        <v/>
      </c>
      <c r="E90" s="1">
        <f>IF(D90="","",VLOOKUP(D90,'produto-estoque-total-7'!A:AB,4,0))</f>
        <v/>
      </c>
      <c r="F90" s="36">
        <f>IF(D90="","",VLOOKUP(D90,'produto-estoque-total-7'!A:AB,13,0))</f>
        <v/>
      </c>
      <c r="G90" s="1">
        <f>IF(F90="","",VLOOKUP(F90,'FORNECEDORES X COMPRADOR'!A:D,4,0))</f>
        <v/>
      </c>
      <c r="H90" s="1">
        <f>IF(F90="","",VLOOKUP(F90,'FORNECEDORES X COMPRADOR'!A:E,5,0))</f>
        <v/>
      </c>
      <c r="I90" s="36">
        <f>IF(D90="","",VLOOKUP(D90,'produto-estoque-total-7'!A:AB,15,0))</f>
        <v/>
      </c>
      <c r="J90" s="36">
        <f>IF(D90="","",VLOOKUP(D90,'produto-estoque-total-7'!A:AB,19,0))</f>
        <v/>
      </c>
      <c r="K90" s="1">
        <f>IF(D90="","",VLOOKUP(D90,'produto-estoque-total-7'!A:AB,20,0))</f>
        <v/>
      </c>
      <c r="L90" s="36">
        <f>IF(D90="","",VLOOKUP(D90,'produto-estoque-total-7'!A:AB,17,0))</f>
        <v/>
      </c>
      <c r="M90" s="1">
        <f>IF(D90="","",VLOOKUP(D90,'produto-estoque-total-7'!A:AB,18,0))</f>
        <v/>
      </c>
      <c r="N90" s="36">
        <f>IF(D90="","",VLOOKUP(D90,'produto-estoque-total-7'!A:AB,21,0))</f>
        <v/>
      </c>
      <c r="O90" s="1">
        <f>IF(D90="","",VLOOKUP(D90,'produto-estoque-total-7'!A:AB,22,0))</f>
        <v/>
      </c>
      <c r="P90" s="36">
        <f>IF(D90="","",VLOOKUP(D90,'produto-estoque-total-7'!A:AB,23,0))</f>
        <v/>
      </c>
      <c r="Q90" s="1">
        <f>IF(D90="","",VLOOKUP(D90,'produto-estoque-total-7'!A:AB,24,0))</f>
        <v/>
      </c>
      <c r="R90" s="38">
        <f>IFERROR(IF(D90="","",VLOOKUP(D90,'produto-venda-7'!B:N,13,0)),"C")</f>
        <v/>
      </c>
      <c r="S90" s="39">
        <f>IF(D90="","",VLOOKUP(D90,'produto-estoque-total-7'!A:AB,6,0))</f>
        <v/>
      </c>
      <c r="T90" s="39">
        <f>IF(D90="","",VLOOKUP(D90,'produto-estoque-total-7'!A:AB,5,0))</f>
        <v/>
      </c>
      <c r="U90" s="40">
        <f>IF(D90="","",VLOOKUP(D90,'produto-estoque-total-7'!A:AB,11,0))</f>
        <v/>
      </c>
      <c r="V90" s="41">
        <f>IF(D90="","",IFERROR(VLOOKUP(D90,'produto-entrada-7'!A:M,10,0),0))</f>
        <v/>
      </c>
      <c r="W90" s="42" t="n"/>
      <c r="X90" s="39">
        <f>IF(D90="","",VLOOKUP(D90,'produto-estoque-total-7'!A:AB,8,0))</f>
        <v/>
      </c>
      <c r="Y90" s="39">
        <f>IF(D90="","",VLOOKUP(D90,'produto-estoque-total-7'!A:AB,9,0))</f>
        <v/>
      </c>
      <c r="Z90" s="39">
        <f>IF(D90="","",VLOOKUP(D90,'produto-estoque-total-7'!A:AB,10,0))</f>
        <v/>
      </c>
      <c r="AA90" s="39">
        <f>IFERROR(IF(D90="","",VLOOKUP(D90,'produto-venda-7'!B:N,4,0)),0)</f>
        <v/>
      </c>
      <c r="AB90" s="39">
        <f>IFERROR(IF(D90="","",VLOOKUP(D90,'produto-venda-7'!B:N,5,0)),0)</f>
        <v/>
      </c>
      <c r="AC90" s="39">
        <f>IF(D90="","",IFERROR(AA90/90,0))</f>
        <v/>
      </c>
      <c r="AD90" s="36">
        <f>IF(D90="","",IFERROR(VLOOKUP(D90,'produto-entrada-7'!A:M,4,0),0))</f>
        <v/>
      </c>
      <c r="AE90" s="36">
        <f>IFERROR(IF(D90="","",VLOOKUP(D90,'produto-venda-7'!B:N,10,0)),0)</f>
        <v/>
      </c>
      <c r="AF90" s="36">
        <f>IF(D90="","",IFERROR(VLOOKUP(D90,'produto-entrada-7'!A:M,11,0),0))</f>
        <v/>
      </c>
      <c r="AG90" s="1">
        <f>IF(D90="","",IFERROR(VLOOKUP(D90,'produto-entrada-7'!A:M,12,0),0))</f>
        <v/>
      </c>
      <c r="AH90" s="1">
        <f>IF(D90="","",IFERROR(VLOOKUP(D90,'produto-entrada-7'!A:M,13,0),0))</f>
        <v/>
      </c>
      <c r="AI90" s="36">
        <f>IFERROR(IF(D90="","",VLOOKUP(D90,'produto-venda-7'!B:N,11,0)),0)</f>
        <v/>
      </c>
      <c r="AJ90" s="43">
        <f>IF(D90="","",IFERROR(AI90*AB90,0))</f>
        <v/>
      </c>
      <c r="AK90" s="44">
        <f>IFERROR(IF(D90="","",VLOOKUP(F90,'ANALISE FORNECEDOR'!$A:$I,8,0)),"")</f>
        <v/>
      </c>
      <c r="AL90" s="44">
        <f>IF(D90="","",AVERAGE(AM90,AK90))</f>
        <v/>
      </c>
      <c r="AM90" s="44">
        <f>IFERROR(IF(D90="","",VLOOKUP(F90,'ANALISE FORNECEDOR'!$A:$I,9,0)),"")</f>
        <v/>
      </c>
      <c r="AN90" s="45">
        <f>IF(D90="","",IF(Y90&gt;12,AI90*(U90+Y90),AI90*U90))</f>
        <v/>
      </c>
      <c r="AO90" s="45">
        <f>IF(D90="","",IF(Y90&gt;12,AI90*(U90+V90+Y90),AI90*(U90+V90)))</f>
        <v/>
      </c>
      <c r="AP90" s="46">
        <f>IF(D90="","",IF(Y90&gt;12,AG90*(U90+Y90),AG90*U90))</f>
        <v/>
      </c>
      <c r="AQ90" s="46">
        <f>IF(D90="","",IF(Y90&gt;12,AG90*(U90+V90+Y90),AG90*(U90+V90)))</f>
        <v/>
      </c>
      <c r="AR90" s="46">
        <f>IF(D90="","",IF(OR(R90="A",R90="AA",R90="AAA"),AP90,0))</f>
        <v/>
      </c>
      <c r="AS90" s="46">
        <f>IF(D90="","",IF(R90="B",AP90,0))</f>
        <v/>
      </c>
      <c r="AT90" s="46">
        <f>IF(D90="","",IF(R90="C",AP90,0))</f>
        <v/>
      </c>
      <c r="AU90" s="47">
        <f>IF(D90="","",IFERROR(AN90/AJ90,0))</f>
        <v/>
      </c>
      <c r="AV90" s="47">
        <f>IF(D90="","",IFERROR(((AO90)/AJ90),0))</f>
        <v/>
      </c>
      <c r="AW90" s="48">
        <f>IF(D90="","",IF(OR(S90="S",NOT(AND(ISNUMBER(AC90),ISNUMBER(AL90),AC90*AL90&gt;=0))),0,AC90*AL90))</f>
        <v/>
      </c>
      <c r="AX90" s="49">
        <f>IFERROR(IF(D90="","",AW90*AG90),0)</f>
        <v/>
      </c>
      <c r="AY90" s="48">
        <f>IF(D90="","",IF(OR(S90="S",NOT(AND(ISNUMBER(AC90),ISNUMBER(AK90),AC90*AK90&gt;=0))),0,AC90*AK90))</f>
        <v/>
      </c>
      <c r="AZ90" s="48">
        <f>IFERROR(IF(D90="","",IF(AY90=0,0,IF(((AY90)-(U90+Y90))&lt;0,0,(AY90)-U90))),0)</f>
        <v/>
      </c>
      <c r="BA90" s="49">
        <f>IF(D90="","",AZ90*AG90)</f>
        <v/>
      </c>
      <c r="BB90" s="49">
        <f>IF(D90="","",IF(OR(R90="A",R90="AA",R90="AAA"),BA90,0))</f>
        <v/>
      </c>
      <c r="BC90" s="49">
        <f>IF(D90="","",IF(R90="B",BA90,0))</f>
        <v/>
      </c>
      <c r="BD90" s="49">
        <f>IF(D90="","",IF(R90="B",BA90,0))</f>
        <v/>
      </c>
      <c r="BE90" s="49">
        <f>IF(D90="","",IF(S90="S",
1,
IF(AC90=0,
1,
IF(
IFERROR(((U90+Y90)*AG90)/((AC90*AK90)*AG90),0)&lt;0,
0,
IF(
IFERROR(((U90+Y90)*AG90)/((AC90*AK90)*AG90),0)&gt;1,
1,
IFERROR(((U90+Y90)*AG90)/((AC90*AK90)*AG90),0)
)
)
)
))</f>
        <v/>
      </c>
      <c r="BF90" s="49">
        <f>IF(D90="","",IF(S90="S",
1,
IF(AC90=0,
1,
IF(
IFERROR(((U90+V90+Y90)*AG90)/((AC90*AK90)*AG90),0)&lt;0,
0,
IF(
IFERROR(((U90+V90+Y90)*AG90)/((AC90*AK90)*AG90),0)&gt;1,
1,
IFERROR(((U90+V90+Y90)*AG90)/((AC90*AK90)*AG90),0)
)
)
)
))</f>
        <v/>
      </c>
      <c r="BG90" s="50">
        <f>IF(D90="","",IF(S90="S",0,IF(AND(ISNUMBER(AC90),ISNUMBER(AM90)),IF(OR(AC90*AM90&lt;0,ISERR(AC90*AM90)),0,AC90*AM90),0)))</f>
        <v/>
      </c>
      <c r="BH90" s="50">
        <f>IF(D90="","",IF(BY90&gt;TODAY()-60,0,IF(Y90&gt;12,MAX(0,(U90+Y90)-BG90),MAX(0,U90-BG90))))</f>
        <v/>
      </c>
      <c r="BI90" s="51">
        <f>IF(D90="","",BH90*AG90)</f>
        <v/>
      </c>
      <c r="BJ90" s="51">
        <f>IF(D90="","",IF(OR(R90="A",R90="AA",R90="AAA"),BI90,0))</f>
        <v/>
      </c>
      <c r="BK90" s="51">
        <f>IF(D90="","",IF(R90="B",BI90,0))</f>
        <v/>
      </c>
      <c r="BL90" s="51">
        <f>IF(D90="","",IF(R90="C",BI90,0))</f>
        <v/>
      </c>
      <c r="BM90" s="51">
        <f>IF(D90="","",IFERROR(MAX(0,MIN(BI90/AP90,1)),0))</f>
        <v/>
      </c>
      <c r="BN90" s="52">
        <f>IF(D90="","",AB90*AG90)</f>
        <v/>
      </c>
      <c r="BO90" s="52">
        <f>IF(D90="","",(U90+V90+X90)*AG90)</f>
        <v/>
      </c>
      <c r="BP90" s="52">
        <f>IF(D90="","",(AB90*3)*AG90)</f>
        <v/>
      </c>
      <c r="BQ90" s="52">
        <f>IF(D90="","",IF(BO90-BP90&gt;0,0,BO90-BP90))</f>
        <v/>
      </c>
      <c r="BR90" s="52">
        <f>IF(D90="","",IF(BO90-BP90-BN90&gt;0,0,BO90-BP90-BN90))</f>
        <v/>
      </c>
      <c r="BS90" s="53">
        <f>IF(D90="","",IFERROR(AB90*AI90,0))</f>
        <v/>
      </c>
      <c r="BT90" s="53">
        <f>IF(D90="","",IFERROR(IF(X90&gt;12, AI90*(U90+V90+X90), AI90*(U90+V90)),0))</f>
        <v/>
      </c>
      <c r="BU90" s="53">
        <f>IF(D90="","",IFERROR(((AB90*3)*AI90),0))</f>
        <v/>
      </c>
      <c r="BV90" s="53">
        <f>IF(D90="","",IF(BT90-BU90&gt;0,0,BT90-BU90))</f>
        <v/>
      </c>
      <c r="BW90" s="53">
        <f>IF(D90="","",IF(BT90-BU90-BS90&gt;0,0,BT90-BU90-BS90))</f>
        <v/>
      </c>
      <c r="BX90" s="36">
        <f>IF(D90="","",IFERROR(VLOOKUP(D90,'produto-entrada-7'!A:M,3,0),"SEM PEDIDO"))</f>
        <v/>
      </c>
      <c r="BY90" s="36">
        <f>IF(D90="","",VLOOKUP(D90,'produto-estoque-total-7'!A:AB,25,0))</f>
        <v/>
      </c>
      <c r="BZ90" s="36">
        <f>IF(D90="","",IFERROR(VLOOKUP(D90,'produto-estoque-total-7'!A:AB,26,0)/100,0))</f>
        <v/>
      </c>
      <c r="CA90" s="36">
        <f>IF(D90="","",IFERROR(VLOOKUP(D90,'produto-estoque-total-7'!A:AB,27,0)/100,0))</f>
        <v/>
      </c>
      <c r="CB90" s="41">
        <f>IF(D90="","",V90*AF90)</f>
        <v/>
      </c>
      <c r="CC90" s="41">
        <f>IF(D90="","",V90*AI90)</f>
        <v/>
      </c>
      <c r="CD90" s="54">
        <f>IF(D90="","",VLOOKUP(D90,'produto-estoque-total-7'!A:AB,28,0))</f>
        <v/>
      </c>
    </row>
    <row r="91">
      <c r="A91" s="36">
        <f>IF(D91="","",VLOOKUP(D91,'produto-estoque-total-7'!A:AB,3,0))</f>
        <v/>
      </c>
      <c r="B91" s="1">
        <f>IF(D91="","",VLOOKUP(D91,'produto-estoque-total-7'!A:AB,12,0))</f>
        <v/>
      </c>
      <c r="C91" s="1">
        <f>IF(D91="","",VLOOKUP(D91,'produto-estoque-total-7'!A:AB,2,0))</f>
        <v/>
      </c>
      <c r="D91" s="37">
        <f>IFERROR(IF('produto-estoque-total-7'!A90="","",'produto-estoque-total-7'!A90),"")</f>
        <v/>
      </c>
      <c r="E91" s="1">
        <f>IF(D91="","",VLOOKUP(D91,'produto-estoque-total-7'!A:AB,4,0))</f>
        <v/>
      </c>
      <c r="F91" s="36">
        <f>IF(D91="","",VLOOKUP(D91,'produto-estoque-total-7'!A:AB,13,0))</f>
        <v/>
      </c>
      <c r="G91" s="1">
        <f>IF(F91="","",VLOOKUP(F91,'FORNECEDORES X COMPRADOR'!A:D,4,0))</f>
        <v/>
      </c>
      <c r="H91" s="1">
        <f>IF(F91="","",VLOOKUP(F91,'FORNECEDORES X COMPRADOR'!A:E,5,0))</f>
        <v/>
      </c>
      <c r="I91" s="36">
        <f>IF(D91="","",VLOOKUP(D91,'produto-estoque-total-7'!A:AB,15,0))</f>
        <v/>
      </c>
      <c r="J91" s="36">
        <f>IF(D91="","",VLOOKUP(D91,'produto-estoque-total-7'!A:AB,19,0))</f>
        <v/>
      </c>
      <c r="K91" s="1">
        <f>IF(D91="","",VLOOKUP(D91,'produto-estoque-total-7'!A:AB,20,0))</f>
        <v/>
      </c>
      <c r="L91" s="36">
        <f>IF(D91="","",VLOOKUP(D91,'produto-estoque-total-7'!A:AB,17,0))</f>
        <v/>
      </c>
      <c r="M91" s="1">
        <f>IF(D91="","",VLOOKUP(D91,'produto-estoque-total-7'!A:AB,18,0))</f>
        <v/>
      </c>
      <c r="N91" s="36">
        <f>IF(D91="","",VLOOKUP(D91,'produto-estoque-total-7'!A:AB,21,0))</f>
        <v/>
      </c>
      <c r="O91" s="1">
        <f>IF(D91="","",VLOOKUP(D91,'produto-estoque-total-7'!A:AB,22,0))</f>
        <v/>
      </c>
      <c r="P91" s="36">
        <f>IF(D91="","",VLOOKUP(D91,'produto-estoque-total-7'!A:AB,23,0))</f>
        <v/>
      </c>
      <c r="Q91" s="1">
        <f>IF(D91="","",VLOOKUP(D91,'produto-estoque-total-7'!A:AB,24,0))</f>
        <v/>
      </c>
      <c r="R91" s="38">
        <f>IFERROR(IF(D91="","",VLOOKUP(D91,'produto-venda-7'!B:N,13,0)),"C")</f>
        <v/>
      </c>
      <c r="S91" s="39">
        <f>IF(D91="","",VLOOKUP(D91,'produto-estoque-total-7'!A:AB,6,0))</f>
        <v/>
      </c>
      <c r="T91" s="39">
        <f>IF(D91="","",VLOOKUP(D91,'produto-estoque-total-7'!A:AB,5,0))</f>
        <v/>
      </c>
      <c r="U91" s="40">
        <f>IF(D91="","",VLOOKUP(D91,'produto-estoque-total-7'!A:AB,11,0))</f>
        <v/>
      </c>
      <c r="V91" s="41">
        <f>IF(D91="","",IFERROR(VLOOKUP(D91,'produto-entrada-7'!A:M,10,0),0))</f>
        <v/>
      </c>
      <c r="W91" s="42" t="n"/>
      <c r="X91" s="39">
        <f>IF(D91="","",VLOOKUP(D91,'produto-estoque-total-7'!A:AB,8,0))</f>
        <v/>
      </c>
      <c r="Y91" s="39">
        <f>IF(D91="","",VLOOKUP(D91,'produto-estoque-total-7'!A:AB,9,0))</f>
        <v/>
      </c>
      <c r="Z91" s="39">
        <f>IF(D91="","",VLOOKUP(D91,'produto-estoque-total-7'!A:AB,10,0))</f>
        <v/>
      </c>
      <c r="AA91" s="39">
        <f>IFERROR(IF(D91="","",VLOOKUP(D91,'produto-venda-7'!B:N,4,0)),0)</f>
        <v/>
      </c>
      <c r="AB91" s="39">
        <f>IFERROR(IF(D91="","",VLOOKUP(D91,'produto-venda-7'!B:N,5,0)),0)</f>
        <v/>
      </c>
      <c r="AC91" s="39">
        <f>IF(D91="","",IFERROR(AA91/90,0))</f>
        <v/>
      </c>
      <c r="AD91" s="36">
        <f>IF(D91="","",IFERROR(VLOOKUP(D91,'produto-entrada-7'!A:M,4,0),0))</f>
        <v/>
      </c>
      <c r="AE91" s="36">
        <f>IFERROR(IF(D91="","",VLOOKUP(D91,'produto-venda-7'!B:N,10,0)),0)</f>
        <v/>
      </c>
      <c r="AF91" s="36">
        <f>IF(D91="","",IFERROR(VLOOKUP(D91,'produto-entrada-7'!A:M,11,0),0))</f>
        <v/>
      </c>
      <c r="AG91" s="1">
        <f>IF(D91="","",IFERROR(VLOOKUP(D91,'produto-entrada-7'!A:M,12,0),0))</f>
        <v/>
      </c>
      <c r="AH91" s="1">
        <f>IF(D91="","",IFERROR(VLOOKUP(D91,'produto-entrada-7'!A:M,13,0),0))</f>
        <v/>
      </c>
      <c r="AI91" s="36">
        <f>IFERROR(IF(D91="","",VLOOKUP(D91,'produto-venda-7'!B:N,11,0)),0)</f>
        <v/>
      </c>
      <c r="AJ91" s="43">
        <f>IF(D91="","",IFERROR(AI91*AB91,0))</f>
        <v/>
      </c>
      <c r="AK91" s="44">
        <f>IFERROR(IF(D91="","",VLOOKUP(F91,'ANALISE FORNECEDOR'!$A:$I,8,0)),"")</f>
        <v/>
      </c>
      <c r="AL91" s="44">
        <f>IF(D91="","",AVERAGE(AM91,AK91))</f>
        <v/>
      </c>
      <c r="AM91" s="44">
        <f>IFERROR(IF(D91="","",VLOOKUP(F91,'ANALISE FORNECEDOR'!$A:$I,9,0)),"")</f>
        <v/>
      </c>
      <c r="AN91" s="45">
        <f>IF(D91="","",IF(Y91&gt;12,AI91*(U91+Y91),AI91*U91))</f>
        <v/>
      </c>
      <c r="AO91" s="45">
        <f>IF(D91="","",IF(Y91&gt;12,AI91*(U91+V91+Y91),AI91*(U91+V91)))</f>
        <v/>
      </c>
      <c r="AP91" s="46">
        <f>IF(D91="","",IF(Y91&gt;12,AG91*(U91+Y91),AG91*U91))</f>
        <v/>
      </c>
      <c r="AQ91" s="46">
        <f>IF(D91="","",IF(Y91&gt;12,AG91*(U91+V91+Y91),AG91*(U91+V91)))</f>
        <v/>
      </c>
      <c r="AR91" s="46">
        <f>IF(D91="","",IF(OR(R91="A",R91="AA",R91="AAA"),AP91,0))</f>
        <v/>
      </c>
      <c r="AS91" s="46">
        <f>IF(D91="","",IF(R91="B",AP91,0))</f>
        <v/>
      </c>
      <c r="AT91" s="46">
        <f>IF(D91="","",IF(R91="C",AP91,0))</f>
        <v/>
      </c>
      <c r="AU91" s="47">
        <f>IF(D91="","",IFERROR(AN91/AJ91,0))</f>
        <v/>
      </c>
      <c r="AV91" s="47">
        <f>IF(D91="","",IFERROR(((AO91)/AJ91),0))</f>
        <v/>
      </c>
      <c r="AW91" s="48">
        <f>IF(D91="","",IF(OR(S91="S",NOT(AND(ISNUMBER(AC91),ISNUMBER(AL91),AC91*AL91&gt;=0))),0,AC91*AL91))</f>
        <v/>
      </c>
      <c r="AX91" s="49">
        <f>IFERROR(IF(D91="","",AW91*AG91),0)</f>
        <v/>
      </c>
      <c r="AY91" s="48">
        <f>IF(D91="","",IF(OR(S91="S",NOT(AND(ISNUMBER(AC91),ISNUMBER(AK91),AC91*AK91&gt;=0))),0,AC91*AK91))</f>
        <v/>
      </c>
      <c r="AZ91" s="48">
        <f>IFERROR(IF(D91="","",IF(AY91=0,0,IF(((AY91)-(U91+Y91))&lt;0,0,(AY91)-U91))),0)</f>
        <v/>
      </c>
      <c r="BA91" s="49">
        <f>IF(D91="","",AZ91*AG91)</f>
        <v/>
      </c>
      <c r="BB91" s="49">
        <f>IF(D91="","",IF(OR(R91="A",R91="AA",R91="AAA"),BA91,0))</f>
        <v/>
      </c>
      <c r="BC91" s="49">
        <f>IF(D91="","",IF(R91="B",BA91,0))</f>
        <v/>
      </c>
      <c r="BD91" s="49">
        <f>IF(D91="","",IF(R91="B",BA91,0))</f>
        <v/>
      </c>
      <c r="BE91" s="49">
        <f>IF(D91="","",IF(S91="S",
1,
IF(AC91=0,
1,
IF(
IFERROR(((U91+Y91)*AG91)/((AC91*AK91)*AG91),0)&lt;0,
0,
IF(
IFERROR(((U91+Y91)*AG91)/((AC91*AK91)*AG91),0)&gt;1,
1,
IFERROR(((U91+Y91)*AG91)/((AC91*AK91)*AG91),0)
)
)
)
))</f>
        <v/>
      </c>
      <c r="BF91" s="49">
        <f>IF(D91="","",IF(S91="S",
1,
IF(AC91=0,
1,
IF(
IFERROR(((U91+V91+Y91)*AG91)/((AC91*AK91)*AG91),0)&lt;0,
0,
IF(
IFERROR(((U91+V91+Y91)*AG91)/((AC91*AK91)*AG91),0)&gt;1,
1,
IFERROR(((U91+V91+Y91)*AG91)/((AC91*AK91)*AG91),0)
)
)
)
))</f>
        <v/>
      </c>
      <c r="BG91" s="50">
        <f>IF(D91="","",IF(S91="S",0,IF(AND(ISNUMBER(AC91),ISNUMBER(AM91)),IF(OR(AC91*AM91&lt;0,ISERR(AC91*AM91)),0,AC91*AM91),0)))</f>
        <v/>
      </c>
      <c r="BH91" s="50">
        <f>IF(D91="","",IF(BY91&gt;TODAY()-60,0,IF(Y91&gt;12,MAX(0,(U91+Y91)-BG91),MAX(0,U91-BG91))))</f>
        <v/>
      </c>
      <c r="BI91" s="51">
        <f>IF(D91="","",BH91*AG91)</f>
        <v/>
      </c>
      <c r="BJ91" s="51">
        <f>IF(D91="","",IF(OR(R91="A",R91="AA",R91="AAA"),BI91,0))</f>
        <v/>
      </c>
      <c r="BK91" s="51">
        <f>IF(D91="","",IF(R91="B",BI91,0))</f>
        <v/>
      </c>
      <c r="BL91" s="51">
        <f>IF(D91="","",IF(R91="C",BI91,0))</f>
        <v/>
      </c>
      <c r="BM91" s="51">
        <f>IF(D91="","",IFERROR(MAX(0,MIN(BI91/AP91,1)),0))</f>
        <v/>
      </c>
      <c r="BN91" s="52">
        <f>IF(D91="","",AB91*AG91)</f>
        <v/>
      </c>
      <c r="BO91" s="52">
        <f>IF(D91="","",(U91+V91+X91)*AG91)</f>
        <v/>
      </c>
      <c r="BP91" s="52">
        <f>IF(D91="","",(AB91*3)*AG91)</f>
        <v/>
      </c>
      <c r="BQ91" s="52">
        <f>IF(D91="","",IF(BO91-BP91&gt;0,0,BO91-BP91))</f>
        <v/>
      </c>
      <c r="BR91" s="52">
        <f>IF(D91="","",IF(BO91-BP91-BN91&gt;0,0,BO91-BP91-BN91))</f>
        <v/>
      </c>
      <c r="BS91" s="53">
        <f>IF(D91="","",IFERROR(AB91*AI91,0))</f>
        <v/>
      </c>
      <c r="BT91" s="53">
        <f>IF(D91="","",IFERROR(IF(X91&gt;12, AI91*(U91+V91+X91), AI91*(U91+V91)),0))</f>
        <v/>
      </c>
      <c r="BU91" s="53">
        <f>IF(D91="","",IFERROR(((AB91*3)*AI91),0))</f>
        <v/>
      </c>
      <c r="BV91" s="53">
        <f>IF(D91="","",IF(BT91-BU91&gt;0,0,BT91-BU91))</f>
        <v/>
      </c>
      <c r="BW91" s="53">
        <f>IF(D91="","",IF(BT91-BU91-BS91&gt;0,0,BT91-BU91-BS91))</f>
        <v/>
      </c>
      <c r="BX91" s="36">
        <f>IF(D91="","",IFERROR(VLOOKUP(D91,'produto-entrada-7'!A:M,3,0),"SEM PEDIDO"))</f>
        <v/>
      </c>
      <c r="BY91" s="36">
        <f>IF(D91="","",VLOOKUP(D91,'produto-estoque-total-7'!A:AB,25,0))</f>
        <v/>
      </c>
      <c r="BZ91" s="36">
        <f>IF(D91="","",IFERROR(VLOOKUP(D91,'produto-estoque-total-7'!A:AB,26,0)/100,0))</f>
        <v/>
      </c>
      <c r="CA91" s="36">
        <f>IF(D91="","",IFERROR(VLOOKUP(D91,'produto-estoque-total-7'!A:AB,27,0)/100,0))</f>
        <v/>
      </c>
      <c r="CB91" s="41">
        <f>IF(D91="","",V91*AF91)</f>
        <v/>
      </c>
      <c r="CC91" s="41">
        <f>IF(D91="","",V91*AI91)</f>
        <v/>
      </c>
      <c r="CD91" s="54">
        <f>IF(D91="","",VLOOKUP(D91,'produto-estoque-total-7'!A:AB,28,0))</f>
        <v/>
      </c>
    </row>
    <row r="92">
      <c r="A92" s="36">
        <f>IF(D92="","",VLOOKUP(D92,'produto-estoque-total-7'!A:AB,3,0))</f>
        <v/>
      </c>
      <c r="B92" s="1">
        <f>IF(D92="","",VLOOKUP(D92,'produto-estoque-total-7'!A:AB,12,0))</f>
        <v/>
      </c>
      <c r="C92" s="1">
        <f>IF(D92="","",VLOOKUP(D92,'produto-estoque-total-7'!A:AB,2,0))</f>
        <v/>
      </c>
      <c r="D92" s="37">
        <f>IFERROR(IF('produto-estoque-total-7'!A91="","",'produto-estoque-total-7'!A91),"")</f>
        <v/>
      </c>
      <c r="E92" s="1">
        <f>IF(D92="","",VLOOKUP(D92,'produto-estoque-total-7'!A:AB,4,0))</f>
        <v/>
      </c>
      <c r="F92" s="36">
        <f>IF(D92="","",VLOOKUP(D92,'produto-estoque-total-7'!A:AB,13,0))</f>
        <v/>
      </c>
      <c r="G92" s="1">
        <f>IF(F92="","",VLOOKUP(F92,'FORNECEDORES X COMPRADOR'!A:D,4,0))</f>
        <v/>
      </c>
      <c r="H92" s="1">
        <f>IF(F92="","",VLOOKUP(F92,'FORNECEDORES X COMPRADOR'!A:E,5,0))</f>
        <v/>
      </c>
      <c r="I92" s="36">
        <f>IF(D92="","",VLOOKUP(D92,'produto-estoque-total-7'!A:AB,15,0))</f>
        <v/>
      </c>
      <c r="J92" s="36">
        <f>IF(D92="","",VLOOKUP(D92,'produto-estoque-total-7'!A:AB,19,0))</f>
        <v/>
      </c>
      <c r="K92" s="1">
        <f>IF(D92="","",VLOOKUP(D92,'produto-estoque-total-7'!A:AB,20,0))</f>
        <v/>
      </c>
      <c r="L92" s="36">
        <f>IF(D92="","",VLOOKUP(D92,'produto-estoque-total-7'!A:AB,17,0))</f>
        <v/>
      </c>
      <c r="M92" s="1">
        <f>IF(D92="","",VLOOKUP(D92,'produto-estoque-total-7'!A:AB,18,0))</f>
        <v/>
      </c>
      <c r="N92" s="36">
        <f>IF(D92="","",VLOOKUP(D92,'produto-estoque-total-7'!A:AB,21,0))</f>
        <v/>
      </c>
      <c r="O92" s="1">
        <f>IF(D92="","",VLOOKUP(D92,'produto-estoque-total-7'!A:AB,22,0))</f>
        <v/>
      </c>
      <c r="P92" s="36">
        <f>IF(D92="","",VLOOKUP(D92,'produto-estoque-total-7'!A:AB,23,0))</f>
        <v/>
      </c>
      <c r="Q92" s="1">
        <f>IF(D92="","",VLOOKUP(D92,'produto-estoque-total-7'!A:AB,24,0))</f>
        <v/>
      </c>
      <c r="R92" s="38">
        <f>IFERROR(IF(D92="","",VLOOKUP(D92,'produto-venda-7'!B:N,13,0)),"C")</f>
        <v/>
      </c>
      <c r="S92" s="39">
        <f>IF(D92="","",VLOOKUP(D92,'produto-estoque-total-7'!A:AB,6,0))</f>
        <v/>
      </c>
      <c r="T92" s="39">
        <f>IF(D92="","",VLOOKUP(D92,'produto-estoque-total-7'!A:AB,5,0))</f>
        <v/>
      </c>
      <c r="U92" s="40">
        <f>IF(D92="","",VLOOKUP(D92,'produto-estoque-total-7'!A:AB,11,0))</f>
        <v/>
      </c>
      <c r="V92" s="41">
        <f>IF(D92="","",IFERROR(VLOOKUP(D92,'produto-entrada-7'!A:M,10,0),0))</f>
        <v/>
      </c>
      <c r="W92" s="42" t="n"/>
      <c r="X92" s="39">
        <f>IF(D92="","",VLOOKUP(D92,'produto-estoque-total-7'!A:AB,8,0))</f>
        <v/>
      </c>
      <c r="Y92" s="39">
        <f>IF(D92="","",VLOOKUP(D92,'produto-estoque-total-7'!A:AB,9,0))</f>
        <v/>
      </c>
      <c r="Z92" s="39">
        <f>IF(D92="","",VLOOKUP(D92,'produto-estoque-total-7'!A:AB,10,0))</f>
        <v/>
      </c>
      <c r="AA92" s="39">
        <f>IFERROR(IF(D92="","",VLOOKUP(D92,'produto-venda-7'!B:N,4,0)),0)</f>
        <v/>
      </c>
      <c r="AB92" s="39">
        <f>IFERROR(IF(D92="","",VLOOKUP(D92,'produto-venda-7'!B:N,5,0)),0)</f>
        <v/>
      </c>
      <c r="AC92" s="39">
        <f>IF(D92="","",IFERROR(AA92/90,0))</f>
        <v/>
      </c>
      <c r="AD92" s="36">
        <f>IF(D92="","",IFERROR(VLOOKUP(D92,'produto-entrada-7'!A:M,4,0),0))</f>
        <v/>
      </c>
      <c r="AE92" s="36">
        <f>IFERROR(IF(D92="","",VLOOKUP(D92,'produto-venda-7'!B:N,10,0)),0)</f>
        <v/>
      </c>
      <c r="AF92" s="36">
        <f>IF(D92="","",IFERROR(VLOOKUP(D92,'produto-entrada-7'!A:M,11,0),0))</f>
        <v/>
      </c>
      <c r="AG92" s="1">
        <f>IF(D92="","",IFERROR(VLOOKUP(D92,'produto-entrada-7'!A:M,12,0),0))</f>
        <v/>
      </c>
      <c r="AH92" s="1">
        <f>IF(D92="","",IFERROR(VLOOKUP(D92,'produto-entrada-7'!A:M,13,0),0))</f>
        <v/>
      </c>
      <c r="AI92" s="36">
        <f>IFERROR(IF(D92="","",VLOOKUP(D92,'produto-venda-7'!B:N,11,0)),0)</f>
        <v/>
      </c>
      <c r="AJ92" s="43">
        <f>IF(D92="","",IFERROR(AI92*AB92,0))</f>
        <v/>
      </c>
      <c r="AK92" s="44">
        <f>IFERROR(IF(D92="","",VLOOKUP(F92,'ANALISE FORNECEDOR'!$A:$I,8,0)),"")</f>
        <v/>
      </c>
      <c r="AL92" s="44">
        <f>IF(D92="","",AVERAGE(AM92,AK92))</f>
        <v/>
      </c>
      <c r="AM92" s="44">
        <f>IFERROR(IF(D92="","",VLOOKUP(F92,'ANALISE FORNECEDOR'!$A:$I,9,0)),"")</f>
        <v/>
      </c>
      <c r="AN92" s="45">
        <f>IF(D92="","",IF(Y92&gt;12,AI92*(U92+Y92),AI92*U92))</f>
        <v/>
      </c>
      <c r="AO92" s="45">
        <f>IF(D92="","",IF(Y92&gt;12,AI92*(U92+V92+Y92),AI92*(U92+V92)))</f>
        <v/>
      </c>
      <c r="AP92" s="46">
        <f>IF(D92="","",IF(Y92&gt;12,AG92*(U92+Y92),AG92*U92))</f>
        <v/>
      </c>
      <c r="AQ92" s="46">
        <f>IF(D92="","",IF(Y92&gt;12,AG92*(U92+V92+Y92),AG92*(U92+V92)))</f>
        <v/>
      </c>
      <c r="AR92" s="46">
        <f>IF(D92="","",IF(OR(R92="A",R92="AA",R92="AAA"),AP92,0))</f>
        <v/>
      </c>
      <c r="AS92" s="46">
        <f>IF(D92="","",IF(R92="B",AP92,0))</f>
        <v/>
      </c>
      <c r="AT92" s="46">
        <f>IF(D92="","",IF(R92="C",AP92,0))</f>
        <v/>
      </c>
      <c r="AU92" s="47">
        <f>IF(D92="","",IFERROR(AN92/AJ92,0))</f>
        <v/>
      </c>
      <c r="AV92" s="47">
        <f>IF(D92="","",IFERROR(((AO92)/AJ92),0))</f>
        <v/>
      </c>
      <c r="AW92" s="48">
        <f>IF(D92="","",IF(OR(S92="S",NOT(AND(ISNUMBER(AC92),ISNUMBER(AL92),AC92*AL92&gt;=0))),0,AC92*AL92))</f>
        <v/>
      </c>
      <c r="AX92" s="49">
        <f>IFERROR(IF(D92="","",AW92*AG92),0)</f>
        <v/>
      </c>
      <c r="AY92" s="48">
        <f>IF(D92="","",IF(OR(S92="S",NOT(AND(ISNUMBER(AC92),ISNUMBER(AK92),AC92*AK92&gt;=0))),0,AC92*AK92))</f>
        <v/>
      </c>
      <c r="AZ92" s="48">
        <f>IFERROR(IF(D92="","",IF(AY92=0,0,IF(((AY92)-(U92+Y92))&lt;0,0,(AY92)-U92))),0)</f>
        <v/>
      </c>
      <c r="BA92" s="49">
        <f>IF(D92="","",AZ92*AG92)</f>
        <v/>
      </c>
      <c r="BB92" s="49">
        <f>IF(D92="","",IF(OR(R92="A",R92="AA",R92="AAA"),BA92,0))</f>
        <v/>
      </c>
      <c r="BC92" s="49">
        <f>IF(D92="","",IF(R92="B",BA92,0))</f>
        <v/>
      </c>
      <c r="BD92" s="49">
        <f>IF(D92="","",IF(R92="B",BA92,0))</f>
        <v/>
      </c>
      <c r="BE92" s="49">
        <f>IF(D92="","",IF(S92="S",
1,
IF(AC92=0,
1,
IF(
IFERROR(((U92+Y92)*AG92)/((AC92*AK92)*AG92),0)&lt;0,
0,
IF(
IFERROR(((U92+Y92)*AG92)/((AC92*AK92)*AG92),0)&gt;1,
1,
IFERROR(((U92+Y92)*AG92)/((AC92*AK92)*AG92),0)
)
)
)
))</f>
        <v/>
      </c>
      <c r="BF92" s="49">
        <f>IF(D92="","",IF(S92="S",
1,
IF(AC92=0,
1,
IF(
IFERROR(((U92+V92+Y92)*AG92)/((AC92*AK92)*AG92),0)&lt;0,
0,
IF(
IFERROR(((U92+V92+Y92)*AG92)/((AC92*AK92)*AG92),0)&gt;1,
1,
IFERROR(((U92+V92+Y92)*AG92)/((AC92*AK92)*AG92),0)
)
)
)
))</f>
        <v/>
      </c>
      <c r="BG92" s="50">
        <f>IF(D92="","",IF(S92="S",0,IF(AND(ISNUMBER(AC92),ISNUMBER(AM92)),IF(OR(AC92*AM92&lt;0,ISERR(AC92*AM92)),0,AC92*AM92),0)))</f>
        <v/>
      </c>
      <c r="BH92" s="50">
        <f>IF(D92="","",IF(BY92&gt;TODAY()-60,0,IF(Y92&gt;12,MAX(0,(U92+Y92)-BG92),MAX(0,U92-BG92))))</f>
        <v/>
      </c>
      <c r="BI92" s="51">
        <f>IF(D92="","",BH92*AG92)</f>
        <v/>
      </c>
      <c r="BJ92" s="51">
        <f>IF(D92="","",IF(OR(R92="A",R92="AA",R92="AAA"),BI92,0))</f>
        <v/>
      </c>
      <c r="BK92" s="51">
        <f>IF(D92="","",IF(R92="B",BI92,0))</f>
        <v/>
      </c>
      <c r="BL92" s="51">
        <f>IF(D92="","",IF(R92="C",BI92,0))</f>
        <v/>
      </c>
      <c r="BM92" s="51">
        <f>IF(D92="","",IFERROR(MAX(0,MIN(BI92/AP92,1)),0))</f>
        <v/>
      </c>
      <c r="BN92" s="52">
        <f>IF(D92="","",AB92*AG92)</f>
        <v/>
      </c>
      <c r="BO92" s="52">
        <f>IF(D92="","",(U92+V92+X92)*AG92)</f>
        <v/>
      </c>
      <c r="BP92" s="52">
        <f>IF(D92="","",(AB92*3)*AG92)</f>
        <v/>
      </c>
      <c r="BQ92" s="52">
        <f>IF(D92="","",IF(BO92-BP92&gt;0,0,BO92-BP92))</f>
        <v/>
      </c>
      <c r="BR92" s="52">
        <f>IF(D92="","",IF(BO92-BP92-BN92&gt;0,0,BO92-BP92-BN92))</f>
        <v/>
      </c>
      <c r="BS92" s="53">
        <f>IF(D92="","",IFERROR(AB92*AI92,0))</f>
        <v/>
      </c>
      <c r="BT92" s="53">
        <f>IF(D92="","",IFERROR(IF(X92&gt;12, AI92*(U92+V92+X92), AI92*(U92+V92)),0))</f>
        <v/>
      </c>
      <c r="BU92" s="53">
        <f>IF(D92="","",IFERROR(((AB92*3)*AI92),0))</f>
        <v/>
      </c>
      <c r="BV92" s="53">
        <f>IF(D92="","",IF(BT92-BU92&gt;0,0,BT92-BU92))</f>
        <v/>
      </c>
      <c r="BW92" s="53">
        <f>IF(D92="","",IF(BT92-BU92-BS92&gt;0,0,BT92-BU92-BS92))</f>
        <v/>
      </c>
      <c r="BX92" s="36">
        <f>IF(D92="","",IFERROR(VLOOKUP(D92,'produto-entrada-7'!A:M,3,0),"SEM PEDIDO"))</f>
        <v/>
      </c>
      <c r="BY92" s="36">
        <f>IF(D92="","",VLOOKUP(D92,'produto-estoque-total-7'!A:AB,25,0))</f>
        <v/>
      </c>
      <c r="BZ92" s="36">
        <f>IF(D92="","",IFERROR(VLOOKUP(D92,'produto-estoque-total-7'!A:AB,26,0)/100,0))</f>
        <v/>
      </c>
      <c r="CA92" s="36">
        <f>IF(D92="","",IFERROR(VLOOKUP(D92,'produto-estoque-total-7'!A:AB,27,0)/100,0))</f>
        <v/>
      </c>
      <c r="CB92" s="41">
        <f>IF(D92="","",V92*AF92)</f>
        <v/>
      </c>
      <c r="CC92" s="41">
        <f>IF(D92="","",V92*AI92)</f>
        <v/>
      </c>
      <c r="CD92" s="54">
        <f>IF(D92="","",VLOOKUP(D92,'produto-estoque-total-7'!A:AB,28,0))</f>
        <v/>
      </c>
    </row>
    <row r="93">
      <c r="A93" s="36">
        <f>IF(D93="","",VLOOKUP(D93,'produto-estoque-total-7'!A:AB,3,0))</f>
        <v/>
      </c>
      <c r="B93" s="1">
        <f>IF(D93="","",VLOOKUP(D93,'produto-estoque-total-7'!A:AB,12,0))</f>
        <v/>
      </c>
      <c r="C93" s="1">
        <f>IF(D93="","",VLOOKUP(D93,'produto-estoque-total-7'!A:AB,2,0))</f>
        <v/>
      </c>
      <c r="D93" s="37">
        <f>IFERROR(IF('produto-estoque-total-7'!A92="","",'produto-estoque-total-7'!A92),"")</f>
        <v/>
      </c>
      <c r="E93" s="1">
        <f>IF(D93="","",VLOOKUP(D93,'produto-estoque-total-7'!A:AB,4,0))</f>
        <v/>
      </c>
      <c r="F93" s="36">
        <f>IF(D93="","",VLOOKUP(D93,'produto-estoque-total-7'!A:AB,13,0))</f>
        <v/>
      </c>
      <c r="G93" s="1">
        <f>IF(F93="","",VLOOKUP(F93,'FORNECEDORES X COMPRADOR'!A:D,4,0))</f>
        <v/>
      </c>
      <c r="H93" s="1">
        <f>IF(F93="","",VLOOKUP(F93,'FORNECEDORES X COMPRADOR'!A:E,5,0))</f>
        <v/>
      </c>
      <c r="I93" s="36">
        <f>IF(D93="","",VLOOKUP(D93,'produto-estoque-total-7'!A:AB,15,0))</f>
        <v/>
      </c>
      <c r="J93" s="36">
        <f>IF(D93="","",VLOOKUP(D93,'produto-estoque-total-7'!A:AB,19,0))</f>
        <v/>
      </c>
      <c r="K93" s="1">
        <f>IF(D93="","",VLOOKUP(D93,'produto-estoque-total-7'!A:AB,20,0))</f>
        <v/>
      </c>
      <c r="L93" s="36">
        <f>IF(D93="","",VLOOKUP(D93,'produto-estoque-total-7'!A:AB,17,0))</f>
        <v/>
      </c>
      <c r="M93" s="1">
        <f>IF(D93="","",VLOOKUP(D93,'produto-estoque-total-7'!A:AB,18,0))</f>
        <v/>
      </c>
      <c r="N93" s="36">
        <f>IF(D93="","",VLOOKUP(D93,'produto-estoque-total-7'!A:AB,21,0))</f>
        <v/>
      </c>
      <c r="O93" s="1">
        <f>IF(D93="","",VLOOKUP(D93,'produto-estoque-total-7'!A:AB,22,0))</f>
        <v/>
      </c>
      <c r="P93" s="36">
        <f>IF(D93="","",VLOOKUP(D93,'produto-estoque-total-7'!A:AB,23,0))</f>
        <v/>
      </c>
      <c r="Q93" s="1">
        <f>IF(D93="","",VLOOKUP(D93,'produto-estoque-total-7'!A:AB,24,0))</f>
        <v/>
      </c>
      <c r="R93" s="38">
        <f>IFERROR(IF(D93="","",VLOOKUP(D93,'produto-venda-7'!B:N,13,0)),"C")</f>
        <v/>
      </c>
      <c r="S93" s="39">
        <f>IF(D93="","",VLOOKUP(D93,'produto-estoque-total-7'!A:AB,6,0))</f>
        <v/>
      </c>
      <c r="T93" s="39">
        <f>IF(D93="","",VLOOKUP(D93,'produto-estoque-total-7'!A:AB,5,0))</f>
        <v/>
      </c>
      <c r="U93" s="40">
        <f>IF(D93="","",VLOOKUP(D93,'produto-estoque-total-7'!A:AB,11,0))</f>
        <v/>
      </c>
      <c r="V93" s="41">
        <f>IF(D93="","",IFERROR(VLOOKUP(D93,'produto-entrada-7'!A:M,10,0),0))</f>
        <v/>
      </c>
      <c r="W93" s="42" t="n"/>
      <c r="X93" s="39">
        <f>IF(D93="","",VLOOKUP(D93,'produto-estoque-total-7'!A:AB,8,0))</f>
        <v/>
      </c>
      <c r="Y93" s="39">
        <f>IF(D93="","",VLOOKUP(D93,'produto-estoque-total-7'!A:AB,9,0))</f>
        <v/>
      </c>
      <c r="Z93" s="39">
        <f>IF(D93="","",VLOOKUP(D93,'produto-estoque-total-7'!A:AB,10,0))</f>
        <v/>
      </c>
      <c r="AA93" s="39">
        <f>IFERROR(IF(D93="","",VLOOKUP(D93,'produto-venda-7'!B:N,4,0)),0)</f>
        <v/>
      </c>
      <c r="AB93" s="39">
        <f>IFERROR(IF(D93="","",VLOOKUP(D93,'produto-venda-7'!B:N,5,0)),0)</f>
        <v/>
      </c>
      <c r="AC93" s="39">
        <f>IF(D93="","",IFERROR(AA93/90,0))</f>
        <v/>
      </c>
      <c r="AD93" s="36">
        <f>IF(D93="","",IFERROR(VLOOKUP(D93,'produto-entrada-7'!A:M,4,0),0))</f>
        <v/>
      </c>
      <c r="AE93" s="36">
        <f>IFERROR(IF(D93="","",VLOOKUP(D93,'produto-venda-7'!B:N,10,0)),0)</f>
        <v/>
      </c>
      <c r="AF93" s="36">
        <f>IF(D93="","",IFERROR(VLOOKUP(D93,'produto-entrada-7'!A:M,11,0),0))</f>
        <v/>
      </c>
      <c r="AG93" s="1">
        <f>IF(D93="","",IFERROR(VLOOKUP(D93,'produto-entrada-7'!A:M,12,0),0))</f>
        <v/>
      </c>
      <c r="AH93" s="1">
        <f>IF(D93="","",IFERROR(VLOOKUP(D93,'produto-entrada-7'!A:M,13,0),0))</f>
        <v/>
      </c>
      <c r="AI93" s="36">
        <f>IFERROR(IF(D93="","",VLOOKUP(D93,'produto-venda-7'!B:N,11,0)),0)</f>
        <v/>
      </c>
      <c r="AJ93" s="43">
        <f>IF(D93="","",IFERROR(AI93*AB93,0))</f>
        <v/>
      </c>
      <c r="AK93" s="44">
        <f>IFERROR(IF(D93="","",VLOOKUP(F93,'ANALISE FORNECEDOR'!$A:$I,8,0)),"")</f>
        <v/>
      </c>
      <c r="AL93" s="44">
        <f>IF(D93="","",AVERAGE(AM93,AK93))</f>
        <v/>
      </c>
      <c r="AM93" s="44">
        <f>IFERROR(IF(D93="","",VLOOKUP(F93,'ANALISE FORNECEDOR'!$A:$I,9,0)),"")</f>
        <v/>
      </c>
      <c r="AN93" s="45">
        <f>IF(D93="","",IF(Y93&gt;12,AI93*(U93+Y93),AI93*U93))</f>
        <v/>
      </c>
      <c r="AO93" s="45">
        <f>IF(D93="","",IF(Y93&gt;12,AI93*(U93+V93+Y93),AI93*(U93+V93)))</f>
        <v/>
      </c>
      <c r="AP93" s="46">
        <f>IF(D93="","",IF(Y93&gt;12,AG93*(U93+Y93),AG93*U93))</f>
        <v/>
      </c>
      <c r="AQ93" s="46">
        <f>IF(D93="","",IF(Y93&gt;12,AG93*(U93+V93+Y93),AG93*(U93+V93)))</f>
        <v/>
      </c>
      <c r="AR93" s="46">
        <f>IF(D93="","",IF(OR(R93="A",R93="AA",R93="AAA"),AP93,0))</f>
        <v/>
      </c>
      <c r="AS93" s="46">
        <f>IF(D93="","",IF(R93="B",AP93,0))</f>
        <v/>
      </c>
      <c r="AT93" s="46">
        <f>IF(D93="","",IF(R93="C",AP93,0))</f>
        <v/>
      </c>
      <c r="AU93" s="47">
        <f>IF(D93="","",IFERROR(AN93/AJ93,0))</f>
        <v/>
      </c>
      <c r="AV93" s="47">
        <f>IF(D93="","",IFERROR(((AO93)/AJ93),0))</f>
        <v/>
      </c>
      <c r="AW93" s="48">
        <f>IF(D93="","",IF(OR(S93="S",NOT(AND(ISNUMBER(AC93),ISNUMBER(AL93),AC93*AL93&gt;=0))),0,AC93*AL93))</f>
        <v/>
      </c>
      <c r="AX93" s="49">
        <f>IFERROR(IF(D93="","",AW93*AG93),0)</f>
        <v/>
      </c>
      <c r="AY93" s="48">
        <f>IF(D93="","",IF(OR(S93="S",NOT(AND(ISNUMBER(AC93),ISNUMBER(AK93),AC93*AK93&gt;=0))),0,AC93*AK93))</f>
        <v/>
      </c>
      <c r="AZ93" s="48">
        <f>IFERROR(IF(D93="","",IF(AY93=0,0,IF(((AY93)-(U93+Y93))&lt;0,0,(AY93)-U93))),0)</f>
        <v/>
      </c>
      <c r="BA93" s="49">
        <f>IF(D93="","",AZ93*AG93)</f>
        <v/>
      </c>
      <c r="BB93" s="49">
        <f>IF(D93="","",IF(OR(R93="A",R93="AA",R93="AAA"),BA93,0))</f>
        <v/>
      </c>
      <c r="BC93" s="49">
        <f>IF(D93="","",IF(R93="B",BA93,0))</f>
        <v/>
      </c>
      <c r="BD93" s="49">
        <f>IF(D93="","",IF(R93="B",BA93,0))</f>
        <v/>
      </c>
      <c r="BE93" s="49">
        <f>IF(D93="","",IF(S93="S",
1,
IF(AC93=0,
1,
IF(
IFERROR(((U93+Y93)*AG93)/((AC93*AK93)*AG93),0)&lt;0,
0,
IF(
IFERROR(((U93+Y93)*AG93)/((AC93*AK93)*AG93),0)&gt;1,
1,
IFERROR(((U93+Y93)*AG93)/((AC93*AK93)*AG93),0)
)
)
)
))</f>
        <v/>
      </c>
      <c r="BF93" s="49">
        <f>IF(D93="","",IF(S93="S",
1,
IF(AC93=0,
1,
IF(
IFERROR(((U93+V93+Y93)*AG93)/((AC93*AK93)*AG93),0)&lt;0,
0,
IF(
IFERROR(((U93+V93+Y93)*AG93)/((AC93*AK93)*AG93),0)&gt;1,
1,
IFERROR(((U93+V93+Y93)*AG93)/((AC93*AK93)*AG93),0)
)
)
)
))</f>
        <v/>
      </c>
      <c r="BG93" s="50">
        <f>IF(D93="","",IF(S93="S",0,IF(AND(ISNUMBER(AC93),ISNUMBER(AM93)),IF(OR(AC93*AM93&lt;0,ISERR(AC93*AM93)),0,AC93*AM93),0)))</f>
        <v/>
      </c>
      <c r="BH93" s="50">
        <f>IF(D93="","",IF(BY93&gt;TODAY()-60,0,IF(Y93&gt;12,MAX(0,(U93+Y93)-BG93),MAX(0,U93-BG93))))</f>
        <v/>
      </c>
      <c r="BI93" s="51">
        <f>IF(D93="","",BH93*AG93)</f>
        <v/>
      </c>
      <c r="BJ93" s="51">
        <f>IF(D93="","",IF(OR(R93="A",R93="AA",R93="AAA"),BI93,0))</f>
        <v/>
      </c>
      <c r="BK93" s="51">
        <f>IF(D93="","",IF(R93="B",BI93,0))</f>
        <v/>
      </c>
      <c r="BL93" s="51">
        <f>IF(D93="","",IF(R93="C",BI93,0))</f>
        <v/>
      </c>
      <c r="BM93" s="51">
        <f>IF(D93="","",IFERROR(MAX(0,MIN(BI93/AP93,1)),0))</f>
        <v/>
      </c>
      <c r="BN93" s="52">
        <f>IF(D93="","",AB93*AG93)</f>
        <v/>
      </c>
      <c r="BO93" s="52">
        <f>IF(D93="","",(U93+V93+X93)*AG93)</f>
        <v/>
      </c>
      <c r="BP93" s="52">
        <f>IF(D93="","",(AB93*3)*AG93)</f>
        <v/>
      </c>
      <c r="BQ93" s="52">
        <f>IF(D93="","",IF(BO93-BP93&gt;0,0,BO93-BP93))</f>
        <v/>
      </c>
      <c r="BR93" s="52">
        <f>IF(D93="","",IF(BO93-BP93-BN93&gt;0,0,BO93-BP93-BN93))</f>
        <v/>
      </c>
      <c r="BS93" s="53">
        <f>IF(D93="","",IFERROR(AB93*AI93,0))</f>
        <v/>
      </c>
      <c r="BT93" s="53">
        <f>IF(D93="","",IFERROR(IF(X93&gt;12, AI93*(U93+V93+X93), AI93*(U93+V93)),0))</f>
        <v/>
      </c>
      <c r="BU93" s="53">
        <f>IF(D93="","",IFERROR(((AB93*3)*AI93),0))</f>
        <v/>
      </c>
      <c r="BV93" s="53">
        <f>IF(D93="","",IF(BT93-BU93&gt;0,0,BT93-BU93))</f>
        <v/>
      </c>
      <c r="BW93" s="53">
        <f>IF(D93="","",IF(BT93-BU93-BS93&gt;0,0,BT93-BU93-BS93))</f>
        <v/>
      </c>
      <c r="BX93" s="36">
        <f>IF(D93="","",IFERROR(VLOOKUP(D93,'produto-entrada-7'!A:M,3,0),"SEM PEDIDO"))</f>
        <v/>
      </c>
      <c r="BY93" s="36">
        <f>IF(D93="","",VLOOKUP(D93,'produto-estoque-total-7'!A:AB,25,0))</f>
        <v/>
      </c>
      <c r="BZ93" s="36">
        <f>IF(D93="","",IFERROR(VLOOKUP(D93,'produto-estoque-total-7'!A:AB,26,0)/100,0))</f>
        <v/>
      </c>
      <c r="CA93" s="36">
        <f>IF(D93="","",IFERROR(VLOOKUP(D93,'produto-estoque-total-7'!A:AB,27,0)/100,0))</f>
        <v/>
      </c>
      <c r="CB93" s="41">
        <f>IF(D93="","",V93*AF93)</f>
        <v/>
      </c>
      <c r="CC93" s="41">
        <f>IF(D93="","",V93*AI93)</f>
        <v/>
      </c>
      <c r="CD93" s="54">
        <f>IF(D93="","",VLOOKUP(D93,'produto-estoque-total-7'!A:AB,28,0))</f>
        <v/>
      </c>
    </row>
    <row r="94">
      <c r="A94" s="36">
        <f>IF(D94="","",VLOOKUP(D94,'produto-estoque-total-7'!A:AB,3,0))</f>
        <v/>
      </c>
      <c r="B94" s="1">
        <f>IF(D94="","",VLOOKUP(D94,'produto-estoque-total-7'!A:AB,12,0))</f>
        <v/>
      </c>
      <c r="C94" s="1">
        <f>IF(D94="","",VLOOKUP(D94,'produto-estoque-total-7'!A:AB,2,0))</f>
        <v/>
      </c>
      <c r="D94" s="37">
        <f>IFERROR(IF('produto-estoque-total-7'!A93="","",'produto-estoque-total-7'!A93),"")</f>
        <v/>
      </c>
      <c r="E94" s="1">
        <f>IF(D94="","",VLOOKUP(D94,'produto-estoque-total-7'!A:AB,4,0))</f>
        <v/>
      </c>
      <c r="F94" s="36">
        <f>IF(D94="","",VLOOKUP(D94,'produto-estoque-total-7'!A:AB,13,0))</f>
        <v/>
      </c>
      <c r="G94" s="1">
        <f>IF(F94="","",VLOOKUP(F94,'FORNECEDORES X COMPRADOR'!A:D,4,0))</f>
        <v/>
      </c>
      <c r="H94" s="1">
        <f>IF(F94="","",VLOOKUP(F94,'FORNECEDORES X COMPRADOR'!A:E,5,0))</f>
        <v/>
      </c>
      <c r="I94" s="36">
        <f>IF(D94="","",VLOOKUP(D94,'produto-estoque-total-7'!A:AB,15,0))</f>
        <v/>
      </c>
      <c r="J94" s="36">
        <f>IF(D94="","",VLOOKUP(D94,'produto-estoque-total-7'!A:AB,19,0))</f>
        <v/>
      </c>
      <c r="K94" s="1">
        <f>IF(D94="","",VLOOKUP(D94,'produto-estoque-total-7'!A:AB,20,0))</f>
        <v/>
      </c>
      <c r="L94" s="36">
        <f>IF(D94="","",VLOOKUP(D94,'produto-estoque-total-7'!A:AB,17,0))</f>
        <v/>
      </c>
      <c r="M94" s="1">
        <f>IF(D94="","",VLOOKUP(D94,'produto-estoque-total-7'!A:AB,18,0))</f>
        <v/>
      </c>
      <c r="N94" s="36">
        <f>IF(D94="","",VLOOKUP(D94,'produto-estoque-total-7'!A:AB,21,0))</f>
        <v/>
      </c>
      <c r="O94" s="1">
        <f>IF(D94="","",VLOOKUP(D94,'produto-estoque-total-7'!A:AB,22,0))</f>
        <v/>
      </c>
      <c r="P94" s="36">
        <f>IF(D94="","",VLOOKUP(D94,'produto-estoque-total-7'!A:AB,23,0))</f>
        <v/>
      </c>
      <c r="Q94" s="1">
        <f>IF(D94="","",VLOOKUP(D94,'produto-estoque-total-7'!A:AB,24,0))</f>
        <v/>
      </c>
      <c r="R94" s="38">
        <f>IFERROR(IF(D94="","",VLOOKUP(D94,'produto-venda-7'!B:N,13,0)),"C")</f>
        <v/>
      </c>
      <c r="S94" s="39">
        <f>IF(D94="","",VLOOKUP(D94,'produto-estoque-total-7'!A:AB,6,0))</f>
        <v/>
      </c>
      <c r="T94" s="39">
        <f>IF(D94="","",VLOOKUP(D94,'produto-estoque-total-7'!A:AB,5,0))</f>
        <v/>
      </c>
      <c r="U94" s="40">
        <f>IF(D94="","",VLOOKUP(D94,'produto-estoque-total-7'!A:AB,11,0))</f>
        <v/>
      </c>
      <c r="V94" s="41">
        <f>IF(D94="","",IFERROR(VLOOKUP(D94,'produto-entrada-7'!A:M,10,0),0))</f>
        <v/>
      </c>
      <c r="W94" s="42" t="n"/>
      <c r="X94" s="39">
        <f>IF(D94="","",VLOOKUP(D94,'produto-estoque-total-7'!A:AB,8,0))</f>
        <v/>
      </c>
      <c r="Y94" s="39">
        <f>IF(D94="","",VLOOKUP(D94,'produto-estoque-total-7'!A:AB,9,0))</f>
        <v/>
      </c>
      <c r="Z94" s="39">
        <f>IF(D94="","",VLOOKUP(D94,'produto-estoque-total-7'!A:AB,10,0))</f>
        <v/>
      </c>
      <c r="AA94" s="39">
        <f>IFERROR(IF(D94="","",VLOOKUP(D94,'produto-venda-7'!B:N,4,0)),0)</f>
        <v/>
      </c>
      <c r="AB94" s="39">
        <f>IFERROR(IF(D94="","",VLOOKUP(D94,'produto-venda-7'!B:N,5,0)),0)</f>
        <v/>
      </c>
      <c r="AC94" s="39">
        <f>IF(D94="","",IFERROR(AA94/90,0))</f>
        <v/>
      </c>
      <c r="AD94" s="36">
        <f>IF(D94="","",IFERROR(VLOOKUP(D94,'produto-entrada-7'!A:M,4,0),0))</f>
        <v/>
      </c>
      <c r="AE94" s="36">
        <f>IFERROR(IF(D94="","",VLOOKUP(D94,'produto-venda-7'!B:N,10,0)),0)</f>
        <v/>
      </c>
      <c r="AF94" s="36">
        <f>IF(D94="","",IFERROR(VLOOKUP(D94,'produto-entrada-7'!A:M,11,0),0))</f>
        <v/>
      </c>
      <c r="AG94" s="1">
        <f>IF(D94="","",IFERROR(VLOOKUP(D94,'produto-entrada-7'!A:M,12,0),0))</f>
        <v/>
      </c>
      <c r="AH94" s="1">
        <f>IF(D94="","",IFERROR(VLOOKUP(D94,'produto-entrada-7'!A:M,13,0),0))</f>
        <v/>
      </c>
      <c r="AI94" s="36">
        <f>IFERROR(IF(D94="","",VLOOKUP(D94,'produto-venda-7'!B:N,11,0)),0)</f>
        <v/>
      </c>
      <c r="AJ94" s="43">
        <f>IF(D94="","",IFERROR(AI94*AB94,0))</f>
        <v/>
      </c>
      <c r="AK94" s="44">
        <f>IFERROR(IF(D94="","",VLOOKUP(F94,'ANALISE FORNECEDOR'!$A:$I,8,0)),"")</f>
        <v/>
      </c>
      <c r="AL94" s="44">
        <f>IF(D94="","",AVERAGE(AM94,AK94))</f>
        <v/>
      </c>
      <c r="AM94" s="44">
        <f>IFERROR(IF(D94="","",VLOOKUP(F94,'ANALISE FORNECEDOR'!$A:$I,9,0)),"")</f>
        <v/>
      </c>
      <c r="AN94" s="45">
        <f>IF(D94="","",IF(Y94&gt;12,AI94*(U94+Y94),AI94*U94))</f>
        <v/>
      </c>
      <c r="AO94" s="45">
        <f>IF(D94="","",IF(Y94&gt;12,AI94*(U94+V94+Y94),AI94*(U94+V94)))</f>
        <v/>
      </c>
      <c r="AP94" s="46">
        <f>IF(D94="","",IF(Y94&gt;12,AG94*(U94+Y94),AG94*U94))</f>
        <v/>
      </c>
      <c r="AQ94" s="46">
        <f>IF(D94="","",IF(Y94&gt;12,AG94*(U94+V94+Y94),AG94*(U94+V94)))</f>
        <v/>
      </c>
      <c r="AR94" s="46">
        <f>IF(D94="","",IF(OR(R94="A",R94="AA",R94="AAA"),AP94,0))</f>
        <v/>
      </c>
      <c r="AS94" s="46">
        <f>IF(D94="","",IF(R94="B",AP94,0))</f>
        <v/>
      </c>
      <c r="AT94" s="46">
        <f>IF(D94="","",IF(R94="C",AP94,0))</f>
        <v/>
      </c>
      <c r="AU94" s="47">
        <f>IF(D94="","",IFERROR(AN94/AJ94,0))</f>
        <v/>
      </c>
      <c r="AV94" s="47">
        <f>IF(D94="","",IFERROR(((AO94)/AJ94),0))</f>
        <v/>
      </c>
      <c r="AW94" s="48">
        <f>IF(D94="","",IF(OR(S94="S",NOT(AND(ISNUMBER(AC94),ISNUMBER(AL94),AC94*AL94&gt;=0))),0,AC94*AL94))</f>
        <v/>
      </c>
      <c r="AX94" s="49">
        <f>IFERROR(IF(D94="","",AW94*AG94),0)</f>
        <v/>
      </c>
      <c r="AY94" s="48">
        <f>IF(D94="","",IF(OR(S94="S",NOT(AND(ISNUMBER(AC94),ISNUMBER(AK94),AC94*AK94&gt;=0))),0,AC94*AK94))</f>
        <v/>
      </c>
      <c r="AZ94" s="48">
        <f>IFERROR(IF(D94="","",IF(AY94=0,0,IF(((AY94)-(U94+Y94))&lt;0,0,(AY94)-U94))),0)</f>
        <v/>
      </c>
      <c r="BA94" s="49">
        <f>IF(D94="","",AZ94*AG94)</f>
        <v/>
      </c>
      <c r="BB94" s="49">
        <f>IF(D94="","",IF(OR(R94="A",R94="AA",R94="AAA"),BA94,0))</f>
        <v/>
      </c>
      <c r="BC94" s="49">
        <f>IF(D94="","",IF(R94="B",BA94,0))</f>
        <v/>
      </c>
      <c r="BD94" s="49">
        <f>IF(D94="","",IF(R94="B",BA94,0))</f>
        <v/>
      </c>
      <c r="BE94" s="49">
        <f>IF(D94="","",IF(S94="S",
1,
IF(AC94=0,
1,
IF(
IFERROR(((U94+Y94)*AG94)/((AC94*AK94)*AG94),0)&lt;0,
0,
IF(
IFERROR(((U94+Y94)*AG94)/((AC94*AK94)*AG94),0)&gt;1,
1,
IFERROR(((U94+Y94)*AG94)/((AC94*AK94)*AG94),0)
)
)
)
))</f>
        <v/>
      </c>
      <c r="BF94" s="49">
        <f>IF(D94="","",IF(S94="S",
1,
IF(AC94=0,
1,
IF(
IFERROR(((U94+V94+Y94)*AG94)/((AC94*AK94)*AG94),0)&lt;0,
0,
IF(
IFERROR(((U94+V94+Y94)*AG94)/((AC94*AK94)*AG94),0)&gt;1,
1,
IFERROR(((U94+V94+Y94)*AG94)/((AC94*AK94)*AG94),0)
)
)
)
))</f>
        <v/>
      </c>
      <c r="BG94" s="50">
        <f>IF(D94="","",IF(S94="S",0,IF(AND(ISNUMBER(AC94),ISNUMBER(AM94)),IF(OR(AC94*AM94&lt;0,ISERR(AC94*AM94)),0,AC94*AM94),0)))</f>
        <v/>
      </c>
      <c r="BH94" s="50">
        <f>IF(D94="","",IF(BY94&gt;TODAY()-60,0,IF(Y94&gt;12,MAX(0,(U94+Y94)-BG94),MAX(0,U94-BG94))))</f>
        <v/>
      </c>
      <c r="BI94" s="51">
        <f>IF(D94="","",BH94*AG94)</f>
        <v/>
      </c>
      <c r="BJ94" s="51">
        <f>IF(D94="","",IF(OR(R94="A",R94="AA",R94="AAA"),BI94,0))</f>
        <v/>
      </c>
      <c r="BK94" s="51">
        <f>IF(D94="","",IF(R94="B",BI94,0))</f>
        <v/>
      </c>
      <c r="BL94" s="51">
        <f>IF(D94="","",IF(R94="C",BI94,0))</f>
        <v/>
      </c>
      <c r="BM94" s="51">
        <f>IF(D94="","",IFERROR(MAX(0,MIN(BI94/AP94,1)),0))</f>
        <v/>
      </c>
      <c r="BN94" s="52">
        <f>IF(D94="","",AB94*AG94)</f>
        <v/>
      </c>
      <c r="BO94" s="52">
        <f>IF(D94="","",(U94+V94+X94)*AG94)</f>
        <v/>
      </c>
      <c r="BP94" s="52">
        <f>IF(D94="","",(AB94*3)*AG94)</f>
        <v/>
      </c>
      <c r="BQ94" s="52">
        <f>IF(D94="","",IF(BO94-BP94&gt;0,0,BO94-BP94))</f>
        <v/>
      </c>
      <c r="BR94" s="52">
        <f>IF(D94="","",IF(BO94-BP94-BN94&gt;0,0,BO94-BP94-BN94))</f>
        <v/>
      </c>
      <c r="BS94" s="53">
        <f>IF(D94="","",IFERROR(AB94*AI94,0))</f>
        <v/>
      </c>
      <c r="BT94" s="53">
        <f>IF(D94="","",IFERROR(IF(X94&gt;12, AI94*(U94+V94+X94), AI94*(U94+V94)),0))</f>
        <v/>
      </c>
      <c r="BU94" s="53">
        <f>IF(D94="","",IFERROR(((AB94*3)*AI94),0))</f>
        <v/>
      </c>
      <c r="BV94" s="53">
        <f>IF(D94="","",IF(BT94-BU94&gt;0,0,BT94-BU94))</f>
        <v/>
      </c>
      <c r="BW94" s="53">
        <f>IF(D94="","",IF(BT94-BU94-BS94&gt;0,0,BT94-BU94-BS94))</f>
        <v/>
      </c>
      <c r="BX94" s="36">
        <f>IF(D94="","",IFERROR(VLOOKUP(D94,'produto-entrada-7'!A:M,3,0),"SEM PEDIDO"))</f>
        <v/>
      </c>
      <c r="BY94" s="36">
        <f>IF(D94="","",VLOOKUP(D94,'produto-estoque-total-7'!A:AB,25,0))</f>
        <v/>
      </c>
      <c r="BZ94" s="36">
        <f>IF(D94="","",IFERROR(VLOOKUP(D94,'produto-estoque-total-7'!A:AB,26,0)/100,0))</f>
        <v/>
      </c>
      <c r="CA94" s="36">
        <f>IF(D94="","",IFERROR(VLOOKUP(D94,'produto-estoque-total-7'!A:AB,27,0)/100,0))</f>
        <v/>
      </c>
      <c r="CB94" s="41">
        <f>IF(D94="","",V94*AF94)</f>
        <v/>
      </c>
      <c r="CC94" s="41">
        <f>IF(D94="","",V94*AI94)</f>
        <v/>
      </c>
      <c r="CD94" s="54">
        <f>IF(D94="","",VLOOKUP(D94,'produto-estoque-total-7'!A:AB,28,0))</f>
        <v/>
      </c>
    </row>
    <row r="95">
      <c r="A95" s="36">
        <f>IF(D95="","",VLOOKUP(D95,'produto-estoque-total-7'!A:AB,3,0))</f>
        <v/>
      </c>
      <c r="B95" s="1">
        <f>IF(D95="","",VLOOKUP(D95,'produto-estoque-total-7'!A:AB,12,0))</f>
        <v/>
      </c>
      <c r="C95" s="1">
        <f>IF(D95="","",VLOOKUP(D95,'produto-estoque-total-7'!A:AB,2,0))</f>
        <v/>
      </c>
      <c r="D95" s="37">
        <f>IFERROR(IF('produto-estoque-total-7'!A94="","",'produto-estoque-total-7'!A94),"")</f>
        <v/>
      </c>
      <c r="E95" s="1">
        <f>IF(D95="","",VLOOKUP(D95,'produto-estoque-total-7'!A:AB,4,0))</f>
        <v/>
      </c>
      <c r="F95" s="36">
        <f>IF(D95="","",VLOOKUP(D95,'produto-estoque-total-7'!A:AB,13,0))</f>
        <v/>
      </c>
      <c r="G95" s="1">
        <f>IF(F95="","",VLOOKUP(F95,'FORNECEDORES X COMPRADOR'!A:D,4,0))</f>
        <v/>
      </c>
      <c r="H95" s="1">
        <f>IF(F95="","",VLOOKUP(F95,'FORNECEDORES X COMPRADOR'!A:E,5,0))</f>
        <v/>
      </c>
      <c r="I95" s="36">
        <f>IF(D95="","",VLOOKUP(D95,'produto-estoque-total-7'!A:AB,15,0))</f>
        <v/>
      </c>
      <c r="J95" s="36">
        <f>IF(D95="","",VLOOKUP(D95,'produto-estoque-total-7'!A:AB,19,0))</f>
        <v/>
      </c>
      <c r="K95" s="1">
        <f>IF(D95="","",VLOOKUP(D95,'produto-estoque-total-7'!A:AB,20,0))</f>
        <v/>
      </c>
      <c r="L95" s="36">
        <f>IF(D95="","",VLOOKUP(D95,'produto-estoque-total-7'!A:AB,17,0))</f>
        <v/>
      </c>
      <c r="M95" s="1">
        <f>IF(D95="","",VLOOKUP(D95,'produto-estoque-total-7'!A:AB,18,0))</f>
        <v/>
      </c>
      <c r="N95" s="36">
        <f>IF(D95="","",VLOOKUP(D95,'produto-estoque-total-7'!A:AB,21,0))</f>
        <v/>
      </c>
      <c r="O95" s="1">
        <f>IF(D95="","",VLOOKUP(D95,'produto-estoque-total-7'!A:AB,22,0))</f>
        <v/>
      </c>
      <c r="P95" s="36">
        <f>IF(D95="","",VLOOKUP(D95,'produto-estoque-total-7'!A:AB,23,0))</f>
        <v/>
      </c>
      <c r="Q95" s="1">
        <f>IF(D95="","",VLOOKUP(D95,'produto-estoque-total-7'!A:AB,24,0))</f>
        <v/>
      </c>
      <c r="R95" s="38">
        <f>IFERROR(IF(D95="","",VLOOKUP(D95,'produto-venda-7'!B:N,13,0)),"C")</f>
        <v/>
      </c>
      <c r="S95" s="39">
        <f>IF(D95="","",VLOOKUP(D95,'produto-estoque-total-7'!A:AB,6,0))</f>
        <v/>
      </c>
      <c r="T95" s="39">
        <f>IF(D95="","",VLOOKUP(D95,'produto-estoque-total-7'!A:AB,5,0))</f>
        <v/>
      </c>
      <c r="U95" s="40">
        <f>IF(D95="","",VLOOKUP(D95,'produto-estoque-total-7'!A:AB,11,0))</f>
        <v/>
      </c>
      <c r="V95" s="41">
        <f>IF(D95="","",IFERROR(VLOOKUP(D95,'produto-entrada-7'!A:M,10,0),0))</f>
        <v/>
      </c>
      <c r="W95" s="42" t="n"/>
      <c r="X95" s="39">
        <f>IF(D95="","",VLOOKUP(D95,'produto-estoque-total-7'!A:AB,8,0))</f>
        <v/>
      </c>
      <c r="Y95" s="39">
        <f>IF(D95="","",VLOOKUP(D95,'produto-estoque-total-7'!A:AB,9,0))</f>
        <v/>
      </c>
      <c r="Z95" s="39">
        <f>IF(D95="","",VLOOKUP(D95,'produto-estoque-total-7'!A:AB,10,0))</f>
        <v/>
      </c>
      <c r="AA95" s="39">
        <f>IFERROR(IF(D95="","",VLOOKUP(D95,'produto-venda-7'!B:N,4,0)),0)</f>
        <v/>
      </c>
      <c r="AB95" s="39">
        <f>IFERROR(IF(D95="","",VLOOKUP(D95,'produto-venda-7'!B:N,5,0)),0)</f>
        <v/>
      </c>
      <c r="AC95" s="39">
        <f>IF(D95="","",IFERROR(AA95/90,0))</f>
        <v/>
      </c>
      <c r="AD95" s="36">
        <f>IF(D95="","",IFERROR(VLOOKUP(D95,'produto-entrada-7'!A:M,4,0),0))</f>
        <v/>
      </c>
      <c r="AE95" s="36">
        <f>IFERROR(IF(D95="","",VLOOKUP(D95,'produto-venda-7'!B:N,10,0)),0)</f>
        <v/>
      </c>
      <c r="AF95" s="36">
        <f>IF(D95="","",IFERROR(VLOOKUP(D95,'produto-entrada-7'!A:M,11,0),0))</f>
        <v/>
      </c>
      <c r="AG95" s="1">
        <f>IF(D95="","",IFERROR(VLOOKUP(D95,'produto-entrada-7'!A:M,12,0),0))</f>
        <v/>
      </c>
      <c r="AH95" s="1">
        <f>IF(D95="","",IFERROR(VLOOKUP(D95,'produto-entrada-7'!A:M,13,0),0))</f>
        <v/>
      </c>
      <c r="AI95" s="36">
        <f>IFERROR(IF(D95="","",VLOOKUP(D95,'produto-venda-7'!B:N,11,0)),0)</f>
        <v/>
      </c>
      <c r="AJ95" s="43">
        <f>IF(D95="","",IFERROR(AI95*AB95,0))</f>
        <v/>
      </c>
      <c r="AK95" s="44">
        <f>IFERROR(IF(D95="","",VLOOKUP(F95,'ANALISE FORNECEDOR'!$A:$I,8,0)),"")</f>
        <v/>
      </c>
      <c r="AL95" s="44">
        <f>IF(D95="","",AVERAGE(AM95,AK95))</f>
        <v/>
      </c>
      <c r="AM95" s="44">
        <f>IFERROR(IF(D95="","",VLOOKUP(F95,'ANALISE FORNECEDOR'!$A:$I,9,0)),"")</f>
        <v/>
      </c>
      <c r="AN95" s="45">
        <f>IF(D95="","",IF(Y95&gt;12,AI95*(U95+Y95),AI95*U95))</f>
        <v/>
      </c>
      <c r="AO95" s="45">
        <f>IF(D95="","",IF(Y95&gt;12,AI95*(U95+V95+Y95),AI95*(U95+V95)))</f>
        <v/>
      </c>
      <c r="AP95" s="46">
        <f>IF(D95="","",IF(Y95&gt;12,AG95*(U95+Y95),AG95*U95))</f>
        <v/>
      </c>
      <c r="AQ95" s="46">
        <f>IF(D95="","",IF(Y95&gt;12,AG95*(U95+V95+Y95),AG95*(U95+V95)))</f>
        <v/>
      </c>
      <c r="AR95" s="46">
        <f>IF(D95="","",IF(OR(R95="A",R95="AA",R95="AAA"),AP95,0))</f>
        <v/>
      </c>
      <c r="AS95" s="46">
        <f>IF(D95="","",IF(R95="B",AP95,0))</f>
        <v/>
      </c>
      <c r="AT95" s="46">
        <f>IF(D95="","",IF(R95="C",AP95,0))</f>
        <v/>
      </c>
      <c r="AU95" s="47">
        <f>IF(D95="","",IFERROR(AN95/AJ95,0))</f>
        <v/>
      </c>
      <c r="AV95" s="47">
        <f>IF(D95="","",IFERROR(((AO95)/AJ95),0))</f>
        <v/>
      </c>
      <c r="AW95" s="48">
        <f>IF(D95="","",IF(OR(S95="S",NOT(AND(ISNUMBER(AC95),ISNUMBER(AL95),AC95*AL95&gt;=0))),0,AC95*AL95))</f>
        <v/>
      </c>
      <c r="AX95" s="49">
        <f>IFERROR(IF(D95="","",AW95*AG95),0)</f>
        <v/>
      </c>
      <c r="AY95" s="48">
        <f>IF(D95="","",IF(OR(S95="S",NOT(AND(ISNUMBER(AC95),ISNUMBER(AK95),AC95*AK95&gt;=0))),0,AC95*AK95))</f>
        <v/>
      </c>
      <c r="AZ95" s="48">
        <f>IFERROR(IF(D95="","",IF(AY95=0,0,IF(((AY95)-(U95+Y95))&lt;0,0,(AY95)-U95))),0)</f>
        <v/>
      </c>
      <c r="BA95" s="49">
        <f>IF(D95="","",AZ95*AG95)</f>
        <v/>
      </c>
      <c r="BB95" s="49">
        <f>IF(D95="","",IF(OR(R95="A",R95="AA",R95="AAA"),BA95,0))</f>
        <v/>
      </c>
      <c r="BC95" s="49">
        <f>IF(D95="","",IF(R95="B",BA95,0))</f>
        <v/>
      </c>
      <c r="BD95" s="49">
        <f>IF(D95="","",IF(R95="B",BA95,0))</f>
        <v/>
      </c>
      <c r="BE95" s="49">
        <f>IF(D95="","",IF(S95="S",
1,
IF(AC95=0,
1,
IF(
IFERROR(((U95+Y95)*AG95)/((AC95*AK95)*AG95),0)&lt;0,
0,
IF(
IFERROR(((U95+Y95)*AG95)/((AC95*AK95)*AG95),0)&gt;1,
1,
IFERROR(((U95+Y95)*AG95)/((AC95*AK95)*AG95),0)
)
)
)
))</f>
        <v/>
      </c>
      <c r="BF95" s="49">
        <f>IF(D95="","",IF(S95="S",
1,
IF(AC95=0,
1,
IF(
IFERROR(((U95+V95+Y95)*AG95)/((AC95*AK95)*AG95),0)&lt;0,
0,
IF(
IFERROR(((U95+V95+Y95)*AG95)/((AC95*AK95)*AG95),0)&gt;1,
1,
IFERROR(((U95+V95+Y95)*AG95)/((AC95*AK95)*AG95),0)
)
)
)
))</f>
        <v/>
      </c>
      <c r="BG95" s="50">
        <f>IF(D95="","",IF(S95="S",0,IF(AND(ISNUMBER(AC95),ISNUMBER(AM95)),IF(OR(AC95*AM95&lt;0,ISERR(AC95*AM95)),0,AC95*AM95),0)))</f>
        <v/>
      </c>
      <c r="BH95" s="50">
        <f>IF(D95="","",IF(BY95&gt;TODAY()-60,0,IF(Y95&gt;12,MAX(0,(U95+Y95)-BG95),MAX(0,U95-BG95))))</f>
        <v/>
      </c>
      <c r="BI95" s="51">
        <f>IF(D95="","",BH95*AG95)</f>
        <v/>
      </c>
      <c r="BJ95" s="51">
        <f>IF(D95="","",IF(OR(R95="A",R95="AA",R95="AAA"),BI95,0))</f>
        <v/>
      </c>
      <c r="BK95" s="51">
        <f>IF(D95="","",IF(R95="B",BI95,0))</f>
        <v/>
      </c>
      <c r="BL95" s="51">
        <f>IF(D95="","",IF(R95="C",BI95,0))</f>
        <v/>
      </c>
      <c r="BM95" s="51">
        <f>IF(D95="","",IFERROR(MAX(0,MIN(BI95/AP95,1)),0))</f>
        <v/>
      </c>
      <c r="BN95" s="52">
        <f>IF(D95="","",AB95*AG95)</f>
        <v/>
      </c>
      <c r="BO95" s="52">
        <f>IF(D95="","",(U95+V95+X95)*AG95)</f>
        <v/>
      </c>
      <c r="BP95" s="52">
        <f>IF(D95="","",(AB95*3)*AG95)</f>
        <v/>
      </c>
      <c r="BQ95" s="52">
        <f>IF(D95="","",IF(BO95-BP95&gt;0,0,BO95-BP95))</f>
        <v/>
      </c>
      <c r="BR95" s="52">
        <f>IF(D95="","",IF(BO95-BP95-BN95&gt;0,0,BO95-BP95-BN95))</f>
        <v/>
      </c>
      <c r="BS95" s="53">
        <f>IF(D95="","",IFERROR(AB95*AI95,0))</f>
        <v/>
      </c>
      <c r="BT95" s="53">
        <f>IF(D95="","",IFERROR(IF(X95&gt;12, AI95*(U95+V95+X95), AI95*(U95+V95)),0))</f>
        <v/>
      </c>
      <c r="BU95" s="53">
        <f>IF(D95="","",IFERROR(((AB95*3)*AI95),0))</f>
        <v/>
      </c>
      <c r="BV95" s="53">
        <f>IF(D95="","",IF(BT95-BU95&gt;0,0,BT95-BU95))</f>
        <v/>
      </c>
      <c r="BW95" s="53">
        <f>IF(D95="","",IF(BT95-BU95-BS95&gt;0,0,BT95-BU95-BS95))</f>
        <v/>
      </c>
      <c r="BX95" s="36">
        <f>IF(D95="","",IFERROR(VLOOKUP(D95,'produto-entrada-7'!A:M,3,0),"SEM PEDIDO"))</f>
        <v/>
      </c>
      <c r="BY95" s="36">
        <f>IF(D95="","",VLOOKUP(D95,'produto-estoque-total-7'!A:AB,25,0))</f>
        <v/>
      </c>
      <c r="BZ95" s="36">
        <f>IF(D95="","",IFERROR(VLOOKUP(D95,'produto-estoque-total-7'!A:AB,26,0)/100,0))</f>
        <v/>
      </c>
      <c r="CA95" s="36">
        <f>IF(D95="","",IFERROR(VLOOKUP(D95,'produto-estoque-total-7'!A:AB,27,0)/100,0))</f>
        <v/>
      </c>
      <c r="CB95" s="41">
        <f>IF(D95="","",V95*AF95)</f>
        <v/>
      </c>
      <c r="CC95" s="41">
        <f>IF(D95="","",V95*AI95)</f>
        <v/>
      </c>
      <c r="CD95" s="54">
        <f>IF(D95="","",VLOOKUP(D95,'produto-estoque-total-7'!A:AB,28,0))</f>
        <v/>
      </c>
    </row>
    <row r="96">
      <c r="A96" s="36">
        <f>IF(D96="","",VLOOKUP(D96,'produto-estoque-total-7'!A:AB,3,0))</f>
        <v/>
      </c>
      <c r="B96" s="1">
        <f>IF(D96="","",VLOOKUP(D96,'produto-estoque-total-7'!A:AB,12,0))</f>
        <v/>
      </c>
      <c r="C96" s="1">
        <f>IF(D96="","",VLOOKUP(D96,'produto-estoque-total-7'!A:AB,2,0))</f>
        <v/>
      </c>
      <c r="D96" s="37">
        <f>IFERROR(IF('produto-estoque-total-7'!A95="","",'produto-estoque-total-7'!A95),"")</f>
        <v/>
      </c>
      <c r="E96" s="1">
        <f>IF(D96="","",VLOOKUP(D96,'produto-estoque-total-7'!A:AB,4,0))</f>
        <v/>
      </c>
      <c r="F96" s="36">
        <f>IF(D96="","",VLOOKUP(D96,'produto-estoque-total-7'!A:AB,13,0))</f>
        <v/>
      </c>
      <c r="G96" s="1">
        <f>IF(F96="","",VLOOKUP(F96,'FORNECEDORES X COMPRADOR'!A:D,4,0))</f>
        <v/>
      </c>
      <c r="H96" s="1">
        <f>IF(F96="","",VLOOKUP(F96,'FORNECEDORES X COMPRADOR'!A:E,5,0))</f>
        <v/>
      </c>
      <c r="I96" s="36">
        <f>IF(D96="","",VLOOKUP(D96,'produto-estoque-total-7'!A:AB,15,0))</f>
        <v/>
      </c>
      <c r="J96" s="36">
        <f>IF(D96="","",VLOOKUP(D96,'produto-estoque-total-7'!A:AB,19,0))</f>
        <v/>
      </c>
      <c r="K96" s="1">
        <f>IF(D96="","",VLOOKUP(D96,'produto-estoque-total-7'!A:AB,20,0))</f>
        <v/>
      </c>
      <c r="L96" s="36">
        <f>IF(D96="","",VLOOKUP(D96,'produto-estoque-total-7'!A:AB,17,0))</f>
        <v/>
      </c>
      <c r="M96" s="1">
        <f>IF(D96="","",VLOOKUP(D96,'produto-estoque-total-7'!A:AB,18,0))</f>
        <v/>
      </c>
      <c r="N96" s="36">
        <f>IF(D96="","",VLOOKUP(D96,'produto-estoque-total-7'!A:AB,21,0))</f>
        <v/>
      </c>
      <c r="O96" s="1">
        <f>IF(D96="","",VLOOKUP(D96,'produto-estoque-total-7'!A:AB,22,0))</f>
        <v/>
      </c>
      <c r="P96" s="36">
        <f>IF(D96="","",VLOOKUP(D96,'produto-estoque-total-7'!A:AB,23,0))</f>
        <v/>
      </c>
      <c r="Q96" s="1">
        <f>IF(D96="","",VLOOKUP(D96,'produto-estoque-total-7'!A:AB,24,0))</f>
        <v/>
      </c>
      <c r="R96" s="38">
        <f>IFERROR(IF(D96="","",VLOOKUP(D96,'produto-venda-7'!B:N,13,0)),"C")</f>
        <v/>
      </c>
      <c r="S96" s="39">
        <f>IF(D96="","",VLOOKUP(D96,'produto-estoque-total-7'!A:AB,6,0))</f>
        <v/>
      </c>
      <c r="T96" s="39">
        <f>IF(D96="","",VLOOKUP(D96,'produto-estoque-total-7'!A:AB,5,0))</f>
        <v/>
      </c>
      <c r="U96" s="40">
        <f>IF(D96="","",VLOOKUP(D96,'produto-estoque-total-7'!A:AB,11,0))</f>
        <v/>
      </c>
      <c r="V96" s="41">
        <f>IF(D96="","",IFERROR(VLOOKUP(D96,'produto-entrada-7'!A:M,10,0),0))</f>
        <v/>
      </c>
      <c r="W96" s="42" t="n"/>
      <c r="X96" s="39">
        <f>IF(D96="","",VLOOKUP(D96,'produto-estoque-total-7'!A:AB,8,0))</f>
        <v/>
      </c>
      <c r="Y96" s="39">
        <f>IF(D96="","",VLOOKUP(D96,'produto-estoque-total-7'!A:AB,9,0))</f>
        <v/>
      </c>
      <c r="Z96" s="39">
        <f>IF(D96="","",VLOOKUP(D96,'produto-estoque-total-7'!A:AB,10,0))</f>
        <v/>
      </c>
      <c r="AA96" s="39">
        <f>IFERROR(IF(D96="","",VLOOKUP(D96,'produto-venda-7'!B:N,4,0)),0)</f>
        <v/>
      </c>
      <c r="AB96" s="39">
        <f>IFERROR(IF(D96="","",VLOOKUP(D96,'produto-venda-7'!B:N,5,0)),0)</f>
        <v/>
      </c>
      <c r="AC96" s="39">
        <f>IF(D96="","",IFERROR(AA96/90,0))</f>
        <v/>
      </c>
      <c r="AD96" s="36">
        <f>IF(D96="","",IFERROR(VLOOKUP(D96,'produto-entrada-7'!A:M,4,0),0))</f>
        <v/>
      </c>
      <c r="AE96" s="36">
        <f>IFERROR(IF(D96="","",VLOOKUP(D96,'produto-venda-7'!B:N,10,0)),0)</f>
        <v/>
      </c>
      <c r="AF96" s="36">
        <f>IF(D96="","",IFERROR(VLOOKUP(D96,'produto-entrada-7'!A:M,11,0),0))</f>
        <v/>
      </c>
      <c r="AG96" s="1">
        <f>IF(D96="","",IFERROR(VLOOKUP(D96,'produto-entrada-7'!A:M,12,0),0))</f>
        <v/>
      </c>
      <c r="AH96" s="1">
        <f>IF(D96="","",IFERROR(VLOOKUP(D96,'produto-entrada-7'!A:M,13,0),0))</f>
        <v/>
      </c>
      <c r="AI96" s="36">
        <f>IFERROR(IF(D96="","",VLOOKUP(D96,'produto-venda-7'!B:N,11,0)),0)</f>
        <v/>
      </c>
      <c r="AJ96" s="43">
        <f>IF(D96="","",IFERROR(AI96*AB96,0))</f>
        <v/>
      </c>
      <c r="AK96" s="44">
        <f>IFERROR(IF(D96="","",VLOOKUP(F96,'ANALISE FORNECEDOR'!$A:$I,8,0)),"")</f>
        <v/>
      </c>
      <c r="AL96" s="44">
        <f>IF(D96="","",AVERAGE(AM96,AK96))</f>
        <v/>
      </c>
      <c r="AM96" s="44">
        <f>IFERROR(IF(D96="","",VLOOKUP(F96,'ANALISE FORNECEDOR'!$A:$I,9,0)),"")</f>
        <v/>
      </c>
      <c r="AN96" s="45">
        <f>IF(D96="","",IF(Y96&gt;12,AI96*(U96+Y96),AI96*U96))</f>
        <v/>
      </c>
      <c r="AO96" s="45">
        <f>IF(D96="","",IF(Y96&gt;12,AI96*(U96+V96+Y96),AI96*(U96+V96)))</f>
        <v/>
      </c>
      <c r="AP96" s="46">
        <f>IF(D96="","",IF(Y96&gt;12,AG96*(U96+Y96),AG96*U96))</f>
        <v/>
      </c>
      <c r="AQ96" s="46">
        <f>IF(D96="","",IF(Y96&gt;12,AG96*(U96+V96+Y96),AG96*(U96+V96)))</f>
        <v/>
      </c>
      <c r="AR96" s="46">
        <f>IF(D96="","",IF(OR(R96="A",R96="AA",R96="AAA"),AP96,0))</f>
        <v/>
      </c>
      <c r="AS96" s="46">
        <f>IF(D96="","",IF(R96="B",AP96,0))</f>
        <v/>
      </c>
      <c r="AT96" s="46">
        <f>IF(D96="","",IF(R96="C",AP96,0))</f>
        <v/>
      </c>
      <c r="AU96" s="47">
        <f>IF(D96="","",IFERROR(AN96/AJ96,0))</f>
        <v/>
      </c>
      <c r="AV96" s="47">
        <f>IF(D96="","",IFERROR(((AO96)/AJ96),0))</f>
        <v/>
      </c>
      <c r="AW96" s="48">
        <f>IF(D96="","",IF(OR(S96="S",NOT(AND(ISNUMBER(AC96),ISNUMBER(AL96),AC96*AL96&gt;=0))),0,AC96*AL96))</f>
        <v/>
      </c>
      <c r="AX96" s="49">
        <f>IFERROR(IF(D96="","",AW96*AG96),0)</f>
        <v/>
      </c>
      <c r="AY96" s="48">
        <f>IF(D96="","",IF(OR(S96="S",NOT(AND(ISNUMBER(AC96),ISNUMBER(AK96),AC96*AK96&gt;=0))),0,AC96*AK96))</f>
        <v/>
      </c>
      <c r="AZ96" s="48">
        <f>IFERROR(IF(D96="","",IF(AY96=0,0,IF(((AY96)-(U96+Y96))&lt;0,0,(AY96)-U96))),0)</f>
        <v/>
      </c>
      <c r="BA96" s="49">
        <f>IF(D96="","",AZ96*AG96)</f>
        <v/>
      </c>
      <c r="BB96" s="49">
        <f>IF(D96="","",IF(OR(R96="A",R96="AA",R96="AAA"),BA96,0))</f>
        <v/>
      </c>
      <c r="BC96" s="49">
        <f>IF(D96="","",IF(R96="B",BA96,0))</f>
        <v/>
      </c>
      <c r="BD96" s="49">
        <f>IF(D96="","",IF(R96="B",BA96,0))</f>
        <v/>
      </c>
      <c r="BE96" s="49">
        <f>IF(D96="","",IF(S96="S",
1,
IF(AC96=0,
1,
IF(
IFERROR(((U96+Y96)*AG96)/((AC96*AK96)*AG96),0)&lt;0,
0,
IF(
IFERROR(((U96+Y96)*AG96)/((AC96*AK96)*AG96),0)&gt;1,
1,
IFERROR(((U96+Y96)*AG96)/((AC96*AK96)*AG96),0)
)
)
)
))</f>
        <v/>
      </c>
      <c r="BF96" s="49">
        <f>IF(D96="","",IF(S96="S",
1,
IF(AC96=0,
1,
IF(
IFERROR(((U96+V96+Y96)*AG96)/((AC96*AK96)*AG96),0)&lt;0,
0,
IF(
IFERROR(((U96+V96+Y96)*AG96)/((AC96*AK96)*AG96),0)&gt;1,
1,
IFERROR(((U96+V96+Y96)*AG96)/((AC96*AK96)*AG96),0)
)
)
)
))</f>
        <v/>
      </c>
      <c r="BG96" s="50">
        <f>IF(D96="","",IF(S96="S",0,IF(AND(ISNUMBER(AC96),ISNUMBER(AM96)),IF(OR(AC96*AM96&lt;0,ISERR(AC96*AM96)),0,AC96*AM96),0)))</f>
        <v/>
      </c>
      <c r="BH96" s="50">
        <f>IF(D96="","",IF(BY96&gt;TODAY()-60,0,IF(Y96&gt;12,MAX(0,(U96+Y96)-BG96),MAX(0,U96-BG96))))</f>
        <v/>
      </c>
      <c r="BI96" s="51">
        <f>IF(D96="","",BH96*AG96)</f>
        <v/>
      </c>
      <c r="BJ96" s="51">
        <f>IF(D96="","",IF(OR(R96="A",R96="AA",R96="AAA"),BI96,0))</f>
        <v/>
      </c>
      <c r="BK96" s="51">
        <f>IF(D96="","",IF(R96="B",BI96,0))</f>
        <v/>
      </c>
      <c r="BL96" s="51">
        <f>IF(D96="","",IF(R96="C",BI96,0))</f>
        <v/>
      </c>
      <c r="BM96" s="51">
        <f>IF(D96="","",IFERROR(MAX(0,MIN(BI96/AP96,1)),0))</f>
        <v/>
      </c>
      <c r="BN96" s="52">
        <f>IF(D96="","",AB96*AG96)</f>
        <v/>
      </c>
      <c r="BO96" s="52">
        <f>IF(D96="","",(U96+V96+X96)*AG96)</f>
        <v/>
      </c>
      <c r="BP96" s="52">
        <f>IF(D96="","",(AB96*3)*AG96)</f>
        <v/>
      </c>
      <c r="BQ96" s="52">
        <f>IF(D96="","",IF(BO96-BP96&gt;0,0,BO96-BP96))</f>
        <v/>
      </c>
      <c r="BR96" s="52">
        <f>IF(D96="","",IF(BO96-BP96-BN96&gt;0,0,BO96-BP96-BN96))</f>
        <v/>
      </c>
      <c r="BS96" s="53">
        <f>IF(D96="","",IFERROR(AB96*AI96,0))</f>
        <v/>
      </c>
      <c r="BT96" s="53">
        <f>IF(D96="","",IFERROR(IF(X96&gt;12, AI96*(U96+V96+X96), AI96*(U96+V96)),0))</f>
        <v/>
      </c>
      <c r="BU96" s="53">
        <f>IF(D96="","",IFERROR(((AB96*3)*AI96),0))</f>
        <v/>
      </c>
      <c r="BV96" s="53">
        <f>IF(D96="","",IF(BT96-BU96&gt;0,0,BT96-BU96))</f>
        <v/>
      </c>
      <c r="BW96" s="53">
        <f>IF(D96="","",IF(BT96-BU96-BS96&gt;0,0,BT96-BU96-BS96))</f>
        <v/>
      </c>
      <c r="BX96" s="36">
        <f>IF(D96="","",IFERROR(VLOOKUP(D96,'produto-entrada-7'!A:M,3,0),"SEM PEDIDO"))</f>
        <v/>
      </c>
      <c r="BY96" s="36">
        <f>IF(D96="","",VLOOKUP(D96,'produto-estoque-total-7'!A:AB,25,0))</f>
        <v/>
      </c>
      <c r="BZ96" s="36">
        <f>IF(D96="","",IFERROR(VLOOKUP(D96,'produto-estoque-total-7'!A:AB,26,0)/100,0))</f>
        <v/>
      </c>
      <c r="CA96" s="36">
        <f>IF(D96="","",IFERROR(VLOOKUP(D96,'produto-estoque-total-7'!A:AB,27,0)/100,0))</f>
        <v/>
      </c>
      <c r="CB96" s="41">
        <f>IF(D96="","",V96*AF96)</f>
        <v/>
      </c>
      <c r="CC96" s="41">
        <f>IF(D96="","",V96*AI96)</f>
        <v/>
      </c>
      <c r="CD96" s="54">
        <f>IF(D96="","",VLOOKUP(D96,'produto-estoque-total-7'!A:AB,28,0))</f>
        <v/>
      </c>
    </row>
    <row r="97">
      <c r="A97" s="36">
        <f>IF(D97="","",VLOOKUP(D97,'produto-estoque-total-7'!A:AB,3,0))</f>
        <v/>
      </c>
      <c r="B97" s="1">
        <f>IF(D97="","",VLOOKUP(D97,'produto-estoque-total-7'!A:AB,12,0))</f>
        <v/>
      </c>
      <c r="C97" s="1">
        <f>IF(D97="","",VLOOKUP(D97,'produto-estoque-total-7'!A:AB,2,0))</f>
        <v/>
      </c>
      <c r="D97" s="37">
        <f>IFERROR(IF('produto-estoque-total-7'!A96="","",'produto-estoque-total-7'!A96),"")</f>
        <v/>
      </c>
      <c r="E97" s="1">
        <f>IF(D97="","",VLOOKUP(D97,'produto-estoque-total-7'!A:AB,4,0))</f>
        <v/>
      </c>
      <c r="F97" s="36">
        <f>IF(D97="","",VLOOKUP(D97,'produto-estoque-total-7'!A:AB,13,0))</f>
        <v/>
      </c>
      <c r="G97" s="1">
        <f>IF(F97="","",VLOOKUP(F97,'FORNECEDORES X COMPRADOR'!A:D,4,0))</f>
        <v/>
      </c>
      <c r="H97" s="1">
        <f>IF(F97="","",VLOOKUP(F97,'FORNECEDORES X COMPRADOR'!A:E,5,0))</f>
        <v/>
      </c>
      <c r="I97" s="36">
        <f>IF(D97="","",VLOOKUP(D97,'produto-estoque-total-7'!A:AB,15,0))</f>
        <v/>
      </c>
      <c r="J97" s="36">
        <f>IF(D97="","",VLOOKUP(D97,'produto-estoque-total-7'!A:AB,19,0))</f>
        <v/>
      </c>
      <c r="K97" s="1">
        <f>IF(D97="","",VLOOKUP(D97,'produto-estoque-total-7'!A:AB,20,0))</f>
        <v/>
      </c>
      <c r="L97" s="36">
        <f>IF(D97="","",VLOOKUP(D97,'produto-estoque-total-7'!A:AB,17,0))</f>
        <v/>
      </c>
      <c r="M97" s="1">
        <f>IF(D97="","",VLOOKUP(D97,'produto-estoque-total-7'!A:AB,18,0))</f>
        <v/>
      </c>
      <c r="N97" s="36">
        <f>IF(D97="","",VLOOKUP(D97,'produto-estoque-total-7'!A:AB,21,0))</f>
        <v/>
      </c>
      <c r="O97" s="1">
        <f>IF(D97="","",VLOOKUP(D97,'produto-estoque-total-7'!A:AB,22,0))</f>
        <v/>
      </c>
      <c r="P97" s="36">
        <f>IF(D97="","",VLOOKUP(D97,'produto-estoque-total-7'!A:AB,23,0))</f>
        <v/>
      </c>
      <c r="Q97" s="1">
        <f>IF(D97="","",VLOOKUP(D97,'produto-estoque-total-7'!A:AB,24,0))</f>
        <v/>
      </c>
      <c r="R97" s="38">
        <f>IFERROR(IF(D97="","",VLOOKUP(D97,'produto-venda-7'!B:N,13,0)),"C")</f>
        <v/>
      </c>
      <c r="S97" s="39">
        <f>IF(D97="","",VLOOKUP(D97,'produto-estoque-total-7'!A:AB,6,0))</f>
        <v/>
      </c>
      <c r="T97" s="39">
        <f>IF(D97="","",VLOOKUP(D97,'produto-estoque-total-7'!A:AB,5,0))</f>
        <v/>
      </c>
      <c r="U97" s="40">
        <f>IF(D97="","",VLOOKUP(D97,'produto-estoque-total-7'!A:AB,11,0))</f>
        <v/>
      </c>
      <c r="V97" s="41">
        <f>IF(D97="","",IFERROR(VLOOKUP(D97,'produto-entrada-7'!A:M,10,0),0))</f>
        <v/>
      </c>
      <c r="W97" s="42" t="n"/>
      <c r="X97" s="39">
        <f>IF(D97="","",VLOOKUP(D97,'produto-estoque-total-7'!A:AB,8,0))</f>
        <v/>
      </c>
      <c r="Y97" s="39">
        <f>IF(D97="","",VLOOKUP(D97,'produto-estoque-total-7'!A:AB,9,0))</f>
        <v/>
      </c>
      <c r="Z97" s="39">
        <f>IF(D97="","",VLOOKUP(D97,'produto-estoque-total-7'!A:AB,10,0))</f>
        <v/>
      </c>
      <c r="AA97" s="39">
        <f>IFERROR(IF(D97="","",VLOOKUP(D97,'produto-venda-7'!B:N,4,0)),0)</f>
        <v/>
      </c>
      <c r="AB97" s="39">
        <f>IFERROR(IF(D97="","",VLOOKUP(D97,'produto-venda-7'!B:N,5,0)),0)</f>
        <v/>
      </c>
      <c r="AC97" s="39">
        <f>IF(D97="","",IFERROR(AA97/90,0))</f>
        <v/>
      </c>
      <c r="AD97" s="36">
        <f>IF(D97="","",IFERROR(VLOOKUP(D97,'produto-entrada-7'!A:M,4,0),0))</f>
        <v/>
      </c>
      <c r="AE97" s="36">
        <f>IFERROR(IF(D97="","",VLOOKUP(D97,'produto-venda-7'!B:N,10,0)),0)</f>
        <v/>
      </c>
      <c r="AF97" s="36">
        <f>IF(D97="","",IFERROR(VLOOKUP(D97,'produto-entrada-7'!A:M,11,0),0))</f>
        <v/>
      </c>
      <c r="AG97" s="1">
        <f>IF(D97="","",IFERROR(VLOOKUP(D97,'produto-entrada-7'!A:M,12,0),0))</f>
        <v/>
      </c>
      <c r="AH97" s="1">
        <f>IF(D97="","",IFERROR(VLOOKUP(D97,'produto-entrada-7'!A:M,13,0),0))</f>
        <v/>
      </c>
      <c r="AI97" s="36">
        <f>IFERROR(IF(D97="","",VLOOKUP(D97,'produto-venda-7'!B:N,11,0)),0)</f>
        <v/>
      </c>
      <c r="AJ97" s="43">
        <f>IF(D97="","",IFERROR(AI97*AB97,0))</f>
        <v/>
      </c>
      <c r="AK97" s="44">
        <f>IFERROR(IF(D97="","",VLOOKUP(F97,'ANALISE FORNECEDOR'!$A:$I,8,0)),"")</f>
        <v/>
      </c>
      <c r="AL97" s="44">
        <f>IF(D97="","",AVERAGE(AM97,AK97))</f>
        <v/>
      </c>
      <c r="AM97" s="44">
        <f>IFERROR(IF(D97="","",VLOOKUP(F97,'ANALISE FORNECEDOR'!$A:$I,9,0)),"")</f>
        <v/>
      </c>
      <c r="AN97" s="45">
        <f>IF(D97="","",IF(Y97&gt;12,AI97*(U97+Y97),AI97*U97))</f>
        <v/>
      </c>
      <c r="AO97" s="45">
        <f>IF(D97="","",IF(Y97&gt;12,AI97*(U97+V97+Y97),AI97*(U97+V97)))</f>
        <v/>
      </c>
      <c r="AP97" s="46">
        <f>IF(D97="","",IF(Y97&gt;12,AG97*(U97+Y97),AG97*U97))</f>
        <v/>
      </c>
      <c r="AQ97" s="46">
        <f>IF(D97="","",IF(Y97&gt;12,AG97*(U97+V97+Y97),AG97*(U97+V97)))</f>
        <v/>
      </c>
      <c r="AR97" s="46">
        <f>IF(D97="","",IF(OR(R97="A",R97="AA",R97="AAA"),AP97,0))</f>
        <v/>
      </c>
      <c r="AS97" s="46">
        <f>IF(D97="","",IF(R97="B",AP97,0))</f>
        <v/>
      </c>
      <c r="AT97" s="46">
        <f>IF(D97="","",IF(R97="C",AP97,0))</f>
        <v/>
      </c>
      <c r="AU97" s="47">
        <f>IF(D97="","",IFERROR(AN97/AJ97,0))</f>
        <v/>
      </c>
      <c r="AV97" s="47">
        <f>IF(D97="","",IFERROR(((AO97)/AJ97),0))</f>
        <v/>
      </c>
      <c r="AW97" s="48">
        <f>IF(D97="","",IF(OR(S97="S",NOT(AND(ISNUMBER(AC97),ISNUMBER(AL97),AC97*AL97&gt;=0))),0,AC97*AL97))</f>
        <v/>
      </c>
      <c r="AX97" s="49">
        <f>IFERROR(IF(D97="","",AW97*AG97),0)</f>
        <v/>
      </c>
      <c r="AY97" s="48">
        <f>IF(D97="","",IF(OR(S97="S",NOT(AND(ISNUMBER(AC97),ISNUMBER(AK97),AC97*AK97&gt;=0))),0,AC97*AK97))</f>
        <v/>
      </c>
      <c r="AZ97" s="48">
        <f>IFERROR(IF(D97="","",IF(AY97=0,0,IF(((AY97)-(U97+Y97))&lt;0,0,(AY97)-U97))),0)</f>
        <v/>
      </c>
      <c r="BA97" s="49">
        <f>IF(D97="","",AZ97*AG97)</f>
        <v/>
      </c>
      <c r="BB97" s="49">
        <f>IF(D97="","",IF(OR(R97="A",R97="AA",R97="AAA"),BA97,0))</f>
        <v/>
      </c>
      <c r="BC97" s="49">
        <f>IF(D97="","",IF(R97="B",BA97,0))</f>
        <v/>
      </c>
      <c r="BD97" s="49">
        <f>IF(D97="","",IF(R97="B",BA97,0))</f>
        <v/>
      </c>
      <c r="BE97" s="49">
        <f>IF(D97="","",IF(S97="S",
1,
IF(AC97=0,
1,
IF(
IFERROR(((U97+Y97)*AG97)/((AC97*AK97)*AG97),0)&lt;0,
0,
IF(
IFERROR(((U97+Y97)*AG97)/((AC97*AK97)*AG97),0)&gt;1,
1,
IFERROR(((U97+Y97)*AG97)/((AC97*AK97)*AG97),0)
)
)
)
))</f>
        <v/>
      </c>
      <c r="BF97" s="49">
        <f>IF(D97="","",IF(S97="S",
1,
IF(AC97=0,
1,
IF(
IFERROR(((U97+V97+Y97)*AG97)/((AC97*AK97)*AG97),0)&lt;0,
0,
IF(
IFERROR(((U97+V97+Y97)*AG97)/((AC97*AK97)*AG97),0)&gt;1,
1,
IFERROR(((U97+V97+Y97)*AG97)/((AC97*AK97)*AG97),0)
)
)
)
))</f>
        <v/>
      </c>
      <c r="BG97" s="50">
        <f>IF(D97="","",IF(S97="S",0,IF(AND(ISNUMBER(AC97),ISNUMBER(AM97)),IF(OR(AC97*AM97&lt;0,ISERR(AC97*AM97)),0,AC97*AM97),0)))</f>
        <v/>
      </c>
      <c r="BH97" s="50">
        <f>IF(D97="","",IF(BY97&gt;TODAY()-60,0,IF(Y97&gt;12,MAX(0,(U97+Y97)-BG97),MAX(0,U97-BG97))))</f>
        <v/>
      </c>
      <c r="BI97" s="51">
        <f>IF(D97="","",BH97*AG97)</f>
        <v/>
      </c>
      <c r="BJ97" s="51">
        <f>IF(D97="","",IF(OR(R97="A",R97="AA",R97="AAA"),BI97,0))</f>
        <v/>
      </c>
      <c r="BK97" s="51">
        <f>IF(D97="","",IF(R97="B",BI97,0))</f>
        <v/>
      </c>
      <c r="BL97" s="51">
        <f>IF(D97="","",IF(R97="C",BI97,0))</f>
        <v/>
      </c>
      <c r="BM97" s="51">
        <f>IF(D97="","",IFERROR(MAX(0,MIN(BI97/AP97,1)),0))</f>
        <v/>
      </c>
      <c r="BN97" s="52">
        <f>IF(D97="","",AB97*AG97)</f>
        <v/>
      </c>
      <c r="BO97" s="52">
        <f>IF(D97="","",(U97+V97+X97)*AG97)</f>
        <v/>
      </c>
      <c r="BP97" s="52">
        <f>IF(D97="","",(AB97*3)*AG97)</f>
        <v/>
      </c>
      <c r="BQ97" s="52">
        <f>IF(D97="","",IF(BO97-BP97&gt;0,0,BO97-BP97))</f>
        <v/>
      </c>
      <c r="BR97" s="52">
        <f>IF(D97="","",IF(BO97-BP97-BN97&gt;0,0,BO97-BP97-BN97))</f>
        <v/>
      </c>
      <c r="BS97" s="53">
        <f>IF(D97="","",IFERROR(AB97*AI97,0))</f>
        <v/>
      </c>
      <c r="BT97" s="53">
        <f>IF(D97="","",IFERROR(IF(X97&gt;12, AI97*(U97+V97+X97), AI97*(U97+V97)),0))</f>
        <v/>
      </c>
      <c r="BU97" s="53">
        <f>IF(D97="","",IFERROR(((AB97*3)*AI97),0))</f>
        <v/>
      </c>
      <c r="BV97" s="53">
        <f>IF(D97="","",IF(BT97-BU97&gt;0,0,BT97-BU97))</f>
        <v/>
      </c>
      <c r="BW97" s="53">
        <f>IF(D97="","",IF(BT97-BU97-BS97&gt;0,0,BT97-BU97-BS97))</f>
        <v/>
      </c>
      <c r="BX97" s="36">
        <f>IF(D97="","",IFERROR(VLOOKUP(D97,'produto-entrada-7'!A:M,3,0),"SEM PEDIDO"))</f>
        <v/>
      </c>
      <c r="BY97" s="36">
        <f>IF(D97="","",VLOOKUP(D97,'produto-estoque-total-7'!A:AB,25,0))</f>
        <v/>
      </c>
      <c r="BZ97" s="36">
        <f>IF(D97="","",IFERROR(VLOOKUP(D97,'produto-estoque-total-7'!A:AB,26,0)/100,0))</f>
        <v/>
      </c>
      <c r="CA97" s="36">
        <f>IF(D97="","",IFERROR(VLOOKUP(D97,'produto-estoque-total-7'!A:AB,27,0)/100,0))</f>
        <v/>
      </c>
      <c r="CB97" s="41">
        <f>IF(D97="","",V97*AF97)</f>
        <v/>
      </c>
      <c r="CC97" s="41">
        <f>IF(D97="","",V97*AI97)</f>
        <v/>
      </c>
      <c r="CD97" s="54">
        <f>IF(D97="","",VLOOKUP(D97,'produto-estoque-total-7'!A:AB,28,0))</f>
        <v/>
      </c>
    </row>
    <row r="98">
      <c r="A98" s="36">
        <f>IF(D98="","",VLOOKUP(D98,'produto-estoque-total-7'!A:AB,3,0))</f>
        <v/>
      </c>
      <c r="B98" s="1">
        <f>IF(D98="","",VLOOKUP(D98,'produto-estoque-total-7'!A:AB,12,0))</f>
        <v/>
      </c>
      <c r="C98" s="1">
        <f>IF(D98="","",VLOOKUP(D98,'produto-estoque-total-7'!A:AB,2,0))</f>
        <v/>
      </c>
      <c r="D98" s="37">
        <f>IFERROR(IF('produto-estoque-total-7'!A97="","",'produto-estoque-total-7'!A97),"")</f>
        <v/>
      </c>
      <c r="E98" s="1">
        <f>IF(D98="","",VLOOKUP(D98,'produto-estoque-total-7'!A:AB,4,0))</f>
        <v/>
      </c>
      <c r="F98" s="36">
        <f>IF(D98="","",VLOOKUP(D98,'produto-estoque-total-7'!A:AB,13,0))</f>
        <v/>
      </c>
      <c r="G98" s="1">
        <f>IF(F98="","",VLOOKUP(F98,'FORNECEDORES X COMPRADOR'!A:D,4,0))</f>
        <v/>
      </c>
      <c r="H98" s="1">
        <f>IF(F98="","",VLOOKUP(F98,'FORNECEDORES X COMPRADOR'!A:E,5,0))</f>
        <v/>
      </c>
      <c r="I98" s="36">
        <f>IF(D98="","",VLOOKUP(D98,'produto-estoque-total-7'!A:AB,15,0))</f>
        <v/>
      </c>
      <c r="J98" s="36">
        <f>IF(D98="","",VLOOKUP(D98,'produto-estoque-total-7'!A:AB,19,0))</f>
        <v/>
      </c>
      <c r="K98" s="1">
        <f>IF(D98="","",VLOOKUP(D98,'produto-estoque-total-7'!A:AB,20,0))</f>
        <v/>
      </c>
      <c r="L98" s="36">
        <f>IF(D98="","",VLOOKUP(D98,'produto-estoque-total-7'!A:AB,17,0))</f>
        <v/>
      </c>
      <c r="M98" s="1">
        <f>IF(D98="","",VLOOKUP(D98,'produto-estoque-total-7'!A:AB,18,0))</f>
        <v/>
      </c>
      <c r="N98" s="36">
        <f>IF(D98="","",VLOOKUP(D98,'produto-estoque-total-7'!A:AB,21,0))</f>
        <v/>
      </c>
      <c r="O98" s="1">
        <f>IF(D98="","",VLOOKUP(D98,'produto-estoque-total-7'!A:AB,22,0))</f>
        <v/>
      </c>
      <c r="P98" s="36">
        <f>IF(D98="","",VLOOKUP(D98,'produto-estoque-total-7'!A:AB,23,0))</f>
        <v/>
      </c>
      <c r="Q98" s="1">
        <f>IF(D98="","",VLOOKUP(D98,'produto-estoque-total-7'!A:AB,24,0))</f>
        <v/>
      </c>
      <c r="R98" s="38">
        <f>IFERROR(IF(D98="","",VLOOKUP(D98,'produto-venda-7'!B:N,13,0)),"C")</f>
        <v/>
      </c>
      <c r="S98" s="39">
        <f>IF(D98="","",VLOOKUP(D98,'produto-estoque-total-7'!A:AB,6,0))</f>
        <v/>
      </c>
      <c r="T98" s="39">
        <f>IF(D98="","",VLOOKUP(D98,'produto-estoque-total-7'!A:AB,5,0))</f>
        <v/>
      </c>
      <c r="U98" s="40">
        <f>IF(D98="","",VLOOKUP(D98,'produto-estoque-total-7'!A:AB,11,0))</f>
        <v/>
      </c>
      <c r="V98" s="41">
        <f>IF(D98="","",IFERROR(VLOOKUP(D98,'produto-entrada-7'!A:M,10,0),0))</f>
        <v/>
      </c>
      <c r="W98" s="42" t="n"/>
      <c r="X98" s="39">
        <f>IF(D98="","",VLOOKUP(D98,'produto-estoque-total-7'!A:AB,8,0))</f>
        <v/>
      </c>
      <c r="Y98" s="39">
        <f>IF(D98="","",VLOOKUP(D98,'produto-estoque-total-7'!A:AB,9,0))</f>
        <v/>
      </c>
      <c r="Z98" s="39">
        <f>IF(D98="","",VLOOKUP(D98,'produto-estoque-total-7'!A:AB,10,0))</f>
        <v/>
      </c>
      <c r="AA98" s="39">
        <f>IFERROR(IF(D98="","",VLOOKUP(D98,'produto-venda-7'!B:N,4,0)),0)</f>
        <v/>
      </c>
      <c r="AB98" s="39">
        <f>IFERROR(IF(D98="","",VLOOKUP(D98,'produto-venda-7'!B:N,5,0)),0)</f>
        <v/>
      </c>
      <c r="AC98" s="39">
        <f>IF(D98="","",IFERROR(AA98/90,0))</f>
        <v/>
      </c>
      <c r="AD98" s="36">
        <f>IF(D98="","",IFERROR(VLOOKUP(D98,'produto-entrada-7'!A:M,4,0),0))</f>
        <v/>
      </c>
      <c r="AE98" s="36">
        <f>IFERROR(IF(D98="","",VLOOKUP(D98,'produto-venda-7'!B:N,10,0)),0)</f>
        <v/>
      </c>
      <c r="AF98" s="36">
        <f>IF(D98="","",IFERROR(VLOOKUP(D98,'produto-entrada-7'!A:M,11,0),0))</f>
        <v/>
      </c>
      <c r="AG98" s="1">
        <f>IF(D98="","",IFERROR(VLOOKUP(D98,'produto-entrada-7'!A:M,12,0),0))</f>
        <v/>
      </c>
      <c r="AH98" s="1">
        <f>IF(D98="","",IFERROR(VLOOKUP(D98,'produto-entrada-7'!A:M,13,0),0))</f>
        <v/>
      </c>
      <c r="AI98" s="36">
        <f>IFERROR(IF(D98="","",VLOOKUP(D98,'produto-venda-7'!B:N,11,0)),0)</f>
        <v/>
      </c>
      <c r="AJ98" s="43">
        <f>IF(D98="","",IFERROR(AI98*AB98,0))</f>
        <v/>
      </c>
      <c r="AK98" s="44">
        <f>IFERROR(IF(D98="","",VLOOKUP(F98,'ANALISE FORNECEDOR'!$A:$I,8,0)),"")</f>
        <v/>
      </c>
      <c r="AL98" s="44">
        <f>IF(D98="","",AVERAGE(AM98,AK98))</f>
        <v/>
      </c>
      <c r="AM98" s="44">
        <f>IFERROR(IF(D98="","",VLOOKUP(F98,'ANALISE FORNECEDOR'!$A:$I,9,0)),"")</f>
        <v/>
      </c>
      <c r="AN98" s="45">
        <f>IF(D98="","",IF(Y98&gt;12,AI98*(U98+Y98),AI98*U98))</f>
        <v/>
      </c>
      <c r="AO98" s="45">
        <f>IF(D98="","",IF(Y98&gt;12,AI98*(U98+V98+Y98),AI98*(U98+V98)))</f>
        <v/>
      </c>
      <c r="AP98" s="46">
        <f>IF(D98="","",IF(Y98&gt;12,AG98*(U98+Y98),AG98*U98))</f>
        <v/>
      </c>
      <c r="AQ98" s="46">
        <f>IF(D98="","",IF(Y98&gt;12,AG98*(U98+V98+Y98),AG98*(U98+V98)))</f>
        <v/>
      </c>
      <c r="AR98" s="46">
        <f>IF(D98="","",IF(OR(R98="A",R98="AA",R98="AAA"),AP98,0))</f>
        <v/>
      </c>
      <c r="AS98" s="46">
        <f>IF(D98="","",IF(R98="B",AP98,0))</f>
        <v/>
      </c>
      <c r="AT98" s="46">
        <f>IF(D98="","",IF(R98="C",AP98,0))</f>
        <v/>
      </c>
      <c r="AU98" s="47">
        <f>IF(D98="","",IFERROR(AN98/AJ98,0))</f>
        <v/>
      </c>
      <c r="AV98" s="47">
        <f>IF(D98="","",IFERROR(((AO98)/AJ98),0))</f>
        <v/>
      </c>
      <c r="AW98" s="48">
        <f>IF(D98="","",IF(OR(S98="S",NOT(AND(ISNUMBER(AC98),ISNUMBER(AL98),AC98*AL98&gt;=0))),0,AC98*AL98))</f>
        <v/>
      </c>
      <c r="AX98" s="49">
        <f>IFERROR(IF(D98="","",AW98*AG98),0)</f>
        <v/>
      </c>
      <c r="AY98" s="48">
        <f>IF(D98="","",IF(OR(S98="S",NOT(AND(ISNUMBER(AC98),ISNUMBER(AK98),AC98*AK98&gt;=0))),0,AC98*AK98))</f>
        <v/>
      </c>
      <c r="AZ98" s="48">
        <f>IFERROR(IF(D98="","",IF(AY98=0,0,IF(((AY98)-(U98+Y98))&lt;0,0,(AY98)-U98))),0)</f>
        <v/>
      </c>
      <c r="BA98" s="49">
        <f>IF(D98="","",AZ98*AG98)</f>
        <v/>
      </c>
      <c r="BB98" s="49">
        <f>IF(D98="","",IF(OR(R98="A",R98="AA",R98="AAA"),BA98,0))</f>
        <v/>
      </c>
      <c r="BC98" s="49">
        <f>IF(D98="","",IF(R98="B",BA98,0))</f>
        <v/>
      </c>
      <c r="BD98" s="49">
        <f>IF(D98="","",IF(R98="B",BA98,0))</f>
        <v/>
      </c>
      <c r="BE98" s="49">
        <f>IF(D98="","",IF(S98="S",
1,
IF(AC98=0,
1,
IF(
IFERROR(((U98+Y98)*AG98)/((AC98*AK98)*AG98),0)&lt;0,
0,
IF(
IFERROR(((U98+Y98)*AG98)/((AC98*AK98)*AG98),0)&gt;1,
1,
IFERROR(((U98+Y98)*AG98)/((AC98*AK98)*AG98),0)
)
)
)
))</f>
        <v/>
      </c>
      <c r="BF98" s="49">
        <f>IF(D98="","",IF(S98="S",
1,
IF(AC98=0,
1,
IF(
IFERROR(((U98+V98+Y98)*AG98)/((AC98*AK98)*AG98),0)&lt;0,
0,
IF(
IFERROR(((U98+V98+Y98)*AG98)/((AC98*AK98)*AG98),0)&gt;1,
1,
IFERROR(((U98+V98+Y98)*AG98)/((AC98*AK98)*AG98),0)
)
)
)
))</f>
        <v/>
      </c>
      <c r="BG98" s="50">
        <f>IF(D98="","",IF(S98="S",0,IF(AND(ISNUMBER(AC98),ISNUMBER(AM98)),IF(OR(AC98*AM98&lt;0,ISERR(AC98*AM98)),0,AC98*AM98),0)))</f>
        <v/>
      </c>
      <c r="BH98" s="50">
        <f>IF(D98="","",IF(BY98&gt;TODAY()-60,0,IF(Y98&gt;12,MAX(0,(U98+Y98)-BG98),MAX(0,U98-BG98))))</f>
        <v/>
      </c>
      <c r="BI98" s="51">
        <f>IF(D98="","",BH98*AG98)</f>
        <v/>
      </c>
      <c r="BJ98" s="51">
        <f>IF(D98="","",IF(OR(R98="A",R98="AA",R98="AAA"),BI98,0))</f>
        <v/>
      </c>
      <c r="BK98" s="51">
        <f>IF(D98="","",IF(R98="B",BI98,0))</f>
        <v/>
      </c>
      <c r="BL98" s="51">
        <f>IF(D98="","",IF(R98="C",BI98,0))</f>
        <v/>
      </c>
      <c r="BM98" s="51">
        <f>IF(D98="","",IFERROR(MAX(0,MIN(BI98/AP98,1)),0))</f>
        <v/>
      </c>
      <c r="BN98" s="52">
        <f>IF(D98="","",AB98*AG98)</f>
        <v/>
      </c>
      <c r="BO98" s="52">
        <f>IF(D98="","",(U98+V98+X98)*AG98)</f>
        <v/>
      </c>
      <c r="BP98" s="52">
        <f>IF(D98="","",(AB98*3)*AG98)</f>
        <v/>
      </c>
      <c r="BQ98" s="52">
        <f>IF(D98="","",IF(BO98-BP98&gt;0,0,BO98-BP98))</f>
        <v/>
      </c>
      <c r="BR98" s="52">
        <f>IF(D98="","",IF(BO98-BP98-BN98&gt;0,0,BO98-BP98-BN98))</f>
        <v/>
      </c>
      <c r="BS98" s="53">
        <f>IF(D98="","",IFERROR(AB98*AI98,0))</f>
        <v/>
      </c>
      <c r="BT98" s="53">
        <f>IF(D98="","",IFERROR(IF(X98&gt;12, AI98*(U98+V98+X98), AI98*(U98+V98)),0))</f>
        <v/>
      </c>
      <c r="BU98" s="53">
        <f>IF(D98="","",IFERROR(((AB98*3)*AI98),0))</f>
        <v/>
      </c>
      <c r="BV98" s="53">
        <f>IF(D98="","",IF(BT98-BU98&gt;0,0,BT98-BU98))</f>
        <v/>
      </c>
      <c r="BW98" s="53">
        <f>IF(D98="","",IF(BT98-BU98-BS98&gt;0,0,BT98-BU98-BS98))</f>
        <v/>
      </c>
      <c r="BX98" s="36">
        <f>IF(D98="","",IFERROR(VLOOKUP(D98,'produto-entrada-7'!A:M,3,0),"SEM PEDIDO"))</f>
        <v/>
      </c>
      <c r="BY98" s="36">
        <f>IF(D98="","",VLOOKUP(D98,'produto-estoque-total-7'!A:AB,25,0))</f>
        <v/>
      </c>
      <c r="BZ98" s="36">
        <f>IF(D98="","",IFERROR(VLOOKUP(D98,'produto-estoque-total-7'!A:AB,26,0)/100,0))</f>
        <v/>
      </c>
      <c r="CA98" s="36">
        <f>IF(D98="","",IFERROR(VLOOKUP(D98,'produto-estoque-total-7'!A:AB,27,0)/100,0))</f>
        <v/>
      </c>
      <c r="CB98" s="41">
        <f>IF(D98="","",V98*AF98)</f>
        <v/>
      </c>
      <c r="CC98" s="41">
        <f>IF(D98="","",V98*AI98)</f>
        <v/>
      </c>
      <c r="CD98" s="54">
        <f>IF(D98="","",VLOOKUP(D98,'produto-estoque-total-7'!A:AB,28,0))</f>
        <v/>
      </c>
    </row>
    <row r="99">
      <c r="A99" s="36">
        <f>IF(D99="","",VLOOKUP(D99,'produto-estoque-total-7'!A:AB,3,0))</f>
        <v/>
      </c>
      <c r="B99" s="1">
        <f>IF(D99="","",VLOOKUP(D99,'produto-estoque-total-7'!A:AB,12,0))</f>
        <v/>
      </c>
      <c r="C99" s="1">
        <f>IF(D99="","",VLOOKUP(D99,'produto-estoque-total-7'!A:AB,2,0))</f>
        <v/>
      </c>
      <c r="D99" s="37">
        <f>IFERROR(IF('produto-estoque-total-7'!A98="","",'produto-estoque-total-7'!A98),"")</f>
        <v/>
      </c>
      <c r="E99" s="1">
        <f>IF(D99="","",VLOOKUP(D99,'produto-estoque-total-7'!A:AB,4,0))</f>
        <v/>
      </c>
      <c r="F99" s="36">
        <f>IF(D99="","",VLOOKUP(D99,'produto-estoque-total-7'!A:AB,13,0))</f>
        <v/>
      </c>
      <c r="G99" s="1">
        <f>IF(F99="","",VLOOKUP(F99,'FORNECEDORES X COMPRADOR'!A:D,4,0))</f>
        <v/>
      </c>
      <c r="H99" s="1">
        <f>IF(F99="","",VLOOKUP(F99,'FORNECEDORES X COMPRADOR'!A:E,5,0))</f>
        <v/>
      </c>
      <c r="I99" s="36">
        <f>IF(D99="","",VLOOKUP(D99,'produto-estoque-total-7'!A:AB,15,0))</f>
        <v/>
      </c>
      <c r="J99" s="36">
        <f>IF(D99="","",VLOOKUP(D99,'produto-estoque-total-7'!A:AB,19,0))</f>
        <v/>
      </c>
      <c r="K99" s="1">
        <f>IF(D99="","",VLOOKUP(D99,'produto-estoque-total-7'!A:AB,20,0))</f>
        <v/>
      </c>
      <c r="L99" s="36">
        <f>IF(D99="","",VLOOKUP(D99,'produto-estoque-total-7'!A:AB,17,0))</f>
        <v/>
      </c>
      <c r="M99" s="1">
        <f>IF(D99="","",VLOOKUP(D99,'produto-estoque-total-7'!A:AB,18,0))</f>
        <v/>
      </c>
      <c r="N99" s="36">
        <f>IF(D99="","",VLOOKUP(D99,'produto-estoque-total-7'!A:AB,21,0))</f>
        <v/>
      </c>
      <c r="O99" s="1">
        <f>IF(D99="","",VLOOKUP(D99,'produto-estoque-total-7'!A:AB,22,0))</f>
        <v/>
      </c>
      <c r="P99" s="36">
        <f>IF(D99="","",VLOOKUP(D99,'produto-estoque-total-7'!A:AB,23,0))</f>
        <v/>
      </c>
      <c r="Q99" s="1">
        <f>IF(D99="","",VLOOKUP(D99,'produto-estoque-total-7'!A:AB,24,0))</f>
        <v/>
      </c>
      <c r="R99" s="38">
        <f>IFERROR(IF(D99="","",VLOOKUP(D99,'produto-venda-7'!B:N,13,0)),"C")</f>
        <v/>
      </c>
      <c r="S99" s="39">
        <f>IF(D99="","",VLOOKUP(D99,'produto-estoque-total-7'!A:AB,6,0))</f>
        <v/>
      </c>
      <c r="T99" s="39">
        <f>IF(D99="","",VLOOKUP(D99,'produto-estoque-total-7'!A:AB,5,0))</f>
        <v/>
      </c>
      <c r="U99" s="40">
        <f>IF(D99="","",VLOOKUP(D99,'produto-estoque-total-7'!A:AB,11,0))</f>
        <v/>
      </c>
      <c r="V99" s="41">
        <f>IF(D99="","",IFERROR(VLOOKUP(D99,'produto-entrada-7'!A:M,10,0),0))</f>
        <v/>
      </c>
      <c r="W99" s="42" t="n"/>
      <c r="X99" s="39">
        <f>IF(D99="","",VLOOKUP(D99,'produto-estoque-total-7'!A:AB,8,0))</f>
        <v/>
      </c>
      <c r="Y99" s="39">
        <f>IF(D99="","",VLOOKUP(D99,'produto-estoque-total-7'!A:AB,9,0))</f>
        <v/>
      </c>
      <c r="Z99" s="39">
        <f>IF(D99="","",VLOOKUP(D99,'produto-estoque-total-7'!A:AB,10,0))</f>
        <v/>
      </c>
      <c r="AA99" s="39">
        <f>IFERROR(IF(D99="","",VLOOKUP(D99,'produto-venda-7'!B:N,4,0)),0)</f>
        <v/>
      </c>
      <c r="AB99" s="39">
        <f>IFERROR(IF(D99="","",VLOOKUP(D99,'produto-venda-7'!B:N,5,0)),0)</f>
        <v/>
      </c>
      <c r="AC99" s="39">
        <f>IF(D99="","",IFERROR(AA99/90,0))</f>
        <v/>
      </c>
      <c r="AD99" s="36">
        <f>IF(D99="","",IFERROR(VLOOKUP(D99,'produto-entrada-7'!A:M,4,0),0))</f>
        <v/>
      </c>
      <c r="AE99" s="36">
        <f>IFERROR(IF(D99="","",VLOOKUP(D99,'produto-venda-7'!B:N,10,0)),0)</f>
        <v/>
      </c>
      <c r="AF99" s="36">
        <f>IF(D99="","",IFERROR(VLOOKUP(D99,'produto-entrada-7'!A:M,11,0),0))</f>
        <v/>
      </c>
      <c r="AG99" s="1">
        <f>IF(D99="","",IFERROR(VLOOKUP(D99,'produto-entrada-7'!A:M,12,0),0))</f>
        <v/>
      </c>
      <c r="AH99" s="1">
        <f>IF(D99="","",IFERROR(VLOOKUP(D99,'produto-entrada-7'!A:M,13,0),0))</f>
        <v/>
      </c>
      <c r="AI99" s="36">
        <f>IFERROR(IF(D99="","",VLOOKUP(D99,'produto-venda-7'!B:N,11,0)),0)</f>
        <v/>
      </c>
      <c r="AJ99" s="43">
        <f>IF(D99="","",IFERROR(AI99*AB99,0))</f>
        <v/>
      </c>
      <c r="AK99" s="44">
        <f>IFERROR(IF(D99="","",VLOOKUP(F99,'ANALISE FORNECEDOR'!$A:$I,8,0)),"")</f>
        <v/>
      </c>
      <c r="AL99" s="44">
        <f>IF(D99="","",AVERAGE(AM99,AK99))</f>
        <v/>
      </c>
      <c r="AM99" s="44">
        <f>IFERROR(IF(D99="","",VLOOKUP(F99,'ANALISE FORNECEDOR'!$A:$I,9,0)),"")</f>
        <v/>
      </c>
      <c r="AN99" s="45">
        <f>IF(D99="","",IF(Y99&gt;12,AI99*(U99+Y99),AI99*U99))</f>
        <v/>
      </c>
      <c r="AO99" s="45">
        <f>IF(D99="","",IF(Y99&gt;12,AI99*(U99+V99+Y99),AI99*(U99+V99)))</f>
        <v/>
      </c>
      <c r="AP99" s="46">
        <f>IF(D99="","",IF(Y99&gt;12,AG99*(U99+Y99),AG99*U99))</f>
        <v/>
      </c>
      <c r="AQ99" s="46">
        <f>IF(D99="","",IF(Y99&gt;12,AG99*(U99+V99+Y99),AG99*(U99+V99)))</f>
        <v/>
      </c>
      <c r="AR99" s="46">
        <f>IF(D99="","",IF(OR(R99="A",R99="AA",R99="AAA"),AP99,0))</f>
        <v/>
      </c>
      <c r="AS99" s="46">
        <f>IF(D99="","",IF(R99="B",AP99,0))</f>
        <v/>
      </c>
      <c r="AT99" s="46">
        <f>IF(D99="","",IF(R99="C",AP99,0))</f>
        <v/>
      </c>
      <c r="AU99" s="47">
        <f>IF(D99="","",IFERROR(AN99/AJ99,0))</f>
        <v/>
      </c>
      <c r="AV99" s="47">
        <f>IF(D99="","",IFERROR(((AO99)/AJ99),0))</f>
        <v/>
      </c>
      <c r="AW99" s="48">
        <f>IF(D99="","",IF(OR(S99="S",NOT(AND(ISNUMBER(AC99),ISNUMBER(AL99),AC99*AL99&gt;=0))),0,AC99*AL99))</f>
        <v/>
      </c>
      <c r="AX99" s="49">
        <f>IFERROR(IF(D99="","",AW99*AG99),0)</f>
        <v/>
      </c>
      <c r="AY99" s="48">
        <f>IF(D99="","",IF(OR(S99="S",NOT(AND(ISNUMBER(AC99),ISNUMBER(AK99),AC99*AK99&gt;=0))),0,AC99*AK99))</f>
        <v/>
      </c>
      <c r="AZ99" s="48">
        <f>IFERROR(IF(D99="","",IF(AY99=0,0,IF(((AY99)-(U99+Y99))&lt;0,0,(AY99)-U99))),0)</f>
        <v/>
      </c>
      <c r="BA99" s="49">
        <f>IF(D99="","",AZ99*AG99)</f>
        <v/>
      </c>
      <c r="BB99" s="49">
        <f>IF(D99="","",IF(OR(R99="A",R99="AA",R99="AAA"),BA99,0))</f>
        <v/>
      </c>
      <c r="BC99" s="49">
        <f>IF(D99="","",IF(R99="B",BA99,0))</f>
        <v/>
      </c>
      <c r="BD99" s="49">
        <f>IF(D99="","",IF(R99="B",BA99,0))</f>
        <v/>
      </c>
      <c r="BE99" s="49">
        <f>IF(D99="","",IF(S99="S",
1,
IF(AC99=0,
1,
IF(
IFERROR(((U99+Y99)*AG99)/((AC99*AK99)*AG99),0)&lt;0,
0,
IF(
IFERROR(((U99+Y99)*AG99)/((AC99*AK99)*AG99),0)&gt;1,
1,
IFERROR(((U99+Y99)*AG99)/((AC99*AK99)*AG99),0)
)
)
)
))</f>
        <v/>
      </c>
      <c r="BF99" s="49">
        <f>IF(D99="","",IF(S99="S",
1,
IF(AC99=0,
1,
IF(
IFERROR(((U99+V99+Y99)*AG99)/((AC99*AK99)*AG99),0)&lt;0,
0,
IF(
IFERROR(((U99+V99+Y99)*AG99)/((AC99*AK99)*AG99),0)&gt;1,
1,
IFERROR(((U99+V99+Y99)*AG99)/((AC99*AK99)*AG99),0)
)
)
)
))</f>
        <v/>
      </c>
      <c r="BG99" s="50">
        <f>IF(D99="","",IF(S99="S",0,IF(AND(ISNUMBER(AC99),ISNUMBER(AM99)),IF(OR(AC99*AM99&lt;0,ISERR(AC99*AM99)),0,AC99*AM99),0)))</f>
        <v/>
      </c>
      <c r="BH99" s="50">
        <f>IF(D99="","",IF(BY99&gt;TODAY()-60,0,IF(Y99&gt;12,MAX(0,(U99+Y99)-BG99),MAX(0,U99-BG99))))</f>
        <v/>
      </c>
      <c r="BI99" s="51">
        <f>IF(D99="","",BH99*AG99)</f>
        <v/>
      </c>
      <c r="BJ99" s="51">
        <f>IF(D99="","",IF(OR(R99="A",R99="AA",R99="AAA"),BI99,0))</f>
        <v/>
      </c>
      <c r="BK99" s="51">
        <f>IF(D99="","",IF(R99="B",BI99,0))</f>
        <v/>
      </c>
      <c r="BL99" s="51">
        <f>IF(D99="","",IF(R99="C",BI99,0))</f>
        <v/>
      </c>
      <c r="BM99" s="51">
        <f>IF(D99="","",IFERROR(MAX(0,MIN(BI99/AP99,1)),0))</f>
        <v/>
      </c>
      <c r="BN99" s="52">
        <f>IF(D99="","",AB99*AG99)</f>
        <v/>
      </c>
      <c r="BO99" s="52">
        <f>IF(D99="","",(U99+V99+X99)*AG99)</f>
        <v/>
      </c>
      <c r="BP99" s="52">
        <f>IF(D99="","",(AB99*3)*AG99)</f>
        <v/>
      </c>
      <c r="BQ99" s="52">
        <f>IF(D99="","",IF(BO99-BP99&gt;0,0,BO99-BP99))</f>
        <v/>
      </c>
      <c r="BR99" s="52">
        <f>IF(D99="","",IF(BO99-BP99-BN99&gt;0,0,BO99-BP99-BN99))</f>
        <v/>
      </c>
      <c r="BS99" s="53">
        <f>IF(D99="","",IFERROR(AB99*AI99,0))</f>
        <v/>
      </c>
      <c r="BT99" s="53">
        <f>IF(D99="","",IFERROR(IF(X99&gt;12, AI99*(U99+V99+X99), AI99*(U99+V99)),0))</f>
        <v/>
      </c>
      <c r="BU99" s="53">
        <f>IF(D99="","",IFERROR(((AB99*3)*AI99),0))</f>
        <v/>
      </c>
      <c r="BV99" s="53">
        <f>IF(D99="","",IF(BT99-BU99&gt;0,0,BT99-BU99))</f>
        <v/>
      </c>
      <c r="BW99" s="53">
        <f>IF(D99="","",IF(BT99-BU99-BS99&gt;0,0,BT99-BU99-BS99))</f>
        <v/>
      </c>
      <c r="BX99" s="36">
        <f>IF(D99="","",IFERROR(VLOOKUP(D99,'produto-entrada-7'!A:M,3,0),"SEM PEDIDO"))</f>
        <v/>
      </c>
      <c r="BY99" s="36">
        <f>IF(D99="","",VLOOKUP(D99,'produto-estoque-total-7'!A:AB,25,0))</f>
        <v/>
      </c>
      <c r="BZ99" s="36">
        <f>IF(D99="","",IFERROR(VLOOKUP(D99,'produto-estoque-total-7'!A:AB,26,0)/100,0))</f>
        <v/>
      </c>
      <c r="CA99" s="36">
        <f>IF(D99="","",IFERROR(VLOOKUP(D99,'produto-estoque-total-7'!A:AB,27,0)/100,0))</f>
        <v/>
      </c>
      <c r="CB99" s="41">
        <f>IF(D99="","",V99*AF99)</f>
        <v/>
      </c>
      <c r="CC99" s="41">
        <f>IF(D99="","",V99*AI99)</f>
        <v/>
      </c>
      <c r="CD99" s="54">
        <f>IF(D99="","",VLOOKUP(D99,'produto-estoque-total-7'!A:AB,28,0))</f>
        <v/>
      </c>
    </row>
    <row r="100">
      <c r="A100" s="36">
        <f>IF(D100="","",VLOOKUP(D100,'produto-estoque-total-7'!A:AB,3,0))</f>
        <v/>
      </c>
      <c r="B100" s="1">
        <f>IF(D100="","",VLOOKUP(D100,'produto-estoque-total-7'!A:AB,12,0))</f>
        <v/>
      </c>
      <c r="C100" s="1">
        <f>IF(D100="","",VLOOKUP(D100,'produto-estoque-total-7'!A:AB,2,0))</f>
        <v/>
      </c>
      <c r="D100" s="37">
        <f>IFERROR(IF('produto-estoque-total-7'!A99="","",'produto-estoque-total-7'!A99),"")</f>
        <v/>
      </c>
      <c r="E100" s="1">
        <f>IF(D100="","",VLOOKUP(D100,'produto-estoque-total-7'!A:AB,4,0))</f>
        <v/>
      </c>
      <c r="F100" s="36">
        <f>IF(D100="","",VLOOKUP(D100,'produto-estoque-total-7'!A:AB,13,0))</f>
        <v/>
      </c>
      <c r="G100" s="1">
        <f>IF(F100="","",VLOOKUP(F100,'FORNECEDORES X COMPRADOR'!A:D,4,0))</f>
        <v/>
      </c>
      <c r="H100" s="1">
        <f>IF(F100="","",VLOOKUP(F100,'FORNECEDORES X COMPRADOR'!A:E,5,0))</f>
        <v/>
      </c>
      <c r="I100" s="36">
        <f>IF(D100="","",VLOOKUP(D100,'produto-estoque-total-7'!A:AB,15,0))</f>
        <v/>
      </c>
      <c r="J100" s="36">
        <f>IF(D100="","",VLOOKUP(D100,'produto-estoque-total-7'!A:AB,19,0))</f>
        <v/>
      </c>
      <c r="K100" s="1">
        <f>IF(D100="","",VLOOKUP(D100,'produto-estoque-total-7'!A:AB,20,0))</f>
        <v/>
      </c>
      <c r="L100" s="36">
        <f>IF(D100="","",VLOOKUP(D100,'produto-estoque-total-7'!A:AB,17,0))</f>
        <v/>
      </c>
      <c r="M100" s="1">
        <f>IF(D100="","",VLOOKUP(D100,'produto-estoque-total-7'!A:AB,18,0))</f>
        <v/>
      </c>
      <c r="N100" s="36">
        <f>IF(D100="","",VLOOKUP(D100,'produto-estoque-total-7'!A:AB,21,0))</f>
        <v/>
      </c>
      <c r="O100" s="1">
        <f>IF(D100="","",VLOOKUP(D100,'produto-estoque-total-7'!A:AB,22,0))</f>
        <v/>
      </c>
      <c r="P100" s="36">
        <f>IF(D100="","",VLOOKUP(D100,'produto-estoque-total-7'!A:AB,23,0))</f>
        <v/>
      </c>
      <c r="Q100" s="1">
        <f>IF(D100="","",VLOOKUP(D100,'produto-estoque-total-7'!A:AB,24,0))</f>
        <v/>
      </c>
      <c r="R100" s="38">
        <f>IFERROR(IF(D100="","",VLOOKUP(D100,'produto-venda-7'!B:N,13,0)),"C")</f>
        <v/>
      </c>
      <c r="S100" s="39">
        <f>IF(D100="","",VLOOKUP(D100,'produto-estoque-total-7'!A:AB,6,0))</f>
        <v/>
      </c>
      <c r="T100" s="39">
        <f>IF(D100="","",VLOOKUP(D100,'produto-estoque-total-7'!A:AB,5,0))</f>
        <v/>
      </c>
      <c r="U100" s="40">
        <f>IF(D100="","",VLOOKUP(D100,'produto-estoque-total-7'!A:AB,11,0))</f>
        <v/>
      </c>
      <c r="V100" s="41">
        <f>IF(D100="","",IFERROR(VLOOKUP(D100,'produto-entrada-7'!A:M,10,0),0))</f>
        <v/>
      </c>
      <c r="W100" s="42" t="n"/>
      <c r="X100" s="39">
        <f>IF(D100="","",VLOOKUP(D100,'produto-estoque-total-7'!A:AB,8,0))</f>
        <v/>
      </c>
      <c r="Y100" s="39">
        <f>IF(D100="","",VLOOKUP(D100,'produto-estoque-total-7'!A:AB,9,0))</f>
        <v/>
      </c>
      <c r="Z100" s="39">
        <f>IF(D100="","",VLOOKUP(D100,'produto-estoque-total-7'!A:AB,10,0))</f>
        <v/>
      </c>
      <c r="AA100" s="39">
        <f>IFERROR(IF(D100="","",VLOOKUP(D100,'produto-venda-7'!B:N,4,0)),0)</f>
        <v/>
      </c>
      <c r="AB100" s="39">
        <f>IFERROR(IF(D100="","",VLOOKUP(D100,'produto-venda-7'!B:N,5,0)),0)</f>
        <v/>
      </c>
      <c r="AC100" s="39">
        <f>IF(D100="","",IFERROR(AA100/90,0))</f>
        <v/>
      </c>
      <c r="AD100" s="36">
        <f>IF(D100="","",IFERROR(VLOOKUP(D100,'produto-entrada-7'!A:M,4,0),0))</f>
        <v/>
      </c>
      <c r="AE100" s="36">
        <f>IFERROR(IF(D100="","",VLOOKUP(D100,'produto-venda-7'!B:N,10,0)),0)</f>
        <v/>
      </c>
      <c r="AF100" s="36">
        <f>IF(D100="","",IFERROR(VLOOKUP(D100,'produto-entrada-7'!A:M,11,0),0))</f>
        <v/>
      </c>
      <c r="AG100" s="1">
        <f>IF(D100="","",IFERROR(VLOOKUP(D100,'produto-entrada-7'!A:M,12,0),0))</f>
        <v/>
      </c>
      <c r="AH100" s="1">
        <f>IF(D100="","",IFERROR(VLOOKUP(D100,'produto-entrada-7'!A:M,13,0),0))</f>
        <v/>
      </c>
      <c r="AI100" s="36">
        <f>IFERROR(IF(D100="","",VLOOKUP(D100,'produto-venda-7'!B:N,11,0)),0)</f>
        <v/>
      </c>
      <c r="AJ100" s="43">
        <f>IF(D100="","",IFERROR(AI100*AB100,0))</f>
        <v/>
      </c>
      <c r="AK100" s="44">
        <f>IFERROR(IF(D100="","",VLOOKUP(F100,'ANALISE FORNECEDOR'!$A:$I,8,0)),"")</f>
        <v/>
      </c>
      <c r="AL100" s="44">
        <f>IF(D100="","",AVERAGE(AM100,AK100))</f>
        <v/>
      </c>
      <c r="AM100" s="44">
        <f>IFERROR(IF(D100="","",VLOOKUP(F100,'ANALISE FORNECEDOR'!$A:$I,9,0)),"")</f>
        <v/>
      </c>
      <c r="AN100" s="45">
        <f>IF(D100="","",IF(Y100&gt;12,AI100*(U100+Y100),AI100*U100))</f>
        <v/>
      </c>
      <c r="AO100" s="45">
        <f>IF(D100="","",IF(Y100&gt;12,AI100*(U100+V100+Y100),AI100*(U100+V100)))</f>
        <v/>
      </c>
      <c r="AP100" s="46">
        <f>IF(D100="","",IF(Y100&gt;12,AG100*(U100+Y100),AG100*U100))</f>
        <v/>
      </c>
      <c r="AQ100" s="46">
        <f>IF(D100="","",IF(Y100&gt;12,AG100*(U100+V100+Y100),AG100*(U100+V100)))</f>
        <v/>
      </c>
      <c r="AR100" s="46">
        <f>IF(D100="","",IF(OR(R100="A",R100="AA",R100="AAA"),AP100,0))</f>
        <v/>
      </c>
      <c r="AS100" s="46">
        <f>IF(D100="","",IF(R100="B",AP100,0))</f>
        <v/>
      </c>
      <c r="AT100" s="46">
        <f>IF(D100="","",IF(R100="C",AP100,0))</f>
        <v/>
      </c>
      <c r="AU100" s="47">
        <f>IF(D100="","",IFERROR(AN100/AJ100,0))</f>
        <v/>
      </c>
      <c r="AV100" s="47">
        <f>IF(D100="","",IFERROR(((AO100)/AJ100),0))</f>
        <v/>
      </c>
      <c r="AW100" s="48">
        <f>IF(D100="","",IF(OR(S100="S",NOT(AND(ISNUMBER(AC100),ISNUMBER(AL100),AC100*AL100&gt;=0))),0,AC100*AL100))</f>
        <v/>
      </c>
      <c r="AX100" s="49">
        <f>IFERROR(IF(D100="","",AW100*AG100),0)</f>
        <v/>
      </c>
      <c r="AY100" s="48">
        <f>IF(D100="","",IF(OR(S100="S",NOT(AND(ISNUMBER(AC100),ISNUMBER(AK100),AC100*AK100&gt;=0))),0,AC100*AK100))</f>
        <v/>
      </c>
      <c r="AZ100" s="48">
        <f>IFERROR(IF(D100="","",IF(AY100=0,0,IF(((AY100)-(U100+Y100))&lt;0,0,(AY100)-U100))),0)</f>
        <v/>
      </c>
      <c r="BA100" s="49">
        <f>IF(D100="","",AZ100*AG100)</f>
        <v/>
      </c>
      <c r="BB100" s="49">
        <f>IF(D100="","",IF(OR(R100="A",R100="AA",R100="AAA"),BA100,0))</f>
        <v/>
      </c>
      <c r="BC100" s="49">
        <f>IF(D100="","",IF(R100="B",BA100,0))</f>
        <v/>
      </c>
      <c r="BD100" s="49">
        <f>IF(D100="","",IF(R100="B",BA100,0))</f>
        <v/>
      </c>
      <c r="BE100" s="49">
        <f>IF(D100="","",IF(S100="S",
1,
IF(AC100=0,
1,
IF(
IFERROR(((U100+Y100)*AG100)/((AC100*AK100)*AG100),0)&lt;0,
0,
IF(
IFERROR(((U100+Y100)*AG100)/((AC100*AK100)*AG100),0)&gt;1,
1,
IFERROR(((U100+Y100)*AG100)/((AC100*AK100)*AG100),0)
)
)
)
))</f>
        <v/>
      </c>
      <c r="BF100" s="49">
        <f>IF(D100="","",IF(S100="S",
1,
IF(AC100=0,
1,
IF(
IFERROR(((U100+V100+Y100)*AG100)/((AC100*AK100)*AG100),0)&lt;0,
0,
IF(
IFERROR(((U100+V100+Y100)*AG100)/((AC100*AK100)*AG100),0)&gt;1,
1,
IFERROR(((U100+V100+Y100)*AG100)/((AC100*AK100)*AG100),0)
)
)
)
))</f>
        <v/>
      </c>
      <c r="BG100" s="50">
        <f>IF(D100="","",IF(S100="S",0,IF(AND(ISNUMBER(AC100),ISNUMBER(AM100)),IF(OR(AC100*AM100&lt;0,ISERR(AC100*AM100)),0,AC100*AM100),0)))</f>
        <v/>
      </c>
      <c r="BH100" s="50">
        <f>IF(D100="","",IF(BY100&gt;TODAY()-60,0,IF(Y100&gt;12,MAX(0,(U100+Y100)-BG100),MAX(0,U100-BG100))))</f>
        <v/>
      </c>
      <c r="BI100" s="51">
        <f>IF(D100="","",BH100*AG100)</f>
        <v/>
      </c>
      <c r="BJ100" s="51">
        <f>IF(D100="","",IF(OR(R100="A",R100="AA",R100="AAA"),BI100,0))</f>
        <v/>
      </c>
      <c r="BK100" s="51">
        <f>IF(D100="","",IF(R100="B",BI100,0))</f>
        <v/>
      </c>
      <c r="BL100" s="51">
        <f>IF(D100="","",IF(R100="C",BI100,0))</f>
        <v/>
      </c>
      <c r="BM100" s="51">
        <f>IF(D100="","",IFERROR(MAX(0,MIN(BI100/AP100,1)),0))</f>
        <v/>
      </c>
      <c r="BN100" s="52">
        <f>IF(D100="","",AB100*AG100)</f>
        <v/>
      </c>
      <c r="BO100" s="52">
        <f>IF(D100="","",(U100+V100+X100)*AG100)</f>
        <v/>
      </c>
      <c r="BP100" s="52">
        <f>IF(D100="","",(AB100*3)*AG100)</f>
        <v/>
      </c>
      <c r="BQ100" s="52">
        <f>IF(D100="","",IF(BO100-BP100&gt;0,0,BO100-BP100))</f>
        <v/>
      </c>
      <c r="BR100" s="52">
        <f>IF(D100="","",IF(BO100-BP100-BN100&gt;0,0,BO100-BP100-BN100))</f>
        <v/>
      </c>
      <c r="BS100" s="53">
        <f>IF(D100="","",IFERROR(AB100*AI100,0))</f>
        <v/>
      </c>
      <c r="BT100" s="53">
        <f>IF(D100="","",IFERROR(IF(X100&gt;12, AI100*(U100+V100+X100), AI100*(U100+V100)),0))</f>
        <v/>
      </c>
      <c r="BU100" s="53">
        <f>IF(D100="","",IFERROR(((AB100*3)*AI100),0))</f>
        <v/>
      </c>
      <c r="BV100" s="53">
        <f>IF(D100="","",IF(BT100-BU100&gt;0,0,BT100-BU100))</f>
        <v/>
      </c>
      <c r="BW100" s="53">
        <f>IF(D100="","",IF(BT100-BU100-BS100&gt;0,0,BT100-BU100-BS100))</f>
        <v/>
      </c>
      <c r="BX100" s="36">
        <f>IF(D100="","",IFERROR(VLOOKUP(D100,'produto-entrada-7'!A:M,3,0),"SEM PEDIDO"))</f>
        <v/>
      </c>
      <c r="BY100" s="36">
        <f>IF(D100="","",VLOOKUP(D100,'produto-estoque-total-7'!A:AB,25,0))</f>
        <v/>
      </c>
      <c r="BZ100" s="36">
        <f>IF(D100="","",IFERROR(VLOOKUP(D100,'produto-estoque-total-7'!A:AB,26,0)/100,0))</f>
        <v/>
      </c>
      <c r="CA100" s="36">
        <f>IF(D100="","",IFERROR(VLOOKUP(D100,'produto-estoque-total-7'!A:AB,27,0)/100,0))</f>
        <v/>
      </c>
      <c r="CB100" s="41">
        <f>IF(D100="","",V100*AF100)</f>
        <v/>
      </c>
      <c r="CC100" s="41">
        <f>IF(D100="","",V100*AI100)</f>
        <v/>
      </c>
      <c r="CD100" s="54">
        <f>IF(D100="","",VLOOKUP(D100,'produto-estoque-total-7'!A:AB,28,0))</f>
        <v/>
      </c>
    </row>
    <row r="101">
      <c r="A101" s="36">
        <f>IF(D101="","",VLOOKUP(D101,'produto-estoque-total-7'!A:AB,3,0))</f>
        <v/>
      </c>
      <c r="B101" s="1">
        <f>IF(D101="","",VLOOKUP(D101,'produto-estoque-total-7'!A:AB,12,0))</f>
        <v/>
      </c>
      <c r="C101" s="1">
        <f>IF(D101="","",VLOOKUP(D101,'produto-estoque-total-7'!A:AB,2,0))</f>
        <v/>
      </c>
      <c r="D101" s="37">
        <f>IFERROR(IF('produto-estoque-total-7'!A100="","",'produto-estoque-total-7'!A100),"")</f>
        <v/>
      </c>
      <c r="E101" s="1">
        <f>IF(D101="","",VLOOKUP(D101,'produto-estoque-total-7'!A:AB,4,0))</f>
        <v/>
      </c>
      <c r="F101" s="36">
        <f>IF(D101="","",VLOOKUP(D101,'produto-estoque-total-7'!A:AB,13,0))</f>
        <v/>
      </c>
      <c r="G101" s="1">
        <f>IF(F101="","",VLOOKUP(F101,'FORNECEDORES X COMPRADOR'!A:D,4,0))</f>
        <v/>
      </c>
      <c r="H101" s="1">
        <f>IF(F101="","",VLOOKUP(F101,'FORNECEDORES X COMPRADOR'!A:E,5,0))</f>
        <v/>
      </c>
      <c r="I101" s="36">
        <f>IF(D101="","",VLOOKUP(D101,'produto-estoque-total-7'!A:AB,15,0))</f>
        <v/>
      </c>
      <c r="J101" s="36">
        <f>IF(D101="","",VLOOKUP(D101,'produto-estoque-total-7'!A:AB,19,0))</f>
        <v/>
      </c>
      <c r="K101" s="1">
        <f>IF(D101="","",VLOOKUP(D101,'produto-estoque-total-7'!A:AB,20,0))</f>
        <v/>
      </c>
      <c r="L101" s="36">
        <f>IF(D101="","",VLOOKUP(D101,'produto-estoque-total-7'!A:AB,17,0))</f>
        <v/>
      </c>
      <c r="M101" s="1">
        <f>IF(D101="","",VLOOKUP(D101,'produto-estoque-total-7'!A:AB,18,0))</f>
        <v/>
      </c>
      <c r="N101" s="36">
        <f>IF(D101="","",VLOOKUP(D101,'produto-estoque-total-7'!A:AB,21,0))</f>
        <v/>
      </c>
      <c r="O101" s="1">
        <f>IF(D101="","",VLOOKUP(D101,'produto-estoque-total-7'!A:AB,22,0))</f>
        <v/>
      </c>
      <c r="P101" s="36">
        <f>IF(D101="","",VLOOKUP(D101,'produto-estoque-total-7'!A:AB,23,0))</f>
        <v/>
      </c>
      <c r="Q101" s="1">
        <f>IF(D101="","",VLOOKUP(D101,'produto-estoque-total-7'!A:AB,24,0))</f>
        <v/>
      </c>
      <c r="R101" s="38">
        <f>IFERROR(IF(D101="","",VLOOKUP(D101,'produto-venda-7'!B:N,13,0)),"C")</f>
        <v/>
      </c>
      <c r="S101" s="39">
        <f>IF(D101="","",VLOOKUP(D101,'produto-estoque-total-7'!A:AB,6,0))</f>
        <v/>
      </c>
      <c r="T101" s="39">
        <f>IF(D101="","",VLOOKUP(D101,'produto-estoque-total-7'!A:AB,5,0))</f>
        <v/>
      </c>
      <c r="U101" s="40">
        <f>IF(D101="","",VLOOKUP(D101,'produto-estoque-total-7'!A:AB,11,0))</f>
        <v/>
      </c>
      <c r="V101" s="41">
        <f>IF(D101="","",IFERROR(VLOOKUP(D101,'produto-entrada-7'!A:M,10,0),0))</f>
        <v/>
      </c>
      <c r="W101" s="42" t="n"/>
      <c r="X101" s="39">
        <f>IF(D101="","",VLOOKUP(D101,'produto-estoque-total-7'!A:AB,8,0))</f>
        <v/>
      </c>
      <c r="Y101" s="39">
        <f>IF(D101="","",VLOOKUP(D101,'produto-estoque-total-7'!A:AB,9,0))</f>
        <v/>
      </c>
      <c r="Z101" s="39">
        <f>IF(D101="","",VLOOKUP(D101,'produto-estoque-total-7'!A:AB,10,0))</f>
        <v/>
      </c>
      <c r="AA101" s="39">
        <f>IFERROR(IF(D101="","",VLOOKUP(D101,'produto-venda-7'!B:N,4,0)),0)</f>
        <v/>
      </c>
      <c r="AB101" s="39">
        <f>IFERROR(IF(D101="","",VLOOKUP(D101,'produto-venda-7'!B:N,5,0)),0)</f>
        <v/>
      </c>
      <c r="AC101" s="39">
        <f>IF(D101="","",IFERROR(AA101/90,0))</f>
        <v/>
      </c>
      <c r="AD101" s="36">
        <f>IF(D101="","",IFERROR(VLOOKUP(D101,'produto-entrada-7'!A:M,4,0),0))</f>
        <v/>
      </c>
      <c r="AE101" s="36">
        <f>IFERROR(IF(D101="","",VLOOKUP(D101,'produto-venda-7'!B:N,10,0)),0)</f>
        <v/>
      </c>
      <c r="AF101" s="36">
        <f>IF(D101="","",IFERROR(VLOOKUP(D101,'produto-entrada-7'!A:M,11,0),0))</f>
        <v/>
      </c>
      <c r="AG101" s="1">
        <f>IF(D101="","",IFERROR(VLOOKUP(D101,'produto-entrada-7'!A:M,12,0),0))</f>
        <v/>
      </c>
      <c r="AH101" s="1">
        <f>IF(D101="","",IFERROR(VLOOKUP(D101,'produto-entrada-7'!A:M,13,0),0))</f>
        <v/>
      </c>
      <c r="AI101" s="36">
        <f>IFERROR(IF(D101="","",VLOOKUP(D101,'produto-venda-7'!B:N,11,0)),0)</f>
        <v/>
      </c>
      <c r="AJ101" s="43">
        <f>IF(D101="","",IFERROR(AI101*AB101,0))</f>
        <v/>
      </c>
      <c r="AK101" s="44">
        <f>IFERROR(IF(D101="","",VLOOKUP(F101,'ANALISE FORNECEDOR'!$A:$I,8,0)),"")</f>
        <v/>
      </c>
      <c r="AL101" s="44">
        <f>IF(D101="","",AVERAGE(AM101,AK101))</f>
        <v/>
      </c>
      <c r="AM101" s="44">
        <f>IFERROR(IF(D101="","",VLOOKUP(F101,'ANALISE FORNECEDOR'!$A:$I,9,0)),"")</f>
        <v/>
      </c>
      <c r="AN101" s="45">
        <f>IF(D101="","",IF(Y101&gt;12,AI101*(U101+Y101),AI101*U101))</f>
        <v/>
      </c>
      <c r="AO101" s="45">
        <f>IF(D101="","",IF(Y101&gt;12,AI101*(U101+V101+Y101),AI101*(U101+V101)))</f>
        <v/>
      </c>
      <c r="AP101" s="46">
        <f>IF(D101="","",IF(Y101&gt;12,AG101*(U101+Y101),AG101*U101))</f>
        <v/>
      </c>
      <c r="AQ101" s="46">
        <f>IF(D101="","",IF(Y101&gt;12,AG101*(U101+V101+Y101),AG101*(U101+V101)))</f>
        <v/>
      </c>
      <c r="AR101" s="46">
        <f>IF(D101="","",IF(OR(R101="A",R101="AA",R101="AAA"),AP101,0))</f>
        <v/>
      </c>
      <c r="AS101" s="46">
        <f>IF(D101="","",IF(R101="B",AP101,0))</f>
        <v/>
      </c>
      <c r="AT101" s="46">
        <f>IF(D101="","",IF(R101="C",AP101,0))</f>
        <v/>
      </c>
      <c r="AU101" s="47">
        <f>IF(D101="","",IFERROR(AN101/AJ101,0))</f>
        <v/>
      </c>
      <c r="AV101" s="47">
        <f>IF(D101="","",IFERROR(((AO101)/AJ101),0))</f>
        <v/>
      </c>
      <c r="AW101" s="48">
        <f>IF(D101="","",IF(OR(S101="S",NOT(AND(ISNUMBER(AC101),ISNUMBER(AL101),AC101*AL101&gt;=0))),0,AC101*AL101))</f>
        <v/>
      </c>
      <c r="AX101" s="49">
        <f>IFERROR(IF(D101="","",AW101*AG101),0)</f>
        <v/>
      </c>
      <c r="AY101" s="48">
        <f>IF(D101="","",IF(OR(S101="S",NOT(AND(ISNUMBER(AC101),ISNUMBER(AK101),AC101*AK101&gt;=0))),0,AC101*AK101))</f>
        <v/>
      </c>
      <c r="AZ101" s="48">
        <f>IFERROR(IF(D101="","",IF(AY101=0,0,IF(((AY101)-(U101+Y101))&lt;0,0,(AY101)-U101))),0)</f>
        <v/>
      </c>
      <c r="BA101" s="49">
        <f>IF(D101="","",AZ101*AG101)</f>
        <v/>
      </c>
      <c r="BB101" s="49">
        <f>IF(D101="","",IF(OR(R101="A",R101="AA",R101="AAA"),BA101,0))</f>
        <v/>
      </c>
      <c r="BC101" s="49">
        <f>IF(D101="","",IF(R101="B",BA101,0))</f>
        <v/>
      </c>
      <c r="BD101" s="49">
        <f>IF(D101="","",IF(R101="B",BA101,0))</f>
        <v/>
      </c>
      <c r="BE101" s="49">
        <f>IF(D101="","",IF(S101="S",
1,
IF(AC101=0,
1,
IF(
IFERROR(((U101+Y101)*AG101)/((AC101*AK101)*AG101),0)&lt;0,
0,
IF(
IFERROR(((U101+Y101)*AG101)/((AC101*AK101)*AG101),0)&gt;1,
1,
IFERROR(((U101+Y101)*AG101)/((AC101*AK101)*AG101),0)
)
)
)
))</f>
        <v/>
      </c>
      <c r="BF101" s="49">
        <f>IF(D101="","",IF(S101="S",
1,
IF(AC101=0,
1,
IF(
IFERROR(((U101+V101+Y101)*AG101)/((AC101*AK101)*AG101),0)&lt;0,
0,
IF(
IFERROR(((U101+V101+Y101)*AG101)/((AC101*AK101)*AG101),0)&gt;1,
1,
IFERROR(((U101+V101+Y101)*AG101)/((AC101*AK101)*AG101),0)
)
)
)
))</f>
        <v/>
      </c>
      <c r="BG101" s="50">
        <f>IF(D101="","",IF(S101="S",0,IF(AND(ISNUMBER(AC101),ISNUMBER(AM101)),IF(OR(AC101*AM101&lt;0,ISERR(AC101*AM101)),0,AC101*AM101),0)))</f>
        <v/>
      </c>
      <c r="BH101" s="50">
        <f>IF(D101="","",IF(BY101&gt;TODAY()-60,0,IF(Y101&gt;12,MAX(0,(U101+Y101)-BG101),MAX(0,U101-BG101))))</f>
        <v/>
      </c>
      <c r="BI101" s="51">
        <f>IF(D101="","",BH101*AG101)</f>
        <v/>
      </c>
      <c r="BJ101" s="51">
        <f>IF(D101="","",IF(OR(R101="A",R101="AA",R101="AAA"),BI101,0))</f>
        <v/>
      </c>
      <c r="BK101" s="51">
        <f>IF(D101="","",IF(R101="B",BI101,0))</f>
        <v/>
      </c>
      <c r="BL101" s="51">
        <f>IF(D101="","",IF(R101="C",BI101,0))</f>
        <v/>
      </c>
      <c r="BM101" s="51">
        <f>IF(D101="","",IFERROR(MAX(0,MIN(BI101/AP101,1)),0))</f>
        <v/>
      </c>
      <c r="BN101" s="52">
        <f>IF(D101="","",AB101*AG101)</f>
        <v/>
      </c>
      <c r="BO101" s="52">
        <f>IF(D101="","",(U101+V101+X101)*AG101)</f>
        <v/>
      </c>
      <c r="BP101" s="52">
        <f>IF(D101="","",(AB101*3)*AG101)</f>
        <v/>
      </c>
      <c r="BQ101" s="52">
        <f>IF(D101="","",IF(BO101-BP101&gt;0,0,BO101-BP101))</f>
        <v/>
      </c>
      <c r="BR101" s="52">
        <f>IF(D101="","",IF(BO101-BP101-BN101&gt;0,0,BO101-BP101-BN101))</f>
        <v/>
      </c>
      <c r="BS101" s="53">
        <f>IF(D101="","",IFERROR(AB101*AI101,0))</f>
        <v/>
      </c>
      <c r="BT101" s="53">
        <f>IF(D101="","",IFERROR(IF(X101&gt;12, AI101*(U101+V101+X101), AI101*(U101+V101)),0))</f>
        <v/>
      </c>
      <c r="BU101" s="53">
        <f>IF(D101="","",IFERROR(((AB101*3)*AI101),0))</f>
        <v/>
      </c>
      <c r="BV101" s="53">
        <f>IF(D101="","",IF(BT101-BU101&gt;0,0,BT101-BU101))</f>
        <v/>
      </c>
      <c r="BW101" s="53">
        <f>IF(D101="","",IF(BT101-BU101-BS101&gt;0,0,BT101-BU101-BS101))</f>
        <v/>
      </c>
      <c r="BX101" s="36">
        <f>IF(D101="","",IFERROR(VLOOKUP(D101,'produto-entrada-7'!A:M,3,0),"SEM PEDIDO"))</f>
        <v/>
      </c>
      <c r="BY101" s="36">
        <f>IF(D101="","",VLOOKUP(D101,'produto-estoque-total-7'!A:AB,25,0))</f>
        <v/>
      </c>
      <c r="BZ101" s="36">
        <f>IF(D101="","",IFERROR(VLOOKUP(D101,'produto-estoque-total-7'!A:AB,26,0)/100,0))</f>
        <v/>
      </c>
      <c r="CA101" s="36">
        <f>IF(D101="","",IFERROR(VLOOKUP(D101,'produto-estoque-total-7'!A:AB,27,0)/100,0))</f>
        <v/>
      </c>
      <c r="CB101" s="41">
        <f>IF(D101="","",V101*AF101)</f>
        <v/>
      </c>
      <c r="CC101" s="41">
        <f>IF(D101="","",V101*AI101)</f>
        <v/>
      </c>
      <c r="CD101" s="54">
        <f>IF(D101="","",VLOOKUP(D101,'produto-estoque-total-7'!A:AB,28,0))</f>
        <v/>
      </c>
    </row>
    <row r="102">
      <c r="A102" s="36">
        <f>IF(D102="","",VLOOKUP(D102,'produto-estoque-total-7'!A:AB,3,0))</f>
        <v/>
      </c>
      <c r="B102" s="1">
        <f>IF(D102="","",VLOOKUP(D102,'produto-estoque-total-7'!A:AB,12,0))</f>
        <v/>
      </c>
      <c r="C102" s="1">
        <f>IF(D102="","",VLOOKUP(D102,'produto-estoque-total-7'!A:AB,2,0))</f>
        <v/>
      </c>
      <c r="D102" s="37">
        <f>IFERROR(IF('produto-estoque-total-7'!A101="","",'produto-estoque-total-7'!A101),"")</f>
        <v/>
      </c>
      <c r="E102" s="1">
        <f>IF(D102="","",VLOOKUP(D102,'produto-estoque-total-7'!A:AB,4,0))</f>
        <v/>
      </c>
      <c r="F102" s="36">
        <f>IF(D102="","",VLOOKUP(D102,'produto-estoque-total-7'!A:AB,13,0))</f>
        <v/>
      </c>
      <c r="G102" s="1">
        <f>IF(F102="","",VLOOKUP(F102,'FORNECEDORES X COMPRADOR'!A:D,4,0))</f>
        <v/>
      </c>
      <c r="H102" s="1">
        <f>IF(F102="","",VLOOKUP(F102,'FORNECEDORES X COMPRADOR'!A:E,5,0))</f>
        <v/>
      </c>
      <c r="I102" s="36">
        <f>IF(D102="","",VLOOKUP(D102,'produto-estoque-total-7'!A:AB,15,0))</f>
        <v/>
      </c>
      <c r="J102" s="36">
        <f>IF(D102="","",VLOOKUP(D102,'produto-estoque-total-7'!A:AB,19,0))</f>
        <v/>
      </c>
      <c r="K102" s="1">
        <f>IF(D102="","",VLOOKUP(D102,'produto-estoque-total-7'!A:AB,20,0))</f>
        <v/>
      </c>
      <c r="L102" s="36">
        <f>IF(D102="","",VLOOKUP(D102,'produto-estoque-total-7'!A:AB,17,0))</f>
        <v/>
      </c>
      <c r="M102" s="1">
        <f>IF(D102="","",VLOOKUP(D102,'produto-estoque-total-7'!A:AB,18,0))</f>
        <v/>
      </c>
      <c r="N102" s="36">
        <f>IF(D102="","",VLOOKUP(D102,'produto-estoque-total-7'!A:AB,21,0))</f>
        <v/>
      </c>
      <c r="O102" s="1">
        <f>IF(D102="","",VLOOKUP(D102,'produto-estoque-total-7'!A:AB,22,0))</f>
        <v/>
      </c>
      <c r="P102" s="36">
        <f>IF(D102="","",VLOOKUP(D102,'produto-estoque-total-7'!A:AB,23,0))</f>
        <v/>
      </c>
      <c r="Q102" s="1">
        <f>IF(D102="","",VLOOKUP(D102,'produto-estoque-total-7'!A:AB,24,0))</f>
        <v/>
      </c>
      <c r="R102" s="38">
        <f>IFERROR(IF(D102="","",VLOOKUP(D102,'produto-venda-7'!B:N,13,0)),"C")</f>
        <v/>
      </c>
      <c r="S102" s="39">
        <f>IF(D102="","",VLOOKUP(D102,'produto-estoque-total-7'!A:AB,6,0))</f>
        <v/>
      </c>
      <c r="T102" s="39">
        <f>IF(D102="","",VLOOKUP(D102,'produto-estoque-total-7'!A:AB,5,0))</f>
        <v/>
      </c>
      <c r="U102" s="40">
        <f>IF(D102="","",VLOOKUP(D102,'produto-estoque-total-7'!A:AB,11,0))</f>
        <v/>
      </c>
      <c r="V102" s="41">
        <f>IF(D102="","",IFERROR(VLOOKUP(D102,'produto-entrada-7'!A:M,10,0),0))</f>
        <v/>
      </c>
      <c r="W102" s="42" t="n"/>
      <c r="X102" s="39">
        <f>IF(D102="","",VLOOKUP(D102,'produto-estoque-total-7'!A:AB,8,0))</f>
        <v/>
      </c>
      <c r="Y102" s="39">
        <f>IF(D102="","",VLOOKUP(D102,'produto-estoque-total-7'!A:AB,9,0))</f>
        <v/>
      </c>
      <c r="Z102" s="39">
        <f>IF(D102="","",VLOOKUP(D102,'produto-estoque-total-7'!A:AB,10,0))</f>
        <v/>
      </c>
      <c r="AA102" s="39">
        <f>IFERROR(IF(D102="","",VLOOKUP(D102,'produto-venda-7'!B:N,4,0)),0)</f>
        <v/>
      </c>
      <c r="AB102" s="39">
        <f>IFERROR(IF(D102="","",VLOOKUP(D102,'produto-venda-7'!B:N,5,0)),0)</f>
        <v/>
      </c>
      <c r="AC102" s="39">
        <f>IF(D102="","",IFERROR(AA102/90,0))</f>
        <v/>
      </c>
      <c r="AD102" s="36">
        <f>IF(D102="","",IFERROR(VLOOKUP(D102,'produto-entrada-7'!A:M,4,0),0))</f>
        <v/>
      </c>
      <c r="AE102" s="36">
        <f>IFERROR(IF(D102="","",VLOOKUP(D102,'produto-venda-7'!B:N,10,0)),0)</f>
        <v/>
      </c>
      <c r="AF102" s="36">
        <f>IF(D102="","",IFERROR(VLOOKUP(D102,'produto-entrada-7'!A:M,11,0),0))</f>
        <v/>
      </c>
      <c r="AG102" s="1">
        <f>IF(D102="","",IFERROR(VLOOKUP(D102,'produto-entrada-7'!A:M,12,0),0))</f>
        <v/>
      </c>
      <c r="AH102" s="1">
        <f>IF(D102="","",IFERROR(VLOOKUP(D102,'produto-entrada-7'!A:M,13,0),0))</f>
        <v/>
      </c>
      <c r="AI102" s="36">
        <f>IFERROR(IF(D102="","",VLOOKUP(D102,'produto-venda-7'!B:N,11,0)),0)</f>
        <v/>
      </c>
      <c r="AJ102" s="43">
        <f>IF(D102="","",IFERROR(AI102*AB102,0))</f>
        <v/>
      </c>
      <c r="AK102" s="44">
        <f>IFERROR(IF(D102="","",VLOOKUP(F102,'ANALISE FORNECEDOR'!$A:$I,8,0)),"")</f>
        <v/>
      </c>
      <c r="AL102" s="44">
        <f>IF(D102="","",AVERAGE(AM102,AK102))</f>
        <v/>
      </c>
      <c r="AM102" s="44">
        <f>IFERROR(IF(D102="","",VLOOKUP(F102,'ANALISE FORNECEDOR'!$A:$I,9,0)),"")</f>
        <v/>
      </c>
      <c r="AN102" s="45">
        <f>IF(D102="","",IF(Y102&gt;12,AI102*(U102+Y102),AI102*U102))</f>
        <v/>
      </c>
      <c r="AO102" s="45">
        <f>IF(D102="","",IF(Y102&gt;12,AI102*(U102+V102+Y102),AI102*(U102+V102)))</f>
        <v/>
      </c>
      <c r="AP102" s="46">
        <f>IF(D102="","",IF(Y102&gt;12,AG102*(U102+Y102),AG102*U102))</f>
        <v/>
      </c>
      <c r="AQ102" s="46">
        <f>IF(D102="","",IF(Y102&gt;12,AG102*(U102+V102+Y102),AG102*(U102+V102)))</f>
        <v/>
      </c>
      <c r="AR102" s="46">
        <f>IF(D102="","",IF(OR(R102="A",R102="AA",R102="AAA"),AP102,0))</f>
        <v/>
      </c>
      <c r="AS102" s="46">
        <f>IF(D102="","",IF(R102="B",AP102,0))</f>
        <v/>
      </c>
      <c r="AT102" s="46">
        <f>IF(D102="","",IF(R102="C",AP102,0))</f>
        <v/>
      </c>
      <c r="AU102" s="47">
        <f>IF(D102="","",IFERROR(AN102/AJ102,0))</f>
        <v/>
      </c>
      <c r="AV102" s="47">
        <f>IF(D102="","",IFERROR(((AO102)/AJ102),0))</f>
        <v/>
      </c>
      <c r="AW102" s="48">
        <f>IF(D102="","",IF(OR(S102="S",NOT(AND(ISNUMBER(AC102),ISNUMBER(AL102),AC102*AL102&gt;=0))),0,AC102*AL102))</f>
        <v/>
      </c>
      <c r="AX102" s="49">
        <f>IFERROR(IF(D102="","",AW102*AG102),0)</f>
        <v/>
      </c>
      <c r="AY102" s="48">
        <f>IF(D102="","",IF(OR(S102="S",NOT(AND(ISNUMBER(AC102),ISNUMBER(AK102),AC102*AK102&gt;=0))),0,AC102*AK102))</f>
        <v/>
      </c>
      <c r="AZ102" s="48">
        <f>IFERROR(IF(D102="","",IF(AY102=0,0,IF(((AY102)-(U102+Y102))&lt;0,0,(AY102)-U102))),0)</f>
        <v/>
      </c>
      <c r="BA102" s="49">
        <f>IF(D102="","",AZ102*AG102)</f>
        <v/>
      </c>
      <c r="BB102" s="49">
        <f>IF(D102="","",IF(OR(R102="A",R102="AA",R102="AAA"),BA102,0))</f>
        <v/>
      </c>
      <c r="BC102" s="49">
        <f>IF(D102="","",IF(R102="B",BA102,0))</f>
        <v/>
      </c>
      <c r="BD102" s="49">
        <f>IF(D102="","",IF(R102="B",BA102,0))</f>
        <v/>
      </c>
      <c r="BE102" s="49">
        <f>IF(D102="","",IF(S102="S",
1,
IF(AC102=0,
1,
IF(
IFERROR(((U102+Y102)*AG102)/((AC102*AK102)*AG102),0)&lt;0,
0,
IF(
IFERROR(((U102+Y102)*AG102)/((AC102*AK102)*AG102),0)&gt;1,
1,
IFERROR(((U102+Y102)*AG102)/((AC102*AK102)*AG102),0)
)
)
)
))</f>
        <v/>
      </c>
      <c r="BF102" s="49">
        <f>IF(D102="","",IF(S102="S",
1,
IF(AC102=0,
1,
IF(
IFERROR(((U102+V102+Y102)*AG102)/((AC102*AK102)*AG102),0)&lt;0,
0,
IF(
IFERROR(((U102+V102+Y102)*AG102)/((AC102*AK102)*AG102),0)&gt;1,
1,
IFERROR(((U102+V102+Y102)*AG102)/((AC102*AK102)*AG102),0)
)
)
)
))</f>
        <v/>
      </c>
      <c r="BG102" s="50">
        <f>IF(D102="","",IF(S102="S",0,IF(AND(ISNUMBER(AC102),ISNUMBER(AM102)),IF(OR(AC102*AM102&lt;0,ISERR(AC102*AM102)),0,AC102*AM102),0)))</f>
        <v/>
      </c>
      <c r="BH102" s="50">
        <f>IF(D102="","",IF(BY102&gt;TODAY()-60,0,IF(Y102&gt;12,MAX(0,(U102+Y102)-BG102),MAX(0,U102-BG102))))</f>
        <v/>
      </c>
      <c r="BI102" s="51">
        <f>IF(D102="","",BH102*AG102)</f>
        <v/>
      </c>
      <c r="BJ102" s="51">
        <f>IF(D102="","",IF(OR(R102="A",R102="AA",R102="AAA"),BI102,0))</f>
        <v/>
      </c>
      <c r="BK102" s="51">
        <f>IF(D102="","",IF(R102="B",BI102,0))</f>
        <v/>
      </c>
      <c r="BL102" s="51">
        <f>IF(D102="","",IF(R102="C",BI102,0))</f>
        <v/>
      </c>
      <c r="BM102" s="51">
        <f>IF(D102="","",IFERROR(MAX(0,MIN(BI102/AP102,1)),0))</f>
        <v/>
      </c>
      <c r="BN102" s="52">
        <f>IF(D102="","",AB102*AG102)</f>
        <v/>
      </c>
      <c r="BO102" s="52">
        <f>IF(D102="","",(U102+V102+X102)*AG102)</f>
        <v/>
      </c>
      <c r="BP102" s="52">
        <f>IF(D102="","",(AB102*3)*AG102)</f>
        <v/>
      </c>
      <c r="BQ102" s="52">
        <f>IF(D102="","",IF(BO102-BP102&gt;0,0,BO102-BP102))</f>
        <v/>
      </c>
      <c r="BR102" s="52">
        <f>IF(D102="","",IF(BO102-BP102-BN102&gt;0,0,BO102-BP102-BN102))</f>
        <v/>
      </c>
      <c r="BS102" s="53">
        <f>IF(D102="","",IFERROR(AB102*AI102,0))</f>
        <v/>
      </c>
      <c r="BT102" s="53">
        <f>IF(D102="","",IFERROR(IF(X102&gt;12, AI102*(U102+V102+X102), AI102*(U102+V102)),0))</f>
        <v/>
      </c>
      <c r="BU102" s="53">
        <f>IF(D102="","",IFERROR(((AB102*3)*AI102),0))</f>
        <v/>
      </c>
      <c r="BV102" s="53">
        <f>IF(D102="","",IF(BT102-BU102&gt;0,0,BT102-BU102))</f>
        <v/>
      </c>
      <c r="BW102" s="53">
        <f>IF(D102="","",IF(BT102-BU102-BS102&gt;0,0,BT102-BU102-BS102))</f>
        <v/>
      </c>
      <c r="BX102" s="36">
        <f>IF(D102="","",IFERROR(VLOOKUP(D102,'produto-entrada-7'!A:M,3,0),"SEM PEDIDO"))</f>
        <v/>
      </c>
      <c r="BY102" s="36">
        <f>IF(D102="","",VLOOKUP(D102,'produto-estoque-total-7'!A:AB,25,0))</f>
        <v/>
      </c>
      <c r="BZ102" s="36">
        <f>IF(D102="","",IFERROR(VLOOKUP(D102,'produto-estoque-total-7'!A:AB,26,0)/100,0))</f>
        <v/>
      </c>
      <c r="CA102" s="36">
        <f>IF(D102="","",IFERROR(VLOOKUP(D102,'produto-estoque-total-7'!A:AB,27,0)/100,0))</f>
        <v/>
      </c>
      <c r="CB102" s="41">
        <f>IF(D102="","",V102*AF102)</f>
        <v/>
      </c>
      <c r="CC102" s="41">
        <f>IF(D102="","",V102*AI102)</f>
        <v/>
      </c>
      <c r="CD102" s="54">
        <f>IF(D102="","",VLOOKUP(D102,'produto-estoque-total-7'!A:AB,28,0))</f>
        <v/>
      </c>
    </row>
    <row r="103">
      <c r="A103" s="36">
        <f>IF(D103="","",VLOOKUP(D103,'produto-estoque-total-7'!A:AB,3,0))</f>
        <v/>
      </c>
      <c r="B103" s="1">
        <f>IF(D103="","",VLOOKUP(D103,'produto-estoque-total-7'!A:AB,12,0))</f>
        <v/>
      </c>
      <c r="C103" s="1">
        <f>IF(D103="","",VLOOKUP(D103,'produto-estoque-total-7'!A:AB,2,0))</f>
        <v/>
      </c>
      <c r="D103" s="37">
        <f>IFERROR(IF('produto-estoque-total-7'!A102="","",'produto-estoque-total-7'!A102),"")</f>
        <v/>
      </c>
      <c r="E103" s="1">
        <f>IF(D103="","",VLOOKUP(D103,'produto-estoque-total-7'!A:AB,4,0))</f>
        <v/>
      </c>
      <c r="F103" s="36">
        <f>IF(D103="","",VLOOKUP(D103,'produto-estoque-total-7'!A:AB,13,0))</f>
        <v/>
      </c>
      <c r="G103" s="1">
        <f>IF(F103="","",VLOOKUP(F103,'FORNECEDORES X COMPRADOR'!A:D,4,0))</f>
        <v/>
      </c>
      <c r="H103" s="1">
        <f>IF(F103="","",VLOOKUP(F103,'FORNECEDORES X COMPRADOR'!A:E,5,0))</f>
        <v/>
      </c>
      <c r="I103" s="36">
        <f>IF(D103="","",VLOOKUP(D103,'produto-estoque-total-7'!A:AB,15,0))</f>
        <v/>
      </c>
      <c r="J103" s="36">
        <f>IF(D103="","",VLOOKUP(D103,'produto-estoque-total-7'!A:AB,19,0))</f>
        <v/>
      </c>
      <c r="K103" s="1">
        <f>IF(D103="","",VLOOKUP(D103,'produto-estoque-total-7'!A:AB,20,0))</f>
        <v/>
      </c>
      <c r="L103" s="36">
        <f>IF(D103="","",VLOOKUP(D103,'produto-estoque-total-7'!A:AB,17,0))</f>
        <v/>
      </c>
      <c r="M103" s="1">
        <f>IF(D103="","",VLOOKUP(D103,'produto-estoque-total-7'!A:AB,18,0))</f>
        <v/>
      </c>
      <c r="N103" s="36">
        <f>IF(D103="","",VLOOKUP(D103,'produto-estoque-total-7'!A:AB,21,0))</f>
        <v/>
      </c>
      <c r="O103" s="1">
        <f>IF(D103="","",VLOOKUP(D103,'produto-estoque-total-7'!A:AB,22,0))</f>
        <v/>
      </c>
      <c r="P103" s="36">
        <f>IF(D103="","",VLOOKUP(D103,'produto-estoque-total-7'!A:AB,23,0))</f>
        <v/>
      </c>
      <c r="Q103" s="1">
        <f>IF(D103="","",VLOOKUP(D103,'produto-estoque-total-7'!A:AB,24,0))</f>
        <v/>
      </c>
      <c r="R103" s="38">
        <f>IFERROR(IF(D103="","",VLOOKUP(D103,'produto-venda-7'!B:N,13,0)),"C")</f>
        <v/>
      </c>
      <c r="S103" s="39">
        <f>IF(D103="","",VLOOKUP(D103,'produto-estoque-total-7'!A:AB,6,0))</f>
        <v/>
      </c>
      <c r="T103" s="39">
        <f>IF(D103="","",VLOOKUP(D103,'produto-estoque-total-7'!A:AB,5,0))</f>
        <v/>
      </c>
      <c r="U103" s="40">
        <f>IF(D103="","",VLOOKUP(D103,'produto-estoque-total-7'!A:AB,11,0))</f>
        <v/>
      </c>
      <c r="V103" s="41">
        <f>IF(D103="","",IFERROR(VLOOKUP(D103,'produto-entrada-7'!A:M,10,0),0))</f>
        <v/>
      </c>
      <c r="W103" s="42" t="n"/>
      <c r="X103" s="39">
        <f>IF(D103="","",VLOOKUP(D103,'produto-estoque-total-7'!A:AB,8,0))</f>
        <v/>
      </c>
      <c r="Y103" s="39">
        <f>IF(D103="","",VLOOKUP(D103,'produto-estoque-total-7'!A:AB,9,0))</f>
        <v/>
      </c>
      <c r="Z103" s="39">
        <f>IF(D103="","",VLOOKUP(D103,'produto-estoque-total-7'!A:AB,10,0))</f>
        <v/>
      </c>
      <c r="AA103" s="39">
        <f>IFERROR(IF(D103="","",VLOOKUP(D103,'produto-venda-7'!B:N,4,0)),0)</f>
        <v/>
      </c>
      <c r="AB103" s="39">
        <f>IFERROR(IF(D103="","",VLOOKUP(D103,'produto-venda-7'!B:N,5,0)),0)</f>
        <v/>
      </c>
      <c r="AC103" s="39">
        <f>IF(D103="","",IFERROR(AA103/90,0))</f>
        <v/>
      </c>
      <c r="AD103" s="36">
        <f>IF(D103="","",IFERROR(VLOOKUP(D103,'produto-entrada-7'!A:M,4,0),0))</f>
        <v/>
      </c>
      <c r="AE103" s="36">
        <f>IFERROR(IF(D103="","",VLOOKUP(D103,'produto-venda-7'!B:N,10,0)),0)</f>
        <v/>
      </c>
      <c r="AF103" s="36">
        <f>IF(D103="","",IFERROR(VLOOKUP(D103,'produto-entrada-7'!A:M,11,0),0))</f>
        <v/>
      </c>
      <c r="AG103" s="1">
        <f>IF(D103="","",IFERROR(VLOOKUP(D103,'produto-entrada-7'!A:M,12,0),0))</f>
        <v/>
      </c>
      <c r="AH103" s="1">
        <f>IF(D103="","",IFERROR(VLOOKUP(D103,'produto-entrada-7'!A:M,13,0),0))</f>
        <v/>
      </c>
      <c r="AI103" s="36">
        <f>IFERROR(IF(D103="","",VLOOKUP(D103,'produto-venda-7'!B:N,11,0)),0)</f>
        <v/>
      </c>
      <c r="AJ103" s="43">
        <f>IF(D103="","",IFERROR(AI103*AB103,0))</f>
        <v/>
      </c>
      <c r="AK103" s="44">
        <f>IFERROR(IF(D103="","",VLOOKUP(F103,'ANALISE FORNECEDOR'!$A:$I,8,0)),"")</f>
        <v/>
      </c>
      <c r="AL103" s="44">
        <f>IF(D103="","",AVERAGE(AM103,AK103))</f>
        <v/>
      </c>
      <c r="AM103" s="44">
        <f>IFERROR(IF(D103="","",VLOOKUP(F103,'ANALISE FORNECEDOR'!$A:$I,9,0)),"")</f>
        <v/>
      </c>
      <c r="AN103" s="45">
        <f>IF(D103="","",IF(Y103&gt;12,AI103*(U103+Y103),AI103*U103))</f>
        <v/>
      </c>
      <c r="AO103" s="45">
        <f>IF(D103="","",IF(Y103&gt;12,AI103*(U103+V103+Y103),AI103*(U103+V103)))</f>
        <v/>
      </c>
      <c r="AP103" s="46">
        <f>IF(D103="","",IF(Y103&gt;12,AG103*(U103+Y103),AG103*U103))</f>
        <v/>
      </c>
      <c r="AQ103" s="46">
        <f>IF(D103="","",IF(Y103&gt;12,AG103*(U103+V103+Y103),AG103*(U103+V103)))</f>
        <v/>
      </c>
      <c r="AR103" s="46">
        <f>IF(D103="","",IF(OR(R103="A",R103="AA",R103="AAA"),AP103,0))</f>
        <v/>
      </c>
      <c r="AS103" s="46">
        <f>IF(D103="","",IF(R103="B",AP103,0))</f>
        <v/>
      </c>
      <c r="AT103" s="46">
        <f>IF(D103="","",IF(R103="C",AP103,0))</f>
        <v/>
      </c>
      <c r="AU103" s="47">
        <f>IF(D103="","",IFERROR(AN103/AJ103,0))</f>
        <v/>
      </c>
      <c r="AV103" s="47">
        <f>IF(D103="","",IFERROR(((AO103)/AJ103),0))</f>
        <v/>
      </c>
      <c r="AW103" s="48">
        <f>IF(D103="","",IF(OR(S103="S",NOT(AND(ISNUMBER(AC103),ISNUMBER(AL103),AC103*AL103&gt;=0))),0,AC103*AL103))</f>
        <v/>
      </c>
      <c r="AX103" s="49">
        <f>IFERROR(IF(D103="","",AW103*AG103),0)</f>
        <v/>
      </c>
      <c r="AY103" s="48">
        <f>IF(D103="","",IF(OR(S103="S",NOT(AND(ISNUMBER(AC103),ISNUMBER(AK103),AC103*AK103&gt;=0))),0,AC103*AK103))</f>
        <v/>
      </c>
      <c r="AZ103" s="48">
        <f>IFERROR(IF(D103="","",IF(AY103=0,0,IF(((AY103)-(U103+Y103))&lt;0,0,(AY103)-U103))),0)</f>
        <v/>
      </c>
      <c r="BA103" s="49">
        <f>IF(D103="","",AZ103*AG103)</f>
        <v/>
      </c>
      <c r="BB103" s="49">
        <f>IF(D103="","",IF(OR(R103="A",R103="AA",R103="AAA"),BA103,0))</f>
        <v/>
      </c>
      <c r="BC103" s="49">
        <f>IF(D103="","",IF(R103="B",BA103,0))</f>
        <v/>
      </c>
      <c r="BD103" s="49">
        <f>IF(D103="","",IF(R103="B",BA103,0))</f>
        <v/>
      </c>
      <c r="BE103" s="49">
        <f>IF(D103="","",IF(S103="S",
1,
IF(AC103=0,
1,
IF(
IFERROR(((U103+Y103)*AG103)/((AC103*AK103)*AG103),0)&lt;0,
0,
IF(
IFERROR(((U103+Y103)*AG103)/((AC103*AK103)*AG103),0)&gt;1,
1,
IFERROR(((U103+Y103)*AG103)/((AC103*AK103)*AG103),0)
)
)
)
))</f>
        <v/>
      </c>
      <c r="BF103" s="49">
        <f>IF(D103="","",IF(S103="S",
1,
IF(AC103=0,
1,
IF(
IFERROR(((U103+V103+Y103)*AG103)/((AC103*AK103)*AG103),0)&lt;0,
0,
IF(
IFERROR(((U103+V103+Y103)*AG103)/((AC103*AK103)*AG103),0)&gt;1,
1,
IFERROR(((U103+V103+Y103)*AG103)/((AC103*AK103)*AG103),0)
)
)
)
))</f>
        <v/>
      </c>
      <c r="BG103" s="50">
        <f>IF(D103="","",IF(S103="S",0,IF(AND(ISNUMBER(AC103),ISNUMBER(AM103)),IF(OR(AC103*AM103&lt;0,ISERR(AC103*AM103)),0,AC103*AM103),0)))</f>
        <v/>
      </c>
      <c r="BH103" s="50">
        <f>IF(D103="","",IF(BY103&gt;TODAY()-60,0,IF(Y103&gt;12,MAX(0,(U103+Y103)-BG103),MAX(0,U103-BG103))))</f>
        <v/>
      </c>
      <c r="BI103" s="51">
        <f>IF(D103="","",BH103*AG103)</f>
        <v/>
      </c>
      <c r="BJ103" s="51">
        <f>IF(D103="","",IF(OR(R103="A",R103="AA",R103="AAA"),BI103,0))</f>
        <v/>
      </c>
      <c r="BK103" s="51">
        <f>IF(D103="","",IF(R103="B",BI103,0))</f>
        <v/>
      </c>
      <c r="BL103" s="51">
        <f>IF(D103="","",IF(R103="C",BI103,0))</f>
        <v/>
      </c>
      <c r="BM103" s="51">
        <f>IF(D103="","",IFERROR(MAX(0,MIN(BI103/AP103,1)),0))</f>
        <v/>
      </c>
      <c r="BN103" s="52">
        <f>IF(D103="","",AB103*AG103)</f>
        <v/>
      </c>
      <c r="BO103" s="52">
        <f>IF(D103="","",(U103+V103+X103)*AG103)</f>
        <v/>
      </c>
      <c r="BP103" s="52">
        <f>IF(D103="","",(AB103*3)*AG103)</f>
        <v/>
      </c>
      <c r="BQ103" s="52">
        <f>IF(D103="","",IF(BO103-BP103&gt;0,0,BO103-BP103))</f>
        <v/>
      </c>
      <c r="BR103" s="52">
        <f>IF(D103="","",IF(BO103-BP103-BN103&gt;0,0,BO103-BP103-BN103))</f>
        <v/>
      </c>
      <c r="BS103" s="53">
        <f>IF(D103="","",IFERROR(AB103*AI103,0))</f>
        <v/>
      </c>
      <c r="BT103" s="53">
        <f>IF(D103="","",IFERROR(IF(X103&gt;12, AI103*(U103+V103+X103), AI103*(U103+V103)),0))</f>
        <v/>
      </c>
      <c r="BU103" s="53">
        <f>IF(D103="","",IFERROR(((AB103*3)*AI103),0))</f>
        <v/>
      </c>
      <c r="BV103" s="53">
        <f>IF(D103="","",IF(BT103-BU103&gt;0,0,BT103-BU103))</f>
        <v/>
      </c>
      <c r="BW103" s="53">
        <f>IF(D103="","",IF(BT103-BU103-BS103&gt;0,0,BT103-BU103-BS103))</f>
        <v/>
      </c>
      <c r="BX103" s="36">
        <f>IF(D103="","",IFERROR(VLOOKUP(D103,'produto-entrada-7'!A:M,3,0),"SEM PEDIDO"))</f>
        <v/>
      </c>
      <c r="BY103" s="36">
        <f>IF(D103="","",VLOOKUP(D103,'produto-estoque-total-7'!A:AB,25,0))</f>
        <v/>
      </c>
      <c r="BZ103" s="36">
        <f>IF(D103="","",IFERROR(VLOOKUP(D103,'produto-estoque-total-7'!A:AB,26,0)/100,0))</f>
        <v/>
      </c>
      <c r="CA103" s="36">
        <f>IF(D103="","",IFERROR(VLOOKUP(D103,'produto-estoque-total-7'!A:AB,27,0)/100,0))</f>
        <v/>
      </c>
      <c r="CB103" s="41">
        <f>IF(D103="","",V103*AF103)</f>
        <v/>
      </c>
      <c r="CC103" s="41">
        <f>IF(D103="","",V103*AI103)</f>
        <v/>
      </c>
      <c r="CD103" s="54">
        <f>IF(D103="","",VLOOKUP(D103,'produto-estoque-total-7'!A:AB,28,0))</f>
        <v/>
      </c>
    </row>
    <row r="104">
      <c r="A104" s="36">
        <f>IF(D104="","",VLOOKUP(D104,'produto-estoque-total-7'!A:AB,3,0))</f>
        <v/>
      </c>
      <c r="B104" s="1">
        <f>IF(D104="","",VLOOKUP(D104,'produto-estoque-total-7'!A:AB,12,0))</f>
        <v/>
      </c>
      <c r="C104" s="1">
        <f>IF(D104="","",VLOOKUP(D104,'produto-estoque-total-7'!A:AB,2,0))</f>
        <v/>
      </c>
      <c r="D104" s="37">
        <f>IFERROR(IF('produto-estoque-total-7'!A103="","",'produto-estoque-total-7'!A103),"")</f>
        <v/>
      </c>
      <c r="E104" s="1">
        <f>IF(D104="","",VLOOKUP(D104,'produto-estoque-total-7'!A:AB,4,0))</f>
        <v/>
      </c>
      <c r="F104" s="36">
        <f>IF(D104="","",VLOOKUP(D104,'produto-estoque-total-7'!A:AB,13,0))</f>
        <v/>
      </c>
      <c r="G104" s="1">
        <f>IF(F104="","",VLOOKUP(F104,'FORNECEDORES X COMPRADOR'!A:D,4,0))</f>
        <v/>
      </c>
      <c r="H104" s="1">
        <f>IF(F104="","",VLOOKUP(F104,'FORNECEDORES X COMPRADOR'!A:E,5,0))</f>
        <v/>
      </c>
      <c r="I104" s="36">
        <f>IF(D104="","",VLOOKUP(D104,'produto-estoque-total-7'!A:AB,15,0))</f>
        <v/>
      </c>
      <c r="J104" s="36">
        <f>IF(D104="","",VLOOKUP(D104,'produto-estoque-total-7'!A:AB,19,0))</f>
        <v/>
      </c>
      <c r="K104" s="1">
        <f>IF(D104="","",VLOOKUP(D104,'produto-estoque-total-7'!A:AB,20,0))</f>
        <v/>
      </c>
      <c r="L104" s="36">
        <f>IF(D104="","",VLOOKUP(D104,'produto-estoque-total-7'!A:AB,17,0))</f>
        <v/>
      </c>
      <c r="M104" s="1">
        <f>IF(D104="","",VLOOKUP(D104,'produto-estoque-total-7'!A:AB,18,0))</f>
        <v/>
      </c>
      <c r="N104" s="36">
        <f>IF(D104="","",VLOOKUP(D104,'produto-estoque-total-7'!A:AB,21,0))</f>
        <v/>
      </c>
      <c r="O104" s="1">
        <f>IF(D104="","",VLOOKUP(D104,'produto-estoque-total-7'!A:AB,22,0))</f>
        <v/>
      </c>
      <c r="P104" s="36">
        <f>IF(D104="","",VLOOKUP(D104,'produto-estoque-total-7'!A:AB,23,0))</f>
        <v/>
      </c>
      <c r="Q104" s="1">
        <f>IF(D104="","",VLOOKUP(D104,'produto-estoque-total-7'!A:AB,24,0))</f>
        <v/>
      </c>
      <c r="R104" s="38">
        <f>IFERROR(IF(D104="","",VLOOKUP(D104,'produto-venda-7'!B:N,13,0)),"C")</f>
        <v/>
      </c>
      <c r="S104" s="39">
        <f>IF(D104="","",VLOOKUP(D104,'produto-estoque-total-7'!A:AB,6,0))</f>
        <v/>
      </c>
      <c r="T104" s="39">
        <f>IF(D104="","",VLOOKUP(D104,'produto-estoque-total-7'!A:AB,5,0))</f>
        <v/>
      </c>
      <c r="U104" s="40">
        <f>IF(D104="","",VLOOKUP(D104,'produto-estoque-total-7'!A:AB,11,0))</f>
        <v/>
      </c>
      <c r="V104" s="41">
        <f>IF(D104="","",IFERROR(VLOOKUP(D104,'produto-entrada-7'!A:M,10,0),0))</f>
        <v/>
      </c>
      <c r="W104" s="42" t="n"/>
      <c r="X104" s="39">
        <f>IF(D104="","",VLOOKUP(D104,'produto-estoque-total-7'!A:AB,8,0))</f>
        <v/>
      </c>
      <c r="Y104" s="39">
        <f>IF(D104="","",VLOOKUP(D104,'produto-estoque-total-7'!A:AB,9,0))</f>
        <v/>
      </c>
      <c r="Z104" s="39">
        <f>IF(D104="","",VLOOKUP(D104,'produto-estoque-total-7'!A:AB,10,0))</f>
        <v/>
      </c>
      <c r="AA104" s="39">
        <f>IFERROR(IF(D104="","",VLOOKUP(D104,'produto-venda-7'!B:N,4,0)),0)</f>
        <v/>
      </c>
      <c r="AB104" s="39">
        <f>IFERROR(IF(D104="","",VLOOKUP(D104,'produto-venda-7'!B:N,5,0)),0)</f>
        <v/>
      </c>
      <c r="AC104" s="39">
        <f>IF(D104="","",IFERROR(AA104/90,0))</f>
        <v/>
      </c>
      <c r="AD104" s="36">
        <f>IF(D104="","",IFERROR(VLOOKUP(D104,'produto-entrada-7'!A:M,4,0),0))</f>
        <v/>
      </c>
      <c r="AE104" s="36">
        <f>IFERROR(IF(D104="","",VLOOKUP(D104,'produto-venda-7'!B:N,10,0)),0)</f>
        <v/>
      </c>
      <c r="AF104" s="36">
        <f>IF(D104="","",IFERROR(VLOOKUP(D104,'produto-entrada-7'!A:M,11,0),0))</f>
        <v/>
      </c>
      <c r="AG104" s="1">
        <f>IF(D104="","",IFERROR(VLOOKUP(D104,'produto-entrada-7'!A:M,12,0),0))</f>
        <v/>
      </c>
      <c r="AH104" s="1">
        <f>IF(D104="","",IFERROR(VLOOKUP(D104,'produto-entrada-7'!A:M,13,0),0))</f>
        <v/>
      </c>
      <c r="AI104" s="36">
        <f>IFERROR(IF(D104="","",VLOOKUP(D104,'produto-venda-7'!B:N,11,0)),0)</f>
        <v/>
      </c>
      <c r="AJ104" s="43">
        <f>IF(D104="","",IFERROR(AI104*AB104,0))</f>
        <v/>
      </c>
      <c r="AK104" s="44">
        <f>IFERROR(IF(D104="","",VLOOKUP(F104,'ANALISE FORNECEDOR'!$A:$I,8,0)),"")</f>
        <v/>
      </c>
      <c r="AL104" s="44">
        <f>IF(D104="","",AVERAGE(AM104,AK104))</f>
        <v/>
      </c>
      <c r="AM104" s="44">
        <f>IFERROR(IF(D104="","",VLOOKUP(F104,'ANALISE FORNECEDOR'!$A:$I,9,0)),"")</f>
        <v/>
      </c>
      <c r="AN104" s="45">
        <f>IF(D104="","",IF(Y104&gt;12,AI104*(U104+Y104),AI104*U104))</f>
        <v/>
      </c>
      <c r="AO104" s="45">
        <f>IF(D104="","",IF(Y104&gt;12,AI104*(U104+V104+Y104),AI104*(U104+V104)))</f>
        <v/>
      </c>
      <c r="AP104" s="46">
        <f>IF(D104="","",IF(Y104&gt;12,AG104*(U104+Y104),AG104*U104))</f>
        <v/>
      </c>
      <c r="AQ104" s="46">
        <f>IF(D104="","",IF(Y104&gt;12,AG104*(U104+V104+Y104),AG104*(U104+V104)))</f>
        <v/>
      </c>
      <c r="AR104" s="46">
        <f>IF(D104="","",IF(OR(R104="A",R104="AA",R104="AAA"),AP104,0))</f>
        <v/>
      </c>
      <c r="AS104" s="46">
        <f>IF(D104="","",IF(R104="B",AP104,0))</f>
        <v/>
      </c>
      <c r="AT104" s="46">
        <f>IF(D104="","",IF(R104="C",AP104,0))</f>
        <v/>
      </c>
      <c r="AU104" s="47">
        <f>IF(D104="","",IFERROR(AN104/AJ104,0))</f>
        <v/>
      </c>
      <c r="AV104" s="47">
        <f>IF(D104="","",IFERROR(((AO104)/AJ104),0))</f>
        <v/>
      </c>
      <c r="AW104" s="48">
        <f>IF(D104="","",IF(OR(S104="S",NOT(AND(ISNUMBER(AC104),ISNUMBER(AL104),AC104*AL104&gt;=0))),0,AC104*AL104))</f>
        <v/>
      </c>
      <c r="AX104" s="49">
        <f>IFERROR(IF(D104="","",AW104*AG104),0)</f>
        <v/>
      </c>
      <c r="AY104" s="48">
        <f>IF(D104="","",IF(OR(S104="S",NOT(AND(ISNUMBER(AC104),ISNUMBER(AK104),AC104*AK104&gt;=0))),0,AC104*AK104))</f>
        <v/>
      </c>
      <c r="AZ104" s="48">
        <f>IFERROR(IF(D104="","",IF(AY104=0,0,IF(((AY104)-(U104+Y104))&lt;0,0,(AY104)-U104))),0)</f>
        <v/>
      </c>
      <c r="BA104" s="49">
        <f>IF(D104="","",AZ104*AG104)</f>
        <v/>
      </c>
      <c r="BB104" s="49">
        <f>IF(D104="","",IF(OR(R104="A",R104="AA",R104="AAA"),BA104,0))</f>
        <v/>
      </c>
      <c r="BC104" s="49">
        <f>IF(D104="","",IF(R104="B",BA104,0))</f>
        <v/>
      </c>
      <c r="BD104" s="49">
        <f>IF(D104="","",IF(R104="B",BA104,0))</f>
        <v/>
      </c>
      <c r="BE104" s="49">
        <f>IF(D104="","",IF(S104="S",
1,
IF(AC104=0,
1,
IF(
IFERROR(((U104+Y104)*AG104)/((AC104*AK104)*AG104),0)&lt;0,
0,
IF(
IFERROR(((U104+Y104)*AG104)/((AC104*AK104)*AG104),0)&gt;1,
1,
IFERROR(((U104+Y104)*AG104)/((AC104*AK104)*AG104),0)
)
)
)
))</f>
        <v/>
      </c>
      <c r="BF104" s="49">
        <f>IF(D104="","",IF(S104="S",
1,
IF(AC104=0,
1,
IF(
IFERROR(((U104+V104+Y104)*AG104)/((AC104*AK104)*AG104),0)&lt;0,
0,
IF(
IFERROR(((U104+V104+Y104)*AG104)/((AC104*AK104)*AG104),0)&gt;1,
1,
IFERROR(((U104+V104+Y104)*AG104)/((AC104*AK104)*AG104),0)
)
)
)
))</f>
        <v/>
      </c>
      <c r="BG104" s="50">
        <f>IF(D104="","",IF(S104="S",0,IF(AND(ISNUMBER(AC104),ISNUMBER(AM104)),IF(OR(AC104*AM104&lt;0,ISERR(AC104*AM104)),0,AC104*AM104),0)))</f>
        <v/>
      </c>
      <c r="BH104" s="50">
        <f>IF(D104="","",IF(BY104&gt;TODAY()-60,0,IF(Y104&gt;12,MAX(0,(U104+Y104)-BG104),MAX(0,U104-BG104))))</f>
        <v/>
      </c>
      <c r="BI104" s="51">
        <f>IF(D104="","",BH104*AG104)</f>
        <v/>
      </c>
      <c r="BJ104" s="51">
        <f>IF(D104="","",IF(OR(R104="A",R104="AA",R104="AAA"),BI104,0))</f>
        <v/>
      </c>
      <c r="BK104" s="51">
        <f>IF(D104="","",IF(R104="B",BI104,0))</f>
        <v/>
      </c>
      <c r="BL104" s="51">
        <f>IF(D104="","",IF(R104="C",BI104,0))</f>
        <v/>
      </c>
      <c r="BM104" s="51">
        <f>IF(D104="","",IFERROR(MAX(0,MIN(BI104/AP104,1)),0))</f>
        <v/>
      </c>
      <c r="BN104" s="52">
        <f>IF(D104="","",AB104*AG104)</f>
        <v/>
      </c>
      <c r="BO104" s="52">
        <f>IF(D104="","",(U104+V104+X104)*AG104)</f>
        <v/>
      </c>
      <c r="BP104" s="52">
        <f>IF(D104="","",(AB104*3)*AG104)</f>
        <v/>
      </c>
      <c r="BQ104" s="52">
        <f>IF(D104="","",IF(BO104-BP104&gt;0,0,BO104-BP104))</f>
        <v/>
      </c>
      <c r="BR104" s="52">
        <f>IF(D104="","",IF(BO104-BP104-BN104&gt;0,0,BO104-BP104-BN104))</f>
        <v/>
      </c>
      <c r="BS104" s="53">
        <f>IF(D104="","",IFERROR(AB104*AI104,0))</f>
        <v/>
      </c>
      <c r="BT104" s="53">
        <f>IF(D104="","",IFERROR(IF(X104&gt;12, AI104*(U104+V104+X104), AI104*(U104+V104)),0))</f>
        <v/>
      </c>
      <c r="BU104" s="53">
        <f>IF(D104="","",IFERROR(((AB104*3)*AI104),0))</f>
        <v/>
      </c>
      <c r="BV104" s="53">
        <f>IF(D104="","",IF(BT104-BU104&gt;0,0,BT104-BU104))</f>
        <v/>
      </c>
      <c r="BW104" s="53">
        <f>IF(D104="","",IF(BT104-BU104-BS104&gt;0,0,BT104-BU104-BS104))</f>
        <v/>
      </c>
      <c r="BX104" s="36">
        <f>IF(D104="","",IFERROR(VLOOKUP(D104,'produto-entrada-7'!A:M,3,0),"SEM PEDIDO"))</f>
        <v/>
      </c>
      <c r="BY104" s="36">
        <f>IF(D104="","",VLOOKUP(D104,'produto-estoque-total-7'!A:AB,25,0))</f>
        <v/>
      </c>
      <c r="BZ104" s="36">
        <f>IF(D104="","",IFERROR(VLOOKUP(D104,'produto-estoque-total-7'!A:AB,26,0)/100,0))</f>
        <v/>
      </c>
      <c r="CA104" s="36">
        <f>IF(D104="","",IFERROR(VLOOKUP(D104,'produto-estoque-total-7'!A:AB,27,0)/100,0))</f>
        <v/>
      </c>
      <c r="CB104" s="41">
        <f>IF(D104="","",V104*AF104)</f>
        <v/>
      </c>
      <c r="CC104" s="41">
        <f>IF(D104="","",V104*AI104)</f>
        <v/>
      </c>
      <c r="CD104" s="54">
        <f>IF(D104="","",VLOOKUP(D104,'produto-estoque-total-7'!A:AB,28,0))</f>
        <v/>
      </c>
    </row>
    <row r="105">
      <c r="A105" s="36">
        <f>IF(D105="","",VLOOKUP(D105,'produto-estoque-total-7'!A:AB,3,0))</f>
        <v/>
      </c>
      <c r="B105" s="1">
        <f>IF(D105="","",VLOOKUP(D105,'produto-estoque-total-7'!A:AB,12,0))</f>
        <v/>
      </c>
      <c r="C105" s="1">
        <f>IF(D105="","",VLOOKUP(D105,'produto-estoque-total-7'!A:AB,2,0))</f>
        <v/>
      </c>
      <c r="D105" s="37">
        <f>IFERROR(IF('produto-estoque-total-7'!A104="","",'produto-estoque-total-7'!A104),"")</f>
        <v/>
      </c>
      <c r="E105" s="1">
        <f>IF(D105="","",VLOOKUP(D105,'produto-estoque-total-7'!A:AB,4,0))</f>
        <v/>
      </c>
      <c r="F105" s="36">
        <f>IF(D105="","",VLOOKUP(D105,'produto-estoque-total-7'!A:AB,13,0))</f>
        <v/>
      </c>
      <c r="G105" s="1">
        <f>IF(F105="","",VLOOKUP(F105,'FORNECEDORES X COMPRADOR'!A:D,4,0))</f>
        <v/>
      </c>
      <c r="H105" s="1">
        <f>IF(F105="","",VLOOKUP(F105,'FORNECEDORES X COMPRADOR'!A:E,5,0))</f>
        <v/>
      </c>
      <c r="I105" s="36">
        <f>IF(D105="","",VLOOKUP(D105,'produto-estoque-total-7'!A:AB,15,0))</f>
        <v/>
      </c>
      <c r="J105" s="36">
        <f>IF(D105="","",VLOOKUP(D105,'produto-estoque-total-7'!A:AB,19,0))</f>
        <v/>
      </c>
      <c r="K105" s="1">
        <f>IF(D105="","",VLOOKUP(D105,'produto-estoque-total-7'!A:AB,20,0))</f>
        <v/>
      </c>
      <c r="L105" s="36">
        <f>IF(D105="","",VLOOKUP(D105,'produto-estoque-total-7'!A:AB,17,0))</f>
        <v/>
      </c>
      <c r="M105" s="1">
        <f>IF(D105="","",VLOOKUP(D105,'produto-estoque-total-7'!A:AB,18,0))</f>
        <v/>
      </c>
      <c r="N105" s="36">
        <f>IF(D105="","",VLOOKUP(D105,'produto-estoque-total-7'!A:AB,21,0))</f>
        <v/>
      </c>
      <c r="O105" s="1">
        <f>IF(D105="","",VLOOKUP(D105,'produto-estoque-total-7'!A:AB,22,0))</f>
        <v/>
      </c>
      <c r="P105" s="36">
        <f>IF(D105="","",VLOOKUP(D105,'produto-estoque-total-7'!A:AB,23,0))</f>
        <v/>
      </c>
      <c r="Q105" s="1">
        <f>IF(D105="","",VLOOKUP(D105,'produto-estoque-total-7'!A:AB,24,0))</f>
        <v/>
      </c>
      <c r="R105" s="38">
        <f>IFERROR(IF(D105="","",VLOOKUP(D105,'produto-venda-7'!B:N,13,0)),"C")</f>
        <v/>
      </c>
      <c r="S105" s="39">
        <f>IF(D105="","",VLOOKUP(D105,'produto-estoque-total-7'!A:AB,6,0))</f>
        <v/>
      </c>
      <c r="T105" s="39">
        <f>IF(D105="","",VLOOKUP(D105,'produto-estoque-total-7'!A:AB,5,0))</f>
        <v/>
      </c>
      <c r="U105" s="40">
        <f>IF(D105="","",VLOOKUP(D105,'produto-estoque-total-7'!A:AB,11,0))</f>
        <v/>
      </c>
      <c r="V105" s="41">
        <f>IF(D105="","",IFERROR(VLOOKUP(D105,'produto-entrada-7'!A:M,10,0),0))</f>
        <v/>
      </c>
      <c r="W105" s="42" t="n"/>
      <c r="X105" s="39">
        <f>IF(D105="","",VLOOKUP(D105,'produto-estoque-total-7'!A:AB,8,0))</f>
        <v/>
      </c>
      <c r="Y105" s="39">
        <f>IF(D105="","",VLOOKUP(D105,'produto-estoque-total-7'!A:AB,9,0))</f>
        <v/>
      </c>
      <c r="Z105" s="39">
        <f>IF(D105="","",VLOOKUP(D105,'produto-estoque-total-7'!A:AB,10,0))</f>
        <v/>
      </c>
      <c r="AA105" s="39">
        <f>IFERROR(IF(D105="","",VLOOKUP(D105,'produto-venda-7'!B:N,4,0)),0)</f>
        <v/>
      </c>
      <c r="AB105" s="39">
        <f>IFERROR(IF(D105="","",VLOOKUP(D105,'produto-venda-7'!B:N,5,0)),0)</f>
        <v/>
      </c>
      <c r="AC105" s="39">
        <f>IF(D105="","",IFERROR(AA105/90,0))</f>
        <v/>
      </c>
      <c r="AD105" s="36">
        <f>IF(D105="","",IFERROR(VLOOKUP(D105,'produto-entrada-7'!A:M,4,0),0))</f>
        <v/>
      </c>
      <c r="AE105" s="36">
        <f>IFERROR(IF(D105="","",VLOOKUP(D105,'produto-venda-7'!B:N,10,0)),0)</f>
        <v/>
      </c>
      <c r="AF105" s="36">
        <f>IF(D105="","",IFERROR(VLOOKUP(D105,'produto-entrada-7'!A:M,11,0),0))</f>
        <v/>
      </c>
      <c r="AG105" s="1">
        <f>IF(D105="","",IFERROR(VLOOKUP(D105,'produto-entrada-7'!A:M,12,0),0))</f>
        <v/>
      </c>
      <c r="AH105" s="1">
        <f>IF(D105="","",IFERROR(VLOOKUP(D105,'produto-entrada-7'!A:M,13,0),0))</f>
        <v/>
      </c>
      <c r="AI105" s="36">
        <f>IFERROR(IF(D105="","",VLOOKUP(D105,'produto-venda-7'!B:N,11,0)),0)</f>
        <v/>
      </c>
      <c r="AJ105" s="43">
        <f>IF(D105="","",IFERROR(AI105*AB105,0))</f>
        <v/>
      </c>
      <c r="AK105" s="44">
        <f>IFERROR(IF(D105="","",VLOOKUP(F105,'ANALISE FORNECEDOR'!$A:$I,8,0)),"")</f>
        <v/>
      </c>
      <c r="AL105" s="44">
        <f>IF(D105="","",AVERAGE(AM105,AK105))</f>
        <v/>
      </c>
      <c r="AM105" s="44">
        <f>IFERROR(IF(D105="","",VLOOKUP(F105,'ANALISE FORNECEDOR'!$A:$I,9,0)),"")</f>
        <v/>
      </c>
      <c r="AN105" s="45">
        <f>IF(D105="","",IF(Y105&gt;12,AI105*(U105+Y105),AI105*U105))</f>
        <v/>
      </c>
      <c r="AO105" s="45">
        <f>IF(D105="","",IF(Y105&gt;12,AI105*(U105+V105+Y105),AI105*(U105+V105)))</f>
        <v/>
      </c>
      <c r="AP105" s="46">
        <f>IF(D105="","",IF(Y105&gt;12,AG105*(U105+Y105),AG105*U105))</f>
        <v/>
      </c>
      <c r="AQ105" s="46">
        <f>IF(D105="","",IF(Y105&gt;12,AG105*(U105+V105+Y105),AG105*(U105+V105)))</f>
        <v/>
      </c>
      <c r="AR105" s="46">
        <f>IF(D105="","",IF(OR(R105="A",R105="AA",R105="AAA"),AP105,0))</f>
        <v/>
      </c>
      <c r="AS105" s="46">
        <f>IF(D105="","",IF(R105="B",AP105,0))</f>
        <v/>
      </c>
      <c r="AT105" s="46">
        <f>IF(D105="","",IF(R105="C",AP105,0))</f>
        <v/>
      </c>
      <c r="AU105" s="47">
        <f>IF(D105="","",IFERROR(AN105/AJ105,0))</f>
        <v/>
      </c>
      <c r="AV105" s="47">
        <f>IF(D105="","",IFERROR(((AO105)/AJ105),0))</f>
        <v/>
      </c>
      <c r="AW105" s="48">
        <f>IF(D105="","",IF(OR(S105="S",NOT(AND(ISNUMBER(AC105),ISNUMBER(AL105),AC105*AL105&gt;=0))),0,AC105*AL105))</f>
        <v/>
      </c>
      <c r="AX105" s="49">
        <f>IFERROR(IF(D105="","",AW105*AG105),0)</f>
        <v/>
      </c>
      <c r="AY105" s="48">
        <f>IF(D105="","",IF(OR(S105="S",NOT(AND(ISNUMBER(AC105),ISNUMBER(AK105),AC105*AK105&gt;=0))),0,AC105*AK105))</f>
        <v/>
      </c>
      <c r="AZ105" s="48">
        <f>IFERROR(IF(D105="","",IF(AY105=0,0,IF(((AY105)-(U105+Y105))&lt;0,0,(AY105)-U105))),0)</f>
        <v/>
      </c>
      <c r="BA105" s="49">
        <f>IF(D105="","",AZ105*AG105)</f>
        <v/>
      </c>
      <c r="BB105" s="49">
        <f>IF(D105="","",IF(OR(R105="A",R105="AA",R105="AAA"),BA105,0))</f>
        <v/>
      </c>
      <c r="BC105" s="49">
        <f>IF(D105="","",IF(R105="B",BA105,0))</f>
        <v/>
      </c>
      <c r="BD105" s="49">
        <f>IF(D105="","",IF(R105="B",BA105,0))</f>
        <v/>
      </c>
      <c r="BE105" s="49">
        <f>IF(D105="","",IF(S105="S",
1,
IF(AC105=0,
1,
IF(
IFERROR(((U105+Y105)*AG105)/((AC105*AK105)*AG105),0)&lt;0,
0,
IF(
IFERROR(((U105+Y105)*AG105)/((AC105*AK105)*AG105),0)&gt;1,
1,
IFERROR(((U105+Y105)*AG105)/((AC105*AK105)*AG105),0)
)
)
)
))</f>
        <v/>
      </c>
      <c r="BF105" s="49">
        <f>IF(D105="","",IF(S105="S",
1,
IF(AC105=0,
1,
IF(
IFERROR(((U105+V105+Y105)*AG105)/((AC105*AK105)*AG105),0)&lt;0,
0,
IF(
IFERROR(((U105+V105+Y105)*AG105)/((AC105*AK105)*AG105),0)&gt;1,
1,
IFERROR(((U105+V105+Y105)*AG105)/((AC105*AK105)*AG105),0)
)
)
)
))</f>
        <v/>
      </c>
      <c r="BG105" s="50">
        <f>IF(D105="","",IF(S105="S",0,IF(AND(ISNUMBER(AC105),ISNUMBER(AM105)),IF(OR(AC105*AM105&lt;0,ISERR(AC105*AM105)),0,AC105*AM105),0)))</f>
        <v/>
      </c>
      <c r="BH105" s="50">
        <f>IF(D105="","",IF(BY105&gt;TODAY()-60,0,IF(Y105&gt;12,MAX(0,(U105+Y105)-BG105),MAX(0,U105-BG105))))</f>
        <v/>
      </c>
      <c r="BI105" s="51">
        <f>IF(D105="","",BH105*AG105)</f>
        <v/>
      </c>
      <c r="BJ105" s="51">
        <f>IF(D105="","",IF(OR(R105="A",R105="AA",R105="AAA"),BI105,0))</f>
        <v/>
      </c>
      <c r="BK105" s="51">
        <f>IF(D105="","",IF(R105="B",BI105,0))</f>
        <v/>
      </c>
      <c r="BL105" s="51">
        <f>IF(D105="","",IF(R105="C",BI105,0))</f>
        <v/>
      </c>
      <c r="BM105" s="51">
        <f>IF(D105="","",IFERROR(MAX(0,MIN(BI105/AP105,1)),0))</f>
        <v/>
      </c>
      <c r="BN105" s="52">
        <f>IF(D105="","",AB105*AG105)</f>
        <v/>
      </c>
      <c r="BO105" s="52">
        <f>IF(D105="","",(U105+V105+X105)*AG105)</f>
        <v/>
      </c>
      <c r="BP105" s="52">
        <f>IF(D105="","",(AB105*3)*AG105)</f>
        <v/>
      </c>
      <c r="BQ105" s="52">
        <f>IF(D105="","",IF(BO105-BP105&gt;0,0,BO105-BP105))</f>
        <v/>
      </c>
      <c r="BR105" s="52">
        <f>IF(D105="","",IF(BO105-BP105-BN105&gt;0,0,BO105-BP105-BN105))</f>
        <v/>
      </c>
      <c r="BS105" s="53">
        <f>IF(D105="","",IFERROR(AB105*AI105,0))</f>
        <v/>
      </c>
      <c r="BT105" s="53">
        <f>IF(D105="","",IFERROR(IF(X105&gt;12, AI105*(U105+V105+X105), AI105*(U105+V105)),0))</f>
        <v/>
      </c>
      <c r="BU105" s="53">
        <f>IF(D105="","",IFERROR(((AB105*3)*AI105),0))</f>
        <v/>
      </c>
      <c r="BV105" s="53">
        <f>IF(D105="","",IF(BT105-BU105&gt;0,0,BT105-BU105))</f>
        <v/>
      </c>
      <c r="BW105" s="53">
        <f>IF(D105="","",IF(BT105-BU105-BS105&gt;0,0,BT105-BU105-BS105))</f>
        <v/>
      </c>
      <c r="BX105" s="36">
        <f>IF(D105="","",IFERROR(VLOOKUP(D105,'produto-entrada-7'!A:M,3,0),"SEM PEDIDO"))</f>
        <v/>
      </c>
      <c r="BY105" s="36">
        <f>IF(D105="","",VLOOKUP(D105,'produto-estoque-total-7'!A:AB,25,0))</f>
        <v/>
      </c>
      <c r="BZ105" s="36">
        <f>IF(D105="","",IFERROR(VLOOKUP(D105,'produto-estoque-total-7'!A:AB,26,0)/100,0))</f>
        <v/>
      </c>
      <c r="CA105" s="36">
        <f>IF(D105="","",IFERROR(VLOOKUP(D105,'produto-estoque-total-7'!A:AB,27,0)/100,0))</f>
        <v/>
      </c>
      <c r="CB105" s="41">
        <f>IF(D105="","",V105*AF105)</f>
        <v/>
      </c>
      <c r="CC105" s="41">
        <f>IF(D105="","",V105*AI105)</f>
        <v/>
      </c>
      <c r="CD105" s="54">
        <f>IF(D105="","",VLOOKUP(D105,'produto-estoque-total-7'!A:AB,28,0))</f>
        <v/>
      </c>
    </row>
    <row r="106">
      <c r="A106" s="36">
        <f>IF(D106="","",VLOOKUP(D106,'produto-estoque-total-7'!A:AB,3,0))</f>
        <v/>
      </c>
      <c r="B106" s="1">
        <f>IF(D106="","",VLOOKUP(D106,'produto-estoque-total-7'!A:AB,12,0))</f>
        <v/>
      </c>
      <c r="C106" s="1">
        <f>IF(D106="","",VLOOKUP(D106,'produto-estoque-total-7'!A:AB,2,0))</f>
        <v/>
      </c>
      <c r="D106" s="37">
        <f>IFERROR(IF('produto-estoque-total-7'!A105="","",'produto-estoque-total-7'!A105),"")</f>
        <v/>
      </c>
      <c r="E106" s="1">
        <f>IF(D106="","",VLOOKUP(D106,'produto-estoque-total-7'!A:AB,4,0))</f>
        <v/>
      </c>
      <c r="F106" s="36">
        <f>IF(D106="","",VLOOKUP(D106,'produto-estoque-total-7'!A:AB,13,0))</f>
        <v/>
      </c>
      <c r="G106" s="1">
        <f>IF(F106="","",VLOOKUP(F106,'FORNECEDORES X COMPRADOR'!A:D,4,0))</f>
        <v/>
      </c>
      <c r="H106" s="1">
        <f>IF(F106="","",VLOOKUP(F106,'FORNECEDORES X COMPRADOR'!A:E,5,0))</f>
        <v/>
      </c>
      <c r="I106" s="36">
        <f>IF(D106="","",VLOOKUP(D106,'produto-estoque-total-7'!A:AB,15,0))</f>
        <v/>
      </c>
      <c r="J106" s="36">
        <f>IF(D106="","",VLOOKUP(D106,'produto-estoque-total-7'!A:AB,19,0))</f>
        <v/>
      </c>
      <c r="K106" s="1">
        <f>IF(D106="","",VLOOKUP(D106,'produto-estoque-total-7'!A:AB,20,0))</f>
        <v/>
      </c>
      <c r="L106" s="36">
        <f>IF(D106="","",VLOOKUP(D106,'produto-estoque-total-7'!A:AB,17,0))</f>
        <v/>
      </c>
      <c r="M106" s="1">
        <f>IF(D106="","",VLOOKUP(D106,'produto-estoque-total-7'!A:AB,18,0))</f>
        <v/>
      </c>
      <c r="N106" s="36">
        <f>IF(D106="","",VLOOKUP(D106,'produto-estoque-total-7'!A:AB,21,0))</f>
        <v/>
      </c>
      <c r="O106" s="1">
        <f>IF(D106="","",VLOOKUP(D106,'produto-estoque-total-7'!A:AB,22,0))</f>
        <v/>
      </c>
      <c r="P106" s="36">
        <f>IF(D106="","",VLOOKUP(D106,'produto-estoque-total-7'!A:AB,23,0))</f>
        <v/>
      </c>
      <c r="Q106" s="1">
        <f>IF(D106="","",VLOOKUP(D106,'produto-estoque-total-7'!A:AB,24,0))</f>
        <v/>
      </c>
      <c r="R106" s="38">
        <f>IFERROR(IF(D106="","",VLOOKUP(D106,'produto-venda-7'!B:N,13,0)),"C")</f>
        <v/>
      </c>
      <c r="S106" s="39">
        <f>IF(D106="","",VLOOKUP(D106,'produto-estoque-total-7'!A:AB,6,0))</f>
        <v/>
      </c>
      <c r="T106" s="39">
        <f>IF(D106="","",VLOOKUP(D106,'produto-estoque-total-7'!A:AB,5,0))</f>
        <v/>
      </c>
      <c r="U106" s="40">
        <f>IF(D106="","",VLOOKUP(D106,'produto-estoque-total-7'!A:AB,11,0))</f>
        <v/>
      </c>
      <c r="V106" s="41">
        <f>IF(D106="","",IFERROR(VLOOKUP(D106,'produto-entrada-7'!A:M,10,0),0))</f>
        <v/>
      </c>
      <c r="W106" s="42" t="n"/>
      <c r="X106" s="39">
        <f>IF(D106="","",VLOOKUP(D106,'produto-estoque-total-7'!A:AB,8,0))</f>
        <v/>
      </c>
      <c r="Y106" s="39">
        <f>IF(D106="","",VLOOKUP(D106,'produto-estoque-total-7'!A:AB,9,0))</f>
        <v/>
      </c>
      <c r="Z106" s="39">
        <f>IF(D106="","",VLOOKUP(D106,'produto-estoque-total-7'!A:AB,10,0))</f>
        <v/>
      </c>
      <c r="AA106" s="39">
        <f>IFERROR(IF(D106="","",VLOOKUP(D106,'produto-venda-7'!B:N,4,0)),0)</f>
        <v/>
      </c>
      <c r="AB106" s="39">
        <f>IFERROR(IF(D106="","",VLOOKUP(D106,'produto-venda-7'!B:N,5,0)),0)</f>
        <v/>
      </c>
      <c r="AC106" s="39">
        <f>IF(D106="","",IFERROR(AA106/90,0))</f>
        <v/>
      </c>
      <c r="AD106" s="36">
        <f>IF(D106="","",IFERROR(VLOOKUP(D106,'produto-entrada-7'!A:M,4,0),0))</f>
        <v/>
      </c>
      <c r="AE106" s="36">
        <f>IFERROR(IF(D106="","",VLOOKUP(D106,'produto-venda-7'!B:N,10,0)),0)</f>
        <v/>
      </c>
      <c r="AF106" s="36">
        <f>IF(D106="","",IFERROR(VLOOKUP(D106,'produto-entrada-7'!A:M,11,0),0))</f>
        <v/>
      </c>
      <c r="AG106" s="1">
        <f>IF(D106="","",IFERROR(VLOOKUP(D106,'produto-entrada-7'!A:M,12,0),0))</f>
        <v/>
      </c>
      <c r="AH106" s="1">
        <f>IF(D106="","",IFERROR(VLOOKUP(D106,'produto-entrada-7'!A:M,13,0),0))</f>
        <v/>
      </c>
      <c r="AI106" s="36">
        <f>IFERROR(IF(D106="","",VLOOKUP(D106,'produto-venda-7'!B:N,11,0)),0)</f>
        <v/>
      </c>
      <c r="AJ106" s="43">
        <f>IF(D106="","",IFERROR(AI106*AB106,0))</f>
        <v/>
      </c>
      <c r="AK106" s="44">
        <f>IFERROR(IF(D106="","",VLOOKUP(F106,'ANALISE FORNECEDOR'!$A:$I,8,0)),"")</f>
        <v/>
      </c>
      <c r="AL106" s="44">
        <f>IF(D106="","",AVERAGE(AM106,AK106))</f>
        <v/>
      </c>
      <c r="AM106" s="44">
        <f>IFERROR(IF(D106="","",VLOOKUP(F106,'ANALISE FORNECEDOR'!$A:$I,9,0)),"")</f>
        <v/>
      </c>
      <c r="AN106" s="45">
        <f>IF(D106="","",IF(Y106&gt;12,AI106*(U106+Y106),AI106*U106))</f>
        <v/>
      </c>
      <c r="AO106" s="45">
        <f>IF(D106="","",IF(Y106&gt;12,AI106*(U106+V106+Y106),AI106*(U106+V106)))</f>
        <v/>
      </c>
      <c r="AP106" s="46">
        <f>IF(D106="","",IF(Y106&gt;12,AG106*(U106+Y106),AG106*U106))</f>
        <v/>
      </c>
      <c r="AQ106" s="46">
        <f>IF(D106="","",IF(Y106&gt;12,AG106*(U106+V106+Y106),AG106*(U106+V106)))</f>
        <v/>
      </c>
      <c r="AR106" s="46">
        <f>IF(D106="","",IF(OR(R106="A",R106="AA",R106="AAA"),AP106,0))</f>
        <v/>
      </c>
      <c r="AS106" s="46">
        <f>IF(D106="","",IF(R106="B",AP106,0))</f>
        <v/>
      </c>
      <c r="AT106" s="46">
        <f>IF(D106="","",IF(R106="C",AP106,0))</f>
        <v/>
      </c>
      <c r="AU106" s="47">
        <f>IF(D106="","",IFERROR(AN106/AJ106,0))</f>
        <v/>
      </c>
      <c r="AV106" s="47">
        <f>IF(D106="","",IFERROR(((AO106)/AJ106),0))</f>
        <v/>
      </c>
      <c r="AW106" s="48">
        <f>IF(D106="","",IF(OR(S106="S",NOT(AND(ISNUMBER(AC106),ISNUMBER(AL106),AC106*AL106&gt;=0))),0,AC106*AL106))</f>
        <v/>
      </c>
      <c r="AX106" s="49">
        <f>IFERROR(IF(D106="","",AW106*AG106),0)</f>
        <v/>
      </c>
      <c r="AY106" s="48">
        <f>IF(D106="","",IF(OR(S106="S",NOT(AND(ISNUMBER(AC106),ISNUMBER(AK106),AC106*AK106&gt;=0))),0,AC106*AK106))</f>
        <v/>
      </c>
      <c r="AZ106" s="48">
        <f>IFERROR(IF(D106="","",IF(AY106=0,0,IF(((AY106)-(U106+Y106))&lt;0,0,(AY106)-U106))),0)</f>
        <v/>
      </c>
      <c r="BA106" s="49">
        <f>IF(D106="","",AZ106*AG106)</f>
        <v/>
      </c>
      <c r="BB106" s="49">
        <f>IF(D106="","",IF(OR(R106="A",R106="AA",R106="AAA"),BA106,0))</f>
        <v/>
      </c>
      <c r="BC106" s="49">
        <f>IF(D106="","",IF(R106="B",BA106,0))</f>
        <v/>
      </c>
      <c r="BD106" s="49">
        <f>IF(D106="","",IF(R106="B",BA106,0))</f>
        <v/>
      </c>
      <c r="BE106" s="49">
        <f>IF(D106="","",IF(S106="S",
1,
IF(AC106=0,
1,
IF(
IFERROR(((U106+Y106)*AG106)/((AC106*AK106)*AG106),0)&lt;0,
0,
IF(
IFERROR(((U106+Y106)*AG106)/((AC106*AK106)*AG106),0)&gt;1,
1,
IFERROR(((U106+Y106)*AG106)/((AC106*AK106)*AG106),0)
)
)
)
))</f>
        <v/>
      </c>
      <c r="BF106" s="49">
        <f>IF(D106="","",IF(S106="S",
1,
IF(AC106=0,
1,
IF(
IFERROR(((U106+V106+Y106)*AG106)/((AC106*AK106)*AG106),0)&lt;0,
0,
IF(
IFERROR(((U106+V106+Y106)*AG106)/((AC106*AK106)*AG106),0)&gt;1,
1,
IFERROR(((U106+V106+Y106)*AG106)/((AC106*AK106)*AG106),0)
)
)
)
))</f>
        <v/>
      </c>
      <c r="BG106" s="50">
        <f>IF(D106="","",IF(S106="S",0,IF(AND(ISNUMBER(AC106),ISNUMBER(AM106)),IF(OR(AC106*AM106&lt;0,ISERR(AC106*AM106)),0,AC106*AM106),0)))</f>
        <v/>
      </c>
      <c r="BH106" s="50">
        <f>IF(D106="","",IF(BY106&gt;TODAY()-60,0,IF(Y106&gt;12,MAX(0,(U106+Y106)-BG106),MAX(0,U106-BG106))))</f>
        <v/>
      </c>
      <c r="BI106" s="51">
        <f>IF(D106="","",BH106*AG106)</f>
        <v/>
      </c>
      <c r="BJ106" s="51">
        <f>IF(D106="","",IF(OR(R106="A",R106="AA",R106="AAA"),BI106,0))</f>
        <v/>
      </c>
      <c r="BK106" s="51">
        <f>IF(D106="","",IF(R106="B",BI106,0))</f>
        <v/>
      </c>
      <c r="BL106" s="51">
        <f>IF(D106="","",IF(R106="C",BI106,0))</f>
        <v/>
      </c>
      <c r="BM106" s="51">
        <f>IF(D106="","",IFERROR(MAX(0,MIN(BI106/AP106,1)),0))</f>
        <v/>
      </c>
      <c r="BN106" s="52">
        <f>IF(D106="","",AB106*AG106)</f>
        <v/>
      </c>
      <c r="BO106" s="52">
        <f>IF(D106="","",(U106+V106+X106)*AG106)</f>
        <v/>
      </c>
      <c r="BP106" s="52">
        <f>IF(D106="","",(AB106*3)*AG106)</f>
        <v/>
      </c>
      <c r="BQ106" s="52">
        <f>IF(D106="","",IF(BO106-BP106&gt;0,0,BO106-BP106))</f>
        <v/>
      </c>
      <c r="BR106" s="52">
        <f>IF(D106="","",IF(BO106-BP106-BN106&gt;0,0,BO106-BP106-BN106))</f>
        <v/>
      </c>
      <c r="BS106" s="53">
        <f>IF(D106="","",IFERROR(AB106*AI106,0))</f>
        <v/>
      </c>
      <c r="BT106" s="53">
        <f>IF(D106="","",IFERROR(IF(X106&gt;12, AI106*(U106+V106+X106), AI106*(U106+V106)),0))</f>
        <v/>
      </c>
      <c r="BU106" s="53">
        <f>IF(D106="","",IFERROR(((AB106*3)*AI106),0))</f>
        <v/>
      </c>
      <c r="BV106" s="53">
        <f>IF(D106="","",IF(BT106-BU106&gt;0,0,BT106-BU106))</f>
        <v/>
      </c>
      <c r="BW106" s="53">
        <f>IF(D106="","",IF(BT106-BU106-BS106&gt;0,0,BT106-BU106-BS106))</f>
        <v/>
      </c>
      <c r="BX106" s="36">
        <f>IF(D106="","",IFERROR(VLOOKUP(D106,'produto-entrada-7'!A:M,3,0),"SEM PEDIDO"))</f>
        <v/>
      </c>
      <c r="BY106" s="36">
        <f>IF(D106="","",VLOOKUP(D106,'produto-estoque-total-7'!A:AB,25,0))</f>
        <v/>
      </c>
      <c r="BZ106" s="36">
        <f>IF(D106="","",IFERROR(VLOOKUP(D106,'produto-estoque-total-7'!A:AB,26,0)/100,0))</f>
        <v/>
      </c>
      <c r="CA106" s="36">
        <f>IF(D106="","",IFERROR(VLOOKUP(D106,'produto-estoque-total-7'!A:AB,27,0)/100,0))</f>
        <v/>
      </c>
      <c r="CB106" s="41">
        <f>IF(D106="","",V106*AF106)</f>
        <v/>
      </c>
      <c r="CC106" s="41">
        <f>IF(D106="","",V106*AI106)</f>
        <v/>
      </c>
      <c r="CD106" s="54">
        <f>IF(D106="","",VLOOKUP(D106,'produto-estoque-total-7'!A:AB,28,0))</f>
        <v/>
      </c>
    </row>
    <row r="107">
      <c r="A107" s="36">
        <f>IF(D107="","",VLOOKUP(D107,'produto-estoque-total-7'!A:AB,3,0))</f>
        <v/>
      </c>
      <c r="B107" s="1">
        <f>IF(D107="","",VLOOKUP(D107,'produto-estoque-total-7'!A:AB,12,0))</f>
        <v/>
      </c>
      <c r="C107" s="1">
        <f>IF(D107="","",VLOOKUP(D107,'produto-estoque-total-7'!A:AB,2,0))</f>
        <v/>
      </c>
      <c r="D107" s="37">
        <f>IFERROR(IF('produto-estoque-total-7'!A106="","",'produto-estoque-total-7'!A106),"")</f>
        <v/>
      </c>
      <c r="E107" s="1">
        <f>IF(D107="","",VLOOKUP(D107,'produto-estoque-total-7'!A:AB,4,0))</f>
        <v/>
      </c>
      <c r="F107" s="36">
        <f>IF(D107="","",VLOOKUP(D107,'produto-estoque-total-7'!A:AB,13,0))</f>
        <v/>
      </c>
      <c r="G107" s="1">
        <f>IF(F107="","",VLOOKUP(F107,'FORNECEDORES X COMPRADOR'!A:D,4,0))</f>
        <v/>
      </c>
      <c r="H107" s="1">
        <f>IF(F107="","",VLOOKUP(F107,'FORNECEDORES X COMPRADOR'!A:E,5,0))</f>
        <v/>
      </c>
      <c r="I107" s="36">
        <f>IF(D107="","",VLOOKUP(D107,'produto-estoque-total-7'!A:AB,15,0))</f>
        <v/>
      </c>
      <c r="J107" s="36">
        <f>IF(D107="","",VLOOKUP(D107,'produto-estoque-total-7'!A:AB,19,0))</f>
        <v/>
      </c>
      <c r="K107" s="1">
        <f>IF(D107="","",VLOOKUP(D107,'produto-estoque-total-7'!A:AB,20,0))</f>
        <v/>
      </c>
      <c r="L107" s="36">
        <f>IF(D107="","",VLOOKUP(D107,'produto-estoque-total-7'!A:AB,17,0))</f>
        <v/>
      </c>
      <c r="M107" s="1">
        <f>IF(D107="","",VLOOKUP(D107,'produto-estoque-total-7'!A:AB,18,0))</f>
        <v/>
      </c>
      <c r="N107" s="36">
        <f>IF(D107="","",VLOOKUP(D107,'produto-estoque-total-7'!A:AB,21,0))</f>
        <v/>
      </c>
      <c r="O107" s="1">
        <f>IF(D107="","",VLOOKUP(D107,'produto-estoque-total-7'!A:AB,22,0))</f>
        <v/>
      </c>
      <c r="P107" s="36">
        <f>IF(D107="","",VLOOKUP(D107,'produto-estoque-total-7'!A:AB,23,0))</f>
        <v/>
      </c>
      <c r="Q107" s="1">
        <f>IF(D107="","",VLOOKUP(D107,'produto-estoque-total-7'!A:AB,24,0))</f>
        <v/>
      </c>
      <c r="R107" s="38">
        <f>IFERROR(IF(D107="","",VLOOKUP(D107,'produto-venda-7'!B:N,13,0)),"C")</f>
        <v/>
      </c>
      <c r="S107" s="39">
        <f>IF(D107="","",VLOOKUP(D107,'produto-estoque-total-7'!A:AB,6,0))</f>
        <v/>
      </c>
      <c r="T107" s="39">
        <f>IF(D107="","",VLOOKUP(D107,'produto-estoque-total-7'!A:AB,5,0))</f>
        <v/>
      </c>
      <c r="U107" s="40">
        <f>IF(D107="","",VLOOKUP(D107,'produto-estoque-total-7'!A:AB,11,0))</f>
        <v/>
      </c>
      <c r="V107" s="41">
        <f>IF(D107="","",IFERROR(VLOOKUP(D107,'produto-entrada-7'!A:M,10,0),0))</f>
        <v/>
      </c>
      <c r="W107" s="42" t="n"/>
      <c r="X107" s="39">
        <f>IF(D107="","",VLOOKUP(D107,'produto-estoque-total-7'!A:AB,8,0))</f>
        <v/>
      </c>
      <c r="Y107" s="39">
        <f>IF(D107="","",VLOOKUP(D107,'produto-estoque-total-7'!A:AB,9,0))</f>
        <v/>
      </c>
      <c r="Z107" s="39">
        <f>IF(D107="","",VLOOKUP(D107,'produto-estoque-total-7'!A:AB,10,0))</f>
        <v/>
      </c>
      <c r="AA107" s="39">
        <f>IFERROR(IF(D107="","",VLOOKUP(D107,'produto-venda-7'!B:N,4,0)),0)</f>
        <v/>
      </c>
      <c r="AB107" s="39">
        <f>IFERROR(IF(D107="","",VLOOKUP(D107,'produto-venda-7'!B:N,5,0)),0)</f>
        <v/>
      </c>
      <c r="AC107" s="39">
        <f>IF(D107="","",IFERROR(AA107/90,0))</f>
        <v/>
      </c>
      <c r="AD107" s="36">
        <f>IF(D107="","",IFERROR(VLOOKUP(D107,'produto-entrada-7'!A:M,4,0),0))</f>
        <v/>
      </c>
      <c r="AE107" s="36">
        <f>IFERROR(IF(D107="","",VLOOKUP(D107,'produto-venda-7'!B:N,10,0)),0)</f>
        <v/>
      </c>
      <c r="AF107" s="36">
        <f>IF(D107="","",IFERROR(VLOOKUP(D107,'produto-entrada-7'!A:M,11,0),0))</f>
        <v/>
      </c>
      <c r="AG107" s="1">
        <f>IF(D107="","",IFERROR(VLOOKUP(D107,'produto-entrada-7'!A:M,12,0),0))</f>
        <v/>
      </c>
      <c r="AH107" s="1">
        <f>IF(D107="","",IFERROR(VLOOKUP(D107,'produto-entrada-7'!A:M,13,0),0))</f>
        <v/>
      </c>
      <c r="AI107" s="36">
        <f>IFERROR(IF(D107="","",VLOOKUP(D107,'produto-venda-7'!B:N,11,0)),0)</f>
        <v/>
      </c>
      <c r="AJ107" s="43">
        <f>IF(D107="","",IFERROR(AI107*AB107,0))</f>
        <v/>
      </c>
      <c r="AK107" s="44">
        <f>IFERROR(IF(D107="","",VLOOKUP(F107,'ANALISE FORNECEDOR'!$A:$I,8,0)),"")</f>
        <v/>
      </c>
      <c r="AL107" s="44">
        <f>IF(D107="","",AVERAGE(AM107,AK107))</f>
        <v/>
      </c>
      <c r="AM107" s="44">
        <f>IFERROR(IF(D107="","",VLOOKUP(F107,'ANALISE FORNECEDOR'!$A:$I,9,0)),"")</f>
        <v/>
      </c>
      <c r="AN107" s="45">
        <f>IF(D107="","",IF(Y107&gt;12,AI107*(U107+Y107),AI107*U107))</f>
        <v/>
      </c>
      <c r="AO107" s="45">
        <f>IF(D107="","",IF(Y107&gt;12,AI107*(U107+V107+Y107),AI107*(U107+V107)))</f>
        <v/>
      </c>
      <c r="AP107" s="46">
        <f>IF(D107="","",IF(Y107&gt;12,AG107*(U107+Y107),AG107*U107))</f>
        <v/>
      </c>
      <c r="AQ107" s="46">
        <f>IF(D107="","",IF(Y107&gt;12,AG107*(U107+V107+Y107),AG107*(U107+V107)))</f>
        <v/>
      </c>
      <c r="AR107" s="46">
        <f>IF(D107="","",IF(OR(R107="A",R107="AA",R107="AAA"),AP107,0))</f>
        <v/>
      </c>
      <c r="AS107" s="46">
        <f>IF(D107="","",IF(R107="B",AP107,0))</f>
        <v/>
      </c>
      <c r="AT107" s="46">
        <f>IF(D107="","",IF(R107="C",AP107,0))</f>
        <v/>
      </c>
      <c r="AU107" s="47">
        <f>IF(D107="","",IFERROR(AN107/AJ107,0))</f>
        <v/>
      </c>
      <c r="AV107" s="47">
        <f>IF(D107="","",IFERROR(((AO107)/AJ107),0))</f>
        <v/>
      </c>
      <c r="AW107" s="48">
        <f>IF(D107="","",IF(OR(S107="S",NOT(AND(ISNUMBER(AC107),ISNUMBER(AL107),AC107*AL107&gt;=0))),0,AC107*AL107))</f>
        <v/>
      </c>
      <c r="AX107" s="49">
        <f>IFERROR(IF(D107="","",AW107*AG107),0)</f>
        <v/>
      </c>
      <c r="AY107" s="48">
        <f>IF(D107="","",IF(OR(S107="S",NOT(AND(ISNUMBER(AC107),ISNUMBER(AK107),AC107*AK107&gt;=0))),0,AC107*AK107))</f>
        <v/>
      </c>
      <c r="AZ107" s="48">
        <f>IFERROR(IF(D107="","",IF(AY107=0,0,IF(((AY107)-(U107+Y107))&lt;0,0,(AY107)-U107))),0)</f>
        <v/>
      </c>
      <c r="BA107" s="49">
        <f>IF(D107="","",AZ107*AG107)</f>
        <v/>
      </c>
      <c r="BB107" s="49">
        <f>IF(D107="","",IF(OR(R107="A",R107="AA",R107="AAA"),BA107,0))</f>
        <v/>
      </c>
      <c r="BC107" s="49">
        <f>IF(D107="","",IF(R107="B",BA107,0))</f>
        <v/>
      </c>
      <c r="BD107" s="49">
        <f>IF(D107="","",IF(R107="B",BA107,0))</f>
        <v/>
      </c>
      <c r="BE107" s="49">
        <f>IF(D107="","",IF(S107="S",
1,
IF(AC107=0,
1,
IF(
IFERROR(((U107+Y107)*AG107)/((AC107*AK107)*AG107),0)&lt;0,
0,
IF(
IFERROR(((U107+Y107)*AG107)/((AC107*AK107)*AG107),0)&gt;1,
1,
IFERROR(((U107+Y107)*AG107)/((AC107*AK107)*AG107),0)
)
)
)
))</f>
        <v/>
      </c>
      <c r="BF107" s="49">
        <f>IF(D107="","",IF(S107="S",
1,
IF(AC107=0,
1,
IF(
IFERROR(((U107+V107+Y107)*AG107)/((AC107*AK107)*AG107),0)&lt;0,
0,
IF(
IFERROR(((U107+V107+Y107)*AG107)/((AC107*AK107)*AG107),0)&gt;1,
1,
IFERROR(((U107+V107+Y107)*AG107)/((AC107*AK107)*AG107),0)
)
)
)
))</f>
        <v/>
      </c>
      <c r="BG107" s="50">
        <f>IF(D107="","",IF(S107="S",0,IF(AND(ISNUMBER(AC107),ISNUMBER(AM107)),IF(OR(AC107*AM107&lt;0,ISERR(AC107*AM107)),0,AC107*AM107),0)))</f>
        <v/>
      </c>
      <c r="BH107" s="50">
        <f>IF(D107="","",IF(BY107&gt;TODAY()-60,0,IF(Y107&gt;12,MAX(0,(U107+Y107)-BG107),MAX(0,U107-BG107))))</f>
        <v/>
      </c>
      <c r="BI107" s="51">
        <f>IF(D107="","",BH107*AG107)</f>
        <v/>
      </c>
      <c r="BJ107" s="51">
        <f>IF(D107="","",IF(OR(R107="A",R107="AA",R107="AAA"),BI107,0))</f>
        <v/>
      </c>
      <c r="BK107" s="51">
        <f>IF(D107="","",IF(R107="B",BI107,0))</f>
        <v/>
      </c>
      <c r="BL107" s="51">
        <f>IF(D107="","",IF(R107="C",BI107,0))</f>
        <v/>
      </c>
      <c r="BM107" s="51">
        <f>IF(D107="","",IFERROR(MAX(0,MIN(BI107/AP107,1)),0))</f>
        <v/>
      </c>
      <c r="BN107" s="52">
        <f>IF(D107="","",AB107*AG107)</f>
        <v/>
      </c>
      <c r="BO107" s="52">
        <f>IF(D107="","",(U107+V107+X107)*AG107)</f>
        <v/>
      </c>
      <c r="BP107" s="52">
        <f>IF(D107="","",(AB107*3)*AG107)</f>
        <v/>
      </c>
      <c r="BQ107" s="52">
        <f>IF(D107="","",IF(BO107-BP107&gt;0,0,BO107-BP107))</f>
        <v/>
      </c>
      <c r="BR107" s="52">
        <f>IF(D107="","",IF(BO107-BP107-BN107&gt;0,0,BO107-BP107-BN107))</f>
        <v/>
      </c>
      <c r="BS107" s="53">
        <f>IF(D107="","",IFERROR(AB107*AI107,0))</f>
        <v/>
      </c>
      <c r="BT107" s="53">
        <f>IF(D107="","",IFERROR(IF(X107&gt;12, AI107*(U107+V107+X107), AI107*(U107+V107)),0))</f>
        <v/>
      </c>
      <c r="BU107" s="53">
        <f>IF(D107="","",IFERROR(((AB107*3)*AI107),0))</f>
        <v/>
      </c>
      <c r="BV107" s="53">
        <f>IF(D107="","",IF(BT107-BU107&gt;0,0,BT107-BU107))</f>
        <v/>
      </c>
      <c r="BW107" s="53">
        <f>IF(D107="","",IF(BT107-BU107-BS107&gt;0,0,BT107-BU107-BS107))</f>
        <v/>
      </c>
      <c r="BX107" s="36">
        <f>IF(D107="","",IFERROR(VLOOKUP(D107,'produto-entrada-7'!A:M,3,0),"SEM PEDIDO"))</f>
        <v/>
      </c>
      <c r="BY107" s="36">
        <f>IF(D107="","",VLOOKUP(D107,'produto-estoque-total-7'!A:AB,25,0))</f>
        <v/>
      </c>
      <c r="BZ107" s="36">
        <f>IF(D107="","",IFERROR(VLOOKUP(D107,'produto-estoque-total-7'!A:AB,26,0)/100,0))</f>
        <v/>
      </c>
      <c r="CA107" s="36">
        <f>IF(D107="","",IFERROR(VLOOKUP(D107,'produto-estoque-total-7'!A:AB,27,0)/100,0))</f>
        <v/>
      </c>
      <c r="CB107" s="41">
        <f>IF(D107="","",V107*AF107)</f>
        <v/>
      </c>
      <c r="CC107" s="41">
        <f>IF(D107="","",V107*AI107)</f>
        <v/>
      </c>
      <c r="CD107" s="54">
        <f>IF(D107="","",VLOOKUP(D107,'produto-estoque-total-7'!A:AB,28,0))</f>
        <v/>
      </c>
    </row>
    <row r="108">
      <c r="A108" s="36">
        <f>IF(D108="","",VLOOKUP(D108,'produto-estoque-total-7'!A:AB,3,0))</f>
        <v/>
      </c>
      <c r="B108" s="1">
        <f>IF(D108="","",VLOOKUP(D108,'produto-estoque-total-7'!A:AB,12,0))</f>
        <v/>
      </c>
      <c r="C108" s="1">
        <f>IF(D108="","",VLOOKUP(D108,'produto-estoque-total-7'!A:AB,2,0))</f>
        <v/>
      </c>
      <c r="D108" s="37">
        <f>IFERROR(IF('produto-estoque-total-7'!A107="","",'produto-estoque-total-7'!A107),"")</f>
        <v/>
      </c>
      <c r="E108" s="1">
        <f>IF(D108="","",VLOOKUP(D108,'produto-estoque-total-7'!A:AB,4,0))</f>
        <v/>
      </c>
      <c r="F108" s="36">
        <f>IF(D108="","",VLOOKUP(D108,'produto-estoque-total-7'!A:AB,13,0))</f>
        <v/>
      </c>
      <c r="G108" s="1">
        <f>IF(F108="","",VLOOKUP(F108,'FORNECEDORES X COMPRADOR'!A:D,4,0))</f>
        <v/>
      </c>
      <c r="H108" s="1">
        <f>IF(F108="","",VLOOKUP(F108,'FORNECEDORES X COMPRADOR'!A:E,5,0))</f>
        <v/>
      </c>
      <c r="I108" s="36">
        <f>IF(D108="","",VLOOKUP(D108,'produto-estoque-total-7'!A:AB,15,0))</f>
        <v/>
      </c>
      <c r="J108" s="36">
        <f>IF(D108="","",VLOOKUP(D108,'produto-estoque-total-7'!A:AB,19,0))</f>
        <v/>
      </c>
      <c r="K108" s="1">
        <f>IF(D108="","",VLOOKUP(D108,'produto-estoque-total-7'!A:AB,20,0))</f>
        <v/>
      </c>
      <c r="L108" s="36">
        <f>IF(D108="","",VLOOKUP(D108,'produto-estoque-total-7'!A:AB,17,0))</f>
        <v/>
      </c>
      <c r="M108" s="1">
        <f>IF(D108="","",VLOOKUP(D108,'produto-estoque-total-7'!A:AB,18,0))</f>
        <v/>
      </c>
      <c r="N108" s="36">
        <f>IF(D108="","",VLOOKUP(D108,'produto-estoque-total-7'!A:AB,21,0))</f>
        <v/>
      </c>
      <c r="O108" s="1">
        <f>IF(D108="","",VLOOKUP(D108,'produto-estoque-total-7'!A:AB,22,0))</f>
        <v/>
      </c>
      <c r="P108" s="36">
        <f>IF(D108="","",VLOOKUP(D108,'produto-estoque-total-7'!A:AB,23,0))</f>
        <v/>
      </c>
      <c r="Q108" s="1">
        <f>IF(D108="","",VLOOKUP(D108,'produto-estoque-total-7'!A:AB,24,0))</f>
        <v/>
      </c>
      <c r="R108" s="38">
        <f>IFERROR(IF(D108="","",VLOOKUP(D108,'produto-venda-7'!B:N,13,0)),"C")</f>
        <v/>
      </c>
      <c r="S108" s="39">
        <f>IF(D108="","",VLOOKUP(D108,'produto-estoque-total-7'!A:AB,6,0))</f>
        <v/>
      </c>
      <c r="T108" s="39">
        <f>IF(D108="","",VLOOKUP(D108,'produto-estoque-total-7'!A:AB,5,0))</f>
        <v/>
      </c>
      <c r="U108" s="40">
        <f>IF(D108="","",VLOOKUP(D108,'produto-estoque-total-7'!A:AB,11,0))</f>
        <v/>
      </c>
      <c r="V108" s="41">
        <f>IF(D108="","",IFERROR(VLOOKUP(D108,'produto-entrada-7'!A:M,10,0),0))</f>
        <v/>
      </c>
      <c r="W108" s="42" t="n"/>
      <c r="X108" s="39">
        <f>IF(D108="","",VLOOKUP(D108,'produto-estoque-total-7'!A:AB,8,0))</f>
        <v/>
      </c>
      <c r="Y108" s="39">
        <f>IF(D108="","",VLOOKUP(D108,'produto-estoque-total-7'!A:AB,9,0))</f>
        <v/>
      </c>
      <c r="Z108" s="39">
        <f>IF(D108="","",VLOOKUP(D108,'produto-estoque-total-7'!A:AB,10,0))</f>
        <v/>
      </c>
      <c r="AA108" s="39">
        <f>IFERROR(IF(D108="","",VLOOKUP(D108,'produto-venda-7'!B:N,4,0)),0)</f>
        <v/>
      </c>
      <c r="AB108" s="39">
        <f>IFERROR(IF(D108="","",VLOOKUP(D108,'produto-venda-7'!B:N,5,0)),0)</f>
        <v/>
      </c>
      <c r="AC108" s="39">
        <f>IF(D108="","",IFERROR(AA108/90,0))</f>
        <v/>
      </c>
      <c r="AD108" s="36">
        <f>IF(D108="","",IFERROR(VLOOKUP(D108,'produto-entrada-7'!A:M,4,0),0))</f>
        <v/>
      </c>
      <c r="AE108" s="36">
        <f>IFERROR(IF(D108="","",VLOOKUP(D108,'produto-venda-7'!B:N,10,0)),0)</f>
        <v/>
      </c>
      <c r="AF108" s="36">
        <f>IF(D108="","",IFERROR(VLOOKUP(D108,'produto-entrada-7'!A:M,11,0),0))</f>
        <v/>
      </c>
      <c r="AG108" s="1">
        <f>IF(D108="","",IFERROR(VLOOKUP(D108,'produto-entrada-7'!A:M,12,0),0))</f>
        <v/>
      </c>
      <c r="AH108" s="1">
        <f>IF(D108="","",IFERROR(VLOOKUP(D108,'produto-entrada-7'!A:M,13,0),0))</f>
        <v/>
      </c>
      <c r="AI108" s="36">
        <f>IFERROR(IF(D108="","",VLOOKUP(D108,'produto-venda-7'!B:N,11,0)),0)</f>
        <v/>
      </c>
      <c r="AJ108" s="43">
        <f>IF(D108="","",IFERROR(AI108*AB108,0))</f>
        <v/>
      </c>
      <c r="AK108" s="44">
        <f>IFERROR(IF(D108="","",VLOOKUP(F108,'ANALISE FORNECEDOR'!$A:$I,8,0)),"")</f>
        <v/>
      </c>
      <c r="AL108" s="44">
        <f>IF(D108="","",AVERAGE(AM108,AK108))</f>
        <v/>
      </c>
      <c r="AM108" s="44">
        <f>IFERROR(IF(D108="","",VLOOKUP(F108,'ANALISE FORNECEDOR'!$A:$I,9,0)),"")</f>
        <v/>
      </c>
      <c r="AN108" s="45">
        <f>IF(D108="","",IF(Y108&gt;12,AI108*(U108+Y108),AI108*U108))</f>
        <v/>
      </c>
      <c r="AO108" s="45">
        <f>IF(D108="","",IF(Y108&gt;12,AI108*(U108+V108+Y108),AI108*(U108+V108)))</f>
        <v/>
      </c>
      <c r="AP108" s="46">
        <f>IF(D108="","",IF(Y108&gt;12,AG108*(U108+Y108),AG108*U108))</f>
        <v/>
      </c>
      <c r="AQ108" s="46">
        <f>IF(D108="","",IF(Y108&gt;12,AG108*(U108+V108+Y108),AG108*(U108+V108)))</f>
        <v/>
      </c>
      <c r="AR108" s="46">
        <f>IF(D108="","",IF(OR(R108="A",R108="AA",R108="AAA"),AP108,0))</f>
        <v/>
      </c>
      <c r="AS108" s="46">
        <f>IF(D108="","",IF(R108="B",AP108,0))</f>
        <v/>
      </c>
      <c r="AT108" s="46">
        <f>IF(D108="","",IF(R108="C",AP108,0))</f>
        <v/>
      </c>
      <c r="AU108" s="47">
        <f>IF(D108="","",IFERROR(AN108/AJ108,0))</f>
        <v/>
      </c>
      <c r="AV108" s="47">
        <f>IF(D108="","",IFERROR(((AO108)/AJ108),0))</f>
        <v/>
      </c>
      <c r="AW108" s="48">
        <f>IF(D108="","",IF(OR(S108="S",NOT(AND(ISNUMBER(AC108),ISNUMBER(AL108),AC108*AL108&gt;=0))),0,AC108*AL108))</f>
        <v/>
      </c>
      <c r="AX108" s="49">
        <f>IFERROR(IF(D108="","",AW108*AG108),0)</f>
        <v/>
      </c>
      <c r="AY108" s="48">
        <f>IF(D108="","",IF(OR(S108="S",NOT(AND(ISNUMBER(AC108),ISNUMBER(AK108),AC108*AK108&gt;=0))),0,AC108*AK108))</f>
        <v/>
      </c>
      <c r="AZ108" s="48">
        <f>IFERROR(IF(D108="","",IF(AY108=0,0,IF(((AY108)-(U108+Y108))&lt;0,0,(AY108)-U108))),0)</f>
        <v/>
      </c>
      <c r="BA108" s="49">
        <f>IF(D108="","",AZ108*AG108)</f>
        <v/>
      </c>
      <c r="BB108" s="49">
        <f>IF(D108="","",IF(OR(R108="A",R108="AA",R108="AAA"),BA108,0))</f>
        <v/>
      </c>
      <c r="BC108" s="49">
        <f>IF(D108="","",IF(R108="B",BA108,0))</f>
        <v/>
      </c>
      <c r="BD108" s="49">
        <f>IF(D108="","",IF(R108="B",BA108,0))</f>
        <v/>
      </c>
      <c r="BE108" s="49">
        <f>IF(D108="","",IF(S108="S",
1,
IF(AC108=0,
1,
IF(
IFERROR(((U108+Y108)*AG108)/((AC108*AK108)*AG108),0)&lt;0,
0,
IF(
IFERROR(((U108+Y108)*AG108)/((AC108*AK108)*AG108),0)&gt;1,
1,
IFERROR(((U108+Y108)*AG108)/((AC108*AK108)*AG108),0)
)
)
)
))</f>
        <v/>
      </c>
      <c r="BF108" s="49">
        <f>IF(D108="","",IF(S108="S",
1,
IF(AC108=0,
1,
IF(
IFERROR(((U108+V108+Y108)*AG108)/((AC108*AK108)*AG108),0)&lt;0,
0,
IF(
IFERROR(((U108+V108+Y108)*AG108)/((AC108*AK108)*AG108),0)&gt;1,
1,
IFERROR(((U108+V108+Y108)*AG108)/((AC108*AK108)*AG108),0)
)
)
)
))</f>
        <v/>
      </c>
      <c r="BG108" s="50">
        <f>IF(D108="","",IF(S108="S",0,IF(AND(ISNUMBER(AC108),ISNUMBER(AM108)),IF(OR(AC108*AM108&lt;0,ISERR(AC108*AM108)),0,AC108*AM108),0)))</f>
        <v/>
      </c>
      <c r="BH108" s="50">
        <f>IF(D108="","",IF(BY108&gt;TODAY()-60,0,IF(Y108&gt;12,MAX(0,(U108+Y108)-BG108),MAX(0,U108-BG108))))</f>
        <v/>
      </c>
      <c r="BI108" s="51">
        <f>IF(D108="","",BH108*AG108)</f>
        <v/>
      </c>
      <c r="BJ108" s="51">
        <f>IF(D108="","",IF(OR(R108="A",R108="AA",R108="AAA"),BI108,0))</f>
        <v/>
      </c>
      <c r="BK108" s="51">
        <f>IF(D108="","",IF(R108="B",BI108,0))</f>
        <v/>
      </c>
      <c r="BL108" s="51">
        <f>IF(D108="","",IF(R108="C",BI108,0))</f>
        <v/>
      </c>
      <c r="BM108" s="51">
        <f>IF(D108="","",IFERROR(MAX(0,MIN(BI108/AP108,1)),0))</f>
        <v/>
      </c>
      <c r="BN108" s="52">
        <f>IF(D108="","",AB108*AG108)</f>
        <v/>
      </c>
      <c r="BO108" s="52">
        <f>IF(D108="","",(U108+V108+X108)*AG108)</f>
        <v/>
      </c>
      <c r="BP108" s="52">
        <f>IF(D108="","",(AB108*3)*AG108)</f>
        <v/>
      </c>
      <c r="BQ108" s="52">
        <f>IF(D108="","",IF(BO108-BP108&gt;0,0,BO108-BP108))</f>
        <v/>
      </c>
      <c r="BR108" s="52">
        <f>IF(D108="","",IF(BO108-BP108-BN108&gt;0,0,BO108-BP108-BN108))</f>
        <v/>
      </c>
      <c r="BS108" s="53">
        <f>IF(D108="","",IFERROR(AB108*AI108,0))</f>
        <v/>
      </c>
      <c r="BT108" s="53">
        <f>IF(D108="","",IFERROR(IF(X108&gt;12, AI108*(U108+V108+X108), AI108*(U108+V108)),0))</f>
        <v/>
      </c>
      <c r="BU108" s="53">
        <f>IF(D108="","",IFERROR(((AB108*3)*AI108),0))</f>
        <v/>
      </c>
      <c r="BV108" s="53">
        <f>IF(D108="","",IF(BT108-BU108&gt;0,0,BT108-BU108))</f>
        <v/>
      </c>
      <c r="BW108" s="53">
        <f>IF(D108="","",IF(BT108-BU108-BS108&gt;0,0,BT108-BU108-BS108))</f>
        <v/>
      </c>
      <c r="BX108" s="36">
        <f>IF(D108="","",IFERROR(VLOOKUP(D108,'produto-entrada-7'!A:M,3,0),"SEM PEDIDO"))</f>
        <v/>
      </c>
      <c r="BY108" s="36">
        <f>IF(D108="","",VLOOKUP(D108,'produto-estoque-total-7'!A:AB,25,0))</f>
        <v/>
      </c>
      <c r="BZ108" s="36">
        <f>IF(D108="","",IFERROR(VLOOKUP(D108,'produto-estoque-total-7'!A:AB,26,0)/100,0))</f>
        <v/>
      </c>
      <c r="CA108" s="36">
        <f>IF(D108="","",IFERROR(VLOOKUP(D108,'produto-estoque-total-7'!A:AB,27,0)/100,0))</f>
        <v/>
      </c>
      <c r="CB108" s="41">
        <f>IF(D108="","",V108*AF108)</f>
        <v/>
      </c>
      <c r="CC108" s="41">
        <f>IF(D108="","",V108*AI108)</f>
        <v/>
      </c>
      <c r="CD108" s="54">
        <f>IF(D108="","",VLOOKUP(D108,'produto-estoque-total-7'!A:AB,28,0))</f>
        <v/>
      </c>
    </row>
    <row r="109">
      <c r="A109" s="36">
        <f>IF(D109="","",VLOOKUP(D109,'produto-estoque-total-7'!A:AB,3,0))</f>
        <v/>
      </c>
      <c r="B109" s="1">
        <f>IF(D109="","",VLOOKUP(D109,'produto-estoque-total-7'!A:AB,12,0))</f>
        <v/>
      </c>
      <c r="C109" s="1">
        <f>IF(D109="","",VLOOKUP(D109,'produto-estoque-total-7'!A:AB,2,0))</f>
        <v/>
      </c>
      <c r="D109" s="37">
        <f>IFERROR(IF('produto-estoque-total-7'!A108="","",'produto-estoque-total-7'!A108),"")</f>
        <v/>
      </c>
      <c r="E109" s="1">
        <f>IF(D109="","",VLOOKUP(D109,'produto-estoque-total-7'!A:AB,4,0))</f>
        <v/>
      </c>
      <c r="F109" s="36">
        <f>IF(D109="","",VLOOKUP(D109,'produto-estoque-total-7'!A:AB,13,0))</f>
        <v/>
      </c>
      <c r="G109" s="1">
        <f>IF(F109="","",VLOOKUP(F109,'FORNECEDORES X COMPRADOR'!A:D,4,0))</f>
        <v/>
      </c>
      <c r="H109" s="1">
        <f>IF(F109="","",VLOOKUP(F109,'FORNECEDORES X COMPRADOR'!A:E,5,0))</f>
        <v/>
      </c>
      <c r="I109" s="36">
        <f>IF(D109="","",VLOOKUP(D109,'produto-estoque-total-7'!A:AB,15,0))</f>
        <v/>
      </c>
      <c r="J109" s="36">
        <f>IF(D109="","",VLOOKUP(D109,'produto-estoque-total-7'!A:AB,19,0))</f>
        <v/>
      </c>
      <c r="K109" s="1">
        <f>IF(D109="","",VLOOKUP(D109,'produto-estoque-total-7'!A:AB,20,0))</f>
        <v/>
      </c>
      <c r="L109" s="36">
        <f>IF(D109="","",VLOOKUP(D109,'produto-estoque-total-7'!A:AB,17,0))</f>
        <v/>
      </c>
      <c r="M109" s="1">
        <f>IF(D109="","",VLOOKUP(D109,'produto-estoque-total-7'!A:AB,18,0))</f>
        <v/>
      </c>
      <c r="N109" s="36">
        <f>IF(D109="","",VLOOKUP(D109,'produto-estoque-total-7'!A:AB,21,0))</f>
        <v/>
      </c>
      <c r="O109" s="1">
        <f>IF(D109="","",VLOOKUP(D109,'produto-estoque-total-7'!A:AB,22,0))</f>
        <v/>
      </c>
      <c r="P109" s="36">
        <f>IF(D109="","",VLOOKUP(D109,'produto-estoque-total-7'!A:AB,23,0))</f>
        <v/>
      </c>
      <c r="Q109" s="1">
        <f>IF(D109="","",VLOOKUP(D109,'produto-estoque-total-7'!A:AB,24,0))</f>
        <v/>
      </c>
      <c r="R109" s="38">
        <f>IFERROR(IF(D109="","",VLOOKUP(D109,'produto-venda-7'!B:N,13,0)),"C")</f>
        <v/>
      </c>
      <c r="S109" s="39">
        <f>IF(D109="","",VLOOKUP(D109,'produto-estoque-total-7'!A:AB,6,0))</f>
        <v/>
      </c>
      <c r="T109" s="39">
        <f>IF(D109="","",VLOOKUP(D109,'produto-estoque-total-7'!A:AB,5,0))</f>
        <v/>
      </c>
      <c r="U109" s="40">
        <f>IF(D109="","",VLOOKUP(D109,'produto-estoque-total-7'!A:AB,11,0))</f>
        <v/>
      </c>
      <c r="V109" s="41">
        <f>IF(D109="","",IFERROR(VLOOKUP(D109,'produto-entrada-7'!A:M,10,0),0))</f>
        <v/>
      </c>
      <c r="W109" s="42" t="n"/>
      <c r="X109" s="39">
        <f>IF(D109="","",VLOOKUP(D109,'produto-estoque-total-7'!A:AB,8,0))</f>
        <v/>
      </c>
      <c r="Y109" s="39">
        <f>IF(D109="","",VLOOKUP(D109,'produto-estoque-total-7'!A:AB,9,0))</f>
        <v/>
      </c>
      <c r="Z109" s="39">
        <f>IF(D109="","",VLOOKUP(D109,'produto-estoque-total-7'!A:AB,10,0))</f>
        <v/>
      </c>
      <c r="AA109" s="39">
        <f>IFERROR(IF(D109="","",VLOOKUP(D109,'produto-venda-7'!B:N,4,0)),0)</f>
        <v/>
      </c>
      <c r="AB109" s="39">
        <f>IFERROR(IF(D109="","",VLOOKUP(D109,'produto-venda-7'!B:N,5,0)),0)</f>
        <v/>
      </c>
      <c r="AC109" s="39">
        <f>IF(D109="","",IFERROR(AA109/90,0))</f>
        <v/>
      </c>
      <c r="AD109" s="36">
        <f>IF(D109="","",IFERROR(VLOOKUP(D109,'produto-entrada-7'!A:M,4,0),0))</f>
        <v/>
      </c>
      <c r="AE109" s="36">
        <f>IFERROR(IF(D109="","",VLOOKUP(D109,'produto-venda-7'!B:N,10,0)),0)</f>
        <v/>
      </c>
      <c r="AF109" s="36">
        <f>IF(D109="","",IFERROR(VLOOKUP(D109,'produto-entrada-7'!A:M,11,0),0))</f>
        <v/>
      </c>
      <c r="AG109" s="1">
        <f>IF(D109="","",IFERROR(VLOOKUP(D109,'produto-entrada-7'!A:M,12,0),0))</f>
        <v/>
      </c>
      <c r="AH109" s="1">
        <f>IF(D109="","",IFERROR(VLOOKUP(D109,'produto-entrada-7'!A:M,13,0),0))</f>
        <v/>
      </c>
      <c r="AI109" s="36">
        <f>IFERROR(IF(D109="","",VLOOKUP(D109,'produto-venda-7'!B:N,11,0)),0)</f>
        <v/>
      </c>
      <c r="AJ109" s="43">
        <f>IF(D109="","",IFERROR(AI109*AB109,0))</f>
        <v/>
      </c>
      <c r="AK109" s="44">
        <f>IFERROR(IF(D109="","",VLOOKUP(F109,'ANALISE FORNECEDOR'!$A:$I,8,0)),"")</f>
        <v/>
      </c>
      <c r="AL109" s="44">
        <f>IF(D109="","",AVERAGE(AM109,AK109))</f>
        <v/>
      </c>
      <c r="AM109" s="44">
        <f>IFERROR(IF(D109="","",VLOOKUP(F109,'ANALISE FORNECEDOR'!$A:$I,9,0)),"")</f>
        <v/>
      </c>
      <c r="AN109" s="45">
        <f>IF(D109="","",IF(Y109&gt;12,AI109*(U109+Y109),AI109*U109))</f>
        <v/>
      </c>
      <c r="AO109" s="45">
        <f>IF(D109="","",IF(Y109&gt;12,AI109*(U109+V109+Y109),AI109*(U109+V109)))</f>
        <v/>
      </c>
      <c r="AP109" s="46">
        <f>IF(D109="","",IF(Y109&gt;12,AG109*(U109+Y109),AG109*U109))</f>
        <v/>
      </c>
      <c r="AQ109" s="46">
        <f>IF(D109="","",IF(Y109&gt;12,AG109*(U109+V109+Y109),AG109*(U109+V109)))</f>
        <v/>
      </c>
      <c r="AR109" s="46">
        <f>IF(D109="","",IF(OR(R109="A",R109="AA",R109="AAA"),AP109,0))</f>
        <v/>
      </c>
      <c r="AS109" s="46">
        <f>IF(D109="","",IF(R109="B",AP109,0))</f>
        <v/>
      </c>
      <c r="AT109" s="46">
        <f>IF(D109="","",IF(R109="C",AP109,0))</f>
        <v/>
      </c>
      <c r="AU109" s="47">
        <f>IF(D109="","",IFERROR(AN109/AJ109,0))</f>
        <v/>
      </c>
      <c r="AV109" s="47">
        <f>IF(D109="","",IFERROR(((AO109)/AJ109),0))</f>
        <v/>
      </c>
      <c r="AW109" s="48">
        <f>IF(D109="","",IF(OR(S109="S",NOT(AND(ISNUMBER(AC109),ISNUMBER(AL109),AC109*AL109&gt;=0))),0,AC109*AL109))</f>
        <v/>
      </c>
      <c r="AX109" s="49">
        <f>IFERROR(IF(D109="","",AW109*AG109),0)</f>
        <v/>
      </c>
      <c r="AY109" s="48">
        <f>IF(D109="","",IF(OR(S109="S",NOT(AND(ISNUMBER(AC109),ISNUMBER(AK109),AC109*AK109&gt;=0))),0,AC109*AK109))</f>
        <v/>
      </c>
      <c r="AZ109" s="48">
        <f>IFERROR(IF(D109="","",IF(AY109=0,0,IF(((AY109)-(U109+Y109))&lt;0,0,(AY109)-U109))),0)</f>
        <v/>
      </c>
      <c r="BA109" s="49">
        <f>IF(D109="","",AZ109*AG109)</f>
        <v/>
      </c>
      <c r="BB109" s="49">
        <f>IF(D109="","",IF(OR(R109="A",R109="AA",R109="AAA"),BA109,0))</f>
        <v/>
      </c>
      <c r="BC109" s="49">
        <f>IF(D109="","",IF(R109="B",BA109,0))</f>
        <v/>
      </c>
      <c r="BD109" s="49">
        <f>IF(D109="","",IF(R109="B",BA109,0))</f>
        <v/>
      </c>
      <c r="BE109" s="49">
        <f>IF(D109="","",IF(S109="S",
1,
IF(AC109=0,
1,
IF(
IFERROR(((U109+Y109)*AG109)/((AC109*AK109)*AG109),0)&lt;0,
0,
IF(
IFERROR(((U109+Y109)*AG109)/((AC109*AK109)*AG109),0)&gt;1,
1,
IFERROR(((U109+Y109)*AG109)/((AC109*AK109)*AG109),0)
)
)
)
))</f>
        <v/>
      </c>
      <c r="BF109" s="49">
        <f>IF(D109="","",IF(S109="S",
1,
IF(AC109=0,
1,
IF(
IFERROR(((U109+V109+Y109)*AG109)/((AC109*AK109)*AG109),0)&lt;0,
0,
IF(
IFERROR(((U109+V109+Y109)*AG109)/((AC109*AK109)*AG109),0)&gt;1,
1,
IFERROR(((U109+V109+Y109)*AG109)/((AC109*AK109)*AG109),0)
)
)
)
))</f>
        <v/>
      </c>
      <c r="BG109" s="50">
        <f>IF(D109="","",IF(S109="S",0,IF(AND(ISNUMBER(AC109),ISNUMBER(AM109)),IF(OR(AC109*AM109&lt;0,ISERR(AC109*AM109)),0,AC109*AM109),0)))</f>
        <v/>
      </c>
      <c r="BH109" s="50">
        <f>IF(D109="","",IF(BY109&gt;TODAY()-60,0,IF(Y109&gt;12,MAX(0,(U109+Y109)-BG109),MAX(0,U109-BG109))))</f>
        <v/>
      </c>
      <c r="BI109" s="51">
        <f>IF(D109="","",BH109*AG109)</f>
        <v/>
      </c>
      <c r="BJ109" s="51">
        <f>IF(D109="","",IF(OR(R109="A",R109="AA",R109="AAA"),BI109,0))</f>
        <v/>
      </c>
      <c r="BK109" s="51">
        <f>IF(D109="","",IF(R109="B",BI109,0))</f>
        <v/>
      </c>
      <c r="BL109" s="51">
        <f>IF(D109="","",IF(R109="C",BI109,0))</f>
        <v/>
      </c>
      <c r="BM109" s="51">
        <f>IF(D109="","",IFERROR(MAX(0,MIN(BI109/AP109,1)),0))</f>
        <v/>
      </c>
      <c r="BN109" s="52">
        <f>IF(D109="","",AB109*AG109)</f>
        <v/>
      </c>
      <c r="BO109" s="52">
        <f>IF(D109="","",(U109+V109+X109)*AG109)</f>
        <v/>
      </c>
      <c r="BP109" s="52">
        <f>IF(D109="","",(AB109*3)*AG109)</f>
        <v/>
      </c>
      <c r="BQ109" s="52">
        <f>IF(D109="","",IF(BO109-BP109&gt;0,0,BO109-BP109))</f>
        <v/>
      </c>
      <c r="BR109" s="52">
        <f>IF(D109="","",IF(BO109-BP109-BN109&gt;0,0,BO109-BP109-BN109))</f>
        <v/>
      </c>
      <c r="BS109" s="53">
        <f>IF(D109="","",IFERROR(AB109*AI109,0))</f>
        <v/>
      </c>
      <c r="BT109" s="53">
        <f>IF(D109="","",IFERROR(IF(X109&gt;12, AI109*(U109+V109+X109), AI109*(U109+V109)),0))</f>
        <v/>
      </c>
      <c r="BU109" s="53">
        <f>IF(D109="","",IFERROR(((AB109*3)*AI109),0))</f>
        <v/>
      </c>
      <c r="BV109" s="53">
        <f>IF(D109="","",IF(BT109-BU109&gt;0,0,BT109-BU109))</f>
        <v/>
      </c>
      <c r="BW109" s="53">
        <f>IF(D109="","",IF(BT109-BU109-BS109&gt;0,0,BT109-BU109-BS109))</f>
        <v/>
      </c>
      <c r="BX109" s="36">
        <f>IF(D109="","",IFERROR(VLOOKUP(D109,'produto-entrada-7'!A:M,3,0),"SEM PEDIDO"))</f>
        <v/>
      </c>
      <c r="BY109" s="36">
        <f>IF(D109="","",VLOOKUP(D109,'produto-estoque-total-7'!A:AB,25,0))</f>
        <v/>
      </c>
      <c r="BZ109" s="36">
        <f>IF(D109="","",IFERROR(VLOOKUP(D109,'produto-estoque-total-7'!A:AB,26,0)/100,0))</f>
        <v/>
      </c>
      <c r="CA109" s="36">
        <f>IF(D109="","",IFERROR(VLOOKUP(D109,'produto-estoque-total-7'!A:AB,27,0)/100,0))</f>
        <v/>
      </c>
      <c r="CB109" s="41">
        <f>IF(D109="","",V109*AF109)</f>
        <v/>
      </c>
      <c r="CC109" s="41">
        <f>IF(D109="","",V109*AI109)</f>
        <v/>
      </c>
      <c r="CD109" s="54">
        <f>IF(D109="","",VLOOKUP(D109,'produto-estoque-total-7'!A:AB,28,0))</f>
        <v/>
      </c>
    </row>
    <row r="110">
      <c r="A110" s="36">
        <f>IF(D110="","",VLOOKUP(D110,'produto-estoque-total-7'!A:AB,3,0))</f>
        <v/>
      </c>
      <c r="B110" s="1">
        <f>IF(D110="","",VLOOKUP(D110,'produto-estoque-total-7'!A:AB,12,0))</f>
        <v/>
      </c>
      <c r="C110" s="1">
        <f>IF(D110="","",VLOOKUP(D110,'produto-estoque-total-7'!A:AB,2,0))</f>
        <v/>
      </c>
      <c r="D110" s="37">
        <f>IFERROR(IF('produto-estoque-total-7'!A109="","",'produto-estoque-total-7'!A109),"")</f>
        <v/>
      </c>
      <c r="E110" s="1">
        <f>IF(D110="","",VLOOKUP(D110,'produto-estoque-total-7'!A:AB,4,0))</f>
        <v/>
      </c>
      <c r="F110" s="36">
        <f>IF(D110="","",VLOOKUP(D110,'produto-estoque-total-7'!A:AB,13,0))</f>
        <v/>
      </c>
      <c r="G110" s="1">
        <f>IF(F110="","",VLOOKUP(F110,'FORNECEDORES X COMPRADOR'!A:D,4,0))</f>
        <v/>
      </c>
      <c r="H110" s="1">
        <f>IF(F110="","",VLOOKUP(F110,'FORNECEDORES X COMPRADOR'!A:E,5,0))</f>
        <v/>
      </c>
      <c r="I110" s="36">
        <f>IF(D110="","",VLOOKUP(D110,'produto-estoque-total-7'!A:AB,15,0))</f>
        <v/>
      </c>
      <c r="J110" s="36">
        <f>IF(D110="","",VLOOKUP(D110,'produto-estoque-total-7'!A:AB,19,0))</f>
        <v/>
      </c>
      <c r="K110" s="1">
        <f>IF(D110="","",VLOOKUP(D110,'produto-estoque-total-7'!A:AB,20,0))</f>
        <v/>
      </c>
      <c r="L110" s="36">
        <f>IF(D110="","",VLOOKUP(D110,'produto-estoque-total-7'!A:AB,17,0))</f>
        <v/>
      </c>
      <c r="M110" s="1">
        <f>IF(D110="","",VLOOKUP(D110,'produto-estoque-total-7'!A:AB,18,0))</f>
        <v/>
      </c>
      <c r="N110" s="36">
        <f>IF(D110="","",VLOOKUP(D110,'produto-estoque-total-7'!A:AB,21,0))</f>
        <v/>
      </c>
      <c r="O110" s="1">
        <f>IF(D110="","",VLOOKUP(D110,'produto-estoque-total-7'!A:AB,22,0))</f>
        <v/>
      </c>
      <c r="P110" s="36">
        <f>IF(D110="","",VLOOKUP(D110,'produto-estoque-total-7'!A:AB,23,0))</f>
        <v/>
      </c>
      <c r="Q110" s="1">
        <f>IF(D110="","",VLOOKUP(D110,'produto-estoque-total-7'!A:AB,24,0))</f>
        <v/>
      </c>
      <c r="R110" s="38">
        <f>IFERROR(IF(D110="","",VLOOKUP(D110,'produto-venda-7'!B:N,13,0)),"C")</f>
        <v/>
      </c>
      <c r="S110" s="39">
        <f>IF(D110="","",VLOOKUP(D110,'produto-estoque-total-7'!A:AB,6,0))</f>
        <v/>
      </c>
      <c r="T110" s="39">
        <f>IF(D110="","",VLOOKUP(D110,'produto-estoque-total-7'!A:AB,5,0))</f>
        <v/>
      </c>
      <c r="U110" s="40">
        <f>IF(D110="","",VLOOKUP(D110,'produto-estoque-total-7'!A:AB,11,0))</f>
        <v/>
      </c>
      <c r="V110" s="41">
        <f>IF(D110="","",IFERROR(VLOOKUP(D110,'produto-entrada-7'!A:M,10,0),0))</f>
        <v/>
      </c>
      <c r="W110" s="42" t="n"/>
      <c r="X110" s="39">
        <f>IF(D110="","",VLOOKUP(D110,'produto-estoque-total-7'!A:AB,8,0))</f>
        <v/>
      </c>
      <c r="Y110" s="39">
        <f>IF(D110="","",VLOOKUP(D110,'produto-estoque-total-7'!A:AB,9,0))</f>
        <v/>
      </c>
      <c r="Z110" s="39">
        <f>IF(D110="","",VLOOKUP(D110,'produto-estoque-total-7'!A:AB,10,0))</f>
        <v/>
      </c>
      <c r="AA110" s="39">
        <f>IFERROR(IF(D110="","",VLOOKUP(D110,'produto-venda-7'!B:N,4,0)),0)</f>
        <v/>
      </c>
      <c r="AB110" s="39">
        <f>IFERROR(IF(D110="","",VLOOKUP(D110,'produto-venda-7'!B:N,5,0)),0)</f>
        <v/>
      </c>
      <c r="AC110" s="39">
        <f>IF(D110="","",IFERROR(AA110/90,0))</f>
        <v/>
      </c>
      <c r="AD110" s="36">
        <f>IF(D110="","",IFERROR(VLOOKUP(D110,'produto-entrada-7'!A:M,4,0),0))</f>
        <v/>
      </c>
      <c r="AE110" s="36">
        <f>IFERROR(IF(D110="","",VLOOKUP(D110,'produto-venda-7'!B:N,10,0)),0)</f>
        <v/>
      </c>
      <c r="AF110" s="36">
        <f>IF(D110="","",IFERROR(VLOOKUP(D110,'produto-entrada-7'!A:M,11,0),0))</f>
        <v/>
      </c>
      <c r="AG110" s="1">
        <f>IF(D110="","",IFERROR(VLOOKUP(D110,'produto-entrada-7'!A:M,12,0),0))</f>
        <v/>
      </c>
      <c r="AH110" s="1">
        <f>IF(D110="","",IFERROR(VLOOKUP(D110,'produto-entrada-7'!A:M,13,0),0))</f>
        <v/>
      </c>
      <c r="AI110" s="36">
        <f>IFERROR(IF(D110="","",VLOOKUP(D110,'produto-venda-7'!B:N,11,0)),0)</f>
        <v/>
      </c>
      <c r="AJ110" s="43">
        <f>IF(D110="","",IFERROR(AI110*AB110,0))</f>
        <v/>
      </c>
      <c r="AK110" s="44">
        <f>IFERROR(IF(D110="","",VLOOKUP(F110,'ANALISE FORNECEDOR'!$A:$I,8,0)),"")</f>
        <v/>
      </c>
      <c r="AL110" s="44">
        <f>IF(D110="","",AVERAGE(AM110,AK110))</f>
        <v/>
      </c>
      <c r="AM110" s="44">
        <f>IFERROR(IF(D110="","",VLOOKUP(F110,'ANALISE FORNECEDOR'!$A:$I,9,0)),"")</f>
        <v/>
      </c>
      <c r="AN110" s="45">
        <f>IF(D110="","",IF(Y110&gt;12,AI110*(U110+Y110),AI110*U110))</f>
        <v/>
      </c>
      <c r="AO110" s="45">
        <f>IF(D110="","",IF(Y110&gt;12,AI110*(U110+V110+Y110),AI110*(U110+V110)))</f>
        <v/>
      </c>
      <c r="AP110" s="46">
        <f>IF(D110="","",IF(Y110&gt;12,AG110*(U110+Y110),AG110*U110))</f>
        <v/>
      </c>
      <c r="AQ110" s="46">
        <f>IF(D110="","",IF(Y110&gt;12,AG110*(U110+V110+Y110),AG110*(U110+V110)))</f>
        <v/>
      </c>
      <c r="AR110" s="46">
        <f>IF(D110="","",IF(OR(R110="A",R110="AA",R110="AAA"),AP110,0))</f>
        <v/>
      </c>
      <c r="AS110" s="46">
        <f>IF(D110="","",IF(R110="B",AP110,0))</f>
        <v/>
      </c>
      <c r="AT110" s="46">
        <f>IF(D110="","",IF(R110="C",AP110,0))</f>
        <v/>
      </c>
      <c r="AU110" s="47">
        <f>IF(D110="","",IFERROR(AN110/AJ110,0))</f>
        <v/>
      </c>
      <c r="AV110" s="47">
        <f>IF(D110="","",IFERROR(((AO110)/AJ110),0))</f>
        <v/>
      </c>
      <c r="AW110" s="48">
        <f>IF(D110="","",IF(OR(S110="S",NOT(AND(ISNUMBER(AC110),ISNUMBER(AL110),AC110*AL110&gt;=0))),0,AC110*AL110))</f>
        <v/>
      </c>
      <c r="AX110" s="49">
        <f>IFERROR(IF(D110="","",AW110*AG110),0)</f>
        <v/>
      </c>
      <c r="AY110" s="48">
        <f>IF(D110="","",IF(OR(S110="S",NOT(AND(ISNUMBER(AC110),ISNUMBER(AK110),AC110*AK110&gt;=0))),0,AC110*AK110))</f>
        <v/>
      </c>
      <c r="AZ110" s="48">
        <f>IFERROR(IF(D110="","",IF(AY110=0,0,IF(((AY110)-(U110+Y110))&lt;0,0,(AY110)-U110))),0)</f>
        <v/>
      </c>
      <c r="BA110" s="49">
        <f>IF(D110="","",AZ110*AG110)</f>
        <v/>
      </c>
      <c r="BB110" s="49">
        <f>IF(D110="","",IF(OR(R110="A",R110="AA",R110="AAA"),BA110,0))</f>
        <v/>
      </c>
      <c r="BC110" s="49">
        <f>IF(D110="","",IF(R110="B",BA110,0))</f>
        <v/>
      </c>
      <c r="BD110" s="49">
        <f>IF(D110="","",IF(R110="B",BA110,0))</f>
        <v/>
      </c>
      <c r="BE110" s="49">
        <f>IF(D110="","",IF(S110="S",
1,
IF(AC110=0,
1,
IF(
IFERROR(((U110+Y110)*AG110)/((AC110*AK110)*AG110),0)&lt;0,
0,
IF(
IFERROR(((U110+Y110)*AG110)/((AC110*AK110)*AG110),0)&gt;1,
1,
IFERROR(((U110+Y110)*AG110)/((AC110*AK110)*AG110),0)
)
)
)
))</f>
        <v/>
      </c>
      <c r="BF110" s="49">
        <f>IF(D110="","",IF(S110="S",
1,
IF(AC110=0,
1,
IF(
IFERROR(((U110+V110+Y110)*AG110)/((AC110*AK110)*AG110),0)&lt;0,
0,
IF(
IFERROR(((U110+V110+Y110)*AG110)/((AC110*AK110)*AG110),0)&gt;1,
1,
IFERROR(((U110+V110+Y110)*AG110)/((AC110*AK110)*AG110),0)
)
)
)
))</f>
        <v/>
      </c>
      <c r="BG110" s="50">
        <f>IF(D110="","",IF(S110="S",0,IF(AND(ISNUMBER(AC110),ISNUMBER(AM110)),IF(OR(AC110*AM110&lt;0,ISERR(AC110*AM110)),0,AC110*AM110),0)))</f>
        <v/>
      </c>
      <c r="BH110" s="50">
        <f>IF(D110="","",IF(BY110&gt;TODAY()-60,0,IF(Y110&gt;12,MAX(0,(U110+Y110)-BG110),MAX(0,U110-BG110))))</f>
        <v/>
      </c>
      <c r="BI110" s="51">
        <f>IF(D110="","",BH110*AG110)</f>
        <v/>
      </c>
      <c r="BJ110" s="51">
        <f>IF(D110="","",IF(OR(R110="A",R110="AA",R110="AAA"),BI110,0))</f>
        <v/>
      </c>
      <c r="BK110" s="51">
        <f>IF(D110="","",IF(R110="B",BI110,0))</f>
        <v/>
      </c>
      <c r="BL110" s="51">
        <f>IF(D110="","",IF(R110="C",BI110,0))</f>
        <v/>
      </c>
      <c r="BM110" s="51">
        <f>IF(D110="","",IFERROR(MAX(0,MIN(BI110/AP110,1)),0))</f>
        <v/>
      </c>
      <c r="BN110" s="52">
        <f>IF(D110="","",AB110*AG110)</f>
        <v/>
      </c>
      <c r="BO110" s="52">
        <f>IF(D110="","",(U110+V110+X110)*AG110)</f>
        <v/>
      </c>
      <c r="BP110" s="52">
        <f>IF(D110="","",(AB110*3)*AG110)</f>
        <v/>
      </c>
      <c r="BQ110" s="52">
        <f>IF(D110="","",IF(BO110-BP110&gt;0,0,BO110-BP110))</f>
        <v/>
      </c>
      <c r="BR110" s="52">
        <f>IF(D110="","",IF(BO110-BP110-BN110&gt;0,0,BO110-BP110-BN110))</f>
        <v/>
      </c>
      <c r="BS110" s="53">
        <f>IF(D110="","",IFERROR(AB110*AI110,0))</f>
        <v/>
      </c>
      <c r="BT110" s="53">
        <f>IF(D110="","",IFERROR(IF(X110&gt;12, AI110*(U110+V110+X110), AI110*(U110+V110)),0))</f>
        <v/>
      </c>
      <c r="BU110" s="53">
        <f>IF(D110="","",IFERROR(((AB110*3)*AI110),0))</f>
        <v/>
      </c>
      <c r="BV110" s="53">
        <f>IF(D110="","",IF(BT110-BU110&gt;0,0,BT110-BU110))</f>
        <v/>
      </c>
      <c r="BW110" s="53">
        <f>IF(D110="","",IF(BT110-BU110-BS110&gt;0,0,BT110-BU110-BS110))</f>
        <v/>
      </c>
      <c r="BX110" s="36">
        <f>IF(D110="","",IFERROR(VLOOKUP(D110,'produto-entrada-7'!A:M,3,0),"SEM PEDIDO"))</f>
        <v/>
      </c>
      <c r="BY110" s="36">
        <f>IF(D110="","",VLOOKUP(D110,'produto-estoque-total-7'!A:AB,25,0))</f>
        <v/>
      </c>
      <c r="BZ110" s="36">
        <f>IF(D110="","",IFERROR(VLOOKUP(D110,'produto-estoque-total-7'!A:AB,26,0)/100,0))</f>
        <v/>
      </c>
      <c r="CA110" s="36">
        <f>IF(D110="","",IFERROR(VLOOKUP(D110,'produto-estoque-total-7'!A:AB,27,0)/100,0))</f>
        <v/>
      </c>
      <c r="CB110" s="41">
        <f>IF(D110="","",V110*AF110)</f>
        <v/>
      </c>
      <c r="CC110" s="41">
        <f>IF(D110="","",V110*AI110)</f>
        <v/>
      </c>
      <c r="CD110" s="54">
        <f>IF(D110="","",VLOOKUP(D110,'produto-estoque-total-7'!A:AB,28,0))</f>
        <v/>
      </c>
    </row>
    <row r="111">
      <c r="A111" s="36">
        <f>IF(D111="","",VLOOKUP(D111,'produto-estoque-total-7'!A:AB,3,0))</f>
        <v/>
      </c>
      <c r="B111" s="1">
        <f>IF(D111="","",VLOOKUP(D111,'produto-estoque-total-7'!A:AB,12,0))</f>
        <v/>
      </c>
      <c r="C111" s="1">
        <f>IF(D111="","",VLOOKUP(D111,'produto-estoque-total-7'!A:AB,2,0))</f>
        <v/>
      </c>
      <c r="D111" s="37">
        <f>IFERROR(IF('produto-estoque-total-7'!A110="","",'produto-estoque-total-7'!A110),"")</f>
        <v/>
      </c>
      <c r="E111" s="1">
        <f>IF(D111="","",VLOOKUP(D111,'produto-estoque-total-7'!A:AB,4,0))</f>
        <v/>
      </c>
      <c r="F111" s="36">
        <f>IF(D111="","",VLOOKUP(D111,'produto-estoque-total-7'!A:AB,13,0))</f>
        <v/>
      </c>
      <c r="G111" s="1">
        <f>IF(F111="","",VLOOKUP(F111,'FORNECEDORES X COMPRADOR'!A:D,4,0))</f>
        <v/>
      </c>
      <c r="H111" s="1">
        <f>IF(F111="","",VLOOKUP(F111,'FORNECEDORES X COMPRADOR'!A:E,5,0))</f>
        <v/>
      </c>
      <c r="I111" s="36">
        <f>IF(D111="","",VLOOKUP(D111,'produto-estoque-total-7'!A:AB,15,0))</f>
        <v/>
      </c>
      <c r="J111" s="36">
        <f>IF(D111="","",VLOOKUP(D111,'produto-estoque-total-7'!A:AB,19,0))</f>
        <v/>
      </c>
      <c r="K111" s="1">
        <f>IF(D111="","",VLOOKUP(D111,'produto-estoque-total-7'!A:AB,20,0))</f>
        <v/>
      </c>
      <c r="L111" s="36">
        <f>IF(D111="","",VLOOKUP(D111,'produto-estoque-total-7'!A:AB,17,0))</f>
        <v/>
      </c>
      <c r="M111" s="1">
        <f>IF(D111="","",VLOOKUP(D111,'produto-estoque-total-7'!A:AB,18,0))</f>
        <v/>
      </c>
      <c r="N111" s="36">
        <f>IF(D111="","",VLOOKUP(D111,'produto-estoque-total-7'!A:AB,21,0))</f>
        <v/>
      </c>
      <c r="O111" s="1">
        <f>IF(D111="","",VLOOKUP(D111,'produto-estoque-total-7'!A:AB,22,0))</f>
        <v/>
      </c>
      <c r="P111" s="36">
        <f>IF(D111="","",VLOOKUP(D111,'produto-estoque-total-7'!A:AB,23,0))</f>
        <v/>
      </c>
      <c r="Q111" s="1">
        <f>IF(D111="","",VLOOKUP(D111,'produto-estoque-total-7'!A:AB,24,0))</f>
        <v/>
      </c>
      <c r="R111" s="38">
        <f>IFERROR(IF(D111="","",VLOOKUP(D111,'produto-venda-7'!B:N,13,0)),"C")</f>
        <v/>
      </c>
      <c r="S111" s="39">
        <f>IF(D111="","",VLOOKUP(D111,'produto-estoque-total-7'!A:AB,6,0))</f>
        <v/>
      </c>
      <c r="T111" s="39">
        <f>IF(D111="","",VLOOKUP(D111,'produto-estoque-total-7'!A:AB,5,0))</f>
        <v/>
      </c>
      <c r="U111" s="40">
        <f>IF(D111="","",VLOOKUP(D111,'produto-estoque-total-7'!A:AB,11,0))</f>
        <v/>
      </c>
      <c r="V111" s="41">
        <f>IF(D111="","",IFERROR(VLOOKUP(D111,'produto-entrada-7'!A:M,10,0),0))</f>
        <v/>
      </c>
      <c r="W111" s="42" t="n"/>
      <c r="X111" s="39">
        <f>IF(D111="","",VLOOKUP(D111,'produto-estoque-total-7'!A:AB,8,0))</f>
        <v/>
      </c>
      <c r="Y111" s="39">
        <f>IF(D111="","",VLOOKUP(D111,'produto-estoque-total-7'!A:AB,9,0))</f>
        <v/>
      </c>
      <c r="Z111" s="39">
        <f>IF(D111="","",VLOOKUP(D111,'produto-estoque-total-7'!A:AB,10,0))</f>
        <v/>
      </c>
      <c r="AA111" s="39">
        <f>IFERROR(IF(D111="","",VLOOKUP(D111,'produto-venda-7'!B:N,4,0)),0)</f>
        <v/>
      </c>
      <c r="AB111" s="39">
        <f>IFERROR(IF(D111="","",VLOOKUP(D111,'produto-venda-7'!B:N,5,0)),0)</f>
        <v/>
      </c>
      <c r="AC111" s="39">
        <f>IF(D111="","",IFERROR(AA111/90,0))</f>
        <v/>
      </c>
      <c r="AD111" s="36">
        <f>IF(D111="","",IFERROR(VLOOKUP(D111,'produto-entrada-7'!A:M,4,0),0))</f>
        <v/>
      </c>
      <c r="AE111" s="36">
        <f>IFERROR(IF(D111="","",VLOOKUP(D111,'produto-venda-7'!B:N,10,0)),0)</f>
        <v/>
      </c>
      <c r="AF111" s="36">
        <f>IF(D111="","",IFERROR(VLOOKUP(D111,'produto-entrada-7'!A:M,11,0),0))</f>
        <v/>
      </c>
      <c r="AG111" s="1">
        <f>IF(D111="","",IFERROR(VLOOKUP(D111,'produto-entrada-7'!A:M,12,0),0))</f>
        <v/>
      </c>
      <c r="AH111" s="1">
        <f>IF(D111="","",IFERROR(VLOOKUP(D111,'produto-entrada-7'!A:M,13,0),0))</f>
        <v/>
      </c>
      <c r="AI111" s="36">
        <f>IFERROR(IF(D111="","",VLOOKUP(D111,'produto-venda-7'!B:N,11,0)),0)</f>
        <v/>
      </c>
      <c r="AJ111" s="43">
        <f>IF(D111="","",IFERROR(AI111*AB111,0))</f>
        <v/>
      </c>
      <c r="AK111" s="44">
        <f>IFERROR(IF(D111="","",VLOOKUP(F111,'ANALISE FORNECEDOR'!$A:$I,8,0)),"")</f>
        <v/>
      </c>
      <c r="AL111" s="44">
        <f>IF(D111="","",AVERAGE(AM111,AK111))</f>
        <v/>
      </c>
      <c r="AM111" s="44">
        <f>IFERROR(IF(D111="","",VLOOKUP(F111,'ANALISE FORNECEDOR'!$A:$I,9,0)),"")</f>
        <v/>
      </c>
      <c r="AN111" s="45">
        <f>IF(D111="","",IF(Y111&gt;12,AI111*(U111+Y111),AI111*U111))</f>
        <v/>
      </c>
      <c r="AO111" s="45">
        <f>IF(D111="","",IF(Y111&gt;12,AI111*(U111+V111+Y111),AI111*(U111+V111)))</f>
        <v/>
      </c>
      <c r="AP111" s="46">
        <f>IF(D111="","",IF(Y111&gt;12,AG111*(U111+Y111),AG111*U111))</f>
        <v/>
      </c>
      <c r="AQ111" s="46">
        <f>IF(D111="","",IF(Y111&gt;12,AG111*(U111+V111+Y111),AG111*(U111+V111)))</f>
        <v/>
      </c>
      <c r="AR111" s="46">
        <f>IF(D111="","",IF(OR(R111="A",R111="AA",R111="AAA"),AP111,0))</f>
        <v/>
      </c>
      <c r="AS111" s="46">
        <f>IF(D111="","",IF(R111="B",AP111,0))</f>
        <v/>
      </c>
      <c r="AT111" s="46">
        <f>IF(D111="","",IF(R111="C",AP111,0))</f>
        <v/>
      </c>
      <c r="AU111" s="47">
        <f>IF(D111="","",IFERROR(AN111/AJ111,0))</f>
        <v/>
      </c>
      <c r="AV111" s="47">
        <f>IF(D111="","",IFERROR(((AO111)/AJ111),0))</f>
        <v/>
      </c>
      <c r="AW111" s="48">
        <f>IF(D111="","",IF(OR(S111="S",NOT(AND(ISNUMBER(AC111),ISNUMBER(AL111),AC111*AL111&gt;=0))),0,AC111*AL111))</f>
        <v/>
      </c>
      <c r="AX111" s="49">
        <f>IFERROR(IF(D111="","",AW111*AG111),0)</f>
        <v/>
      </c>
      <c r="AY111" s="48">
        <f>IF(D111="","",IF(OR(S111="S",NOT(AND(ISNUMBER(AC111),ISNUMBER(AK111),AC111*AK111&gt;=0))),0,AC111*AK111))</f>
        <v/>
      </c>
      <c r="AZ111" s="48">
        <f>IFERROR(IF(D111="","",IF(AY111=0,0,IF(((AY111)-(U111+Y111))&lt;0,0,(AY111)-U111))),0)</f>
        <v/>
      </c>
      <c r="BA111" s="49">
        <f>IF(D111="","",AZ111*AG111)</f>
        <v/>
      </c>
      <c r="BB111" s="49">
        <f>IF(D111="","",IF(OR(R111="A",R111="AA",R111="AAA"),BA111,0))</f>
        <v/>
      </c>
      <c r="BC111" s="49">
        <f>IF(D111="","",IF(R111="B",BA111,0))</f>
        <v/>
      </c>
      <c r="BD111" s="49">
        <f>IF(D111="","",IF(R111="B",BA111,0))</f>
        <v/>
      </c>
      <c r="BE111" s="49">
        <f>IF(D111="","",IF(S111="S",
1,
IF(AC111=0,
1,
IF(
IFERROR(((U111+Y111)*AG111)/((AC111*AK111)*AG111),0)&lt;0,
0,
IF(
IFERROR(((U111+Y111)*AG111)/((AC111*AK111)*AG111),0)&gt;1,
1,
IFERROR(((U111+Y111)*AG111)/((AC111*AK111)*AG111),0)
)
)
)
))</f>
        <v/>
      </c>
      <c r="BF111" s="49">
        <f>IF(D111="","",IF(S111="S",
1,
IF(AC111=0,
1,
IF(
IFERROR(((U111+V111+Y111)*AG111)/((AC111*AK111)*AG111),0)&lt;0,
0,
IF(
IFERROR(((U111+V111+Y111)*AG111)/((AC111*AK111)*AG111),0)&gt;1,
1,
IFERROR(((U111+V111+Y111)*AG111)/((AC111*AK111)*AG111),0)
)
)
)
))</f>
        <v/>
      </c>
      <c r="BG111" s="50">
        <f>IF(D111="","",IF(S111="S",0,IF(AND(ISNUMBER(AC111),ISNUMBER(AM111)),IF(OR(AC111*AM111&lt;0,ISERR(AC111*AM111)),0,AC111*AM111),0)))</f>
        <v/>
      </c>
      <c r="BH111" s="50">
        <f>IF(D111="","",IF(BY111&gt;TODAY()-60,0,IF(Y111&gt;12,MAX(0,(U111+Y111)-BG111),MAX(0,U111-BG111))))</f>
        <v/>
      </c>
      <c r="BI111" s="51">
        <f>IF(D111="","",BH111*AG111)</f>
        <v/>
      </c>
      <c r="BJ111" s="51">
        <f>IF(D111="","",IF(OR(R111="A",R111="AA",R111="AAA"),BI111,0))</f>
        <v/>
      </c>
      <c r="BK111" s="51">
        <f>IF(D111="","",IF(R111="B",BI111,0))</f>
        <v/>
      </c>
      <c r="BL111" s="51">
        <f>IF(D111="","",IF(R111="C",BI111,0))</f>
        <v/>
      </c>
      <c r="BM111" s="51">
        <f>IF(D111="","",IFERROR(MAX(0,MIN(BI111/AP111,1)),0))</f>
        <v/>
      </c>
      <c r="BN111" s="52">
        <f>IF(D111="","",AB111*AG111)</f>
        <v/>
      </c>
      <c r="BO111" s="52">
        <f>IF(D111="","",(U111+V111+X111)*AG111)</f>
        <v/>
      </c>
      <c r="BP111" s="52">
        <f>IF(D111="","",(AB111*3)*AG111)</f>
        <v/>
      </c>
      <c r="BQ111" s="52">
        <f>IF(D111="","",IF(BO111-BP111&gt;0,0,BO111-BP111))</f>
        <v/>
      </c>
      <c r="BR111" s="52">
        <f>IF(D111="","",IF(BO111-BP111-BN111&gt;0,0,BO111-BP111-BN111))</f>
        <v/>
      </c>
      <c r="BS111" s="53">
        <f>IF(D111="","",IFERROR(AB111*AI111,0))</f>
        <v/>
      </c>
      <c r="BT111" s="53">
        <f>IF(D111="","",IFERROR(IF(X111&gt;12, AI111*(U111+V111+X111), AI111*(U111+V111)),0))</f>
        <v/>
      </c>
      <c r="BU111" s="53">
        <f>IF(D111="","",IFERROR(((AB111*3)*AI111),0))</f>
        <v/>
      </c>
      <c r="BV111" s="53">
        <f>IF(D111="","",IF(BT111-BU111&gt;0,0,BT111-BU111))</f>
        <v/>
      </c>
      <c r="BW111" s="53">
        <f>IF(D111="","",IF(BT111-BU111-BS111&gt;0,0,BT111-BU111-BS111))</f>
        <v/>
      </c>
      <c r="BX111" s="36">
        <f>IF(D111="","",IFERROR(VLOOKUP(D111,'produto-entrada-7'!A:M,3,0),"SEM PEDIDO"))</f>
        <v/>
      </c>
      <c r="BY111" s="36">
        <f>IF(D111="","",VLOOKUP(D111,'produto-estoque-total-7'!A:AB,25,0))</f>
        <v/>
      </c>
      <c r="BZ111" s="36">
        <f>IF(D111="","",IFERROR(VLOOKUP(D111,'produto-estoque-total-7'!A:AB,26,0)/100,0))</f>
        <v/>
      </c>
      <c r="CA111" s="36">
        <f>IF(D111="","",IFERROR(VLOOKUP(D111,'produto-estoque-total-7'!A:AB,27,0)/100,0))</f>
        <v/>
      </c>
      <c r="CB111" s="41">
        <f>IF(D111="","",V111*AF111)</f>
        <v/>
      </c>
      <c r="CC111" s="41">
        <f>IF(D111="","",V111*AI111)</f>
        <v/>
      </c>
      <c r="CD111" s="54">
        <f>IF(D111="","",VLOOKUP(D111,'produto-estoque-total-7'!A:AB,28,0))</f>
        <v/>
      </c>
    </row>
    <row r="112">
      <c r="A112" s="36">
        <f>IF(D112="","",VLOOKUP(D112,'produto-estoque-total-7'!A:AB,3,0))</f>
        <v/>
      </c>
      <c r="B112" s="1">
        <f>IF(D112="","",VLOOKUP(D112,'produto-estoque-total-7'!A:AB,12,0))</f>
        <v/>
      </c>
      <c r="C112" s="1">
        <f>IF(D112="","",VLOOKUP(D112,'produto-estoque-total-7'!A:AB,2,0))</f>
        <v/>
      </c>
      <c r="D112" s="37">
        <f>IFERROR(IF('produto-estoque-total-7'!A111="","",'produto-estoque-total-7'!A111),"")</f>
        <v/>
      </c>
      <c r="E112" s="1">
        <f>IF(D112="","",VLOOKUP(D112,'produto-estoque-total-7'!A:AB,4,0))</f>
        <v/>
      </c>
      <c r="F112" s="36">
        <f>IF(D112="","",VLOOKUP(D112,'produto-estoque-total-7'!A:AB,13,0))</f>
        <v/>
      </c>
      <c r="G112" s="1">
        <f>IF(F112="","",VLOOKUP(F112,'FORNECEDORES X COMPRADOR'!A:D,4,0))</f>
        <v/>
      </c>
      <c r="H112" s="1">
        <f>IF(F112="","",VLOOKUP(F112,'FORNECEDORES X COMPRADOR'!A:E,5,0))</f>
        <v/>
      </c>
      <c r="I112" s="36">
        <f>IF(D112="","",VLOOKUP(D112,'produto-estoque-total-7'!A:AB,15,0))</f>
        <v/>
      </c>
      <c r="J112" s="36">
        <f>IF(D112="","",VLOOKUP(D112,'produto-estoque-total-7'!A:AB,19,0))</f>
        <v/>
      </c>
      <c r="K112" s="1">
        <f>IF(D112="","",VLOOKUP(D112,'produto-estoque-total-7'!A:AB,20,0))</f>
        <v/>
      </c>
      <c r="L112" s="36">
        <f>IF(D112="","",VLOOKUP(D112,'produto-estoque-total-7'!A:AB,17,0))</f>
        <v/>
      </c>
      <c r="M112" s="1">
        <f>IF(D112="","",VLOOKUP(D112,'produto-estoque-total-7'!A:AB,18,0))</f>
        <v/>
      </c>
      <c r="N112" s="36">
        <f>IF(D112="","",VLOOKUP(D112,'produto-estoque-total-7'!A:AB,21,0))</f>
        <v/>
      </c>
      <c r="O112" s="1">
        <f>IF(D112="","",VLOOKUP(D112,'produto-estoque-total-7'!A:AB,22,0))</f>
        <v/>
      </c>
      <c r="P112" s="36">
        <f>IF(D112="","",VLOOKUP(D112,'produto-estoque-total-7'!A:AB,23,0))</f>
        <v/>
      </c>
      <c r="Q112" s="1">
        <f>IF(D112="","",VLOOKUP(D112,'produto-estoque-total-7'!A:AB,24,0))</f>
        <v/>
      </c>
      <c r="R112" s="38">
        <f>IFERROR(IF(D112="","",VLOOKUP(D112,'produto-venda-7'!B:N,13,0)),"C")</f>
        <v/>
      </c>
      <c r="S112" s="39">
        <f>IF(D112="","",VLOOKUP(D112,'produto-estoque-total-7'!A:AB,6,0))</f>
        <v/>
      </c>
      <c r="T112" s="39">
        <f>IF(D112="","",VLOOKUP(D112,'produto-estoque-total-7'!A:AB,5,0))</f>
        <v/>
      </c>
      <c r="U112" s="40">
        <f>IF(D112="","",VLOOKUP(D112,'produto-estoque-total-7'!A:AB,11,0))</f>
        <v/>
      </c>
      <c r="V112" s="41">
        <f>IF(D112="","",IFERROR(VLOOKUP(D112,'produto-entrada-7'!A:M,10,0),0))</f>
        <v/>
      </c>
      <c r="W112" s="42" t="n"/>
      <c r="X112" s="39">
        <f>IF(D112="","",VLOOKUP(D112,'produto-estoque-total-7'!A:AB,8,0))</f>
        <v/>
      </c>
      <c r="Y112" s="39">
        <f>IF(D112="","",VLOOKUP(D112,'produto-estoque-total-7'!A:AB,9,0))</f>
        <v/>
      </c>
      <c r="Z112" s="39">
        <f>IF(D112="","",VLOOKUP(D112,'produto-estoque-total-7'!A:AB,10,0))</f>
        <v/>
      </c>
      <c r="AA112" s="39">
        <f>IFERROR(IF(D112="","",VLOOKUP(D112,'produto-venda-7'!B:N,4,0)),0)</f>
        <v/>
      </c>
      <c r="AB112" s="39">
        <f>IFERROR(IF(D112="","",VLOOKUP(D112,'produto-venda-7'!B:N,5,0)),0)</f>
        <v/>
      </c>
      <c r="AC112" s="39">
        <f>IF(D112="","",IFERROR(AA112/90,0))</f>
        <v/>
      </c>
      <c r="AD112" s="36">
        <f>IF(D112="","",IFERROR(VLOOKUP(D112,'produto-entrada-7'!A:M,4,0),0))</f>
        <v/>
      </c>
      <c r="AE112" s="36">
        <f>IFERROR(IF(D112="","",VLOOKUP(D112,'produto-venda-7'!B:N,10,0)),0)</f>
        <v/>
      </c>
      <c r="AF112" s="36">
        <f>IF(D112="","",IFERROR(VLOOKUP(D112,'produto-entrada-7'!A:M,11,0),0))</f>
        <v/>
      </c>
      <c r="AG112" s="1">
        <f>IF(D112="","",IFERROR(VLOOKUP(D112,'produto-entrada-7'!A:M,12,0),0))</f>
        <v/>
      </c>
      <c r="AH112" s="1">
        <f>IF(D112="","",IFERROR(VLOOKUP(D112,'produto-entrada-7'!A:M,13,0),0))</f>
        <v/>
      </c>
      <c r="AI112" s="36">
        <f>IFERROR(IF(D112="","",VLOOKUP(D112,'produto-venda-7'!B:N,11,0)),0)</f>
        <v/>
      </c>
      <c r="AJ112" s="43">
        <f>IF(D112="","",IFERROR(AI112*AB112,0))</f>
        <v/>
      </c>
      <c r="AK112" s="44">
        <f>IFERROR(IF(D112="","",VLOOKUP(F112,'ANALISE FORNECEDOR'!$A:$I,8,0)),"")</f>
        <v/>
      </c>
      <c r="AL112" s="44">
        <f>IF(D112="","",AVERAGE(AM112,AK112))</f>
        <v/>
      </c>
      <c r="AM112" s="44">
        <f>IFERROR(IF(D112="","",VLOOKUP(F112,'ANALISE FORNECEDOR'!$A:$I,9,0)),"")</f>
        <v/>
      </c>
      <c r="AN112" s="45">
        <f>IF(D112="","",IF(Y112&gt;12,AI112*(U112+Y112),AI112*U112))</f>
        <v/>
      </c>
      <c r="AO112" s="45">
        <f>IF(D112="","",IF(Y112&gt;12,AI112*(U112+V112+Y112),AI112*(U112+V112)))</f>
        <v/>
      </c>
      <c r="AP112" s="46">
        <f>IF(D112="","",IF(Y112&gt;12,AG112*(U112+Y112),AG112*U112))</f>
        <v/>
      </c>
      <c r="AQ112" s="46">
        <f>IF(D112="","",IF(Y112&gt;12,AG112*(U112+V112+Y112),AG112*(U112+V112)))</f>
        <v/>
      </c>
      <c r="AR112" s="46">
        <f>IF(D112="","",IF(OR(R112="A",R112="AA",R112="AAA"),AP112,0))</f>
        <v/>
      </c>
      <c r="AS112" s="46">
        <f>IF(D112="","",IF(R112="B",AP112,0))</f>
        <v/>
      </c>
      <c r="AT112" s="46">
        <f>IF(D112="","",IF(R112="C",AP112,0))</f>
        <v/>
      </c>
      <c r="AU112" s="47">
        <f>IF(D112="","",IFERROR(AN112/AJ112,0))</f>
        <v/>
      </c>
      <c r="AV112" s="47">
        <f>IF(D112="","",IFERROR(((AO112)/AJ112),0))</f>
        <v/>
      </c>
      <c r="AW112" s="48">
        <f>IF(D112="","",IF(OR(S112="S",NOT(AND(ISNUMBER(AC112),ISNUMBER(AL112),AC112*AL112&gt;=0))),0,AC112*AL112))</f>
        <v/>
      </c>
      <c r="AX112" s="49">
        <f>IFERROR(IF(D112="","",AW112*AG112),0)</f>
        <v/>
      </c>
      <c r="AY112" s="48">
        <f>IF(D112="","",IF(OR(S112="S",NOT(AND(ISNUMBER(AC112),ISNUMBER(AK112),AC112*AK112&gt;=0))),0,AC112*AK112))</f>
        <v/>
      </c>
      <c r="AZ112" s="48">
        <f>IFERROR(IF(D112="","",IF(AY112=0,0,IF(((AY112)-(U112+Y112))&lt;0,0,(AY112)-U112))),0)</f>
        <v/>
      </c>
      <c r="BA112" s="49">
        <f>IF(D112="","",AZ112*AG112)</f>
        <v/>
      </c>
      <c r="BB112" s="49">
        <f>IF(D112="","",IF(OR(R112="A",R112="AA",R112="AAA"),BA112,0))</f>
        <v/>
      </c>
      <c r="BC112" s="49">
        <f>IF(D112="","",IF(R112="B",BA112,0))</f>
        <v/>
      </c>
      <c r="BD112" s="49">
        <f>IF(D112="","",IF(R112="B",BA112,0))</f>
        <v/>
      </c>
      <c r="BE112" s="49">
        <f>IF(D112="","",IF(S112="S",
1,
IF(AC112=0,
1,
IF(
IFERROR(((U112+Y112)*AG112)/((AC112*AK112)*AG112),0)&lt;0,
0,
IF(
IFERROR(((U112+Y112)*AG112)/((AC112*AK112)*AG112),0)&gt;1,
1,
IFERROR(((U112+Y112)*AG112)/((AC112*AK112)*AG112),0)
)
)
)
))</f>
        <v/>
      </c>
      <c r="BF112" s="49">
        <f>IF(D112="","",IF(S112="S",
1,
IF(AC112=0,
1,
IF(
IFERROR(((U112+V112+Y112)*AG112)/((AC112*AK112)*AG112),0)&lt;0,
0,
IF(
IFERROR(((U112+V112+Y112)*AG112)/((AC112*AK112)*AG112),0)&gt;1,
1,
IFERROR(((U112+V112+Y112)*AG112)/((AC112*AK112)*AG112),0)
)
)
)
))</f>
        <v/>
      </c>
      <c r="BG112" s="50">
        <f>IF(D112="","",IF(S112="S",0,IF(AND(ISNUMBER(AC112),ISNUMBER(AM112)),IF(OR(AC112*AM112&lt;0,ISERR(AC112*AM112)),0,AC112*AM112),0)))</f>
        <v/>
      </c>
      <c r="BH112" s="50">
        <f>IF(D112="","",IF(BY112&gt;TODAY()-60,0,IF(Y112&gt;12,MAX(0,(U112+Y112)-BG112),MAX(0,U112-BG112))))</f>
        <v/>
      </c>
      <c r="BI112" s="51">
        <f>IF(D112="","",BH112*AG112)</f>
        <v/>
      </c>
      <c r="BJ112" s="51">
        <f>IF(D112="","",IF(OR(R112="A",R112="AA",R112="AAA"),BI112,0))</f>
        <v/>
      </c>
      <c r="BK112" s="51">
        <f>IF(D112="","",IF(R112="B",BI112,0))</f>
        <v/>
      </c>
      <c r="BL112" s="51">
        <f>IF(D112="","",IF(R112="C",BI112,0))</f>
        <v/>
      </c>
      <c r="BM112" s="51">
        <f>IF(D112="","",IFERROR(MAX(0,MIN(BI112/AP112,1)),0))</f>
        <v/>
      </c>
      <c r="BN112" s="52">
        <f>IF(D112="","",AB112*AG112)</f>
        <v/>
      </c>
      <c r="BO112" s="52">
        <f>IF(D112="","",(U112+V112+X112)*AG112)</f>
        <v/>
      </c>
      <c r="BP112" s="52">
        <f>IF(D112="","",(AB112*3)*AG112)</f>
        <v/>
      </c>
      <c r="BQ112" s="52">
        <f>IF(D112="","",IF(BO112-BP112&gt;0,0,BO112-BP112))</f>
        <v/>
      </c>
      <c r="BR112" s="52">
        <f>IF(D112="","",IF(BO112-BP112-BN112&gt;0,0,BO112-BP112-BN112))</f>
        <v/>
      </c>
      <c r="BS112" s="53">
        <f>IF(D112="","",IFERROR(AB112*AI112,0))</f>
        <v/>
      </c>
      <c r="BT112" s="53">
        <f>IF(D112="","",IFERROR(IF(X112&gt;12, AI112*(U112+V112+X112), AI112*(U112+V112)),0))</f>
        <v/>
      </c>
      <c r="BU112" s="53">
        <f>IF(D112="","",IFERROR(((AB112*3)*AI112),0))</f>
        <v/>
      </c>
      <c r="BV112" s="53">
        <f>IF(D112="","",IF(BT112-BU112&gt;0,0,BT112-BU112))</f>
        <v/>
      </c>
      <c r="BW112" s="53">
        <f>IF(D112="","",IF(BT112-BU112-BS112&gt;0,0,BT112-BU112-BS112))</f>
        <v/>
      </c>
      <c r="BX112" s="36">
        <f>IF(D112="","",IFERROR(VLOOKUP(D112,'produto-entrada-7'!A:M,3,0),"SEM PEDIDO"))</f>
        <v/>
      </c>
      <c r="BY112" s="36">
        <f>IF(D112="","",VLOOKUP(D112,'produto-estoque-total-7'!A:AB,25,0))</f>
        <v/>
      </c>
      <c r="BZ112" s="36">
        <f>IF(D112="","",IFERROR(VLOOKUP(D112,'produto-estoque-total-7'!A:AB,26,0)/100,0))</f>
        <v/>
      </c>
      <c r="CA112" s="36">
        <f>IF(D112="","",IFERROR(VLOOKUP(D112,'produto-estoque-total-7'!A:AB,27,0)/100,0))</f>
        <v/>
      </c>
      <c r="CB112" s="41">
        <f>IF(D112="","",V112*AF112)</f>
        <v/>
      </c>
      <c r="CC112" s="41">
        <f>IF(D112="","",V112*AI112)</f>
        <v/>
      </c>
      <c r="CD112" s="54">
        <f>IF(D112="","",VLOOKUP(D112,'produto-estoque-total-7'!A:AB,28,0))</f>
        <v/>
      </c>
    </row>
    <row r="113">
      <c r="A113" s="36">
        <f>IF(D113="","",VLOOKUP(D113,'produto-estoque-total-7'!A:AB,3,0))</f>
        <v/>
      </c>
      <c r="B113" s="1">
        <f>IF(D113="","",VLOOKUP(D113,'produto-estoque-total-7'!A:AB,12,0))</f>
        <v/>
      </c>
      <c r="C113" s="1">
        <f>IF(D113="","",VLOOKUP(D113,'produto-estoque-total-7'!A:AB,2,0))</f>
        <v/>
      </c>
      <c r="D113" s="37">
        <f>IFERROR(IF('produto-estoque-total-7'!A112="","",'produto-estoque-total-7'!A112),"")</f>
        <v/>
      </c>
      <c r="E113" s="1">
        <f>IF(D113="","",VLOOKUP(D113,'produto-estoque-total-7'!A:AB,4,0))</f>
        <v/>
      </c>
      <c r="F113" s="36">
        <f>IF(D113="","",VLOOKUP(D113,'produto-estoque-total-7'!A:AB,13,0))</f>
        <v/>
      </c>
      <c r="G113" s="1">
        <f>IF(F113="","",VLOOKUP(F113,'FORNECEDORES X COMPRADOR'!A:D,4,0))</f>
        <v/>
      </c>
      <c r="H113" s="1">
        <f>IF(F113="","",VLOOKUP(F113,'FORNECEDORES X COMPRADOR'!A:E,5,0))</f>
        <v/>
      </c>
      <c r="I113" s="36">
        <f>IF(D113="","",VLOOKUP(D113,'produto-estoque-total-7'!A:AB,15,0))</f>
        <v/>
      </c>
      <c r="J113" s="36">
        <f>IF(D113="","",VLOOKUP(D113,'produto-estoque-total-7'!A:AB,19,0))</f>
        <v/>
      </c>
      <c r="K113" s="1">
        <f>IF(D113="","",VLOOKUP(D113,'produto-estoque-total-7'!A:AB,20,0))</f>
        <v/>
      </c>
      <c r="L113" s="36">
        <f>IF(D113="","",VLOOKUP(D113,'produto-estoque-total-7'!A:AB,17,0))</f>
        <v/>
      </c>
      <c r="M113" s="1">
        <f>IF(D113="","",VLOOKUP(D113,'produto-estoque-total-7'!A:AB,18,0))</f>
        <v/>
      </c>
      <c r="N113" s="36">
        <f>IF(D113="","",VLOOKUP(D113,'produto-estoque-total-7'!A:AB,21,0))</f>
        <v/>
      </c>
      <c r="O113" s="1">
        <f>IF(D113="","",VLOOKUP(D113,'produto-estoque-total-7'!A:AB,22,0))</f>
        <v/>
      </c>
      <c r="P113" s="36">
        <f>IF(D113="","",VLOOKUP(D113,'produto-estoque-total-7'!A:AB,23,0))</f>
        <v/>
      </c>
      <c r="Q113" s="1">
        <f>IF(D113="","",VLOOKUP(D113,'produto-estoque-total-7'!A:AB,24,0))</f>
        <v/>
      </c>
      <c r="R113" s="38">
        <f>IFERROR(IF(D113="","",VLOOKUP(D113,'produto-venda-7'!B:N,13,0)),"C")</f>
        <v/>
      </c>
      <c r="S113" s="39">
        <f>IF(D113="","",VLOOKUP(D113,'produto-estoque-total-7'!A:AB,6,0))</f>
        <v/>
      </c>
      <c r="T113" s="39">
        <f>IF(D113="","",VLOOKUP(D113,'produto-estoque-total-7'!A:AB,5,0))</f>
        <v/>
      </c>
      <c r="U113" s="40">
        <f>IF(D113="","",VLOOKUP(D113,'produto-estoque-total-7'!A:AB,11,0))</f>
        <v/>
      </c>
      <c r="V113" s="41">
        <f>IF(D113="","",IFERROR(VLOOKUP(D113,'produto-entrada-7'!A:M,10,0),0))</f>
        <v/>
      </c>
      <c r="W113" s="42" t="n"/>
      <c r="X113" s="39">
        <f>IF(D113="","",VLOOKUP(D113,'produto-estoque-total-7'!A:AB,8,0))</f>
        <v/>
      </c>
      <c r="Y113" s="39">
        <f>IF(D113="","",VLOOKUP(D113,'produto-estoque-total-7'!A:AB,9,0))</f>
        <v/>
      </c>
      <c r="Z113" s="39">
        <f>IF(D113="","",VLOOKUP(D113,'produto-estoque-total-7'!A:AB,10,0))</f>
        <v/>
      </c>
      <c r="AA113" s="39">
        <f>IFERROR(IF(D113="","",VLOOKUP(D113,'produto-venda-7'!B:N,4,0)),0)</f>
        <v/>
      </c>
      <c r="AB113" s="39">
        <f>IFERROR(IF(D113="","",VLOOKUP(D113,'produto-venda-7'!B:N,5,0)),0)</f>
        <v/>
      </c>
      <c r="AC113" s="39">
        <f>IF(D113="","",IFERROR(AA113/90,0))</f>
        <v/>
      </c>
      <c r="AD113" s="36">
        <f>IF(D113="","",IFERROR(VLOOKUP(D113,'produto-entrada-7'!A:M,4,0),0))</f>
        <v/>
      </c>
      <c r="AE113" s="36">
        <f>IFERROR(IF(D113="","",VLOOKUP(D113,'produto-venda-7'!B:N,10,0)),0)</f>
        <v/>
      </c>
      <c r="AF113" s="36">
        <f>IF(D113="","",IFERROR(VLOOKUP(D113,'produto-entrada-7'!A:M,11,0),0))</f>
        <v/>
      </c>
      <c r="AG113" s="1">
        <f>IF(D113="","",IFERROR(VLOOKUP(D113,'produto-entrada-7'!A:M,12,0),0))</f>
        <v/>
      </c>
      <c r="AH113" s="1">
        <f>IF(D113="","",IFERROR(VLOOKUP(D113,'produto-entrada-7'!A:M,13,0),0))</f>
        <v/>
      </c>
      <c r="AI113" s="36">
        <f>IFERROR(IF(D113="","",VLOOKUP(D113,'produto-venda-7'!B:N,11,0)),0)</f>
        <v/>
      </c>
      <c r="AJ113" s="43">
        <f>IF(D113="","",IFERROR(AI113*AB113,0))</f>
        <v/>
      </c>
      <c r="AK113" s="44">
        <f>IFERROR(IF(D113="","",VLOOKUP(F113,'ANALISE FORNECEDOR'!$A:$I,8,0)),"")</f>
        <v/>
      </c>
      <c r="AL113" s="44">
        <f>IF(D113="","",AVERAGE(AM113,AK113))</f>
        <v/>
      </c>
      <c r="AM113" s="44">
        <f>IFERROR(IF(D113="","",VLOOKUP(F113,'ANALISE FORNECEDOR'!$A:$I,9,0)),"")</f>
        <v/>
      </c>
      <c r="AN113" s="45">
        <f>IF(D113="","",IF(Y113&gt;12,AI113*(U113+Y113),AI113*U113))</f>
        <v/>
      </c>
      <c r="AO113" s="45">
        <f>IF(D113="","",IF(Y113&gt;12,AI113*(U113+V113+Y113),AI113*(U113+V113)))</f>
        <v/>
      </c>
      <c r="AP113" s="46">
        <f>IF(D113="","",IF(Y113&gt;12,AG113*(U113+Y113),AG113*U113))</f>
        <v/>
      </c>
      <c r="AQ113" s="46">
        <f>IF(D113="","",IF(Y113&gt;12,AG113*(U113+V113+Y113),AG113*(U113+V113)))</f>
        <v/>
      </c>
      <c r="AR113" s="46">
        <f>IF(D113="","",IF(OR(R113="A",R113="AA",R113="AAA"),AP113,0))</f>
        <v/>
      </c>
      <c r="AS113" s="46">
        <f>IF(D113="","",IF(R113="B",AP113,0))</f>
        <v/>
      </c>
      <c r="AT113" s="46">
        <f>IF(D113="","",IF(R113="C",AP113,0))</f>
        <v/>
      </c>
      <c r="AU113" s="47">
        <f>IF(D113="","",IFERROR(AN113/AJ113,0))</f>
        <v/>
      </c>
      <c r="AV113" s="47">
        <f>IF(D113="","",IFERROR(((AO113)/AJ113),0))</f>
        <v/>
      </c>
      <c r="AW113" s="48">
        <f>IF(D113="","",IF(OR(S113="S",NOT(AND(ISNUMBER(AC113),ISNUMBER(AL113),AC113*AL113&gt;=0))),0,AC113*AL113))</f>
        <v/>
      </c>
      <c r="AX113" s="49">
        <f>IFERROR(IF(D113="","",AW113*AG113),0)</f>
        <v/>
      </c>
      <c r="AY113" s="48">
        <f>IF(D113="","",IF(OR(S113="S",NOT(AND(ISNUMBER(AC113),ISNUMBER(AK113),AC113*AK113&gt;=0))),0,AC113*AK113))</f>
        <v/>
      </c>
      <c r="AZ113" s="48">
        <f>IFERROR(IF(D113="","",IF(AY113=0,0,IF(((AY113)-(U113+Y113))&lt;0,0,(AY113)-U113))),0)</f>
        <v/>
      </c>
      <c r="BA113" s="49">
        <f>IF(D113="","",AZ113*AG113)</f>
        <v/>
      </c>
      <c r="BB113" s="49">
        <f>IF(D113="","",IF(OR(R113="A",R113="AA",R113="AAA"),BA113,0))</f>
        <v/>
      </c>
      <c r="BC113" s="49">
        <f>IF(D113="","",IF(R113="B",BA113,0))</f>
        <v/>
      </c>
      <c r="BD113" s="49">
        <f>IF(D113="","",IF(R113="B",BA113,0))</f>
        <v/>
      </c>
      <c r="BE113" s="49">
        <f>IF(D113="","",IF(S113="S",
1,
IF(AC113=0,
1,
IF(
IFERROR(((U113+Y113)*AG113)/((AC113*AK113)*AG113),0)&lt;0,
0,
IF(
IFERROR(((U113+Y113)*AG113)/((AC113*AK113)*AG113),0)&gt;1,
1,
IFERROR(((U113+Y113)*AG113)/((AC113*AK113)*AG113),0)
)
)
)
))</f>
        <v/>
      </c>
      <c r="BF113" s="49">
        <f>IF(D113="","",IF(S113="S",
1,
IF(AC113=0,
1,
IF(
IFERROR(((U113+V113+Y113)*AG113)/((AC113*AK113)*AG113),0)&lt;0,
0,
IF(
IFERROR(((U113+V113+Y113)*AG113)/((AC113*AK113)*AG113),0)&gt;1,
1,
IFERROR(((U113+V113+Y113)*AG113)/((AC113*AK113)*AG113),0)
)
)
)
))</f>
        <v/>
      </c>
      <c r="BG113" s="50">
        <f>IF(D113="","",IF(S113="S",0,IF(AND(ISNUMBER(AC113),ISNUMBER(AM113)),IF(OR(AC113*AM113&lt;0,ISERR(AC113*AM113)),0,AC113*AM113),0)))</f>
        <v/>
      </c>
      <c r="BH113" s="50">
        <f>IF(D113="","",IF(BY113&gt;TODAY()-60,0,IF(Y113&gt;12,MAX(0,(U113+Y113)-BG113),MAX(0,U113-BG113))))</f>
        <v/>
      </c>
      <c r="BI113" s="51">
        <f>IF(D113="","",BH113*AG113)</f>
        <v/>
      </c>
      <c r="BJ113" s="51">
        <f>IF(D113="","",IF(OR(R113="A",R113="AA",R113="AAA"),BI113,0))</f>
        <v/>
      </c>
      <c r="BK113" s="51">
        <f>IF(D113="","",IF(R113="B",BI113,0))</f>
        <v/>
      </c>
      <c r="BL113" s="51">
        <f>IF(D113="","",IF(R113="C",BI113,0))</f>
        <v/>
      </c>
      <c r="BM113" s="51">
        <f>IF(D113="","",IFERROR(MAX(0,MIN(BI113/AP113,1)),0))</f>
        <v/>
      </c>
      <c r="BN113" s="52">
        <f>IF(D113="","",AB113*AG113)</f>
        <v/>
      </c>
      <c r="BO113" s="52">
        <f>IF(D113="","",(U113+V113+X113)*AG113)</f>
        <v/>
      </c>
      <c r="BP113" s="52">
        <f>IF(D113="","",(AB113*3)*AG113)</f>
        <v/>
      </c>
      <c r="BQ113" s="52">
        <f>IF(D113="","",IF(BO113-BP113&gt;0,0,BO113-BP113))</f>
        <v/>
      </c>
      <c r="BR113" s="52">
        <f>IF(D113="","",IF(BO113-BP113-BN113&gt;0,0,BO113-BP113-BN113))</f>
        <v/>
      </c>
      <c r="BS113" s="53">
        <f>IF(D113="","",IFERROR(AB113*AI113,0))</f>
        <v/>
      </c>
      <c r="BT113" s="53">
        <f>IF(D113="","",IFERROR(IF(X113&gt;12, AI113*(U113+V113+X113), AI113*(U113+V113)),0))</f>
        <v/>
      </c>
      <c r="BU113" s="53">
        <f>IF(D113="","",IFERROR(((AB113*3)*AI113),0))</f>
        <v/>
      </c>
      <c r="BV113" s="53">
        <f>IF(D113="","",IF(BT113-BU113&gt;0,0,BT113-BU113))</f>
        <v/>
      </c>
      <c r="BW113" s="53">
        <f>IF(D113="","",IF(BT113-BU113-BS113&gt;0,0,BT113-BU113-BS113))</f>
        <v/>
      </c>
      <c r="BX113" s="36">
        <f>IF(D113="","",IFERROR(VLOOKUP(D113,'produto-entrada-7'!A:M,3,0),"SEM PEDIDO"))</f>
        <v/>
      </c>
      <c r="BY113" s="36">
        <f>IF(D113="","",VLOOKUP(D113,'produto-estoque-total-7'!A:AB,25,0))</f>
        <v/>
      </c>
      <c r="BZ113" s="36">
        <f>IF(D113="","",IFERROR(VLOOKUP(D113,'produto-estoque-total-7'!A:AB,26,0)/100,0))</f>
        <v/>
      </c>
      <c r="CA113" s="36">
        <f>IF(D113="","",IFERROR(VLOOKUP(D113,'produto-estoque-total-7'!A:AB,27,0)/100,0))</f>
        <v/>
      </c>
      <c r="CB113" s="41">
        <f>IF(D113="","",V113*AF113)</f>
        <v/>
      </c>
      <c r="CC113" s="41">
        <f>IF(D113="","",V113*AI113)</f>
        <v/>
      </c>
      <c r="CD113" s="54">
        <f>IF(D113="","",VLOOKUP(D113,'produto-estoque-total-7'!A:AB,28,0))</f>
        <v/>
      </c>
    </row>
    <row r="114">
      <c r="A114" s="36">
        <f>IF(D114="","",VLOOKUP(D114,'produto-estoque-total-7'!A:AB,3,0))</f>
        <v/>
      </c>
      <c r="B114" s="1">
        <f>IF(D114="","",VLOOKUP(D114,'produto-estoque-total-7'!A:AB,12,0))</f>
        <v/>
      </c>
      <c r="C114" s="1">
        <f>IF(D114="","",VLOOKUP(D114,'produto-estoque-total-7'!A:AB,2,0))</f>
        <v/>
      </c>
      <c r="D114" s="37">
        <f>IFERROR(IF('produto-estoque-total-7'!A113="","",'produto-estoque-total-7'!A113),"")</f>
        <v/>
      </c>
      <c r="E114" s="1">
        <f>IF(D114="","",VLOOKUP(D114,'produto-estoque-total-7'!A:AB,4,0))</f>
        <v/>
      </c>
      <c r="F114" s="36">
        <f>IF(D114="","",VLOOKUP(D114,'produto-estoque-total-7'!A:AB,13,0))</f>
        <v/>
      </c>
      <c r="G114" s="1">
        <f>IF(F114="","",VLOOKUP(F114,'FORNECEDORES X COMPRADOR'!A:D,4,0))</f>
        <v/>
      </c>
      <c r="H114" s="1">
        <f>IF(F114="","",VLOOKUP(F114,'FORNECEDORES X COMPRADOR'!A:E,5,0))</f>
        <v/>
      </c>
      <c r="I114" s="36">
        <f>IF(D114="","",VLOOKUP(D114,'produto-estoque-total-7'!A:AB,15,0))</f>
        <v/>
      </c>
      <c r="J114" s="36">
        <f>IF(D114="","",VLOOKUP(D114,'produto-estoque-total-7'!A:AB,19,0))</f>
        <v/>
      </c>
      <c r="K114" s="1">
        <f>IF(D114="","",VLOOKUP(D114,'produto-estoque-total-7'!A:AB,20,0))</f>
        <v/>
      </c>
      <c r="L114" s="36">
        <f>IF(D114="","",VLOOKUP(D114,'produto-estoque-total-7'!A:AB,17,0))</f>
        <v/>
      </c>
      <c r="M114" s="1">
        <f>IF(D114="","",VLOOKUP(D114,'produto-estoque-total-7'!A:AB,18,0))</f>
        <v/>
      </c>
      <c r="N114" s="36">
        <f>IF(D114="","",VLOOKUP(D114,'produto-estoque-total-7'!A:AB,21,0))</f>
        <v/>
      </c>
      <c r="O114" s="1">
        <f>IF(D114="","",VLOOKUP(D114,'produto-estoque-total-7'!A:AB,22,0))</f>
        <v/>
      </c>
      <c r="P114" s="36">
        <f>IF(D114="","",VLOOKUP(D114,'produto-estoque-total-7'!A:AB,23,0))</f>
        <v/>
      </c>
      <c r="Q114" s="1">
        <f>IF(D114="","",VLOOKUP(D114,'produto-estoque-total-7'!A:AB,24,0))</f>
        <v/>
      </c>
      <c r="R114" s="38">
        <f>IFERROR(IF(D114="","",VLOOKUP(D114,'produto-venda-7'!B:N,13,0)),"C")</f>
        <v/>
      </c>
      <c r="S114" s="39">
        <f>IF(D114="","",VLOOKUP(D114,'produto-estoque-total-7'!A:AB,6,0))</f>
        <v/>
      </c>
      <c r="T114" s="39">
        <f>IF(D114="","",VLOOKUP(D114,'produto-estoque-total-7'!A:AB,5,0))</f>
        <v/>
      </c>
      <c r="U114" s="40">
        <f>IF(D114="","",VLOOKUP(D114,'produto-estoque-total-7'!A:AB,11,0))</f>
        <v/>
      </c>
      <c r="V114" s="41">
        <f>IF(D114="","",IFERROR(VLOOKUP(D114,'produto-entrada-7'!A:M,10,0),0))</f>
        <v/>
      </c>
      <c r="W114" s="42" t="n"/>
      <c r="X114" s="39">
        <f>IF(D114="","",VLOOKUP(D114,'produto-estoque-total-7'!A:AB,8,0))</f>
        <v/>
      </c>
      <c r="Y114" s="39">
        <f>IF(D114="","",VLOOKUP(D114,'produto-estoque-total-7'!A:AB,9,0))</f>
        <v/>
      </c>
      <c r="Z114" s="39">
        <f>IF(D114="","",VLOOKUP(D114,'produto-estoque-total-7'!A:AB,10,0))</f>
        <v/>
      </c>
      <c r="AA114" s="39">
        <f>IFERROR(IF(D114="","",VLOOKUP(D114,'produto-venda-7'!B:N,4,0)),0)</f>
        <v/>
      </c>
      <c r="AB114" s="39">
        <f>IFERROR(IF(D114="","",VLOOKUP(D114,'produto-venda-7'!B:N,5,0)),0)</f>
        <v/>
      </c>
      <c r="AC114" s="39">
        <f>IF(D114="","",IFERROR(AA114/90,0))</f>
        <v/>
      </c>
      <c r="AD114" s="36">
        <f>IF(D114="","",IFERROR(VLOOKUP(D114,'produto-entrada-7'!A:M,4,0),0))</f>
        <v/>
      </c>
      <c r="AE114" s="36">
        <f>IFERROR(IF(D114="","",VLOOKUP(D114,'produto-venda-7'!B:N,10,0)),0)</f>
        <v/>
      </c>
      <c r="AF114" s="36">
        <f>IF(D114="","",IFERROR(VLOOKUP(D114,'produto-entrada-7'!A:M,11,0),0))</f>
        <v/>
      </c>
      <c r="AG114" s="1">
        <f>IF(D114="","",IFERROR(VLOOKUP(D114,'produto-entrada-7'!A:M,12,0),0))</f>
        <v/>
      </c>
      <c r="AH114" s="1">
        <f>IF(D114="","",IFERROR(VLOOKUP(D114,'produto-entrada-7'!A:M,13,0),0))</f>
        <v/>
      </c>
      <c r="AI114" s="36">
        <f>IFERROR(IF(D114="","",VLOOKUP(D114,'produto-venda-7'!B:N,11,0)),0)</f>
        <v/>
      </c>
      <c r="AJ114" s="43">
        <f>IF(D114="","",IFERROR(AI114*AB114,0))</f>
        <v/>
      </c>
      <c r="AK114" s="44">
        <f>IFERROR(IF(D114="","",VLOOKUP(F114,'ANALISE FORNECEDOR'!$A:$I,8,0)),"")</f>
        <v/>
      </c>
      <c r="AL114" s="44">
        <f>IF(D114="","",AVERAGE(AM114,AK114))</f>
        <v/>
      </c>
      <c r="AM114" s="44">
        <f>IFERROR(IF(D114="","",VLOOKUP(F114,'ANALISE FORNECEDOR'!$A:$I,9,0)),"")</f>
        <v/>
      </c>
      <c r="AN114" s="45">
        <f>IF(D114="","",IF(Y114&gt;12,AI114*(U114+Y114),AI114*U114))</f>
        <v/>
      </c>
      <c r="AO114" s="45">
        <f>IF(D114="","",IF(Y114&gt;12,AI114*(U114+V114+Y114),AI114*(U114+V114)))</f>
        <v/>
      </c>
      <c r="AP114" s="46">
        <f>IF(D114="","",IF(Y114&gt;12,AG114*(U114+Y114),AG114*U114))</f>
        <v/>
      </c>
      <c r="AQ114" s="46">
        <f>IF(D114="","",IF(Y114&gt;12,AG114*(U114+V114+Y114),AG114*(U114+V114)))</f>
        <v/>
      </c>
      <c r="AR114" s="46">
        <f>IF(D114="","",IF(OR(R114="A",R114="AA",R114="AAA"),AP114,0))</f>
        <v/>
      </c>
      <c r="AS114" s="46">
        <f>IF(D114="","",IF(R114="B",AP114,0))</f>
        <v/>
      </c>
      <c r="AT114" s="46">
        <f>IF(D114="","",IF(R114="C",AP114,0))</f>
        <v/>
      </c>
      <c r="AU114" s="47">
        <f>IF(D114="","",IFERROR(AN114/AJ114,0))</f>
        <v/>
      </c>
      <c r="AV114" s="47">
        <f>IF(D114="","",IFERROR(((AO114)/AJ114),0))</f>
        <v/>
      </c>
      <c r="AW114" s="48">
        <f>IF(D114="","",IF(OR(S114="S",NOT(AND(ISNUMBER(AC114),ISNUMBER(AL114),AC114*AL114&gt;=0))),0,AC114*AL114))</f>
        <v/>
      </c>
      <c r="AX114" s="49">
        <f>IFERROR(IF(D114="","",AW114*AG114),0)</f>
        <v/>
      </c>
      <c r="AY114" s="48">
        <f>IF(D114="","",IF(OR(S114="S",NOT(AND(ISNUMBER(AC114),ISNUMBER(AK114),AC114*AK114&gt;=0))),0,AC114*AK114))</f>
        <v/>
      </c>
      <c r="AZ114" s="48">
        <f>IFERROR(IF(D114="","",IF(AY114=0,0,IF(((AY114)-(U114+Y114))&lt;0,0,(AY114)-U114))),0)</f>
        <v/>
      </c>
      <c r="BA114" s="49">
        <f>IF(D114="","",AZ114*AG114)</f>
        <v/>
      </c>
      <c r="BB114" s="49">
        <f>IF(D114="","",IF(OR(R114="A",R114="AA",R114="AAA"),BA114,0))</f>
        <v/>
      </c>
      <c r="BC114" s="49">
        <f>IF(D114="","",IF(R114="B",BA114,0))</f>
        <v/>
      </c>
      <c r="BD114" s="49">
        <f>IF(D114="","",IF(R114="B",BA114,0))</f>
        <v/>
      </c>
      <c r="BE114" s="49">
        <f>IF(D114="","",IF(S114="S",
1,
IF(AC114=0,
1,
IF(
IFERROR(((U114+Y114)*AG114)/((AC114*AK114)*AG114),0)&lt;0,
0,
IF(
IFERROR(((U114+Y114)*AG114)/((AC114*AK114)*AG114),0)&gt;1,
1,
IFERROR(((U114+Y114)*AG114)/((AC114*AK114)*AG114),0)
)
)
)
))</f>
        <v/>
      </c>
      <c r="BF114" s="49">
        <f>IF(D114="","",IF(S114="S",
1,
IF(AC114=0,
1,
IF(
IFERROR(((U114+V114+Y114)*AG114)/((AC114*AK114)*AG114),0)&lt;0,
0,
IF(
IFERROR(((U114+V114+Y114)*AG114)/((AC114*AK114)*AG114),0)&gt;1,
1,
IFERROR(((U114+V114+Y114)*AG114)/((AC114*AK114)*AG114),0)
)
)
)
))</f>
        <v/>
      </c>
      <c r="BG114" s="50">
        <f>IF(D114="","",IF(S114="S",0,IF(AND(ISNUMBER(AC114),ISNUMBER(AM114)),IF(OR(AC114*AM114&lt;0,ISERR(AC114*AM114)),0,AC114*AM114),0)))</f>
        <v/>
      </c>
      <c r="BH114" s="50">
        <f>IF(D114="","",IF(BY114&gt;TODAY()-60,0,IF(Y114&gt;12,MAX(0,(U114+Y114)-BG114),MAX(0,U114-BG114))))</f>
        <v/>
      </c>
      <c r="BI114" s="51">
        <f>IF(D114="","",BH114*AG114)</f>
        <v/>
      </c>
      <c r="BJ114" s="51">
        <f>IF(D114="","",IF(OR(R114="A",R114="AA",R114="AAA"),BI114,0))</f>
        <v/>
      </c>
      <c r="BK114" s="51">
        <f>IF(D114="","",IF(R114="B",BI114,0))</f>
        <v/>
      </c>
      <c r="BL114" s="51">
        <f>IF(D114="","",IF(R114="C",BI114,0))</f>
        <v/>
      </c>
      <c r="BM114" s="51">
        <f>IF(D114="","",IFERROR(MAX(0,MIN(BI114/AP114,1)),0))</f>
        <v/>
      </c>
      <c r="BN114" s="52">
        <f>IF(D114="","",AB114*AG114)</f>
        <v/>
      </c>
      <c r="BO114" s="52">
        <f>IF(D114="","",(U114+V114+X114)*AG114)</f>
        <v/>
      </c>
      <c r="BP114" s="52">
        <f>IF(D114="","",(AB114*3)*AG114)</f>
        <v/>
      </c>
      <c r="BQ114" s="52">
        <f>IF(D114="","",IF(BO114-BP114&gt;0,0,BO114-BP114))</f>
        <v/>
      </c>
      <c r="BR114" s="52">
        <f>IF(D114="","",IF(BO114-BP114-BN114&gt;0,0,BO114-BP114-BN114))</f>
        <v/>
      </c>
      <c r="BS114" s="53">
        <f>IF(D114="","",IFERROR(AB114*AI114,0))</f>
        <v/>
      </c>
      <c r="BT114" s="53">
        <f>IF(D114="","",IFERROR(IF(X114&gt;12, AI114*(U114+V114+X114), AI114*(U114+V114)),0))</f>
        <v/>
      </c>
      <c r="BU114" s="53">
        <f>IF(D114="","",IFERROR(((AB114*3)*AI114),0))</f>
        <v/>
      </c>
      <c r="BV114" s="53">
        <f>IF(D114="","",IF(BT114-BU114&gt;0,0,BT114-BU114))</f>
        <v/>
      </c>
      <c r="BW114" s="53">
        <f>IF(D114="","",IF(BT114-BU114-BS114&gt;0,0,BT114-BU114-BS114))</f>
        <v/>
      </c>
      <c r="BX114" s="36">
        <f>IF(D114="","",IFERROR(VLOOKUP(D114,'produto-entrada-7'!A:M,3,0),"SEM PEDIDO"))</f>
        <v/>
      </c>
      <c r="BY114" s="36">
        <f>IF(D114="","",VLOOKUP(D114,'produto-estoque-total-7'!A:AB,25,0))</f>
        <v/>
      </c>
      <c r="BZ114" s="36">
        <f>IF(D114="","",IFERROR(VLOOKUP(D114,'produto-estoque-total-7'!A:AB,26,0)/100,0))</f>
        <v/>
      </c>
      <c r="CA114" s="36">
        <f>IF(D114="","",IFERROR(VLOOKUP(D114,'produto-estoque-total-7'!A:AB,27,0)/100,0))</f>
        <v/>
      </c>
      <c r="CB114" s="41">
        <f>IF(D114="","",V114*AF114)</f>
        <v/>
      </c>
      <c r="CC114" s="41">
        <f>IF(D114="","",V114*AI114)</f>
        <v/>
      </c>
      <c r="CD114" s="54">
        <f>IF(D114="","",VLOOKUP(D114,'produto-estoque-total-7'!A:AB,28,0))</f>
        <v/>
      </c>
    </row>
    <row r="115">
      <c r="A115" s="36">
        <f>IF(D115="","",VLOOKUP(D115,'produto-estoque-total-7'!A:AB,3,0))</f>
        <v/>
      </c>
      <c r="B115" s="1">
        <f>IF(D115="","",VLOOKUP(D115,'produto-estoque-total-7'!A:AB,12,0))</f>
        <v/>
      </c>
      <c r="C115" s="1">
        <f>IF(D115="","",VLOOKUP(D115,'produto-estoque-total-7'!A:AB,2,0))</f>
        <v/>
      </c>
      <c r="D115" s="37">
        <f>IFERROR(IF('produto-estoque-total-7'!A114="","",'produto-estoque-total-7'!A114),"")</f>
        <v/>
      </c>
      <c r="E115" s="1">
        <f>IF(D115="","",VLOOKUP(D115,'produto-estoque-total-7'!A:AB,4,0))</f>
        <v/>
      </c>
      <c r="F115" s="36">
        <f>IF(D115="","",VLOOKUP(D115,'produto-estoque-total-7'!A:AB,13,0))</f>
        <v/>
      </c>
      <c r="G115" s="1">
        <f>IF(F115="","",VLOOKUP(F115,'FORNECEDORES X COMPRADOR'!A:D,4,0))</f>
        <v/>
      </c>
      <c r="H115" s="1">
        <f>IF(F115="","",VLOOKUP(F115,'FORNECEDORES X COMPRADOR'!A:E,5,0))</f>
        <v/>
      </c>
      <c r="I115" s="36">
        <f>IF(D115="","",VLOOKUP(D115,'produto-estoque-total-7'!A:AB,15,0))</f>
        <v/>
      </c>
      <c r="J115" s="36">
        <f>IF(D115="","",VLOOKUP(D115,'produto-estoque-total-7'!A:AB,19,0))</f>
        <v/>
      </c>
      <c r="K115" s="1">
        <f>IF(D115="","",VLOOKUP(D115,'produto-estoque-total-7'!A:AB,20,0))</f>
        <v/>
      </c>
      <c r="L115" s="36">
        <f>IF(D115="","",VLOOKUP(D115,'produto-estoque-total-7'!A:AB,17,0))</f>
        <v/>
      </c>
      <c r="M115" s="1">
        <f>IF(D115="","",VLOOKUP(D115,'produto-estoque-total-7'!A:AB,18,0))</f>
        <v/>
      </c>
      <c r="N115" s="36">
        <f>IF(D115="","",VLOOKUP(D115,'produto-estoque-total-7'!A:AB,21,0))</f>
        <v/>
      </c>
      <c r="O115" s="1">
        <f>IF(D115="","",VLOOKUP(D115,'produto-estoque-total-7'!A:AB,22,0))</f>
        <v/>
      </c>
      <c r="P115" s="36">
        <f>IF(D115="","",VLOOKUP(D115,'produto-estoque-total-7'!A:AB,23,0))</f>
        <v/>
      </c>
      <c r="Q115" s="1">
        <f>IF(D115="","",VLOOKUP(D115,'produto-estoque-total-7'!A:AB,24,0))</f>
        <v/>
      </c>
      <c r="R115" s="38">
        <f>IFERROR(IF(D115="","",VLOOKUP(D115,'produto-venda-7'!B:N,13,0)),"C")</f>
        <v/>
      </c>
      <c r="S115" s="39">
        <f>IF(D115="","",VLOOKUP(D115,'produto-estoque-total-7'!A:AB,6,0))</f>
        <v/>
      </c>
      <c r="T115" s="39">
        <f>IF(D115="","",VLOOKUP(D115,'produto-estoque-total-7'!A:AB,5,0))</f>
        <v/>
      </c>
      <c r="U115" s="40">
        <f>IF(D115="","",VLOOKUP(D115,'produto-estoque-total-7'!A:AB,11,0))</f>
        <v/>
      </c>
      <c r="V115" s="41">
        <f>IF(D115="","",IFERROR(VLOOKUP(D115,'produto-entrada-7'!A:M,10,0),0))</f>
        <v/>
      </c>
      <c r="W115" s="42" t="n"/>
      <c r="X115" s="39">
        <f>IF(D115="","",VLOOKUP(D115,'produto-estoque-total-7'!A:AB,8,0))</f>
        <v/>
      </c>
      <c r="Y115" s="39">
        <f>IF(D115="","",VLOOKUP(D115,'produto-estoque-total-7'!A:AB,9,0))</f>
        <v/>
      </c>
      <c r="Z115" s="39">
        <f>IF(D115="","",VLOOKUP(D115,'produto-estoque-total-7'!A:AB,10,0))</f>
        <v/>
      </c>
      <c r="AA115" s="39">
        <f>IFERROR(IF(D115="","",VLOOKUP(D115,'produto-venda-7'!B:N,4,0)),0)</f>
        <v/>
      </c>
      <c r="AB115" s="39">
        <f>IFERROR(IF(D115="","",VLOOKUP(D115,'produto-venda-7'!B:N,5,0)),0)</f>
        <v/>
      </c>
      <c r="AC115" s="39">
        <f>IF(D115="","",IFERROR(AA115/90,0))</f>
        <v/>
      </c>
      <c r="AD115" s="36">
        <f>IF(D115="","",IFERROR(VLOOKUP(D115,'produto-entrada-7'!A:M,4,0),0))</f>
        <v/>
      </c>
      <c r="AE115" s="36">
        <f>IFERROR(IF(D115="","",VLOOKUP(D115,'produto-venda-7'!B:N,10,0)),0)</f>
        <v/>
      </c>
      <c r="AF115" s="36">
        <f>IF(D115="","",IFERROR(VLOOKUP(D115,'produto-entrada-7'!A:M,11,0),0))</f>
        <v/>
      </c>
      <c r="AG115" s="1">
        <f>IF(D115="","",IFERROR(VLOOKUP(D115,'produto-entrada-7'!A:M,12,0),0))</f>
        <v/>
      </c>
      <c r="AH115" s="1">
        <f>IF(D115="","",IFERROR(VLOOKUP(D115,'produto-entrada-7'!A:M,13,0),0))</f>
        <v/>
      </c>
      <c r="AI115" s="36">
        <f>IFERROR(IF(D115="","",VLOOKUP(D115,'produto-venda-7'!B:N,11,0)),0)</f>
        <v/>
      </c>
      <c r="AJ115" s="43">
        <f>IF(D115="","",IFERROR(AI115*AB115,0))</f>
        <v/>
      </c>
      <c r="AK115" s="44">
        <f>IFERROR(IF(D115="","",VLOOKUP(F115,'ANALISE FORNECEDOR'!$A:$I,8,0)),"")</f>
        <v/>
      </c>
      <c r="AL115" s="44">
        <f>IF(D115="","",AVERAGE(AM115,AK115))</f>
        <v/>
      </c>
      <c r="AM115" s="44">
        <f>IFERROR(IF(D115="","",VLOOKUP(F115,'ANALISE FORNECEDOR'!$A:$I,9,0)),"")</f>
        <v/>
      </c>
      <c r="AN115" s="45">
        <f>IF(D115="","",IF(Y115&gt;12,AI115*(U115+Y115),AI115*U115))</f>
        <v/>
      </c>
      <c r="AO115" s="45">
        <f>IF(D115="","",IF(Y115&gt;12,AI115*(U115+V115+Y115),AI115*(U115+V115)))</f>
        <v/>
      </c>
      <c r="AP115" s="46">
        <f>IF(D115="","",IF(Y115&gt;12,AG115*(U115+Y115),AG115*U115))</f>
        <v/>
      </c>
      <c r="AQ115" s="46">
        <f>IF(D115="","",IF(Y115&gt;12,AG115*(U115+V115+Y115),AG115*(U115+V115)))</f>
        <v/>
      </c>
      <c r="AR115" s="46">
        <f>IF(D115="","",IF(OR(R115="A",R115="AA",R115="AAA"),AP115,0))</f>
        <v/>
      </c>
      <c r="AS115" s="46">
        <f>IF(D115="","",IF(R115="B",AP115,0))</f>
        <v/>
      </c>
      <c r="AT115" s="46">
        <f>IF(D115="","",IF(R115="C",AP115,0))</f>
        <v/>
      </c>
      <c r="AU115" s="47">
        <f>IF(D115="","",IFERROR(AN115/AJ115,0))</f>
        <v/>
      </c>
      <c r="AV115" s="47">
        <f>IF(D115="","",IFERROR(((AO115)/AJ115),0))</f>
        <v/>
      </c>
      <c r="AW115" s="48">
        <f>IF(D115="","",IF(OR(S115="S",NOT(AND(ISNUMBER(AC115),ISNUMBER(AL115),AC115*AL115&gt;=0))),0,AC115*AL115))</f>
        <v/>
      </c>
      <c r="AX115" s="49">
        <f>IFERROR(IF(D115="","",AW115*AG115),0)</f>
        <v/>
      </c>
      <c r="AY115" s="48">
        <f>IF(D115="","",IF(OR(S115="S",NOT(AND(ISNUMBER(AC115),ISNUMBER(AK115),AC115*AK115&gt;=0))),0,AC115*AK115))</f>
        <v/>
      </c>
      <c r="AZ115" s="48">
        <f>IFERROR(IF(D115="","",IF(AY115=0,0,IF(((AY115)-(U115+Y115))&lt;0,0,(AY115)-U115))),0)</f>
        <v/>
      </c>
      <c r="BA115" s="49">
        <f>IF(D115="","",AZ115*AG115)</f>
        <v/>
      </c>
      <c r="BB115" s="49">
        <f>IF(D115="","",IF(OR(R115="A",R115="AA",R115="AAA"),BA115,0))</f>
        <v/>
      </c>
      <c r="BC115" s="49">
        <f>IF(D115="","",IF(R115="B",BA115,0))</f>
        <v/>
      </c>
      <c r="BD115" s="49">
        <f>IF(D115="","",IF(R115="B",BA115,0))</f>
        <v/>
      </c>
      <c r="BE115" s="49">
        <f>IF(D115="","",IF(S115="S",
1,
IF(AC115=0,
1,
IF(
IFERROR(((U115+Y115)*AG115)/((AC115*AK115)*AG115),0)&lt;0,
0,
IF(
IFERROR(((U115+Y115)*AG115)/((AC115*AK115)*AG115),0)&gt;1,
1,
IFERROR(((U115+Y115)*AG115)/((AC115*AK115)*AG115),0)
)
)
)
))</f>
        <v/>
      </c>
      <c r="BF115" s="49">
        <f>IF(D115="","",IF(S115="S",
1,
IF(AC115=0,
1,
IF(
IFERROR(((U115+V115+Y115)*AG115)/((AC115*AK115)*AG115),0)&lt;0,
0,
IF(
IFERROR(((U115+V115+Y115)*AG115)/((AC115*AK115)*AG115),0)&gt;1,
1,
IFERROR(((U115+V115+Y115)*AG115)/((AC115*AK115)*AG115),0)
)
)
)
))</f>
        <v/>
      </c>
      <c r="BG115" s="50">
        <f>IF(D115="","",IF(S115="S",0,IF(AND(ISNUMBER(AC115),ISNUMBER(AM115)),IF(OR(AC115*AM115&lt;0,ISERR(AC115*AM115)),0,AC115*AM115),0)))</f>
        <v/>
      </c>
      <c r="BH115" s="50">
        <f>IF(D115="","",IF(BY115&gt;TODAY()-60,0,IF(Y115&gt;12,MAX(0,(U115+Y115)-BG115),MAX(0,U115-BG115))))</f>
        <v/>
      </c>
      <c r="BI115" s="51">
        <f>IF(D115="","",BH115*AG115)</f>
        <v/>
      </c>
      <c r="BJ115" s="51">
        <f>IF(D115="","",IF(OR(R115="A",R115="AA",R115="AAA"),BI115,0))</f>
        <v/>
      </c>
      <c r="BK115" s="51">
        <f>IF(D115="","",IF(R115="B",BI115,0))</f>
        <v/>
      </c>
      <c r="BL115" s="51">
        <f>IF(D115="","",IF(R115="C",BI115,0))</f>
        <v/>
      </c>
      <c r="BM115" s="51">
        <f>IF(D115="","",IFERROR(MAX(0,MIN(BI115/AP115,1)),0))</f>
        <v/>
      </c>
      <c r="BN115" s="52">
        <f>IF(D115="","",AB115*AG115)</f>
        <v/>
      </c>
      <c r="BO115" s="52">
        <f>IF(D115="","",(U115+V115+X115)*AG115)</f>
        <v/>
      </c>
      <c r="BP115" s="52">
        <f>IF(D115="","",(AB115*3)*AG115)</f>
        <v/>
      </c>
      <c r="BQ115" s="52">
        <f>IF(D115="","",IF(BO115-BP115&gt;0,0,BO115-BP115))</f>
        <v/>
      </c>
      <c r="BR115" s="52">
        <f>IF(D115="","",IF(BO115-BP115-BN115&gt;0,0,BO115-BP115-BN115))</f>
        <v/>
      </c>
      <c r="BS115" s="53">
        <f>IF(D115="","",IFERROR(AB115*AI115,0))</f>
        <v/>
      </c>
      <c r="BT115" s="53">
        <f>IF(D115="","",IFERROR(IF(X115&gt;12, AI115*(U115+V115+X115), AI115*(U115+V115)),0))</f>
        <v/>
      </c>
      <c r="BU115" s="53">
        <f>IF(D115="","",IFERROR(((AB115*3)*AI115),0))</f>
        <v/>
      </c>
      <c r="BV115" s="53">
        <f>IF(D115="","",IF(BT115-BU115&gt;0,0,BT115-BU115))</f>
        <v/>
      </c>
      <c r="BW115" s="53">
        <f>IF(D115="","",IF(BT115-BU115-BS115&gt;0,0,BT115-BU115-BS115))</f>
        <v/>
      </c>
      <c r="BX115" s="36">
        <f>IF(D115="","",IFERROR(VLOOKUP(D115,'produto-entrada-7'!A:M,3,0),"SEM PEDIDO"))</f>
        <v/>
      </c>
      <c r="BY115" s="36">
        <f>IF(D115="","",VLOOKUP(D115,'produto-estoque-total-7'!A:AB,25,0))</f>
        <v/>
      </c>
      <c r="BZ115" s="36">
        <f>IF(D115="","",IFERROR(VLOOKUP(D115,'produto-estoque-total-7'!A:AB,26,0)/100,0))</f>
        <v/>
      </c>
      <c r="CA115" s="36">
        <f>IF(D115="","",IFERROR(VLOOKUP(D115,'produto-estoque-total-7'!A:AB,27,0)/100,0))</f>
        <v/>
      </c>
      <c r="CB115" s="41">
        <f>IF(D115="","",V115*AF115)</f>
        <v/>
      </c>
      <c r="CC115" s="41">
        <f>IF(D115="","",V115*AI115)</f>
        <v/>
      </c>
      <c r="CD115" s="54">
        <f>IF(D115="","",VLOOKUP(D115,'produto-estoque-total-7'!A:AB,28,0))</f>
        <v/>
      </c>
    </row>
    <row r="116">
      <c r="A116" s="36">
        <f>IF(D116="","",VLOOKUP(D116,'produto-estoque-total-7'!A:AB,3,0))</f>
        <v/>
      </c>
      <c r="B116" s="1">
        <f>IF(D116="","",VLOOKUP(D116,'produto-estoque-total-7'!A:AB,12,0))</f>
        <v/>
      </c>
      <c r="C116" s="1">
        <f>IF(D116="","",VLOOKUP(D116,'produto-estoque-total-7'!A:AB,2,0))</f>
        <v/>
      </c>
      <c r="D116" s="37">
        <f>IFERROR(IF('produto-estoque-total-7'!A115="","",'produto-estoque-total-7'!A115),"")</f>
        <v/>
      </c>
      <c r="E116" s="1">
        <f>IF(D116="","",VLOOKUP(D116,'produto-estoque-total-7'!A:AB,4,0))</f>
        <v/>
      </c>
      <c r="F116" s="36">
        <f>IF(D116="","",VLOOKUP(D116,'produto-estoque-total-7'!A:AB,13,0))</f>
        <v/>
      </c>
      <c r="G116" s="1">
        <f>IF(F116="","",VLOOKUP(F116,'FORNECEDORES X COMPRADOR'!A:D,4,0))</f>
        <v/>
      </c>
      <c r="H116" s="1">
        <f>IF(F116="","",VLOOKUP(F116,'FORNECEDORES X COMPRADOR'!A:E,5,0))</f>
        <v/>
      </c>
      <c r="I116" s="36">
        <f>IF(D116="","",VLOOKUP(D116,'produto-estoque-total-7'!A:AB,15,0))</f>
        <v/>
      </c>
      <c r="J116" s="36">
        <f>IF(D116="","",VLOOKUP(D116,'produto-estoque-total-7'!A:AB,19,0))</f>
        <v/>
      </c>
      <c r="K116" s="1">
        <f>IF(D116="","",VLOOKUP(D116,'produto-estoque-total-7'!A:AB,20,0))</f>
        <v/>
      </c>
      <c r="L116" s="36">
        <f>IF(D116="","",VLOOKUP(D116,'produto-estoque-total-7'!A:AB,17,0))</f>
        <v/>
      </c>
      <c r="M116" s="1">
        <f>IF(D116="","",VLOOKUP(D116,'produto-estoque-total-7'!A:AB,18,0))</f>
        <v/>
      </c>
      <c r="N116" s="36">
        <f>IF(D116="","",VLOOKUP(D116,'produto-estoque-total-7'!A:AB,21,0))</f>
        <v/>
      </c>
      <c r="O116" s="1">
        <f>IF(D116="","",VLOOKUP(D116,'produto-estoque-total-7'!A:AB,22,0))</f>
        <v/>
      </c>
      <c r="P116" s="36">
        <f>IF(D116="","",VLOOKUP(D116,'produto-estoque-total-7'!A:AB,23,0))</f>
        <v/>
      </c>
      <c r="Q116" s="1">
        <f>IF(D116="","",VLOOKUP(D116,'produto-estoque-total-7'!A:AB,24,0))</f>
        <v/>
      </c>
      <c r="R116" s="38">
        <f>IFERROR(IF(D116="","",VLOOKUP(D116,'produto-venda-7'!B:N,13,0)),"C")</f>
        <v/>
      </c>
      <c r="S116" s="39">
        <f>IF(D116="","",VLOOKUP(D116,'produto-estoque-total-7'!A:AB,6,0))</f>
        <v/>
      </c>
      <c r="T116" s="39">
        <f>IF(D116="","",VLOOKUP(D116,'produto-estoque-total-7'!A:AB,5,0))</f>
        <v/>
      </c>
      <c r="U116" s="40">
        <f>IF(D116="","",VLOOKUP(D116,'produto-estoque-total-7'!A:AB,11,0))</f>
        <v/>
      </c>
      <c r="V116" s="41">
        <f>IF(D116="","",IFERROR(VLOOKUP(D116,'produto-entrada-7'!A:M,10,0),0))</f>
        <v/>
      </c>
      <c r="W116" s="42" t="n"/>
      <c r="X116" s="39">
        <f>IF(D116="","",VLOOKUP(D116,'produto-estoque-total-7'!A:AB,8,0))</f>
        <v/>
      </c>
      <c r="Y116" s="39">
        <f>IF(D116="","",VLOOKUP(D116,'produto-estoque-total-7'!A:AB,9,0))</f>
        <v/>
      </c>
      <c r="Z116" s="39">
        <f>IF(D116="","",VLOOKUP(D116,'produto-estoque-total-7'!A:AB,10,0))</f>
        <v/>
      </c>
      <c r="AA116" s="39">
        <f>IFERROR(IF(D116="","",VLOOKUP(D116,'produto-venda-7'!B:N,4,0)),0)</f>
        <v/>
      </c>
      <c r="AB116" s="39">
        <f>IFERROR(IF(D116="","",VLOOKUP(D116,'produto-venda-7'!B:N,5,0)),0)</f>
        <v/>
      </c>
      <c r="AC116" s="39">
        <f>IF(D116="","",IFERROR(AA116/90,0))</f>
        <v/>
      </c>
      <c r="AD116" s="36">
        <f>IF(D116="","",IFERROR(VLOOKUP(D116,'produto-entrada-7'!A:M,4,0),0))</f>
        <v/>
      </c>
      <c r="AE116" s="36">
        <f>IFERROR(IF(D116="","",VLOOKUP(D116,'produto-venda-7'!B:N,10,0)),0)</f>
        <v/>
      </c>
      <c r="AF116" s="36">
        <f>IF(D116="","",IFERROR(VLOOKUP(D116,'produto-entrada-7'!A:M,11,0),0))</f>
        <v/>
      </c>
      <c r="AG116" s="1">
        <f>IF(D116="","",IFERROR(VLOOKUP(D116,'produto-entrada-7'!A:M,12,0),0))</f>
        <v/>
      </c>
      <c r="AH116" s="1">
        <f>IF(D116="","",IFERROR(VLOOKUP(D116,'produto-entrada-7'!A:M,13,0),0))</f>
        <v/>
      </c>
      <c r="AI116" s="36">
        <f>IFERROR(IF(D116="","",VLOOKUP(D116,'produto-venda-7'!B:N,11,0)),0)</f>
        <v/>
      </c>
      <c r="AJ116" s="43">
        <f>IF(D116="","",IFERROR(AI116*AB116,0))</f>
        <v/>
      </c>
      <c r="AK116" s="44">
        <f>IFERROR(IF(D116="","",VLOOKUP(F116,'ANALISE FORNECEDOR'!$A:$I,8,0)),"")</f>
        <v/>
      </c>
      <c r="AL116" s="44">
        <f>IF(D116="","",AVERAGE(AM116,AK116))</f>
        <v/>
      </c>
      <c r="AM116" s="44">
        <f>IFERROR(IF(D116="","",VLOOKUP(F116,'ANALISE FORNECEDOR'!$A:$I,9,0)),"")</f>
        <v/>
      </c>
      <c r="AN116" s="45">
        <f>IF(D116="","",IF(Y116&gt;12,AI116*(U116+Y116),AI116*U116))</f>
        <v/>
      </c>
      <c r="AO116" s="45">
        <f>IF(D116="","",IF(Y116&gt;12,AI116*(U116+V116+Y116),AI116*(U116+V116)))</f>
        <v/>
      </c>
      <c r="AP116" s="46">
        <f>IF(D116="","",IF(Y116&gt;12,AG116*(U116+Y116),AG116*U116))</f>
        <v/>
      </c>
      <c r="AQ116" s="46">
        <f>IF(D116="","",IF(Y116&gt;12,AG116*(U116+V116+Y116),AG116*(U116+V116)))</f>
        <v/>
      </c>
      <c r="AR116" s="46">
        <f>IF(D116="","",IF(OR(R116="A",R116="AA",R116="AAA"),AP116,0))</f>
        <v/>
      </c>
      <c r="AS116" s="46">
        <f>IF(D116="","",IF(R116="B",AP116,0))</f>
        <v/>
      </c>
      <c r="AT116" s="46">
        <f>IF(D116="","",IF(R116="C",AP116,0))</f>
        <v/>
      </c>
      <c r="AU116" s="47">
        <f>IF(D116="","",IFERROR(AN116/AJ116,0))</f>
        <v/>
      </c>
      <c r="AV116" s="47">
        <f>IF(D116="","",IFERROR(((AO116)/AJ116),0))</f>
        <v/>
      </c>
      <c r="AW116" s="48">
        <f>IF(D116="","",IF(OR(S116="S",NOT(AND(ISNUMBER(AC116),ISNUMBER(AL116),AC116*AL116&gt;=0))),0,AC116*AL116))</f>
        <v/>
      </c>
      <c r="AX116" s="49">
        <f>IFERROR(IF(D116="","",AW116*AG116),0)</f>
        <v/>
      </c>
      <c r="AY116" s="48">
        <f>IF(D116="","",IF(OR(S116="S",NOT(AND(ISNUMBER(AC116),ISNUMBER(AK116),AC116*AK116&gt;=0))),0,AC116*AK116))</f>
        <v/>
      </c>
      <c r="AZ116" s="48">
        <f>IFERROR(IF(D116="","",IF(AY116=0,0,IF(((AY116)-(U116+Y116))&lt;0,0,(AY116)-U116))),0)</f>
        <v/>
      </c>
      <c r="BA116" s="49">
        <f>IF(D116="","",AZ116*AG116)</f>
        <v/>
      </c>
      <c r="BB116" s="49">
        <f>IF(D116="","",IF(OR(R116="A",R116="AA",R116="AAA"),BA116,0))</f>
        <v/>
      </c>
      <c r="BC116" s="49">
        <f>IF(D116="","",IF(R116="B",BA116,0))</f>
        <v/>
      </c>
      <c r="BD116" s="49">
        <f>IF(D116="","",IF(R116="B",BA116,0))</f>
        <v/>
      </c>
      <c r="BE116" s="49">
        <f>IF(D116="","",IF(S116="S",
1,
IF(AC116=0,
1,
IF(
IFERROR(((U116+Y116)*AG116)/((AC116*AK116)*AG116),0)&lt;0,
0,
IF(
IFERROR(((U116+Y116)*AG116)/((AC116*AK116)*AG116),0)&gt;1,
1,
IFERROR(((U116+Y116)*AG116)/((AC116*AK116)*AG116),0)
)
)
)
))</f>
        <v/>
      </c>
      <c r="BF116" s="49">
        <f>IF(D116="","",IF(S116="S",
1,
IF(AC116=0,
1,
IF(
IFERROR(((U116+V116+Y116)*AG116)/((AC116*AK116)*AG116),0)&lt;0,
0,
IF(
IFERROR(((U116+V116+Y116)*AG116)/((AC116*AK116)*AG116),0)&gt;1,
1,
IFERROR(((U116+V116+Y116)*AG116)/((AC116*AK116)*AG116),0)
)
)
)
))</f>
        <v/>
      </c>
      <c r="BG116" s="50">
        <f>IF(D116="","",IF(S116="S",0,IF(AND(ISNUMBER(AC116),ISNUMBER(AM116)),IF(OR(AC116*AM116&lt;0,ISERR(AC116*AM116)),0,AC116*AM116),0)))</f>
        <v/>
      </c>
      <c r="BH116" s="50">
        <f>IF(D116="","",IF(BY116&gt;TODAY()-60,0,IF(Y116&gt;12,MAX(0,(U116+Y116)-BG116),MAX(0,U116-BG116))))</f>
        <v/>
      </c>
      <c r="BI116" s="51">
        <f>IF(D116="","",BH116*AG116)</f>
        <v/>
      </c>
      <c r="BJ116" s="51">
        <f>IF(D116="","",IF(OR(R116="A",R116="AA",R116="AAA"),BI116,0))</f>
        <v/>
      </c>
      <c r="BK116" s="51">
        <f>IF(D116="","",IF(R116="B",BI116,0))</f>
        <v/>
      </c>
      <c r="BL116" s="51">
        <f>IF(D116="","",IF(R116="C",BI116,0))</f>
        <v/>
      </c>
      <c r="BM116" s="51">
        <f>IF(D116="","",IFERROR(MAX(0,MIN(BI116/AP116,1)),0))</f>
        <v/>
      </c>
      <c r="BN116" s="52">
        <f>IF(D116="","",AB116*AG116)</f>
        <v/>
      </c>
      <c r="BO116" s="52">
        <f>IF(D116="","",(U116+V116+X116)*AG116)</f>
        <v/>
      </c>
      <c r="BP116" s="52">
        <f>IF(D116="","",(AB116*3)*AG116)</f>
        <v/>
      </c>
      <c r="BQ116" s="52">
        <f>IF(D116="","",IF(BO116-BP116&gt;0,0,BO116-BP116))</f>
        <v/>
      </c>
      <c r="BR116" s="52">
        <f>IF(D116="","",IF(BO116-BP116-BN116&gt;0,0,BO116-BP116-BN116))</f>
        <v/>
      </c>
      <c r="BS116" s="53">
        <f>IF(D116="","",IFERROR(AB116*AI116,0))</f>
        <v/>
      </c>
      <c r="BT116" s="53">
        <f>IF(D116="","",IFERROR(IF(X116&gt;12, AI116*(U116+V116+X116), AI116*(U116+V116)),0))</f>
        <v/>
      </c>
      <c r="BU116" s="53">
        <f>IF(D116="","",IFERROR(((AB116*3)*AI116),0))</f>
        <v/>
      </c>
      <c r="BV116" s="53">
        <f>IF(D116="","",IF(BT116-BU116&gt;0,0,BT116-BU116))</f>
        <v/>
      </c>
      <c r="BW116" s="53">
        <f>IF(D116="","",IF(BT116-BU116-BS116&gt;0,0,BT116-BU116-BS116))</f>
        <v/>
      </c>
      <c r="BX116" s="36">
        <f>IF(D116="","",IFERROR(VLOOKUP(D116,'produto-entrada-7'!A:M,3,0),"SEM PEDIDO"))</f>
        <v/>
      </c>
      <c r="BY116" s="36">
        <f>IF(D116="","",VLOOKUP(D116,'produto-estoque-total-7'!A:AB,25,0))</f>
        <v/>
      </c>
      <c r="BZ116" s="36">
        <f>IF(D116="","",IFERROR(VLOOKUP(D116,'produto-estoque-total-7'!A:AB,26,0)/100,0))</f>
        <v/>
      </c>
      <c r="CA116" s="36">
        <f>IF(D116="","",IFERROR(VLOOKUP(D116,'produto-estoque-total-7'!A:AB,27,0)/100,0))</f>
        <v/>
      </c>
      <c r="CB116" s="41">
        <f>IF(D116="","",V116*AF116)</f>
        <v/>
      </c>
      <c r="CC116" s="41">
        <f>IF(D116="","",V116*AI116)</f>
        <v/>
      </c>
      <c r="CD116" s="54">
        <f>IF(D116="","",VLOOKUP(D116,'produto-estoque-total-7'!A:AB,28,0))</f>
        <v/>
      </c>
    </row>
    <row r="117">
      <c r="A117" s="36">
        <f>IF(D117="","",VLOOKUP(D117,'produto-estoque-total-7'!A:AB,3,0))</f>
        <v/>
      </c>
      <c r="B117" s="1">
        <f>IF(D117="","",VLOOKUP(D117,'produto-estoque-total-7'!A:AB,12,0))</f>
        <v/>
      </c>
      <c r="C117" s="1">
        <f>IF(D117="","",VLOOKUP(D117,'produto-estoque-total-7'!A:AB,2,0))</f>
        <v/>
      </c>
      <c r="D117" s="37">
        <f>IFERROR(IF('produto-estoque-total-7'!A116="","",'produto-estoque-total-7'!A116),"")</f>
        <v/>
      </c>
      <c r="E117" s="1">
        <f>IF(D117="","",VLOOKUP(D117,'produto-estoque-total-7'!A:AB,4,0))</f>
        <v/>
      </c>
      <c r="F117" s="36">
        <f>IF(D117="","",VLOOKUP(D117,'produto-estoque-total-7'!A:AB,13,0))</f>
        <v/>
      </c>
      <c r="G117" s="1">
        <f>IF(F117="","",VLOOKUP(F117,'FORNECEDORES X COMPRADOR'!A:D,4,0))</f>
        <v/>
      </c>
      <c r="H117" s="1">
        <f>IF(F117="","",VLOOKUP(F117,'FORNECEDORES X COMPRADOR'!A:E,5,0))</f>
        <v/>
      </c>
      <c r="I117" s="36">
        <f>IF(D117="","",VLOOKUP(D117,'produto-estoque-total-7'!A:AB,15,0))</f>
        <v/>
      </c>
      <c r="J117" s="36">
        <f>IF(D117="","",VLOOKUP(D117,'produto-estoque-total-7'!A:AB,19,0))</f>
        <v/>
      </c>
      <c r="K117" s="1">
        <f>IF(D117="","",VLOOKUP(D117,'produto-estoque-total-7'!A:AB,20,0))</f>
        <v/>
      </c>
      <c r="L117" s="36">
        <f>IF(D117="","",VLOOKUP(D117,'produto-estoque-total-7'!A:AB,17,0))</f>
        <v/>
      </c>
      <c r="M117" s="1">
        <f>IF(D117="","",VLOOKUP(D117,'produto-estoque-total-7'!A:AB,18,0))</f>
        <v/>
      </c>
      <c r="N117" s="36">
        <f>IF(D117="","",VLOOKUP(D117,'produto-estoque-total-7'!A:AB,21,0))</f>
        <v/>
      </c>
      <c r="O117" s="1">
        <f>IF(D117="","",VLOOKUP(D117,'produto-estoque-total-7'!A:AB,22,0))</f>
        <v/>
      </c>
      <c r="P117" s="36">
        <f>IF(D117="","",VLOOKUP(D117,'produto-estoque-total-7'!A:AB,23,0))</f>
        <v/>
      </c>
      <c r="Q117" s="1">
        <f>IF(D117="","",VLOOKUP(D117,'produto-estoque-total-7'!A:AB,24,0))</f>
        <v/>
      </c>
      <c r="R117" s="38">
        <f>IFERROR(IF(D117="","",VLOOKUP(D117,'produto-venda-7'!B:N,13,0)),"C")</f>
        <v/>
      </c>
      <c r="S117" s="39">
        <f>IF(D117="","",VLOOKUP(D117,'produto-estoque-total-7'!A:AB,6,0))</f>
        <v/>
      </c>
      <c r="T117" s="39">
        <f>IF(D117="","",VLOOKUP(D117,'produto-estoque-total-7'!A:AB,5,0))</f>
        <v/>
      </c>
      <c r="U117" s="40">
        <f>IF(D117="","",VLOOKUP(D117,'produto-estoque-total-7'!A:AB,11,0))</f>
        <v/>
      </c>
      <c r="V117" s="41">
        <f>IF(D117="","",IFERROR(VLOOKUP(D117,'produto-entrada-7'!A:M,10,0),0))</f>
        <v/>
      </c>
      <c r="W117" s="42" t="n"/>
      <c r="X117" s="39">
        <f>IF(D117="","",VLOOKUP(D117,'produto-estoque-total-7'!A:AB,8,0))</f>
        <v/>
      </c>
      <c r="Y117" s="39">
        <f>IF(D117="","",VLOOKUP(D117,'produto-estoque-total-7'!A:AB,9,0))</f>
        <v/>
      </c>
      <c r="Z117" s="39">
        <f>IF(D117="","",VLOOKUP(D117,'produto-estoque-total-7'!A:AB,10,0))</f>
        <v/>
      </c>
      <c r="AA117" s="39">
        <f>IFERROR(IF(D117="","",VLOOKUP(D117,'produto-venda-7'!B:N,4,0)),0)</f>
        <v/>
      </c>
      <c r="AB117" s="39">
        <f>IFERROR(IF(D117="","",VLOOKUP(D117,'produto-venda-7'!B:N,5,0)),0)</f>
        <v/>
      </c>
      <c r="AC117" s="39">
        <f>IF(D117="","",IFERROR(AA117/90,0))</f>
        <v/>
      </c>
      <c r="AD117" s="36">
        <f>IF(D117="","",IFERROR(VLOOKUP(D117,'produto-entrada-7'!A:M,4,0),0))</f>
        <v/>
      </c>
      <c r="AE117" s="36">
        <f>IFERROR(IF(D117="","",VLOOKUP(D117,'produto-venda-7'!B:N,10,0)),0)</f>
        <v/>
      </c>
      <c r="AF117" s="36">
        <f>IF(D117="","",IFERROR(VLOOKUP(D117,'produto-entrada-7'!A:M,11,0),0))</f>
        <v/>
      </c>
      <c r="AG117" s="1">
        <f>IF(D117="","",IFERROR(VLOOKUP(D117,'produto-entrada-7'!A:M,12,0),0))</f>
        <v/>
      </c>
      <c r="AH117" s="1">
        <f>IF(D117="","",IFERROR(VLOOKUP(D117,'produto-entrada-7'!A:M,13,0),0))</f>
        <v/>
      </c>
      <c r="AI117" s="36">
        <f>IFERROR(IF(D117="","",VLOOKUP(D117,'produto-venda-7'!B:N,11,0)),0)</f>
        <v/>
      </c>
      <c r="AJ117" s="43">
        <f>IF(D117="","",IFERROR(AI117*AB117,0))</f>
        <v/>
      </c>
      <c r="AK117" s="44">
        <f>IFERROR(IF(D117="","",VLOOKUP(F117,'ANALISE FORNECEDOR'!$A:$I,8,0)),"")</f>
        <v/>
      </c>
      <c r="AL117" s="44">
        <f>IF(D117="","",AVERAGE(AM117,AK117))</f>
        <v/>
      </c>
      <c r="AM117" s="44">
        <f>IFERROR(IF(D117="","",VLOOKUP(F117,'ANALISE FORNECEDOR'!$A:$I,9,0)),"")</f>
        <v/>
      </c>
      <c r="AN117" s="45">
        <f>IF(D117="","",IF(Y117&gt;12,AI117*(U117+Y117),AI117*U117))</f>
        <v/>
      </c>
      <c r="AO117" s="45">
        <f>IF(D117="","",IF(Y117&gt;12,AI117*(U117+V117+Y117),AI117*(U117+V117)))</f>
        <v/>
      </c>
      <c r="AP117" s="46">
        <f>IF(D117="","",IF(Y117&gt;12,AG117*(U117+Y117),AG117*U117))</f>
        <v/>
      </c>
      <c r="AQ117" s="46">
        <f>IF(D117="","",IF(Y117&gt;12,AG117*(U117+V117+Y117),AG117*(U117+V117)))</f>
        <v/>
      </c>
      <c r="AR117" s="46">
        <f>IF(D117="","",IF(OR(R117="A",R117="AA",R117="AAA"),AP117,0))</f>
        <v/>
      </c>
      <c r="AS117" s="46">
        <f>IF(D117="","",IF(R117="B",AP117,0))</f>
        <v/>
      </c>
      <c r="AT117" s="46">
        <f>IF(D117="","",IF(R117="C",AP117,0))</f>
        <v/>
      </c>
      <c r="AU117" s="47">
        <f>IF(D117="","",IFERROR(AN117/AJ117,0))</f>
        <v/>
      </c>
      <c r="AV117" s="47">
        <f>IF(D117="","",IFERROR(((AO117)/AJ117),0))</f>
        <v/>
      </c>
      <c r="AW117" s="48">
        <f>IF(D117="","",IF(OR(S117="S",NOT(AND(ISNUMBER(AC117),ISNUMBER(AL117),AC117*AL117&gt;=0))),0,AC117*AL117))</f>
        <v/>
      </c>
      <c r="AX117" s="49">
        <f>IFERROR(IF(D117="","",AW117*AG117),0)</f>
        <v/>
      </c>
      <c r="AY117" s="48">
        <f>IF(D117="","",IF(OR(S117="S",NOT(AND(ISNUMBER(AC117),ISNUMBER(AK117),AC117*AK117&gt;=0))),0,AC117*AK117))</f>
        <v/>
      </c>
      <c r="AZ117" s="48">
        <f>IFERROR(IF(D117="","",IF(AY117=0,0,IF(((AY117)-(U117+Y117))&lt;0,0,(AY117)-U117))),0)</f>
        <v/>
      </c>
      <c r="BA117" s="49">
        <f>IF(D117="","",AZ117*AG117)</f>
        <v/>
      </c>
      <c r="BB117" s="49">
        <f>IF(D117="","",IF(OR(R117="A",R117="AA",R117="AAA"),BA117,0))</f>
        <v/>
      </c>
      <c r="BC117" s="49">
        <f>IF(D117="","",IF(R117="B",BA117,0))</f>
        <v/>
      </c>
      <c r="BD117" s="49">
        <f>IF(D117="","",IF(R117="B",BA117,0))</f>
        <v/>
      </c>
      <c r="BE117" s="49">
        <f>IF(D117="","",IF(S117="S",
1,
IF(AC117=0,
1,
IF(
IFERROR(((U117+Y117)*AG117)/((AC117*AK117)*AG117),0)&lt;0,
0,
IF(
IFERROR(((U117+Y117)*AG117)/((AC117*AK117)*AG117),0)&gt;1,
1,
IFERROR(((U117+Y117)*AG117)/((AC117*AK117)*AG117),0)
)
)
)
))</f>
        <v/>
      </c>
      <c r="BF117" s="49">
        <f>IF(D117="","",IF(S117="S",
1,
IF(AC117=0,
1,
IF(
IFERROR(((U117+V117+Y117)*AG117)/((AC117*AK117)*AG117),0)&lt;0,
0,
IF(
IFERROR(((U117+V117+Y117)*AG117)/((AC117*AK117)*AG117),0)&gt;1,
1,
IFERROR(((U117+V117+Y117)*AG117)/((AC117*AK117)*AG117),0)
)
)
)
))</f>
        <v/>
      </c>
      <c r="BG117" s="50">
        <f>IF(D117="","",IF(S117="S",0,IF(AND(ISNUMBER(AC117),ISNUMBER(AM117)),IF(OR(AC117*AM117&lt;0,ISERR(AC117*AM117)),0,AC117*AM117),0)))</f>
        <v/>
      </c>
      <c r="BH117" s="50">
        <f>IF(D117="","",IF(BY117&gt;TODAY()-60,0,IF(Y117&gt;12,MAX(0,(U117+Y117)-BG117),MAX(0,U117-BG117))))</f>
        <v/>
      </c>
      <c r="BI117" s="51">
        <f>IF(D117="","",BH117*AG117)</f>
        <v/>
      </c>
      <c r="BJ117" s="51">
        <f>IF(D117="","",IF(OR(R117="A",R117="AA",R117="AAA"),BI117,0))</f>
        <v/>
      </c>
      <c r="BK117" s="51">
        <f>IF(D117="","",IF(R117="B",BI117,0))</f>
        <v/>
      </c>
      <c r="BL117" s="51">
        <f>IF(D117="","",IF(R117="C",BI117,0))</f>
        <v/>
      </c>
      <c r="BM117" s="51">
        <f>IF(D117="","",IFERROR(MAX(0,MIN(BI117/AP117,1)),0))</f>
        <v/>
      </c>
      <c r="BN117" s="52">
        <f>IF(D117="","",AB117*AG117)</f>
        <v/>
      </c>
      <c r="BO117" s="52">
        <f>IF(D117="","",(U117+V117+X117)*AG117)</f>
        <v/>
      </c>
      <c r="BP117" s="52">
        <f>IF(D117="","",(AB117*3)*AG117)</f>
        <v/>
      </c>
      <c r="BQ117" s="52">
        <f>IF(D117="","",IF(BO117-BP117&gt;0,0,BO117-BP117))</f>
        <v/>
      </c>
      <c r="BR117" s="52">
        <f>IF(D117="","",IF(BO117-BP117-BN117&gt;0,0,BO117-BP117-BN117))</f>
        <v/>
      </c>
      <c r="BS117" s="53">
        <f>IF(D117="","",IFERROR(AB117*AI117,0))</f>
        <v/>
      </c>
      <c r="BT117" s="53">
        <f>IF(D117="","",IFERROR(IF(X117&gt;12, AI117*(U117+V117+X117), AI117*(U117+V117)),0))</f>
        <v/>
      </c>
      <c r="BU117" s="53">
        <f>IF(D117="","",IFERROR(((AB117*3)*AI117),0))</f>
        <v/>
      </c>
      <c r="BV117" s="53">
        <f>IF(D117="","",IF(BT117-BU117&gt;0,0,BT117-BU117))</f>
        <v/>
      </c>
      <c r="BW117" s="53">
        <f>IF(D117="","",IF(BT117-BU117-BS117&gt;0,0,BT117-BU117-BS117))</f>
        <v/>
      </c>
      <c r="BX117" s="36">
        <f>IF(D117="","",IFERROR(VLOOKUP(D117,'produto-entrada-7'!A:M,3,0),"SEM PEDIDO"))</f>
        <v/>
      </c>
      <c r="BY117" s="36">
        <f>IF(D117="","",VLOOKUP(D117,'produto-estoque-total-7'!A:AB,25,0))</f>
        <v/>
      </c>
      <c r="BZ117" s="36">
        <f>IF(D117="","",IFERROR(VLOOKUP(D117,'produto-estoque-total-7'!A:AB,26,0)/100,0))</f>
        <v/>
      </c>
      <c r="CA117" s="36">
        <f>IF(D117="","",IFERROR(VLOOKUP(D117,'produto-estoque-total-7'!A:AB,27,0)/100,0))</f>
        <v/>
      </c>
      <c r="CB117" s="41">
        <f>IF(D117="","",V117*AF117)</f>
        <v/>
      </c>
      <c r="CC117" s="41">
        <f>IF(D117="","",V117*AI117)</f>
        <v/>
      </c>
      <c r="CD117" s="54">
        <f>IF(D117="","",VLOOKUP(D117,'produto-estoque-total-7'!A:AB,28,0))</f>
        <v/>
      </c>
    </row>
    <row r="118">
      <c r="A118" s="36">
        <f>IF(D118="","",VLOOKUP(D118,'produto-estoque-total-7'!A:AB,3,0))</f>
        <v/>
      </c>
      <c r="B118" s="1">
        <f>IF(D118="","",VLOOKUP(D118,'produto-estoque-total-7'!A:AB,12,0))</f>
        <v/>
      </c>
      <c r="C118" s="1">
        <f>IF(D118="","",VLOOKUP(D118,'produto-estoque-total-7'!A:AB,2,0))</f>
        <v/>
      </c>
      <c r="D118" s="37">
        <f>IFERROR(IF('produto-estoque-total-7'!A117="","",'produto-estoque-total-7'!A117),"")</f>
        <v/>
      </c>
      <c r="E118" s="1">
        <f>IF(D118="","",VLOOKUP(D118,'produto-estoque-total-7'!A:AB,4,0))</f>
        <v/>
      </c>
      <c r="F118" s="36">
        <f>IF(D118="","",VLOOKUP(D118,'produto-estoque-total-7'!A:AB,13,0))</f>
        <v/>
      </c>
      <c r="G118" s="1">
        <f>IF(F118="","",VLOOKUP(F118,'FORNECEDORES X COMPRADOR'!A:D,4,0))</f>
        <v/>
      </c>
      <c r="H118" s="1">
        <f>IF(F118="","",VLOOKUP(F118,'FORNECEDORES X COMPRADOR'!A:E,5,0))</f>
        <v/>
      </c>
      <c r="I118" s="36">
        <f>IF(D118="","",VLOOKUP(D118,'produto-estoque-total-7'!A:AB,15,0))</f>
        <v/>
      </c>
      <c r="J118" s="36">
        <f>IF(D118="","",VLOOKUP(D118,'produto-estoque-total-7'!A:AB,19,0))</f>
        <v/>
      </c>
      <c r="K118" s="1">
        <f>IF(D118="","",VLOOKUP(D118,'produto-estoque-total-7'!A:AB,20,0))</f>
        <v/>
      </c>
      <c r="L118" s="36">
        <f>IF(D118="","",VLOOKUP(D118,'produto-estoque-total-7'!A:AB,17,0))</f>
        <v/>
      </c>
      <c r="M118" s="1">
        <f>IF(D118="","",VLOOKUP(D118,'produto-estoque-total-7'!A:AB,18,0))</f>
        <v/>
      </c>
      <c r="N118" s="36">
        <f>IF(D118="","",VLOOKUP(D118,'produto-estoque-total-7'!A:AB,21,0))</f>
        <v/>
      </c>
      <c r="O118" s="1">
        <f>IF(D118="","",VLOOKUP(D118,'produto-estoque-total-7'!A:AB,22,0))</f>
        <v/>
      </c>
      <c r="P118" s="36">
        <f>IF(D118="","",VLOOKUP(D118,'produto-estoque-total-7'!A:AB,23,0))</f>
        <v/>
      </c>
      <c r="Q118" s="1">
        <f>IF(D118="","",VLOOKUP(D118,'produto-estoque-total-7'!A:AB,24,0))</f>
        <v/>
      </c>
      <c r="R118" s="38">
        <f>IFERROR(IF(D118="","",VLOOKUP(D118,'produto-venda-7'!B:N,13,0)),"C")</f>
        <v/>
      </c>
      <c r="S118" s="39">
        <f>IF(D118="","",VLOOKUP(D118,'produto-estoque-total-7'!A:AB,6,0))</f>
        <v/>
      </c>
      <c r="T118" s="39">
        <f>IF(D118="","",VLOOKUP(D118,'produto-estoque-total-7'!A:AB,5,0))</f>
        <v/>
      </c>
      <c r="U118" s="40">
        <f>IF(D118="","",VLOOKUP(D118,'produto-estoque-total-7'!A:AB,11,0))</f>
        <v/>
      </c>
      <c r="V118" s="41">
        <f>IF(D118="","",IFERROR(VLOOKUP(D118,'produto-entrada-7'!A:M,10,0),0))</f>
        <v/>
      </c>
      <c r="W118" s="42" t="n"/>
      <c r="X118" s="39">
        <f>IF(D118="","",VLOOKUP(D118,'produto-estoque-total-7'!A:AB,8,0))</f>
        <v/>
      </c>
      <c r="Y118" s="39">
        <f>IF(D118="","",VLOOKUP(D118,'produto-estoque-total-7'!A:AB,9,0))</f>
        <v/>
      </c>
      <c r="Z118" s="39">
        <f>IF(D118="","",VLOOKUP(D118,'produto-estoque-total-7'!A:AB,10,0))</f>
        <v/>
      </c>
      <c r="AA118" s="39">
        <f>IFERROR(IF(D118="","",VLOOKUP(D118,'produto-venda-7'!B:N,4,0)),0)</f>
        <v/>
      </c>
      <c r="AB118" s="39">
        <f>IFERROR(IF(D118="","",VLOOKUP(D118,'produto-venda-7'!B:N,5,0)),0)</f>
        <v/>
      </c>
      <c r="AC118" s="39">
        <f>IF(D118="","",IFERROR(AA118/90,0))</f>
        <v/>
      </c>
      <c r="AD118" s="36">
        <f>IF(D118="","",IFERROR(VLOOKUP(D118,'produto-entrada-7'!A:M,4,0),0))</f>
        <v/>
      </c>
      <c r="AE118" s="36">
        <f>IFERROR(IF(D118="","",VLOOKUP(D118,'produto-venda-7'!B:N,10,0)),0)</f>
        <v/>
      </c>
      <c r="AF118" s="36">
        <f>IF(D118="","",IFERROR(VLOOKUP(D118,'produto-entrada-7'!A:M,11,0),0))</f>
        <v/>
      </c>
      <c r="AG118" s="1">
        <f>IF(D118="","",IFERROR(VLOOKUP(D118,'produto-entrada-7'!A:M,12,0),0))</f>
        <v/>
      </c>
      <c r="AH118" s="1">
        <f>IF(D118="","",IFERROR(VLOOKUP(D118,'produto-entrada-7'!A:M,13,0),0))</f>
        <v/>
      </c>
      <c r="AI118" s="36">
        <f>IFERROR(IF(D118="","",VLOOKUP(D118,'produto-venda-7'!B:N,11,0)),0)</f>
        <v/>
      </c>
      <c r="AJ118" s="43">
        <f>IF(D118="","",IFERROR(AI118*AB118,0))</f>
        <v/>
      </c>
      <c r="AK118" s="44">
        <f>IFERROR(IF(D118="","",VLOOKUP(F118,'ANALISE FORNECEDOR'!$A:$I,8,0)),"")</f>
        <v/>
      </c>
      <c r="AL118" s="44">
        <f>IF(D118="","",AVERAGE(AM118,AK118))</f>
        <v/>
      </c>
      <c r="AM118" s="44">
        <f>IFERROR(IF(D118="","",VLOOKUP(F118,'ANALISE FORNECEDOR'!$A:$I,9,0)),"")</f>
        <v/>
      </c>
      <c r="AN118" s="45">
        <f>IF(D118="","",IF(Y118&gt;12,AI118*(U118+Y118),AI118*U118))</f>
        <v/>
      </c>
      <c r="AO118" s="45">
        <f>IF(D118="","",IF(Y118&gt;12,AI118*(U118+V118+Y118),AI118*(U118+V118)))</f>
        <v/>
      </c>
      <c r="AP118" s="46">
        <f>IF(D118="","",IF(Y118&gt;12,AG118*(U118+Y118),AG118*U118))</f>
        <v/>
      </c>
      <c r="AQ118" s="46">
        <f>IF(D118="","",IF(Y118&gt;12,AG118*(U118+V118+Y118),AG118*(U118+V118)))</f>
        <v/>
      </c>
      <c r="AR118" s="46">
        <f>IF(D118="","",IF(OR(R118="A",R118="AA",R118="AAA"),AP118,0))</f>
        <v/>
      </c>
      <c r="AS118" s="46">
        <f>IF(D118="","",IF(R118="B",AP118,0))</f>
        <v/>
      </c>
      <c r="AT118" s="46">
        <f>IF(D118="","",IF(R118="C",AP118,0))</f>
        <v/>
      </c>
      <c r="AU118" s="47">
        <f>IF(D118="","",IFERROR(AN118/AJ118,0))</f>
        <v/>
      </c>
      <c r="AV118" s="47">
        <f>IF(D118="","",IFERROR(((AO118)/AJ118),0))</f>
        <v/>
      </c>
      <c r="AW118" s="48">
        <f>IF(D118="","",IF(OR(S118="S",NOT(AND(ISNUMBER(AC118),ISNUMBER(AL118),AC118*AL118&gt;=0))),0,AC118*AL118))</f>
        <v/>
      </c>
      <c r="AX118" s="49">
        <f>IFERROR(IF(D118="","",AW118*AG118),0)</f>
        <v/>
      </c>
      <c r="AY118" s="48">
        <f>IF(D118="","",IF(OR(S118="S",NOT(AND(ISNUMBER(AC118),ISNUMBER(AK118),AC118*AK118&gt;=0))),0,AC118*AK118))</f>
        <v/>
      </c>
      <c r="AZ118" s="48">
        <f>IFERROR(IF(D118="","",IF(AY118=0,0,IF(((AY118)-(U118+Y118))&lt;0,0,(AY118)-U118))),0)</f>
        <v/>
      </c>
      <c r="BA118" s="49">
        <f>IF(D118="","",AZ118*AG118)</f>
        <v/>
      </c>
      <c r="BB118" s="49">
        <f>IF(D118="","",IF(OR(R118="A",R118="AA",R118="AAA"),BA118,0))</f>
        <v/>
      </c>
      <c r="BC118" s="49">
        <f>IF(D118="","",IF(R118="B",BA118,0))</f>
        <v/>
      </c>
      <c r="BD118" s="49">
        <f>IF(D118="","",IF(R118="B",BA118,0))</f>
        <v/>
      </c>
      <c r="BE118" s="49">
        <f>IF(D118="","",IF(S118="S",
1,
IF(AC118=0,
1,
IF(
IFERROR(((U118+Y118)*AG118)/((AC118*AK118)*AG118),0)&lt;0,
0,
IF(
IFERROR(((U118+Y118)*AG118)/((AC118*AK118)*AG118),0)&gt;1,
1,
IFERROR(((U118+Y118)*AG118)/((AC118*AK118)*AG118),0)
)
)
)
))</f>
        <v/>
      </c>
      <c r="BF118" s="49">
        <f>IF(D118="","",IF(S118="S",
1,
IF(AC118=0,
1,
IF(
IFERROR(((U118+V118+Y118)*AG118)/((AC118*AK118)*AG118),0)&lt;0,
0,
IF(
IFERROR(((U118+V118+Y118)*AG118)/((AC118*AK118)*AG118),0)&gt;1,
1,
IFERROR(((U118+V118+Y118)*AG118)/((AC118*AK118)*AG118),0)
)
)
)
))</f>
        <v/>
      </c>
      <c r="BG118" s="50">
        <f>IF(D118="","",IF(S118="S",0,IF(AND(ISNUMBER(AC118),ISNUMBER(AM118)),IF(OR(AC118*AM118&lt;0,ISERR(AC118*AM118)),0,AC118*AM118),0)))</f>
        <v/>
      </c>
      <c r="BH118" s="50">
        <f>IF(D118="","",IF(BY118&gt;TODAY()-60,0,IF(Y118&gt;12,MAX(0,(U118+Y118)-BG118),MAX(0,U118-BG118))))</f>
        <v/>
      </c>
      <c r="BI118" s="51">
        <f>IF(D118="","",BH118*AG118)</f>
        <v/>
      </c>
      <c r="BJ118" s="51">
        <f>IF(D118="","",IF(OR(R118="A",R118="AA",R118="AAA"),BI118,0))</f>
        <v/>
      </c>
      <c r="BK118" s="51">
        <f>IF(D118="","",IF(R118="B",BI118,0))</f>
        <v/>
      </c>
      <c r="BL118" s="51">
        <f>IF(D118="","",IF(R118="C",BI118,0))</f>
        <v/>
      </c>
      <c r="BM118" s="51">
        <f>IF(D118="","",IFERROR(MAX(0,MIN(BI118/AP118,1)),0))</f>
        <v/>
      </c>
      <c r="BN118" s="52">
        <f>IF(D118="","",AB118*AG118)</f>
        <v/>
      </c>
      <c r="BO118" s="52">
        <f>IF(D118="","",(U118+V118+X118)*AG118)</f>
        <v/>
      </c>
      <c r="BP118" s="52">
        <f>IF(D118="","",(AB118*3)*AG118)</f>
        <v/>
      </c>
      <c r="BQ118" s="52">
        <f>IF(D118="","",IF(BO118-BP118&gt;0,0,BO118-BP118))</f>
        <v/>
      </c>
      <c r="BR118" s="52">
        <f>IF(D118="","",IF(BO118-BP118-BN118&gt;0,0,BO118-BP118-BN118))</f>
        <v/>
      </c>
      <c r="BS118" s="53">
        <f>IF(D118="","",IFERROR(AB118*AI118,0))</f>
        <v/>
      </c>
      <c r="BT118" s="53">
        <f>IF(D118="","",IFERROR(IF(X118&gt;12, AI118*(U118+V118+X118), AI118*(U118+V118)),0))</f>
        <v/>
      </c>
      <c r="BU118" s="53">
        <f>IF(D118="","",IFERROR(((AB118*3)*AI118),0))</f>
        <v/>
      </c>
      <c r="BV118" s="53">
        <f>IF(D118="","",IF(BT118-BU118&gt;0,0,BT118-BU118))</f>
        <v/>
      </c>
      <c r="BW118" s="53">
        <f>IF(D118="","",IF(BT118-BU118-BS118&gt;0,0,BT118-BU118-BS118))</f>
        <v/>
      </c>
      <c r="BX118" s="36">
        <f>IF(D118="","",IFERROR(VLOOKUP(D118,'produto-entrada-7'!A:M,3,0),"SEM PEDIDO"))</f>
        <v/>
      </c>
      <c r="BY118" s="36">
        <f>IF(D118="","",VLOOKUP(D118,'produto-estoque-total-7'!A:AB,25,0))</f>
        <v/>
      </c>
      <c r="BZ118" s="36">
        <f>IF(D118="","",IFERROR(VLOOKUP(D118,'produto-estoque-total-7'!A:AB,26,0)/100,0))</f>
        <v/>
      </c>
      <c r="CA118" s="36">
        <f>IF(D118="","",IFERROR(VLOOKUP(D118,'produto-estoque-total-7'!A:AB,27,0)/100,0))</f>
        <v/>
      </c>
      <c r="CB118" s="41">
        <f>IF(D118="","",V118*AF118)</f>
        <v/>
      </c>
      <c r="CC118" s="41">
        <f>IF(D118="","",V118*AI118)</f>
        <v/>
      </c>
      <c r="CD118" s="54">
        <f>IF(D118="","",VLOOKUP(D118,'produto-estoque-total-7'!A:AB,28,0))</f>
        <v/>
      </c>
    </row>
    <row r="119">
      <c r="A119" s="36">
        <f>IF(D119="","",VLOOKUP(D119,'produto-estoque-total-7'!A:AB,3,0))</f>
        <v/>
      </c>
      <c r="B119" s="1">
        <f>IF(D119="","",VLOOKUP(D119,'produto-estoque-total-7'!A:AB,12,0))</f>
        <v/>
      </c>
      <c r="C119" s="1">
        <f>IF(D119="","",VLOOKUP(D119,'produto-estoque-total-7'!A:AB,2,0))</f>
        <v/>
      </c>
      <c r="D119" s="37">
        <f>IFERROR(IF('produto-estoque-total-7'!A118="","",'produto-estoque-total-7'!A118),"")</f>
        <v/>
      </c>
      <c r="E119" s="1">
        <f>IF(D119="","",VLOOKUP(D119,'produto-estoque-total-7'!A:AB,4,0))</f>
        <v/>
      </c>
      <c r="F119" s="36">
        <f>IF(D119="","",VLOOKUP(D119,'produto-estoque-total-7'!A:AB,13,0))</f>
        <v/>
      </c>
      <c r="G119" s="1">
        <f>IF(F119="","",VLOOKUP(F119,'FORNECEDORES X COMPRADOR'!A:D,4,0))</f>
        <v/>
      </c>
      <c r="H119" s="1">
        <f>IF(F119="","",VLOOKUP(F119,'FORNECEDORES X COMPRADOR'!A:E,5,0))</f>
        <v/>
      </c>
      <c r="I119" s="36">
        <f>IF(D119="","",VLOOKUP(D119,'produto-estoque-total-7'!A:AB,15,0))</f>
        <v/>
      </c>
      <c r="J119" s="36">
        <f>IF(D119="","",VLOOKUP(D119,'produto-estoque-total-7'!A:AB,19,0))</f>
        <v/>
      </c>
      <c r="K119" s="1">
        <f>IF(D119="","",VLOOKUP(D119,'produto-estoque-total-7'!A:AB,20,0))</f>
        <v/>
      </c>
      <c r="L119" s="36">
        <f>IF(D119="","",VLOOKUP(D119,'produto-estoque-total-7'!A:AB,17,0))</f>
        <v/>
      </c>
      <c r="M119" s="1">
        <f>IF(D119="","",VLOOKUP(D119,'produto-estoque-total-7'!A:AB,18,0))</f>
        <v/>
      </c>
      <c r="N119" s="36">
        <f>IF(D119="","",VLOOKUP(D119,'produto-estoque-total-7'!A:AB,21,0))</f>
        <v/>
      </c>
      <c r="O119" s="1">
        <f>IF(D119="","",VLOOKUP(D119,'produto-estoque-total-7'!A:AB,22,0))</f>
        <v/>
      </c>
      <c r="P119" s="36">
        <f>IF(D119="","",VLOOKUP(D119,'produto-estoque-total-7'!A:AB,23,0))</f>
        <v/>
      </c>
      <c r="Q119" s="1">
        <f>IF(D119="","",VLOOKUP(D119,'produto-estoque-total-7'!A:AB,24,0))</f>
        <v/>
      </c>
      <c r="R119" s="38">
        <f>IFERROR(IF(D119="","",VLOOKUP(D119,'produto-venda-7'!B:N,13,0)),"C")</f>
        <v/>
      </c>
      <c r="S119" s="39">
        <f>IF(D119="","",VLOOKUP(D119,'produto-estoque-total-7'!A:AB,6,0))</f>
        <v/>
      </c>
      <c r="T119" s="39">
        <f>IF(D119="","",VLOOKUP(D119,'produto-estoque-total-7'!A:AB,5,0))</f>
        <v/>
      </c>
      <c r="U119" s="40">
        <f>IF(D119="","",VLOOKUP(D119,'produto-estoque-total-7'!A:AB,11,0))</f>
        <v/>
      </c>
      <c r="V119" s="41">
        <f>IF(D119="","",IFERROR(VLOOKUP(D119,'produto-entrada-7'!A:M,10,0),0))</f>
        <v/>
      </c>
      <c r="W119" s="42" t="n"/>
      <c r="X119" s="39">
        <f>IF(D119="","",VLOOKUP(D119,'produto-estoque-total-7'!A:AB,8,0))</f>
        <v/>
      </c>
      <c r="Y119" s="39">
        <f>IF(D119="","",VLOOKUP(D119,'produto-estoque-total-7'!A:AB,9,0))</f>
        <v/>
      </c>
      <c r="Z119" s="39">
        <f>IF(D119="","",VLOOKUP(D119,'produto-estoque-total-7'!A:AB,10,0))</f>
        <v/>
      </c>
      <c r="AA119" s="39">
        <f>IFERROR(IF(D119="","",VLOOKUP(D119,'produto-venda-7'!B:N,4,0)),0)</f>
        <v/>
      </c>
      <c r="AB119" s="39">
        <f>IFERROR(IF(D119="","",VLOOKUP(D119,'produto-venda-7'!B:N,5,0)),0)</f>
        <v/>
      </c>
      <c r="AC119" s="39">
        <f>IF(D119="","",IFERROR(AA119/90,0))</f>
        <v/>
      </c>
      <c r="AD119" s="36">
        <f>IF(D119="","",IFERROR(VLOOKUP(D119,'produto-entrada-7'!A:M,4,0),0))</f>
        <v/>
      </c>
      <c r="AE119" s="36">
        <f>IFERROR(IF(D119="","",VLOOKUP(D119,'produto-venda-7'!B:N,10,0)),0)</f>
        <v/>
      </c>
      <c r="AF119" s="36">
        <f>IF(D119="","",IFERROR(VLOOKUP(D119,'produto-entrada-7'!A:M,11,0),0))</f>
        <v/>
      </c>
      <c r="AG119" s="1">
        <f>IF(D119="","",IFERROR(VLOOKUP(D119,'produto-entrada-7'!A:M,12,0),0))</f>
        <v/>
      </c>
      <c r="AH119" s="1">
        <f>IF(D119="","",IFERROR(VLOOKUP(D119,'produto-entrada-7'!A:M,13,0),0))</f>
        <v/>
      </c>
      <c r="AI119" s="36">
        <f>IFERROR(IF(D119="","",VLOOKUP(D119,'produto-venda-7'!B:N,11,0)),0)</f>
        <v/>
      </c>
      <c r="AJ119" s="43">
        <f>IF(D119="","",IFERROR(AI119*AB119,0))</f>
        <v/>
      </c>
      <c r="AK119" s="44">
        <f>IFERROR(IF(D119="","",VLOOKUP(F119,'ANALISE FORNECEDOR'!$A:$I,8,0)),"")</f>
        <v/>
      </c>
      <c r="AL119" s="44">
        <f>IF(D119="","",AVERAGE(AM119,AK119))</f>
        <v/>
      </c>
      <c r="AM119" s="44">
        <f>IFERROR(IF(D119="","",VLOOKUP(F119,'ANALISE FORNECEDOR'!$A:$I,9,0)),"")</f>
        <v/>
      </c>
      <c r="AN119" s="45">
        <f>IF(D119="","",IF(Y119&gt;12,AI119*(U119+Y119),AI119*U119))</f>
        <v/>
      </c>
      <c r="AO119" s="45">
        <f>IF(D119="","",IF(Y119&gt;12,AI119*(U119+V119+Y119),AI119*(U119+V119)))</f>
        <v/>
      </c>
      <c r="AP119" s="46">
        <f>IF(D119="","",IF(Y119&gt;12,AG119*(U119+Y119),AG119*U119))</f>
        <v/>
      </c>
      <c r="AQ119" s="46">
        <f>IF(D119="","",IF(Y119&gt;12,AG119*(U119+V119+Y119),AG119*(U119+V119)))</f>
        <v/>
      </c>
      <c r="AR119" s="46">
        <f>IF(D119="","",IF(OR(R119="A",R119="AA",R119="AAA"),AP119,0))</f>
        <v/>
      </c>
      <c r="AS119" s="46">
        <f>IF(D119="","",IF(R119="B",AP119,0))</f>
        <v/>
      </c>
      <c r="AT119" s="46">
        <f>IF(D119="","",IF(R119="C",AP119,0))</f>
        <v/>
      </c>
      <c r="AU119" s="47">
        <f>IF(D119="","",IFERROR(AN119/AJ119,0))</f>
        <v/>
      </c>
      <c r="AV119" s="47">
        <f>IF(D119="","",IFERROR(((AO119)/AJ119),0))</f>
        <v/>
      </c>
      <c r="AW119" s="48">
        <f>IF(D119="","",IF(OR(S119="S",NOT(AND(ISNUMBER(AC119),ISNUMBER(AL119),AC119*AL119&gt;=0))),0,AC119*AL119))</f>
        <v/>
      </c>
      <c r="AX119" s="49">
        <f>IFERROR(IF(D119="","",AW119*AG119),0)</f>
        <v/>
      </c>
      <c r="AY119" s="48">
        <f>IF(D119="","",IF(OR(S119="S",NOT(AND(ISNUMBER(AC119),ISNUMBER(AK119),AC119*AK119&gt;=0))),0,AC119*AK119))</f>
        <v/>
      </c>
      <c r="AZ119" s="48">
        <f>IFERROR(IF(D119="","",IF(AY119=0,0,IF(((AY119)-(U119+Y119))&lt;0,0,(AY119)-U119))),0)</f>
        <v/>
      </c>
      <c r="BA119" s="49">
        <f>IF(D119="","",AZ119*AG119)</f>
        <v/>
      </c>
      <c r="BB119" s="49">
        <f>IF(D119="","",IF(OR(R119="A",R119="AA",R119="AAA"),BA119,0))</f>
        <v/>
      </c>
      <c r="BC119" s="49">
        <f>IF(D119="","",IF(R119="B",BA119,0))</f>
        <v/>
      </c>
      <c r="BD119" s="49">
        <f>IF(D119="","",IF(R119="B",BA119,0))</f>
        <v/>
      </c>
      <c r="BE119" s="49">
        <f>IF(D119="","",IF(S119="S",
1,
IF(AC119=0,
1,
IF(
IFERROR(((U119+Y119)*AG119)/((AC119*AK119)*AG119),0)&lt;0,
0,
IF(
IFERROR(((U119+Y119)*AG119)/((AC119*AK119)*AG119),0)&gt;1,
1,
IFERROR(((U119+Y119)*AG119)/((AC119*AK119)*AG119),0)
)
)
)
))</f>
        <v/>
      </c>
      <c r="BF119" s="49">
        <f>IF(D119="","",IF(S119="S",
1,
IF(AC119=0,
1,
IF(
IFERROR(((U119+V119+Y119)*AG119)/((AC119*AK119)*AG119),0)&lt;0,
0,
IF(
IFERROR(((U119+V119+Y119)*AG119)/((AC119*AK119)*AG119),0)&gt;1,
1,
IFERROR(((U119+V119+Y119)*AG119)/((AC119*AK119)*AG119),0)
)
)
)
))</f>
        <v/>
      </c>
      <c r="BG119" s="50">
        <f>IF(D119="","",IF(S119="S",0,IF(AND(ISNUMBER(AC119),ISNUMBER(AM119)),IF(OR(AC119*AM119&lt;0,ISERR(AC119*AM119)),0,AC119*AM119),0)))</f>
        <v/>
      </c>
      <c r="BH119" s="50">
        <f>IF(D119="","",IF(BY119&gt;TODAY()-60,0,IF(Y119&gt;12,MAX(0,(U119+Y119)-BG119),MAX(0,U119-BG119))))</f>
        <v/>
      </c>
      <c r="BI119" s="51">
        <f>IF(D119="","",BH119*AG119)</f>
        <v/>
      </c>
      <c r="BJ119" s="51">
        <f>IF(D119="","",IF(OR(R119="A",R119="AA",R119="AAA"),BI119,0))</f>
        <v/>
      </c>
      <c r="BK119" s="51">
        <f>IF(D119="","",IF(R119="B",BI119,0))</f>
        <v/>
      </c>
      <c r="BL119" s="51">
        <f>IF(D119="","",IF(R119="C",BI119,0))</f>
        <v/>
      </c>
      <c r="BM119" s="51">
        <f>IF(D119="","",IFERROR(MAX(0,MIN(BI119/AP119,1)),0))</f>
        <v/>
      </c>
      <c r="BN119" s="52">
        <f>IF(D119="","",AB119*AG119)</f>
        <v/>
      </c>
      <c r="BO119" s="52">
        <f>IF(D119="","",(U119+V119+X119)*AG119)</f>
        <v/>
      </c>
      <c r="BP119" s="52">
        <f>IF(D119="","",(AB119*3)*AG119)</f>
        <v/>
      </c>
      <c r="BQ119" s="52">
        <f>IF(D119="","",IF(BO119-BP119&gt;0,0,BO119-BP119))</f>
        <v/>
      </c>
      <c r="BR119" s="52">
        <f>IF(D119="","",IF(BO119-BP119-BN119&gt;0,0,BO119-BP119-BN119))</f>
        <v/>
      </c>
      <c r="BS119" s="53">
        <f>IF(D119="","",IFERROR(AB119*AI119,0))</f>
        <v/>
      </c>
      <c r="BT119" s="53">
        <f>IF(D119="","",IFERROR(IF(X119&gt;12, AI119*(U119+V119+X119), AI119*(U119+V119)),0))</f>
        <v/>
      </c>
      <c r="BU119" s="53">
        <f>IF(D119="","",IFERROR(((AB119*3)*AI119),0))</f>
        <v/>
      </c>
      <c r="BV119" s="53">
        <f>IF(D119="","",IF(BT119-BU119&gt;0,0,BT119-BU119))</f>
        <v/>
      </c>
      <c r="BW119" s="53">
        <f>IF(D119="","",IF(BT119-BU119-BS119&gt;0,0,BT119-BU119-BS119))</f>
        <v/>
      </c>
      <c r="BX119" s="36">
        <f>IF(D119="","",IFERROR(VLOOKUP(D119,'produto-entrada-7'!A:M,3,0),"SEM PEDIDO"))</f>
        <v/>
      </c>
      <c r="BY119" s="36">
        <f>IF(D119="","",VLOOKUP(D119,'produto-estoque-total-7'!A:AB,25,0))</f>
        <v/>
      </c>
      <c r="BZ119" s="36">
        <f>IF(D119="","",IFERROR(VLOOKUP(D119,'produto-estoque-total-7'!A:AB,26,0)/100,0))</f>
        <v/>
      </c>
      <c r="CA119" s="36">
        <f>IF(D119="","",IFERROR(VLOOKUP(D119,'produto-estoque-total-7'!A:AB,27,0)/100,0))</f>
        <v/>
      </c>
      <c r="CB119" s="41">
        <f>IF(D119="","",V119*AF119)</f>
        <v/>
      </c>
      <c r="CC119" s="41">
        <f>IF(D119="","",V119*AI119)</f>
        <v/>
      </c>
      <c r="CD119" s="54">
        <f>IF(D119="","",VLOOKUP(D119,'produto-estoque-total-7'!A:AB,28,0))</f>
        <v/>
      </c>
    </row>
    <row r="120">
      <c r="A120" s="36">
        <f>IF(D120="","",VLOOKUP(D120,'produto-estoque-total-7'!A:AB,3,0))</f>
        <v/>
      </c>
      <c r="B120" s="1">
        <f>IF(D120="","",VLOOKUP(D120,'produto-estoque-total-7'!A:AB,12,0))</f>
        <v/>
      </c>
      <c r="C120" s="1">
        <f>IF(D120="","",VLOOKUP(D120,'produto-estoque-total-7'!A:AB,2,0))</f>
        <v/>
      </c>
      <c r="D120" s="37">
        <f>IFERROR(IF('produto-estoque-total-7'!A119="","",'produto-estoque-total-7'!A119),"")</f>
        <v/>
      </c>
      <c r="E120" s="1">
        <f>IF(D120="","",VLOOKUP(D120,'produto-estoque-total-7'!A:AB,4,0))</f>
        <v/>
      </c>
      <c r="F120" s="36">
        <f>IF(D120="","",VLOOKUP(D120,'produto-estoque-total-7'!A:AB,13,0))</f>
        <v/>
      </c>
      <c r="G120" s="1">
        <f>IF(F120="","",VLOOKUP(F120,'FORNECEDORES X COMPRADOR'!A:D,4,0))</f>
        <v/>
      </c>
      <c r="H120" s="1">
        <f>IF(F120="","",VLOOKUP(F120,'FORNECEDORES X COMPRADOR'!A:E,5,0))</f>
        <v/>
      </c>
      <c r="I120" s="36">
        <f>IF(D120="","",VLOOKUP(D120,'produto-estoque-total-7'!A:AB,15,0))</f>
        <v/>
      </c>
      <c r="J120" s="36">
        <f>IF(D120="","",VLOOKUP(D120,'produto-estoque-total-7'!A:AB,19,0))</f>
        <v/>
      </c>
      <c r="K120" s="1">
        <f>IF(D120="","",VLOOKUP(D120,'produto-estoque-total-7'!A:AB,20,0))</f>
        <v/>
      </c>
      <c r="L120" s="36">
        <f>IF(D120="","",VLOOKUP(D120,'produto-estoque-total-7'!A:AB,17,0))</f>
        <v/>
      </c>
      <c r="M120" s="1">
        <f>IF(D120="","",VLOOKUP(D120,'produto-estoque-total-7'!A:AB,18,0))</f>
        <v/>
      </c>
      <c r="N120" s="36">
        <f>IF(D120="","",VLOOKUP(D120,'produto-estoque-total-7'!A:AB,21,0))</f>
        <v/>
      </c>
      <c r="O120" s="1">
        <f>IF(D120="","",VLOOKUP(D120,'produto-estoque-total-7'!A:AB,22,0))</f>
        <v/>
      </c>
      <c r="P120" s="36">
        <f>IF(D120="","",VLOOKUP(D120,'produto-estoque-total-7'!A:AB,23,0))</f>
        <v/>
      </c>
      <c r="Q120" s="1">
        <f>IF(D120="","",VLOOKUP(D120,'produto-estoque-total-7'!A:AB,24,0))</f>
        <v/>
      </c>
      <c r="R120" s="38">
        <f>IFERROR(IF(D120="","",VLOOKUP(D120,'produto-venda-7'!B:N,13,0)),"C")</f>
        <v/>
      </c>
      <c r="S120" s="39">
        <f>IF(D120="","",VLOOKUP(D120,'produto-estoque-total-7'!A:AB,6,0))</f>
        <v/>
      </c>
      <c r="T120" s="39">
        <f>IF(D120="","",VLOOKUP(D120,'produto-estoque-total-7'!A:AB,5,0))</f>
        <v/>
      </c>
      <c r="U120" s="40">
        <f>IF(D120="","",VLOOKUP(D120,'produto-estoque-total-7'!A:AB,11,0))</f>
        <v/>
      </c>
      <c r="V120" s="41">
        <f>IF(D120="","",IFERROR(VLOOKUP(D120,'produto-entrada-7'!A:M,10,0),0))</f>
        <v/>
      </c>
      <c r="W120" s="42" t="n"/>
      <c r="X120" s="39">
        <f>IF(D120="","",VLOOKUP(D120,'produto-estoque-total-7'!A:AB,8,0))</f>
        <v/>
      </c>
      <c r="Y120" s="39">
        <f>IF(D120="","",VLOOKUP(D120,'produto-estoque-total-7'!A:AB,9,0))</f>
        <v/>
      </c>
      <c r="Z120" s="39">
        <f>IF(D120="","",VLOOKUP(D120,'produto-estoque-total-7'!A:AB,10,0))</f>
        <v/>
      </c>
      <c r="AA120" s="39">
        <f>IFERROR(IF(D120="","",VLOOKUP(D120,'produto-venda-7'!B:N,4,0)),0)</f>
        <v/>
      </c>
      <c r="AB120" s="39">
        <f>IFERROR(IF(D120="","",VLOOKUP(D120,'produto-venda-7'!B:N,5,0)),0)</f>
        <v/>
      </c>
      <c r="AC120" s="39">
        <f>IF(D120="","",IFERROR(AA120/90,0))</f>
        <v/>
      </c>
      <c r="AD120" s="36">
        <f>IF(D120="","",IFERROR(VLOOKUP(D120,'produto-entrada-7'!A:M,4,0),0))</f>
        <v/>
      </c>
      <c r="AE120" s="36">
        <f>IFERROR(IF(D120="","",VLOOKUP(D120,'produto-venda-7'!B:N,10,0)),0)</f>
        <v/>
      </c>
      <c r="AF120" s="36">
        <f>IF(D120="","",IFERROR(VLOOKUP(D120,'produto-entrada-7'!A:M,11,0),0))</f>
        <v/>
      </c>
      <c r="AG120" s="1">
        <f>IF(D120="","",IFERROR(VLOOKUP(D120,'produto-entrada-7'!A:M,12,0),0))</f>
        <v/>
      </c>
      <c r="AH120" s="1">
        <f>IF(D120="","",IFERROR(VLOOKUP(D120,'produto-entrada-7'!A:M,13,0),0))</f>
        <v/>
      </c>
      <c r="AI120" s="36">
        <f>IFERROR(IF(D120="","",VLOOKUP(D120,'produto-venda-7'!B:N,11,0)),0)</f>
        <v/>
      </c>
      <c r="AJ120" s="43">
        <f>IF(D120="","",IFERROR(AI120*AB120,0))</f>
        <v/>
      </c>
      <c r="AK120" s="44">
        <f>IFERROR(IF(D120="","",VLOOKUP(F120,'ANALISE FORNECEDOR'!$A:$I,8,0)),"")</f>
        <v/>
      </c>
      <c r="AL120" s="44">
        <f>IF(D120="","",AVERAGE(AM120,AK120))</f>
        <v/>
      </c>
      <c r="AM120" s="44">
        <f>IFERROR(IF(D120="","",VLOOKUP(F120,'ANALISE FORNECEDOR'!$A:$I,9,0)),"")</f>
        <v/>
      </c>
      <c r="AN120" s="45">
        <f>IF(D120="","",IF(Y120&gt;12,AI120*(U120+Y120),AI120*U120))</f>
        <v/>
      </c>
      <c r="AO120" s="45">
        <f>IF(D120="","",IF(Y120&gt;12,AI120*(U120+V120+Y120),AI120*(U120+V120)))</f>
        <v/>
      </c>
      <c r="AP120" s="46">
        <f>IF(D120="","",IF(Y120&gt;12,AG120*(U120+Y120),AG120*U120))</f>
        <v/>
      </c>
      <c r="AQ120" s="46">
        <f>IF(D120="","",IF(Y120&gt;12,AG120*(U120+V120+Y120),AG120*(U120+V120)))</f>
        <v/>
      </c>
      <c r="AR120" s="46">
        <f>IF(D120="","",IF(OR(R120="A",R120="AA",R120="AAA"),AP120,0))</f>
        <v/>
      </c>
      <c r="AS120" s="46">
        <f>IF(D120="","",IF(R120="B",AP120,0))</f>
        <v/>
      </c>
      <c r="AT120" s="46">
        <f>IF(D120="","",IF(R120="C",AP120,0))</f>
        <v/>
      </c>
      <c r="AU120" s="47">
        <f>IF(D120="","",IFERROR(AN120/AJ120,0))</f>
        <v/>
      </c>
      <c r="AV120" s="47">
        <f>IF(D120="","",IFERROR(((AO120)/AJ120),0))</f>
        <v/>
      </c>
      <c r="AW120" s="48">
        <f>IF(D120="","",IF(OR(S120="S",NOT(AND(ISNUMBER(AC120),ISNUMBER(AL120),AC120*AL120&gt;=0))),0,AC120*AL120))</f>
        <v/>
      </c>
      <c r="AX120" s="49">
        <f>IFERROR(IF(D120="","",AW120*AG120),0)</f>
        <v/>
      </c>
      <c r="AY120" s="48">
        <f>IF(D120="","",IF(OR(S120="S",NOT(AND(ISNUMBER(AC120),ISNUMBER(AK120),AC120*AK120&gt;=0))),0,AC120*AK120))</f>
        <v/>
      </c>
      <c r="AZ120" s="48">
        <f>IFERROR(IF(D120="","",IF(AY120=0,0,IF(((AY120)-(U120+Y120))&lt;0,0,(AY120)-U120))),0)</f>
        <v/>
      </c>
      <c r="BA120" s="49">
        <f>IF(D120="","",AZ120*AG120)</f>
        <v/>
      </c>
      <c r="BB120" s="49">
        <f>IF(D120="","",IF(OR(R120="A",R120="AA",R120="AAA"),BA120,0))</f>
        <v/>
      </c>
      <c r="BC120" s="49">
        <f>IF(D120="","",IF(R120="B",BA120,0))</f>
        <v/>
      </c>
      <c r="BD120" s="49">
        <f>IF(D120="","",IF(R120="B",BA120,0))</f>
        <v/>
      </c>
      <c r="BE120" s="49">
        <f>IF(D120="","",IF(S120="S",
1,
IF(AC120=0,
1,
IF(
IFERROR(((U120+Y120)*AG120)/((AC120*AK120)*AG120),0)&lt;0,
0,
IF(
IFERROR(((U120+Y120)*AG120)/((AC120*AK120)*AG120),0)&gt;1,
1,
IFERROR(((U120+Y120)*AG120)/((AC120*AK120)*AG120),0)
)
)
)
))</f>
        <v/>
      </c>
      <c r="BF120" s="49">
        <f>IF(D120="","",IF(S120="S",
1,
IF(AC120=0,
1,
IF(
IFERROR(((U120+V120+Y120)*AG120)/((AC120*AK120)*AG120),0)&lt;0,
0,
IF(
IFERROR(((U120+V120+Y120)*AG120)/((AC120*AK120)*AG120),0)&gt;1,
1,
IFERROR(((U120+V120+Y120)*AG120)/((AC120*AK120)*AG120),0)
)
)
)
))</f>
        <v/>
      </c>
      <c r="BG120" s="50">
        <f>IF(D120="","",IF(S120="S",0,IF(AND(ISNUMBER(AC120),ISNUMBER(AM120)),IF(OR(AC120*AM120&lt;0,ISERR(AC120*AM120)),0,AC120*AM120),0)))</f>
        <v/>
      </c>
      <c r="BH120" s="50">
        <f>IF(D120="","",IF(BY120&gt;TODAY()-60,0,IF(Y120&gt;12,MAX(0,(U120+Y120)-BG120),MAX(0,U120-BG120))))</f>
        <v/>
      </c>
      <c r="BI120" s="51">
        <f>IF(D120="","",BH120*AG120)</f>
        <v/>
      </c>
      <c r="BJ120" s="51">
        <f>IF(D120="","",IF(OR(R120="A",R120="AA",R120="AAA"),BI120,0))</f>
        <v/>
      </c>
      <c r="BK120" s="51">
        <f>IF(D120="","",IF(R120="B",BI120,0))</f>
        <v/>
      </c>
      <c r="BL120" s="51">
        <f>IF(D120="","",IF(R120="C",BI120,0))</f>
        <v/>
      </c>
      <c r="BM120" s="51">
        <f>IF(D120="","",IFERROR(MAX(0,MIN(BI120/AP120,1)),0))</f>
        <v/>
      </c>
      <c r="BN120" s="52">
        <f>IF(D120="","",AB120*AG120)</f>
        <v/>
      </c>
      <c r="BO120" s="52">
        <f>IF(D120="","",(U120+V120+X120)*AG120)</f>
        <v/>
      </c>
      <c r="BP120" s="52">
        <f>IF(D120="","",(AB120*3)*AG120)</f>
        <v/>
      </c>
      <c r="BQ120" s="52">
        <f>IF(D120="","",IF(BO120-BP120&gt;0,0,BO120-BP120))</f>
        <v/>
      </c>
      <c r="BR120" s="52">
        <f>IF(D120="","",IF(BO120-BP120-BN120&gt;0,0,BO120-BP120-BN120))</f>
        <v/>
      </c>
      <c r="BS120" s="53">
        <f>IF(D120="","",IFERROR(AB120*AI120,0))</f>
        <v/>
      </c>
      <c r="BT120" s="53">
        <f>IF(D120="","",IFERROR(IF(X120&gt;12, AI120*(U120+V120+X120), AI120*(U120+V120)),0))</f>
        <v/>
      </c>
      <c r="BU120" s="53">
        <f>IF(D120="","",IFERROR(((AB120*3)*AI120),0))</f>
        <v/>
      </c>
      <c r="BV120" s="53">
        <f>IF(D120="","",IF(BT120-BU120&gt;0,0,BT120-BU120))</f>
        <v/>
      </c>
      <c r="BW120" s="53">
        <f>IF(D120="","",IF(BT120-BU120-BS120&gt;0,0,BT120-BU120-BS120))</f>
        <v/>
      </c>
      <c r="BX120" s="36">
        <f>IF(D120="","",IFERROR(VLOOKUP(D120,'produto-entrada-7'!A:M,3,0),"SEM PEDIDO"))</f>
        <v/>
      </c>
      <c r="BY120" s="36">
        <f>IF(D120="","",VLOOKUP(D120,'produto-estoque-total-7'!A:AB,25,0))</f>
        <v/>
      </c>
      <c r="BZ120" s="36">
        <f>IF(D120="","",IFERROR(VLOOKUP(D120,'produto-estoque-total-7'!A:AB,26,0)/100,0))</f>
        <v/>
      </c>
      <c r="CA120" s="36">
        <f>IF(D120="","",IFERROR(VLOOKUP(D120,'produto-estoque-total-7'!A:AB,27,0)/100,0))</f>
        <v/>
      </c>
      <c r="CB120" s="41">
        <f>IF(D120="","",V120*AF120)</f>
        <v/>
      </c>
      <c r="CC120" s="41">
        <f>IF(D120="","",V120*AI120)</f>
        <v/>
      </c>
      <c r="CD120" s="54">
        <f>IF(D120="","",VLOOKUP(D120,'produto-estoque-total-7'!A:AB,28,0))</f>
        <v/>
      </c>
    </row>
    <row r="121">
      <c r="A121" s="36">
        <f>IF(D121="","",VLOOKUP(D121,'produto-estoque-total-7'!A:AB,3,0))</f>
        <v/>
      </c>
      <c r="B121" s="1">
        <f>IF(D121="","",VLOOKUP(D121,'produto-estoque-total-7'!A:AB,12,0))</f>
        <v/>
      </c>
      <c r="C121" s="1">
        <f>IF(D121="","",VLOOKUP(D121,'produto-estoque-total-7'!A:AB,2,0))</f>
        <v/>
      </c>
      <c r="D121" s="37">
        <f>IFERROR(IF('produto-estoque-total-7'!A120="","",'produto-estoque-total-7'!A120),"")</f>
        <v/>
      </c>
      <c r="E121" s="1">
        <f>IF(D121="","",VLOOKUP(D121,'produto-estoque-total-7'!A:AB,4,0))</f>
        <v/>
      </c>
      <c r="F121" s="36">
        <f>IF(D121="","",VLOOKUP(D121,'produto-estoque-total-7'!A:AB,13,0))</f>
        <v/>
      </c>
      <c r="G121" s="1">
        <f>IF(F121="","",VLOOKUP(F121,'FORNECEDORES X COMPRADOR'!A:D,4,0))</f>
        <v/>
      </c>
      <c r="H121" s="1">
        <f>IF(F121="","",VLOOKUP(F121,'FORNECEDORES X COMPRADOR'!A:E,5,0))</f>
        <v/>
      </c>
      <c r="I121" s="36">
        <f>IF(D121="","",VLOOKUP(D121,'produto-estoque-total-7'!A:AB,15,0))</f>
        <v/>
      </c>
      <c r="J121" s="36">
        <f>IF(D121="","",VLOOKUP(D121,'produto-estoque-total-7'!A:AB,19,0))</f>
        <v/>
      </c>
      <c r="K121" s="1">
        <f>IF(D121="","",VLOOKUP(D121,'produto-estoque-total-7'!A:AB,20,0))</f>
        <v/>
      </c>
      <c r="L121" s="36">
        <f>IF(D121="","",VLOOKUP(D121,'produto-estoque-total-7'!A:AB,17,0))</f>
        <v/>
      </c>
      <c r="M121" s="1">
        <f>IF(D121="","",VLOOKUP(D121,'produto-estoque-total-7'!A:AB,18,0))</f>
        <v/>
      </c>
      <c r="N121" s="36">
        <f>IF(D121="","",VLOOKUP(D121,'produto-estoque-total-7'!A:AB,21,0))</f>
        <v/>
      </c>
      <c r="O121" s="1">
        <f>IF(D121="","",VLOOKUP(D121,'produto-estoque-total-7'!A:AB,22,0))</f>
        <v/>
      </c>
      <c r="P121" s="36">
        <f>IF(D121="","",VLOOKUP(D121,'produto-estoque-total-7'!A:AB,23,0))</f>
        <v/>
      </c>
      <c r="Q121" s="1">
        <f>IF(D121="","",VLOOKUP(D121,'produto-estoque-total-7'!A:AB,24,0))</f>
        <v/>
      </c>
      <c r="R121" s="38">
        <f>IFERROR(IF(D121="","",VLOOKUP(D121,'produto-venda-7'!B:N,13,0)),"C")</f>
        <v/>
      </c>
      <c r="S121" s="39">
        <f>IF(D121="","",VLOOKUP(D121,'produto-estoque-total-7'!A:AB,6,0))</f>
        <v/>
      </c>
      <c r="T121" s="39">
        <f>IF(D121="","",VLOOKUP(D121,'produto-estoque-total-7'!A:AB,5,0))</f>
        <v/>
      </c>
      <c r="U121" s="40">
        <f>IF(D121="","",VLOOKUP(D121,'produto-estoque-total-7'!A:AB,11,0))</f>
        <v/>
      </c>
      <c r="V121" s="41">
        <f>IF(D121="","",IFERROR(VLOOKUP(D121,'produto-entrada-7'!A:M,10,0),0))</f>
        <v/>
      </c>
      <c r="W121" s="42" t="n"/>
      <c r="X121" s="39">
        <f>IF(D121="","",VLOOKUP(D121,'produto-estoque-total-7'!A:AB,8,0))</f>
        <v/>
      </c>
      <c r="Y121" s="39">
        <f>IF(D121="","",VLOOKUP(D121,'produto-estoque-total-7'!A:AB,9,0))</f>
        <v/>
      </c>
      <c r="Z121" s="39">
        <f>IF(D121="","",VLOOKUP(D121,'produto-estoque-total-7'!A:AB,10,0))</f>
        <v/>
      </c>
      <c r="AA121" s="39">
        <f>IFERROR(IF(D121="","",VLOOKUP(D121,'produto-venda-7'!B:N,4,0)),0)</f>
        <v/>
      </c>
      <c r="AB121" s="39">
        <f>IFERROR(IF(D121="","",VLOOKUP(D121,'produto-venda-7'!B:N,5,0)),0)</f>
        <v/>
      </c>
      <c r="AC121" s="39">
        <f>IF(D121="","",IFERROR(AA121/90,0))</f>
        <v/>
      </c>
      <c r="AD121" s="36">
        <f>IF(D121="","",IFERROR(VLOOKUP(D121,'produto-entrada-7'!A:M,4,0),0))</f>
        <v/>
      </c>
      <c r="AE121" s="36">
        <f>IFERROR(IF(D121="","",VLOOKUP(D121,'produto-venda-7'!B:N,10,0)),0)</f>
        <v/>
      </c>
      <c r="AF121" s="36">
        <f>IF(D121="","",IFERROR(VLOOKUP(D121,'produto-entrada-7'!A:M,11,0),0))</f>
        <v/>
      </c>
      <c r="AG121" s="1">
        <f>IF(D121="","",IFERROR(VLOOKUP(D121,'produto-entrada-7'!A:M,12,0),0))</f>
        <v/>
      </c>
      <c r="AH121" s="1">
        <f>IF(D121="","",IFERROR(VLOOKUP(D121,'produto-entrada-7'!A:M,13,0),0))</f>
        <v/>
      </c>
      <c r="AI121" s="36">
        <f>IFERROR(IF(D121="","",VLOOKUP(D121,'produto-venda-7'!B:N,11,0)),0)</f>
        <v/>
      </c>
      <c r="AJ121" s="43">
        <f>IF(D121="","",IFERROR(AI121*AB121,0))</f>
        <v/>
      </c>
      <c r="AK121" s="44">
        <f>IFERROR(IF(D121="","",VLOOKUP(F121,'ANALISE FORNECEDOR'!$A:$I,8,0)),"")</f>
        <v/>
      </c>
      <c r="AL121" s="44">
        <f>IF(D121="","",AVERAGE(AM121,AK121))</f>
        <v/>
      </c>
      <c r="AM121" s="44">
        <f>IFERROR(IF(D121="","",VLOOKUP(F121,'ANALISE FORNECEDOR'!$A:$I,9,0)),"")</f>
        <v/>
      </c>
      <c r="AN121" s="45">
        <f>IF(D121="","",IF(Y121&gt;12,AI121*(U121+Y121),AI121*U121))</f>
        <v/>
      </c>
      <c r="AO121" s="45">
        <f>IF(D121="","",IF(Y121&gt;12,AI121*(U121+V121+Y121),AI121*(U121+V121)))</f>
        <v/>
      </c>
      <c r="AP121" s="46">
        <f>IF(D121="","",IF(Y121&gt;12,AG121*(U121+Y121),AG121*U121))</f>
        <v/>
      </c>
      <c r="AQ121" s="46">
        <f>IF(D121="","",IF(Y121&gt;12,AG121*(U121+V121+Y121),AG121*(U121+V121)))</f>
        <v/>
      </c>
      <c r="AR121" s="46">
        <f>IF(D121="","",IF(OR(R121="A",R121="AA",R121="AAA"),AP121,0))</f>
        <v/>
      </c>
      <c r="AS121" s="46">
        <f>IF(D121="","",IF(R121="B",AP121,0))</f>
        <v/>
      </c>
      <c r="AT121" s="46">
        <f>IF(D121="","",IF(R121="C",AP121,0))</f>
        <v/>
      </c>
      <c r="AU121" s="47">
        <f>IF(D121="","",IFERROR(AN121/AJ121,0))</f>
        <v/>
      </c>
      <c r="AV121" s="47">
        <f>IF(D121="","",IFERROR(((AO121)/AJ121),0))</f>
        <v/>
      </c>
      <c r="AW121" s="48">
        <f>IF(D121="","",IF(OR(S121="S",NOT(AND(ISNUMBER(AC121),ISNUMBER(AL121),AC121*AL121&gt;=0))),0,AC121*AL121))</f>
        <v/>
      </c>
      <c r="AX121" s="49">
        <f>IFERROR(IF(D121="","",AW121*AG121),0)</f>
        <v/>
      </c>
      <c r="AY121" s="48">
        <f>IF(D121="","",IF(OR(S121="S",NOT(AND(ISNUMBER(AC121),ISNUMBER(AK121),AC121*AK121&gt;=0))),0,AC121*AK121))</f>
        <v/>
      </c>
      <c r="AZ121" s="48">
        <f>IFERROR(IF(D121="","",IF(AY121=0,0,IF(((AY121)-(U121+Y121))&lt;0,0,(AY121)-U121))),0)</f>
        <v/>
      </c>
      <c r="BA121" s="49">
        <f>IF(D121="","",AZ121*AG121)</f>
        <v/>
      </c>
      <c r="BB121" s="49">
        <f>IF(D121="","",IF(OR(R121="A",R121="AA",R121="AAA"),BA121,0))</f>
        <v/>
      </c>
      <c r="BC121" s="49">
        <f>IF(D121="","",IF(R121="B",BA121,0))</f>
        <v/>
      </c>
      <c r="BD121" s="49">
        <f>IF(D121="","",IF(R121="B",BA121,0))</f>
        <v/>
      </c>
      <c r="BE121" s="49">
        <f>IF(D121="","",IF(S121="S",
1,
IF(AC121=0,
1,
IF(
IFERROR(((U121+Y121)*AG121)/((AC121*AK121)*AG121),0)&lt;0,
0,
IF(
IFERROR(((U121+Y121)*AG121)/((AC121*AK121)*AG121),0)&gt;1,
1,
IFERROR(((U121+Y121)*AG121)/((AC121*AK121)*AG121),0)
)
)
)
))</f>
        <v/>
      </c>
      <c r="BF121" s="49">
        <f>IF(D121="","",IF(S121="S",
1,
IF(AC121=0,
1,
IF(
IFERROR(((U121+V121+Y121)*AG121)/((AC121*AK121)*AG121),0)&lt;0,
0,
IF(
IFERROR(((U121+V121+Y121)*AG121)/((AC121*AK121)*AG121),0)&gt;1,
1,
IFERROR(((U121+V121+Y121)*AG121)/((AC121*AK121)*AG121),0)
)
)
)
))</f>
        <v/>
      </c>
      <c r="BG121" s="50">
        <f>IF(D121="","",IF(S121="S",0,IF(AND(ISNUMBER(AC121),ISNUMBER(AM121)),IF(OR(AC121*AM121&lt;0,ISERR(AC121*AM121)),0,AC121*AM121),0)))</f>
        <v/>
      </c>
      <c r="BH121" s="50">
        <f>IF(D121="","",IF(BY121&gt;TODAY()-60,0,IF(Y121&gt;12,MAX(0,(U121+Y121)-BG121),MAX(0,U121-BG121))))</f>
        <v/>
      </c>
      <c r="BI121" s="51">
        <f>IF(D121="","",BH121*AG121)</f>
        <v/>
      </c>
      <c r="BJ121" s="51">
        <f>IF(D121="","",IF(OR(R121="A",R121="AA",R121="AAA"),BI121,0))</f>
        <v/>
      </c>
      <c r="BK121" s="51">
        <f>IF(D121="","",IF(R121="B",BI121,0))</f>
        <v/>
      </c>
      <c r="BL121" s="51">
        <f>IF(D121="","",IF(R121="C",BI121,0))</f>
        <v/>
      </c>
      <c r="BM121" s="51">
        <f>IF(D121="","",IFERROR(MAX(0,MIN(BI121/AP121,1)),0))</f>
        <v/>
      </c>
      <c r="BN121" s="52">
        <f>IF(D121="","",AB121*AG121)</f>
        <v/>
      </c>
      <c r="BO121" s="52">
        <f>IF(D121="","",(U121+V121+X121)*AG121)</f>
        <v/>
      </c>
      <c r="BP121" s="52">
        <f>IF(D121="","",(AB121*3)*AG121)</f>
        <v/>
      </c>
      <c r="BQ121" s="52">
        <f>IF(D121="","",IF(BO121-BP121&gt;0,0,BO121-BP121))</f>
        <v/>
      </c>
      <c r="BR121" s="52">
        <f>IF(D121="","",IF(BO121-BP121-BN121&gt;0,0,BO121-BP121-BN121))</f>
        <v/>
      </c>
      <c r="BS121" s="53">
        <f>IF(D121="","",IFERROR(AB121*AI121,0))</f>
        <v/>
      </c>
      <c r="BT121" s="53">
        <f>IF(D121="","",IFERROR(IF(X121&gt;12, AI121*(U121+V121+X121), AI121*(U121+V121)),0))</f>
        <v/>
      </c>
      <c r="BU121" s="53">
        <f>IF(D121="","",IFERROR(((AB121*3)*AI121),0))</f>
        <v/>
      </c>
      <c r="BV121" s="53">
        <f>IF(D121="","",IF(BT121-BU121&gt;0,0,BT121-BU121))</f>
        <v/>
      </c>
      <c r="BW121" s="53">
        <f>IF(D121="","",IF(BT121-BU121-BS121&gt;0,0,BT121-BU121-BS121))</f>
        <v/>
      </c>
      <c r="BX121" s="36">
        <f>IF(D121="","",IFERROR(VLOOKUP(D121,'produto-entrada-7'!A:M,3,0),"SEM PEDIDO"))</f>
        <v/>
      </c>
      <c r="BY121" s="36">
        <f>IF(D121="","",VLOOKUP(D121,'produto-estoque-total-7'!A:AB,25,0))</f>
        <v/>
      </c>
      <c r="BZ121" s="36">
        <f>IF(D121="","",IFERROR(VLOOKUP(D121,'produto-estoque-total-7'!A:AB,26,0)/100,0))</f>
        <v/>
      </c>
      <c r="CA121" s="36">
        <f>IF(D121="","",IFERROR(VLOOKUP(D121,'produto-estoque-total-7'!A:AB,27,0)/100,0))</f>
        <v/>
      </c>
      <c r="CB121" s="41">
        <f>IF(D121="","",V121*AF121)</f>
        <v/>
      </c>
      <c r="CC121" s="41">
        <f>IF(D121="","",V121*AI121)</f>
        <v/>
      </c>
      <c r="CD121" s="54">
        <f>IF(D121="","",VLOOKUP(D121,'produto-estoque-total-7'!A:AB,28,0))</f>
        <v/>
      </c>
    </row>
    <row r="122">
      <c r="A122" s="36">
        <f>IF(D122="","",VLOOKUP(D122,'produto-estoque-total-7'!A:AB,3,0))</f>
        <v/>
      </c>
      <c r="B122" s="1">
        <f>IF(D122="","",VLOOKUP(D122,'produto-estoque-total-7'!A:AB,12,0))</f>
        <v/>
      </c>
      <c r="C122" s="1">
        <f>IF(D122="","",VLOOKUP(D122,'produto-estoque-total-7'!A:AB,2,0))</f>
        <v/>
      </c>
      <c r="D122" s="37">
        <f>IFERROR(IF('produto-estoque-total-7'!A121="","",'produto-estoque-total-7'!A121),"")</f>
        <v/>
      </c>
      <c r="E122" s="1">
        <f>IF(D122="","",VLOOKUP(D122,'produto-estoque-total-7'!A:AB,4,0))</f>
        <v/>
      </c>
      <c r="F122" s="36">
        <f>IF(D122="","",VLOOKUP(D122,'produto-estoque-total-7'!A:AB,13,0))</f>
        <v/>
      </c>
      <c r="G122" s="1">
        <f>IF(F122="","",VLOOKUP(F122,'FORNECEDORES X COMPRADOR'!A:D,4,0))</f>
        <v/>
      </c>
      <c r="H122" s="1">
        <f>IF(F122="","",VLOOKUP(F122,'FORNECEDORES X COMPRADOR'!A:E,5,0))</f>
        <v/>
      </c>
      <c r="I122" s="36">
        <f>IF(D122="","",VLOOKUP(D122,'produto-estoque-total-7'!A:AB,15,0))</f>
        <v/>
      </c>
      <c r="J122" s="36">
        <f>IF(D122="","",VLOOKUP(D122,'produto-estoque-total-7'!A:AB,19,0))</f>
        <v/>
      </c>
      <c r="K122" s="1">
        <f>IF(D122="","",VLOOKUP(D122,'produto-estoque-total-7'!A:AB,20,0))</f>
        <v/>
      </c>
      <c r="L122" s="36">
        <f>IF(D122="","",VLOOKUP(D122,'produto-estoque-total-7'!A:AB,17,0))</f>
        <v/>
      </c>
      <c r="M122" s="1">
        <f>IF(D122="","",VLOOKUP(D122,'produto-estoque-total-7'!A:AB,18,0))</f>
        <v/>
      </c>
      <c r="N122" s="36">
        <f>IF(D122="","",VLOOKUP(D122,'produto-estoque-total-7'!A:AB,21,0))</f>
        <v/>
      </c>
      <c r="O122" s="1">
        <f>IF(D122="","",VLOOKUP(D122,'produto-estoque-total-7'!A:AB,22,0))</f>
        <v/>
      </c>
      <c r="P122" s="36">
        <f>IF(D122="","",VLOOKUP(D122,'produto-estoque-total-7'!A:AB,23,0))</f>
        <v/>
      </c>
      <c r="Q122" s="1">
        <f>IF(D122="","",VLOOKUP(D122,'produto-estoque-total-7'!A:AB,24,0))</f>
        <v/>
      </c>
      <c r="R122" s="38">
        <f>IFERROR(IF(D122="","",VLOOKUP(D122,'produto-venda-7'!B:N,13,0)),"C")</f>
        <v/>
      </c>
      <c r="S122" s="39">
        <f>IF(D122="","",VLOOKUP(D122,'produto-estoque-total-7'!A:AB,6,0))</f>
        <v/>
      </c>
      <c r="T122" s="39">
        <f>IF(D122="","",VLOOKUP(D122,'produto-estoque-total-7'!A:AB,5,0))</f>
        <v/>
      </c>
      <c r="U122" s="40">
        <f>IF(D122="","",VLOOKUP(D122,'produto-estoque-total-7'!A:AB,11,0))</f>
        <v/>
      </c>
      <c r="V122" s="41">
        <f>IF(D122="","",IFERROR(VLOOKUP(D122,'produto-entrada-7'!A:M,10,0),0))</f>
        <v/>
      </c>
      <c r="W122" s="42" t="n"/>
      <c r="X122" s="39">
        <f>IF(D122="","",VLOOKUP(D122,'produto-estoque-total-7'!A:AB,8,0))</f>
        <v/>
      </c>
      <c r="Y122" s="39">
        <f>IF(D122="","",VLOOKUP(D122,'produto-estoque-total-7'!A:AB,9,0))</f>
        <v/>
      </c>
      <c r="Z122" s="39">
        <f>IF(D122="","",VLOOKUP(D122,'produto-estoque-total-7'!A:AB,10,0))</f>
        <v/>
      </c>
      <c r="AA122" s="39">
        <f>IFERROR(IF(D122="","",VLOOKUP(D122,'produto-venda-7'!B:N,4,0)),0)</f>
        <v/>
      </c>
      <c r="AB122" s="39">
        <f>IFERROR(IF(D122="","",VLOOKUP(D122,'produto-venda-7'!B:N,5,0)),0)</f>
        <v/>
      </c>
      <c r="AC122" s="39">
        <f>IF(D122="","",IFERROR(AA122/90,0))</f>
        <v/>
      </c>
      <c r="AD122" s="36">
        <f>IF(D122="","",IFERROR(VLOOKUP(D122,'produto-entrada-7'!A:M,4,0),0))</f>
        <v/>
      </c>
      <c r="AE122" s="36">
        <f>IFERROR(IF(D122="","",VLOOKUP(D122,'produto-venda-7'!B:N,10,0)),0)</f>
        <v/>
      </c>
      <c r="AF122" s="36">
        <f>IF(D122="","",IFERROR(VLOOKUP(D122,'produto-entrada-7'!A:M,11,0),0))</f>
        <v/>
      </c>
      <c r="AG122" s="1">
        <f>IF(D122="","",IFERROR(VLOOKUP(D122,'produto-entrada-7'!A:M,12,0),0))</f>
        <v/>
      </c>
      <c r="AH122" s="1">
        <f>IF(D122="","",IFERROR(VLOOKUP(D122,'produto-entrada-7'!A:M,13,0),0))</f>
        <v/>
      </c>
      <c r="AI122" s="36">
        <f>IFERROR(IF(D122="","",VLOOKUP(D122,'produto-venda-7'!B:N,11,0)),0)</f>
        <v/>
      </c>
      <c r="AJ122" s="43">
        <f>IF(D122="","",IFERROR(AI122*AB122,0))</f>
        <v/>
      </c>
      <c r="AK122" s="44">
        <f>IFERROR(IF(D122="","",VLOOKUP(F122,'ANALISE FORNECEDOR'!$A:$I,8,0)),"")</f>
        <v/>
      </c>
      <c r="AL122" s="44">
        <f>IF(D122="","",AVERAGE(AM122,AK122))</f>
        <v/>
      </c>
      <c r="AM122" s="44">
        <f>IFERROR(IF(D122="","",VLOOKUP(F122,'ANALISE FORNECEDOR'!$A:$I,9,0)),"")</f>
        <v/>
      </c>
      <c r="AN122" s="45">
        <f>IF(D122="","",IF(Y122&gt;12,AI122*(U122+Y122),AI122*U122))</f>
        <v/>
      </c>
      <c r="AO122" s="45">
        <f>IF(D122="","",IF(Y122&gt;12,AI122*(U122+V122+Y122),AI122*(U122+V122)))</f>
        <v/>
      </c>
      <c r="AP122" s="46">
        <f>IF(D122="","",IF(Y122&gt;12,AG122*(U122+Y122),AG122*U122))</f>
        <v/>
      </c>
      <c r="AQ122" s="46">
        <f>IF(D122="","",IF(Y122&gt;12,AG122*(U122+V122+Y122),AG122*(U122+V122)))</f>
        <v/>
      </c>
      <c r="AR122" s="46">
        <f>IF(D122="","",IF(OR(R122="A",R122="AA",R122="AAA"),AP122,0))</f>
        <v/>
      </c>
      <c r="AS122" s="46">
        <f>IF(D122="","",IF(R122="B",AP122,0))</f>
        <v/>
      </c>
      <c r="AT122" s="46">
        <f>IF(D122="","",IF(R122="C",AP122,0))</f>
        <v/>
      </c>
      <c r="AU122" s="47">
        <f>IF(D122="","",IFERROR(AN122/AJ122,0))</f>
        <v/>
      </c>
      <c r="AV122" s="47">
        <f>IF(D122="","",IFERROR(((AO122)/AJ122),0))</f>
        <v/>
      </c>
      <c r="AW122" s="48">
        <f>IF(D122="","",IF(OR(S122="S",NOT(AND(ISNUMBER(AC122),ISNUMBER(AL122),AC122*AL122&gt;=0))),0,AC122*AL122))</f>
        <v/>
      </c>
      <c r="AX122" s="49">
        <f>IFERROR(IF(D122="","",AW122*AG122),0)</f>
        <v/>
      </c>
      <c r="AY122" s="48">
        <f>IF(D122="","",IF(OR(S122="S",NOT(AND(ISNUMBER(AC122),ISNUMBER(AK122),AC122*AK122&gt;=0))),0,AC122*AK122))</f>
        <v/>
      </c>
      <c r="AZ122" s="48">
        <f>IFERROR(IF(D122="","",IF(AY122=0,0,IF(((AY122)-(U122+Y122))&lt;0,0,(AY122)-U122))),0)</f>
        <v/>
      </c>
      <c r="BA122" s="49">
        <f>IF(D122="","",AZ122*AG122)</f>
        <v/>
      </c>
      <c r="BB122" s="49">
        <f>IF(D122="","",IF(OR(R122="A",R122="AA",R122="AAA"),BA122,0))</f>
        <v/>
      </c>
      <c r="BC122" s="49">
        <f>IF(D122="","",IF(R122="B",BA122,0))</f>
        <v/>
      </c>
      <c r="BD122" s="49">
        <f>IF(D122="","",IF(R122="B",BA122,0))</f>
        <v/>
      </c>
      <c r="BE122" s="49">
        <f>IF(D122="","",IF(S122="S",
1,
IF(AC122=0,
1,
IF(
IFERROR(((U122+Y122)*AG122)/((AC122*AK122)*AG122),0)&lt;0,
0,
IF(
IFERROR(((U122+Y122)*AG122)/((AC122*AK122)*AG122),0)&gt;1,
1,
IFERROR(((U122+Y122)*AG122)/((AC122*AK122)*AG122),0)
)
)
)
))</f>
        <v/>
      </c>
      <c r="BF122" s="49">
        <f>IF(D122="","",IF(S122="S",
1,
IF(AC122=0,
1,
IF(
IFERROR(((U122+V122+Y122)*AG122)/((AC122*AK122)*AG122),0)&lt;0,
0,
IF(
IFERROR(((U122+V122+Y122)*AG122)/((AC122*AK122)*AG122),0)&gt;1,
1,
IFERROR(((U122+V122+Y122)*AG122)/((AC122*AK122)*AG122),0)
)
)
)
))</f>
        <v/>
      </c>
      <c r="BG122" s="50">
        <f>IF(D122="","",IF(S122="S",0,IF(AND(ISNUMBER(AC122),ISNUMBER(AM122)),IF(OR(AC122*AM122&lt;0,ISERR(AC122*AM122)),0,AC122*AM122),0)))</f>
        <v/>
      </c>
      <c r="BH122" s="50">
        <f>IF(D122="","",IF(BY122&gt;TODAY()-60,0,IF(Y122&gt;12,MAX(0,(U122+Y122)-BG122),MAX(0,U122-BG122))))</f>
        <v/>
      </c>
      <c r="BI122" s="51">
        <f>IF(D122="","",BH122*AG122)</f>
        <v/>
      </c>
      <c r="BJ122" s="51">
        <f>IF(D122="","",IF(OR(R122="A",R122="AA",R122="AAA"),BI122,0))</f>
        <v/>
      </c>
      <c r="BK122" s="51">
        <f>IF(D122="","",IF(R122="B",BI122,0))</f>
        <v/>
      </c>
      <c r="BL122" s="51">
        <f>IF(D122="","",IF(R122="C",BI122,0))</f>
        <v/>
      </c>
      <c r="BM122" s="51">
        <f>IF(D122="","",IFERROR(MAX(0,MIN(BI122/AP122,1)),0))</f>
        <v/>
      </c>
      <c r="BN122" s="52">
        <f>IF(D122="","",AB122*AG122)</f>
        <v/>
      </c>
      <c r="BO122" s="52">
        <f>IF(D122="","",(U122+V122+X122)*AG122)</f>
        <v/>
      </c>
      <c r="BP122" s="52">
        <f>IF(D122="","",(AB122*3)*AG122)</f>
        <v/>
      </c>
      <c r="BQ122" s="52">
        <f>IF(D122="","",IF(BO122-BP122&gt;0,0,BO122-BP122))</f>
        <v/>
      </c>
      <c r="BR122" s="52">
        <f>IF(D122="","",IF(BO122-BP122-BN122&gt;0,0,BO122-BP122-BN122))</f>
        <v/>
      </c>
      <c r="BS122" s="53">
        <f>IF(D122="","",IFERROR(AB122*AI122,0))</f>
        <v/>
      </c>
      <c r="BT122" s="53">
        <f>IF(D122="","",IFERROR(IF(X122&gt;12, AI122*(U122+V122+X122), AI122*(U122+V122)),0))</f>
        <v/>
      </c>
      <c r="BU122" s="53">
        <f>IF(D122="","",IFERROR(((AB122*3)*AI122),0))</f>
        <v/>
      </c>
      <c r="BV122" s="53">
        <f>IF(D122="","",IF(BT122-BU122&gt;0,0,BT122-BU122))</f>
        <v/>
      </c>
      <c r="BW122" s="53">
        <f>IF(D122="","",IF(BT122-BU122-BS122&gt;0,0,BT122-BU122-BS122))</f>
        <v/>
      </c>
      <c r="BX122" s="36">
        <f>IF(D122="","",IFERROR(VLOOKUP(D122,'produto-entrada-7'!A:M,3,0),"SEM PEDIDO"))</f>
        <v/>
      </c>
      <c r="BY122" s="36">
        <f>IF(D122="","",VLOOKUP(D122,'produto-estoque-total-7'!A:AB,25,0))</f>
        <v/>
      </c>
      <c r="BZ122" s="36">
        <f>IF(D122="","",IFERROR(VLOOKUP(D122,'produto-estoque-total-7'!A:AB,26,0)/100,0))</f>
        <v/>
      </c>
      <c r="CA122" s="36">
        <f>IF(D122="","",IFERROR(VLOOKUP(D122,'produto-estoque-total-7'!A:AB,27,0)/100,0))</f>
        <v/>
      </c>
      <c r="CB122" s="41">
        <f>IF(D122="","",V122*AF122)</f>
        <v/>
      </c>
      <c r="CC122" s="41">
        <f>IF(D122="","",V122*AI122)</f>
        <v/>
      </c>
      <c r="CD122" s="54">
        <f>IF(D122="","",VLOOKUP(D122,'produto-estoque-total-7'!A:AB,28,0))</f>
        <v/>
      </c>
    </row>
    <row r="123">
      <c r="A123" s="36">
        <f>IF(D123="","",VLOOKUP(D123,'produto-estoque-total-7'!A:AB,3,0))</f>
        <v/>
      </c>
      <c r="B123" s="1">
        <f>IF(D123="","",VLOOKUP(D123,'produto-estoque-total-7'!A:AB,12,0))</f>
        <v/>
      </c>
      <c r="C123" s="1">
        <f>IF(D123="","",VLOOKUP(D123,'produto-estoque-total-7'!A:AB,2,0))</f>
        <v/>
      </c>
      <c r="D123" s="37">
        <f>IFERROR(IF('produto-estoque-total-7'!A122="","",'produto-estoque-total-7'!A122),"")</f>
        <v/>
      </c>
      <c r="E123" s="1">
        <f>IF(D123="","",VLOOKUP(D123,'produto-estoque-total-7'!A:AB,4,0))</f>
        <v/>
      </c>
      <c r="F123" s="36">
        <f>IF(D123="","",VLOOKUP(D123,'produto-estoque-total-7'!A:AB,13,0))</f>
        <v/>
      </c>
      <c r="G123" s="1">
        <f>IF(F123="","",VLOOKUP(F123,'FORNECEDORES X COMPRADOR'!A:D,4,0))</f>
        <v/>
      </c>
      <c r="H123" s="1">
        <f>IF(F123="","",VLOOKUP(F123,'FORNECEDORES X COMPRADOR'!A:E,5,0))</f>
        <v/>
      </c>
      <c r="I123" s="36">
        <f>IF(D123="","",VLOOKUP(D123,'produto-estoque-total-7'!A:AB,15,0))</f>
        <v/>
      </c>
      <c r="J123" s="36">
        <f>IF(D123="","",VLOOKUP(D123,'produto-estoque-total-7'!A:AB,19,0))</f>
        <v/>
      </c>
      <c r="K123" s="1">
        <f>IF(D123="","",VLOOKUP(D123,'produto-estoque-total-7'!A:AB,20,0))</f>
        <v/>
      </c>
      <c r="L123" s="36">
        <f>IF(D123="","",VLOOKUP(D123,'produto-estoque-total-7'!A:AB,17,0))</f>
        <v/>
      </c>
      <c r="M123" s="1">
        <f>IF(D123="","",VLOOKUP(D123,'produto-estoque-total-7'!A:AB,18,0))</f>
        <v/>
      </c>
      <c r="N123" s="36">
        <f>IF(D123="","",VLOOKUP(D123,'produto-estoque-total-7'!A:AB,21,0))</f>
        <v/>
      </c>
      <c r="O123" s="1">
        <f>IF(D123="","",VLOOKUP(D123,'produto-estoque-total-7'!A:AB,22,0))</f>
        <v/>
      </c>
      <c r="P123" s="36">
        <f>IF(D123="","",VLOOKUP(D123,'produto-estoque-total-7'!A:AB,23,0))</f>
        <v/>
      </c>
      <c r="Q123" s="1">
        <f>IF(D123="","",VLOOKUP(D123,'produto-estoque-total-7'!A:AB,24,0))</f>
        <v/>
      </c>
      <c r="R123" s="38">
        <f>IFERROR(IF(D123="","",VLOOKUP(D123,'produto-venda-7'!B:N,13,0)),"C")</f>
        <v/>
      </c>
      <c r="S123" s="39">
        <f>IF(D123="","",VLOOKUP(D123,'produto-estoque-total-7'!A:AB,6,0))</f>
        <v/>
      </c>
      <c r="T123" s="39">
        <f>IF(D123="","",VLOOKUP(D123,'produto-estoque-total-7'!A:AB,5,0))</f>
        <v/>
      </c>
      <c r="U123" s="40">
        <f>IF(D123="","",VLOOKUP(D123,'produto-estoque-total-7'!A:AB,11,0))</f>
        <v/>
      </c>
      <c r="V123" s="41">
        <f>IF(D123="","",IFERROR(VLOOKUP(D123,'produto-entrada-7'!A:M,10,0),0))</f>
        <v/>
      </c>
      <c r="W123" s="42" t="n"/>
      <c r="X123" s="39">
        <f>IF(D123="","",VLOOKUP(D123,'produto-estoque-total-7'!A:AB,8,0))</f>
        <v/>
      </c>
      <c r="Y123" s="39">
        <f>IF(D123="","",VLOOKUP(D123,'produto-estoque-total-7'!A:AB,9,0))</f>
        <v/>
      </c>
      <c r="Z123" s="39">
        <f>IF(D123="","",VLOOKUP(D123,'produto-estoque-total-7'!A:AB,10,0))</f>
        <v/>
      </c>
      <c r="AA123" s="39">
        <f>IFERROR(IF(D123="","",VLOOKUP(D123,'produto-venda-7'!B:N,4,0)),0)</f>
        <v/>
      </c>
      <c r="AB123" s="39">
        <f>IFERROR(IF(D123="","",VLOOKUP(D123,'produto-venda-7'!B:N,5,0)),0)</f>
        <v/>
      </c>
      <c r="AC123" s="39">
        <f>IF(D123="","",IFERROR(AA123/90,0))</f>
        <v/>
      </c>
      <c r="AD123" s="36">
        <f>IF(D123="","",IFERROR(VLOOKUP(D123,'produto-entrada-7'!A:M,4,0),0))</f>
        <v/>
      </c>
      <c r="AE123" s="36">
        <f>IFERROR(IF(D123="","",VLOOKUP(D123,'produto-venda-7'!B:N,10,0)),0)</f>
        <v/>
      </c>
      <c r="AF123" s="36">
        <f>IF(D123="","",IFERROR(VLOOKUP(D123,'produto-entrada-7'!A:M,11,0),0))</f>
        <v/>
      </c>
      <c r="AG123" s="1">
        <f>IF(D123="","",IFERROR(VLOOKUP(D123,'produto-entrada-7'!A:M,12,0),0))</f>
        <v/>
      </c>
      <c r="AH123" s="1">
        <f>IF(D123="","",IFERROR(VLOOKUP(D123,'produto-entrada-7'!A:M,13,0),0))</f>
        <v/>
      </c>
      <c r="AI123" s="36">
        <f>IFERROR(IF(D123="","",VLOOKUP(D123,'produto-venda-7'!B:N,11,0)),0)</f>
        <v/>
      </c>
      <c r="AJ123" s="43">
        <f>IF(D123="","",IFERROR(AI123*AB123,0))</f>
        <v/>
      </c>
      <c r="AK123" s="44">
        <f>IFERROR(IF(D123="","",VLOOKUP(F123,'ANALISE FORNECEDOR'!$A:$I,8,0)),"")</f>
        <v/>
      </c>
      <c r="AL123" s="44">
        <f>IF(D123="","",AVERAGE(AM123,AK123))</f>
        <v/>
      </c>
      <c r="AM123" s="44">
        <f>IFERROR(IF(D123="","",VLOOKUP(F123,'ANALISE FORNECEDOR'!$A:$I,9,0)),"")</f>
        <v/>
      </c>
      <c r="AN123" s="45">
        <f>IF(D123="","",IF(Y123&gt;12,AI123*(U123+Y123),AI123*U123))</f>
        <v/>
      </c>
      <c r="AO123" s="45">
        <f>IF(D123="","",IF(Y123&gt;12,AI123*(U123+V123+Y123),AI123*(U123+V123)))</f>
        <v/>
      </c>
      <c r="AP123" s="46">
        <f>IF(D123="","",IF(Y123&gt;12,AG123*(U123+Y123),AG123*U123))</f>
        <v/>
      </c>
      <c r="AQ123" s="46">
        <f>IF(D123="","",IF(Y123&gt;12,AG123*(U123+V123+Y123),AG123*(U123+V123)))</f>
        <v/>
      </c>
      <c r="AR123" s="46">
        <f>IF(D123="","",IF(OR(R123="A",R123="AA",R123="AAA"),AP123,0))</f>
        <v/>
      </c>
      <c r="AS123" s="46">
        <f>IF(D123="","",IF(R123="B",AP123,0))</f>
        <v/>
      </c>
      <c r="AT123" s="46">
        <f>IF(D123="","",IF(R123="C",AP123,0))</f>
        <v/>
      </c>
      <c r="AU123" s="47">
        <f>IF(D123="","",IFERROR(AN123/AJ123,0))</f>
        <v/>
      </c>
      <c r="AV123" s="47">
        <f>IF(D123="","",IFERROR(((AO123)/AJ123),0))</f>
        <v/>
      </c>
      <c r="AW123" s="48">
        <f>IF(D123="","",IF(OR(S123="S",NOT(AND(ISNUMBER(AC123),ISNUMBER(AL123),AC123*AL123&gt;=0))),0,AC123*AL123))</f>
        <v/>
      </c>
      <c r="AX123" s="49">
        <f>IFERROR(IF(D123="","",AW123*AG123),0)</f>
        <v/>
      </c>
      <c r="AY123" s="48">
        <f>IF(D123="","",IF(OR(S123="S",NOT(AND(ISNUMBER(AC123),ISNUMBER(AK123),AC123*AK123&gt;=0))),0,AC123*AK123))</f>
        <v/>
      </c>
      <c r="AZ123" s="48">
        <f>IFERROR(IF(D123="","",IF(AY123=0,0,IF(((AY123)-(U123+Y123))&lt;0,0,(AY123)-U123))),0)</f>
        <v/>
      </c>
      <c r="BA123" s="49">
        <f>IF(D123="","",AZ123*AG123)</f>
        <v/>
      </c>
      <c r="BB123" s="49">
        <f>IF(D123="","",IF(OR(R123="A",R123="AA",R123="AAA"),BA123,0))</f>
        <v/>
      </c>
      <c r="BC123" s="49">
        <f>IF(D123="","",IF(R123="B",BA123,0))</f>
        <v/>
      </c>
      <c r="BD123" s="49">
        <f>IF(D123="","",IF(R123="B",BA123,0))</f>
        <v/>
      </c>
      <c r="BE123" s="49">
        <f>IF(D123="","",IF(S123="S",
1,
IF(AC123=0,
1,
IF(
IFERROR(((U123+Y123)*AG123)/((AC123*AK123)*AG123),0)&lt;0,
0,
IF(
IFERROR(((U123+Y123)*AG123)/((AC123*AK123)*AG123),0)&gt;1,
1,
IFERROR(((U123+Y123)*AG123)/((AC123*AK123)*AG123),0)
)
)
)
))</f>
        <v/>
      </c>
      <c r="BF123" s="49">
        <f>IF(D123="","",IF(S123="S",
1,
IF(AC123=0,
1,
IF(
IFERROR(((U123+V123+Y123)*AG123)/((AC123*AK123)*AG123),0)&lt;0,
0,
IF(
IFERROR(((U123+V123+Y123)*AG123)/((AC123*AK123)*AG123),0)&gt;1,
1,
IFERROR(((U123+V123+Y123)*AG123)/((AC123*AK123)*AG123),0)
)
)
)
))</f>
        <v/>
      </c>
      <c r="BG123" s="50">
        <f>IF(D123="","",IF(S123="S",0,IF(AND(ISNUMBER(AC123),ISNUMBER(AM123)),IF(OR(AC123*AM123&lt;0,ISERR(AC123*AM123)),0,AC123*AM123),0)))</f>
        <v/>
      </c>
      <c r="BH123" s="50">
        <f>IF(D123="","",IF(BY123&gt;TODAY()-60,0,IF(Y123&gt;12,MAX(0,(U123+Y123)-BG123),MAX(0,U123-BG123))))</f>
        <v/>
      </c>
      <c r="BI123" s="51">
        <f>IF(D123="","",BH123*AG123)</f>
        <v/>
      </c>
      <c r="BJ123" s="51">
        <f>IF(D123="","",IF(OR(R123="A",R123="AA",R123="AAA"),BI123,0))</f>
        <v/>
      </c>
      <c r="BK123" s="51">
        <f>IF(D123="","",IF(R123="B",BI123,0))</f>
        <v/>
      </c>
      <c r="BL123" s="51">
        <f>IF(D123="","",IF(R123="C",BI123,0))</f>
        <v/>
      </c>
      <c r="BM123" s="51">
        <f>IF(D123="","",IFERROR(MAX(0,MIN(BI123/AP123,1)),0))</f>
        <v/>
      </c>
      <c r="BN123" s="52">
        <f>IF(D123="","",AB123*AG123)</f>
        <v/>
      </c>
      <c r="BO123" s="52">
        <f>IF(D123="","",(U123+V123+X123)*AG123)</f>
        <v/>
      </c>
      <c r="BP123" s="52">
        <f>IF(D123="","",(AB123*3)*AG123)</f>
        <v/>
      </c>
      <c r="BQ123" s="52">
        <f>IF(D123="","",IF(BO123-BP123&gt;0,0,BO123-BP123))</f>
        <v/>
      </c>
      <c r="BR123" s="52">
        <f>IF(D123="","",IF(BO123-BP123-BN123&gt;0,0,BO123-BP123-BN123))</f>
        <v/>
      </c>
      <c r="BS123" s="53">
        <f>IF(D123="","",IFERROR(AB123*AI123,0))</f>
        <v/>
      </c>
      <c r="BT123" s="53">
        <f>IF(D123="","",IFERROR(IF(X123&gt;12, AI123*(U123+V123+X123), AI123*(U123+V123)),0))</f>
        <v/>
      </c>
      <c r="BU123" s="53">
        <f>IF(D123="","",IFERROR(((AB123*3)*AI123),0))</f>
        <v/>
      </c>
      <c r="BV123" s="53">
        <f>IF(D123="","",IF(BT123-BU123&gt;0,0,BT123-BU123))</f>
        <v/>
      </c>
      <c r="BW123" s="53">
        <f>IF(D123="","",IF(BT123-BU123-BS123&gt;0,0,BT123-BU123-BS123))</f>
        <v/>
      </c>
      <c r="BX123" s="36">
        <f>IF(D123="","",IFERROR(VLOOKUP(D123,'produto-entrada-7'!A:M,3,0),"SEM PEDIDO"))</f>
        <v/>
      </c>
      <c r="BY123" s="36">
        <f>IF(D123="","",VLOOKUP(D123,'produto-estoque-total-7'!A:AB,25,0))</f>
        <v/>
      </c>
      <c r="BZ123" s="36">
        <f>IF(D123="","",IFERROR(VLOOKUP(D123,'produto-estoque-total-7'!A:AB,26,0)/100,0))</f>
        <v/>
      </c>
      <c r="CA123" s="36">
        <f>IF(D123="","",IFERROR(VLOOKUP(D123,'produto-estoque-total-7'!A:AB,27,0)/100,0))</f>
        <v/>
      </c>
      <c r="CB123" s="41">
        <f>IF(D123="","",V123*AF123)</f>
        <v/>
      </c>
      <c r="CC123" s="41">
        <f>IF(D123="","",V123*AI123)</f>
        <v/>
      </c>
      <c r="CD123" s="54">
        <f>IF(D123="","",VLOOKUP(D123,'produto-estoque-total-7'!A:AB,28,0))</f>
        <v/>
      </c>
    </row>
    <row r="124">
      <c r="A124" s="36">
        <f>IF(D124="","",VLOOKUP(D124,'produto-estoque-total-7'!A:AB,3,0))</f>
        <v/>
      </c>
      <c r="B124" s="1">
        <f>IF(D124="","",VLOOKUP(D124,'produto-estoque-total-7'!A:AB,12,0))</f>
        <v/>
      </c>
      <c r="C124" s="1">
        <f>IF(D124="","",VLOOKUP(D124,'produto-estoque-total-7'!A:AB,2,0))</f>
        <v/>
      </c>
      <c r="D124" s="37">
        <f>IFERROR(IF('produto-estoque-total-7'!A123="","",'produto-estoque-total-7'!A123),"")</f>
        <v/>
      </c>
      <c r="E124" s="1">
        <f>IF(D124="","",VLOOKUP(D124,'produto-estoque-total-7'!A:AB,4,0))</f>
        <v/>
      </c>
      <c r="F124" s="36">
        <f>IF(D124="","",VLOOKUP(D124,'produto-estoque-total-7'!A:AB,13,0))</f>
        <v/>
      </c>
      <c r="G124" s="1">
        <f>IF(F124="","",VLOOKUP(F124,'FORNECEDORES X COMPRADOR'!A:D,4,0))</f>
        <v/>
      </c>
      <c r="H124" s="1">
        <f>IF(F124="","",VLOOKUP(F124,'FORNECEDORES X COMPRADOR'!A:E,5,0))</f>
        <v/>
      </c>
      <c r="I124" s="36">
        <f>IF(D124="","",VLOOKUP(D124,'produto-estoque-total-7'!A:AB,15,0))</f>
        <v/>
      </c>
      <c r="J124" s="36">
        <f>IF(D124="","",VLOOKUP(D124,'produto-estoque-total-7'!A:AB,19,0))</f>
        <v/>
      </c>
      <c r="K124" s="1">
        <f>IF(D124="","",VLOOKUP(D124,'produto-estoque-total-7'!A:AB,20,0))</f>
        <v/>
      </c>
      <c r="L124" s="36">
        <f>IF(D124="","",VLOOKUP(D124,'produto-estoque-total-7'!A:AB,17,0))</f>
        <v/>
      </c>
      <c r="M124" s="1">
        <f>IF(D124="","",VLOOKUP(D124,'produto-estoque-total-7'!A:AB,18,0))</f>
        <v/>
      </c>
      <c r="N124" s="36">
        <f>IF(D124="","",VLOOKUP(D124,'produto-estoque-total-7'!A:AB,21,0))</f>
        <v/>
      </c>
      <c r="O124" s="1">
        <f>IF(D124="","",VLOOKUP(D124,'produto-estoque-total-7'!A:AB,22,0))</f>
        <v/>
      </c>
      <c r="P124" s="36">
        <f>IF(D124="","",VLOOKUP(D124,'produto-estoque-total-7'!A:AB,23,0))</f>
        <v/>
      </c>
      <c r="Q124" s="1">
        <f>IF(D124="","",VLOOKUP(D124,'produto-estoque-total-7'!A:AB,24,0))</f>
        <v/>
      </c>
      <c r="R124" s="38">
        <f>IFERROR(IF(D124="","",VLOOKUP(D124,'produto-venda-7'!B:N,13,0)),"C")</f>
        <v/>
      </c>
      <c r="S124" s="39">
        <f>IF(D124="","",VLOOKUP(D124,'produto-estoque-total-7'!A:AB,6,0))</f>
        <v/>
      </c>
      <c r="T124" s="39">
        <f>IF(D124="","",VLOOKUP(D124,'produto-estoque-total-7'!A:AB,5,0))</f>
        <v/>
      </c>
      <c r="U124" s="40">
        <f>IF(D124="","",VLOOKUP(D124,'produto-estoque-total-7'!A:AB,11,0))</f>
        <v/>
      </c>
      <c r="V124" s="41">
        <f>IF(D124="","",IFERROR(VLOOKUP(D124,'produto-entrada-7'!A:M,10,0),0))</f>
        <v/>
      </c>
      <c r="W124" s="42" t="n"/>
      <c r="X124" s="39">
        <f>IF(D124="","",VLOOKUP(D124,'produto-estoque-total-7'!A:AB,8,0))</f>
        <v/>
      </c>
      <c r="Y124" s="39">
        <f>IF(D124="","",VLOOKUP(D124,'produto-estoque-total-7'!A:AB,9,0))</f>
        <v/>
      </c>
      <c r="Z124" s="39">
        <f>IF(D124="","",VLOOKUP(D124,'produto-estoque-total-7'!A:AB,10,0))</f>
        <v/>
      </c>
      <c r="AA124" s="39">
        <f>IFERROR(IF(D124="","",VLOOKUP(D124,'produto-venda-7'!B:N,4,0)),0)</f>
        <v/>
      </c>
      <c r="AB124" s="39">
        <f>IFERROR(IF(D124="","",VLOOKUP(D124,'produto-venda-7'!B:N,5,0)),0)</f>
        <v/>
      </c>
      <c r="AC124" s="39">
        <f>IF(D124="","",IFERROR(AA124/90,0))</f>
        <v/>
      </c>
      <c r="AD124" s="36">
        <f>IF(D124="","",IFERROR(VLOOKUP(D124,'produto-entrada-7'!A:M,4,0),0))</f>
        <v/>
      </c>
      <c r="AE124" s="36">
        <f>IFERROR(IF(D124="","",VLOOKUP(D124,'produto-venda-7'!B:N,10,0)),0)</f>
        <v/>
      </c>
      <c r="AF124" s="36">
        <f>IF(D124="","",IFERROR(VLOOKUP(D124,'produto-entrada-7'!A:M,11,0),0))</f>
        <v/>
      </c>
      <c r="AG124" s="1">
        <f>IF(D124="","",IFERROR(VLOOKUP(D124,'produto-entrada-7'!A:M,12,0),0))</f>
        <v/>
      </c>
      <c r="AH124" s="1">
        <f>IF(D124="","",IFERROR(VLOOKUP(D124,'produto-entrada-7'!A:M,13,0),0))</f>
        <v/>
      </c>
      <c r="AI124" s="36">
        <f>IFERROR(IF(D124="","",VLOOKUP(D124,'produto-venda-7'!B:N,11,0)),0)</f>
        <v/>
      </c>
      <c r="AJ124" s="43">
        <f>IF(D124="","",IFERROR(AI124*AB124,0))</f>
        <v/>
      </c>
      <c r="AK124" s="44">
        <f>IFERROR(IF(D124="","",VLOOKUP(F124,'ANALISE FORNECEDOR'!$A:$I,8,0)),"")</f>
        <v/>
      </c>
      <c r="AL124" s="44">
        <f>IF(D124="","",AVERAGE(AM124,AK124))</f>
        <v/>
      </c>
      <c r="AM124" s="44">
        <f>IFERROR(IF(D124="","",VLOOKUP(F124,'ANALISE FORNECEDOR'!$A:$I,9,0)),"")</f>
        <v/>
      </c>
      <c r="AN124" s="45">
        <f>IF(D124="","",IF(Y124&gt;12,AI124*(U124+Y124),AI124*U124))</f>
        <v/>
      </c>
      <c r="AO124" s="45">
        <f>IF(D124="","",IF(Y124&gt;12,AI124*(U124+V124+Y124),AI124*(U124+V124)))</f>
        <v/>
      </c>
      <c r="AP124" s="46">
        <f>IF(D124="","",IF(Y124&gt;12,AG124*(U124+Y124),AG124*U124))</f>
        <v/>
      </c>
      <c r="AQ124" s="46">
        <f>IF(D124="","",IF(Y124&gt;12,AG124*(U124+V124+Y124),AG124*(U124+V124)))</f>
        <v/>
      </c>
      <c r="AR124" s="46">
        <f>IF(D124="","",IF(OR(R124="A",R124="AA",R124="AAA"),AP124,0))</f>
        <v/>
      </c>
      <c r="AS124" s="46">
        <f>IF(D124="","",IF(R124="B",AP124,0))</f>
        <v/>
      </c>
      <c r="AT124" s="46">
        <f>IF(D124="","",IF(R124="C",AP124,0))</f>
        <v/>
      </c>
      <c r="AU124" s="47">
        <f>IF(D124="","",IFERROR(AN124/AJ124,0))</f>
        <v/>
      </c>
      <c r="AV124" s="47">
        <f>IF(D124="","",IFERROR(((AO124)/AJ124),0))</f>
        <v/>
      </c>
      <c r="AW124" s="48">
        <f>IF(D124="","",IF(OR(S124="S",NOT(AND(ISNUMBER(AC124),ISNUMBER(AL124),AC124*AL124&gt;=0))),0,AC124*AL124))</f>
        <v/>
      </c>
      <c r="AX124" s="49">
        <f>IFERROR(IF(D124="","",AW124*AG124),0)</f>
        <v/>
      </c>
      <c r="AY124" s="48">
        <f>IF(D124="","",IF(OR(S124="S",NOT(AND(ISNUMBER(AC124),ISNUMBER(AK124),AC124*AK124&gt;=0))),0,AC124*AK124))</f>
        <v/>
      </c>
      <c r="AZ124" s="48">
        <f>IFERROR(IF(D124="","",IF(AY124=0,0,IF(((AY124)-(U124+Y124))&lt;0,0,(AY124)-U124))),0)</f>
        <v/>
      </c>
      <c r="BA124" s="49">
        <f>IF(D124="","",AZ124*AG124)</f>
        <v/>
      </c>
      <c r="BB124" s="49">
        <f>IF(D124="","",IF(OR(R124="A",R124="AA",R124="AAA"),BA124,0))</f>
        <v/>
      </c>
      <c r="BC124" s="49">
        <f>IF(D124="","",IF(R124="B",BA124,0))</f>
        <v/>
      </c>
      <c r="BD124" s="49">
        <f>IF(D124="","",IF(R124="B",BA124,0))</f>
        <v/>
      </c>
      <c r="BE124" s="49">
        <f>IF(D124="","",IF(S124="S",
1,
IF(AC124=0,
1,
IF(
IFERROR(((U124+Y124)*AG124)/((AC124*AK124)*AG124),0)&lt;0,
0,
IF(
IFERROR(((U124+Y124)*AG124)/((AC124*AK124)*AG124),0)&gt;1,
1,
IFERROR(((U124+Y124)*AG124)/((AC124*AK124)*AG124),0)
)
)
)
))</f>
        <v/>
      </c>
      <c r="BF124" s="49">
        <f>IF(D124="","",IF(S124="S",
1,
IF(AC124=0,
1,
IF(
IFERROR(((U124+V124+Y124)*AG124)/((AC124*AK124)*AG124),0)&lt;0,
0,
IF(
IFERROR(((U124+V124+Y124)*AG124)/((AC124*AK124)*AG124),0)&gt;1,
1,
IFERROR(((U124+V124+Y124)*AG124)/((AC124*AK124)*AG124),0)
)
)
)
))</f>
        <v/>
      </c>
      <c r="BG124" s="50">
        <f>IF(D124="","",IF(S124="S",0,IF(AND(ISNUMBER(AC124),ISNUMBER(AM124)),IF(OR(AC124*AM124&lt;0,ISERR(AC124*AM124)),0,AC124*AM124),0)))</f>
        <v/>
      </c>
      <c r="BH124" s="50">
        <f>IF(D124="","",IF(BY124&gt;TODAY()-60,0,IF(Y124&gt;12,MAX(0,(U124+Y124)-BG124),MAX(0,U124-BG124))))</f>
        <v/>
      </c>
      <c r="BI124" s="51">
        <f>IF(D124="","",BH124*AG124)</f>
        <v/>
      </c>
      <c r="BJ124" s="51">
        <f>IF(D124="","",IF(OR(R124="A",R124="AA",R124="AAA"),BI124,0))</f>
        <v/>
      </c>
      <c r="BK124" s="51">
        <f>IF(D124="","",IF(R124="B",BI124,0))</f>
        <v/>
      </c>
      <c r="BL124" s="51">
        <f>IF(D124="","",IF(R124="C",BI124,0))</f>
        <v/>
      </c>
      <c r="BM124" s="51">
        <f>IF(D124="","",IFERROR(MAX(0,MIN(BI124/AP124,1)),0))</f>
        <v/>
      </c>
      <c r="BN124" s="52">
        <f>IF(D124="","",AB124*AG124)</f>
        <v/>
      </c>
      <c r="BO124" s="52">
        <f>IF(D124="","",(U124+V124+X124)*AG124)</f>
        <v/>
      </c>
      <c r="BP124" s="52">
        <f>IF(D124="","",(AB124*3)*AG124)</f>
        <v/>
      </c>
      <c r="BQ124" s="52">
        <f>IF(D124="","",IF(BO124-BP124&gt;0,0,BO124-BP124))</f>
        <v/>
      </c>
      <c r="BR124" s="52">
        <f>IF(D124="","",IF(BO124-BP124-BN124&gt;0,0,BO124-BP124-BN124))</f>
        <v/>
      </c>
      <c r="BS124" s="53">
        <f>IF(D124="","",IFERROR(AB124*AI124,0))</f>
        <v/>
      </c>
      <c r="BT124" s="53">
        <f>IF(D124="","",IFERROR(IF(X124&gt;12, AI124*(U124+V124+X124), AI124*(U124+V124)),0))</f>
        <v/>
      </c>
      <c r="BU124" s="53">
        <f>IF(D124="","",IFERROR(((AB124*3)*AI124),0))</f>
        <v/>
      </c>
      <c r="BV124" s="53">
        <f>IF(D124="","",IF(BT124-BU124&gt;0,0,BT124-BU124))</f>
        <v/>
      </c>
      <c r="BW124" s="53">
        <f>IF(D124="","",IF(BT124-BU124-BS124&gt;0,0,BT124-BU124-BS124))</f>
        <v/>
      </c>
      <c r="BX124" s="36">
        <f>IF(D124="","",IFERROR(VLOOKUP(D124,'produto-entrada-7'!A:M,3,0),"SEM PEDIDO"))</f>
        <v/>
      </c>
      <c r="BY124" s="36">
        <f>IF(D124="","",VLOOKUP(D124,'produto-estoque-total-7'!A:AB,25,0))</f>
        <v/>
      </c>
      <c r="BZ124" s="36">
        <f>IF(D124="","",IFERROR(VLOOKUP(D124,'produto-estoque-total-7'!A:AB,26,0)/100,0))</f>
        <v/>
      </c>
      <c r="CA124" s="36">
        <f>IF(D124="","",IFERROR(VLOOKUP(D124,'produto-estoque-total-7'!A:AB,27,0)/100,0))</f>
        <v/>
      </c>
      <c r="CB124" s="41">
        <f>IF(D124="","",V124*AF124)</f>
        <v/>
      </c>
      <c r="CC124" s="41">
        <f>IF(D124="","",V124*AI124)</f>
        <v/>
      </c>
      <c r="CD124" s="54">
        <f>IF(D124="","",VLOOKUP(D124,'produto-estoque-total-7'!A:AB,28,0))</f>
        <v/>
      </c>
    </row>
    <row r="125">
      <c r="A125" s="36">
        <f>IF(D125="","",VLOOKUP(D125,'produto-estoque-total-7'!A:AB,3,0))</f>
        <v/>
      </c>
      <c r="B125" s="1">
        <f>IF(D125="","",VLOOKUP(D125,'produto-estoque-total-7'!A:AB,12,0))</f>
        <v/>
      </c>
      <c r="C125" s="1">
        <f>IF(D125="","",VLOOKUP(D125,'produto-estoque-total-7'!A:AB,2,0))</f>
        <v/>
      </c>
      <c r="D125" s="37">
        <f>IFERROR(IF('produto-estoque-total-7'!A124="","",'produto-estoque-total-7'!A124),"")</f>
        <v/>
      </c>
      <c r="E125" s="1">
        <f>IF(D125="","",VLOOKUP(D125,'produto-estoque-total-7'!A:AB,4,0))</f>
        <v/>
      </c>
      <c r="F125" s="36">
        <f>IF(D125="","",VLOOKUP(D125,'produto-estoque-total-7'!A:AB,13,0))</f>
        <v/>
      </c>
      <c r="G125" s="1">
        <f>IF(F125="","",VLOOKUP(F125,'FORNECEDORES X COMPRADOR'!A:D,4,0))</f>
        <v/>
      </c>
      <c r="H125" s="1">
        <f>IF(F125="","",VLOOKUP(F125,'FORNECEDORES X COMPRADOR'!A:E,5,0))</f>
        <v/>
      </c>
      <c r="I125" s="36">
        <f>IF(D125="","",VLOOKUP(D125,'produto-estoque-total-7'!A:AB,15,0))</f>
        <v/>
      </c>
      <c r="J125" s="36">
        <f>IF(D125="","",VLOOKUP(D125,'produto-estoque-total-7'!A:AB,19,0))</f>
        <v/>
      </c>
      <c r="K125" s="1">
        <f>IF(D125="","",VLOOKUP(D125,'produto-estoque-total-7'!A:AB,20,0))</f>
        <v/>
      </c>
      <c r="L125" s="36">
        <f>IF(D125="","",VLOOKUP(D125,'produto-estoque-total-7'!A:AB,17,0))</f>
        <v/>
      </c>
      <c r="M125" s="1">
        <f>IF(D125="","",VLOOKUP(D125,'produto-estoque-total-7'!A:AB,18,0))</f>
        <v/>
      </c>
      <c r="N125" s="36">
        <f>IF(D125="","",VLOOKUP(D125,'produto-estoque-total-7'!A:AB,21,0))</f>
        <v/>
      </c>
      <c r="O125" s="1">
        <f>IF(D125="","",VLOOKUP(D125,'produto-estoque-total-7'!A:AB,22,0))</f>
        <v/>
      </c>
      <c r="P125" s="36">
        <f>IF(D125="","",VLOOKUP(D125,'produto-estoque-total-7'!A:AB,23,0))</f>
        <v/>
      </c>
      <c r="Q125" s="1">
        <f>IF(D125="","",VLOOKUP(D125,'produto-estoque-total-7'!A:AB,24,0))</f>
        <v/>
      </c>
      <c r="R125" s="38">
        <f>IFERROR(IF(D125="","",VLOOKUP(D125,'produto-venda-7'!B:N,13,0)),"C")</f>
        <v/>
      </c>
      <c r="S125" s="39">
        <f>IF(D125="","",VLOOKUP(D125,'produto-estoque-total-7'!A:AB,6,0))</f>
        <v/>
      </c>
      <c r="T125" s="39">
        <f>IF(D125="","",VLOOKUP(D125,'produto-estoque-total-7'!A:AB,5,0))</f>
        <v/>
      </c>
      <c r="U125" s="40">
        <f>IF(D125="","",VLOOKUP(D125,'produto-estoque-total-7'!A:AB,11,0))</f>
        <v/>
      </c>
      <c r="V125" s="41">
        <f>IF(D125="","",IFERROR(VLOOKUP(D125,'produto-entrada-7'!A:M,10,0),0))</f>
        <v/>
      </c>
      <c r="W125" s="42" t="n"/>
      <c r="X125" s="39">
        <f>IF(D125="","",VLOOKUP(D125,'produto-estoque-total-7'!A:AB,8,0))</f>
        <v/>
      </c>
      <c r="Y125" s="39">
        <f>IF(D125="","",VLOOKUP(D125,'produto-estoque-total-7'!A:AB,9,0))</f>
        <v/>
      </c>
      <c r="Z125" s="39">
        <f>IF(D125="","",VLOOKUP(D125,'produto-estoque-total-7'!A:AB,10,0))</f>
        <v/>
      </c>
      <c r="AA125" s="39">
        <f>IFERROR(IF(D125="","",VLOOKUP(D125,'produto-venda-7'!B:N,4,0)),0)</f>
        <v/>
      </c>
      <c r="AB125" s="39">
        <f>IFERROR(IF(D125="","",VLOOKUP(D125,'produto-venda-7'!B:N,5,0)),0)</f>
        <v/>
      </c>
      <c r="AC125" s="39">
        <f>IF(D125="","",IFERROR(AA125/90,0))</f>
        <v/>
      </c>
      <c r="AD125" s="36">
        <f>IF(D125="","",IFERROR(VLOOKUP(D125,'produto-entrada-7'!A:M,4,0),0))</f>
        <v/>
      </c>
      <c r="AE125" s="36">
        <f>IFERROR(IF(D125="","",VLOOKUP(D125,'produto-venda-7'!B:N,10,0)),0)</f>
        <v/>
      </c>
      <c r="AF125" s="36">
        <f>IF(D125="","",IFERROR(VLOOKUP(D125,'produto-entrada-7'!A:M,11,0),0))</f>
        <v/>
      </c>
      <c r="AG125" s="1">
        <f>IF(D125="","",IFERROR(VLOOKUP(D125,'produto-entrada-7'!A:M,12,0),0))</f>
        <v/>
      </c>
      <c r="AH125" s="1">
        <f>IF(D125="","",IFERROR(VLOOKUP(D125,'produto-entrada-7'!A:M,13,0),0))</f>
        <v/>
      </c>
      <c r="AI125" s="36">
        <f>IFERROR(IF(D125="","",VLOOKUP(D125,'produto-venda-7'!B:N,11,0)),0)</f>
        <v/>
      </c>
      <c r="AJ125" s="43">
        <f>IF(D125="","",IFERROR(AI125*AB125,0))</f>
        <v/>
      </c>
      <c r="AK125" s="44">
        <f>IFERROR(IF(D125="","",VLOOKUP(F125,'ANALISE FORNECEDOR'!$A:$I,8,0)),"")</f>
        <v/>
      </c>
      <c r="AL125" s="44">
        <f>IF(D125="","",AVERAGE(AM125,AK125))</f>
        <v/>
      </c>
      <c r="AM125" s="44">
        <f>IFERROR(IF(D125="","",VLOOKUP(F125,'ANALISE FORNECEDOR'!$A:$I,9,0)),"")</f>
        <v/>
      </c>
      <c r="AN125" s="45">
        <f>IF(D125="","",IF(Y125&gt;12,AI125*(U125+Y125),AI125*U125))</f>
        <v/>
      </c>
      <c r="AO125" s="45">
        <f>IF(D125="","",IF(Y125&gt;12,AI125*(U125+V125+Y125),AI125*(U125+V125)))</f>
        <v/>
      </c>
      <c r="AP125" s="46">
        <f>IF(D125="","",IF(Y125&gt;12,AG125*(U125+Y125),AG125*U125))</f>
        <v/>
      </c>
      <c r="AQ125" s="46">
        <f>IF(D125="","",IF(Y125&gt;12,AG125*(U125+V125+Y125),AG125*(U125+V125)))</f>
        <v/>
      </c>
      <c r="AR125" s="46">
        <f>IF(D125="","",IF(OR(R125="A",R125="AA",R125="AAA"),AP125,0))</f>
        <v/>
      </c>
      <c r="AS125" s="46">
        <f>IF(D125="","",IF(R125="B",AP125,0))</f>
        <v/>
      </c>
      <c r="AT125" s="46">
        <f>IF(D125="","",IF(R125="C",AP125,0))</f>
        <v/>
      </c>
      <c r="AU125" s="47">
        <f>IF(D125="","",IFERROR(AN125/AJ125,0))</f>
        <v/>
      </c>
      <c r="AV125" s="47">
        <f>IF(D125="","",IFERROR(((AO125)/AJ125),0))</f>
        <v/>
      </c>
      <c r="AW125" s="48">
        <f>IF(D125="","",IF(OR(S125="S",NOT(AND(ISNUMBER(AC125),ISNUMBER(AL125),AC125*AL125&gt;=0))),0,AC125*AL125))</f>
        <v/>
      </c>
      <c r="AX125" s="49">
        <f>IFERROR(IF(D125="","",AW125*AG125),0)</f>
        <v/>
      </c>
      <c r="AY125" s="48">
        <f>IF(D125="","",IF(OR(S125="S",NOT(AND(ISNUMBER(AC125),ISNUMBER(AK125),AC125*AK125&gt;=0))),0,AC125*AK125))</f>
        <v/>
      </c>
      <c r="AZ125" s="48">
        <f>IFERROR(IF(D125="","",IF(AY125=0,0,IF(((AY125)-(U125+Y125))&lt;0,0,(AY125)-U125))),0)</f>
        <v/>
      </c>
      <c r="BA125" s="49">
        <f>IF(D125="","",AZ125*AG125)</f>
        <v/>
      </c>
      <c r="BB125" s="49">
        <f>IF(D125="","",IF(OR(R125="A",R125="AA",R125="AAA"),BA125,0))</f>
        <v/>
      </c>
      <c r="BC125" s="49">
        <f>IF(D125="","",IF(R125="B",BA125,0))</f>
        <v/>
      </c>
      <c r="BD125" s="49">
        <f>IF(D125="","",IF(R125="B",BA125,0))</f>
        <v/>
      </c>
      <c r="BE125" s="49">
        <f>IF(D125="","",IF(S125="S",
1,
IF(AC125=0,
1,
IF(
IFERROR(((U125+Y125)*AG125)/((AC125*AK125)*AG125),0)&lt;0,
0,
IF(
IFERROR(((U125+Y125)*AG125)/((AC125*AK125)*AG125),0)&gt;1,
1,
IFERROR(((U125+Y125)*AG125)/((AC125*AK125)*AG125),0)
)
)
)
))</f>
        <v/>
      </c>
      <c r="BF125" s="49">
        <f>IF(D125="","",IF(S125="S",
1,
IF(AC125=0,
1,
IF(
IFERROR(((U125+V125+Y125)*AG125)/((AC125*AK125)*AG125),0)&lt;0,
0,
IF(
IFERROR(((U125+V125+Y125)*AG125)/((AC125*AK125)*AG125),0)&gt;1,
1,
IFERROR(((U125+V125+Y125)*AG125)/((AC125*AK125)*AG125),0)
)
)
)
))</f>
        <v/>
      </c>
      <c r="BG125" s="50">
        <f>IF(D125="","",IF(S125="S",0,IF(AND(ISNUMBER(AC125),ISNUMBER(AM125)),IF(OR(AC125*AM125&lt;0,ISERR(AC125*AM125)),0,AC125*AM125),0)))</f>
        <v/>
      </c>
      <c r="BH125" s="50">
        <f>IF(D125="","",IF(BY125&gt;TODAY()-60,0,IF(Y125&gt;12,MAX(0,(U125+Y125)-BG125),MAX(0,U125-BG125))))</f>
        <v/>
      </c>
      <c r="BI125" s="51">
        <f>IF(D125="","",BH125*AG125)</f>
        <v/>
      </c>
      <c r="BJ125" s="51">
        <f>IF(D125="","",IF(OR(R125="A",R125="AA",R125="AAA"),BI125,0))</f>
        <v/>
      </c>
      <c r="BK125" s="51">
        <f>IF(D125="","",IF(R125="B",BI125,0))</f>
        <v/>
      </c>
      <c r="BL125" s="51">
        <f>IF(D125="","",IF(R125="C",BI125,0))</f>
        <v/>
      </c>
      <c r="BM125" s="51">
        <f>IF(D125="","",IFERROR(MAX(0,MIN(BI125/AP125,1)),0))</f>
        <v/>
      </c>
      <c r="BN125" s="52">
        <f>IF(D125="","",AB125*AG125)</f>
        <v/>
      </c>
      <c r="BO125" s="52">
        <f>IF(D125="","",(U125+V125+X125)*AG125)</f>
        <v/>
      </c>
      <c r="BP125" s="52">
        <f>IF(D125="","",(AB125*3)*AG125)</f>
        <v/>
      </c>
      <c r="BQ125" s="52">
        <f>IF(D125="","",IF(BO125-BP125&gt;0,0,BO125-BP125))</f>
        <v/>
      </c>
      <c r="BR125" s="52">
        <f>IF(D125="","",IF(BO125-BP125-BN125&gt;0,0,BO125-BP125-BN125))</f>
        <v/>
      </c>
      <c r="BS125" s="53">
        <f>IF(D125="","",IFERROR(AB125*AI125,0))</f>
        <v/>
      </c>
      <c r="BT125" s="53">
        <f>IF(D125="","",IFERROR(IF(X125&gt;12, AI125*(U125+V125+X125), AI125*(U125+V125)),0))</f>
        <v/>
      </c>
      <c r="BU125" s="53">
        <f>IF(D125="","",IFERROR(((AB125*3)*AI125),0))</f>
        <v/>
      </c>
      <c r="BV125" s="53">
        <f>IF(D125="","",IF(BT125-BU125&gt;0,0,BT125-BU125))</f>
        <v/>
      </c>
      <c r="BW125" s="53">
        <f>IF(D125="","",IF(BT125-BU125-BS125&gt;0,0,BT125-BU125-BS125))</f>
        <v/>
      </c>
      <c r="BX125" s="36">
        <f>IF(D125="","",IFERROR(VLOOKUP(D125,'produto-entrada-7'!A:M,3,0),"SEM PEDIDO"))</f>
        <v/>
      </c>
      <c r="BY125" s="36">
        <f>IF(D125="","",VLOOKUP(D125,'produto-estoque-total-7'!A:AB,25,0))</f>
        <v/>
      </c>
      <c r="BZ125" s="36">
        <f>IF(D125="","",IFERROR(VLOOKUP(D125,'produto-estoque-total-7'!A:AB,26,0)/100,0))</f>
        <v/>
      </c>
      <c r="CA125" s="36">
        <f>IF(D125="","",IFERROR(VLOOKUP(D125,'produto-estoque-total-7'!A:AB,27,0)/100,0))</f>
        <v/>
      </c>
      <c r="CB125" s="41">
        <f>IF(D125="","",V125*AF125)</f>
        <v/>
      </c>
      <c r="CC125" s="41">
        <f>IF(D125="","",V125*AI125)</f>
        <v/>
      </c>
      <c r="CD125" s="54">
        <f>IF(D125="","",VLOOKUP(D125,'produto-estoque-total-7'!A:AB,28,0))</f>
        <v/>
      </c>
    </row>
    <row r="126">
      <c r="A126" s="36">
        <f>IF(D126="","",VLOOKUP(D126,'produto-estoque-total-7'!A:AB,3,0))</f>
        <v/>
      </c>
      <c r="B126" s="1">
        <f>IF(D126="","",VLOOKUP(D126,'produto-estoque-total-7'!A:AB,12,0))</f>
        <v/>
      </c>
      <c r="C126" s="1">
        <f>IF(D126="","",VLOOKUP(D126,'produto-estoque-total-7'!A:AB,2,0))</f>
        <v/>
      </c>
      <c r="D126" s="37">
        <f>IFERROR(IF('produto-estoque-total-7'!A125="","",'produto-estoque-total-7'!A125),"")</f>
        <v/>
      </c>
      <c r="E126" s="1">
        <f>IF(D126="","",VLOOKUP(D126,'produto-estoque-total-7'!A:AB,4,0))</f>
        <v/>
      </c>
      <c r="F126" s="36">
        <f>IF(D126="","",VLOOKUP(D126,'produto-estoque-total-7'!A:AB,13,0))</f>
        <v/>
      </c>
      <c r="G126" s="1">
        <f>IF(F126="","",VLOOKUP(F126,'FORNECEDORES X COMPRADOR'!A:D,4,0))</f>
        <v/>
      </c>
      <c r="H126" s="1">
        <f>IF(F126="","",VLOOKUP(F126,'FORNECEDORES X COMPRADOR'!A:E,5,0))</f>
        <v/>
      </c>
      <c r="I126" s="36">
        <f>IF(D126="","",VLOOKUP(D126,'produto-estoque-total-7'!A:AB,15,0))</f>
        <v/>
      </c>
      <c r="J126" s="36">
        <f>IF(D126="","",VLOOKUP(D126,'produto-estoque-total-7'!A:AB,19,0))</f>
        <v/>
      </c>
      <c r="K126" s="1">
        <f>IF(D126="","",VLOOKUP(D126,'produto-estoque-total-7'!A:AB,20,0))</f>
        <v/>
      </c>
      <c r="L126" s="36">
        <f>IF(D126="","",VLOOKUP(D126,'produto-estoque-total-7'!A:AB,17,0))</f>
        <v/>
      </c>
      <c r="M126" s="1">
        <f>IF(D126="","",VLOOKUP(D126,'produto-estoque-total-7'!A:AB,18,0))</f>
        <v/>
      </c>
      <c r="N126" s="36">
        <f>IF(D126="","",VLOOKUP(D126,'produto-estoque-total-7'!A:AB,21,0))</f>
        <v/>
      </c>
      <c r="O126" s="1">
        <f>IF(D126="","",VLOOKUP(D126,'produto-estoque-total-7'!A:AB,22,0))</f>
        <v/>
      </c>
      <c r="P126" s="36">
        <f>IF(D126="","",VLOOKUP(D126,'produto-estoque-total-7'!A:AB,23,0))</f>
        <v/>
      </c>
      <c r="Q126" s="1">
        <f>IF(D126="","",VLOOKUP(D126,'produto-estoque-total-7'!A:AB,24,0))</f>
        <v/>
      </c>
      <c r="R126" s="38">
        <f>IFERROR(IF(D126="","",VLOOKUP(D126,'produto-venda-7'!B:N,13,0)),"C")</f>
        <v/>
      </c>
      <c r="S126" s="39">
        <f>IF(D126="","",VLOOKUP(D126,'produto-estoque-total-7'!A:AB,6,0))</f>
        <v/>
      </c>
      <c r="T126" s="39">
        <f>IF(D126="","",VLOOKUP(D126,'produto-estoque-total-7'!A:AB,5,0))</f>
        <v/>
      </c>
      <c r="U126" s="40">
        <f>IF(D126="","",VLOOKUP(D126,'produto-estoque-total-7'!A:AB,11,0))</f>
        <v/>
      </c>
      <c r="V126" s="41">
        <f>IF(D126="","",IFERROR(VLOOKUP(D126,'produto-entrada-7'!A:M,10,0),0))</f>
        <v/>
      </c>
      <c r="W126" s="42" t="n"/>
      <c r="X126" s="39">
        <f>IF(D126="","",VLOOKUP(D126,'produto-estoque-total-7'!A:AB,8,0))</f>
        <v/>
      </c>
      <c r="Y126" s="39">
        <f>IF(D126="","",VLOOKUP(D126,'produto-estoque-total-7'!A:AB,9,0))</f>
        <v/>
      </c>
      <c r="Z126" s="39">
        <f>IF(D126="","",VLOOKUP(D126,'produto-estoque-total-7'!A:AB,10,0))</f>
        <v/>
      </c>
      <c r="AA126" s="39">
        <f>IFERROR(IF(D126="","",VLOOKUP(D126,'produto-venda-7'!B:N,4,0)),0)</f>
        <v/>
      </c>
      <c r="AB126" s="39">
        <f>IFERROR(IF(D126="","",VLOOKUP(D126,'produto-venda-7'!B:N,5,0)),0)</f>
        <v/>
      </c>
      <c r="AC126" s="39">
        <f>IF(D126="","",IFERROR(AA126/90,0))</f>
        <v/>
      </c>
      <c r="AD126" s="36">
        <f>IF(D126="","",IFERROR(VLOOKUP(D126,'produto-entrada-7'!A:M,4,0),0))</f>
        <v/>
      </c>
      <c r="AE126" s="36">
        <f>IFERROR(IF(D126="","",VLOOKUP(D126,'produto-venda-7'!B:N,10,0)),0)</f>
        <v/>
      </c>
      <c r="AF126" s="36">
        <f>IF(D126="","",IFERROR(VLOOKUP(D126,'produto-entrada-7'!A:M,11,0),0))</f>
        <v/>
      </c>
      <c r="AG126" s="1">
        <f>IF(D126="","",IFERROR(VLOOKUP(D126,'produto-entrada-7'!A:M,12,0),0))</f>
        <v/>
      </c>
      <c r="AH126" s="1">
        <f>IF(D126="","",IFERROR(VLOOKUP(D126,'produto-entrada-7'!A:M,13,0),0))</f>
        <v/>
      </c>
      <c r="AI126" s="36">
        <f>IFERROR(IF(D126="","",VLOOKUP(D126,'produto-venda-7'!B:N,11,0)),0)</f>
        <v/>
      </c>
      <c r="AJ126" s="43">
        <f>IF(D126="","",IFERROR(AI126*AB126,0))</f>
        <v/>
      </c>
      <c r="AK126" s="44">
        <f>IFERROR(IF(D126="","",VLOOKUP(F126,'ANALISE FORNECEDOR'!$A:$I,8,0)),"")</f>
        <v/>
      </c>
      <c r="AL126" s="44">
        <f>IF(D126="","",AVERAGE(AM126,AK126))</f>
        <v/>
      </c>
      <c r="AM126" s="44">
        <f>IFERROR(IF(D126="","",VLOOKUP(F126,'ANALISE FORNECEDOR'!$A:$I,9,0)),"")</f>
        <v/>
      </c>
      <c r="AN126" s="45">
        <f>IF(D126="","",IF(Y126&gt;12,AI126*(U126+Y126),AI126*U126))</f>
        <v/>
      </c>
      <c r="AO126" s="45">
        <f>IF(D126="","",IF(Y126&gt;12,AI126*(U126+V126+Y126),AI126*(U126+V126)))</f>
        <v/>
      </c>
      <c r="AP126" s="46">
        <f>IF(D126="","",IF(Y126&gt;12,AG126*(U126+Y126),AG126*U126))</f>
        <v/>
      </c>
      <c r="AQ126" s="46">
        <f>IF(D126="","",IF(Y126&gt;12,AG126*(U126+V126+Y126),AG126*(U126+V126)))</f>
        <v/>
      </c>
      <c r="AR126" s="46">
        <f>IF(D126="","",IF(OR(R126="A",R126="AA",R126="AAA"),AP126,0))</f>
        <v/>
      </c>
      <c r="AS126" s="46">
        <f>IF(D126="","",IF(R126="B",AP126,0))</f>
        <v/>
      </c>
      <c r="AT126" s="46">
        <f>IF(D126="","",IF(R126="C",AP126,0))</f>
        <v/>
      </c>
      <c r="AU126" s="47">
        <f>IF(D126="","",IFERROR(AN126/AJ126,0))</f>
        <v/>
      </c>
      <c r="AV126" s="47">
        <f>IF(D126="","",IFERROR(((AO126)/AJ126),0))</f>
        <v/>
      </c>
      <c r="AW126" s="48">
        <f>IF(D126="","",IF(OR(S126="S",NOT(AND(ISNUMBER(AC126),ISNUMBER(AL126),AC126*AL126&gt;=0))),0,AC126*AL126))</f>
        <v/>
      </c>
      <c r="AX126" s="49">
        <f>IFERROR(IF(D126="","",AW126*AG126),0)</f>
        <v/>
      </c>
      <c r="AY126" s="48">
        <f>IF(D126="","",IF(OR(S126="S",NOT(AND(ISNUMBER(AC126),ISNUMBER(AK126),AC126*AK126&gt;=0))),0,AC126*AK126))</f>
        <v/>
      </c>
      <c r="AZ126" s="48">
        <f>IFERROR(IF(D126="","",IF(AY126=0,0,IF(((AY126)-(U126+Y126))&lt;0,0,(AY126)-U126))),0)</f>
        <v/>
      </c>
      <c r="BA126" s="49">
        <f>IF(D126="","",AZ126*AG126)</f>
        <v/>
      </c>
      <c r="BB126" s="49">
        <f>IF(D126="","",IF(OR(R126="A",R126="AA",R126="AAA"),BA126,0))</f>
        <v/>
      </c>
      <c r="BC126" s="49">
        <f>IF(D126="","",IF(R126="B",BA126,0))</f>
        <v/>
      </c>
      <c r="BD126" s="49">
        <f>IF(D126="","",IF(R126="B",BA126,0))</f>
        <v/>
      </c>
      <c r="BE126" s="49">
        <f>IF(D126="","",IF(S126="S",
1,
IF(AC126=0,
1,
IF(
IFERROR(((U126+Y126)*AG126)/((AC126*AK126)*AG126),0)&lt;0,
0,
IF(
IFERROR(((U126+Y126)*AG126)/((AC126*AK126)*AG126),0)&gt;1,
1,
IFERROR(((U126+Y126)*AG126)/((AC126*AK126)*AG126),0)
)
)
)
))</f>
        <v/>
      </c>
      <c r="BF126" s="49">
        <f>IF(D126="","",IF(S126="S",
1,
IF(AC126=0,
1,
IF(
IFERROR(((U126+V126+Y126)*AG126)/((AC126*AK126)*AG126),0)&lt;0,
0,
IF(
IFERROR(((U126+V126+Y126)*AG126)/((AC126*AK126)*AG126),0)&gt;1,
1,
IFERROR(((U126+V126+Y126)*AG126)/((AC126*AK126)*AG126),0)
)
)
)
))</f>
        <v/>
      </c>
      <c r="BG126" s="50">
        <f>IF(D126="","",IF(S126="S",0,IF(AND(ISNUMBER(AC126),ISNUMBER(AM126)),IF(OR(AC126*AM126&lt;0,ISERR(AC126*AM126)),0,AC126*AM126),0)))</f>
        <v/>
      </c>
      <c r="BH126" s="50">
        <f>IF(D126="","",IF(BY126&gt;TODAY()-60,0,IF(Y126&gt;12,MAX(0,(U126+Y126)-BG126),MAX(0,U126-BG126))))</f>
        <v/>
      </c>
      <c r="BI126" s="51">
        <f>IF(D126="","",BH126*AG126)</f>
        <v/>
      </c>
      <c r="BJ126" s="51">
        <f>IF(D126="","",IF(OR(R126="A",R126="AA",R126="AAA"),BI126,0))</f>
        <v/>
      </c>
      <c r="BK126" s="51">
        <f>IF(D126="","",IF(R126="B",BI126,0))</f>
        <v/>
      </c>
      <c r="BL126" s="51">
        <f>IF(D126="","",IF(R126="C",BI126,0))</f>
        <v/>
      </c>
      <c r="BM126" s="51">
        <f>IF(D126="","",IFERROR(MAX(0,MIN(BI126/AP126,1)),0))</f>
        <v/>
      </c>
      <c r="BN126" s="52">
        <f>IF(D126="","",AB126*AG126)</f>
        <v/>
      </c>
      <c r="BO126" s="52">
        <f>IF(D126="","",(U126+V126+X126)*AG126)</f>
        <v/>
      </c>
      <c r="BP126" s="52">
        <f>IF(D126="","",(AB126*3)*AG126)</f>
        <v/>
      </c>
      <c r="BQ126" s="52">
        <f>IF(D126="","",IF(BO126-BP126&gt;0,0,BO126-BP126))</f>
        <v/>
      </c>
      <c r="BR126" s="52">
        <f>IF(D126="","",IF(BO126-BP126-BN126&gt;0,0,BO126-BP126-BN126))</f>
        <v/>
      </c>
      <c r="BS126" s="53">
        <f>IF(D126="","",IFERROR(AB126*AI126,0))</f>
        <v/>
      </c>
      <c r="BT126" s="53">
        <f>IF(D126="","",IFERROR(IF(X126&gt;12, AI126*(U126+V126+X126), AI126*(U126+V126)),0))</f>
        <v/>
      </c>
      <c r="BU126" s="53">
        <f>IF(D126="","",IFERROR(((AB126*3)*AI126),0))</f>
        <v/>
      </c>
      <c r="BV126" s="53">
        <f>IF(D126="","",IF(BT126-BU126&gt;0,0,BT126-BU126))</f>
        <v/>
      </c>
      <c r="BW126" s="53">
        <f>IF(D126="","",IF(BT126-BU126-BS126&gt;0,0,BT126-BU126-BS126))</f>
        <v/>
      </c>
      <c r="BX126" s="36">
        <f>IF(D126="","",IFERROR(VLOOKUP(D126,'produto-entrada-7'!A:M,3,0),"SEM PEDIDO"))</f>
        <v/>
      </c>
      <c r="BY126" s="36">
        <f>IF(D126="","",VLOOKUP(D126,'produto-estoque-total-7'!A:AB,25,0))</f>
        <v/>
      </c>
      <c r="BZ126" s="36">
        <f>IF(D126="","",IFERROR(VLOOKUP(D126,'produto-estoque-total-7'!A:AB,26,0)/100,0))</f>
        <v/>
      </c>
      <c r="CA126" s="36">
        <f>IF(D126="","",IFERROR(VLOOKUP(D126,'produto-estoque-total-7'!A:AB,27,0)/100,0))</f>
        <v/>
      </c>
      <c r="CB126" s="41">
        <f>IF(D126="","",V126*AF126)</f>
        <v/>
      </c>
      <c r="CC126" s="41">
        <f>IF(D126="","",V126*AI126)</f>
        <v/>
      </c>
      <c r="CD126" s="54">
        <f>IF(D126="","",VLOOKUP(D126,'produto-estoque-total-7'!A:AB,28,0))</f>
        <v/>
      </c>
    </row>
    <row r="127">
      <c r="A127" s="36">
        <f>IF(D127="","",VLOOKUP(D127,'produto-estoque-total-7'!A:AB,3,0))</f>
        <v/>
      </c>
      <c r="B127" s="1">
        <f>IF(D127="","",VLOOKUP(D127,'produto-estoque-total-7'!A:AB,12,0))</f>
        <v/>
      </c>
      <c r="C127" s="1">
        <f>IF(D127="","",VLOOKUP(D127,'produto-estoque-total-7'!A:AB,2,0))</f>
        <v/>
      </c>
      <c r="D127" s="37">
        <f>IFERROR(IF('produto-estoque-total-7'!A126="","",'produto-estoque-total-7'!A126),"")</f>
        <v/>
      </c>
      <c r="E127" s="1">
        <f>IF(D127="","",VLOOKUP(D127,'produto-estoque-total-7'!A:AB,4,0))</f>
        <v/>
      </c>
      <c r="F127" s="36">
        <f>IF(D127="","",VLOOKUP(D127,'produto-estoque-total-7'!A:AB,13,0))</f>
        <v/>
      </c>
      <c r="G127" s="1">
        <f>IF(F127="","",VLOOKUP(F127,'FORNECEDORES X COMPRADOR'!A:D,4,0))</f>
        <v/>
      </c>
      <c r="H127" s="1">
        <f>IF(F127="","",VLOOKUP(F127,'FORNECEDORES X COMPRADOR'!A:E,5,0))</f>
        <v/>
      </c>
      <c r="I127" s="36">
        <f>IF(D127="","",VLOOKUP(D127,'produto-estoque-total-7'!A:AB,15,0))</f>
        <v/>
      </c>
      <c r="J127" s="36">
        <f>IF(D127="","",VLOOKUP(D127,'produto-estoque-total-7'!A:AB,19,0))</f>
        <v/>
      </c>
      <c r="K127" s="1">
        <f>IF(D127="","",VLOOKUP(D127,'produto-estoque-total-7'!A:AB,20,0))</f>
        <v/>
      </c>
      <c r="L127" s="36">
        <f>IF(D127="","",VLOOKUP(D127,'produto-estoque-total-7'!A:AB,17,0))</f>
        <v/>
      </c>
      <c r="M127" s="1">
        <f>IF(D127="","",VLOOKUP(D127,'produto-estoque-total-7'!A:AB,18,0))</f>
        <v/>
      </c>
      <c r="N127" s="36">
        <f>IF(D127="","",VLOOKUP(D127,'produto-estoque-total-7'!A:AB,21,0))</f>
        <v/>
      </c>
      <c r="O127" s="1">
        <f>IF(D127="","",VLOOKUP(D127,'produto-estoque-total-7'!A:AB,22,0))</f>
        <v/>
      </c>
      <c r="P127" s="36">
        <f>IF(D127="","",VLOOKUP(D127,'produto-estoque-total-7'!A:AB,23,0))</f>
        <v/>
      </c>
      <c r="Q127" s="1">
        <f>IF(D127="","",VLOOKUP(D127,'produto-estoque-total-7'!A:AB,24,0))</f>
        <v/>
      </c>
      <c r="R127" s="38">
        <f>IFERROR(IF(D127="","",VLOOKUP(D127,'produto-venda-7'!B:N,13,0)),"C")</f>
        <v/>
      </c>
      <c r="S127" s="39">
        <f>IF(D127="","",VLOOKUP(D127,'produto-estoque-total-7'!A:AB,6,0))</f>
        <v/>
      </c>
      <c r="T127" s="39">
        <f>IF(D127="","",VLOOKUP(D127,'produto-estoque-total-7'!A:AB,5,0))</f>
        <v/>
      </c>
      <c r="U127" s="40">
        <f>IF(D127="","",VLOOKUP(D127,'produto-estoque-total-7'!A:AB,11,0))</f>
        <v/>
      </c>
      <c r="V127" s="41">
        <f>IF(D127="","",IFERROR(VLOOKUP(D127,'produto-entrada-7'!A:M,10,0),0))</f>
        <v/>
      </c>
      <c r="W127" s="42" t="n"/>
      <c r="X127" s="39">
        <f>IF(D127="","",VLOOKUP(D127,'produto-estoque-total-7'!A:AB,8,0))</f>
        <v/>
      </c>
      <c r="Y127" s="39">
        <f>IF(D127="","",VLOOKUP(D127,'produto-estoque-total-7'!A:AB,9,0))</f>
        <v/>
      </c>
      <c r="Z127" s="39">
        <f>IF(D127="","",VLOOKUP(D127,'produto-estoque-total-7'!A:AB,10,0))</f>
        <v/>
      </c>
      <c r="AA127" s="39">
        <f>IFERROR(IF(D127="","",VLOOKUP(D127,'produto-venda-7'!B:N,4,0)),0)</f>
        <v/>
      </c>
      <c r="AB127" s="39">
        <f>IFERROR(IF(D127="","",VLOOKUP(D127,'produto-venda-7'!B:N,5,0)),0)</f>
        <v/>
      </c>
      <c r="AC127" s="39">
        <f>IF(D127="","",IFERROR(AA127/90,0))</f>
        <v/>
      </c>
      <c r="AD127" s="36">
        <f>IF(D127="","",IFERROR(VLOOKUP(D127,'produto-entrada-7'!A:M,4,0),0))</f>
        <v/>
      </c>
      <c r="AE127" s="36">
        <f>IFERROR(IF(D127="","",VLOOKUP(D127,'produto-venda-7'!B:N,10,0)),0)</f>
        <v/>
      </c>
      <c r="AF127" s="36">
        <f>IF(D127="","",IFERROR(VLOOKUP(D127,'produto-entrada-7'!A:M,11,0),0))</f>
        <v/>
      </c>
      <c r="AG127" s="1">
        <f>IF(D127="","",IFERROR(VLOOKUP(D127,'produto-entrada-7'!A:M,12,0),0))</f>
        <v/>
      </c>
      <c r="AH127" s="1">
        <f>IF(D127="","",IFERROR(VLOOKUP(D127,'produto-entrada-7'!A:M,13,0),0))</f>
        <v/>
      </c>
      <c r="AI127" s="36">
        <f>IFERROR(IF(D127="","",VLOOKUP(D127,'produto-venda-7'!B:N,11,0)),0)</f>
        <v/>
      </c>
      <c r="AJ127" s="43">
        <f>IF(D127="","",IFERROR(AI127*AB127,0))</f>
        <v/>
      </c>
      <c r="AK127" s="44">
        <f>IFERROR(IF(D127="","",VLOOKUP(F127,'ANALISE FORNECEDOR'!$A:$I,8,0)),"")</f>
        <v/>
      </c>
      <c r="AL127" s="44">
        <f>IF(D127="","",AVERAGE(AM127,AK127))</f>
        <v/>
      </c>
      <c r="AM127" s="44">
        <f>IFERROR(IF(D127="","",VLOOKUP(F127,'ANALISE FORNECEDOR'!$A:$I,9,0)),"")</f>
        <v/>
      </c>
      <c r="AN127" s="45">
        <f>IF(D127="","",IF(Y127&gt;12,AI127*(U127+Y127),AI127*U127))</f>
        <v/>
      </c>
      <c r="AO127" s="45">
        <f>IF(D127="","",IF(Y127&gt;12,AI127*(U127+V127+Y127),AI127*(U127+V127)))</f>
        <v/>
      </c>
      <c r="AP127" s="46">
        <f>IF(D127="","",IF(Y127&gt;12,AG127*(U127+Y127),AG127*U127))</f>
        <v/>
      </c>
      <c r="AQ127" s="46">
        <f>IF(D127="","",IF(Y127&gt;12,AG127*(U127+V127+Y127),AG127*(U127+V127)))</f>
        <v/>
      </c>
      <c r="AR127" s="46">
        <f>IF(D127="","",IF(OR(R127="A",R127="AA",R127="AAA"),AP127,0))</f>
        <v/>
      </c>
      <c r="AS127" s="46">
        <f>IF(D127="","",IF(R127="B",AP127,0))</f>
        <v/>
      </c>
      <c r="AT127" s="46">
        <f>IF(D127="","",IF(R127="C",AP127,0))</f>
        <v/>
      </c>
      <c r="AU127" s="47">
        <f>IF(D127="","",IFERROR(AN127/AJ127,0))</f>
        <v/>
      </c>
      <c r="AV127" s="47">
        <f>IF(D127="","",IFERROR(((AO127)/AJ127),0))</f>
        <v/>
      </c>
      <c r="AW127" s="48">
        <f>IF(D127="","",IF(OR(S127="S",NOT(AND(ISNUMBER(AC127),ISNUMBER(AL127),AC127*AL127&gt;=0))),0,AC127*AL127))</f>
        <v/>
      </c>
      <c r="AX127" s="49">
        <f>IFERROR(IF(D127="","",AW127*AG127),0)</f>
        <v/>
      </c>
      <c r="AY127" s="48">
        <f>IF(D127="","",IF(OR(S127="S",NOT(AND(ISNUMBER(AC127),ISNUMBER(AK127),AC127*AK127&gt;=0))),0,AC127*AK127))</f>
        <v/>
      </c>
      <c r="AZ127" s="48">
        <f>IFERROR(IF(D127="","",IF(AY127=0,0,IF(((AY127)-(U127+Y127))&lt;0,0,(AY127)-U127))),0)</f>
        <v/>
      </c>
      <c r="BA127" s="49">
        <f>IF(D127="","",AZ127*AG127)</f>
        <v/>
      </c>
      <c r="BB127" s="49">
        <f>IF(D127="","",IF(OR(R127="A",R127="AA",R127="AAA"),BA127,0))</f>
        <v/>
      </c>
      <c r="BC127" s="49">
        <f>IF(D127="","",IF(R127="B",BA127,0))</f>
        <v/>
      </c>
      <c r="BD127" s="49">
        <f>IF(D127="","",IF(R127="B",BA127,0))</f>
        <v/>
      </c>
      <c r="BE127" s="49">
        <f>IF(D127="","",IF(S127="S",
1,
IF(AC127=0,
1,
IF(
IFERROR(((U127+Y127)*AG127)/((AC127*AK127)*AG127),0)&lt;0,
0,
IF(
IFERROR(((U127+Y127)*AG127)/((AC127*AK127)*AG127),0)&gt;1,
1,
IFERROR(((U127+Y127)*AG127)/((AC127*AK127)*AG127),0)
)
)
)
))</f>
        <v/>
      </c>
      <c r="BF127" s="49">
        <f>IF(D127="","",IF(S127="S",
1,
IF(AC127=0,
1,
IF(
IFERROR(((U127+V127+Y127)*AG127)/((AC127*AK127)*AG127),0)&lt;0,
0,
IF(
IFERROR(((U127+V127+Y127)*AG127)/((AC127*AK127)*AG127),0)&gt;1,
1,
IFERROR(((U127+V127+Y127)*AG127)/((AC127*AK127)*AG127),0)
)
)
)
))</f>
        <v/>
      </c>
      <c r="BG127" s="50">
        <f>IF(D127="","",IF(S127="S",0,IF(AND(ISNUMBER(AC127),ISNUMBER(AM127)),IF(OR(AC127*AM127&lt;0,ISERR(AC127*AM127)),0,AC127*AM127),0)))</f>
        <v/>
      </c>
      <c r="BH127" s="50">
        <f>IF(D127="","",IF(BY127&gt;TODAY()-60,0,IF(Y127&gt;12,MAX(0,(U127+Y127)-BG127),MAX(0,U127-BG127))))</f>
        <v/>
      </c>
      <c r="BI127" s="51">
        <f>IF(D127="","",BH127*AG127)</f>
        <v/>
      </c>
      <c r="BJ127" s="51">
        <f>IF(D127="","",IF(OR(R127="A",R127="AA",R127="AAA"),BI127,0))</f>
        <v/>
      </c>
      <c r="BK127" s="51">
        <f>IF(D127="","",IF(R127="B",BI127,0))</f>
        <v/>
      </c>
      <c r="BL127" s="51">
        <f>IF(D127="","",IF(R127="C",BI127,0))</f>
        <v/>
      </c>
      <c r="BM127" s="51">
        <f>IF(D127="","",IFERROR(MAX(0,MIN(BI127/AP127,1)),0))</f>
        <v/>
      </c>
      <c r="BN127" s="52">
        <f>IF(D127="","",AB127*AG127)</f>
        <v/>
      </c>
      <c r="BO127" s="52">
        <f>IF(D127="","",(U127+V127+X127)*AG127)</f>
        <v/>
      </c>
      <c r="BP127" s="52">
        <f>IF(D127="","",(AB127*3)*AG127)</f>
        <v/>
      </c>
      <c r="BQ127" s="52">
        <f>IF(D127="","",IF(BO127-BP127&gt;0,0,BO127-BP127))</f>
        <v/>
      </c>
      <c r="BR127" s="52">
        <f>IF(D127="","",IF(BO127-BP127-BN127&gt;0,0,BO127-BP127-BN127))</f>
        <v/>
      </c>
      <c r="BS127" s="53">
        <f>IF(D127="","",IFERROR(AB127*AI127,0))</f>
        <v/>
      </c>
      <c r="BT127" s="53">
        <f>IF(D127="","",IFERROR(IF(X127&gt;12, AI127*(U127+V127+X127), AI127*(U127+V127)),0))</f>
        <v/>
      </c>
      <c r="BU127" s="53">
        <f>IF(D127="","",IFERROR(((AB127*3)*AI127),0))</f>
        <v/>
      </c>
      <c r="BV127" s="53">
        <f>IF(D127="","",IF(BT127-BU127&gt;0,0,BT127-BU127))</f>
        <v/>
      </c>
      <c r="BW127" s="53">
        <f>IF(D127="","",IF(BT127-BU127-BS127&gt;0,0,BT127-BU127-BS127))</f>
        <v/>
      </c>
      <c r="BX127" s="36">
        <f>IF(D127="","",IFERROR(VLOOKUP(D127,'produto-entrada-7'!A:M,3,0),"SEM PEDIDO"))</f>
        <v/>
      </c>
      <c r="BY127" s="36">
        <f>IF(D127="","",VLOOKUP(D127,'produto-estoque-total-7'!A:AB,25,0))</f>
        <v/>
      </c>
      <c r="BZ127" s="36">
        <f>IF(D127="","",IFERROR(VLOOKUP(D127,'produto-estoque-total-7'!A:AB,26,0)/100,0))</f>
        <v/>
      </c>
      <c r="CA127" s="36">
        <f>IF(D127="","",IFERROR(VLOOKUP(D127,'produto-estoque-total-7'!A:AB,27,0)/100,0))</f>
        <v/>
      </c>
      <c r="CB127" s="41">
        <f>IF(D127="","",V127*AF127)</f>
        <v/>
      </c>
      <c r="CC127" s="41">
        <f>IF(D127="","",V127*AI127)</f>
        <v/>
      </c>
      <c r="CD127" s="54">
        <f>IF(D127="","",VLOOKUP(D127,'produto-estoque-total-7'!A:AB,28,0))</f>
        <v/>
      </c>
    </row>
    <row r="128">
      <c r="A128" s="36">
        <f>IF(D128="","",VLOOKUP(D128,'produto-estoque-total-7'!A:AB,3,0))</f>
        <v/>
      </c>
      <c r="B128" s="1">
        <f>IF(D128="","",VLOOKUP(D128,'produto-estoque-total-7'!A:AB,12,0))</f>
        <v/>
      </c>
      <c r="C128" s="1">
        <f>IF(D128="","",VLOOKUP(D128,'produto-estoque-total-7'!A:AB,2,0))</f>
        <v/>
      </c>
      <c r="D128" s="37">
        <f>IFERROR(IF('produto-estoque-total-7'!A127="","",'produto-estoque-total-7'!A127),"")</f>
        <v/>
      </c>
      <c r="E128" s="1">
        <f>IF(D128="","",VLOOKUP(D128,'produto-estoque-total-7'!A:AB,4,0))</f>
        <v/>
      </c>
      <c r="F128" s="36">
        <f>IF(D128="","",VLOOKUP(D128,'produto-estoque-total-7'!A:AB,13,0))</f>
        <v/>
      </c>
      <c r="G128" s="1">
        <f>IF(F128="","",VLOOKUP(F128,'FORNECEDORES X COMPRADOR'!A:D,4,0))</f>
        <v/>
      </c>
      <c r="H128" s="1">
        <f>IF(F128="","",VLOOKUP(F128,'FORNECEDORES X COMPRADOR'!A:E,5,0))</f>
        <v/>
      </c>
      <c r="I128" s="36">
        <f>IF(D128="","",VLOOKUP(D128,'produto-estoque-total-7'!A:AB,15,0))</f>
        <v/>
      </c>
      <c r="J128" s="36">
        <f>IF(D128="","",VLOOKUP(D128,'produto-estoque-total-7'!A:AB,19,0))</f>
        <v/>
      </c>
      <c r="K128" s="1">
        <f>IF(D128="","",VLOOKUP(D128,'produto-estoque-total-7'!A:AB,20,0))</f>
        <v/>
      </c>
      <c r="L128" s="36">
        <f>IF(D128="","",VLOOKUP(D128,'produto-estoque-total-7'!A:AB,17,0))</f>
        <v/>
      </c>
      <c r="M128" s="1">
        <f>IF(D128="","",VLOOKUP(D128,'produto-estoque-total-7'!A:AB,18,0))</f>
        <v/>
      </c>
      <c r="N128" s="36">
        <f>IF(D128="","",VLOOKUP(D128,'produto-estoque-total-7'!A:AB,21,0))</f>
        <v/>
      </c>
      <c r="O128" s="1">
        <f>IF(D128="","",VLOOKUP(D128,'produto-estoque-total-7'!A:AB,22,0))</f>
        <v/>
      </c>
      <c r="P128" s="36">
        <f>IF(D128="","",VLOOKUP(D128,'produto-estoque-total-7'!A:AB,23,0))</f>
        <v/>
      </c>
      <c r="Q128" s="1">
        <f>IF(D128="","",VLOOKUP(D128,'produto-estoque-total-7'!A:AB,24,0))</f>
        <v/>
      </c>
      <c r="R128" s="38">
        <f>IFERROR(IF(D128="","",VLOOKUP(D128,'produto-venda-7'!B:N,13,0)),"C")</f>
        <v/>
      </c>
      <c r="S128" s="39">
        <f>IF(D128="","",VLOOKUP(D128,'produto-estoque-total-7'!A:AB,6,0))</f>
        <v/>
      </c>
      <c r="T128" s="39">
        <f>IF(D128="","",VLOOKUP(D128,'produto-estoque-total-7'!A:AB,5,0))</f>
        <v/>
      </c>
      <c r="U128" s="40">
        <f>IF(D128="","",VLOOKUP(D128,'produto-estoque-total-7'!A:AB,11,0))</f>
        <v/>
      </c>
      <c r="V128" s="41">
        <f>IF(D128="","",IFERROR(VLOOKUP(D128,'produto-entrada-7'!A:M,10,0),0))</f>
        <v/>
      </c>
      <c r="W128" s="42" t="n"/>
      <c r="X128" s="39">
        <f>IF(D128="","",VLOOKUP(D128,'produto-estoque-total-7'!A:AB,8,0))</f>
        <v/>
      </c>
      <c r="Y128" s="39">
        <f>IF(D128="","",VLOOKUP(D128,'produto-estoque-total-7'!A:AB,9,0))</f>
        <v/>
      </c>
      <c r="Z128" s="39">
        <f>IF(D128="","",VLOOKUP(D128,'produto-estoque-total-7'!A:AB,10,0))</f>
        <v/>
      </c>
      <c r="AA128" s="39">
        <f>IFERROR(IF(D128="","",VLOOKUP(D128,'produto-venda-7'!B:N,4,0)),0)</f>
        <v/>
      </c>
      <c r="AB128" s="39">
        <f>IFERROR(IF(D128="","",VLOOKUP(D128,'produto-venda-7'!B:N,5,0)),0)</f>
        <v/>
      </c>
      <c r="AC128" s="39">
        <f>IF(D128="","",IFERROR(AA128/90,0))</f>
        <v/>
      </c>
      <c r="AD128" s="36">
        <f>IF(D128="","",IFERROR(VLOOKUP(D128,'produto-entrada-7'!A:M,4,0),0))</f>
        <v/>
      </c>
      <c r="AE128" s="36">
        <f>IFERROR(IF(D128="","",VLOOKUP(D128,'produto-venda-7'!B:N,10,0)),0)</f>
        <v/>
      </c>
      <c r="AF128" s="36">
        <f>IF(D128="","",IFERROR(VLOOKUP(D128,'produto-entrada-7'!A:M,11,0),0))</f>
        <v/>
      </c>
      <c r="AG128" s="1">
        <f>IF(D128="","",IFERROR(VLOOKUP(D128,'produto-entrada-7'!A:M,12,0),0))</f>
        <v/>
      </c>
      <c r="AH128" s="1">
        <f>IF(D128="","",IFERROR(VLOOKUP(D128,'produto-entrada-7'!A:M,13,0),0))</f>
        <v/>
      </c>
      <c r="AI128" s="36">
        <f>IFERROR(IF(D128="","",VLOOKUP(D128,'produto-venda-7'!B:N,11,0)),0)</f>
        <v/>
      </c>
      <c r="AJ128" s="43">
        <f>IF(D128="","",IFERROR(AI128*AB128,0))</f>
        <v/>
      </c>
      <c r="AK128" s="44">
        <f>IFERROR(IF(D128="","",VLOOKUP(F128,'ANALISE FORNECEDOR'!$A:$I,8,0)),"")</f>
        <v/>
      </c>
      <c r="AL128" s="44">
        <f>IF(D128="","",AVERAGE(AM128,AK128))</f>
        <v/>
      </c>
      <c r="AM128" s="44">
        <f>IFERROR(IF(D128="","",VLOOKUP(F128,'ANALISE FORNECEDOR'!$A:$I,9,0)),"")</f>
        <v/>
      </c>
      <c r="AN128" s="45">
        <f>IF(D128="","",IF(Y128&gt;12,AI128*(U128+Y128),AI128*U128))</f>
        <v/>
      </c>
      <c r="AO128" s="45">
        <f>IF(D128="","",IF(Y128&gt;12,AI128*(U128+V128+Y128),AI128*(U128+V128)))</f>
        <v/>
      </c>
      <c r="AP128" s="46">
        <f>IF(D128="","",IF(Y128&gt;12,AG128*(U128+Y128),AG128*U128))</f>
        <v/>
      </c>
      <c r="AQ128" s="46">
        <f>IF(D128="","",IF(Y128&gt;12,AG128*(U128+V128+Y128),AG128*(U128+V128)))</f>
        <v/>
      </c>
      <c r="AR128" s="46">
        <f>IF(D128="","",IF(OR(R128="A",R128="AA",R128="AAA"),AP128,0))</f>
        <v/>
      </c>
      <c r="AS128" s="46">
        <f>IF(D128="","",IF(R128="B",AP128,0))</f>
        <v/>
      </c>
      <c r="AT128" s="46">
        <f>IF(D128="","",IF(R128="C",AP128,0))</f>
        <v/>
      </c>
      <c r="AU128" s="47">
        <f>IF(D128="","",IFERROR(AN128/AJ128,0))</f>
        <v/>
      </c>
      <c r="AV128" s="47">
        <f>IF(D128="","",IFERROR(((AO128)/AJ128),0))</f>
        <v/>
      </c>
      <c r="AW128" s="48">
        <f>IF(D128="","",IF(OR(S128="S",NOT(AND(ISNUMBER(AC128),ISNUMBER(AL128),AC128*AL128&gt;=0))),0,AC128*AL128))</f>
        <v/>
      </c>
      <c r="AX128" s="49">
        <f>IFERROR(IF(D128="","",AW128*AG128),0)</f>
        <v/>
      </c>
      <c r="AY128" s="48">
        <f>IF(D128="","",IF(OR(S128="S",NOT(AND(ISNUMBER(AC128),ISNUMBER(AK128),AC128*AK128&gt;=0))),0,AC128*AK128))</f>
        <v/>
      </c>
      <c r="AZ128" s="48">
        <f>IFERROR(IF(D128="","",IF(AY128=0,0,IF(((AY128)-(U128+Y128))&lt;0,0,(AY128)-U128))),0)</f>
        <v/>
      </c>
      <c r="BA128" s="49">
        <f>IF(D128="","",AZ128*AG128)</f>
        <v/>
      </c>
      <c r="BB128" s="49">
        <f>IF(D128="","",IF(OR(R128="A",R128="AA",R128="AAA"),BA128,0))</f>
        <v/>
      </c>
      <c r="BC128" s="49">
        <f>IF(D128="","",IF(R128="B",BA128,0))</f>
        <v/>
      </c>
      <c r="BD128" s="49">
        <f>IF(D128="","",IF(R128="B",BA128,0))</f>
        <v/>
      </c>
      <c r="BE128" s="49">
        <f>IF(D128="","",IF(S128="S",
1,
IF(AC128=0,
1,
IF(
IFERROR(((U128+Y128)*AG128)/((AC128*AK128)*AG128),0)&lt;0,
0,
IF(
IFERROR(((U128+Y128)*AG128)/((AC128*AK128)*AG128),0)&gt;1,
1,
IFERROR(((U128+Y128)*AG128)/((AC128*AK128)*AG128),0)
)
)
)
))</f>
        <v/>
      </c>
      <c r="BF128" s="49">
        <f>IF(D128="","",IF(S128="S",
1,
IF(AC128=0,
1,
IF(
IFERROR(((U128+V128+Y128)*AG128)/((AC128*AK128)*AG128),0)&lt;0,
0,
IF(
IFERROR(((U128+V128+Y128)*AG128)/((AC128*AK128)*AG128),0)&gt;1,
1,
IFERROR(((U128+V128+Y128)*AG128)/((AC128*AK128)*AG128),0)
)
)
)
))</f>
        <v/>
      </c>
      <c r="BG128" s="50">
        <f>IF(D128="","",IF(S128="S",0,IF(AND(ISNUMBER(AC128),ISNUMBER(AM128)),IF(OR(AC128*AM128&lt;0,ISERR(AC128*AM128)),0,AC128*AM128),0)))</f>
        <v/>
      </c>
      <c r="BH128" s="50">
        <f>IF(D128="","",IF(BY128&gt;TODAY()-60,0,IF(Y128&gt;12,MAX(0,(U128+Y128)-BG128),MAX(0,U128-BG128))))</f>
        <v/>
      </c>
      <c r="BI128" s="51">
        <f>IF(D128="","",BH128*AG128)</f>
        <v/>
      </c>
      <c r="BJ128" s="51">
        <f>IF(D128="","",IF(OR(R128="A",R128="AA",R128="AAA"),BI128,0))</f>
        <v/>
      </c>
      <c r="BK128" s="51">
        <f>IF(D128="","",IF(R128="B",BI128,0))</f>
        <v/>
      </c>
      <c r="BL128" s="51">
        <f>IF(D128="","",IF(R128="C",BI128,0))</f>
        <v/>
      </c>
      <c r="BM128" s="51">
        <f>IF(D128="","",IFERROR(MAX(0,MIN(BI128/AP128,1)),0))</f>
        <v/>
      </c>
      <c r="BN128" s="52">
        <f>IF(D128="","",AB128*AG128)</f>
        <v/>
      </c>
      <c r="BO128" s="52">
        <f>IF(D128="","",(U128+V128+X128)*AG128)</f>
        <v/>
      </c>
      <c r="BP128" s="52">
        <f>IF(D128="","",(AB128*3)*AG128)</f>
        <v/>
      </c>
      <c r="BQ128" s="52">
        <f>IF(D128="","",IF(BO128-BP128&gt;0,0,BO128-BP128))</f>
        <v/>
      </c>
      <c r="BR128" s="52">
        <f>IF(D128="","",IF(BO128-BP128-BN128&gt;0,0,BO128-BP128-BN128))</f>
        <v/>
      </c>
      <c r="BS128" s="53">
        <f>IF(D128="","",IFERROR(AB128*AI128,0))</f>
        <v/>
      </c>
      <c r="BT128" s="53">
        <f>IF(D128="","",IFERROR(IF(X128&gt;12, AI128*(U128+V128+X128), AI128*(U128+V128)),0))</f>
        <v/>
      </c>
      <c r="BU128" s="53">
        <f>IF(D128="","",IFERROR(((AB128*3)*AI128),0))</f>
        <v/>
      </c>
      <c r="BV128" s="53">
        <f>IF(D128="","",IF(BT128-BU128&gt;0,0,BT128-BU128))</f>
        <v/>
      </c>
      <c r="BW128" s="53">
        <f>IF(D128="","",IF(BT128-BU128-BS128&gt;0,0,BT128-BU128-BS128))</f>
        <v/>
      </c>
      <c r="BX128" s="36">
        <f>IF(D128="","",IFERROR(VLOOKUP(D128,'produto-entrada-7'!A:M,3,0),"SEM PEDIDO"))</f>
        <v/>
      </c>
      <c r="BY128" s="36">
        <f>IF(D128="","",VLOOKUP(D128,'produto-estoque-total-7'!A:AB,25,0))</f>
        <v/>
      </c>
      <c r="BZ128" s="36">
        <f>IF(D128="","",IFERROR(VLOOKUP(D128,'produto-estoque-total-7'!A:AB,26,0)/100,0))</f>
        <v/>
      </c>
      <c r="CA128" s="36">
        <f>IF(D128="","",IFERROR(VLOOKUP(D128,'produto-estoque-total-7'!A:AB,27,0)/100,0))</f>
        <v/>
      </c>
      <c r="CB128" s="41">
        <f>IF(D128="","",V128*AF128)</f>
        <v/>
      </c>
      <c r="CC128" s="41">
        <f>IF(D128="","",V128*AI128)</f>
        <v/>
      </c>
      <c r="CD128" s="54">
        <f>IF(D128="","",VLOOKUP(D128,'produto-estoque-total-7'!A:AB,28,0))</f>
        <v/>
      </c>
    </row>
    <row r="129">
      <c r="A129" s="36">
        <f>IF(D129="","",VLOOKUP(D129,'produto-estoque-total-7'!A:AB,3,0))</f>
        <v/>
      </c>
      <c r="B129" s="1">
        <f>IF(D129="","",VLOOKUP(D129,'produto-estoque-total-7'!A:AB,12,0))</f>
        <v/>
      </c>
      <c r="C129" s="1">
        <f>IF(D129="","",VLOOKUP(D129,'produto-estoque-total-7'!A:AB,2,0))</f>
        <v/>
      </c>
      <c r="D129" s="37">
        <f>IFERROR(IF('produto-estoque-total-7'!A128="","",'produto-estoque-total-7'!A128),"")</f>
        <v/>
      </c>
      <c r="E129" s="1">
        <f>IF(D129="","",VLOOKUP(D129,'produto-estoque-total-7'!A:AB,4,0))</f>
        <v/>
      </c>
      <c r="F129" s="36">
        <f>IF(D129="","",VLOOKUP(D129,'produto-estoque-total-7'!A:AB,13,0))</f>
        <v/>
      </c>
      <c r="G129" s="1">
        <f>IF(F129="","",VLOOKUP(F129,'FORNECEDORES X COMPRADOR'!A:D,4,0))</f>
        <v/>
      </c>
      <c r="H129" s="1">
        <f>IF(F129="","",VLOOKUP(F129,'FORNECEDORES X COMPRADOR'!A:E,5,0))</f>
        <v/>
      </c>
      <c r="I129" s="36">
        <f>IF(D129="","",VLOOKUP(D129,'produto-estoque-total-7'!A:AB,15,0))</f>
        <v/>
      </c>
      <c r="J129" s="36">
        <f>IF(D129="","",VLOOKUP(D129,'produto-estoque-total-7'!A:AB,19,0))</f>
        <v/>
      </c>
      <c r="K129" s="1">
        <f>IF(D129="","",VLOOKUP(D129,'produto-estoque-total-7'!A:AB,20,0))</f>
        <v/>
      </c>
      <c r="L129" s="36">
        <f>IF(D129="","",VLOOKUP(D129,'produto-estoque-total-7'!A:AB,17,0))</f>
        <v/>
      </c>
      <c r="M129" s="1">
        <f>IF(D129="","",VLOOKUP(D129,'produto-estoque-total-7'!A:AB,18,0))</f>
        <v/>
      </c>
      <c r="N129" s="36">
        <f>IF(D129="","",VLOOKUP(D129,'produto-estoque-total-7'!A:AB,21,0))</f>
        <v/>
      </c>
      <c r="O129" s="1">
        <f>IF(D129="","",VLOOKUP(D129,'produto-estoque-total-7'!A:AB,22,0))</f>
        <v/>
      </c>
      <c r="P129" s="36">
        <f>IF(D129="","",VLOOKUP(D129,'produto-estoque-total-7'!A:AB,23,0))</f>
        <v/>
      </c>
      <c r="Q129" s="1">
        <f>IF(D129="","",VLOOKUP(D129,'produto-estoque-total-7'!A:AB,24,0))</f>
        <v/>
      </c>
      <c r="R129" s="38">
        <f>IFERROR(IF(D129="","",VLOOKUP(D129,'produto-venda-7'!B:N,13,0)),"C")</f>
        <v/>
      </c>
      <c r="S129" s="39">
        <f>IF(D129="","",VLOOKUP(D129,'produto-estoque-total-7'!A:AB,6,0))</f>
        <v/>
      </c>
      <c r="T129" s="39">
        <f>IF(D129="","",VLOOKUP(D129,'produto-estoque-total-7'!A:AB,5,0))</f>
        <v/>
      </c>
      <c r="U129" s="40">
        <f>IF(D129="","",VLOOKUP(D129,'produto-estoque-total-7'!A:AB,11,0))</f>
        <v/>
      </c>
      <c r="V129" s="41">
        <f>IF(D129="","",IFERROR(VLOOKUP(D129,'produto-entrada-7'!A:M,10,0),0))</f>
        <v/>
      </c>
      <c r="W129" s="42" t="n"/>
      <c r="X129" s="39">
        <f>IF(D129="","",VLOOKUP(D129,'produto-estoque-total-7'!A:AB,8,0))</f>
        <v/>
      </c>
      <c r="Y129" s="39">
        <f>IF(D129="","",VLOOKUP(D129,'produto-estoque-total-7'!A:AB,9,0))</f>
        <v/>
      </c>
      <c r="Z129" s="39">
        <f>IF(D129="","",VLOOKUP(D129,'produto-estoque-total-7'!A:AB,10,0))</f>
        <v/>
      </c>
      <c r="AA129" s="39">
        <f>IFERROR(IF(D129="","",VLOOKUP(D129,'produto-venda-7'!B:N,4,0)),0)</f>
        <v/>
      </c>
      <c r="AB129" s="39">
        <f>IFERROR(IF(D129="","",VLOOKUP(D129,'produto-venda-7'!B:N,5,0)),0)</f>
        <v/>
      </c>
      <c r="AC129" s="39">
        <f>IF(D129="","",IFERROR(AA129/90,0))</f>
        <v/>
      </c>
      <c r="AD129" s="36">
        <f>IF(D129="","",IFERROR(VLOOKUP(D129,'produto-entrada-7'!A:M,4,0),0))</f>
        <v/>
      </c>
      <c r="AE129" s="36">
        <f>IFERROR(IF(D129="","",VLOOKUP(D129,'produto-venda-7'!B:N,10,0)),0)</f>
        <v/>
      </c>
      <c r="AF129" s="36">
        <f>IF(D129="","",IFERROR(VLOOKUP(D129,'produto-entrada-7'!A:M,11,0),0))</f>
        <v/>
      </c>
      <c r="AG129" s="1">
        <f>IF(D129="","",IFERROR(VLOOKUP(D129,'produto-entrada-7'!A:M,12,0),0))</f>
        <v/>
      </c>
      <c r="AH129" s="1">
        <f>IF(D129="","",IFERROR(VLOOKUP(D129,'produto-entrada-7'!A:M,13,0),0))</f>
        <v/>
      </c>
      <c r="AI129" s="36">
        <f>IFERROR(IF(D129="","",VLOOKUP(D129,'produto-venda-7'!B:N,11,0)),0)</f>
        <v/>
      </c>
      <c r="AJ129" s="43">
        <f>IF(D129="","",IFERROR(AI129*AB129,0))</f>
        <v/>
      </c>
      <c r="AK129" s="44">
        <f>IFERROR(IF(D129="","",VLOOKUP(F129,'ANALISE FORNECEDOR'!$A:$I,8,0)),"")</f>
        <v/>
      </c>
      <c r="AL129" s="44">
        <f>IF(D129="","",AVERAGE(AM129,AK129))</f>
        <v/>
      </c>
      <c r="AM129" s="44">
        <f>IFERROR(IF(D129="","",VLOOKUP(F129,'ANALISE FORNECEDOR'!$A:$I,9,0)),"")</f>
        <v/>
      </c>
      <c r="AN129" s="45">
        <f>IF(D129="","",IF(Y129&gt;12,AI129*(U129+Y129),AI129*U129))</f>
        <v/>
      </c>
      <c r="AO129" s="45">
        <f>IF(D129="","",IF(Y129&gt;12,AI129*(U129+V129+Y129),AI129*(U129+V129)))</f>
        <v/>
      </c>
      <c r="AP129" s="46">
        <f>IF(D129="","",IF(Y129&gt;12,AG129*(U129+Y129),AG129*U129))</f>
        <v/>
      </c>
      <c r="AQ129" s="46">
        <f>IF(D129="","",IF(Y129&gt;12,AG129*(U129+V129+Y129),AG129*(U129+V129)))</f>
        <v/>
      </c>
      <c r="AR129" s="46">
        <f>IF(D129="","",IF(OR(R129="A",R129="AA",R129="AAA"),AP129,0))</f>
        <v/>
      </c>
      <c r="AS129" s="46">
        <f>IF(D129="","",IF(R129="B",AP129,0))</f>
        <v/>
      </c>
      <c r="AT129" s="46">
        <f>IF(D129="","",IF(R129="C",AP129,0))</f>
        <v/>
      </c>
      <c r="AU129" s="47">
        <f>IF(D129="","",IFERROR(AN129/AJ129,0))</f>
        <v/>
      </c>
      <c r="AV129" s="47">
        <f>IF(D129="","",IFERROR(((AO129)/AJ129),0))</f>
        <v/>
      </c>
      <c r="AW129" s="48">
        <f>IF(D129="","",IF(OR(S129="S",NOT(AND(ISNUMBER(AC129),ISNUMBER(AL129),AC129*AL129&gt;=0))),0,AC129*AL129))</f>
        <v/>
      </c>
      <c r="AX129" s="49">
        <f>IFERROR(IF(D129="","",AW129*AG129),0)</f>
        <v/>
      </c>
      <c r="AY129" s="48">
        <f>IF(D129="","",IF(OR(S129="S",NOT(AND(ISNUMBER(AC129),ISNUMBER(AK129),AC129*AK129&gt;=0))),0,AC129*AK129))</f>
        <v/>
      </c>
      <c r="AZ129" s="48">
        <f>IFERROR(IF(D129="","",IF(AY129=0,0,IF(((AY129)-(U129+Y129))&lt;0,0,(AY129)-U129))),0)</f>
        <v/>
      </c>
      <c r="BA129" s="49">
        <f>IF(D129="","",AZ129*AG129)</f>
        <v/>
      </c>
      <c r="BB129" s="49">
        <f>IF(D129="","",IF(OR(R129="A",R129="AA",R129="AAA"),BA129,0))</f>
        <v/>
      </c>
      <c r="BC129" s="49">
        <f>IF(D129="","",IF(R129="B",BA129,0))</f>
        <v/>
      </c>
      <c r="BD129" s="49">
        <f>IF(D129="","",IF(R129="B",BA129,0))</f>
        <v/>
      </c>
      <c r="BE129" s="49">
        <f>IF(D129="","",IF(S129="S",
1,
IF(AC129=0,
1,
IF(
IFERROR(((U129+Y129)*AG129)/((AC129*AK129)*AG129),0)&lt;0,
0,
IF(
IFERROR(((U129+Y129)*AG129)/((AC129*AK129)*AG129),0)&gt;1,
1,
IFERROR(((U129+Y129)*AG129)/((AC129*AK129)*AG129),0)
)
)
)
))</f>
        <v/>
      </c>
      <c r="BF129" s="49">
        <f>IF(D129="","",IF(S129="S",
1,
IF(AC129=0,
1,
IF(
IFERROR(((U129+V129+Y129)*AG129)/((AC129*AK129)*AG129),0)&lt;0,
0,
IF(
IFERROR(((U129+V129+Y129)*AG129)/((AC129*AK129)*AG129),0)&gt;1,
1,
IFERROR(((U129+V129+Y129)*AG129)/((AC129*AK129)*AG129),0)
)
)
)
))</f>
        <v/>
      </c>
      <c r="BG129" s="50">
        <f>IF(D129="","",IF(S129="S",0,IF(AND(ISNUMBER(AC129),ISNUMBER(AM129)),IF(OR(AC129*AM129&lt;0,ISERR(AC129*AM129)),0,AC129*AM129),0)))</f>
        <v/>
      </c>
      <c r="BH129" s="50">
        <f>IF(D129="","",IF(BY129&gt;TODAY()-60,0,IF(Y129&gt;12,MAX(0,(U129+Y129)-BG129),MAX(0,U129-BG129))))</f>
        <v/>
      </c>
      <c r="BI129" s="51">
        <f>IF(D129="","",BH129*AG129)</f>
        <v/>
      </c>
      <c r="BJ129" s="51">
        <f>IF(D129="","",IF(OR(R129="A",R129="AA",R129="AAA"),BI129,0))</f>
        <v/>
      </c>
      <c r="BK129" s="51">
        <f>IF(D129="","",IF(R129="B",BI129,0))</f>
        <v/>
      </c>
      <c r="BL129" s="51">
        <f>IF(D129="","",IF(R129="C",BI129,0))</f>
        <v/>
      </c>
      <c r="BM129" s="51">
        <f>IF(D129="","",IFERROR(MAX(0,MIN(BI129/AP129,1)),0))</f>
        <v/>
      </c>
      <c r="BN129" s="52">
        <f>IF(D129="","",AB129*AG129)</f>
        <v/>
      </c>
      <c r="BO129" s="52">
        <f>IF(D129="","",(U129+V129+X129)*AG129)</f>
        <v/>
      </c>
      <c r="BP129" s="52">
        <f>IF(D129="","",(AB129*3)*AG129)</f>
        <v/>
      </c>
      <c r="BQ129" s="52">
        <f>IF(D129="","",IF(BO129-BP129&gt;0,0,BO129-BP129))</f>
        <v/>
      </c>
      <c r="BR129" s="52">
        <f>IF(D129="","",IF(BO129-BP129-BN129&gt;0,0,BO129-BP129-BN129))</f>
        <v/>
      </c>
      <c r="BS129" s="53">
        <f>IF(D129="","",IFERROR(AB129*AI129,0))</f>
        <v/>
      </c>
      <c r="BT129" s="53">
        <f>IF(D129="","",IFERROR(IF(X129&gt;12, AI129*(U129+V129+X129), AI129*(U129+V129)),0))</f>
        <v/>
      </c>
      <c r="BU129" s="53">
        <f>IF(D129="","",IFERROR(((AB129*3)*AI129),0))</f>
        <v/>
      </c>
      <c r="BV129" s="53">
        <f>IF(D129="","",IF(BT129-BU129&gt;0,0,BT129-BU129))</f>
        <v/>
      </c>
      <c r="BW129" s="53">
        <f>IF(D129="","",IF(BT129-BU129-BS129&gt;0,0,BT129-BU129-BS129))</f>
        <v/>
      </c>
      <c r="BX129" s="36">
        <f>IF(D129="","",IFERROR(VLOOKUP(D129,'produto-entrada-7'!A:M,3,0),"SEM PEDIDO"))</f>
        <v/>
      </c>
      <c r="BY129" s="36">
        <f>IF(D129="","",VLOOKUP(D129,'produto-estoque-total-7'!A:AB,25,0))</f>
        <v/>
      </c>
      <c r="BZ129" s="36">
        <f>IF(D129="","",IFERROR(VLOOKUP(D129,'produto-estoque-total-7'!A:AB,26,0)/100,0))</f>
        <v/>
      </c>
      <c r="CA129" s="36">
        <f>IF(D129="","",IFERROR(VLOOKUP(D129,'produto-estoque-total-7'!A:AB,27,0)/100,0))</f>
        <v/>
      </c>
      <c r="CB129" s="41">
        <f>IF(D129="","",V129*AF129)</f>
        <v/>
      </c>
      <c r="CC129" s="41">
        <f>IF(D129="","",V129*AI129)</f>
        <v/>
      </c>
      <c r="CD129" s="54">
        <f>IF(D129="","",VLOOKUP(D129,'produto-estoque-total-7'!A:AB,28,0))</f>
        <v/>
      </c>
    </row>
    <row r="130">
      <c r="A130" s="36">
        <f>IF(D130="","",VLOOKUP(D130,'produto-estoque-total-7'!A:AB,3,0))</f>
        <v/>
      </c>
      <c r="B130" s="1">
        <f>IF(D130="","",VLOOKUP(D130,'produto-estoque-total-7'!A:AB,12,0))</f>
        <v/>
      </c>
      <c r="C130" s="1">
        <f>IF(D130="","",VLOOKUP(D130,'produto-estoque-total-7'!A:AB,2,0))</f>
        <v/>
      </c>
      <c r="D130" s="37">
        <f>IFERROR(IF('produto-estoque-total-7'!A129="","",'produto-estoque-total-7'!A129),"")</f>
        <v/>
      </c>
      <c r="E130" s="1">
        <f>IF(D130="","",VLOOKUP(D130,'produto-estoque-total-7'!A:AB,4,0))</f>
        <v/>
      </c>
      <c r="F130" s="36">
        <f>IF(D130="","",VLOOKUP(D130,'produto-estoque-total-7'!A:AB,13,0))</f>
        <v/>
      </c>
      <c r="G130" s="1">
        <f>IF(F130="","",VLOOKUP(F130,'FORNECEDORES X COMPRADOR'!A:D,4,0))</f>
        <v/>
      </c>
      <c r="H130" s="1">
        <f>IF(F130="","",VLOOKUP(F130,'FORNECEDORES X COMPRADOR'!A:E,5,0))</f>
        <v/>
      </c>
      <c r="I130" s="36">
        <f>IF(D130="","",VLOOKUP(D130,'produto-estoque-total-7'!A:AB,15,0))</f>
        <v/>
      </c>
      <c r="J130" s="36">
        <f>IF(D130="","",VLOOKUP(D130,'produto-estoque-total-7'!A:AB,19,0))</f>
        <v/>
      </c>
      <c r="K130" s="1">
        <f>IF(D130="","",VLOOKUP(D130,'produto-estoque-total-7'!A:AB,20,0))</f>
        <v/>
      </c>
      <c r="L130" s="36">
        <f>IF(D130="","",VLOOKUP(D130,'produto-estoque-total-7'!A:AB,17,0))</f>
        <v/>
      </c>
      <c r="M130" s="1">
        <f>IF(D130="","",VLOOKUP(D130,'produto-estoque-total-7'!A:AB,18,0))</f>
        <v/>
      </c>
      <c r="N130" s="36">
        <f>IF(D130="","",VLOOKUP(D130,'produto-estoque-total-7'!A:AB,21,0))</f>
        <v/>
      </c>
      <c r="O130" s="1">
        <f>IF(D130="","",VLOOKUP(D130,'produto-estoque-total-7'!A:AB,22,0))</f>
        <v/>
      </c>
      <c r="P130" s="36">
        <f>IF(D130="","",VLOOKUP(D130,'produto-estoque-total-7'!A:AB,23,0))</f>
        <v/>
      </c>
      <c r="Q130" s="1">
        <f>IF(D130="","",VLOOKUP(D130,'produto-estoque-total-7'!A:AB,24,0))</f>
        <v/>
      </c>
      <c r="R130" s="38">
        <f>IFERROR(IF(D130="","",VLOOKUP(D130,'produto-venda-7'!B:N,13,0)),"C")</f>
        <v/>
      </c>
      <c r="S130" s="39">
        <f>IF(D130="","",VLOOKUP(D130,'produto-estoque-total-7'!A:AB,6,0))</f>
        <v/>
      </c>
      <c r="T130" s="39">
        <f>IF(D130="","",VLOOKUP(D130,'produto-estoque-total-7'!A:AB,5,0))</f>
        <v/>
      </c>
      <c r="U130" s="40">
        <f>IF(D130="","",VLOOKUP(D130,'produto-estoque-total-7'!A:AB,11,0))</f>
        <v/>
      </c>
      <c r="V130" s="41">
        <f>IF(D130="","",IFERROR(VLOOKUP(D130,'produto-entrada-7'!A:M,10,0),0))</f>
        <v/>
      </c>
      <c r="W130" s="42" t="n"/>
      <c r="X130" s="39">
        <f>IF(D130="","",VLOOKUP(D130,'produto-estoque-total-7'!A:AB,8,0))</f>
        <v/>
      </c>
      <c r="Y130" s="39">
        <f>IF(D130="","",VLOOKUP(D130,'produto-estoque-total-7'!A:AB,9,0))</f>
        <v/>
      </c>
      <c r="Z130" s="39">
        <f>IF(D130="","",VLOOKUP(D130,'produto-estoque-total-7'!A:AB,10,0))</f>
        <v/>
      </c>
      <c r="AA130" s="39">
        <f>IFERROR(IF(D130="","",VLOOKUP(D130,'produto-venda-7'!B:N,4,0)),0)</f>
        <v/>
      </c>
      <c r="AB130" s="39">
        <f>IFERROR(IF(D130="","",VLOOKUP(D130,'produto-venda-7'!B:N,5,0)),0)</f>
        <v/>
      </c>
      <c r="AC130" s="39">
        <f>IF(D130="","",IFERROR(AA130/90,0))</f>
        <v/>
      </c>
      <c r="AD130" s="36">
        <f>IF(D130="","",IFERROR(VLOOKUP(D130,'produto-entrada-7'!A:M,4,0),0))</f>
        <v/>
      </c>
      <c r="AE130" s="36">
        <f>IFERROR(IF(D130="","",VLOOKUP(D130,'produto-venda-7'!B:N,10,0)),0)</f>
        <v/>
      </c>
      <c r="AF130" s="36">
        <f>IF(D130="","",IFERROR(VLOOKUP(D130,'produto-entrada-7'!A:M,11,0),0))</f>
        <v/>
      </c>
      <c r="AG130" s="1">
        <f>IF(D130="","",IFERROR(VLOOKUP(D130,'produto-entrada-7'!A:M,12,0),0))</f>
        <v/>
      </c>
      <c r="AH130" s="1">
        <f>IF(D130="","",IFERROR(VLOOKUP(D130,'produto-entrada-7'!A:M,13,0),0))</f>
        <v/>
      </c>
      <c r="AI130" s="36">
        <f>IFERROR(IF(D130="","",VLOOKUP(D130,'produto-venda-7'!B:N,11,0)),0)</f>
        <v/>
      </c>
      <c r="AJ130" s="43">
        <f>IF(D130="","",IFERROR(AI130*AB130,0))</f>
        <v/>
      </c>
      <c r="AK130" s="44">
        <f>IFERROR(IF(D130="","",VLOOKUP(F130,'ANALISE FORNECEDOR'!$A:$I,8,0)),"")</f>
        <v/>
      </c>
      <c r="AL130" s="44">
        <f>IF(D130="","",AVERAGE(AM130,AK130))</f>
        <v/>
      </c>
      <c r="AM130" s="44">
        <f>IFERROR(IF(D130="","",VLOOKUP(F130,'ANALISE FORNECEDOR'!$A:$I,9,0)),"")</f>
        <v/>
      </c>
      <c r="AN130" s="45">
        <f>IF(D130="","",IF(Y130&gt;12,AI130*(U130+Y130),AI130*U130))</f>
        <v/>
      </c>
      <c r="AO130" s="45">
        <f>IF(D130="","",IF(Y130&gt;12,AI130*(U130+V130+Y130),AI130*(U130+V130)))</f>
        <v/>
      </c>
      <c r="AP130" s="46">
        <f>IF(D130="","",IF(Y130&gt;12,AG130*(U130+Y130),AG130*U130))</f>
        <v/>
      </c>
      <c r="AQ130" s="46">
        <f>IF(D130="","",IF(Y130&gt;12,AG130*(U130+V130+Y130),AG130*(U130+V130)))</f>
        <v/>
      </c>
      <c r="AR130" s="46">
        <f>IF(D130="","",IF(OR(R130="A",R130="AA",R130="AAA"),AP130,0))</f>
        <v/>
      </c>
      <c r="AS130" s="46">
        <f>IF(D130="","",IF(R130="B",AP130,0))</f>
        <v/>
      </c>
      <c r="AT130" s="46">
        <f>IF(D130="","",IF(R130="C",AP130,0))</f>
        <v/>
      </c>
      <c r="AU130" s="47">
        <f>IF(D130="","",IFERROR(AN130/AJ130,0))</f>
        <v/>
      </c>
      <c r="AV130" s="47">
        <f>IF(D130="","",IFERROR(((AO130)/AJ130),0))</f>
        <v/>
      </c>
      <c r="AW130" s="48">
        <f>IF(D130="","",IF(OR(S130="S",NOT(AND(ISNUMBER(AC130),ISNUMBER(AL130),AC130*AL130&gt;=0))),0,AC130*AL130))</f>
        <v/>
      </c>
      <c r="AX130" s="49">
        <f>IFERROR(IF(D130="","",AW130*AG130),0)</f>
        <v/>
      </c>
      <c r="AY130" s="48">
        <f>IF(D130="","",IF(OR(S130="S",NOT(AND(ISNUMBER(AC130),ISNUMBER(AK130),AC130*AK130&gt;=0))),0,AC130*AK130))</f>
        <v/>
      </c>
      <c r="AZ130" s="48">
        <f>IFERROR(IF(D130="","",IF(AY130=0,0,IF(((AY130)-(U130+Y130))&lt;0,0,(AY130)-U130))),0)</f>
        <v/>
      </c>
      <c r="BA130" s="49">
        <f>IF(D130="","",AZ130*AG130)</f>
        <v/>
      </c>
      <c r="BB130" s="49">
        <f>IF(D130="","",IF(OR(R130="A",R130="AA",R130="AAA"),BA130,0))</f>
        <v/>
      </c>
      <c r="BC130" s="49">
        <f>IF(D130="","",IF(R130="B",BA130,0))</f>
        <v/>
      </c>
      <c r="BD130" s="49">
        <f>IF(D130="","",IF(R130="B",BA130,0))</f>
        <v/>
      </c>
      <c r="BE130" s="49">
        <f>IF(D130="","",IF(S130="S",
1,
IF(AC130=0,
1,
IF(
IFERROR(((U130+Y130)*AG130)/((AC130*AK130)*AG130),0)&lt;0,
0,
IF(
IFERROR(((U130+Y130)*AG130)/((AC130*AK130)*AG130),0)&gt;1,
1,
IFERROR(((U130+Y130)*AG130)/((AC130*AK130)*AG130),0)
)
)
)
))</f>
        <v/>
      </c>
      <c r="BF130" s="49">
        <f>IF(D130="","",IF(S130="S",
1,
IF(AC130=0,
1,
IF(
IFERROR(((U130+V130+Y130)*AG130)/((AC130*AK130)*AG130),0)&lt;0,
0,
IF(
IFERROR(((U130+V130+Y130)*AG130)/((AC130*AK130)*AG130),0)&gt;1,
1,
IFERROR(((U130+V130+Y130)*AG130)/((AC130*AK130)*AG130),0)
)
)
)
))</f>
        <v/>
      </c>
      <c r="BG130" s="50">
        <f>IF(D130="","",IF(S130="S",0,IF(AND(ISNUMBER(AC130),ISNUMBER(AM130)),IF(OR(AC130*AM130&lt;0,ISERR(AC130*AM130)),0,AC130*AM130),0)))</f>
        <v/>
      </c>
      <c r="BH130" s="50">
        <f>IF(D130="","",IF(BY130&gt;TODAY()-60,0,IF(Y130&gt;12,MAX(0,(U130+Y130)-BG130),MAX(0,U130-BG130))))</f>
        <v/>
      </c>
      <c r="BI130" s="51">
        <f>IF(D130="","",BH130*AG130)</f>
        <v/>
      </c>
      <c r="BJ130" s="51">
        <f>IF(D130="","",IF(OR(R130="A",R130="AA",R130="AAA"),BI130,0))</f>
        <v/>
      </c>
      <c r="BK130" s="51">
        <f>IF(D130="","",IF(R130="B",BI130,0))</f>
        <v/>
      </c>
      <c r="BL130" s="51">
        <f>IF(D130="","",IF(R130="C",BI130,0))</f>
        <v/>
      </c>
      <c r="BM130" s="51">
        <f>IF(D130="","",IFERROR(MAX(0,MIN(BI130/AP130,1)),0))</f>
        <v/>
      </c>
      <c r="BN130" s="52">
        <f>IF(D130="","",AB130*AG130)</f>
        <v/>
      </c>
      <c r="BO130" s="52">
        <f>IF(D130="","",(U130+V130+X130)*AG130)</f>
        <v/>
      </c>
      <c r="BP130" s="52">
        <f>IF(D130="","",(AB130*3)*AG130)</f>
        <v/>
      </c>
      <c r="BQ130" s="52">
        <f>IF(D130="","",IF(BO130-BP130&gt;0,0,BO130-BP130))</f>
        <v/>
      </c>
      <c r="BR130" s="52">
        <f>IF(D130="","",IF(BO130-BP130-BN130&gt;0,0,BO130-BP130-BN130))</f>
        <v/>
      </c>
      <c r="BS130" s="53">
        <f>IF(D130="","",IFERROR(AB130*AI130,0))</f>
        <v/>
      </c>
      <c r="BT130" s="53">
        <f>IF(D130="","",IFERROR(IF(X130&gt;12, AI130*(U130+V130+X130), AI130*(U130+V130)),0))</f>
        <v/>
      </c>
      <c r="BU130" s="53">
        <f>IF(D130="","",IFERROR(((AB130*3)*AI130),0))</f>
        <v/>
      </c>
      <c r="BV130" s="53">
        <f>IF(D130="","",IF(BT130-BU130&gt;0,0,BT130-BU130))</f>
        <v/>
      </c>
      <c r="BW130" s="53">
        <f>IF(D130="","",IF(BT130-BU130-BS130&gt;0,0,BT130-BU130-BS130))</f>
        <v/>
      </c>
      <c r="BX130" s="36">
        <f>IF(D130="","",IFERROR(VLOOKUP(D130,'produto-entrada-7'!A:M,3,0),"SEM PEDIDO"))</f>
        <v/>
      </c>
      <c r="BY130" s="36">
        <f>IF(D130="","",VLOOKUP(D130,'produto-estoque-total-7'!A:AB,25,0))</f>
        <v/>
      </c>
      <c r="BZ130" s="36">
        <f>IF(D130="","",IFERROR(VLOOKUP(D130,'produto-estoque-total-7'!A:AB,26,0)/100,0))</f>
        <v/>
      </c>
      <c r="CA130" s="36">
        <f>IF(D130="","",IFERROR(VLOOKUP(D130,'produto-estoque-total-7'!A:AB,27,0)/100,0))</f>
        <v/>
      </c>
      <c r="CB130" s="41">
        <f>IF(D130="","",V130*AF130)</f>
        <v/>
      </c>
      <c r="CC130" s="41">
        <f>IF(D130="","",V130*AI130)</f>
        <v/>
      </c>
      <c r="CD130" s="54">
        <f>IF(D130="","",VLOOKUP(D130,'produto-estoque-total-7'!A:AB,28,0))</f>
        <v/>
      </c>
    </row>
    <row r="131">
      <c r="A131" s="36">
        <f>IF(D131="","",VLOOKUP(D131,'produto-estoque-total-7'!A:AB,3,0))</f>
        <v/>
      </c>
      <c r="B131" s="1">
        <f>IF(D131="","",VLOOKUP(D131,'produto-estoque-total-7'!A:AB,12,0))</f>
        <v/>
      </c>
      <c r="C131" s="1">
        <f>IF(D131="","",VLOOKUP(D131,'produto-estoque-total-7'!A:AB,2,0))</f>
        <v/>
      </c>
      <c r="D131" s="37">
        <f>IFERROR(IF('produto-estoque-total-7'!A130="","",'produto-estoque-total-7'!A130),"")</f>
        <v/>
      </c>
      <c r="E131" s="1">
        <f>IF(D131="","",VLOOKUP(D131,'produto-estoque-total-7'!A:AB,4,0))</f>
        <v/>
      </c>
      <c r="F131" s="36">
        <f>IF(D131="","",VLOOKUP(D131,'produto-estoque-total-7'!A:AB,13,0))</f>
        <v/>
      </c>
      <c r="G131" s="1">
        <f>IF(F131="","",VLOOKUP(F131,'FORNECEDORES X COMPRADOR'!A:D,4,0))</f>
        <v/>
      </c>
      <c r="H131" s="1">
        <f>IF(F131="","",VLOOKUP(F131,'FORNECEDORES X COMPRADOR'!A:E,5,0))</f>
        <v/>
      </c>
      <c r="I131" s="36">
        <f>IF(D131="","",VLOOKUP(D131,'produto-estoque-total-7'!A:AB,15,0))</f>
        <v/>
      </c>
      <c r="J131" s="36">
        <f>IF(D131="","",VLOOKUP(D131,'produto-estoque-total-7'!A:AB,19,0))</f>
        <v/>
      </c>
      <c r="K131" s="1">
        <f>IF(D131="","",VLOOKUP(D131,'produto-estoque-total-7'!A:AB,20,0))</f>
        <v/>
      </c>
      <c r="L131" s="36">
        <f>IF(D131="","",VLOOKUP(D131,'produto-estoque-total-7'!A:AB,17,0))</f>
        <v/>
      </c>
      <c r="M131" s="1">
        <f>IF(D131="","",VLOOKUP(D131,'produto-estoque-total-7'!A:AB,18,0))</f>
        <v/>
      </c>
      <c r="N131" s="36">
        <f>IF(D131="","",VLOOKUP(D131,'produto-estoque-total-7'!A:AB,21,0))</f>
        <v/>
      </c>
      <c r="O131" s="1">
        <f>IF(D131="","",VLOOKUP(D131,'produto-estoque-total-7'!A:AB,22,0))</f>
        <v/>
      </c>
      <c r="P131" s="36">
        <f>IF(D131="","",VLOOKUP(D131,'produto-estoque-total-7'!A:AB,23,0))</f>
        <v/>
      </c>
      <c r="Q131" s="1">
        <f>IF(D131="","",VLOOKUP(D131,'produto-estoque-total-7'!A:AB,24,0))</f>
        <v/>
      </c>
      <c r="R131" s="38">
        <f>IFERROR(IF(D131="","",VLOOKUP(D131,'produto-venda-7'!B:N,13,0)),"C")</f>
        <v/>
      </c>
      <c r="S131" s="39">
        <f>IF(D131="","",VLOOKUP(D131,'produto-estoque-total-7'!A:AB,6,0))</f>
        <v/>
      </c>
      <c r="T131" s="39">
        <f>IF(D131="","",VLOOKUP(D131,'produto-estoque-total-7'!A:AB,5,0))</f>
        <v/>
      </c>
      <c r="U131" s="40">
        <f>IF(D131="","",VLOOKUP(D131,'produto-estoque-total-7'!A:AB,11,0))</f>
        <v/>
      </c>
      <c r="V131" s="41">
        <f>IF(D131="","",IFERROR(VLOOKUP(D131,'produto-entrada-7'!A:M,10,0),0))</f>
        <v/>
      </c>
      <c r="W131" s="42" t="n"/>
      <c r="X131" s="39">
        <f>IF(D131="","",VLOOKUP(D131,'produto-estoque-total-7'!A:AB,8,0))</f>
        <v/>
      </c>
      <c r="Y131" s="39">
        <f>IF(D131="","",VLOOKUP(D131,'produto-estoque-total-7'!A:AB,9,0))</f>
        <v/>
      </c>
      <c r="Z131" s="39">
        <f>IF(D131="","",VLOOKUP(D131,'produto-estoque-total-7'!A:AB,10,0))</f>
        <v/>
      </c>
      <c r="AA131" s="39">
        <f>IFERROR(IF(D131="","",VLOOKUP(D131,'produto-venda-7'!B:N,4,0)),0)</f>
        <v/>
      </c>
      <c r="AB131" s="39">
        <f>IFERROR(IF(D131="","",VLOOKUP(D131,'produto-venda-7'!B:N,5,0)),0)</f>
        <v/>
      </c>
      <c r="AC131" s="39">
        <f>IF(D131="","",IFERROR(AA131/90,0))</f>
        <v/>
      </c>
      <c r="AD131" s="36">
        <f>IF(D131="","",IFERROR(VLOOKUP(D131,'produto-entrada-7'!A:M,4,0),0))</f>
        <v/>
      </c>
      <c r="AE131" s="36">
        <f>IFERROR(IF(D131="","",VLOOKUP(D131,'produto-venda-7'!B:N,10,0)),0)</f>
        <v/>
      </c>
      <c r="AF131" s="36">
        <f>IF(D131="","",IFERROR(VLOOKUP(D131,'produto-entrada-7'!A:M,11,0),0))</f>
        <v/>
      </c>
      <c r="AG131" s="1">
        <f>IF(D131="","",IFERROR(VLOOKUP(D131,'produto-entrada-7'!A:M,12,0),0))</f>
        <v/>
      </c>
      <c r="AH131" s="1">
        <f>IF(D131="","",IFERROR(VLOOKUP(D131,'produto-entrada-7'!A:M,13,0),0))</f>
        <v/>
      </c>
      <c r="AI131" s="36">
        <f>IFERROR(IF(D131="","",VLOOKUP(D131,'produto-venda-7'!B:N,11,0)),0)</f>
        <v/>
      </c>
      <c r="AJ131" s="43">
        <f>IF(D131="","",IFERROR(AI131*AB131,0))</f>
        <v/>
      </c>
      <c r="AK131" s="44">
        <f>IFERROR(IF(D131="","",VLOOKUP(F131,'ANALISE FORNECEDOR'!$A:$I,8,0)),"")</f>
        <v/>
      </c>
      <c r="AL131" s="44">
        <f>IF(D131="","",AVERAGE(AM131,AK131))</f>
        <v/>
      </c>
      <c r="AM131" s="44">
        <f>IFERROR(IF(D131="","",VLOOKUP(F131,'ANALISE FORNECEDOR'!$A:$I,9,0)),"")</f>
        <v/>
      </c>
      <c r="AN131" s="45">
        <f>IF(D131="","",IF(Y131&gt;12,AI131*(U131+Y131),AI131*U131))</f>
        <v/>
      </c>
      <c r="AO131" s="45">
        <f>IF(D131="","",IF(Y131&gt;12,AI131*(U131+V131+Y131),AI131*(U131+V131)))</f>
        <v/>
      </c>
      <c r="AP131" s="46">
        <f>IF(D131="","",IF(Y131&gt;12,AG131*(U131+Y131),AG131*U131))</f>
        <v/>
      </c>
      <c r="AQ131" s="46">
        <f>IF(D131="","",IF(Y131&gt;12,AG131*(U131+V131+Y131),AG131*(U131+V131)))</f>
        <v/>
      </c>
      <c r="AR131" s="46">
        <f>IF(D131="","",IF(OR(R131="A",R131="AA",R131="AAA"),AP131,0))</f>
        <v/>
      </c>
      <c r="AS131" s="46">
        <f>IF(D131="","",IF(R131="B",AP131,0))</f>
        <v/>
      </c>
      <c r="AT131" s="46">
        <f>IF(D131="","",IF(R131="C",AP131,0))</f>
        <v/>
      </c>
      <c r="AU131" s="47">
        <f>IF(D131="","",IFERROR(AN131/AJ131,0))</f>
        <v/>
      </c>
      <c r="AV131" s="47">
        <f>IF(D131="","",IFERROR(((AO131)/AJ131),0))</f>
        <v/>
      </c>
      <c r="AW131" s="48">
        <f>IF(D131="","",IF(OR(S131="S",NOT(AND(ISNUMBER(AC131),ISNUMBER(AL131),AC131*AL131&gt;=0))),0,AC131*AL131))</f>
        <v/>
      </c>
      <c r="AX131" s="49">
        <f>IFERROR(IF(D131="","",AW131*AG131),0)</f>
        <v/>
      </c>
      <c r="AY131" s="48">
        <f>IF(D131="","",IF(OR(S131="S",NOT(AND(ISNUMBER(AC131),ISNUMBER(AK131),AC131*AK131&gt;=0))),0,AC131*AK131))</f>
        <v/>
      </c>
      <c r="AZ131" s="48">
        <f>IFERROR(IF(D131="","",IF(AY131=0,0,IF(((AY131)-(U131+Y131))&lt;0,0,(AY131)-U131))),0)</f>
        <v/>
      </c>
      <c r="BA131" s="49">
        <f>IF(D131="","",AZ131*AG131)</f>
        <v/>
      </c>
      <c r="BB131" s="49">
        <f>IF(D131="","",IF(OR(R131="A",R131="AA",R131="AAA"),BA131,0))</f>
        <v/>
      </c>
      <c r="BC131" s="49">
        <f>IF(D131="","",IF(R131="B",BA131,0))</f>
        <v/>
      </c>
      <c r="BD131" s="49">
        <f>IF(D131="","",IF(R131="B",BA131,0))</f>
        <v/>
      </c>
      <c r="BE131" s="49">
        <f>IF(D131="","",IF(S131="S",
1,
IF(AC131=0,
1,
IF(
IFERROR(((U131+Y131)*AG131)/((AC131*AK131)*AG131),0)&lt;0,
0,
IF(
IFERROR(((U131+Y131)*AG131)/((AC131*AK131)*AG131),0)&gt;1,
1,
IFERROR(((U131+Y131)*AG131)/((AC131*AK131)*AG131),0)
)
)
)
))</f>
        <v/>
      </c>
      <c r="BF131" s="49">
        <f>IF(D131="","",IF(S131="S",
1,
IF(AC131=0,
1,
IF(
IFERROR(((U131+V131+Y131)*AG131)/((AC131*AK131)*AG131),0)&lt;0,
0,
IF(
IFERROR(((U131+V131+Y131)*AG131)/((AC131*AK131)*AG131),0)&gt;1,
1,
IFERROR(((U131+V131+Y131)*AG131)/((AC131*AK131)*AG131),0)
)
)
)
))</f>
        <v/>
      </c>
      <c r="BG131" s="50">
        <f>IF(D131="","",IF(S131="S",0,IF(AND(ISNUMBER(AC131),ISNUMBER(AM131)),IF(OR(AC131*AM131&lt;0,ISERR(AC131*AM131)),0,AC131*AM131),0)))</f>
        <v/>
      </c>
      <c r="BH131" s="50">
        <f>IF(D131="","",IF(BY131&gt;TODAY()-60,0,IF(Y131&gt;12,MAX(0,(U131+Y131)-BG131),MAX(0,U131-BG131))))</f>
        <v/>
      </c>
      <c r="BI131" s="51">
        <f>IF(D131="","",BH131*AG131)</f>
        <v/>
      </c>
      <c r="BJ131" s="51">
        <f>IF(D131="","",IF(OR(R131="A",R131="AA",R131="AAA"),BI131,0))</f>
        <v/>
      </c>
      <c r="BK131" s="51">
        <f>IF(D131="","",IF(R131="B",BI131,0))</f>
        <v/>
      </c>
      <c r="BL131" s="51">
        <f>IF(D131="","",IF(R131="C",BI131,0))</f>
        <v/>
      </c>
      <c r="BM131" s="51">
        <f>IF(D131="","",IFERROR(MAX(0,MIN(BI131/AP131,1)),0))</f>
        <v/>
      </c>
      <c r="BN131" s="52">
        <f>IF(D131="","",AB131*AG131)</f>
        <v/>
      </c>
      <c r="BO131" s="52">
        <f>IF(D131="","",(U131+V131+X131)*AG131)</f>
        <v/>
      </c>
      <c r="BP131" s="52">
        <f>IF(D131="","",(AB131*3)*AG131)</f>
        <v/>
      </c>
      <c r="BQ131" s="52">
        <f>IF(D131="","",IF(BO131-BP131&gt;0,0,BO131-BP131))</f>
        <v/>
      </c>
      <c r="BR131" s="52">
        <f>IF(D131="","",IF(BO131-BP131-BN131&gt;0,0,BO131-BP131-BN131))</f>
        <v/>
      </c>
      <c r="BS131" s="53">
        <f>IF(D131="","",IFERROR(AB131*AI131,0))</f>
        <v/>
      </c>
      <c r="BT131" s="53">
        <f>IF(D131="","",IFERROR(IF(X131&gt;12, AI131*(U131+V131+X131), AI131*(U131+V131)),0))</f>
        <v/>
      </c>
      <c r="BU131" s="53">
        <f>IF(D131="","",IFERROR(((AB131*3)*AI131),0))</f>
        <v/>
      </c>
      <c r="BV131" s="53">
        <f>IF(D131="","",IF(BT131-BU131&gt;0,0,BT131-BU131))</f>
        <v/>
      </c>
      <c r="BW131" s="53">
        <f>IF(D131="","",IF(BT131-BU131-BS131&gt;0,0,BT131-BU131-BS131))</f>
        <v/>
      </c>
      <c r="BX131" s="36">
        <f>IF(D131="","",IFERROR(VLOOKUP(D131,'produto-entrada-7'!A:M,3,0),"SEM PEDIDO"))</f>
        <v/>
      </c>
      <c r="BY131" s="36">
        <f>IF(D131="","",VLOOKUP(D131,'produto-estoque-total-7'!A:AB,25,0))</f>
        <v/>
      </c>
      <c r="BZ131" s="36">
        <f>IF(D131="","",IFERROR(VLOOKUP(D131,'produto-estoque-total-7'!A:AB,26,0)/100,0))</f>
        <v/>
      </c>
      <c r="CA131" s="36">
        <f>IF(D131="","",IFERROR(VLOOKUP(D131,'produto-estoque-total-7'!A:AB,27,0)/100,0))</f>
        <v/>
      </c>
      <c r="CB131" s="41">
        <f>IF(D131="","",V131*AF131)</f>
        <v/>
      </c>
      <c r="CC131" s="41">
        <f>IF(D131="","",V131*AI131)</f>
        <v/>
      </c>
      <c r="CD131" s="54">
        <f>IF(D131="","",VLOOKUP(D131,'produto-estoque-total-7'!A:AB,28,0))</f>
        <v/>
      </c>
    </row>
    <row r="132">
      <c r="A132" s="36">
        <f>IF(D132="","",VLOOKUP(D132,'produto-estoque-total-7'!A:AB,3,0))</f>
        <v/>
      </c>
      <c r="B132" s="1">
        <f>IF(D132="","",VLOOKUP(D132,'produto-estoque-total-7'!A:AB,12,0))</f>
        <v/>
      </c>
      <c r="C132" s="1">
        <f>IF(D132="","",VLOOKUP(D132,'produto-estoque-total-7'!A:AB,2,0))</f>
        <v/>
      </c>
      <c r="D132" s="37">
        <f>IFERROR(IF('produto-estoque-total-7'!A131="","",'produto-estoque-total-7'!A131),"")</f>
        <v/>
      </c>
      <c r="E132" s="1">
        <f>IF(D132="","",VLOOKUP(D132,'produto-estoque-total-7'!A:AB,4,0))</f>
        <v/>
      </c>
      <c r="F132" s="36">
        <f>IF(D132="","",VLOOKUP(D132,'produto-estoque-total-7'!A:AB,13,0))</f>
        <v/>
      </c>
      <c r="G132" s="1">
        <f>IF(F132="","",VLOOKUP(F132,'FORNECEDORES X COMPRADOR'!A:D,4,0))</f>
        <v/>
      </c>
      <c r="H132" s="1">
        <f>IF(F132="","",VLOOKUP(F132,'FORNECEDORES X COMPRADOR'!A:E,5,0))</f>
        <v/>
      </c>
      <c r="I132" s="36">
        <f>IF(D132="","",VLOOKUP(D132,'produto-estoque-total-7'!A:AB,15,0))</f>
        <v/>
      </c>
      <c r="J132" s="36">
        <f>IF(D132="","",VLOOKUP(D132,'produto-estoque-total-7'!A:AB,19,0))</f>
        <v/>
      </c>
      <c r="K132" s="1">
        <f>IF(D132="","",VLOOKUP(D132,'produto-estoque-total-7'!A:AB,20,0))</f>
        <v/>
      </c>
      <c r="L132" s="36">
        <f>IF(D132="","",VLOOKUP(D132,'produto-estoque-total-7'!A:AB,17,0))</f>
        <v/>
      </c>
      <c r="M132" s="1">
        <f>IF(D132="","",VLOOKUP(D132,'produto-estoque-total-7'!A:AB,18,0))</f>
        <v/>
      </c>
      <c r="N132" s="36">
        <f>IF(D132="","",VLOOKUP(D132,'produto-estoque-total-7'!A:AB,21,0))</f>
        <v/>
      </c>
      <c r="O132" s="1">
        <f>IF(D132="","",VLOOKUP(D132,'produto-estoque-total-7'!A:AB,22,0))</f>
        <v/>
      </c>
      <c r="P132" s="36">
        <f>IF(D132="","",VLOOKUP(D132,'produto-estoque-total-7'!A:AB,23,0))</f>
        <v/>
      </c>
      <c r="Q132" s="1">
        <f>IF(D132="","",VLOOKUP(D132,'produto-estoque-total-7'!A:AB,24,0))</f>
        <v/>
      </c>
      <c r="R132" s="38">
        <f>IFERROR(IF(D132="","",VLOOKUP(D132,'produto-venda-7'!B:N,13,0)),"C")</f>
        <v/>
      </c>
      <c r="S132" s="39">
        <f>IF(D132="","",VLOOKUP(D132,'produto-estoque-total-7'!A:AB,6,0))</f>
        <v/>
      </c>
      <c r="T132" s="39">
        <f>IF(D132="","",VLOOKUP(D132,'produto-estoque-total-7'!A:AB,5,0))</f>
        <v/>
      </c>
      <c r="U132" s="40">
        <f>IF(D132="","",VLOOKUP(D132,'produto-estoque-total-7'!A:AB,11,0))</f>
        <v/>
      </c>
      <c r="V132" s="41">
        <f>IF(D132="","",IFERROR(VLOOKUP(D132,'produto-entrada-7'!A:M,10,0),0))</f>
        <v/>
      </c>
      <c r="W132" s="42" t="n"/>
      <c r="X132" s="39">
        <f>IF(D132="","",VLOOKUP(D132,'produto-estoque-total-7'!A:AB,8,0))</f>
        <v/>
      </c>
      <c r="Y132" s="39">
        <f>IF(D132="","",VLOOKUP(D132,'produto-estoque-total-7'!A:AB,9,0))</f>
        <v/>
      </c>
      <c r="Z132" s="39">
        <f>IF(D132="","",VLOOKUP(D132,'produto-estoque-total-7'!A:AB,10,0))</f>
        <v/>
      </c>
      <c r="AA132" s="39">
        <f>IFERROR(IF(D132="","",VLOOKUP(D132,'produto-venda-7'!B:N,4,0)),0)</f>
        <v/>
      </c>
      <c r="AB132" s="39">
        <f>IFERROR(IF(D132="","",VLOOKUP(D132,'produto-venda-7'!B:N,5,0)),0)</f>
        <v/>
      </c>
      <c r="AC132" s="39">
        <f>IF(D132="","",IFERROR(AA132/90,0))</f>
        <v/>
      </c>
      <c r="AD132" s="36">
        <f>IF(D132="","",IFERROR(VLOOKUP(D132,'produto-entrada-7'!A:M,4,0),0))</f>
        <v/>
      </c>
      <c r="AE132" s="36">
        <f>IFERROR(IF(D132="","",VLOOKUP(D132,'produto-venda-7'!B:N,10,0)),0)</f>
        <v/>
      </c>
      <c r="AF132" s="36">
        <f>IF(D132="","",IFERROR(VLOOKUP(D132,'produto-entrada-7'!A:M,11,0),0))</f>
        <v/>
      </c>
      <c r="AG132" s="1">
        <f>IF(D132="","",IFERROR(VLOOKUP(D132,'produto-entrada-7'!A:M,12,0),0))</f>
        <v/>
      </c>
      <c r="AH132" s="1">
        <f>IF(D132="","",IFERROR(VLOOKUP(D132,'produto-entrada-7'!A:M,13,0),0))</f>
        <v/>
      </c>
      <c r="AI132" s="36">
        <f>IFERROR(IF(D132="","",VLOOKUP(D132,'produto-venda-7'!B:N,11,0)),0)</f>
        <v/>
      </c>
      <c r="AJ132" s="43">
        <f>IF(D132="","",IFERROR(AI132*AB132,0))</f>
        <v/>
      </c>
      <c r="AK132" s="44">
        <f>IFERROR(IF(D132="","",VLOOKUP(F132,'ANALISE FORNECEDOR'!$A:$I,8,0)),"")</f>
        <v/>
      </c>
      <c r="AL132" s="44">
        <f>IF(D132="","",AVERAGE(AM132,AK132))</f>
        <v/>
      </c>
      <c r="AM132" s="44">
        <f>IFERROR(IF(D132="","",VLOOKUP(F132,'ANALISE FORNECEDOR'!$A:$I,9,0)),"")</f>
        <v/>
      </c>
      <c r="AN132" s="45">
        <f>IF(D132="","",IF(Y132&gt;12,AI132*(U132+Y132),AI132*U132))</f>
        <v/>
      </c>
      <c r="AO132" s="45">
        <f>IF(D132="","",IF(Y132&gt;12,AI132*(U132+V132+Y132),AI132*(U132+V132)))</f>
        <v/>
      </c>
      <c r="AP132" s="46">
        <f>IF(D132="","",IF(Y132&gt;12,AG132*(U132+Y132),AG132*U132))</f>
        <v/>
      </c>
      <c r="AQ132" s="46">
        <f>IF(D132="","",IF(Y132&gt;12,AG132*(U132+V132+Y132),AG132*(U132+V132)))</f>
        <v/>
      </c>
      <c r="AR132" s="46">
        <f>IF(D132="","",IF(OR(R132="A",R132="AA",R132="AAA"),AP132,0))</f>
        <v/>
      </c>
      <c r="AS132" s="46">
        <f>IF(D132="","",IF(R132="B",AP132,0))</f>
        <v/>
      </c>
      <c r="AT132" s="46">
        <f>IF(D132="","",IF(R132="C",AP132,0))</f>
        <v/>
      </c>
      <c r="AU132" s="47">
        <f>IF(D132="","",IFERROR(AN132/AJ132,0))</f>
        <v/>
      </c>
      <c r="AV132" s="47">
        <f>IF(D132="","",IFERROR(((AO132)/AJ132),0))</f>
        <v/>
      </c>
      <c r="AW132" s="48">
        <f>IF(D132="","",IF(OR(S132="S",NOT(AND(ISNUMBER(AC132),ISNUMBER(AL132),AC132*AL132&gt;=0))),0,AC132*AL132))</f>
        <v/>
      </c>
      <c r="AX132" s="49">
        <f>IFERROR(IF(D132="","",AW132*AG132),0)</f>
        <v/>
      </c>
      <c r="AY132" s="48">
        <f>IF(D132="","",IF(OR(S132="S",NOT(AND(ISNUMBER(AC132),ISNUMBER(AK132),AC132*AK132&gt;=0))),0,AC132*AK132))</f>
        <v/>
      </c>
      <c r="AZ132" s="48">
        <f>IFERROR(IF(D132="","",IF(AY132=0,0,IF(((AY132)-(U132+Y132))&lt;0,0,(AY132)-U132))),0)</f>
        <v/>
      </c>
      <c r="BA132" s="49">
        <f>IF(D132="","",AZ132*AG132)</f>
        <v/>
      </c>
      <c r="BB132" s="49">
        <f>IF(D132="","",IF(OR(R132="A",R132="AA",R132="AAA"),BA132,0))</f>
        <v/>
      </c>
      <c r="BC132" s="49">
        <f>IF(D132="","",IF(R132="B",BA132,0))</f>
        <v/>
      </c>
      <c r="BD132" s="49">
        <f>IF(D132="","",IF(R132="B",BA132,0))</f>
        <v/>
      </c>
      <c r="BE132" s="49">
        <f>IF(D132="","",IF(S132="S",
1,
IF(AC132=0,
1,
IF(
IFERROR(((U132+Y132)*AG132)/((AC132*AK132)*AG132),0)&lt;0,
0,
IF(
IFERROR(((U132+Y132)*AG132)/((AC132*AK132)*AG132),0)&gt;1,
1,
IFERROR(((U132+Y132)*AG132)/((AC132*AK132)*AG132),0)
)
)
)
))</f>
        <v/>
      </c>
      <c r="BF132" s="49">
        <f>IF(D132="","",IF(S132="S",
1,
IF(AC132=0,
1,
IF(
IFERROR(((U132+V132+Y132)*AG132)/((AC132*AK132)*AG132),0)&lt;0,
0,
IF(
IFERROR(((U132+V132+Y132)*AG132)/((AC132*AK132)*AG132),0)&gt;1,
1,
IFERROR(((U132+V132+Y132)*AG132)/((AC132*AK132)*AG132),0)
)
)
)
))</f>
        <v/>
      </c>
      <c r="BG132" s="50">
        <f>IF(D132="","",IF(S132="S",0,IF(AND(ISNUMBER(AC132),ISNUMBER(AM132)),IF(OR(AC132*AM132&lt;0,ISERR(AC132*AM132)),0,AC132*AM132),0)))</f>
        <v/>
      </c>
      <c r="BH132" s="50">
        <f>IF(D132="","",IF(BY132&gt;TODAY()-60,0,IF(Y132&gt;12,MAX(0,(U132+Y132)-BG132),MAX(0,U132-BG132))))</f>
        <v/>
      </c>
      <c r="BI132" s="51">
        <f>IF(D132="","",BH132*AG132)</f>
        <v/>
      </c>
      <c r="BJ132" s="51">
        <f>IF(D132="","",IF(OR(R132="A",R132="AA",R132="AAA"),BI132,0))</f>
        <v/>
      </c>
      <c r="BK132" s="51">
        <f>IF(D132="","",IF(R132="B",BI132,0))</f>
        <v/>
      </c>
      <c r="BL132" s="51">
        <f>IF(D132="","",IF(R132="C",BI132,0))</f>
        <v/>
      </c>
      <c r="BM132" s="51">
        <f>IF(D132="","",IFERROR(MAX(0,MIN(BI132/AP132,1)),0))</f>
        <v/>
      </c>
      <c r="BN132" s="52">
        <f>IF(D132="","",AB132*AG132)</f>
        <v/>
      </c>
      <c r="BO132" s="52">
        <f>IF(D132="","",(U132+V132+X132)*AG132)</f>
        <v/>
      </c>
      <c r="BP132" s="52">
        <f>IF(D132="","",(AB132*3)*AG132)</f>
        <v/>
      </c>
      <c r="BQ132" s="52">
        <f>IF(D132="","",IF(BO132-BP132&gt;0,0,BO132-BP132))</f>
        <v/>
      </c>
      <c r="BR132" s="52">
        <f>IF(D132="","",IF(BO132-BP132-BN132&gt;0,0,BO132-BP132-BN132))</f>
        <v/>
      </c>
      <c r="BS132" s="53">
        <f>IF(D132="","",IFERROR(AB132*AI132,0))</f>
        <v/>
      </c>
      <c r="BT132" s="53">
        <f>IF(D132="","",IFERROR(IF(X132&gt;12, AI132*(U132+V132+X132), AI132*(U132+V132)),0))</f>
        <v/>
      </c>
      <c r="BU132" s="53">
        <f>IF(D132="","",IFERROR(((AB132*3)*AI132),0))</f>
        <v/>
      </c>
      <c r="BV132" s="53">
        <f>IF(D132="","",IF(BT132-BU132&gt;0,0,BT132-BU132))</f>
        <v/>
      </c>
      <c r="BW132" s="53">
        <f>IF(D132="","",IF(BT132-BU132-BS132&gt;0,0,BT132-BU132-BS132))</f>
        <v/>
      </c>
      <c r="BX132" s="36">
        <f>IF(D132="","",IFERROR(VLOOKUP(D132,'produto-entrada-7'!A:M,3,0),"SEM PEDIDO"))</f>
        <v/>
      </c>
      <c r="BY132" s="36">
        <f>IF(D132="","",VLOOKUP(D132,'produto-estoque-total-7'!A:AB,25,0))</f>
        <v/>
      </c>
      <c r="BZ132" s="36">
        <f>IF(D132="","",IFERROR(VLOOKUP(D132,'produto-estoque-total-7'!A:AB,26,0)/100,0))</f>
        <v/>
      </c>
      <c r="CA132" s="36">
        <f>IF(D132="","",IFERROR(VLOOKUP(D132,'produto-estoque-total-7'!A:AB,27,0)/100,0))</f>
        <v/>
      </c>
      <c r="CB132" s="41">
        <f>IF(D132="","",V132*AF132)</f>
        <v/>
      </c>
      <c r="CC132" s="41">
        <f>IF(D132="","",V132*AI132)</f>
        <v/>
      </c>
      <c r="CD132" s="54">
        <f>IF(D132="","",VLOOKUP(D132,'produto-estoque-total-7'!A:AB,28,0))</f>
        <v/>
      </c>
    </row>
    <row r="133">
      <c r="A133" s="36">
        <f>IF(D133="","",VLOOKUP(D133,'produto-estoque-total-7'!A:AB,3,0))</f>
        <v/>
      </c>
      <c r="B133" s="1">
        <f>IF(D133="","",VLOOKUP(D133,'produto-estoque-total-7'!A:AB,12,0))</f>
        <v/>
      </c>
      <c r="C133" s="1">
        <f>IF(D133="","",VLOOKUP(D133,'produto-estoque-total-7'!A:AB,2,0))</f>
        <v/>
      </c>
      <c r="D133" s="37">
        <f>IFERROR(IF('produto-estoque-total-7'!A132="","",'produto-estoque-total-7'!A132),"")</f>
        <v/>
      </c>
      <c r="E133" s="1">
        <f>IF(D133="","",VLOOKUP(D133,'produto-estoque-total-7'!A:AB,4,0))</f>
        <v/>
      </c>
      <c r="F133" s="36">
        <f>IF(D133="","",VLOOKUP(D133,'produto-estoque-total-7'!A:AB,13,0))</f>
        <v/>
      </c>
      <c r="G133" s="1">
        <f>IF(F133="","",VLOOKUP(F133,'FORNECEDORES X COMPRADOR'!A:D,4,0))</f>
        <v/>
      </c>
      <c r="H133" s="1">
        <f>IF(F133="","",VLOOKUP(F133,'FORNECEDORES X COMPRADOR'!A:E,5,0))</f>
        <v/>
      </c>
      <c r="I133" s="36">
        <f>IF(D133="","",VLOOKUP(D133,'produto-estoque-total-7'!A:AB,15,0))</f>
        <v/>
      </c>
      <c r="J133" s="36">
        <f>IF(D133="","",VLOOKUP(D133,'produto-estoque-total-7'!A:AB,19,0))</f>
        <v/>
      </c>
      <c r="K133" s="1">
        <f>IF(D133="","",VLOOKUP(D133,'produto-estoque-total-7'!A:AB,20,0))</f>
        <v/>
      </c>
      <c r="L133" s="36">
        <f>IF(D133="","",VLOOKUP(D133,'produto-estoque-total-7'!A:AB,17,0))</f>
        <v/>
      </c>
      <c r="M133" s="1">
        <f>IF(D133="","",VLOOKUP(D133,'produto-estoque-total-7'!A:AB,18,0))</f>
        <v/>
      </c>
      <c r="N133" s="36">
        <f>IF(D133="","",VLOOKUP(D133,'produto-estoque-total-7'!A:AB,21,0))</f>
        <v/>
      </c>
      <c r="O133" s="1">
        <f>IF(D133="","",VLOOKUP(D133,'produto-estoque-total-7'!A:AB,22,0))</f>
        <v/>
      </c>
      <c r="P133" s="36">
        <f>IF(D133="","",VLOOKUP(D133,'produto-estoque-total-7'!A:AB,23,0))</f>
        <v/>
      </c>
      <c r="Q133" s="1">
        <f>IF(D133="","",VLOOKUP(D133,'produto-estoque-total-7'!A:AB,24,0))</f>
        <v/>
      </c>
      <c r="R133" s="38">
        <f>IFERROR(IF(D133="","",VLOOKUP(D133,'produto-venda-7'!B:N,13,0)),"C")</f>
        <v/>
      </c>
      <c r="S133" s="39">
        <f>IF(D133="","",VLOOKUP(D133,'produto-estoque-total-7'!A:AB,6,0))</f>
        <v/>
      </c>
      <c r="T133" s="39">
        <f>IF(D133="","",VLOOKUP(D133,'produto-estoque-total-7'!A:AB,5,0))</f>
        <v/>
      </c>
      <c r="U133" s="40">
        <f>IF(D133="","",VLOOKUP(D133,'produto-estoque-total-7'!A:AB,11,0))</f>
        <v/>
      </c>
      <c r="V133" s="41">
        <f>IF(D133="","",IFERROR(VLOOKUP(D133,'produto-entrada-7'!A:M,10,0),0))</f>
        <v/>
      </c>
      <c r="W133" s="42" t="n"/>
      <c r="X133" s="39">
        <f>IF(D133="","",VLOOKUP(D133,'produto-estoque-total-7'!A:AB,8,0))</f>
        <v/>
      </c>
      <c r="Y133" s="39">
        <f>IF(D133="","",VLOOKUP(D133,'produto-estoque-total-7'!A:AB,9,0))</f>
        <v/>
      </c>
      <c r="Z133" s="39">
        <f>IF(D133="","",VLOOKUP(D133,'produto-estoque-total-7'!A:AB,10,0))</f>
        <v/>
      </c>
      <c r="AA133" s="39">
        <f>IFERROR(IF(D133="","",VLOOKUP(D133,'produto-venda-7'!B:N,4,0)),0)</f>
        <v/>
      </c>
      <c r="AB133" s="39">
        <f>IFERROR(IF(D133="","",VLOOKUP(D133,'produto-venda-7'!B:N,5,0)),0)</f>
        <v/>
      </c>
      <c r="AC133" s="39">
        <f>IF(D133="","",IFERROR(AA133/90,0))</f>
        <v/>
      </c>
      <c r="AD133" s="36">
        <f>IF(D133="","",IFERROR(VLOOKUP(D133,'produto-entrada-7'!A:M,4,0),0))</f>
        <v/>
      </c>
      <c r="AE133" s="36">
        <f>IFERROR(IF(D133="","",VLOOKUP(D133,'produto-venda-7'!B:N,10,0)),0)</f>
        <v/>
      </c>
      <c r="AF133" s="36">
        <f>IF(D133="","",IFERROR(VLOOKUP(D133,'produto-entrada-7'!A:M,11,0),0))</f>
        <v/>
      </c>
      <c r="AG133" s="1">
        <f>IF(D133="","",IFERROR(VLOOKUP(D133,'produto-entrada-7'!A:M,12,0),0))</f>
        <v/>
      </c>
      <c r="AH133" s="1">
        <f>IF(D133="","",IFERROR(VLOOKUP(D133,'produto-entrada-7'!A:M,13,0),0))</f>
        <v/>
      </c>
      <c r="AI133" s="36">
        <f>IFERROR(IF(D133="","",VLOOKUP(D133,'produto-venda-7'!B:N,11,0)),0)</f>
        <v/>
      </c>
      <c r="AJ133" s="43">
        <f>IF(D133="","",IFERROR(AI133*AB133,0))</f>
        <v/>
      </c>
      <c r="AK133" s="44">
        <f>IFERROR(IF(D133="","",VLOOKUP(F133,'ANALISE FORNECEDOR'!$A:$I,8,0)),"")</f>
        <v/>
      </c>
      <c r="AL133" s="44">
        <f>IF(D133="","",AVERAGE(AM133,AK133))</f>
        <v/>
      </c>
      <c r="AM133" s="44">
        <f>IFERROR(IF(D133="","",VLOOKUP(F133,'ANALISE FORNECEDOR'!$A:$I,9,0)),"")</f>
        <v/>
      </c>
      <c r="AN133" s="45">
        <f>IF(D133="","",IF(Y133&gt;12,AI133*(U133+Y133),AI133*U133))</f>
        <v/>
      </c>
      <c r="AO133" s="45">
        <f>IF(D133="","",IF(Y133&gt;12,AI133*(U133+V133+Y133),AI133*(U133+V133)))</f>
        <v/>
      </c>
      <c r="AP133" s="46">
        <f>IF(D133="","",IF(Y133&gt;12,AG133*(U133+Y133),AG133*U133))</f>
        <v/>
      </c>
      <c r="AQ133" s="46">
        <f>IF(D133="","",IF(Y133&gt;12,AG133*(U133+V133+Y133),AG133*(U133+V133)))</f>
        <v/>
      </c>
      <c r="AR133" s="46">
        <f>IF(D133="","",IF(OR(R133="A",R133="AA",R133="AAA"),AP133,0))</f>
        <v/>
      </c>
      <c r="AS133" s="46">
        <f>IF(D133="","",IF(R133="B",AP133,0))</f>
        <v/>
      </c>
      <c r="AT133" s="46">
        <f>IF(D133="","",IF(R133="C",AP133,0))</f>
        <v/>
      </c>
      <c r="AU133" s="47">
        <f>IF(D133="","",IFERROR(AN133/AJ133,0))</f>
        <v/>
      </c>
      <c r="AV133" s="47">
        <f>IF(D133="","",IFERROR(((AO133)/AJ133),0))</f>
        <v/>
      </c>
      <c r="AW133" s="48">
        <f>IF(D133="","",IF(OR(S133="S",NOT(AND(ISNUMBER(AC133),ISNUMBER(AL133),AC133*AL133&gt;=0))),0,AC133*AL133))</f>
        <v/>
      </c>
      <c r="AX133" s="49">
        <f>IFERROR(IF(D133="","",AW133*AG133),0)</f>
        <v/>
      </c>
      <c r="AY133" s="48">
        <f>IF(D133="","",IF(OR(S133="S",NOT(AND(ISNUMBER(AC133),ISNUMBER(AK133),AC133*AK133&gt;=0))),0,AC133*AK133))</f>
        <v/>
      </c>
      <c r="AZ133" s="48">
        <f>IFERROR(IF(D133="","",IF(AY133=0,0,IF(((AY133)-(U133+Y133))&lt;0,0,(AY133)-U133))),0)</f>
        <v/>
      </c>
      <c r="BA133" s="49">
        <f>IF(D133="","",AZ133*AG133)</f>
        <v/>
      </c>
      <c r="BB133" s="49">
        <f>IF(D133="","",IF(OR(R133="A",R133="AA",R133="AAA"),BA133,0))</f>
        <v/>
      </c>
      <c r="BC133" s="49">
        <f>IF(D133="","",IF(R133="B",BA133,0))</f>
        <v/>
      </c>
      <c r="BD133" s="49">
        <f>IF(D133="","",IF(R133="B",BA133,0))</f>
        <v/>
      </c>
      <c r="BE133" s="49">
        <f>IF(D133="","",IF(S133="S",
1,
IF(AC133=0,
1,
IF(
IFERROR(((U133+Y133)*AG133)/((AC133*AK133)*AG133),0)&lt;0,
0,
IF(
IFERROR(((U133+Y133)*AG133)/((AC133*AK133)*AG133),0)&gt;1,
1,
IFERROR(((U133+Y133)*AG133)/((AC133*AK133)*AG133),0)
)
)
)
))</f>
        <v/>
      </c>
      <c r="BF133" s="49">
        <f>IF(D133="","",IF(S133="S",
1,
IF(AC133=0,
1,
IF(
IFERROR(((U133+V133+Y133)*AG133)/((AC133*AK133)*AG133),0)&lt;0,
0,
IF(
IFERROR(((U133+V133+Y133)*AG133)/((AC133*AK133)*AG133),0)&gt;1,
1,
IFERROR(((U133+V133+Y133)*AG133)/((AC133*AK133)*AG133),0)
)
)
)
))</f>
        <v/>
      </c>
      <c r="BG133" s="50">
        <f>IF(D133="","",IF(S133="S",0,IF(AND(ISNUMBER(AC133),ISNUMBER(AM133)),IF(OR(AC133*AM133&lt;0,ISERR(AC133*AM133)),0,AC133*AM133),0)))</f>
        <v/>
      </c>
      <c r="BH133" s="50">
        <f>IF(D133="","",IF(BY133&gt;TODAY()-60,0,IF(Y133&gt;12,MAX(0,(U133+Y133)-BG133),MAX(0,U133-BG133))))</f>
        <v/>
      </c>
      <c r="BI133" s="51">
        <f>IF(D133="","",BH133*AG133)</f>
        <v/>
      </c>
      <c r="BJ133" s="51">
        <f>IF(D133="","",IF(OR(R133="A",R133="AA",R133="AAA"),BI133,0))</f>
        <v/>
      </c>
      <c r="BK133" s="51">
        <f>IF(D133="","",IF(R133="B",BI133,0))</f>
        <v/>
      </c>
      <c r="BL133" s="51">
        <f>IF(D133="","",IF(R133="C",BI133,0))</f>
        <v/>
      </c>
      <c r="BM133" s="51">
        <f>IF(D133="","",IFERROR(MAX(0,MIN(BI133/AP133,1)),0))</f>
        <v/>
      </c>
      <c r="BN133" s="52">
        <f>IF(D133="","",AB133*AG133)</f>
        <v/>
      </c>
      <c r="BO133" s="52">
        <f>IF(D133="","",(U133+V133+X133)*AG133)</f>
        <v/>
      </c>
      <c r="BP133" s="52">
        <f>IF(D133="","",(AB133*3)*AG133)</f>
        <v/>
      </c>
      <c r="BQ133" s="52">
        <f>IF(D133="","",IF(BO133-BP133&gt;0,0,BO133-BP133))</f>
        <v/>
      </c>
      <c r="BR133" s="52">
        <f>IF(D133="","",IF(BO133-BP133-BN133&gt;0,0,BO133-BP133-BN133))</f>
        <v/>
      </c>
      <c r="BS133" s="53">
        <f>IF(D133="","",IFERROR(AB133*AI133,0))</f>
        <v/>
      </c>
      <c r="BT133" s="53">
        <f>IF(D133="","",IFERROR(IF(X133&gt;12, AI133*(U133+V133+X133), AI133*(U133+V133)),0))</f>
        <v/>
      </c>
      <c r="BU133" s="53">
        <f>IF(D133="","",IFERROR(((AB133*3)*AI133),0))</f>
        <v/>
      </c>
      <c r="BV133" s="53">
        <f>IF(D133="","",IF(BT133-BU133&gt;0,0,BT133-BU133))</f>
        <v/>
      </c>
      <c r="BW133" s="53">
        <f>IF(D133="","",IF(BT133-BU133-BS133&gt;0,0,BT133-BU133-BS133))</f>
        <v/>
      </c>
      <c r="BX133" s="36">
        <f>IF(D133="","",IFERROR(VLOOKUP(D133,'produto-entrada-7'!A:M,3,0),"SEM PEDIDO"))</f>
        <v/>
      </c>
      <c r="BY133" s="36">
        <f>IF(D133="","",VLOOKUP(D133,'produto-estoque-total-7'!A:AB,25,0))</f>
        <v/>
      </c>
      <c r="BZ133" s="36">
        <f>IF(D133="","",IFERROR(VLOOKUP(D133,'produto-estoque-total-7'!A:AB,26,0)/100,0))</f>
        <v/>
      </c>
      <c r="CA133" s="36">
        <f>IF(D133="","",IFERROR(VLOOKUP(D133,'produto-estoque-total-7'!A:AB,27,0)/100,0))</f>
        <v/>
      </c>
      <c r="CB133" s="41">
        <f>IF(D133="","",V133*AF133)</f>
        <v/>
      </c>
      <c r="CC133" s="41">
        <f>IF(D133="","",V133*AI133)</f>
        <v/>
      </c>
      <c r="CD133" s="54">
        <f>IF(D133="","",VLOOKUP(D133,'produto-estoque-total-7'!A:AB,28,0))</f>
        <v/>
      </c>
    </row>
    <row r="134">
      <c r="A134" s="36">
        <f>IF(D134="","",VLOOKUP(D134,'produto-estoque-total-7'!A:AB,3,0))</f>
        <v/>
      </c>
      <c r="B134" s="1">
        <f>IF(D134="","",VLOOKUP(D134,'produto-estoque-total-7'!A:AB,12,0))</f>
        <v/>
      </c>
      <c r="C134" s="1">
        <f>IF(D134="","",VLOOKUP(D134,'produto-estoque-total-7'!A:AB,2,0))</f>
        <v/>
      </c>
      <c r="D134" s="37">
        <f>IFERROR(IF('produto-estoque-total-7'!A133="","",'produto-estoque-total-7'!A133),"")</f>
        <v/>
      </c>
      <c r="E134" s="1">
        <f>IF(D134="","",VLOOKUP(D134,'produto-estoque-total-7'!A:AB,4,0))</f>
        <v/>
      </c>
      <c r="F134" s="36">
        <f>IF(D134="","",VLOOKUP(D134,'produto-estoque-total-7'!A:AB,13,0))</f>
        <v/>
      </c>
      <c r="G134" s="1">
        <f>IF(F134="","",VLOOKUP(F134,'FORNECEDORES X COMPRADOR'!A:D,4,0))</f>
        <v/>
      </c>
      <c r="H134" s="1">
        <f>IF(F134="","",VLOOKUP(F134,'FORNECEDORES X COMPRADOR'!A:E,5,0))</f>
        <v/>
      </c>
      <c r="I134" s="36">
        <f>IF(D134="","",VLOOKUP(D134,'produto-estoque-total-7'!A:AB,15,0))</f>
        <v/>
      </c>
      <c r="J134" s="36">
        <f>IF(D134="","",VLOOKUP(D134,'produto-estoque-total-7'!A:AB,19,0))</f>
        <v/>
      </c>
      <c r="K134" s="1">
        <f>IF(D134="","",VLOOKUP(D134,'produto-estoque-total-7'!A:AB,20,0))</f>
        <v/>
      </c>
      <c r="L134" s="36">
        <f>IF(D134="","",VLOOKUP(D134,'produto-estoque-total-7'!A:AB,17,0))</f>
        <v/>
      </c>
      <c r="M134" s="1">
        <f>IF(D134="","",VLOOKUP(D134,'produto-estoque-total-7'!A:AB,18,0))</f>
        <v/>
      </c>
      <c r="N134" s="36">
        <f>IF(D134="","",VLOOKUP(D134,'produto-estoque-total-7'!A:AB,21,0))</f>
        <v/>
      </c>
      <c r="O134" s="1">
        <f>IF(D134="","",VLOOKUP(D134,'produto-estoque-total-7'!A:AB,22,0))</f>
        <v/>
      </c>
      <c r="P134" s="36">
        <f>IF(D134="","",VLOOKUP(D134,'produto-estoque-total-7'!A:AB,23,0))</f>
        <v/>
      </c>
      <c r="Q134" s="1">
        <f>IF(D134="","",VLOOKUP(D134,'produto-estoque-total-7'!A:AB,24,0))</f>
        <v/>
      </c>
      <c r="R134" s="38">
        <f>IFERROR(IF(D134="","",VLOOKUP(D134,'produto-venda-7'!B:N,13,0)),"C")</f>
        <v/>
      </c>
      <c r="S134" s="39">
        <f>IF(D134="","",VLOOKUP(D134,'produto-estoque-total-7'!A:AB,6,0))</f>
        <v/>
      </c>
      <c r="T134" s="39">
        <f>IF(D134="","",VLOOKUP(D134,'produto-estoque-total-7'!A:AB,5,0))</f>
        <v/>
      </c>
      <c r="U134" s="40">
        <f>IF(D134="","",VLOOKUP(D134,'produto-estoque-total-7'!A:AB,11,0))</f>
        <v/>
      </c>
      <c r="V134" s="41">
        <f>IF(D134="","",IFERROR(VLOOKUP(D134,'produto-entrada-7'!A:M,10,0),0))</f>
        <v/>
      </c>
      <c r="W134" s="42" t="n"/>
      <c r="X134" s="39">
        <f>IF(D134="","",VLOOKUP(D134,'produto-estoque-total-7'!A:AB,8,0))</f>
        <v/>
      </c>
      <c r="Y134" s="39">
        <f>IF(D134="","",VLOOKUP(D134,'produto-estoque-total-7'!A:AB,9,0))</f>
        <v/>
      </c>
      <c r="Z134" s="39">
        <f>IF(D134="","",VLOOKUP(D134,'produto-estoque-total-7'!A:AB,10,0))</f>
        <v/>
      </c>
      <c r="AA134" s="39">
        <f>IFERROR(IF(D134="","",VLOOKUP(D134,'produto-venda-7'!B:N,4,0)),0)</f>
        <v/>
      </c>
      <c r="AB134" s="39">
        <f>IFERROR(IF(D134="","",VLOOKUP(D134,'produto-venda-7'!B:N,5,0)),0)</f>
        <v/>
      </c>
      <c r="AC134" s="39">
        <f>IF(D134="","",IFERROR(AA134/90,0))</f>
        <v/>
      </c>
      <c r="AD134" s="36">
        <f>IF(D134="","",IFERROR(VLOOKUP(D134,'produto-entrada-7'!A:M,4,0),0))</f>
        <v/>
      </c>
      <c r="AE134" s="36">
        <f>IFERROR(IF(D134="","",VLOOKUP(D134,'produto-venda-7'!B:N,10,0)),0)</f>
        <v/>
      </c>
      <c r="AF134" s="36">
        <f>IF(D134="","",IFERROR(VLOOKUP(D134,'produto-entrada-7'!A:M,11,0),0))</f>
        <v/>
      </c>
      <c r="AG134" s="1">
        <f>IF(D134="","",IFERROR(VLOOKUP(D134,'produto-entrada-7'!A:M,12,0),0))</f>
        <v/>
      </c>
      <c r="AH134" s="1">
        <f>IF(D134="","",IFERROR(VLOOKUP(D134,'produto-entrada-7'!A:M,13,0),0))</f>
        <v/>
      </c>
      <c r="AI134" s="36">
        <f>IFERROR(IF(D134="","",VLOOKUP(D134,'produto-venda-7'!B:N,11,0)),0)</f>
        <v/>
      </c>
      <c r="AJ134" s="43">
        <f>IF(D134="","",IFERROR(AI134*AB134,0))</f>
        <v/>
      </c>
      <c r="AK134" s="44">
        <f>IFERROR(IF(D134="","",VLOOKUP(F134,'ANALISE FORNECEDOR'!$A:$I,8,0)),"")</f>
        <v/>
      </c>
      <c r="AL134" s="44">
        <f>IF(D134="","",AVERAGE(AM134,AK134))</f>
        <v/>
      </c>
      <c r="AM134" s="44">
        <f>IFERROR(IF(D134="","",VLOOKUP(F134,'ANALISE FORNECEDOR'!$A:$I,9,0)),"")</f>
        <v/>
      </c>
      <c r="AN134" s="45">
        <f>IF(D134="","",IF(Y134&gt;12,AI134*(U134+Y134),AI134*U134))</f>
        <v/>
      </c>
      <c r="AO134" s="45">
        <f>IF(D134="","",IF(Y134&gt;12,AI134*(U134+V134+Y134),AI134*(U134+V134)))</f>
        <v/>
      </c>
      <c r="AP134" s="46">
        <f>IF(D134="","",IF(Y134&gt;12,AG134*(U134+Y134),AG134*U134))</f>
        <v/>
      </c>
      <c r="AQ134" s="46">
        <f>IF(D134="","",IF(Y134&gt;12,AG134*(U134+V134+Y134),AG134*(U134+V134)))</f>
        <v/>
      </c>
      <c r="AR134" s="46">
        <f>IF(D134="","",IF(OR(R134="A",R134="AA",R134="AAA"),AP134,0))</f>
        <v/>
      </c>
      <c r="AS134" s="46">
        <f>IF(D134="","",IF(R134="B",AP134,0))</f>
        <v/>
      </c>
      <c r="AT134" s="46">
        <f>IF(D134="","",IF(R134="C",AP134,0))</f>
        <v/>
      </c>
      <c r="AU134" s="47">
        <f>IF(D134="","",IFERROR(AN134/AJ134,0))</f>
        <v/>
      </c>
      <c r="AV134" s="47">
        <f>IF(D134="","",IFERROR(((AO134)/AJ134),0))</f>
        <v/>
      </c>
      <c r="AW134" s="48">
        <f>IF(D134="","",IF(OR(S134="S",NOT(AND(ISNUMBER(AC134),ISNUMBER(AL134),AC134*AL134&gt;=0))),0,AC134*AL134))</f>
        <v/>
      </c>
      <c r="AX134" s="49">
        <f>IFERROR(IF(D134="","",AW134*AG134),0)</f>
        <v/>
      </c>
      <c r="AY134" s="48">
        <f>IF(D134="","",IF(OR(S134="S",NOT(AND(ISNUMBER(AC134),ISNUMBER(AK134),AC134*AK134&gt;=0))),0,AC134*AK134))</f>
        <v/>
      </c>
      <c r="AZ134" s="48">
        <f>IFERROR(IF(D134="","",IF(AY134=0,0,IF(((AY134)-(U134+Y134))&lt;0,0,(AY134)-U134))),0)</f>
        <v/>
      </c>
      <c r="BA134" s="49">
        <f>IF(D134="","",AZ134*AG134)</f>
        <v/>
      </c>
      <c r="BB134" s="49">
        <f>IF(D134="","",IF(OR(R134="A",R134="AA",R134="AAA"),BA134,0))</f>
        <v/>
      </c>
      <c r="BC134" s="49">
        <f>IF(D134="","",IF(R134="B",BA134,0))</f>
        <v/>
      </c>
      <c r="BD134" s="49">
        <f>IF(D134="","",IF(R134="B",BA134,0))</f>
        <v/>
      </c>
      <c r="BE134" s="49">
        <f>IF(D134="","",IF(S134="S",
1,
IF(AC134=0,
1,
IF(
IFERROR(((U134+Y134)*AG134)/((AC134*AK134)*AG134),0)&lt;0,
0,
IF(
IFERROR(((U134+Y134)*AG134)/((AC134*AK134)*AG134),0)&gt;1,
1,
IFERROR(((U134+Y134)*AG134)/((AC134*AK134)*AG134),0)
)
)
)
))</f>
        <v/>
      </c>
      <c r="BF134" s="49">
        <f>IF(D134="","",IF(S134="S",
1,
IF(AC134=0,
1,
IF(
IFERROR(((U134+V134+Y134)*AG134)/((AC134*AK134)*AG134),0)&lt;0,
0,
IF(
IFERROR(((U134+V134+Y134)*AG134)/((AC134*AK134)*AG134),0)&gt;1,
1,
IFERROR(((U134+V134+Y134)*AG134)/((AC134*AK134)*AG134),0)
)
)
)
))</f>
        <v/>
      </c>
      <c r="BG134" s="50">
        <f>IF(D134="","",IF(S134="S",0,IF(AND(ISNUMBER(AC134),ISNUMBER(AM134)),IF(OR(AC134*AM134&lt;0,ISERR(AC134*AM134)),0,AC134*AM134),0)))</f>
        <v/>
      </c>
      <c r="BH134" s="50">
        <f>IF(D134="","",IF(BY134&gt;TODAY()-60,0,IF(Y134&gt;12,MAX(0,(U134+Y134)-BG134),MAX(0,U134-BG134))))</f>
        <v/>
      </c>
      <c r="BI134" s="51">
        <f>IF(D134="","",BH134*AG134)</f>
        <v/>
      </c>
      <c r="BJ134" s="51">
        <f>IF(D134="","",IF(OR(R134="A",R134="AA",R134="AAA"),BI134,0))</f>
        <v/>
      </c>
      <c r="BK134" s="51">
        <f>IF(D134="","",IF(R134="B",BI134,0))</f>
        <v/>
      </c>
      <c r="BL134" s="51">
        <f>IF(D134="","",IF(R134="C",BI134,0))</f>
        <v/>
      </c>
      <c r="BM134" s="51">
        <f>IF(D134="","",IFERROR(MAX(0,MIN(BI134/AP134,1)),0))</f>
        <v/>
      </c>
      <c r="BN134" s="52">
        <f>IF(D134="","",AB134*AG134)</f>
        <v/>
      </c>
      <c r="BO134" s="52">
        <f>IF(D134="","",(U134+V134+X134)*AG134)</f>
        <v/>
      </c>
      <c r="BP134" s="52">
        <f>IF(D134="","",(AB134*3)*AG134)</f>
        <v/>
      </c>
      <c r="BQ134" s="52">
        <f>IF(D134="","",IF(BO134-BP134&gt;0,0,BO134-BP134))</f>
        <v/>
      </c>
      <c r="BR134" s="52">
        <f>IF(D134="","",IF(BO134-BP134-BN134&gt;0,0,BO134-BP134-BN134))</f>
        <v/>
      </c>
      <c r="BS134" s="53">
        <f>IF(D134="","",IFERROR(AB134*AI134,0))</f>
        <v/>
      </c>
      <c r="BT134" s="53">
        <f>IF(D134="","",IFERROR(IF(X134&gt;12, AI134*(U134+V134+X134), AI134*(U134+V134)),0))</f>
        <v/>
      </c>
      <c r="BU134" s="53">
        <f>IF(D134="","",IFERROR(((AB134*3)*AI134),0))</f>
        <v/>
      </c>
      <c r="BV134" s="53">
        <f>IF(D134="","",IF(BT134-BU134&gt;0,0,BT134-BU134))</f>
        <v/>
      </c>
      <c r="BW134" s="53">
        <f>IF(D134="","",IF(BT134-BU134-BS134&gt;0,0,BT134-BU134-BS134))</f>
        <v/>
      </c>
      <c r="BX134" s="36">
        <f>IF(D134="","",IFERROR(VLOOKUP(D134,'produto-entrada-7'!A:M,3,0),"SEM PEDIDO"))</f>
        <v/>
      </c>
      <c r="BY134" s="36">
        <f>IF(D134="","",VLOOKUP(D134,'produto-estoque-total-7'!A:AB,25,0))</f>
        <v/>
      </c>
      <c r="BZ134" s="36">
        <f>IF(D134="","",IFERROR(VLOOKUP(D134,'produto-estoque-total-7'!A:AB,26,0)/100,0))</f>
        <v/>
      </c>
      <c r="CA134" s="36">
        <f>IF(D134="","",IFERROR(VLOOKUP(D134,'produto-estoque-total-7'!A:AB,27,0)/100,0))</f>
        <v/>
      </c>
      <c r="CB134" s="41">
        <f>IF(D134="","",V134*AF134)</f>
        <v/>
      </c>
      <c r="CC134" s="41">
        <f>IF(D134="","",V134*AI134)</f>
        <v/>
      </c>
      <c r="CD134" s="54">
        <f>IF(D134="","",VLOOKUP(D134,'produto-estoque-total-7'!A:AB,28,0))</f>
        <v/>
      </c>
    </row>
    <row r="135">
      <c r="A135" s="36">
        <f>IF(D135="","",VLOOKUP(D135,'produto-estoque-total-7'!A:AB,3,0))</f>
        <v/>
      </c>
      <c r="B135" s="1">
        <f>IF(D135="","",VLOOKUP(D135,'produto-estoque-total-7'!A:AB,12,0))</f>
        <v/>
      </c>
      <c r="C135" s="1">
        <f>IF(D135="","",VLOOKUP(D135,'produto-estoque-total-7'!A:AB,2,0))</f>
        <v/>
      </c>
      <c r="D135" s="37">
        <f>IFERROR(IF('produto-estoque-total-7'!A134="","",'produto-estoque-total-7'!A134),"")</f>
        <v/>
      </c>
      <c r="E135" s="1">
        <f>IF(D135="","",VLOOKUP(D135,'produto-estoque-total-7'!A:AB,4,0))</f>
        <v/>
      </c>
      <c r="F135" s="36">
        <f>IF(D135="","",VLOOKUP(D135,'produto-estoque-total-7'!A:AB,13,0))</f>
        <v/>
      </c>
      <c r="G135" s="1">
        <f>IF(F135="","",VLOOKUP(F135,'FORNECEDORES X COMPRADOR'!A:D,4,0))</f>
        <v/>
      </c>
      <c r="H135" s="1">
        <f>IF(F135="","",VLOOKUP(F135,'FORNECEDORES X COMPRADOR'!A:E,5,0))</f>
        <v/>
      </c>
      <c r="I135" s="36">
        <f>IF(D135="","",VLOOKUP(D135,'produto-estoque-total-7'!A:AB,15,0))</f>
        <v/>
      </c>
      <c r="J135" s="36">
        <f>IF(D135="","",VLOOKUP(D135,'produto-estoque-total-7'!A:AB,19,0))</f>
        <v/>
      </c>
      <c r="K135" s="1">
        <f>IF(D135="","",VLOOKUP(D135,'produto-estoque-total-7'!A:AB,20,0))</f>
        <v/>
      </c>
      <c r="L135" s="36">
        <f>IF(D135="","",VLOOKUP(D135,'produto-estoque-total-7'!A:AB,17,0))</f>
        <v/>
      </c>
      <c r="M135" s="1">
        <f>IF(D135="","",VLOOKUP(D135,'produto-estoque-total-7'!A:AB,18,0))</f>
        <v/>
      </c>
      <c r="N135" s="36">
        <f>IF(D135="","",VLOOKUP(D135,'produto-estoque-total-7'!A:AB,21,0))</f>
        <v/>
      </c>
      <c r="O135" s="1">
        <f>IF(D135="","",VLOOKUP(D135,'produto-estoque-total-7'!A:AB,22,0))</f>
        <v/>
      </c>
      <c r="P135" s="36">
        <f>IF(D135="","",VLOOKUP(D135,'produto-estoque-total-7'!A:AB,23,0))</f>
        <v/>
      </c>
      <c r="Q135" s="1">
        <f>IF(D135="","",VLOOKUP(D135,'produto-estoque-total-7'!A:AB,24,0))</f>
        <v/>
      </c>
      <c r="R135" s="38">
        <f>IFERROR(IF(D135="","",VLOOKUP(D135,'produto-venda-7'!B:N,13,0)),"C")</f>
        <v/>
      </c>
      <c r="S135" s="39">
        <f>IF(D135="","",VLOOKUP(D135,'produto-estoque-total-7'!A:AB,6,0))</f>
        <v/>
      </c>
      <c r="T135" s="39">
        <f>IF(D135="","",VLOOKUP(D135,'produto-estoque-total-7'!A:AB,5,0))</f>
        <v/>
      </c>
      <c r="U135" s="40">
        <f>IF(D135="","",VLOOKUP(D135,'produto-estoque-total-7'!A:AB,11,0))</f>
        <v/>
      </c>
      <c r="V135" s="41">
        <f>IF(D135="","",IFERROR(VLOOKUP(D135,'produto-entrada-7'!A:M,10,0),0))</f>
        <v/>
      </c>
      <c r="W135" s="42" t="n"/>
      <c r="X135" s="39">
        <f>IF(D135="","",VLOOKUP(D135,'produto-estoque-total-7'!A:AB,8,0))</f>
        <v/>
      </c>
      <c r="Y135" s="39">
        <f>IF(D135="","",VLOOKUP(D135,'produto-estoque-total-7'!A:AB,9,0))</f>
        <v/>
      </c>
      <c r="Z135" s="39">
        <f>IF(D135="","",VLOOKUP(D135,'produto-estoque-total-7'!A:AB,10,0))</f>
        <v/>
      </c>
      <c r="AA135" s="39">
        <f>IFERROR(IF(D135="","",VLOOKUP(D135,'produto-venda-7'!B:N,4,0)),0)</f>
        <v/>
      </c>
      <c r="AB135" s="39">
        <f>IFERROR(IF(D135="","",VLOOKUP(D135,'produto-venda-7'!B:N,5,0)),0)</f>
        <v/>
      </c>
      <c r="AC135" s="39">
        <f>IF(D135="","",IFERROR(AA135/90,0))</f>
        <v/>
      </c>
      <c r="AD135" s="36">
        <f>IF(D135="","",IFERROR(VLOOKUP(D135,'produto-entrada-7'!A:M,4,0),0))</f>
        <v/>
      </c>
      <c r="AE135" s="36">
        <f>IFERROR(IF(D135="","",VLOOKUP(D135,'produto-venda-7'!B:N,10,0)),0)</f>
        <v/>
      </c>
      <c r="AF135" s="36">
        <f>IF(D135="","",IFERROR(VLOOKUP(D135,'produto-entrada-7'!A:M,11,0),0))</f>
        <v/>
      </c>
      <c r="AG135" s="1">
        <f>IF(D135="","",IFERROR(VLOOKUP(D135,'produto-entrada-7'!A:M,12,0),0))</f>
        <v/>
      </c>
      <c r="AH135" s="1">
        <f>IF(D135="","",IFERROR(VLOOKUP(D135,'produto-entrada-7'!A:M,13,0),0))</f>
        <v/>
      </c>
      <c r="AI135" s="36">
        <f>IFERROR(IF(D135="","",VLOOKUP(D135,'produto-venda-7'!B:N,11,0)),0)</f>
        <v/>
      </c>
      <c r="AJ135" s="43">
        <f>IF(D135="","",IFERROR(AI135*AB135,0))</f>
        <v/>
      </c>
      <c r="AK135" s="44">
        <f>IFERROR(IF(D135="","",VLOOKUP(F135,'ANALISE FORNECEDOR'!$A:$I,8,0)),"")</f>
        <v/>
      </c>
      <c r="AL135" s="44">
        <f>IF(D135="","",AVERAGE(AM135,AK135))</f>
        <v/>
      </c>
      <c r="AM135" s="44">
        <f>IFERROR(IF(D135="","",VLOOKUP(F135,'ANALISE FORNECEDOR'!$A:$I,9,0)),"")</f>
        <v/>
      </c>
      <c r="AN135" s="45">
        <f>IF(D135="","",IF(Y135&gt;12,AI135*(U135+Y135),AI135*U135))</f>
        <v/>
      </c>
      <c r="AO135" s="45">
        <f>IF(D135="","",IF(Y135&gt;12,AI135*(U135+V135+Y135),AI135*(U135+V135)))</f>
        <v/>
      </c>
      <c r="AP135" s="46">
        <f>IF(D135="","",IF(Y135&gt;12,AG135*(U135+Y135),AG135*U135))</f>
        <v/>
      </c>
      <c r="AQ135" s="46">
        <f>IF(D135="","",IF(Y135&gt;12,AG135*(U135+V135+Y135),AG135*(U135+V135)))</f>
        <v/>
      </c>
      <c r="AR135" s="46">
        <f>IF(D135="","",IF(OR(R135="A",R135="AA",R135="AAA"),AP135,0))</f>
        <v/>
      </c>
      <c r="AS135" s="46">
        <f>IF(D135="","",IF(R135="B",AP135,0))</f>
        <v/>
      </c>
      <c r="AT135" s="46">
        <f>IF(D135="","",IF(R135="C",AP135,0))</f>
        <v/>
      </c>
      <c r="AU135" s="47">
        <f>IF(D135="","",IFERROR(AN135/AJ135,0))</f>
        <v/>
      </c>
      <c r="AV135" s="47">
        <f>IF(D135="","",IFERROR(((AO135)/AJ135),0))</f>
        <v/>
      </c>
      <c r="AW135" s="48">
        <f>IF(D135="","",IF(OR(S135="S",NOT(AND(ISNUMBER(AC135),ISNUMBER(AL135),AC135*AL135&gt;=0))),0,AC135*AL135))</f>
        <v/>
      </c>
      <c r="AX135" s="49">
        <f>IFERROR(IF(D135="","",AW135*AG135),0)</f>
        <v/>
      </c>
      <c r="AY135" s="48">
        <f>IF(D135="","",IF(OR(S135="S",NOT(AND(ISNUMBER(AC135),ISNUMBER(AK135),AC135*AK135&gt;=0))),0,AC135*AK135))</f>
        <v/>
      </c>
      <c r="AZ135" s="48">
        <f>IFERROR(IF(D135="","",IF(AY135=0,0,IF(((AY135)-(U135+Y135))&lt;0,0,(AY135)-U135))),0)</f>
        <v/>
      </c>
      <c r="BA135" s="49">
        <f>IF(D135="","",AZ135*AG135)</f>
        <v/>
      </c>
      <c r="BB135" s="49">
        <f>IF(D135="","",IF(OR(R135="A",R135="AA",R135="AAA"),BA135,0))</f>
        <v/>
      </c>
      <c r="BC135" s="49">
        <f>IF(D135="","",IF(R135="B",BA135,0))</f>
        <v/>
      </c>
      <c r="BD135" s="49">
        <f>IF(D135="","",IF(R135="B",BA135,0))</f>
        <v/>
      </c>
      <c r="BE135" s="49">
        <f>IF(D135="","",IF(S135="S",
1,
IF(AC135=0,
1,
IF(
IFERROR(((U135+Y135)*AG135)/((AC135*AK135)*AG135),0)&lt;0,
0,
IF(
IFERROR(((U135+Y135)*AG135)/((AC135*AK135)*AG135),0)&gt;1,
1,
IFERROR(((U135+Y135)*AG135)/((AC135*AK135)*AG135),0)
)
)
)
))</f>
        <v/>
      </c>
      <c r="BF135" s="49">
        <f>IF(D135="","",IF(S135="S",
1,
IF(AC135=0,
1,
IF(
IFERROR(((U135+V135+Y135)*AG135)/((AC135*AK135)*AG135),0)&lt;0,
0,
IF(
IFERROR(((U135+V135+Y135)*AG135)/((AC135*AK135)*AG135),0)&gt;1,
1,
IFERROR(((U135+V135+Y135)*AG135)/((AC135*AK135)*AG135),0)
)
)
)
))</f>
        <v/>
      </c>
      <c r="BG135" s="50">
        <f>IF(D135="","",IF(S135="S",0,IF(AND(ISNUMBER(AC135),ISNUMBER(AM135)),IF(OR(AC135*AM135&lt;0,ISERR(AC135*AM135)),0,AC135*AM135),0)))</f>
        <v/>
      </c>
      <c r="BH135" s="50">
        <f>IF(D135="","",IF(BY135&gt;TODAY()-60,0,IF(Y135&gt;12,MAX(0,(U135+Y135)-BG135),MAX(0,U135-BG135))))</f>
        <v/>
      </c>
      <c r="BI135" s="51">
        <f>IF(D135="","",BH135*AG135)</f>
        <v/>
      </c>
      <c r="BJ135" s="51">
        <f>IF(D135="","",IF(OR(R135="A",R135="AA",R135="AAA"),BI135,0))</f>
        <v/>
      </c>
      <c r="BK135" s="51">
        <f>IF(D135="","",IF(R135="B",BI135,0))</f>
        <v/>
      </c>
      <c r="BL135" s="51">
        <f>IF(D135="","",IF(R135="C",BI135,0))</f>
        <v/>
      </c>
      <c r="BM135" s="51">
        <f>IF(D135="","",IFERROR(MAX(0,MIN(BI135/AP135,1)),0))</f>
        <v/>
      </c>
      <c r="BN135" s="52">
        <f>IF(D135="","",AB135*AG135)</f>
        <v/>
      </c>
      <c r="BO135" s="52">
        <f>IF(D135="","",(U135+V135+X135)*AG135)</f>
        <v/>
      </c>
      <c r="BP135" s="52">
        <f>IF(D135="","",(AB135*3)*AG135)</f>
        <v/>
      </c>
      <c r="BQ135" s="52">
        <f>IF(D135="","",IF(BO135-BP135&gt;0,0,BO135-BP135))</f>
        <v/>
      </c>
      <c r="BR135" s="52">
        <f>IF(D135="","",IF(BO135-BP135-BN135&gt;0,0,BO135-BP135-BN135))</f>
        <v/>
      </c>
      <c r="BS135" s="53">
        <f>IF(D135="","",IFERROR(AB135*AI135,0))</f>
        <v/>
      </c>
      <c r="BT135" s="53">
        <f>IF(D135="","",IFERROR(IF(X135&gt;12, AI135*(U135+V135+X135), AI135*(U135+V135)),0))</f>
        <v/>
      </c>
      <c r="BU135" s="53">
        <f>IF(D135="","",IFERROR(((AB135*3)*AI135),0))</f>
        <v/>
      </c>
      <c r="BV135" s="53">
        <f>IF(D135="","",IF(BT135-BU135&gt;0,0,BT135-BU135))</f>
        <v/>
      </c>
      <c r="BW135" s="53">
        <f>IF(D135="","",IF(BT135-BU135-BS135&gt;0,0,BT135-BU135-BS135))</f>
        <v/>
      </c>
      <c r="BX135" s="36">
        <f>IF(D135="","",IFERROR(VLOOKUP(D135,'produto-entrada-7'!A:M,3,0),"SEM PEDIDO"))</f>
        <v/>
      </c>
      <c r="BY135" s="36">
        <f>IF(D135="","",VLOOKUP(D135,'produto-estoque-total-7'!A:AB,25,0))</f>
        <v/>
      </c>
      <c r="BZ135" s="36">
        <f>IF(D135="","",IFERROR(VLOOKUP(D135,'produto-estoque-total-7'!A:AB,26,0)/100,0))</f>
        <v/>
      </c>
      <c r="CA135" s="36">
        <f>IF(D135="","",IFERROR(VLOOKUP(D135,'produto-estoque-total-7'!A:AB,27,0)/100,0))</f>
        <v/>
      </c>
      <c r="CB135" s="41">
        <f>IF(D135="","",V135*AF135)</f>
        <v/>
      </c>
      <c r="CC135" s="41">
        <f>IF(D135="","",V135*AI135)</f>
        <v/>
      </c>
      <c r="CD135" s="54">
        <f>IF(D135="","",VLOOKUP(D135,'produto-estoque-total-7'!A:AB,28,0))</f>
        <v/>
      </c>
    </row>
    <row r="136">
      <c r="A136" s="36">
        <f>IF(D136="","",VLOOKUP(D136,'produto-estoque-total-7'!A:AB,3,0))</f>
        <v/>
      </c>
      <c r="B136" s="1">
        <f>IF(D136="","",VLOOKUP(D136,'produto-estoque-total-7'!A:AB,12,0))</f>
        <v/>
      </c>
      <c r="C136" s="1">
        <f>IF(D136="","",VLOOKUP(D136,'produto-estoque-total-7'!A:AB,2,0))</f>
        <v/>
      </c>
      <c r="D136" s="37">
        <f>IFERROR(IF('produto-estoque-total-7'!A135="","",'produto-estoque-total-7'!A135),"")</f>
        <v/>
      </c>
      <c r="E136" s="1">
        <f>IF(D136="","",VLOOKUP(D136,'produto-estoque-total-7'!A:AB,4,0))</f>
        <v/>
      </c>
      <c r="F136" s="36">
        <f>IF(D136="","",VLOOKUP(D136,'produto-estoque-total-7'!A:AB,13,0))</f>
        <v/>
      </c>
      <c r="G136" s="1">
        <f>IF(F136="","",VLOOKUP(F136,'FORNECEDORES X COMPRADOR'!A:D,4,0))</f>
        <v/>
      </c>
      <c r="H136" s="1">
        <f>IF(F136="","",VLOOKUP(F136,'FORNECEDORES X COMPRADOR'!A:E,5,0))</f>
        <v/>
      </c>
      <c r="I136" s="36">
        <f>IF(D136="","",VLOOKUP(D136,'produto-estoque-total-7'!A:AB,15,0))</f>
        <v/>
      </c>
      <c r="J136" s="36">
        <f>IF(D136="","",VLOOKUP(D136,'produto-estoque-total-7'!A:AB,19,0))</f>
        <v/>
      </c>
      <c r="K136" s="1">
        <f>IF(D136="","",VLOOKUP(D136,'produto-estoque-total-7'!A:AB,20,0))</f>
        <v/>
      </c>
      <c r="L136" s="36">
        <f>IF(D136="","",VLOOKUP(D136,'produto-estoque-total-7'!A:AB,17,0))</f>
        <v/>
      </c>
      <c r="M136" s="1">
        <f>IF(D136="","",VLOOKUP(D136,'produto-estoque-total-7'!A:AB,18,0))</f>
        <v/>
      </c>
      <c r="N136" s="36">
        <f>IF(D136="","",VLOOKUP(D136,'produto-estoque-total-7'!A:AB,21,0))</f>
        <v/>
      </c>
      <c r="O136" s="1">
        <f>IF(D136="","",VLOOKUP(D136,'produto-estoque-total-7'!A:AB,22,0))</f>
        <v/>
      </c>
      <c r="P136" s="36">
        <f>IF(D136="","",VLOOKUP(D136,'produto-estoque-total-7'!A:AB,23,0))</f>
        <v/>
      </c>
      <c r="Q136" s="1">
        <f>IF(D136="","",VLOOKUP(D136,'produto-estoque-total-7'!A:AB,24,0))</f>
        <v/>
      </c>
      <c r="R136" s="38">
        <f>IFERROR(IF(D136="","",VLOOKUP(D136,'produto-venda-7'!B:N,13,0)),"C")</f>
        <v/>
      </c>
      <c r="S136" s="39">
        <f>IF(D136="","",VLOOKUP(D136,'produto-estoque-total-7'!A:AB,6,0))</f>
        <v/>
      </c>
      <c r="T136" s="39">
        <f>IF(D136="","",VLOOKUP(D136,'produto-estoque-total-7'!A:AB,5,0))</f>
        <v/>
      </c>
      <c r="U136" s="40">
        <f>IF(D136="","",VLOOKUP(D136,'produto-estoque-total-7'!A:AB,11,0))</f>
        <v/>
      </c>
      <c r="V136" s="41">
        <f>IF(D136="","",IFERROR(VLOOKUP(D136,'produto-entrada-7'!A:M,10,0),0))</f>
        <v/>
      </c>
      <c r="W136" s="42" t="n"/>
      <c r="X136" s="39">
        <f>IF(D136="","",VLOOKUP(D136,'produto-estoque-total-7'!A:AB,8,0))</f>
        <v/>
      </c>
      <c r="Y136" s="39">
        <f>IF(D136="","",VLOOKUP(D136,'produto-estoque-total-7'!A:AB,9,0))</f>
        <v/>
      </c>
      <c r="Z136" s="39">
        <f>IF(D136="","",VLOOKUP(D136,'produto-estoque-total-7'!A:AB,10,0))</f>
        <v/>
      </c>
      <c r="AA136" s="39">
        <f>IFERROR(IF(D136="","",VLOOKUP(D136,'produto-venda-7'!B:N,4,0)),0)</f>
        <v/>
      </c>
      <c r="AB136" s="39">
        <f>IFERROR(IF(D136="","",VLOOKUP(D136,'produto-venda-7'!B:N,5,0)),0)</f>
        <v/>
      </c>
      <c r="AC136" s="39">
        <f>IF(D136="","",IFERROR(AA136/90,0))</f>
        <v/>
      </c>
      <c r="AD136" s="36">
        <f>IF(D136="","",IFERROR(VLOOKUP(D136,'produto-entrada-7'!A:M,4,0),0))</f>
        <v/>
      </c>
      <c r="AE136" s="36">
        <f>IFERROR(IF(D136="","",VLOOKUP(D136,'produto-venda-7'!B:N,10,0)),0)</f>
        <v/>
      </c>
      <c r="AF136" s="36">
        <f>IF(D136="","",IFERROR(VLOOKUP(D136,'produto-entrada-7'!A:M,11,0),0))</f>
        <v/>
      </c>
      <c r="AG136" s="1">
        <f>IF(D136="","",IFERROR(VLOOKUP(D136,'produto-entrada-7'!A:M,12,0),0))</f>
        <v/>
      </c>
      <c r="AH136" s="1">
        <f>IF(D136="","",IFERROR(VLOOKUP(D136,'produto-entrada-7'!A:M,13,0),0))</f>
        <v/>
      </c>
      <c r="AI136" s="36">
        <f>IFERROR(IF(D136="","",VLOOKUP(D136,'produto-venda-7'!B:N,11,0)),0)</f>
        <v/>
      </c>
      <c r="AJ136" s="43">
        <f>IF(D136="","",IFERROR(AI136*AB136,0))</f>
        <v/>
      </c>
      <c r="AK136" s="44">
        <f>IFERROR(IF(D136="","",VLOOKUP(F136,'ANALISE FORNECEDOR'!$A:$I,8,0)),"")</f>
        <v/>
      </c>
      <c r="AL136" s="44">
        <f>IF(D136="","",AVERAGE(AM136,AK136))</f>
        <v/>
      </c>
      <c r="AM136" s="44">
        <f>IFERROR(IF(D136="","",VLOOKUP(F136,'ANALISE FORNECEDOR'!$A:$I,9,0)),"")</f>
        <v/>
      </c>
      <c r="AN136" s="45">
        <f>IF(D136="","",IF(Y136&gt;12,AI136*(U136+Y136),AI136*U136))</f>
        <v/>
      </c>
      <c r="AO136" s="45">
        <f>IF(D136="","",IF(Y136&gt;12,AI136*(U136+V136+Y136),AI136*(U136+V136)))</f>
        <v/>
      </c>
      <c r="AP136" s="46">
        <f>IF(D136="","",IF(Y136&gt;12,AG136*(U136+Y136),AG136*U136))</f>
        <v/>
      </c>
      <c r="AQ136" s="46">
        <f>IF(D136="","",IF(Y136&gt;12,AG136*(U136+V136+Y136),AG136*(U136+V136)))</f>
        <v/>
      </c>
      <c r="AR136" s="46">
        <f>IF(D136="","",IF(OR(R136="A",R136="AA",R136="AAA"),AP136,0))</f>
        <v/>
      </c>
      <c r="AS136" s="46">
        <f>IF(D136="","",IF(R136="B",AP136,0))</f>
        <v/>
      </c>
      <c r="AT136" s="46">
        <f>IF(D136="","",IF(R136="C",AP136,0))</f>
        <v/>
      </c>
      <c r="AU136" s="47">
        <f>IF(D136="","",IFERROR(AN136/AJ136,0))</f>
        <v/>
      </c>
      <c r="AV136" s="47">
        <f>IF(D136="","",IFERROR(((AO136)/AJ136),0))</f>
        <v/>
      </c>
      <c r="AW136" s="48">
        <f>IF(D136="","",IF(OR(S136="S",NOT(AND(ISNUMBER(AC136),ISNUMBER(AL136),AC136*AL136&gt;=0))),0,AC136*AL136))</f>
        <v/>
      </c>
      <c r="AX136" s="49">
        <f>IFERROR(IF(D136="","",AW136*AG136),0)</f>
        <v/>
      </c>
      <c r="AY136" s="48">
        <f>IF(D136="","",IF(OR(S136="S",NOT(AND(ISNUMBER(AC136),ISNUMBER(AK136),AC136*AK136&gt;=0))),0,AC136*AK136))</f>
        <v/>
      </c>
      <c r="AZ136" s="48">
        <f>IFERROR(IF(D136="","",IF(AY136=0,0,IF(((AY136)-(U136+Y136))&lt;0,0,(AY136)-U136))),0)</f>
        <v/>
      </c>
      <c r="BA136" s="49">
        <f>IF(D136="","",AZ136*AG136)</f>
        <v/>
      </c>
      <c r="BB136" s="49">
        <f>IF(D136="","",IF(OR(R136="A",R136="AA",R136="AAA"),BA136,0))</f>
        <v/>
      </c>
      <c r="BC136" s="49">
        <f>IF(D136="","",IF(R136="B",BA136,0))</f>
        <v/>
      </c>
      <c r="BD136" s="49">
        <f>IF(D136="","",IF(R136="B",BA136,0))</f>
        <v/>
      </c>
      <c r="BE136" s="49">
        <f>IF(D136="","",IF(S136="S",
1,
IF(AC136=0,
1,
IF(
IFERROR(((U136+Y136)*AG136)/((AC136*AK136)*AG136),0)&lt;0,
0,
IF(
IFERROR(((U136+Y136)*AG136)/((AC136*AK136)*AG136),0)&gt;1,
1,
IFERROR(((U136+Y136)*AG136)/((AC136*AK136)*AG136),0)
)
)
)
))</f>
        <v/>
      </c>
      <c r="BF136" s="49">
        <f>IF(D136="","",IF(S136="S",
1,
IF(AC136=0,
1,
IF(
IFERROR(((U136+V136+Y136)*AG136)/((AC136*AK136)*AG136),0)&lt;0,
0,
IF(
IFERROR(((U136+V136+Y136)*AG136)/((AC136*AK136)*AG136),0)&gt;1,
1,
IFERROR(((U136+V136+Y136)*AG136)/((AC136*AK136)*AG136),0)
)
)
)
))</f>
        <v/>
      </c>
      <c r="BG136" s="50">
        <f>IF(D136="","",IF(S136="S",0,IF(AND(ISNUMBER(AC136),ISNUMBER(AM136)),IF(OR(AC136*AM136&lt;0,ISERR(AC136*AM136)),0,AC136*AM136),0)))</f>
        <v/>
      </c>
      <c r="BH136" s="50">
        <f>IF(D136="","",IF(BY136&gt;TODAY()-60,0,IF(Y136&gt;12,MAX(0,(U136+Y136)-BG136),MAX(0,U136-BG136))))</f>
        <v/>
      </c>
      <c r="BI136" s="51">
        <f>IF(D136="","",BH136*AG136)</f>
        <v/>
      </c>
      <c r="BJ136" s="51">
        <f>IF(D136="","",IF(OR(R136="A",R136="AA",R136="AAA"),BI136,0))</f>
        <v/>
      </c>
      <c r="BK136" s="51">
        <f>IF(D136="","",IF(R136="B",BI136,0))</f>
        <v/>
      </c>
      <c r="BL136" s="51">
        <f>IF(D136="","",IF(R136="C",BI136,0))</f>
        <v/>
      </c>
      <c r="BM136" s="51">
        <f>IF(D136="","",IFERROR(MAX(0,MIN(BI136/AP136,1)),0))</f>
        <v/>
      </c>
      <c r="BN136" s="52">
        <f>IF(D136="","",AB136*AG136)</f>
        <v/>
      </c>
      <c r="BO136" s="52">
        <f>IF(D136="","",(U136+V136+X136)*AG136)</f>
        <v/>
      </c>
      <c r="BP136" s="52">
        <f>IF(D136="","",(AB136*3)*AG136)</f>
        <v/>
      </c>
      <c r="BQ136" s="52">
        <f>IF(D136="","",IF(BO136-BP136&gt;0,0,BO136-BP136))</f>
        <v/>
      </c>
      <c r="BR136" s="52">
        <f>IF(D136="","",IF(BO136-BP136-BN136&gt;0,0,BO136-BP136-BN136))</f>
        <v/>
      </c>
      <c r="BS136" s="53">
        <f>IF(D136="","",IFERROR(AB136*AI136,0))</f>
        <v/>
      </c>
      <c r="BT136" s="53">
        <f>IF(D136="","",IFERROR(IF(X136&gt;12, AI136*(U136+V136+X136), AI136*(U136+V136)),0))</f>
        <v/>
      </c>
      <c r="BU136" s="53">
        <f>IF(D136="","",IFERROR(((AB136*3)*AI136),0))</f>
        <v/>
      </c>
      <c r="BV136" s="53">
        <f>IF(D136="","",IF(BT136-BU136&gt;0,0,BT136-BU136))</f>
        <v/>
      </c>
      <c r="BW136" s="53">
        <f>IF(D136="","",IF(BT136-BU136-BS136&gt;0,0,BT136-BU136-BS136))</f>
        <v/>
      </c>
      <c r="BX136" s="36">
        <f>IF(D136="","",IFERROR(VLOOKUP(D136,'produto-entrada-7'!A:M,3,0),"SEM PEDIDO"))</f>
        <v/>
      </c>
      <c r="BY136" s="36">
        <f>IF(D136="","",VLOOKUP(D136,'produto-estoque-total-7'!A:AB,25,0))</f>
        <v/>
      </c>
      <c r="BZ136" s="36">
        <f>IF(D136="","",IFERROR(VLOOKUP(D136,'produto-estoque-total-7'!A:AB,26,0)/100,0))</f>
        <v/>
      </c>
      <c r="CA136" s="36">
        <f>IF(D136="","",IFERROR(VLOOKUP(D136,'produto-estoque-total-7'!A:AB,27,0)/100,0))</f>
        <v/>
      </c>
      <c r="CB136" s="41">
        <f>IF(D136="","",V136*AF136)</f>
        <v/>
      </c>
      <c r="CC136" s="41">
        <f>IF(D136="","",V136*AI136)</f>
        <v/>
      </c>
      <c r="CD136" s="54">
        <f>IF(D136="","",VLOOKUP(D136,'produto-estoque-total-7'!A:AB,28,0))</f>
        <v/>
      </c>
    </row>
    <row r="137">
      <c r="A137" s="36">
        <f>IF(D137="","",VLOOKUP(D137,'produto-estoque-total-7'!A:AB,3,0))</f>
        <v/>
      </c>
      <c r="B137" s="1">
        <f>IF(D137="","",VLOOKUP(D137,'produto-estoque-total-7'!A:AB,12,0))</f>
        <v/>
      </c>
      <c r="C137" s="1">
        <f>IF(D137="","",VLOOKUP(D137,'produto-estoque-total-7'!A:AB,2,0))</f>
        <v/>
      </c>
      <c r="D137" s="37">
        <f>IFERROR(IF('produto-estoque-total-7'!A136="","",'produto-estoque-total-7'!A136),"")</f>
        <v/>
      </c>
      <c r="E137" s="1">
        <f>IF(D137="","",VLOOKUP(D137,'produto-estoque-total-7'!A:AB,4,0))</f>
        <v/>
      </c>
      <c r="F137" s="36">
        <f>IF(D137="","",VLOOKUP(D137,'produto-estoque-total-7'!A:AB,13,0))</f>
        <v/>
      </c>
      <c r="G137" s="1">
        <f>IF(F137="","",VLOOKUP(F137,'FORNECEDORES X COMPRADOR'!A:D,4,0))</f>
        <v/>
      </c>
      <c r="H137" s="1">
        <f>IF(F137="","",VLOOKUP(F137,'FORNECEDORES X COMPRADOR'!A:E,5,0))</f>
        <v/>
      </c>
      <c r="I137" s="36">
        <f>IF(D137="","",VLOOKUP(D137,'produto-estoque-total-7'!A:AB,15,0))</f>
        <v/>
      </c>
      <c r="J137" s="36">
        <f>IF(D137="","",VLOOKUP(D137,'produto-estoque-total-7'!A:AB,19,0))</f>
        <v/>
      </c>
      <c r="K137" s="1">
        <f>IF(D137="","",VLOOKUP(D137,'produto-estoque-total-7'!A:AB,20,0))</f>
        <v/>
      </c>
      <c r="L137" s="36">
        <f>IF(D137="","",VLOOKUP(D137,'produto-estoque-total-7'!A:AB,17,0))</f>
        <v/>
      </c>
      <c r="M137" s="1">
        <f>IF(D137="","",VLOOKUP(D137,'produto-estoque-total-7'!A:AB,18,0))</f>
        <v/>
      </c>
      <c r="N137" s="36">
        <f>IF(D137="","",VLOOKUP(D137,'produto-estoque-total-7'!A:AB,21,0))</f>
        <v/>
      </c>
      <c r="O137" s="1">
        <f>IF(D137="","",VLOOKUP(D137,'produto-estoque-total-7'!A:AB,22,0))</f>
        <v/>
      </c>
      <c r="P137" s="36">
        <f>IF(D137="","",VLOOKUP(D137,'produto-estoque-total-7'!A:AB,23,0))</f>
        <v/>
      </c>
      <c r="Q137" s="1">
        <f>IF(D137="","",VLOOKUP(D137,'produto-estoque-total-7'!A:AB,24,0))</f>
        <v/>
      </c>
      <c r="R137" s="38">
        <f>IFERROR(IF(D137="","",VLOOKUP(D137,'produto-venda-7'!B:N,13,0)),"C")</f>
        <v/>
      </c>
      <c r="S137" s="39">
        <f>IF(D137="","",VLOOKUP(D137,'produto-estoque-total-7'!A:AB,6,0))</f>
        <v/>
      </c>
      <c r="T137" s="39">
        <f>IF(D137="","",VLOOKUP(D137,'produto-estoque-total-7'!A:AB,5,0))</f>
        <v/>
      </c>
      <c r="U137" s="40">
        <f>IF(D137="","",VLOOKUP(D137,'produto-estoque-total-7'!A:AB,11,0))</f>
        <v/>
      </c>
      <c r="V137" s="41">
        <f>IF(D137="","",IFERROR(VLOOKUP(D137,'produto-entrada-7'!A:M,10,0),0))</f>
        <v/>
      </c>
      <c r="W137" s="42" t="n"/>
      <c r="X137" s="39">
        <f>IF(D137="","",VLOOKUP(D137,'produto-estoque-total-7'!A:AB,8,0))</f>
        <v/>
      </c>
      <c r="Y137" s="39">
        <f>IF(D137="","",VLOOKUP(D137,'produto-estoque-total-7'!A:AB,9,0))</f>
        <v/>
      </c>
      <c r="Z137" s="39">
        <f>IF(D137="","",VLOOKUP(D137,'produto-estoque-total-7'!A:AB,10,0))</f>
        <v/>
      </c>
      <c r="AA137" s="39">
        <f>IFERROR(IF(D137="","",VLOOKUP(D137,'produto-venda-7'!B:N,4,0)),0)</f>
        <v/>
      </c>
      <c r="AB137" s="39">
        <f>IFERROR(IF(D137="","",VLOOKUP(D137,'produto-venda-7'!B:N,5,0)),0)</f>
        <v/>
      </c>
      <c r="AC137" s="39">
        <f>IF(D137="","",IFERROR(AA137/90,0))</f>
        <v/>
      </c>
      <c r="AD137" s="36">
        <f>IF(D137="","",IFERROR(VLOOKUP(D137,'produto-entrada-7'!A:M,4,0),0))</f>
        <v/>
      </c>
      <c r="AE137" s="36">
        <f>IFERROR(IF(D137="","",VLOOKUP(D137,'produto-venda-7'!B:N,10,0)),0)</f>
        <v/>
      </c>
      <c r="AF137" s="36">
        <f>IF(D137="","",IFERROR(VLOOKUP(D137,'produto-entrada-7'!A:M,11,0),0))</f>
        <v/>
      </c>
      <c r="AG137" s="1">
        <f>IF(D137="","",IFERROR(VLOOKUP(D137,'produto-entrada-7'!A:M,12,0),0))</f>
        <v/>
      </c>
      <c r="AH137" s="1">
        <f>IF(D137="","",IFERROR(VLOOKUP(D137,'produto-entrada-7'!A:M,13,0),0))</f>
        <v/>
      </c>
      <c r="AI137" s="36">
        <f>IFERROR(IF(D137="","",VLOOKUP(D137,'produto-venda-7'!B:N,11,0)),0)</f>
        <v/>
      </c>
      <c r="AJ137" s="43">
        <f>IF(D137="","",IFERROR(AI137*AB137,0))</f>
        <v/>
      </c>
      <c r="AK137" s="44">
        <f>IFERROR(IF(D137="","",VLOOKUP(F137,'ANALISE FORNECEDOR'!$A:$I,8,0)),"")</f>
        <v/>
      </c>
      <c r="AL137" s="44">
        <f>IF(D137="","",AVERAGE(AM137,AK137))</f>
        <v/>
      </c>
      <c r="AM137" s="44">
        <f>IFERROR(IF(D137="","",VLOOKUP(F137,'ANALISE FORNECEDOR'!$A:$I,9,0)),"")</f>
        <v/>
      </c>
      <c r="AN137" s="45">
        <f>IF(D137="","",IF(Y137&gt;12,AI137*(U137+Y137),AI137*U137))</f>
        <v/>
      </c>
      <c r="AO137" s="45">
        <f>IF(D137="","",IF(Y137&gt;12,AI137*(U137+V137+Y137),AI137*(U137+V137)))</f>
        <v/>
      </c>
      <c r="AP137" s="46">
        <f>IF(D137="","",IF(Y137&gt;12,AG137*(U137+Y137),AG137*U137))</f>
        <v/>
      </c>
      <c r="AQ137" s="46">
        <f>IF(D137="","",IF(Y137&gt;12,AG137*(U137+V137+Y137),AG137*(U137+V137)))</f>
        <v/>
      </c>
      <c r="AR137" s="46">
        <f>IF(D137="","",IF(OR(R137="A",R137="AA",R137="AAA"),AP137,0))</f>
        <v/>
      </c>
      <c r="AS137" s="46">
        <f>IF(D137="","",IF(R137="B",AP137,0))</f>
        <v/>
      </c>
      <c r="AT137" s="46">
        <f>IF(D137="","",IF(R137="C",AP137,0))</f>
        <v/>
      </c>
      <c r="AU137" s="47">
        <f>IF(D137="","",IFERROR(AN137/AJ137,0))</f>
        <v/>
      </c>
      <c r="AV137" s="47">
        <f>IF(D137="","",IFERROR(((AO137)/AJ137),0))</f>
        <v/>
      </c>
      <c r="AW137" s="48">
        <f>IF(D137="","",IF(OR(S137="S",NOT(AND(ISNUMBER(AC137),ISNUMBER(AL137),AC137*AL137&gt;=0))),0,AC137*AL137))</f>
        <v/>
      </c>
      <c r="AX137" s="49">
        <f>IFERROR(IF(D137="","",AW137*AG137),0)</f>
        <v/>
      </c>
      <c r="AY137" s="48">
        <f>IF(D137="","",IF(OR(S137="S",NOT(AND(ISNUMBER(AC137),ISNUMBER(AK137),AC137*AK137&gt;=0))),0,AC137*AK137))</f>
        <v/>
      </c>
      <c r="AZ137" s="48">
        <f>IFERROR(IF(D137="","",IF(AY137=0,0,IF(((AY137)-(U137+Y137))&lt;0,0,(AY137)-U137))),0)</f>
        <v/>
      </c>
      <c r="BA137" s="49">
        <f>IF(D137="","",AZ137*AG137)</f>
        <v/>
      </c>
      <c r="BB137" s="49">
        <f>IF(D137="","",IF(OR(R137="A",R137="AA",R137="AAA"),BA137,0))</f>
        <v/>
      </c>
      <c r="BC137" s="49">
        <f>IF(D137="","",IF(R137="B",BA137,0))</f>
        <v/>
      </c>
      <c r="BD137" s="49">
        <f>IF(D137="","",IF(R137="B",BA137,0))</f>
        <v/>
      </c>
      <c r="BE137" s="49">
        <f>IF(D137="","",IF(S137="S",
1,
IF(AC137=0,
1,
IF(
IFERROR(((U137+Y137)*AG137)/((AC137*AK137)*AG137),0)&lt;0,
0,
IF(
IFERROR(((U137+Y137)*AG137)/((AC137*AK137)*AG137),0)&gt;1,
1,
IFERROR(((U137+Y137)*AG137)/((AC137*AK137)*AG137),0)
)
)
)
))</f>
        <v/>
      </c>
      <c r="BF137" s="49">
        <f>IF(D137="","",IF(S137="S",
1,
IF(AC137=0,
1,
IF(
IFERROR(((U137+V137+Y137)*AG137)/((AC137*AK137)*AG137),0)&lt;0,
0,
IF(
IFERROR(((U137+V137+Y137)*AG137)/((AC137*AK137)*AG137),0)&gt;1,
1,
IFERROR(((U137+V137+Y137)*AG137)/((AC137*AK137)*AG137),0)
)
)
)
))</f>
        <v/>
      </c>
      <c r="BG137" s="50">
        <f>IF(D137="","",IF(S137="S",0,IF(AND(ISNUMBER(AC137),ISNUMBER(AM137)),IF(OR(AC137*AM137&lt;0,ISERR(AC137*AM137)),0,AC137*AM137),0)))</f>
        <v/>
      </c>
      <c r="BH137" s="50">
        <f>IF(D137="","",IF(BY137&gt;TODAY()-60,0,IF(Y137&gt;12,MAX(0,(U137+Y137)-BG137),MAX(0,U137-BG137))))</f>
        <v/>
      </c>
      <c r="BI137" s="51">
        <f>IF(D137="","",BH137*AG137)</f>
        <v/>
      </c>
      <c r="BJ137" s="51">
        <f>IF(D137="","",IF(OR(R137="A",R137="AA",R137="AAA"),BI137,0))</f>
        <v/>
      </c>
      <c r="BK137" s="51">
        <f>IF(D137="","",IF(R137="B",BI137,0))</f>
        <v/>
      </c>
      <c r="BL137" s="51">
        <f>IF(D137="","",IF(R137="C",BI137,0))</f>
        <v/>
      </c>
      <c r="BM137" s="51">
        <f>IF(D137="","",IFERROR(MAX(0,MIN(BI137/AP137,1)),0))</f>
        <v/>
      </c>
      <c r="BN137" s="52">
        <f>IF(D137="","",AB137*AG137)</f>
        <v/>
      </c>
      <c r="BO137" s="52">
        <f>IF(D137="","",(U137+V137+X137)*AG137)</f>
        <v/>
      </c>
      <c r="BP137" s="52">
        <f>IF(D137="","",(AB137*3)*AG137)</f>
        <v/>
      </c>
      <c r="BQ137" s="52">
        <f>IF(D137="","",IF(BO137-BP137&gt;0,0,BO137-BP137))</f>
        <v/>
      </c>
      <c r="BR137" s="52">
        <f>IF(D137="","",IF(BO137-BP137-BN137&gt;0,0,BO137-BP137-BN137))</f>
        <v/>
      </c>
      <c r="BS137" s="53">
        <f>IF(D137="","",IFERROR(AB137*AI137,0))</f>
        <v/>
      </c>
      <c r="BT137" s="53">
        <f>IF(D137="","",IFERROR(IF(X137&gt;12, AI137*(U137+V137+X137), AI137*(U137+V137)),0))</f>
        <v/>
      </c>
      <c r="BU137" s="53">
        <f>IF(D137="","",IFERROR(((AB137*3)*AI137),0))</f>
        <v/>
      </c>
      <c r="BV137" s="53">
        <f>IF(D137="","",IF(BT137-BU137&gt;0,0,BT137-BU137))</f>
        <v/>
      </c>
      <c r="BW137" s="53">
        <f>IF(D137="","",IF(BT137-BU137-BS137&gt;0,0,BT137-BU137-BS137))</f>
        <v/>
      </c>
      <c r="BX137" s="36">
        <f>IF(D137="","",IFERROR(VLOOKUP(D137,'produto-entrada-7'!A:M,3,0),"SEM PEDIDO"))</f>
        <v/>
      </c>
      <c r="BY137" s="36">
        <f>IF(D137="","",VLOOKUP(D137,'produto-estoque-total-7'!A:AB,25,0))</f>
        <v/>
      </c>
      <c r="BZ137" s="36">
        <f>IF(D137="","",IFERROR(VLOOKUP(D137,'produto-estoque-total-7'!A:AB,26,0)/100,0))</f>
        <v/>
      </c>
      <c r="CA137" s="36">
        <f>IF(D137="","",IFERROR(VLOOKUP(D137,'produto-estoque-total-7'!A:AB,27,0)/100,0))</f>
        <v/>
      </c>
      <c r="CB137" s="41">
        <f>IF(D137="","",V137*AF137)</f>
        <v/>
      </c>
      <c r="CC137" s="41">
        <f>IF(D137="","",V137*AI137)</f>
        <v/>
      </c>
      <c r="CD137" s="54">
        <f>IF(D137="","",VLOOKUP(D137,'produto-estoque-total-7'!A:AB,28,0))</f>
        <v/>
      </c>
    </row>
    <row r="138">
      <c r="A138" s="36">
        <f>IF(D138="","",VLOOKUP(D138,'produto-estoque-total-7'!A:AB,3,0))</f>
        <v/>
      </c>
      <c r="B138" s="1">
        <f>IF(D138="","",VLOOKUP(D138,'produto-estoque-total-7'!A:AB,12,0))</f>
        <v/>
      </c>
      <c r="C138" s="1">
        <f>IF(D138="","",VLOOKUP(D138,'produto-estoque-total-7'!A:AB,2,0))</f>
        <v/>
      </c>
      <c r="D138" s="37">
        <f>IFERROR(IF('produto-estoque-total-7'!A137="","",'produto-estoque-total-7'!A137),"")</f>
        <v/>
      </c>
      <c r="E138" s="1">
        <f>IF(D138="","",VLOOKUP(D138,'produto-estoque-total-7'!A:AB,4,0))</f>
        <v/>
      </c>
      <c r="F138" s="36">
        <f>IF(D138="","",VLOOKUP(D138,'produto-estoque-total-7'!A:AB,13,0))</f>
        <v/>
      </c>
      <c r="G138" s="1">
        <f>IF(F138="","",VLOOKUP(F138,'FORNECEDORES X COMPRADOR'!A:D,4,0))</f>
        <v/>
      </c>
      <c r="H138" s="1">
        <f>IF(F138="","",VLOOKUP(F138,'FORNECEDORES X COMPRADOR'!A:E,5,0))</f>
        <v/>
      </c>
      <c r="I138" s="36">
        <f>IF(D138="","",VLOOKUP(D138,'produto-estoque-total-7'!A:AB,15,0))</f>
        <v/>
      </c>
      <c r="J138" s="36">
        <f>IF(D138="","",VLOOKUP(D138,'produto-estoque-total-7'!A:AB,19,0))</f>
        <v/>
      </c>
      <c r="K138" s="1">
        <f>IF(D138="","",VLOOKUP(D138,'produto-estoque-total-7'!A:AB,20,0))</f>
        <v/>
      </c>
      <c r="L138" s="36">
        <f>IF(D138="","",VLOOKUP(D138,'produto-estoque-total-7'!A:AB,17,0))</f>
        <v/>
      </c>
      <c r="M138" s="1">
        <f>IF(D138="","",VLOOKUP(D138,'produto-estoque-total-7'!A:AB,18,0))</f>
        <v/>
      </c>
      <c r="N138" s="36">
        <f>IF(D138="","",VLOOKUP(D138,'produto-estoque-total-7'!A:AB,21,0))</f>
        <v/>
      </c>
      <c r="O138" s="1">
        <f>IF(D138="","",VLOOKUP(D138,'produto-estoque-total-7'!A:AB,22,0))</f>
        <v/>
      </c>
      <c r="P138" s="36">
        <f>IF(D138="","",VLOOKUP(D138,'produto-estoque-total-7'!A:AB,23,0))</f>
        <v/>
      </c>
      <c r="Q138" s="1">
        <f>IF(D138="","",VLOOKUP(D138,'produto-estoque-total-7'!A:AB,24,0))</f>
        <v/>
      </c>
      <c r="R138" s="38">
        <f>IFERROR(IF(D138="","",VLOOKUP(D138,'produto-venda-7'!B:N,13,0)),"C")</f>
        <v/>
      </c>
      <c r="S138" s="39">
        <f>IF(D138="","",VLOOKUP(D138,'produto-estoque-total-7'!A:AB,6,0))</f>
        <v/>
      </c>
      <c r="T138" s="39">
        <f>IF(D138="","",VLOOKUP(D138,'produto-estoque-total-7'!A:AB,5,0))</f>
        <v/>
      </c>
      <c r="U138" s="40">
        <f>IF(D138="","",VLOOKUP(D138,'produto-estoque-total-7'!A:AB,11,0))</f>
        <v/>
      </c>
      <c r="V138" s="41">
        <f>IF(D138="","",IFERROR(VLOOKUP(D138,'produto-entrada-7'!A:M,10,0),0))</f>
        <v/>
      </c>
      <c r="W138" s="42" t="n"/>
      <c r="X138" s="39">
        <f>IF(D138="","",VLOOKUP(D138,'produto-estoque-total-7'!A:AB,8,0))</f>
        <v/>
      </c>
      <c r="Y138" s="39">
        <f>IF(D138="","",VLOOKUP(D138,'produto-estoque-total-7'!A:AB,9,0))</f>
        <v/>
      </c>
      <c r="Z138" s="39">
        <f>IF(D138="","",VLOOKUP(D138,'produto-estoque-total-7'!A:AB,10,0))</f>
        <v/>
      </c>
      <c r="AA138" s="39">
        <f>IFERROR(IF(D138="","",VLOOKUP(D138,'produto-venda-7'!B:N,4,0)),0)</f>
        <v/>
      </c>
      <c r="AB138" s="39">
        <f>IFERROR(IF(D138="","",VLOOKUP(D138,'produto-venda-7'!B:N,5,0)),0)</f>
        <v/>
      </c>
      <c r="AC138" s="39">
        <f>IF(D138="","",IFERROR(AA138/90,0))</f>
        <v/>
      </c>
      <c r="AD138" s="36">
        <f>IF(D138="","",IFERROR(VLOOKUP(D138,'produto-entrada-7'!A:M,4,0),0))</f>
        <v/>
      </c>
      <c r="AE138" s="36">
        <f>IFERROR(IF(D138="","",VLOOKUP(D138,'produto-venda-7'!B:N,10,0)),0)</f>
        <v/>
      </c>
      <c r="AF138" s="36">
        <f>IF(D138="","",IFERROR(VLOOKUP(D138,'produto-entrada-7'!A:M,11,0),0))</f>
        <v/>
      </c>
      <c r="AG138" s="1">
        <f>IF(D138="","",IFERROR(VLOOKUP(D138,'produto-entrada-7'!A:M,12,0),0))</f>
        <v/>
      </c>
      <c r="AH138" s="1">
        <f>IF(D138="","",IFERROR(VLOOKUP(D138,'produto-entrada-7'!A:M,13,0),0))</f>
        <v/>
      </c>
      <c r="AI138" s="36">
        <f>IFERROR(IF(D138="","",VLOOKUP(D138,'produto-venda-7'!B:N,11,0)),0)</f>
        <v/>
      </c>
      <c r="AJ138" s="43">
        <f>IF(D138="","",IFERROR(AI138*AB138,0))</f>
        <v/>
      </c>
      <c r="AK138" s="44">
        <f>IFERROR(IF(D138="","",VLOOKUP(F138,'ANALISE FORNECEDOR'!$A:$I,8,0)),"")</f>
        <v/>
      </c>
      <c r="AL138" s="44">
        <f>IF(D138="","",AVERAGE(AM138,AK138))</f>
        <v/>
      </c>
      <c r="AM138" s="44">
        <f>IFERROR(IF(D138="","",VLOOKUP(F138,'ANALISE FORNECEDOR'!$A:$I,9,0)),"")</f>
        <v/>
      </c>
      <c r="AN138" s="45">
        <f>IF(D138="","",IF(Y138&gt;12,AI138*(U138+Y138),AI138*U138))</f>
        <v/>
      </c>
      <c r="AO138" s="45">
        <f>IF(D138="","",IF(Y138&gt;12,AI138*(U138+V138+Y138),AI138*(U138+V138)))</f>
        <v/>
      </c>
      <c r="AP138" s="46">
        <f>IF(D138="","",IF(Y138&gt;12,AG138*(U138+Y138),AG138*U138))</f>
        <v/>
      </c>
      <c r="AQ138" s="46">
        <f>IF(D138="","",IF(Y138&gt;12,AG138*(U138+V138+Y138),AG138*(U138+V138)))</f>
        <v/>
      </c>
      <c r="AR138" s="46">
        <f>IF(D138="","",IF(OR(R138="A",R138="AA",R138="AAA"),AP138,0))</f>
        <v/>
      </c>
      <c r="AS138" s="46">
        <f>IF(D138="","",IF(R138="B",AP138,0))</f>
        <v/>
      </c>
      <c r="AT138" s="46">
        <f>IF(D138="","",IF(R138="C",AP138,0))</f>
        <v/>
      </c>
      <c r="AU138" s="47">
        <f>IF(D138="","",IFERROR(AN138/AJ138,0))</f>
        <v/>
      </c>
      <c r="AV138" s="47">
        <f>IF(D138="","",IFERROR(((AO138)/AJ138),0))</f>
        <v/>
      </c>
      <c r="AW138" s="48">
        <f>IF(D138="","",IF(OR(S138="S",NOT(AND(ISNUMBER(AC138),ISNUMBER(AL138),AC138*AL138&gt;=0))),0,AC138*AL138))</f>
        <v/>
      </c>
      <c r="AX138" s="49">
        <f>IFERROR(IF(D138="","",AW138*AG138),0)</f>
        <v/>
      </c>
      <c r="AY138" s="48">
        <f>IF(D138="","",IF(OR(S138="S",NOT(AND(ISNUMBER(AC138),ISNUMBER(AK138),AC138*AK138&gt;=0))),0,AC138*AK138))</f>
        <v/>
      </c>
      <c r="AZ138" s="48">
        <f>IFERROR(IF(D138="","",IF(AY138=0,0,IF(((AY138)-(U138+Y138))&lt;0,0,(AY138)-U138))),0)</f>
        <v/>
      </c>
      <c r="BA138" s="49">
        <f>IF(D138="","",AZ138*AG138)</f>
        <v/>
      </c>
      <c r="BB138" s="49">
        <f>IF(D138="","",IF(OR(R138="A",R138="AA",R138="AAA"),BA138,0))</f>
        <v/>
      </c>
      <c r="BC138" s="49">
        <f>IF(D138="","",IF(R138="B",BA138,0))</f>
        <v/>
      </c>
      <c r="BD138" s="49">
        <f>IF(D138="","",IF(R138="B",BA138,0))</f>
        <v/>
      </c>
      <c r="BE138" s="49">
        <f>IF(D138="","",IF(S138="S",
1,
IF(AC138=0,
1,
IF(
IFERROR(((U138+Y138)*AG138)/((AC138*AK138)*AG138),0)&lt;0,
0,
IF(
IFERROR(((U138+Y138)*AG138)/((AC138*AK138)*AG138),0)&gt;1,
1,
IFERROR(((U138+Y138)*AG138)/((AC138*AK138)*AG138),0)
)
)
)
))</f>
        <v/>
      </c>
      <c r="BF138" s="49">
        <f>IF(D138="","",IF(S138="S",
1,
IF(AC138=0,
1,
IF(
IFERROR(((U138+V138+Y138)*AG138)/((AC138*AK138)*AG138),0)&lt;0,
0,
IF(
IFERROR(((U138+V138+Y138)*AG138)/((AC138*AK138)*AG138),0)&gt;1,
1,
IFERROR(((U138+V138+Y138)*AG138)/((AC138*AK138)*AG138),0)
)
)
)
))</f>
        <v/>
      </c>
      <c r="BG138" s="50">
        <f>IF(D138="","",IF(S138="S",0,IF(AND(ISNUMBER(AC138),ISNUMBER(AM138)),IF(OR(AC138*AM138&lt;0,ISERR(AC138*AM138)),0,AC138*AM138),0)))</f>
        <v/>
      </c>
      <c r="BH138" s="50">
        <f>IF(D138="","",IF(BY138&gt;TODAY()-60,0,IF(Y138&gt;12,MAX(0,(U138+Y138)-BG138),MAX(0,U138-BG138))))</f>
        <v/>
      </c>
      <c r="BI138" s="51">
        <f>IF(D138="","",BH138*AG138)</f>
        <v/>
      </c>
      <c r="BJ138" s="51">
        <f>IF(D138="","",IF(OR(R138="A",R138="AA",R138="AAA"),BI138,0))</f>
        <v/>
      </c>
      <c r="BK138" s="51">
        <f>IF(D138="","",IF(R138="B",BI138,0))</f>
        <v/>
      </c>
      <c r="BL138" s="51">
        <f>IF(D138="","",IF(R138="C",BI138,0))</f>
        <v/>
      </c>
      <c r="BM138" s="51">
        <f>IF(D138="","",IFERROR(MAX(0,MIN(BI138/AP138,1)),0))</f>
        <v/>
      </c>
      <c r="BN138" s="52">
        <f>IF(D138="","",AB138*AG138)</f>
        <v/>
      </c>
      <c r="BO138" s="52">
        <f>IF(D138="","",(U138+V138+X138)*AG138)</f>
        <v/>
      </c>
      <c r="BP138" s="52">
        <f>IF(D138="","",(AB138*3)*AG138)</f>
        <v/>
      </c>
      <c r="BQ138" s="52">
        <f>IF(D138="","",IF(BO138-BP138&gt;0,0,BO138-BP138))</f>
        <v/>
      </c>
      <c r="BR138" s="52">
        <f>IF(D138="","",IF(BO138-BP138-BN138&gt;0,0,BO138-BP138-BN138))</f>
        <v/>
      </c>
      <c r="BS138" s="53">
        <f>IF(D138="","",IFERROR(AB138*AI138,0))</f>
        <v/>
      </c>
      <c r="BT138" s="53">
        <f>IF(D138="","",IFERROR(IF(X138&gt;12, AI138*(U138+V138+X138), AI138*(U138+V138)),0))</f>
        <v/>
      </c>
      <c r="BU138" s="53">
        <f>IF(D138="","",IFERROR(((AB138*3)*AI138),0))</f>
        <v/>
      </c>
      <c r="BV138" s="53">
        <f>IF(D138="","",IF(BT138-BU138&gt;0,0,BT138-BU138))</f>
        <v/>
      </c>
      <c r="BW138" s="53">
        <f>IF(D138="","",IF(BT138-BU138-BS138&gt;0,0,BT138-BU138-BS138))</f>
        <v/>
      </c>
      <c r="BX138" s="36">
        <f>IF(D138="","",IFERROR(VLOOKUP(D138,'produto-entrada-7'!A:M,3,0),"SEM PEDIDO"))</f>
        <v/>
      </c>
      <c r="BY138" s="36">
        <f>IF(D138="","",VLOOKUP(D138,'produto-estoque-total-7'!A:AB,25,0))</f>
        <v/>
      </c>
      <c r="BZ138" s="36">
        <f>IF(D138="","",IFERROR(VLOOKUP(D138,'produto-estoque-total-7'!A:AB,26,0)/100,0))</f>
        <v/>
      </c>
      <c r="CA138" s="36">
        <f>IF(D138="","",IFERROR(VLOOKUP(D138,'produto-estoque-total-7'!A:AB,27,0)/100,0))</f>
        <v/>
      </c>
      <c r="CB138" s="41">
        <f>IF(D138="","",V138*AF138)</f>
        <v/>
      </c>
      <c r="CC138" s="41">
        <f>IF(D138="","",V138*AI138)</f>
        <v/>
      </c>
      <c r="CD138" s="54">
        <f>IF(D138="","",VLOOKUP(D138,'produto-estoque-total-7'!A:AB,28,0))</f>
        <v/>
      </c>
    </row>
    <row r="139">
      <c r="A139" s="36">
        <f>IF(D139="","",VLOOKUP(D139,'produto-estoque-total-7'!A:AB,3,0))</f>
        <v/>
      </c>
      <c r="B139" s="1">
        <f>IF(D139="","",VLOOKUP(D139,'produto-estoque-total-7'!A:AB,12,0))</f>
        <v/>
      </c>
      <c r="C139" s="1">
        <f>IF(D139="","",VLOOKUP(D139,'produto-estoque-total-7'!A:AB,2,0))</f>
        <v/>
      </c>
      <c r="D139" s="37">
        <f>IFERROR(IF('produto-estoque-total-7'!A138="","",'produto-estoque-total-7'!A138),"")</f>
        <v/>
      </c>
      <c r="E139" s="1">
        <f>IF(D139="","",VLOOKUP(D139,'produto-estoque-total-7'!A:AB,4,0))</f>
        <v/>
      </c>
      <c r="F139" s="36">
        <f>IF(D139="","",VLOOKUP(D139,'produto-estoque-total-7'!A:AB,13,0))</f>
        <v/>
      </c>
      <c r="G139" s="1">
        <f>IF(F139="","",VLOOKUP(F139,'FORNECEDORES X COMPRADOR'!A:D,4,0))</f>
        <v/>
      </c>
      <c r="H139" s="1">
        <f>IF(F139="","",VLOOKUP(F139,'FORNECEDORES X COMPRADOR'!A:E,5,0))</f>
        <v/>
      </c>
      <c r="I139" s="36">
        <f>IF(D139="","",VLOOKUP(D139,'produto-estoque-total-7'!A:AB,15,0))</f>
        <v/>
      </c>
      <c r="J139" s="36">
        <f>IF(D139="","",VLOOKUP(D139,'produto-estoque-total-7'!A:AB,19,0))</f>
        <v/>
      </c>
      <c r="K139" s="1">
        <f>IF(D139="","",VLOOKUP(D139,'produto-estoque-total-7'!A:AB,20,0))</f>
        <v/>
      </c>
      <c r="L139" s="36">
        <f>IF(D139="","",VLOOKUP(D139,'produto-estoque-total-7'!A:AB,17,0))</f>
        <v/>
      </c>
      <c r="M139" s="1">
        <f>IF(D139="","",VLOOKUP(D139,'produto-estoque-total-7'!A:AB,18,0))</f>
        <v/>
      </c>
      <c r="N139" s="36">
        <f>IF(D139="","",VLOOKUP(D139,'produto-estoque-total-7'!A:AB,21,0))</f>
        <v/>
      </c>
      <c r="O139" s="1">
        <f>IF(D139="","",VLOOKUP(D139,'produto-estoque-total-7'!A:AB,22,0))</f>
        <v/>
      </c>
      <c r="P139" s="36">
        <f>IF(D139="","",VLOOKUP(D139,'produto-estoque-total-7'!A:AB,23,0))</f>
        <v/>
      </c>
      <c r="Q139" s="1">
        <f>IF(D139="","",VLOOKUP(D139,'produto-estoque-total-7'!A:AB,24,0))</f>
        <v/>
      </c>
      <c r="R139" s="38">
        <f>IFERROR(IF(D139="","",VLOOKUP(D139,'produto-venda-7'!B:N,13,0)),"C")</f>
        <v/>
      </c>
      <c r="S139" s="39">
        <f>IF(D139="","",VLOOKUP(D139,'produto-estoque-total-7'!A:AB,6,0))</f>
        <v/>
      </c>
      <c r="T139" s="39">
        <f>IF(D139="","",VLOOKUP(D139,'produto-estoque-total-7'!A:AB,5,0))</f>
        <v/>
      </c>
      <c r="U139" s="40">
        <f>IF(D139="","",VLOOKUP(D139,'produto-estoque-total-7'!A:AB,11,0))</f>
        <v/>
      </c>
      <c r="V139" s="41">
        <f>IF(D139="","",IFERROR(VLOOKUP(D139,'produto-entrada-7'!A:M,10,0),0))</f>
        <v/>
      </c>
      <c r="W139" s="42" t="n"/>
      <c r="X139" s="39">
        <f>IF(D139="","",VLOOKUP(D139,'produto-estoque-total-7'!A:AB,8,0))</f>
        <v/>
      </c>
      <c r="Y139" s="39">
        <f>IF(D139="","",VLOOKUP(D139,'produto-estoque-total-7'!A:AB,9,0))</f>
        <v/>
      </c>
      <c r="Z139" s="39">
        <f>IF(D139="","",VLOOKUP(D139,'produto-estoque-total-7'!A:AB,10,0))</f>
        <v/>
      </c>
      <c r="AA139" s="39">
        <f>IFERROR(IF(D139="","",VLOOKUP(D139,'produto-venda-7'!B:N,4,0)),0)</f>
        <v/>
      </c>
      <c r="AB139" s="39">
        <f>IFERROR(IF(D139="","",VLOOKUP(D139,'produto-venda-7'!B:N,5,0)),0)</f>
        <v/>
      </c>
      <c r="AC139" s="39">
        <f>IF(D139="","",IFERROR(AA139/90,0))</f>
        <v/>
      </c>
      <c r="AD139" s="36">
        <f>IF(D139="","",IFERROR(VLOOKUP(D139,'produto-entrada-7'!A:M,4,0),0))</f>
        <v/>
      </c>
      <c r="AE139" s="36">
        <f>IFERROR(IF(D139="","",VLOOKUP(D139,'produto-venda-7'!B:N,10,0)),0)</f>
        <v/>
      </c>
      <c r="AF139" s="36">
        <f>IF(D139="","",IFERROR(VLOOKUP(D139,'produto-entrada-7'!A:M,11,0),0))</f>
        <v/>
      </c>
      <c r="AG139" s="1">
        <f>IF(D139="","",IFERROR(VLOOKUP(D139,'produto-entrada-7'!A:M,12,0),0))</f>
        <v/>
      </c>
      <c r="AH139" s="1">
        <f>IF(D139="","",IFERROR(VLOOKUP(D139,'produto-entrada-7'!A:M,13,0),0))</f>
        <v/>
      </c>
      <c r="AI139" s="36">
        <f>IFERROR(IF(D139="","",VLOOKUP(D139,'produto-venda-7'!B:N,11,0)),0)</f>
        <v/>
      </c>
      <c r="AJ139" s="43">
        <f>IF(D139="","",IFERROR(AI139*AB139,0))</f>
        <v/>
      </c>
      <c r="AK139" s="44">
        <f>IFERROR(IF(D139="","",VLOOKUP(F139,'ANALISE FORNECEDOR'!$A:$I,8,0)),"")</f>
        <v/>
      </c>
      <c r="AL139" s="44">
        <f>IF(D139="","",AVERAGE(AM139,AK139))</f>
        <v/>
      </c>
      <c r="AM139" s="44">
        <f>IFERROR(IF(D139="","",VLOOKUP(F139,'ANALISE FORNECEDOR'!$A:$I,9,0)),"")</f>
        <v/>
      </c>
      <c r="AN139" s="45">
        <f>IF(D139="","",IF(Y139&gt;12,AI139*(U139+Y139),AI139*U139))</f>
        <v/>
      </c>
      <c r="AO139" s="45">
        <f>IF(D139="","",IF(Y139&gt;12,AI139*(U139+V139+Y139),AI139*(U139+V139)))</f>
        <v/>
      </c>
      <c r="AP139" s="46">
        <f>IF(D139="","",IF(Y139&gt;12,AG139*(U139+Y139),AG139*U139))</f>
        <v/>
      </c>
      <c r="AQ139" s="46">
        <f>IF(D139="","",IF(Y139&gt;12,AG139*(U139+V139+Y139),AG139*(U139+V139)))</f>
        <v/>
      </c>
      <c r="AR139" s="46">
        <f>IF(D139="","",IF(OR(R139="A",R139="AA",R139="AAA"),AP139,0))</f>
        <v/>
      </c>
      <c r="AS139" s="46">
        <f>IF(D139="","",IF(R139="B",AP139,0))</f>
        <v/>
      </c>
      <c r="AT139" s="46">
        <f>IF(D139="","",IF(R139="C",AP139,0))</f>
        <v/>
      </c>
      <c r="AU139" s="47">
        <f>IF(D139="","",IFERROR(AN139/AJ139,0))</f>
        <v/>
      </c>
      <c r="AV139" s="47">
        <f>IF(D139="","",IFERROR(((AO139)/AJ139),0))</f>
        <v/>
      </c>
      <c r="AW139" s="48">
        <f>IF(D139="","",IF(OR(S139="S",NOT(AND(ISNUMBER(AC139),ISNUMBER(AL139),AC139*AL139&gt;=0))),0,AC139*AL139))</f>
        <v/>
      </c>
      <c r="AX139" s="49">
        <f>IFERROR(IF(D139="","",AW139*AG139),0)</f>
        <v/>
      </c>
      <c r="AY139" s="48">
        <f>IF(D139="","",IF(OR(S139="S",NOT(AND(ISNUMBER(AC139),ISNUMBER(AK139),AC139*AK139&gt;=0))),0,AC139*AK139))</f>
        <v/>
      </c>
      <c r="AZ139" s="48">
        <f>IFERROR(IF(D139="","",IF(AY139=0,0,IF(((AY139)-(U139+Y139))&lt;0,0,(AY139)-U139))),0)</f>
        <v/>
      </c>
      <c r="BA139" s="49">
        <f>IF(D139="","",AZ139*AG139)</f>
        <v/>
      </c>
      <c r="BB139" s="49">
        <f>IF(D139="","",IF(OR(R139="A",R139="AA",R139="AAA"),BA139,0))</f>
        <v/>
      </c>
      <c r="BC139" s="49">
        <f>IF(D139="","",IF(R139="B",BA139,0))</f>
        <v/>
      </c>
      <c r="BD139" s="49">
        <f>IF(D139="","",IF(R139="B",BA139,0))</f>
        <v/>
      </c>
      <c r="BE139" s="49">
        <f>IF(D139="","",IF(S139="S",
1,
IF(AC139=0,
1,
IF(
IFERROR(((U139+Y139)*AG139)/((AC139*AK139)*AG139),0)&lt;0,
0,
IF(
IFERROR(((U139+Y139)*AG139)/((AC139*AK139)*AG139),0)&gt;1,
1,
IFERROR(((U139+Y139)*AG139)/((AC139*AK139)*AG139),0)
)
)
)
))</f>
        <v/>
      </c>
      <c r="BF139" s="49">
        <f>IF(D139="","",IF(S139="S",
1,
IF(AC139=0,
1,
IF(
IFERROR(((U139+V139+Y139)*AG139)/((AC139*AK139)*AG139),0)&lt;0,
0,
IF(
IFERROR(((U139+V139+Y139)*AG139)/((AC139*AK139)*AG139),0)&gt;1,
1,
IFERROR(((U139+V139+Y139)*AG139)/((AC139*AK139)*AG139),0)
)
)
)
))</f>
        <v/>
      </c>
      <c r="BG139" s="50">
        <f>IF(D139="","",IF(S139="S",0,IF(AND(ISNUMBER(AC139),ISNUMBER(AM139)),IF(OR(AC139*AM139&lt;0,ISERR(AC139*AM139)),0,AC139*AM139),0)))</f>
        <v/>
      </c>
      <c r="BH139" s="50">
        <f>IF(D139="","",IF(BY139&gt;TODAY()-60,0,IF(Y139&gt;12,MAX(0,(U139+Y139)-BG139),MAX(0,U139-BG139))))</f>
        <v/>
      </c>
      <c r="BI139" s="51">
        <f>IF(D139="","",BH139*AG139)</f>
        <v/>
      </c>
      <c r="BJ139" s="51">
        <f>IF(D139="","",IF(OR(R139="A",R139="AA",R139="AAA"),BI139,0))</f>
        <v/>
      </c>
      <c r="BK139" s="51">
        <f>IF(D139="","",IF(R139="B",BI139,0))</f>
        <v/>
      </c>
      <c r="BL139" s="51">
        <f>IF(D139="","",IF(R139="C",BI139,0))</f>
        <v/>
      </c>
      <c r="BM139" s="51">
        <f>IF(D139="","",IFERROR(MAX(0,MIN(BI139/AP139,1)),0))</f>
        <v/>
      </c>
      <c r="BN139" s="52">
        <f>IF(D139="","",AB139*AG139)</f>
        <v/>
      </c>
      <c r="BO139" s="52">
        <f>IF(D139="","",(U139+V139+X139)*AG139)</f>
        <v/>
      </c>
      <c r="BP139" s="52">
        <f>IF(D139="","",(AB139*3)*AG139)</f>
        <v/>
      </c>
      <c r="BQ139" s="52">
        <f>IF(D139="","",IF(BO139-BP139&gt;0,0,BO139-BP139))</f>
        <v/>
      </c>
      <c r="BR139" s="52">
        <f>IF(D139="","",IF(BO139-BP139-BN139&gt;0,0,BO139-BP139-BN139))</f>
        <v/>
      </c>
      <c r="BS139" s="53">
        <f>IF(D139="","",IFERROR(AB139*AI139,0))</f>
        <v/>
      </c>
      <c r="BT139" s="53">
        <f>IF(D139="","",IFERROR(IF(X139&gt;12, AI139*(U139+V139+X139), AI139*(U139+V139)),0))</f>
        <v/>
      </c>
      <c r="BU139" s="53">
        <f>IF(D139="","",IFERROR(((AB139*3)*AI139),0))</f>
        <v/>
      </c>
      <c r="BV139" s="53">
        <f>IF(D139="","",IF(BT139-BU139&gt;0,0,BT139-BU139))</f>
        <v/>
      </c>
      <c r="BW139" s="53">
        <f>IF(D139="","",IF(BT139-BU139-BS139&gt;0,0,BT139-BU139-BS139))</f>
        <v/>
      </c>
      <c r="BX139" s="36">
        <f>IF(D139="","",IFERROR(VLOOKUP(D139,'produto-entrada-7'!A:M,3,0),"SEM PEDIDO"))</f>
        <v/>
      </c>
      <c r="BY139" s="36">
        <f>IF(D139="","",VLOOKUP(D139,'produto-estoque-total-7'!A:AB,25,0))</f>
        <v/>
      </c>
      <c r="BZ139" s="36">
        <f>IF(D139="","",IFERROR(VLOOKUP(D139,'produto-estoque-total-7'!A:AB,26,0)/100,0))</f>
        <v/>
      </c>
      <c r="CA139" s="36">
        <f>IF(D139="","",IFERROR(VLOOKUP(D139,'produto-estoque-total-7'!A:AB,27,0)/100,0))</f>
        <v/>
      </c>
      <c r="CB139" s="41">
        <f>IF(D139="","",V139*AF139)</f>
        <v/>
      </c>
      <c r="CC139" s="41">
        <f>IF(D139="","",V139*AI139)</f>
        <v/>
      </c>
      <c r="CD139" s="54">
        <f>IF(D139="","",VLOOKUP(D139,'produto-estoque-total-7'!A:AB,28,0))</f>
        <v/>
      </c>
    </row>
    <row r="140">
      <c r="A140" s="36">
        <f>IF(D140="","",VLOOKUP(D140,'produto-estoque-total-7'!A:AB,3,0))</f>
        <v/>
      </c>
      <c r="B140" s="1">
        <f>IF(D140="","",VLOOKUP(D140,'produto-estoque-total-7'!A:AB,12,0))</f>
        <v/>
      </c>
      <c r="C140" s="1">
        <f>IF(D140="","",VLOOKUP(D140,'produto-estoque-total-7'!A:AB,2,0))</f>
        <v/>
      </c>
      <c r="D140" s="37">
        <f>IFERROR(IF('produto-estoque-total-7'!A139="","",'produto-estoque-total-7'!A139),"")</f>
        <v/>
      </c>
      <c r="E140" s="1">
        <f>IF(D140="","",VLOOKUP(D140,'produto-estoque-total-7'!A:AB,4,0))</f>
        <v/>
      </c>
      <c r="F140" s="36">
        <f>IF(D140="","",VLOOKUP(D140,'produto-estoque-total-7'!A:AB,13,0))</f>
        <v/>
      </c>
      <c r="G140" s="1">
        <f>IF(F140="","",VLOOKUP(F140,'FORNECEDORES X COMPRADOR'!A:D,4,0))</f>
        <v/>
      </c>
      <c r="H140" s="1">
        <f>IF(F140="","",VLOOKUP(F140,'FORNECEDORES X COMPRADOR'!A:E,5,0))</f>
        <v/>
      </c>
      <c r="I140" s="36">
        <f>IF(D140="","",VLOOKUP(D140,'produto-estoque-total-7'!A:AB,15,0))</f>
        <v/>
      </c>
      <c r="J140" s="36">
        <f>IF(D140="","",VLOOKUP(D140,'produto-estoque-total-7'!A:AB,19,0))</f>
        <v/>
      </c>
      <c r="K140" s="1">
        <f>IF(D140="","",VLOOKUP(D140,'produto-estoque-total-7'!A:AB,20,0))</f>
        <v/>
      </c>
      <c r="L140" s="36">
        <f>IF(D140="","",VLOOKUP(D140,'produto-estoque-total-7'!A:AB,17,0))</f>
        <v/>
      </c>
      <c r="M140" s="1">
        <f>IF(D140="","",VLOOKUP(D140,'produto-estoque-total-7'!A:AB,18,0))</f>
        <v/>
      </c>
      <c r="N140" s="36">
        <f>IF(D140="","",VLOOKUP(D140,'produto-estoque-total-7'!A:AB,21,0))</f>
        <v/>
      </c>
      <c r="O140" s="1">
        <f>IF(D140="","",VLOOKUP(D140,'produto-estoque-total-7'!A:AB,22,0))</f>
        <v/>
      </c>
      <c r="P140" s="36">
        <f>IF(D140="","",VLOOKUP(D140,'produto-estoque-total-7'!A:AB,23,0))</f>
        <v/>
      </c>
      <c r="Q140" s="1">
        <f>IF(D140="","",VLOOKUP(D140,'produto-estoque-total-7'!A:AB,24,0))</f>
        <v/>
      </c>
      <c r="R140" s="38">
        <f>IFERROR(IF(D140="","",VLOOKUP(D140,'produto-venda-7'!B:N,13,0)),"C")</f>
        <v/>
      </c>
      <c r="S140" s="39">
        <f>IF(D140="","",VLOOKUP(D140,'produto-estoque-total-7'!A:AB,6,0))</f>
        <v/>
      </c>
      <c r="T140" s="39">
        <f>IF(D140="","",VLOOKUP(D140,'produto-estoque-total-7'!A:AB,5,0))</f>
        <v/>
      </c>
      <c r="U140" s="40">
        <f>IF(D140="","",VLOOKUP(D140,'produto-estoque-total-7'!A:AB,11,0))</f>
        <v/>
      </c>
      <c r="V140" s="41">
        <f>IF(D140="","",IFERROR(VLOOKUP(D140,'produto-entrada-7'!A:M,10,0),0))</f>
        <v/>
      </c>
      <c r="W140" s="42" t="n"/>
      <c r="X140" s="39">
        <f>IF(D140="","",VLOOKUP(D140,'produto-estoque-total-7'!A:AB,8,0))</f>
        <v/>
      </c>
      <c r="Y140" s="39">
        <f>IF(D140="","",VLOOKUP(D140,'produto-estoque-total-7'!A:AB,9,0))</f>
        <v/>
      </c>
      <c r="Z140" s="39">
        <f>IF(D140="","",VLOOKUP(D140,'produto-estoque-total-7'!A:AB,10,0))</f>
        <v/>
      </c>
      <c r="AA140" s="39">
        <f>IFERROR(IF(D140="","",VLOOKUP(D140,'produto-venda-7'!B:N,4,0)),0)</f>
        <v/>
      </c>
      <c r="AB140" s="39">
        <f>IFERROR(IF(D140="","",VLOOKUP(D140,'produto-venda-7'!B:N,5,0)),0)</f>
        <v/>
      </c>
      <c r="AC140" s="39">
        <f>IF(D140="","",IFERROR(AA140/90,0))</f>
        <v/>
      </c>
      <c r="AD140" s="36">
        <f>IF(D140="","",IFERROR(VLOOKUP(D140,'produto-entrada-7'!A:M,4,0),0))</f>
        <v/>
      </c>
      <c r="AE140" s="36">
        <f>IFERROR(IF(D140="","",VLOOKUP(D140,'produto-venda-7'!B:N,10,0)),0)</f>
        <v/>
      </c>
      <c r="AF140" s="36">
        <f>IF(D140="","",IFERROR(VLOOKUP(D140,'produto-entrada-7'!A:M,11,0),0))</f>
        <v/>
      </c>
      <c r="AG140" s="1">
        <f>IF(D140="","",IFERROR(VLOOKUP(D140,'produto-entrada-7'!A:M,12,0),0))</f>
        <v/>
      </c>
      <c r="AH140" s="1">
        <f>IF(D140="","",IFERROR(VLOOKUP(D140,'produto-entrada-7'!A:M,13,0),0))</f>
        <v/>
      </c>
      <c r="AI140" s="36">
        <f>IFERROR(IF(D140="","",VLOOKUP(D140,'produto-venda-7'!B:N,11,0)),0)</f>
        <v/>
      </c>
      <c r="AJ140" s="43">
        <f>IF(D140="","",IFERROR(AI140*AB140,0))</f>
        <v/>
      </c>
      <c r="AK140" s="44">
        <f>IFERROR(IF(D140="","",VLOOKUP(F140,'ANALISE FORNECEDOR'!$A:$I,8,0)),"")</f>
        <v/>
      </c>
      <c r="AL140" s="44">
        <f>IF(D140="","",AVERAGE(AM140,AK140))</f>
        <v/>
      </c>
      <c r="AM140" s="44">
        <f>IFERROR(IF(D140="","",VLOOKUP(F140,'ANALISE FORNECEDOR'!$A:$I,9,0)),"")</f>
        <v/>
      </c>
      <c r="AN140" s="45">
        <f>IF(D140="","",IF(Y140&gt;12,AI140*(U140+Y140),AI140*U140))</f>
        <v/>
      </c>
      <c r="AO140" s="45">
        <f>IF(D140="","",IF(Y140&gt;12,AI140*(U140+V140+Y140),AI140*(U140+V140)))</f>
        <v/>
      </c>
      <c r="AP140" s="46">
        <f>IF(D140="","",IF(Y140&gt;12,AG140*(U140+Y140),AG140*U140))</f>
        <v/>
      </c>
      <c r="AQ140" s="46">
        <f>IF(D140="","",IF(Y140&gt;12,AG140*(U140+V140+Y140),AG140*(U140+V140)))</f>
        <v/>
      </c>
      <c r="AR140" s="46">
        <f>IF(D140="","",IF(OR(R140="A",R140="AA",R140="AAA"),AP140,0))</f>
        <v/>
      </c>
      <c r="AS140" s="46">
        <f>IF(D140="","",IF(R140="B",AP140,0))</f>
        <v/>
      </c>
      <c r="AT140" s="46">
        <f>IF(D140="","",IF(R140="C",AP140,0))</f>
        <v/>
      </c>
      <c r="AU140" s="47">
        <f>IF(D140="","",IFERROR(AN140/AJ140,0))</f>
        <v/>
      </c>
      <c r="AV140" s="47">
        <f>IF(D140="","",IFERROR(((AO140)/AJ140),0))</f>
        <v/>
      </c>
      <c r="AW140" s="48">
        <f>IF(D140="","",IF(OR(S140="S",NOT(AND(ISNUMBER(AC140),ISNUMBER(AL140),AC140*AL140&gt;=0))),0,AC140*AL140))</f>
        <v/>
      </c>
      <c r="AX140" s="49">
        <f>IFERROR(IF(D140="","",AW140*AG140),0)</f>
        <v/>
      </c>
      <c r="AY140" s="48">
        <f>IF(D140="","",IF(OR(S140="S",NOT(AND(ISNUMBER(AC140),ISNUMBER(AK140),AC140*AK140&gt;=0))),0,AC140*AK140))</f>
        <v/>
      </c>
      <c r="AZ140" s="48">
        <f>IFERROR(IF(D140="","",IF(AY140=0,0,IF(((AY140)-(U140+Y140))&lt;0,0,(AY140)-U140))),0)</f>
        <v/>
      </c>
      <c r="BA140" s="49">
        <f>IF(D140="","",AZ140*AG140)</f>
        <v/>
      </c>
      <c r="BB140" s="49">
        <f>IF(D140="","",IF(OR(R140="A",R140="AA",R140="AAA"),BA140,0))</f>
        <v/>
      </c>
      <c r="BC140" s="49">
        <f>IF(D140="","",IF(R140="B",BA140,0))</f>
        <v/>
      </c>
      <c r="BD140" s="49">
        <f>IF(D140="","",IF(R140="B",BA140,0))</f>
        <v/>
      </c>
      <c r="BE140" s="49">
        <f>IF(D140="","",IF(S140="S",
1,
IF(AC140=0,
1,
IF(
IFERROR(((U140+Y140)*AG140)/((AC140*AK140)*AG140),0)&lt;0,
0,
IF(
IFERROR(((U140+Y140)*AG140)/((AC140*AK140)*AG140),0)&gt;1,
1,
IFERROR(((U140+Y140)*AG140)/((AC140*AK140)*AG140),0)
)
)
)
))</f>
        <v/>
      </c>
      <c r="BF140" s="49">
        <f>IF(D140="","",IF(S140="S",
1,
IF(AC140=0,
1,
IF(
IFERROR(((U140+V140+Y140)*AG140)/((AC140*AK140)*AG140),0)&lt;0,
0,
IF(
IFERROR(((U140+V140+Y140)*AG140)/((AC140*AK140)*AG140),0)&gt;1,
1,
IFERROR(((U140+V140+Y140)*AG140)/((AC140*AK140)*AG140),0)
)
)
)
))</f>
        <v/>
      </c>
      <c r="BG140" s="50">
        <f>IF(D140="","",IF(S140="S",0,IF(AND(ISNUMBER(AC140),ISNUMBER(AM140)),IF(OR(AC140*AM140&lt;0,ISERR(AC140*AM140)),0,AC140*AM140),0)))</f>
        <v/>
      </c>
      <c r="BH140" s="50">
        <f>IF(D140="","",IF(BY140&gt;TODAY()-60,0,IF(Y140&gt;12,MAX(0,(U140+Y140)-BG140),MAX(0,U140-BG140))))</f>
        <v/>
      </c>
      <c r="BI140" s="51">
        <f>IF(D140="","",BH140*AG140)</f>
        <v/>
      </c>
      <c r="BJ140" s="51">
        <f>IF(D140="","",IF(OR(R140="A",R140="AA",R140="AAA"),BI140,0))</f>
        <v/>
      </c>
      <c r="BK140" s="51">
        <f>IF(D140="","",IF(R140="B",BI140,0))</f>
        <v/>
      </c>
      <c r="BL140" s="51">
        <f>IF(D140="","",IF(R140="C",BI140,0))</f>
        <v/>
      </c>
      <c r="BM140" s="51">
        <f>IF(D140="","",IFERROR(MAX(0,MIN(BI140/AP140,1)),0))</f>
        <v/>
      </c>
      <c r="BN140" s="52">
        <f>IF(D140="","",AB140*AG140)</f>
        <v/>
      </c>
      <c r="BO140" s="52">
        <f>IF(D140="","",(U140+V140+X140)*AG140)</f>
        <v/>
      </c>
      <c r="BP140" s="52">
        <f>IF(D140="","",(AB140*3)*AG140)</f>
        <v/>
      </c>
      <c r="BQ140" s="52">
        <f>IF(D140="","",IF(BO140-BP140&gt;0,0,BO140-BP140))</f>
        <v/>
      </c>
      <c r="BR140" s="52">
        <f>IF(D140="","",IF(BO140-BP140-BN140&gt;0,0,BO140-BP140-BN140))</f>
        <v/>
      </c>
      <c r="BS140" s="53">
        <f>IF(D140="","",IFERROR(AB140*AI140,0))</f>
        <v/>
      </c>
      <c r="BT140" s="53">
        <f>IF(D140="","",IFERROR(IF(X140&gt;12, AI140*(U140+V140+X140), AI140*(U140+V140)),0))</f>
        <v/>
      </c>
      <c r="BU140" s="53">
        <f>IF(D140="","",IFERROR(((AB140*3)*AI140),0))</f>
        <v/>
      </c>
      <c r="BV140" s="53">
        <f>IF(D140="","",IF(BT140-BU140&gt;0,0,BT140-BU140))</f>
        <v/>
      </c>
      <c r="BW140" s="53">
        <f>IF(D140="","",IF(BT140-BU140-BS140&gt;0,0,BT140-BU140-BS140))</f>
        <v/>
      </c>
      <c r="BX140" s="36">
        <f>IF(D140="","",IFERROR(VLOOKUP(D140,'produto-entrada-7'!A:M,3,0),"SEM PEDIDO"))</f>
        <v/>
      </c>
      <c r="BY140" s="36">
        <f>IF(D140="","",VLOOKUP(D140,'produto-estoque-total-7'!A:AB,25,0))</f>
        <v/>
      </c>
      <c r="BZ140" s="36">
        <f>IF(D140="","",IFERROR(VLOOKUP(D140,'produto-estoque-total-7'!A:AB,26,0)/100,0))</f>
        <v/>
      </c>
      <c r="CA140" s="36">
        <f>IF(D140="","",IFERROR(VLOOKUP(D140,'produto-estoque-total-7'!A:AB,27,0)/100,0))</f>
        <v/>
      </c>
      <c r="CB140" s="41">
        <f>IF(D140="","",V140*AF140)</f>
        <v/>
      </c>
      <c r="CC140" s="41">
        <f>IF(D140="","",V140*AI140)</f>
        <v/>
      </c>
      <c r="CD140" s="54">
        <f>IF(D140="","",VLOOKUP(D140,'produto-estoque-total-7'!A:AB,28,0))</f>
        <v/>
      </c>
    </row>
    <row r="141">
      <c r="A141" s="36">
        <f>IF(D141="","",VLOOKUP(D141,'produto-estoque-total-7'!A:AB,3,0))</f>
        <v/>
      </c>
      <c r="B141" s="1">
        <f>IF(D141="","",VLOOKUP(D141,'produto-estoque-total-7'!A:AB,12,0))</f>
        <v/>
      </c>
      <c r="C141" s="1">
        <f>IF(D141="","",VLOOKUP(D141,'produto-estoque-total-7'!A:AB,2,0))</f>
        <v/>
      </c>
      <c r="D141" s="37">
        <f>IFERROR(IF('produto-estoque-total-7'!A140="","",'produto-estoque-total-7'!A140),"")</f>
        <v/>
      </c>
      <c r="E141" s="1">
        <f>IF(D141="","",VLOOKUP(D141,'produto-estoque-total-7'!A:AB,4,0))</f>
        <v/>
      </c>
      <c r="F141" s="36">
        <f>IF(D141="","",VLOOKUP(D141,'produto-estoque-total-7'!A:AB,13,0))</f>
        <v/>
      </c>
      <c r="G141" s="1">
        <f>IF(F141="","",VLOOKUP(F141,'FORNECEDORES X COMPRADOR'!A:D,4,0))</f>
        <v/>
      </c>
      <c r="H141" s="1">
        <f>IF(F141="","",VLOOKUP(F141,'FORNECEDORES X COMPRADOR'!A:E,5,0))</f>
        <v/>
      </c>
      <c r="I141" s="36">
        <f>IF(D141="","",VLOOKUP(D141,'produto-estoque-total-7'!A:AB,15,0))</f>
        <v/>
      </c>
      <c r="J141" s="36">
        <f>IF(D141="","",VLOOKUP(D141,'produto-estoque-total-7'!A:AB,19,0))</f>
        <v/>
      </c>
      <c r="K141" s="1">
        <f>IF(D141="","",VLOOKUP(D141,'produto-estoque-total-7'!A:AB,20,0))</f>
        <v/>
      </c>
      <c r="L141" s="36">
        <f>IF(D141="","",VLOOKUP(D141,'produto-estoque-total-7'!A:AB,17,0))</f>
        <v/>
      </c>
      <c r="M141" s="1">
        <f>IF(D141="","",VLOOKUP(D141,'produto-estoque-total-7'!A:AB,18,0))</f>
        <v/>
      </c>
      <c r="N141" s="36">
        <f>IF(D141="","",VLOOKUP(D141,'produto-estoque-total-7'!A:AB,21,0))</f>
        <v/>
      </c>
      <c r="O141" s="1">
        <f>IF(D141="","",VLOOKUP(D141,'produto-estoque-total-7'!A:AB,22,0))</f>
        <v/>
      </c>
      <c r="P141" s="36">
        <f>IF(D141="","",VLOOKUP(D141,'produto-estoque-total-7'!A:AB,23,0))</f>
        <v/>
      </c>
      <c r="Q141" s="1">
        <f>IF(D141="","",VLOOKUP(D141,'produto-estoque-total-7'!A:AB,24,0))</f>
        <v/>
      </c>
      <c r="R141" s="38">
        <f>IFERROR(IF(D141="","",VLOOKUP(D141,'produto-venda-7'!B:N,13,0)),"C")</f>
        <v/>
      </c>
      <c r="S141" s="39">
        <f>IF(D141="","",VLOOKUP(D141,'produto-estoque-total-7'!A:AB,6,0))</f>
        <v/>
      </c>
      <c r="T141" s="39">
        <f>IF(D141="","",VLOOKUP(D141,'produto-estoque-total-7'!A:AB,5,0))</f>
        <v/>
      </c>
      <c r="U141" s="40">
        <f>IF(D141="","",VLOOKUP(D141,'produto-estoque-total-7'!A:AB,11,0))</f>
        <v/>
      </c>
      <c r="V141" s="41">
        <f>IF(D141="","",IFERROR(VLOOKUP(D141,'produto-entrada-7'!A:M,10,0),0))</f>
        <v/>
      </c>
      <c r="W141" s="42" t="n"/>
      <c r="X141" s="39">
        <f>IF(D141="","",VLOOKUP(D141,'produto-estoque-total-7'!A:AB,8,0))</f>
        <v/>
      </c>
      <c r="Y141" s="39">
        <f>IF(D141="","",VLOOKUP(D141,'produto-estoque-total-7'!A:AB,9,0))</f>
        <v/>
      </c>
      <c r="Z141" s="39">
        <f>IF(D141="","",VLOOKUP(D141,'produto-estoque-total-7'!A:AB,10,0))</f>
        <v/>
      </c>
      <c r="AA141" s="39">
        <f>IFERROR(IF(D141="","",VLOOKUP(D141,'produto-venda-7'!B:N,4,0)),0)</f>
        <v/>
      </c>
      <c r="AB141" s="39">
        <f>IFERROR(IF(D141="","",VLOOKUP(D141,'produto-venda-7'!B:N,5,0)),0)</f>
        <v/>
      </c>
      <c r="AC141" s="39">
        <f>IF(D141="","",IFERROR(AA141/90,0))</f>
        <v/>
      </c>
      <c r="AD141" s="36">
        <f>IF(D141="","",IFERROR(VLOOKUP(D141,'produto-entrada-7'!A:M,4,0),0))</f>
        <v/>
      </c>
      <c r="AE141" s="36">
        <f>IFERROR(IF(D141="","",VLOOKUP(D141,'produto-venda-7'!B:N,10,0)),0)</f>
        <v/>
      </c>
      <c r="AF141" s="36">
        <f>IF(D141="","",IFERROR(VLOOKUP(D141,'produto-entrada-7'!A:M,11,0),0))</f>
        <v/>
      </c>
      <c r="AG141" s="1">
        <f>IF(D141="","",IFERROR(VLOOKUP(D141,'produto-entrada-7'!A:M,12,0),0))</f>
        <v/>
      </c>
      <c r="AH141" s="1">
        <f>IF(D141="","",IFERROR(VLOOKUP(D141,'produto-entrada-7'!A:M,13,0),0))</f>
        <v/>
      </c>
      <c r="AI141" s="36">
        <f>IFERROR(IF(D141="","",VLOOKUP(D141,'produto-venda-7'!B:N,11,0)),0)</f>
        <v/>
      </c>
      <c r="AJ141" s="43">
        <f>IF(D141="","",IFERROR(AI141*AB141,0))</f>
        <v/>
      </c>
      <c r="AK141" s="44">
        <f>IFERROR(IF(D141="","",VLOOKUP(F141,'ANALISE FORNECEDOR'!$A:$I,8,0)),"")</f>
        <v/>
      </c>
      <c r="AL141" s="44">
        <f>IF(D141="","",AVERAGE(AM141,AK141))</f>
        <v/>
      </c>
      <c r="AM141" s="44">
        <f>IFERROR(IF(D141="","",VLOOKUP(F141,'ANALISE FORNECEDOR'!$A:$I,9,0)),"")</f>
        <v/>
      </c>
      <c r="AN141" s="45">
        <f>IF(D141="","",IF(Y141&gt;12,AI141*(U141+Y141),AI141*U141))</f>
        <v/>
      </c>
      <c r="AO141" s="45">
        <f>IF(D141="","",IF(Y141&gt;12,AI141*(U141+V141+Y141),AI141*(U141+V141)))</f>
        <v/>
      </c>
      <c r="AP141" s="46">
        <f>IF(D141="","",IF(Y141&gt;12,AG141*(U141+Y141),AG141*U141))</f>
        <v/>
      </c>
      <c r="AQ141" s="46">
        <f>IF(D141="","",IF(Y141&gt;12,AG141*(U141+V141+Y141),AG141*(U141+V141)))</f>
        <v/>
      </c>
      <c r="AR141" s="46">
        <f>IF(D141="","",IF(OR(R141="A",R141="AA",R141="AAA"),AP141,0))</f>
        <v/>
      </c>
      <c r="AS141" s="46">
        <f>IF(D141="","",IF(R141="B",AP141,0))</f>
        <v/>
      </c>
      <c r="AT141" s="46">
        <f>IF(D141="","",IF(R141="C",AP141,0))</f>
        <v/>
      </c>
      <c r="AU141" s="47">
        <f>IF(D141="","",IFERROR(AN141/AJ141,0))</f>
        <v/>
      </c>
      <c r="AV141" s="47">
        <f>IF(D141="","",IFERROR(((AO141)/AJ141),0))</f>
        <v/>
      </c>
      <c r="AW141" s="48">
        <f>IF(D141="","",IF(OR(S141="S",NOT(AND(ISNUMBER(AC141),ISNUMBER(AL141),AC141*AL141&gt;=0))),0,AC141*AL141))</f>
        <v/>
      </c>
      <c r="AX141" s="49">
        <f>IFERROR(IF(D141="","",AW141*AG141),0)</f>
        <v/>
      </c>
      <c r="AY141" s="48">
        <f>IF(D141="","",IF(OR(S141="S",NOT(AND(ISNUMBER(AC141),ISNUMBER(AK141),AC141*AK141&gt;=0))),0,AC141*AK141))</f>
        <v/>
      </c>
      <c r="AZ141" s="48">
        <f>IFERROR(IF(D141="","",IF(AY141=0,0,IF(((AY141)-(U141+Y141))&lt;0,0,(AY141)-U141))),0)</f>
        <v/>
      </c>
      <c r="BA141" s="49">
        <f>IF(D141="","",AZ141*AG141)</f>
        <v/>
      </c>
      <c r="BB141" s="49">
        <f>IF(D141="","",IF(OR(R141="A",R141="AA",R141="AAA"),BA141,0))</f>
        <v/>
      </c>
      <c r="BC141" s="49">
        <f>IF(D141="","",IF(R141="B",BA141,0))</f>
        <v/>
      </c>
      <c r="BD141" s="49">
        <f>IF(D141="","",IF(R141="B",BA141,0))</f>
        <v/>
      </c>
      <c r="BE141" s="49">
        <f>IF(D141="","",IF(S141="S",
1,
IF(AC141=0,
1,
IF(
IFERROR(((U141+Y141)*AG141)/((AC141*AK141)*AG141),0)&lt;0,
0,
IF(
IFERROR(((U141+Y141)*AG141)/((AC141*AK141)*AG141),0)&gt;1,
1,
IFERROR(((U141+Y141)*AG141)/((AC141*AK141)*AG141),0)
)
)
)
))</f>
        <v/>
      </c>
      <c r="BF141" s="49">
        <f>IF(D141="","",IF(S141="S",
1,
IF(AC141=0,
1,
IF(
IFERROR(((U141+V141+Y141)*AG141)/((AC141*AK141)*AG141),0)&lt;0,
0,
IF(
IFERROR(((U141+V141+Y141)*AG141)/((AC141*AK141)*AG141),0)&gt;1,
1,
IFERROR(((U141+V141+Y141)*AG141)/((AC141*AK141)*AG141),0)
)
)
)
))</f>
        <v/>
      </c>
      <c r="BG141" s="50">
        <f>IF(D141="","",IF(S141="S",0,IF(AND(ISNUMBER(AC141),ISNUMBER(AM141)),IF(OR(AC141*AM141&lt;0,ISERR(AC141*AM141)),0,AC141*AM141),0)))</f>
        <v/>
      </c>
      <c r="BH141" s="50">
        <f>IF(D141="","",IF(BY141&gt;TODAY()-60,0,IF(Y141&gt;12,MAX(0,(U141+Y141)-BG141),MAX(0,U141-BG141))))</f>
        <v/>
      </c>
      <c r="BI141" s="51">
        <f>IF(D141="","",BH141*AG141)</f>
        <v/>
      </c>
      <c r="BJ141" s="51">
        <f>IF(D141="","",IF(OR(R141="A",R141="AA",R141="AAA"),BI141,0))</f>
        <v/>
      </c>
      <c r="BK141" s="51">
        <f>IF(D141="","",IF(R141="B",BI141,0))</f>
        <v/>
      </c>
      <c r="BL141" s="51">
        <f>IF(D141="","",IF(R141="C",BI141,0))</f>
        <v/>
      </c>
      <c r="BM141" s="51">
        <f>IF(D141="","",IFERROR(MAX(0,MIN(BI141/AP141,1)),0))</f>
        <v/>
      </c>
      <c r="BN141" s="52">
        <f>IF(D141="","",AB141*AG141)</f>
        <v/>
      </c>
      <c r="BO141" s="52">
        <f>IF(D141="","",(U141+V141+X141)*AG141)</f>
        <v/>
      </c>
      <c r="BP141" s="52">
        <f>IF(D141="","",(AB141*3)*AG141)</f>
        <v/>
      </c>
      <c r="BQ141" s="52">
        <f>IF(D141="","",IF(BO141-BP141&gt;0,0,BO141-BP141))</f>
        <v/>
      </c>
      <c r="BR141" s="52">
        <f>IF(D141="","",IF(BO141-BP141-BN141&gt;0,0,BO141-BP141-BN141))</f>
        <v/>
      </c>
      <c r="BS141" s="53">
        <f>IF(D141="","",IFERROR(AB141*AI141,0))</f>
        <v/>
      </c>
      <c r="BT141" s="53">
        <f>IF(D141="","",IFERROR(IF(X141&gt;12, AI141*(U141+V141+X141), AI141*(U141+V141)),0))</f>
        <v/>
      </c>
      <c r="BU141" s="53">
        <f>IF(D141="","",IFERROR(((AB141*3)*AI141),0))</f>
        <v/>
      </c>
      <c r="BV141" s="53">
        <f>IF(D141="","",IF(BT141-BU141&gt;0,0,BT141-BU141))</f>
        <v/>
      </c>
      <c r="BW141" s="53">
        <f>IF(D141="","",IF(BT141-BU141-BS141&gt;0,0,BT141-BU141-BS141))</f>
        <v/>
      </c>
      <c r="BX141" s="36">
        <f>IF(D141="","",IFERROR(VLOOKUP(D141,'produto-entrada-7'!A:M,3,0),"SEM PEDIDO"))</f>
        <v/>
      </c>
      <c r="BY141" s="36">
        <f>IF(D141="","",VLOOKUP(D141,'produto-estoque-total-7'!A:AB,25,0))</f>
        <v/>
      </c>
      <c r="BZ141" s="36">
        <f>IF(D141="","",IFERROR(VLOOKUP(D141,'produto-estoque-total-7'!A:AB,26,0)/100,0))</f>
        <v/>
      </c>
      <c r="CA141" s="36">
        <f>IF(D141="","",IFERROR(VLOOKUP(D141,'produto-estoque-total-7'!A:AB,27,0)/100,0))</f>
        <v/>
      </c>
      <c r="CB141" s="41">
        <f>IF(D141="","",V141*AF141)</f>
        <v/>
      </c>
      <c r="CC141" s="41">
        <f>IF(D141="","",V141*AI141)</f>
        <v/>
      </c>
      <c r="CD141" s="54">
        <f>IF(D141="","",VLOOKUP(D141,'produto-estoque-total-7'!A:AB,28,0))</f>
        <v/>
      </c>
    </row>
    <row r="142">
      <c r="A142" s="36">
        <f>IF(D142="","",VLOOKUP(D142,'produto-estoque-total-7'!A:AB,3,0))</f>
        <v/>
      </c>
      <c r="B142" s="1">
        <f>IF(D142="","",VLOOKUP(D142,'produto-estoque-total-7'!A:AB,12,0))</f>
        <v/>
      </c>
      <c r="C142" s="1">
        <f>IF(D142="","",VLOOKUP(D142,'produto-estoque-total-7'!A:AB,2,0))</f>
        <v/>
      </c>
      <c r="D142" s="37">
        <f>IFERROR(IF('produto-estoque-total-7'!A141="","",'produto-estoque-total-7'!A141),"")</f>
        <v/>
      </c>
      <c r="E142" s="1">
        <f>IF(D142="","",VLOOKUP(D142,'produto-estoque-total-7'!A:AB,4,0))</f>
        <v/>
      </c>
      <c r="F142" s="36">
        <f>IF(D142="","",VLOOKUP(D142,'produto-estoque-total-7'!A:AB,13,0))</f>
        <v/>
      </c>
      <c r="G142" s="1">
        <f>IF(F142="","",VLOOKUP(F142,'FORNECEDORES X COMPRADOR'!A:D,4,0))</f>
        <v/>
      </c>
      <c r="H142" s="1">
        <f>IF(F142="","",VLOOKUP(F142,'FORNECEDORES X COMPRADOR'!A:E,5,0))</f>
        <v/>
      </c>
      <c r="I142" s="36">
        <f>IF(D142="","",VLOOKUP(D142,'produto-estoque-total-7'!A:AB,15,0))</f>
        <v/>
      </c>
      <c r="J142" s="36">
        <f>IF(D142="","",VLOOKUP(D142,'produto-estoque-total-7'!A:AB,19,0))</f>
        <v/>
      </c>
      <c r="K142" s="1">
        <f>IF(D142="","",VLOOKUP(D142,'produto-estoque-total-7'!A:AB,20,0))</f>
        <v/>
      </c>
      <c r="L142" s="36">
        <f>IF(D142="","",VLOOKUP(D142,'produto-estoque-total-7'!A:AB,17,0))</f>
        <v/>
      </c>
      <c r="M142" s="1">
        <f>IF(D142="","",VLOOKUP(D142,'produto-estoque-total-7'!A:AB,18,0))</f>
        <v/>
      </c>
      <c r="N142" s="36">
        <f>IF(D142="","",VLOOKUP(D142,'produto-estoque-total-7'!A:AB,21,0))</f>
        <v/>
      </c>
      <c r="O142" s="1">
        <f>IF(D142="","",VLOOKUP(D142,'produto-estoque-total-7'!A:AB,22,0))</f>
        <v/>
      </c>
      <c r="P142" s="36">
        <f>IF(D142="","",VLOOKUP(D142,'produto-estoque-total-7'!A:AB,23,0))</f>
        <v/>
      </c>
      <c r="Q142" s="1">
        <f>IF(D142="","",VLOOKUP(D142,'produto-estoque-total-7'!A:AB,24,0))</f>
        <v/>
      </c>
      <c r="R142" s="38">
        <f>IFERROR(IF(D142="","",VLOOKUP(D142,'produto-venda-7'!B:N,13,0)),"C")</f>
        <v/>
      </c>
      <c r="S142" s="39">
        <f>IF(D142="","",VLOOKUP(D142,'produto-estoque-total-7'!A:AB,6,0))</f>
        <v/>
      </c>
      <c r="T142" s="39">
        <f>IF(D142="","",VLOOKUP(D142,'produto-estoque-total-7'!A:AB,5,0))</f>
        <v/>
      </c>
      <c r="U142" s="40">
        <f>IF(D142="","",VLOOKUP(D142,'produto-estoque-total-7'!A:AB,11,0))</f>
        <v/>
      </c>
      <c r="V142" s="41">
        <f>IF(D142="","",IFERROR(VLOOKUP(D142,'produto-entrada-7'!A:M,10,0),0))</f>
        <v/>
      </c>
      <c r="W142" s="42" t="n"/>
      <c r="X142" s="39">
        <f>IF(D142="","",VLOOKUP(D142,'produto-estoque-total-7'!A:AB,8,0))</f>
        <v/>
      </c>
      <c r="Y142" s="39">
        <f>IF(D142="","",VLOOKUP(D142,'produto-estoque-total-7'!A:AB,9,0))</f>
        <v/>
      </c>
      <c r="Z142" s="39">
        <f>IF(D142="","",VLOOKUP(D142,'produto-estoque-total-7'!A:AB,10,0))</f>
        <v/>
      </c>
      <c r="AA142" s="39">
        <f>IFERROR(IF(D142="","",VLOOKUP(D142,'produto-venda-7'!B:N,4,0)),0)</f>
        <v/>
      </c>
      <c r="AB142" s="39">
        <f>IFERROR(IF(D142="","",VLOOKUP(D142,'produto-venda-7'!B:N,5,0)),0)</f>
        <v/>
      </c>
      <c r="AC142" s="39">
        <f>IF(D142="","",IFERROR(AA142/90,0))</f>
        <v/>
      </c>
      <c r="AD142" s="36">
        <f>IF(D142="","",IFERROR(VLOOKUP(D142,'produto-entrada-7'!A:M,4,0),0))</f>
        <v/>
      </c>
      <c r="AE142" s="36">
        <f>IFERROR(IF(D142="","",VLOOKUP(D142,'produto-venda-7'!B:N,10,0)),0)</f>
        <v/>
      </c>
      <c r="AF142" s="36">
        <f>IF(D142="","",IFERROR(VLOOKUP(D142,'produto-entrada-7'!A:M,11,0),0))</f>
        <v/>
      </c>
      <c r="AG142" s="1">
        <f>IF(D142="","",IFERROR(VLOOKUP(D142,'produto-entrada-7'!A:M,12,0),0))</f>
        <v/>
      </c>
      <c r="AH142" s="1">
        <f>IF(D142="","",IFERROR(VLOOKUP(D142,'produto-entrada-7'!A:M,13,0),0))</f>
        <v/>
      </c>
      <c r="AI142" s="36">
        <f>IFERROR(IF(D142="","",VLOOKUP(D142,'produto-venda-7'!B:N,11,0)),0)</f>
        <v/>
      </c>
      <c r="AJ142" s="43">
        <f>IF(D142="","",IFERROR(AI142*AB142,0))</f>
        <v/>
      </c>
      <c r="AK142" s="44">
        <f>IFERROR(IF(D142="","",VLOOKUP(F142,'ANALISE FORNECEDOR'!$A:$I,8,0)),"")</f>
        <v/>
      </c>
      <c r="AL142" s="44">
        <f>IF(D142="","",AVERAGE(AM142,AK142))</f>
        <v/>
      </c>
      <c r="AM142" s="44">
        <f>IFERROR(IF(D142="","",VLOOKUP(F142,'ANALISE FORNECEDOR'!$A:$I,9,0)),"")</f>
        <v/>
      </c>
      <c r="AN142" s="45">
        <f>IF(D142="","",IF(Y142&gt;12,AI142*(U142+Y142),AI142*U142))</f>
        <v/>
      </c>
      <c r="AO142" s="45">
        <f>IF(D142="","",IF(Y142&gt;12,AI142*(U142+V142+Y142),AI142*(U142+V142)))</f>
        <v/>
      </c>
      <c r="AP142" s="46">
        <f>IF(D142="","",IF(Y142&gt;12,AG142*(U142+Y142),AG142*U142))</f>
        <v/>
      </c>
      <c r="AQ142" s="46">
        <f>IF(D142="","",IF(Y142&gt;12,AG142*(U142+V142+Y142),AG142*(U142+V142)))</f>
        <v/>
      </c>
      <c r="AR142" s="46">
        <f>IF(D142="","",IF(OR(R142="A",R142="AA",R142="AAA"),AP142,0))</f>
        <v/>
      </c>
      <c r="AS142" s="46">
        <f>IF(D142="","",IF(R142="B",AP142,0))</f>
        <v/>
      </c>
      <c r="AT142" s="46">
        <f>IF(D142="","",IF(R142="C",AP142,0))</f>
        <v/>
      </c>
      <c r="AU142" s="47">
        <f>IF(D142="","",IFERROR(AN142/AJ142,0))</f>
        <v/>
      </c>
      <c r="AV142" s="47">
        <f>IF(D142="","",IFERROR(((AO142)/AJ142),0))</f>
        <v/>
      </c>
      <c r="AW142" s="48">
        <f>IF(D142="","",IF(OR(S142="S",NOT(AND(ISNUMBER(AC142),ISNUMBER(AL142),AC142*AL142&gt;=0))),0,AC142*AL142))</f>
        <v/>
      </c>
      <c r="AX142" s="49">
        <f>IFERROR(IF(D142="","",AW142*AG142),0)</f>
        <v/>
      </c>
      <c r="AY142" s="48">
        <f>IF(D142="","",IF(OR(S142="S",NOT(AND(ISNUMBER(AC142),ISNUMBER(AK142),AC142*AK142&gt;=0))),0,AC142*AK142))</f>
        <v/>
      </c>
      <c r="AZ142" s="48">
        <f>IFERROR(IF(D142="","",IF(AY142=0,0,IF(((AY142)-(U142+Y142))&lt;0,0,(AY142)-U142))),0)</f>
        <v/>
      </c>
      <c r="BA142" s="49">
        <f>IF(D142="","",AZ142*AG142)</f>
        <v/>
      </c>
      <c r="BB142" s="49">
        <f>IF(D142="","",IF(OR(R142="A",R142="AA",R142="AAA"),BA142,0))</f>
        <v/>
      </c>
      <c r="BC142" s="49">
        <f>IF(D142="","",IF(R142="B",BA142,0))</f>
        <v/>
      </c>
      <c r="BD142" s="49">
        <f>IF(D142="","",IF(R142="B",BA142,0))</f>
        <v/>
      </c>
      <c r="BE142" s="49">
        <f>IF(D142="","",IF(S142="S",
1,
IF(AC142=0,
1,
IF(
IFERROR(((U142+Y142)*AG142)/((AC142*AK142)*AG142),0)&lt;0,
0,
IF(
IFERROR(((U142+Y142)*AG142)/((AC142*AK142)*AG142),0)&gt;1,
1,
IFERROR(((U142+Y142)*AG142)/((AC142*AK142)*AG142),0)
)
)
)
))</f>
        <v/>
      </c>
      <c r="BF142" s="49">
        <f>IF(D142="","",IF(S142="S",
1,
IF(AC142=0,
1,
IF(
IFERROR(((U142+V142+Y142)*AG142)/((AC142*AK142)*AG142),0)&lt;0,
0,
IF(
IFERROR(((U142+V142+Y142)*AG142)/((AC142*AK142)*AG142),0)&gt;1,
1,
IFERROR(((U142+V142+Y142)*AG142)/((AC142*AK142)*AG142),0)
)
)
)
))</f>
        <v/>
      </c>
      <c r="BG142" s="50">
        <f>IF(D142="","",IF(S142="S",0,IF(AND(ISNUMBER(AC142),ISNUMBER(AM142)),IF(OR(AC142*AM142&lt;0,ISERR(AC142*AM142)),0,AC142*AM142),0)))</f>
        <v/>
      </c>
      <c r="BH142" s="50">
        <f>IF(D142="","",IF(BY142&gt;TODAY()-60,0,IF(Y142&gt;12,MAX(0,(U142+Y142)-BG142),MAX(0,U142-BG142))))</f>
        <v/>
      </c>
      <c r="BI142" s="51">
        <f>IF(D142="","",BH142*AG142)</f>
        <v/>
      </c>
      <c r="BJ142" s="51">
        <f>IF(D142="","",IF(OR(R142="A",R142="AA",R142="AAA"),BI142,0))</f>
        <v/>
      </c>
      <c r="BK142" s="51">
        <f>IF(D142="","",IF(R142="B",BI142,0))</f>
        <v/>
      </c>
      <c r="BL142" s="51">
        <f>IF(D142="","",IF(R142="C",BI142,0))</f>
        <v/>
      </c>
      <c r="BM142" s="51">
        <f>IF(D142="","",IFERROR(MAX(0,MIN(BI142/AP142,1)),0))</f>
        <v/>
      </c>
      <c r="BN142" s="52">
        <f>IF(D142="","",AB142*AG142)</f>
        <v/>
      </c>
      <c r="BO142" s="52">
        <f>IF(D142="","",(U142+V142+X142)*AG142)</f>
        <v/>
      </c>
      <c r="BP142" s="52">
        <f>IF(D142="","",(AB142*3)*AG142)</f>
        <v/>
      </c>
      <c r="BQ142" s="52">
        <f>IF(D142="","",IF(BO142-BP142&gt;0,0,BO142-BP142))</f>
        <v/>
      </c>
      <c r="BR142" s="52">
        <f>IF(D142="","",IF(BO142-BP142-BN142&gt;0,0,BO142-BP142-BN142))</f>
        <v/>
      </c>
      <c r="BS142" s="53">
        <f>IF(D142="","",IFERROR(AB142*AI142,0))</f>
        <v/>
      </c>
      <c r="BT142" s="53">
        <f>IF(D142="","",IFERROR(IF(X142&gt;12, AI142*(U142+V142+X142), AI142*(U142+V142)),0))</f>
        <v/>
      </c>
      <c r="BU142" s="53">
        <f>IF(D142="","",IFERROR(((AB142*3)*AI142),0))</f>
        <v/>
      </c>
      <c r="BV142" s="53">
        <f>IF(D142="","",IF(BT142-BU142&gt;0,0,BT142-BU142))</f>
        <v/>
      </c>
      <c r="BW142" s="53">
        <f>IF(D142="","",IF(BT142-BU142-BS142&gt;0,0,BT142-BU142-BS142))</f>
        <v/>
      </c>
      <c r="BX142" s="36">
        <f>IF(D142="","",IFERROR(VLOOKUP(D142,'produto-entrada-7'!A:M,3,0),"SEM PEDIDO"))</f>
        <v/>
      </c>
      <c r="BY142" s="36">
        <f>IF(D142="","",VLOOKUP(D142,'produto-estoque-total-7'!A:AB,25,0))</f>
        <v/>
      </c>
      <c r="BZ142" s="36">
        <f>IF(D142="","",IFERROR(VLOOKUP(D142,'produto-estoque-total-7'!A:AB,26,0)/100,0))</f>
        <v/>
      </c>
      <c r="CA142" s="36">
        <f>IF(D142="","",IFERROR(VLOOKUP(D142,'produto-estoque-total-7'!A:AB,27,0)/100,0))</f>
        <v/>
      </c>
      <c r="CB142" s="41">
        <f>IF(D142="","",V142*AF142)</f>
        <v/>
      </c>
      <c r="CC142" s="41">
        <f>IF(D142="","",V142*AI142)</f>
        <v/>
      </c>
      <c r="CD142" s="54">
        <f>IF(D142="","",VLOOKUP(D142,'produto-estoque-total-7'!A:AB,28,0))</f>
        <v/>
      </c>
    </row>
    <row r="143">
      <c r="A143" s="36">
        <f>IF(D143="","",VLOOKUP(D143,'produto-estoque-total-7'!A:AB,3,0))</f>
        <v/>
      </c>
      <c r="B143" s="1">
        <f>IF(D143="","",VLOOKUP(D143,'produto-estoque-total-7'!A:AB,12,0))</f>
        <v/>
      </c>
      <c r="C143" s="1">
        <f>IF(D143="","",VLOOKUP(D143,'produto-estoque-total-7'!A:AB,2,0))</f>
        <v/>
      </c>
      <c r="D143" s="37">
        <f>IFERROR(IF('produto-estoque-total-7'!A142="","",'produto-estoque-total-7'!A142),"")</f>
        <v/>
      </c>
      <c r="E143" s="1">
        <f>IF(D143="","",VLOOKUP(D143,'produto-estoque-total-7'!A:AB,4,0))</f>
        <v/>
      </c>
      <c r="F143" s="36">
        <f>IF(D143="","",VLOOKUP(D143,'produto-estoque-total-7'!A:AB,13,0))</f>
        <v/>
      </c>
      <c r="G143" s="1">
        <f>IF(F143="","",VLOOKUP(F143,'FORNECEDORES X COMPRADOR'!A:D,4,0))</f>
        <v/>
      </c>
      <c r="H143" s="1">
        <f>IF(F143="","",VLOOKUP(F143,'FORNECEDORES X COMPRADOR'!A:E,5,0))</f>
        <v/>
      </c>
      <c r="I143" s="36">
        <f>IF(D143="","",VLOOKUP(D143,'produto-estoque-total-7'!A:AB,15,0))</f>
        <v/>
      </c>
      <c r="J143" s="36">
        <f>IF(D143="","",VLOOKUP(D143,'produto-estoque-total-7'!A:AB,19,0))</f>
        <v/>
      </c>
      <c r="K143" s="1">
        <f>IF(D143="","",VLOOKUP(D143,'produto-estoque-total-7'!A:AB,20,0))</f>
        <v/>
      </c>
      <c r="L143" s="36">
        <f>IF(D143="","",VLOOKUP(D143,'produto-estoque-total-7'!A:AB,17,0))</f>
        <v/>
      </c>
      <c r="M143" s="1">
        <f>IF(D143="","",VLOOKUP(D143,'produto-estoque-total-7'!A:AB,18,0))</f>
        <v/>
      </c>
      <c r="N143" s="36">
        <f>IF(D143="","",VLOOKUP(D143,'produto-estoque-total-7'!A:AB,21,0))</f>
        <v/>
      </c>
      <c r="O143" s="1">
        <f>IF(D143="","",VLOOKUP(D143,'produto-estoque-total-7'!A:AB,22,0))</f>
        <v/>
      </c>
      <c r="P143" s="36">
        <f>IF(D143="","",VLOOKUP(D143,'produto-estoque-total-7'!A:AB,23,0))</f>
        <v/>
      </c>
      <c r="Q143" s="1">
        <f>IF(D143="","",VLOOKUP(D143,'produto-estoque-total-7'!A:AB,24,0))</f>
        <v/>
      </c>
      <c r="R143" s="38">
        <f>IFERROR(IF(D143="","",VLOOKUP(D143,'produto-venda-7'!B:N,13,0)),"C")</f>
        <v/>
      </c>
      <c r="S143" s="39">
        <f>IF(D143="","",VLOOKUP(D143,'produto-estoque-total-7'!A:AB,6,0))</f>
        <v/>
      </c>
      <c r="T143" s="39">
        <f>IF(D143="","",VLOOKUP(D143,'produto-estoque-total-7'!A:AB,5,0))</f>
        <v/>
      </c>
      <c r="U143" s="40">
        <f>IF(D143="","",VLOOKUP(D143,'produto-estoque-total-7'!A:AB,11,0))</f>
        <v/>
      </c>
      <c r="V143" s="41">
        <f>IF(D143="","",IFERROR(VLOOKUP(D143,'produto-entrada-7'!A:M,10,0),0))</f>
        <v/>
      </c>
      <c r="W143" s="42" t="n"/>
      <c r="X143" s="39">
        <f>IF(D143="","",VLOOKUP(D143,'produto-estoque-total-7'!A:AB,8,0))</f>
        <v/>
      </c>
      <c r="Y143" s="39">
        <f>IF(D143="","",VLOOKUP(D143,'produto-estoque-total-7'!A:AB,9,0))</f>
        <v/>
      </c>
      <c r="Z143" s="39">
        <f>IF(D143="","",VLOOKUP(D143,'produto-estoque-total-7'!A:AB,10,0))</f>
        <v/>
      </c>
      <c r="AA143" s="39">
        <f>IFERROR(IF(D143="","",VLOOKUP(D143,'produto-venda-7'!B:N,4,0)),0)</f>
        <v/>
      </c>
      <c r="AB143" s="39">
        <f>IFERROR(IF(D143="","",VLOOKUP(D143,'produto-venda-7'!B:N,5,0)),0)</f>
        <v/>
      </c>
      <c r="AC143" s="39">
        <f>IF(D143="","",IFERROR(AA143/90,0))</f>
        <v/>
      </c>
      <c r="AD143" s="36">
        <f>IF(D143="","",IFERROR(VLOOKUP(D143,'produto-entrada-7'!A:M,4,0),0))</f>
        <v/>
      </c>
      <c r="AE143" s="36">
        <f>IFERROR(IF(D143="","",VLOOKUP(D143,'produto-venda-7'!B:N,10,0)),0)</f>
        <v/>
      </c>
      <c r="AF143" s="36">
        <f>IF(D143="","",IFERROR(VLOOKUP(D143,'produto-entrada-7'!A:M,11,0),0))</f>
        <v/>
      </c>
      <c r="AG143" s="1">
        <f>IF(D143="","",IFERROR(VLOOKUP(D143,'produto-entrada-7'!A:M,12,0),0))</f>
        <v/>
      </c>
      <c r="AH143" s="1">
        <f>IF(D143="","",IFERROR(VLOOKUP(D143,'produto-entrada-7'!A:M,13,0),0))</f>
        <v/>
      </c>
      <c r="AI143" s="36">
        <f>IFERROR(IF(D143="","",VLOOKUP(D143,'produto-venda-7'!B:N,11,0)),0)</f>
        <v/>
      </c>
      <c r="AJ143" s="43">
        <f>IF(D143="","",IFERROR(AI143*AB143,0))</f>
        <v/>
      </c>
      <c r="AK143" s="44">
        <f>IFERROR(IF(D143="","",VLOOKUP(F143,'ANALISE FORNECEDOR'!$A:$I,8,0)),"")</f>
        <v/>
      </c>
      <c r="AL143" s="44">
        <f>IF(D143="","",AVERAGE(AM143,AK143))</f>
        <v/>
      </c>
      <c r="AM143" s="44">
        <f>IFERROR(IF(D143="","",VLOOKUP(F143,'ANALISE FORNECEDOR'!$A:$I,9,0)),"")</f>
        <v/>
      </c>
      <c r="AN143" s="45">
        <f>IF(D143="","",IF(Y143&gt;12,AI143*(U143+Y143),AI143*U143))</f>
        <v/>
      </c>
      <c r="AO143" s="45">
        <f>IF(D143="","",IF(Y143&gt;12,AI143*(U143+V143+Y143),AI143*(U143+V143)))</f>
        <v/>
      </c>
      <c r="AP143" s="46">
        <f>IF(D143="","",IF(Y143&gt;12,AG143*(U143+Y143),AG143*U143))</f>
        <v/>
      </c>
      <c r="AQ143" s="46">
        <f>IF(D143="","",IF(Y143&gt;12,AG143*(U143+V143+Y143),AG143*(U143+V143)))</f>
        <v/>
      </c>
      <c r="AR143" s="46">
        <f>IF(D143="","",IF(OR(R143="A",R143="AA",R143="AAA"),AP143,0))</f>
        <v/>
      </c>
      <c r="AS143" s="46">
        <f>IF(D143="","",IF(R143="B",AP143,0))</f>
        <v/>
      </c>
      <c r="AT143" s="46">
        <f>IF(D143="","",IF(R143="C",AP143,0))</f>
        <v/>
      </c>
      <c r="AU143" s="47">
        <f>IF(D143="","",IFERROR(AN143/AJ143,0))</f>
        <v/>
      </c>
      <c r="AV143" s="47">
        <f>IF(D143="","",IFERROR(((AO143)/AJ143),0))</f>
        <v/>
      </c>
      <c r="AW143" s="48">
        <f>IF(D143="","",IF(OR(S143="S",NOT(AND(ISNUMBER(AC143),ISNUMBER(AL143),AC143*AL143&gt;=0))),0,AC143*AL143))</f>
        <v/>
      </c>
      <c r="AX143" s="49">
        <f>IFERROR(IF(D143="","",AW143*AG143),0)</f>
        <v/>
      </c>
      <c r="AY143" s="48">
        <f>IF(D143="","",IF(OR(S143="S",NOT(AND(ISNUMBER(AC143),ISNUMBER(AK143),AC143*AK143&gt;=0))),0,AC143*AK143))</f>
        <v/>
      </c>
      <c r="AZ143" s="48">
        <f>IFERROR(IF(D143="","",IF(AY143=0,0,IF(((AY143)-(U143+Y143))&lt;0,0,(AY143)-U143))),0)</f>
        <v/>
      </c>
      <c r="BA143" s="49">
        <f>IF(D143="","",AZ143*AG143)</f>
        <v/>
      </c>
      <c r="BB143" s="49">
        <f>IF(D143="","",IF(OR(R143="A",R143="AA",R143="AAA"),BA143,0))</f>
        <v/>
      </c>
      <c r="BC143" s="49">
        <f>IF(D143="","",IF(R143="B",BA143,0))</f>
        <v/>
      </c>
      <c r="BD143" s="49">
        <f>IF(D143="","",IF(R143="B",BA143,0))</f>
        <v/>
      </c>
      <c r="BE143" s="49">
        <f>IF(D143="","",IF(S143="S",
1,
IF(AC143=0,
1,
IF(
IFERROR(((U143+Y143)*AG143)/((AC143*AK143)*AG143),0)&lt;0,
0,
IF(
IFERROR(((U143+Y143)*AG143)/((AC143*AK143)*AG143),0)&gt;1,
1,
IFERROR(((U143+Y143)*AG143)/((AC143*AK143)*AG143),0)
)
)
)
))</f>
        <v/>
      </c>
      <c r="BF143" s="49">
        <f>IF(D143="","",IF(S143="S",
1,
IF(AC143=0,
1,
IF(
IFERROR(((U143+V143+Y143)*AG143)/((AC143*AK143)*AG143),0)&lt;0,
0,
IF(
IFERROR(((U143+V143+Y143)*AG143)/((AC143*AK143)*AG143),0)&gt;1,
1,
IFERROR(((U143+V143+Y143)*AG143)/((AC143*AK143)*AG143),0)
)
)
)
))</f>
        <v/>
      </c>
      <c r="BG143" s="50">
        <f>IF(D143="","",IF(S143="S",0,IF(AND(ISNUMBER(AC143),ISNUMBER(AM143)),IF(OR(AC143*AM143&lt;0,ISERR(AC143*AM143)),0,AC143*AM143),0)))</f>
        <v/>
      </c>
      <c r="BH143" s="50">
        <f>IF(D143="","",IF(BY143&gt;TODAY()-60,0,IF(Y143&gt;12,MAX(0,(U143+Y143)-BG143),MAX(0,U143-BG143))))</f>
        <v/>
      </c>
      <c r="BI143" s="51">
        <f>IF(D143="","",BH143*AG143)</f>
        <v/>
      </c>
      <c r="BJ143" s="51">
        <f>IF(D143="","",IF(OR(R143="A",R143="AA",R143="AAA"),BI143,0))</f>
        <v/>
      </c>
      <c r="BK143" s="51">
        <f>IF(D143="","",IF(R143="B",BI143,0))</f>
        <v/>
      </c>
      <c r="BL143" s="51">
        <f>IF(D143="","",IF(R143="C",BI143,0))</f>
        <v/>
      </c>
      <c r="BM143" s="51">
        <f>IF(D143="","",IFERROR(MAX(0,MIN(BI143/AP143,1)),0))</f>
        <v/>
      </c>
      <c r="BN143" s="52">
        <f>IF(D143="","",AB143*AG143)</f>
        <v/>
      </c>
      <c r="BO143" s="52">
        <f>IF(D143="","",(U143+V143+X143)*AG143)</f>
        <v/>
      </c>
      <c r="BP143" s="52">
        <f>IF(D143="","",(AB143*3)*AG143)</f>
        <v/>
      </c>
      <c r="BQ143" s="52">
        <f>IF(D143="","",IF(BO143-BP143&gt;0,0,BO143-BP143))</f>
        <v/>
      </c>
      <c r="BR143" s="52">
        <f>IF(D143="","",IF(BO143-BP143-BN143&gt;0,0,BO143-BP143-BN143))</f>
        <v/>
      </c>
      <c r="BS143" s="53">
        <f>IF(D143="","",IFERROR(AB143*AI143,0))</f>
        <v/>
      </c>
      <c r="BT143" s="53">
        <f>IF(D143="","",IFERROR(IF(X143&gt;12, AI143*(U143+V143+X143), AI143*(U143+V143)),0))</f>
        <v/>
      </c>
      <c r="BU143" s="53">
        <f>IF(D143="","",IFERROR(((AB143*3)*AI143),0))</f>
        <v/>
      </c>
      <c r="BV143" s="53">
        <f>IF(D143="","",IF(BT143-BU143&gt;0,0,BT143-BU143))</f>
        <v/>
      </c>
      <c r="BW143" s="53">
        <f>IF(D143="","",IF(BT143-BU143-BS143&gt;0,0,BT143-BU143-BS143))</f>
        <v/>
      </c>
      <c r="BX143" s="36">
        <f>IF(D143="","",IFERROR(VLOOKUP(D143,'produto-entrada-7'!A:M,3,0),"SEM PEDIDO"))</f>
        <v/>
      </c>
      <c r="BY143" s="36">
        <f>IF(D143="","",VLOOKUP(D143,'produto-estoque-total-7'!A:AB,25,0))</f>
        <v/>
      </c>
      <c r="BZ143" s="36">
        <f>IF(D143="","",IFERROR(VLOOKUP(D143,'produto-estoque-total-7'!A:AB,26,0)/100,0))</f>
        <v/>
      </c>
      <c r="CA143" s="36">
        <f>IF(D143="","",IFERROR(VLOOKUP(D143,'produto-estoque-total-7'!A:AB,27,0)/100,0))</f>
        <v/>
      </c>
      <c r="CB143" s="41">
        <f>IF(D143="","",V143*AF143)</f>
        <v/>
      </c>
      <c r="CC143" s="41">
        <f>IF(D143="","",V143*AI143)</f>
        <v/>
      </c>
      <c r="CD143" s="54">
        <f>IF(D143="","",VLOOKUP(D143,'produto-estoque-total-7'!A:AB,28,0))</f>
        <v/>
      </c>
    </row>
    <row r="144">
      <c r="A144" s="36">
        <f>IF(D144="","",VLOOKUP(D144,'produto-estoque-total-7'!A:AB,3,0))</f>
        <v/>
      </c>
      <c r="B144" s="1">
        <f>IF(D144="","",VLOOKUP(D144,'produto-estoque-total-7'!A:AB,12,0))</f>
        <v/>
      </c>
      <c r="C144" s="1">
        <f>IF(D144="","",VLOOKUP(D144,'produto-estoque-total-7'!A:AB,2,0))</f>
        <v/>
      </c>
      <c r="D144" s="37">
        <f>IFERROR(IF('produto-estoque-total-7'!A143="","",'produto-estoque-total-7'!A143),"")</f>
        <v/>
      </c>
      <c r="E144" s="1">
        <f>IF(D144="","",VLOOKUP(D144,'produto-estoque-total-7'!A:AB,4,0))</f>
        <v/>
      </c>
      <c r="F144" s="36">
        <f>IF(D144="","",VLOOKUP(D144,'produto-estoque-total-7'!A:AB,13,0))</f>
        <v/>
      </c>
      <c r="G144" s="1">
        <f>IF(F144="","",VLOOKUP(F144,'FORNECEDORES X COMPRADOR'!A:D,4,0))</f>
        <v/>
      </c>
      <c r="H144" s="1">
        <f>IF(F144="","",VLOOKUP(F144,'FORNECEDORES X COMPRADOR'!A:E,5,0))</f>
        <v/>
      </c>
      <c r="I144" s="36">
        <f>IF(D144="","",VLOOKUP(D144,'produto-estoque-total-7'!A:AB,15,0))</f>
        <v/>
      </c>
      <c r="J144" s="36">
        <f>IF(D144="","",VLOOKUP(D144,'produto-estoque-total-7'!A:AB,19,0))</f>
        <v/>
      </c>
      <c r="K144" s="1">
        <f>IF(D144="","",VLOOKUP(D144,'produto-estoque-total-7'!A:AB,20,0))</f>
        <v/>
      </c>
      <c r="L144" s="36">
        <f>IF(D144="","",VLOOKUP(D144,'produto-estoque-total-7'!A:AB,17,0))</f>
        <v/>
      </c>
      <c r="M144" s="1">
        <f>IF(D144="","",VLOOKUP(D144,'produto-estoque-total-7'!A:AB,18,0))</f>
        <v/>
      </c>
      <c r="N144" s="36">
        <f>IF(D144="","",VLOOKUP(D144,'produto-estoque-total-7'!A:AB,21,0))</f>
        <v/>
      </c>
      <c r="O144" s="1">
        <f>IF(D144="","",VLOOKUP(D144,'produto-estoque-total-7'!A:AB,22,0))</f>
        <v/>
      </c>
      <c r="P144" s="36">
        <f>IF(D144="","",VLOOKUP(D144,'produto-estoque-total-7'!A:AB,23,0))</f>
        <v/>
      </c>
      <c r="Q144" s="1">
        <f>IF(D144="","",VLOOKUP(D144,'produto-estoque-total-7'!A:AB,24,0))</f>
        <v/>
      </c>
      <c r="R144" s="38">
        <f>IFERROR(IF(D144="","",VLOOKUP(D144,'produto-venda-7'!B:N,13,0)),"C")</f>
        <v/>
      </c>
      <c r="S144" s="39">
        <f>IF(D144="","",VLOOKUP(D144,'produto-estoque-total-7'!A:AB,6,0))</f>
        <v/>
      </c>
      <c r="T144" s="39">
        <f>IF(D144="","",VLOOKUP(D144,'produto-estoque-total-7'!A:AB,5,0))</f>
        <v/>
      </c>
      <c r="U144" s="40">
        <f>IF(D144="","",VLOOKUP(D144,'produto-estoque-total-7'!A:AB,11,0))</f>
        <v/>
      </c>
      <c r="V144" s="41">
        <f>IF(D144="","",IFERROR(VLOOKUP(D144,'produto-entrada-7'!A:M,10,0),0))</f>
        <v/>
      </c>
      <c r="W144" s="42" t="n"/>
      <c r="X144" s="39">
        <f>IF(D144="","",VLOOKUP(D144,'produto-estoque-total-7'!A:AB,8,0))</f>
        <v/>
      </c>
      <c r="Y144" s="39">
        <f>IF(D144="","",VLOOKUP(D144,'produto-estoque-total-7'!A:AB,9,0))</f>
        <v/>
      </c>
      <c r="Z144" s="39">
        <f>IF(D144="","",VLOOKUP(D144,'produto-estoque-total-7'!A:AB,10,0))</f>
        <v/>
      </c>
      <c r="AA144" s="39">
        <f>IFERROR(IF(D144="","",VLOOKUP(D144,'produto-venda-7'!B:N,4,0)),0)</f>
        <v/>
      </c>
      <c r="AB144" s="39">
        <f>IFERROR(IF(D144="","",VLOOKUP(D144,'produto-venda-7'!B:N,5,0)),0)</f>
        <v/>
      </c>
      <c r="AC144" s="39">
        <f>IF(D144="","",IFERROR(AA144/90,0))</f>
        <v/>
      </c>
      <c r="AD144" s="36">
        <f>IF(D144="","",IFERROR(VLOOKUP(D144,'produto-entrada-7'!A:M,4,0),0))</f>
        <v/>
      </c>
      <c r="AE144" s="36">
        <f>IFERROR(IF(D144="","",VLOOKUP(D144,'produto-venda-7'!B:N,10,0)),0)</f>
        <v/>
      </c>
      <c r="AF144" s="36">
        <f>IF(D144="","",IFERROR(VLOOKUP(D144,'produto-entrada-7'!A:M,11,0),0))</f>
        <v/>
      </c>
      <c r="AG144" s="1">
        <f>IF(D144="","",IFERROR(VLOOKUP(D144,'produto-entrada-7'!A:M,12,0),0))</f>
        <v/>
      </c>
      <c r="AH144" s="1">
        <f>IF(D144="","",IFERROR(VLOOKUP(D144,'produto-entrada-7'!A:M,13,0),0))</f>
        <v/>
      </c>
      <c r="AI144" s="36">
        <f>IFERROR(IF(D144="","",VLOOKUP(D144,'produto-venda-7'!B:N,11,0)),0)</f>
        <v/>
      </c>
      <c r="AJ144" s="43">
        <f>IF(D144="","",IFERROR(AI144*AB144,0))</f>
        <v/>
      </c>
      <c r="AK144" s="44">
        <f>IFERROR(IF(D144="","",VLOOKUP(F144,'ANALISE FORNECEDOR'!$A:$I,8,0)),"")</f>
        <v/>
      </c>
      <c r="AL144" s="44">
        <f>IF(D144="","",AVERAGE(AM144,AK144))</f>
        <v/>
      </c>
      <c r="AM144" s="44">
        <f>IFERROR(IF(D144="","",VLOOKUP(F144,'ANALISE FORNECEDOR'!$A:$I,9,0)),"")</f>
        <v/>
      </c>
      <c r="AN144" s="45">
        <f>IF(D144="","",IF(Y144&gt;12,AI144*(U144+Y144),AI144*U144))</f>
        <v/>
      </c>
      <c r="AO144" s="45">
        <f>IF(D144="","",IF(Y144&gt;12,AI144*(U144+V144+Y144),AI144*(U144+V144)))</f>
        <v/>
      </c>
      <c r="AP144" s="46">
        <f>IF(D144="","",IF(Y144&gt;12,AG144*(U144+Y144),AG144*U144))</f>
        <v/>
      </c>
      <c r="AQ144" s="46">
        <f>IF(D144="","",IF(Y144&gt;12,AG144*(U144+V144+Y144),AG144*(U144+V144)))</f>
        <v/>
      </c>
      <c r="AR144" s="46">
        <f>IF(D144="","",IF(OR(R144="A",R144="AA",R144="AAA"),AP144,0))</f>
        <v/>
      </c>
      <c r="AS144" s="46">
        <f>IF(D144="","",IF(R144="B",AP144,0))</f>
        <v/>
      </c>
      <c r="AT144" s="46">
        <f>IF(D144="","",IF(R144="C",AP144,0))</f>
        <v/>
      </c>
      <c r="AU144" s="47">
        <f>IF(D144="","",IFERROR(AN144/AJ144,0))</f>
        <v/>
      </c>
      <c r="AV144" s="47">
        <f>IF(D144="","",IFERROR(((AO144)/AJ144),0))</f>
        <v/>
      </c>
      <c r="AW144" s="48">
        <f>IF(D144="","",IF(OR(S144="S",NOT(AND(ISNUMBER(AC144),ISNUMBER(AL144),AC144*AL144&gt;=0))),0,AC144*AL144))</f>
        <v/>
      </c>
      <c r="AX144" s="49">
        <f>IFERROR(IF(D144="","",AW144*AG144),0)</f>
        <v/>
      </c>
      <c r="AY144" s="48">
        <f>IF(D144="","",IF(OR(S144="S",NOT(AND(ISNUMBER(AC144),ISNUMBER(AK144),AC144*AK144&gt;=0))),0,AC144*AK144))</f>
        <v/>
      </c>
      <c r="AZ144" s="48">
        <f>IFERROR(IF(D144="","",IF(AY144=0,0,IF(((AY144)-(U144+Y144))&lt;0,0,(AY144)-U144))),0)</f>
        <v/>
      </c>
      <c r="BA144" s="49">
        <f>IF(D144="","",AZ144*AG144)</f>
        <v/>
      </c>
      <c r="BB144" s="49">
        <f>IF(D144="","",IF(OR(R144="A",R144="AA",R144="AAA"),BA144,0))</f>
        <v/>
      </c>
      <c r="BC144" s="49">
        <f>IF(D144="","",IF(R144="B",BA144,0))</f>
        <v/>
      </c>
      <c r="BD144" s="49">
        <f>IF(D144="","",IF(R144="B",BA144,0))</f>
        <v/>
      </c>
      <c r="BE144" s="49">
        <f>IF(D144="","",IF(S144="S",
1,
IF(AC144=0,
1,
IF(
IFERROR(((U144+Y144)*AG144)/((AC144*AK144)*AG144),0)&lt;0,
0,
IF(
IFERROR(((U144+Y144)*AG144)/((AC144*AK144)*AG144),0)&gt;1,
1,
IFERROR(((U144+Y144)*AG144)/((AC144*AK144)*AG144),0)
)
)
)
))</f>
        <v/>
      </c>
      <c r="BF144" s="49">
        <f>IF(D144="","",IF(S144="S",
1,
IF(AC144=0,
1,
IF(
IFERROR(((U144+V144+Y144)*AG144)/((AC144*AK144)*AG144),0)&lt;0,
0,
IF(
IFERROR(((U144+V144+Y144)*AG144)/((AC144*AK144)*AG144),0)&gt;1,
1,
IFERROR(((U144+V144+Y144)*AG144)/((AC144*AK144)*AG144),0)
)
)
)
))</f>
        <v/>
      </c>
      <c r="BG144" s="50">
        <f>IF(D144="","",IF(S144="S",0,IF(AND(ISNUMBER(AC144),ISNUMBER(AM144)),IF(OR(AC144*AM144&lt;0,ISERR(AC144*AM144)),0,AC144*AM144),0)))</f>
        <v/>
      </c>
      <c r="BH144" s="50">
        <f>IF(D144="","",IF(BY144&gt;TODAY()-60,0,IF(Y144&gt;12,MAX(0,(U144+Y144)-BG144),MAX(0,U144-BG144))))</f>
        <v/>
      </c>
      <c r="BI144" s="51">
        <f>IF(D144="","",BH144*AG144)</f>
        <v/>
      </c>
      <c r="BJ144" s="51">
        <f>IF(D144="","",IF(OR(R144="A",R144="AA",R144="AAA"),BI144,0))</f>
        <v/>
      </c>
      <c r="BK144" s="51">
        <f>IF(D144="","",IF(R144="B",BI144,0))</f>
        <v/>
      </c>
      <c r="BL144" s="51">
        <f>IF(D144="","",IF(R144="C",BI144,0))</f>
        <v/>
      </c>
      <c r="BM144" s="51">
        <f>IF(D144="","",IFERROR(MAX(0,MIN(BI144/AP144,1)),0))</f>
        <v/>
      </c>
      <c r="BN144" s="52">
        <f>IF(D144="","",AB144*AG144)</f>
        <v/>
      </c>
      <c r="BO144" s="52">
        <f>IF(D144="","",(U144+V144+X144)*AG144)</f>
        <v/>
      </c>
      <c r="BP144" s="52">
        <f>IF(D144="","",(AB144*3)*AG144)</f>
        <v/>
      </c>
      <c r="BQ144" s="52">
        <f>IF(D144="","",IF(BO144-BP144&gt;0,0,BO144-BP144))</f>
        <v/>
      </c>
      <c r="BR144" s="52">
        <f>IF(D144="","",IF(BO144-BP144-BN144&gt;0,0,BO144-BP144-BN144))</f>
        <v/>
      </c>
      <c r="BS144" s="53">
        <f>IF(D144="","",IFERROR(AB144*AI144,0))</f>
        <v/>
      </c>
      <c r="BT144" s="53">
        <f>IF(D144="","",IFERROR(IF(X144&gt;12, AI144*(U144+V144+X144), AI144*(U144+V144)),0))</f>
        <v/>
      </c>
      <c r="BU144" s="53">
        <f>IF(D144="","",IFERROR(((AB144*3)*AI144),0))</f>
        <v/>
      </c>
      <c r="BV144" s="53">
        <f>IF(D144="","",IF(BT144-BU144&gt;0,0,BT144-BU144))</f>
        <v/>
      </c>
      <c r="BW144" s="53">
        <f>IF(D144="","",IF(BT144-BU144-BS144&gt;0,0,BT144-BU144-BS144))</f>
        <v/>
      </c>
      <c r="BX144" s="36">
        <f>IF(D144="","",IFERROR(VLOOKUP(D144,'produto-entrada-7'!A:M,3,0),"SEM PEDIDO"))</f>
        <v/>
      </c>
      <c r="BY144" s="36">
        <f>IF(D144="","",VLOOKUP(D144,'produto-estoque-total-7'!A:AB,25,0))</f>
        <v/>
      </c>
      <c r="BZ144" s="36">
        <f>IF(D144="","",IFERROR(VLOOKUP(D144,'produto-estoque-total-7'!A:AB,26,0)/100,0))</f>
        <v/>
      </c>
      <c r="CA144" s="36">
        <f>IF(D144="","",IFERROR(VLOOKUP(D144,'produto-estoque-total-7'!A:AB,27,0)/100,0))</f>
        <v/>
      </c>
      <c r="CB144" s="41">
        <f>IF(D144="","",V144*AF144)</f>
        <v/>
      </c>
      <c r="CC144" s="41">
        <f>IF(D144="","",V144*AI144)</f>
        <v/>
      </c>
      <c r="CD144" s="54">
        <f>IF(D144="","",VLOOKUP(D144,'produto-estoque-total-7'!A:AB,28,0))</f>
        <v/>
      </c>
    </row>
    <row r="145">
      <c r="A145" s="36">
        <f>IF(D145="","",VLOOKUP(D145,'produto-estoque-total-7'!A:AB,3,0))</f>
        <v/>
      </c>
      <c r="B145" s="1">
        <f>IF(D145="","",VLOOKUP(D145,'produto-estoque-total-7'!A:AB,12,0))</f>
        <v/>
      </c>
      <c r="C145" s="1">
        <f>IF(D145="","",VLOOKUP(D145,'produto-estoque-total-7'!A:AB,2,0))</f>
        <v/>
      </c>
      <c r="D145" s="37">
        <f>IFERROR(IF('produto-estoque-total-7'!A144="","",'produto-estoque-total-7'!A144),"")</f>
        <v/>
      </c>
      <c r="E145" s="1">
        <f>IF(D145="","",VLOOKUP(D145,'produto-estoque-total-7'!A:AB,4,0))</f>
        <v/>
      </c>
      <c r="F145" s="36">
        <f>IF(D145="","",VLOOKUP(D145,'produto-estoque-total-7'!A:AB,13,0))</f>
        <v/>
      </c>
      <c r="G145" s="1">
        <f>IF(F145="","",VLOOKUP(F145,'FORNECEDORES X COMPRADOR'!A:D,4,0))</f>
        <v/>
      </c>
      <c r="H145" s="1">
        <f>IF(F145="","",VLOOKUP(F145,'FORNECEDORES X COMPRADOR'!A:E,5,0))</f>
        <v/>
      </c>
      <c r="I145" s="36">
        <f>IF(D145="","",VLOOKUP(D145,'produto-estoque-total-7'!A:AB,15,0))</f>
        <v/>
      </c>
      <c r="J145" s="36">
        <f>IF(D145="","",VLOOKUP(D145,'produto-estoque-total-7'!A:AB,19,0))</f>
        <v/>
      </c>
      <c r="K145" s="1">
        <f>IF(D145="","",VLOOKUP(D145,'produto-estoque-total-7'!A:AB,20,0))</f>
        <v/>
      </c>
      <c r="L145" s="36">
        <f>IF(D145="","",VLOOKUP(D145,'produto-estoque-total-7'!A:AB,17,0))</f>
        <v/>
      </c>
      <c r="M145" s="1">
        <f>IF(D145="","",VLOOKUP(D145,'produto-estoque-total-7'!A:AB,18,0))</f>
        <v/>
      </c>
      <c r="N145" s="36">
        <f>IF(D145="","",VLOOKUP(D145,'produto-estoque-total-7'!A:AB,21,0))</f>
        <v/>
      </c>
      <c r="O145" s="1">
        <f>IF(D145="","",VLOOKUP(D145,'produto-estoque-total-7'!A:AB,22,0))</f>
        <v/>
      </c>
      <c r="P145" s="36">
        <f>IF(D145="","",VLOOKUP(D145,'produto-estoque-total-7'!A:AB,23,0))</f>
        <v/>
      </c>
      <c r="Q145" s="1">
        <f>IF(D145="","",VLOOKUP(D145,'produto-estoque-total-7'!A:AB,24,0))</f>
        <v/>
      </c>
      <c r="R145" s="38">
        <f>IFERROR(IF(D145="","",VLOOKUP(D145,'produto-venda-7'!B:N,13,0)),"C")</f>
        <v/>
      </c>
      <c r="S145" s="39">
        <f>IF(D145="","",VLOOKUP(D145,'produto-estoque-total-7'!A:AB,6,0))</f>
        <v/>
      </c>
      <c r="T145" s="39">
        <f>IF(D145="","",VLOOKUP(D145,'produto-estoque-total-7'!A:AB,5,0))</f>
        <v/>
      </c>
      <c r="U145" s="40">
        <f>IF(D145="","",VLOOKUP(D145,'produto-estoque-total-7'!A:AB,11,0))</f>
        <v/>
      </c>
      <c r="V145" s="41">
        <f>IF(D145="","",IFERROR(VLOOKUP(D145,'produto-entrada-7'!A:M,10,0),0))</f>
        <v/>
      </c>
      <c r="W145" s="42" t="n"/>
      <c r="X145" s="39">
        <f>IF(D145="","",VLOOKUP(D145,'produto-estoque-total-7'!A:AB,8,0))</f>
        <v/>
      </c>
      <c r="Y145" s="39">
        <f>IF(D145="","",VLOOKUP(D145,'produto-estoque-total-7'!A:AB,9,0))</f>
        <v/>
      </c>
      <c r="Z145" s="39">
        <f>IF(D145="","",VLOOKUP(D145,'produto-estoque-total-7'!A:AB,10,0))</f>
        <v/>
      </c>
      <c r="AA145" s="39">
        <f>IFERROR(IF(D145="","",VLOOKUP(D145,'produto-venda-7'!B:N,4,0)),0)</f>
        <v/>
      </c>
      <c r="AB145" s="39">
        <f>IFERROR(IF(D145="","",VLOOKUP(D145,'produto-venda-7'!B:N,5,0)),0)</f>
        <v/>
      </c>
      <c r="AC145" s="39">
        <f>IF(D145="","",IFERROR(AA145/90,0))</f>
        <v/>
      </c>
      <c r="AD145" s="36">
        <f>IF(D145="","",IFERROR(VLOOKUP(D145,'produto-entrada-7'!A:M,4,0),0))</f>
        <v/>
      </c>
      <c r="AE145" s="36">
        <f>IFERROR(IF(D145="","",VLOOKUP(D145,'produto-venda-7'!B:N,10,0)),0)</f>
        <v/>
      </c>
      <c r="AF145" s="36">
        <f>IF(D145="","",IFERROR(VLOOKUP(D145,'produto-entrada-7'!A:M,11,0),0))</f>
        <v/>
      </c>
      <c r="AG145" s="1">
        <f>IF(D145="","",IFERROR(VLOOKUP(D145,'produto-entrada-7'!A:M,12,0),0))</f>
        <v/>
      </c>
      <c r="AH145" s="1">
        <f>IF(D145="","",IFERROR(VLOOKUP(D145,'produto-entrada-7'!A:M,13,0),0))</f>
        <v/>
      </c>
      <c r="AI145" s="36">
        <f>IFERROR(IF(D145="","",VLOOKUP(D145,'produto-venda-7'!B:N,11,0)),0)</f>
        <v/>
      </c>
      <c r="AJ145" s="43">
        <f>IF(D145="","",IFERROR(AI145*AB145,0))</f>
        <v/>
      </c>
      <c r="AK145" s="44">
        <f>IFERROR(IF(D145="","",VLOOKUP(F145,'ANALISE FORNECEDOR'!$A:$I,8,0)),"")</f>
        <v/>
      </c>
      <c r="AL145" s="44">
        <f>IF(D145="","",AVERAGE(AM145,AK145))</f>
        <v/>
      </c>
      <c r="AM145" s="44">
        <f>IFERROR(IF(D145="","",VLOOKUP(F145,'ANALISE FORNECEDOR'!$A:$I,9,0)),"")</f>
        <v/>
      </c>
      <c r="AN145" s="45">
        <f>IF(D145="","",IF(Y145&gt;12,AI145*(U145+Y145),AI145*U145))</f>
        <v/>
      </c>
      <c r="AO145" s="45">
        <f>IF(D145="","",IF(Y145&gt;12,AI145*(U145+V145+Y145),AI145*(U145+V145)))</f>
        <v/>
      </c>
      <c r="AP145" s="46">
        <f>IF(D145="","",IF(Y145&gt;12,AG145*(U145+Y145),AG145*U145))</f>
        <v/>
      </c>
      <c r="AQ145" s="46">
        <f>IF(D145="","",IF(Y145&gt;12,AG145*(U145+V145+Y145),AG145*(U145+V145)))</f>
        <v/>
      </c>
      <c r="AR145" s="46">
        <f>IF(D145="","",IF(OR(R145="A",R145="AA",R145="AAA"),AP145,0))</f>
        <v/>
      </c>
      <c r="AS145" s="46">
        <f>IF(D145="","",IF(R145="B",AP145,0))</f>
        <v/>
      </c>
      <c r="AT145" s="46">
        <f>IF(D145="","",IF(R145="C",AP145,0))</f>
        <v/>
      </c>
      <c r="AU145" s="47">
        <f>IF(D145="","",IFERROR(AN145/AJ145,0))</f>
        <v/>
      </c>
      <c r="AV145" s="47">
        <f>IF(D145="","",IFERROR(((AO145)/AJ145),0))</f>
        <v/>
      </c>
      <c r="AW145" s="48">
        <f>IF(D145="","",IF(OR(S145="S",NOT(AND(ISNUMBER(AC145),ISNUMBER(AL145),AC145*AL145&gt;=0))),0,AC145*AL145))</f>
        <v/>
      </c>
      <c r="AX145" s="49">
        <f>IFERROR(IF(D145="","",AW145*AG145),0)</f>
        <v/>
      </c>
      <c r="AY145" s="48">
        <f>IF(D145="","",IF(OR(S145="S",NOT(AND(ISNUMBER(AC145),ISNUMBER(AK145),AC145*AK145&gt;=0))),0,AC145*AK145))</f>
        <v/>
      </c>
      <c r="AZ145" s="48">
        <f>IFERROR(IF(D145="","",IF(AY145=0,0,IF(((AY145)-(U145+Y145))&lt;0,0,(AY145)-U145))),0)</f>
        <v/>
      </c>
      <c r="BA145" s="49">
        <f>IF(D145="","",AZ145*AG145)</f>
        <v/>
      </c>
      <c r="BB145" s="49">
        <f>IF(D145="","",IF(OR(R145="A",R145="AA",R145="AAA"),BA145,0))</f>
        <v/>
      </c>
      <c r="BC145" s="49">
        <f>IF(D145="","",IF(R145="B",BA145,0))</f>
        <v/>
      </c>
      <c r="BD145" s="49">
        <f>IF(D145="","",IF(R145="B",BA145,0))</f>
        <v/>
      </c>
      <c r="BE145" s="49">
        <f>IF(D145="","",IF(S145="S",
1,
IF(AC145=0,
1,
IF(
IFERROR(((U145+Y145)*AG145)/((AC145*AK145)*AG145),0)&lt;0,
0,
IF(
IFERROR(((U145+Y145)*AG145)/((AC145*AK145)*AG145),0)&gt;1,
1,
IFERROR(((U145+Y145)*AG145)/((AC145*AK145)*AG145),0)
)
)
)
))</f>
        <v/>
      </c>
      <c r="BF145" s="49">
        <f>IF(D145="","",IF(S145="S",
1,
IF(AC145=0,
1,
IF(
IFERROR(((U145+V145+Y145)*AG145)/((AC145*AK145)*AG145),0)&lt;0,
0,
IF(
IFERROR(((U145+V145+Y145)*AG145)/((AC145*AK145)*AG145),0)&gt;1,
1,
IFERROR(((U145+V145+Y145)*AG145)/((AC145*AK145)*AG145),0)
)
)
)
))</f>
        <v/>
      </c>
      <c r="BG145" s="50">
        <f>IF(D145="","",IF(S145="S",0,IF(AND(ISNUMBER(AC145),ISNUMBER(AM145)),IF(OR(AC145*AM145&lt;0,ISERR(AC145*AM145)),0,AC145*AM145),0)))</f>
        <v/>
      </c>
      <c r="BH145" s="50">
        <f>IF(D145="","",IF(BY145&gt;TODAY()-60,0,IF(Y145&gt;12,MAX(0,(U145+Y145)-BG145),MAX(0,U145-BG145))))</f>
        <v/>
      </c>
      <c r="BI145" s="51">
        <f>IF(D145="","",BH145*AG145)</f>
        <v/>
      </c>
      <c r="BJ145" s="51">
        <f>IF(D145="","",IF(OR(R145="A",R145="AA",R145="AAA"),BI145,0))</f>
        <v/>
      </c>
      <c r="BK145" s="51">
        <f>IF(D145="","",IF(R145="B",BI145,0))</f>
        <v/>
      </c>
      <c r="BL145" s="51">
        <f>IF(D145="","",IF(R145="C",BI145,0))</f>
        <v/>
      </c>
      <c r="BM145" s="51">
        <f>IF(D145="","",IFERROR(MAX(0,MIN(BI145/AP145,1)),0))</f>
        <v/>
      </c>
      <c r="BN145" s="52">
        <f>IF(D145="","",AB145*AG145)</f>
        <v/>
      </c>
      <c r="BO145" s="52">
        <f>IF(D145="","",(U145+V145+X145)*AG145)</f>
        <v/>
      </c>
      <c r="BP145" s="52">
        <f>IF(D145="","",(AB145*3)*AG145)</f>
        <v/>
      </c>
      <c r="BQ145" s="52">
        <f>IF(D145="","",IF(BO145-BP145&gt;0,0,BO145-BP145))</f>
        <v/>
      </c>
      <c r="BR145" s="52">
        <f>IF(D145="","",IF(BO145-BP145-BN145&gt;0,0,BO145-BP145-BN145))</f>
        <v/>
      </c>
      <c r="BS145" s="53">
        <f>IF(D145="","",IFERROR(AB145*AI145,0))</f>
        <v/>
      </c>
      <c r="BT145" s="53">
        <f>IF(D145="","",IFERROR(IF(X145&gt;12, AI145*(U145+V145+X145), AI145*(U145+V145)),0))</f>
        <v/>
      </c>
      <c r="BU145" s="53">
        <f>IF(D145="","",IFERROR(((AB145*3)*AI145),0))</f>
        <v/>
      </c>
      <c r="BV145" s="53">
        <f>IF(D145="","",IF(BT145-BU145&gt;0,0,BT145-BU145))</f>
        <v/>
      </c>
      <c r="BW145" s="53">
        <f>IF(D145="","",IF(BT145-BU145-BS145&gt;0,0,BT145-BU145-BS145))</f>
        <v/>
      </c>
      <c r="BX145" s="36">
        <f>IF(D145="","",IFERROR(VLOOKUP(D145,'produto-entrada-7'!A:M,3,0),"SEM PEDIDO"))</f>
        <v/>
      </c>
      <c r="BY145" s="36">
        <f>IF(D145="","",VLOOKUP(D145,'produto-estoque-total-7'!A:AB,25,0))</f>
        <v/>
      </c>
      <c r="BZ145" s="36">
        <f>IF(D145="","",IFERROR(VLOOKUP(D145,'produto-estoque-total-7'!A:AB,26,0)/100,0))</f>
        <v/>
      </c>
      <c r="CA145" s="36">
        <f>IF(D145="","",IFERROR(VLOOKUP(D145,'produto-estoque-total-7'!A:AB,27,0)/100,0))</f>
        <v/>
      </c>
      <c r="CB145" s="41">
        <f>IF(D145="","",V145*AF145)</f>
        <v/>
      </c>
      <c r="CC145" s="41">
        <f>IF(D145="","",V145*AI145)</f>
        <v/>
      </c>
      <c r="CD145" s="54">
        <f>IF(D145="","",VLOOKUP(D145,'produto-estoque-total-7'!A:AB,28,0))</f>
        <v/>
      </c>
    </row>
    <row r="146">
      <c r="A146" s="36">
        <f>IF(D146="","",VLOOKUP(D146,'produto-estoque-total-7'!A:AB,3,0))</f>
        <v/>
      </c>
      <c r="B146" s="1">
        <f>IF(D146="","",VLOOKUP(D146,'produto-estoque-total-7'!A:AB,12,0))</f>
        <v/>
      </c>
      <c r="C146" s="1">
        <f>IF(D146="","",VLOOKUP(D146,'produto-estoque-total-7'!A:AB,2,0))</f>
        <v/>
      </c>
      <c r="D146" s="37">
        <f>IFERROR(IF('produto-estoque-total-7'!A145="","",'produto-estoque-total-7'!A145),"")</f>
        <v/>
      </c>
      <c r="E146" s="1">
        <f>IF(D146="","",VLOOKUP(D146,'produto-estoque-total-7'!A:AB,4,0))</f>
        <v/>
      </c>
      <c r="F146" s="36">
        <f>IF(D146="","",VLOOKUP(D146,'produto-estoque-total-7'!A:AB,13,0))</f>
        <v/>
      </c>
      <c r="G146" s="1">
        <f>IF(F146="","",VLOOKUP(F146,'FORNECEDORES X COMPRADOR'!A:D,4,0))</f>
        <v/>
      </c>
      <c r="H146" s="1">
        <f>IF(F146="","",VLOOKUP(F146,'FORNECEDORES X COMPRADOR'!A:E,5,0))</f>
        <v/>
      </c>
      <c r="I146" s="36">
        <f>IF(D146="","",VLOOKUP(D146,'produto-estoque-total-7'!A:AB,15,0))</f>
        <v/>
      </c>
      <c r="J146" s="36">
        <f>IF(D146="","",VLOOKUP(D146,'produto-estoque-total-7'!A:AB,19,0))</f>
        <v/>
      </c>
      <c r="K146" s="1">
        <f>IF(D146="","",VLOOKUP(D146,'produto-estoque-total-7'!A:AB,20,0))</f>
        <v/>
      </c>
      <c r="L146" s="36">
        <f>IF(D146="","",VLOOKUP(D146,'produto-estoque-total-7'!A:AB,17,0))</f>
        <v/>
      </c>
      <c r="M146" s="1">
        <f>IF(D146="","",VLOOKUP(D146,'produto-estoque-total-7'!A:AB,18,0))</f>
        <v/>
      </c>
      <c r="N146" s="36">
        <f>IF(D146="","",VLOOKUP(D146,'produto-estoque-total-7'!A:AB,21,0))</f>
        <v/>
      </c>
      <c r="O146" s="1">
        <f>IF(D146="","",VLOOKUP(D146,'produto-estoque-total-7'!A:AB,22,0))</f>
        <v/>
      </c>
      <c r="P146" s="36">
        <f>IF(D146="","",VLOOKUP(D146,'produto-estoque-total-7'!A:AB,23,0))</f>
        <v/>
      </c>
      <c r="Q146" s="1">
        <f>IF(D146="","",VLOOKUP(D146,'produto-estoque-total-7'!A:AB,24,0))</f>
        <v/>
      </c>
      <c r="R146" s="38">
        <f>IFERROR(IF(D146="","",VLOOKUP(D146,'produto-venda-7'!B:N,13,0)),"C")</f>
        <v/>
      </c>
      <c r="S146" s="39">
        <f>IF(D146="","",VLOOKUP(D146,'produto-estoque-total-7'!A:AB,6,0))</f>
        <v/>
      </c>
      <c r="T146" s="39">
        <f>IF(D146="","",VLOOKUP(D146,'produto-estoque-total-7'!A:AB,5,0))</f>
        <v/>
      </c>
      <c r="U146" s="40">
        <f>IF(D146="","",VLOOKUP(D146,'produto-estoque-total-7'!A:AB,11,0))</f>
        <v/>
      </c>
      <c r="V146" s="41">
        <f>IF(D146="","",IFERROR(VLOOKUP(D146,'produto-entrada-7'!A:M,10,0),0))</f>
        <v/>
      </c>
      <c r="W146" s="42" t="n"/>
      <c r="X146" s="39">
        <f>IF(D146="","",VLOOKUP(D146,'produto-estoque-total-7'!A:AB,8,0))</f>
        <v/>
      </c>
      <c r="Y146" s="39">
        <f>IF(D146="","",VLOOKUP(D146,'produto-estoque-total-7'!A:AB,9,0))</f>
        <v/>
      </c>
      <c r="Z146" s="39">
        <f>IF(D146="","",VLOOKUP(D146,'produto-estoque-total-7'!A:AB,10,0))</f>
        <v/>
      </c>
      <c r="AA146" s="39">
        <f>IFERROR(IF(D146="","",VLOOKUP(D146,'produto-venda-7'!B:N,4,0)),0)</f>
        <v/>
      </c>
      <c r="AB146" s="39">
        <f>IFERROR(IF(D146="","",VLOOKUP(D146,'produto-venda-7'!B:N,5,0)),0)</f>
        <v/>
      </c>
      <c r="AC146" s="39">
        <f>IF(D146="","",IFERROR(AA146/90,0))</f>
        <v/>
      </c>
      <c r="AD146" s="36">
        <f>IF(D146="","",IFERROR(VLOOKUP(D146,'produto-entrada-7'!A:M,4,0),0))</f>
        <v/>
      </c>
      <c r="AE146" s="36">
        <f>IFERROR(IF(D146="","",VLOOKUP(D146,'produto-venda-7'!B:N,10,0)),0)</f>
        <v/>
      </c>
      <c r="AF146" s="36">
        <f>IF(D146="","",IFERROR(VLOOKUP(D146,'produto-entrada-7'!A:M,11,0),0))</f>
        <v/>
      </c>
      <c r="AG146" s="1">
        <f>IF(D146="","",IFERROR(VLOOKUP(D146,'produto-entrada-7'!A:M,12,0),0))</f>
        <v/>
      </c>
      <c r="AH146" s="1">
        <f>IF(D146="","",IFERROR(VLOOKUP(D146,'produto-entrada-7'!A:M,13,0),0))</f>
        <v/>
      </c>
      <c r="AI146" s="36">
        <f>IFERROR(IF(D146="","",VLOOKUP(D146,'produto-venda-7'!B:N,11,0)),0)</f>
        <v/>
      </c>
      <c r="AJ146" s="43">
        <f>IF(D146="","",IFERROR(AI146*AB146,0))</f>
        <v/>
      </c>
      <c r="AK146" s="44">
        <f>IFERROR(IF(D146="","",VLOOKUP(F146,'ANALISE FORNECEDOR'!$A:$I,8,0)),"")</f>
        <v/>
      </c>
      <c r="AL146" s="44">
        <f>IF(D146="","",AVERAGE(AM146,AK146))</f>
        <v/>
      </c>
      <c r="AM146" s="44">
        <f>IFERROR(IF(D146="","",VLOOKUP(F146,'ANALISE FORNECEDOR'!$A:$I,9,0)),"")</f>
        <v/>
      </c>
      <c r="AN146" s="45">
        <f>IF(D146="","",IF(Y146&gt;12,AI146*(U146+Y146),AI146*U146))</f>
        <v/>
      </c>
      <c r="AO146" s="45">
        <f>IF(D146="","",IF(Y146&gt;12,AI146*(U146+V146+Y146),AI146*(U146+V146)))</f>
        <v/>
      </c>
      <c r="AP146" s="46">
        <f>IF(D146="","",IF(Y146&gt;12,AG146*(U146+Y146),AG146*U146))</f>
        <v/>
      </c>
      <c r="AQ146" s="46">
        <f>IF(D146="","",IF(Y146&gt;12,AG146*(U146+V146+Y146),AG146*(U146+V146)))</f>
        <v/>
      </c>
      <c r="AR146" s="46">
        <f>IF(D146="","",IF(OR(R146="A",R146="AA",R146="AAA"),AP146,0))</f>
        <v/>
      </c>
      <c r="AS146" s="46">
        <f>IF(D146="","",IF(R146="B",AP146,0))</f>
        <v/>
      </c>
      <c r="AT146" s="46">
        <f>IF(D146="","",IF(R146="C",AP146,0))</f>
        <v/>
      </c>
      <c r="AU146" s="47">
        <f>IF(D146="","",IFERROR(AN146/AJ146,0))</f>
        <v/>
      </c>
      <c r="AV146" s="47">
        <f>IF(D146="","",IFERROR(((AO146)/AJ146),0))</f>
        <v/>
      </c>
      <c r="AW146" s="48">
        <f>IF(D146="","",IF(OR(S146="S",NOT(AND(ISNUMBER(AC146),ISNUMBER(AL146),AC146*AL146&gt;=0))),0,AC146*AL146))</f>
        <v/>
      </c>
      <c r="AX146" s="49">
        <f>IFERROR(IF(D146="","",AW146*AG146),0)</f>
        <v/>
      </c>
      <c r="AY146" s="48">
        <f>IF(D146="","",IF(OR(S146="S",NOT(AND(ISNUMBER(AC146),ISNUMBER(AK146),AC146*AK146&gt;=0))),0,AC146*AK146))</f>
        <v/>
      </c>
      <c r="AZ146" s="48">
        <f>IFERROR(IF(D146="","",IF(AY146=0,0,IF(((AY146)-(U146+Y146))&lt;0,0,(AY146)-U146))),0)</f>
        <v/>
      </c>
      <c r="BA146" s="49">
        <f>IF(D146="","",AZ146*AG146)</f>
        <v/>
      </c>
      <c r="BB146" s="49">
        <f>IF(D146="","",IF(OR(R146="A",R146="AA",R146="AAA"),BA146,0))</f>
        <v/>
      </c>
      <c r="BC146" s="49">
        <f>IF(D146="","",IF(R146="B",BA146,0))</f>
        <v/>
      </c>
      <c r="BD146" s="49">
        <f>IF(D146="","",IF(R146="B",BA146,0))</f>
        <v/>
      </c>
      <c r="BE146" s="49">
        <f>IF(D146="","",IF(S146="S",
1,
IF(AC146=0,
1,
IF(
IFERROR(((U146+Y146)*AG146)/((AC146*AK146)*AG146),0)&lt;0,
0,
IF(
IFERROR(((U146+Y146)*AG146)/((AC146*AK146)*AG146),0)&gt;1,
1,
IFERROR(((U146+Y146)*AG146)/((AC146*AK146)*AG146),0)
)
)
)
))</f>
        <v/>
      </c>
      <c r="BF146" s="49">
        <f>IF(D146="","",IF(S146="S",
1,
IF(AC146=0,
1,
IF(
IFERROR(((U146+V146+Y146)*AG146)/((AC146*AK146)*AG146),0)&lt;0,
0,
IF(
IFERROR(((U146+V146+Y146)*AG146)/((AC146*AK146)*AG146),0)&gt;1,
1,
IFERROR(((U146+V146+Y146)*AG146)/((AC146*AK146)*AG146),0)
)
)
)
))</f>
        <v/>
      </c>
      <c r="BG146" s="50">
        <f>IF(D146="","",IF(S146="S",0,IF(AND(ISNUMBER(AC146),ISNUMBER(AM146)),IF(OR(AC146*AM146&lt;0,ISERR(AC146*AM146)),0,AC146*AM146),0)))</f>
        <v/>
      </c>
      <c r="BH146" s="50">
        <f>IF(D146="","",IF(BY146&gt;TODAY()-60,0,IF(Y146&gt;12,MAX(0,(U146+Y146)-BG146),MAX(0,U146-BG146))))</f>
        <v/>
      </c>
      <c r="BI146" s="51">
        <f>IF(D146="","",BH146*AG146)</f>
        <v/>
      </c>
      <c r="BJ146" s="51">
        <f>IF(D146="","",IF(OR(R146="A",R146="AA",R146="AAA"),BI146,0))</f>
        <v/>
      </c>
      <c r="BK146" s="51">
        <f>IF(D146="","",IF(R146="B",BI146,0))</f>
        <v/>
      </c>
      <c r="BL146" s="51">
        <f>IF(D146="","",IF(R146="C",BI146,0))</f>
        <v/>
      </c>
      <c r="BM146" s="51">
        <f>IF(D146="","",IFERROR(MAX(0,MIN(BI146/AP146,1)),0))</f>
        <v/>
      </c>
      <c r="BN146" s="52">
        <f>IF(D146="","",AB146*AG146)</f>
        <v/>
      </c>
      <c r="BO146" s="52">
        <f>IF(D146="","",(U146+V146+X146)*AG146)</f>
        <v/>
      </c>
      <c r="BP146" s="52">
        <f>IF(D146="","",(AB146*3)*AG146)</f>
        <v/>
      </c>
      <c r="BQ146" s="52">
        <f>IF(D146="","",IF(BO146-BP146&gt;0,0,BO146-BP146))</f>
        <v/>
      </c>
      <c r="BR146" s="52">
        <f>IF(D146="","",IF(BO146-BP146-BN146&gt;0,0,BO146-BP146-BN146))</f>
        <v/>
      </c>
      <c r="BS146" s="53">
        <f>IF(D146="","",IFERROR(AB146*AI146,0))</f>
        <v/>
      </c>
      <c r="BT146" s="53">
        <f>IF(D146="","",IFERROR(IF(X146&gt;12, AI146*(U146+V146+X146), AI146*(U146+V146)),0))</f>
        <v/>
      </c>
      <c r="BU146" s="53">
        <f>IF(D146="","",IFERROR(((AB146*3)*AI146),0))</f>
        <v/>
      </c>
      <c r="BV146" s="53">
        <f>IF(D146="","",IF(BT146-BU146&gt;0,0,BT146-BU146))</f>
        <v/>
      </c>
      <c r="BW146" s="53">
        <f>IF(D146="","",IF(BT146-BU146-BS146&gt;0,0,BT146-BU146-BS146))</f>
        <v/>
      </c>
      <c r="BX146" s="36">
        <f>IF(D146="","",IFERROR(VLOOKUP(D146,'produto-entrada-7'!A:M,3,0),"SEM PEDIDO"))</f>
        <v/>
      </c>
      <c r="BY146" s="36">
        <f>IF(D146="","",VLOOKUP(D146,'produto-estoque-total-7'!A:AB,25,0))</f>
        <v/>
      </c>
      <c r="BZ146" s="36">
        <f>IF(D146="","",IFERROR(VLOOKUP(D146,'produto-estoque-total-7'!A:AB,26,0)/100,0))</f>
        <v/>
      </c>
      <c r="CA146" s="36">
        <f>IF(D146="","",IFERROR(VLOOKUP(D146,'produto-estoque-total-7'!A:AB,27,0)/100,0))</f>
        <v/>
      </c>
      <c r="CB146" s="41">
        <f>IF(D146="","",V146*AF146)</f>
        <v/>
      </c>
      <c r="CC146" s="41">
        <f>IF(D146="","",V146*AI146)</f>
        <v/>
      </c>
      <c r="CD146" s="54">
        <f>IF(D146="","",VLOOKUP(D146,'produto-estoque-total-7'!A:AB,28,0))</f>
        <v/>
      </c>
    </row>
    <row r="147">
      <c r="A147" s="36">
        <f>IF(D147="","",VLOOKUP(D147,'produto-estoque-total-7'!A:AB,3,0))</f>
        <v/>
      </c>
      <c r="B147" s="1">
        <f>IF(D147="","",VLOOKUP(D147,'produto-estoque-total-7'!A:AB,12,0))</f>
        <v/>
      </c>
      <c r="C147" s="1">
        <f>IF(D147="","",VLOOKUP(D147,'produto-estoque-total-7'!A:AB,2,0))</f>
        <v/>
      </c>
      <c r="D147" s="37">
        <f>IFERROR(IF('produto-estoque-total-7'!A146="","",'produto-estoque-total-7'!A146),"")</f>
        <v/>
      </c>
      <c r="E147" s="1">
        <f>IF(D147="","",VLOOKUP(D147,'produto-estoque-total-7'!A:AB,4,0))</f>
        <v/>
      </c>
      <c r="F147" s="36">
        <f>IF(D147="","",VLOOKUP(D147,'produto-estoque-total-7'!A:AB,13,0))</f>
        <v/>
      </c>
      <c r="G147" s="1">
        <f>IF(F147="","",VLOOKUP(F147,'FORNECEDORES X COMPRADOR'!A:D,4,0))</f>
        <v/>
      </c>
      <c r="H147" s="1">
        <f>IF(F147="","",VLOOKUP(F147,'FORNECEDORES X COMPRADOR'!A:E,5,0))</f>
        <v/>
      </c>
      <c r="I147" s="36">
        <f>IF(D147="","",VLOOKUP(D147,'produto-estoque-total-7'!A:AB,15,0))</f>
        <v/>
      </c>
      <c r="J147" s="36">
        <f>IF(D147="","",VLOOKUP(D147,'produto-estoque-total-7'!A:AB,19,0))</f>
        <v/>
      </c>
      <c r="K147" s="1">
        <f>IF(D147="","",VLOOKUP(D147,'produto-estoque-total-7'!A:AB,20,0))</f>
        <v/>
      </c>
      <c r="L147" s="36">
        <f>IF(D147="","",VLOOKUP(D147,'produto-estoque-total-7'!A:AB,17,0))</f>
        <v/>
      </c>
      <c r="M147" s="1">
        <f>IF(D147="","",VLOOKUP(D147,'produto-estoque-total-7'!A:AB,18,0))</f>
        <v/>
      </c>
      <c r="N147" s="36">
        <f>IF(D147="","",VLOOKUP(D147,'produto-estoque-total-7'!A:AB,21,0))</f>
        <v/>
      </c>
      <c r="O147" s="1">
        <f>IF(D147="","",VLOOKUP(D147,'produto-estoque-total-7'!A:AB,22,0))</f>
        <v/>
      </c>
      <c r="P147" s="36">
        <f>IF(D147="","",VLOOKUP(D147,'produto-estoque-total-7'!A:AB,23,0))</f>
        <v/>
      </c>
      <c r="Q147" s="1">
        <f>IF(D147="","",VLOOKUP(D147,'produto-estoque-total-7'!A:AB,24,0))</f>
        <v/>
      </c>
      <c r="R147" s="38">
        <f>IFERROR(IF(D147="","",VLOOKUP(D147,'produto-venda-7'!B:N,13,0)),"C")</f>
        <v/>
      </c>
      <c r="S147" s="39">
        <f>IF(D147="","",VLOOKUP(D147,'produto-estoque-total-7'!A:AB,6,0))</f>
        <v/>
      </c>
      <c r="T147" s="39">
        <f>IF(D147="","",VLOOKUP(D147,'produto-estoque-total-7'!A:AB,5,0))</f>
        <v/>
      </c>
      <c r="U147" s="40">
        <f>IF(D147="","",VLOOKUP(D147,'produto-estoque-total-7'!A:AB,11,0))</f>
        <v/>
      </c>
      <c r="V147" s="41">
        <f>IF(D147="","",IFERROR(VLOOKUP(D147,'produto-entrada-7'!A:M,10,0),0))</f>
        <v/>
      </c>
      <c r="W147" s="42" t="n"/>
      <c r="X147" s="39">
        <f>IF(D147="","",VLOOKUP(D147,'produto-estoque-total-7'!A:AB,8,0))</f>
        <v/>
      </c>
      <c r="Y147" s="39">
        <f>IF(D147="","",VLOOKUP(D147,'produto-estoque-total-7'!A:AB,9,0))</f>
        <v/>
      </c>
      <c r="Z147" s="39">
        <f>IF(D147="","",VLOOKUP(D147,'produto-estoque-total-7'!A:AB,10,0))</f>
        <v/>
      </c>
      <c r="AA147" s="39">
        <f>IFERROR(IF(D147="","",VLOOKUP(D147,'produto-venda-7'!B:N,4,0)),0)</f>
        <v/>
      </c>
      <c r="AB147" s="39">
        <f>IFERROR(IF(D147="","",VLOOKUP(D147,'produto-venda-7'!B:N,5,0)),0)</f>
        <v/>
      </c>
      <c r="AC147" s="39">
        <f>IF(D147="","",IFERROR(AA147/90,0))</f>
        <v/>
      </c>
      <c r="AD147" s="36">
        <f>IF(D147="","",IFERROR(VLOOKUP(D147,'produto-entrada-7'!A:M,4,0),0))</f>
        <v/>
      </c>
      <c r="AE147" s="36">
        <f>IFERROR(IF(D147="","",VLOOKUP(D147,'produto-venda-7'!B:N,10,0)),0)</f>
        <v/>
      </c>
      <c r="AF147" s="36">
        <f>IF(D147="","",IFERROR(VLOOKUP(D147,'produto-entrada-7'!A:M,11,0),0))</f>
        <v/>
      </c>
      <c r="AG147" s="1">
        <f>IF(D147="","",IFERROR(VLOOKUP(D147,'produto-entrada-7'!A:M,12,0),0))</f>
        <v/>
      </c>
      <c r="AH147" s="1">
        <f>IF(D147="","",IFERROR(VLOOKUP(D147,'produto-entrada-7'!A:M,13,0),0))</f>
        <v/>
      </c>
      <c r="AI147" s="36">
        <f>IFERROR(IF(D147="","",VLOOKUP(D147,'produto-venda-7'!B:N,11,0)),0)</f>
        <v/>
      </c>
      <c r="AJ147" s="43">
        <f>IF(D147="","",IFERROR(AI147*AB147,0))</f>
        <v/>
      </c>
      <c r="AK147" s="44">
        <f>IFERROR(IF(D147="","",VLOOKUP(F147,'ANALISE FORNECEDOR'!$A:$I,8,0)),"")</f>
        <v/>
      </c>
      <c r="AL147" s="44">
        <f>IF(D147="","",AVERAGE(AM147,AK147))</f>
        <v/>
      </c>
      <c r="AM147" s="44">
        <f>IFERROR(IF(D147="","",VLOOKUP(F147,'ANALISE FORNECEDOR'!$A:$I,9,0)),"")</f>
        <v/>
      </c>
      <c r="AN147" s="45">
        <f>IF(D147="","",IF(Y147&gt;12,AI147*(U147+Y147),AI147*U147))</f>
        <v/>
      </c>
      <c r="AO147" s="45">
        <f>IF(D147="","",IF(Y147&gt;12,AI147*(U147+V147+Y147),AI147*(U147+V147)))</f>
        <v/>
      </c>
      <c r="AP147" s="46">
        <f>IF(D147="","",IF(Y147&gt;12,AG147*(U147+Y147),AG147*U147))</f>
        <v/>
      </c>
      <c r="AQ147" s="46">
        <f>IF(D147="","",IF(Y147&gt;12,AG147*(U147+V147+Y147),AG147*(U147+V147)))</f>
        <v/>
      </c>
      <c r="AR147" s="46">
        <f>IF(D147="","",IF(OR(R147="A",R147="AA",R147="AAA"),AP147,0))</f>
        <v/>
      </c>
      <c r="AS147" s="46">
        <f>IF(D147="","",IF(R147="B",AP147,0))</f>
        <v/>
      </c>
      <c r="AT147" s="46">
        <f>IF(D147="","",IF(R147="C",AP147,0))</f>
        <v/>
      </c>
      <c r="AU147" s="47">
        <f>IF(D147="","",IFERROR(AN147/AJ147,0))</f>
        <v/>
      </c>
      <c r="AV147" s="47">
        <f>IF(D147="","",IFERROR(((AO147)/AJ147),0))</f>
        <v/>
      </c>
      <c r="AW147" s="48">
        <f>IF(D147="","",IF(OR(S147="S",NOT(AND(ISNUMBER(AC147),ISNUMBER(AL147),AC147*AL147&gt;=0))),0,AC147*AL147))</f>
        <v/>
      </c>
      <c r="AX147" s="49">
        <f>IFERROR(IF(D147="","",AW147*AG147),0)</f>
        <v/>
      </c>
      <c r="AY147" s="48">
        <f>IF(D147="","",IF(OR(S147="S",NOT(AND(ISNUMBER(AC147),ISNUMBER(AK147),AC147*AK147&gt;=0))),0,AC147*AK147))</f>
        <v/>
      </c>
      <c r="AZ147" s="48">
        <f>IFERROR(IF(D147="","",IF(AY147=0,0,IF(((AY147)-(U147+Y147))&lt;0,0,(AY147)-U147))),0)</f>
        <v/>
      </c>
      <c r="BA147" s="49">
        <f>IF(D147="","",AZ147*AG147)</f>
        <v/>
      </c>
      <c r="BB147" s="49">
        <f>IF(D147="","",IF(OR(R147="A",R147="AA",R147="AAA"),BA147,0))</f>
        <v/>
      </c>
      <c r="BC147" s="49">
        <f>IF(D147="","",IF(R147="B",BA147,0))</f>
        <v/>
      </c>
      <c r="BD147" s="49">
        <f>IF(D147="","",IF(R147="B",BA147,0))</f>
        <v/>
      </c>
      <c r="BE147" s="49">
        <f>IF(D147="","",IF(S147="S",
1,
IF(AC147=0,
1,
IF(
IFERROR(((U147+Y147)*AG147)/((AC147*AK147)*AG147),0)&lt;0,
0,
IF(
IFERROR(((U147+Y147)*AG147)/((AC147*AK147)*AG147),0)&gt;1,
1,
IFERROR(((U147+Y147)*AG147)/((AC147*AK147)*AG147),0)
)
)
)
))</f>
        <v/>
      </c>
      <c r="BF147" s="49">
        <f>IF(D147="","",IF(S147="S",
1,
IF(AC147=0,
1,
IF(
IFERROR(((U147+V147+Y147)*AG147)/((AC147*AK147)*AG147),0)&lt;0,
0,
IF(
IFERROR(((U147+V147+Y147)*AG147)/((AC147*AK147)*AG147),0)&gt;1,
1,
IFERROR(((U147+V147+Y147)*AG147)/((AC147*AK147)*AG147),0)
)
)
)
))</f>
        <v/>
      </c>
      <c r="BG147" s="50">
        <f>IF(D147="","",IF(S147="S",0,IF(AND(ISNUMBER(AC147),ISNUMBER(AM147)),IF(OR(AC147*AM147&lt;0,ISERR(AC147*AM147)),0,AC147*AM147),0)))</f>
        <v/>
      </c>
      <c r="BH147" s="50">
        <f>IF(D147="","",IF(BY147&gt;TODAY()-60,0,IF(Y147&gt;12,MAX(0,(U147+Y147)-BG147),MAX(0,U147-BG147))))</f>
        <v/>
      </c>
      <c r="BI147" s="51">
        <f>IF(D147="","",BH147*AG147)</f>
        <v/>
      </c>
      <c r="BJ147" s="51">
        <f>IF(D147="","",IF(OR(R147="A",R147="AA",R147="AAA"),BI147,0))</f>
        <v/>
      </c>
      <c r="BK147" s="51">
        <f>IF(D147="","",IF(R147="B",BI147,0))</f>
        <v/>
      </c>
      <c r="BL147" s="51">
        <f>IF(D147="","",IF(R147="C",BI147,0))</f>
        <v/>
      </c>
      <c r="BM147" s="51">
        <f>IF(D147="","",IFERROR(MAX(0,MIN(BI147/AP147,1)),0))</f>
        <v/>
      </c>
      <c r="BN147" s="52">
        <f>IF(D147="","",AB147*AG147)</f>
        <v/>
      </c>
      <c r="BO147" s="52">
        <f>IF(D147="","",(U147+V147+X147)*AG147)</f>
        <v/>
      </c>
      <c r="BP147" s="52">
        <f>IF(D147="","",(AB147*3)*AG147)</f>
        <v/>
      </c>
      <c r="BQ147" s="52">
        <f>IF(D147="","",IF(BO147-BP147&gt;0,0,BO147-BP147))</f>
        <v/>
      </c>
      <c r="BR147" s="52">
        <f>IF(D147="","",IF(BO147-BP147-BN147&gt;0,0,BO147-BP147-BN147))</f>
        <v/>
      </c>
      <c r="BS147" s="53">
        <f>IF(D147="","",IFERROR(AB147*AI147,0))</f>
        <v/>
      </c>
      <c r="BT147" s="53">
        <f>IF(D147="","",IFERROR(IF(X147&gt;12, AI147*(U147+V147+X147), AI147*(U147+V147)),0))</f>
        <v/>
      </c>
      <c r="BU147" s="53">
        <f>IF(D147="","",IFERROR(((AB147*3)*AI147),0))</f>
        <v/>
      </c>
      <c r="BV147" s="53">
        <f>IF(D147="","",IF(BT147-BU147&gt;0,0,BT147-BU147))</f>
        <v/>
      </c>
      <c r="BW147" s="53">
        <f>IF(D147="","",IF(BT147-BU147-BS147&gt;0,0,BT147-BU147-BS147))</f>
        <v/>
      </c>
      <c r="BX147" s="36">
        <f>IF(D147="","",IFERROR(VLOOKUP(D147,'produto-entrada-7'!A:M,3,0),"SEM PEDIDO"))</f>
        <v/>
      </c>
      <c r="BY147" s="36">
        <f>IF(D147="","",VLOOKUP(D147,'produto-estoque-total-7'!A:AB,25,0))</f>
        <v/>
      </c>
      <c r="BZ147" s="36">
        <f>IF(D147="","",IFERROR(VLOOKUP(D147,'produto-estoque-total-7'!A:AB,26,0)/100,0))</f>
        <v/>
      </c>
      <c r="CA147" s="36">
        <f>IF(D147="","",IFERROR(VLOOKUP(D147,'produto-estoque-total-7'!A:AB,27,0)/100,0))</f>
        <v/>
      </c>
      <c r="CB147" s="41">
        <f>IF(D147="","",V147*AF147)</f>
        <v/>
      </c>
      <c r="CC147" s="41">
        <f>IF(D147="","",V147*AI147)</f>
        <v/>
      </c>
      <c r="CD147" s="54">
        <f>IF(D147="","",VLOOKUP(D147,'produto-estoque-total-7'!A:AB,28,0))</f>
        <v/>
      </c>
    </row>
    <row r="148">
      <c r="A148" s="36">
        <f>IF(D148="","",VLOOKUP(D148,'produto-estoque-total-7'!A:AB,3,0))</f>
        <v/>
      </c>
      <c r="B148" s="1">
        <f>IF(D148="","",VLOOKUP(D148,'produto-estoque-total-7'!A:AB,12,0))</f>
        <v/>
      </c>
      <c r="C148" s="1">
        <f>IF(D148="","",VLOOKUP(D148,'produto-estoque-total-7'!A:AB,2,0))</f>
        <v/>
      </c>
      <c r="D148" s="37">
        <f>IFERROR(IF('produto-estoque-total-7'!A147="","",'produto-estoque-total-7'!A147),"")</f>
        <v/>
      </c>
      <c r="E148" s="1">
        <f>IF(D148="","",VLOOKUP(D148,'produto-estoque-total-7'!A:AB,4,0))</f>
        <v/>
      </c>
      <c r="F148" s="36">
        <f>IF(D148="","",VLOOKUP(D148,'produto-estoque-total-7'!A:AB,13,0))</f>
        <v/>
      </c>
      <c r="G148" s="1">
        <f>IF(F148="","",VLOOKUP(F148,'FORNECEDORES X COMPRADOR'!A:D,4,0))</f>
        <v/>
      </c>
      <c r="H148" s="1">
        <f>IF(F148="","",VLOOKUP(F148,'FORNECEDORES X COMPRADOR'!A:E,5,0))</f>
        <v/>
      </c>
      <c r="I148" s="36">
        <f>IF(D148="","",VLOOKUP(D148,'produto-estoque-total-7'!A:AB,15,0))</f>
        <v/>
      </c>
      <c r="J148" s="36">
        <f>IF(D148="","",VLOOKUP(D148,'produto-estoque-total-7'!A:AB,19,0))</f>
        <v/>
      </c>
      <c r="K148" s="1">
        <f>IF(D148="","",VLOOKUP(D148,'produto-estoque-total-7'!A:AB,20,0))</f>
        <v/>
      </c>
      <c r="L148" s="36">
        <f>IF(D148="","",VLOOKUP(D148,'produto-estoque-total-7'!A:AB,17,0))</f>
        <v/>
      </c>
      <c r="M148" s="1">
        <f>IF(D148="","",VLOOKUP(D148,'produto-estoque-total-7'!A:AB,18,0))</f>
        <v/>
      </c>
      <c r="N148" s="36">
        <f>IF(D148="","",VLOOKUP(D148,'produto-estoque-total-7'!A:AB,21,0))</f>
        <v/>
      </c>
      <c r="O148" s="1">
        <f>IF(D148="","",VLOOKUP(D148,'produto-estoque-total-7'!A:AB,22,0))</f>
        <v/>
      </c>
      <c r="P148" s="36">
        <f>IF(D148="","",VLOOKUP(D148,'produto-estoque-total-7'!A:AB,23,0))</f>
        <v/>
      </c>
      <c r="Q148" s="1">
        <f>IF(D148="","",VLOOKUP(D148,'produto-estoque-total-7'!A:AB,24,0))</f>
        <v/>
      </c>
      <c r="R148" s="38">
        <f>IFERROR(IF(D148="","",VLOOKUP(D148,'produto-venda-7'!B:N,13,0)),"C")</f>
        <v/>
      </c>
      <c r="S148" s="39">
        <f>IF(D148="","",VLOOKUP(D148,'produto-estoque-total-7'!A:AB,6,0))</f>
        <v/>
      </c>
      <c r="T148" s="39">
        <f>IF(D148="","",VLOOKUP(D148,'produto-estoque-total-7'!A:AB,5,0))</f>
        <v/>
      </c>
      <c r="U148" s="40">
        <f>IF(D148="","",VLOOKUP(D148,'produto-estoque-total-7'!A:AB,11,0))</f>
        <v/>
      </c>
      <c r="V148" s="41">
        <f>IF(D148="","",IFERROR(VLOOKUP(D148,'produto-entrada-7'!A:M,10,0),0))</f>
        <v/>
      </c>
      <c r="W148" s="42" t="n"/>
      <c r="X148" s="39">
        <f>IF(D148="","",VLOOKUP(D148,'produto-estoque-total-7'!A:AB,8,0))</f>
        <v/>
      </c>
      <c r="Y148" s="39">
        <f>IF(D148="","",VLOOKUP(D148,'produto-estoque-total-7'!A:AB,9,0))</f>
        <v/>
      </c>
      <c r="Z148" s="39">
        <f>IF(D148="","",VLOOKUP(D148,'produto-estoque-total-7'!A:AB,10,0))</f>
        <v/>
      </c>
      <c r="AA148" s="39">
        <f>IFERROR(IF(D148="","",VLOOKUP(D148,'produto-venda-7'!B:N,4,0)),0)</f>
        <v/>
      </c>
      <c r="AB148" s="39">
        <f>IFERROR(IF(D148="","",VLOOKUP(D148,'produto-venda-7'!B:N,5,0)),0)</f>
        <v/>
      </c>
      <c r="AC148" s="39">
        <f>IF(D148="","",IFERROR(AA148/90,0))</f>
        <v/>
      </c>
      <c r="AD148" s="36">
        <f>IF(D148="","",IFERROR(VLOOKUP(D148,'produto-entrada-7'!A:M,4,0),0))</f>
        <v/>
      </c>
      <c r="AE148" s="36">
        <f>IFERROR(IF(D148="","",VLOOKUP(D148,'produto-venda-7'!B:N,10,0)),0)</f>
        <v/>
      </c>
      <c r="AF148" s="36">
        <f>IF(D148="","",IFERROR(VLOOKUP(D148,'produto-entrada-7'!A:M,11,0),0))</f>
        <v/>
      </c>
      <c r="AG148" s="1">
        <f>IF(D148="","",IFERROR(VLOOKUP(D148,'produto-entrada-7'!A:M,12,0),0))</f>
        <v/>
      </c>
      <c r="AH148" s="1">
        <f>IF(D148="","",IFERROR(VLOOKUP(D148,'produto-entrada-7'!A:M,13,0),0))</f>
        <v/>
      </c>
      <c r="AI148" s="36">
        <f>IFERROR(IF(D148="","",VLOOKUP(D148,'produto-venda-7'!B:N,11,0)),0)</f>
        <v/>
      </c>
      <c r="AJ148" s="43">
        <f>IF(D148="","",IFERROR(AI148*AB148,0))</f>
        <v/>
      </c>
      <c r="AK148" s="44">
        <f>IFERROR(IF(D148="","",VLOOKUP(F148,'ANALISE FORNECEDOR'!$A:$I,8,0)),"")</f>
        <v/>
      </c>
      <c r="AL148" s="44">
        <f>IF(D148="","",AVERAGE(AM148,AK148))</f>
        <v/>
      </c>
      <c r="AM148" s="44">
        <f>IFERROR(IF(D148="","",VLOOKUP(F148,'ANALISE FORNECEDOR'!$A:$I,9,0)),"")</f>
        <v/>
      </c>
      <c r="AN148" s="45">
        <f>IF(D148="","",IF(Y148&gt;12,AI148*(U148+Y148),AI148*U148))</f>
        <v/>
      </c>
      <c r="AO148" s="45">
        <f>IF(D148="","",IF(Y148&gt;12,AI148*(U148+V148+Y148),AI148*(U148+V148)))</f>
        <v/>
      </c>
      <c r="AP148" s="46">
        <f>IF(D148="","",IF(Y148&gt;12,AG148*(U148+Y148),AG148*U148))</f>
        <v/>
      </c>
      <c r="AQ148" s="46">
        <f>IF(D148="","",IF(Y148&gt;12,AG148*(U148+V148+Y148),AG148*(U148+V148)))</f>
        <v/>
      </c>
      <c r="AR148" s="46">
        <f>IF(D148="","",IF(OR(R148="A",R148="AA",R148="AAA"),AP148,0))</f>
        <v/>
      </c>
      <c r="AS148" s="46">
        <f>IF(D148="","",IF(R148="B",AP148,0))</f>
        <v/>
      </c>
      <c r="AT148" s="46">
        <f>IF(D148="","",IF(R148="C",AP148,0))</f>
        <v/>
      </c>
      <c r="AU148" s="47">
        <f>IF(D148="","",IFERROR(AN148/AJ148,0))</f>
        <v/>
      </c>
      <c r="AV148" s="47">
        <f>IF(D148="","",IFERROR(((AO148)/AJ148),0))</f>
        <v/>
      </c>
      <c r="AW148" s="48">
        <f>IF(D148="","",IF(OR(S148="S",NOT(AND(ISNUMBER(AC148),ISNUMBER(AL148),AC148*AL148&gt;=0))),0,AC148*AL148))</f>
        <v/>
      </c>
      <c r="AX148" s="49">
        <f>IFERROR(IF(D148="","",AW148*AG148),0)</f>
        <v/>
      </c>
      <c r="AY148" s="48">
        <f>IF(D148="","",IF(OR(S148="S",NOT(AND(ISNUMBER(AC148),ISNUMBER(AK148),AC148*AK148&gt;=0))),0,AC148*AK148))</f>
        <v/>
      </c>
      <c r="AZ148" s="48">
        <f>IFERROR(IF(D148="","",IF(AY148=0,0,IF(((AY148)-(U148+Y148))&lt;0,0,(AY148)-U148))),0)</f>
        <v/>
      </c>
      <c r="BA148" s="49">
        <f>IF(D148="","",AZ148*AG148)</f>
        <v/>
      </c>
      <c r="BB148" s="49">
        <f>IF(D148="","",IF(OR(R148="A",R148="AA",R148="AAA"),BA148,0))</f>
        <v/>
      </c>
      <c r="BC148" s="49">
        <f>IF(D148="","",IF(R148="B",BA148,0))</f>
        <v/>
      </c>
      <c r="BD148" s="49">
        <f>IF(D148="","",IF(R148="B",BA148,0))</f>
        <v/>
      </c>
      <c r="BE148" s="49">
        <f>IF(D148="","",IF(S148="S",
1,
IF(AC148=0,
1,
IF(
IFERROR(((U148+Y148)*AG148)/((AC148*AK148)*AG148),0)&lt;0,
0,
IF(
IFERROR(((U148+Y148)*AG148)/((AC148*AK148)*AG148),0)&gt;1,
1,
IFERROR(((U148+Y148)*AG148)/((AC148*AK148)*AG148),0)
)
)
)
))</f>
        <v/>
      </c>
      <c r="BF148" s="49">
        <f>IF(D148="","",IF(S148="S",
1,
IF(AC148=0,
1,
IF(
IFERROR(((U148+V148+Y148)*AG148)/((AC148*AK148)*AG148),0)&lt;0,
0,
IF(
IFERROR(((U148+V148+Y148)*AG148)/((AC148*AK148)*AG148),0)&gt;1,
1,
IFERROR(((U148+V148+Y148)*AG148)/((AC148*AK148)*AG148),0)
)
)
)
))</f>
        <v/>
      </c>
      <c r="BG148" s="50">
        <f>IF(D148="","",IF(S148="S",0,IF(AND(ISNUMBER(AC148),ISNUMBER(AM148)),IF(OR(AC148*AM148&lt;0,ISERR(AC148*AM148)),0,AC148*AM148),0)))</f>
        <v/>
      </c>
      <c r="BH148" s="50">
        <f>IF(D148="","",IF(BY148&gt;TODAY()-60,0,IF(Y148&gt;12,MAX(0,(U148+Y148)-BG148),MAX(0,U148-BG148))))</f>
        <v/>
      </c>
      <c r="BI148" s="51">
        <f>IF(D148="","",BH148*AG148)</f>
        <v/>
      </c>
      <c r="BJ148" s="51">
        <f>IF(D148="","",IF(OR(R148="A",R148="AA",R148="AAA"),BI148,0))</f>
        <v/>
      </c>
      <c r="BK148" s="51">
        <f>IF(D148="","",IF(R148="B",BI148,0))</f>
        <v/>
      </c>
      <c r="BL148" s="51">
        <f>IF(D148="","",IF(R148="C",BI148,0))</f>
        <v/>
      </c>
      <c r="BM148" s="51">
        <f>IF(D148="","",IFERROR(MAX(0,MIN(BI148/AP148,1)),0))</f>
        <v/>
      </c>
      <c r="BN148" s="52">
        <f>IF(D148="","",AB148*AG148)</f>
        <v/>
      </c>
      <c r="BO148" s="52">
        <f>IF(D148="","",(U148+V148+X148)*AG148)</f>
        <v/>
      </c>
      <c r="BP148" s="52">
        <f>IF(D148="","",(AB148*3)*AG148)</f>
        <v/>
      </c>
      <c r="BQ148" s="52">
        <f>IF(D148="","",IF(BO148-BP148&gt;0,0,BO148-BP148))</f>
        <v/>
      </c>
      <c r="BR148" s="52">
        <f>IF(D148="","",IF(BO148-BP148-BN148&gt;0,0,BO148-BP148-BN148))</f>
        <v/>
      </c>
      <c r="BS148" s="53">
        <f>IF(D148="","",IFERROR(AB148*AI148,0))</f>
        <v/>
      </c>
      <c r="BT148" s="53">
        <f>IF(D148="","",IFERROR(IF(X148&gt;12, AI148*(U148+V148+X148), AI148*(U148+V148)),0))</f>
        <v/>
      </c>
      <c r="BU148" s="53">
        <f>IF(D148="","",IFERROR(((AB148*3)*AI148),0))</f>
        <v/>
      </c>
      <c r="BV148" s="53">
        <f>IF(D148="","",IF(BT148-BU148&gt;0,0,BT148-BU148))</f>
        <v/>
      </c>
      <c r="BW148" s="53">
        <f>IF(D148="","",IF(BT148-BU148-BS148&gt;0,0,BT148-BU148-BS148))</f>
        <v/>
      </c>
      <c r="BX148" s="36">
        <f>IF(D148="","",IFERROR(VLOOKUP(D148,'produto-entrada-7'!A:M,3,0),"SEM PEDIDO"))</f>
        <v/>
      </c>
      <c r="BY148" s="36">
        <f>IF(D148="","",VLOOKUP(D148,'produto-estoque-total-7'!A:AB,25,0))</f>
        <v/>
      </c>
      <c r="BZ148" s="36">
        <f>IF(D148="","",IFERROR(VLOOKUP(D148,'produto-estoque-total-7'!A:AB,26,0)/100,0))</f>
        <v/>
      </c>
      <c r="CA148" s="36">
        <f>IF(D148="","",IFERROR(VLOOKUP(D148,'produto-estoque-total-7'!A:AB,27,0)/100,0))</f>
        <v/>
      </c>
      <c r="CB148" s="41">
        <f>IF(D148="","",V148*AF148)</f>
        <v/>
      </c>
      <c r="CC148" s="41">
        <f>IF(D148="","",V148*AI148)</f>
        <v/>
      </c>
      <c r="CD148" s="54">
        <f>IF(D148="","",VLOOKUP(D148,'produto-estoque-total-7'!A:AB,28,0))</f>
        <v/>
      </c>
    </row>
    <row r="149">
      <c r="A149" s="36">
        <f>IF(D149="","",VLOOKUP(D149,'produto-estoque-total-7'!A:AB,3,0))</f>
        <v/>
      </c>
      <c r="B149" s="1">
        <f>IF(D149="","",VLOOKUP(D149,'produto-estoque-total-7'!A:AB,12,0))</f>
        <v/>
      </c>
      <c r="C149" s="1">
        <f>IF(D149="","",VLOOKUP(D149,'produto-estoque-total-7'!A:AB,2,0))</f>
        <v/>
      </c>
      <c r="D149" s="37">
        <f>IFERROR(IF('produto-estoque-total-7'!A148="","",'produto-estoque-total-7'!A148),"")</f>
        <v/>
      </c>
      <c r="E149" s="1">
        <f>IF(D149="","",VLOOKUP(D149,'produto-estoque-total-7'!A:AB,4,0))</f>
        <v/>
      </c>
      <c r="F149" s="36">
        <f>IF(D149="","",VLOOKUP(D149,'produto-estoque-total-7'!A:AB,13,0))</f>
        <v/>
      </c>
      <c r="G149" s="1">
        <f>IF(F149="","",VLOOKUP(F149,'FORNECEDORES X COMPRADOR'!A:D,4,0))</f>
        <v/>
      </c>
      <c r="H149" s="1">
        <f>IF(F149="","",VLOOKUP(F149,'FORNECEDORES X COMPRADOR'!A:E,5,0))</f>
        <v/>
      </c>
      <c r="I149" s="36">
        <f>IF(D149="","",VLOOKUP(D149,'produto-estoque-total-7'!A:AB,15,0))</f>
        <v/>
      </c>
      <c r="J149" s="36">
        <f>IF(D149="","",VLOOKUP(D149,'produto-estoque-total-7'!A:AB,19,0))</f>
        <v/>
      </c>
      <c r="K149" s="1">
        <f>IF(D149="","",VLOOKUP(D149,'produto-estoque-total-7'!A:AB,20,0))</f>
        <v/>
      </c>
      <c r="L149" s="36">
        <f>IF(D149="","",VLOOKUP(D149,'produto-estoque-total-7'!A:AB,17,0))</f>
        <v/>
      </c>
      <c r="M149" s="1">
        <f>IF(D149="","",VLOOKUP(D149,'produto-estoque-total-7'!A:AB,18,0))</f>
        <v/>
      </c>
      <c r="N149" s="36">
        <f>IF(D149="","",VLOOKUP(D149,'produto-estoque-total-7'!A:AB,21,0))</f>
        <v/>
      </c>
      <c r="O149" s="1">
        <f>IF(D149="","",VLOOKUP(D149,'produto-estoque-total-7'!A:AB,22,0))</f>
        <v/>
      </c>
      <c r="P149" s="36">
        <f>IF(D149="","",VLOOKUP(D149,'produto-estoque-total-7'!A:AB,23,0))</f>
        <v/>
      </c>
      <c r="Q149" s="1">
        <f>IF(D149="","",VLOOKUP(D149,'produto-estoque-total-7'!A:AB,24,0))</f>
        <v/>
      </c>
      <c r="R149" s="38">
        <f>IFERROR(IF(D149="","",VLOOKUP(D149,'produto-venda-7'!B:N,13,0)),"C")</f>
        <v/>
      </c>
      <c r="S149" s="39">
        <f>IF(D149="","",VLOOKUP(D149,'produto-estoque-total-7'!A:AB,6,0))</f>
        <v/>
      </c>
      <c r="T149" s="39">
        <f>IF(D149="","",VLOOKUP(D149,'produto-estoque-total-7'!A:AB,5,0))</f>
        <v/>
      </c>
      <c r="U149" s="40">
        <f>IF(D149="","",VLOOKUP(D149,'produto-estoque-total-7'!A:AB,11,0))</f>
        <v/>
      </c>
      <c r="V149" s="41">
        <f>IF(D149="","",IFERROR(VLOOKUP(D149,'produto-entrada-7'!A:M,10,0),0))</f>
        <v/>
      </c>
      <c r="W149" s="42" t="n"/>
      <c r="X149" s="39">
        <f>IF(D149="","",VLOOKUP(D149,'produto-estoque-total-7'!A:AB,8,0))</f>
        <v/>
      </c>
      <c r="Y149" s="39">
        <f>IF(D149="","",VLOOKUP(D149,'produto-estoque-total-7'!A:AB,9,0))</f>
        <v/>
      </c>
      <c r="Z149" s="39">
        <f>IF(D149="","",VLOOKUP(D149,'produto-estoque-total-7'!A:AB,10,0))</f>
        <v/>
      </c>
      <c r="AA149" s="39">
        <f>IFERROR(IF(D149="","",VLOOKUP(D149,'produto-venda-7'!B:N,4,0)),0)</f>
        <v/>
      </c>
      <c r="AB149" s="39">
        <f>IFERROR(IF(D149="","",VLOOKUP(D149,'produto-venda-7'!B:N,5,0)),0)</f>
        <v/>
      </c>
      <c r="AC149" s="39">
        <f>IF(D149="","",IFERROR(AA149/90,0))</f>
        <v/>
      </c>
      <c r="AD149" s="36">
        <f>IF(D149="","",IFERROR(VLOOKUP(D149,'produto-entrada-7'!A:M,4,0),0))</f>
        <v/>
      </c>
      <c r="AE149" s="36">
        <f>IFERROR(IF(D149="","",VLOOKUP(D149,'produto-venda-7'!B:N,10,0)),0)</f>
        <v/>
      </c>
      <c r="AF149" s="36">
        <f>IF(D149="","",IFERROR(VLOOKUP(D149,'produto-entrada-7'!A:M,11,0),0))</f>
        <v/>
      </c>
      <c r="AG149" s="1">
        <f>IF(D149="","",IFERROR(VLOOKUP(D149,'produto-entrada-7'!A:M,12,0),0))</f>
        <v/>
      </c>
      <c r="AH149" s="1">
        <f>IF(D149="","",IFERROR(VLOOKUP(D149,'produto-entrada-7'!A:M,13,0),0))</f>
        <v/>
      </c>
      <c r="AI149" s="36">
        <f>IFERROR(IF(D149="","",VLOOKUP(D149,'produto-venda-7'!B:N,11,0)),0)</f>
        <v/>
      </c>
      <c r="AJ149" s="43">
        <f>IF(D149="","",IFERROR(AI149*AB149,0))</f>
        <v/>
      </c>
      <c r="AK149" s="44">
        <f>IFERROR(IF(D149="","",VLOOKUP(F149,'ANALISE FORNECEDOR'!$A:$I,8,0)),"")</f>
        <v/>
      </c>
      <c r="AL149" s="44">
        <f>IF(D149="","",AVERAGE(AM149,AK149))</f>
        <v/>
      </c>
      <c r="AM149" s="44">
        <f>IFERROR(IF(D149="","",VLOOKUP(F149,'ANALISE FORNECEDOR'!$A:$I,9,0)),"")</f>
        <v/>
      </c>
      <c r="AN149" s="45">
        <f>IF(D149="","",IF(Y149&gt;12,AI149*(U149+Y149),AI149*U149))</f>
        <v/>
      </c>
      <c r="AO149" s="45">
        <f>IF(D149="","",IF(Y149&gt;12,AI149*(U149+V149+Y149),AI149*(U149+V149)))</f>
        <v/>
      </c>
      <c r="AP149" s="46">
        <f>IF(D149="","",IF(Y149&gt;12,AG149*(U149+Y149),AG149*U149))</f>
        <v/>
      </c>
      <c r="AQ149" s="46">
        <f>IF(D149="","",IF(Y149&gt;12,AG149*(U149+V149+Y149),AG149*(U149+V149)))</f>
        <v/>
      </c>
      <c r="AR149" s="46">
        <f>IF(D149="","",IF(OR(R149="A",R149="AA",R149="AAA"),AP149,0))</f>
        <v/>
      </c>
      <c r="AS149" s="46">
        <f>IF(D149="","",IF(R149="B",AP149,0))</f>
        <v/>
      </c>
      <c r="AT149" s="46">
        <f>IF(D149="","",IF(R149="C",AP149,0))</f>
        <v/>
      </c>
      <c r="AU149" s="47">
        <f>IF(D149="","",IFERROR(AN149/AJ149,0))</f>
        <v/>
      </c>
      <c r="AV149" s="47">
        <f>IF(D149="","",IFERROR(((AO149)/AJ149),0))</f>
        <v/>
      </c>
      <c r="AW149" s="48">
        <f>IF(D149="","",IF(OR(S149="S",NOT(AND(ISNUMBER(AC149),ISNUMBER(AL149),AC149*AL149&gt;=0))),0,AC149*AL149))</f>
        <v/>
      </c>
      <c r="AX149" s="49">
        <f>IFERROR(IF(D149="","",AW149*AG149),0)</f>
        <v/>
      </c>
      <c r="AY149" s="48">
        <f>IF(D149="","",IF(OR(S149="S",NOT(AND(ISNUMBER(AC149),ISNUMBER(AK149),AC149*AK149&gt;=0))),0,AC149*AK149))</f>
        <v/>
      </c>
      <c r="AZ149" s="48">
        <f>IFERROR(IF(D149="","",IF(AY149=0,0,IF(((AY149)-(U149+Y149))&lt;0,0,(AY149)-U149))),0)</f>
        <v/>
      </c>
      <c r="BA149" s="49">
        <f>IF(D149="","",AZ149*AG149)</f>
        <v/>
      </c>
      <c r="BB149" s="49">
        <f>IF(D149="","",IF(OR(R149="A",R149="AA",R149="AAA"),BA149,0))</f>
        <v/>
      </c>
      <c r="BC149" s="49">
        <f>IF(D149="","",IF(R149="B",BA149,0))</f>
        <v/>
      </c>
      <c r="BD149" s="49">
        <f>IF(D149="","",IF(R149="B",BA149,0))</f>
        <v/>
      </c>
      <c r="BE149" s="49">
        <f>IF(D149="","",IF(S149="S",
1,
IF(AC149=0,
1,
IF(
IFERROR(((U149+Y149)*AG149)/((AC149*AK149)*AG149),0)&lt;0,
0,
IF(
IFERROR(((U149+Y149)*AG149)/((AC149*AK149)*AG149),0)&gt;1,
1,
IFERROR(((U149+Y149)*AG149)/((AC149*AK149)*AG149),0)
)
)
)
))</f>
        <v/>
      </c>
      <c r="BF149" s="49">
        <f>IF(D149="","",IF(S149="S",
1,
IF(AC149=0,
1,
IF(
IFERROR(((U149+V149+Y149)*AG149)/((AC149*AK149)*AG149),0)&lt;0,
0,
IF(
IFERROR(((U149+V149+Y149)*AG149)/((AC149*AK149)*AG149),0)&gt;1,
1,
IFERROR(((U149+V149+Y149)*AG149)/((AC149*AK149)*AG149),0)
)
)
)
))</f>
        <v/>
      </c>
      <c r="BG149" s="50">
        <f>IF(D149="","",IF(S149="S",0,IF(AND(ISNUMBER(AC149),ISNUMBER(AM149)),IF(OR(AC149*AM149&lt;0,ISERR(AC149*AM149)),0,AC149*AM149),0)))</f>
        <v/>
      </c>
      <c r="BH149" s="50">
        <f>IF(D149="","",IF(BY149&gt;TODAY()-60,0,IF(Y149&gt;12,MAX(0,(U149+Y149)-BG149),MAX(0,U149-BG149))))</f>
        <v/>
      </c>
      <c r="BI149" s="51">
        <f>IF(D149="","",BH149*AG149)</f>
        <v/>
      </c>
      <c r="BJ149" s="51">
        <f>IF(D149="","",IF(OR(R149="A",R149="AA",R149="AAA"),BI149,0))</f>
        <v/>
      </c>
      <c r="BK149" s="51">
        <f>IF(D149="","",IF(R149="B",BI149,0))</f>
        <v/>
      </c>
      <c r="BL149" s="51">
        <f>IF(D149="","",IF(R149="C",BI149,0))</f>
        <v/>
      </c>
      <c r="BM149" s="51">
        <f>IF(D149="","",IFERROR(MAX(0,MIN(BI149/AP149,1)),0))</f>
        <v/>
      </c>
      <c r="BN149" s="52">
        <f>IF(D149="","",AB149*AG149)</f>
        <v/>
      </c>
      <c r="BO149" s="52">
        <f>IF(D149="","",(U149+V149+X149)*AG149)</f>
        <v/>
      </c>
      <c r="BP149" s="52">
        <f>IF(D149="","",(AB149*3)*AG149)</f>
        <v/>
      </c>
      <c r="BQ149" s="52">
        <f>IF(D149="","",IF(BO149-BP149&gt;0,0,BO149-BP149))</f>
        <v/>
      </c>
      <c r="BR149" s="52">
        <f>IF(D149="","",IF(BO149-BP149-BN149&gt;0,0,BO149-BP149-BN149))</f>
        <v/>
      </c>
      <c r="BS149" s="53">
        <f>IF(D149="","",IFERROR(AB149*AI149,0))</f>
        <v/>
      </c>
      <c r="BT149" s="53">
        <f>IF(D149="","",IFERROR(IF(X149&gt;12, AI149*(U149+V149+X149), AI149*(U149+V149)),0))</f>
        <v/>
      </c>
      <c r="BU149" s="53">
        <f>IF(D149="","",IFERROR(((AB149*3)*AI149),0))</f>
        <v/>
      </c>
      <c r="BV149" s="53">
        <f>IF(D149="","",IF(BT149-BU149&gt;0,0,BT149-BU149))</f>
        <v/>
      </c>
      <c r="BW149" s="53">
        <f>IF(D149="","",IF(BT149-BU149-BS149&gt;0,0,BT149-BU149-BS149))</f>
        <v/>
      </c>
      <c r="BX149" s="36">
        <f>IF(D149="","",IFERROR(VLOOKUP(D149,'produto-entrada-7'!A:M,3,0),"SEM PEDIDO"))</f>
        <v/>
      </c>
      <c r="BY149" s="36">
        <f>IF(D149="","",VLOOKUP(D149,'produto-estoque-total-7'!A:AB,25,0))</f>
        <v/>
      </c>
      <c r="BZ149" s="36">
        <f>IF(D149="","",IFERROR(VLOOKUP(D149,'produto-estoque-total-7'!A:AB,26,0)/100,0))</f>
        <v/>
      </c>
      <c r="CA149" s="36">
        <f>IF(D149="","",IFERROR(VLOOKUP(D149,'produto-estoque-total-7'!A:AB,27,0)/100,0))</f>
        <v/>
      </c>
      <c r="CB149" s="41">
        <f>IF(D149="","",V149*AF149)</f>
        <v/>
      </c>
      <c r="CC149" s="41">
        <f>IF(D149="","",V149*AI149)</f>
        <v/>
      </c>
      <c r="CD149" s="54">
        <f>IF(D149="","",VLOOKUP(D149,'produto-estoque-total-7'!A:AB,28,0))</f>
        <v/>
      </c>
    </row>
    <row r="150">
      <c r="A150" s="36">
        <f>IF(D150="","",VLOOKUP(D150,'produto-estoque-total-7'!A:AB,3,0))</f>
        <v/>
      </c>
      <c r="B150" s="1">
        <f>IF(D150="","",VLOOKUP(D150,'produto-estoque-total-7'!A:AB,12,0))</f>
        <v/>
      </c>
      <c r="C150" s="1">
        <f>IF(D150="","",VLOOKUP(D150,'produto-estoque-total-7'!A:AB,2,0))</f>
        <v/>
      </c>
      <c r="D150" s="37">
        <f>IFERROR(IF('produto-estoque-total-7'!A149="","",'produto-estoque-total-7'!A149),"")</f>
        <v/>
      </c>
      <c r="E150" s="1">
        <f>IF(D150="","",VLOOKUP(D150,'produto-estoque-total-7'!A:AB,4,0))</f>
        <v/>
      </c>
      <c r="F150" s="36">
        <f>IF(D150="","",VLOOKUP(D150,'produto-estoque-total-7'!A:AB,13,0))</f>
        <v/>
      </c>
      <c r="G150" s="1">
        <f>IF(F150="","",VLOOKUP(F150,'FORNECEDORES X COMPRADOR'!A:D,4,0))</f>
        <v/>
      </c>
      <c r="H150" s="1">
        <f>IF(F150="","",VLOOKUP(F150,'FORNECEDORES X COMPRADOR'!A:E,5,0))</f>
        <v/>
      </c>
      <c r="I150" s="36">
        <f>IF(D150="","",VLOOKUP(D150,'produto-estoque-total-7'!A:AB,15,0))</f>
        <v/>
      </c>
      <c r="J150" s="36">
        <f>IF(D150="","",VLOOKUP(D150,'produto-estoque-total-7'!A:AB,19,0))</f>
        <v/>
      </c>
      <c r="K150" s="1">
        <f>IF(D150="","",VLOOKUP(D150,'produto-estoque-total-7'!A:AB,20,0))</f>
        <v/>
      </c>
      <c r="L150" s="36">
        <f>IF(D150="","",VLOOKUP(D150,'produto-estoque-total-7'!A:AB,17,0))</f>
        <v/>
      </c>
      <c r="M150" s="1">
        <f>IF(D150="","",VLOOKUP(D150,'produto-estoque-total-7'!A:AB,18,0))</f>
        <v/>
      </c>
      <c r="N150" s="36">
        <f>IF(D150="","",VLOOKUP(D150,'produto-estoque-total-7'!A:AB,21,0))</f>
        <v/>
      </c>
      <c r="O150" s="1">
        <f>IF(D150="","",VLOOKUP(D150,'produto-estoque-total-7'!A:AB,22,0))</f>
        <v/>
      </c>
      <c r="P150" s="36">
        <f>IF(D150="","",VLOOKUP(D150,'produto-estoque-total-7'!A:AB,23,0))</f>
        <v/>
      </c>
      <c r="Q150" s="1">
        <f>IF(D150="","",VLOOKUP(D150,'produto-estoque-total-7'!A:AB,24,0))</f>
        <v/>
      </c>
      <c r="R150" s="38">
        <f>IFERROR(IF(D150="","",VLOOKUP(D150,'produto-venda-7'!B:N,13,0)),"C")</f>
        <v/>
      </c>
      <c r="S150" s="39">
        <f>IF(D150="","",VLOOKUP(D150,'produto-estoque-total-7'!A:AB,6,0))</f>
        <v/>
      </c>
      <c r="T150" s="39">
        <f>IF(D150="","",VLOOKUP(D150,'produto-estoque-total-7'!A:AB,5,0))</f>
        <v/>
      </c>
      <c r="U150" s="40">
        <f>IF(D150="","",VLOOKUP(D150,'produto-estoque-total-7'!A:AB,11,0))</f>
        <v/>
      </c>
      <c r="V150" s="41">
        <f>IF(D150="","",IFERROR(VLOOKUP(D150,'produto-entrada-7'!A:M,10,0),0))</f>
        <v/>
      </c>
      <c r="W150" s="42" t="n"/>
      <c r="X150" s="39">
        <f>IF(D150="","",VLOOKUP(D150,'produto-estoque-total-7'!A:AB,8,0))</f>
        <v/>
      </c>
      <c r="Y150" s="39">
        <f>IF(D150="","",VLOOKUP(D150,'produto-estoque-total-7'!A:AB,9,0))</f>
        <v/>
      </c>
      <c r="Z150" s="39">
        <f>IF(D150="","",VLOOKUP(D150,'produto-estoque-total-7'!A:AB,10,0))</f>
        <v/>
      </c>
      <c r="AA150" s="39">
        <f>IFERROR(IF(D150="","",VLOOKUP(D150,'produto-venda-7'!B:N,4,0)),0)</f>
        <v/>
      </c>
      <c r="AB150" s="39">
        <f>IFERROR(IF(D150="","",VLOOKUP(D150,'produto-venda-7'!B:N,5,0)),0)</f>
        <v/>
      </c>
      <c r="AC150" s="39">
        <f>IF(D150="","",IFERROR(AA150/90,0))</f>
        <v/>
      </c>
      <c r="AD150" s="36">
        <f>IF(D150="","",IFERROR(VLOOKUP(D150,'produto-entrada-7'!A:M,4,0),0))</f>
        <v/>
      </c>
      <c r="AE150" s="36">
        <f>IFERROR(IF(D150="","",VLOOKUP(D150,'produto-venda-7'!B:N,10,0)),0)</f>
        <v/>
      </c>
      <c r="AF150" s="36">
        <f>IF(D150="","",IFERROR(VLOOKUP(D150,'produto-entrada-7'!A:M,11,0),0))</f>
        <v/>
      </c>
      <c r="AG150" s="1">
        <f>IF(D150="","",IFERROR(VLOOKUP(D150,'produto-entrada-7'!A:M,12,0),0))</f>
        <v/>
      </c>
      <c r="AH150" s="1">
        <f>IF(D150="","",IFERROR(VLOOKUP(D150,'produto-entrada-7'!A:M,13,0),0))</f>
        <v/>
      </c>
      <c r="AI150" s="36">
        <f>IFERROR(IF(D150="","",VLOOKUP(D150,'produto-venda-7'!B:N,11,0)),0)</f>
        <v/>
      </c>
      <c r="AJ150" s="43">
        <f>IF(D150="","",IFERROR(AI150*AB150,0))</f>
        <v/>
      </c>
      <c r="AK150" s="44">
        <f>IFERROR(IF(D150="","",VLOOKUP(F150,'ANALISE FORNECEDOR'!$A:$I,8,0)),"")</f>
        <v/>
      </c>
      <c r="AL150" s="44">
        <f>IF(D150="","",AVERAGE(AM150,AK150))</f>
        <v/>
      </c>
      <c r="AM150" s="44">
        <f>IFERROR(IF(D150="","",VLOOKUP(F150,'ANALISE FORNECEDOR'!$A:$I,9,0)),"")</f>
        <v/>
      </c>
      <c r="AN150" s="45">
        <f>IF(D150="","",IF(Y150&gt;12,AI150*(U150+Y150),AI150*U150))</f>
        <v/>
      </c>
      <c r="AO150" s="45">
        <f>IF(D150="","",IF(Y150&gt;12,AI150*(U150+V150+Y150),AI150*(U150+V150)))</f>
        <v/>
      </c>
      <c r="AP150" s="46">
        <f>IF(D150="","",IF(Y150&gt;12,AG150*(U150+Y150),AG150*U150))</f>
        <v/>
      </c>
      <c r="AQ150" s="46">
        <f>IF(D150="","",IF(Y150&gt;12,AG150*(U150+V150+Y150),AG150*(U150+V150)))</f>
        <v/>
      </c>
      <c r="AR150" s="46">
        <f>IF(D150="","",IF(OR(R150="A",R150="AA",R150="AAA"),AP150,0))</f>
        <v/>
      </c>
      <c r="AS150" s="46">
        <f>IF(D150="","",IF(R150="B",AP150,0))</f>
        <v/>
      </c>
      <c r="AT150" s="46">
        <f>IF(D150="","",IF(R150="C",AP150,0))</f>
        <v/>
      </c>
      <c r="AU150" s="47">
        <f>IF(D150="","",IFERROR(AN150/AJ150,0))</f>
        <v/>
      </c>
      <c r="AV150" s="47">
        <f>IF(D150="","",IFERROR(((AO150)/AJ150),0))</f>
        <v/>
      </c>
      <c r="AW150" s="48">
        <f>IF(D150="","",IF(OR(S150="S",NOT(AND(ISNUMBER(AC150),ISNUMBER(AL150),AC150*AL150&gt;=0))),0,AC150*AL150))</f>
        <v/>
      </c>
      <c r="AX150" s="49">
        <f>IFERROR(IF(D150="","",AW150*AG150),0)</f>
        <v/>
      </c>
      <c r="AY150" s="48">
        <f>IF(D150="","",IF(OR(S150="S",NOT(AND(ISNUMBER(AC150),ISNUMBER(AK150),AC150*AK150&gt;=0))),0,AC150*AK150))</f>
        <v/>
      </c>
      <c r="AZ150" s="48">
        <f>IFERROR(IF(D150="","",IF(AY150=0,0,IF(((AY150)-(U150+Y150))&lt;0,0,(AY150)-U150))),0)</f>
        <v/>
      </c>
      <c r="BA150" s="49">
        <f>IF(D150="","",AZ150*AG150)</f>
        <v/>
      </c>
      <c r="BB150" s="49">
        <f>IF(D150="","",IF(OR(R150="A",R150="AA",R150="AAA"),BA150,0))</f>
        <v/>
      </c>
      <c r="BC150" s="49">
        <f>IF(D150="","",IF(R150="B",BA150,0))</f>
        <v/>
      </c>
      <c r="BD150" s="49">
        <f>IF(D150="","",IF(R150="B",BA150,0))</f>
        <v/>
      </c>
      <c r="BE150" s="49">
        <f>IF(D150="","",IF(S150="S",
1,
IF(AC150=0,
1,
IF(
IFERROR(((U150+Y150)*AG150)/((AC150*AK150)*AG150),0)&lt;0,
0,
IF(
IFERROR(((U150+Y150)*AG150)/((AC150*AK150)*AG150),0)&gt;1,
1,
IFERROR(((U150+Y150)*AG150)/((AC150*AK150)*AG150),0)
)
)
)
))</f>
        <v/>
      </c>
      <c r="BF150" s="49">
        <f>IF(D150="","",IF(S150="S",
1,
IF(AC150=0,
1,
IF(
IFERROR(((U150+V150+Y150)*AG150)/((AC150*AK150)*AG150),0)&lt;0,
0,
IF(
IFERROR(((U150+V150+Y150)*AG150)/((AC150*AK150)*AG150),0)&gt;1,
1,
IFERROR(((U150+V150+Y150)*AG150)/((AC150*AK150)*AG150),0)
)
)
)
))</f>
        <v/>
      </c>
      <c r="BG150" s="50">
        <f>IF(D150="","",IF(S150="S",0,IF(AND(ISNUMBER(AC150),ISNUMBER(AM150)),IF(OR(AC150*AM150&lt;0,ISERR(AC150*AM150)),0,AC150*AM150),0)))</f>
        <v/>
      </c>
      <c r="BH150" s="50">
        <f>IF(D150="","",IF(BY150&gt;TODAY()-60,0,IF(Y150&gt;12,MAX(0,(U150+Y150)-BG150),MAX(0,U150-BG150))))</f>
        <v/>
      </c>
      <c r="BI150" s="51">
        <f>IF(D150="","",BH150*AG150)</f>
        <v/>
      </c>
      <c r="BJ150" s="51">
        <f>IF(D150="","",IF(OR(R150="A",R150="AA",R150="AAA"),BI150,0))</f>
        <v/>
      </c>
      <c r="BK150" s="51">
        <f>IF(D150="","",IF(R150="B",BI150,0))</f>
        <v/>
      </c>
      <c r="BL150" s="51">
        <f>IF(D150="","",IF(R150="C",BI150,0))</f>
        <v/>
      </c>
      <c r="BM150" s="51">
        <f>IF(D150="","",IFERROR(MAX(0,MIN(BI150/AP150,1)),0))</f>
        <v/>
      </c>
      <c r="BN150" s="52">
        <f>IF(D150="","",AB150*AG150)</f>
        <v/>
      </c>
      <c r="BO150" s="52">
        <f>IF(D150="","",(U150+V150+X150)*AG150)</f>
        <v/>
      </c>
      <c r="BP150" s="52">
        <f>IF(D150="","",(AB150*3)*AG150)</f>
        <v/>
      </c>
      <c r="BQ150" s="52">
        <f>IF(D150="","",IF(BO150-BP150&gt;0,0,BO150-BP150))</f>
        <v/>
      </c>
      <c r="BR150" s="52">
        <f>IF(D150="","",IF(BO150-BP150-BN150&gt;0,0,BO150-BP150-BN150))</f>
        <v/>
      </c>
      <c r="BS150" s="53">
        <f>IF(D150="","",IFERROR(AB150*AI150,0))</f>
        <v/>
      </c>
      <c r="BT150" s="53">
        <f>IF(D150="","",IFERROR(IF(X150&gt;12, AI150*(U150+V150+X150), AI150*(U150+V150)),0))</f>
        <v/>
      </c>
      <c r="BU150" s="53">
        <f>IF(D150="","",IFERROR(((AB150*3)*AI150),0))</f>
        <v/>
      </c>
      <c r="BV150" s="53">
        <f>IF(D150="","",IF(BT150-BU150&gt;0,0,BT150-BU150))</f>
        <v/>
      </c>
      <c r="BW150" s="53">
        <f>IF(D150="","",IF(BT150-BU150-BS150&gt;0,0,BT150-BU150-BS150))</f>
        <v/>
      </c>
      <c r="BX150" s="36">
        <f>IF(D150="","",IFERROR(VLOOKUP(D150,'produto-entrada-7'!A:M,3,0),"SEM PEDIDO"))</f>
        <v/>
      </c>
      <c r="BY150" s="36">
        <f>IF(D150="","",VLOOKUP(D150,'produto-estoque-total-7'!A:AB,25,0))</f>
        <v/>
      </c>
      <c r="BZ150" s="36">
        <f>IF(D150="","",IFERROR(VLOOKUP(D150,'produto-estoque-total-7'!A:AB,26,0)/100,0))</f>
        <v/>
      </c>
      <c r="CA150" s="36">
        <f>IF(D150="","",IFERROR(VLOOKUP(D150,'produto-estoque-total-7'!A:AB,27,0)/100,0))</f>
        <v/>
      </c>
      <c r="CB150" s="41">
        <f>IF(D150="","",V150*AF150)</f>
        <v/>
      </c>
      <c r="CC150" s="41">
        <f>IF(D150="","",V150*AI150)</f>
        <v/>
      </c>
      <c r="CD150" s="54">
        <f>IF(D150="","",VLOOKUP(D150,'produto-estoque-total-7'!A:AB,28,0))</f>
        <v/>
      </c>
    </row>
    <row r="151">
      <c r="A151" s="36">
        <f>IF(D151="","",VLOOKUP(D151,'produto-estoque-total-7'!A:AB,3,0))</f>
        <v/>
      </c>
      <c r="B151" s="1">
        <f>IF(D151="","",VLOOKUP(D151,'produto-estoque-total-7'!A:AB,12,0))</f>
        <v/>
      </c>
      <c r="C151" s="1">
        <f>IF(D151="","",VLOOKUP(D151,'produto-estoque-total-7'!A:AB,2,0))</f>
        <v/>
      </c>
      <c r="D151" s="37">
        <f>IFERROR(IF('produto-estoque-total-7'!A150="","",'produto-estoque-total-7'!A150),"")</f>
        <v/>
      </c>
      <c r="E151" s="1">
        <f>IF(D151="","",VLOOKUP(D151,'produto-estoque-total-7'!A:AB,4,0))</f>
        <v/>
      </c>
      <c r="F151" s="36">
        <f>IF(D151="","",VLOOKUP(D151,'produto-estoque-total-7'!A:AB,13,0))</f>
        <v/>
      </c>
      <c r="G151" s="1">
        <f>IF(F151="","",VLOOKUP(F151,'FORNECEDORES X COMPRADOR'!A:D,4,0))</f>
        <v/>
      </c>
      <c r="H151" s="1">
        <f>IF(F151="","",VLOOKUP(F151,'FORNECEDORES X COMPRADOR'!A:E,5,0))</f>
        <v/>
      </c>
      <c r="I151" s="36">
        <f>IF(D151="","",VLOOKUP(D151,'produto-estoque-total-7'!A:AB,15,0))</f>
        <v/>
      </c>
      <c r="J151" s="36">
        <f>IF(D151="","",VLOOKUP(D151,'produto-estoque-total-7'!A:AB,19,0))</f>
        <v/>
      </c>
      <c r="K151" s="1">
        <f>IF(D151="","",VLOOKUP(D151,'produto-estoque-total-7'!A:AB,20,0))</f>
        <v/>
      </c>
      <c r="L151" s="36">
        <f>IF(D151="","",VLOOKUP(D151,'produto-estoque-total-7'!A:AB,17,0))</f>
        <v/>
      </c>
      <c r="M151" s="1">
        <f>IF(D151="","",VLOOKUP(D151,'produto-estoque-total-7'!A:AB,18,0))</f>
        <v/>
      </c>
      <c r="N151" s="36">
        <f>IF(D151="","",VLOOKUP(D151,'produto-estoque-total-7'!A:AB,21,0))</f>
        <v/>
      </c>
      <c r="O151" s="1">
        <f>IF(D151="","",VLOOKUP(D151,'produto-estoque-total-7'!A:AB,22,0))</f>
        <v/>
      </c>
      <c r="P151" s="36">
        <f>IF(D151="","",VLOOKUP(D151,'produto-estoque-total-7'!A:AB,23,0))</f>
        <v/>
      </c>
      <c r="Q151" s="1">
        <f>IF(D151="","",VLOOKUP(D151,'produto-estoque-total-7'!A:AB,24,0))</f>
        <v/>
      </c>
      <c r="R151" s="38">
        <f>IFERROR(IF(D151="","",VLOOKUP(D151,'produto-venda-7'!B:N,13,0)),"C")</f>
        <v/>
      </c>
      <c r="S151" s="39">
        <f>IF(D151="","",VLOOKUP(D151,'produto-estoque-total-7'!A:AB,6,0))</f>
        <v/>
      </c>
      <c r="T151" s="39">
        <f>IF(D151="","",VLOOKUP(D151,'produto-estoque-total-7'!A:AB,5,0))</f>
        <v/>
      </c>
      <c r="U151" s="40">
        <f>IF(D151="","",VLOOKUP(D151,'produto-estoque-total-7'!A:AB,11,0))</f>
        <v/>
      </c>
      <c r="V151" s="41">
        <f>IF(D151="","",IFERROR(VLOOKUP(D151,'produto-entrada-7'!A:M,10,0),0))</f>
        <v/>
      </c>
      <c r="W151" s="42" t="n"/>
      <c r="X151" s="39">
        <f>IF(D151="","",VLOOKUP(D151,'produto-estoque-total-7'!A:AB,8,0))</f>
        <v/>
      </c>
      <c r="Y151" s="39">
        <f>IF(D151="","",VLOOKUP(D151,'produto-estoque-total-7'!A:AB,9,0))</f>
        <v/>
      </c>
      <c r="Z151" s="39">
        <f>IF(D151="","",VLOOKUP(D151,'produto-estoque-total-7'!A:AB,10,0))</f>
        <v/>
      </c>
      <c r="AA151" s="39">
        <f>IFERROR(IF(D151="","",VLOOKUP(D151,'produto-venda-7'!B:N,4,0)),0)</f>
        <v/>
      </c>
      <c r="AB151" s="39">
        <f>IFERROR(IF(D151="","",VLOOKUP(D151,'produto-venda-7'!B:N,5,0)),0)</f>
        <v/>
      </c>
      <c r="AC151" s="39">
        <f>IF(D151="","",IFERROR(AA151/90,0))</f>
        <v/>
      </c>
      <c r="AD151" s="36">
        <f>IF(D151="","",IFERROR(VLOOKUP(D151,'produto-entrada-7'!A:M,4,0),0))</f>
        <v/>
      </c>
      <c r="AE151" s="36">
        <f>IFERROR(IF(D151="","",VLOOKUP(D151,'produto-venda-7'!B:N,10,0)),0)</f>
        <v/>
      </c>
      <c r="AF151" s="36">
        <f>IF(D151="","",IFERROR(VLOOKUP(D151,'produto-entrada-7'!A:M,11,0),0))</f>
        <v/>
      </c>
      <c r="AG151" s="1">
        <f>IF(D151="","",IFERROR(VLOOKUP(D151,'produto-entrada-7'!A:M,12,0),0))</f>
        <v/>
      </c>
      <c r="AH151" s="1">
        <f>IF(D151="","",IFERROR(VLOOKUP(D151,'produto-entrada-7'!A:M,13,0),0))</f>
        <v/>
      </c>
      <c r="AI151" s="36">
        <f>IFERROR(IF(D151="","",VLOOKUP(D151,'produto-venda-7'!B:N,11,0)),0)</f>
        <v/>
      </c>
      <c r="AJ151" s="43">
        <f>IF(D151="","",IFERROR(AI151*AB151,0))</f>
        <v/>
      </c>
      <c r="AK151" s="44">
        <f>IFERROR(IF(D151="","",VLOOKUP(F151,'ANALISE FORNECEDOR'!$A:$I,8,0)),"")</f>
        <v/>
      </c>
      <c r="AL151" s="44">
        <f>IF(D151="","",AVERAGE(AM151,AK151))</f>
        <v/>
      </c>
      <c r="AM151" s="44">
        <f>IFERROR(IF(D151="","",VLOOKUP(F151,'ANALISE FORNECEDOR'!$A:$I,9,0)),"")</f>
        <v/>
      </c>
      <c r="AN151" s="45">
        <f>IF(D151="","",IF(Y151&gt;12,AI151*(U151+Y151),AI151*U151))</f>
        <v/>
      </c>
      <c r="AO151" s="45">
        <f>IF(D151="","",IF(Y151&gt;12,AI151*(U151+V151+Y151),AI151*(U151+V151)))</f>
        <v/>
      </c>
      <c r="AP151" s="46">
        <f>IF(D151="","",IF(Y151&gt;12,AG151*(U151+Y151),AG151*U151))</f>
        <v/>
      </c>
      <c r="AQ151" s="46">
        <f>IF(D151="","",IF(Y151&gt;12,AG151*(U151+V151+Y151),AG151*(U151+V151)))</f>
        <v/>
      </c>
      <c r="AR151" s="46">
        <f>IF(D151="","",IF(OR(R151="A",R151="AA",R151="AAA"),AP151,0))</f>
        <v/>
      </c>
      <c r="AS151" s="46">
        <f>IF(D151="","",IF(R151="B",AP151,0))</f>
        <v/>
      </c>
      <c r="AT151" s="46">
        <f>IF(D151="","",IF(R151="C",AP151,0))</f>
        <v/>
      </c>
      <c r="AU151" s="47">
        <f>IF(D151="","",IFERROR(AN151/AJ151,0))</f>
        <v/>
      </c>
      <c r="AV151" s="47">
        <f>IF(D151="","",IFERROR(((AO151)/AJ151),0))</f>
        <v/>
      </c>
      <c r="AW151" s="48">
        <f>IF(D151="","",IF(OR(S151="S",NOT(AND(ISNUMBER(AC151),ISNUMBER(AL151),AC151*AL151&gt;=0))),0,AC151*AL151))</f>
        <v/>
      </c>
      <c r="AX151" s="49">
        <f>IFERROR(IF(D151="","",AW151*AG151),0)</f>
        <v/>
      </c>
      <c r="AY151" s="48">
        <f>IF(D151="","",IF(OR(S151="S",NOT(AND(ISNUMBER(AC151),ISNUMBER(AK151),AC151*AK151&gt;=0))),0,AC151*AK151))</f>
        <v/>
      </c>
      <c r="AZ151" s="48">
        <f>IFERROR(IF(D151="","",IF(AY151=0,0,IF(((AY151)-(U151+Y151))&lt;0,0,(AY151)-U151))),0)</f>
        <v/>
      </c>
      <c r="BA151" s="49">
        <f>IF(D151="","",AZ151*AG151)</f>
        <v/>
      </c>
      <c r="BB151" s="49">
        <f>IF(D151="","",IF(OR(R151="A",R151="AA",R151="AAA"),BA151,0))</f>
        <v/>
      </c>
      <c r="BC151" s="49">
        <f>IF(D151="","",IF(R151="B",BA151,0))</f>
        <v/>
      </c>
      <c r="BD151" s="49">
        <f>IF(D151="","",IF(R151="B",BA151,0))</f>
        <v/>
      </c>
      <c r="BE151" s="49">
        <f>IF(D151="","",IF(S151="S",
1,
IF(AC151=0,
1,
IF(
IFERROR(((U151+Y151)*AG151)/((AC151*AK151)*AG151),0)&lt;0,
0,
IF(
IFERROR(((U151+Y151)*AG151)/((AC151*AK151)*AG151),0)&gt;1,
1,
IFERROR(((U151+Y151)*AG151)/((AC151*AK151)*AG151),0)
)
)
)
))</f>
        <v/>
      </c>
      <c r="BF151" s="49">
        <f>IF(D151="","",IF(S151="S",
1,
IF(AC151=0,
1,
IF(
IFERROR(((U151+V151+Y151)*AG151)/((AC151*AK151)*AG151),0)&lt;0,
0,
IF(
IFERROR(((U151+V151+Y151)*AG151)/((AC151*AK151)*AG151),0)&gt;1,
1,
IFERROR(((U151+V151+Y151)*AG151)/((AC151*AK151)*AG151),0)
)
)
)
))</f>
        <v/>
      </c>
      <c r="BG151" s="50">
        <f>IF(D151="","",IF(S151="S",0,IF(AND(ISNUMBER(AC151),ISNUMBER(AM151)),IF(OR(AC151*AM151&lt;0,ISERR(AC151*AM151)),0,AC151*AM151),0)))</f>
        <v/>
      </c>
      <c r="BH151" s="50">
        <f>IF(D151="","",IF(BY151&gt;TODAY()-60,0,IF(Y151&gt;12,MAX(0,(U151+Y151)-BG151),MAX(0,U151-BG151))))</f>
        <v/>
      </c>
      <c r="BI151" s="51">
        <f>IF(D151="","",BH151*AG151)</f>
        <v/>
      </c>
      <c r="BJ151" s="51">
        <f>IF(D151="","",IF(OR(R151="A",R151="AA",R151="AAA"),BI151,0))</f>
        <v/>
      </c>
      <c r="BK151" s="51">
        <f>IF(D151="","",IF(R151="B",BI151,0))</f>
        <v/>
      </c>
      <c r="BL151" s="51">
        <f>IF(D151="","",IF(R151="C",BI151,0))</f>
        <v/>
      </c>
      <c r="BM151" s="51">
        <f>IF(D151="","",IFERROR(MAX(0,MIN(BI151/AP151,1)),0))</f>
        <v/>
      </c>
      <c r="BN151" s="52">
        <f>IF(D151="","",AB151*AG151)</f>
        <v/>
      </c>
      <c r="BO151" s="52">
        <f>IF(D151="","",(U151+V151+X151)*AG151)</f>
        <v/>
      </c>
      <c r="BP151" s="52">
        <f>IF(D151="","",(AB151*3)*AG151)</f>
        <v/>
      </c>
      <c r="BQ151" s="52">
        <f>IF(D151="","",IF(BO151-BP151&gt;0,0,BO151-BP151))</f>
        <v/>
      </c>
      <c r="BR151" s="52">
        <f>IF(D151="","",IF(BO151-BP151-BN151&gt;0,0,BO151-BP151-BN151))</f>
        <v/>
      </c>
      <c r="BS151" s="53">
        <f>IF(D151="","",IFERROR(AB151*AI151,0))</f>
        <v/>
      </c>
      <c r="BT151" s="53">
        <f>IF(D151="","",IFERROR(IF(X151&gt;12, AI151*(U151+V151+X151), AI151*(U151+V151)),0))</f>
        <v/>
      </c>
      <c r="BU151" s="53">
        <f>IF(D151="","",IFERROR(((AB151*3)*AI151),0))</f>
        <v/>
      </c>
      <c r="BV151" s="53">
        <f>IF(D151="","",IF(BT151-BU151&gt;0,0,BT151-BU151))</f>
        <v/>
      </c>
      <c r="BW151" s="53">
        <f>IF(D151="","",IF(BT151-BU151-BS151&gt;0,0,BT151-BU151-BS151))</f>
        <v/>
      </c>
      <c r="BX151" s="36">
        <f>IF(D151="","",IFERROR(VLOOKUP(D151,'produto-entrada-7'!A:M,3,0),"SEM PEDIDO"))</f>
        <v/>
      </c>
      <c r="BY151" s="36">
        <f>IF(D151="","",VLOOKUP(D151,'produto-estoque-total-7'!A:AB,25,0))</f>
        <v/>
      </c>
      <c r="BZ151" s="36">
        <f>IF(D151="","",IFERROR(VLOOKUP(D151,'produto-estoque-total-7'!A:AB,26,0)/100,0))</f>
        <v/>
      </c>
      <c r="CA151" s="36">
        <f>IF(D151="","",IFERROR(VLOOKUP(D151,'produto-estoque-total-7'!A:AB,27,0)/100,0))</f>
        <v/>
      </c>
      <c r="CB151" s="41">
        <f>IF(D151="","",V151*AF151)</f>
        <v/>
      </c>
      <c r="CC151" s="41">
        <f>IF(D151="","",V151*AI151)</f>
        <v/>
      </c>
      <c r="CD151" s="54">
        <f>IF(D151="","",VLOOKUP(D151,'produto-estoque-total-7'!A:AB,28,0))</f>
        <v/>
      </c>
    </row>
    <row r="152">
      <c r="A152" s="36">
        <f>IF(D152="","",VLOOKUP(D152,'produto-estoque-total-7'!A:AB,3,0))</f>
        <v/>
      </c>
      <c r="B152" s="1">
        <f>IF(D152="","",VLOOKUP(D152,'produto-estoque-total-7'!A:AB,12,0))</f>
        <v/>
      </c>
      <c r="C152" s="1">
        <f>IF(D152="","",VLOOKUP(D152,'produto-estoque-total-7'!A:AB,2,0))</f>
        <v/>
      </c>
      <c r="D152" s="37">
        <f>IFERROR(IF('produto-estoque-total-7'!A151="","",'produto-estoque-total-7'!A151),"")</f>
        <v/>
      </c>
      <c r="E152" s="1">
        <f>IF(D152="","",VLOOKUP(D152,'produto-estoque-total-7'!A:AB,4,0))</f>
        <v/>
      </c>
      <c r="F152" s="36">
        <f>IF(D152="","",VLOOKUP(D152,'produto-estoque-total-7'!A:AB,13,0))</f>
        <v/>
      </c>
      <c r="G152" s="1">
        <f>IF(F152="","",VLOOKUP(F152,'FORNECEDORES X COMPRADOR'!A:D,4,0))</f>
        <v/>
      </c>
      <c r="H152" s="1">
        <f>IF(F152="","",VLOOKUP(F152,'FORNECEDORES X COMPRADOR'!A:E,5,0))</f>
        <v/>
      </c>
      <c r="I152" s="36">
        <f>IF(D152="","",VLOOKUP(D152,'produto-estoque-total-7'!A:AB,15,0))</f>
        <v/>
      </c>
      <c r="J152" s="36">
        <f>IF(D152="","",VLOOKUP(D152,'produto-estoque-total-7'!A:AB,19,0))</f>
        <v/>
      </c>
      <c r="K152" s="1">
        <f>IF(D152="","",VLOOKUP(D152,'produto-estoque-total-7'!A:AB,20,0))</f>
        <v/>
      </c>
      <c r="L152" s="36">
        <f>IF(D152="","",VLOOKUP(D152,'produto-estoque-total-7'!A:AB,17,0))</f>
        <v/>
      </c>
      <c r="M152" s="1">
        <f>IF(D152="","",VLOOKUP(D152,'produto-estoque-total-7'!A:AB,18,0))</f>
        <v/>
      </c>
      <c r="N152" s="36">
        <f>IF(D152="","",VLOOKUP(D152,'produto-estoque-total-7'!A:AB,21,0))</f>
        <v/>
      </c>
      <c r="O152" s="1">
        <f>IF(D152="","",VLOOKUP(D152,'produto-estoque-total-7'!A:AB,22,0))</f>
        <v/>
      </c>
      <c r="P152" s="36">
        <f>IF(D152="","",VLOOKUP(D152,'produto-estoque-total-7'!A:AB,23,0))</f>
        <v/>
      </c>
      <c r="Q152" s="1">
        <f>IF(D152="","",VLOOKUP(D152,'produto-estoque-total-7'!A:AB,24,0))</f>
        <v/>
      </c>
      <c r="R152" s="38">
        <f>IFERROR(IF(D152="","",VLOOKUP(D152,'produto-venda-7'!B:N,13,0)),"C")</f>
        <v/>
      </c>
      <c r="S152" s="39">
        <f>IF(D152="","",VLOOKUP(D152,'produto-estoque-total-7'!A:AB,6,0))</f>
        <v/>
      </c>
      <c r="T152" s="39">
        <f>IF(D152="","",VLOOKUP(D152,'produto-estoque-total-7'!A:AB,5,0))</f>
        <v/>
      </c>
      <c r="U152" s="40">
        <f>IF(D152="","",VLOOKUP(D152,'produto-estoque-total-7'!A:AB,11,0))</f>
        <v/>
      </c>
      <c r="V152" s="41">
        <f>IF(D152="","",IFERROR(VLOOKUP(D152,'produto-entrada-7'!A:M,10,0),0))</f>
        <v/>
      </c>
      <c r="W152" s="42" t="n"/>
      <c r="X152" s="39">
        <f>IF(D152="","",VLOOKUP(D152,'produto-estoque-total-7'!A:AB,8,0))</f>
        <v/>
      </c>
      <c r="Y152" s="39">
        <f>IF(D152="","",VLOOKUP(D152,'produto-estoque-total-7'!A:AB,9,0))</f>
        <v/>
      </c>
      <c r="Z152" s="39">
        <f>IF(D152="","",VLOOKUP(D152,'produto-estoque-total-7'!A:AB,10,0))</f>
        <v/>
      </c>
      <c r="AA152" s="39">
        <f>IFERROR(IF(D152="","",VLOOKUP(D152,'produto-venda-7'!B:N,4,0)),0)</f>
        <v/>
      </c>
      <c r="AB152" s="39">
        <f>IFERROR(IF(D152="","",VLOOKUP(D152,'produto-venda-7'!B:N,5,0)),0)</f>
        <v/>
      </c>
      <c r="AC152" s="39">
        <f>IF(D152="","",IFERROR(AA152/90,0))</f>
        <v/>
      </c>
      <c r="AD152" s="36">
        <f>IF(D152="","",IFERROR(VLOOKUP(D152,'produto-entrada-7'!A:M,4,0),0))</f>
        <v/>
      </c>
      <c r="AE152" s="36">
        <f>IFERROR(IF(D152="","",VLOOKUP(D152,'produto-venda-7'!B:N,10,0)),0)</f>
        <v/>
      </c>
      <c r="AF152" s="36">
        <f>IF(D152="","",IFERROR(VLOOKUP(D152,'produto-entrada-7'!A:M,11,0),0))</f>
        <v/>
      </c>
      <c r="AG152" s="1">
        <f>IF(D152="","",IFERROR(VLOOKUP(D152,'produto-entrada-7'!A:M,12,0),0))</f>
        <v/>
      </c>
      <c r="AH152" s="1">
        <f>IF(D152="","",IFERROR(VLOOKUP(D152,'produto-entrada-7'!A:M,13,0),0))</f>
        <v/>
      </c>
      <c r="AI152" s="36">
        <f>IFERROR(IF(D152="","",VLOOKUP(D152,'produto-venda-7'!B:N,11,0)),0)</f>
        <v/>
      </c>
      <c r="AJ152" s="43">
        <f>IF(D152="","",IFERROR(AI152*AB152,0))</f>
        <v/>
      </c>
      <c r="AK152" s="44">
        <f>IFERROR(IF(D152="","",VLOOKUP(F152,'ANALISE FORNECEDOR'!$A:$I,8,0)),"")</f>
        <v/>
      </c>
      <c r="AL152" s="44">
        <f>IF(D152="","",AVERAGE(AM152,AK152))</f>
        <v/>
      </c>
      <c r="AM152" s="44">
        <f>IFERROR(IF(D152="","",VLOOKUP(F152,'ANALISE FORNECEDOR'!$A:$I,9,0)),"")</f>
        <v/>
      </c>
      <c r="AN152" s="45">
        <f>IF(D152="","",IF(Y152&gt;12,AI152*(U152+Y152),AI152*U152))</f>
        <v/>
      </c>
      <c r="AO152" s="45">
        <f>IF(D152="","",IF(Y152&gt;12,AI152*(U152+V152+Y152),AI152*(U152+V152)))</f>
        <v/>
      </c>
      <c r="AP152" s="46">
        <f>IF(D152="","",IF(Y152&gt;12,AG152*(U152+Y152),AG152*U152))</f>
        <v/>
      </c>
      <c r="AQ152" s="46">
        <f>IF(D152="","",IF(Y152&gt;12,AG152*(U152+V152+Y152),AG152*(U152+V152)))</f>
        <v/>
      </c>
      <c r="AR152" s="46">
        <f>IF(D152="","",IF(OR(R152="A",R152="AA",R152="AAA"),AP152,0))</f>
        <v/>
      </c>
      <c r="AS152" s="46">
        <f>IF(D152="","",IF(R152="B",AP152,0))</f>
        <v/>
      </c>
      <c r="AT152" s="46">
        <f>IF(D152="","",IF(R152="C",AP152,0))</f>
        <v/>
      </c>
      <c r="AU152" s="47">
        <f>IF(D152="","",IFERROR(AN152/AJ152,0))</f>
        <v/>
      </c>
      <c r="AV152" s="47">
        <f>IF(D152="","",IFERROR(((AO152)/AJ152),0))</f>
        <v/>
      </c>
      <c r="AW152" s="48">
        <f>IF(D152="","",IF(OR(S152="S",NOT(AND(ISNUMBER(AC152),ISNUMBER(AL152),AC152*AL152&gt;=0))),0,AC152*AL152))</f>
        <v/>
      </c>
      <c r="AX152" s="49">
        <f>IFERROR(IF(D152="","",AW152*AG152),0)</f>
        <v/>
      </c>
      <c r="AY152" s="48">
        <f>IF(D152="","",IF(OR(S152="S",NOT(AND(ISNUMBER(AC152),ISNUMBER(AK152),AC152*AK152&gt;=0))),0,AC152*AK152))</f>
        <v/>
      </c>
      <c r="AZ152" s="48">
        <f>IFERROR(IF(D152="","",IF(AY152=0,0,IF(((AY152)-(U152+Y152))&lt;0,0,(AY152)-U152))),0)</f>
        <v/>
      </c>
      <c r="BA152" s="49">
        <f>IF(D152="","",AZ152*AG152)</f>
        <v/>
      </c>
      <c r="BB152" s="49">
        <f>IF(D152="","",IF(OR(R152="A",R152="AA",R152="AAA"),BA152,0))</f>
        <v/>
      </c>
      <c r="BC152" s="49">
        <f>IF(D152="","",IF(R152="B",BA152,0))</f>
        <v/>
      </c>
      <c r="BD152" s="49">
        <f>IF(D152="","",IF(R152="B",BA152,0))</f>
        <v/>
      </c>
      <c r="BE152" s="49">
        <f>IF(D152="","",IF(S152="S",
1,
IF(AC152=0,
1,
IF(
IFERROR(((U152+Y152)*AG152)/((AC152*AK152)*AG152),0)&lt;0,
0,
IF(
IFERROR(((U152+Y152)*AG152)/((AC152*AK152)*AG152),0)&gt;1,
1,
IFERROR(((U152+Y152)*AG152)/((AC152*AK152)*AG152),0)
)
)
)
))</f>
        <v/>
      </c>
      <c r="BF152" s="49">
        <f>IF(D152="","",IF(S152="S",
1,
IF(AC152=0,
1,
IF(
IFERROR(((U152+V152+Y152)*AG152)/((AC152*AK152)*AG152),0)&lt;0,
0,
IF(
IFERROR(((U152+V152+Y152)*AG152)/((AC152*AK152)*AG152),0)&gt;1,
1,
IFERROR(((U152+V152+Y152)*AG152)/((AC152*AK152)*AG152),0)
)
)
)
))</f>
        <v/>
      </c>
      <c r="BG152" s="50">
        <f>IF(D152="","",IF(S152="S",0,IF(AND(ISNUMBER(AC152),ISNUMBER(AM152)),IF(OR(AC152*AM152&lt;0,ISERR(AC152*AM152)),0,AC152*AM152),0)))</f>
        <v/>
      </c>
      <c r="BH152" s="50">
        <f>IF(D152="","",IF(BY152&gt;TODAY()-60,0,IF(Y152&gt;12,MAX(0,(U152+Y152)-BG152),MAX(0,U152-BG152))))</f>
        <v/>
      </c>
      <c r="BI152" s="51">
        <f>IF(D152="","",BH152*AG152)</f>
        <v/>
      </c>
      <c r="BJ152" s="51">
        <f>IF(D152="","",IF(OR(R152="A",R152="AA",R152="AAA"),BI152,0))</f>
        <v/>
      </c>
      <c r="BK152" s="51">
        <f>IF(D152="","",IF(R152="B",BI152,0))</f>
        <v/>
      </c>
      <c r="BL152" s="51">
        <f>IF(D152="","",IF(R152="C",BI152,0))</f>
        <v/>
      </c>
      <c r="BM152" s="51">
        <f>IF(D152="","",IFERROR(MAX(0,MIN(BI152/AP152,1)),0))</f>
        <v/>
      </c>
      <c r="BN152" s="52">
        <f>IF(D152="","",AB152*AG152)</f>
        <v/>
      </c>
      <c r="BO152" s="52">
        <f>IF(D152="","",(U152+V152+X152)*AG152)</f>
        <v/>
      </c>
      <c r="BP152" s="52">
        <f>IF(D152="","",(AB152*3)*AG152)</f>
        <v/>
      </c>
      <c r="BQ152" s="52">
        <f>IF(D152="","",IF(BO152-BP152&gt;0,0,BO152-BP152))</f>
        <v/>
      </c>
      <c r="BR152" s="52">
        <f>IF(D152="","",IF(BO152-BP152-BN152&gt;0,0,BO152-BP152-BN152))</f>
        <v/>
      </c>
      <c r="BS152" s="53">
        <f>IF(D152="","",IFERROR(AB152*AI152,0))</f>
        <v/>
      </c>
      <c r="BT152" s="53">
        <f>IF(D152="","",IFERROR(IF(X152&gt;12, AI152*(U152+V152+X152), AI152*(U152+V152)),0))</f>
        <v/>
      </c>
      <c r="BU152" s="53">
        <f>IF(D152="","",IFERROR(((AB152*3)*AI152),0))</f>
        <v/>
      </c>
      <c r="BV152" s="53">
        <f>IF(D152="","",IF(BT152-BU152&gt;0,0,BT152-BU152))</f>
        <v/>
      </c>
      <c r="BW152" s="53">
        <f>IF(D152="","",IF(BT152-BU152-BS152&gt;0,0,BT152-BU152-BS152))</f>
        <v/>
      </c>
      <c r="BX152" s="36">
        <f>IF(D152="","",IFERROR(VLOOKUP(D152,'produto-entrada-7'!A:M,3,0),"SEM PEDIDO"))</f>
        <v/>
      </c>
      <c r="BY152" s="36">
        <f>IF(D152="","",VLOOKUP(D152,'produto-estoque-total-7'!A:AB,25,0))</f>
        <v/>
      </c>
      <c r="BZ152" s="36">
        <f>IF(D152="","",IFERROR(VLOOKUP(D152,'produto-estoque-total-7'!A:AB,26,0)/100,0))</f>
        <v/>
      </c>
      <c r="CA152" s="36">
        <f>IF(D152="","",IFERROR(VLOOKUP(D152,'produto-estoque-total-7'!A:AB,27,0)/100,0))</f>
        <v/>
      </c>
      <c r="CB152" s="41">
        <f>IF(D152="","",V152*AF152)</f>
        <v/>
      </c>
      <c r="CC152" s="41">
        <f>IF(D152="","",V152*AI152)</f>
        <v/>
      </c>
      <c r="CD152" s="54">
        <f>IF(D152="","",VLOOKUP(D152,'produto-estoque-total-7'!A:AB,28,0))</f>
        <v/>
      </c>
    </row>
    <row r="153">
      <c r="A153" s="36">
        <f>IF(D153="","",VLOOKUP(D153,'produto-estoque-total-7'!A:AB,3,0))</f>
        <v/>
      </c>
      <c r="B153" s="1">
        <f>IF(D153="","",VLOOKUP(D153,'produto-estoque-total-7'!A:AB,12,0))</f>
        <v/>
      </c>
      <c r="C153" s="1">
        <f>IF(D153="","",VLOOKUP(D153,'produto-estoque-total-7'!A:AB,2,0))</f>
        <v/>
      </c>
      <c r="D153" s="37">
        <f>IFERROR(IF('produto-estoque-total-7'!A152="","",'produto-estoque-total-7'!A152),"")</f>
        <v/>
      </c>
      <c r="E153" s="1">
        <f>IF(D153="","",VLOOKUP(D153,'produto-estoque-total-7'!A:AB,4,0))</f>
        <v/>
      </c>
      <c r="F153" s="36">
        <f>IF(D153="","",VLOOKUP(D153,'produto-estoque-total-7'!A:AB,13,0))</f>
        <v/>
      </c>
      <c r="G153" s="1">
        <f>IF(F153="","",VLOOKUP(F153,'FORNECEDORES X COMPRADOR'!A:D,4,0))</f>
        <v/>
      </c>
      <c r="H153" s="1">
        <f>IF(F153="","",VLOOKUP(F153,'FORNECEDORES X COMPRADOR'!A:E,5,0))</f>
        <v/>
      </c>
      <c r="I153" s="36">
        <f>IF(D153="","",VLOOKUP(D153,'produto-estoque-total-7'!A:AB,15,0))</f>
        <v/>
      </c>
      <c r="J153" s="36">
        <f>IF(D153="","",VLOOKUP(D153,'produto-estoque-total-7'!A:AB,19,0))</f>
        <v/>
      </c>
      <c r="K153" s="1">
        <f>IF(D153="","",VLOOKUP(D153,'produto-estoque-total-7'!A:AB,20,0))</f>
        <v/>
      </c>
      <c r="L153" s="36">
        <f>IF(D153="","",VLOOKUP(D153,'produto-estoque-total-7'!A:AB,17,0))</f>
        <v/>
      </c>
      <c r="M153" s="1">
        <f>IF(D153="","",VLOOKUP(D153,'produto-estoque-total-7'!A:AB,18,0))</f>
        <v/>
      </c>
      <c r="N153" s="36">
        <f>IF(D153="","",VLOOKUP(D153,'produto-estoque-total-7'!A:AB,21,0))</f>
        <v/>
      </c>
      <c r="O153" s="1">
        <f>IF(D153="","",VLOOKUP(D153,'produto-estoque-total-7'!A:AB,22,0))</f>
        <v/>
      </c>
      <c r="P153" s="36">
        <f>IF(D153="","",VLOOKUP(D153,'produto-estoque-total-7'!A:AB,23,0))</f>
        <v/>
      </c>
      <c r="Q153" s="1">
        <f>IF(D153="","",VLOOKUP(D153,'produto-estoque-total-7'!A:AB,24,0))</f>
        <v/>
      </c>
      <c r="R153" s="38">
        <f>IFERROR(IF(D153="","",VLOOKUP(D153,'produto-venda-7'!B:N,13,0)),"C")</f>
        <v/>
      </c>
      <c r="S153" s="39">
        <f>IF(D153="","",VLOOKUP(D153,'produto-estoque-total-7'!A:AB,6,0))</f>
        <v/>
      </c>
      <c r="T153" s="39">
        <f>IF(D153="","",VLOOKUP(D153,'produto-estoque-total-7'!A:AB,5,0))</f>
        <v/>
      </c>
      <c r="U153" s="40">
        <f>IF(D153="","",VLOOKUP(D153,'produto-estoque-total-7'!A:AB,11,0))</f>
        <v/>
      </c>
      <c r="V153" s="41">
        <f>IF(D153="","",IFERROR(VLOOKUP(D153,'produto-entrada-7'!A:M,10,0),0))</f>
        <v/>
      </c>
      <c r="W153" s="42" t="n"/>
      <c r="X153" s="39">
        <f>IF(D153="","",VLOOKUP(D153,'produto-estoque-total-7'!A:AB,8,0))</f>
        <v/>
      </c>
      <c r="Y153" s="39">
        <f>IF(D153="","",VLOOKUP(D153,'produto-estoque-total-7'!A:AB,9,0))</f>
        <v/>
      </c>
      <c r="Z153" s="39">
        <f>IF(D153="","",VLOOKUP(D153,'produto-estoque-total-7'!A:AB,10,0))</f>
        <v/>
      </c>
      <c r="AA153" s="39">
        <f>IFERROR(IF(D153="","",VLOOKUP(D153,'produto-venda-7'!B:N,4,0)),0)</f>
        <v/>
      </c>
      <c r="AB153" s="39">
        <f>IFERROR(IF(D153="","",VLOOKUP(D153,'produto-venda-7'!B:N,5,0)),0)</f>
        <v/>
      </c>
      <c r="AC153" s="39">
        <f>IF(D153="","",IFERROR(AA153/90,0))</f>
        <v/>
      </c>
      <c r="AD153" s="36">
        <f>IF(D153="","",IFERROR(VLOOKUP(D153,'produto-entrada-7'!A:M,4,0),0))</f>
        <v/>
      </c>
      <c r="AE153" s="36">
        <f>IFERROR(IF(D153="","",VLOOKUP(D153,'produto-venda-7'!B:N,10,0)),0)</f>
        <v/>
      </c>
      <c r="AF153" s="36">
        <f>IF(D153="","",IFERROR(VLOOKUP(D153,'produto-entrada-7'!A:M,11,0),0))</f>
        <v/>
      </c>
      <c r="AG153" s="1">
        <f>IF(D153="","",IFERROR(VLOOKUP(D153,'produto-entrada-7'!A:M,12,0),0))</f>
        <v/>
      </c>
      <c r="AH153" s="1">
        <f>IF(D153="","",IFERROR(VLOOKUP(D153,'produto-entrada-7'!A:M,13,0),0))</f>
        <v/>
      </c>
      <c r="AI153" s="36">
        <f>IFERROR(IF(D153="","",VLOOKUP(D153,'produto-venda-7'!B:N,11,0)),0)</f>
        <v/>
      </c>
      <c r="AJ153" s="43">
        <f>IF(D153="","",IFERROR(AI153*AB153,0))</f>
        <v/>
      </c>
      <c r="AK153" s="44">
        <f>IFERROR(IF(D153="","",VLOOKUP(F153,'ANALISE FORNECEDOR'!$A:$I,8,0)),"")</f>
        <v/>
      </c>
      <c r="AL153" s="44">
        <f>IF(D153="","",AVERAGE(AM153,AK153))</f>
        <v/>
      </c>
      <c r="AM153" s="44">
        <f>IFERROR(IF(D153="","",VLOOKUP(F153,'ANALISE FORNECEDOR'!$A:$I,9,0)),"")</f>
        <v/>
      </c>
      <c r="AN153" s="45">
        <f>IF(D153="","",IF(Y153&gt;12,AI153*(U153+Y153),AI153*U153))</f>
        <v/>
      </c>
      <c r="AO153" s="45">
        <f>IF(D153="","",IF(Y153&gt;12,AI153*(U153+V153+Y153),AI153*(U153+V153)))</f>
        <v/>
      </c>
      <c r="AP153" s="46">
        <f>IF(D153="","",IF(Y153&gt;12,AG153*(U153+Y153),AG153*U153))</f>
        <v/>
      </c>
      <c r="AQ153" s="46">
        <f>IF(D153="","",IF(Y153&gt;12,AG153*(U153+V153+Y153),AG153*(U153+V153)))</f>
        <v/>
      </c>
      <c r="AR153" s="46">
        <f>IF(D153="","",IF(OR(R153="A",R153="AA",R153="AAA"),AP153,0))</f>
        <v/>
      </c>
      <c r="AS153" s="46">
        <f>IF(D153="","",IF(R153="B",AP153,0))</f>
        <v/>
      </c>
      <c r="AT153" s="46">
        <f>IF(D153="","",IF(R153="C",AP153,0))</f>
        <v/>
      </c>
      <c r="AU153" s="47">
        <f>IF(D153="","",IFERROR(AN153/AJ153,0))</f>
        <v/>
      </c>
      <c r="AV153" s="47">
        <f>IF(D153="","",IFERROR(((AO153)/AJ153),0))</f>
        <v/>
      </c>
      <c r="AW153" s="48">
        <f>IF(D153="","",IF(OR(S153="S",NOT(AND(ISNUMBER(AC153),ISNUMBER(AL153),AC153*AL153&gt;=0))),0,AC153*AL153))</f>
        <v/>
      </c>
      <c r="AX153" s="49">
        <f>IFERROR(IF(D153="","",AW153*AG153),0)</f>
        <v/>
      </c>
      <c r="AY153" s="48">
        <f>IF(D153="","",IF(OR(S153="S",NOT(AND(ISNUMBER(AC153),ISNUMBER(AK153),AC153*AK153&gt;=0))),0,AC153*AK153))</f>
        <v/>
      </c>
      <c r="AZ153" s="48">
        <f>IFERROR(IF(D153="","",IF(AY153=0,0,IF(((AY153)-(U153+Y153))&lt;0,0,(AY153)-U153))),0)</f>
        <v/>
      </c>
      <c r="BA153" s="49">
        <f>IF(D153="","",AZ153*AG153)</f>
        <v/>
      </c>
      <c r="BB153" s="49">
        <f>IF(D153="","",IF(OR(R153="A",R153="AA",R153="AAA"),BA153,0))</f>
        <v/>
      </c>
      <c r="BC153" s="49">
        <f>IF(D153="","",IF(R153="B",BA153,0))</f>
        <v/>
      </c>
      <c r="BD153" s="49">
        <f>IF(D153="","",IF(R153="B",BA153,0))</f>
        <v/>
      </c>
      <c r="BE153" s="49">
        <f>IF(D153="","",IF(S153="S",
1,
IF(AC153=0,
1,
IF(
IFERROR(((U153+Y153)*AG153)/((AC153*AK153)*AG153),0)&lt;0,
0,
IF(
IFERROR(((U153+Y153)*AG153)/((AC153*AK153)*AG153),0)&gt;1,
1,
IFERROR(((U153+Y153)*AG153)/((AC153*AK153)*AG153),0)
)
)
)
))</f>
        <v/>
      </c>
      <c r="BF153" s="49">
        <f>IF(D153="","",IF(S153="S",
1,
IF(AC153=0,
1,
IF(
IFERROR(((U153+V153+Y153)*AG153)/((AC153*AK153)*AG153),0)&lt;0,
0,
IF(
IFERROR(((U153+V153+Y153)*AG153)/((AC153*AK153)*AG153),0)&gt;1,
1,
IFERROR(((U153+V153+Y153)*AG153)/((AC153*AK153)*AG153),0)
)
)
)
))</f>
        <v/>
      </c>
      <c r="BG153" s="50">
        <f>IF(D153="","",IF(S153="S",0,IF(AND(ISNUMBER(AC153),ISNUMBER(AM153)),IF(OR(AC153*AM153&lt;0,ISERR(AC153*AM153)),0,AC153*AM153),0)))</f>
        <v/>
      </c>
      <c r="BH153" s="50">
        <f>IF(D153="","",IF(BY153&gt;TODAY()-60,0,IF(Y153&gt;12,MAX(0,(U153+Y153)-BG153),MAX(0,U153-BG153))))</f>
        <v/>
      </c>
      <c r="BI153" s="51">
        <f>IF(D153="","",BH153*AG153)</f>
        <v/>
      </c>
      <c r="BJ153" s="51">
        <f>IF(D153="","",IF(OR(R153="A",R153="AA",R153="AAA"),BI153,0))</f>
        <v/>
      </c>
      <c r="BK153" s="51">
        <f>IF(D153="","",IF(R153="B",BI153,0))</f>
        <v/>
      </c>
      <c r="BL153" s="51">
        <f>IF(D153="","",IF(R153="C",BI153,0))</f>
        <v/>
      </c>
      <c r="BM153" s="51">
        <f>IF(D153="","",IFERROR(MAX(0,MIN(BI153/AP153,1)),0))</f>
        <v/>
      </c>
      <c r="BN153" s="52">
        <f>IF(D153="","",AB153*AG153)</f>
        <v/>
      </c>
      <c r="BO153" s="52">
        <f>IF(D153="","",(U153+V153+X153)*AG153)</f>
        <v/>
      </c>
      <c r="BP153" s="52">
        <f>IF(D153="","",(AB153*3)*AG153)</f>
        <v/>
      </c>
      <c r="BQ153" s="52">
        <f>IF(D153="","",IF(BO153-BP153&gt;0,0,BO153-BP153))</f>
        <v/>
      </c>
      <c r="BR153" s="52">
        <f>IF(D153="","",IF(BO153-BP153-BN153&gt;0,0,BO153-BP153-BN153))</f>
        <v/>
      </c>
      <c r="BS153" s="53">
        <f>IF(D153="","",IFERROR(AB153*AI153,0))</f>
        <v/>
      </c>
      <c r="BT153" s="53">
        <f>IF(D153="","",IFERROR(IF(X153&gt;12, AI153*(U153+V153+X153), AI153*(U153+V153)),0))</f>
        <v/>
      </c>
      <c r="BU153" s="53">
        <f>IF(D153="","",IFERROR(((AB153*3)*AI153),0))</f>
        <v/>
      </c>
      <c r="BV153" s="53">
        <f>IF(D153="","",IF(BT153-BU153&gt;0,0,BT153-BU153))</f>
        <v/>
      </c>
      <c r="BW153" s="53">
        <f>IF(D153="","",IF(BT153-BU153-BS153&gt;0,0,BT153-BU153-BS153))</f>
        <v/>
      </c>
      <c r="BX153" s="36">
        <f>IF(D153="","",IFERROR(VLOOKUP(D153,'produto-entrada-7'!A:M,3,0),"SEM PEDIDO"))</f>
        <v/>
      </c>
      <c r="BY153" s="36">
        <f>IF(D153="","",VLOOKUP(D153,'produto-estoque-total-7'!A:AB,25,0))</f>
        <v/>
      </c>
      <c r="BZ153" s="36">
        <f>IF(D153="","",IFERROR(VLOOKUP(D153,'produto-estoque-total-7'!A:AB,26,0)/100,0))</f>
        <v/>
      </c>
      <c r="CA153" s="36">
        <f>IF(D153="","",IFERROR(VLOOKUP(D153,'produto-estoque-total-7'!A:AB,27,0)/100,0))</f>
        <v/>
      </c>
      <c r="CB153" s="41">
        <f>IF(D153="","",V153*AF153)</f>
        <v/>
      </c>
      <c r="CC153" s="41">
        <f>IF(D153="","",V153*AI153)</f>
        <v/>
      </c>
      <c r="CD153" s="54">
        <f>IF(D153="","",VLOOKUP(D153,'produto-estoque-total-7'!A:AB,28,0))</f>
        <v/>
      </c>
    </row>
    <row r="154">
      <c r="A154" s="36">
        <f>IF(D154="","",VLOOKUP(D154,'produto-estoque-total-7'!A:AB,3,0))</f>
        <v/>
      </c>
      <c r="B154" s="1">
        <f>IF(D154="","",VLOOKUP(D154,'produto-estoque-total-7'!A:AB,12,0))</f>
        <v/>
      </c>
      <c r="C154" s="1">
        <f>IF(D154="","",VLOOKUP(D154,'produto-estoque-total-7'!A:AB,2,0))</f>
        <v/>
      </c>
      <c r="D154" s="37">
        <f>IFERROR(IF('produto-estoque-total-7'!A153="","",'produto-estoque-total-7'!A153),"")</f>
        <v/>
      </c>
      <c r="E154" s="1">
        <f>IF(D154="","",VLOOKUP(D154,'produto-estoque-total-7'!A:AB,4,0))</f>
        <v/>
      </c>
      <c r="F154" s="36">
        <f>IF(D154="","",VLOOKUP(D154,'produto-estoque-total-7'!A:AB,13,0))</f>
        <v/>
      </c>
      <c r="G154" s="1">
        <f>IF(F154="","",VLOOKUP(F154,'FORNECEDORES X COMPRADOR'!A:D,4,0))</f>
        <v/>
      </c>
      <c r="H154" s="1">
        <f>IF(F154="","",VLOOKUP(F154,'FORNECEDORES X COMPRADOR'!A:E,5,0))</f>
        <v/>
      </c>
      <c r="I154" s="36">
        <f>IF(D154="","",VLOOKUP(D154,'produto-estoque-total-7'!A:AB,15,0))</f>
        <v/>
      </c>
      <c r="J154" s="36">
        <f>IF(D154="","",VLOOKUP(D154,'produto-estoque-total-7'!A:AB,19,0))</f>
        <v/>
      </c>
      <c r="K154" s="1">
        <f>IF(D154="","",VLOOKUP(D154,'produto-estoque-total-7'!A:AB,20,0))</f>
        <v/>
      </c>
      <c r="L154" s="36">
        <f>IF(D154="","",VLOOKUP(D154,'produto-estoque-total-7'!A:AB,17,0))</f>
        <v/>
      </c>
      <c r="M154" s="1">
        <f>IF(D154="","",VLOOKUP(D154,'produto-estoque-total-7'!A:AB,18,0))</f>
        <v/>
      </c>
      <c r="N154" s="36">
        <f>IF(D154="","",VLOOKUP(D154,'produto-estoque-total-7'!A:AB,21,0))</f>
        <v/>
      </c>
      <c r="O154" s="1">
        <f>IF(D154="","",VLOOKUP(D154,'produto-estoque-total-7'!A:AB,22,0))</f>
        <v/>
      </c>
      <c r="P154" s="36">
        <f>IF(D154="","",VLOOKUP(D154,'produto-estoque-total-7'!A:AB,23,0))</f>
        <v/>
      </c>
      <c r="Q154" s="1">
        <f>IF(D154="","",VLOOKUP(D154,'produto-estoque-total-7'!A:AB,24,0))</f>
        <v/>
      </c>
      <c r="R154" s="38">
        <f>IFERROR(IF(D154="","",VLOOKUP(D154,'produto-venda-7'!B:N,13,0)),"C")</f>
        <v/>
      </c>
      <c r="S154" s="39">
        <f>IF(D154="","",VLOOKUP(D154,'produto-estoque-total-7'!A:AB,6,0))</f>
        <v/>
      </c>
      <c r="T154" s="39">
        <f>IF(D154="","",VLOOKUP(D154,'produto-estoque-total-7'!A:AB,5,0))</f>
        <v/>
      </c>
      <c r="U154" s="40">
        <f>IF(D154="","",VLOOKUP(D154,'produto-estoque-total-7'!A:AB,11,0))</f>
        <v/>
      </c>
      <c r="V154" s="41">
        <f>IF(D154="","",IFERROR(VLOOKUP(D154,'produto-entrada-7'!A:M,10,0),0))</f>
        <v/>
      </c>
      <c r="W154" s="42" t="n"/>
      <c r="X154" s="39">
        <f>IF(D154="","",VLOOKUP(D154,'produto-estoque-total-7'!A:AB,8,0))</f>
        <v/>
      </c>
      <c r="Y154" s="39">
        <f>IF(D154="","",VLOOKUP(D154,'produto-estoque-total-7'!A:AB,9,0))</f>
        <v/>
      </c>
      <c r="Z154" s="39">
        <f>IF(D154="","",VLOOKUP(D154,'produto-estoque-total-7'!A:AB,10,0))</f>
        <v/>
      </c>
      <c r="AA154" s="39">
        <f>IFERROR(IF(D154="","",VLOOKUP(D154,'produto-venda-7'!B:N,4,0)),0)</f>
        <v/>
      </c>
      <c r="AB154" s="39">
        <f>IFERROR(IF(D154="","",VLOOKUP(D154,'produto-venda-7'!B:N,5,0)),0)</f>
        <v/>
      </c>
      <c r="AC154" s="39">
        <f>IF(D154="","",IFERROR(AA154/90,0))</f>
        <v/>
      </c>
      <c r="AD154" s="36">
        <f>IF(D154="","",IFERROR(VLOOKUP(D154,'produto-entrada-7'!A:M,4,0),0))</f>
        <v/>
      </c>
      <c r="AE154" s="36">
        <f>IFERROR(IF(D154="","",VLOOKUP(D154,'produto-venda-7'!B:N,10,0)),0)</f>
        <v/>
      </c>
      <c r="AF154" s="36">
        <f>IF(D154="","",IFERROR(VLOOKUP(D154,'produto-entrada-7'!A:M,11,0),0))</f>
        <v/>
      </c>
      <c r="AG154" s="1">
        <f>IF(D154="","",IFERROR(VLOOKUP(D154,'produto-entrada-7'!A:M,12,0),0))</f>
        <v/>
      </c>
      <c r="AH154" s="1">
        <f>IF(D154="","",IFERROR(VLOOKUP(D154,'produto-entrada-7'!A:M,13,0),0))</f>
        <v/>
      </c>
      <c r="AI154" s="36">
        <f>IFERROR(IF(D154="","",VLOOKUP(D154,'produto-venda-7'!B:N,11,0)),0)</f>
        <v/>
      </c>
      <c r="AJ154" s="43">
        <f>IF(D154="","",IFERROR(AI154*AB154,0))</f>
        <v/>
      </c>
      <c r="AK154" s="44">
        <f>IFERROR(IF(D154="","",VLOOKUP(F154,'ANALISE FORNECEDOR'!$A:$I,8,0)),"")</f>
        <v/>
      </c>
      <c r="AL154" s="44">
        <f>IF(D154="","",AVERAGE(AM154,AK154))</f>
        <v/>
      </c>
      <c r="AM154" s="44">
        <f>IFERROR(IF(D154="","",VLOOKUP(F154,'ANALISE FORNECEDOR'!$A:$I,9,0)),"")</f>
        <v/>
      </c>
      <c r="AN154" s="45">
        <f>IF(D154="","",IF(Y154&gt;12,AI154*(U154+Y154),AI154*U154))</f>
        <v/>
      </c>
      <c r="AO154" s="45">
        <f>IF(D154="","",IF(Y154&gt;12,AI154*(U154+V154+Y154),AI154*(U154+V154)))</f>
        <v/>
      </c>
      <c r="AP154" s="46">
        <f>IF(D154="","",IF(Y154&gt;12,AG154*(U154+Y154),AG154*U154))</f>
        <v/>
      </c>
      <c r="AQ154" s="46">
        <f>IF(D154="","",IF(Y154&gt;12,AG154*(U154+V154+Y154),AG154*(U154+V154)))</f>
        <v/>
      </c>
      <c r="AR154" s="46">
        <f>IF(D154="","",IF(OR(R154="A",R154="AA",R154="AAA"),AP154,0))</f>
        <v/>
      </c>
      <c r="AS154" s="46">
        <f>IF(D154="","",IF(R154="B",AP154,0))</f>
        <v/>
      </c>
      <c r="AT154" s="46">
        <f>IF(D154="","",IF(R154="C",AP154,0))</f>
        <v/>
      </c>
      <c r="AU154" s="47">
        <f>IF(D154="","",IFERROR(AN154/AJ154,0))</f>
        <v/>
      </c>
      <c r="AV154" s="47">
        <f>IF(D154="","",IFERROR(((AO154)/AJ154),0))</f>
        <v/>
      </c>
      <c r="AW154" s="48">
        <f>IF(D154="","",IF(OR(S154="S",NOT(AND(ISNUMBER(AC154),ISNUMBER(AL154),AC154*AL154&gt;=0))),0,AC154*AL154))</f>
        <v/>
      </c>
      <c r="AX154" s="49">
        <f>IFERROR(IF(D154="","",AW154*AG154),0)</f>
        <v/>
      </c>
      <c r="AY154" s="48">
        <f>IF(D154="","",IF(OR(S154="S",NOT(AND(ISNUMBER(AC154),ISNUMBER(AK154),AC154*AK154&gt;=0))),0,AC154*AK154))</f>
        <v/>
      </c>
      <c r="AZ154" s="48">
        <f>IFERROR(IF(D154="","",IF(AY154=0,0,IF(((AY154)-(U154+Y154))&lt;0,0,(AY154)-U154))),0)</f>
        <v/>
      </c>
      <c r="BA154" s="49">
        <f>IF(D154="","",AZ154*AG154)</f>
        <v/>
      </c>
      <c r="BB154" s="49">
        <f>IF(D154="","",IF(OR(R154="A",R154="AA",R154="AAA"),BA154,0))</f>
        <v/>
      </c>
      <c r="BC154" s="49">
        <f>IF(D154="","",IF(R154="B",BA154,0))</f>
        <v/>
      </c>
      <c r="BD154" s="49">
        <f>IF(D154="","",IF(R154="B",BA154,0))</f>
        <v/>
      </c>
      <c r="BE154" s="49">
        <f>IF(D154="","",IF(S154="S",
1,
IF(AC154=0,
1,
IF(
IFERROR(((U154+Y154)*AG154)/((AC154*AK154)*AG154),0)&lt;0,
0,
IF(
IFERROR(((U154+Y154)*AG154)/((AC154*AK154)*AG154),0)&gt;1,
1,
IFERROR(((U154+Y154)*AG154)/((AC154*AK154)*AG154),0)
)
)
)
))</f>
        <v/>
      </c>
      <c r="BF154" s="49">
        <f>IF(D154="","",IF(S154="S",
1,
IF(AC154=0,
1,
IF(
IFERROR(((U154+V154+Y154)*AG154)/((AC154*AK154)*AG154),0)&lt;0,
0,
IF(
IFERROR(((U154+V154+Y154)*AG154)/((AC154*AK154)*AG154),0)&gt;1,
1,
IFERROR(((U154+V154+Y154)*AG154)/((AC154*AK154)*AG154),0)
)
)
)
))</f>
        <v/>
      </c>
      <c r="BG154" s="50">
        <f>IF(D154="","",IF(S154="S",0,IF(AND(ISNUMBER(AC154),ISNUMBER(AM154)),IF(OR(AC154*AM154&lt;0,ISERR(AC154*AM154)),0,AC154*AM154),0)))</f>
        <v/>
      </c>
      <c r="BH154" s="50">
        <f>IF(D154="","",IF(BY154&gt;TODAY()-60,0,IF(Y154&gt;12,MAX(0,(U154+Y154)-BG154),MAX(0,U154-BG154))))</f>
        <v/>
      </c>
      <c r="BI154" s="51">
        <f>IF(D154="","",BH154*AG154)</f>
        <v/>
      </c>
      <c r="BJ154" s="51">
        <f>IF(D154="","",IF(OR(R154="A",R154="AA",R154="AAA"),BI154,0))</f>
        <v/>
      </c>
      <c r="BK154" s="51">
        <f>IF(D154="","",IF(R154="B",BI154,0))</f>
        <v/>
      </c>
      <c r="BL154" s="51">
        <f>IF(D154="","",IF(R154="C",BI154,0))</f>
        <v/>
      </c>
      <c r="BM154" s="51">
        <f>IF(D154="","",IFERROR(MAX(0,MIN(BI154/AP154,1)),0))</f>
        <v/>
      </c>
      <c r="BN154" s="52">
        <f>IF(D154="","",AB154*AG154)</f>
        <v/>
      </c>
      <c r="BO154" s="52">
        <f>IF(D154="","",(U154+V154+X154)*AG154)</f>
        <v/>
      </c>
      <c r="BP154" s="52">
        <f>IF(D154="","",(AB154*3)*AG154)</f>
        <v/>
      </c>
      <c r="BQ154" s="52">
        <f>IF(D154="","",IF(BO154-BP154&gt;0,0,BO154-BP154))</f>
        <v/>
      </c>
      <c r="BR154" s="52">
        <f>IF(D154="","",IF(BO154-BP154-BN154&gt;0,0,BO154-BP154-BN154))</f>
        <v/>
      </c>
      <c r="BS154" s="53">
        <f>IF(D154="","",IFERROR(AB154*AI154,0))</f>
        <v/>
      </c>
      <c r="BT154" s="53">
        <f>IF(D154="","",IFERROR(IF(X154&gt;12, AI154*(U154+V154+X154), AI154*(U154+V154)),0))</f>
        <v/>
      </c>
      <c r="BU154" s="53">
        <f>IF(D154="","",IFERROR(((AB154*3)*AI154),0))</f>
        <v/>
      </c>
      <c r="BV154" s="53">
        <f>IF(D154="","",IF(BT154-BU154&gt;0,0,BT154-BU154))</f>
        <v/>
      </c>
      <c r="BW154" s="53">
        <f>IF(D154="","",IF(BT154-BU154-BS154&gt;0,0,BT154-BU154-BS154))</f>
        <v/>
      </c>
      <c r="BX154" s="36">
        <f>IF(D154="","",IFERROR(VLOOKUP(D154,'produto-entrada-7'!A:M,3,0),"SEM PEDIDO"))</f>
        <v/>
      </c>
      <c r="BY154" s="36">
        <f>IF(D154="","",VLOOKUP(D154,'produto-estoque-total-7'!A:AB,25,0))</f>
        <v/>
      </c>
      <c r="BZ154" s="36">
        <f>IF(D154="","",IFERROR(VLOOKUP(D154,'produto-estoque-total-7'!A:AB,26,0)/100,0))</f>
        <v/>
      </c>
      <c r="CA154" s="36">
        <f>IF(D154="","",IFERROR(VLOOKUP(D154,'produto-estoque-total-7'!A:AB,27,0)/100,0))</f>
        <v/>
      </c>
      <c r="CB154" s="41">
        <f>IF(D154="","",V154*AF154)</f>
        <v/>
      </c>
      <c r="CC154" s="41">
        <f>IF(D154="","",V154*AI154)</f>
        <v/>
      </c>
      <c r="CD154" s="54">
        <f>IF(D154="","",VLOOKUP(D154,'produto-estoque-total-7'!A:AB,28,0))</f>
        <v/>
      </c>
    </row>
    <row r="155">
      <c r="A155" s="36">
        <f>IF(D155="","",VLOOKUP(D155,'produto-estoque-total-7'!A:AB,3,0))</f>
        <v/>
      </c>
      <c r="B155" s="1">
        <f>IF(D155="","",VLOOKUP(D155,'produto-estoque-total-7'!A:AB,12,0))</f>
        <v/>
      </c>
      <c r="C155" s="1">
        <f>IF(D155="","",VLOOKUP(D155,'produto-estoque-total-7'!A:AB,2,0))</f>
        <v/>
      </c>
      <c r="D155" s="37">
        <f>IFERROR(IF('produto-estoque-total-7'!A154="","",'produto-estoque-total-7'!A154),"")</f>
        <v/>
      </c>
      <c r="E155" s="1">
        <f>IF(D155="","",VLOOKUP(D155,'produto-estoque-total-7'!A:AB,4,0))</f>
        <v/>
      </c>
      <c r="F155" s="36">
        <f>IF(D155="","",VLOOKUP(D155,'produto-estoque-total-7'!A:AB,13,0))</f>
        <v/>
      </c>
      <c r="G155" s="1">
        <f>IF(F155="","",VLOOKUP(F155,'FORNECEDORES X COMPRADOR'!A:D,4,0))</f>
        <v/>
      </c>
      <c r="H155" s="1">
        <f>IF(F155="","",VLOOKUP(F155,'FORNECEDORES X COMPRADOR'!A:E,5,0))</f>
        <v/>
      </c>
      <c r="I155" s="36">
        <f>IF(D155="","",VLOOKUP(D155,'produto-estoque-total-7'!A:AB,15,0))</f>
        <v/>
      </c>
      <c r="J155" s="36">
        <f>IF(D155="","",VLOOKUP(D155,'produto-estoque-total-7'!A:AB,19,0))</f>
        <v/>
      </c>
      <c r="K155" s="1">
        <f>IF(D155="","",VLOOKUP(D155,'produto-estoque-total-7'!A:AB,20,0))</f>
        <v/>
      </c>
      <c r="L155" s="36">
        <f>IF(D155="","",VLOOKUP(D155,'produto-estoque-total-7'!A:AB,17,0))</f>
        <v/>
      </c>
      <c r="M155" s="1">
        <f>IF(D155="","",VLOOKUP(D155,'produto-estoque-total-7'!A:AB,18,0))</f>
        <v/>
      </c>
      <c r="N155" s="36">
        <f>IF(D155="","",VLOOKUP(D155,'produto-estoque-total-7'!A:AB,21,0))</f>
        <v/>
      </c>
      <c r="O155" s="1">
        <f>IF(D155="","",VLOOKUP(D155,'produto-estoque-total-7'!A:AB,22,0))</f>
        <v/>
      </c>
      <c r="P155" s="36">
        <f>IF(D155="","",VLOOKUP(D155,'produto-estoque-total-7'!A:AB,23,0))</f>
        <v/>
      </c>
      <c r="Q155" s="1">
        <f>IF(D155="","",VLOOKUP(D155,'produto-estoque-total-7'!A:AB,24,0))</f>
        <v/>
      </c>
      <c r="R155" s="38">
        <f>IFERROR(IF(D155="","",VLOOKUP(D155,'produto-venda-7'!B:N,13,0)),"C")</f>
        <v/>
      </c>
      <c r="S155" s="39">
        <f>IF(D155="","",VLOOKUP(D155,'produto-estoque-total-7'!A:AB,6,0))</f>
        <v/>
      </c>
      <c r="T155" s="39">
        <f>IF(D155="","",VLOOKUP(D155,'produto-estoque-total-7'!A:AB,5,0))</f>
        <v/>
      </c>
      <c r="U155" s="40">
        <f>IF(D155="","",VLOOKUP(D155,'produto-estoque-total-7'!A:AB,11,0))</f>
        <v/>
      </c>
      <c r="V155" s="41">
        <f>IF(D155="","",IFERROR(VLOOKUP(D155,'produto-entrada-7'!A:M,10,0),0))</f>
        <v/>
      </c>
      <c r="W155" s="42" t="n"/>
      <c r="X155" s="39">
        <f>IF(D155="","",VLOOKUP(D155,'produto-estoque-total-7'!A:AB,8,0))</f>
        <v/>
      </c>
      <c r="Y155" s="39">
        <f>IF(D155="","",VLOOKUP(D155,'produto-estoque-total-7'!A:AB,9,0))</f>
        <v/>
      </c>
      <c r="Z155" s="39">
        <f>IF(D155="","",VLOOKUP(D155,'produto-estoque-total-7'!A:AB,10,0))</f>
        <v/>
      </c>
      <c r="AA155" s="39">
        <f>IFERROR(IF(D155="","",VLOOKUP(D155,'produto-venda-7'!B:N,4,0)),0)</f>
        <v/>
      </c>
      <c r="AB155" s="39">
        <f>IFERROR(IF(D155="","",VLOOKUP(D155,'produto-venda-7'!B:N,5,0)),0)</f>
        <v/>
      </c>
      <c r="AC155" s="39">
        <f>IF(D155="","",IFERROR(AA155/90,0))</f>
        <v/>
      </c>
      <c r="AD155" s="36">
        <f>IF(D155="","",IFERROR(VLOOKUP(D155,'produto-entrada-7'!A:M,4,0),0))</f>
        <v/>
      </c>
      <c r="AE155" s="36">
        <f>IFERROR(IF(D155="","",VLOOKUP(D155,'produto-venda-7'!B:N,10,0)),0)</f>
        <v/>
      </c>
      <c r="AF155" s="36">
        <f>IF(D155="","",IFERROR(VLOOKUP(D155,'produto-entrada-7'!A:M,11,0),0))</f>
        <v/>
      </c>
      <c r="AG155" s="1">
        <f>IF(D155="","",IFERROR(VLOOKUP(D155,'produto-entrada-7'!A:M,12,0),0))</f>
        <v/>
      </c>
      <c r="AH155" s="1">
        <f>IF(D155="","",IFERROR(VLOOKUP(D155,'produto-entrada-7'!A:M,13,0),0))</f>
        <v/>
      </c>
      <c r="AI155" s="36">
        <f>IFERROR(IF(D155="","",VLOOKUP(D155,'produto-venda-7'!B:N,11,0)),0)</f>
        <v/>
      </c>
      <c r="AJ155" s="43">
        <f>IF(D155="","",IFERROR(AI155*AB155,0))</f>
        <v/>
      </c>
      <c r="AK155" s="44">
        <f>IFERROR(IF(D155="","",VLOOKUP(F155,'ANALISE FORNECEDOR'!$A:$I,8,0)),"")</f>
        <v/>
      </c>
      <c r="AL155" s="44">
        <f>IF(D155="","",AVERAGE(AM155,AK155))</f>
        <v/>
      </c>
      <c r="AM155" s="44">
        <f>IFERROR(IF(D155="","",VLOOKUP(F155,'ANALISE FORNECEDOR'!$A:$I,9,0)),"")</f>
        <v/>
      </c>
      <c r="AN155" s="45">
        <f>IF(D155="","",IF(Y155&gt;12,AI155*(U155+Y155),AI155*U155))</f>
        <v/>
      </c>
      <c r="AO155" s="45">
        <f>IF(D155="","",IF(Y155&gt;12,AI155*(U155+V155+Y155),AI155*(U155+V155)))</f>
        <v/>
      </c>
      <c r="AP155" s="46">
        <f>IF(D155="","",IF(Y155&gt;12,AG155*(U155+Y155),AG155*U155))</f>
        <v/>
      </c>
      <c r="AQ155" s="46">
        <f>IF(D155="","",IF(Y155&gt;12,AG155*(U155+V155+Y155),AG155*(U155+V155)))</f>
        <v/>
      </c>
      <c r="AR155" s="46">
        <f>IF(D155="","",IF(OR(R155="A",R155="AA",R155="AAA"),AP155,0))</f>
        <v/>
      </c>
      <c r="AS155" s="46">
        <f>IF(D155="","",IF(R155="B",AP155,0))</f>
        <v/>
      </c>
      <c r="AT155" s="46">
        <f>IF(D155="","",IF(R155="C",AP155,0))</f>
        <v/>
      </c>
      <c r="AU155" s="47">
        <f>IF(D155="","",IFERROR(AN155/AJ155,0))</f>
        <v/>
      </c>
      <c r="AV155" s="47">
        <f>IF(D155="","",IFERROR(((AO155)/AJ155),0))</f>
        <v/>
      </c>
      <c r="AW155" s="48">
        <f>IF(D155="","",IF(OR(S155="S",NOT(AND(ISNUMBER(AC155),ISNUMBER(AL155),AC155*AL155&gt;=0))),0,AC155*AL155))</f>
        <v/>
      </c>
      <c r="AX155" s="49">
        <f>IFERROR(IF(D155="","",AW155*AG155),0)</f>
        <v/>
      </c>
      <c r="AY155" s="48">
        <f>IF(D155="","",IF(OR(S155="S",NOT(AND(ISNUMBER(AC155),ISNUMBER(AK155),AC155*AK155&gt;=0))),0,AC155*AK155))</f>
        <v/>
      </c>
      <c r="AZ155" s="48">
        <f>IFERROR(IF(D155="","",IF(AY155=0,0,IF(((AY155)-(U155+Y155))&lt;0,0,(AY155)-U155))),0)</f>
        <v/>
      </c>
      <c r="BA155" s="49">
        <f>IF(D155="","",AZ155*AG155)</f>
        <v/>
      </c>
      <c r="BB155" s="49">
        <f>IF(D155="","",IF(OR(R155="A",R155="AA",R155="AAA"),BA155,0))</f>
        <v/>
      </c>
      <c r="BC155" s="49">
        <f>IF(D155="","",IF(R155="B",BA155,0))</f>
        <v/>
      </c>
      <c r="BD155" s="49">
        <f>IF(D155="","",IF(R155="B",BA155,0))</f>
        <v/>
      </c>
      <c r="BE155" s="49">
        <f>IF(D155="","",IF(S155="S",
1,
IF(AC155=0,
1,
IF(
IFERROR(((U155+Y155)*AG155)/((AC155*AK155)*AG155),0)&lt;0,
0,
IF(
IFERROR(((U155+Y155)*AG155)/((AC155*AK155)*AG155),0)&gt;1,
1,
IFERROR(((U155+Y155)*AG155)/((AC155*AK155)*AG155),0)
)
)
)
))</f>
        <v/>
      </c>
      <c r="BF155" s="49">
        <f>IF(D155="","",IF(S155="S",
1,
IF(AC155=0,
1,
IF(
IFERROR(((U155+V155+Y155)*AG155)/((AC155*AK155)*AG155),0)&lt;0,
0,
IF(
IFERROR(((U155+V155+Y155)*AG155)/((AC155*AK155)*AG155),0)&gt;1,
1,
IFERROR(((U155+V155+Y155)*AG155)/((AC155*AK155)*AG155),0)
)
)
)
))</f>
        <v/>
      </c>
      <c r="BG155" s="50">
        <f>IF(D155="","",IF(S155="S",0,IF(AND(ISNUMBER(AC155),ISNUMBER(AM155)),IF(OR(AC155*AM155&lt;0,ISERR(AC155*AM155)),0,AC155*AM155),0)))</f>
        <v/>
      </c>
      <c r="BH155" s="50">
        <f>IF(D155="","",IF(BY155&gt;TODAY()-60,0,IF(Y155&gt;12,MAX(0,(U155+Y155)-BG155),MAX(0,U155-BG155))))</f>
        <v/>
      </c>
      <c r="BI155" s="51">
        <f>IF(D155="","",BH155*AG155)</f>
        <v/>
      </c>
      <c r="BJ155" s="51">
        <f>IF(D155="","",IF(OR(R155="A",R155="AA",R155="AAA"),BI155,0))</f>
        <v/>
      </c>
      <c r="BK155" s="51">
        <f>IF(D155="","",IF(R155="B",BI155,0))</f>
        <v/>
      </c>
      <c r="BL155" s="51">
        <f>IF(D155="","",IF(R155="C",BI155,0))</f>
        <v/>
      </c>
      <c r="BM155" s="51">
        <f>IF(D155="","",IFERROR(MAX(0,MIN(BI155/AP155,1)),0))</f>
        <v/>
      </c>
      <c r="BN155" s="52">
        <f>IF(D155="","",AB155*AG155)</f>
        <v/>
      </c>
      <c r="BO155" s="52">
        <f>IF(D155="","",(U155+V155+X155)*AG155)</f>
        <v/>
      </c>
      <c r="BP155" s="52">
        <f>IF(D155="","",(AB155*3)*AG155)</f>
        <v/>
      </c>
      <c r="BQ155" s="52">
        <f>IF(D155="","",IF(BO155-BP155&gt;0,0,BO155-BP155))</f>
        <v/>
      </c>
      <c r="BR155" s="52">
        <f>IF(D155="","",IF(BO155-BP155-BN155&gt;0,0,BO155-BP155-BN155))</f>
        <v/>
      </c>
      <c r="BS155" s="53">
        <f>IF(D155="","",IFERROR(AB155*AI155,0))</f>
        <v/>
      </c>
      <c r="BT155" s="53">
        <f>IF(D155="","",IFERROR(IF(X155&gt;12, AI155*(U155+V155+X155), AI155*(U155+V155)),0))</f>
        <v/>
      </c>
      <c r="BU155" s="53">
        <f>IF(D155="","",IFERROR(((AB155*3)*AI155),0))</f>
        <v/>
      </c>
      <c r="BV155" s="53">
        <f>IF(D155="","",IF(BT155-BU155&gt;0,0,BT155-BU155))</f>
        <v/>
      </c>
      <c r="BW155" s="53">
        <f>IF(D155="","",IF(BT155-BU155-BS155&gt;0,0,BT155-BU155-BS155))</f>
        <v/>
      </c>
      <c r="BX155" s="36">
        <f>IF(D155="","",IFERROR(VLOOKUP(D155,'produto-entrada-7'!A:M,3,0),"SEM PEDIDO"))</f>
        <v/>
      </c>
      <c r="BY155" s="36">
        <f>IF(D155="","",VLOOKUP(D155,'produto-estoque-total-7'!A:AB,25,0))</f>
        <v/>
      </c>
      <c r="BZ155" s="36">
        <f>IF(D155="","",IFERROR(VLOOKUP(D155,'produto-estoque-total-7'!A:AB,26,0)/100,0))</f>
        <v/>
      </c>
      <c r="CA155" s="36">
        <f>IF(D155="","",IFERROR(VLOOKUP(D155,'produto-estoque-total-7'!A:AB,27,0)/100,0))</f>
        <v/>
      </c>
      <c r="CB155" s="41">
        <f>IF(D155="","",V155*AF155)</f>
        <v/>
      </c>
      <c r="CC155" s="41">
        <f>IF(D155="","",V155*AI155)</f>
        <v/>
      </c>
      <c r="CD155" s="54">
        <f>IF(D155="","",VLOOKUP(D155,'produto-estoque-total-7'!A:AB,28,0))</f>
        <v/>
      </c>
    </row>
    <row r="156">
      <c r="A156" s="36">
        <f>IF(D156="","",VLOOKUP(D156,'produto-estoque-total-7'!A:AB,3,0))</f>
        <v/>
      </c>
      <c r="B156" s="1">
        <f>IF(D156="","",VLOOKUP(D156,'produto-estoque-total-7'!A:AB,12,0))</f>
        <v/>
      </c>
      <c r="C156" s="1">
        <f>IF(D156="","",VLOOKUP(D156,'produto-estoque-total-7'!A:AB,2,0))</f>
        <v/>
      </c>
      <c r="D156" s="37">
        <f>IFERROR(IF('produto-estoque-total-7'!A155="","",'produto-estoque-total-7'!A155),"")</f>
        <v/>
      </c>
      <c r="E156" s="1">
        <f>IF(D156="","",VLOOKUP(D156,'produto-estoque-total-7'!A:AB,4,0))</f>
        <v/>
      </c>
      <c r="F156" s="36">
        <f>IF(D156="","",VLOOKUP(D156,'produto-estoque-total-7'!A:AB,13,0))</f>
        <v/>
      </c>
      <c r="G156" s="1">
        <f>IF(F156="","",VLOOKUP(F156,'FORNECEDORES X COMPRADOR'!A:D,4,0))</f>
        <v/>
      </c>
      <c r="H156" s="1">
        <f>IF(F156="","",VLOOKUP(F156,'FORNECEDORES X COMPRADOR'!A:E,5,0))</f>
        <v/>
      </c>
      <c r="I156" s="36">
        <f>IF(D156="","",VLOOKUP(D156,'produto-estoque-total-7'!A:AB,15,0))</f>
        <v/>
      </c>
      <c r="J156" s="36">
        <f>IF(D156="","",VLOOKUP(D156,'produto-estoque-total-7'!A:AB,19,0))</f>
        <v/>
      </c>
      <c r="K156" s="1">
        <f>IF(D156="","",VLOOKUP(D156,'produto-estoque-total-7'!A:AB,20,0))</f>
        <v/>
      </c>
      <c r="L156" s="36">
        <f>IF(D156="","",VLOOKUP(D156,'produto-estoque-total-7'!A:AB,17,0))</f>
        <v/>
      </c>
      <c r="M156" s="1">
        <f>IF(D156="","",VLOOKUP(D156,'produto-estoque-total-7'!A:AB,18,0))</f>
        <v/>
      </c>
      <c r="N156" s="36">
        <f>IF(D156="","",VLOOKUP(D156,'produto-estoque-total-7'!A:AB,21,0))</f>
        <v/>
      </c>
      <c r="O156" s="1">
        <f>IF(D156="","",VLOOKUP(D156,'produto-estoque-total-7'!A:AB,22,0))</f>
        <v/>
      </c>
      <c r="P156" s="36">
        <f>IF(D156="","",VLOOKUP(D156,'produto-estoque-total-7'!A:AB,23,0))</f>
        <v/>
      </c>
      <c r="Q156" s="1">
        <f>IF(D156="","",VLOOKUP(D156,'produto-estoque-total-7'!A:AB,24,0))</f>
        <v/>
      </c>
      <c r="R156" s="38">
        <f>IFERROR(IF(D156="","",VLOOKUP(D156,'produto-venda-7'!B:N,13,0)),"C")</f>
        <v/>
      </c>
      <c r="S156" s="39">
        <f>IF(D156="","",VLOOKUP(D156,'produto-estoque-total-7'!A:AB,6,0))</f>
        <v/>
      </c>
      <c r="T156" s="39">
        <f>IF(D156="","",VLOOKUP(D156,'produto-estoque-total-7'!A:AB,5,0))</f>
        <v/>
      </c>
      <c r="U156" s="40">
        <f>IF(D156="","",VLOOKUP(D156,'produto-estoque-total-7'!A:AB,11,0))</f>
        <v/>
      </c>
      <c r="V156" s="41">
        <f>IF(D156="","",IFERROR(VLOOKUP(D156,'produto-entrada-7'!A:M,10,0),0))</f>
        <v/>
      </c>
      <c r="W156" s="42" t="n"/>
      <c r="X156" s="39">
        <f>IF(D156="","",VLOOKUP(D156,'produto-estoque-total-7'!A:AB,8,0))</f>
        <v/>
      </c>
      <c r="Y156" s="39">
        <f>IF(D156="","",VLOOKUP(D156,'produto-estoque-total-7'!A:AB,9,0))</f>
        <v/>
      </c>
      <c r="Z156" s="39">
        <f>IF(D156="","",VLOOKUP(D156,'produto-estoque-total-7'!A:AB,10,0))</f>
        <v/>
      </c>
      <c r="AA156" s="39">
        <f>IFERROR(IF(D156="","",VLOOKUP(D156,'produto-venda-7'!B:N,4,0)),0)</f>
        <v/>
      </c>
      <c r="AB156" s="39">
        <f>IFERROR(IF(D156="","",VLOOKUP(D156,'produto-venda-7'!B:N,5,0)),0)</f>
        <v/>
      </c>
      <c r="AC156" s="39">
        <f>IF(D156="","",IFERROR(AA156/90,0))</f>
        <v/>
      </c>
      <c r="AD156" s="36">
        <f>IF(D156="","",IFERROR(VLOOKUP(D156,'produto-entrada-7'!A:M,4,0),0))</f>
        <v/>
      </c>
      <c r="AE156" s="36">
        <f>IFERROR(IF(D156="","",VLOOKUP(D156,'produto-venda-7'!B:N,10,0)),0)</f>
        <v/>
      </c>
      <c r="AF156" s="36">
        <f>IF(D156="","",IFERROR(VLOOKUP(D156,'produto-entrada-7'!A:M,11,0),0))</f>
        <v/>
      </c>
      <c r="AG156" s="1">
        <f>IF(D156="","",IFERROR(VLOOKUP(D156,'produto-entrada-7'!A:M,12,0),0))</f>
        <v/>
      </c>
      <c r="AH156" s="1">
        <f>IF(D156="","",IFERROR(VLOOKUP(D156,'produto-entrada-7'!A:M,13,0),0))</f>
        <v/>
      </c>
      <c r="AI156" s="36">
        <f>IFERROR(IF(D156="","",VLOOKUP(D156,'produto-venda-7'!B:N,11,0)),0)</f>
        <v/>
      </c>
      <c r="AJ156" s="43">
        <f>IF(D156="","",IFERROR(AI156*AB156,0))</f>
        <v/>
      </c>
      <c r="AK156" s="44">
        <f>IFERROR(IF(D156="","",VLOOKUP(F156,'ANALISE FORNECEDOR'!$A:$I,8,0)),"")</f>
        <v/>
      </c>
      <c r="AL156" s="44">
        <f>IF(D156="","",AVERAGE(AM156,AK156))</f>
        <v/>
      </c>
      <c r="AM156" s="44">
        <f>IFERROR(IF(D156="","",VLOOKUP(F156,'ANALISE FORNECEDOR'!$A:$I,9,0)),"")</f>
        <v/>
      </c>
      <c r="AN156" s="45">
        <f>IF(D156="","",IF(Y156&gt;12,AI156*(U156+Y156),AI156*U156))</f>
        <v/>
      </c>
      <c r="AO156" s="45">
        <f>IF(D156="","",IF(Y156&gt;12,AI156*(U156+V156+Y156),AI156*(U156+V156)))</f>
        <v/>
      </c>
      <c r="AP156" s="46">
        <f>IF(D156="","",IF(Y156&gt;12,AG156*(U156+Y156),AG156*U156))</f>
        <v/>
      </c>
      <c r="AQ156" s="46">
        <f>IF(D156="","",IF(Y156&gt;12,AG156*(U156+V156+Y156),AG156*(U156+V156)))</f>
        <v/>
      </c>
      <c r="AR156" s="46">
        <f>IF(D156="","",IF(OR(R156="A",R156="AA",R156="AAA"),AP156,0))</f>
        <v/>
      </c>
      <c r="AS156" s="46">
        <f>IF(D156="","",IF(R156="B",AP156,0))</f>
        <v/>
      </c>
      <c r="AT156" s="46">
        <f>IF(D156="","",IF(R156="C",AP156,0))</f>
        <v/>
      </c>
      <c r="AU156" s="47">
        <f>IF(D156="","",IFERROR(AN156/AJ156,0))</f>
        <v/>
      </c>
      <c r="AV156" s="47">
        <f>IF(D156="","",IFERROR(((AO156)/AJ156),0))</f>
        <v/>
      </c>
      <c r="AW156" s="48">
        <f>IF(D156="","",IF(OR(S156="S",NOT(AND(ISNUMBER(AC156),ISNUMBER(AL156),AC156*AL156&gt;=0))),0,AC156*AL156))</f>
        <v/>
      </c>
      <c r="AX156" s="49">
        <f>IFERROR(IF(D156="","",AW156*AG156),0)</f>
        <v/>
      </c>
      <c r="AY156" s="48">
        <f>IF(D156="","",IF(OR(S156="S",NOT(AND(ISNUMBER(AC156),ISNUMBER(AK156),AC156*AK156&gt;=0))),0,AC156*AK156))</f>
        <v/>
      </c>
      <c r="AZ156" s="48">
        <f>IFERROR(IF(D156="","",IF(AY156=0,0,IF(((AY156)-(U156+Y156))&lt;0,0,(AY156)-U156))),0)</f>
        <v/>
      </c>
      <c r="BA156" s="49">
        <f>IF(D156="","",AZ156*AG156)</f>
        <v/>
      </c>
      <c r="BB156" s="49">
        <f>IF(D156="","",IF(OR(R156="A",R156="AA",R156="AAA"),BA156,0))</f>
        <v/>
      </c>
      <c r="BC156" s="49">
        <f>IF(D156="","",IF(R156="B",BA156,0))</f>
        <v/>
      </c>
      <c r="BD156" s="49">
        <f>IF(D156="","",IF(R156="B",BA156,0))</f>
        <v/>
      </c>
      <c r="BE156" s="49">
        <f>IF(D156="","",IF(S156="S",
1,
IF(AC156=0,
1,
IF(
IFERROR(((U156+Y156)*AG156)/((AC156*AK156)*AG156),0)&lt;0,
0,
IF(
IFERROR(((U156+Y156)*AG156)/((AC156*AK156)*AG156),0)&gt;1,
1,
IFERROR(((U156+Y156)*AG156)/((AC156*AK156)*AG156),0)
)
)
)
))</f>
        <v/>
      </c>
      <c r="BF156" s="49">
        <f>IF(D156="","",IF(S156="S",
1,
IF(AC156=0,
1,
IF(
IFERROR(((U156+V156+Y156)*AG156)/((AC156*AK156)*AG156),0)&lt;0,
0,
IF(
IFERROR(((U156+V156+Y156)*AG156)/((AC156*AK156)*AG156),0)&gt;1,
1,
IFERROR(((U156+V156+Y156)*AG156)/((AC156*AK156)*AG156),0)
)
)
)
))</f>
        <v/>
      </c>
      <c r="BG156" s="50">
        <f>IF(D156="","",IF(S156="S",0,IF(AND(ISNUMBER(AC156),ISNUMBER(AM156)),IF(OR(AC156*AM156&lt;0,ISERR(AC156*AM156)),0,AC156*AM156),0)))</f>
        <v/>
      </c>
      <c r="BH156" s="50">
        <f>IF(D156="","",IF(BY156&gt;TODAY()-60,0,IF(Y156&gt;12,MAX(0,(U156+Y156)-BG156),MAX(0,U156-BG156))))</f>
        <v/>
      </c>
      <c r="BI156" s="51">
        <f>IF(D156="","",BH156*AG156)</f>
        <v/>
      </c>
      <c r="BJ156" s="51">
        <f>IF(D156="","",IF(OR(R156="A",R156="AA",R156="AAA"),BI156,0))</f>
        <v/>
      </c>
      <c r="BK156" s="51">
        <f>IF(D156="","",IF(R156="B",BI156,0))</f>
        <v/>
      </c>
      <c r="BL156" s="51">
        <f>IF(D156="","",IF(R156="C",BI156,0))</f>
        <v/>
      </c>
      <c r="BM156" s="51">
        <f>IF(D156="","",IFERROR(MAX(0,MIN(BI156/AP156,1)),0))</f>
        <v/>
      </c>
      <c r="BN156" s="52">
        <f>IF(D156="","",AB156*AG156)</f>
        <v/>
      </c>
      <c r="BO156" s="52">
        <f>IF(D156="","",(U156+V156+X156)*AG156)</f>
        <v/>
      </c>
      <c r="BP156" s="52">
        <f>IF(D156="","",(AB156*3)*AG156)</f>
        <v/>
      </c>
      <c r="BQ156" s="52">
        <f>IF(D156="","",IF(BO156-BP156&gt;0,0,BO156-BP156))</f>
        <v/>
      </c>
      <c r="BR156" s="52">
        <f>IF(D156="","",IF(BO156-BP156-BN156&gt;0,0,BO156-BP156-BN156))</f>
        <v/>
      </c>
      <c r="BS156" s="53">
        <f>IF(D156="","",IFERROR(AB156*AI156,0))</f>
        <v/>
      </c>
      <c r="BT156" s="53">
        <f>IF(D156="","",IFERROR(IF(X156&gt;12, AI156*(U156+V156+X156), AI156*(U156+V156)),0))</f>
        <v/>
      </c>
      <c r="BU156" s="53">
        <f>IF(D156="","",IFERROR(((AB156*3)*AI156),0))</f>
        <v/>
      </c>
      <c r="BV156" s="53">
        <f>IF(D156="","",IF(BT156-BU156&gt;0,0,BT156-BU156))</f>
        <v/>
      </c>
      <c r="BW156" s="53">
        <f>IF(D156="","",IF(BT156-BU156-BS156&gt;0,0,BT156-BU156-BS156))</f>
        <v/>
      </c>
      <c r="BX156" s="36">
        <f>IF(D156="","",IFERROR(VLOOKUP(D156,'produto-entrada-7'!A:M,3,0),"SEM PEDIDO"))</f>
        <v/>
      </c>
      <c r="BY156" s="36">
        <f>IF(D156="","",VLOOKUP(D156,'produto-estoque-total-7'!A:AB,25,0))</f>
        <v/>
      </c>
      <c r="BZ156" s="36">
        <f>IF(D156="","",IFERROR(VLOOKUP(D156,'produto-estoque-total-7'!A:AB,26,0)/100,0))</f>
        <v/>
      </c>
      <c r="CA156" s="36">
        <f>IF(D156="","",IFERROR(VLOOKUP(D156,'produto-estoque-total-7'!A:AB,27,0)/100,0))</f>
        <v/>
      </c>
      <c r="CB156" s="41">
        <f>IF(D156="","",V156*AF156)</f>
        <v/>
      </c>
      <c r="CC156" s="41">
        <f>IF(D156="","",V156*AI156)</f>
        <v/>
      </c>
      <c r="CD156" s="54">
        <f>IF(D156="","",VLOOKUP(D156,'produto-estoque-total-7'!A:AB,28,0))</f>
        <v/>
      </c>
    </row>
    <row r="157">
      <c r="A157" s="36">
        <f>IF(D157="","",VLOOKUP(D157,'produto-estoque-total-7'!A:AB,3,0))</f>
        <v/>
      </c>
      <c r="B157" s="1">
        <f>IF(D157="","",VLOOKUP(D157,'produto-estoque-total-7'!A:AB,12,0))</f>
        <v/>
      </c>
      <c r="C157" s="1">
        <f>IF(D157="","",VLOOKUP(D157,'produto-estoque-total-7'!A:AB,2,0))</f>
        <v/>
      </c>
      <c r="D157" s="37">
        <f>IFERROR(IF('produto-estoque-total-7'!A156="","",'produto-estoque-total-7'!A156),"")</f>
        <v/>
      </c>
      <c r="E157" s="1">
        <f>IF(D157="","",VLOOKUP(D157,'produto-estoque-total-7'!A:AB,4,0))</f>
        <v/>
      </c>
      <c r="F157" s="36">
        <f>IF(D157="","",VLOOKUP(D157,'produto-estoque-total-7'!A:AB,13,0))</f>
        <v/>
      </c>
      <c r="G157" s="1">
        <f>IF(F157="","",VLOOKUP(F157,'FORNECEDORES X COMPRADOR'!A:D,4,0))</f>
        <v/>
      </c>
      <c r="H157" s="1">
        <f>IF(F157="","",VLOOKUP(F157,'FORNECEDORES X COMPRADOR'!A:E,5,0))</f>
        <v/>
      </c>
      <c r="I157" s="36">
        <f>IF(D157="","",VLOOKUP(D157,'produto-estoque-total-7'!A:AB,15,0))</f>
        <v/>
      </c>
      <c r="J157" s="36">
        <f>IF(D157="","",VLOOKUP(D157,'produto-estoque-total-7'!A:AB,19,0))</f>
        <v/>
      </c>
      <c r="K157" s="1">
        <f>IF(D157="","",VLOOKUP(D157,'produto-estoque-total-7'!A:AB,20,0))</f>
        <v/>
      </c>
      <c r="L157" s="36">
        <f>IF(D157="","",VLOOKUP(D157,'produto-estoque-total-7'!A:AB,17,0))</f>
        <v/>
      </c>
      <c r="M157" s="1">
        <f>IF(D157="","",VLOOKUP(D157,'produto-estoque-total-7'!A:AB,18,0))</f>
        <v/>
      </c>
      <c r="N157" s="36">
        <f>IF(D157="","",VLOOKUP(D157,'produto-estoque-total-7'!A:AB,21,0))</f>
        <v/>
      </c>
      <c r="O157" s="1">
        <f>IF(D157="","",VLOOKUP(D157,'produto-estoque-total-7'!A:AB,22,0))</f>
        <v/>
      </c>
      <c r="P157" s="36">
        <f>IF(D157="","",VLOOKUP(D157,'produto-estoque-total-7'!A:AB,23,0))</f>
        <v/>
      </c>
      <c r="Q157" s="1">
        <f>IF(D157="","",VLOOKUP(D157,'produto-estoque-total-7'!A:AB,24,0))</f>
        <v/>
      </c>
      <c r="R157" s="38">
        <f>IFERROR(IF(D157="","",VLOOKUP(D157,'produto-venda-7'!B:N,13,0)),"C")</f>
        <v/>
      </c>
      <c r="S157" s="39">
        <f>IF(D157="","",VLOOKUP(D157,'produto-estoque-total-7'!A:AB,6,0))</f>
        <v/>
      </c>
      <c r="T157" s="39">
        <f>IF(D157="","",VLOOKUP(D157,'produto-estoque-total-7'!A:AB,5,0))</f>
        <v/>
      </c>
      <c r="U157" s="40">
        <f>IF(D157="","",VLOOKUP(D157,'produto-estoque-total-7'!A:AB,11,0))</f>
        <v/>
      </c>
      <c r="V157" s="41">
        <f>IF(D157="","",IFERROR(VLOOKUP(D157,'produto-entrada-7'!A:M,10,0),0))</f>
        <v/>
      </c>
      <c r="W157" s="42" t="n"/>
      <c r="X157" s="39">
        <f>IF(D157="","",VLOOKUP(D157,'produto-estoque-total-7'!A:AB,8,0))</f>
        <v/>
      </c>
      <c r="Y157" s="39">
        <f>IF(D157="","",VLOOKUP(D157,'produto-estoque-total-7'!A:AB,9,0))</f>
        <v/>
      </c>
      <c r="Z157" s="39">
        <f>IF(D157="","",VLOOKUP(D157,'produto-estoque-total-7'!A:AB,10,0))</f>
        <v/>
      </c>
      <c r="AA157" s="39">
        <f>IFERROR(IF(D157="","",VLOOKUP(D157,'produto-venda-7'!B:N,4,0)),0)</f>
        <v/>
      </c>
      <c r="AB157" s="39">
        <f>IFERROR(IF(D157="","",VLOOKUP(D157,'produto-venda-7'!B:N,5,0)),0)</f>
        <v/>
      </c>
      <c r="AC157" s="39">
        <f>IF(D157="","",IFERROR(AA157/90,0))</f>
        <v/>
      </c>
      <c r="AD157" s="36">
        <f>IF(D157="","",IFERROR(VLOOKUP(D157,'produto-entrada-7'!A:M,4,0),0))</f>
        <v/>
      </c>
      <c r="AE157" s="36">
        <f>IFERROR(IF(D157="","",VLOOKUP(D157,'produto-venda-7'!B:N,10,0)),0)</f>
        <v/>
      </c>
      <c r="AF157" s="36">
        <f>IF(D157="","",IFERROR(VLOOKUP(D157,'produto-entrada-7'!A:M,11,0),0))</f>
        <v/>
      </c>
      <c r="AG157" s="1">
        <f>IF(D157="","",IFERROR(VLOOKUP(D157,'produto-entrada-7'!A:M,12,0),0))</f>
        <v/>
      </c>
      <c r="AH157" s="1">
        <f>IF(D157="","",IFERROR(VLOOKUP(D157,'produto-entrada-7'!A:M,13,0),0))</f>
        <v/>
      </c>
      <c r="AI157" s="36">
        <f>IFERROR(IF(D157="","",VLOOKUP(D157,'produto-venda-7'!B:N,11,0)),0)</f>
        <v/>
      </c>
      <c r="AJ157" s="43">
        <f>IF(D157="","",IFERROR(AI157*AB157,0))</f>
        <v/>
      </c>
      <c r="AK157" s="44">
        <f>IFERROR(IF(D157="","",VLOOKUP(F157,'ANALISE FORNECEDOR'!$A:$I,8,0)),"")</f>
        <v/>
      </c>
      <c r="AL157" s="44">
        <f>IF(D157="","",AVERAGE(AM157,AK157))</f>
        <v/>
      </c>
      <c r="AM157" s="44">
        <f>IFERROR(IF(D157="","",VLOOKUP(F157,'ANALISE FORNECEDOR'!$A:$I,9,0)),"")</f>
        <v/>
      </c>
      <c r="AN157" s="45">
        <f>IF(D157="","",IF(Y157&gt;12,AI157*(U157+Y157),AI157*U157))</f>
        <v/>
      </c>
      <c r="AO157" s="45">
        <f>IF(D157="","",IF(Y157&gt;12,AI157*(U157+V157+Y157),AI157*(U157+V157)))</f>
        <v/>
      </c>
      <c r="AP157" s="46">
        <f>IF(D157="","",IF(Y157&gt;12,AG157*(U157+Y157),AG157*U157))</f>
        <v/>
      </c>
      <c r="AQ157" s="46">
        <f>IF(D157="","",IF(Y157&gt;12,AG157*(U157+V157+Y157),AG157*(U157+V157)))</f>
        <v/>
      </c>
      <c r="AR157" s="46">
        <f>IF(D157="","",IF(OR(R157="A",R157="AA",R157="AAA"),AP157,0))</f>
        <v/>
      </c>
      <c r="AS157" s="46">
        <f>IF(D157="","",IF(R157="B",AP157,0))</f>
        <v/>
      </c>
      <c r="AT157" s="46">
        <f>IF(D157="","",IF(R157="C",AP157,0))</f>
        <v/>
      </c>
      <c r="AU157" s="47">
        <f>IF(D157="","",IFERROR(AN157/AJ157,0))</f>
        <v/>
      </c>
      <c r="AV157" s="47">
        <f>IF(D157="","",IFERROR(((AO157)/AJ157),0))</f>
        <v/>
      </c>
      <c r="AW157" s="48">
        <f>IF(D157="","",IF(OR(S157="S",NOT(AND(ISNUMBER(AC157),ISNUMBER(AL157),AC157*AL157&gt;=0))),0,AC157*AL157))</f>
        <v/>
      </c>
      <c r="AX157" s="49">
        <f>IFERROR(IF(D157="","",AW157*AG157),0)</f>
        <v/>
      </c>
      <c r="AY157" s="48">
        <f>IF(D157="","",IF(OR(S157="S",NOT(AND(ISNUMBER(AC157),ISNUMBER(AK157),AC157*AK157&gt;=0))),0,AC157*AK157))</f>
        <v/>
      </c>
      <c r="AZ157" s="48">
        <f>IFERROR(IF(D157="","",IF(AY157=0,0,IF(((AY157)-(U157+Y157))&lt;0,0,(AY157)-U157))),0)</f>
        <v/>
      </c>
      <c r="BA157" s="49">
        <f>IF(D157="","",AZ157*AG157)</f>
        <v/>
      </c>
      <c r="BB157" s="49">
        <f>IF(D157="","",IF(OR(R157="A",R157="AA",R157="AAA"),BA157,0))</f>
        <v/>
      </c>
      <c r="BC157" s="49">
        <f>IF(D157="","",IF(R157="B",BA157,0))</f>
        <v/>
      </c>
      <c r="BD157" s="49">
        <f>IF(D157="","",IF(R157="B",BA157,0))</f>
        <v/>
      </c>
      <c r="BE157" s="49">
        <f>IF(D157="","",IF(S157="S",
1,
IF(AC157=0,
1,
IF(
IFERROR(((U157+Y157)*AG157)/((AC157*AK157)*AG157),0)&lt;0,
0,
IF(
IFERROR(((U157+Y157)*AG157)/((AC157*AK157)*AG157),0)&gt;1,
1,
IFERROR(((U157+Y157)*AG157)/((AC157*AK157)*AG157),0)
)
)
)
))</f>
        <v/>
      </c>
      <c r="BF157" s="49">
        <f>IF(D157="","",IF(S157="S",
1,
IF(AC157=0,
1,
IF(
IFERROR(((U157+V157+Y157)*AG157)/((AC157*AK157)*AG157),0)&lt;0,
0,
IF(
IFERROR(((U157+V157+Y157)*AG157)/((AC157*AK157)*AG157),0)&gt;1,
1,
IFERROR(((U157+V157+Y157)*AG157)/((AC157*AK157)*AG157),0)
)
)
)
))</f>
        <v/>
      </c>
      <c r="BG157" s="50">
        <f>IF(D157="","",IF(S157="S",0,IF(AND(ISNUMBER(AC157),ISNUMBER(AM157)),IF(OR(AC157*AM157&lt;0,ISERR(AC157*AM157)),0,AC157*AM157),0)))</f>
        <v/>
      </c>
      <c r="BH157" s="50">
        <f>IF(D157="","",IF(BY157&gt;TODAY()-60,0,IF(Y157&gt;12,MAX(0,(U157+Y157)-BG157),MAX(0,U157-BG157))))</f>
        <v/>
      </c>
      <c r="BI157" s="51">
        <f>IF(D157="","",BH157*AG157)</f>
        <v/>
      </c>
      <c r="BJ157" s="51">
        <f>IF(D157="","",IF(OR(R157="A",R157="AA",R157="AAA"),BI157,0))</f>
        <v/>
      </c>
      <c r="BK157" s="51">
        <f>IF(D157="","",IF(R157="B",BI157,0))</f>
        <v/>
      </c>
      <c r="BL157" s="51">
        <f>IF(D157="","",IF(R157="C",BI157,0))</f>
        <v/>
      </c>
      <c r="BM157" s="51">
        <f>IF(D157="","",IFERROR(MAX(0,MIN(BI157/AP157,1)),0))</f>
        <v/>
      </c>
      <c r="BN157" s="52">
        <f>IF(D157="","",AB157*AG157)</f>
        <v/>
      </c>
      <c r="BO157" s="52">
        <f>IF(D157="","",(U157+V157+X157)*AG157)</f>
        <v/>
      </c>
      <c r="BP157" s="52">
        <f>IF(D157="","",(AB157*3)*AG157)</f>
        <v/>
      </c>
      <c r="BQ157" s="52">
        <f>IF(D157="","",IF(BO157-BP157&gt;0,0,BO157-BP157))</f>
        <v/>
      </c>
      <c r="BR157" s="52">
        <f>IF(D157="","",IF(BO157-BP157-BN157&gt;0,0,BO157-BP157-BN157))</f>
        <v/>
      </c>
      <c r="BS157" s="53">
        <f>IF(D157="","",IFERROR(AB157*AI157,0))</f>
        <v/>
      </c>
      <c r="BT157" s="53">
        <f>IF(D157="","",IFERROR(IF(X157&gt;12, AI157*(U157+V157+X157), AI157*(U157+V157)),0))</f>
        <v/>
      </c>
      <c r="BU157" s="53">
        <f>IF(D157="","",IFERROR(((AB157*3)*AI157),0))</f>
        <v/>
      </c>
      <c r="BV157" s="53">
        <f>IF(D157="","",IF(BT157-BU157&gt;0,0,BT157-BU157))</f>
        <v/>
      </c>
      <c r="BW157" s="53">
        <f>IF(D157="","",IF(BT157-BU157-BS157&gt;0,0,BT157-BU157-BS157))</f>
        <v/>
      </c>
      <c r="BX157" s="36">
        <f>IF(D157="","",IFERROR(VLOOKUP(D157,'produto-entrada-7'!A:M,3,0),"SEM PEDIDO"))</f>
        <v/>
      </c>
      <c r="BY157" s="36">
        <f>IF(D157="","",VLOOKUP(D157,'produto-estoque-total-7'!A:AB,25,0))</f>
        <v/>
      </c>
      <c r="BZ157" s="36">
        <f>IF(D157="","",IFERROR(VLOOKUP(D157,'produto-estoque-total-7'!A:AB,26,0)/100,0))</f>
        <v/>
      </c>
      <c r="CA157" s="36">
        <f>IF(D157="","",IFERROR(VLOOKUP(D157,'produto-estoque-total-7'!A:AB,27,0)/100,0))</f>
        <v/>
      </c>
      <c r="CB157" s="41">
        <f>IF(D157="","",V157*AF157)</f>
        <v/>
      </c>
      <c r="CC157" s="41">
        <f>IF(D157="","",V157*AI157)</f>
        <v/>
      </c>
      <c r="CD157" s="54">
        <f>IF(D157="","",VLOOKUP(D157,'produto-estoque-total-7'!A:AB,28,0))</f>
        <v/>
      </c>
    </row>
    <row r="158">
      <c r="A158" s="36">
        <f>IF(D158="","",VLOOKUP(D158,'produto-estoque-total-7'!A:AB,3,0))</f>
        <v/>
      </c>
      <c r="B158" s="1">
        <f>IF(D158="","",VLOOKUP(D158,'produto-estoque-total-7'!A:AB,12,0))</f>
        <v/>
      </c>
      <c r="C158" s="1">
        <f>IF(D158="","",VLOOKUP(D158,'produto-estoque-total-7'!A:AB,2,0))</f>
        <v/>
      </c>
      <c r="D158" s="37">
        <f>IFERROR(IF('produto-estoque-total-7'!A157="","",'produto-estoque-total-7'!A157),"")</f>
        <v/>
      </c>
      <c r="E158" s="1">
        <f>IF(D158="","",VLOOKUP(D158,'produto-estoque-total-7'!A:AB,4,0))</f>
        <v/>
      </c>
      <c r="F158" s="36">
        <f>IF(D158="","",VLOOKUP(D158,'produto-estoque-total-7'!A:AB,13,0))</f>
        <v/>
      </c>
      <c r="G158" s="1">
        <f>IF(F158="","",VLOOKUP(F158,'FORNECEDORES X COMPRADOR'!A:D,4,0))</f>
        <v/>
      </c>
      <c r="H158" s="1">
        <f>IF(F158="","",VLOOKUP(F158,'FORNECEDORES X COMPRADOR'!A:E,5,0))</f>
        <v/>
      </c>
      <c r="I158" s="36">
        <f>IF(D158="","",VLOOKUP(D158,'produto-estoque-total-7'!A:AB,15,0))</f>
        <v/>
      </c>
      <c r="J158" s="36">
        <f>IF(D158="","",VLOOKUP(D158,'produto-estoque-total-7'!A:AB,19,0))</f>
        <v/>
      </c>
      <c r="K158" s="1">
        <f>IF(D158="","",VLOOKUP(D158,'produto-estoque-total-7'!A:AB,20,0))</f>
        <v/>
      </c>
      <c r="L158" s="36">
        <f>IF(D158="","",VLOOKUP(D158,'produto-estoque-total-7'!A:AB,17,0))</f>
        <v/>
      </c>
      <c r="M158" s="1">
        <f>IF(D158="","",VLOOKUP(D158,'produto-estoque-total-7'!A:AB,18,0))</f>
        <v/>
      </c>
      <c r="N158" s="36">
        <f>IF(D158="","",VLOOKUP(D158,'produto-estoque-total-7'!A:AB,21,0))</f>
        <v/>
      </c>
      <c r="O158" s="1">
        <f>IF(D158="","",VLOOKUP(D158,'produto-estoque-total-7'!A:AB,22,0))</f>
        <v/>
      </c>
      <c r="P158" s="36">
        <f>IF(D158="","",VLOOKUP(D158,'produto-estoque-total-7'!A:AB,23,0))</f>
        <v/>
      </c>
      <c r="Q158" s="1">
        <f>IF(D158="","",VLOOKUP(D158,'produto-estoque-total-7'!A:AB,24,0))</f>
        <v/>
      </c>
      <c r="R158" s="38">
        <f>IFERROR(IF(D158="","",VLOOKUP(D158,'produto-venda-7'!B:N,13,0)),"C")</f>
        <v/>
      </c>
      <c r="S158" s="39">
        <f>IF(D158="","",VLOOKUP(D158,'produto-estoque-total-7'!A:AB,6,0))</f>
        <v/>
      </c>
      <c r="T158" s="39">
        <f>IF(D158="","",VLOOKUP(D158,'produto-estoque-total-7'!A:AB,5,0))</f>
        <v/>
      </c>
      <c r="U158" s="40">
        <f>IF(D158="","",VLOOKUP(D158,'produto-estoque-total-7'!A:AB,11,0))</f>
        <v/>
      </c>
      <c r="V158" s="41">
        <f>IF(D158="","",IFERROR(VLOOKUP(D158,'produto-entrada-7'!A:M,10,0),0))</f>
        <v/>
      </c>
      <c r="W158" s="42" t="n"/>
      <c r="X158" s="39">
        <f>IF(D158="","",VLOOKUP(D158,'produto-estoque-total-7'!A:AB,8,0))</f>
        <v/>
      </c>
      <c r="Y158" s="39">
        <f>IF(D158="","",VLOOKUP(D158,'produto-estoque-total-7'!A:AB,9,0))</f>
        <v/>
      </c>
      <c r="Z158" s="39">
        <f>IF(D158="","",VLOOKUP(D158,'produto-estoque-total-7'!A:AB,10,0))</f>
        <v/>
      </c>
      <c r="AA158" s="39">
        <f>IFERROR(IF(D158="","",VLOOKUP(D158,'produto-venda-7'!B:N,4,0)),0)</f>
        <v/>
      </c>
      <c r="AB158" s="39">
        <f>IFERROR(IF(D158="","",VLOOKUP(D158,'produto-venda-7'!B:N,5,0)),0)</f>
        <v/>
      </c>
      <c r="AC158" s="39">
        <f>IF(D158="","",IFERROR(AA158/90,0))</f>
        <v/>
      </c>
      <c r="AD158" s="36">
        <f>IF(D158="","",IFERROR(VLOOKUP(D158,'produto-entrada-7'!A:M,4,0),0))</f>
        <v/>
      </c>
      <c r="AE158" s="36">
        <f>IFERROR(IF(D158="","",VLOOKUP(D158,'produto-venda-7'!B:N,10,0)),0)</f>
        <v/>
      </c>
      <c r="AF158" s="36">
        <f>IF(D158="","",IFERROR(VLOOKUP(D158,'produto-entrada-7'!A:M,11,0),0))</f>
        <v/>
      </c>
      <c r="AG158" s="1">
        <f>IF(D158="","",IFERROR(VLOOKUP(D158,'produto-entrada-7'!A:M,12,0),0))</f>
        <v/>
      </c>
      <c r="AH158" s="1">
        <f>IF(D158="","",IFERROR(VLOOKUP(D158,'produto-entrada-7'!A:M,13,0),0))</f>
        <v/>
      </c>
      <c r="AI158" s="36">
        <f>IFERROR(IF(D158="","",VLOOKUP(D158,'produto-venda-7'!B:N,11,0)),0)</f>
        <v/>
      </c>
      <c r="AJ158" s="43">
        <f>IF(D158="","",IFERROR(AI158*AB158,0))</f>
        <v/>
      </c>
      <c r="AK158" s="44">
        <f>IFERROR(IF(D158="","",VLOOKUP(F158,'ANALISE FORNECEDOR'!$A:$I,8,0)),"")</f>
        <v/>
      </c>
      <c r="AL158" s="44">
        <f>IF(D158="","",AVERAGE(AM158,AK158))</f>
        <v/>
      </c>
      <c r="AM158" s="44">
        <f>IFERROR(IF(D158="","",VLOOKUP(F158,'ANALISE FORNECEDOR'!$A:$I,9,0)),"")</f>
        <v/>
      </c>
      <c r="AN158" s="45">
        <f>IF(D158="","",IF(Y158&gt;12,AI158*(U158+Y158),AI158*U158))</f>
        <v/>
      </c>
      <c r="AO158" s="45">
        <f>IF(D158="","",IF(Y158&gt;12,AI158*(U158+V158+Y158),AI158*(U158+V158)))</f>
        <v/>
      </c>
      <c r="AP158" s="46">
        <f>IF(D158="","",IF(Y158&gt;12,AG158*(U158+Y158),AG158*U158))</f>
        <v/>
      </c>
      <c r="AQ158" s="46">
        <f>IF(D158="","",IF(Y158&gt;12,AG158*(U158+V158+Y158),AG158*(U158+V158)))</f>
        <v/>
      </c>
      <c r="AR158" s="46">
        <f>IF(D158="","",IF(OR(R158="A",R158="AA",R158="AAA"),AP158,0))</f>
        <v/>
      </c>
      <c r="AS158" s="46">
        <f>IF(D158="","",IF(R158="B",AP158,0))</f>
        <v/>
      </c>
      <c r="AT158" s="46">
        <f>IF(D158="","",IF(R158="C",AP158,0))</f>
        <v/>
      </c>
      <c r="AU158" s="47">
        <f>IF(D158="","",IFERROR(AN158/AJ158,0))</f>
        <v/>
      </c>
      <c r="AV158" s="47">
        <f>IF(D158="","",IFERROR(((AO158)/AJ158),0))</f>
        <v/>
      </c>
      <c r="AW158" s="48">
        <f>IF(D158="","",IF(OR(S158="S",NOT(AND(ISNUMBER(AC158),ISNUMBER(AL158),AC158*AL158&gt;=0))),0,AC158*AL158))</f>
        <v/>
      </c>
      <c r="AX158" s="49">
        <f>IFERROR(IF(D158="","",AW158*AG158),0)</f>
        <v/>
      </c>
      <c r="AY158" s="48">
        <f>IF(D158="","",IF(OR(S158="S",NOT(AND(ISNUMBER(AC158),ISNUMBER(AK158),AC158*AK158&gt;=0))),0,AC158*AK158))</f>
        <v/>
      </c>
      <c r="AZ158" s="48">
        <f>IFERROR(IF(D158="","",IF(AY158=0,0,IF(((AY158)-(U158+Y158))&lt;0,0,(AY158)-U158))),0)</f>
        <v/>
      </c>
      <c r="BA158" s="49">
        <f>IF(D158="","",AZ158*AG158)</f>
        <v/>
      </c>
      <c r="BB158" s="49">
        <f>IF(D158="","",IF(OR(R158="A",R158="AA",R158="AAA"),BA158,0))</f>
        <v/>
      </c>
      <c r="BC158" s="49">
        <f>IF(D158="","",IF(R158="B",BA158,0))</f>
        <v/>
      </c>
      <c r="BD158" s="49">
        <f>IF(D158="","",IF(R158="B",BA158,0))</f>
        <v/>
      </c>
      <c r="BE158" s="49">
        <f>IF(D158="","",IF(S158="S",
1,
IF(AC158=0,
1,
IF(
IFERROR(((U158+Y158)*AG158)/((AC158*AK158)*AG158),0)&lt;0,
0,
IF(
IFERROR(((U158+Y158)*AG158)/((AC158*AK158)*AG158),0)&gt;1,
1,
IFERROR(((U158+Y158)*AG158)/((AC158*AK158)*AG158),0)
)
)
)
))</f>
        <v/>
      </c>
      <c r="BF158" s="49">
        <f>IF(D158="","",IF(S158="S",
1,
IF(AC158=0,
1,
IF(
IFERROR(((U158+V158+Y158)*AG158)/((AC158*AK158)*AG158),0)&lt;0,
0,
IF(
IFERROR(((U158+V158+Y158)*AG158)/((AC158*AK158)*AG158),0)&gt;1,
1,
IFERROR(((U158+V158+Y158)*AG158)/((AC158*AK158)*AG158),0)
)
)
)
))</f>
        <v/>
      </c>
      <c r="BG158" s="50">
        <f>IF(D158="","",IF(S158="S",0,IF(AND(ISNUMBER(AC158),ISNUMBER(AM158)),IF(OR(AC158*AM158&lt;0,ISERR(AC158*AM158)),0,AC158*AM158),0)))</f>
        <v/>
      </c>
      <c r="BH158" s="50">
        <f>IF(D158="","",IF(BY158&gt;TODAY()-60,0,IF(Y158&gt;12,MAX(0,(U158+Y158)-BG158),MAX(0,U158-BG158))))</f>
        <v/>
      </c>
      <c r="BI158" s="51">
        <f>IF(D158="","",BH158*AG158)</f>
        <v/>
      </c>
      <c r="BJ158" s="51">
        <f>IF(D158="","",IF(OR(R158="A",R158="AA",R158="AAA"),BI158,0))</f>
        <v/>
      </c>
      <c r="BK158" s="51">
        <f>IF(D158="","",IF(R158="B",BI158,0))</f>
        <v/>
      </c>
      <c r="BL158" s="51">
        <f>IF(D158="","",IF(R158="C",BI158,0))</f>
        <v/>
      </c>
      <c r="BM158" s="51">
        <f>IF(D158="","",IFERROR(MAX(0,MIN(BI158/AP158,1)),0))</f>
        <v/>
      </c>
      <c r="BN158" s="52">
        <f>IF(D158="","",AB158*AG158)</f>
        <v/>
      </c>
      <c r="BO158" s="52">
        <f>IF(D158="","",(U158+V158+X158)*AG158)</f>
        <v/>
      </c>
      <c r="BP158" s="52">
        <f>IF(D158="","",(AB158*3)*AG158)</f>
        <v/>
      </c>
      <c r="BQ158" s="52">
        <f>IF(D158="","",IF(BO158-BP158&gt;0,0,BO158-BP158))</f>
        <v/>
      </c>
      <c r="BR158" s="52">
        <f>IF(D158="","",IF(BO158-BP158-BN158&gt;0,0,BO158-BP158-BN158))</f>
        <v/>
      </c>
      <c r="BS158" s="53">
        <f>IF(D158="","",IFERROR(AB158*AI158,0))</f>
        <v/>
      </c>
      <c r="BT158" s="53">
        <f>IF(D158="","",IFERROR(IF(X158&gt;12, AI158*(U158+V158+X158), AI158*(U158+V158)),0))</f>
        <v/>
      </c>
      <c r="BU158" s="53">
        <f>IF(D158="","",IFERROR(((AB158*3)*AI158),0))</f>
        <v/>
      </c>
      <c r="BV158" s="53">
        <f>IF(D158="","",IF(BT158-BU158&gt;0,0,BT158-BU158))</f>
        <v/>
      </c>
      <c r="BW158" s="53">
        <f>IF(D158="","",IF(BT158-BU158-BS158&gt;0,0,BT158-BU158-BS158))</f>
        <v/>
      </c>
      <c r="BX158" s="36">
        <f>IF(D158="","",IFERROR(VLOOKUP(D158,'produto-entrada-7'!A:M,3,0),"SEM PEDIDO"))</f>
        <v/>
      </c>
      <c r="BY158" s="36">
        <f>IF(D158="","",VLOOKUP(D158,'produto-estoque-total-7'!A:AB,25,0))</f>
        <v/>
      </c>
      <c r="BZ158" s="36">
        <f>IF(D158="","",IFERROR(VLOOKUP(D158,'produto-estoque-total-7'!A:AB,26,0)/100,0))</f>
        <v/>
      </c>
      <c r="CA158" s="36">
        <f>IF(D158="","",IFERROR(VLOOKUP(D158,'produto-estoque-total-7'!A:AB,27,0)/100,0))</f>
        <v/>
      </c>
      <c r="CB158" s="41">
        <f>IF(D158="","",V158*AF158)</f>
        <v/>
      </c>
      <c r="CC158" s="41">
        <f>IF(D158="","",V158*AI158)</f>
        <v/>
      </c>
      <c r="CD158" s="54">
        <f>IF(D158="","",VLOOKUP(D158,'produto-estoque-total-7'!A:AB,28,0))</f>
        <v/>
      </c>
    </row>
    <row r="159">
      <c r="A159" s="36">
        <f>IF(D159="","",VLOOKUP(D159,'produto-estoque-total-7'!A:AB,3,0))</f>
        <v/>
      </c>
      <c r="B159" s="1">
        <f>IF(D159="","",VLOOKUP(D159,'produto-estoque-total-7'!A:AB,12,0))</f>
        <v/>
      </c>
      <c r="C159" s="1">
        <f>IF(D159="","",VLOOKUP(D159,'produto-estoque-total-7'!A:AB,2,0))</f>
        <v/>
      </c>
      <c r="D159" s="37">
        <f>IFERROR(IF('produto-estoque-total-7'!A158="","",'produto-estoque-total-7'!A158),"")</f>
        <v/>
      </c>
      <c r="E159" s="1">
        <f>IF(D159="","",VLOOKUP(D159,'produto-estoque-total-7'!A:AB,4,0))</f>
        <v/>
      </c>
      <c r="F159" s="36">
        <f>IF(D159="","",VLOOKUP(D159,'produto-estoque-total-7'!A:AB,13,0))</f>
        <v/>
      </c>
      <c r="G159" s="1">
        <f>IF(F159="","",VLOOKUP(F159,'FORNECEDORES X COMPRADOR'!A:D,4,0))</f>
        <v/>
      </c>
      <c r="H159" s="1">
        <f>IF(F159="","",VLOOKUP(F159,'FORNECEDORES X COMPRADOR'!A:E,5,0))</f>
        <v/>
      </c>
      <c r="I159" s="36">
        <f>IF(D159="","",VLOOKUP(D159,'produto-estoque-total-7'!A:AB,15,0))</f>
        <v/>
      </c>
      <c r="J159" s="36">
        <f>IF(D159="","",VLOOKUP(D159,'produto-estoque-total-7'!A:AB,19,0))</f>
        <v/>
      </c>
      <c r="K159" s="1">
        <f>IF(D159="","",VLOOKUP(D159,'produto-estoque-total-7'!A:AB,20,0))</f>
        <v/>
      </c>
      <c r="L159" s="36">
        <f>IF(D159="","",VLOOKUP(D159,'produto-estoque-total-7'!A:AB,17,0))</f>
        <v/>
      </c>
      <c r="M159" s="1">
        <f>IF(D159="","",VLOOKUP(D159,'produto-estoque-total-7'!A:AB,18,0))</f>
        <v/>
      </c>
      <c r="N159" s="36">
        <f>IF(D159="","",VLOOKUP(D159,'produto-estoque-total-7'!A:AB,21,0))</f>
        <v/>
      </c>
      <c r="O159" s="1">
        <f>IF(D159="","",VLOOKUP(D159,'produto-estoque-total-7'!A:AB,22,0))</f>
        <v/>
      </c>
      <c r="P159" s="36">
        <f>IF(D159="","",VLOOKUP(D159,'produto-estoque-total-7'!A:AB,23,0))</f>
        <v/>
      </c>
      <c r="Q159" s="1">
        <f>IF(D159="","",VLOOKUP(D159,'produto-estoque-total-7'!A:AB,24,0))</f>
        <v/>
      </c>
      <c r="R159" s="38">
        <f>IFERROR(IF(D159="","",VLOOKUP(D159,'produto-venda-7'!B:N,13,0)),"C")</f>
        <v/>
      </c>
      <c r="S159" s="39">
        <f>IF(D159="","",VLOOKUP(D159,'produto-estoque-total-7'!A:AB,6,0))</f>
        <v/>
      </c>
      <c r="T159" s="39">
        <f>IF(D159="","",VLOOKUP(D159,'produto-estoque-total-7'!A:AB,5,0))</f>
        <v/>
      </c>
      <c r="U159" s="40">
        <f>IF(D159="","",VLOOKUP(D159,'produto-estoque-total-7'!A:AB,11,0))</f>
        <v/>
      </c>
      <c r="V159" s="41">
        <f>IF(D159="","",IFERROR(VLOOKUP(D159,'produto-entrada-7'!A:M,10,0),0))</f>
        <v/>
      </c>
      <c r="W159" s="42" t="n"/>
      <c r="X159" s="39">
        <f>IF(D159="","",VLOOKUP(D159,'produto-estoque-total-7'!A:AB,8,0))</f>
        <v/>
      </c>
      <c r="Y159" s="39">
        <f>IF(D159="","",VLOOKUP(D159,'produto-estoque-total-7'!A:AB,9,0))</f>
        <v/>
      </c>
      <c r="Z159" s="39">
        <f>IF(D159="","",VLOOKUP(D159,'produto-estoque-total-7'!A:AB,10,0))</f>
        <v/>
      </c>
      <c r="AA159" s="39">
        <f>IFERROR(IF(D159="","",VLOOKUP(D159,'produto-venda-7'!B:N,4,0)),0)</f>
        <v/>
      </c>
      <c r="AB159" s="39">
        <f>IFERROR(IF(D159="","",VLOOKUP(D159,'produto-venda-7'!B:N,5,0)),0)</f>
        <v/>
      </c>
      <c r="AC159" s="39">
        <f>IF(D159="","",IFERROR(AA159/90,0))</f>
        <v/>
      </c>
      <c r="AD159" s="36">
        <f>IF(D159="","",IFERROR(VLOOKUP(D159,'produto-entrada-7'!A:M,4,0),0))</f>
        <v/>
      </c>
      <c r="AE159" s="36">
        <f>IFERROR(IF(D159="","",VLOOKUP(D159,'produto-venda-7'!B:N,10,0)),0)</f>
        <v/>
      </c>
      <c r="AF159" s="36">
        <f>IF(D159="","",IFERROR(VLOOKUP(D159,'produto-entrada-7'!A:M,11,0),0))</f>
        <v/>
      </c>
      <c r="AG159" s="1">
        <f>IF(D159="","",IFERROR(VLOOKUP(D159,'produto-entrada-7'!A:M,12,0),0))</f>
        <v/>
      </c>
      <c r="AH159" s="1">
        <f>IF(D159="","",IFERROR(VLOOKUP(D159,'produto-entrada-7'!A:M,13,0),0))</f>
        <v/>
      </c>
      <c r="AI159" s="36">
        <f>IFERROR(IF(D159="","",VLOOKUP(D159,'produto-venda-7'!B:N,11,0)),0)</f>
        <v/>
      </c>
      <c r="AJ159" s="43">
        <f>IF(D159="","",IFERROR(AI159*AB159,0))</f>
        <v/>
      </c>
      <c r="AK159" s="44">
        <f>IFERROR(IF(D159="","",VLOOKUP(F159,'ANALISE FORNECEDOR'!$A:$I,8,0)),"")</f>
        <v/>
      </c>
      <c r="AL159" s="44">
        <f>IF(D159="","",AVERAGE(AM159,AK159))</f>
        <v/>
      </c>
      <c r="AM159" s="44">
        <f>IFERROR(IF(D159="","",VLOOKUP(F159,'ANALISE FORNECEDOR'!$A:$I,9,0)),"")</f>
        <v/>
      </c>
      <c r="AN159" s="45">
        <f>IF(D159="","",IF(Y159&gt;12,AI159*(U159+Y159),AI159*U159))</f>
        <v/>
      </c>
      <c r="AO159" s="45">
        <f>IF(D159="","",IF(Y159&gt;12,AI159*(U159+V159+Y159),AI159*(U159+V159)))</f>
        <v/>
      </c>
      <c r="AP159" s="46">
        <f>IF(D159="","",IF(Y159&gt;12,AG159*(U159+Y159),AG159*U159))</f>
        <v/>
      </c>
      <c r="AQ159" s="46">
        <f>IF(D159="","",IF(Y159&gt;12,AG159*(U159+V159+Y159),AG159*(U159+V159)))</f>
        <v/>
      </c>
      <c r="AR159" s="46">
        <f>IF(D159="","",IF(OR(R159="A",R159="AA",R159="AAA"),AP159,0))</f>
        <v/>
      </c>
      <c r="AS159" s="46">
        <f>IF(D159="","",IF(R159="B",AP159,0))</f>
        <v/>
      </c>
      <c r="AT159" s="46">
        <f>IF(D159="","",IF(R159="C",AP159,0))</f>
        <v/>
      </c>
      <c r="AU159" s="47">
        <f>IF(D159="","",IFERROR(AN159/AJ159,0))</f>
        <v/>
      </c>
      <c r="AV159" s="47">
        <f>IF(D159="","",IFERROR(((AO159)/AJ159),0))</f>
        <v/>
      </c>
      <c r="AW159" s="48">
        <f>IF(D159="","",IF(OR(S159="S",NOT(AND(ISNUMBER(AC159),ISNUMBER(AL159),AC159*AL159&gt;=0))),0,AC159*AL159))</f>
        <v/>
      </c>
      <c r="AX159" s="49">
        <f>IFERROR(IF(D159="","",AW159*AG159),0)</f>
        <v/>
      </c>
      <c r="AY159" s="48">
        <f>IF(D159="","",IF(OR(S159="S",NOT(AND(ISNUMBER(AC159),ISNUMBER(AK159),AC159*AK159&gt;=0))),0,AC159*AK159))</f>
        <v/>
      </c>
      <c r="AZ159" s="48">
        <f>IFERROR(IF(D159="","",IF(AY159=0,0,IF(((AY159)-(U159+Y159))&lt;0,0,(AY159)-U159))),0)</f>
        <v/>
      </c>
      <c r="BA159" s="49">
        <f>IF(D159="","",AZ159*AG159)</f>
        <v/>
      </c>
      <c r="BB159" s="49">
        <f>IF(D159="","",IF(OR(R159="A",R159="AA",R159="AAA"),BA159,0))</f>
        <v/>
      </c>
      <c r="BC159" s="49">
        <f>IF(D159="","",IF(R159="B",BA159,0))</f>
        <v/>
      </c>
      <c r="BD159" s="49">
        <f>IF(D159="","",IF(R159="B",BA159,0))</f>
        <v/>
      </c>
      <c r="BE159" s="49">
        <f>IF(D159="","",IF(S159="S",
1,
IF(AC159=0,
1,
IF(
IFERROR(((U159+Y159)*AG159)/((AC159*AK159)*AG159),0)&lt;0,
0,
IF(
IFERROR(((U159+Y159)*AG159)/((AC159*AK159)*AG159),0)&gt;1,
1,
IFERROR(((U159+Y159)*AG159)/((AC159*AK159)*AG159),0)
)
)
)
))</f>
        <v/>
      </c>
      <c r="BF159" s="49">
        <f>IF(D159="","",IF(S159="S",
1,
IF(AC159=0,
1,
IF(
IFERROR(((U159+V159+Y159)*AG159)/((AC159*AK159)*AG159),0)&lt;0,
0,
IF(
IFERROR(((U159+V159+Y159)*AG159)/((AC159*AK159)*AG159),0)&gt;1,
1,
IFERROR(((U159+V159+Y159)*AG159)/((AC159*AK159)*AG159),0)
)
)
)
))</f>
        <v/>
      </c>
      <c r="BG159" s="50">
        <f>IF(D159="","",IF(S159="S",0,IF(AND(ISNUMBER(AC159),ISNUMBER(AM159)),IF(OR(AC159*AM159&lt;0,ISERR(AC159*AM159)),0,AC159*AM159),0)))</f>
        <v/>
      </c>
      <c r="BH159" s="50">
        <f>IF(D159="","",IF(BY159&gt;TODAY()-60,0,IF(Y159&gt;12,MAX(0,(U159+Y159)-BG159),MAX(0,U159-BG159))))</f>
        <v/>
      </c>
      <c r="BI159" s="51">
        <f>IF(D159="","",BH159*AG159)</f>
        <v/>
      </c>
      <c r="BJ159" s="51">
        <f>IF(D159="","",IF(OR(R159="A",R159="AA",R159="AAA"),BI159,0))</f>
        <v/>
      </c>
      <c r="BK159" s="51">
        <f>IF(D159="","",IF(R159="B",BI159,0))</f>
        <v/>
      </c>
      <c r="BL159" s="51">
        <f>IF(D159="","",IF(R159="C",BI159,0))</f>
        <v/>
      </c>
      <c r="BM159" s="51">
        <f>IF(D159="","",IFERROR(MAX(0,MIN(BI159/AP159,1)),0))</f>
        <v/>
      </c>
      <c r="BN159" s="52">
        <f>IF(D159="","",AB159*AG159)</f>
        <v/>
      </c>
      <c r="BO159" s="52">
        <f>IF(D159="","",(U159+V159+X159)*AG159)</f>
        <v/>
      </c>
      <c r="BP159" s="52">
        <f>IF(D159="","",(AB159*3)*AG159)</f>
        <v/>
      </c>
      <c r="BQ159" s="52">
        <f>IF(D159="","",IF(BO159-BP159&gt;0,0,BO159-BP159))</f>
        <v/>
      </c>
      <c r="BR159" s="52">
        <f>IF(D159="","",IF(BO159-BP159-BN159&gt;0,0,BO159-BP159-BN159))</f>
        <v/>
      </c>
      <c r="BS159" s="53">
        <f>IF(D159="","",IFERROR(AB159*AI159,0))</f>
        <v/>
      </c>
      <c r="BT159" s="53">
        <f>IF(D159="","",IFERROR(IF(X159&gt;12, AI159*(U159+V159+X159), AI159*(U159+V159)),0))</f>
        <v/>
      </c>
      <c r="BU159" s="53">
        <f>IF(D159="","",IFERROR(((AB159*3)*AI159),0))</f>
        <v/>
      </c>
      <c r="BV159" s="53">
        <f>IF(D159="","",IF(BT159-BU159&gt;0,0,BT159-BU159))</f>
        <v/>
      </c>
      <c r="BW159" s="53">
        <f>IF(D159="","",IF(BT159-BU159-BS159&gt;0,0,BT159-BU159-BS159))</f>
        <v/>
      </c>
      <c r="BX159" s="36">
        <f>IF(D159="","",IFERROR(VLOOKUP(D159,'produto-entrada-7'!A:M,3,0),"SEM PEDIDO"))</f>
        <v/>
      </c>
      <c r="BY159" s="36">
        <f>IF(D159="","",VLOOKUP(D159,'produto-estoque-total-7'!A:AB,25,0))</f>
        <v/>
      </c>
      <c r="BZ159" s="36">
        <f>IF(D159="","",IFERROR(VLOOKUP(D159,'produto-estoque-total-7'!A:AB,26,0)/100,0))</f>
        <v/>
      </c>
      <c r="CA159" s="36">
        <f>IF(D159="","",IFERROR(VLOOKUP(D159,'produto-estoque-total-7'!A:AB,27,0)/100,0))</f>
        <v/>
      </c>
      <c r="CB159" s="41">
        <f>IF(D159="","",V159*AF159)</f>
        <v/>
      </c>
      <c r="CC159" s="41">
        <f>IF(D159="","",V159*AI159)</f>
        <v/>
      </c>
      <c r="CD159" s="54">
        <f>IF(D159="","",VLOOKUP(D159,'produto-estoque-total-7'!A:AB,28,0))</f>
        <v/>
      </c>
    </row>
    <row r="160">
      <c r="A160" s="36">
        <f>IF(D160="","",VLOOKUP(D160,'produto-estoque-total-7'!A:AB,3,0))</f>
        <v/>
      </c>
      <c r="B160" s="1">
        <f>IF(D160="","",VLOOKUP(D160,'produto-estoque-total-7'!A:AB,12,0))</f>
        <v/>
      </c>
      <c r="C160" s="1">
        <f>IF(D160="","",VLOOKUP(D160,'produto-estoque-total-7'!A:AB,2,0))</f>
        <v/>
      </c>
      <c r="D160" s="37">
        <f>IFERROR(IF('produto-estoque-total-7'!A159="","",'produto-estoque-total-7'!A159),"")</f>
        <v/>
      </c>
      <c r="E160" s="1">
        <f>IF(D160="","",VLOOKUP(D160,'produto-estoque-total-7'!A:AB,4,0))</f>
        <v/>
      </c>
      <c r="F160" s="36">
        <f>IF(D160="","",VLOOKUP(D160,'produto-estoque-total-7'!A:AB,13,0))</f>
        <v/>
      </c>
      <c r="G160" s="1">
        <f>IF(F160="","",VLOOKUP(F160,'FORNECEDORES X COMPRADOR'!A:D,4,0))</f>
        <v/>
      </c>
      <c r="H160" s="1">
        <f>IF(F160="","",VLOOKUP(F160,'FORNECEDORES X COMPRADOR'!A:E,5,0))</f>
        <v/>
      </c>
      <c r="I160" s="36">
        <f>IF(D160="","",VLOOKUP(D160,'produto-estoque-total-7'!A:AB,15,0))</f>
        <v/>
      </c>
      <c r="J160" s="36">
        <f>IF(D160="","",VLOOKUP(D160,'produto-estoque-total-7'!A:AB,19,0))</f>
        <v/>
      </c>
      <c r="K160" s="1">
        <f>IF(D160="","",VLOOKUP(D160,'produto-estoque-total-7'!A:AB,20,0))</f>
        <v/>
      </c>
      <c r="L160" s="36">
        <f>IF(D160="","",VLOOKUP(D160,'produto-estoque-total-7'!A:AB,17,0))</f>
        <v/>
      </c>
      <c r="M160" s="1">
        <f>IF(D160="","",VLOOKUP(D160,'produto-estoque-total-7'!A:AB,18,0))</f>
        <v/>
      </c>
      <c r="N160" s="36">
        <f>IF(D160="","",VLOOKUP(D160,'produto-estoque-total-7'!A:AB,21,0))</f>
        <v/>
      </c>
      <c r="O160" s="1">
        <f>IF(D160="","",VLOOKUP(D160,'produto-estoque-total-7'!A:AB,22,0))</f>
        <v/>
      </c>
      <c r="P160" s="36">
        <f>IF(D160="","",VLOOKUP(D160,'produto-estoque-total-7'!A:AB,23,0))</f>
        <v/>
      </c>
      <c r="Q160" s="1">
        <f>IF(D160="","",VLOOKUP(D160,'produto-estoque-total-7'!A:AB,24,0))</f>
        <v/>
      </c>
      <c r="R160" s="38">
        <f>IFERROR(IF(D160="","",VLOOKUP(D160,'produto-venda-7'!B:N,13,0)),"C")</f>
        <v/>
      </c>
      <c r="S160" s="39">
        <f>IF(D160="","",VLOOKUP(D160,'produto-estoque-total-7'!A:AB,6,0))</f>
        <v/>
      </c>
      <c r="T160" s="39">
        <f>IF(D160="","",VLOOKUP(D160,'produto-estoque-total-7'!A:AB,5,0))</f>
        <v/>
      </c>
      <c r="U160" s="40">
        <f>IF(D160="","",VLOOKUP(D160,'produto-estoque-total-7'!A:AB,11,0))</f>
        <v/>
      </c>
      <c r="V160" s="41">
        <f>IF(D160="","",IFERROR(VLOOKUP(D160,'produto-entrada-7'!A:M,10,0),0))</f>
        <v/>
      </c>
      <c r="W160" s="42" t="n"/>
      <c r="X160" s="39">
        <f>IF(D160="","",VLOOKUP(D160,'produto-estoque-total-7'!A:AB,8,0))</f>
        <v/>
      </c>
      <c r="Y160" s="39">
        <f>IF(D160="","",VLOOKUP(D160,'produto-estoque-total-7'!A:AB,9,0))</f>
        <v/>
      </c>
      <c r="Z160" s="39">
        <f>IF(D160="","",VLOOKUP(D160,'produto-estoque-total-7'!A:AB,10,0))</f>
        <v/>
      </c>
      <c r="AA160" s="39">
        <f>IFERROR(IF(D160="","",VLOOKUP(D160,'produto-venda-7'!B:N,4,0)),0)</f>
        <v/>
      </c>
      <c r="AB160" s="39">
        <f>IFERROR(IF(D160="","",VLOOKUP(D160,'produto-venda-7'!B:N,5,0)),0)</f>
        <v/>
      </c>
      <c r="AC160" s="39">
        <f>IF(D160="","",IFERROR(AA160/90,0))</f>
        <v/>
      </c>
      <c r="AD160" s="36">
        <f>IF(D160="","",IFERROR(VLOOKUP(D160,'produto-entrada-7'!A:M,4,0),0))</f>
        <v/>
      </c>
      <c r="AE160" s="36">
        <f>IFERROR(IF(D160="","",VLOOKUP(D160,'produto-venda-7'!B:N,10,0)),0)</f>
        <v/>
      </c>
      <c r="AF160" s="36">
        <f>IF(D160="","",IFERROR(VLOOKUP(D160,'produto-entrada-7'!A:M,11,0),0))</f>
        <v/>
      </c>
      <c r="AG160" s="1">
        <f>IF(D160="","",IFERROR(VLOOKUP(D160,'produto-entrada-7'!A:M,12,0),0))</f>
        <v/>
      </c>
      <c r="AH160" s="1">
        <f>IF(D160="","",IFERROR(VLOOKUP(D160,'produto-entrada-7'!A:M,13,0),0))</f>
        <v/>
      </c>
      <c r="AI160" s="36">
        <f>IFERROR(IF(D160="","",VLOOKUP(D160,'produto-venda-7'!B:N,11,0)),0)</f>
        <v/>
      </c>
      <c r="AJ160" s="43">
        <f>IF(D160="","",IFERROR(AI160*AB160,0))</f>
        <v/>
      </c>
      <c r="AK160" s="44">
        <f>IFERROR(IF(D160="","",VLOOKUP(F160,'ANALISE FORNECEDOR'!$A:$I,8,0)),"")</f>
        <v/>
      </c>
      <c r="AL160" s="44">
        <f>IF(D160="","",AVERAGE(AM160,AK160))</f>
        <v/>
      </c>
      <c r="AM160" s="44">
        <f>IFERROR(IF(D160="","",VLOOKUP(F160,'ANALISE FORNECEDOR'!$A:$I,9,0)),"")</f>
        <v/>
      </c>
      <c r="AN160" s="45">
        <f>IF(D160="","",IF(Y160&gt;12,AI160*(U160+Y160),AI160*U160))</f>
        <v/>
      </c>
      <c r="AO160" s="45">
        <f>IF(D160="","",IF(Y160&gt;12,AI160*(U160+V160+Y160),AI160*(U160+V160)))</f>
        <v/>
      </c>
      <c r="AP160" s="46">
        <f>IF(D160="","",IF(Y160&gt;12,AG160*(U160+Y160),AG160*U160))</f>
        <v/>
      </c>
      <c r="AQ160" s="46">
        <f>IF(D160="","",IF(Y160&gt;12,AG160*(U160+V160+Y160),AG160*(U160+V160)))</f>
        <v/>
      </c>
      <c r="AR160" s="46">
        <f>IF(D160="","",IF(OR(R160="A",R160="AA",R160="AAA"),AP160,0))</f>
        <v/>
      </c>
      <c r="AS160" s="46">
        <f>IF(D160="","",IF(R160="B",AP160,0))</f>
        <v/>
      </c>
      <c r="AT160" s="46">
        <f>IF(D160="","",IF(R160="C",AP160,0))</f>
        <v/>
      </c>
      <c r="AU160" s="47">
        <f>IF(D160="","",IFERROR(AN160/AJ160,0))</f>
        <v/>
      </c>
      <c r="AV160" s="47">
        <f>IF(D160="","",IFERROR(((AO160)/AJ160),0))</f>
        <v/>
      </c>
      <c r="AW160" s="48">
        <f>IF(D160="","",IF(OR(S160="S",NOT(AND(ISNUMBER(AC160),ISNUMBER(AL160),AC160*AL160&gt;=0))),0,AC160*AL160))</f>
        <v/>
      </c>
      <c r="AX160" s="49">
        <f>IFERROR(IF(D160="","",AW160*AG160),0)</f>
        <v/>
      </c>
      <c r="AY160" s="48">
        <f>IF(D160="","",IF(OR(S160="S",NOT(AND(ISNUMBER(AC160),ISNUMBER(AK160),AC160*AK160&gt;=0))),0,AC160*AK160))</f>
        <v/>
      </c>
      <c r="AZ160" s="48">
        <f>IFERROR(IF(D160="","",IF(AY160=0,0,IF(((AY160)-(U160+Y160))&lt;0,0,(AY160)-U160))),0)</f>
        <v/>
      </c>
      <c r="BA160" s="49">
        <f>IF(D160="","",AZ160*AG160)</f>
        <v/>
      </c>
      <c r="BB160" s="49">
        <f>IF(D160="","",IF(OR(R160="A",R160="AA",R160="AAA"),BA160,0))</f>
        <v/>
      </c>
      <c r="BC160" s="49">
        <f>IF(D160="","",IF(R160="B",BA160,0))</f>
        <v/>
      </c>
      <c r="BD160" s="49">
        <f>IF(D160="","",IF(R160="B",BA160,0))</f>
        <v/>
      </c>
      <c r="BE160" s="49">
        <f>IF(D160="","",IF(S160="S",
1,
IF(AC160=0,
1,
IF(
IFERROR(((U160+Y160)*AG160)/((AC160*AK160)*AG160),0)&lt;0,
0,
IF(
IFERROR(((U160+Y160)*AG160)/((AC160*AK160)*AG160),0)&gt;1,
1,
IFERROR(((U160+Y160)*AG160)/((AC160*AK160)*AG160),0)
)
)
)
))</f>
        <v/>
      </c>
      <c r="BF160" s="49">
        <f>IF(D160="","",IF(S160="S",
1,
IF(AC160=0,
1,
IF(
IFERROR(((U160+V160+Y160)*AG160)/((AC160*AK160)*AG160),0)&lt;0,
0,
IF(
IFERROR(((U160+V160+Y160)*AG160)/((AC160*AK160)*AG160),0)&gt;1,
1,
IFERROR(((U160+V160+Y160)*AG160)/((AC160*AK160)*AG160),0)
)
)
)
))</f>
        <v/>
      </c>
      <c r="BG160" s="50">
        <f>IF(D160="","",IF(S160="S",0,IF(AND(ISNUMBER(AC160),ISNUMBER(AM160)),IF(OR(AC160*AM160&lt;0,ISERR(AC160*AM160)),0,AC160*AM160),0)))</f>
        <v/>
      </c>
      <c r="BH160" s="50">
        <f>IF(D160="","",IF(BY160&gt;TODAY()-60,0,IF(Y160&gt;12,MAX(0,(U160+Y160)-BG160),MAX(0,U160-BG160))))</f>
        <v/>
      </c>
      <c r="BI160" s="51">
        <f>IF(D160="","",BH160*AG160)</f>
        <v/>
      </c>
      <c r="BJ160" s="51">
        <f>IF(D160="","",IF(OR(R160="A",R160="AA",R160="AAA"),BI160,0))</f>
        <v/>
      </c>
      <c r="BK160" s="51">
        <f>IF(D160="","",IF(R160="B",BI160,0))</f>
        <v/>
      </c>
      <c r="BL160" s="51">
        <f>IF(D160="","",IF(R160="C",BI160,0))</f>
        <v/>
      </c>
      <c r="BM160" s="51">
        <f>IF(D160="","",IFERROR(MAX(0,MIN(BI160/AP160,1)),0))</f>
        <v/>
      </c>
      <c r="BN160" s="52">
        <f>IF(D160="","",AB160*AG160)</f>
        <v/>
      </c>
      <c r="BO160" s="52">
        <f>IF(D160="","",(U160+V160+X160)*AG160)</f>
        <v/>
      </c>
      <c r="BP160" s="52">
        <f>IF(D160="","",(AB160*3)*AG160)</f>
        <v/>
      </c>
      <c r="BQ160" s="52">
        <f>IF(D160="","",IF(BO160-BP160&gt;0,0,BO160-BP160))</f>
        <v/>
      </c>
      <c r="BR160" s="52">
        <f>IF(D160="","",IF(BO160-BP160-BN160&gt;0,0,BO160-BP160-BN160))</f>
        <v/>
      </c>
      <c r="BS160" s="53">
        <f>IF(D160="","",IFERROR(AB160*AI160,0))</f>
        <v/>
      </c>
      <c r="BT160" s="53">
        <f>IF(D160="","",IFERROR(IF(X160&gt;12, AI160*(U160+V160+X160), AI160*(U160+V160)),0))</f>
        <v/>
      </c>
      <c r="BU160" s="53">
        <f>IF(D160="","",IFERROR(((AB160*3)*AI160),0))</f>
        <v/>
      </c>
      <c r="BV160" s="53">
        <f>IF(D160="","",IF(BT160-BU160&gt;0,0,BT160-BU160))</f>
        <v/>
      </c>
      <c r="BW160" s="53">
        <f>IF(D160="","",IF(BT160-BU160-BS160&gt;0,0,BT160-BU160-BS160))</f>
        <v/>
      </c>
      <c r="BX160" s="36">
        <f>IF(D160="","",IFERROR(VLOOKUP(D160,'produto-entrada-7'!A:M,3,0),"SEM PEDIDO"))</f>
        <v/>
      </c>
      <c r="BY160" s="36">
        <f>IF(D160="","",VLOOKUP(D160,'produto-estoque-total-7'!A:AB,25,0))</f>
        <v/>
      </c>
      <c r="BZ160" s="36">
        <f>IF(D160="","",IFERROR(VLOOKUP(D160,'produto-estoque-total-7'!A:AB,26,0)/100,0))</f>
        <v/>
      </c>
      <c r="CA160" s="36">
        <f>IF(D160="","",IFERROR(VLOOKUP(D160,'produto-estoque-total-7'!A:AB,27,0)/100,0))</f>
        <v/>
      </c>
      <c r="CB160" s="41">
        <f>IF(D160="","",V160*AF160)</f>
        <v/>
      </c>
      <c r="CC160" s="41">
        <f>IF(D160="","",V160*AI160)</f>
        <v/>
      </c>
      <c r="CD160" s="54">
        <f>IF(D160="","",VLOOKUP(D160,'produto-estoque-total-7'!A:AB,28,0))</f>
        <v/>
      </c>
    </row>
    <row r="161">
      <c r="A161" s="36">
        <f>IF(D161="","",VLOOKUP(D161,'produto-estoque-total-7'!A:AB,3,0))</f>
        <v/>
      </c>
      <c r="B161" s="1">
        <f>IF(D161="","",VLOOKUP(D161,'produto-estoque-total-7'!A:AB,12,0))</f>
        <v/>
      </c>
      <c r="C161" s="1">
        <f>IF(D161="","",VLOOKUP(D161,'produto-estoque-total-7'!A:AB,2,0))</f>
        <v/>
      </c>
      <c r="D161" s="37">
        <f>IFERROR(IF('produto-estoque-total-7'!A160="","",'produto-estoque-total-7'!A160),"")</f>
        <v/>
      </c>
      <c r="E161" s="1">
        <f>IF(D161="","",VLOOKUP(D161,'produto-estoque-total-7'!A:AB,4,0))</f>
        <v/>
      </c>
      <c r="F161" s="36">
        <f>IF(D161="","",VLOOKUP(D161,'produto-estoque-total-7'!A:AB,13,0))</f>
        <v/>
      </c>
      <c r="G161" s="1">
        <f>IF(F161="","",VLOOKUP(F161,'FORNECEDORES X COMPRADOR'!A:D,4,0))</f>
        <v/>
      </c>
      <c r="H161" s="1">
        <f>IF(F161="","",VLOOKUP(F161,'FORNECEDORES X COMPRADOR'!A:E,5,0))</f>
        <v/>
      </c>
      <c r="I161" s="36">
        <f>IF(D161="","",VLOOKUP(D161,'produto-estoque-total-7'!A:AB,15,0))</f>
        <v/>
      </c>
      <c r="J161" s="36">
        <f>IF(D161="","",VLOOKUP(D161,'produto-estoque-total-7'!A:AB,19,0))</f>
        <v/>
      </c>
      <c r="K161" s="1">
        <f>IF(D161="","",VLOOKUP(D161,'produto-estoque-total-7'!A:AB,20,0))</f>
        <v/>
      </c>
      <c r="L161" s="36">
        <f>IF(D161="","",VLOOKUP(D161,'produto-estoque-total-7'!A:AB,17,0))</f>
        <v/>
      </c>
      <c r="M161" s="1">
        <f>IF(D161="","",VLOOKUP(D161,'produto-estoque-total-7'!A:AB,18,0))</f>
        <v/>
      </c>
      <c r="N161" s="36">
        <f>IF(D161="","",VLOOKUP(D161,'produto-estoque-total-7'!A:AB,21,0))</f>
        <v/>
      </c>
      <c r="O161" s="1">
        <f>IF(D161="","",VLOOKUP(D161,'produto-estoque-total-7'!A:AB,22,0))</f>
        <v/>
      </c>
      <c r="P161" s="36">
        <f>IF(D161="","",VLOOKUP(D161,'produto-estoque-total-7'!A:AB,23,0))</f>
        <v/>
      </c>
      <c r="Q161" s="1">
        <f>IF(D161="","",VLOOKUP(D161,'produto-estoque-total-7'!A:AB,24,0))</f>
        <v/>
      </c>
      <c r="R161" s="38">
        <f>IFERROR(IF(D161="","",VLOOKUP(D161,'produto-venda-7'!B:N,13,0)),"C")</f>
        <v/>
      </c>
      <c r="S161" s="39">
        <f>IF(D161="","",VLOOKUP(D161,'produto-estoque-total-7'!A:AB,6,0))</f>
        <v/>
      </c>
      <c r="T161" s="39">
        <f>IF(D161="","",VLOOKUP(D161,'produto-estoque-total-7'!A:AB,5,0))</f>
        <v/>
      </c>
      <c r="U161" s="40">
        <f>IF(D161="","",VLOOKUP(D161,'produto-estoque-total-7'!A:AB,11,0))</f>
        <v/>
      </c>
      <c r="V161" s="41">
        <f>IF(D161="","",IFERROR(VLOOKUP(D161,'produto-entrada-7'!A:M,10,0),0))</f>
        <v/>
      </c>
      <c r="W161" s="42" t="n"/>
      <c r="X161" s="39">
        <f>IF(D161="","",VLOOKUP(D161,'produto-estoque-total-7'!A:AB,8,0))</f>
        <v/>
      </c>
      <c r="Y161" s="39">
        <f>IF(D161="","",VLOOKUP(D161,'produto-estoque-total-7'!A:AB,9,0))</f>
        <v/>
      </c>
      <c r="Z161" s="39">
        <f>IF(D161="","",VLOOKUP(D161,'produto-estoque-total-7'!A:AB,10,0))</f>
        <v/>
      </c>
      <c r="AA161" s="39">
        <f>IFERROR(IF(D161="","",VLOOKUP(D161,'produto-venda-7'!B:N,4,0)),0)</f>
        <v/>
      </c>
      <c r="AB161" s="39">
        <f>IFERROR(IF(D161="","",VLOOKUP(D161,'produto-venda-7'!B:N,5,0)),0)</f>
        <v/>
      </c>
      <c r="AC161" s="39">
        <f>IF(D161="","",IFERROR(AA161/90,0))</f>
        <v/>
      </c>
      <c r="AD161" s="36">
        <f>IF(D161="","",IFERROR(VLOOKUP(D161,'produto-entrada-7'!A:M,4,0),0))</f>
        <v/>
      </c>
      <c r="AE161" s="36">
        <f>IFERROR(IF(D161="","",VLOOKUP(D161,'produto-venda-7'!B:N,10,0)),0)</f>
        <v/>
      </c>
      <c r="AF161" s="36">
        <f>IF(D161="","",IFERROR(VLOOKUP(D161,'produto-entrada-7'!A:M,11,0),0))</f>
        <v/>
      </c>
      <c r="AG161" s="1">
        <f>IF(D161="","",IFERROR(VLOOKUP(D161,'produto-entrada-7'!A:M,12,0),0))</f>
        <v/>
      </c>
      <c r="AH161" s="1">
        <f>IF(D161="","",IFERROR(VLOOKUP(D161,'produto-entrada-7'!A:M,13,0),0))</f>
        <v/>
      </c>
      <c r="AI161" s="36">
        <f>IFERROR(IF(D161="","",VLOOKUP(D161,'produto-venda-7'!B:N,11,0)),0)</f>
        <v/>
      </c>
      <c r="AJ161" s="43">
        <f>IF(D161="","",IFERROR(AI161*AB161,0))</f>
        <v/>
      </c>
      <c r="AK161" s="44">
        <f>IFERROR(IF(D161="","",VLOOKUP(F161,'ANALISE FORNECEDOR'!$A:$I,8,0)),"")</f>
        <v/>
      </c>
      <c r="AL161" s="44">
        <f>IF(D161="","",AVERAGE(AM161,AK161))</f>
        <v/>
      </c>
      <c r="AM161" s="44">
        <f>IFERROR(IF(D161="","",VLOOKUP(F161,'ANALISE FORNECEDOR'!$A:$I,9,0)),"")</f>
        <v/>
      </c>
      <c r="AN161" s="45">
        <f>IF(D161="","",IF(Y161&gt;12,AI161*(U161+Y161),AI161*U161))</f>
        <v/>
      </c>
      <c r="AO161" s="45">
        <f>IF(D161="","",IF(Y161&gt;12,AI161*(U161+V161+Y161),AI161*(U161+V161)))</f>
        <v/>
      </c>
      <c r="AP161" s="46">
        <f>IF(D161="","",IF(Y161&gt;12,AG161*(U161+Y161),AG161*U161))</f>
        <v/>
      </c>
      <c r="AQ161" s="46">
        <f>IF(D161="","",IF(Y161&gt;12,AG161*(U161+V161+Y161),AG161*(U161+V161)))</f>
        <v/>
      </c>
      <c r="AR161" s="46">
        <f>IF(D161="","",IF(OR(R161="A",R161="AA",R161="AAA"),AP161,0))</f>
        <v/>
      </c>
      <c r="AS161" s="46">
        <f>IF(D161="","",IF(R161="B",AP161,0))</f>
        <v/>
      </c>
      <c r="AT161" s="46">
        <f>IF(D161="","",IF(R161="C",AP161,0))</f>
        <v/>
      </c>
      <c r="AU161" s="47">
        <f>IF(D161="","",IFERROR(AN161/AJ161,0))</f>
        <v/>
      </c>
      <c r="AV161" s="47">
        <f>IF(D161="","",IFERROR(((AO161)/AJ161),0))</f>
        <v/>
      </c>
      <c r="AW161" s="48">
        <f>IF(D161="","",IF(OR(S161="S",NOT(AND(ISNUMBER(AC161),ISNUMBER(AL161),AC161*AL161&gt;=0))),0,AC161*AL161))</f>
        <v/>
      </c>
      <c r="AX161" s="49">
        <f>IFERROR(IF(D161="","",AW161*AG161),0)</f>
        <v/>
      </c>
      <c r="AY161" s="48">
        <f>IF(D161="","",IF(OR(S161="S",NOT(AND(ISNUMBER(AC161),ISNUMBER(AK161),AC161*AK161&gt;=0))),0,AC161*AK161))</f>
        <v/>
      </c>
      <c r="AZ161" s="48">
        <f>IFERROR(IF(D161="","",IF(AY161=0,0,IF(((AY161)-(U161+Y161))&lt;0,0,(AY161)-U161))),0)</f>
        <v/>
      </c>
      <c r="BA161" s="49">
        <f>IF(D161="","",AZ161*AG161)</f>
        <v/>
      </c>
      <c r="BB161" s="49">
        <f>IF(D161="","",IF(OR(R161="A",R161="AA",R161="AAA"),BA161,0))</f>
        <v/>
      </c>
      <c r="BC161" s="49">
        <f>IF(D161="","",IF(R161="B",BA161,0))</f>
        <v/>
      </c>
      <c r="BD161" s="49">
        <f>IF(D161="","",IF(R161="B",BA161,0))</f>
        <v/>
      </c>
      <c r="BE161" s="49">
        <f>IF(D161="","",IF(S161="S",
1,
IF(AC161=0,
1,
IF(
IFERROR(((U161+Y161)*AG161)/((AC161*AK161)*AG161),0)&lt;0,
0,
IF(
IFERROR(((U161+Y161)*AG161)/((AC161*AK161)*AG161),0)&gt;1,
1,
IFERROR(((U161+Y161)*AG161)/((AC161*AK161)*AG161),0)
)
)
)
))</f>
        <v/>
      </c>
      <c r="BF161" s="49">
        <f>IF(D161="","",IF(S161="S",
1,
IF(AC161=0,
1,
IF(
IFERROR(((U161+V161+Y161)*AG161)/((AC161*AK161)*AG161),0)&lt;0,
0,
IF(
IFERROR(((U161+V161+Y161)*AG161)/((AC161*AK161)*AG161),0)&gt;1,
1,
IFERROR(((U161+V161+Y161)*AG161)/((AC161*AK161)*AG161),0)
)
)
)
))</f>
        <v/>
      </c>
      <c r="BG161" s="50">
        <f>IF(D161="","",IF(S161="S",0,IF(AND(ISNUMBER(AC161),ISNUMBER(AM161)),IF(OR(AC161*AM161&lt;0,ISERR(AC161*AM161)),0,AC161*AM161),0)))</f>
        <v/>
      </c>
      <c r="BH161" s="50">
        <f>IF(D161="","",IF(BY161&gt;TODAY()-60,0,IF(Y161&gt;12,MAX(0,(U161+Y161)-BG161),MAX(0,U161-BG161))))</f>
        <v/>
      </c>
      <c r="BI161" s="51">
        <f>IF(D161="","",BH161*AG161)</f>
        <v/>
      </c>
      <c r="BJ161" s="51">
        <f>IF(D161="","",IF(OR(R161="A",R161="AA",R161="AAA"),BI161,0))</f>
        <v/>
      </c>
      <c r="BK161" s="51">
        <f>IF(D161="","",IF(R161="B",BI161,0))</f>
        <v/>
      </c>
      <c r="BL161" s="51">
        <f>IF(D161="","",IF(R161="C",BI161,0))</f>
        <v/>
      </c>
      <c r="BM161" s="51">
        <f>IF(D161="","",IFERROR(MAX(0,MIN(BI161/AP161,1)),0))</f>
        <v/>
      </c>
      <c r="BN161" s="52">
        <f>IF(D161="","",AB161*AG161)</f>
        <v/>
      </c>
      <c r="BO161" s="52">
        <f>IF(D161="","",(U161+V161+X161)*AG161)</f>
        <v/>
      </c>
      <c r="BP161" s="52">
        <f>IF(D161="","",(AB161*3)*AG161)</f>
        <v/>
      </c>
      <c r="BQ161" s="52">
        <f>IF(D161="","",IF(BO161-BP161&gt;0,0,BO161-BP161))</f>
        <v/>
      </c>
      <c r="BR161" s="52">
        <f>IF(D161="","",IF(BO161-BP161-BN161&gt;0,0,BO161-BP161-BN161))</f>
        <v/>
      </c>
      <c r="BS161" s="53">
        <f>IF(D161="","",IFERROR(AB161*AI161,0))</f>
        <v/>
      </c>
      <c r="BT161" s="53">
        <f>IF(D161="","",IFERROR(IF(X161&gt;12, AI161*(U161+V161+X161), AI161*(U161+V161)),0))</f>
        <v/>
      </c>
      <c r="BU161" s="53">
        <f>IF(D161="","",IFERROR(((AB161*3)*AI161),0))</f>
        <v/>
      </c>
      <c r="BV161" s="53">
        <f>IF(D161="","",IF(BT161-BU161&gt;0,0,BT161-BU161))</f>
        <v/>
      </c>
      <c r="BW161" s="53">
        <f>IF(D161="","",IF(BT161-BU161-BS161&gt;0,0,BT161-BU161-BS161))</f>
        <v/>
      </c>
      <c r="BX161" s="36">
        <f>IF(D161="","",IFERROR(VLOOKUP(D161,'produto-entrada-7'!A:M,3,0),"SEM PEDIDO"))</f>
        <v/>
      </c>
      <c r="BY161" s="36">
        <f>IF(D161="","",VLOOKUP(D161,'produto-estoque-total-7'!A:AB,25,0))</f>
        <v/>
      </c>
      <c r="BZ161" s="36">
        <f>IF(D161="","",IFERROR(VLOOKUP(D161,'produto-estoque-total-7'!A:AB,26,0)/100,0))</f>
        <v/>
      </c>
      <c r="CA161" s="36">
        <f>IF(D161="","",IFERROR(VLOOKUP(D161,'produto-estoque-total-7'!A:AB,27,0)/100,0))</f>
        <v/>
      </c>
      <c r="CB161" s="41">
        <f>IF(D161="","",V161*AF161)</f>
        <v/>
      </c>
      <c r="CC161" s="41">
        <f>IF(D161="","",V161*AI161)</f>
        <v/>
      </c>
      <c r="CD161" s="54">
        <f>IF(D161="","",VLOOKUP(D161,'produto-estoque-total-7'!A:AB,28,0))</f>
        <v/>
      </c>
    </row>
    <row r="162">
      <c r="A162" s="36">
        <f>IF(D162="","",VLOOKUP(D162,'produto-estoque-total-7'!A:AB,3,0))</f>
        <v/>
      </c>
      <c r="B162" s="1">
        <f>IF(D162="","",VLOOKUP(D162,'produto-estoque-total-7'!A:AB,12,0))</f>
        <v/>
      </c>
      <c r="C162" s="1">
        <f>IF(D162="","",VLOOKUP(D162,'produto-estoque-total-7'!A:AB,2,0))</f>
        <v/>
      </c>
      <c r="D162" s="37">
        <f>IFERROR(IF('produto-estoque-total-7'!A161="","",'produto-estoque-total-7'!A161),"")</f>
        <v/>
      </c>
      <c r="E162" s="1">
        <f>IF(D162="","",VLOOKUP(D162,'produto-estoque-total-7'!A:AB,4,0))</f>
        <v/>
      </c>
      <c r="F162" s="36">
        <f>IF(D162="","",VLOOKUP(D162,'produto-estoque-total-7'!A:AB,13,0))</f>
        <v/>
      </c>
      <c r="G162" s="1">
        <f>IF(F162="","",VLOOKUP(F162,'FORNECEDORES X COMPRADOR'!A:D,4,0))</f>
        <v/>
      </c>
      <c r="H162" s="1">
        <f>IF(F162="","",VLOOKUP(F162,'FORNECEDORES X COMPRADOR'!A:E,5,0))</f>
        <v/>
      </c>
      <c r="I162" s="36">
        <f>IF(D162="","",VLOOKUP(D162,'produto-estoque-total-7'!A:AB,15,0))</f>
        <v/>
      </c>
      <c r="J162" s="36">
        <f>IF(D162="","",VLOOKUP(D162,'produto-estoque-total-7'!A:AB,19,0))</f>
        <v/>
      </c>
      <c r="K162" s="1">
        <f>IF(D162="","",VLOOKUP(D162,'produto-estoque-total-7'!A:AB,20,0))</f>
        <v/>
      </c>
      <c r="L162" s="36">
        <f>IF(D162="","",VLOOKUP(D162,'produto-estoque-total-7'!A:AB,17,0))</f>
        <v/>
      </c>
      <c r="M162" s="1">
        <f>IF(D162="","",VLOOKUP(D162,'produto-estoque-total-7'!A:AB,18,0))</f>
        <v/>
      </c>
      <c r="N162" s="36">
        <f>IF(D162="","",VLOOKUP(D162,'produto-estoque-total-7'!A:AB,21,0))</f>
        <v/>
      </c>
      <c r="O162" s="1">
        <f>IF(D162="","",VLOOKUP(D162,'produto-estoque-total-7'!A:AB,22,0))</f>
        <v/>
      </c>
      <c r="P162" s="36">
        <f>IF(D162="","",VLOOKUP(D162,'produto-estoque-total-7'!A:AB,23,0))</f>
        <v/>
      </c>
      <c r="Q162" s="1">
        <f>IF(D162="","",VLOOKUP(D162,'produto-estoque-total-7'!A:AB,24,0))</f>
        <v/>
      </c>
      <c r="R162" s="38">
        <f>IFERROR(IF(D162="","",VLOOKUP(D162,'produto-venda-7'!B:N,13,0)),"C")</f>
        <v/>
      </c>
      <c r="S162" s="39">
        <f>IF(D162="","",VLOOKUP(D162,'produto-estoque-total-7'!A:AB,6,0))</f>
        <v/>
      </c>
      <c r="T162" s="39">
        <f>IF(D162="","",VLOOKUP(D162,'produto-estoque-total-7'!A:AB,5,0))</f>
        <v/>
      </c>
      <c r="U162" s="40">
        <f>IF(D162="","",VLOOKUP(D162,'produto-estoque-total-7'!A:AB,11,0))</f>
        <v/>
      </c>
      <c r="V162" s="41">
        <f>IF(D162="","",IFERROR(VLOOKUP(D162,'produto-entrada-7'!A:M,10,0),0))</f>
        <v/>
      </c>
      <c r="W162" s="42" t="n"/>
      <c r="X162" s="39">
        <f>IF(D162="","",VLOOKUP(D162,'produto-estoque-total-7'!A:AB,8,0))</f>
        <v/>
      </c>
      <c r="Y162" s="39">
        <f>IF(D162="","",VLOOKUP(D162,'produto-estoque-total-7'!A:AB,9,0))</f>
        <v/>
      </c>
      <c r="Z162" s="39">
        <f>IF(D162="","",VLOOKUP(D162,'produto-estoque-total-7'!A:AB,10,0))</f>
        <v/>
      </c>
      <c r="AA162" s="39">
        <f>IFERROR(IF(D162="","",VLOOKUP(D162,'produto-venda-7'!B:N,4,0)),0)</f>
        <v/>
      </c>
      <c r="AB162" s="39">
        <f>IFERROR(IF(D162="","",VLOOKUP(D162,'produto-venda-7'!B:N,5,0)),0)</f>
        <v/>
      </c>
      <c r="AC162" s="39">
        <f>IF(D162="","",IFERROR(AA162/90,0))</f>
        <v/>
      </c>
      <c r="AD162" s="36">
        <f>IF(D162="","",IFERROR(VLOOKUP(D162,'produto-entrada-7'!A:M,4,0),0))</f>
        <v/>
      </c>
      <c r="AE162" s="36">
        <f>IFERROR(IF(D162="","",VLOOKUP(D162,'produto-venda-7'!B:N,10,0)),0)</f>
        <v/>
      </c>
      <c r="AF162" s="36">
        <f>IF(D162="","",IFERROR(VLOOKUP(D162,'produto-entrada-7'!A:M,11,0),0))</f>
        <v/>
      </c>
      <c r="AG162" s="1">
        <f>IF(D162="","",IFERROR(VLOOKUP(D162,'produto-entrada-7'!A:M,12,0),0))</f>
        <v/>
      </c>
      <c r="AH162" s="1">
        <f>IF(D162="","",IFERROR(VLOOKUP(D162,'produto-entrada-7'!A:M,13,0),0))</f>
        <v/>
      </c>
      <c r="AI162" s="36">
        <f>IFERROR(IF(D162="","",VLOOKUP(D162,'produto-venda-7'!B:N,11,0)),0)</f>
        <v/>
      </c>
      <c r="AJ162" s="43">
        <f>IF(D162="","",IFERROR(AI162*AB162,0))</f>
        <v/>
      </c>
      <c r="AK162" s="44">
        <f>IFERROR(IF(D162="","",VLOOKUP(F162,'ANALISE FORNECEDOR'!$A:$I,8,0)),"")</f>
        <v/>
      </c>
      <c r="AL162" s="44">
        <f>IF(D162="","",AVERAGE(AM162,AK162))</f>
        <v/>
      </c>
      <c r="AM162" s="44">
        <f>IFERROR(IF(D162="","",VLOOKUP(F162,'ANALISE FORNECEDOR'!$A:$I,9,0)),"")</f>
        <v/>
      </c>
      <c r="AN162" s="45">
        <f>IF(D162="","",IF(Y162&gt;12,AI162*(U162+Y162),AI162*U162))</f>
        <v/>
      </c>
      <c r="AO162" s="45">
        <f>IF(D162="","",IF(Y162&gt;12,AI162*(U162+V162+Y162),AI162*(U162+V162)))</f>
        <v/>
      </c>
      <c r="AP162" s="46">
        <f>IF(D162="","",IF(Y162&gt;12,AG162*(U162+Y162),AG162*U162))</f>
        <v/>
      </c>
      <c r="AQ162" s="46">
        <f>IF(D162="","",IF(Y162&gt;12,AG162*(U162+V162+Y162),AG162*(U162+V162)))</f>
        <v/>
      </c>
      <c r="AR162" s="46">
        <f>IF(D162="","",IF(OR(R162="A",R162="AA",R162="AAA"),AP162,0))</f>
        <v/>
      </c>
      <c r="AS162" s="46">
        <f>IF(D162="","",IF(R162="B",AP162,0))</f>
        <v/>
      </c>
      <c r="AT162" s="46">
        <f>IF(D162="","",IF(R162="C",AP162,0))</f>
        <v/>
      </c>
      <c r="AU162" s="47">
        <f>IF(D162="","",IFERROR(AN162/AJ162,0))</f>
        <v/>
      </c>
      <c r="AV162" s="47">
        <f>IF(D162="","",IFERROR(((AO162)/AJ162),0))</f>
        <v/>
      </c>
      <c r="AW162" s="48">
        <f>IF(D162="","",IF(OR(S162="S",NOT(AND(ISNUMBER(AC162),ISNUMBER(AL162),AC162*AL162&gt;=0))),0,AC162*AL162))</f>
        <v/>
      </c>
      <c r="AX162" s="49">
        <f>IFERROR(IF(D162="","",AW162*AG162),0)</f>
        <v/>
      </c>
      <c r="AY162" s="48">
        <f>IF(D162="","",IF(OR(S162="S",NOT(AND(ISNUMBER(AC162),ISNUMBER(AK162),AC162*AK162&gt;=0))),0,AC162*AK162))</f>
        <v/>
      </c>
      <c r="AZ162" s="48">
        <f>IFERROR(IF(D162="","",IF(AY162=0,0,IF(((AY162)-(U162+Y162))&lt;0,0,(AY162)-U162))),0)</f>
        <v/>
      </c>
      <c r="BA162" s="49">
        <f>IF(D162="","",AZ162*AG162)</f>
        <v/>
      </c>
      <c r="BB162" s="49">
        <f>IF(D162="","",IF(OR(R162="A",R162="AA",R162="AAA"),BA162,0))</f>
        <v/>
      </c>
      <c r="BC162" s="49">
        <f>IF(D162="","",IF(R162="B",BA162,0))</f>
        <v/>
      </c>
      <c r="BD162" s="49">
        <f>IF(D162="","",IF(R162="B",BA162,0))</f>
        <v/>
      </c>
      <c r="BE162" s="49">
        <f>IF(D162="","",IF(S162="S",
1,
IF(AC162=0,
1,
IF(
IFERROR(((U162+Y162)*AG162)/((AC162*AK162)*AG162),0)&lt;0,
0,
IF(
IFERROR(((U162+Y162)*AG162)/((AC162*AK162)*AG162),0)&gt;1,
1,
IFERROR(((U162+Y162)*AG162)/((AC162*AK162)*AG162),0)
)
)
)
))</f>
        <v/>
      </c>
      <c r="BF162" s="49">
        <f>IF(D162="","",IF(S162="S",
1,
IF(AC162=0,
1,
IF(
IFERROR(((U162+V162+Y162)*AG162)/((AC162*AK162)*AG162),0)&lt;0,
0,
IF(
IFERROR(((U162+V162+Y162)*AG162)/((AC162*AK162)*AG162),0)&gt;1,
1,
IFERROR(((U162+V162+Y162)*AG162)/((AC162*AK162)*AG162),0)
)
)
)
))</f>
        <v/>
      </c>
      <c r="BG162" s="50">
        <f>IF(D162="","",IF(S162="S",0,IF(AND(ISNUMBER(AC162),ISNUMBER(AM162)),IF(OR(AC162*AM162&lt;0,ISERR(AC162*AM162)),0,AC162*AM162),0)))</f>
        <v/>
      </c>
      <c r="BH162" s="50">
        <f>IF(D162="","",IF(BY162&gt;TODAY()-60,0,IF(Y162&gt;12,MAX(0,(U162+Y162)-BG162),MAX(0,U162-BG162))))</f>
        <v/>
      </c>
      <c r="BI162" s="51">
        <f>IF(D162="","",BH162*AG162)</f>
        <v/>
      </c>
      <c r="BJ162" s="51">
        <f>IF(D162="","",IF(OR(R162="A",R162="AA",R162="AAA"),BI162,0))</f>
        <v/>
      </c>
      <c r="BK162" s="51">
        <f>IF(D162="","",IF(R162="B",BI162,0))</f>
        <v/>
      </c>
      <c r="BL162" s="51">
        <f>IF(D162="","",IF(R162="C",BI162,0))</f>
        <v/>
      </c>
      <c r="BM162" s="51">
        <f>IF(D162="","",IFERROR(MAX(0,MIN(BI162/AP162,1)),0))</f>
        <v/>
      </c>
      <c r="BN162" s="52">
        <f>IF(D162="","",AB162*AG162)</f>
        <v/>
      </c>
      <c r="BO162" s="52">
        <f>IF(D162="","",(U162+V162+X162)*AG162)</f>
        <v/>
      </c>
      <c r="BP162" s="52">
        <f>IF(D162="","",(AB162*3)*AG162)</f>
        <v/>
      </c>
      <c r="BQ162" s="52">
        <f>IF(D162="","",IF(BO162-BP162&gt;0,0,BO162-BP162))</f>
        <v/>
      </c>
      <c r="BR162" s="52">
        <f>IF(D162="","",IF(BO162-BP162-BN162&gt;0,0,BO162-BP162-BN162))</f>
        <v/>
      </c>
      <c r="BS162" s="53">
        <f>IF(D162="","",IFERROR(AB162*AI162,0))</f>
        <v/>
      </c>
      <c r="BT162" s="53">
        <f>IF(D162="","",IFERROR(IF(X162&gt;12, AI162*(U162+V162+X162), AI162*(U162+V162)),0))</f>
        <v/>
      </c>
      <c r="BU162" s="53">
        <f>IF(D162="","",IFERROR(((AB162*3)*AI162),0))</f>
        <v/>
      </c>
      <c r="BV162" s="53">
        <f>IF(D162="","",IF(BT162-BU162&gt;0,0,BT162-BU162))</f>
        <v/>
      </c>
      <c r="BW162" s="53">
        <f>IF(D162="","",IF(BT162-BU162-BS162&gt;0,0,BT162-BU162-BS162))</f>
        <v/>
      </c>
      <c r="BX162" s="36">
        <f>IF(D162="","",IFERROR(VLOOKUP(D162,'produto-entrada-7'!A:M,3,0),"SEM PEDIDO"))</f>
        <v/>
      </c>
      <c r="BY162" s="36">
        <f>IF(D162="","",VLOOKUP(D162,'produto-estoque-total-7'!A:AB,25,0))</f>
        <v/>
      </c>
      <c r="BZ162" s="36">
        <f>IF(D162="","",IFERROR(VLOOKUP(D162,'produto-estoque-total-7'!A:AB,26,0)/100,0))</f>
        <v/>
      </c>
      <c r="CA162" s="36">
        <f>IF(D162="","",IFERROR(VLOOKUP(D162,'produto-estoque-total-7'!A:AB,27,0)/100,0))</f>
        <v/>
      </c>
      <c r="CB162" s="41">
        <f>IF(D162="","",V162*AF162)</f>
        <v/>
      </c>
      <c r="CC162" s="41">
        <f>IF(D162="","",V162*AI162)</f>
        <v/>
      </c>
      <c r="CD162" s="54">
        <f>IF(D162="","",VLOOKUP(D162,'produto-estoque-total-7'!A:AB,28,0))</f>
        <v/>
      </c>
    </row>
    <row r="163">
      <c r="A163" s="36">
        <f>IF(D163="","",VLOOKUP(D163,'produto-estoque-total-7'!A:AB,3,0))</f>
        <v/>
      </c>
      <c r="B163" s="1">
        <f>IF(D163="","",VLOOKUP(D163,'produto-estoque-total-7'!A:AB,12,0))</f>
        <v/>
      </c>
      <c r="C163" s="1">
        <f>IF(D163="","",VLOOKUP(D163,'produto-estoque-total-7'!A:AB,2,0))</f>
        <v/>
      </c>
      <c r="D163" s="37">
        <f>IFERROR(IF('produto-estoque-total-7'!A162="","",'produto-estoque-total-7'!A162),"")</f>
        <v/>
      </c>
      <c r="E163" s="1">
        <f>IF(D163="","",VLOOKUP(D163,'produto-estoque-total-7'!A:AB,4,0))</f>
        <v/>
      </c>
      <c r="F163" s="36">
        <f>IF(D163="","",VLOOKUP(D163,'produto-estoque-total-7'!A:AB,13,0))</f>
        <v/>
      </c>
      <c r="G163" s="1">
        <f>IF(F163="","",VLOOKUP(F163,'FORNECEDORES X COMPRADOR'!A:D,4,0))</f>
        <v/>
      </c>
      <c r="H163" s="1">
        <f>IF(F163="","",VLOOKUP(F163,'FORNECEDORES X COMPRADOR'!A:E,5,0))</f>
        <v/>
      </c>
      <c r="I163" s="36">
        <f>IF(D163="","",VLOOKUP(D163,'produto-estoque-total-7'!A:AB,15,0))</f>
        <v/>
      </c>
      <c r="J163" s="36">
        <f>IF(D163="","",VLOOKUP(D163,'produto-estoque-total-7'!A:AB,19,0))</f>
        <v/>
      </c>
      <c r="K163" s="1">
        <f>IF(D163="","",VLOOKUP(D163,'produto-estoque-total-7'!A:AB,20,0))</f>
        <v/>
      </c>
      <c r="L163" s="36">
        <f>IF(D163="","",VLOOKUP(D163,'produto-estoque-total-7'!A:AB,17,0))</f>
        <v/>
      </c>
      <c r="M163" s="1">
        <f>IF(D163="","",VLOOKUP(D163,'produto-estoque-total-7'!A:AB,18,0))</f>
        <v/>
      </c>
      <c r="N163" s="36">
        <f>IF(D163="","",VLOOKUP(D163,'produto-estoque-total-7'!A:AB,21,0))</f>
        <v/>
      </c>
      <c r="O163" s="1">
        <f>IF(D163="","",VLOOKUP(D163,'produto-estoque-total-7'!A:AB,22,0))</f>
        <v/>
      </c>
      <c r="P163" s="36">
        <f>IF(D163="","",VLOOKUP(D163,'produto-estoque-total-7'!A:AB,23,0))</f>
        <v/>
      </c>
      <c r="Q163" s="1">
        <f>IF(D163="","",VLOOKUP(D163,'produto-estoque-total-7'!A:AB,24,0))</f>
        <v/>
      </c>
      <c r="R163" s="38">
        <f>IFERROR(IF(D163="","",VLOOKUP(D163,'produto-venda-7'!B:N,13,0)),"C")</f>
        <v/>
      </c>
      <c r="S163" s="39">
        <f>IF(D163="","",VLOOKUP(D163,'produto-estoque-total-7'!A:AB,6,0))</f>
        <v/>
      </c>
      <c r="T163" s="39">
        <f>IF(D163="","",VLOOKUP(D163,'produto-estoque-total-7'!A:AB,5,0))</f>
        <v/>
      </c>
      <c r="U163" s="40">
        <f>IF(D163="","",VLOOKUP(D163,'produto-estoque-total-7'!A:AB,11,0))</f>
        <v/>
      </c>
      <c r="V163" s="41">
        <f>IF(D163="","",IFERROR(VLOOKUP(D163,'produto-entrada-7'!A:M,10,0),0))</f>
        <v/>
      </c>
      <c r="W163" s="42" t="n"/>
      <c r="X163" s="39">
        <f>IF(D163="","",VLOOKUP(D163,'produto-estoque-total-7'!A:AB,8,0))</f>
        <v/>
      </c>
      <c r="Y163" s="39">
        <f>IF(D163="","",VLOOKUP(D163,'produto-estoque-total-7'!A:AB,9,0))</f>
        <v/>
      </c>
      <c r="Z163" s="39">
        <f>IF(D163="","",VLOOKUP(D163,'produto-estoque-total-7'!A:AB,10,0))</f>
        <v/>
      </c>
      <c r="AA163" s="39">
        <f>IFERROR(IF(D163="","",VLOOKUP(D163,'produto-venda-7'!B:N,4,0)),0)</f>
        <v/>
      </c>
      <c r="AB163" s="39">
        <f>IFERROR(IF(D163="","",VLOOKUP(D163,'produto-venda-7'!B:N,5,0)),0)</f>
        <v/>
      </c>
      <c r="AC163" s="39">
        <f>IF(D163="","",IFERROR(AA163/90,0))</f>
        <v/>
      </c>
      <c r="AD163" s="36">
        <f>IF(D163="","",IFERROR(VLOOKUP(D163,'produto-entrada-7'!A:M,4,0),0))</f>
        <v/>
      </c>
      <c r="AE163" s="36">
        <f>IFERROR(IF(D163="","",VLOOKUP(D163,'produto-venda-7'!B:N,10,0)),0)</f>
        <v/>
      </c>
      <c r="AF163" s="36">
        <f>IF(D163="","",IFERROR(VLOOKUP(D163,'produto-entrada-7'!A:M,11,0),0))</f>
        <v/>
      </c>
      <c r="AG163" s="1">
        <f>IF(D163="","",IFERROR(VLOOKUP(D163,'produto-entrada-7'!A:M,12,0),0))</f>
        <v/>
      </c>
      <c r="AH163" s="1">
        <f>IF(D163="","",IFERROR(VLOOKUP(D163,'produto-entrada-7'!A:M,13,0),0))</f>
        <v/>
      </c>
      <c r="AI163" s="36">
        <f>IFERROR(IF(D163="","",VLOOKUP(D163,'produto-venda-7'!B:N,11,0)),0)</f>
        <v/>
      </c>
      <c r="AJ163" s="43">
        <f>IF(D163="","",IFERROR(AI163*AB163,0))</f>
        <v/>
      </c>
      <c r="AK163" s="44">
        <f>IFERROR(IF(D163="","",VLOOKUP(F163,'ANALISE FORNECEDOR'!$A:$I,8,0)),"")</f>
        <v/>
      </c>
      <c r="AL163" s="44">
        <f>IF(D163="","",AVERAGE(AM163,AK163))</f>
        <v/>
      </c>
      <c r="AM163" s="44">
        <f>IFERROR(IF(D163="","",VLOOKUP(F163,'ANALISE FORNECEDOR'!$A:$I,9,0)),"")</f>
        <v/>
      </c>
      <c r="AN163" s="45">
        <f>IF(D163="","",IF(Y163&gt;12,AI163*(U163+Y163),AI163*U163))</f>
        <v/>
      </c>
      <c r="AO163" s="45">
        <f>IF(D163="","",IF(Y163&gt;12,AI163*(U163+V163+Y163),AI163*(U163+V163)))</f>
        <v/>
      </c>
      <c r="AP163" s="46">
        <f>IF(D163="","",IF(Y163&gt;12,AG163*(U163+Y163),AG163*U163))</f>
        <v/>
      </c>
      <c r="AQ163" s="46">
        <f>IF(D163="","",IF(Y163&gt;12,AG163*(U163+V163+Y163),AG163*(U163+V163)))</f>
        <v/>
      </c>
      <c r="AR163" s="46">
        <f>IF(D163="","",IF(OR(R163="A",R163="AA",R163="AAA"),AP163,0))</f>
        <v/>
      </c>
      <c r="AS163" s="46">
        <f>IF(D163="","",IF(R163="B",AP163,0))</f>
        <v/>
      </c>
      <c r="AT163" s="46">
        <f>IF(D163="","",IF(R163="C",AP163,0))</f>
        <v/>
      </c>
      <c r="AU163" s="47">
        <f>IF(D163="","",IFERROR(AN163/AJ163,0))</f>
        <v/>
      </c>
      <c r="AV163" s="47">
        <f>IF(D163="","",IFERROR(((AO163)/AJ163),0))</f>
        <v/>
      </c>
      <c r="AW163" s="48">
        <f>IF(D163="","",IF(OR(S163="S",NOT(AND(ISNUMBER(AC163),ISNUMBER(AL163),AC163*AL163&gt;=0))),0,AC163*AL163))</f>
        <v/>
      </c>
      <c r="AX163" s="49">
        <f>IFERROR(IF(D163="","",AW163*AG163),0)</f>
        <v/>
      </c>
      <c r="AY163" s="48">
        <f>IF(D163="","",IF(OR(S163="S",NOT(AND(ISNUMBER(AC163),ISNUMBER(AK163),AC163*AK163&gt;=0))),0,AC163*AK163))</f>
        <v/>
      </c>
      <c r="AZ163" s="48">
        <f>IFERROR(IF(D163="","",IF(AY163=0,0,IF(((AY163)-(U163+Y163))&lt;0,0,(AY163)-U163))),0)</f>
        <v/>
      </c>
      <c r="BA163" s="49">
        <f>IF(D163="","",AZ163*AG163)</f>
        <v/>
      </c>
      <c r="BB163" s="49">
        <f>IF(D163="","",IF(OR(R163="A",R163="AA",R163="AAA"),BA163,0))</f>
        <v/>
      </c>
      <c r="BC163" s="49">
        <f>IF(D163="","",IF(R163="B",BA163,0))</f>
        <v/>
      </c>
      <c r="BD163" s="49">
        <f>IF(D163="","",IF(R163="B",BA163,0))</f>
        <v/>
      </c>
      <c r="BE163" s="49">
        <f>IF(D163="","",IF(S163="S",
1,
IF(AC163=0,
1,
IF(
IFERROR(((U163+Y163)*AG163)/((AC163*AK163)*AG163),0)&lt;0,
0,
IF(
IFERROR(((U163+Y163)*AG163)/((AC163*AK163)*AG163),0)&gt;1,
1,
IFERROR(((U163+Y163)*AG163)/((AC163*AK163)*AG163),0)
)
)
)
))</f>
        <v/>
      </c>
      <c r="BF163" s="49">
        <f>IF(D163="","",IF(S163="S",
1,
IF(AC163=0,
1,
IF(
IFERROR(((U163+V163+Y163)*AG163)/((AC163*AK163)*AG163),0)&lt;0,
0,
IF(
IFERROR(((U163+V163+Y163)*AG163)/((AC163*AK163)*AG163),0)&gt;1,
1,
IFERROR(((U163+V163+Y163)*AG163)/((AC163*AK163)*AG163),0)
)
)
)
))</f>
        <v/>
      </c>
      <c r="BG163" s="50">
        <f>IF(D163="","",IF(S163="S",0,IF(AND(ISNUMBER(AC163),ISNUMBER(AM163)),IF(OR(AC163*AM163&lt;0,ISERR(AC163*AM163)),0,AC163*AM163),0)))</f>
        <v/>
      </c>
      <c r="BH163" s="50">
        <f>IF(D163="","",IF(BY163&gt;TODAY()-60,0,IF(Y163&gt;12,MAX(0,(U163+Y163)-BG163),MAX(0,U163-BG163))))</f>
        <v/>
      </c>
      <c r="BI163" s="51">
        <f>IF(D163="","",BH163*AG163)</f>
        <v/>
      </c>
      <c r="BJ163" s="51">
        <f>IF(D163="","",IF(OR(R163="A",R163="AA",R163="AAA"),BI163,0))</f>
        <v/>
      </c>
      <c r="BK163" s="51">
        <f>IF(D163="","",IF(R163="B",BI163,0))</f>
        <v/>
      </c>
      <c r="BL163" s="51">
        <f>IF(D163="","",IF(R163="C",BI163,0))</f>
        <v/>
      </c>
      <c r="BM163" s="51">
        <f>IF(D163="","",IFERROR(MAX(0,MIN(BI163/AP163,1)),0))</f>
        <v/>
      </c>
      <c r="BN163" s="52">
        <f>IF(D163="","",AB163*AG163)</f>
        <v/>
      </c>
      <c r="BO163" s="52">
        <f>IF(D163="","",(U163+V163+X163)*AG163)</f>
        <v/>
      </c>
      <c r="BP163" s="52">
        <f>IF(D163="","",(AB163*3)*AG163)</f>
        <v/>
      </c>
      <c r="BQ163" s="52">
        <f>IF(D163="","",IF(BO163-BP163&gt;0,0,BO163-BP163))</f>
        <v/>
      </c>
      <c r="BR163" s="52">
        <f>IF(D163="","",IF(BO163-BP163-BN163&gt;0,0,BO163-BP163-BN163))</f>
        <v/>
      </c>
      <c r="BS163" s="53">
        <f>IF(D163="","",IFERROR(AB163*AI163,0))</f>
        <v/>
      </c>
      <c r="BT163" s="53">
        <f>IF(D163="","",IFERROR(IF(X163&gt;12, AI163*(U163+V163+X163), AI163*(U163+V163)),0))</f>
        <v/>
      </c>
      <c r="BU163" s="53">
        <f>IF(D163="","",IFERROR(((AB163*3)*AI163),0))</f>
        <v/>
      </c>
      <c r="BV163" s="53">
        <f>IF(D163="","",IF(BT163-BU163&gt;0,0,BT163-BU163))</f>
        <v/>
      </c>
      <c r="BW163" s="53">
        <f>IF(D163="","",IF(BT163-BU163-BS163&gt;0,0,BT163-BU163-BS163))</f>
        <v/>
      </c>
      <c r="BX163" s="36">
        <f>IF(D163="","",IFERROR(VLOOKUP(D163,'produto-entrada-7'!A:M,3,0),"SEM PEDIDO"))</f>
        <v/>
      </c>
      <c r="BY163" s="36">
        <f>IF(D163="","",VLOOKUP(D163,'produto-estoque-total-7'!A:AB,25,0))</f>
        <v/>
      </c>
      <c r="BZ163" s="36">
        <f>IF(D163="","",IFERROR(VLOOKUP(D163,'produto-estoque-total-7'!A:AB,26,0)/100,0))</f>
        <v/>
      </c>
      <c r="CA163" s="36">
        <f>IF(D163="","",IFERROR(VLOOKUP(D163,'produto-estoque-total-7'!A:AB,27,0)/100,0))</f>
        <v/>
      </c>
      <c r="CB163" s="41">
        <f>IF(D163="","",V163*AF163)</f>
        <v/>
      </c>
      <c r="CC163" s="41">
        <f>IF(D163="","",V163*AI163)</f>
        <v/>
      </c>
      <c r="CD163" s="54">
        <f>IF(D163="","",VLOOKUP(D163,'produto-estoque-total-7'!A:AB,28,0))</f>
        <v/>
      </c>
    </row>
    <row r="164">
      <c r="A164" s="36">
        <f>IF(D164="","",VLOOKUP(D164,'produto-estoque-total-7'!A:AB,3,0))</f>
        <v/>
      </c>
      <c r="B164" s="1">
        <f>IF(D164="","",VLOOKUP(D164,'produto-estoque-total-7'!A:AB,12,0))</f>
        <v/>
      </c>
      <c r="C164" s="1">
        <f>IF(D164="","",VLOOKUP(D164,'produto-estoque-total-7'!A:AB,2,0))</f>
        <v/>
      </c>
      <c r="D164" s="37">
        <f>IFERROR(IF('produto-estoque-total-7'!A163="","",'produto-estoque-total-7'!A163),"")</f>
        <v/>
      </c>
      <c r="E164" s="1">
        <f>IF(D164="","",VLOOKUP(D164,'produto-estoque-total-7'!A:AB,4,0))</f>
        <v/>
      </c>
      <c r="F164" s="36">
        <f>IF(D164="","",VLOOKUP(D164,'produto-estoque-total-7'!A:AB,13,0))</f>
        <v/>
      </c>
      <c r="G164" s="1">
        <f>IF(F164="","",VLOOKUP(F164,'FORNECEDORES X COMPRADOR'!A:D,4,0))</f>
        <v/>
      </c>
      <c r="H164" s="1">
        <f>IF(F164="","",VLOOKUP(F164,'FORNECEDORES X COMPRADOR'!A:E,5,0))</f>
        <v/>
      </c>
      <c r="I164" s="36">
        <f>IF(D164="","",VLOOKUP(D164,'produto-estoque-total-7'!A:AB,15,0))</f>
        <v/>
      </c>
      <c r="J164" s="36">
        <f>IF(D164="","",VLOOKUP(D164,'produto-estoque-total-7'!A:AB,19,0))</f>
        <v/>
      </c>
      <c r="K164" s="1">
        <f>IF(D164="","",VLOOKUP(D164,'produto-estoque-total-7'!A:AB,20,0))</f>
        <v/>
      </c>
      <c r="L164" s="36">
        <f>IF(D164="","",VLOOKUP(D164,'produto-estoque-total-7'!A:AB,17,0))</f>
        <v/>
      </c>
      <c r="M164" s="1">
        <f>IF(D164="","",VLOOKUP(D164,'produto-estoque-total-7'!A:AB,18,0))</f>
        <v/>
      </c>
      <c r="N164" s="36">
        <f>IF(D164="","",VLOOKUP(D164,'produto-estoque-total-7'!A:AB,21,0))</f>
        <v/>
      </c>
      <c r="O164" s="1">
        <f>IF(D164="","",VLOOKUP(D164,'produto-estoque-total-7'!A:AB,22,0))</f>
        <v/>
      </c>
      <c r="P164" s="36">
        <f>IF(D164="","",VLOOKUP(D164,'produto-estoque-total-7'!A:AB,23,0))</f>
        <v/>
      </c>
      <c r="Q164" s="1">
        <f>IF(D164="","",VLOOKUP(D164,'produto-estoque-total-7'!A:AB,24,0))</f>
        <v/>
      </c>
      <c r="R164" s="38">
        <f>IFERROR(IF(D164="","",VLOOKUP(D164,'produto-venda-7'!B:N,13,0)),"C")</f>
        <v/>
      </c>
      <c r="S164" s="39">
        <f>IF(D164="","",VLOOKUP(D164,'produto-estoque-total-7'!A:AB,6,0))</f>
        <v/>
      </c>
      <c r="T164" s="39">
        <f>IF(D164="","",VLOOKUP(D164,'produto-estoque-total-7'!A:AB,5,0))</f>
        <v/>
      </c>
      <c r="U164" s="40">
        <f>IF(D164="","",VLOOKUP(D164,'produto-estoque-total-7'!A:AB,11,0))</f>
        <v/>
      </c>
      <c r="V164" s="41">
        <f>IF(D164="","",IFERROR(VLOOKUP(D164,'produto-entrada-7'!A:M,10,0),0))</f>
        <v/>
      </c>
      <c r="W164" s="42" t="n"/>
      <c r="X164" s="39">
        <f>IF(D164="","",VLOOKUP(D164,'produto-estoque-total-7'!A:AB,8,0))</f>
        <v/>
      </c>
      <c r="Y164" s="39">
        <f>IF(D164="","",VLOOKUP(D164,'produto-estoque-total-7'!A:AB,9,0))</f>
        <v/>
      </c>
      <c r="Z164" s="39">
        <f>IF(D164="","",VLOOKUP(D164,'produto-estoque-total-7'!A:AB,10,0))</f>
        <v/>
      </c>
      <c r="AA164" s="39">
        <f>IFERROR(IF(D164="","",VLOOKUP(D164,'produto-venda-7'!B:N,4,0)),0)</f>
        <v/>
      </c>
      <c r="AB164" s="39">
        <f>IFERROR(IF(D164="","",VLOOKUP(D164,'produto-venda-7'!B:N,5,0)),0)</f>
        <v/>
      </c>
      <c r="AC164" s="39">
        <f>IF(D164="","",IFERROR(AA164/90,0))</f>
        <v/>
      </c>
      <c r="AD164" s="36">
        <f>IF(D164="","",IFERROR(VLOOKUP(D164,'produto-entrada-7'!A:M,4,0),0))</f>
        <v/>
      </c>
      <c r="AE164" s="36">
        <f>IFERROR(IF(D164="","",VLOOKUP(D164,'produto-venda-7'!B:N,10,0)),0)</f>
        <v/>
      </c>
      <c r="AF164" s="36">
        <f>IF(D164="","",IFERROR(VLOOKUP(D164,'produto-entrada-7'!A:M,11,0),0))</f>
        <v/>
      </c>
      <c r="AG164" s="1">
        <f>IF(D164="","",IFERROR(VLOOKUP(D164,'produto-entrada-7'!A:M,12,0),0))</f>
        <v/>
      </c>
      <c r="AH164" s="1">
        <f>IF(D164="","",IFERROR(VLOOKUP(D164,'produto-entrada-7'!A:M,13,0),0))</f>
        <v/>
      </c>
      <c r="AI164" s="36">
        <f>IFERROR(IF(D164="","",VLOOKUP(D164,'produto-venda-7'!B:N,11,0)),0)</f>
        <v/>
      </c>
      <c r="AJ164" s="43">
        <f>IF(D164="","",IFERROR(AI164*AB164,0))</f>
        <v/>
      </c>
      <c r="AK164" s="44">
        <f>IFERROR(IF(D164="","",VLOOKUP(F164,'ANALISE FORNECEDOR'!$A:$I,8,0)),"")</f>
        <v/>
      </c>
      <c r="AL164" s="44">
        <f>IF(D164="","",AVERAGE(AM164,AK164))</f>
        <v/>
      </c>
      <c r="AM164" s="44">
        <f>IFERROR(IF(D164="","",VLOOKUP(F164,'ANALISE FORNECEDOR'!$A:$I,9,0)),"")</f>
        <v/>
      </c>
      <c r="AN164" s="45">
        <f>IF(D164="","",IF(Y164&gt;12,AI164*(U164+Y164),AI164*U164))</f>
        <v/>
      </c>
      <c r="AO164" s="45">
        <f>IF(D164="","",IF(Y164&gt;12,AI164*(U164+V164+Y164),AI164*(U164+V164)))</f>
        <v/>
      </c>
      <c r="AP164" s="46">
        <f>IF(D164="","",IF(Y164&gt;12,AG164*(U164+Y164),AG164*U164))</f>
        <v/>
      </c>
      <c r="AQ164" s="46">
        <f>IF(D164="","",IF(Y164&gt;12,AG164*(U164+V164+Y164),AG164*(U164+V164)))</f>
        <v/>
      </c>
      <c r="AR164" s="46">
        <f>IF(D164="","",IF(OR(R164="A",R164="AA",R164="AAA"),AP164,0))</f>
        <v/>
      </c>
      <c r="AS164" s="46">
        <f>IF(D164="","",IF(R164="B",AP164,0))</f>
        <v/>
      </c>
      <c r="AT164" s="46">
        <f>IF(D164="","",IF(R164="C",AP164,0))</f>
        <v/>
      </c>
      <c r="AU164" s="47">
        <f>IF(D164="","",IFERROR(AN164/AJ164,0))</f>
        <v/>
      </c>
      <c r="AV164" s="47">
        <f>IF(D164="","",IFERROR(((AO164)/AJ164),0))</f>
        <v/>
      </c>
      <c r="AW164" s="48">
        <f>IF(D164="","",IF(OR(S164="S",NOT(AND(ISNUMBER(AC164),ISNUMBER(AL164),AC164*AL164&gt;=0))),0,AC164*AL164))</f>
        <v/>
      </c>
      <c r="AX164" s="49">
        <f>IFERROR(IF(D164="","",AW164*AG164),0)</f>
        <v/>
      </c>
      <c r="AY164" s="48">
        <f>IF(D164="","",IF(OR(S164="S",NOT(AND(ISNUMBER(AC164),ISNUMBER(AK164),AC164*AK164&gt;=0))),0,AC164*AK164))</f>
        <v/>
      </c>
      <c r="AZ164" s="48">
        <f>IFERROR(IF(D164="","",IF(AY164=0,0,IF(((AY164)-(U164+Y164))&lt;0,0,(AY164)-U164))),0)</f>
        <v/>
      </c>
      <c r="BA164" s="49">
        <f>IF(D164="","",AZ164*AG164)</f>
        <v/>
      </c>
      <c r="BB164" s="49">
        <f>IF(D164="","",IF(OR(R164="A",R164="AA",R164="AAA"),BA164,0))</f>
        <v/>
      </c>
      <c r="BC164" s="49">
        <f>IF(D164="","",IF(R164="B",BA164,0))</f>
        <v/>
      </c>
      <c r="BD164" s="49">
        <f>IF(D164="","",IF(R164="B",BA164,0))</f>
        <v/>
      </c>
      <c r="BE164" s="49">
        <f>IF(D164="","",IF(S164="S",
1,
IF(AC164=0,
1,
IF(
IFERROR(((U164+Y164)*AG164)/((AC164*AK164)*AG164),0)&lt;0,
0,
IF(
IFERROR(((U164+Y164)*AG164)/((AC164*AK164)*AG164),0)&gt;1,
1,
IFERROR(((U164+Y164)*AG164)/((AC164*AK164)*AG164),0)
)
)
)
))</f>
        <v/>
      </c>
      <c r="BF164" s="49">
        <f>IF(D164="","",IF(S164="S",
1,
IF(AC164=0,
1,
IF(
IFERROR(((U164+V164+Y164)*AG164)/((AC164*AK164)*AG164),0)&lt;0,
0,
IF(
IFERROR(((U164+V164+Y164)*AG164)/((AC164*AK164)*AG164),0)&gt;1,
1,
IFERROR(((U164+V164+Y164)*AG164)/((AC164*AK164)*AG164),0)
)
)
)
))</f>
        <v/>
      </c>
      <c r="BG164" s="50">
        <f>IF(D164="","",IF(S164="S",0,IF(AND(ISNUMBER(AC164),ISNUMBER(AM164)),IF(OR(AC164*AM164&lt;0,ISERR(AC164*AM164)),0,AC164*AM164),0)))</f>
        <v/>
      </c>
      <c r="BH164" s="50">
        <f>IF(D164="","",IF(BY164&gt;TODAY()-60,0,IF(Y164&gt;12,MAX(0,(U164+Y164)-BG164),MAX(0,U164-BG164))))</f>
        <v/>
      </c>
      <c r="BI164" s="51">
        <f>IF(D164="","",BH164*AG164)</f>
        <v/>
      </c>
      <c r="BJ164" s="51">
        <f>IF(D164="","",IF(OR(R164="A",R164="AA",R164="AAA"),BI164,0))</f>
        <v/>
      </c>
      <c r="BK164" s="51">
        <f>IF(D164="","",IF(R164="B",BI164,0))</f>
        <v/>
      </c>
      <c r="BL164" s="51">
        <f>IF(D164="","",IF(R164="C",BI164,0))</f>
        <v/>
      </c>
      <c r="BM164" s="51">
        <f>IF(D164="","",IFERROR(MAX(0,MIN(BI164/AP164,1)),0))</f>
        <v/>
      </c>
      <c r="BN164" s="52">
        <f>IF(D164="","",AB164*AG164)</f>
        <v/>
      </c>
      <c r="BO164" s="52">
        <f>IF(D164="","",(U164+V164+X164)*AG164)</f>
        <v/>
      </c>
      <c r="BP164" s="52">
        <f>IF(D164="","",(AB164*3)*AG164)</f>
        <v/>
      </c>
      <c r="BQ164" s="52">
        <f>IF(D164="","",IF(BO164-BP164&gt;0,0,BO164-BP164))</f>
        <v/>
      </c>
      <c r="BR164" s="52">
        <f>IF(D164="","",IF(BO164-BP164-BN164&gt;0,0,BO164-BP164-BN164))</f>
        <v/>
      </c>
      <c r="BS164" s="53">
        <f>IF(D164="","",IFERROR(AB164*AI164,0))</f>
        <v/>
      </c>
      <c r="BT164" s="53">
        <f>IF(D164="","",IFERROR(IF(X164&gt;12, AI164*(U164+V164+X164), AI164*(U164+V164)),0))</f>
        <v/>
      </c>
      <c r="BU164" s="53">
        <f>IF(D164="","",IFERROR(((AB164*3)*AI164),0))</f>
        <v/>
      </c>
      <c r="BV164" s="53">
        <f>IF(D164="","",IF(BT164-BU164&gt;0,0,BT164-BU164))</f>
        <v/>
      </c>
      <c r="BW164" s="53">
        <f>IF(D164="","",IF(BT164-BU164-BS164&gt;0,0,BT164-BU164-BS164))</f>
        <v/>
      </c>
      <c r="BX164" s="36">
        <f>IF(D164="","",IFERROR(VLOOKUP(D164,'produto-entrada-7'!A:M,3,0),"SEM PEDIDO"))</f>
        <v/>
      </c>
      <c r="BY164" s="36">
        <f>IF(D164="","",VLOOKUP(D164,'produto-estoque-total-7'!A:AB,25,0))</f>
        <v/>
      </c>
      <c r="BZ164" s="36">
        <f>IF(D164="","",IFERROR(VLOOKUP(D164,'produto-estoque-total-7'!A:AB,26,0)/100,0))</f>
        <v/>
      </c>
      <c r="CA164" s="36">
        <f>IF(D164="","",IFERROR(VLOOKUP(D164,'produto-estoque-total-7'!A:AB,27,0)/100,0))</f>
        <v/>
      </c>
      <c r="CB164" s="41">
        <f>IF(D164="","",V164*AF164)</f>
        <v/>
      </c>
      <c r="CC164" s="41">
        <f>IF(D164="","",V164*AI164)</f>
        <v/>
      </c>
      <c r="CD164" s="54">
        <f>IF(D164="","",VLOOKUP(D164,'produto-estoque-total-7'!A:AB,28,0))</f>
        <v/>
      </c>
    </row>
    <row r="165">
      <c r="A165" s="36">
        <f>IF(D165="","",VLOOKUP(D165,'produto-estoque-total-7'!A:AB,3,0))</f>
        <v/>
      </c>
      <c r="B165" s="1">
        <f>IF(D165="","",VLOOKUP(D165,'produto-estoque-total-7'!A:AB,12,0))</f>
        <v/>
      </c>
      <c r="C165" s="1">
        <f>IF(D165="","",VLOOKUP(D165,'produto-estoque-total-7'!A:AB,2,0))</f>
        <v/>
      </c>
      <c r="D165" s="37">
        <f>IFERROR(IF('produto-estoque-total-7'!A164="","",'produto-estoque-total-7'!A164),"")</f>
        <v/>
      </c>
      <c r="E165" s="1">
        <f>IF(D165="","",VLOOKUP(D165,'produto-estoque-total-7'!A:AB,4,0))</f>
        <v/>
      </c>
      <c r="F165" s="36">
        <f>IF(D165="","",VLOOKUP(D165,'produto-estoque-total-7'!A:AB,13,0))</f>
        <v/>
      </c>
      <c r="G165" s="1">
        <f>IF(F165="","",VLOOKUP(F165,'FORNECEDORES X COMPRADOR'!A:D,4,0))</f>
        <v/>
      </c>
      <c r="H165" s="1">
        <f>IF(F165="","",VLOOKUP(F165,'FORNECEDORES X COMPRADOR'!A:E,5,0))</f>
        <v/>
      </c>
      <c r="I165" s="36">
        <f>IF(D165="","",VLOOKUP(D165,'produto-estoque-total-7'!A:AB,15,0))</f>
        <v/>
      </c>
      <c r="J165" s="36">
        <f>IF(D165="","",VLOOKUP(D165,'produto-estoque-total-7'!A:AB,19,0))</f>
        <v/>
      </c>
      <c r="K165" s="1">
        <f>IF(D165="","",VLOOKUP(D165,'produto-estoque-total-7'!A:AB,20,0))</f>
        <v/>
      </c>
      <c r="L165" s="36">
        <f>IF(D165="","",VLOOKUP(D165,'produto-estoque-total-7'!A:AB,17,0))</f>
        <v/>
      </c>
      <c r="M165" s="1">
        <f>IF(D165="","",VLOOKUP(D165,'produto-estoque-total-7'!A:AB,18,0))</f>
        <v/>
      </c>
      <c r="N165" s="36">
        <f>IF(D165="","",VLOOKUP(D165,'produto-estoque-total-7'!A:AB,21,0))</f>
        <v/>
      </c>
      <c r="O165" s="1">
        <f>IF(D165="","",VLOOKUP(D165,'produto-estoque-total-7'!A:AB,22,0))</f>
        <v/>
      </c>
      <c r="P165" s="36">
        <f>IF(D165="","",VLOOKUP(D165,'produto-estoque-total-7'!A:AB,23,0))</f>
        <v/>
      </c>
      <c r="Q165" s="1">
        <f>IF(D165="","",VLOOKUP(D165,'produto-estoque-total-7'!A:AB,24,0))</f>
        <v/>
      </c>
      <c r="R165" s="38">
        <f>IFERROR(IF(D165="","",VLOOKUP(D165,'produto-venda-7'!B:N,13,0)),"C")</f>
        <v/>
      </c>
      <c r="S165" s="39">
        <f>IF(D165="","",VLOOKUP(D165,'produto-estoque-total-7'!A:AB,6,0))</f>
        <v/>
      </c>
      <c r="T165" s="39">
        <f>IF(D165="","",VLOOKUP(D165,'produto-estoque-total-7'!A:AB,5,0))</f>
        <v/>
      </c>
      <c r="U165" s="40">
        <f>IF(D165="","",VLOOKUP(D165,'produto-estoque-total-7'!A:AB,11,0))</f>
        <v/>
      </c>
      <c r="V165" s="41">
        <f>IF(D165="","",IFERROR(VLOOKUP(D165,'produto-entrada-7'!A:M,10,0),0))</f>
        <v/>
      </c>
      <c r="W165" s="42" t="n"/>
      <c r="X165" s="39">
        <f>IF(D165="","",VLOOKUP(D165,'produto-estoque-total-7'!A:AB,8,0))</f>
        <v/>
      </c>
      <c r="Y165" s="39">
        <f>IF(D165="","",VLOOKUP(D165,'produto-estoque-total-7'!A:AB,9,0))</f>
        <v/>
      </c>
      <c r="Z165" s="39">
        <f>IF(D165="","",VLOOKUP(D165,'produto-estoque-total-7'!A:AB,10,0))</f>
        <v/>
      </c>
      <c r="AA165" s="39">
        <f>IFERROR(IF(D165="","",VLOOKUP(D165,'produto-venda-7'!B:N,4,0)),0)</f>
        <v/>
      </c>
      <c r="AB165" s="39">
        <f>IFERROR(IF(D165="","",VLOOKUP(D165,'produto-venda-7'!B:N,5,0)),0)</f>
        <v/>
      </c>
      <c r="AC165" s="39">
        <f>IF(D165="","",IFERROR(AA165/90,0))</f>
        <v/>
      </c>
      <c r="AD165" s="36">
        <f>IF(D165="","",IFERROR(VLOOKUP(D165,'produto-entrada-7'!A:M,4,0),0))</f>
        <v/>
      </c>
      <c r="AE165" s="36">
        <f>IFERROR(IF(D165="","",VLOOKUP(D165,'produto-venda-7'!B:N,10,0)),0)</f>
        <v/>
      </c>
      <c r="AF165" s="36">
        <f>IF(D165="","",IFERROR(VLOOKUP(D165,'produto-entrada-7'!A:M,11,0),0))</f>
        <v/>
      </c>
      <c r="AG165" s="1">
        <f>IF(D165="","",IFERROR(VLOOKUP(D165,'produto-entrada-7'!A:M,12,0),0))</f>
        <v/>
      </c>
      <c r="AH165" s="1">
        <f>IF(D165="","",IFERROR(VLOOKUP(D165,'produto-entrada-7'!A:M,13,0),0))</f>
        <v/>
      </c>
      <c r="AI165" s="36">
        <f>IFERROR(IF(D165="","",VLOOKUP(D165,'produto-venda-7'!B:N,11,0)),0)</f>
        <v/>
      </c>
      <c r="AJ165" s="43">
        <f>IF(D165="","",IFERROR(AI165*AB165,0))</f>
        <v/>
      </c>
      <c r="AK165" s="44">
        <f>IFERROR(IF(D165="","",VLOOKUP(F165,'ANALISE FORNECEDOR'!$A:$I,8,0)),"")</f>
        <v/>
      </c>
      <c r="AL165" s="44">
        <f>IF(D165="","",AVERAGE(AM165,AK165))</f>
        <v/>
      </c>
      <c r="AM165" s="44">
        <f>IFERROR(IF(D165="","",VLOOKUP(F165,'ANALISE FORNECEDOR'!$A:$I,9,0)),"")</f>
        <v/>
      </c>
      <c r="AN165" s="45">
        <f>IF(D165="","",IF(Y165&gt;12,AI165*(U165+Y165),AI165*U165))</f>
        <v/>
      </c>
      <c r="AO165" s="45">
        <f>IF(D165="","",IF(Y165&gt;12,AI165*(U165+V165+Y165),AI165*(U165+V165)))</f>
        <v/>
      </c>
      <c r="AP165" s="46">
        <f>IF(D165="","",IF(Y165&gt;12,AG165*(U165+Y165),AG165*U165))</f>
        <v/>
      </c>
      <c r="AQ165" s="46">
        <f>IF(D165="","",IF(Y165&gt;12,AG165*(U165+V165+Y165),AG165*(U165+V165)))</f>
        <v/>
      </c>
      <c r="AR165" s="46">
        <f>IF(D165="","",IF(OR(R165="A",R165="AA",R165="AAA"),AP165,0))</f>
        <v/>
      </c>
      <c r="AS165" s="46">
        <f>IF(D165="","",IF(R165="B",AP165,0))</f>
        <v/>
      </c>
      <c r="AT165" s="46">
        <f>IF(D165="","",IF(R165="C",AP165,0))</f>
        <v/>
      </c>
      <c r="AU165" s="47">
        <f>IF(D165="","",IFERROR(AN165/AJ165,0))</f>
        <v/>
      </c>
      <c r="AV165" s="47">
        <f>IF(D165="","",IFERROR(((AO165)/AJ165),0))</f>
        <v/>
      </c>
      <c r="AW165" s="48">
        <f>IF(D165="","",IF(OR(S165="S",NOT(AND(ISNUMBER(AC165),ISNUMBER(AL165),AC165*AL165&gt;=0))),0,AC165*AL165))</f>
        <v/>
      </c>
      <c r="AX165" s="49">
        <f>IFERROR(IF(D165="","",AW165*AG165),0)</f>
        <v/>
      </c>
      <c r="AY165" s="48">
        <f>IF(D165="","",IF(OR(S165="S",NOT(AND(ISNUMBER(AC165),ISNUMBER(AK165),AC165*AK165&gt;=0))),0,AC165*AK165))</f>
        <v/>
      </c>
      <c r="AZ165" s="48">
        <f>IFERROR(IF(D165="","",IF(AY165=0,0,IF(((AY165)-(U165+Y165))&lt;0,0,(AY165)-U165))),0)</f>
        <v/>
      </c>
      <c r="BA165" s="49">
        <f>IF(D165="","",AZ165*AG165)</f>
        <v/>
      </c>
      <c r="BB165" s="49">
        <f>IF(D165="","",IF(OR(R165="A",R165="AA",R165="AAA"),BA165,0))</f>
        <v/>
      </c>
      <c r="BC165" s="49">
        <f>IF(D165="","",IF(R165="B",BA165,0))</f>
        <v/>
      </c>
      <c r="BD165" s="49">
        <f>IF(D165="","",IF(R165="B",BA165,0))</f>
        <v/>
      </c>
      <c r="BE165" s="49">
        <f>IF(D165="","",IF(S165="S",
1,
IF(AC165=0,
1,
IF(
IFERROR(((U165+Y165)*AG165)/((AC165*AK165)*AG165),0)&lt;0,
0,
IF(
IFERROR(((U165+Y165)*AG165)/((AC165*AK165)*AG165),0)&gt;1,
1,
IFERROR(((U165+Y165)*AG165)/((AC165*AK165)*AG165),0)
)
)
)
))</f>
        <v/>
      </c>
      <c r="BF165" s="49">
        <f>IF(D165="","",IF(S165="S",
1,
IF(AC165=0,
1,
IF(
IFERROR(((U165+V165+Y165)*AG165)/((AC165*AK165)*AG165),0)&lt;0,
0,
IF(
IFERROR(((U165+V165+Y165)*AG165)/((AC165*AK165)*AG165),0)&gt;1,
1,
IFERROR(((U165+V165+Y165)*AG165)/((AC165*AK165)*AG165),0)
)
)
)
))</f>
        <v/>
      </c>
      <c r="BG165" s="50">
        <f>IF(D165="","",IF(S165="S",0,IF(AND(ISNUMBER(AC165),ISNUMBER(AM165)),IF(OR(AC165*AM165&lt;0,ISERR(AC165*AM165)),0,AC165*AM165),0)))</f>
        <v/>
      </c>
      <c r="BH165" s="50">
        <f>IF(D165="","",IF(BY165&gt;TODAY()-60,0,IF(Y165&gt;12,MAX(0,(U165+Y165)-BG165),MAX(0,U165-BG165))))</f>
        <v/>
      </c>
      <c r="BI165" s="51">
        <f>IF(D165="","",BH165*AG165)</f>
        <v/>
      </c>
      <c r="BJ165" s="51">
        <f>IF(D165="","",IF(OR(R165="A",R165="AA",R165="AAA"),BI165,0))</f>
        <v/>
      </c>
      <c r="BK165" s="51">
        <f>IF(D165="","",IF(R165="B",BI165,0))</f>
        <v/>
      </c>
      <c r="BL165" s="51">
        <f>IF(D165="","",IF(R165="C",BI165,0))</f>
        <v/>
      </c>
      <c r="BM165" s="51">
        <f>IF(D165="","",IFERROR(MAX(0,MIN(BI165/AP165,1)),0))</f>
        <v/>
      </c>
      <c r="BN165" s="52">
        <f>IF(D165="","",AB165*AG165)</f>
        <v/>
      </c>
      <c r="BO165" s="52">
        <f>IF(D165="","",(U165+V165+X165)*AG165)</f>
        <v/>
      </c>
      <c r="BP165" s="52">
        <f>IF(D165="","",(AB165*3)*AG165)</f>
        <v/>
      </c>
      <c r="BQ165" s="52">
        <f>IF(D165="","",IF(BO165-BP165&gt;0,0,BO165-BP165))</f>
        <v/>
      </c>
      <c r="BR165" s="52">
        <f>IF(D165="","",IF(BO165-BP165-BN165&gt;0,0,BO165-BP165-BN165))</f>
        <v/>
      </c>
      <c r="BS165" s="53">
        <f>IF(D165="","",IFERROR(AB165*AI165,0))</f>
        <v/>
      </c>
      <c r="BT165" s="53">
        <f>IF(D165="","",IFERROR(IF(X165&gt;12, AI165*(U165+V165+X165), AI165*(U165+V165)),0))</f>
        <v/>
      </c>
      <c r="BU165" s="53">
        <f>IF(D165="","",IFERROR(((AB165*3)*AI165),0))</f>
        <v/>
      </c>
      <c r="BV165" s="53">
        <f>IF(D165="","",IF(BT165-BU165&gt;0,0,BT165-BU165))</f>
        <v/>
      </c>
      <c r="BW165" s="53">
        <f>IF(D165="","",IF(BT165-BU165-BS165&gt;0,0,BT165-BU165-BS165))</f>
        <v/>
      </c>
      <c r="BX165" s="36">
        <f>IF(D165="","",IFERROR(VLOOKUP(D165,'produto-entrada-7'!A:M,3,0),"SEM PEDIDO"))</f>
        <v/>
      </c>
      <c r="BY165" s="36">
        <f>IF(D165="","",VLOOKUP(D165,'produto-estoque-total-7'!A:AB,25,0))</f>
        <v/>
      </c>
      <c r="BZ165" s="36">
        <f>IF(D165="","",IFERROR(VLOOKUP(D165,'produto-estoque-total-7'!A:AB,26,0)/100,0))</f>
        <v/>
      </c>
      <c r="CA165" s="36">
        <f>IF(D165="","",IFERROR(VLOOKUP(D165,'produto-estoque-total-7'!A:AB,27,0)/100,0))</f>
        <v/>
      </c>
      <c r="CB165" s="41">
        <f>IF(D165="","",V165*AF165)</f>
        <v/>
      </c>
      <c r="CC165" s="41">
        <f>IF(D165="","",V165*AI165)</f>
        <v/>
      </c>
      <c r="CD165" s="54">
        <f>IF(D165="","",VLOOKUP(D165,'produto-estoque-total-7'!A:AB,28,0))</f>
        <v/>
      </c>
    </row>
    <row r="166">
      <c r="A166" s="36">
        <f>IF(D166="","",VLOOKUP(D166,'produto-estoque-total-7'!A:AB,3,0))</f>
        <v/>
      </c>
      <c r="B166" s="1">
        <f>IF(D166="","",VLOOKUP(D166,'produto-estoque-total-7'!A:AB,12,0))</f>
        <v/>
      </c>
      <c r="C166" s="1">
        <f>IF(D166="","",VLOOKUP(D166,'produto-estoque-total-7'!A:AB,2,0))</f>
        <v/>
      </c>
      <c r="D166" s="37">
        <f>IFERROR(IF('produto-estoque-total-7'!A165="","",'produto-estoque-total-7'!A165),"")</f>
        <v/>
      </c>
      <c r="E166" s="1">
        <f>IF(D166="","",VLOOKUP(D166,'produto-estoque-total-7'!A:AB,4,0))</f>
        <v/>
      </c>
      <c r="F166" s="36">
        <f>IF(D166="","",VLOOKUP(D166,'produto-estoque-total-7'!A:AB,13,0))</f>
        <v/>
      </c>
      <c r="G166" s="1">
        <f>IF(F166="","",VLOOKUP(F166,'FORNECEDORES X COMPRADOR'!A:D,4,0))</f>
        <v/>
      </c>
      <c r="H166" s="1">
        <f>IF(F166="","",VLOOKUP(F166,'FORNECEDORES X COMPRADOR'!A:E,5,0))</f>
        <v/>
      </c>
      <c r="I166" s="36">
        <f>IF(D166="","",VLOOKUP(D166,'produto-estoque-total-7'!A:AB,15,0))</f>
        <v/>
      </c>
      <c r="J166" s="36">
        <f>IF(D166="","",VLOOKUP(D166,'produto-estoque-total-7'!A:AB,19,0))</f>
        <v/>
      </c>
      <c r="K166" s="1">
        <f>IF(D166="","",VLOOKUP(D166,'produto-estoque-total-7'!A:AB,20,0))</f>
        <v/>
      </c>
      <c r="L166" s="36">
        <f>IF(D166="","",VLOOKUP(D166,'produto-estoque-total-7'!A:AB,17,0))</f>
        <v/>
      </c>
      <c r="M166" s="1">
        <f>IF(D166="","",VLOOKUP(D166,'produto-estoque-total-7'!A:AB,18,0))</f>
        <v/>
      </c>
      <c r="N166" s="36">
        <f>IF(D166="","",VLOOKUP(D166,'produto-estoque-total-7'!A:AB,21,0))</f>
        <v/>
      </c>
      <c r="O166" s="1">
        <f>IF(D166="","",VLOOKUP(D166,'produto-estoque-total-7'!A:AB,22,0))</f>
        <v/>
      </c>
      <c r="P166" s="36">
        <f>IF(D166="","",VLOOKUP(D166,'produto-estoque-total-7'!A:AB,23,0))</f>
        <v/>
      </c>
      <c r="Q166" s="1">
        <f>IF(D166="","",VLOOKUP(D166,'produto-estoque-total-7'!A:AB,24,0))</f>
        <v/>
      </c>
      <c r="R166" s="38">
        <f>IFERROR(IF(D166="","",VLOOKUP(D166,'produto-venda-7'!B:N,13,0)),"C")</f>
        <v/>
      </c>
      <c r="S166" s="39">
        <f>IF(D166="","",VLOOKUP(D166,'produto-estoque-total-7'!A:AB,6,0))</f>
        <v/>
      </c>
      <c r="T166" s="39">
        <f>IF(D166="","",VLOOKUP(D166,'produto-estoque-total-7'!A:AB,5,0))</f>
        <v/>
      </c>
      <c r="U166" s="40">
        <f>IF(D166="","",VLOOKUP(D166,'produto-estoque-total-7'!A:AB,11,0))</f>
        <v/>
      </c>
      <c r="V166" s="41">
        <f>IF(D166="","",IFERROR(VLOOKUP(D166,'produto-entrada-7'!A:M,10,0),0))</f>
        <v/>
      </c>
      <c r="W166" s="42" t="n"/>
      <c r="X166" s="39">
        <f>IF(D166="","",VLOOKUP(D166,'produto-estoque-total-7'!A:AB,8,0))</f>
        <v/>
      </c>
      <c r="Y166" s="39">
        <f>IF(D166="","",VLOOKUP(D166,'produto-estoque-total-7'!A:AB,9,0))</f>
        <v/>
      </c>
      <c r="Z166" s="39">
        <f>IF(D166="","",VLOOKUP(D166,'produto-estoque-total-7'!A:AB,10,0))</f>
        <v/>
      </c>
      <c r="AA166" s="39">
        <f>IFERROR(IF(D166="","",VLOOKUP(D166,'produto-venda-7'!B:N,4,0)),0)</f>
        <v/>
      </c>
      <c r="AB166" s="39">
        <f>IFERROR(IF(D166="","",VLOOKUP(D166,'produto-venda-7'!B:N,5,0)),0)</f>
        <v/>
      </c>
      <c r="AC166" s="39">
        <f>IF(D166="","",IFERROR(AA166/90,0))</f>
        <v/>
      </c>
      <c r="AD166" s="36">
        <f>IF(D166="","",IFERROR(VLOOKUP(D166,'produto-entrada-7'!A:M,4,0),0))</f>
        <v/>
      </c>
      <c r="AE166" s="36">
        <f>IFERROR(IF(D166="","",VLOOKUP(D166,'produto-venda-7'!B:N,10,0)),0)</f>
        <v/>
      </c>
      <c r="AF166" s="36">
        <f>IF(D166="","",IFERROR(VLOOKUP(D166,'produto-entrada-7'!A:M,11,0),0))</f>
        <v/>
      </c>
      <c r="AG166" s="1">
        <f>IF(D166="","",IFERROR(VLOOKUP(D166,'produto-entrada-7'!A:M,12,0),0))</f>
        <v/>
      </c>
      <c r="AH166" s="1">
        <f>IF(D166="","",IFERROR(VLOOKUP(D166,'produto-entrada-7'!A:M,13,0),0))</f>
        <v/>
      </c>
      <c r="AI166" s="36">
        <f>IFERROR(IF(D166="","",VLOOKUP(D166,'produto-venda-7'!B:N,11,0)),0)</f>
        <v/>
      </c>
      <c r="AJ166" s="43">
        <f>IF(D166="","",IFERROR(AI166*AB166,0))</f>
        <v/>
      </c>
      <c r="AK166" s="44">
        <f>IFERROR(IF(D166="","",VLOOKUP(F166,'ANALISE FORNECEDOR'!$A:$I,8,0)),"")</f>
        <v/>
      </c>
      <c r="AL166" s="44">
        <f>IF(D166="","",AVERAGE(AM166,AK166))</f>
        <v/>
      </c>
      <c r="AM166" s="44">
        <f>IFERROR(IF(D166="","",VLOOKUP(F166,'ANALISE FORNECEDOR'!$A:$I,9,0)),"")</f>
        <v/>
      </c>
      <c r="AN166" s="45">
        <f>IF(D166="","",IF(Y166&gt;12,AI166*(U166+Y166),AI166*U166))</f>
        <v/>
      </c>
      <c r="AO166" s="45">
        <f>IF(D166="","",IF(Y166&gt;12,AI166*(U166+V166+Y166),AI166*(U166+V166)))</f>
        <v/>
      </c>
      <c r="AP166" s="46">
        <f>IF(D166="","",IF(Y166&gt;12,AG166*(U166+Y166),AG166*U166))</f>
        <v/>
      </c>
      <c r="AQ166" s="46">
        <f>IF(D166="","",IF(Y166&gt;12,AG166*(U166+V166+Y166),AG166*(U166+V166)))</f>
        <v/>
      </c>
      <c r="AR166" s="46">
        <f>IF(D166="","",IF(OR(R166="A",R166="AA",R166="AAA"),AP166,0))</f>
        <v/>
      </c>
      <c r="AS166" s="46">
        <f>IF(D166="","",IF(R166="B",AP166,0))</f>
        <v/>
      </c>
      <c r="AT166" s="46">
        <f>IF(D166="","",IF(R166="C",AP166,0))</f>
        <v/>
      </c>
      <c r="AU166" s="47">
        <f>IF(D166="","",IFERROR(AN166/AJ166,0))</f>
        <v/>
      </c>
      <c r="AV166" s="47">
        <f>IF(D166="","",IFERROR(((AO166)/AJ166),0))</f>
        <v/>
      </c>
      <c r="AW166" s="48">
        <f>IF(D166="","",IF(OR(S166="S",NOT(AND(ISNUMBER(AC166),ISNUMBER(AL166),AC166*AL166&gt;=0))),0,AC166*AL166))</f>
        <v/>
      </c>
      <c r="AX166" s="49">
        <f>IFERROR(IF(D166="","",AW166*AG166),0)</f>
        <v/>
      </c>
      <c r="AY166" s="48">
        <f>IF(D166="","",IF(OR(S166="S",NOT(AND(ISNUMBER(AC166),ISNUMBER(AK166),AC166*AK166&gt;=0))),0,AC166*AK166))</f>
        <v/>
      </c>
      <c r="AZ166" s="48">
        <f>IFERROR(IF(D166="","",IF(AY166=0,0,IF(((AY166)-(U166+Y166))&lt;0,0,(AY166)-U166))),0)</f>
        <v/>
      </c>
      <c r="BA166" s="49">
        <f>IF(D166="","",AZ166*AG166)</f>
        <v/>
      </c>
      <c r="BB166" s="49">
        <f>IF(D166="","",IF(OR(R166="A",R166="AA",R166="AAA"),BA166,0))</f>
        <v/>
      </c>
      <c r="BC166" s="49">
        <f>IF(D166="","",IF(R166="B",BA166,0))</f>
        <v/>
      </c>
      <c r="BD166" s="49">
        <f>IF(D166="","",IF(R166="B",BA166,0))</f>
        <v/>
      </c>
      <c r="BE166" s="49">
        <f>IF(D166="","",IF(S166="S",
1,
IF(AC166=0,
1,
IF(
IFERROR(((U166+Y166)*AG166)/((AC166*AK166)*AG166),0)&lt;0,
0,
IF(
IFERROR(((U166+Y166)*AG166)/((AC166*AK166)*AG166),0)&gt;1,
1,
IFERROR(((U166+Y166)*AG166)/((AC166*AK166)*AG166),0)
)
)
)
))</f>
        <v/>
      </c>
      <c r="BF166" s="49">
        <f>IF(D166="","",IF(S166="S",
1,
IF(AC166=0,
1,
IF(
IFERROR(((U166+V166+Y166)*AG166)/((AC166*AK166)*AG166),0)&lt;0,
0,
IF(
IFERROR(((U166+V166+Y166)*AG166)/((AC166*AK166)*AG166),0)&gt;1,
1,
IFERROR(((U166+V166+Y166)*AG166)/((AC166*AK166)*AG166),0)
)
)
)
))</f>
        <v/>
      </c>
      <c r="BG166" s="50">
        <f>IF(D166="","",IF(S166="S",0,IF(AND(ISNUMBER(AC166),ISNUMBER(AM166)),IF(OR(AC166*AM166&lt;0,ISERR(AC166*AM166)),0,AC166*AM166),0)))</f>
        <v/>
      </c>
      <c r="BH166" s="50">
        <f>IF(D166="","",IF(BY166&gt;TODAY()-60,0,IF(Y166&gt;12,MAX(0,(U166+Y166)-BG166),MAX(0,U166-BG166))))</f>
        <v/>
      </c>
      <c r="BI166" s="51">
        <f>IF(D166="","",BH166*AG166)</f>
        <v/>
      </c>
      <c r="BJ166" s="51">
        <f>IF(D166="","",IF(OR(R166="A",R166="AA",R166="AAA"),BI166,0))</f>
        <v/>
      </c>
      <c r="BK166" s="51">
        <f>IF(D166="","",IF(R166="B",BI166,0))</f>
        <v/>
      </c>
      <c r="BL166" s="51">
        <f>IF(D166="","",IF(R166="C",BI166,0))</f>
        <v/>
      </c>
      <c r="BM166" s="51">
        <f>IF(D166="","",IFERROR(MAX(0,MIN(BI166/AP166,1)),0))</f>
        <v/>
      </c>
      <c r="BN166" s="52">
        <f>IF(D166="","",AB166*AG166)</f>
        <v/>
      </c>
      <c r="BO166" s="52">
        <f>IF(D166="","",(U166+V166+X166)*AG166)</f>
        <v/>
      </c>
      <c r="BP166" s="52">
        <f>IF(D166="","",(AB166*3)*AG166)</f>
        <v/>
      </c>
      <c r="BQ166" s="52">
        <f>IF(D166="","",IF(BO166-BP166&gt;0,0,BO166-BP166))</f>
        <v/>
      </c>
      <c r="BR166" s="52">
        <f>IF(D166="","",IF(BO166-BP166-BN166&gt;0,0,BO166-BP166-BN166))</f>
        <v/>
      </c>
      <c r="BS166" s="53">
        <f>IF(D166="","",IFERROR(AB166*AI166,0))</f>
        <v/>
      </c>
      <c r="BT166" s="53">
        <f>IF(D166="","",IFERROR(IF(X166&gt;12, AI166*(U166+V166+X166), AI166*(U166+V166)),0))</f>
        <v/>
      </c>
      <c r="BU166" s="53">
        <f>IF(D166="","",IFERROR(((AB166*3)*AI166),0))</f>
        <v/>
      </c>
      <c r="BV166" s="53">
        <f>IF(D166="","",IF(BT166-BU166&gt;0,0,BT166-BU166))</f>
        <v/>
      </c>
      <c r="BW166" s="53">
        <f>IF(D166="","",IF(BT166-BU166-BS166&gt;0,0,BT166-BU166-BS166))</f>
        <v/>
      </c>
      <c r="BX166" s="36">
        <f>IF(D166="","",IFERROR(VLOOKUP(D166,'produto-entrada-7'!A:M,3,0),"SEM PEDIDO"))</f>
        <v/>
      </c>
      <c r="BY166" s="36">
        <f>IF(D166="","",VLOOKUP(D166,'produto-estoque-total-7'!A:AB,25,0))</f>
        <v/>
      </c>
      <c r="BZ166" s="36">
        <f>IF(D166="","",IFERROR(VLOOKUP(D166,'produto-estoque-total-7'!A:AB,26,0)/100,0))</f>
        <v/>
      </c>
      <c r="CA166" s="36">
        <f>IF(D166="","",IFERROR(VLOOKUP(D166,'produto-estoque-total-7'!A:AB,27,0)/100,0))</f>
        <v/>
      </c>
      <c r="CB166" s="41">
        <f>IF(D166="","",V166*AF166)</f>
        <v/>
      </c>
      <c r="CC166" s="41">
        <f>IF(D166="","",V166*AI166)</f>
        <v/>
      </c>
      <c r="CD166" s="54">
        <f>IF(D166="","",VLOOKUP(D166,'produto-estoque-total-7'!A:AB,28,0))</f>
        <v/>
      </c>
    </row>
    <row r="167">
      <c r="A167" s="36">
        <f>IF(D167="","",VLOOKUP(D167,'produto-estoque-total-7'!A:AB,3,0))</f>
        <v/>
      </c>
      <c r="B167" s="1">
        <f>IF(D167="","",VLOOKUP(D167,'produto-estoque-total-7'!A:AB,12,0))</f>
        <v/>
      </c>
      <c r="C167" s="1">
        <f>IF(D167="","",VLOOKUP(D167,'produto-estoque-total-7'!A:AB,2,0))</f>
        <v/>
      </c>
      <c r="D167" s="37">
        <f>IFERROR(IF('produto-estoque-total-7'!A166="","",'produto-estoque-total-7'!A166),"")</f>
        <v/>
      </c>
      <c r="E167" s="1">
        <f>IF(D167="","",VLOOKUP(D167,'produto-estoque-total-7'!A:AB,4,0))</f>
        <v/>
      </c>
      <c r="F167" s="36">
        <f>IF(D167="","",VLOOKUP(D167,'produto-estoque-total-7'!A:AB,13,0))</f>
        <v/>
      </c>
      <c r="G167" s="1">
        <f>IF(F167="","",VLOOKUP(F167,'FORNECEDORES X COMPRADOR'!A:D,4,0))</f>
        <v/>
      </c>
      <c r="H167" s="1">
        <f>IF(F167="","",VLOOKUP(F167,'FORNECEDORES X COMPRADOR'!A:E,5,0))</f>
        <v/>
      </c>
      <c r="I167" s="36">
        <f>IF(D167="","",VLOOKUP(D167,'produto-estoque-total-7'!A:AB,15,0))</f>
        <v/>
      </c>
      <c r="J167" s="36">
        <f>IF(D167="","",VLOOKUP(D167,'produto-estoque-total-7'!A:AB,19,0))</f>
        <v/>
      </c>
      <c r="K167" s="1">
        <f>IF(D167="","",VLOOKUP(D167,'produto-estoque-total-7'!A:AB,20,0))</f>
        <v/>
      </c>
      <c r="L167" s="36">
        <f>IF(D167="","",VLOOKUP(D167,'produto-estoque-total-7'!A:AB,17,0))</f>
        <v/>
      </c>
      <c r="M167" s="1">
        <f>IF(D167="","",VLOOKUP(D167,'produto-estoque-total-7'!A:AB,18,0))</f>
        <v/>
      </c>
      <c r="N167" s="36">
        <f>IF(D167="","",VLOOKUP(D167,'produto-estoque-total-7'!A:AB,21,0))</f>
        <v/>
      </c>
      <c r="O167" s="1">
        <f>IF(D167="","",VLOOKUP(D167,'produto-estoque-total-7'!A:AB,22,0))</f>
        <v/>
      </c>
      <c r="P167" s="36">
        <f>IF(D167="","",VLOOKUP(D167,'produto-estoque-total-7'!A:AB,23,0))</f>
        <v/>
      </c>
      <c r="Q167" s="1">
        <f>IF(D167="","",VLOOKUP(D167,'produto-estoque-total-7'!A:AB,24,0))</f>
        <v/>
      </c>
      <c r="R167" s="38">
        <f>IFERROR(IF(D167="","",VLOOKUP(D167,'produto-venda-7'!B:N,13,0)),"C")</f>
        <v/>
      </c>
      <c r="S167" s="39">
        <f>IF(D167="","",VLOOKUP(D167,'produto-estoque-total-7'!A:AB,6,0))</f>
        <v/>
      </c>
      <c r="T167" s="39">
        <f>IF(D167="","",VLOOKUP(D167,'produto-estoque-total-7'!A:AB,5,0))</f>
        <v/>
      </c>
      <c r="U167" s="40">
        <f>IF(D167="","",VLOOKUP(D167,'produto-estoque-total-7'!A:AB,11,0))</f>
        <v/>
      </c>
      <c r="V167" s="41">
        <f>IF(D167="","",IFERROR(VLOOKUP(D167,'produto-entrada-7'!A:M,10,0),0))</f>
        <v/>
      </c>
      <c r="W167" s="42" t="n"/>
      <c r="X167" s="39">
        <f>IF(D167="","",VLOOKUP(D167,'produto-estoque-total-7'!A:AB,8,0))</f>
        <v/>
      </c>
      <c r="Y167" s="39">
        <f>IF(D167="","",VLOOKUP(D167,'produto-estoque-total-7'!A:AB,9,0))</f>
        <v/>
      </c>
      <c r="Z167" s="39">
        <f>IF(D167="","",VLOOKUP(D167,'produto-estoque-total-7'!A:AB,10,0))</f>
        <v/>
      </c>
      <c r="AA167" s="39">
        <f>IFERROR(IF(D167="","",VLOOKUP(D167,'produto-venda-7'!B:N,4,0)),0)</f>
        <v/>
      </c>
      <c r="AB167" s="39">
        <f>IFERROR(IF(D167="","",VLOOKUP(D167,'produto-venda-7'!B:N,5,0)),0)</f>
        <v/>
      </c>
      <c r="AC167" s="39">
        <f>IF(D167="","",IFERROR(AA167/90,0))</f>
        <v/>
      </c>
      <c r="AD167" s="36">
        <f>IF(D167="","",IFERROR(VLOOKUP(D167,'produto-entrada-7'!A:M,4,0),0))</f>
        <v/>
      </c>
      <c r="AE167" s="36">
        <f>IFERROR(IF(D167="","",VLOOKUP(D167,'produto-venda-7'!B:N,10,0)),0)</f>
        <v/>
      </c>
      <c r="AF167" s="36">
        <f>IF(D167="","",IFERROR(VLOOKUP(D167,'produto-entrada-7'!A:M,11,0),0))</f>
        <v/>
      </c>
      <c r="AG167" s="1">
        <f>IF(D167="","",IFERROR(VLOOKUP(D167,'produto-entrada-7'!A:M,12,0),0))</f>
        <v/>
      </c>
      <c r="AH167" s="1">
        <f>IF(D167="","",IFERROR(VLOOKUP(D167,'produto-entrada-7'!A:M,13,0),0))</f>
        <v/>
      </c>
      <c r="AI167" s="36">
        <f>IFERROR(IF(D167="","",VLOOKUP(D167,'produto-venda-7'!B:N,11,0)),0)</f>
        <v/>
      </c>
      <c r="AJ167" s="43">
        <f>IF(D167="","",IFERROR(AI167*AB167,0))</f>
        <v/>
      </c>
      <c r="AK167" s="44">
        <f>IFERROR(IF(D167="","",VLOOKUP(F167,'ANALISE FORNECEDOR'!$A:$I,8,0)),"")</f>
        <v/>
      </c>
      <c r="AL167" s="44">
        <f>IF(D167="","",AVERAGE(AM167,AK167))</f>
        <v/>
      </c>
      <c r="AM167" s="44">
        <f>IFERROR(IF(D167="","",VLOOKUP(F167,'ANALISE FORNECEDOR'!$A:$I,9,0)),"")</f>
        <v/>
      </c>
      <c r="AN167" s="45">
        <f>IF(D167="","",IF(Y167&gt;12,AI167*(U167+Y167),AI167*U167))</f>
        <v/>
      </c>
      <c r="AO167" s="45">
        <f>IF(D167="","",IF(Y167&gt;12,AI167*(U167+V167+Y167),AI167*(U167+V167)))</f>
        <v/>
      </c>
      <c r="AP167" s="46">
        <f>IF(D167="","",IF(Y167&gt;12,AG167*(U167+Y167),AG167*U167))</f>
        <v/>
      </c>
      <c r="AQ167" s="46">
        <f>IF(D167="","",IF(Y167&gt;12,AG167*(U167+V167+Y167),AG167*(U167+V167)))</f>
        <v/>
      </c>
      <c r="AR167" s="46">
        <f>IF(D167="","",IF(OR(R167="A",R167="AA",R167="AAA"),AP167,0))</f>
        <v/>
      </c>
      <c r="AS167" s="46">
        <f>IF(D167="","",IF(R167="B",AP167,0))</f>
        <v/>
      </c>
      <c r="AT167" s="46">
        <f>IF(D167="","",IF(R167="C",AP167,0))</f>
        <v/>
      </c>
      <c r="AU167" s="47">
        <f>IF(D167="","",IFERROR(AN167/AJ167,0))</f>
        <v/>
      </c>
      <c r="AV167" s="47">
        <f>IF(D167="","",IFERROR(((AO167)/AJ167),0))</f>
        <v/>
      </c>
      <c r="AW167" s="48">
        <f>IF(D167="","",IF(OR(S167="S",NOT(AND(ISNUMBER(AC167),ISNUMBER(AL167),AC167*AL167&gt;=0))),0,AC167*AL167))</f>
        <v/>
      </c>
      <c r="AX167" s="49">
        <f>IFERROR(IF(D167="","",AW167*AG167),0)</f>
        <v/>
      </c>
      <c r="AY167" s="48">
        <f>IF(D167="","",IF(OR(S167="S",NOT(AND(ISNUMBER(AC167),ISNUMBER(AK167),AC167*AK167&gt;=0))),0,AC167*AK167))</f>
        <v/>
      </c>
      <c r="AZ167" s="48">
        <f>IFERROR(IF(D167="","",IF(AY167=0,0,IF(((AY167)-(U167+Y167))&lt;0,0,(AY167)-U167))),0)</f>
        <v/>
      </c>
      <c r="BA167" s="49">
        <f>IF(D167="","",AZ167*AG167)</f>
        <v/>
      </c>
      <c r="BB167" s="49">
        <f>IF(D167="","",IF(OR(R167="A",R167="AA",R167="AAA"),BA167,0))</f>
        <v/>
      </c>
      <c r="BC167" s="49">
        <f>IF(D167="","",IF(R167="B",BA167,0))</f>
        <v/>
      </c>
      <c r="BD167" s="49">
        <f>IF(D167="","",IF(R167="B",BA167,0))</f>
        <v/>
      </c>
      <c r="BE167" s="49">
        <f>IF(D167="","",IF(S167="S",
1,
IF(AC167=0,
1,
IF(
IFERROR(((U167+Y167)*AG167)/((AC167*AK167)*AG167),0)&lt;0,
0,
IF(
IFERROR(((U167+Y167)*AG167)/((AC167*AK167)*AG167),0)&gt;1,
1,
IFERROR(((U167+Y167)*AG167)/((AC167*AK167)*AG167),0)
)
)
)
))</f>
        <v/>
      </c>
      <c r="BF167" s="49">
        <f>IF(D167="","",IF(S167="S",
1,
IF(AC167=0,
1,
IF(
IFERROR(((U167+V167+Y167)*AG167)/((AC167*AK167)*AG167),0)&lt;0,
0,
IF(
IFERROR(((U167+V167+Y167)*AG167)/((AC167*AK167)*AG167),0)&gt;1,
1,
IFERROR(((U167+V167+Y167)*AG167)/((AC167*AK167)*AG167),0)
)
)
)
))</f>
        <v/>
      </c>
      <c r="BG167" s="50">
        <f>IF(D167="","",IF(S167="S",0,IF(AND(ISNUMBER(AC167),ISNUMBER(AM167)),IF(OR(AC167*AM167&lt;0,ISERR(AC167*AM167)),0,AC167*AM167),0)))</f>
        <v/>
      </c>
      <c r="BH167" s="50">
        <f>IF(D167="","",IF(BY167&gt;TODAY()-60,0,IF(Y167&gt;12,MAX(0,(U167+Y167)-BG167),MAX(0,U167-BG167))))</f>
        <v/>
      </c>
      <c r="BI167" s="51">
        <f>IF(D167="","",BH167*AG167)</f>
        <v/>
      </c>
      <c r="BJ167" s="51">
        <f>IF(D167="","",IF(OR(R167="A",R167="AA",R167="AAA"),BI167,0))</f>
        <v/>
      </c>
      <c r="BK167" s="51">
        <f>IF(D167="","",IF(R167="B",BI167,0))</f>
        <v/>
      </c>
      <c r="BL167" s="51">
        <f>IF(D167="","",IF(R167="C",BI167,0))</f>
        <v/>
      </c>
      <c r="BM167" s="51">
        <f>IF(D167="","",IFERROR(MAX(0,MIN(BI167/AP167,1)),0))</f>
        <v/>
      </c>
      <c r="BN167" s="52">
        <f>IF(D167="","",AB167*AG167)</f>
        <v/>
      </c>
      <c r="BO167" s="52">
        <f>IF(D167="","",(U167+V167+X167)*AG167)</f>
        <v/>
      </c>
      <c r="BP167" s="52">
        <f>IF(D167="","",(AB167*3)*AG167)</f>
        <v/>
      </c>
      <c r="BQ167" s="52">
        <f>IF(D167="","",IF(BO167-BP167&gt;0,0,BO167-BP167))</f>
        <v/>
      </c>
      <c r="BR167" s="52">
        <f>IF(D167="","",IF(BO167-BP167-BN167&gt;0,0,BO167-BP167-BN167))</f>
        <v/>
      </c>
      <c r="BS167" s="53">
        <f>IF(D167="","",IFERROR(AB167*AI167,0))</f>
        <v/>
      </c>
      <c r="BT167" s="53">
        <f>IF(D167="","",IFERROR(IF(X167&gt;12, AI167*(U167+V167+X167), AI167*(U167+V167)),0))</f>
        <v/>
      </c>
      <c r="BU167" s="53">
        <f>IF(D167="","",IFERROR(((AB167*3)*AI167),0))</f>
        <v/>
      </c>
      <c r="BV167" s="53">
        <f>IF(D167="","",IF(BT167-BU167&gt;0,0,BT167-BU167))</f>
        <v/>
      </c>
      <c r="BW167" s="53">
        <f>IF(D167="","",IF(BT167-BU167-BS167&gt;0,0,BT167-BU167-BS167))</f>
        <v/>
      </c>
      <c r="BX167" s="36">
        <f>IF(D167="","",IFERROR(VLOOKUP(D167,'produto-entrada-7'!A:M,3,0),"SEM PEDIDO"))</f>
        <v/>
      </c>
      <c r="BY167" s="36">
        <f>IF(D167="","",VLOOKUP(D167,'produto-estoque-total-7'!A:AB,25,0))</f>
        <v/>
      </c>
      <c r="BZ167" s="36">
        <f>IF(D167="","",IFERROR(VLOOKUP(D167,'produto-estoque-total-7'!A:AB,26,0)/100,0))</f>
        <v/>
      </c>
      <c r="CA167" s="36">
        <f>IF(D167="","",IFERROR(VLOOKUP(D167,'produto-estoque-total-7'!A:AB,27,0)/100,0))</f>
        <v/>
      </c>
      <c r="CB167" s="41">
        <f>IF(D167="","",V167*AF167)</f>
        <v/>
      </c>
      <c r="CC167" s="41">
        <f>IF(D167="","",V167*AI167)</f>
        <v/>
      </c>
      <c r="CD167" s="54">
        <f>IF(D167="","",VLOOKUP(D167,'produto-estoque-total-7'!A:AB,28,0))</f>
        <v/>
      </c>
    </row>
    <row r="168">
      <c r="A168" s="36">
        <f>IF(D168="","",VLOOKUP(D168,'produto-estoque-total-7'!A:AB,3,0))</f>
        <v/>
      </c>
      <c r="B168" s="1">
        <f>IF(D168="","",VLOOKUP(D168,'produto-estoque-total-7'!A:AB,12,0))</f>
        <v/>
      </c>
      <c r="C168" s="1">
        <f>IF(D168="","",VLOOKUP(D168,'produto-estoque-total-7'!A:AB,2,0))</f>
        <v/>
      </c>
      <c r="D168" s="37">
        <f>IFERROR(IF('produto-estoque-total-7'!A167="","",'produto-estoque-total-7'!A167),"")</f>
        <v/>
      </c>
      <c r="E168" s="1">
        <f>IF(D168="","",VLOOKUP(D168,'produto-estoque-total-7'!A:AB,4,0))</f>
        <v/>
      </c>
      <c r="F168" s="36">
        <f>IF(D168="","",VLOOKUP(D168,'produto-estoque-total-7'!A:AB,13,0))</f>
        <v/>
      </c>
      <c r="G168" s="1">
        <f>IF(F168="","",VLOOKUP(F168,'FORNECEDORES X COMPRADOR'!A:D,4,0))</f>
        <v/>
      </c>
      <c r="H168" s="1">
        <f>IF(F168="","",VLOOKUP(F168,'FORNECEDORES X COMPRADOR'!A:E,5,0))</f>
        <v/>
      </c>
      <c r="I168" s="36">
        <f>IF(D168="","",VLOOKUP(D168,'produto-estoque-total-7'!A:AB,15,0))</f>
        <v/>
      </c>
      <c r="J168" s="36">
        <f>IF(D168="","",VLOOKUP(D168,'produto-estoque-total-7'!A:AB,19,0))</f>
        <v/>
      </c>
      <c r="K168" s="1">
        <f>IF(D168="","",VLOOKUP(D168,'produto-estoque-total-7'!A:AB,20,0))</f>
        <v/>
      </c>
      <c r="L168" s="36">
        <f>IF(D168="","",VLOOKUP(D168,'produto-estoque-total-7'!A:AB,17,0))</f>
        <v/>
      </c>
      <c r="M168" s="1">
        <f>IF(D168="","",VLOOKUP(D168,'produto-estoque-total-7'!A:AB,18,0))</f>
        <v/>
      </c>
      <c r="N168" s="36">
        <f>IF(D168="","",VLOOKUP(D168,'produto-estoque-total-7'!A:AB,21,0))</f>
        <v/>
      </c>
      <c r="O168" s="1">
        <f>IF(D168="","",VLOOKUP(D168,'produto-estoque-total-7'!A:AB,22,0))</f>
        <v/>
      </c>
      <c r="P168" s="36">
        <f>IF(D168="","",VLOOKUP(D168,'produto-estoque-total-7'!A:AB,23,0))</f>
        <v/>
      </c>
      <c r="Q168" s="1">
        <f>IF(D168="","",VLOOKUP(D168,'produto-estoque-total-7'!A:AB,24,0))</f>
        <v/>
      </c>
      <c r="R168" s="38">
        <f>IFERROR(IF(D168="","",VLOOKUP(D168,'produto-venda-7'!B:N,13,0)),"C")</f>
        <v/>
      </c>
      <c r="S168" s="39">
        <f>IF(D168="","",VLOOKUP(D168,'produto-estoque-total-7'!A:AB,6,0))</f>
        <v/>
      </c>
      <c r="T168" s="39">
        <f>IF(D168="","",VLOOKUP(D168,'produto-estoque-total-7'!A:AB,5,0))</f>
        <v/>
      </c>
      <c r="U168" s="40">
        <f>IF(D168="","",VLOOKUP(D168,'produto-estoque-total-7'!A:AB,11,0))</f>
        <v/>
      </c>
      <c r="V168" s="41">
        <f>IF(D168="","",IFERROR(VLOOKUP(D168,'produto-entrada-7'!A:M,10,0),0))</f>
        <v/>
      </c>
      <c r="W168" s="42" t="n"/>
      <c r="X168" s="39">
        <f>IF(D168="","",VLOOKUP(D168,'produto-estoque-total-7'!A:AB,8,0))</f>
        <v/>
      </c>
      <c r="Y168" s="39">
        <f>IF(D168="","",VLOOKUP(D168,'produto-estoque-total-7'!A:AB,9,0))</f>
        <v/>
      </c>
      <c r="Z168" s="39">
        <f>IF(D168="","",VLOOKUP(D168,'produto-estoque-total-7'!A:AB,10,0))</f>
        <v/>
      </c>
      <c r="AA168" s="39">
        <f>IFERROR(IF(D168="","",VLOOKUP(D168,'produto-venda-7'!B:N,4,0)),0)</f>
        <v/>
      </c>
      <c r="AB168" s="39">
        <f>IFERROR(IF(D168="","",VLOOKUP(D168,'produto-venda-7'!B:N,5,0)),0)</f>
        <v/>
      </c>
      <c r="AC168" s="39">
        <f>IF(D168="","",IFERROR(AA168/90,0))</f>
        <v/>
      </c>
      <c r="AD168" s="36">
        <f>IF(D168="","",IFERROR(VLOOKUP(D168,'produto-entrada-7'!A:M,4,0),0))</f>
        <v/>
      </c>
      <c r="AE168" s="36">
        <f>IFERROR(IF(D168="","",VLOOKUP(D168,'produto-venda-7'!B:N,10,0)),0)</f>
        <v/>
      </c>
      <c r="AF168" s="36">
        <f>IF(D168="","",IFERROR(VLOOKUP(D168,'produto-entrada-7'!A:M,11,0),0))</f>
        <v/>
      </c>
      <c r="AG168" s="1">
        <f>IF(D168="","",IFERROR(VLOOKUP(D168,'produto-entrada-7'!A:M,12,0),0))</f>
        <v/>
      </c>
      <c r="AH168" s="1">
        <f>IF(D168="","",IFERROR(VLOOKUP(D168,'produto-entrada-7'!A:M,13,0),0))</f>
        <v/>
      </c>
      <c r="AI168" s="36">
        <f>IFERROR(IF(D168="","",VLOOKUP(D168,'produto-venda-7'!B:N,11,0)),0)</f>
        <v/>
      </c>
      <c r="AJ168" s="43">
        <f>IF(D168="","",IFERROR(AI168*AB168,0))</f>
        <v/>
      </c>
      <c r="AK168" s="44">
        <f>IFERROR(IF(D168="","",VLOOKUP(F168,'ANALISE FORNECEDOR'!$A:$I,8,0)),"")</f>
        <v/>
      </c>
      <c r="AL168" s="44">
        <f>IF(D168="","",AVERAGE(AM168,AK168))</f>
        <v/>
      </c>
      <c r="AM168" s="44">
        <f>IFERROR(IF(D168="","",VLOOKUP(F168,'ANALISE FORNECEDOR'!$A:$I,9,0)),"")</f>
        <v/>
      </c>
      <c r="AN168" s="45">
        <f>IF(D168="","",IF(Y168&gt;12,AI168*(U168+Y168),AI168*U168))</f>
        <v/>
      </c>
      <c r="AO168" s="45">
        <f>IF(D168="","",IF(Y168&gt;12,AI168*(U168+V168+Y168),AI168*(U168+V168)))</f>
        <v/>
      </c>
      <c r="AP168" s="46">
        <f>IF(D168="","",IF(Y168&gt;12,AG168*(U168+Y168),AG168*U168))</f>
        <v/>
      </c>
      <c r="AQ168" s="46">
        <f>IF(D168="","",IF(Y168&gt;12,AG168*(U168+V168+Y168),AG168*(U168+V168)))</f>
        <v/>
      </c>
      <c r="AR168" s="46">
        <f>IF(D168="","",IF(OR(R168="A",R168="AA",R168="AAA"),AP168,0))</f>
        <v/>
      </c>
      <c r="AS168" s="46">
        <f>IF(D168="","",IF(R168="B",AP168,0))</f>
        <v/>
      </c>
      <c r="AT168" s="46">
        <f>IF(D168="","",IF(R168="C",AP168,0))</f>
        <v/>
      </c>
      <c r="AU168" s="47">
        <f>IF(D168="","",IFERROR(AN168/AJ168,0))</f>
        <v/>
      </c>
      <c r="AV168" s="47">
        <f>IF(D168="","",IFERROR(((AO168)/AJ168),0))</f>
        <v/>
      </c>
      <c r="AW168" s="48">
        <f>IF(D168="","",IF(OR(S168="S",NOT(AND(ISNUMBER(AC168),ISNUMBER(AL168),AC168*AL168&gt;=0))),0,AC168*AL168))</f>
        <v/>
      </c>
      <c r="AX168" s="49">
        <f>IFERROR(IF(D168="","",AW168*AG168),0)</f>
        <v/>
      </c>
      <c r="AY168" s="48">
        <f>IF(D168="","",IF(OR(S168="S",NOT(AND(ISNUMBER(AC168),ISNUMBER(AK168),AC168*AK168&gt;=0))),0,AC168*AK168))</f>
        <v/>
      </c>
      <c r="AZ168" s="48">
        <f>IFERROR(IF(D168="","",IF(AY168=0,0,IF(((AY168)-(U168+Y168))&lt;0,0,(AY168)-U168))),0)</f>
        <v/>
      </c>
      <c r="BA168" s="49">
        <f>IF(D168="","",AZ168*AG168)</f>
        <v/>
      </c>
      <c r="BB168" s="49">
        <f>IF(D168="","",IF(OR(R168="A",R168="AA",R168="AAA"),BA168,0))</f>
        <v/>
      </c>
      <c r="BC168" s="49">
        <f>IF(D168="","",IF(R168="B",BA168,0))</f>
        <v/>
      </c>
      <c r="BD168" s="49">
        <f>IF(D168="","",IF(R168="B",BA168,0))</f>
        <v/>
      </c>
      <c r="BE168" s="49">
        <f>IF(D168="","",IF(S168="S",
1,
IF(AC168=0,
1,
IF(
IFERROR(((U168+Y168)*AG168)/((AC168*AK168)*AG168),0)&lt;0,
0,
IF(
IFERROR(((U168+Y168)*AG168)/((AC168*AK168)*AG168),0)&gt;1,
1,
IFERROR(((U168+Y168)*AG168)/((AC168*AK168)*AG168),0)
)
)
)
))</f>
        <v/>
      </c>
      <c r="BF168" s="49">
        <f>IF(D168="","",IF(S168="S",
1,
IF(AC168=0,
1,
IF(
IFERROR(((U168+V168+Y168)*AG168)/((AC168*AK168)*AG168),0)&lt;0,
0,
IF(
IFERROR(((U168+V168+Y168)*AG168)/((AC168*AK168)*AG168),0)&gt;1,
1,
IFERROR(((U168+V168+Y168)*AG168)/((AC168*AK168)*AG168),0)
)
)
)
))</f>
        <v/>
      </c>
      <c r="BG168" s="50">
        <f>IF(D168="","",IF(S168="S",0,IF(AND(ISNUMBER(AC168),ISNUMBER(AM168)),IF(OR(AC168*AM168&lt;0,ISERR(AC168*AM168)),0,AC168*AM168),0)))</f>
        <v/>
      </c>
      <c r="BH168" s="50">
        <f>IF(D168="","",IF(BY168&gt;TODAY()-60,0,IF(Y168&gt;12,MAX(0,(U168+Y168)-BG168),MAX(0,U168-BG168))))</f>
        <v/>
      </c>
      <c r="BI168" s="51">
        <f>IF(D168="","",BH168*AG168)</f>
        <v/>
      </c>
      <c r="BJ168" s="51">
        <f>IF(D168="","",IF(OR(R168="A",R168="AA",R168="AAA"),BI168,0))</f>
        <v/>
      </c>
      <c r="BK168" s="51">
        <f>IF(D168="","",IF(R168="B",BI168,0))</f>
        <v/>
      </c>
      <c r="BL168" s="51">
        <f>IF(D168="","",IF(R168="C",BI168,0))</f>
        <v/>
      </c>
      <c r="BM168" s="51">
        <f>IF(D168="","",IFERROR(MAX(0,MIN(BI168/AP168,1)),0))</f>
        <v/>
      </c>
      <c r="BN168" s="52">
        <f>IF(D168="","",AB168*AG168)</f>
        <v/>
      </c>
      <c r="BO168" s="52">
        <f>IF(D168="","",(U168+V168+X168)*AG168)</f>
        <v/>
      </c>
      <c r="BP168" s="52">
        <f>IF(D168="","",(AB168*3)*AG168)</f>
        <v/>
      </c>
      <c r="BQ168" s="52">
        <f>IF(D168="","",IF(BO168-BP168&gt;0,0,BO168-BP168))</f>
        <v/>
      </c>
      <c r="BR168" s="52">
        <f>IF(D168="","",IF(BO168-BP168-BN168&gt;0,0,BO168-BP168-BN168))</f>
        <v/>
      </c>
      <c r="BS168" s="53">
        <f>IF(D168="","",IFERROR(AB168*AI168,0))</f>
        <v/>
      </c>
      <c r="BT168" s="53">
        <f>IF(D168="","",IFERROR(IF(X168&gt;12, AI168*(U168+V168+X168), AI168*(U168+V168)),0))</f>
        <v/>
      </c>
      <c r="BU168" s="53">
        <f>IF(D168="","",IFERROR(((AB168*3)*AI168),0))</f>
        <v/>
      </c>
      <c r="BV168" s="53">
        <f>IF(D168="","",IF(BT168-BU168&gt;0,0,BT168-BU168))</f>
        <v/>
      </c>
      <c r="BW168" s="53">
        <f>IF(D168="","",IF(BT168-BU168-BS168&gt;0,0,BT168-BU168-BS168))</f>
        <v/>
      </c>
      <c r="BX168" s="36">
        <f>IF(D168="","",IFERROR(VLOOKUP(D168,'produto-entrada-7'!A:M,3,0),"SEM PEDIDO"))</f>
        <v/>
      </c>
      <c r="BY168" s="36">
        <f>IF(D168="","",VLOOKUP(D168,'produto-estoque-total-7'!A:AB,25,0))</f>
        <v/>
      </c>
      <c r="BZ168" s="36">
        <f>IF(D168="","",IFERROR(VLOOKUP(D168,'produto-estoque-total-7'!A:AB,26,0)/100,0))</f>
        <v/>
      </c>
      <c r="CA168" s="36">
        <f>IF(D168="","",IFERROR(VLOOKUP(D168,'produto-estoque-total-7'!A:AB,27,0)/100,0))</f>
        <v/>
      </c>
      <c r="CB168" s="41">
        <f>IF(D168="","",V168*AF168)</f>
        <v/>
      </c>
      <c r="CC168" s="41">
        <f>IF(D168="","",V168*AI168)</f>
        <v/>
      </c>
      <c r="CD168" s="54">
        <f>IF(D168="","",VLOOKUP(D168,'produto-estoque-total-7'!A:AB,28,0))</f>
        <v/>
      </c>
    </row>
    <row r="169">
      <c r="A169" s="36">
        <f>IF(D169="","",VLOOKUP(D169,'produto-estoque-total-7'!A:AB,3,0))</f>
        <v/>
      </c>
      <c r="B169" s="1">
        <f>IF(D169="","",VLOOKUP(D169,'produto-estoque-total-7'!A:AB,12,0))</f>
        <v/>
      </c>
      <c r="C169" s="1">
        <f>IF(D169="","",VLOOKUP(D169,'produto-estoque-total-7'!A:AB,2,0))</f>
        <v/>
      </c>
      <c r="D169" s="37">
        <f>IFERROR(IF('produto-estoque-total-7'!A168="","",'produto-estoque-total-7'!A168),"")</f>
        <v/>
      </c>
      <c r="E169" s="1">
        <f>IF(D169="","",VLOOKUP(D169,'produto-estoque-total-7'!A:AB,4,0))</f>
        <v/>
      </c>
      <c r="F169" s="36">
        <f>IF(D169="","",VLOOKUP(D169,'produto-estoque-total-7'!A:AB,13,0))</f>
        <v/>
      </c>
      <c r="G169" s="1">
        <f>IF(F169="","",VLOOKUP(F169,'FORNECEDORES X COMPRADOR'!A:D,4,0))</f>
        <v/>
      </c>
      <c r="H169" s="1">
        <f>IF(F169="","",VLOOKUP(F169,'FORNECEDORES X COMPRADOR'!A:E,5,0))</f>
        <v/>
      </c>
      <c r="I169" s="36">
        <f>IF(D169="","",VLOOKUP(D169,'produto-estoque-total-7'!A:AB,15,0))</f>
        <v/>
      </c>
      <c r="J169" s="36">
        <f>IF(D169="","",VLOOKUP(D169,'produto-estoque-total-7'!A:AB,19,0))</f>
        <v/>
      </c>
      <c r="K169" s="1">
        <f>IF(D169="","",VLOOKUP(D169,'produto-estoque-total-7'!A:AB,20,0))</f>
        <v/>
      </c>
      <c r="L169" s="36">
        <f>IF(D169="","",VLOOKUP(D169,'produto-estoque-total-7'!A:AB,17,0))</f>
        <v/>
      </c>
      <c r="M169" s="1">
        <f>IF(D169="","",VLOOKUP(D169,'produto-estoque-total-7'!A:AB,18,0))</f>
        <v/>
      </c>
      <c r="N169" s="36">
        <f>IF(D169="","",VLOOKUP(D169,'produto-estoque-total-7'!A:AB,21,0))</f>
        <v/>
      </c>
      <c r="O169" s="1">
        <f>IF(D169="","",VLOOKUP(D169,'produto-estoque-total-7'!A:AB,22,0))</f>
        <v/>
      </c>
      <c r="P169" s="36">
        <f>IF(D169="","",VLOOKUP(D169,'produto-estoque-total-7'!A:AB,23,0))</f>
        <v/>
      </c>
      <c r="Q169" s="1">
        <f>IF(D169="","",VLOOKUP(D169,'produto-estoque-total-7'!A:AB,24,0))</f>
        <v/>
      </c>
      <c r="R169" s="38">
        <f>IFERROR(IF(D169="","",VLOOKUP(D169,'produto-venda-7'!B:N,13,0)),"C")</f>
        <v/>
      </c>
      <c r="S169" s="39">
        <f>IF(D169="","",VLOOKUP(D169,'produto-estoque-total-7'!A:AB,6,0))</f>
        <v/>
      </c>
      <c r="T169" s="39">
        <f>IF(D169="","",VLOOKUP(D169,'produto-estoque-total-7'!A:AB,5,0))</f>
        <v/>
      </c>
      <c r="U169" s="40">
        <f>IF(D169="","",VLOOKUP(D169,'produto-estoque-total-7'!A:AB,11,0))</f>
        <v/>
      </c>
      <c r="V169" s="41">
        <f>IF(D169="","",IFERROR(VLOOKUP(D169,'produto-entrada-7'!A:M,10,0),0))</f>
        <v/>
      </c>
      <c r="W169" s="42" t="n"/>
      <c r="X169" s="39">
        <f>IF(D169="","",VLOOKUP(D169,'produto-estoque-total-7'!A:AB,8,0))</f>
        <v/>
      </c>
      <c r="Y169" s="39">
        <f>IF(D169="","",VLOOKUP(D169,'produto-estoque-total-7'!A:AB,9,0))</f>
        <v/>
      </c>
      <c r="Z169" s="39">
        <f>IF(D169="","",VLOOKUP(D169,'produto-estoque-total-7'!A:AB,10,0))</f>
        <v/>
      </c>
      <c r="AA169" s="39">
        <f>IFERROR(IF(D169="","",VLOOKUP(D169,'produto-venda-7'!B:N,4,0)),0)</f>
        <v/>
      </c>
      <c r="AB169" s="39">
        <f>IFERROR(IF(D169="","",VLOOKUP(D169,'produto-venda-7'!B:N,5,0)),0)</f>
        <v/>
      </c>
      <c r="AC169" s="39">
        <f>IF(D169="","",IFERROR(AA169/90,0))</f>
        <v/>
      </c>
      <c r="AD169" s="36">
        <f>IF(D169="","",IFERROR(VLOOKUP(D169,'produto-entrada-7'!A:M,4,0),0))</f>
        <v/>
      </c>
      <c r="AE169" s="36">
        <f>IFERROR(IF(D169="","",VLOOKUP(D169,'produto-venda-7'!B:N,10,0)),0)</f>
        <v/>
      </c>
      <c r="AF169" s="36">
        <f>IF(D169="","",IFERROR(VLOOKUP(D169,'produto-entrada-7'!A:M,11,0),0))</f>
        <v/>
      </c>
      <c r="AG169" s="1">
        <f>IF(D169="","",IFERROR(VLOOKUP(D169,'produto-entrada-7'!A:M,12,0),0))</f>
        <v/>
      </c>
      <c r="AH169" s="1">
        <f>IF(D169="","",IFERROR(VLOOKUP(D169,'produto-entrada-7'!A:M,13,0),0))</f>
        <v/>
      </c>
      <c r="AI169" s="36">
        <f>IFERROR(IF(D169="","",VLOOKUP(D169,'produto-venda-7'!B:N,11,0)),0)</f>
        <v/>
      </c>
      <c r="AJ169" s="43">
        <f>IF(D169="","",IFERROR(AI169*AB169,0))</f>
        <v/>
      </c>
      <c r="AK169" s="44">
        <f>IFERROR(IF(D169="","",VLOOKUP(F169,'ANALISE FORNECEDOR'!$A:$I,8,0)),"")</f>
        <v/>
      </c>
      <c r="AL169" s="44">
        <f>IF(D169="","",AVERAGE(AM169,AK169))</f>
        <v/>
      </c>
      <c r="AM169" s="44">
        <f>IFERROR(IF(D169="","",VLOOKUP(F169,'ANALISE FORNECEDOR'!$A:$I,9,0)),"")</f>
        <v/>
      </c>
      <c r="AN169" s="45">
        <f>IF(D169="","",IF(Y169&gt;12,AI169*(U169+Y169),AI169*U169))</f>
        <v/>
      </c>
      <c r="AO169" s="45">
        <f>IF(D169="","",IF(Y169&gt;12,AI169*(U169+V169+Y169),AI169*(U169+V169)))</f>
        <v/>
      </c>
      <c r="AP169" s="46">
        <f>IF(D169="","",IF(Y169&gt;12,AG169*(U169+Y169),AG169*U169))</f>
        <v/>
      </c>
      <c r="AQ169" s="46">
        <f>IF(D169="","",IF(Y169&gt;12,AG169*(U169+V169+Y169),AG169*(U169+V169)))</f>
        <v/>
      </c>
      <c r="AR169" s="46">
        <f>IF(D169="","",IF(OR(R169="A",R169="AA",R169="AAA"),AP169,0))</f>
        <v/>
      </c>
      <c r="AS169" s="46">
        <f>IF(D169="","",IF(R169="B",AP169,0))</f>
        <v/>
      </c>
      <c r="AT169" s="46">
        <f>IF(D169="","",IF(R169="C",AP169,0))</f>
        <v/>
      </c>
      <c r="AU169" s="47">
        <f>IF(D169="","",IFERROR(AN169/AJ169,0))</f>
        <v/>
      </c>
      <c r="AV169" s="47">
        <f>IF(D169="","",IFERROR(((AO169)/AJ169),0))</f>
        <v/>
      </c>
      <c r="AW169" s="48">
        <f>IF(D169="","",IF(OR(S169="S",NOT(AND(ISNUMBER(AC169),ISNUMBER(AL169),AC169*AL169&gt;=0))),0,AC169*AL169))</f>
        <v/>
      </c>
      <c r="AX169" s="49">
        <f>IFERROR(IF(D169="","",AW169*AG169),0)</f>
        <v/>
      </c>
      <c r="AY169" s="48">
        <f>IF(D169="","",IF(OR(S169="S",NOT(AND(ISNUMBER(AC169),ISNUMBER(AK169),AC169*AK169&gt;=0))),0,AC169*AK169))</f>
        <v/>
      </c>
      <c r="AZ169" s="48">
        <f>IFERROR(IF(D169="","",IF(AY169=0,0,IF(((AY169)-(U169+Y169))&lt;0,0,(AY169)-U169))),0)</f>
        <v/>
      </c>
      <c r="BA169" s="49">
        <f>IF(D169="","",AZ169*AG169)</f>
        <v/>
      </c>
      <c r="BB169" s="49">
        <f>IF(D169="","",IF(OR(R169="A",R169="AA",R169="AAA"),BA169,0))</f>
        <v/>
      </c>
      <c r="BC169" s="49">
        <f>IF(D169="","",IF(R169="B",BA169,0))</f>
        <v/>
      </c>
      <c r="BD169" s="49">
        <f>IF(D169="","",IF(R169="B",BA169,0))</f>
        <v/>
      </c>
      <c r="BE169" s="49">
        <f>IF(D169="","",IF(S169="S",
1,
IF(AC169=0,
1,
IF(
IFERROR(((U169+Y169)*AG169)/((AC169*AK169)*AG169),0)&lt;0,
0,
IF(
IFERROR(((U169+Y169)*AG169)/((AC169*AK169)*AG169),0)&gt;1,
1,
IFERROR(((U169+Y169)*AG169)/((AC169*AK169)*AG169),0)
)
)
)
))</f>
        <v/>
      </c>
      <c r="BF169" s="49">
        <f>IF(D169="","",IF(S169="S",
1,
IF(AC169=0,
1,
IF(
IFERROR(((U169+V169+Y169)*AG169)/((AC169*AK169)*AG169),0)&lt;0,
0,
IF(
IFERROR(((U169+V169+Y169)*AG169)/((AC169*AK169)*AG169),0)&gt;1,
1,
IFERROR(((U169+V169+Y169)*AG169)/((AC169*AK169)*AG169),0)
)
)
)
))</f>
        <v/>
      </c>
      <c r="BG169" s="50">
        <f>IF(D169="","",IF(S169="S",0,IF(AND(ISNUMBER(AC169),ISNUMBER(AM169)),IF(OR(AC169*AM169&lt;0,ISERR(AC169*AM169)),0,AC169*AM169),0)))</f>
        <v/>
      </c>
      <c r="BH169" s="50">
        <f>IF(D169="","",IF(BY169&gt;TODAY()-60,0,IF(Y169&gt;12,MAX(0,(U169+Y169)-BG169),MAX(0,U169-BG169))))</f>
        <v/>
      </c>
      <c r="BI169" s="51">
        <f>IF(D169="","",BH169*AG169)</f>
        <v/>
      </c>
      <c r="BJ169" s="51">
        <f>IF(D169="","",IF(OR(R169="A",R169="AA",R169="AAA"),BI169,0))</f>
        <v/>
      </c>
      <c r="BK169" s="51">
        <f>IF(D169="","",IF(R169="B",BI169,0))</f>
        <v/>
      </c>
      <c r="BL169" s="51">
        <f>IF(D169="","",IF(R169="C",BI169,0))</f>
        <v/>
      </c>
      <c r="BM169" s="51">
        <f>IF(D169="","",IFERROR(MAX(0,MIN(BI169/AP169,1)),0))</f>
        <v/>
      </c>
      <c r="BN169" s="52">
        <f>IF(D169="","",AB169*AG169)</f>
        <v/>
      </c>
      <c r="BO169" s="52">
        <f>IF(D169="","",(U169+V169+X169)*AG169)</f>
        <v/>
      </c>
      <c r="BP169" s="52">
        <f>IF(D169="","",(AB169*3)*AG169)</f>
        <v/>
      </c>
      <c r="BQ169" s="52">
        <f>IF(D169="","",IF(BO169-BP169&gt;0,0,BO169-BP169))</f>
        <v/>
      </c>
      <c r="BR169" s="52">
        <f>IF(D169="","",IF(BO169-BP169-BN169&gt;0,0,BO169-BP169-BN169))</f>
        <v/>
      </c>
      <c r="BS169" s="53">
        <f>IF(D169="","",IFERROR(AB169*AI169,0))</f>
        <v/>
      </c>
      <c r="BT169" s="53">
        <f>IF(D169="","",IFERROR(IF(X169&gt;12, AI169*(U169+V169+X169), AI169*(U169+V169)),0))</f>
        <v/>
      </c>
      <c r="BU169" s="53">
        <f>IF(D169="","",IFERROR(((AB169*3)*AI169),0))</f>
        <v/>
      </c>
      <c r="BV169" s="53">
        <f>IF(D169="","",IF(BT169-BU169&gt;0,0,BT169-BU169))</f>
        <v/>
      </c>
      <c r="BW169" s="53">
        <f>IF(D169="","",IF(BT169-BU169-BS169&gt;0,0,BT169-BU169-BS169))</f>
        <v/>
      </c>
      <c r="BX169" s="36">
        <f>IF(D169="","",IFERROR(VLOOKUP(D169,'produto-entrada-7'!A:M,3,0),"SEM PEDIDO"))</f>
        <v/>
      </c>
      <c r="BY169" s="36">
        <f>IF(D169="","",VLOOKUP(D169,'produto-estoque-total-7'!A:AB,25,0))</f>
        <v/>
      </c>
      <c r="BZ169" s="36">
        <f>IF(D169="","",IFERROR(VLOOKUP(D169,'produto-estoque-total-7'!A:AB,26,0)/100,0))</f>
        <v/>
      </c>
      <c r="CA169" s="36">
        <f>IF(D169="","",IFERROR(VLOOKUP(D169,'produto-estoque-total-7'!A:AB,27,0)/100,0))</f>
        <v/>
      </c>
      <c r="CB169" s="41">
        <f>IF(D169="","",V169*AF169)</f>
        <v/>
      </c>
      <c r="CC169" s="41">
        <f>IF(D169="","",V169*AI169)</f>
        <v/>
      </c>
      <c r="CD169" s="54">
        <f>IF(D169="","",VLOOKUP(D169,'produto-estoque-total-7'!A:AB,28,0))</f>
        <v/>
      </c>
    </row>
    <row r="170">
      <c r="A170" s="36">
        <f>IF(D170="","",VLOOKUP(D170,'produto-estoque-total-7'!A:AB,3,0))</f>
        <v/>
      </c>
      <c r="B170" s="1">
        <f>IF(D170="","",VLOOKUP(D170,'produto-estoque-total-7'!A:AB,12,0))</f>
        <v/>
      </c>
      <c r="C170" s="1">
        <f>IF(D170="","",VLOOKUP(D170,'produto-estoque-total-7'!A:AB,2,0))</f>
        <v/>
      </c>
      <c r="D170" s="37">
        <f>IFERROR(IF('produto-estoque-total-7'!A169="","",'produto-estoque-total-7'!A169),"")</f>
        <v/>
      </c>
      <c r="E170" s="1">
        <f>IF(D170="","",VLOOKUP(D170,'produto-estoque-total-7'!A:AB,4,0))</f>
        <v/>
      </c>
      <c r="F170" s="36">
        <f>IF(D170="","",VLOOKUP(D170,'produto-estoque-total-7'!A:AB,13,0))</f>
        <v/>
      </c>
      <c r="G170" s="1">
        <f>IF(F170="","",VLOOKUP(F170,'FORNECEDORES X COMPRADOR'!A:D,4,0))</f>
        <v/>
      </c>
      <c r="H170" s="1">
        <f>IF(F170="","",VLOOKUP(F170,'FORNECEDORES X COMPRADOR'!A:E,5,0))</f>
        <v/>
      </c>
      <c r="I170" s="36">
        <f>IF(D170="","",VLOOKUP(D170,'produto-estoque-total-7'!A:AB,15,0))</f>
        <v/>
      </c>
      <c r="J170" s="36">
        <f>IF(D170="","",VLOOKUP(D170,'produto-estoque-total-7'!A:AB,19,0))</f>
        <v/>
      </c>
      <c r="K170" s="1">
        <f>IF(D170="","",VLOOKUP(D170,'produto-estoque-total-7'!A:AB,20,0))</f>
        <v/>
      </c>
      <c r="L170" s="36">
        <f>IF(D170="","",VLOOKUP(D170,'produto-estoque-total-7'!A:AB,17,0))</f>
        <v/>
      </c>
      <c r="M170" s="1">
        <f>IF(D170="","",VLOOKUP(D170,'produto-estoque-total-7'!A:AB,18,0))</f>
        <v/>
      </c>
      <c r="N170" s="36">
        <f>IF(D170="","",VLOOKUP(D170,'produto-estoque-total-7'!A:AB,21,0))</f>
        <v/>
      </c>
      <c r="O170" s="1">
        <f>IF(D170="","",VLOOKUP(D170,'produto-estoque-total-7'!A:AB,22,0))</f>
        <v/>
      </c>
      <c r="P170" s="36">
        <f>IF(D170="","",VLOOKUP(D170,'produto-estoque-total-7'!A:AB,23,0))</f>
        <v/>
      </c>
      <c r="Q170" s="1">
        <f>IF(D170="","",VLOOKUP(D170,'produto-estoque-total-7'!A:AB,24,0))</f>
        <v/>
      </c>
      <c r="R170" s="38">
        <f>IFERROR(IF(D170="","",VLOOKUP(D170,'produto-venda-7'!B:N,13,0)),"C")</f>
        <v/>
      </c>
      <c r="S170" s="39">
        <f>IF(D170="","",VLOOKUP(D170,'produto-estoque-total-7'!A:AB,6,0))</f>
        <v/>
      </c>
      <c r="T170" s="39">
        <f>IF(D170="","",VLOOKUP(D170,'produto-estoque-total-7'!A:AB,5,0))</f>
        <v/>
      </c>
      <c r="U170" s="40">
        <f>IF(D170="","",VLOOKUP(D170,'produto-estoque-total-7'!A:AB,11,0))</f>
        <v/>
      </c>
      <c r="V170" s="41">
        <f>IF(D170="","",IFERROR(VLOOKUP(D170,'produto-entrada-7'!A:M,10,0),0))</f>
        <v/>
      </c>
      <c r="W170" s="42" t="n"/>
      <c r="X170" s="39">
        <f>IF(D170="","",VLOOKUP(D170,'produto-estoque-total-7'!A:AB,8,0))</f>
        <v/>
      </c>
      <c r="Y170" s="39">
        <f>IF(D170="","",VLOOKUP(D170,'produto-estoque-total-7'!A:AB,9,0))</f>
        <v/>
      </c>
      <c r="Z170" s="39">
        <f>IF(D170="","",VLOOKUP(D170,'produto-estoque-total-7'!A:AB,10,0))</f>
        <v/>
      </c>
      <c r="AA170" s="39">
        <f>IFERROR(IF(D170="","",VLOOKUP(D170,'produto-venda-7'!B:N,4,0)),0)</f>
        <v/>
      </c>
      <c r="AB170" s="39">
        <f>IFERROR(IF(D170="","",VLOOKUP(D170,'produto-venda-7'!B:N,5,0)),0)</f>
        <v/>
      </c>
      <c r="AC170" s="39">
        <f>IF(D170="","",IFERROR(AA170/90,0))</f>
        <v/>
      </c>
      <c r="AD170" s="36">
        <f>IF(D170="","",IFERROR(VLOOKUP(D170,'produto-entrada-7'!A:M,4,0),0))</f>
        <v/>
      </c>
      <c r="AE170" s="36">
        <f>IFERROR(IF(D170="","",VLOOKUP(D170,'produto-venda-7'!B:N,10,0)),0)</f>
        <v/>
      </c>
      <c r="AF170" s="36">
        <f>IF(D170="","",IFERROR(VLOOKUP(D170,'produto-entrada-7'!A:M,11,0),0))</f>
        <v/>
      </c>
      <c r="AG170" s="1">
        <f>IF(D170="","",IFERROR(VLOOKUP(D170,'produto-entrada-7'!A:M,12,0),0))</f>
        <v/>
      </c>
      <c r="AH170" s="1">
        <f>IF(D170="","",IFERROR(VLOOKUP(D170,'produto-entrada-7'!A:M,13,0),0))</f>
        <v/>
      </c>
      <c r="AI170" s="36">
        <f>IFERROR(IF(D170="","",VLOOKUP(D170,'produto-venda-7'!B:N,11,0)),0)</f>
        <v/>
      </c>
      <c r="AJ170" s="43">
        <f>IF(D170="","",IFERROR(AI170*AB170,0))</f>
        <v/>
      </c>
      <c r="AK170" s="44">
        <f>IFERROR(IF(D170="","",VLOOKUP(F170,'ANALISE FORNECEDOR'!$A:$I,8,0)),"")</f>
        <v/>
      </c>
      <c r="AL170" s="44">
        <f>IF(D170="","",AVERAGE(AM170,AK170))</f>
        <v/>
      </c>
      <c r="AM170" s="44">
        <f>IFERROR(IF(D170="","",VLOOKUP(F170,'ANALISE FORNECEDOR'!$A:$I,9,0)),"")</f>
        <v/>
      </c>
      <c r="AN170" s="45">
        <f>IF(D170="","",IF(Y170&gt;12,AI170*(U170+Y170),AI170*U170))</f>
        <v/>
      </c>
      <c r="AO170" s="45">
        <f>IF(D170="","",IF(Y170&gt;12,AI170*(U170+V170+Y170),AI170*(U170+V170)))</f>
        <v/>
      </c>
      <c r="AP170" s="46">
        <f>IF(D170="","",IF(Y170&gt;12,AG170*(U170+Y170),AG170*U170))</f>
        <v/>
      </c>
      <c r="AQ170" s="46">
        <f>IF(D170="","",IF(Y170&gt;12,AG170*(U170+V170+Y170),AG170*(U170+V170)))</f>
        <v/>
      </c>
      <c r="AR170" s="46">
        <f>IF(D170="","",IF(OR(R170="A",R170="AA",R170="AAA"),AP170,0))</f>
        <v/>
      </c>
      <c r="AS170" s="46">
        <f>IF(D170="","",IF(R170="B",AP170,0))</f>
        <v/>
      </c>
      <c r="AT170" s="46">
        <f>IF(D170="","",IF(R170="C",AP170,0))</f>
        <v/>
      </c>
      <c r="AU170" s="47">
        <f>IF(D170="","",IFERROR(AN170/AJ170,0))</f>
        <v/>
      </c>
      <c r="AV170" s="47">
        <f>IF(D170="","",IFERROR(((AO170)/AJ170),0))</f>
        <v/>
      </c>
      <c r="AW170" s="48">
        <f>IF(D170="","",IF(OR(S170="S",NOT(AND(ISNUMBER(AC170),ISNUMBER(AL170),AC170*AL170&gt;=0))),0,AC170*AL170))</f>
        <v/>
      </c>
      <c r="AX170" s="49">
        <f>IFERROR(IF(D170="","",AW170*AG170),0)</f>
        <v/>
      </c>
      <c r="AY170" s="48">
        <f>IF(D170="","",IF(OR(S170="S",NOT(AND(ISNUMBER(AC170),ISNUMBER(AK170),AC170*AK170&gt;=0))),0,AC170*AK170))</f>
        <v/>
      </c>
      <c r="AZ170" s="48">
        <f>IFERROR(IF(D170="","",IF(AY170=0,0,IF(((AY170)-(U170+Y170))&lt;0,0,(AY170)-U170))),0)</f>
        <v/>
      </c>
      <c r="BA170" s="49">
        <f>IF(D170="","",AZ170*AG170)</f>
        <v/>
      </c>
      <c r="BB170" s="49">
        <f>IF(D170="","",IF(OR(R170="A",R170="AA",R170="AAA"),BA170,0))</f>
        <v/>
      </c>
      <c r="BC170" s="49">
        <f>IF(D170="","",IF(R170="B",BA170,0))</f>
        <v/>
      </c>
      <c r="BD170" s="49">
        <f>IF(D170="","",IF(R170="B",BA170,0))</f>
        <v/>
      </c>
      <c r="BE170" s="49">
        <f>IF(D170="","",IF(S170="S",
1,
IF(AC170=0,
1,
IF(
IFERROR(((U170+Y170)*AG170)/((AC170*AK170)*AG170),0)&lt;0,
0,
IF(
IFERROR(((U170+Y170)*AG170)/((AC170*AK170)*AG170),0)&gt;1,
1,
IFERROR(((U170+Y170)*AG170)/((AC170*AK170)*AG170),0)
)
)
)
))</f>
        <v/>
      </c>
      <c r="BF170" s="49">
        <f>IF(D170="","",IF(S170="S",
1,
IF(AC170=0,
1,
IF(
IFERROR(((U170+V170+Y170)*AG170)/((AC170*AK170)*AG170),0)&lt;0,
0,
IF(
IFERROR(((U170+V170+Y170)*AG170)/((AC170*AK170)*AG170),0)&gt;1,
1,
IFERROR(((U170+V170+Y170)*AG170)/((AC170*AK170)*AG170),0)
)
)
)
))</f>
        <v/>
      </c>
      <c r="BG170" s="50">
        <f>IF(D170="","",IF(S170="S",0,IF(AND(ISNUMBER(AC170),ISNUMBER(AM170)),IF(OR(AC170*AM170&lt;0,ISERR(AC170*AM170)),0,AC170*AM170),0)))</f>
        <v/>
      </c>
      <c r="BH170" s="50">
        <f>IF(D170="","",IF(BY170&gt;TODAY()-60,0,IF(Y170&gt;12,MAX(0,(U170+Y170)-BG170),MAX(0,U170-BG170))))</f>
        <v/>
      </c>
      <c r="BI170" s="51">
        <f>IF(D170="","",BH170*AG170)</f>
        <v/>
      </c>
      <c r="BJ170" s="51">
        <f>IF(D170="","",IF(OR(R170="A",R170="AA",R170="AAA"),BI170,0))</f>
        <v/>
      </c>
      <c r="BK170" s="51">
        <f>IF(D170="","",IF(R170="B",BI170,0))</f>
        <v/>
      </c>
      <c r="BL170" s="51">
        <f>IF(D170="","",IF(R170="C",BI170,0))</f>
        <v/>
      </c>
      <c r="BM170" s="51">
        <f>IF(D170="","",IFERROR(MAX(0,MIN(BI170/AP170,1)),0))</f>
        <v/>
      </c>
      <c r="BN170" s="52">
        <f>IF(D170="","",AB170*AG170)</f>
        <v/>
      </c>
      <c r="BO170" s="52">
        <f>IF(D170="","",(U170+V170+X170)*AG170)</f>
        <v/>
      </c>
      <c r="BP170" s="52">
        <f>IF(D170="","",(AB170*3)*AG170)</f>
        <v/>
      </c>
      <c r="BQ170" s="52">
        <f>IF(D170="","",IF(BO170-BP170&gt;0,0,BO170-BP170))</f>
        <v/>
      </c>
      <c r="BR170" s="52">
        <f>IF(D170="","",IF(BO170-BP170-BN170&gt;0,0,BO170-BP170-BN170))</f>
        <v/>
      </c>
      <c r="BS170" s="53">
        <f>IF(D170="","",IFERROR(AB170*AI170,0))</f>
        <v/>
      </c>
      <c r="BT170" s="53">
        <f>IF(D170="","",IFERROR(IF(X170&gt;12, AI170*(U170+V170+X170), AI170*(U170+V170)),0))</f>
        <v/>
      </c>
      <c r="BU170" s="53">
        <f>IF(D170="","",IFERROR(((AB170*3)*AI170),0))</f>
        <v/>
      </c>
      <c r="BV170" s="53">
        <f>IF(D170="","",IF(BT170-BU170&gt;0,0,BT170-BU170))</f>
        <v/>
      </c>
      <c r="BW170" s="53">
        <f>IF(D170="","",IF(BT170-BU170-BS170&gt;0,0,BT170-BU170-BS170))</f>
        <v/>
      </c>
      <c r="BX170" s="36">
        <f>IF(D170="","",IFERROR(VLOOKUP(D170,'produto-entrada-7'!A:M,3,0),"SEM PEDIDO"))</f>
        <v/>
      </c>
      <c r="BY170" s="36">
        <f>IF(D170="","",VLOOKUP(D170,'produto-estoque-total-7'!A:AB,25,0))</f>
        <v/>
      </c>
      <c r="BZ170" s="36">
        <f>IF(D170="","",IFERROR(VLOOKUP(D170,'produto-estoque-total-7'!A:AB,26,0)/100,0))</f>
        <v/>
      </c>
      <c r="CA170" s="36">
        <f>IF(D170="","",IFERROR(VLOOKUP(D170,'produto-estoque-total-7'!A:AB,27,0)/100,0))</f>
        <v/>
      </c>
      <c r="CB170" s="41">
        <f>IF(D170="","",V170*AF170)</f>
        <v/>
      </c>
      <c r="CC170" s="41">
        <f>IF(D170="","",V170*AI170)</f>
        <v/>
      </c>
      <c r="CD170" s="54">
        <f>IF(D170="","",VLOOKUP(D170,'produto-estoque-total-7'!A:AB,28,0))</f>
        <v/>
      </c>
    </row>
    <row r="171">
      <c r="A171" s="36">
        <f>IF(D171="","",VLOOKUP(D171,'produto-estoque-total-7'!A:AB,3,0))</f>
        <v/>
      </c>
      <c r="B171" s="1">
        <f>IF(D171="","",VLOOKUP(D171,'produto-estoque-total-7'!A:AB,12,0))</f>
        <v/>
      </c>
      <c r="C171" s="1">
        <f>IF(D171="","",VLOOKUP(D171,'produto-estoque-total-7'!A:AB,2,0))</f>
        <v/>
      </c>
      <c r="D171" s="37">
        <f>IFERROR(IF('produto-estoque-total-7'!A170="","",'produto-estoque-total-7'!A170),"")</f>
        <v/>
      </c>
      <c r="E171" s="1">
        <f>IF(D171="","",VLOOKUP(D171,'produto-estoque-total-7'!A:AB,4,0))</f>
        <v/>
      </c>
      <c r="F171" s="36">
        <f>IF(D171="","",VLOOKUP(D171,'produto-estoque-total-7'!A:AB,13,0))</f>
        <v/>
      </c>
      <c r="G171" s="1">
        <f>IF(F171="","",VLOOKUP(F171,'FORNECEDORES X COMPRADOR'!A:D,4,0))</f>
        <v/>
      </c>
      <c r="H171" s="1">
        <f>IF(F171="","",VLOOKUP(F171,'FORNECEDORES X COMPRADOR'!A:E,5,0))</f>
        <v/>
      </c>
      <c r="I171" s="36">
        <f>IF(D171="","",VLOOKUP(D171,'produto-estoque-total-7'!A:AB,15,0))</f>
        <v/>
      </c>
      <c r="J171" s="36">
        <f>IF(D171="","",VLOOKUP(D171,'produto-estoque-total-7'!A:AB,19,0))</f>
        <v/>
      </c>
      <c r="K171" s="1">
        <f>IF(D171="","",VLOOKUP(D171,'produto-estoque-total-7'!A:AB,20,0))</f>
        <v/>
      </c>
      <c r="L171" s="36">
        <f>IF(D171="","",VLOOKUP(D171,'produto-estoque-total-7'!A:AB,17,0))</f>
        <v/>
      </c>
      <c r="M171" s="1">
        <f>IF(D171="","",VLOOKUP(D171,'produto-estoque-total-7'!A:AB,18,0))</f>
        <v/>
      </c>
      <c r="N171" s="36">
        <f>IF(D171="","",VLOOKUP(D171,'produto-estoque-total-7'!A:AB,21,0))</f>
        <v/>
      </c>
      <c r="O171" s="1">
        <f>IF(D171="","",VLOOKUP(D171,'produto-estoque-total-7'!A:AB,22,0))</f>
        <v/>
      </c>
      <c r="P171" s="36">
        <f>IF(D171="","",VLOOKUP(D171,'produto-estoque-total-7'!A:AB,23,0))</f>
        <v/>
      </c>
      <c r="Q171" s="1">
        <f>IF(D171="","",VLOOKUP(D171,'produto-estoque-total-7'!A:AB,24,0))</f>
        <v/>
      </c>
      <c r="R171" s="38">
        <f>IFERROR(IF(D171="","",VLOOKUP(D171,'produto-venda-7'!B:N,13,0)),"C")</f>
        <v/>
      </c>
      <c r="S171" s="39">
        <f>IF(D171="","",VLOOKUP(D171,'produto-estoque-total-7'!A:AB,6,0))</f>
        <v/>
      </c>
      <c r="T171" s="39">
        <f>IF(D171="","",VLOOKUP(D171,'produto-estoque-total-7'!A:AB,5,0))</f>
        <v/>
      </c>
      <c r="U171" s="40">
        <f>IF(D171="","",VLOOKUP(D171,'produto-estoque-total-7'!A:AB,11,0))</f>
        <v/>
      </c>
      <c r="V171" s="41">
        <f>IF(D171="","",IFERROR(VLOOKUP(D171,'produto-entrada-7'!A:M,10,0),0))</f>
        <v/>
      </c>
      <c r="W171" s="42" t="n"/>
      <c r="X171" s="39">
        <f>IF(D171="","",VLOOKUP(D171,'produto-estoque-total-7'!A:AB,8,0))</f>
        <v/>
      </c>
      <c r="Y171" s="39">
        <f>IF(D171="","",VLOOKUP(D171,'produto-estoque-total-7'!A:AB,9,0))</f>
        <v/>
      </c>
      <c r="Z171" s="39">
        <f>IF(D171="","",VLOOKUP(D171,'produto-estoque-total-7'!A:AB,10,0))</f>
        <v/>
      </c>
      <c r="AA171" s="39">
        <f>IFERROR(IF(D171="","",VLOOKUP(D171,'produto-venda-7'!B:N,4,0)),0)</f>
        <v/>
      </c>
      <c r="AB171" s="39">
        <f>IFERROR(IF(D171="","",VLOOKUP(D171,'produto-venda-7'!B:N,5,0)),0)</f>
        <v/>
      </c>
      <c r="AC171" s="39">
        <f>IF(D171="","",IFERROR(AA171/90,0))</f>
        <v/>
      </c>
      <c r="AD171" s="36">
        <f>IF(D171="","",IFERROR(VLOOKUP(D171,'produto-entrada-7'!A:M,4,0),0))</f>
        <v/>
      </c>
      <c r="AE171" s="36">
        <f>IFERROR(IF(D171="","",VLOOKUP(D171,'produto-venda-7'!B:N,10,0)),0)</f>
        <v/>
      </c>
      <c r="AF171" s="36">
        <f>IF(D171="","",IFERROR(VLOOKUP(D171,'produto-entrada-7'!A:M,11,0),0))</f>
        <v/>
      </c>
      <c r="AG171" s="1">
        <f>IF(D171="","",IFERROR(VLOOKUP(D171,'produto-entrada-7'!A:M,12,0),0))</f>
        <v/>
      </c>
      <c r="AH171" s="1">
        <f>IF(D171="","",IFERROR(VLOOKUP(D171,'produto-entrada-7'!A:M,13,0),0))</f>
        <v/>
      </c>
      <c r="AI171" s="36">
        <f>IFERROR(IF(D171="","",VLOOKUP(D171,'produto-venda-7'!B:N,11,0)),0)</f>
        <v/>
      </c>
      <c r="AJ171" s="43">
        <f>IF(D171="","",IFERROR(AI171*AB171,0))</f>
        <v/>
      </c>
      <c r="AK171" s="44">
        <f>IFERROR(IF(D171="","",VLOOKUP(F171,'ANALISE FORNECEDOR'!$A:$I,8,0)),"")</f>
        <v/>
      </c>
      <c r="AL171" s="44">
        <f>IF(D171="","",AVERAGE(AM171,AK171))</f>
        <v/>
      </c>
      <c r="AM171" s="44">
        <f>IFERROR(IF(D171="","",VLOOKUP(F171,'ANALISE FORNECEDOR'!$A:$I,9,0)),"")</f>
        <v/>
      </c>
      <c r="AN171" s="45">
        <f>IF(D171="","",IF(Y171&gt;12,AI171*(U171+Y171),AI171*U171))</f>
        <v/>
      </c>
      <c r="AO171" s="45">
        <f>IF(D171="","",IF(Y171&gt;12,AI171*(U171+V171+Y171),AI171*(U171+V171)))</f>
        <v/>
      </c>
      <c r="AP171" s="46">
        <f>IF(D171="","",IF(Y171&gt;12,AG171*(U171+Y171),AG171*U171))</f>
        <v/>
      </c>
      <c r="AQ171" s="46">
        <f>IF(D171="","",IF(Y171&gt;12,AG171*(U171+V171+Y171),AG171*(U171+V171)))</f>
        <v/>
      </c>
      <c r="AR171" s="46">
        <f>IF(D171="","",IF(OR(R171="A",R171="AA",R171="AAA"),AP171,0))</f>
        <v/>
      </c>
      <c r="AS171" s="46">
        <f>IF(D171="","",IF(R171="B",AP171,0))</f>
        <v/>
      </c>
      <c r="AT171" s="46">
        <f>IF(D171="","",IF(R171="C",AP171,0))</f>
        <v/>
      </c>
      <c r="AU171" s="47">
        <f>IF(D171="","",IFERROR(AN171/AJ171,0))</f>
        <v/>
      </c>
      <c r="AV171" s="47">
        <f>IF(D171="","",IFERROR(((AO171)/AJ171),0))</f>
        <v/>
      </c>
      <c r="AW171" s="48">
        <f>IF(D171="","",IF(OR(S171="S",NOT(AND(ISNUMBER(AC171),ISNUMBER(AL171),AC171*AL171&gt;=0))),0,AC171*AL171))</f>
        <v/>
      </c>
      <c r="AX171" s="49">
        <f>IFERROR(IF(D171="","",AW171*AG171),0)</f>
        <v/>
      </c>
      <c r="AY171" s="48">
        <f>IF(D171="","",IF(OR(S171="S",NOT(AND(ISNUMBER(AC171),ISNUMBER(AK171),AC171*AK171&gt;=0))),0,AC171*AK171))</f>
        <v/>
      </c>
      <c r="AZ171" s="48">
        <f>IFERROR(IF(D171="","",IF(AY171=0,0,IF(((AY171)-(U171+Y171))&lt;0,0,(AY171)-U171))),0)</f>
        <v/>
      </c>
      <c r="BA171" s="49">
        <f>IF(D171="","",AZ171*AG171)</f>
        <v/>
      </c>
      <c r="BB171" s="49">
        <f>IF(D171="","",IF(OR(R171="A",R171="AA",R171="AAA"),BA171,0))</f>
        <v/>
      </c>
      <c r="BC171" s="49">
        <f>IF(D171="","",IF(R171="B",BA171,0))</f>
        <v/>
      </c>
      <c r="BD171" s="49">
        <f>IF(D171="","",IF(R171="B",BA171,0))</f>
        <v/>
      </c>
      <c r="BE171" s="49">
        <f>IF(D171="","",IF(S171="S",
1,
IF(AC171=0,
1,
IF(
IFERROR(((U171+Y171)*AG171)/((AC171*AK171)*AG171),0)&lt;0,
0,
IF(
IFERROR(((U171+Y171)*AG171)/((AC171*AK171)*AG171),0)&gt;1,
1,
IFERROR(((U171+Y171)*AG171)/((AC171*AK171)*AG171),0)
)
)
)
))</f>
        <v/>
      </c>
      <c r="BF171" s="49">
        <f>IF(D171="","",IF(S171="S",
1,
IF(AC171=0,
1,
IF(
IFERROR(((U171+V171+Y171)*AG171)/((AC171*AK171)*AG171),0)&lt;0,
0,
IF(
IFERROR(((U171+V171+Y171)*AG171)/((AC171*AK171)*AG171),0)&gt;1,
1,
IFERROR(((U171+V171+Y171)*AG171)/((AC171*AK171)*AG171),0)
)
)
)
))</f>
        <v/>
      </c>
      <c r="BG171" s="50">
        <f>IF(D171="","",IF(S171="S",0,IF(AND(ISNUMBER(AC171),ISNUMBER(AM171)),IF(OR(AC171*AM171&lt;0,ISERR(AC171*AM171)),0,AC171*AM171),0)))</f>
        <v/>
      </c>
      <c r="BH171" s="50">
        <f>IF(D171="","",IF(BY171&gt;TODAY()-60,0,IF(Y171&gt;12,MAX(0,(U171+Y171)-BG171),MAX(0,U171-BG171))))</f>
        <v/>
      </c>
      <c r="BI171" s="51">
        <f>IF(D171="","",BH171*AG171)</f>
        <v/>
      </c>
      <c r="BJ171" s="51">
        <f>IF(D171="","",IF(OR(R171="A",R171="AA",R171="AAA"),BI171,0))</f>
        <v/>
      </c>
      <c r="BK171" s="51">
        <f>IF(D171="","",IF(R171="B",BI171,0))</f>
        <v/>
      </c>
      <c r="BL171" s="51">
        <f>IF(D171="","",IF(R171="C",BI171,0))</f>
        <v/>
      </c>
      <c r="BM171" s="51">
        <f>IF(D171="","",IFERROR(MAX(0,MIN(BI171/AP171,1)),0))</f>
        <v/>
      </c>
      <c r="BN171" s="52">
        <f>IF(D171="","",AB171*AG171)</f>
        <v/>
      </c>
      <c r="BO171" s="52">
        <f>IF(D171="","",(U171+V171+X171)*AG171)</f>
        <v/>
      </c>
      <c r="BP171" s="52">
        <f>IF(D171="","",(AB171*3)*AG171)</f>
        <v/>
      </c>
      <c r="BQ171" s="52">
        <f>IF(D171="","",IF(BO171-BP171&gt;0,0,BO171-BP171))</f>
        <v/>
      </c>
      <c r="BR171" s="52">
        <f>IF(D171="","",IF(BO171-BP171-BN171&gt;0,0,BO171-BP171-BN171))</f>
        <v/>
      </c>
      <c r="BS171" s="53">
        <f>IF(D171="","",IFERROR(AB171*AI171,0))</f>
        <v/>
      </c>
      <c r="BT171" s="53">
        <f>IF(D171="","",IFERROR(IF(X171&gt;12, AI171*(U171+V171+X171), AI171*(U171+V171)),0))</f>
        <v/>
      </c>
      <c r="BU171" s="53">
        <f>IF(D171="","",IFERROR(((AB171*3)*AI171),0))</f>
        <v/>
      </c>
      <c r="BV171" s="53">
        <f>IF(D171="","",IF(BT171-BU171&gt;0,0,BT171-BU171))</f>
        <v/>
      </c>
      <c r="BW171" s="53">
        <f>IF(D171="","",IF(BT171-BU171-BS171&gt;0,0,BT171-BU171-BS171))</f>
        <v/>
      </c>
      <c r="BX171" s="36">
        <f>IF(D171="","",IFERROR(VLOOKUP(D171,'produto-entrada-7'!A:M,3,0),"SEM PEDIDO"))</f>
        <v/>
      </c>
      <c r="BY171" s="36">
        <f>IF(D171="","",VLOOKUP(D171,'produto-estoque-total-7'!A:AB,25,0))</f>
        <v/>
      </c>
      <c r="BZ171" s="36">
        <f>IF(D171="","",IFERROR(VLOOKUP(D171,'produto-estoque-total-7'!A:AB,26,0)/100,0))</f>
        <v/>
      </c>
      <c r="CA171" s="36">
        <f>IF(D171="","",IFERROR(VLOOKUP(D171,'produto-estoque-total-7'!A:AB,27,0)/100,0))</f>
        <v/>
      </c>
      <c r="CB171" s="41">
        <f>IF(D171="","",V171*AF171)</f>
        <v/>
      </c>
      <c r="CC171" s="41">
        <f>IF(D171="","",V171*AI171)</f>
        <v/>
      </c>
      <c r="CD171" s="54">
        <f>IF(D171="","",VLOOKUP(D171,'produto-estoque-total-7'!A:AB,28,0))</f>
        <v/>
      </c>
    </row>
    <row r="172">
      <c r="A172" s="36">
        <f>IF(D172="","",VLOOKUP(D172,'produto-estoque-total-7'!A:AB,3,0))</f>
        <v/>
      </c>
      <c r="B172" s="1">
        <f>IF(D172="","",VLOOKUP(D172,'produto-estoque-total-7'!A:AB,12,0))</f>
        <v/>
      </c>
      <c r="C172" s="1">
        <f>IF(D172="","",VLOOKUP(D172,'produto-estoque-total-7'!A:AB,2,0))</f>
        <v/>
      </c>
      <c r="D172" s="37">
        <f>IFERROR(IF('produto-estoque-total-7'!A171="","",'produto-estoque-total-7'!A171),"")</f>
        <v/>
      </c>
      <c r="E172" s="1">
        <f>IF(D172="","",VLOOKUP(D172,'produto-estoque-total-7'!A:AB,4,0))</f>
        <v/>
      </c>
      <c r="F172" s="36">
        <f>IF(D172="","",VLOOKUP(D172,'produto-estoque-total-7'!A:AB,13,0))</f>
        <v/>
      </c>
      <c r="G172" s="1">
        <f>IF(F172="","",VLOOKUP(F172,'FORNECEDORES X COMPRADOR'!A:D,4,0))</f>
        <v/>
      </c>
      <c r="H172" s="1">
        <f>IF(F172="","",VLOOKUP(F172,'FORNECEDORES X COMPRADOR'!A:E,5,0))</f>
        <v/>
      </c>
      <c r="I172" s="36">
        <f>IF(D172="","",VLOOKUP(D172,'produto-estoque-total-7'!A:AB,15,0))</f>
        <v/>
      </c>
      <c r="J172" s="36">
        <f>IF(D172="","",VLOOKUP(D172,'produto-estoque-total-7'!A:AB,19,0))</f>
        <v/>
      </c>
      <c r="K172" s="1">
        <f>IF(D172="","",VLOOKUP(D172,'produto-estoque-total-7'!A:AB,20,0))</f>
        <v/>
      </c>
      <c r="L172" s="36">
        <f>IF(D172="","",VLOOKUP(D172,'produto-estoque-total-7'!A:AB,17,0))</f>
        <v/>
      </c>
      <c r="M172" s="1">
        <f>IF(D172="","",VLOOKUP(D172,'produto-estoque-total-7'!A:AB,18,0))</f>
        <v/>
      </c>
      <c r="N172" s="36">
        <f>IF(D172="","",VLOOKUP(D172,'produto-estoque-total-7'!A:AB,21,0))</f>
        <v/>
      </c>
      <c r="O172" s="1">
        <f>IF(D172="","",VLOOKUP(D172,'produto-estoque-total-7'!A:AB,22,0))</f>
        <v/>
      </c>
      <c r="P172" s="36">
        <f>IF(D172="","",VLOOKUP(D172,'produto-estoque-total-7'!A:AB,23,0))</f>
        <v/>
      </c>
      <c r="Q172" s="1">
        <f>IF(D172="","",VLOOKUP(D172,'produto-estoque-total-7'!A:AB,24,0))</f>
        <v/>
      </c>
      <c r="R172" s="38">
        <f>IFERROR(IF(D172="","",VLOOKUP(D172,'produto-venda-7'!B:N,13,0)),"C")</f>
        <v/>
      </c>
      <c r="S172" s="39">
        <f>IF(D172="","",VLOOKUP(D172,'produto-estoque-total-7'!A:AB,6,0))</f>
        <v/>
      </c>
      <c r="T172" s="39">
        <f>IF(D172="","",VLOOKUP(D172,'produto-estoque-total-7'!A:AB,5,0))</f>
        <v/>
      </c>
      <c r="U172" s="40">
        <f>IF(D172="","",VLOOKUP(D172,'produto-estoque-total-7'!A:AB,11,0))</f>
        <v/>
      </c>
      <c r="V172" s="41">
        <f>IF(D172="","",IFERROR(VLOOKUP(D172,'produto-entrada-7'!A:M,10,0),0))</f>
        <v/>
      </c>
      <c r="W172" s="42" t="n"/>
      <c r="X172" s="39">
        <f>IF(D172="","",VLOOKUP(D172,'produto-estoque-total-7'!A:AB,8,0))</f>
        <v/>
      </c>
      <c r="Y172" s="39">
        <f>IF(D172="","",VLOOKUP(D172,'produto-estoque-total-7'!A:AB,9,0))</f>
        <v/>
      </c>
      <c r="Z172" s="39">
        <f>IF(D172="","",VLOOKUP(D172,'produto-estoque-total-7'!A:AB,10,0))</f>
        <v/>
      </c>
      <c r="AA172" s="39">
        <f>IFERROR(IF(D172="","",VLOOKUP(D172,'produto-venda-7'!B:N,4,0)),0)</f>
        <v/>
      </c>
      <c r="AB172" s="39">
        <f>IFERROR(IF(D172="","",VLOOKUP(D172,'produto-venda-7'!B:N,5,0)),0)</f>
        <v/>
      </c>
      <c r="AC172" s="39">
        <f>IF(D172="","",IFERROR(AA172/90,0))</f>
        <v/>
      </c>
      <c r="AD172" s="36">
        <f>IF(D172="","",IFERROR(VLOOKUP(D172,'produto-entrada-7'!A:M,4,0),0))</f>
        <v/>
      </c>
      <c r="AE172" s="36">
        <f>IFERROR(IF(D172="","",VLOOKUP(D172,'produto-venda-7'!B:N,10,0)),0)</f>
        <v/>
      </c>
      <c r="AF172" s="36">
        <f>IF(D172="","",IFERROR(VLOOKUP(D172,'produto-entrada-7'!A:M,11,0),0))</f>
        <v/>
      </c>
      <c r="AG172" s="1">
        <f>IF(D172="","",IFERROR(VLOOKUP(D172,'produto-entrada-7'!A:M,12,0),0))</f>
        <v/>
      </c>
      <c r="AH172" s="1">
        <f>IF(D172="","",IFERROR(VLOOKUP(D172,'produto-entrada-7'!A:M,13,0),0))</f>
        <v/>
      </c>
      <c r="AI172" s="36">
        <f>IFERROR(IF(D172="","",VLOOKUP(D172,'produto-venda-7'!B:N,11,0)),0)</f>
        <v/>
      </c>
      <c r="AJ172" s="43">
        <f>IF(D172="","",IFERROR(AI172*AB172,0))</f>
        <v/>
      </c>
      <c r="AK172" s="44">
        <f>IFERROR(IF(D172="","",VLOOKUP(F172,'ANALISE FORNECEDOR'!$A:$I,8,0)),"")</f>
        <v/>
      </c>
      <c r="AL172" s="44">
        <f>IF(D172="","",AVERAGE(AM172,AK172))</f>
        <v/>
      </c>
      <c r="AM172" s="44">
        <f>IFERROR(IF(D172="","",VLOOKUP(F172,'ANALISE FORNECEDOR'!$A:$I,9,0)),"")</f>
        <v/>
      </c>
      <c r="AN172" s="45">
        <f>IF(D172="","",IF(Y172&gt;12,AI172*(U172+Y172),AI172*U172))</f>
        <v/>
      </c>
      <c r="AO172" s="45">
        <f>IF(D172="","",IF(Y172&gt;12,AI172*(U172+V172+Y172),AI172*(U172+V172)))</f>
        <v/>
      </c>
      <c r="AP172" s="46">
        <f>IF(D172="","",IF(Y172&gt;12,AG172*(U172+Y172),AG172*U172))</f>
        <v/>
      </c>
      <c r="AQ172" s="46">
        <f>IF(D172="","",IF(Y172&gt;12,AG172*(U172+V172+Y172),AG172*(U172+V172)))</f>
        <v/>
      </c>
      <c r="AR172" s="46">
        <f>IF(D172="","",IF(OR(R172="A",R172="AA",R172="AAA"),AP172,0))</f>
        <v/>
      </c>
      <c r="AS172" s="46">
        <f>IF(D172="","",IF(R172="B",AP172,0))</f>
        <v/>
      </c>
      <c r="AT172" s="46">
        <f>IF(D172="","",IF(R172="C",AP172,0))</f>
        <v/>
      </c>
      <c r="AU172" s="47">
        <f>IF(D172="","",IFERROR(AN172/AJ172,0))</f>
        <v/>
      </c>
      <c r="AV172" s="47">
        <f>IF(D172="","",IFERROR(((AO172)/AJ172),0))</f>
        <v/>
      </c>
      <c r="AW172" s="48">
        <f>IF(D172="","",IF(OR(S172="S",NOT(AND(ISNUMBER(AC172),ISNUMBER(AL172),AC172*AL172&gt;=0))),0,AC172*AL172))</f>
        <v/>
      </c>
      <c r="AX172" s="49">
        <f>IFERROR(IF(D172="","",AW172*AG172),0)</f>
        <v/>
      </c>
      <c r="AY172" s="48">
        <f>IF(D172="","",IF(OR(S172="S",NOT(AND(ISNUMBER(AC172),ISNUMBER(AK172),AC172*AK172&gt;=0))),0,AC172*AK172))</f>
        <v/>
      </c>
      <c r="AZ172" s="48">
        <f>IFERROR(IF(D172="","",IF(AY172=0,0,IF(((AY172)-(U172+Y172))&lt;0,0,(AY172)-U172))),0)</f>
        <v/>
      </c>
      <c r="BA172" s="49">
        <f>IF(D172="","",AZ172*AG172)</f>
        <v/>
      </c>
      <c r="BB172" s="49">
        <f>IF(D172="","",IF(OR(R172="A",R172="AA",R172="AAA"),BA172,0))</f>
        <v/>
      </c>
      <c r="BC172" s="49">
        <f>IF(D172="","",IF(R172="B",BA172,0))</f>
        <v/>
      </c>
      <c r="BD172" s="49">
        <f>IF(D172="","",IF(R172="B",BA172,0))</f>
        <v/>
      </c>
      <c r="BE172" s="49">
        <f>IF(D172="","",IF(S172="S",
1,
IF(AC172=0,
1,
IF(
IFERROR(((U172+Y172)*AG172)/((AC172*AK172)*AG172),0)&lt;0,
0,
IF(
IFERROR(((U172+Y172)*AG172)/((AC172*AK172)*AG172),0)&gt;1,
1,
IFERROR(((U172+Y172)*AG172)/((AC172*AK172)*AG172),0)
)
)
)
))</f>
        <v/>
      </c>
      <c r="BF172" s="49">
        <f>IF(D172="","",IF(S172="S",
1,
IF(AC172=0,
1,
IF(
IFERROR(((U172+V172+Y172)*AG172)/((AC172*AK172)*AG172),0)&lt;0,
0,
IF(
IFERROR(((U172+V172+Y172)*AG172)/((AC172*AK172)*AG172),0)&gt;1,
1,
IFERROR(((U172+V172+Y172)*AG172)/((AC172*AK172)*AG172),0)
)
)
)
))</f>
        <v/>
      </c>
      <c r="BG172" s="50">
        <f>IF(D172="","",IF(S172="S",0,IF(AND(ISNUMBER(AC172),ISNUMBER(AM172)),IF(OR(AC172*AM172&lt;0,ISERR(AC172*AM172)),0,AC172*AM172),0)))</f>
        <v/>
      </c>
      <c r="BH172" s="50">
        <f>IF(D172="","",IF(BY172&gt;TODAY()-60,0,IF(Y172&gt;12,MAX(0,(U172+Y172)-BG172),MAX(0,U172-BG172))))</f>
        <v/>
      </c>
      <c r="BI172" s="51">
        <f>IF(D172="","",BH172*AG172)</f>
        <v/>
      </c>
      <c r="BJ172" s="51">
        <f>IF(D172="","",IF(OR(R172="A",R172="AA",R172="AAA"),BI172,0))</f>
        <v/>
      </c>
      <c r="BK172" s="51">
        <f>IF(D172="","",IF(R172="B",BI172,0))</f>
        <v/>
      </c>
      <c r="BL172" s="51">
        <f>IF(D172="","",IF(R172="C",BI172,0))</f>
        <v/>
      </c>
      <c r="BM172" s="51">
        <f>IF(D172="","",IFERROR(MAX(0,MIN(BI172/AP172,1)),0))</f>
        <v/>
      </c>
      <c r="BN172" s="52">
        <f>IF(D172="","",AB172*AG172)</f>
        <v/>
      </c>
      <c r="BO172" s="52">
        <f>IF(D172="","",(U172+V172+X172)*AG172)</f>
        <v/>
      </c>
      <c r="BP172" s="52">
        <f>IF(D172="","",(AB172*3)*AG172)</f>
        <v/>
      </c>
      <c r="BQ172" s="52">
        <f>IF(D172="","",IF(BO172-BP172&gt;0,0,BO172-BP172))</f>
        <v/>
      </c>
      <c r="BR172" s="52">
        <f>IF(D172="","",IF(BO172-BP172-BN172&gt;0,0,BO172-BP172-BN172))</f>
        <v/>
      </c>
      <c r="BS172" s="53">
        <f>IF(D172="","",IFERROR(AB172*AI172,0))</f>
        <v/>
      </c>
      <c r="BT172" s="53">
        <f>IF(D172="","",IFERROR(IF(X172&gt;12, AI172*(U172+V172+X172), AI172*(U172+V172)),0))</f>
        <v/>
      </c>
      <c r="BU172" s="53">
        <f>IF(D172="","",IFERROR(((AB172*3)*AI172),0))</f>
        <v/>
      </c>
      <c r="BV172" s="53">
        <f>IF(D172="","",IF(BT172-BU172&gt;0,0,BT172-BU172))</f>
        <v/>
      </c>
      <c r="BW172" s="53">
        <f>IF(D172="","",IF(BT172-BU172-BS172&gt;0,0,BT172-BU172-BS172))</f>
        <v/>
      </c>
      <c r="BX172" s="36">
        <f>IF(D172="","",IFERROR(VLOOKUP(D172,'produto-entrada-7'!A:M,3,0),"SEM PEDIDO"))</f>
        <v/>
      </c>
      <c r="BY172" s="36">
        <f>IF(D172="","",VLOOKUP(D172,'produto-estoque-total-7'!A:AB,25,0))</f>
        <v/>
      </c>
      <c r="BZ172" s="36">
        <f>IF(D172="","",IFERROR(VLOOKUP(D172,'produto-estoque-total-7'!A:AB,26,0)/100,0))</f>
        <v/>
      </c>
      <c r="CA172" s="36">
        <f>IF(D172="","",IFERROR(VLOOKUP(D172,'produto-estoque-total-7'!A:AB,27,0)/100,0))</f>
        <v/>
      </c>
      <c r="CB172" s="41">
        <f>IF(D172="","",V172*AF172)</f>
        <v/>
      </c>
      <c r="CC172" s="41">
        <f>IF(D172="","",V172*AI172)</f>
        <v/>
      </c>
      <c r="CD172" s="54">
        <f>IF(D172="","",VLOOKUP(D172,'produto-estoque-total-7'!A:AB,28,0))</f>
        <v/>
      </c>
    </row>
    <row r="173">
      <c r="A173" s="36">
        <f>IF(D173="","",VLOOKUP(D173,'produto-estoque-total-7'!A:AB,3,0))</f>
        <v/>
      </c>
      <c r="B173" s="1">
        <f>IF(D173="","",VLOOKUP(D173,'produto-estoque-total-7'!A:AB,12,0))</f>
        <v/>
      </c>
      <c r="C173" s="1">
        <f>IF(D173="","",VLOOKUP(D173,'produto-estoque-total-7'!A:AB,2,0))</f>
        <v/>
      </c>
      <c r="D173" s="37">
        <f>IFERROR(IF('produto-estoque-total-7'!A172="","",'produto-estoque-total-7'!A172),"")</f>
        <v/>
      </c>
      <c r="E173" s="1">
        <f>IF(D173="","",VLOOKUP(D173,'produto-estoque-total-7'!A:AB,4,0))</f>
        <v/>
      </c>
      <c r="F173" s="36">
        <f>IF(D173="","",VLOOKUP(D173,'produto-estoque-total-7'!A:AB,13,0))</f>
        <v/>
      </c>
      <c r="G173" s="1">
        <f>IF(F173="","",VLOOKUP(F173,'FORNECEDORES X COMPRADOR'!A:D,4,0))</f>
        <v/>
      </c>
      <c r="H173" s="1">
        <f>IF(F173="","",VLOOKUP(F173,'FORNECEDORES X COMPRADOR'!A:E,5,0))</f>
        <v/>
      </c>
      <c r="I173" s="36">
        <f>IF(D173="","",VLOOKUP(D173,'produto-estoque-total-7'!A:AB,15,0))</f>
        <v/>
      </c>
      <c r="J173" s="36">
        <f>IF(D173="","",VLOOKUP(D173,'produto-estoque-total-7'!A:AB,19,0))</f>
        <v/>
      </c>
      <c r="K173" s="1">
        <f>IF(D173="","",VLOOKUP(D173,'produto-estoque-total-7'!A:AB,20,0))</f>
        <v/>
      </c>
      <c r="L173" s="36">
        <f>IF(D173="","",VLOOKUP(D173,'produto-estoque-total-7'!A:AB,17,0))</f>
        <v/>
      </c>
      <c r="M173" s="1">
        <f>IF(D173="","",VLOOKUP(D173,'produto-estoque-total-7'!A:AB,18,0))</f>
        <v/>
      </c>
      <c r="N173" s="36">
        <f>IF(D173="","",VLOOKUP(D173,'produto-estoque-total-7'!A:AB,21,0))</f>
        <v/>
      </c>
      <c r="O173" s="1">
        <f>IF(D173="","",VLOOKUP(D173,'produto-estoque-total-7'!A:AB,22,0))</f>
        <v/>
      </c>
      <c r="P173" s="36">
        <f>IF(D173="","",VLOOKUP(D173,'produto-estoque-total-7'!A:AB,23,0))</f>
        <v/>
      </c>
      <c r="Q173" s="1">
        <f>IF(D173="","",VLOOKUP(D173,'produto-estoque-total-7'!A:AB,24,0))</f>
        <v/>
      </c>
      <c r="R173" s="38">
        <f>IFERROR(IF(D173="","",VLOOKUP(D173,'produto-venda-7'!B:N,13,0)),"C")</f>
        <v/>
      </c>
      <c r="S173" s="39">
        <f>IF(D173="","",VLOOKUP(D173,'produto-estoque-total-7'!A:AB,6,0))</f>
        <v/>
      </c>
      <c r="T173" s="39">
        <f>IF(D173="","",VLOOKUP(D173,'produto-estoque-total-7'!A:AB,5,0))</f>
        <v/>
      </c>
      <c r="U173" s="40">
        <f>IF(D173="","",VLOOKUP(D173,'produto-estoque-total-7'!A:AB,11,0))</f>
        <v/>
      </c>
      <c r="V173" s="41">
        <f>IF(D173="","",IFERROR(VLOOKUP(D173,'produto-entrada-7'!A:M,10,0),0))</f>
        <v/>
      </c>
      <c r="W173" s="42" t="n"/>
      <c r="X173" s="39">
        <f>IF(D173="","",VLOOKUP(D173,'produto-estoque-total-7'!A:AB,8,0))</f>
        <v/>
      </c>
      <c r="Y173" s="39">
        <f>IF(D173="","",VLOOKUP(D173,'produto-estoque-total-7'!A:AB,9,0))</f>
        <v/>
      </c>
      <c r="Z173" s="39">
        <f>IF(D173="","",VLOOKUP(D173,'produto-estoque-total-7'!A:AB,10,0))</f>
        <v/>
      </c>
      <c r="AA173" s="39">
        <f>IFERROR(IF(D173="","",VLOOKUP(D173,'produto-venda-7'!B:N,4,0)),0)</f>
        <v/>
      </c>
      <c r="AB173" s="39">
        <f>IFERROR(IF(D173="","",VLOOKUP(D173,'produto-venda-7'!B:N,5,0)),0)</f>
        <v/>
      </c>
      <c r="AC173" s="39">
        <f>IF(D173="","",IFERROR(AA173/90,0))</f>
        <v/>
      </c>
      <c r="AD173" s="36">
        <f>IF(D173="","",IFERROR(VLOOKUP(D173,'produto-entrada-7'!A:M,4,0),0))</f>
        <v/>
      </c>
      <c r="AE173" s="36">
        <f>IFERROR(IF(D173="","",VLOOKUP(D173,'produto-venda-7'!B:N,10,0)),0)</f>
        <v/>
      </c>
      <c r="AF173" s="36">
        <f>IF(D173="","",IFERROR(VLOOKUP(D173,'produto-entrada-7'!A:M,11,0),0))</f>
        <v/>
      </c>
      <c r="AG173" s="1">
        <f>IF(D173="","",IFERROR(VLOOKUP(D173,'produto-entrada-7'!A:M,12,0),0))</f>
        <v/>
      </c>
      <c r="AH173" s="1">
        <f>IF(D173="","",IFERROR(VLOOKUP(D173,'produto-entrada-7'!A:M,13,0),0))</f>
        <v/>
      </c>
      <c r="AI173" s="36">
        <f>IFERROR(IF(D173="","",VLOOKUP(D173,'produto-venda-7'!B:N,11,0)),0)</f>
        <v/>
      </c>
      <c r="AJ173" s="43">
        <f>IF(D173="","",IFERROR(AI173*AB173,0))</f>
        <v/>
      </c>
      <c r="AK173" s="44">
        <f>IFERROR(IF(D173="","",VLOOKUP(F173,'ANALISE FORNECEDOR'!$A:$I,8,0)),"")</f>
        <v/>
      </c>
      <c r="AL173" s="44">
        <f>IF(D173="","",AVERAGE(AM173,AK173))</f>
        <v/>
      </c>
      <c r="AM173" s="44">
        <f>IFERROR(IF(D173="","",VLOOKUP(F173,'ANALISE FORNECEDOR'!$A:$I,9,0)),"")</f>
        <v/>
      </c>
      <c r="AN173" s="45">
        <f>IF(D173="","",IF(Y173&gt;12,AI173*(U173+Y173),AI173*U173))</f>
        <v/>
      </c>
      <c r="AO173" s="45">
        <f>IF(D173="","",IF(Y173&gt;12,AI173*(U173+V173+Y173),AI173*(U173+V173)))</f>
        <v/>
      </c>
      <c r="AP173" s="46">
        <f>IF(D173="","",IF(Y173&gt;12,AG173*(U173+Y173),AG173*U173))</f>
        <v/>
      </c>
      <c r="AQ173" s="46">
        <f>IF(D173="","",IF(Y173&gt;12,AG173*(U173+V173+Y173),AG173*(U173+V173)))</f>
        <v/>
      </c>
      <c r="AR173" s="46">
        <f>IF(D173="","",IF(OR(R173="A",R173="AA",R173="AAA"),AP173,0))</f>
        <v/>
      </c>
      <c r="AS173" s="46">
        <f>IF(D173="","",IF(R173="B",AP173,0))</f>
        <v/>
      </c>
      <c r="AT173" s="46">
        <f>IF(D173="","",IF(R173="C",AP173,0))</f>
        <v/>
      </c>
      <c r="AU173" s="47">
        <f>IF(D173="","",IFERROR(AN173/AJ173,0))</f>
        <v/>
      </c>
      <c r="AV173" s="47">
        <f>IF(D173="","",IFERROR(((AO173)/AJ173),0))</f>
        <v/>
      </c>
      <c r="AW173" s="48">
        <f>IF(D173="","",IF(OR(S173="S",NOT(AND(ISNUMBER(AC173),ISNUMBER(AL173),AC173*AL173&gt;=0))),0,AC173*AL173))</f>
        <v/>
      </c>
      <c r="AX173" s="49">
        <f>IFERROR(IF(D173="","",AW173*AG173),0)</f>
        <v/>
      </c>
      <c r="AY173" s="48">
        <f>IF(D173="","",IF(OR(S173="S",NOT(AND(ISNUMBER(AC173),ISNUMBER(AK173),AC173*AK173&gt;=0))),0,AC173*AK173))</f>
        <v/>
      </c>
      <c r="AZ173" s="48">
        <f>IFERROR(IF(D173="","",IF(AY173=0,0,IF(((AY173)-(U173+Y173))&lt;0,0,(AY173)-U173))),0)</f>
        <v/>
      </c>
      <c r="BA173" s="49">
        <f>IF(D173="","",AZ173*AG173)</f>
        <v/>
      </c>
      <c r="BB173" s="49">
        <f>IF(D173="","",IF(OR(R173="A",R173="AA",R173="AAA"),BA173,0))</f>
        <v/>
      </c>
      <c r="BC173" s="49">
        <f>IF(D173="","",IF(R173="B",BA173,0))</f>
        <v/>
      </c>
      <c r="BD173" s="49">
        <f>IF(D173="","",IF(R173="B",BA173,0))</f>
        <v/>
      </c>
      <c r="BE173" s="49">
        <f>IF(D173="","",IF(S173="S",
1,
IF(AC173=0,
1,
IF(
IFERROR(((U173+Y173)*AG173)/((AC173*AK173)*AG173),0)&lt;0,
0,
IF(
IFERROR(((U173+Y173)*AG173)/((AC173*AK173)*AG173),0)&gt;1,
1,
IFERROR(((U173+Y173)*AG173)/((AC173*AK173)*AG173),0)
)
)
)
))</f>
        <v/>
      </c>
      <c r="BF173" s="49">
        <f>IF(D173="","",IF(S173="S",
1,
IF(AC173=0,
1,
IF(
IFERROR(((U173+V173+Y173)*AG173)/((AC173*AK173)*AG173),0)&lt;0,
0,
IF(
IFERROR(((U173+V173+Y173)*AG173)/((AC173*AK173)*AG173),0)&gt;1,
1,
IFERROR(((U173+V173+Y173)*AG173)/((AC173*AK173)*AG173),0)
)
)
)
))</f>
        <v/>
      </c>
      <c r="BG173" s="50">
        <f>IF(D173="","",IF(S173="S",0,IF(AND(ISNUMBER(AC173),ISNUMBER(AM173)),IF(OR(AC173*AM173&lt;0,ISERR(AC173*AM173)),0,AC173*AM173),0)))</f>
        <v/>
      </c>
      <c r="BH173" s="50">
        <f>IF(D173="","",IF(BY173&gt;TODAY()-60,0,IF(Y173&gt;12,MAX(0,(U173+Y173)-BG173),MAX(0,U173-BG173))))</f>
        <v/>
      </c>
      <c r="BI173" s="51">
        <f>IF(D173="","",BH173*AG173)</f>
        <v/>
      </c>
      <c r="BJ173" s="51">
        <f>IF(D173="","",IF(OR(R173="A",R173="AA",R173="AAA"),BI173,0))</f>
        <v/>
      </c>
      <c r="BK173" s="51">
        <f>IF(D173="","",IF(R173="B",BI173,0))</f>
        <v/>
      </c>
      <c r="BL173" s="51">
        <f>IF(D173="","",IF(R173="C",BI173,0))</f>
        <v/>
      </c>
      <c r="BM173" s="51">
        <f>IF(D173="","",IFERROR(MAX(0,MIN(BI173/AP173,1)),0))</f>
        <v/>
      </c>
      <c r="BN173" s="52">
        <f>IF(D173="","",AB173*AG173)</f>
        <v/>
      </c>
      <c r="BO173" s="52">
        <f>IF(D173="","",(U173+V173+X173)*AG173)</f>
        <v/>
      </c>
      <c r="BP173" s="52">
        <f>IF(D173="","",(AB173*3)*AG173)</f>
        <v/>
      </c>
      <c r="BQ173" s="52">
        <f>IF(D173="","",IF(BO173-BP173&gt;0,0,BO173-BP173))</f>
        <v/>
      </c>
      <c r="BR173" s="52">
        <f>IF(D173="","",IF(BO173-BP173-BN173&gt;0,0,BO173-BP173-BN173))</f>
        <v/>
      </c>
      <c r="BS173" s="53">
        <f>IF(D173="","",IFERROR(AB173*AI173,0))</f>
        <v/>
      </c>
      <c r="BT173" s="53">
        <f>IF(D173="","",IFERROR(IF(X173&gt;12, AI173*(U173+V173+X173), AI173*(U173+V173)),0))</f>
        <v/>
      </c>
      <c r="BU173" s="53">
        <f>IF(D173="","",IFERROR(((AB173*3)*AI173),0))</f>
        <v/>
      </c>
      <c r="BV173" s="53">
        <f>IF(D173="","",IF(BT173-BU173&gt;0,0,BT173-BU173))</f>
        <v/>
      </c>
      <c r="BW173" s="53">
        <f>IF(D173="","",IF(BT173-BU173-BS173&gt;0,0,BT173-BU173-BS173))</f>
        <v/>
      </c>
      <c r="BX173" s="36">
        <f>IF(D173="","",IFERROR(VLOOKUP(D173,'produto-entrada-7'!A:M,3,0),"SEM PEDIDO"))</f>
        <v/>
      </c>
      <c r="BY173" s="36">
        <f>IF(D173="","",VLOOKUP(D173,'produto-estoque-total-7'!A:AB,25,0))</f>
        <v/>
      </c>
      <c r="BZ173" s="36">
        <f>IF(D173="","",IFERROR(VLOOKUP(D173,'produto-estoque-total-7'!A:AB,26,0)/100,0))</f>
        <v/>
      </c>
      <c r="CA173" s="36">
        <f>IF(D173="","",IFERROR(VLOOKUP(D173,'produto-estoque-total-7'!A:AB,27,0)/100,0))</f>
        <v/>
      </c>
      <c r="CB173" s="41">
        <f>IF(D173="","",V173*AF173)</f>
        <v/>
      </c>
      <c r="CC173" s="41">
        <f>IF(D173="","",V173*AI173)</f>
        <v/>
      </c>
      <c r="CD173" s="54">
        <f>IF(D173="","",VLOOKUP(D173,'produto-estoque-total-7'!A:AB,28,0))</f>
        <v/>
      </c>
    </row>
    <row r="174">
      <c r="A174" s="36">
        <f>IF(D174="","",VLOOKUP(D174,'produto-estoque-total-7'!A:AB,3,0))</f>
        <v/>
      </c>
      <c r="B174" s="1">
        <f>IF(D174="","",VLOOKUP(D174,'produto-estoque-total-7'!A:AB,12,0))</f>
        <v/>
      </c>
      <c r="C174" s="1">
        <f>IF(D174="","",VLOOKUP(D174,'produto-estoque-total-7'!A:AB,2,0))</f>
        <v/>
      </c>
      <c r="D174" s="37">
        <f>IFERROR(IF('produto-estoque-total-7'!A173="","",'produto-estoque-total-7'!A173),"")</f>
        <v/>
      </c>
      <c r="E174" s="1">
        <f>IF(D174="","",VLOOKUP(D174,'produto-estoque-total-7'!A:AB,4,0))</f>
        <v/>
      </c>
      <c r="F174" s="36">
        <f>IF(D174="","",VLOOKUP(D174,'produto-estoque-total-7'!A:AB,13,0))</f>
        <v/>
      </c>
      <c r="G174" s="1">
        <f>IF(F174="","",VLOOKUP(F174,'FORNECEDORES X COMPRADOR'!A:D,4,0))</f>
        <v/>
      </c>
      <c r="H174" s="1">
        <f>IF(F174="","",VLOOKUP(F174,'FORNECEDORES X COMPRADOR'!A:E,5,0))</f>
        <v/>
      </c>
      <c r="I174" s="36">
        <f>IF(D174="","",VLOOKUP(D174,'produto-estoque-total-7'!A:AB,15,0))</f>
        <v/>
      </c>
      <c r="J174" s="36">
        <f>IF(D174="","",VLOOKUP(D174,'produto-estoque-total-7'!A:AB,19,0))</f>
        <v/>
      </c>
      <c r="K174" s="1">
        <f>IF(D174="","",VLOOKUP(D174,'produto-estoque-total-7'!A:AB,20,0))</f>
        <v/>
      </c>
      <c r="L174" s="36">
        <f>IF(D174="","",VLOOKUP(D174,'produto-estoque-total-7'!A:AB,17,0))</f>
        <v/>
      </c>
      <c r="M174" s="1">
        <f>IF(D174="","",VLOOKUP(D174,'produto-estoque-total-7'!A:AB,18,0))</f>
        <v/>
      </c>
      <c r="N174" s="36">
        <f>IF(D174="","",VLOOKUP(D174,'produto-estoque-total-7'!A:AB,21,0))</f>
        <v/>
      </c>
      <c r="O174" s="1">
        <f>IF(D174="","",VLOOKUP(D174,'produto-estoque-total-7'!A:AB,22,0))</f>
        <v/>
      </c>
      <c r="P174" s="36">
        <f>IF(D174="","",VLOOKUP(D174,'produto-estoque-total-7'!A:AB,23,0))</f>
        <v/>
      </c>
      <c r="Q174" s="1">
        <f>IF(D174="","",VLOOKUP(D174,'produto-estoque-total-7'!A:AB,24,0))</f>
        <v/>
      </c>
      <c r="R174" s="38">
        <f>IFERROR(IF(D174="","",VLOOKUP(D174,'produto-venda-7'!B:N,13,0)),"C")</f>
        <v/>
      </c>
      <c r="S174" s="39">
        <f>IF(D174="","",VLOOKUP(D174,'produto-estoque-total-7'!A:AB,6,0))</f>
        <v/>
      </c>
      <c r="T174" s="39">
        <f>IF(D174="","",VLOOKUP(D174,'produto-estoque-total-7'!A:AB,5,0))</f>
        <v/>
      </c>
      <c r="U174" s="40">
        <f>IF(D174="","",VLOOKUP(D174,'produto-estoque-total-7'!A:AB,11,0))</f>
        <v/>
      </c>
      <c r="V174" s="41">
        <f>IF(D174="","",IFERROR(VLOOKUP(D174,'produto-entrada-7'!A:M,10,0),0))</f>
        <v/>
      </c>
      <c r="W174" s="42" t="n"/>
      <c r="X174" s="39">
        <f>IF(D174="","",VLOOKUP(D174,'produto-estoque-total-7'!A:AB,8,0))</f>
        <v/>
      </c>
      <c r="Y174" s="39">
        <f>IF(D174="","",VLOOKUP(D174,'produto-estoque-total-7'!A:AB,9,0))</f>
        <v/>
      </c>
      <c r="Z174" s="39">
        <f>IF(D174="","",VLOOKUP(D174,'produto-estoque-total-7'!A:AB,10,0))</f>
        <v/>
      </c>
      <c r="AA174" s="39">
        <f>IFERROR(IF(D174="","",VLOOKUP(D174,'produto-venda-7'!B:N,4,0)),0)</f>
        <v/>
      </c>
      <c r="AB174" s="39">
        <f>IFERROR(IF(D174="","",VLOOKUP(D174,'produto-venda-7'!B:N,5,0)),0)</f>
        <v/>
      </c>
      <c r="AC174" s="39">
        <f>IF(D174="","",IFERROR(AA174/90,0))</f>
        <v/>
      </c>
      <c r="AD174" s="36">
        <f>IF(D174="","",IFERROR(VLOOKUP(D174,'produto-entrada-7'!A:M,4,0),0))</f>
        <v/>
      </c>
      <c r="AE174" s="36">
        <f>IFERROR(IF(D174="","",VLOOKUP(D174,'produto-venda-7'!B:N,10,0)),0)</f>
        <v/>
      </c>
      <c r="AF174" s="36">
        <f>IF(D174="","",IFERROR(VLOOKUP(D174,'produto-entrada-7'!A:M,11,0),0))</f>
        <v/>
      </c>
      <c r="AG174" s="1">
        <f>IF(D174="","",IFERROR(VLOOKUP(D174,'produto-entrada-7'!A:M,12,0),0))</f>
        <v/>
      </c>
      <c r="AH174" s="1">
        <f>IF(D174="","",IFERROR(VLOOKUP(D174,'produto-entrada-7'!A:M,13,0),0))</f>
        <v/>
      </c>
      <c r="AI174" s="36">
        <f>IFERROR(IF(D174="","",VLOOKUP(D174,'produto-venda-7'!B:N,11,0)),0)</f>
        <v/>
      </c>
      <c r="AJ174" s="43">
        <f>IF(D174="","",IFERROR(AI174*AB174,0))</f>
        <v/>
      </c>
      <c r="AK174" s="44">
        <f>IFERROR(IF(D174="","",VLOOKUP(F174,'ANALISE FORNECEDOR'!$A:$I,8,0)),"")</f>
        <v/>
      </c>
      <c r="AL174" s="44">
        <f>IF(D174="","",AVERAGE(AM174,AK174))</f>
        <v/>
      </c>
      <c r="AM174" s="44">
        <f>IFERROR(IF(D174="","",VLOOKUP(F174,'ANALISE FORNECEDOR'!$A:$I,9,0)),"")</f>
        <v/>
      </c>
      <c r="AN174" s="45">
        <f>IF(D174="","",IF(Y174&gt;12,AI174*(U174+Y174),AI174*U174))</f>
        <v/>
      </c>
      <c r="AO174" s="45">
        <f>IF(D174="","",IF(Y174&gt;12,AI174*(U174+V174+Y174),AI174*(U174+V174)))</f>
        <v/>
      </c>
      <c r="AP174" s="46">
        <f>IF(D174="","",IF(Y174&gt;12,AG174*(U174+Y174),AG174*U174))</f>
        <v/>
      </c>
      <c r="AQ174" s="46">
        <f>IF(D174="","",IF(Y174&gt;12,AG174*(U174+V174+Y174),AG174*(U174+V174)))</f>
        <v/>
      </c>
      <c r="AR174" s="46">
        <f>IF(D174="","",IF(OR(R174="A",R174="AA",R174="AAA"),AP174,0))</f>
        <v/>
      </c>
      <c r="AS174" s="46">
        <f>IF(D174="","",IF(R174="B",AP174,0))</f>
        <v/>
      </c>
      <c r="AT174" s="46">
        <f>IF(D174="","",IF(R174="C",AP174,0))</f>
        <v/>
      </c>
      <c r="AU174" s="47">
        <f>IF(D174="","",IFERROR(AN174/AJ174,0))</f>
        <v/>
      </c>
      <c r="AV174" s="47">
        <f>IF(D174="","",IFERROR(((AO174)/AJ174),0))</f>
        <v/>
      </c>
      <c r="AW174" s="48">
        <f>IF(D174="","",IF(OR(S174="S",NOT(AND(ISNUMBER(AC174),ISNUMBER(AL174),AC174*AL174&gt;=0))),0,AC174*AL174))</f>
        <v/>
      </c>
      <c r="AX174" s="49">
        <f>IFERROR(IF(D174="","",AW174*AG174),0)</f>
        <v/>
      </c>
      <c r="AY174" s="48">
        <f>IF(D174="","",IF(OR(S174="S",NOT(AND(ISNUMBER(AC174),ISNUMBER(AK174),AC174*AK174&gt;=0))),0,AC174*AK174))</f>
        <v/>
      </c>
      <c r="AZ174" s="48">
        <f>IFERROR(IF(D174="","",IF(AY174=0,0,IF(((AY174)-(U174+Y174))&lt;0,0,(AY174)-U174))),0)</f>
        <v/>
      </c>
      <c r="BA174" s="49">
        <f>IF(D174="","",AZ174*AG174)</f>
        <v/>
      </c>
      <c r="BB174" s="49">
        <f>IF(D174="","",IF(OR(R174="A",R174="AA",R174="AAA"),BA174,0))</f>
        <v/>
      </c>
      <c r="BC174" s="49">
        <f>IF(D174="","",IF(R174="B",BA174,0))</f>
        <v/>
      </c>
      <c r="BD174" s="49">
        <f>IF(D174="","",IF(R174="B",BA174,0))</f>
        <v/>
      </c>
      <c r="BE174" s="49">
        <f>IF(D174="","",IF(S174="S",
1,
IF(AC174=0,
1,
IF(
IFERROR(((U174+Y174)*AG174)/((AC174*AK174)*AG174),0)&lt;0,
0,
IF(
IFERROR(((U174+Y174)*AG174)/((AC174*AK174)*AG174),0)&gt;1,
1,
IFERROR(((U174+Y174)*AG174)/((AC174*AK174)*AG174),0)
)
)
)
))</f>
        <v/>
      </c>
      <c r="BF174" s="49">
        <f>IF(D174="","",IF(S174="S",
1,
IF(AC174=0,
1,
IF(
IFERROR(((U174+V174+Y174)*AG174)/((AC174*AK174)*AG174),0)&lt;0,
0,
IF(
IFERROR(((U174+V174+Y174)*AG174)/((AC174*AK174)*AG174),0)&gt;1,
1,
IFERROR(((U174+V174+Y174)*AG174)/((AC174*AK174)*AG174),0)
)
)
)
))</f>
        <v/>
      </c>
      <c r="BG174" s="50">
        <f>IF(D174="","",IF(S174="S",0,IF(AND(ISNUMBER(AC174),ISNUMBER(AM174)),IF(OR(AC174*AM174&lt;0,ISERR(AC174*AM174)),0,AC174*AM174),0)))</f>
        <v/>
      </c>
      <c r="BH174" s="50">
        <f>IF(D174="","",IF(BY174&gt;TODAY()-60,0,IF(Y174&gt;12,MAX(0,(U174+Y174)-BG174),MAX(0,U174-BG174))))</f>
        <v/>
      </c>
      <c r="BI174" s="51">
        <f>IF(D174="","",BH174*AG174)</f>
        <v/>
      </c>
      <c r="BJ174" s="51">
        <f>IF(D174="","",IF(OR(R174="A",R174="AA",R174="AAA"),BI174,0))</f>
        <v/>
      </c>
      <c r="BK174" s="51">
        <f>IF(D174="","",IF(R174="B",BI174,0))</f>
        <v/>
      </c>
      <c r="BL174" s="51">
        <f>IF(D174="","",IF(R174="C",BI174,0))</f>
        <v/>
      </c>
      <c r="BM174" s="51">
        <f>IF(D174="","",IFERROR(MAX(0,MIN(BI174/AP174,1)),0))</f>
        <v/>
      </c>
      <c r="BN174" s="52">
        <f>IF(D174="","",AB174*AG174)</f>
        <v/>
      </c>
      <c r="BO174" s="52">
        <f>IF(D174="","",(U174+V174+X174)*AG174)</f>
        <v/>
      </c>
      <c r="BP174" s="52">
        <f>IF(D174="","",(AB174*3)*AG174)</f>
        <v/>
      </c>
      <c r="BQ174" s="52">
        <f>IF(D174="","",IF(BO174-BP174&gt;0,0,BO174-BP174))</f>
        <v/>
      </c>
      <c r="BR174" s="52">
        <f>IF(D174="","",IF(BO174-BP174-BN174&gt;0,0,BO174-BP174-BN174))</f>
        <v/>
      </c>
      <c r="BS174" s="53">
        <f>IF(D174="","",IFERROR(AB174*AI174,0))</f>
        <v/>
      </c>
      <c r="BT174" s="53">
        <f>IF(D174="","",IFERROR(IF(X174&gt;12, AI174*(U174+V174+X174), AI174*(U174+V174)),0))</f>
        <v/>
      </c>
      <c r="BU174" s="53">
        <f>IF(D174="","",IFERROR(((AB174*3)*AI174),0))</f>
        <v/>
      </c>
      <c r="BV174" s="53">
        <f>IF(D174="","",IF(BT174-BU174&gt;0,0,BT174-BU174))</f>
        <v/>
      </c>
      <c r="BW174" s="53">
        <f>IF(D174="","",IF(BT174-BU174-BS174&gt;0,0,BT174-BU174-BS174))</f>
        <v/>
      </c>
      <c r="BX174" s="36">
        <f>IF(D174="","",IFERROR(VLOOKUP(D174,'produto-entrada-7'!A:M,3,0),"SEM PEDIDO"))</f>
        <v/>
      </c>
      <c r="BY174" s="36">
        <f>IF(D174="","",VLOOKUP(D174,'produto-estoque-total-7'!A:AB,25,0))</f>
        <v/>
      </c>
      <c r="BZ174" s="36">
        <f>IF(D174="","",IFERROR(VLOOKUP(D174,'produto-estoque-total-7'!A:AB,26,0)/100,0))</f>
        <v/>
      </c>
      <c r="CA174" s="36">
        <f>IF(D174="","",IFERROR(VLOOKUP(D174,'produto-estoque-total-7'!A:AB,27,0)/100,0))</f>
        <v/>
      </c>
      <c r="CB174" s="41">
        <f>IF(D174="","",V174*AF174)</f>
        <v/>
      </c>
      <c r="CC174" s="41">
        <f>IF(D174="","",V174*AI174)</f>
        <v/>
      </c>
      <c r="CD174" s="54">
        <f>IF(D174="","",VLOOKUP(D174,'produto-estoque-total-7'!A:AB,28,0))</f>
        <v/>
      </c>
    </row>
    <row r="175">
      <c r="A175" s="36">
        <f>IF(D175="","",VLOOKUP(D175,'produto-estoque-total-7'!A:AB,3,0))</f>
        <v/>
      </c>
      <c r="B175" s="1">
        <f>IF(D175="","",VLOOKUP(D175,'produto-estoque-total-7'!A:AB,12,0))</f>
        <v/>
      </c>
      <c r="C175" s="1">
        <f>IF(D175="","",VLOOKUP(D175,'produto-estoque-total-7'!A:AB,2,0))</f>
        <v/>
      </c>
      <c r="D175" s="37">
        <f>IFERROR(IF('produto-estoque-total-7'!A174="","",'produto-estoque-total-7'!A174),"")</f>
        <v/>
      </c>
      <c r="E175" s="1">
        <f>IF(D175="","",VLOOKUP(D175,'produto-estoque-total-7'!A:AB,4,0))</f>
        <v/>
      </c>
      <c r="F175" s="36">
        <f>IF(D175="","",VLOOKUP(D175,'produto-estoque-total-7'!A:AB,13,0))</f>
        <v/>
      </c>
      <c r="G175" s="1">
        <f>IF(F175="","",VLOOKUP(F175,'FORNECEDORES X COMPRADOR'!A:D,4,0))</f>
        <v/>
      </c>
      <c r="H175" s="1">
        <f>IF(F175="","",VLOOKUP(F175,'FORNECEDORES X COMPRADOR'!A:E,5,0))</f>
        <v/>
      </c>
      <c r="I175" s="36">
        <f>IF(D175="","",VLOOKUP(D175,'produto-estoque-total-7'!A:AB,15,0))</f>
        <v/>
      </c>
      <c r="J175" s="36">
        <f>IF(D175="","",VLOOKUP(D175,'produto-estoque-total-7'!A:AB,19,0))</f>
        <v/>
      </c>
      <c r="K175" s="1">
        <f>IF(D175="","",VLOOKUP(D175,'produto-estoque-total-7'!A:AB,20,0))</f>
        <v/>
      </c>
      <c r="L175" s="36">
        <f>IF(D175="","",VLOOKUP(D175,'produto-estoque-total-7'!A:AB,17,0))</f>
        <v/>
      </c>
      <c r="M175" s="1">
        <f>IF(D175="","",VLOOKUP(D175,'produto-estoque-total-7'!A:AB,18,0))</f>
        <v/>
      </c>
      <c r="N175" s="36">
        <f>IF(D175="","",VLOOKUP(D175,'produto-estoque-total-7'!A:AB,21,0))</f>
        <v/>
      </c>
      <c r="O175" s="1">
        <f>IF(D175="","",VLOOKUP(D175,'produto-estoque-total-7'!A:AB,22,0))</f>
        <v/>
      </c>
      <c r="P175" s="36">
        <f>IF(D175="","",VLOOKUP(D175,'produto-estoque-total-7'!A:AB,23,0))</f>
        <v/>
      </c>
      <c r="Q175" s="1">
        <f>IF(D175="","",VLOOKUP(D175,'produto-estoque-total-7'!A:AB,24,0))</f>
        <v/>
      </c>
      <c r="R175" s="38">
        <f>IFERROR(IF(D175="","",VLOOKUP(D175,'produto-venda-7'!B:N,13,0)),"C")</f>
        <v/>
      </c>
      <c r="S175" s="39">
        <f>IF(D175="","",VLOOKUP(D175,'produto-estoque-total-7'!A:AB,6,0))</f>
        <v/>
      </c>
      <c r="T175" s="39">
        <f>IF(D175="","",VLOOKUP(D175,'produto-estoque-total-7'!A:AB,5,0))</f>
        <v/>
      </c>
      <c r="U175" s="40">
        <f>IF(D175="","",VLOOKUP(D175,'produto-estoque-total-7'!A:AB,11,0))</f>
        <v/>
      </c>
      <c r="V175" s="41">
        <f>IF(D175="","",IFERROR(VLOOKUP(D175,'produto-entrada-7'!A:M,10,0),0))</f>
        <v/>
      </c>
      <c r="W175" s="42" t="n"/>
      <c r="X175" s="39">
        <f>IF(D175="","",VLOOKUP(D175,'produto-estoque-total-7'!A:AB,8,0))</f>
        <v/>
      </c>
      <c r="Y175" s="39">
        <f>IF(D175="","",VLOOKUP(D175,'produto-estoque-total-7'!A:AB,9,0))</f>
        <v/>
      </c>
      <c r="Z175" s="39">
        <f>IF(D175="","",VLOOKUP(D175,'produto-estoque-total-7'!A:AB,10,0))</f>
        <v/>
      </c>
      <c r="AA175" s="39">
        <f>IFERROR(IF(D175="","",VLOOKUP(D175,'produto-venda-7'!B:N,4,0)),0)</f>
        <v/>
      </c>
      <c r="AB175" s="39">
        <f>IFERROR(IF(D175="","",VLOOKUP(D175,'produto-venda-7'!B:N,5,0)),0)</f>
        <v/>
      </c>
      <c r="AC175" s="39">
        <f>IF(D175="","",IFERROR(AA175/90,0))</f>
        <v/>
      </c>
      <c r="AD175" s="36">
        <f>IF(D175="","",IFERROR(VLOOKUP(D175,'produto-entrada-7'!A:M,4,0),0))</f>
        <v/>
      </c>
      <c r="AE175" s="36">
        <f>IFERROR(IF(D175="","",VLOOKUP(D175,'produto-venda-7'!B:N,10,0)),0)</f>
        <v/>
      </c>
      <c r="AF175" s="36">
        <f>IF(D175="","",IFERROR(VLOOKUP(D175,'produto-entrada-7'!A:M,11,0),0))</f>
        <v/>
      </c>
      <c r="AG175" s="1">
        <f>IF(D175="","",IFERROR(VLOOKUP(D175,'produto-entrada-7'!A:M,12,0),0))</f>
        <v/>
      </c>
      <c r="AH175" s="1">
        <f>IF(D175="","",IFERROR(VLOOKUP(D175,'produto-entrada-7'!A:M,13,0),0))</f>
        <v/>
      </c>
      <c r="AI175" s="36">
        <f>IFERROR(IF(D175="","",VLOOKUP(D175,'produto-venda-7'!B:N,11,0)),0)</f>
        <v/>
      </c>
      <c r="AJ175" s="43">
        <f>IF(D175="","",IFERROR(AI175*AB175,0))</f>
        <v/>
      </c>
      <c r="AK175" s="44">
        <f>IFERROR(IF(D175="","",VLOOKUP(F175,'ANALISE FORNECEDOR'!$A:$I,8,0)),"")</f>
        <v/>
      </c>
      <c r="AL175" s="44">
        <f>IF(D175="","",AVERAGE(AM175,AK175))</f>
        <v/>
      </c>
      <c r="AM175" s="44">
        <f>IFERROR(IF(D175="","",VLOOKUP(F175,'ANALISE FORNECEDOR'!$A:$I,9,0)),"")</f>
        <v/>
      </c>
      <c r="AN175" s="45">
        <f>IF(D175="","",IF(Y175&gt;12,AI175*(U175+Y175),AI175*U175))</f>
        <v/>
      </c>
      <c r="AO175" s="45">
        <f>IF(D175="","",IF(Y175&gt;12,AI175*(U175+V175+Y175),AI175*(U175+V175)))</f>
        <v/>
      </c>
      <c r="AP175" s="46">
        <f>IF(D175="","",IF(Y175&gt;12,AG175*(U175+Y175),AG175*U175))</f>
        <v/>
      </c>
      <c r="AQ175" s="46">
        <f>IF(D175="","",IF(Y175&gt;12,AG175*(U175+V175+Y175),AG175*(U175+V175)))</f>
        <v/>
      </c>
      <c r="AR175" s="46">
        <f>IF(D175="","",IF(OR(R175="A",R175="AA",R175="AAA"),AP175,0))</f>
        <v/>
      </c>
      <c r="AS175" s="46">
        <f>IF(D175="","",IF(R175="B",AP175,0))</f>
        <v/>
      </c>
      <c r="AT175" s="46">
        <f>IF(D175="","",IF(R175="C",AP175,0))</f>
        <v/>
      </c>
      <c r="AU175" s="47">
        <f>IF(D175="","",IFERROR(AN175/AJ175,0))</f>
        <v/>
      </c>
      <c r="AV175" s="47">
        <f>IF(D175="","",IFERROR(((AO175)/AJ175),0))</f>
        <v/>
      </c>
      <c r="AW175" s="48">
        <f>IF(D175="","",IF(OR(S175="S",NOT(AND(ISNUMBER(AC175),ISNUMBER(AL175),AC175*AL175&gt;=0))),0,AC175*AL175))</f>
        <v/>
      </c>
      <c r="AX175" s="49">
        <f>IFERROR(IF(D175="","",AW175*AG175),0)</f>
        <v/>
      </c>
      <c r="AY175" s="48">
        <f>IF(D175="","",IF(OR(S175="S",NOT(AND(ISNUMBER(AC175),ISNUMBER(AK175),AC175*AK175&gt;=0))),0,AC175*AK175))</f>
        <v/>
      </c>
      <c r="AZ175" s="48">
        <f>IFERROR(IF(D175="","",IF(AY175=0,0,IF(((AY175)-(U175+Y175))&lt;0,0,(AY175)-U175))),0)</f>
        <v/>
      </c>
      <c r="BA175" s="49">
        <f>IF(D175="","",AZ175*AG175)</f>
        <v/>
      </c>
      <c r="BB175" s="49">
        <f>IF(D175="","",IF(OR(R175="A",R175="AA",R175="AAA"),BA175,0))</f>
        <v/>
      </c>
      <c r="BC175" s="49">
        <f>IF(D175="","",IF(R175="B",BA175,0))</f>
        <v/>
      </c>
      <c r="BD175" s="49">
        <f>IF(D175="","",IF(R175="B",BA175,0))</f>
        <v/>
      </c>
      <c r="BE175" s="49">
        <f>IF(D175="","",IF(S175="S",
1,
IF(AC175=0,
1,
IF(
IFERROR(((U175+Y175)*AG175)/((AC175*AK175)*AG175),0)&lt;0,
0,
IF(
IFERROR(((U175+Y175)*AG175)/((AC175*AK175)*AG175),0)&gt;1,
1,
IFERROR(((U175+Y175)*AG175)/((AC175*AK175)*AG175),0)
)
)
)
))</f>
        <v/>
      </c>
      <c r="BF175" s="49">
        <f>IF(D175="","",IF(S175="S",
1,
IF(AC175=0,
1,
IF(
IFERROR(((U175+V175+Y175)*AG175)/((AC175*AK175)*AG175),0)&lt;0,
0,
IF(
IFERROR(((U175+V175+Y175)*AG175)/((AC175*AK175)*AG175),0)&gt;1,
1,
IFERROR(((U175+V175+Y175)*AG175)/((AC175*AK175)*AG175),0)
)
)
)
))</f>
        <v/>
      </c>
      <c r="BG175" s="50">
        <f>IF(D175="","",IF(S175="S",0,IF(AND(ISNUMBER(AC175),ISNUMBER(AM175)),IF(OR(AC175*AM175&lt;0,ISERR(AC175*AM175)),0,AC175*AM175),0)))</f>
        <v/>
      </c>
      <c r="BH175" s="50">
        <f>IF(D175="","",IF(BY175&gt;TODAY()-60,0,IF(Y175&gt;12,MAX(0,(U175+Y175)-BG175),MAX(0,U175-BG175))))</f>
        <v/>
      </c>
      <c r="BI175" s="51">
        <f>IF(D175="","",BH175*AG175)</f>
        <v/>
      </c>
      <c r="BJ175" s="51">
        <f>IF(D175="","",IF(OR(R175="A",R175="AA",R175="AAA"),BI175,0))</f>
        <v/>
      </c>
      <c r="BK175" s="51">
        <f>IF(D175="","",IF(R175="B",BI175,0))</f>
        <v/>
      </c>
      <c r="BL175" s="51">
        <f>IF(D175="","",IF(R175="C",BI175,0))</f>
        <v/>
      </c>
      <c r="BM175" s="51">
        <f>IF(D175="","",IFERROR(MAX(0,MIN(BI175/AP175,1)),0))</f>
        <v/>
      </c>
      <c r="BN175" s="52">
        <f>IF(D175="","",AB175*AG175)</f>
        <v/>
      </c>
      <c r="BO175" s="52">
        <f>IF(D175="","",(U175+V175+X175)*AG175)</f>
        <v/>
      </c>
      <c r="BP175" s="52">
        <f>IF(D175="","",(AB175*3)*AG175)</f>
        <v/>
      </c>
      <c r="BQ175" s="52">
        <f>IF(D175="","",IF(BO175-BP175&gt;0,0,BO175-BP175))</f>
        <v/>
      </c>
      <c r="BR175" s="52">
        <f>IF(D175="","",IF(BO175-BP175-BN175&gt;0,0,BO175-BP175-BN175))</f>
        <v/>
      </c>
      <c r="BS175" s="53">
        <f>IF(D175="","",IFERROR(AB175*AI175,0))</f>
        <v/>
      </c>
      <c r="BT175" s="53">
        <f>IF(D175="","",IFERROR(IF(X175&gt;12, AI175*(U175+V175+X175), AI175*(U175+V175)),0))</f>
        <v/>
      </c>
      <c r="BU175" s="53">
        <f>IF(D175="","",IFERROR(((AB175*3)*AI175),0))</f>
        <v/>
      </c>
      <c r="BV175" s="53">
        <f>IF(D175="","",IF(BT175-BU175&gt;0,0,BT175-BU175))</f>
        <v/>
      </c>
      <c r="BW175" s="53">
        <f>IF(D175="","",IF(BT175-BU175-BS175&gt;0,0,BT175-BU175-BS175))</f>
        <v/>
      </c>
      <c r="BX175" s="36">
        <f>IF(D175="","",IFERROR(VLOOKUP(D175,'produto-entrada-7'!A:M,3,0),"SEM PEDIDO"))</f>
        <v/>
      </c>
      <c r="BY175" s="36">
        <f>IF(D175="","",VLOOKUP(D175,'produto-estoque-total-7'!A:AB,25,0))</f>
        <v/>
      </c>
      <c r="BZ175" s="36">
        <f>IF(D175="","",IFERROR(VLOOKUP(D175,'produto-estoque-total-7'!A:AB,26,0)/100,0))</f>
        <v/>
      </c>
      <c r="CA175" s="36">
        <f>IF(D175="","",IFERROR(VLOOKUP(D175,'produto-estoque-total-7'!A:AB,27,0)/100,0))</f>
        <v/>
      </c>
      <c r="CB175" s="41">
        <f>IF(D175="","",V175*AF175)</f>
        <v/>
      </c>
      <c r="CC175" s="41">
        <f>IF(D175="","",V175*AI175)</f>
        <v/>
      </c>
      <c r="CD175" s="54">
        <f>IF(D175="","",VLOOKUP(D175,'produto-estoque-total-7'!A:AB,28,0))</f>
        <v/>
      </c>
    </row>
    <row r="176">
      <c r="A176" s="36">
        <f>IF(D176="","",VLOOKUP(D176,'produto-estoque-total-7'!A:AB,3,0))</f>
        <v/>
      </c>
      <c r="B176" s="1">
        <f>IF(D176="","",VLOOKUP(D176,'produto-estoque-total-7'!A:AB,12,0))</f>
        <v/>
      </c>
      <c r="C176" s="1">
        <f>IF(D176="","",VLOOKUP(D176,'produto-estoque-total-7'!A:AB,2,0))</f>
        <v/>
      </c>
      <c r="D176" s="37">
        <f>IFERROR(IF('produto-estoque-total-7'!A175="","",'produto-estoque-total-7'!A175),"")</f>
        <v/>
      </c>
      <c r="E176" s="1">
        <f>IF(D176="","",VLOOKUP(D176,'produto-estoque-total-7'!A:AB,4,0))</f>
        <v/>
      </c>
      <c r="F176" s="36">
        <f>IF(D176="","",VLOOKUP(D176,'produto-estoque-total-7'!A:AB,13,0))</f>
        <v/>
      </c>
      <c r="G176" s="1">
        <f>IF(F176="","",VLOOKUP(F176,'FORNECEDORES X COMPRADOR'!A:D,4,0))</f>
        <v/>
      </c>
      <c r="H176" s="1">
        <f>IF(F176="","",VLOOKUP(F176,'FORNECEDORES X COMPRADOR'!A:E,5,0))</f>
        <v/>
      </c>
      <c r="I176" s="36">
        <f>IF(D176="","",VLOOKUP(D176,'produto-estoque-total-7'!A:AB,15,0))</f>
        <v/>
      </c>
      <c r="J176" s="36">
        <f>IF(D176="","",VLOOKUP(D176,'produto-estoque-total-7'!A:AB,19,0))</f>
        <v/>
      </c>
      <c r="K176" s="1">
        <f>IF(D176="","",VLOOKUP(D176,'produto-estoque-total-7'!A:AB,20,0))</f>
        <v/>
      </c>
      <c r="L176" s="36">
        <f>IF(D176="","",VLOOKUP(D176,'produto-estoque-total-7'!A:AB,17,0))</f>
        <v/>
      </c>
      <c r="M176" s="1">
        <f>IF(D176="","",VLOOKUP(D176,'produto-estoque-total-7'!A:AB,18,0))</f>
        <v/>
      </c>
      <c r="N176" s="36">
        <f>IF(D176="","",VLOOKUP(D176,'produto-estoque-total-7'!A:AB,21,0))</f>
        <v/>
      </c>
      <c r="O176" s="1">
        <f>IF(D176="","",VLOOKUP(D176,'produto-estoque-total-7'!A:AB,22,0))</f>
        <v/>
      </c>
      <c r="P176" s="36">
        <f>IF(D176="","",VLOOKUP(D176,'produto-estoque-total-7'!A:AB,23,0))</f>
        <v/>
      </c>
      <c r="Q176" s="1">
        <f>IF(D176="","",VLOOKUP(D176,'produto-estoque-total-7'!A:AB,24,0))</f>
        <v/>
      </c>
      <c r="R176" s="38">
        <f>IFERROR(IF(D176="","",VLOOKUP(D176,'produto-venda-7'!B:N,13,0)),"C")</f>
        <v/>
      </c>
      <c r="S176" s="39">
        <f>IF(D176="","",VLOOKUP(D176,'produto-estoque-total-7'!A:AB,6,0))</f>
        <v/>
      </c>
      <c r="T176" s="39">
        <f>IF(D176="","",VLOOKUP(D176,'produto-estoque-total-7'!A:AB,5,0))</f>
        <v/>
      </c>
      <c r="U176" s="40">
        <f>IF(D176="","",VLOOKUP(D176,'produto-estoque-total-7'!A:AB,11,0))</f>
        <v/>
      </c>
      <c r="V176" s="41">
        <f>IF(D176="","",IFERROR(VLOOKUP(D176,'produto-entrada-7'!A:M,10,0),0))</f>
        <v/>
      </c>
      <c r="W176" s="42" t="n"/>
      <c r="X176" s="39">
        <f>IF(D176="","",VLOOKUP(D176,'produto-estoque-total-7'!A:AB,8,0))</f>
        <v/>
      </c>
      <c r="Y176" s="39">
        <f>IF(D176="","",VLOOKUP(D176,'produto-estoque-total-7'!A:AB,9,0))</f>
        <v/>
      </c>
      <c r="Z176" s="39">
        <f>IF(D176="","",VLOOKUP(D176,'produto-estoque-total-7'!A:AB,10,0))</f>
        <v/>
      </c>
      <c r="AA176" s="39">
        <f>IFERROR(IF(D176="","",VLOOKUP(D176,'produto-venda-7'!B:N,4,0)),0)</f>
        <v/>
      </c>
      <c r="AB176" s="39">
        <f>IFERROR(IF(D176="","",VLOOKUP(D176,'produto-venda-7'!B:N,5,0)),0)</f>
        <v/>
      </c>
      <c r="AC176" s="39">
        <f>IF(D176="","",IFERROR(AA176/90,0))</f>
        <v/>
      </c>
      <c r="AD176" s="36">
        <f>IF(D176="","",IFERROR(VLOOKUP(D176,'produto-entrada-7'!A:M,4,0),0))</f>
        <v/>
      </c>
      <c r="AE176" s="36">
        <f>IFERROR(IF(D176="","",VLOOKUP(D176,'produto-venda-7'!B:N,10,0)),0)</f>
        <v/>
      </c>
      <c r="AF176" s="36">
        <f>IF(D176="","",IFERROR(VLOOKUP(D176,'produto-entrada-7'!A:M,11,0),0))</f>
        <v/>
      </c>
      <c r="AG176" s="1">
        <f>IF(D176="","",IFERROR(VLOOKUP(D176,'produto-entrada-7'!A:M,12,0),0))</f>
        <v/>
      </c>
      <c r="AH176" s="1">
        <f>IF(D176="","",IFERROR(VLOOKUP(D176,'produto-entrada-7'!A:M,13,0),0))</f>
        <v/>
      </c>
      <c r="AI176" s="36">
        <f>IFERROR(IF(D176="","",VLOOKUP(D176,'produto-venda-7'!B:N,11,0)),0)</f>
        <v/>
      </c>
      <c r="AJ176" s="43">
        <f>IF(D176="","",IFERROR(AI176*AB176,0))</f>
        <v/>
      </c>
      <c r="AK176" s="44">
        <f>IFERROR(IF(D176="","",VLOOKUP(F176,'ANALISE FORNECEDOR'!$A:$I,8,0)),"")</f>
        <v/>
      </c>
      <c r="AL176" s="44">
        <f>IF(D176="","",AVERAGE(AM176,AK176))</f>
        <v/>
      </c>
      <c r="AM176" s="44">
        <f>IFERROR(IF(D176="","",VLOOKUP(F176,'ANALISE FORNECEDOR'!$A:$I,9,0)),"")</f>
        <v/>
      </c>
      <c r="AN176" s="45">
        <f>IF(D176="","",IF(Y176&gt;12,AI176*(U176+Y176),AI176*U176))</f>
        <v/>
      </c>
      <c r="AO176" s="45">
        <f>IF(D176="","",IF(Y176&gt;12,AI176*(U176+V176+Y176),AI176*(U176+V176)))</f>
        <v/>
      </c>
      <c r="AP176" s="46">
        <f>IF(D176="","",IF(Y176&gt;12,AG176*(U176+Y176),AG176*U176))</f>
        <v/>
      </c>
      <c r="AQ176" s="46">
        <f>IF(D176="","",IF(Y176&gt;12,AG176*(U176+V176+Y176),AG176*(U176+V176)))</f>
        <v/>
      </c>
      <c r="AR176" s="46">
        <f>IF(D176="","",IF(OR(R176="A",R176="AA",R176="AAA"),AP176,0))</f>
        <v/>
      </c>
      <c r="AS176" s="46">
        <f>IF(D176="","",IF(R176="B",AP176,0))</f>
        <v/>
      </c>
      <c r="AT176" s="46">
        <f>IF(D176="","",IF(R176="C",AP176,0))</f>
        <v/>
      </c>
      <c r="AU176" s="47">
        <f>IF(D176="","",IFERROR(AN176/AJ176,0))</f>
        <v/>
      </c>
      <c r="AV176" s="47">
        <f>IF(D176="","",IFERROR(((AO176)/AJ176),0))</f>
        <v/>
      </c>
      <c r="AW176" s="48">
        <f>IF(D176="","",IF(OR(S176="S",NOT(AND(ISNUMBER(AC176),ISNUMBER(AL176),AC176*AL176&gt;=0))),0,AC176*AL176))</f>
        <v/>
      </c>
      <c r="AX176" s="49">
        <f>IFERROR(IF(D176="","",AW176*AG176),0)</f>
        <v/>
      </c>
      <c r="AY176" s="48">
        <f>IF(D176="","",IF(OR(S176="S",NOT(AND(ISNUMBER(AC176),ISNUMBER(AK176),AC176*AK176&gt;=0))),0,AC176*AK176))</f>
        <v/>
      </c>
      <c r="AZ176" s="48">
        <f>IFERROR(IF(D176="","",IF(AY176=0,0,IF(((AY176)-(U176+Y176))&lt;0,0,(AY176)-U176))),0)</f>
        <v/>
      </c>
      <c r="BA176" s="49">
        <f>IF(D176="","",AZ176*AG176)</f>
        <v/>
      </c>
      <c r="BB176" s="49">
        <f>IF(D176="","",IF(OR(R176="A",R176="AA",R176="AAA"),BA176,0))</f>
        <v/>
      </c>
      <c r="BC176" s="49">
        <f>IF(D176="","",IF(R176="B",BA176,0))</f>
        <v/>
      </c>
      <c r="BD176" s="49">
        <f>IF(D176="","",IF(R176="B",BA176,0))</f>
        <v/>
      </c>
      <c r="BE176" s="49">
        <f>IF(D176="","",IF(S176="S",
1,
IF(AC176=0,
1,
IF(
IFERROR(((U176+Y176)*AG176)/((AC176*AK176)*AG176),0)&lt;0,
0,
IF(
IFERROR(((U176+Y176)*AG176)/((AC176*AK176)*AG176),0)&gt;1,
1,
IFERROR(((U176+Y176)*AG176)/((AC176*AK176)*AG176),0)
)
)
)
))</f>
        <v/>
      </c>
      <c r="BF176" s="49">
        <f>IF(D176="","",IF(S176="S",
1,
IF(AC176=0,
1,
IF(
IFERROR(((U176+V176+Y176)*AG176)/((AC176*AK176)*AG176),0)&lt;0,
0,
IF(
IFERROR(((U176+V176+Y176)*AG176)/((AC176*AK176)*AG176),0)&gt;1,
1,
IFERROR(((U176+V176+Y176)*AG176)/((AC176*AK176)*AG176),0)
)
)
)
))</f>
        <v/>
      </c>
      <c r="BG176" s="50">
        <f>IF(D176="","",IF(S176="S",0,IF(AND(ISNUMBER(AC176),ISNUMBER(AM176)),IF(OR(AC176*AM176&lt;0,ISERR(AC176*AM176)),0,AC176*AM176),0)))</f>
        <v/>
      </c>
      <c r="BH176" s="50">
        <f>IF(D176="","",IF(BY176&gt;TODAY()-60,0,IF(Y176&gt;12,MAX(0,(U176+Y176)-BG176),MAX(0,U176-BG176))))</f>
        <v/>
      </c>
      <c r="BI176" s="51">
        <f>IF(D176="","",BH176*AG176)</f>
        <v/>
      </c>
      <c r="BJ176" s="51">
        <f>IF(D176="","",IF(OR(R176="A",R176="AA",R176="AAA"),BI176,0))</f>
        <v/>
      </c>
      <c r="BK176" s="51">
        <f>IF(D176="","",IF(R176="B",BI176,0))</f>
        <v/>
      </c>
      <c r="BL176" s="51">
        <f>IF(D176="","",IF(R176="C",BI176,0))</f>
        <v/>
      </c>
      <c r="BM176" s="51">
        <f>IF(D176="","",IFERROR(MAX(0,MIN(BI176/AP176,1)),0))</f>
        <v/>
      </c>
      <c r="BN176" s="52">
        <f>IF(D176="","",AB176*AG176)</f>
        <v/>
      </c>
      <c r="BO176" s="52">
        <f>IF(D176="","",(U176+V176+X176)*AG176)</f>
        <v/>
      </c>
      <c r="BP176" s="52">
        <f>IF(D176="","",(AB176*3)*AG176)</f>
        <v/>
      </c>
      <c r="BQ176" s="52">
        <f>IF(D176="","",IF(BO176-BP176&gt;0,0,BO176-BP176))</f>
        <v/>
      </c>
      <c r="BR176" s="52">
        <f>IF(D176="","",IF(BO176-BP176-BN176&gt;0,0,BO176-BP176-BN176))</f>
        <v/>
      </c>
      <c r="BS176" s="53">
        <f>IF(D176="","",IFERROR(AB176*AI176,0))</f>
        <v/>
      </c>
      <c r="BT176" s="53">
        <f>IF(D176="","",IFERROR(IF(X176&gt;12, AI176*(U176+V176+X176), AI176*(U176+V176)),0))</f>
        <v/>
      </c>
      <c r="BU176" s="53">
        <f>IF(D176="","",IFERROR(((AB176*3)*AI176),0))</f>
        <v/>
      </c>
      <c r="BV176" s="53">
        <f>IF(D176="","",IF(BT176-BU176&gt;0,0,BT176-BU176))</f>
        <v/>
      </c>
      <c r="BW176" s="53">
        <f>IF(D176="","",IF(BT176-BU176-BS176&gt;0,0,BT176-BU176-BS176))</f>
        <v/>
      </c>
      <c r="BX176" s="36">
        <f>IF(D176="","",IFERROR(VLOOKUP(D176,'produto-entrada-7'!A:M,3,0),"SEM PEDIDO"))</f>
        <v/>
      </c>
      <c r="BY176" s="36">
        <f>IF(D176="","",VLOOKUP(D176,'produto-estoque-total-7'!A:AB,25,0))</f>
        <v/>
      </c>
      <c r="BZ176" s="36">
        <f>IF(D176="","",IFERROR(VLOOKUP(D176,'produto-estoque-total-7'!A:AB,26,0)/100,0))</f>
        <v/>
      </c>
      <c r="CA176" s="36">
        <f>IF(D176="","",IFERROR(VLOOKUP(D176,'produto-estoque-total-7'!A:AB,27,0)/100,0))</f>
        <v/>
      </c>
      <c r="CB176" s="41">
        <f>IF(D176="","",V176*AF176)</f>
        <v/>
      </c>
      <c r="CC176" s="41">
        <f>IF(D176="","",V176*AI176)</f>
        <v/>
      </c>
      <c r="CD176" s="54">
        <f>IF(D176="","",VLOOKUP(D176,'produto-estoque-total-7'!A:AB,28,0))</f>
        <v/>
      </c>
    </row>
    <row r="177">
      <c r="A177" s="36">
        <f>IF(D177="","",VLOOKUP(D177,'produto-estoque-total-7'!A:AB,3,0))</f>
        <v/>
      </c>
      <c r="B177" s="1">
        <f>IF(D177="","",VLOOKUP(D177,'produto-estoque-total-7'!A:AB,12,0))</f>
        <v/>
      </c>
      <c r="C177" s="1">
        <f>IF(D177="","",VLOOKUP(D177,'produto-estoque-total-7'!A:AB,2,0))</f>
        <v/>
      </c>
      <c r="D177" s="37">
        <f>IFERROR(IF('produto-estoque-total-7'!A176="","",'produto-estoque-total-7'!A176),"")</f>
        <v/>
      </c>
      <c r="E177" s="1">
        <f>IF(D177="","",VLOOKUP(D177,'produto-estoque-total-7'!A:AB,4,0))</f>
        <v/>
      </c>
      <c r="F177" s="36">
        <f>IF(D177="","",VLOOKUP(D177,'produto-estoque-total-7'!A:AB,13,0))</f>
        <v/>
      </c>
      <c r="G177" s="1">
        <f>IF(F177="","",VLOOKUP(F177,'FORNECEDORES X COMPRADOR'!A:D,4,0))</f>
        <v/>
      </c>
      <c r="H177" s="1">
        <f>IF(F177="","",VLOOKUP(F177,'FORNECEDORES X COMPRADOR'!A:E,5,0))</f>
        <v/>
      </c>
      <c r="I177" s="36">
        <f>IF(D177="","",VLOOKUP(D177,'produto-estoque-total-7'!A:AB,15,0))</f>
        <v/>
      </c>
      <c r="J177" s="36">
        <f>IF(D177="","",VLOOKUP(D177,'produto-estoque-total-7'!A:AB,19,0))</f>
        <v/>
      </c>
      <c r="K177" s="1">
        <f>IF(D177="","",VLOOKUP(D177,'produto-estoque-total-7'!A:AB,20,0))</f>
        <v/>
      </c>
      <c r="L177" s="36">
        <f>IF(D177="","",VLOOKUP(D177,'produto-estoque-total-7'!A:AB,17,0))</f>
        <v/>
      </c>
      <c r="M177" s="1">
        <f>IF(D177="","",VLOOKUP(D177,'produto-estoque-total-7'!A:AB,18,0))</f>
        <v/>
      </c>
      <c r="N177" s="36">
        <f>IF(D177="","",VLOOKUP(D177,'produto-estoque-total-7'!A:AB,21,0))</f>
        <v/>
      </c>
      <c r="O177" s="1">
        <f>IF(D177="","",VLOOKUP(D177,'produto-estoque-total-7'!A:AB,22,0))</f>
        <v/>
      </c>
      <c r="P177" s="36">
        <f>IF(D177="","",VLOOKUP(D177,'produto-estoque-total-7'!A:AB,23,0))</f>
        <v/>
      </c>
      <c r="Q177" s="1">
        <f>IF(D177="","",VLOOKUP(D177,'produto-estoque-total-7'!A:AB,24,0))</f>
        <v/>
      </c>
      <c r="R177" s="38">
        <f>IFERROR(IF(D177="","",VLOOKUP(D177,'produto-venda-7'!B:N,13,0)),"C")</f>
        <v/>
      </c>
      <c r="S177" s="39">
        <f>IF(D177="","",VLOOKUP(D177,'produto-estoque-total-7'!A:AB,6,0))</f>
        <v/>
      </c>
      <c r="T177" s="39">
        <f>IF(D177="","",VLOOKUP(D177,'produto-estoque-total-7'!A:AB,5,0))</f>
        <v/>
      </c>
      <c r="U177" s="40">
        <f>IF(D177="","",VLOOKUP(D177,'produto-estoque-total-7'!A:AB,11,0))</f>
        <v/>
      </c>
      <c r="V177" s="41">
        <f>IF(D177="","",IFERROR(VLOOKUP(D177,'produto-entrada-7'!A:M,10,0),0))</f>
        <v/>
      </c>
      <c r="W177" s="42" t="n"/>
      <c r="X177" s="39">
        <f>IF(D177="","",VLOOKUP(D177,'produto-estoque-total-7'!A:AB,8,0))</f>
        <v/>
      </c>
      <c r="Y177" s="39">
        <f>IF(D177="","",VLOOKUP(D177,'produto-estoque-total-7'!A:AB,9,0))</f>
        <v/>
      </c>
      <c r="Z177" s="39">
        <f>IF(D177="","",VLOOKUP(D177,'produto-estoque-total-7'!A:AB,10,0))</f>
        <v/>
      </c>
      <c r="AA177" s="39">
        <f>IFERROR(IF(D177="","",VLOOKUP(D177,'produto-venda-7'!B:N,4,0)),0)</f>
        <v/>
      </c>
      <c r="AB177" s="39">
        <f>IFERROR(IF(D177="","",VLOOKUP(D177,'produto-venda-7'!B:N,5,0)),0)</f>
        <v/>
      </c>
      <c r="AC177" s="39">
        <f>IF(D177="","",IFERROR(AA177/90,0))</f>
        <v/>
      </c>
      <c r="AD177" s="36">
        <f>IF(D177="","",IFERROR(VLOOKUP(D177,'produto-entrada-7'!A:M,4,0),0))</f>
        <v/>
      </c>
      <c r="AE177" s="36">
        <f>IFERROR(IF(D177="","",VLOOKUP(D177,'produto-venda-7'!B:N,10,0)),0)</f>
        <v/>
      </c>
      <c r="AF177" s="36">
        <f>IF(D177="","",IFERROR(VLOOKUP(D177,'produto-entrada-7'!A:M,11,0),0))</f>
        <v/>
      </c>
      <c r="AG177" s="1">
        <f>IF(D177="","",IFERROR(VLOOKUP(D177,'produto-entrada-7'!A:M,12,0),0))</f>
        <v/>
      </c>
      <c r="AH177" s="1">
        <f>IF(D177="","",IFERROR(VLOOKUP(D177,'produto-entrada-7'!A:M,13,0),0))</f>
        <v/>
      </c>
      <c r="AI177" s="36">
        <f>IFERROR(IF(D177="","",VLOOKUP(D177,'produto-venda-7'!B:N,11,0)),0)</f>
        <v/>
      </c>
      <c r="AJ177" s="43">
        <f>IF(D177="","",IFERROR(AI177*AB177,0))</f>
        <v/>
      </c>
      <c r="AK177" s="44">
        <f>IFERROR(IF(D177="","",VLOOKUP(F177,'ANALISE FORNECEDOR'!$A:$I,8,0)),"")</f>
        <v/>
      </c>
      <c r="AL177" s="44">
        <f>IF(D177="","",AVERAGE(AM177,AK177))</f>
        <v/>
      </c>
      <c r="AM177" s="44">
        <f>IFERROR(IF(D177="","",VLOOKUP(F177,'ANALISE FORNECEDOR'!$A:$I,9,0)),"")</f>
        <v/>
      </c>
      <c r="AN177" s="45">
        <f>IF(D177="","",IF(Y177&gt;12,AI177*(U177+Y177),AI177*U177))</f>
        <v/>
      </c>
      <c r="AO177" s="45">
        <f>IF(D177="","",IF(Y177&gt;12,AI177*(U177+V177+Y177),AI177*(U177+V177)))</f>
        <v/>
      </c>
      <c r="AP177" s="46">
        <f>IF(D177="","",IF(Y177&gt;12,AG177*(U177+Y177),AG177*U177))</f>
        <v/>
      </c>
      <c r="AQ177" s="46">
        <f>IF(D177="","",IF(Y177&gt;12,AG177*(U177+V177+Y177),AG177*(U177+V177)))</f>
        <v/>
      </c>
      <c r="AR177" s="46">
        <f>IF(D177="","",IF(OR(R177="A",R177="AA",R177="AAA"),AP177,0))</f>
        <v/>
      </c>
      <c r="AS177" s="46">
        <f>IF(D177="","",IF(R177="B",AP177,0))</f>
        <v/>
      </c>
      <c r="AT177" s="46">
        <f>IF(D177="","",IF(R177="C",AP177,0))</f>
        <v/>
      </c>
      <c r="AU177" s="47">
        <f>IF(D177="","",IFERROR(AN177/AJ177,0))</f>
        <v/>
      </c>
      <c r="AV177" s="47">
        <f>IF(D177="","",IFERROR(((AO177)/AJ177),0))</f>
        <v/>
      </c>
      <c r="AW177" s="48">
        <f>IF(D177="","",IF(OR(S177="S",NOT(AND(ISNUMBER(AC177),ISNUMBER(AL177),AC177*AL177&gt;=0))),0,AC177*AL177))</f>
        <v/>
      </c>
      <c r="AX177" s="49">
        <f>IFERROR(IF(D177="","",AW177*AG177),0)</f>
        <v/>
      </c>
      <c r="AY177" s="48">
        <f>IF(D177="","",IF(OR(S177="S",NOT(AND(ISNUMBER(AC177),ISNUMBER(AK177),AC177*AK177&gt;=0))),0,AC177*AK177))</f>
        <v/>
      </c>
      <c r="AZ177" s="48">
        <f>IFERROR(IF(D177="","",IF(AY177=0,0,IF(((AY177)-(U177+Y177))&lt;0,0,(AY177)-U177))),0)</f>
        <v/>
      </c>
      <c r="BA177" s="49">
        <f>IF(D177="","",AZ177*AG177)</f>
        <v/>
      </c>
      <c r="BB177" s="49">
        <f>IF(D177="","",IF(OR(R177="A",R177="AA",R177="AAA"),BA177,0))</f>
        <v/>
      </c>
      <c r="BC177" s="49">
        <f>IF(D177="","",IF(R177="B",BA177,0))</f>
        <v/>
      </c>
      <c r="BD177" s="49">
        <f>IF(D177="","",IF(R177="B",BA177,0))</f>
        <v/>
      </c>
      <c r="BE177" s="49">
        <f>IF(D177="","",IF(S177="S",
1,
IF(AC177=0,
1,
IF(
IFERROR(((U177+Y177)*AG177)/((AC177*AK177)*AG177),0)&lt;0,
0,
IF(
IFERROR(((U177+Y177)*AG177)/((AC177*AK177)*AG177),0)&gt;1,
1,
IFERROR(((U177+Y177)*AG177)/((AC177*AK177)*AG177),0)
)
)
)
))</f>
        <v/>
      </c>
      <c r="BF177" s="49">
        <f>IF(D177="","",IF(S177="S",
1,
IF(AC177=0,
1,
IF(
IFERROR(((U177+V177+Y177)*AG177)/((AC177*AK177)*AG177),0)&lt;0,
0,
IF(
IFERROR(((U177+V177+Y177)*AG177)/((AC177*AK177)*AG177),0)&gt;1,
1,
IFERROR(((U177+V177+Y177)*AG177)/((AC177*AK177)*AG177),0)
)
)
)
))</f>
        <v/>
      </c>
      <c r="BG177" s="50">
        <f>IF(D177="","",IF(S177="S",0,IF(AND(ISNUMBER(AC177),ISNUMBER(AM177)),IF(OR(AC177*AM177&lt;0,ISERR(AC177*AM177)),0,AC177*AM177),0)))</f>
        <v/>
      </c>
      <c r="BH177" s="50">
        <f>IF(D177="","",IF(BY177&gt;TODAY()-60,0,IF(Y177&gt;12,MAX(0,(U177+Y177)-BG177),MAX(0,U177-BG177))))</f>
        <v/>
      </c>
      <c r="BI177" s="51">
        <f>IF(D177="","",BH177*AG177)</f>
        <v/>
      </c>
      <c r="BJ177" s="51">
        <f>IF(D177="","",IF(OR(R177="A",R177="AA",R177="AAA"),BI177,0))</f>
        <v/>
      </c>
      <c r="BK177" s="51">
        <f>IF(D177="","",IF(R177="B",BI177,0))</f>
        <v/>
      </c>
      <c r="BL177" s="51">
        <f>IF(D177="","",IF(R177="C",BI177,0))</f>
        <v/>
      </c>
      <c r="BM177" s="51">
        <f>IF(D177="","",IFERROR(MAX(0,MIN(BI177/AP177,1)),0))</f>
        <v/>
      </c>
      <c r="BN177" s="52">
        <f>IF(D177="","",AB177*AG177)</f>
        <v/>
      </c>
      <c r="BO177" s="52">
        <f>IF(D177="","",(U177+V177+X177)*AG177)</f>
        <v/>
      </c>
      <c r="BP177" s="52">
        <f>IF(D177="","",(AB177*3)*AG177)</f>
        <v/>
      </c>
      <c r="BQ177" s="52">
        <f>IF(D177="","",IF(BO177-BP177&gt;0,0,BO177-BP177))</f>
        <v/>
      </c>
      <c r="BR177" s="52">
        <f>IF(D177="","",IF(BO177-BP177-BN177&gt;0,0,BO177-BP177-BN177))</f>
        <v/>
      </c>
      <c r="BS177" s="53">
        <f>IF(D177="","",IFERROR(AB177*AI177,0))</f>
        <v/>
      </c>
      <c r="BT177" s="53">
        <f>IF(D177="","",IFERROR(IF(X177&gt;12, AI177*(U177+V177+X177), AI177*(U177+V177)),0))</f>
        <v/>
      </c>
      <c r="BU177" s="53">
        <f>IF(D177="","",IFERROR(((AB177*3)*AI177),0))</f>
        <v/>
      </c>
      <c r="BV177" s="53">
        <f>IF(D177="","",IF(BT177-BU177&gt;0,0,BT177-BU177))</f>
        <v/>
      </c>
      <c r="BW177" s="53">
        <f>IF(D177="","",IF(BT177-BU177-BS177&gt;0,0,BT177-BU177-BS177))</f>
        <v/>
      </c>
      <c r="BX177" s="36">
        <f>IF(D177="","",IFERROR(VLOOKUP(D177,'produto-entrada-7'!A:M,3,0),"SEM PEDIDO"))</f>
        <v/>
      </c>
      <c r="BY177" s="36">
        <f>IF(D177="","",VLOOKUP(D177,'produto-estoque-total-7'!A:AB,25,0))</f>
        <v/>
      </c>
      <c r="BZ177" s="36">
        <f>IF(D177="","",IFERROR(VLOOKUP(D177,'produto-estoque-total-7'!A:AB,26,0)/100,0))</f>
        <v/>
      </c>
      <c r="CA177" s="36">
        <f>IF(D177="","",IFERROR(VLOOKUP(D177,'produto-estoque-total-7'!A:AB,27,0)/100,0))</f>
        <v/>
      </c>
      <c r="CB177" s="41">
        <f>IF(D177="","",V177*AF177)</f>
        <v/>
      </c>
      <c r="CC177" s="41">
        <f>IF(D177="","",V177*AI177)</f>
        <v/>
      </c>
      <c r="CD177" s="54">
        <f>IF(D177="","",VLOOKUP(D177,'produto-estoque-total-7'!A:AB,28,0))</f>
        <v/>
      </c>
    </row>
    <row r="178">
      <c r="A178" s="36">
        <f>IF(D178="","",VLOOKUP(D178,'produto-estoque-total-7'!A:AB,3,0))</f>
        <v/>
      </c>
      <c r="B178" s="1">
        <f>IF(D178="","",VLOOKUP(D178,'produto-estoque-total-7'!A:AB,12,0))</f>
        <v/>
      </c>
      <c r="C178" s="1">
        <f>IF(D178="","",VLOOKUP(D178,'produto-estoque-total-7'!A:AB,2,0))</f>
        <v/>
      </c>
      <c r="D178" s="37">
        <f>IFERROR(IF('produto-estoque-total-7'!A177="","",'produto-estoque-total-7'!A177),"")</f>
        <v/>
      </c>
      <c r="E178" s="1">
        <f>IF(D178="","",VLOOKUP(D178,'produto-estoque-total-7'!A:AB,4,0))</f>
        <v/>
      </c>
      <c r="F178" s="36">
        <f>IF(D178="","",VLOOKUP(D178,'produto-estoque-total-7'!A:AB,13,0))</f>
        <v/>
      </c>
      <c r="G178" s="1">
        <f>IF(F178="","",VLOOKUP(F178,'FORNECEDORES X COMPRADOR'!A:D,4,0))</f>
        <v/>
      </c>
      <c r="H178" s="1">
        <f>IF(F178="","",VLOOKUP(F178,'FORNECEDORES X COMPRADOR'!A:E,5,0))</f>
        <v/>
      </c>
      <c r="I178" s="36">
        <f>IF(D178="","",VLOOKUP(D178,'produto-estoque-total-7'!A:AB,15,0))</f>
        <v/>
      </c>
      <c r="J178" s="36">
        <f>IF(D178="","",VLOOKUP(D178,'produto-estoque-total-7'!A:AB,19,0))</f>
        <v/>
      </c>
      <c r="K178" s="1">
        <f>IF(D178="","",VLOOKUP(D178,'produto-estoque-total-7'!A:AB,20,0))</f>
        <v/>
      </c>
      <c r="L178" s="36">
        <f>IF(D178="","",VLOOKUP(D178,'produto-estoque-total-7'!A:AB,17,0))</f>
        <v/>
      </c>
      <c r="M178" s="1">
        <f>IF(D178="","",VLOOKUP(D178,'produto-estoque-total-7'!A:AB,18,0))</f>
        <v/>
      </c>
      <c r="N178" s="36">
        <f>IF(D178="","",VLOOKUP(D178,'produto-estoque-total-7'!A:AB,21,0))</f>
        <v/>
      </c>
      <c r="O178" s="1">
        <f>IF(D178="","",VLOOKUP(D178,'produto-estoque-total-7'!A:AB,22,0))</f>
        <v/>
      </c>
      <c r="P178" s="36">
        <f>IF(D178="","",VLOOKUP(D178,'produto-estoque-total-7'!A:AB,23,0))</f>
        <v/>
      </c>
      <c r="Q178" s="1">
        <f>IF(D178="","",VLOOKUP(D178,'produto-estoque-total-7'!A:AB,24,0))</f>
        <v/>
      </c>
      <c r="R178" s="38">
        <f>IFERROR(IF(D178="","",VLOOKUP(D178,'produto-venda-7'!B:N,13,0)),"C")</f>
        <v/>
      </c>
      <c r="S178" s="39">
        <f>IF(D178="","",VLOOKUP(D178,'produto-estoque-total-7'!A:AB,6,0))</f>
        <v/>
      </c>
      <c r="T178" s="39">
        <f>IF(D178="","",VLOOKUP(D178,'produto-estoque-total-7'!A:AB,5,0))</f>
        <v/>
      </c>
      <c r="U178" s="40">
        <f>IF(D178="","",VLOOKUP(D178,'produto-estoque-total-7'!A:AB,11,0))</f>
        <v/>
      </c>
      <c r="V178" s="41">
        <f>IF(D178="","",IFERROR(VLOOKUP(D178,'produto-entrada-7'!A:M,10,0),0))</f>
        <v/>
      </c>
      <c r="W178" s="42" t="n"/>
      <c r="X178" s="39">
        <f>IF(D178="","",VLOOKUP(D178,'produto-estoque-total-7'!A:AB,8,0))</f>
        <v/>
      </c>
      <c r="Y178" s="39">
        <f>IF(D178="","",VLOOKUP(D178,'produto-estoque-total-7'!A:AB,9,0))</f>
        <v/>
      </c>
      <c r="Z178" s="39">
        <f>IF(D178="","",VLOOKUP(D178,'produto-estoque-total-7'!A:AB,10,0))</f>
        <v/>
      </c>
      <c r="AA178" s="39">
        <f>IFERROR(IF(D178="","",VLOOKUP(D178,'produto-venda-7'!B:N,4,0)),0)</f>
        <v/>
      </c>
      <c r="AB178" s="39">
        <f>IFERROR(IF(D178="","",VLOOKUP(D178,'produto-venda-7'!B:N,5,0)),0)</f>
        <v/>
      </c>
      <c r="AC178" s="39">
        <f>IF(D178="","",IFERROR(AA178/90,0))</f>
        <v/>
      </c>
      <c r="AD178" s="36">
        <f>IF(D178="","",IFERROR(VLOOKUP(D178,'produto-entrada-7'!A:M,4,0),0))</f>
        <v/>
      </c>
      <c r="AE178" s="36">
        <f>IFERROR(IF(D178="","",VLOOKUP(D178,'produto-venda-7'!B:N,10,0)),0)</f>
        <v/>
      </c>
      <c r="AF178" s="36">
        <f>IF(D178="","",IFERROR(VLOOKUP(D178,'produto-entrada-7'!A:M,11,0),0))</f>
        <v/>
      </c>
      <c r="AG178" s="1">
        <f>IF(D178="","",IFERROR(VLOOKUP(D178,'produto-entrada-7'!A:M,12,0),0))</f>
        <v/>
      </c>
      <c r="AH178" s="1">
        <f>IF(D178="","",IFERROR(VLOOKUP(D178,'produto-entrada-7'!A:M,13,0),0))</f>
        <v/>
      </c>
      <c r="AI178" s="36">
        <f>IFERROR(IF(D178="","",VLOOKUP(D178,'produto-venda-7'!B:N,11,0)),0)</f>
        <v/>
      </c>
      <c r="AJ178" s="43">
        <f>IF(D178="","",IFERROR(AI178*AB178,0))</f>
        <v/>
      </c>
      <c r="AK178" s="44">
        <f>IFERROR(IF(D178="","",VLOOKUP(F178,'ANALISE FORNECEDOR'!$A:$I,8,0)),"")</f>
        <v/>
      </c>
      <c r="AL178" s="44">
        <f>IF(D178="","",AVERAGE(AM178,AK178))</f>
        <v/>
      </c>
      <c r="AM178" s="44">
        <f>IFERROR(IF(D178="","",VLOOKUP(F178,'ANALISE FORNECEDOR'!$A:$I,9,0)),"")</f>
        <v/>
      </c>
      <c r="AN178" s="45">
        <f>IF(D178="","",IF(Y178&gt;12,AI178*(U178+Y178),AI178*U178))</f>
        <v/>
      </c>
      <c r="AO178" s="45">
        <f>IF(D178="","",IF(Y178&gt;12,AI178*(U178+V178+Y178),AI178*(U178+V178)))</f>
        <v/>
      </c>
      <c r="AP178" s="46">
        <f>IF(D178="","",IF(Y178&gt;12,AG178*(U178+Y178),AG178*U178))</f>
        <v/>
      </c>
      <c r="AQ178" s="46">
        <f>IF(D178="","",IF(Y178&gt;12,AG178*(U178+V178+Y178),AG178*(U178+V178)))</f>
        <v/>
      </c>
      <c r="AR178" s="46">
        <f>IF(D178="","",IF(OR(R178="A",R178="AA",R178="AAA"),AP178,0))</f>
        <v/>
      </c>
      <c r="AS178" s="46">
        <f>IF(D178="","",IF(R178="B",AP178,0))</f>
        <v/>
      </c>
      <c r="AT178" s="46">
        <f>IF(D178="","",IF(R178="C",AP178,0))</f>
        <v/>
      </c>
      <c r="AU178" s="47">
        <f>IF(D178="","",IFERROR(AN178/AJ178,0))</f>
        <v/>
      </c>
      <c r="AV178" s="47">
        <f>IF(D178="","",IFERROR(((AO178)/AJ178),0))</f>
        <v/>
      </c>
      <c r="AW178" s="48">
        <f>IF(D178="","",IF(OR(S178="S",NOT(AND(ISNUMBER(AC178),ISNUMBER(AL178),AC178*AL178&gt;=0))),0,AC178*AL178))</f>
        <v/>
      </c>
      <c r="AX178" s="49">
        <f>IFERROR(IF(D178="","",AW178*AG178),0)</f>
        <v/>
      </c>
      <c r="AY178" s="48">
        <f>IF(D178="","",IF(OR(S178="S",NOT(AND(ISNUMBER(AC178),ISNUMBER(AK178),AC178*AK178&gt;=0))),0,AC178*AK178))</f>
        <v/>
      </c>
      <c r="AZ178" s="48">
        <f>IFERROR(IF(D178="","",IF(AY178=0,0,IF(((AY178)-(U178+Y178))&lt;0,0,(AY178)-U178))),0)</f>
        <v/>
      </c>
      <c r="BA178" s="49">
        <f>IF(D178="","",AZ178*AG178)</f>
        <v/>
      </c>
      <c r="BB178" s="49">
        <f>IF(D178="","",IF(OR(R178="A",R178="AA",R178="AAA"),BA178,0))</f>
        <v/>
      </c>
      <c r="BC178" s="49">
        <f>IF(D178="","",IF(R178="B",BA178,0))</f>
        <v/>
      </c>
      <c r="BD178" s="49">
        <f>IF(D178="","",IF(R178="B",BA178,0))</f>
        <v/>
      </c>
      <c r="BE178" s="49">
        <f>IF(D178="","",IF(S178="S",
1,
IF(AC178=0,
1,
IF(
IFERROR(((U178+Y178)*AG178)/((AC178*AK178)*AG178),0)&lt;0,
0,
IF(
IFERROR(((U178+Y178)*AG178)/((AC178*AK178)*AG178),0)&gt;1,
1,
IFERROR(((U178+Y178)*AG178)/((AC178*AK178)*AG178),0)
)
)
)
))</f>
        <v/>
      </c>
      <c r="BF178" s="49">
        <f>IF(D178="","",IF(S178="S",
1,
IF(AC178=0,
1,
IF(
IFERROR(((U178+V178+Y178)*AG178)/((AC178*AK178)*AG178),0)&lt;0,
0,
IF(
IFERROR(((U178+V178+Y178)*AG178)/((AC178*AK178)*AG178),0)&gt;1,
1,
IFERROR(((U178+V178+Y178)*AG178)/((AC178*AK178)*AG178),0)
)
)
)
))</f>
        <v/>
      </c>
      <c r="BG178" s="50">
        <f>IF(D178="","",IF(S178="S",0,IF(AND(ISNUMBER(AC178),ISNUMBER(AM178)),IF(OR(AC178*AM178&lt;0,ISERR(AC178*AM178)),0,AC178*AM178),0)))</f>
        <v/>
      </c>
      <c r="BH178" s="50">
        <f>IF(D178="","",IF(BY178&gt;TODAY()-60,0,IF(Y178&gt;12,MAX(0,(U178+Y178)-BG178),MAX(0,U178-BG178))))</f>
        <v/>
      </c>
      <c r="BI178" s="51">
        <f>IF(D178="","",BH178*AG178)</f>
        <v/>
      </c>
      <c r="BJ178" s="51">
        <f>IF(D178="","",IF(OR(R178="A",R178="AA",R178="AAA"),BI178,0))</f>
        <v/>
      </c>
      <c r="BK178" s="51">
        <f>IF(D178="","",IF(R178="B",BI178,0))</f>
        <v/>
      </c>
      <c r="BL178" s="51">
        <f>IF(D178="","",IF(R178="C",BI178,0))</f>
        <v/>
      </c>
      <c r="BM178" s="51">
        <f>IF(D178="","",IFERROR(MAX(0,MIN(BI178/AP178,1)),0))</f>
        <v/>
      </c>
      <c r="BN178" s="52">
        <f>IF(D178="","",AB178*AG178)</f>
        <v/>
      </c>
      <c r="BO178" s="52">
        <f>IF(D178="","",(U178+V178+X178)*AG178)</f>
        <v/>
      </c>
      <c r="BP178" s="52">
        <f>IF(D178="","",(AB178*3)*AG178)</f>
        <v/>
      </c>
      <c r="BQ178" s="52">
        <f>IF(D178="","",IF(BO178-BP178&gt;0,0,BO178-BP178))</f>
        <v/>
      </c>
      <c r="BR178" s="52">
        <f>IF(D178="","",IF(BO178-BP178-BN178&gt;0,0,BO178-BP178-BN178))</f>
        <v/>
      </c>
      <c r="BS178" s="53">
        <f>IF(D178="","",IFERROR(AB178*AI178,0))</f>
        <v/>
      </c>
      <c r="BT178" s="53">
        <f>IF(D178="","",IFERROR(IF(X178&gt;12, AI178*(U178+V178+X178), AI178*(U178+V178)),0))</f>
        <v/>
      </c>
      <c r="BU178" s="53">
        <f>IF(D178="","",IFERROR(((AB178*3)*AI178),0))</f>
        <v/>
      </c>
      <c r="BV178" s="53">
        <f>IF(D178="","",IF(BT178-BU178&gt;0,0,BT178-BU178))</f>
        <v/>
      </c>
      <c r="BW178" s="53">
        <f>IF(D178="","",IF(BT178-BU178-BS178&gt;0,0,BT178-BU178-BS178))</f>
        <v/>
      </c>
      <c r="BX178" s="36">
        <f>IF(D178="","",IFERROR(VLOOKUP(D178,'produto-entrada-7'!A:M,3,0),"SEM PEDIDO"))</f>
        <v/>
      </c>
      <c r="BY178" s="36">
        <f>IF(D178="","",VLOOKUP(D178,'produto-estoque-total-7'!A:AB,25,0))</f>
        <v/>
      </c>
      <c r="BZ178" s="36">
        <f>IF(D178="","",IFERROR(VLOOKUP(D178,'produto-estoque-total-7'!A:AB,26,0)/100,0))</f>
        <v/>
      </c>
      <c r="CA178" s="36">
        <f>IF(D178="","",IFERROR(VLOOKUP(D178,'produto-estoque-total-7'!A:AB,27,0)/100,0))</f>
        <v/>
      </c>
      <c r="CB178" s="41">
        <f>IF(D178="","",V178*AF178)</f>
        <v/>
      </c>
      <c r="CC178" s="41">
        <f>IF(D178="","",V178*AI178)</f>
        <v/>
      </c>
      <c r="CD178" s="54">
        <f>IF(D178="","",VLOOKUP(D178,'produto-estoque-total-7'!A:AB,28,0))</f>
        <v/>
      </c>
    </row>
    <row r="179">
      <c r="A179" s="36">
        <f>IF(D179="","",VLOOKUP(D179,'produto-estoque-total-7'!A:AB,3,0))</f>
        <v/>
      </c>
      <c r="B179" s="1">
        <f>IF(D179="","",VLOOKUP(D179,'produto-estoque-total-7'!A:AB,12,0))</f>
        <v/>
      </c>
      <c r="C179" s="1">
        <f>IF(D179="","",VLOOKUP(D179,'produto-estoque-total-7'!A:AB,2,0))</f>
        <v/>
      </c>
      <c r="D179" s="37">
        <f>IFERROR(IF('produto-estoque-total-7'!A178="","",'produto-estoque-total-7'!A178),"")</f>
        <v/>
      </c>
      <c r="E179" s="1">
        <f>IF(D179="","",VLOOKUP(D179,'produto-estoque-total-7'!A:AB,4,0))</f>
        <v/>
      </c>
      <c r="F179" s="36">
        <f>IF(D179="","",VLOOKUP(D179,'produto-estoque-total-7'!A:AB,13,0))</f>
        <v/>
      </c>
      <c r="G179" s="1">
        <f>IF(F179="","",VLOOKUP(F179,'FORNECEDORES X COMPRADOR'!A:D,4,0))</f>
        <v/>
      </c>
      <c r="H179" s="1">
        <f>IF(F179="","",VLOOKUP(F179,'FORNECEDORES X COMPRADOR'!A:E,5,0))</f>
        <v/>
      </c>
      <c r="I179" s="36">
        <f>IF(D179="","",VLOOKUP(D179,'produto-estoque-total-7'!A:AB,15,0))</f>
        <v/>
      </c>
      <c r="J179" s="36">
        <f>IF(D179="","",VLOOKUP(D179,'produto-estoque-total-7'!A:AB,19,0))</f>
        <v/>
      </c>
      <c r="K179" s="1">
        <f>IF(D179="","",VLOOKUP(D179,'produto-estoque-total-7'!A:AB,20,0))</f>
        <v/>
      </c>
      <c r="L179" s="36">
        <f>IF(D179="","",VLOOKUP(D179,'produto-estoque-total-7'!A:AB,17,0))</f>
        <v/>
      </c>
      <c r="M179" s="1">
        <f>IF(D179="","",VLOOKUP(D179,'produto-estoque-total-7'!A:AB,18,0))</f>
        <v/>
      </c>
      <c r="N179" s="36">
        <f>IF(D179="","",VLOOKUP(D179,'produto-estoque-total-7'!A:AB,21,0))</f>
        <v/>
      </c>
      <c r="O179" s="1">
        <f>IF(D179="","",VLOOKUP(D179,'produto-estoque-total-7'!A:AB,22,0))</f>
        <v/>
      </c>
      <c r="P179" s="36">
        <f>IF(D179="","",VLOOKUP(D179,'produto-estoque-total-7'!A:AB,23,0))</f>
        <v/>
      </c>
      <c r="Q179" s="1">
        <f>IF(D179="","",VLOOKUP(D179,'produto-estoque-total-7'!A:AB,24,0))</f>
        <v/>
      </c>
      <c r="R179" s="38">
        <f>IFERROR(IF(D179="","",VLOOKUP(D179,'produto-venda-7'!B:N,13,0)),"C")</f>
        <v/>
      </c>
      <c r="S179" s="39">
        <f>IF(D179="","",VLOOKUP(D179,'produto-estoque-total-7'!A:AB,6,0))</f>
        <v/>
      </c>
      <c r="T179" s="39">
        <f>IF(D179="","",VLOOKUP(D179,'produto-estoque-total-7'!A:AB,5,0))</f>
        <v/>
      </c>
      <c r="U179" s="40">
        <f>IF(D179="","",VLOOKUP(D179,'produto-estoque-total-7'!A:AB,11,0))</f>
        <v/>
      </c>
      <c r="V179" s="41">
        <f>IF(D179="","",IFERROR(VLOOKUP(D179,'produto-entrada-7'!A:M,10,0),0))</f>
        <v/>
      </c>
      <c r="W179" s="42" t="n"/>
      <c r="X179" s="39">
        <f>IF(D179="","",VLOOKUP(D179,'produto-estoque-total-7'!A:AB,8,0))</f>
        <v/>
      </c>
      <c r="Y179" s="39">
        <f>IF(D179="","",VLOOKUP(D179,'produto-estoque-total-7'!A:AB,9,0))</f>
        <v/>
      </c>
      <c r="Z179" s="39">
        <f>IF(D179="","",VLOOKUP(D179,'produto-estoque-total-7'!A:AB,10,0))</f>
        <v/>
      </c>
      <c r="AA179" s="39">
        <f>IFERROR(IF(D179="","",VLOOKUP(D179,'produto-venda-7'!B:N,4,0)),0)</f>
        <v/>
      </c>
      <c r="AB179" s="39">
        <f>IFERROR(IF(D179="","",VLOOKUP(D179,'produto-venda-7'!B:N,5,0)),0)</f>
        <v/>
      </c>
      <c r="AC179" s="39">
        <f>IF(D179="","",IFERROR(AA179/90,0))</f>
        <v/>
      </c>
      <c r="AD179" s="36">
        <f>IF(D179="","",IFERROR(VLOOKUP(D179,'produto-entrada-7'!A:M,4,0),0))</f>
        <v/>
      </c>
      <c r="AE179" s="36">
        <f>IFERROR(IF(D179="","",VLOOKUP(D179,'produto-venda-7'!B:N,10,0)),0)</f>
        <v/>
      </c>
      <c r="AF179" s="36">
        <f>IF(D179="","",IFERROR(VLOOKUP(D179,'produto-entrada-7'!A:M,11,0),0))</f>
        <v/>
      </c>
      <c r="AG179" s="1">
        <f>IF(D179="","",IFERROR(VLOOKUP(D179,'produto-entrada-7'!A:M,12,0),0))</f>
        <v/>
      </c>
      <c r="AH179" s="1">
        <f>IF(D179="","",IFERROR(VLOOKUP(D179,'produto-entrada-7'!A:M,13,0),0))</f>
        <v/>
      </c>
      <c r="AI179" s="36">
        <f>IFERROR(IF(D179="","",VLOOKUP(D179,'produto-venda-7'!B:N,11,0)),0)</f>
        <v/>
      </c>
      <c r="AJ179" s="43">
        <f>IF(D179="","",IFERROR(AI179*AB179,0))</f>
        <v/>
      </c>
      <c r="AK179" s="44">
        <f>IFERROR(IF(D179="","",VLOOKUP(F179,'ANALISE FORNECEDOR'!$A:$I,8,0)),"")</f>
        <v/>
      </c>
      <c r="AL179" s="44">
        <f>IF(D179="","",AVERAGE(AM179,AK179))</f>
        <v/>
      </c>
      <c r="AM179" s="44">
        <f>IFERROR(IF(D179="","",VLOOKUP(F179,'ANALISE FORNECEDOR'!$A:$I,9,0)),"")</f>
        <v/>
      </c>
      <c r="AN179" s="45">
        <f>IF(D179="","",IF(Y179&gt;12,AI179*(U179+Y179),AI179*U179))</f>
        <v/>
      </c>
      <c r="AO179" s="45">
        <f>IF(D179="","",IF(Y179&gt;12,AI179*(U179+V179+Y179),AI179*(U179+V179)))</f>
        <v/>
      </c>
      <c r="AP179" s="46">
        <f>IF(D179="","",IF(Y179&gt;12,AG179*(U179+Y179),AG179*U179))</f>
        <v/>
      </c>
      <c r="AQ179" s="46">
        <f>IF(D179="","",IF(Y179&gt;12,AG179*(U179+V179+Y179),AG179*(U179+V179)))</f>
        <v/>
      </c>
      <c r="AR179" s="46">
        <f>IF(D179="","",IF(OR(R179="A",R179="AA",R179="AAA"),AP179,0))</f>
        <v/>
      </c>
      <c r="AS179" s="46">
        <f>IF(D179="","",IF(R179="B",AP179,0))</f>
        <v/>
      </c>
      <c r="AT179" s="46">
        <f>IF(D179="","",IF(R179="C",AP179,0))</f>
        <v/>
      </c>
      <c r="AU179" s="47">
        <f>IF(D179="","",IFERROR(AN179/AJ179,0))</f>
        <v/>
      </c>
      <c r="AV179" s="47">
        <f>IF(D179="","",IFERROR(((AO179)/AJ179),0))</f>
        <v/>
      </c>
      <c r="AW179" s="48">
        <f>IF(D179="","",IF(OR(S179="S",NOT(AND(ISNUMBER(AC179),ISNUMBER(AL179),AC179*AL179&gt;=0))),0,AC179*AL179))</f>
        <v/>
      </c>
      <c r="AX179" s="49">
        <f>IFERROR(IF(D179="","",AW179*AG179),0)</f>
        <v/>
      </c>
      <c r="AY179" s="48">
        <f>IF(D179="","",IF(OR(S179="S",NOT(AND(ISNUMBER(AC179),ISNUMBER(AK179),AC179*AK179&gt;=0))),0,AC179*AK179))</f>
        <v/>
      </c>
      <c r="AZ179" s="48">
        <f>IFERROR(IF(D179="","",IF(AY179=0,0,IF(((AY179)-(U179+Y179))&lt;0,0,(AY179)-U179))),0)</f>
        <v/>
      </c>
      <c r="BA179" s="49">
        <f>IF(D179="","",AZ179*AG179)</f>
        <v/>
      </c>
      <c r="BB179" s="49">
        <f>IF(D179="","",IF(OR(R179="A",R179="AA",R179="AAA"),BA179,0))</f>
        <v/>
      </c>
      <c r="BC179" s="49">
        <f>IF(D179="","",IF(R179="B",BA179,0))</f>
        <v/>
      </c>
      <c r="BD179" s="49">
        <f>IF(D179="","",IF(R179="B",BA179,0))</f>
        <v/>
      </c>
      <c r="BE179" s="49">
        <f>IF(D179="","",IF(S179="S",
1,
IF(AC179=0,
1,
IF(
IFERROR(((U179+Y179)*AG179)/((AC179*AK179)*AG179),0)&lt;0,
0,
IF(
IFERROR(((U179+Y179)*AG179)/((AC179*AK179)*AG179),0)&gt;1,
1,
IFERROR(((U179+Y179)*AG179)/((AC179*AK179)*AG179),0)
)
)
)
))</f>
        <v/>
      </c>
      <c r="BF179" s="49">
        <f>IF(D179="","",IF(S179="S",
1,
IF(AC179=0,
1,
IF(
IFERROR(((U179+V179+Y179)*AG179)/((AC179*AK179)*AG179),0)&lt;0,
0,
IF(
IFERROR(((U179+V179+Y179)*AG179)/((AC179*AK179)*AG179),0)&gt;1,
1,
IFERROR(((U179+V179+Y179)*AG179)/((AC179*AK179)*AG179),0)
)
)
)
))</f>
        <v/>
      </c>
      <c r="BG179" s="50">
        <f>IF(D179="","",IF(S179="S",0,IF(AND(ISNUMBER(AC179),ISNUMBER(AM179)),IF(OR(AC179*AM179&lt;0,ISERR(AC179*AM179)),0,AC179*AM179),0)))</f>
        <v/>
      </c>
      <c r="BH179" s="50">
        <f>IF(D179="","",IF(BY179&gt;TODAY()-60,0,IF(Y179&gt;12,MAX(0,(U179+Y179)-BG179),MAX(0,U179-BG179))))</f>
        <v/>
      </c>
      <c r="BI179" s="51">
        <f>IF(D179="","",BH179*AG179)</f>
        <v/>
      </c>
      <c r="BJ179" s="51">
        <f>IF(D179="","",IF(OR(R179="A",R179="AA",R179="AAA"),BI179,0))</f>
        <v/>
      </c>
      <c r="BK179" s="51">
        <f>IF(D179="","",IF(R179="B",BI179,0))</f>
        <v/>
      </c>
      <c r="BL179" s="51">
        <f>IF(D179="","",IF(R179="C",BI179,0))</f>
        <v/>
      </c>
      <c r="BM179" s="51">
        <f>IF(D179="","",IFERROR(MAX(0,MIN(BI179/AP179,1)),0))</f>
        <v/>
      </c>
      <c r="BN179" s="52">
        <f>IF(D179="","",AB179*AG179)</f>
        <v/>
      </c>
      <c r="BO179" s="52">
        <f>IF(D179="","",(U179+V179+X179)*AG179)</f>
        <v/>
      </c>
      <c r="BP179" s="52">
        <f>IF(D179="","",(AB179*3)*AG179)</f>
        <v/>
      </c>
      <c r="BQ179" s="52">
        <f>IF(D179="","",IF(BO179-BP179&gt;0,0,BO179-BP179))</f>
        <v/>
      </c>
      <c r="BR179" s="52">
        <f>IF(D179="","",IF(BO179-BP179-BN179&gt;0,0,BO179-BP179-BN179))</f>
        <v/>
      </c>
      <c r="BS179" s="53">
        <f>IF(D179="","",IFERROR(AB179*AI179,0))</f>
        <v/>
      </c>
      <c r="BT179" s="53">
        <f>IF(D179="","",IFERROR(IF(X179&gt;12, AI179*(U179+V179+X179), AI179*(U179+V179)),0))</f>
        <v/>
      </c>
      <c r="BU179" s="53">
        <f>IF(D179="","",IFERROR(((AB179*3)*AI179),0))</f>
        <v/>
      </c>
      <c r="BV179" s="53">
        <f>IF(D179="","",IF(BT179-BU179&gt;0,0,BT179-BU179))</f>
        <v/>
      </c>
      <c r="BW179" s="53">
        <f>IF(D179="","",IF(BT179-BU179-BS179&gt;0,0,BT179-BU179-BS179))</f>
        <v/>
      </c>
      <c r="BX179" s="36">
        <f>IF(D179="","",IFERROR(VLOOKUP(D179,'produto-entrada-7'!A:M,3,0),"SEM PEDIDO"))</f>
        <v/>
      </c>
      <c r="BY179" s="36">
        <f>IF(D179="","",VLOOKUP(D179,'produto-estoque-total-7'!A:AB,25,0))</f>
        <v/>
      </c>
      <c r="BZ179" s="36">
        <f>IF(D179="","",IFERROR(VLOOKUP(D179,'produto-estoque-total-7'!A:AB,26,0)/100,0))</f>
        <v/>
      </c>
      <c r="CA179" s="36">
        <f>IF(D179="","",IFERROR(VLOOKUP(D179,'produto-estoque-total-7'!A:AB,27,0)/100,0))</f>
        <v/>
      </c>
      <c r="CB179" s="41">
        <f>IF(D179="","",V179*AF179)</f>
        <v/>
      </c>
      <c r="CC179" s="41">
        <f>IF(D179="","",V179*AI179)</f>
        <v/>
      </c>
      <c r="CD179" s="54">
        <f>IF(D179="","",VLOOKUP(D179,'produto-estoque-total-7'!A:AB,28,0))</f>
        <v/>
      </c>
    </row>
    <row r="180">
      <c r="A180" s="36">
        <f>IF(D180="","",VLOOKUP(D180,'produto-estoque-total-7'!A:AB,3,0))</f>
        <v/>
      </c>
      <c r="B180" s="1">
        <f>IF(D180="","",VLOOKUP(D180,'produto-estoque-total-7'!A:AB,12,0))</f>
        <v/>
      </c>
      <c r="C180" s="1">
        <f>IF(D180="","",VLOOKUP(D180,'produto-estoque-total-7'!A:AB,2,0))</f>
        <v/>
      </c>
      <c r="D180" s="37">
        <f>IFERROR(IF('produto-estoque-total-7'!A179="","",'produto-estoque-total-7'!A179),"")</f>
        <v/>
      </c>
      <c r="E180" s="1">
        <f>IF(D180="","",VLOOKUP(D180,'produto-estoque-total-7'!A:AB,4,0))</f>
        <v/>
      </c>
      <c r="F180" s="36">
        <f>IF(D180="","",VLOOKUP(D180,'produto-estoque-total-7'!A:AB,13,0))</f>
        <v/>
      </c>
      <c r="G180" s="1">
        <f>IF(F180="","",VLOOKUP(F180,'FORNECEDORES X COMPRADOR'!A:D,4,0))</f>
        <v/>
      </c>
      <c r="H180" s="1">
        <f>IF(F180="","",VLOOKUP(F180,'FORNECEDORES X COMPRADOR'!A:E,5,0))</f>
        <v/>
      </c>
      <c r="I180" s="36">
        <f>IF(D180="","",VLOOKUP(D180,'produto-estoque-total-7'!A:AB,15,0))</f>
        <v/>
      </c>
      <c r="J180" s="36">
        <f>IF(D180="","",VLOOKUP(D180,'produto-estoque-total-7'!A:AB,19,0))</f>
        <v/>
      </c>
      <c r="K180" s="1">
        <f>IF(D180="","",VLOOKUP(D180,'produto-estoque-total-7'!A:AB,20,0))</f>
        <v/>
      </c>
      <c r="L180" s="36">
        <f>IF(D180="","",VLOOKUP(D180,'produto-estoque-total-7'!A:AB,17,0))</f>
        <v/>
      </c>
      <c r="M180" s="1">
        <f>IF(D180="","",VLOOKUP(D180,'produto-estoque-total-7'!A:AB,18,0))</f>
        <v/>
      </c>
      <c r="N180" s="36">
        <f>IF(D180="","",VLOOKUP(D180,'produto-estoque-total-7'!A:AB,21,0))</f>
        <v/>
      </c>
      <c r="O180" s="1">
        <f>IF(D180="","",VLOOKUP(D180,'produto-estoque-total-7'!A:AB,22,0))</f>
        <v/>
      </c>
      <c r="P180" s="36">
        <f>IF(D180="","",VLOOKUP(D180,'produto-estoque-total-7'!A:AB,23,0))</f>
        <v/>
      </c>
      <c r="Q180" s="1">
        <f>IF(D180="","",VLOOKUP(D180,'produto-estoque-total-7'!A:AB,24,0))</f>
        <v/>
      </c>
      <c r="R180" s="38">
        <f>IFERROR(IF(D180="","",VLOOKUP(D180,'produto-venda-7'!B:N,13,0)),"C")</f>
        <v/>
      </c>
      <c r="S180" s="39">
        <f>IF(D180="","",VLOOKUP(D180,'produto-estoque-total-7'!A:AB,6,0))</f>
        <v/>
      </c>
      <c r="T180" s="39">
        <f>IF(D180="","",VLOOKUP(D180,'produto-estoque-total-7'!A:AB,5,0))</f>
        <v/>
      </c>
      <c r="U180" s="40">
        <f>IF(D180="","",VLOOKUP(D180,'produto-estoque-total-7'!A:AB,11,0))</f>
        <v/>
      </c>
      <c r="V180" s="41">
        <f>IF(D180="","",IFERROR(VLOOKUP(D180,'produto-entrada-7'!A:M,10,0),0))</f>
        <v/>
      </c>
      <c r="W180" s="42" t="n"/>
      <c r="X180" s="39">
        <f>IF(D180="","",VLOOKUP(D180,'produto-estoque-total-7'!A:AB,8,0))</f>
        <v/>
      </c>
      <c r="Y180" s="39">
        <f>IF(D180="","",VLOOKUP(D180,'produto-estoque-total-7'!A:AB,9,0))</f>
        <v/>
      </c>
      <c r="Z180" s="39">
        <f>IF(D180="","",VLOOKUP(D180,'produto-estoque-total-7'!A:AB,10,0))</f>
        <v/>
      </c>
      <c r="AA180" s="39">
        <f>IFERROR(IF(D180="","",VLOOKUP(D180,'produto-venda-7'!B:N,4,0)),0)</f>
        <v/>
      </c>
      <c r="AB180" s="39">
        <f>IFERROR(IF(D180="","",VLOOKUP(D180,'produto-venda-7'!B:N,5,0)),0)</f>
        <v/>
      </c>
      <c r="AC180" s="39">
        <f>IF(D180="","",IFERROR(AA180/90,0))</f>
        <v/>
      </c>
      <c r="AD180" s="36">
        <f>IF(D180="","",IFERROR(VLOOKUP(D180,'produto-entrada-7'!A:M,4,0),0))</f>
        <v/>
      </c>
      <c r="AE180" s="36">
        <f>IFERROR(IF(D180="","",VLOOKUP(D180,'produto-venda-7'!B:N,10,0)),0)</f>
        <v/>
      </c>
      <c r="AF180" s="36">
        <f>IF(D180="","",IFERROR(VLOOKUP(D180,'produto-entrada-7'!A:M,11,0),0))</f>
        <v/>
      </c>
      <c r="AG180" s="1">
        <f>IF(D180="","",IFERROR(VLOOKUP(D180,'produto-entrada-7'!A:M,12,0),0))</f>
        <v/>
      </c>
      <c r="AH180" s="1">
        <f>IF(D180="","",IFERROR(VLOOKUP(D180,'produto-entrada-7'!A:M,13,0),0))</f>
        <v/>
      </c>
      <c r="AI180" s="36">
        <f>IFERROR(IF(D180="","",VLOOKUP(D180,'produto-venda-7'!B:N,11,0)),0)</f>
        <v/>
      </c>
      <c r="AJ180" s="43">
        <f>IF(D180="","",IFERROR(AI180*AB180,0))</f>
        <v/>
      </c>
      <c r="AK180" s="44">
        <f>IFERROR(IF(D180="","",VLOOKUP(F180,'ANALISE FORNECEDOR'!$A:$I,8,0)),"")</f>
        <v/>
      </c>
      <c r="AL180" s="44">
        <f>IF(D180="","",AVERAGE(AM180,AK180))</f>
        <v/>
      </c>
      <c r="AM180" s="44">
        <f>IFERROR(IF(D180="","",VLOOKUP(F180,'ANALISE FORNECEDOR'!$A:$I,9,0)),"")</f>
        <v/>
      </c>
      <c r="AN180" s="45">
        <f>IF(D180="","",IF(Y180&gt;12,AI180*(U180+Y180),AI180*U180))</f>
        <v/>
      </c>
      <c r="AO180" s="45">
        <f>IF(D180="","",IF(Y180&gt;12,AI180*(U180+V180+Y180),AI180*(U180+V180)))</f>
        <v/>
      </c>
      <c r="AP180" s="46">
        <f>IF(D180="","",IF(Y180&gt;12,AG180*(U180+Y180),AG180*U180))</f>
        <v/>
      </c>
      <c r="AQ180" s="46">
        <f>IF(D180="","",IF(Y180&gt;12,AG180*(U180+V180+Y180),AG180*(U180+V180)))</f>
        <v/>
      </c>
      <c r="AR180" s="46">
        <f>IF(D180="","",IF(OR(R180="A",R180="AA",R180="AAA"),AP180,0))</f>
        <v/>
      </c>
      <c r="AS180" s="46">
        <f>IF(D180="","",IF(R180="B",AP180,0))</f>
        <v/>
      </c>
      <c r="AT180" s="46">
        <f>IF(D180="","",IF(R180="C",AP180,0))</f>
        <v/>
      </c>
      <c r="AU180" s="47">
        <f>IF(D180="","",IFERROR(AN180/AJ180,0))</f>
        <v/>
      </c>
      <c r="AV180" s="47">
        <f>IF(D180="","",IFERROR(((AO180)/AJ180),0))</f>
        <v/>
      </c>
      <c r="AW180" s="48">
        <f>IF(D180="","",IF(OR(S180="S",NOT(AND(ISNUMBER(AC180),ISNUMBER(AL180),AC180*AL180&gt;=0))),0,AC180*AL180))</f>
        <v/>
      </c>
      <c r="AX180" s="49">
        <f>IFERROR(IF(D180="","",AW180*AG180),0)</f>
        <v/>
      </c>
      <c r="AY180" s="48">
        <f>IF(D180="","",IF(OR(S180="S",NOT(AND(ISNUMBER(AC180),ISNUMBER(AK180),AC180*AK180&gt;=0))),0,AC180*AK180))</f>
        <v/>
      </c>
      <c r="AZ180" s="48">
        <f>IFERROR(IF(D180="","",IF(AY180=0,0,IF(((AY180)-(U180+Y180))&lt;0,0,(AY180)-U180))),0)</f>
        <v/>
      </c>
      <c r="BA180" s="49">
        <f>IF(D180="","",AZ180*AG180)</f>
        <v/>
      </c>
      <c r="BB180" s="49">
        <f>IF(D180="","",IF(OR(R180="A",R180="AA",R180="AAA"),BA180,0))</f>
        <v/>
      </c>
      <c r="BC180" s="49">
        <f>IF(D180="","",IF(R180="B",BA180,0))</f>
        <v/>
      </c>
      <c r="BD180" s="49">
        <f>IF(D180="","",IF(R180="B",BA180,0))</f>
        <v/>
      </c>
      <c r="BE180" s="49">
        <f>IF(D180="","",IF(S180="S",
1,
IF(AC180=0,
1,
IF(
IFERROR(((U180+Y180)*AG180)/((AC180*AK180)*AG180),0)&lt;0,
0,
IF(
IFERROR(((U180+Y180)*AG180)/((AC180*AK180)*AG180),0)&gt;1,
1,
IFERROR(((U180+Y180)*AG180)/((AC180*AK180)*AG180),0)
)
)
)
))</f>
        <v/>
      </c>
      <c r="BF180" s="49">
        <f>IF(D180="","",IF(S180="S",
1,
IF(AC180=0,
1,
IF(
IFERROR(((U180+V180+Y180)*AG180)/((AC180*AK180)*AG180),0)&lt;0,
0,
IF(
IFERROR(((U180+V180+Y180)*AG180)/((AC180*AK180)*AG180),0)&gt;1,
1,
IFERROR(((U180+V180+Y180)*AG180)/((AC180*AK180)*AG180),0)
)
)
)
))</f>
        <v/>
      </c>
      <c r="BG180" s="50">
        <f>IF(D180="","",IF(S180="S",0,IF(AND(ISNUMBER(AC180),ISNUMBER(AM180)),IF(OR(AC180*AM180&lt;0,ISERR(AC180*AM180)),0,AC180*AM180),0)))</f>
        <v/>
      </c>
      <c r="BH180" s="50">
        <f>IF(D180="","",IF(BY180&gt;TODAY()-60,0,IF(Y180&gt;12,MAX(0,(U180+Y180)-BG180),MAX(0,U180-BG180))))</f>
        <v/>
      </c>
      <c r="BI180" s="51">
        <f>IF(D180="","",BH180*AG180)</f>
        <v/>
      </c>
      <c r="BJ180" s="51">
        <f>IF(D180="","",IF(OR(R180="A",R180="AA",R180="AAA"),BI180,0))</f>
        <v/>
      </c>
      <c r="BK180" s="51">
        <f>IF(D180="","",IF(R180="B",BI180,0))</f>
        <v/>
      </c>
      <c r="BL180" s="51">
        <f>IF(D180="","",IF(R180="C",BI180,0))</f>
        <v/>
      </c>
      <c r="BM180" s="51">
        <f>IF(D180="","",IFERROR(MAX(0,MIN(BI180/AP180,1)),0))</f>
        <v/>
      </c>
      <c r="BN180" s="52">
        <f>IF(D180="","",AB180*AG180)</f>
        <v/>
      </c>
      <c r="BO180" s="52">
        <f>IF(D180="","",(U180+V180+X180)*AG180)</f>
        <v/>
      </c>
      <c r="BP180" s="52">
        <f>IF(D180="","",(AB180*3)*AG180)</f>
        <v/>
      </c>
      <c r="BQ180" s="52">
        <f>IF(D180="","",IF(BO180-BP180&gt;0,0,BO180-BP180))</f>
        <v/>
      </c>
      <c r="BR180" s="52">
        <f>IF(D180="","",IF(BO180-BP180-BN180&gt;0,0,BO180-BP180-BN180))</f>
        <v/>
      </c>
      <c r="BS180" s="53">
        <f>IF(D180="","",IFERROR(AB180*AI180,0))</f>
        <v/>
      </c>
      <c r="BT180" s="53">
        <f>IF(D180="","",IFERROR(IF(X180&gt;12, AI180*(U180+V180+X180), AI180*(U180+V180)),0))</f>
        <v/>
      </c>
      <c r="BU180" s="53">
        <f>IF(D180="","",IFERROR(((AB180*3)*AI180),0))</f>
        <v/>
      </c>
      <c r="BV180" s="53">
        <f>IF(D180="","",IF(BT180-BU180&gt;0,0,BT180-BU180))</f>
        <v/>
      </c>
      <c r="BW180" s="53">
        <f>IF(D180="","",IF(BT180-BU180-BS180&gt;0,0,BT180-BU180-BS180))</f>
        <v/>
      </c>
      <c r="BX180" s="36">
        <f>IF(D180="","",IFERROR(VLOOKUP(D180,'produto-entrada-7'!A:M,3,0),"SEM PEDIDO"))</f>
        <v/>
      </c>
      <c r="BY180" s="36">
        <f>IF(D180="","",VLOOKUP(D180,'produto-estoque-total-7'!A:AB,25,0))</f>
        <v/>
      </c>
      <c r="BZ180" s="36">
        <f>IF(D180="","",IFERROR(VLOOKUP(D180,'produto-estoque-total-7'!A:AB,26,0)/100,0))</f>
        <v/>
      </c>
      <c r="CA180" s="36">
        <f>IF(D180="","",IFERROR(VLOOKUP(D180,'produto-estoque-total-7'!A:AB,27,0)/100,0))</f>
        <v/>
      </c>
      <c r="CB180" s="41">
        <f>IF(D180="","",V180*AF180)</f>
        <v/>
      </c>
      <c r="CC180" s="41">
        <f>IF(D180="","",V180*AI180)</f>
        <v/>
      </c>
      <c r="CD180" s="54">
        <f>IF(D180="","",VLOOKUP(D180,'produto-estoque-total-7'!A:AB,28,0))</f>
        <v/>
      </c>
    </row>
    <row r="181">
      <c r="A181" s="36">
        <f>IF(D181="","",VLOOKUP(D181,'produto-estoque-total-7'!A:AB,3,0))</f>
        <v/>
      </c>
      <c r="B181" s="1">
        <f>IF(D181="","",VLOOKUP(D181,'produto-estoque-total-7'!A:AB,12,0))</f>
        <v/>
      </c>
      <c r="C181" s="1">
        <f>IF(D181="","",VLOOKUP(D181,'produto-estoque-total-7'!A:AB,2,0))</f>
        <v/>
      </c>
      <c r="D181" s="37">
        <f>IFERROR(IF('produto-estoque-total-7'!A180="","",'produto-estoque-total-7'!A180),"")</f>
        <v/>
      </c>
      <c r="E181" s="1">
        <f>IF(D181="","",VLOOKUP(D181,'produto-estoque-total-7'!A:AB,4,0))</f>
        <v/>
      </c>
      <c r="F181" s="36">
        <f>IF(D181="","",VLOOKUP(D181,'produto-estoque-total-7'!A:AB,13,0))</f>
        <v/>
      </c>
      <c r="G181" s="1">
        <f>IF(F181="","",VLOOKUP(F181,'FORNECEDORES X COMPRADOR'!A:D,4,0))</f>
        <v/>
      </c>
      <c r="H181" s="1">
        <f>IF(F181="","",VLOOKUP(F181,'FORNECEDORES X COMPRADOR'!A:E,5,0))</f>
        <v/>
      </c>
      <c r="I181" s="36">
        <f>IF(D181="","",VLOOKUP(D181,'produto-estoque-total-7'!A:AB,15,0))</f>
        <v/>
      </c>
      <c r="J181" s="36">
        <f>IF(D181="","",VLOOKUP(D181,'produto-estoque-total-7'!A:AB,19,0))</f>
        <v/>
      </c>
      <c r="K181" s="1">
        <f>IF(D181="","",VLOOKUP(D181,'produto-estoque-total-7'!A:AB,20,0))</f>
        <v/>
      </c>
      <c r="L181" s="36">
        <f>IF(D181="","",VLOOKUP(D181,'produto-estoque-total-7'!A:AB,17,0))</f>
        <v/>
      </c>
      <c r="M181" s="1">
        <f>IF(D181="","",VLOOKUP(D181,'produto-estoque-total-7'!A:AB,18,0))</f>
        <v/>
      </c>
      <c r="N181" s="36">
        <f>IF(D181="","",VLOOKUP(D181,'produto-estoque-total-7'!A:AB,21,0))</f>
        <v/>
      </c>
      <c r="O181" s="1">
        <f>IF(D181="","",VLOOKUP(D181,'produto-estoque-total-7'!A:AB,22,0))</f>
        <v/>
      </c>
      <c r="P181" s="36">
        <f>IF(D181="","",VLOOKUP(D181,'produto-estoque-total-7'!A:AB,23,0))</f>
        <v/>
      </c>
      <c r="Q181" s="1">
        <f>IF(D181="","",VLOOKUP(D181,'produto-estoque-total-7'!A:AB,24,0))</f>
        <v/>
      </c>
      <c r="R181" s="38">
        <f>IFERROR(IF(D181="","",VLOOKUP(D181,'produto-venda-7'!B:N,13,0)),"C")</f>
        <v/>
      </c>
      <c r="S181" s="39">
        <f>IF(D181="","",VLOOKUP(D181,'produto-estoque-total-7'!A:AB,6,0))</f>
        <v/>
      </c>
      <c r="T181" s="39">
        <f>IF(D181="","",VLOOKUP(D181,'produto-estoque-total-7'!A:AB,5,0))</f>
        <v/>
      </c>
      <c r="U181" s="40">
        <f>IF(D181="","",VLOOKUP(D181,'produto-estoque-total-7'!A:AB,11,0))</f>
        <v/>
      </c>
      <c r="V181" s="41">
        <f>IF(D181="","",IFERROR(VLOOKUP(D181,'produto-entrada-7'!A:M,10,0),0))</f>
        <v/>
      </c>
      <c r="W181" s="42" t="n"/>
      <c r="X181" s="39">
        <f>IF(D181="","",VLOOKUP(D181,'produto-estoque-total-7'!A:AB,8,0))</f>
        <v/>
      </c>
      <c r="Y181" s="39">
        <f>IF(D181="","",VLOOKUP(D181,'produto-estoque-total-7'!A:AB,9,0))</f>
        <v/>
      </c>
      <c r="Z181" s="39">
        <f>IF(D181="","",VLOOKUP(D181,'produto-estoque-total-7'!A:AB,10,0))</f>
        <v/>
      </c>
      <c r="AA181" s="39">
        <f>IFERROR(IF(D181="","",VLOOKUP(D181,'produto-venda-7'!B:N,4,0)),0)</f>
        <v/>
      </c>
      <c r="AB181" s="39">
        <f>IFERROR(IF(D181="","",VLOOKUP(D181,'produto-venda-7'!B:N,5,0)),0)</f>
        <v/>
      </c>
      <c r="AC181" s="39">
        <f>IF(D181="","",IFERROR(AA181/90,0))</f>
        <v/>
      </c>
      <c r="AD181" s="36">
        <f>IF(D181="","",IFERROR(VLOOKUP(D181,'produto-entrada-7'!A:M,4,0),0))</f>
        <v/>
      </c>
      <c r="AE181" s="36">
        <f>IFERROR(IF(D181="","",VLOOKUP(D181,'produto-venda-7'!B:N,10,0)),0)</f>
        <v/>
      </c>
      <c r="AF181" s="36">
        <f>IF(D181="","",IFERROR(VLOOKUP(D181,'produto-entrada-7'!A:M,11,0),0))</f>
        <v/>
      </c>
      <c r="AG181" s="1">
        <f>IF(D181="","",IFERROR(VLOOKUP(D181,'produto-entrada-7'!A:M,12,0),0))</f>
        <v/>
      </c>
      <c r="AH181" s="1">
        <f>IF(D181="","",IFERROR(VLOOKUP(D181,'produto-entrada-7'!A:M,13,0),0))</f>
        <v/>
      </c>
      <c r="AI181" s="36">
        <f>IFERROR(IF(D181="","",VLOOKUP(D181,'produto-venda-7'!B:N,11,0)),0)</f>
        <v/>
      </c>
      <c r="AJ181" s="43">
        <f>IF(D181="","",IFERROR(AI181*AB181,0))</f>
        <v/>
      </c>
      <c r="AK181" s="44">
        <f>IFERROR(IF(D181="","",VLOOKUP(F181,'ANALISE FORNECEDOR'!$A:$I,8,0)),"")</f>
        <v/>
      </c>
      <c r="AL181" s="44">
        <f>IF(D181="","",AVERAGE(AM181,AK181))</f>
        <v/>
      </c>
      <c r="AM181" s="44">
        <f>IFERROR(IF(D181="","",VLOOKUP(F181,'ANALISE FORNECEDOR'!$A:$I,9,0)),"")</f>
        <v/>
      </c>
      <c r="AN181" s="45">
        <f>IF(D181="","",IF(Y181&gt;12,AI181*(U181+Y181),AI181*U181))</f>
        <v/>
      </c>
      <c r="AO181" s="45">
        <f>IF(D181="","",IF(Y181&gt;12,AI181*(U181+V181+Y181),AI181*(U181+V181)))</f>
        <v/>
      </c>
      <c r="AP181" s="46">
        <f>IF(D181="","",IF(Y181&gt;12,AG181*(U181+Y181),AG181*U181))</f>
        <v/>
      </c>
      <c r="AQ181" s="46">
        <f>IF(D181="","",IF(Y181&gt;12,AG181*(U181+V181+Y181),AG181*(U181+V181)))</f>
        <v/>
      </c>
      <c r="AR181" s="46">
        <f>IF(D181="","",IF(OR(R181="A",R181="AA",R181="AAA"),AP181,0))</f>
        <v/>
      </c>
      <c r="AS181" s="46">
        <f>IF(D181="","",IF(R181="B",AP181,0))</f>
        <v/>
      </c>
      <c r="AT181" s="46">
        <f>IF(D181="","",IF(R181="C",AP181,0))</f>
        <v/>
      </c>
      <c r="AU181" s="47">
        <f>IF(D181="","",IFERROR(AN181/AJ181,0))</f>
        <v/>
      </c>
      <c r="AV181" s="47">
        <f>IF(D181="","",IFERROR(((AO181)/AJ181),0))</f>
        <v/>
      </c>
      <c r="AW181" s="48">
        <f>IF(D181="","",IF(OR(S181="S",NOT(AND(ISNUMBER(AC181),ISNUMBER(AL181),AC181*AL181&gt;=0))),0,AC181*AL181))</f>
        <v/>
      </c>
      <c r="AX181" s="49">
        <f>IFERROR(IF(D181="","",AW181*AG181),0)</f>
        <v/>
      </c>
      <c r="AY181" s="48">
        <f>IF(D181="","",IF(OR(S181="S",NOT(AND(ISNUMBER(AC181),ISNUMBER(AK181),AC181*AK181&gt;=0))),0,AC181*AK181))</f>
        <v/>
      </c>
      <c r="AZ181" s="48">
        <f>IFERROR(IF(D181="","",IF(AY181=0,0,IF(((AY181)-(U181+Y181))&lt;0,0,(AY181)-U181))),0)</f>
        <v/>
      </c>
      <c r="BA181" s="49">
        <f>IF(D181="","",AZ181*AG181)</f>
        <v/>
      </c>
      <c r="BB181" s="49">
        <f>IF(D181="","",IF(OR(R181="A",R181="AA",R181="AAA"),BA181,0))</f>
        <v/>
      </c>
      <c r="BC181" s="49">
        <f>IF(D181="","",IF(R181="B",BA181,0))</f>
        <v/>
      </c>
      <c r="BD181" s="49">
        <f>IF(D181="","",IF(R181="B",BA181,0))</f>
        <v/>
      </c>
      <c r="BE181" s="49">
        <f>IF(D181="","",IF(S181="S",
1,
IF(AC181=0,
1,
IF(
IFERROR(((U181+Y181)*AG181)/((AC181*AK181)*AG181),0)&lt;0,
0,
IF(
IFERROR(((U181+Y181)*AG181)/((AC181*AK181)*AG181),0)&gt;1,
1,
IFERROR(((U181+Y181)*AG181)/((AC181*AK181)*AG181),0)
)
)
)
))</f>
        <v/>
      </c>
      <c r="BF181" s="49">
        <f>IF(D181="","",IF(S181="S",
1,
IF(AC181=0,
1,
IF(
IFERROR(((U181+V181+Y181)*AG181)/((AC181*AK181)*AG181),0)&lt;0,
0,
IF(
IFERROR(((U181+V181+Y181)*AG181)/((AC181*AK181)*AG181),0)&gt;1,
1,
IFERROR(((U181+V181+Y181)*AG181)/((AC181*AK181)*AG181),0)
)
)
)
))</f>
        <v/>
      </c>
      <c r="BG181" s="50">
        <f>IF(D181="","",IF(S181="S",0,IF(AND(ISNUMBER(AC181),ISNUMBER(AM181)),IF(OR(AC181*AM181&lt;0,ISERR(AC181*AM181)),0,AC181*AM181),0)))</f>
        <v/>
      </c>
      <c r="BH181" s="50">
        <f>IF(D181="","",IF(BY181&gt;TODAY()-60,0,IF(Y181&gt;12,MAX(0,(U181+Y181)-BG181),MAX(0,U181-BG181))))</f>
        <v/>
      </c>
      <c r="BI181" s="51">
        <f>IF(D181="","",BH181*AG181)</f>
        <v/>
      </c>
      <c r="BJ181" s="51">
        <f>IF(D181="","",IF(OR(R181="A",R181="AA",R181="AAA"),BI181,0))</f>
        <v/>
      </c>
      <c r="BK181" s="51">
        <f>IF(D181="","",IF(R181="B",BI181,0))</f>
        <v/>
      </c>
      <c r="BL181" s="51">
        <f>IF(D181="","",IF(R181="C",BI181,0))</f>
        <v/>
      </c>
      <c r="BM181" s="51">
        <f>IF(D181="","",IFERROR(MAX(0,MIN(BI181/AP181,1)),0))</f>
        <v/>
      </c>
      <c r="BN181" s="52">
        <f>IF(D181="","",AB181*AG181)</f>
        <v/>
      </c>
      <c r="BO181" s="52">
        <f>IF(D181="","",(U181+V181+X181)*AG181)</f>
        <v/>
      </c>
      <c r="BP181" s="52">
        <f>IF(D181="","",(AB181*3)*AG181)</f>
        <v/>
      </c>
      <c r="BQ181" s="52">
        <f>IF(D181="","",IF(BO181-BP181&gt;0,0,BO181-BP181))</f>
        <v/>
      </c>
      <c r="BR181" s="52">
        <f>IF(D181="","",IF(BO181-BP181-BN181&gt;0,0,BO181-BP181-BN181))</f>
        <v/>
      </c>
      <c r="BS181" s="53">
        <f>IF(D181="","",IFERROR(AB181*AI181,0))</f>
        <v/>
      </c>
      <c r="BT181" s="53">
        <f>IF(D181="","",IFERROR(IF(X181&gt;12, AI181*(U181+V181+X181), AI181*(U181+V181)),0))</f>
        <v/>
      </c>
      <c r="BU181" s="53">
        <f>IF(D181="","",IFERROR(((AB181*3)*AI181),0))</f>
        <v/>
      </c>
      <c r="BV181" s="53">
        <f>IF(D181="","",IF(BT181-BU181&gt;0,0,BT181-BU181))</f>
        <v/>
      </c>
      <c r="BW181" s="53">
        <f>IF(D181="","",IF(BT181-BU181-BS181&gt;0,0,BT181-BU181-BS181))</f>
        <v/>
      </c>
      <c r="BX181" s="36">
        <f>IF(D181="","",IFERROR(VLOOKUP(D181,'produto-entrada-7'!A:M,3,0),"SEM PEDIDO"))</f>
        <v/>
      </c>
      <c r="BY181" s="36">
        <f>IF(D181="","",VLOOKUP(D181,'produto-estoque-total-7'!A:AB,25,0))</f>
        <v/>
      </c>
      <c r="BZ181" s="36">
        <f>IF(D181="","",IFERROR(VLOOKUP(D181,'produto-estoque-total-7'!A:AB,26,0)/100,0))</f>
        <v/>
      </c>
      <c r="CA181" s="36">
        <f>IF(D181="","",IFERROR(VLOOKUP(D181,'produto-estoque-total-7'!A:AB,27,0)/100,0))</f>
        <v/>
      </c>
      <c r="CB181" s="41">
        <f>IF(D181="","",V181*AF181)</f>
        <v/>
      </c>
      <c r="CC181" s="41">
        <f>IF(D181="","",V181*AI181)</f>
        <v/>
      </c>
      <c r="CD181" s="54">
        <f>IF(D181="","",VLOOKUP(D181,'produto-estoque-total-7'!A:AB,28,0))</f>
        <v/>
      </c>
    </row>
    <row r="182">
      <c r="A182" s="36">
        <f>IF(D182="","",VLOOKUP(D182,'produto-estoque-total-7'!A:AB,3,0))</f>
        <v/>
      </c>
      <c r="B182" s="1">
        <f>IF(D182="","",VLOOKUP(D182,'produto-estoque-total-7'!A:AB,12,0))</f>
        <v/>
      </c>
      <c r="C182" s="1">
        <f>IF(D182="","",VLOOKUP(D182,'produto-estoque-total-7'!A:AB,2,0))</f>
        <v/>
      </c>
      <c r="D182" s="37">
        <f>IFERROR(IF('produto-estoque-total-7'!A181="","",'produto-estoque-total-7'!A181),"")</f>
        <v/>
      </c>
      <c r="E182" s="1">
        <f>IF(D182="","",VLOOKUP(D182,'produto-estoque-total-7'!A:AB,4,0))</f>
        <v/>
      </c>
      <c r="F182" s="36">
        <f>IF(D182="","",VLOOKUP(D182,'produto-estoque-total-7'!A:AB,13,0))</f>
        <v/>
      </c>
      <c r="G182" s="1">
        <f>IF(F182="","",VLOOKUP(F182,'FORNECEDORES X COMPRADOR'!A:D,4,0))</f>
        <v/>
      </c>
      <c r="H182" s="1">
        <f>IF(F182="","",VLOOKUP(F182,'FORNECEDORES X COMPRADOR'!A:E,5,0))</f>
        <v/>
      </c>
      <c r="I182" s="36">
        <f>IF(D182="","",VLOOKUP(D182,'produto-estoque-total-7'!A:AB,15,0))</f>
        <v/>
      </c>
      <c r="J182" s="36">
        <f>IF(D182="","",VLOOKUP(D182,'produto-estoque-total-7'!A:AB,19,0))</f>
        <v/>
      </c>
      <c r="K182" s="1">
        <f>IF(D182="","",VLOOKUP(D182,'produto-estoque-total-7'!A:AB,20,0))</f>
        <v/>
      </c>
      <c r="L182" s="36">
        <f>IF(D182="","",VLOOKUP(D182,'produto-estoque-total-7'!A:AB,17,0))</f>
        <v/>
      </c>
      <c r="M182" s="1">
        <f>IF(D182="","",VLOOKUP(D182,'produto-estoque-total-7'!A:AB,18,0))</f>
        <v/>
      </c>
      <c r="N182" s="36">
        <f>IF(D182="","",VLOOKUP(D182,'produto-estoque-total-7'!A:AB,21,0))</f>
        <v/>
      </c>
      <c r="O182" s="1">
        <f>IF(D182="","",VLOOKUP(D182,'produto-estoque-total-7'!A:AB,22,0))</f>
        <v/>
      </c>
      <c r="P182" s="36">
        <f>IF(D182="","",VLOOKUP(D182,'produto-estoque-total-7'!A:AB,23,0))</f>
        <v/>
      </c>
      <c r="Q182" s="1">
        <f>IF(D182="","",VLOOKUP(D182,'produto-estoque-total-7'!A:AB,24,0))</f>
        <v/>
      </c>
      <c r="R182" s="38">
        <f>IFERROR(IF(D182="","",VLOOKUP(D182,'produto-venda-7'!B:N,13,0)),"C")</f>
        <v/>
      </c>
      <c r="S182" s="39">
        <f>IF(D182="","",VLOOKUP(D182,'produto-estoque-total-7'!A:AB,6,0))</f>
        <v/>
      </c>
      <c r="T182" s="39">
        <f>IF(D182="","",VLOOKUP(D182,'produto-estoque-total-7'!A:AB,5,0))</f>
        <v/>
      </c>
      <c r="U182" s="40">
        <f>IF(D182="","",VLOOKUP(D182,'produto-estoque-total-7'!A:AB,11,0))</f>
        <v/>
      </c>
      <c r="V182" s="41">
        <f>IF(D182="","",IFERROR(VLOOKUP(D182,'produto-entrada-7'!A:M,10,0),0))</f>
        <v/>
      </c>
      <c r="W182" s="42" t="n"/>
      <c r="X182" s="39">
        <f>IF(D182="","",VLOOKUP(D182,'produto-estoque-total-7'!A:AB,8,0))</f>
        <v/>
      </c>
      <c r="Y182" s="39">
        <f>IF(D182="","",VLOOKUP(D182,'produto-estoque-total-7'!A:AB,9,0))</f>
        <v/>
      </c>
      <c r="Z182" s="39">
        <f>IF(D182="","",VLOOKUP(D182,'produto-estoque-total-7'!A:AB,10,0))</f>
        <v/>
      </c>
      <c r="AA182" s="39">
        <f>IFERROR(IF(D182="","",VLOOKUP(D182,'produto-venda-7'!B:N,4,0)),0)</f>
        <v/>
      </c>
      <c r="AB182" s="39">
        <f>IFERROR(IF(D182="","",VLOOKUP(D182,'produto-venda-7'!B:N,5,0)),0)</f>
        <v/>
      </c>
      <c r="AC182" s="39">
        <f>IF(D182="","",IFERROR(AA182/90,0))</f>
        <v/>
      </c>
      <c r="AD182" s="36">
        <f>IF(D182="","",IFERROR(VLOOKUP(D182,'produto-entrada-7'!A:M,4,0),0))</f>
        <v/>
      </c>
      <c r="AE182" s="36">
        <f>IFERROR(IF(D182="","",VLOOKUP(D182,'produto-venda-7'!B:N,10,0)),0)</f>
        <v/>
      </c>
      <c r="AF182" s="36">
        <f>IF(D182="","",IFERROR(VLOOKUP(D182,'produto-entrada-7'!A:M,11,0),0))</f>
        <v/>
      </c>
      <c r="AG182" s="1">
        <f>IF(D182="","",IFERROR(VLOOKUP(D182,'produto-entrada-7'!A:M,12,0),0))</f>
        <v/>
      </c>
      <c r="AH182" s="1">
        <f>IF(D182="","",IFERROR(VLOOKUP(D182,'produto-entrada-7'!A:M,13,0),0))</f>
        <v/>
      </c>
      <c r="AI182" s="36">
        <f>IFERROR(IF(D182="","",VLOOKUP(D182,'produto-venda-7'!B:N,11,0)),0)</f>
        <v/>
      </c>
      <c r="AJ182" s="43">
        <f>IF(D182="","",IFERROR(AI182*AB182,0))</f>
        <v/>
      </c>
      <c r="AK182" s="44">
        <f>IFERROR(IF(D182="","",VLOOKUP(F182,'ANALISE FORNECEDOR'!$A:$I,8,0)),"")</f>
        <v/>
      </c>
      <c r="AL182" s="44">
        <f>IF(D182="","",AVERAGE(AM182,AK182))</f>
        <v/>
      </c>
      <c r="AM182" s="44">
        <f>IFERROR(IF(D182="","",VLOOKUP(F182,'ANALISE FORNECEDOR'!$A:$I,9,0)),"")</f>
        <v/>
      </c>
      <c r="AN182" s="45">
        <f>IF(D182="","",IF(Y182&gt;12,AI182*(U182+Y182),AI182*U182))</f>
        <v/>
      </c>
      <c r="AO182" s="45">
        <f>IF(D182="","",IF(Y182&gt;12,AI182*(U182+V182+Y182),AI182*(U182+V182)))</f>
        <v/>
      </c>
      <c r="AP182" s="46">
        <f>IF(D182="","",IF(Y182&gt;12,AG182*(U182+Y182),AG182*U182))</f>
        <v/>
      </c>
      <c r="AQ182" s="46">
        <f>IF(D182="","",IF(Y182&gt;12,AG182*(U182+V182+Y182),AG182*(U182+V182)))</f>
        <v/>
      </c>
      <c r="AR182" s="46">
        <f>IF(D182="","",IF(OR(R182="A",R182="AA",R182="AAA"),AP182,0))</f>
        <v/>
      </c>
      <c r="AS182" s="46">
        <f>IF(D182="","",IF(R182="B",AP182,0))</f>
        <v/>
      </c>
      <c r="AT182" s="46">
        <f>IF(D182="","",IF(R182="C",AP182,0))</f>
        <v/>
      </c>
      <c r="AU182" s="47">
        <f>IF(D182="","",IFERROR(AN182/AJ182,0))</f>
        <v/>
      </c>
      <c r="AV182" s="47">
        <f>IF(D182="","",IFERROR(((AO182)/AJ182),0))</f>
        <v/>
      </c>
      <c r="AW182" s="48">
        <f>IF(D182="","",IF(OR(S182="S",NOT(AND(ISNUMBER(AC182),ISNUMBER(AL182),AC182*AL182&gt;=0))),0,AC182*AL182))</f>
        <v/>
      </c>
      <c r="AX182" s="49">
        <f>IFERROR(IF(D182="","",AW182*AG182),0)</f>
        <v/>
      </c>
      <c r="AY182" s="48">
        <f>IF(D182="","",IF(OR(S182="S",NOT(AND(ISNUMBER(AC182),ISNUMBER(AK182),AC182*AK182&gt;=0))),0,AC182*AK182))</f>
        <v/>
      </c>
      <c r="AZ182" s="48">
        <f>IFERROR(IF(D182="","",IF(AY182=0,0,IF(((AY182)-(U182+Y182))&lt;0,0,(AY182)-U182))),0)</f>
        <v/>
      </c>
      <c r="BA182" s="49">
        <f>IF(D182="","",AZ182*AG182)</f>
        <v/>
      </c>
      <c r="BB182" s="49">
        <f>IF(D182="","",IF(OR(R182="A",R182="AA",R182="AAA"),BA182,0))</f>
        <v/>
      </c>
      <c r="BC182" s="49">
        <f>IF(D182="","",IF(R182="B",BA182,0))</f>
        <v/>
      </c>
      <c r="BD182" s="49">
        <f>IF(D182="","",IF(R182="B",BA182,0))</f>
        <v/>
      </c>
      <c r="BE182" s="49">
        <f>IF(D182="","",IF(S182="S",
1,
IF(AC182=0,
1,
IF(
IFERROR(((U182+Y182)*AG182)/((AC182*AK182)*AG182),0)&lt;0,
0,
IF(
IFERROR(((U182+Y182)*AG182)/((AC182*AK182)*AG182),0)&gt;1,
1,
IFERROR(((U182+Y182)*AG182)/((AC182*AK182)*AG182),0)
)
)
)
))</f>
        <v/>
      </c>
      <c r="BF182" s="49">
        <f>IF(D182="","",IF(S182="S",
1,
IF(AC182=0,
1,
IF(
IFERROR(((U182+V182+Y182)*AG182)/((AC182*AK182)*AG182),0)&lt;0,
0,
IF(
IFERROR(((U182+V182+Y182)*AG182)/((AC182*AK182)*AG182),0)&gt;1,
1,
IFERROR(((U182+V182+Y182)*AG182)/((AC182*AK182)*AG182),0)
)
)
)
))</f>
        <v/>
      </c>
      <c r="BG182" s="50">
        <f>IF(D182="","",IF(S182="S",0,IF(AND(ISNUMBER(AC182),ISNUMBER(AM182)),IF(OR(AC182*AM182&lt;0,ISERR(AC182*AM182)),0,AC182*AM182),0)))</f>
        <v/>
      </c>
      <c r="BH182" s="50">
        <f>IF(D182="","",IF(BY182&gt;TODAY()-60,0,IF(Y182&gt;12,MAX(0,(U182+Y182)-BG182),MAX(0,U182-BG182))))</f>
        <v/>
      </c>
      <c r="BI182" s="51">
        <f>IF(D182="","",BH182*AG182)</f>
        <v/>
      </c>
      <c r="BJ182" s="51">
        <f>IF(D182="","",IF(OR(R182="A",R182="AA",R182="AAA"),BI182,0))</f>
        <v/>
      </c>
      <c r="BK182" s="51">
        <f>IF(D182="","",IF(R182="B",BI182,0))</f>
        <v/>
      </c>
      <c r="BL182" s="51">
        <f>IF(D182="","",IF(R182="C",BI182,0))</f>
        <v/>
      </c>
      <c r="BM182" s="51">
        <f>IF(D182="","",IFERROR(MAX(0,MIN(BI182/AP182,1)),0))</f>
        <v/>
      </c>
      <c r="BN182" s="52">
        <f>IF(D182="","",AB182*AG182)</f>
        <v/>
      </c>
      <c r="BO182" s="52">
        <f>IF(D182="","",(U182+V182+X182)*AG182)</f>
        <v/>
      </c>
      <c r="BP182" s="52">
        <f>IF(D182="","",(AB182*3)*AG182)</f>
        <v/>
      </c>
      <c r="BQ182" s="52">
        <f>IF(D182="","",IF(BO182-BP182&gt;0,0,BO182-BP182))</f>
        <v/>
      </c>
      <c r="BR182" s="52">
        <f>IF(D182="","",IF(BO182-BP182-BN182&gt;0,0,BO182-BP182-BN182))</f>
        <v/>
      </c>
      <c r="BS182" s="53">
        <f>IF(D182="","",IFERROR(AB182*AI182,0))</f>
        <v/>
      </c>
      <c r="BT182" s="53">
        <f>IF(D182="","",IFERROR(IF(X182&gt;12, AI182*(U182+V182+X182), AI182*(U182+V182)),0))</f>
        <v/>
      </c>
      <c r="BU182" s="53">
        <f>IF(D182="","",IFERROR(((AB182*3)*AI182),0))</f>
        <v/>
      </c>
      <c r="BV182" s="53">
        <f>IF(D182="","",IF(BT182-BU182&gt;0,0,BT182-BU182))</f>
        <v/>
      </c>
      <c r="BW182" s="53">
        <f>IF(D182="","",IF(BT182-BU182-BS182&gt;0,0,BT182-BU182-BS182))</f>
        <v/>
      </c>
      <c r="BX182" s="36">
        <f>IF(D182="","",IFERROR(VLOOKUP(D182,'produto-entrada-7'!A:M,3,0),"SEM PEDIDO"))</f>
        <v/>
      </c>
      <c r="BY182" s="36">
        <f>IF(D182="","",VLOOKUP(D182,'produto-estoque-total-7'!A:AB,25,0))</f>
        <v/>
      </c>
      <c r="BZ182" s="36">
        <f>IF(D182="","",IFERROR(VLOOKUP(D182,'produto-estoque-total-7'!A:AB,26,0)/100,0))</f>
        <v/>
      </c>
      <c r="CA182" s="36">
        <f>IF(D182="","",IFERROR(VLOOKUP(D182,'produto-estoque-total-7'!A:AB,27,0)/100,0))</f>
        <v/>
      </c>
      <c r="CB182" s="41">
        <f>IF(D182="","",V182*AF182)</f>
        <v/>
      </c>
      <c r="CC182" s="41">
        <f>IF(D182="","",V182*AI182)</f>
        <v/>
      </c>
      <c r="CD182" s="54">
        <f>IF(D182="","",VLOOKUP(D182,'produto-estoque-total-7'!A:AB,28,0))</f>
        <v/>
      </c>
    </row>
    <row r="183">
      <c r="A183" s="36">
        <f>IF(D183="","",VLOOKUP(D183,'produto-estoque-total-7'!A:AB,3,0))</f>
        <v/>
      </c>
      <c r="B183" s="1">
        <f>IF(D183="","",VLOOKUP(D183,'produto-estoque-total-7'!A:AB,12,0))</f>
        <v/>
      </c>
      <c r="C183" s="1">
        <f>IF(D183="","",VLOOKUP(D183,'produto-estoque-total-7'!A:AB,2,0))</f>
        <v/>
      </c>
      <c r="D183" s="37">
        <f>IFERROR(IF('produto-estoque-total-7'!A182="","",'produto-estoque-total-7'!A182),"")</f>
        <v/>
      </c>
      <c r="E183" s="1">
        <f>IF(D183="","",VLOOKUP(D183,'produto-estoque-total-7'!A:AB,4,0))</f>
        <v/>
      </c>
      <c r="F183" s="36">
        <f>IF(D183="","",VLOOKUP(D183,'produto-estoque-total-7'!A:AB,13,0))</f>
        <v/>
      </c>
      <c r="G183" s="1">
        <f>IF(F183="","",VLOOKUP(F183,'FORNECEDORES X COMPRADOR'!A:D,4,0))</f>
        <v/>
      </c>
      <c r="H183" s="1">
        <f>IF(F183="","",VLOOKUP(F183,'FORNECEDORES X COMPRADOR'!A:E,5,0))</f>
        <v/>
      </c>
      <c r="I183" s="36">
        <f>IF(D183="","",VLOOKUP(D183,'produto-estoque-total-7'!A:AB,15,0))</f>
        <v/>
      </c>
      <c r="J183" s="36">
        <f>IF(D183="","",VLOOKUP(D183,'produto-estoque-total-7'!A:AB,19,0))</f>
        <v/>
      </c>
      <c r="K183" s="1">
        <f>IF(D183="","",VLOOKUP(D183,'produto-estoque-total-7'!A:AB,20,0))</f>
        <v/>
      </c>
      <c r="L183" s="36">
        <f>IF(D183="","",VLOOKUP(D183,'produto-estoque-total-7'!A:AB,17,0))</f>
        <v/>
      </c>
      <c r="M183" s="1">
        <f>IF(D183="","",VLOOKUP(D183,'produto-estoque-total-7'!A:AB,18,0))</f>
        <v/>
      </c>
      <c r="N183" s="36">
        <f>IF(D183="","",VLOOKUP(D183,'produto-estoque-total-7'!A:AB,21,0))</f>
        <v/>
      </c>
      <c r="O183" s="1">
        <f>IF(D183="","",VLOOKUP(D183,'produto-estoque-total-7'!A:AB,22,0))</f>
        <v/>
      </c>
      <c r="P183" s="36">
        <f>IF(D183="","",VLOOKUP(D183,'produto-estoque-total-7'!A:AB,23,0))</f>
        <v/>
      </c>
      <c r="Q183" s="1">
        <f>IF(D183="","",VLOOKUP(D183,'produto-estoque-total-7'!A:AB,24,0))</f>
        <v/>
      </c>
      <c r="R183" s="38">
        <f>IFERROR(IF(D183="","",VLOOKUP(D183,'produto-venda-7'!B:N,13,0)),"C")</f>
        <v/>
      </c>
      <c r="S183" s="39">
        <f>IF(D183="","",VLOOKUP(D183,'produto-estoque-total-7'!A:AB,6,0))</f>
        <v/>
      </c>
      <c r="T183" s="39">
        <f>IF(D183="","",VLOOKUP(D183,'produto-estoque-total-7'!A:AB,5,0))</f>
        <v/>
      </c>
      <c r="U183" s="40">
        <f>IF(D183="","",VLOOKUP(D183,'produto-estoque-total-7'!A:AB,11,0))</f>
        <v/>
      </c>
      <c r="V183" s="41">
        <f>IF(D183="","",IFERROR(VLOOKUP(D183,'produto-entrada-7'!A:M,10,0),0))</f>
        <v/>
      </c>
      <c r="W183" s="42" t="n"/>
      <c r="X183" s="39">
        <f>IF(D183="","",VLOOKUP(D183,'produto-estoque-total-7'!A:AB,8,0))</f>
        <v/>
      </c>
      <c r="Y183" s="39">
        <f>IF(D183="","",VLOOKUP(D183,'produto-estoque-total-7'!A:AB,9,0))</f>
        <v/>
      </c>
      <c r="Z183" s="39">
        <f>IF(D183="","",VLOOKUP(D183,'produto-estoque-total-7'!A:AB,10,0))</f>
        <v/>
      </c>
      <c r="AA183" s="39">
        <f>IFERROR(IF(D183="","",VLOOKUP(D183,'produto-venda-7'!B:N,4,0)),0)</f>
        <v/>
      </c>
      <c r="AB183" s="39">
        <f>IFERROR(IF(D183="","",VLOOKUP(D183,'produto-venda-7'!B:N,5,0)),0)</f>
        <v/>
      </c>
      <c r="AC183" s="39">
        <f>IF(D183="","",IFERROR(AA183/90,0))</f>
        <v/>
      </c>
      <c r="AD183" s="36">
        <f>IF(D183="","",IFERROR(VLOOKUP(D183,'produto-entrada-7'!A:M,4,0),0))</f>
        <v/>
      </c>
      <c r="AE183" s="36">
        <f>IFERROR(IF(D183="","",VLOOKUP(D183,'produto-venda-7'!B:N,10,0)),0)</f>
        <v/>
      </c>
      <c r="AF183" s="36">
        <f>IF(D183="","",IFERROR(VLOOKUP(D183,'produto-entrada-7'!A:M,11,0),0))</f>
        <v/>
      </c>
      <c r="AG183" s="1">
        <f>IF(D183="","",IFERROR(VLOOKUP(D183,'produto-entrada-7'!A:M,12,0),0))</f>
        <v/>
      </c>
      <c r="AH183" s="1">
        <f>IF(D183="","",IFERROR(VLOOKUP(D183,'produto-entrada-7'!A:M,13,0),0))</f>
        <v/>
      </c>
      <c r="AI183" s="36">
        <f>IFERROR(IF(D183="","",VLOOKUP(D183,'produto-venda-7'!B:N,11,0)),0)</f>
        <v/>
      </c>
      <c r="AJ183" s="43">
        <f>IF(D183="","",IFERROR(AI183*AB183,0))</f>
        <v/>
      </c>
      <c r="AK183" s="44">
        <f>IFERROR(IF(D183="","",VLOOKUP(F183,'ANALISE FORNECEDOR'!$A:$I,8,0)),"")</f>
        <v/>
      </c>
      <c r="AL183" s="44">
        <f>IF(D183="","",AVERAGE(AM183,AK183))</f>
        <v/>
      </c>
      <c r="AM183" s="44">
        <f>IFERROR(IF(D183="","",VLOOKUP(F183,'ANALISE FORNECEDOR'!$A:$I,9,0)),"")</f>
        <v/>
      </c>
      <c r="AN183" s="45">
        <f>IF(D183="","",IF(Y183&gt;12,AI183*(U183+Y183),AI183*U183))</f>
        <v/>
      </c>
      <c r="AO183" s="45">
        <f>IF(D183="","",IF(Y183&gt;12,AI183*(U183+V183+Y183),AI183*(U183+V183)))</f>
        <v/>
      </c>
      <c r="AP183" s="46">
        <f>IF(D183="","",IF(Y183&gt;12,AG183*(U183+Y183),AG183*U183))</f>
        <v/>
      </c>
      <c r="AQ183" s="46">
        <f>IF(D183="","",IF(Y183&gt;12,AG183*(U183+V183+Y183),AG183*(U183+V183)))</f>
        <v/>
      </c>
      <c r="AR183" s="46">
        <f>IF(D183="","",IF(OR(R183="A",R183="AA",R183="AAA"),AP183,0))</f>
        <v/>
      </c>
      <c r="AS183" s="46">
        <f>IF(D183="","",IF(R183="B",AP183,0))</f>
        <v/>
      </c>
      <c r="AT183" s="46">
        <f>IF(D183="","",IF(R183="C",AP183,0))</f>
        <v/>
      </c>
      <c r="AU183" s="47">
        <f>IF(D183="","",IFERROR(AN183/AJ183,0))</f>
        <v/>
      </c>
      <c r="AV183" s="47">
        <f>IF(D183="","",IFERROR(((AO183)/AJ183),0))</f>
        <v/>
      </c>
      <c r="AW183" s="48">
        <f>IF(D183="","",IF(OR(S183="S",NOT(AND(ISNUMBER(AC183),ISNUMBER(AL183),AC183*AL183&gt;=0))),0,AC183*AL183))</f>
        <v/>
      </c>
      <c r="AX183" s="49">
        <f>IFERROR(IF(D183="","",AW183*AG183),0)</f>
        <v/>
      </c>
      <c r="AY183" s="48">
        <f>IF(D183="","",IF(OR(S183="S",NOT(AND(ISNUMBER(AC183),ISNUMBER(AK183),AC183*AK183&gt;=0))),0,AC183*AK183))</f>
        <v/>
      </c>
      <c r="AZ183" s="48">
        <f>IFERROR(IF(D183="","",IF(AY183=0,0,IF(((AY183)-(U183+Y183))&lt;0,0,(AY183)-U183))),0)</f>
        <v/>
      </c>
      <c r="BA183" s="49">
        <f>IF(D183="","",AZ183*AG183)</f>
        <v/>
      </c>
      <c r="BB183" s="49">
        <f>IF(D183="","",IF(OR(R183="A",R183="AA",R183="AAA"),BA183,0))</f>
        <v/>
      </c>
      <c r="BC183" s="49">
        <f>IF(D183="","",IF(R183="B",BA183,0))</f>
        <v/>
      </c>
      <c r="BD183" s="49">
        <f>IF(D183="","",IF(R183="B",BA183,0))</f>
        <v/>
      </c>
      <c r="BE183" s="49">
        <f>IF(D183="","",IF(S183="S",
1,
IF(AC183=0,
1,
IF(
IFERROR(((U183+Y183)*AG183)/((AC183*AK183)*AG183),0)&lt;0,
0,
IF(
IFERROR(((U183+Y183)*AG183)/((AC183*AK183)*AG183),0)&gt;1,
1,
IFERROR(((U183+Y183)*AG183)/((AC183*AK183)*AG183),0)
)
)
)
))</f>
        <v/>
      </c>
      <c r="BF183" s="49">
        <f>IF(D183="","",IF(S183="S",
1,
IF(AC183=0,
1,
IF(
IFERROR(((U183+V183+Y183)*AG183)/((AC183*AK183)*AG183),0)&lt;0,
0,
IF(
IFERROR(((U183+V183+Y183)*AG183)/((AC183*AK183)*AG183),0)&gt;1,
1,
IFERROR(((U183+V183+Y183)*AG183)/((AC183*AK183)*AG183),0)
)
)
)
))</f>
        <v/>
      </c>
      <c r="BG183" s="50">
        <f>IF(D183="","",IF(S183="S",0,IF(AND(ISNUMBER(AC183),ISNUMBER(AM183)),IF(OR(AC183*AM183&lt;0,ISERR(AC183*AM183)),0,AC183*AM183),0)))</f>
        <v/>
      </c>
      <c r="BH183" s="50">
        <f>IF(D183="","",IF(BY183&gt;TODAY()-60,0,IF(Y183&gt;12,MAX(0,(U183+Y183)-BG183),MAX(0,U183-BG183))))</f>
        <v/>
      </c>
      <c r="BI183" s="51">
        <f>IF(D183="","",BH183*AG183)</f>
        <v/>
      </c>
      <c r="BJ183" s="51">
        <f>IF(D183="","",IF(OR(R183="A",R183="AA",R183="AAA"),BI183,0))</f>
        <v/>
      </c>
      <c r="BK183" s="51">
        <f>IF(D183="","",IF(R183="B",BI183,0))</f>
        <v/>
      </c>
      <c r="BL183" s="51">
        <f>IF(D183="","",IF(R183="C",BI183,0))</f>
        <v/>
      </c>
      <c r="BM183" s="51">
        <f>IF(D183="","",IFERROR(MAX(0,MIN(BI183/AP183,1)),0))</f>
        <v/>
      </c>
      <c r="BN183" s="52">
        <f>IF(D183="","",AB183*AG183)</f>
        <v/>
      </c>
      <c r="BO183" s="52">
        <f>IF(D183="","",(U183+V183+X183)*AG183)</f>
        <v/>
      </c>
      <c r="BP183" s="52">
        <f>IF(D183="","",(AB183*3)*AG183)</f>
        <v/>
      </c>
      <c r="BQ183" s="52">
        <f>IF(D183="","",IF(BO183-BP183&gt;0,0,BO183-BP183))</f>
        <v/>
      </c>
      <c r="BR183" s="52">
        <f>IF(D183="","",IF(BO183-BP183-BN183&gt;0,0,BO183-BP183-BN183))</f>
        <v/>
      </c>
      <c r="BS183" s="53">
        <f>IF(D183="","",IFERROR(AB183*AI183,0))</f>
        <v/>
      </c>
      <c r="BT183" s="53">
        <f>IF(D183="","",IFERROR(IF(X183&gt;12, AI183*(U183+V183+X183), AI183*(U183+V183)),0))</f>
        <v/>
      </c>
      <c r="BU183" s="53">
        <f>IF(D183="","",IFERROR(((AB183*3)*AI183),0))</f>
        <v/>
      </c>
      <c r="BV183" s="53">
        <f>IF(D183="","",IF(BT183-BU183&gt;0,0,BT183-BU183))</f>
        <v/>
      </c>
      <c r="BW183" s="53">
        <f>IF(D183="","",IF(BT183-BU183-BS183&gt;0,0,BT183-BU183-BS183))</f>
        <v/>
      </c>
      <c r="BX183" s="36">
        <f>IF(D183="","",IFERROR(VLOOKUP(D183,'produto-entrada-7'!A:M,3,0),"SEM PEDIDO"))</f>
        <v/>
      </c>
      <c r="BY183" s="36">
        <f>IF(D183="","",VLOOKUP(D183,'produto-estoque-total-7'!A:AB,25,0))</f>
        <v/>
      </c>
      <c r="BZ183" s="36">
        <f>IF(D183="","",IFERROR(VLOOKUP(D183,'produto-estoque-total-7'!A:AB,26,0)/100,0))</f>
        <v/>
      </c>
      <c r="CA183" s="36">
        <f>IF(D183="","",IFERROR(VLOOKUP(D183,'produto-estoque-total-7'!A:AB,27,0)/100,0))</f>
        <v/>
      </c>
      <c r="CB183" s="41">
        <f>IF(D183="","",V183*AF183)</f>
        <v/>
      </c>
      <c r="CC183" s="41">
        <f>IF(D183="","",V183*AI183)</f>
        <v/>
      </c>
      <c r="CD183" s="54">
        <f>IF(D183="","",VLOOKUP(D183,'produto-estoque-total-7'!A:AB,28,0))</f>
        <v/>
      </c>
    </row>
    <row r="184">
      <c r="A184" s="36">
        <f>IF(D184="","",VLOOKUP(D184,'produto-estoque-total-7'!A:AB,3,0))</f>
        <v/>
      </c>
      <c r="B184" s="1">
        <f>IF(D184="","",VLOOKUP(D184,'produto-estoque-total-7'!A:AB,12,0))</f>
        <v/>
      </c>
      <c r="C184" s="1">
        <f>IF(D184="","",VLOOKUP(D184,'produto-estoque-total-7'!A:AB,2,0))</f>
        <v/>
      </c>
      <c r="D184" s="37">
        <f>IFERROR(IF('produto-estoque-total-7'!A183="","",'produto-estoque-total-7'!A183),"")</f>
        <v/>
      </c>
      <c r="E184" s="1">
        <f>IF(D184="","",VLOOKUP(D184,'produto-estoque-total-7'!A:AB,4,0))</f>
        <v/>
      </c>
      <c r="F184" s="36">
        <f>IF(D184="","",VLOOKUP(D184,'produto-estoque-total-7'!A:AB,13,0))</f>
        <v/>
      </c>
      <c r="G184" s="1">
        <f>IF(F184="","",VLOOKUP(F184,'FORNECEDORES X COMPRADOR'!A:D,4,0))</f>
        <v/>
      </c>
      <c r="H184" s="1">
        <f>IF(F184="","",VLOOKUP(F184,'FORNECEDORES X COMPRADOR'!A:E,5,0))</f>
        <v/>
      </c>
      <c r="I184" s="36">
        <f>IF(D184="","",VLOOKUP(D184,'produto-estoque-total-7'!A:AB,15,0))</f>
        <v/>
      </c>
      <c r="J184" s="36">
        <f>IF(D184="","",VLOOKUP(D184,'produto-estoque-total-7'!A:AB,19,0))</f>
        <v/>
      </c>
      <c r="K184" s="1">
        <f>IF(D184="","",VLOOKUP(D184,'produto-estoque-total-7'!A:AB,20,0))</f>
        <v/>
      </c>
      <c r="L184" s="36">
        <f>IF(D184="","",VLOOKUP(D184,'produto-estoque-total-7'!A:AB,17,0))</f>
        <v/>
      </c>
      <c r="M184" s="1">
        <f>IF(D184="","",VLOOKUP(D184,'produto-estoque-total-7'!A:AB,18,0))</f>
        <v/>
      </c>
      <c r="N184" s="36">
        <f>IF(D184="","",VLOOKUP(D184,'produto-estoque-total-7'!A:AB,21,0))</f>
        <v/>
      </c>
      <c r="O184" s="1">
        <f>IF(D184="","",VLOOKUP(D184,'produto-estoque-total-7'!A:AB,22,0))</f>
        <v/>
      </c>
      <c r="P184" s="36">
        <f>IF(D184="","",VLOOKUP(D184,'produto-estoque-total-7'!A:AB,23,0))</f>
        <v/>
      </c>
      <c r="Q184" s="1">
        <f>IF(D184="","",VLOOKUP(D184,'produto-estoque-total-7'!A:AB,24,0))</f>
        <v/>
      </c>
      <c r="R184" s="38">
        <f>IFERROR(IF(D184="","",VLOOKUP(D184,'produto-venda-7'!B:N,13,0)),"C")</f>
        <v/>
      </c>
      <c r="S184" s="39">
        <f>IF(D184="","",VLOOKUP(D184,'produto-estoque-total-7'!A:AB,6,0))</f>
        <v/>
      </c>
      <c r="T184" s="39">
        <f>IF(D184="","",VLOOKUP(D184,'produto-estoque-total-7'!A:AB,5,0))</f>
        <v/>
      </c>
      <c r="U184" s="40">
        <f>IF(D184="","",VLOOKUP(D184,'produto-estoque-total-7'!A:AB,11,0))</f>
        <v/>
      </c>
      <c r="V184" s="41">
        <f>IF(D184="","",IFERROR(VLOOKUP(D184,'produto-entrada-7'!A:M,10,0),0))</f>
        <v/>
      </c>
      <c r="W184" s="42" t="n"/>
      <c r="X184" s="39">
        <f>IF(D184="","",VLOOKUP(D184,'produto-estoque-total-7'!A:AB,8,0))</f>
        <v/>
      </c>
      <c r="Y184" s="39">
        <f>IF(D184="","",VLOOKUP(D184,'produto-estoque-total-7'!A:AB,9,0))</f>
        <v/>
      </c>
      <c r="Z184" s="39">
        <f>IF(D184="","",VLOOKUP(D184,'produto-estoque-total-7'!A:AB,10,0))</f>
        <v/>
      </c>
      <c r="AA184" s="39">
        <f>IFERROR(IF(D184="","",VLOOKUP(D184,'produto-venda-7'!B:N,4,0)),0)</f>
        <v/>
      </c>
      <c r="AB184" s="39">
        <f>IFERROR(IF(D184="","",VLOOKUP(D184,'produto-venda-7'!B:N,5,0)),0)</f>
        <v/>
      </c>
      <c r="AC184" s="39">
        <f>IF(D184="","",IFERROR(AA184/90,0))</f>
        <v/>
      </c>
      <c r="AD184" s="36">
        <f>IF(D184="","",IFERROR(VLOOKUP(D184,'produto-entrada-7'!A:M,4,0),0))</f>
        <v/>
      </c>
      <c r="AE184" s="36">
        <f>IFERROR(IF(D184="","",VLOOKUP(D184,'produto-venda-7'!B:N,10,0)),0)</f>
        <v/>
      </c>
      <c r="AF184" s="36">
        <f>IF(D184="","",IFERROR(VLOOKUP(D184,'produto-entrada-7'!A:M,11,0),0))</f>
        <v/>
      </c>
      <c r="AG184" s="1">
        <f>IF(D184="","",IFERROR(VLOOKUP(D184,'produto-entrada-7'!A:M,12,0),0))</f>
        <v/>
      </c>
      <c r="AH184" s="1">
        <f>IF(D184="","",IFERROR(VLOOKUP(D184,'produto-entrada-7'!A:M,13,0),0))</f>
        <v/>
      </c>
      <c r="AI184" s="36">
        <f>IFERROR(IF(D184="","",VLOOKUP(D184,'produto-venda-7'!B:N,11,0)),0)</f>
        <v/>
      </c>
      <c r="AJ184" s="43">
        <f>IF(D184="","",IFERROR(AI184*AB184,0))</f>
        <v/>
      </c>
      <c r="AK184" s="44">
        <f>IFERROR(IF(D184="","",VLOOKUP(F184,'ANALISE FORNECEDOR'!$A:$I,8,0)),"")</f>
        <v/>
      </c>
      <c r="AL184" s="44">
        <f>IF(D184="","",AVERAGE(AM184,AK184))</f>
        <v/>
      </c>
      <c r="AM184" s="44">
        <f>IFERROR(IF(D184="","",VLOOKUP(F184,'ANALISE FORNECEDOR'!$A:$I,9,0)),"")</f>
        <v/>
      </c>
      <c r="AN184" s="45">
        <f>IF(D184="","",IF(Y184&gt;12,AI184*(U184+Y184),AI184*U184))</f>
        <v/>
      </c>
      <c r="AO184" s="45">
        <f>IF(D184="","",IF(Y184&gt;12,AI184*(U184+V184+Y184),AI184*(U184+V184)))</f>
        <v/>
      </c>
      <c r="AP184" s="46">
        <f>IF(D184="","",IF(Y184&gt;12,AG184*(U184+Y184),AG184*U184))</f>
        <v/>
      </c>
      <c r="AQ184" s="46">
        <f>IF(D184="","",IF(Y184&gt;12,AG184*(U184+V184+Y184),AG184*(U184+V184)))</f>
        <v/>
      </c>
      <c r="AR184" s="46">
        <f>IF(D184="","",IF(OR(R184="A",R184="AA",R184="AAA"),AP184,0))</f>
        <v/>
      </c>
      <c r="AS184" s="46">
        <f>IF(D184="","",IF(R184="B",AP184,0))</f>
        <v/>
      </c>
      <c r="AT184" s="46">
        <f>IF(D184="","",IF(R184="C",AP184,0))</f>
        <v/>
      </c>
      <c r="AU184" s="47">
        <f>IF(D184="","",IFERROR(AN184/AJ184,0))</f>
        <v/>
      </c>
      <c r="AV184" s="47">
        <f>IF(D184="","",IFERROR(((AO184)/AJ184),0))</f>
        <v/>
      </c>
      <c r="AW184" s="48">
        <f>IF(D184="","",IF(OR(S184="S",NOT(AND(ISNUMBER(AC184),ISNUMBER(AL184),AC184*AL184&gt;=0))),0,AC184*AL184))</f>
        <v/>
      </c>
      <c r="AX184" s="49">
        <f>IFERROR(IF(D184="","",AW184*AG184),0)</f>
        <v/>
      </c>
      <c r="AY184" s="48">
        <f>IF(D184="","",IF(OR(S184="S",NOT(AND(ISNUMBER(AC184),ISNUMBER(AK184),AC184*AK184&gt;=0))),0,AC184*AK184))</f>
        <v/>
      </c>
      <c r="AZ184" s="48">
        <f>IFERROR(IF(D184="","",IF(AY184=0,0,IF(((AY184)-(U184+Y184))&lt;0,0,(AY184)-U184))),0)</f>
        <v/>
      </c>
      <c r="BA184" s="49">
        <f>IF(D184="","",AZ184*AG184)</f>
        <v/>
      </c>
      <c r="BB184" s="49">
        <f>IF(D184="","",IF(OR(R184="A",R184="AA",R184="AAA"),BA184,0))</f>
        <v/>
      </c>
      <c r="BC184" s="49">
        <f>IF(D184="","",IF(R184="B",BA184,0))</f>
        <v/>
      </c>
      <c r="BD184" s="49">
        <f>IF(D184="","",IF(R184="B",BA184,0))</f>
        <v/>
      </c>
      <c r="BE184" s="49">
        <f>IF(D184="","",IF(S184="S",
1,
IF(AC184=0,
1,
IF(
IFERROR(((U184+Y184)*AG184)/((AC184*AK184)*AG184),0)&lt;0,
0,
IF(
IFERROR(((U184+Y184)*AG184)/((AC184*AK184)*AG184),0)&gt;1,
1,
IFERROR(((U184+Y184)*AG184)/((AC184*AK184)*AG184),0)
)
)
)
))</f>
        <v/>
      </c>
      <c r="BF184" s="49">
        <f>IF(D184="","",IF(S184="S",
1,
IF(AC184=0,
1,
IF(
IFERROR(((U184+V184+Y184)*AG184)/((AC184*AK184)*AG184),0)&lt;0,
0,
IF(
IFERROR(((U184+V184+Y184)*AG184)/((AC184*AK184)*AG184),0)&gt;1,
1,
IFERROR(((U184+V184+Y184)*AG184)/((AC184*AK184)*AG184),0)
)
)
)
))</f>
        <v/>
      </c>
      <c r="BG184" s="50">
        <f>IF(D184="","",IF(S184="S",0,IF(AND(ISNUMBER(AC184),ISNUMBER(AM184)),IF(OR(AC184*AM184&lt;0,ISERR(AC184*AM184)),0,AC184*AM184),0)))</f>
        <v/>
      </c>
      <c r="BH184" s="50">
        <f>IF(D184="","",IF(BY184&gt;TODAY()-60,0,IF(Y184&gt;12,MAX(0,(U184+Y184)-BG184),MAX(0,U184-BG184))))</f>
        <v/>
      </c>
      <c r="BI184" s="51">
        <f>IF(D184="","",BH184*AG184)</f>
        <v/>
      </c>
      <c r="BJ184" s="51">
        <f>IF(D184="","",IF(OR(R184="A",R184="AA",R184="AAA"),BI184,0))</f>
        <v/>
      </c>
      <c r="BK184" s="51">
        <f>IF(D184="","",IF(R184="B",BI184,0))</f>
        <v/>
      </c>
      <c r="BL184" s="51">
        <f>IF(D184="","",IF(R184="C",BI184,0))</f>
        <v/>
      </c>
      <c r="BM184" s="51">
        <f>IF(D184="","",IFERROR(MAX(0,MIN(BI184/AP184,1)),0))</f>
        <v/>
      </c>
      <c r="BN184" s="52">
        <f>IF(D184="","",AB184*AG184)</f>
        <v/>
      </c>
      <c r="BO184" s="52">
        <f>IF(D184="","",(U184+V184+X184)*AG184)</f>
        <v/>
      </c>
      <c r="BP184" s="52">
        <f>IF(D184="","",(AB184*3)*AG184)</f>
        <v/>
      </c>
      <c r="BQ184" s="52">
        <f>IF(D184="","",IF(BO184-BP184&gt;0,0,BO184-BP184))</f>
        <v/>
      </c>
      <c r="BR184" s="52">
        <f>IF(D184="","",IF(BO184-BP184-BN184&gt;0,0,BO184-BP184-BN184))</f>
        <v/>
      </c>
      <c r="BS184" s="53">
        <f>IF(D184="","",IFERROR(AB184*AI184,0))</f>
        <v/>
      </c>
      <c r="BT184" s="53">
        <f>IF(D184="","",IFERROR(IF(X184&gt;12, AI184*(U184+V184+X184), AI184*(U184+V184)),0))</f>
        <v/>
      </c>
      <c r="BU184" s="53">
        <f>IF(D184="","",IFERROR(((AB184*3)*AI184),0))</f>
        <v/>
      </c>
      <c r="BV184" s="53">
        <f>IF(D184="","",IF(BT184-BU184&gt;0,0,BT184-BU184))</f>
        <v/>
      </c>
      <c r="BW184" s="53">
        <f>IF(D184="","",IF(BT184-BU184-BS184&gt;0,0,BT184-BU184-BS184))</f>
        <v/>
      </c>
      <c r="BX184" s="36">
        <f>IF(D184="","",IFERROR(VLOOKUP(D184,'produto-entrada-7'!A:M,3,0),"SEM PEDIDO"))</f>
        <v/>
      </c>
      <c r="BY184" s="36">
        <f>IF(D184="","",VLOOKUP(D184,'produto-estoque-total-7'!A:AB,25,0))</f>
        <v/>
      </c>
      <c r="BZ184" s="36">
        <f>IF(D184="","",IFERROR(VLOOKUP(D184,'produto-estoque-total-7'!A:AB,26,0)/100,0))</f>
        <v/>
      </c>
      <c r="CA184" s="36">
        <f>IF(D184="","",IFERROR(VLOOKUP(D184,'produto-estoque-total-7'!A:AB,27,0)/100,0))</f>
        <v/>
      </c>
      <c r="CB184" s="41">
        <f>IF(D184="","",V184*AF184)</f>
        <v/>
      </c>
      <c r="CC184" s="41">
        <f>IF(D184="","",V184*AI184)</f>
        <v/>
      </c>
      <c r="CD184" s="54">
        <f>IF(D184="","",VLOOKUP(D184,'produto-estoque-total-7'!A:AB,28,0))</f>
        <v/>
      </c>
    </row>
    <row r="185">
      <c r="A185" s="36">
        <f>IF(D185="","",VLOOKUP(D185,'produto-estoque-total-7'!A:AB,3,0))</f>
        <v/>
      </c>
      <c r="B185" s="1">
        <f>IF(D185="","",VLOOKUP(D185,'produto-estoque-total-7'!A:AB,12,0))</f>
        <v/>
      </c>
      <c r="C185" s="1">
        <f>IF(D185="","",VLOOKUP(D185,'produto-estoque-total-7'!A:AB,2,0))</f>
        <v/>
      </c>
      <c r="D185" s="37">
        <f>IFERROR(IF('produto-estoque-total-7'!A184="","",'produto-estoque-total-7'!A184),"")</f>
        <v/>
      </c>
      <c r="E185" s="1">
        <f>IF(D185="","",VLOOKUP(D185,'produto-estoque-total-7'!A:AB,4,0))</f>
        <v/>
      </c>
      <c r="F185" s="36">
        <f>IF(D185="","",VLOOKUP(D185,'produto-estoque-total-7'!A:AB,13,0))</f>
        <v/>
      </c>
      <c r="G185" s="1">
        <f>IF(F185="","",VLOOKUP(F185,'FORNECEDORES X COMPRADOR'!A:D,4,0))</f>
        <v/>
      </c>
      <c r="H185" s="1">
        <f>IF(F185="","",VLOOKUP(F185,'FORNECEDORES X COMPRADOR'!A:E,5,0))</f>
        <v/>
      </c>
      <c r="I185" s="36">
        <f>IF(D185="","",VLOOKUP(D185,'produto-estoque-total-7'!A:AB,15,0))</f>
        <v/>
      </c>
      <c r="J185" s="36">
        <f>IF(D185="","",VLOOKUP(D185,'produto-estoque-total-7'!A:AB,19,0))</f>
        <v/>
      </c>
      <c r="K185" s="1">
        <f>IF(D185="","",VLOOKUP(D185,'produto-estoque-total-7'!A:AB,20,0))</f>
        <v/>
      </c>
      <c r="L185" s="36">
        <f>IF(D185="","",VLOOKUP(D185,'produto-estoque-total-7'!A:AB,17,0))</f>
        <v/>
      </c>
      <c r="M185" s="1">
        <f>IF(D185="","",VLOOKUP(D185,'produto-estoque-total-7'!A:AB,18,0))</f>
        <v/>
      </c>
      <c r="N185" s="36">
        <f>IF(D185="","",VLOOKUP(D185,'produto-estoque-total-7'!A:AB,21,0))</f>
        <v/>
      </c>
      <c r="O185" s="1">
        <f>IF(D185="","",VLOOKUP(D185,'produto-estoque-total-7'!A:AB,22,0))</f>
        <v/>
      </c>
      <c r="P185" s="36">
        <f>IF(D185="","",VLOOKUP(D185,'produto-estoque-total-7'!A:AB,23,0))</f>
        <v/>
      </c>
      <c r="Q185" s="1">
        <f>IF(D185="","",VLOOKUP(D185,'produto-estoque-total-7'!A:AB,24,0))</f>
        <v/>
      </c>
      <c r="R185" s="38">
        <f>IFERROR(IF(D185="","",VLOOKUP(D185,'produto-venda-7'!B:N,13,0)),"C")</f>
        <v/>
      </c>
      <c r="S185" s="39">
        <f>IF(D185="","",VLOOKUP(D185,'produto-estoque-total-7'!A:AB,6,0))</f>
        <v/>
      </c>
      <c r="T185" s="39">
        <f>IF(D185="","",VLOOKUP(D185,'produto-estoque-total-7'!A:AB,5,0))</f>
        <v/>
      </c>
      <c r="U185" s="40">
        <f>IF(D185="","",VLOOKUP(D185,'produto-estoque-total-7'!A:AB,11,0))</f>
        <v/>
      </c>
      <c r="V185" s="41">
        <f>IF(D185="","",IFERROR(VLOOKUP(D185,'produto-entrada-7'!A:M,10,0),0))</f>
        <v/>
      </c>
      <c r="W185" s="42" t="n"/>
      <c r="X185" s="39">
        <f>IF(D185="","",VLOOKUP(D185,'produto-estoque-total-7'!A:AB,8,0))</f>
        <v/>
      </c>
      <c r="Y185" s="39">
        <f>IF(D185="","",VLOOKUP(D185,'produto-estoque-total-7'!A:AB,9,0))</f>
        <v/>
      </c>
      <c r="Z185" s="39">
        <f>IF(D185="","",VLOOKUP(D185,'produto-estoque-total-7'!A:AB,10,0))</f>
        <v/>
      </c>
      <c r="AA185" s="39">
        <f>IFERROR(IF(D185="","",VLOOKUP(D185,'produto-venda-7'!B:N,4,0)),0)</f>
        <v/>
      </c>
      <c r="AB185" s="39">
        <f>IFERROR(IF(D185="","",VLOOKUP(D185,'produto-venda-7'!B:N,5,0)),0)</f>
        <v/>
      </c>
      <c r="AC185" s="39">
        <f>IF(D185="","",IFERROR(AA185/90,0))</f>
        <v/>
      </c>
      <c r="AD185" s="36">
        <f>IF(D185="","",IFERROR(VLOOKUP(D185,'produto-entrada-7'!A:M,4,0),0))</f>
        <v/>
      </c>
      <c r="AE185" s="36">
        <f>IFERROR(IF(D185="","",VLOOKUP(D185,'produto-venda-7'!B:N,10,0)),0)</f>
        <v/>
      </c>
      <c r="AF185" s="36">
        <f>IF(D185="","",IFERROR(VLOOKUP(D185,'produto-entrada-7'!A:M,11,0),0))</f>
        <v/>
      </c>
      <c r="AG185" s="1">
        <f>IF(D185="","",IFERROR(VLOOKUP(D185,'produto-entrada-7'!A:M,12,0),0))</f>
        <v/>
      </c>
      <c r="AH185" s="1">
        <f>IF(D185="","",IFERROR(VLOOKUP(D185,'produto-entrada-7'!A:M,13,0),0))</f>
        <v/>
      </c>
      <c r="AI185" s="36">
        <f>IFERROR(IF(D185="","",VLOOKUP(D185,'produto-venda-7'!B:N,11,0)),0)</f>
        <v/>
      </c>
      <c r="AJ185" s="43">
        <f>IF(D185="","",IFERROR(AI185*AB185,0))</f>
        <v/>
      </c>
      <c r="AK185" s="44">
        <f>IFERROR(IF(D185="","",VLOOKUP(F185,'ANALISE FORNECEDOR'!$A:$I,8,0)),"")</f>
        <v/>
      </c>
      <c r="AL185" s="44">
        <f>IF(D185="","",AVERAGE(AM185,AK185))</f>
        <v/>
      </c>
      <c r="AM185" s="44">
        <f>IFERROR(IF(D185="","",VLOOKUP(F185,'ANALISE FORNECEDOR'!$A:$I,9,0)),"")</f>
        <v/>
      </c>
      <c r="AN185" s="45">
        <f>IF(D185="","",IF(Y185&gt;12,AI185*(U185+Y185),AI185*U185))</f>
        <v/>
      </c>
      <c r="AO185" s="45">
        <f>IF(D185="","",IF(Y185&gt;12,AI185*(U185+V185+Y185),AI185*(U185+V185)))</f>
        <v/>
      </c>
      <c r="AP185" s="46">
        <f>IF(D185="","",IF(Y185&gt;12,AG185*(U185+Y185),AG185*U185))</f>
        <v/>
      </c>
      <c r="AQ185" s="46">
        <f>IF(D185="","",IF(Y185&gt;12,AG185*(U185+V185+Y185),AG185*(U185+V185)))</f>
        <v/>
      </c>
      <c r="AR185" s="46">
        <f>IF(D185="","",IF(OR(R185="A",R185="AA",R185="AAA"),AP185,0))</f>
        <v/>
      </c>
      <c r="AS185" s="46">
        <f>IF(D185="","",IF(R185="B",AP185,0))</f>
        <v/>
      </c>
      <c r="AT185" s="46">
        <f>IF(D185="","",IF(R185="C",AP185,0))</f>
        <v/>
      </c>
      <c r="AU185" s="47">
        <f>IF(D185="","",IFERROR(AN185/AJ185,0))</f>
        <v/>
      </c>
      <c r="AV185" s="47">
        <f>IF(D185="","",IFERROR(((AO185)/AJ185),0))</f>
        <v/>
      </c>
      <c r="AW185" s="48">
        <f>IF(D185="","",IF(OR(S185="S",NOT(AND(ISNUMBER(AC185),ISNUMBER(AL185),AC185*AL185&gt;=0))),0,AC185*AL185))</f>
        <v/>
      </c>
      <c r="AX185" s="49">
        <f>IFERROR(IF(D185="","",AW185*AG185),0)</f>
        <v/>
      </c>
      <c r="AY185" s="48">
        <f>IF(D185="","",IF(OR(S185="S",NOT(AND(ISNUMBER(AC185),ISNUMBER(AK185),AC185*AK185&gt;=0))),0,AC185*AK185))</f>
        <v/>
      </c>
      <c r="AZ185" s="48">
        <f>IFERROR(IF(D185="","",IF(AY185=0,0,IF(((AY185)-(U185+Y185))&lt;0,0,(AY185)-U185))),0)</f>
        <v/>
      </c>
      <c r="BA185" s="49">
        <f>IF(D185="","",AZ185*AG185)</f>
        <v/>
      </c>
      <c r="BB185" s="49">
        <f>IF(D185="","",IF(OR(R185="A",R185="AA",R185="AAA"),BA185,0))</f>
        <v/>
      </c>
      <c r="BC185" s="49">
        <f>IF(D185="","",IF(R185="B",BA185,0))</f>
        <v/>
      </c>
      <c r="BD185" s="49">
        <f>IF(D185="","",IF(R185="B",BA185,0))</f>
        <v/>
      </c>
      <c r="BE185" s="49">
        <f>IF(D185="","",IF(S185="S",
1,
IF(AC185=0,
1,
IF(
IFERROR(((U185+Y185)*AG185)/((AC185*AK185)*AG185),0)&lt;0,
0,
IF(
IFERROR(((U185+Y185)*AG185)/((AC185*AK185)*AG185),0)&gt;1,
1,
IFERROR(((U185+Y185)*AG185)/((AC185*AK185)*AG185),0)
)
)
)
))</f>
        <v/>
      </c>
      <c r="BF185" s="49">
        <f>IF(D185="","",IF(S185="S",
1,
IF(AC185=0,
1,
IF(
IFERROR(((U185+V185+Y185)*AG185)/((AC185*AK185)*AG185),0)&lt;0,
0,
IF(
IFERROR(((U185+V185+Y185)*AG185)/((AC185*AK185)*AG185),0)&gt;1,
1,
IFERROR(((U185+V185+Y185)*AG185)/((AC185*AK185)*AG185),0)
)
)
)
))</f>
        <v/>
      </c>
      <c r="BG185" s="50">
        <f>IF(D185="","",IF(S185="S",0,IF(AND(ISNUMBER(AC185),ISNUMBER(AM185)),IF(OR(AC185*AM185&lt;0,ISERR(AC185*AM185)),0,AC185*AM185),0)))</f>
        <v/>
      </c>
      <c r="BH185" s="50">
        <f>IF(D185="","",IF(BY185&gt;TODAY()-60,0,IF(Y185&gt;12,MAX(0,(U185+Y185)-BG185),MAX(0,U185-BG185))))</f>
        <v/>
      </c>
      <c r="BI185" s="51">
        <f>IF(D185="","",BH185*AG185)</f>
        <v/>
      </c>
      <c r="BJ185" s="51">
        <f>IF(D185="","",IF(OR(R185="A",R185="AA",R185="AAA"),BI185,0))</f>
        <v/>
      </c>
      <c r="BK185" s="51">
        <f>IF(D185="","",IF(R185="B",BI185,0))</f>
        <v/>
      </c>
      <c r="BL185" s="51">
        <f>IF(D185="","",IF(R185="C",BI185,0))</f>
        <v/>
      </c>
      <c r="BM185" s="51">
        <f>IF(D185="","",IFERROR(MAX(0,MIN(BI185/AP185,1)),0))</f>
        <v/>
      </c>
      <c r="BN185" s="52">
        <f>IF(D185="","",AB185*AG185)</f>
        <v/>
      </c>
      <c r="BO185" s="52">
        <f>IF(D185="","",(U185+V185+X185)*AG185)</f>
        <v/>
      </c>
      <c r="BP185" s="52">
        <f>IF(D185="","",(AB185*3)*AG185)</f>
        <v/>
      </c>
      <c r="BQ185" s="52">
        <f>IF(D185="","",IF(BO185-BP185&gt;0,0,BO185-BP185))</f>
        <v/>
      </c>
      <c r="BR185" s="52">
        <f>IF(D185="","",IF(BO185-BP185-BN185&gt;0,0,BO185-BP185-BN185))</f>
        <v/>
      </c>
      <c r="BS185" s="53">
        <f>IF(D185="","",IFERROR(AB185*AI185,0))</f>
        <v/>
      </c>
      <c r="BT185" s="53">
        <f>IF(D185="","",IFERROR(IF(X185&gt;12, AI185*(U185+V185+X185), AI185*(U185+V185)),0))</f>
        <v/>
      </c>
      <c r="BU185" s="53">
        <f>IF(D185="","",IFERROR(((AB185*3)*AI185),0))</f>
        <v/>
      </c>
      <c r="BV185" s="53">
        <f>IF(D185="","",IF(BT185-BU185&gt;0,0,BT185-BU185))</f>
        <v/>
      </c>
      <c r="BW185" s="53">
        <f>IF(D185="","",IF(BT185-BU185-BS185&gt;0,0,BT185-BU185-BS185))</f>
        <v/>
      </c>
      <c r="BX185" s="36">
        <f>IF(D185="","",IFERROR(VLOOKUP(D185,'produto-entrada-7'!A:M,3,0),"SEM PEDIDO"))</f>
        <v/>
      </c>
      <c r="BY185" s="36">
        <f>IF(D185="","",VLOOKUP(D185,'produto-estoque-total-7'!A:AB,25,0))</f>
        <v/>
      </c>
      <c r="BZ185" s="36">
        <f>IF(D185="","",IFERROR(VLOOKUP(D185,'produto-estoque-total-7'!A:AB,26,0)/100,0))</f>
        <v/>
      </c>
      <c r="CA185" s="36">
        <f>IF(D185="","",IFERROR(VLOOKUP(D185,'produto-estoque-total-7'!A:AB,27,0)/100,0))</f>
        <v/>
      </c>
      <c r="CB185" s="41">
        <f>IF(D185="","",V185*AF185)</f>
        <v/>
      </c>
      <c r="CC185" s="41">
        <f>IF(D185="","",V185*AI185)</f>
        <v/>
      </c>
      <c r="CD185" s="54">
        <f>IF(D185="","",VLOOKUP(D185,'produto-estoque-total-7'!A:AB,28,0))</f>
        <v/>
      </c>
    </row>
    <row r="186">
      <c r="A186" s="36">
        <f>IF(D186="","",VLOOKUP(D186,'produto-estoque-total-7'!A:AB,3,0))</f>
        <v/>
      </c>
      <c r="B186" s="1">
        <f>IF(D186="","",VLOOKUP(D186,'produto-estoque-total-7'!A:AB,12,0))</f>
        <v/>
      </c>
      <c r="C186" s="1">
        <f>IF(D186="","",VLOOKUP(D186,'produto-estoque-total-7'!A:AB,2,0))</f>
        <v/>
      </c>
      <c r="D186" s="37">
        <f>IFERROR(IF('produto-estoque-total-7'!A185="","",'produto-estoque-total-7'!A185),"")</f>
        <v/>
      </c>
      <c r="E186" s="1">
        <f>IF(D186="","",VLOOKUP(D186,'produto-estoque-total-7'!A:AB,4,0))</f>
        <v/>
      </c>
      <c r="F186" s="36">
        <f>IF(D186="","",VLOOKUP(D186,'produto-estoque-total-7'!A:AB,13,0))</f>
        <v/>
      </c>
      <c r="G186" s="1">
        <f>IF(F186="","",VLOOKUP(F186,'FORNECEDORES X COMPRADOR'!A:D,4,0))</f>
        <v/>
      </c>
      <c r="H186" s="1">
        <f>IF(F186="","",VLOOKUP(F186,'FORNECEDORES X COMPRADOR'!A:E,5,0))</f>
        <v/>
      </c>
      <c r="I186" s="36">
        <f>IF(D186="","",VLOOKUP(D186,'produto-estoque-total-7'!A:AB,15,0))</f>
        <v/>
      </c>
      <c r="J186" s="36">
        <f>IF(D186="","",VLOOKUP(D186,'produto-estoque-total-7'!A:AB,19,0))</f>
        <v/>
      </c>
      <c r="K186" s="1">
        <f>IF(D186="","",VLOOKUP(D186,'produto-estoque-total-7'!A:AB,20,0))</f>
        <v/>
      </c>
      <c r="L186" s="36">
        <f>IF(D186="","",VLOOKUP(D186,'produto-estoque-total-7'!A:AB,17,0))</f>
        <v/>
      </c>
      <c r="M186" s="1">
        <f>IF(D186="","",VLOOKUP(D186,'produto-estoque-total-7'!A:AB,18,0))</f>
        <v/>
      </c>
      <c r="N186" s="36">
        <f>IF(D186="","",VLOOKUP(D186,'produto-estoque-total-7'!A:AB,21,0))</f>
        <v/>
      </c>
      <c r="O186" s="1">
        <f>IF(D186="","",VLOOKUP(D186,'produto-estoque-total-7'!A:AB,22,0))</f>
        <v/>
      </c>
      <c r="P186" s="36">
        <f>IF(D186="","",VLOOKUP(D186,'produto-estoque-total-7'!A:AB,23,0))</f>
        <v/>
      </c>
      <c r="Q186" s="1">
        <f>IF(D186="","",VLOOKUP(D186,'produto-estoque-total-7'!A:AB,24,0))</f>
        <v/>
      </c>
      <c r="R186" s="38">
        <f>IFERROR(IF(D186="","",VLOOKUP(D186,'produto-venda-7'!B:N,13,0)),"C")</f>
        <v/>
      </c>
      <c r="S186" s="39">
        <f>IF(D186="","",VLOOKUP(D186,'produto-estoque-total-7'!A:AB,6,0))</f>
        <v/>
      </c>
      <c r="T186" s="39">
        <f>IF(D186="","",VLOOKUP(D186,'produto-estoque-total-7'!A:AB,5,0))</f>
        <v/>
      </c>
      <c r="U186" s="40">
        <f>IF(D186="","",VLOOKUP(D186,'produto-estoque-total-7'!A:AB,11,0))</f>
        <v/>
      </c>
      <c r="V186" s="41">
        <f>IF(D186="","",IFERROR(VLOOKUP(D186,'produto-entrada-7'!A:M,10,0),0))</f>
        <v/>
      </c>
      <c r="W186" s="42" t="n"/>
      <c r="X186" s="39">
        <f>IF(D186="","",VLOOKUP(D186,'produto-estoque-total-7'!A:AB,8,0))</f>
        <v/>
      </c>
      <c r="Y186" s="39">
        <f>IF(D186="","",VLOOKUP(D186,'produto-estoque-total-7'!A:AB,9,0))</f>
        <v/>
      </c>
      <c r="Z186" s="39">
        <f>IF(D186="","",VLOOKUP(D186,'produto-estoque-total-7'!A:AB,10,0))</f>
        <v/>
      </c>
      <c r="AA186" s="39">
        <f>IFERROR(IF(D186="","",VLOOKUP(D186,'produto-venda-7'!B:N,4,0)),0)</f>
        <v/>
      </c>
      <c r="AB186" s="39">
        <f>IFERROR(IF(D186="","",VLOOKUP(D186,'produto-venda-7'!B:N,5,0)),0)</f>
        <v/>
      </c>
      <c r="AC186" s="39">
        <f>IF(D186="","",IFERROR(AA186/90,0))</f>
        <v/>
      </c>
      <c r="AD186" s="36">
        <f>IF(D186="","",IFERROR(VLOOKUP(D186,'produto-entrada-7'!A:M,4,0),0))</f>
        <v/>
      </c>
      <c r="AE186" s="36">
        <f>IFERROR(IF(D186="","",VLOOKUP(D186,'produto-venda-7'!B:N,10,0)),0)</f>
        <v/>
      </c>
      <c r="AF186" s="36">
        <f>IF(D186="","",IFERROR(VLOOKUP(D186,'produto-entrada-7'!A:M,11,0),0))</f>
        <v/>
      </c>
      <c r="AG186" s="1">
        <f>IF(D186="","",IFERROR(VLOOKUP(D186,'produto-entrada-7'!A:M,12,0),0))</f>
        <v/>
      </c>
      <c r="AH186" s="1">
        <f>IF(D186="","",IFERROR(VLOOKUP(D186,'produto-entrada-7'!A:M,13,0),0))</f>
        <v/>
      </c>
      <c r="AI186" s="36">
        <f>IFERROR(IF(D186="","",VLOOKUP(D186,'produto-venda-7'!B:N,11,0)),0)</f>
        <v/>
      </c>
      <c r="AJ186" s="43">
        <f>IF(D186="","",IFERROR(AI186*AB186,0))</f>
        <v/>
      </c>
      <c r="AK186" s="44">
        <f>IFERROR(IF(D186="","",VLOOKUP(F186,'ANALISE FORNECEDOR'!$A:$I,8,0)),"")</f>
        <v/>
      </c>
      <c r="AL186" s="44">
        <f>IF(D186="","",AVERAGE(AM186,AK186))</f>
        <v/>
      </c>
      <c r="AM186" s="44">
        <f>IFERROR(IF(D186="","",VLOOKUP(F186,'ANALISE FORNECEDOR'!$A:$I,9,0)),"")</f>
        <v/>
      </c>
      <c r="AN186" s="45">
        <f>IF(D186="","",IF(Y186&gt;12,AI186*(U186+Y186),AI186*U186))</f>
        <v/>
      </c>
      <c r="AO186" s="45">
        <f>IF(D186="","",IF(Y186&gt;12,AI186*(U186+V186+Y186),AI186*(U186+V186)))</f>
        <v/>
      </c>
      <c r="AP186" s="46">
        <f>IF(D186="","",IF(Y186&gt;12,AG186*(U186+Y186),AG186*U186))</f>
        <v/>
      </c>
      <c r="AQ186" s="46">
        <f>IF(D186="","",IF(Y186&gt;12,AG186*(U186+V186+Y186),AG186*(U186+V186)))</f>
        <v/>
      </c>
      <c r="AR186" s="46">
        <f>IF(D186="","",IF(OR(R186="A",R186="AA",R186="AAA"),AP186,0))</f>
        <v/>
      </c>
      <c r="AS186" s="46">
        <f>IF(D186="","",IF(R186="B",AP186,0))</f>
        <v/>
      </c>
      <c r="AT186" s="46">
        <f>IF(D186="","",IF(R186="C",AP186,0))</f>
        <v/>
      </c>
      <c r="AU186" s="47">
        <f>IF(D186="","",IFERROR(AN186/AJ186,0))</f>
        <v/>
      </c>
      <c r="AV186" s="47">
        <f>IF(D186="","",IFERROR(((AO186)/AJ186),0))</f>
        <v/>
      </c>
      <c r="AW186" s="48">
        <f>IF(D186="","",IF(OR(S186="S",NOT(AND(ISNUMBER(AC186),ISNUMBER(AL186),AC186*AL186&gt;=0))),0,AC186*AL186))</f>
        <v/>
      </c>
      <c r="AX186" s="49">
        <f>IFERROR(IF(D186="","",AW186*AG186),0)</f>
        <v/>
      </c>
      <c r="AY186" s="48">
        <f>IF(D186="","",IF(OR(S186="S",NOT(AND(ISNUMBER(AC186),ISNUMBER(AK186),AC186*AK186&gt;=0))),0,AC186*AK186))</f>
        <v/>
      </c>
      <c r="AZ186" s="48">
        <f>IFERROR(IF(D186="","",IF(AY186=0,0,IF(((AY186)-(U186+Y186))&lt;0,0,(AY186)-U186))),0)</f>
        <v/>
      </c>
      <c r="BA186" s="49">
        <f>IF(D186="","",AZ186*AG186)</f>
        <v/>
      </c>
      <c r="BB186" s="49">
        <f>IF(D186="","",IF(OR(R186="A",R186="AA",R186="AAA"),BA186,0))</f>
        <v/>
      </c>
      <c r="BC186" s="49">
        <f>IF(D186="","",IF(R186="B",BA186,0))</f>
        <v/>
      </c>
      <c r="BD186" s="49">
        <f>IF(D186="","",IF(R186="B",BA186,0))</f>
        <v/>
      </c>
      <c r="BE186" s="49">
        <f>IF(D186="","",IF(S186="S",
1,
IF(AC186=0,
1,
IF(
IFERROR(((U186+Y186)*AG186)/((AC186*AK186)*AG186),0)&lt;0,
0,
IF(
IFERROR(((U186+Y186)*AG186)/((AC186*AK186)*AG186),0)&gt;1,
1,
IFERROR(((U186+Y186)*AG186)/((AC186*AK186)*AG186),0)
)
)
)
))</f>
        <v/>
      </c>
      <c r="BF186" s="49">
        <f>IF(D186="","",IF(S186="S",
1,
IF(AC186=0,
1,
IF(
IFERROR(((U186+V186+Y186)*AG186)/((AC186*AK186)*AG186),0)&lt;0,
0,
IF(
IFERROR(((U186+V186+Y186)*AG186)/((AC186*AK186)*AG186),0)&gt;1,
1,
IFERROR(((U186+V186+Y186)*AG186)/((AC186*AK186)*AG186),0)
)
)
)
))</f>
        <v/>
      </c>
      <c r="BG186" s="50">
        <f>IF(D186="","",IF(S186="S",0,IF(AND(ISNUMBER(AC186),ISNUMBER(AM186)),IF(OR(AC186*AM186&lt;0,ISERR(AC186*AM186)),0,AC186*AM186),0)))</f>
        <v/>
      </c>
      <c r="BH186" s="50">
        <f>IF(D186="","",IF(BY186&gt;TODAY()-60,0,IF(Y186&gt;12,MAX(0,(U186+Y186)-BG186),MAX(0,U186-BG186))))</f>
        <v/>
      </c>
      <c r="BI186" s="51">
        <f>IF(D186="","",BH186*AG186)</f>
        <v/>
      </c>
      <c r="BJ186" s="51">
        <f>IF(D186="","",IF(OR(R186="A",R186="AA",R186="AAA"),BI186,0))</f>
        <v/>
      </c>
      <c r="BK186" s="51">
        <f>IF(D186="","",IF(R186="B",BI186,0))</f>
        <v/>
      </c>
      <c r="BL186" s="51">
        <f>IF(D186="","",IF(R186="C",BI186,0))</f>
        <v/>
      </c>
      <c r="BM186" s="51">
        <f>IF(D186="","",IFERROR(MAX(0,MIN(BI186/AP186,1)),0))</f>
        <v/>
      </c>
      <c r="BN186" s="52">
        <f>IF(D186="","",AB186*AG186)</f>
        <v/>
      </c>
      <c r="BO186" s="52">
        <f>IF(D186="","",(U186+V186+X186)*AG186)</f>
        <v/>
      </c>
      <c r="BP186" s="52">
        <f>IF(D186="","",(AB186*3)*AG186)</f>
        <v/>
      </c>
      <c r="BQ186" s="52">
        <f>IF(D186="","",IF(BO186-BP186&gt;0,0,BO186-BP186))</f>
        <v/>
      </c>
      <c r="BR186" s="52">
        <f>IF(D186="","",IF(BO186-BP186-BN186&gt;0,0,BO186-BP186-BN186))</f>
        <v/>
      </c>
      <c r="BS186" s="53">
        <f>IF(D186="","",IFERROR(AB186*AI186,0))</f>
        <v/>
      </c>
      <c r="BT186" s="53">
        <f>IF(D186="","",IFERROR(IF(X186&gt;12, AI186*(U186+V186+X186), AI186*(U186+V186)),0))</f>
        <v/>
      </c>
      <c r="BU186" s="53">
        <f>IF(D186="","",IFERROR(((AB186*3)*AI186),0))</f>
        <v/>
      </c>
      <c r="BV186" s="53">
        <f>IF(D186="","",IF(BT186-BU186&gt;0,0,BT186-BU186))</f>
        <v/>
      </c>
      <c r="BW186" s="53">
        <f>IF(D186="","",IF(BT186-BU186-BS186&gt;0,0,BT186-BU186-BS186))</f>
        <v/>
      </c>
      <c r="BX186" s="36">
        <f>IF(D186="","",IFERROR(VLOOKUP(D186,'produto-entrada-7'!A:M,3,0),"SEM PEDIDO"))</f>
        <v/>
      </c>
      <c r="BY186" s="36">
        <f>IF(D186="","",VLOOKUP(D186,'produto-estoque-total-7'!A:AB,25,0))</f>
        <v/>
      </c>
      <c r="BZ186" s="36">
        <f>IF(D186="","",IFERROR(VLOOKUP(D186,'produto-estoque-total-7'!A:AB,26,0)/100,0))</f>
        <v/>
      </c>
      <c r="CA186" s="36">
        <f>IF(D186="","",IFERROR(VLOOKUP(D186,'produto-estoque-total-7'!A:AB,27,0)/100,0))</f>
        <v/>
      </c>
      <c r="CB186" s="41">
        <f>IF(D186="","",V186*AF186)</f>
        <v/>
      </c>
      <c r="CC186" s="41">
        <f>IF(D186="","",V186*AI186)</f>
        <v/>
      </c>
      <c r="CD186" s="54">
        <f>IF(D186="","",VLOOKUP(D186,'produto-estoque-total-7'!A:AB,28,0))</f>
        <v/>
      </c>
    </row>
    <row r="187">
      <c r="A187" s="36">
        <f>IF(D187="","",VLOOKUP(D187,'produto-estoque-total-7'!A:AB,3,0))</f>
        <v/>
      </c>
      <c r="B187" s="1">
        <f>IF(D187="","",VLOOKUP(D187,'produto-estoque-total-7'!A:AB,12,0))</f>
        <v/>
      </c>
      <c r="C187" s="1">
        <f>IF(D187="","",VLOOKUP(D187,'produto-estoque-total-7'!A:AB,2,0))</f>
        <v/>
      </c>
      <c r="D187" s="37">
        <f>IFERROR(IF('produto-estoque-total-7'!A186="","",'produto-estoque-total-7'!A186),"")</f>
        <v/>
      </c>
      <c r="E187" s="1">
        <f>IF(D187="","",VLOOKUP(D187,'produto-estoque-total-7'!A:AB,4,0))</f>
        <v/>
      </c>
      <c r="F187" s="36">
        <f>IF(D187="","",VLOOKUP(D187,'produto-estoque-total-7'!A:AB,13,0))</f>
        <v/>
      </c>
      <c r="G187" s="1">
        <f>IF(F187="","",VLOOKUP(F187,'FORNECEDORES X COMPRADOR'!A:D,4,0))</f>
        <v/>
      </c>
      <c r="H187" s="1">
        <f>IF(F187="","",VLOOKUP(F187,'FORNECEDORES X COMPRADOR'!A:E,5,0))</f>
        <v/>
      </c>
      <c r="I187" s="36">
        <f>IF(D187="","",VLOOKUP(D187,'produto-estoque-total-7'!A:AB,15,0))</f>
        <v/>
      </c>
      <c r="J187" s="36">
        <f>IF(D187="","",VLOOKUP(D187,'produto-estoque-total-7'!A:AB,19,0))</f>
        <v/>
      </c>
      <c r="K187" s="1">
        <f>IF(D187="","",VLOOKUP(D187,'produto-estoque-total-7'!A:AB,20,0))</f>
        <v/>
      </c>
      <c r="L187" s="36">
        <f>IF(D187="","",VLOOKUP(D187,'produto-estoque-total-7'!A:AB,17,0))</f>
        <v/>
      </c>
      <c r="M187" s="1">
        <f>IF(D187="","",VLOOKUP(D187,'produto-estoque-total-7'!A:AB,18,0))</f>
        <v/>
      </c>
      <c r="N187" s="36">
        <f>IF(D187="","",VLOOKUP(D187,'produto-estoque-total-7'!A:AB,21,0))</f>
        <v/>
      </c>
      <c r="O187" s="1">
        <f>IF(D187="","",VLOOKUP(D187,'produto-estoque-total-7'!A:AB,22,0))</f>
        <v/>
      </c>
      <c r="P187" s="36">
        <f>IF(D187="","",VLOOKUP(D187,'produto-estoque-total-7'!A:AB,23,0))</f>
        <v/>
      </c>
      <c r="Q187" s="1">
        <f>IF(D187="","",VLOOKUP(D187,'produto-estoque-total-7'!A:AB,24,0))</f>
        <v/>
      </c>
      <c r="R187" s="38">
        <f>IFERROR(IF(D187="","",VLOOKUP(D187,'produto-venda-7'!B:N,13,0)),"C")</f>
        <v/>
      </c>
      <c r="S187" s="39">
        <f>IF(D187="","",VLOOKUP(D187,'produto-estoque-total-7'!A:AB,6,0))</f>
        <v/>
      </c>
      <c r="T187" s="39">
        <f>IF(D187="","",VLOOKUP(D187,'produto-estoque-total-7'!A:AB,5,0))</f>
        <v/>
      </c>
      <c r="U187" s="40">
        <f>IF(D187="","",VLOOKUP(D187,'produto-estoque-total-7'!A:AB,11,0))</f>
        <v/>
      </c>
      <c r="V187" s="41">
        <f>IF(D187="","",IFERROR(VLOOKUP(D187,'produto-entrada-7'!A:M,10,0),0))</f>
        <v/>
      </c>
      <c r="W187" s="42" t="n"/>
      <c r="X187" s="39">
        <f>IF(D187="","",VLOOKUP(D187,'produto-estoque-total-7'!A:AB,8,0))</f>
        <v/>
      </c>
      <c r="Y187" s="39">
        <f>IF(D187="","",VLOOKUP(D187,'produto-estoque-total-7'!A:AB,9,0))</f>
        <v/>
      </c>
      <c r="Z187" s="39">
        <f>IF(D187="","",VLOOKUP(D187,'produto-estoque-total-7'!A:AB,10,0))</f>
        <v/>
      </c>
      <c r="AA187" s="39">
        <f>IFERROR(IF(D187="","",VLOOKUP(D187,'produto-venda-7'!B:N,4,0)),0)</f>
        <v/>
      </c>
      <c r="AB187" s="39">
        <f>IFERROR(IF(D187="","",VLOOKUP(D187,'produto-venda-7'!B:N,5,0)),0)</f>
        <v/>
      </c>
      <c r="AC187" s="39">
        <f>IF(D187="","",IFERROR(AA187/90,0))</f>
        <v/>
      </c>
      <c r="AD187" s="36">
        <f>IF(D187="","",IFERROR(VLOOKUP(D187,'produto-entrada-7'!A:M,4,0),0))</f>
        <v/>
      </c>
      <c r="AE187" s="36">
        <f>IFERROR(IF(D187="","",VLOOKUP(D187,'produto-venda-7'!B:N,10,0)),0)</f>
        <v/>
      </c>
      <c r="AF187" s="36">
        <f>IF(D187="","",IFERROR(VLOOKUP(D187,'produto-entrada-7'!A:M,11,0),0))</f>
        <v/>
      </c>
      <c r="AG187" s="1">
        <f>IF(D187="","",IFERROR(VLOOKUP(D187,'produto-entrada-7'!A:M,12,0),0))</f>
        <v/>
      </c>
      <c r="AH187" s="1">
        <f>IF(D187="","",IFERROR(VLOOKUP(D187,'produto-entrada-7'!A:M,13,0),0))</f>
        <v/>
      </c>
      <c r="AI187" s="36">
        <f>IFERROR(IF(D187="","",VLOOKUP(D187,'produto-venda-7'!B:N,11,0)),0)</f>
        <v/>
      </c>
      <c r="AJ187" s="43">
        <f>IF(D187="","",IFERROR(AI187*AB187,0))</f>
        <v/>
      </c>
      <c r="AK187" s="44">
        <f>IFERROR(IF(D187="","",VLOOKUP(F187,'ANALISE FORNECEDOR'!$A:$I,8,0)),"")</f>
        <v/>
      </c>
      <c r="AL187" s="44">
        <f>IF(D187="","",AVERAGE(AM187,AK187))</f>
        <v/>
      </c>
      <c r="AM187" s="44">
        <f>IFERROR(IF(D187="","",VLOOKUP(F187,'ANALISE FORNECEDOR'!$A:$I,9,0)),"")</f>
        <v/>
      </c>
      <c r="AN187" s="45">
        <f>IF(D187="","",IF(Y187&gt;12,AI187*(U187+Y187),AI187*U187))</f>
        <v/>
      </c>
      <c r="AO187" s="45">
        <f>IF(D187="","",IF(Y187&gt;12,AI187*(U187+V187+Y187),AI187*(U187+V187)))</f>
        <v/>
      </c>
      <c r="AP187" s="46">
        <f>IF(D187="","",IF(Y187&gt;12,AG187*(U187+Y187),AG187*U187))</f>
        <v/>
      </c>
      <c r="AQ187" s="46">
        <f>IF(D187="","",IF(Y187&gt;12,AG187*(U187+V187+Y187),AG187*(U187+V187)))</f>
        <v/>
      </c>
      <c r="AR187" s="46">
        <f>IF(D187="","",IF(OR(R187="A",R187="AA",R187="AAA"),AP187,0))</f>
        <v/>
      </c>
      <c r="AS187" s="46">
        <f>IF(D187="","",IF(R187="B",AP187,0))</f>
        <v/>
      </c>
      <c r="AT187" s="46">
        <f>IF(D187="","",IF(R187="C",AP187,0))</f>
        <v/>
      </c>
      <c r="AU187" s="47">
        <f>IF(D187="","",IFERROR(AN187/AJ187,0))</f>
        <v/>
      </c>
      <c r="AV187" s="47">
        <f>IF(D187="","",IFERROR(((AO187)/AJ187),0))</f>
        <v/>
      </c>
      <c r="AW187" s="48">
        <f>IF(D187="","",IF(OR(S187="S",NOT(AND(ISNUMBER(AC187),ISNUMBER(AL187),AC187*AL187&gt;=0))),0,AC187*AL187))</f>
        <v/>
      </c>
      <c r="AX187" s="49">
        <f>IFERROR(IF(D187="","",AW187*AG187),0)</f>
        <v/>
      </c>
      <c r="AY187" s="48">
        <f>IF(D187="","",IF(OR(S187="S",NOT(AND(ISNUMBER(AC187),ISNUMBER(AK187),AC187*AK187&gt;=0))),0,AC187*AK187))</f>
        <v/>
      </c>
      <c r="AZ187" s="48">
        <f>IFERROR(IF(D187="","",IF(AY187=0,0,IF(((AY187)-(U187+Y187))&lt;0,0,(AY187)-U187))),0)</f>
        <v/>
      </c>
      <c r="BA187" s="49">
        <f>IF(D187="","",AZ187*AG187)</f>
        <v/>
      </c>
      <c r="BB187" s="49">
        <f>IF(D187="","",IF(OR(R187="A",R187="AA",R187="AAA"),BA187,0))</f>
        <v/>
      </c>
      <c r="BC187" s="49">
        <f>IF(D187="","",IF(R187="B",BA187,0))</f>
        <v/>
      </c>
      <c r="BD187" s="49">
        <f>IF(D187="","",IF(R187="B",BA187,0))</f>
        <v/>
      </c>
      <c r="BE187" s="49">
        <f>IF(D187="","",IF(S187="S",
1,
IF(AC187=0,
1,
IF(
IFERROR(((U187+Y187)*AG187)/((AC187*AK187)*AG187),0)&lt;0,
0,
IF(
IFERROR(((U187+Y187)*AG187)/((AC187*AK187)*AG187),0)&gt;1,
1,
IFERROR(((U187+Y187)*AG187)/((AC187*AK187)*AG187),0)
)
)
)
))</f>
        <v/>
      </c>
      <c r="BF187" s="49">
        <f>IF(D187="","",IF(S187="S",
1,
IF(AC187=0,
1,
IF(
IFERROR(((U187+V187+Y187)*AG187)/((AC187*AK187)*AG187),0)&lt;0,
0,
IF(
IFERROR(((U187+V187+Y187)*AG187)/((AC187*AK187)*AG187),0)&gt;1,
1,
IFERROR(((U187+V187+Y187)*AG187)/((AC187*AK187)*AG187),0)
)
)
)
))</f>
        <v/>
      </c>
      <c r="BG187" s="50">
        <f>IF(D187="","",IF(S187="S",0,IF(AND(ISNUMBER(AC187),ISNUMBER(AM187)),IF(OR(AC187*AM187&lt;0,ISERR(AC187*AM187)),0,AC187*AM187),0)))</f>
        <v/>
      </c>
      <c r="BH187" s="50">
        <f>IF(D187="","",IF(BY187&gt;TODAY()-60,0,IF(Y187&gt;12,MAX(0,(U187+Y187)-BG187),MAX(0,U187-BG187))))</f>
        <v/>
      </c>
      <c r="BI187" s="51">
        <f>IF(D187="","",BH187*AG187)</f>
        <v/>
      </c>
      <c r="BJ187" s="51">
        <f>IF(D187="","",IF(OR(R187="A",R187="AA",R187="AAA"),BI187,0))</f>
        <v/>
      </c>
      <c r="BK187" s="51">
        <f>IF(D187="","",IF(R187="B",BI187,0))</f>
        <v/>
      </c>
      <c r="BL187" s="51">
        <f>IF(D187="","",IF(R187="C",BI187,0))</f>
        <v/>
      </c>
      <c r="BM187" s="51">
        <f>IF(D187="","",IFERROR(MAX(0,MIN(BI187/AP187,1)),0))</f>
        <v/>
      </c>
      <c r="BN187" s="52">
        <f>IF(D187="","",AB187*AG187)</f>
        <v/>
      </c>
      <c r="BO187" s="52">
        <f>IF(D187="","",(U187+V187+X187)*AG187)</f>
        <v/>
      </c>
      <c r="BP187" s="52">
        <f>IF(D187="","",(AB187*3)*AG187)</f>
        <v/>
      </c>
      <c r="BQ187" s="52">
        <f>IF(D187="","",IF(BO187-BP187&gt;0,0,BO187-BP187))</f>
        <v/>
      </c>
      <c r="BR187" s="52">
        <f>IF(D187="","",IF(BO187-BP187-BN187&gt;0,0,BO187-BP187-BN187))</f>
        <v/>
      </c>
      <c r="BS187" s="53">
        <f>IF(D187="","",IFERROR(AB187*AI187,0))</f>
        <v/>
      </c>
      <c r="BT187" s="53">
        <f>IF(D187="","",IFERROR(IF(X187&gt;12, AI187*(U187+V187+X187), AI187*(U187+V187)),0))</f>
        <v/>
      </c>
      <c r="BU187" s="53">
        <f>IF(D187="","",IFERROR(((AB187*3)*AI187),0))</f>
        <v/>
      </c>
      <c r="BV187" s="53">
        <f>IF(D187="","",IF(BT187-BU187&gt;0,0,BT187-BU187))</f>
        <v/>
      </c>
      <c r="BW187" s="53">
        <f>IF(D187="","",IF(BT187-BU187-BS187&gt;0,0,BT187-BU187-BS187))</f>
        <v/>
      </c>
      <c r="BX187" s="36">
        <f>IF(D187="","",IFERROR(VLOOKUP(D187,'produto-entrada-7'!A:M,3,0),"SEM PEDIDO"))</f>
        <v/>
      </c>
      <c r="BY187" s="36">
        <f>IF(D187="","",VLOOKUP(D187,'produto-estoque-total-7'!A:AB,25,0))</f>
        <v/>
      </c>
      <c r="BZ187" s="36">
        <f>IF(D187="","",IFERROR(VLOOKUP(D187,'produto-estoque-total-7'!A:AB,26,0)/100,0))</f>
        <v/>
      </c>
      <c r="CA187" s="36">
        <f>IF(D187="","",IFERROR(VLOOKUP(D187,'produto-estoque-total-7'!A:AB,27,0)/100,0))</f>
        <v/>
      </c>
      <c r="CB187" s="41">
        <f>IF(D187="","",V187*AF187)</f>
        <v/>
      </c>
      <c r="CC187" s="41">
        <f>IF(D187="","",V187*AI187)</f>
        <v/>
      </c>
      <c r="CD187" s="54">
        <f>IF(D187="","",VLOOKUP(D187,'produto-estoque-total-7'!A:AB,28,0))</f>
        <v/>
      </c>
    </row>
    <row r="188">
      <c r="A188" s="36">
        <f>IF(D188="","",VLOOKUP(D188,'produto-estoque-total-7'!A:AB,3,0))</f>
        <v/>
      </c>
      <c r="B188" s="1">
        <f>IF(D188="","",VLOOKUP(D188,'produto-estoque-total-7'!A:AB,12,0))</f>
        <v/>
      </c>
      <c r="C188" s="1">
        <f>IF(D188="","",VLOOKUP(D188,'produto-estoque-total-7'!A:AB,2,0))</f>
        <v/>
      </c>
      <c r="D188" s="37">
        <f>IFERROR(IF('produto-estoque-total-7'!A187="","",'produto-estoque-total-7'!A187),"")</f>
        <v/>
      </c>
      <c r="E188" s="1">
        <f>IF(D188="","",VLOOKUP(D188,'produto-estoque-total-7'!A:AB,4,0))</f>
        <v/>
      </c>
      <c r="F188" s="36">
        <f>IF(D188="","",VLOOKUP(D188,'produto-estoque-total-7'!A:AB,13,0))</f>
        <v/>
      </c>
      <c r="G188" s="1">
        <f>IF(F188="","",VLOOKUP(F188,'FORNECEDORES X COMPRADOR'!A:D,4,0))</f>
        <v/>
      </c>
      <c r="H188" s="1">
        <f>IF(F188="","",VLOOKUP(F188,'FORNECEDORES X COMPRADOR'!A:E,5,0))</f>
        <v/>
      </c>
      <c r="I188" s="36">
        <f>IF(D188="","",VLOOKUP(D188,'produto-estoque-total-7'!A:AB,15,0))</f>
        <v/>
      </c>
      <c r="J188" s="36">
        <f>IF(D188="","",VLOOKUP(D188,'produto-estoque-total-7'!A:AB,19,0))</f>
        <v/>
      </c>
      <c r="K188" s="1">
        <f>IF(D188="","",VLOOKUP(D188,'produto-estoque-total-7'!A:AB,20,0))</f>
        <v/>
      </c>
      <c r="L188" s="36">
        <f>IF(D188="","",VLOOKUP(D188,'produto-estoque-total-7'!A:AB,17,0))</f>
        <v/>
      </c>
      <c r="M188" s="1">
        <f>IF(D188="","",VLOOKUP(D188,'produto-estoque-total-7'!A:AB,18,0))</f>
        <v/>
      </c>
      <c r="N188" s="36">
        <f>IF(D188="","",VLOOKUP(D188,'produto-estoque-total-7'!A:AB,21,0))</f>
        <v/>
      </c>
      <c r="O188" s="1">
        <f>IF(D188="","",VLOOKUP(D188,'produto-estoque-total-7'!A:AB,22,0))</f>
        <v/>
      </c>
      <c r="P188" s="36">
        <f>IF(D188="","",VLOOKUP(D188,'produto-estoque-total-7'!A:AB,23,0))</f>
        <v/>
      </c>
      <c r="Q188" s="1">
        <f>IF(D188="","",VLOOKUP(D188,'produto-estoque-total-7'!A:AB,24,0))</f>
        <v/>
      </c>
      <c r="R188" s="38">
        <f>IFERROR(IF(D188="","",VLOOKUP(D188,'produto-venda-7'!B:N,13,0)),"C")</f>
        <v/>
      </c>
      <c r="S188" s="39">
        <f>IF(D188="","",VLOOKUP(D188,'produto-estoque-total-7'!A:AB,6,0))</f>
        <v/>
      </c>
      <c r="T188" s="39">
        <f>IF(D188="","",VLOOKUP(D188,'produto-estoque-total-7'!A:AB,5,0))</f>
        <v/>
      </c>
      <c r="U188" s="40">
        <f>IF(D188="","",VLOOKUP(D188,'produto-estoque-total-7'!A:AB,11,0))</f>
        <v/>
      </c>
      <c r="V188" s="41">
        <f>IF(D188="","",IFERROR(VLOOKUP(D188,'produto-entrada-7'!A:M,10,0),0))</f>
        <v/>
      </c>
      <c r="W188" s="42" t="n"/>
      <c r="X188" s="39">
        <f>IF(D188="","",VLOOKUP(D188,'produto-estoque-total-7'!A:AB,8,0))</f>
        <v/>
      </c>
      <c r="Y188" s="39">
        <f>IF(D188="","",VLOOKUP(D188,'produto-estoque-total-7'!A:AB,9,0))</f>
        <v/>
      </c>
      <c r="Z188" s="39">
        <f>IF(D188="","",VLOOKUP(D188,'produto-estoque-total-7'!A:AB,10,0))</f>
        <v/>
      </c>
      <c r="AA188" s="39">
        <f>IFERROR(IF(D188="","",VLOOKUP(D188,'produto-venda-7'!B:N,4,0)),0)</f>
        <v/>
      </c>
      <c r="AB188" s="39">
        <f>IFERROR(IF(D188="","",VLOOKUP(D188,'produto-venda-7'!B:N,5,0)),0)</f>
        <v/>
      </c>
      <c r="AC188" s="39">
        <f>IF(D188="","",IFERROR(AA188/90,0))</f>
        <v/>
      </c>
      <c r="AD188" s="36">
        <f>IF(D188="","",IFERROR(VLOOKUP(D188,'produto-entrada-7'!A:M,4,0),0))</f>
        <v/>
      </c>
      <c r="AE188" s="36">
        <f>IFERROR(IF(D188="","",VLOOKUP(D188,'produto-venda-7'!B:N,10,0)),0)</f>
        <v/>
      </c>
      <c r="AF188" s="36">
        <f>IF(D188="","",IFERROR(VLOOKUP(D188,'produto-entrada-7'!A:M,11,0),0))</f>
        <v/>
      </c>
      <c r="AG188" s="1">
        <f>IF(D188="","",IFERROR(VLOOKUP(D188,'produto-entrada-7'!A:M,12,0),0))</f>
        <v/>
      </c>
      <c r="AH188" s="1">
        <f>IF(D188="","",IFERROR(VLOOKUP(D188,'produto-entrada-7'!A:M,13,0),0))</f>
        <v/>
      </c>
      <c r="AI188" s="36">
        <f>IFERROR(IF(D188="","",VLOOKUP(D188,'produto-venda-7'!B:N,11,0)),0)</f>
        <v/>
      </c>
      <c r="AJ188" s="43">
        <f>IF(D188="","",IFERROR(AI188*AB188,0))</f>
        <v/>
      </c>
      <c r="AK188" s="44">
        <f>IFERROR(IF(D188="","",VLOOKUP(F188,'ANALISE FORNECEDOR'!$A:$I,8,0)),"")</f>
        <v/>
      </c>
      <c r="AL188" s="44">
        <f>IF(D188="","",AVERAGE(AM188,AK188))</f>
        <v/>
      </c>
      <c r="AM188" s="44">
        <f>IFERROR(IF(D188="","",VLOOKUP(F188,'ANALISE FORNECEDOR'!$A:$I,9,0)),"")</f>
        <v/>
      </c>
      <c r="AN188" s="45">
        <f>IF(D188="","",IF(Y188&gt;12,AI188*(U188+Y188),AI188*U188))</f>
        <v/>
      </c>
      <c r="AO188" s="45">
        <f>IF(D188="","",IF(Y188&gt;12,AI188*(U188+V188+Y188),AI188*(U188+V188)))</f>
        <v/>
      </c>
      <c r="AP188" s="46">
        <f>IF(D188="","",IF(Y188&gt;12,AG188*(U188+Y188),AG188*U188))</f>
        <v/>
      </c>
      <c r="AQ188" s="46">
        <f>IF(D188="","",IF(Y188&gt;12,AG188*(U188+V188+Y188),AG188*(U188+V188)))</f>
        <v/>
      </c>
      <c r="AR188" s="46">
        <f>IF(D188="","",IF(OR(R188="A",R188="AA",R188="AAA"),AP188,0))</f>
        <v/>
      </c>
      <c r="AS188" s="46">
        <f>IF(D188="","",IF(R188="B",AP188,0))</f>
        <v/>
      </c>
      <c r="AT188" s="46">
        <f>IF(D188="","",IF(R188="C",AP188,0))</f>
        <v/>
      </c>
      <c r="AU188" s="47">
        <f>IF(D188="","",IFERROR(AN188/AJ188,0))</f>
        <v/>
      </c>
      <c r="AV188" s="47">
        <f>IF(D188="","",IFERROR(((AO188)/AJ188),0))</f>
        <v/>
      </c>
      <c r="AW188" s="48">
        <f>IF(D188="","",IF(OR(S188="S",NOT(AND(ISNUMBER(AC188),ISNUMBER(AL188),AC188*AL188&gt;=0))),0,AC188*AL188))</f>
        <v/>
      </c>
      <c r="AX188" s="49">
        <f>IFERROR(IF(D188="","",AW188*AG188),0)</f>
        <v/>
      </c>
      <c r="AY188" s="48">
        <f>IF(D188="","",IF(OR(S188="S",NOT(AND(ISNUMBER(AC188),ISNUMBER(AK188),AC188*AK188&gt;=0))),0,AC188*AK188))</f>
        <v/>
      </c>
      <c r="AZ188" s="48">
        <f>IFERROR(IF(D188="","",IF(AY188=0,0,IF(((AY188)-(U188+Y188))&lt;0,0,(AY188)-U188))),0)</f>
        <v/>
      </c>
      <c r="BA188" s="49">
        <f>IF(D188="","",AZ188*AG188)</f>
        <v/>
      </c>
      <c r="BB188" s="49">
        <f>IF(D188="","",IF(OR(R188="A",R188="AA",R188="AAA"),BA188,0))</f>
        <v/>
      </c>
      <c r="BC188" s="49">
        <f>IF(D188="","",IF(R188="B",BA188,0))</f>
        <v/>
      </c>
      <c r="BD188" s="49">
        <f>IF(D188="","",IF(R188="B",BA188,0))</f>
        <v/>
      </c>
      <c r="BE188" s="49">
        <f>IF(D188="","",IF(S188="S",
1,
IF(AC188=0,
1,
IF(
IFERROR(((U188+Y188)*AG188)/((AC188*AK188)*AG188),0)&lt;0,
0,
IF(
IFERROR(((U188+Y188)*AG188)/((AC188*AK188)*AG188),0)&gt;1,
1,
IFERROR(((U188+Y188)*AG188)/((AC188*AK188)*AG188),0)
)
)
)
))</f>
        <v/>
      </c>
      <c r="BF188" s="49">
        <f>IF(D188="","",IF(S188="S",
1,
IF(AC188=0,
1,
IF(
IFERROR(((U188+V188+Y188)*AG188)/((AC188*AK188)*AG188),0)&lt;0,
0,
IF(
IFERROR(((U188+V188+Y188)*AG188)/((AC188*AK188)*AG188),0)&gt;1,
1,
IFERROR(((U188+V188+Y188)*AG188)/((AC188*AK188)*AG188),0)
)
)
)
))</f>
        <v/>
      </c>
      <c r="BG188" s="50">
        <f>IF(D188="","",IF(S188="S",0,IF(AND(ISNUMBER(AC188),ISNUMBER(AM188)),IF(OR(AC188*AM188&lt;0,ISERR(AC188*AM188)),0,AC188*AM188),0)))</f>
        <v/>
      </c>
      <c r="BH188" s="50">
        <f>IF(D188="","",IF(BY188&gt;TODAY()-60,0,IF(Y188&gt;12,MAX(0,(U188+Y188)-BG188),MAX(0,U188-BG188))))</f>
        <v/>
      </c>
      <c r="BI188" s="51">
        <f>IF(D188="","",BH188*AG188)</f>
        <v/>
      </c>
      <c r="BJ188" s="51">
        <f>IF(D188="","",IF(OR(R188="A",R188="AA",R188="AAA"),BI188,0))</f>
        <v/>
      </c>
      <c r="BK188" s="51">
        <f>IF(D188="","",IF(R188="B",BI188,0))</f>
        <v/>
      </c>
      <c r="BL188" s="51">
        <f>IF(D188="","",IF(R188="C",BI188,0))</f>
        <v/>
      </c>
      <c r="BM188" s="51">
        <f>IF(D188="","",IFERROR(MAX(0,MIN(BI188/AP188,1)),0))</f>
        <v/>
      </c>
      <c r="BN188" s="52">
        <f>IF(D188="","",AB188*AG188)</f>
        <v/>
      </c>
      <c r="BO188" s="52">
        <f>IF(D188="","",(U188+V188+X188)*AG188)</f>
        <v/>
      </c>
      <c r="BP188" s="52">
        <f>IF(D188="","",(AB188*3)*AG188)</f>
        <v/>
      </c>
      <c r="BQ188" s="52">
        <f>IF(D188="","",IF(BO188-BP188&gt;0,0,BO188-BP188))</f>
        <v/>
      </c>
      <c r="BR188" s="52">
        <f>IF(D188="","",IF(BO188-BP188-BN188&gt;0,0,BO188-BP188-BN188))</f>
        <v/>
      </c>
      <c r="BS188" s="53">
        <f>IF(D188="","",IFERROR(AB188*AI188,0))</f>
        <v/>
      </c>
      <c r="BT188" s="53">
        <f>IF(D188="","",IFERROR(IF(X188&gt;12, AI188*(U188+V188+X188), AI188*(U188+V188)),0))</f>
        <v/>
      </c>
      <c r="BU188" s="53">
        <f>IF(D188="","",IFERROR(((AB188*3)*AI188),0))</f>
        <v/>
      </c>
      <c r="BV188" s="53">
        <f>IF(D188="","",IF(BT188-BU188&gt;0,0,BT188-BU188))</f>
        <v/>
      </c>
      <c r="BW188" s="53">
        <f>IF(D188="","",IF(BT188-BU188-BS188&gt;0,0,BT188-BU188-BS188))</f>
        <v/>
      </c>
      <c r="BX188" s="36">
        <f>IF(D188="","",IFERROR(VLOOKUP(D188,'produto-entrada-7'!A:M,3,0),"SEM PEDIDO"))</f>
        <v/>
      </c>
      <c r="BY188" s="36">
        <f>IF(D188="","",VLOOKUP(D188,'produto-estoque-total-7'!A:AB,25,0))</f>
        <v/>
      </c>
      <c r="BZ188" s="36">
        <f>IF(D188="","",IFERROR(VLOOKUP(D188,'produto-estoque-total-7'!A:AB,26,0)/100,0))</f>
        <v/>
      </c>
      <c r="CA188" s="36">
        <f>IF(D188="","",IFERROR(VLOOKUP(D188,'produto-estoque-total-7'!A:AB,27,0)/100,0))</f>
        <v/>
      </c>
      <c r="CB188" s="41">
        <f>IF(D188="","",V188*AF188)</f>
        <v/>
      </c>
      <c r="CC188" s="41">
        <f>IF(D188="","",V188*AI188)</f>
        <v/>
      </c>
      <c r="CD188" s="54">
        <f>IF(D188="","",VLOOKUP(D188,'produto-estoque-total-7'!A:AB,28,0))</f>
        <v/>
      </c>
    </row>
    <row r="189">
      <c r="A189" s="36">
        <f>IF(D189="","",VLOOKUP(D189,'produto-estoque-total-7'!A:AB,3,0))</f>
        <v/>
      </c>
      <c r="B189" s="1">
        <f>IF(D189="","",VLOOKUP(D189,'produto-estoque-total-7'!A:AB,12,0))</f>
        <v/>
      </c>
      <c r="C189" s="1">
        <f>IF(D189="","",VLOOKUP(D189,'produto-estoque-total-7'!A:AB,2,0))</f>
        <v/>
      </c>
      <c r="D189" s="37">
        <f>IFERROR(IF('produto-estoque-total-7'!A188="","",'produto-estoque-total-7'!A188),"")</f>
        <v/>
      </c>
      <c r="E189" s="1">
        <f>IF(D189="","",VLOOKUP(D189,'produto-estoque-total-7'!A:AB,4,0))</f>
        <v/>
      </c>
      <c r="F189" s="36">
        <f>IF(D189="","",VLOOKUP(D189,'produto-estoque-total-7'!A:AB,13,0))</f>
        <v/>
      </c>
      <c r="G189" s="1">
        <f>IF(F189="","",VLOOKUP(F189,'FORNECEDORES X COMPRADOR'!A:D,4,0))</f>
        <v/>
      </c>
      <c r="H189" s="1">
        <f>IF(F189="","",VLOOKUP(F189,'FORNECEDORES X COMPRADOR'!A:E,5,0))</f>
        <v/>
      </c>
      <c r="I189" s="36">
        <f>IF(D189="","",VLOOKUP(D189,'produto-estoque-total-7'!A:AB,15,0))</f>
        <v/>
      </c>
      <c r="J189" s="36">
        <f>IF(D189="","",VLOOKUP(D189,'produto-estoque-total-7'!A:AB,19,0))</f>
        <v/>
      </c>
      <c r="K189" s="1">
        <f>IF(D189="","",VLOOKUP(D189,'produto-estoque-total-7'!A:AB,20,0))</f>
        <v/>
      </c>
      <c r="L189" s="36">
        <f>IF(D189="","",VLOOKUP(D189,'produto-estoque-total-7'!A:AB,17,0))</f>
        <v/>
      </c>
      <c r="M189" s="1">
        <f>IF(D189="","",VLOOKUP(D189,'produto-estoque-total-7'!A:AB,18,0))</f>
        <v/>
      </c>
      <c r="N189" s="36">
        <f>IF(D189="","",VLOOKUP(D189,'produto-estoque-total-7'!A:AB,21,0))</f>
        <v/>
      </c>
      <c r="O189" s="1">
        <f>IF(D189="","",VLOOKUP(D189,'produto-estoque-total-7'!A:AB,22,0))</f>
        <v/>
      </c>
      <c r="P189" s="36">
        <f>IF(D189="","",VLOOKUP(D189,'produto-estoque-total-7'!A:AB,23,0))</f>
        <v/>
      </c>
      <c r="Q189" s="1">
        <f>IF(D189="","",VLOOKUP(D189,'produto-estoque-total-7'!A:AB,24,0))</f>
        <v/>
      </c>
      <c r="R189" s="38">
        <f>IFERROR(IF(D189="","",VLOOKUP(D189,'produto-venda-7'!B:N,13,0)),"C")</f>
        <v/>
      </c>
      <c r="S189" s="39">
        <f>IF(D189="","",VLOOKUP(D189,'produto-estoque-total-7'!A:AB,6,0))</f>
        <v/>
      </c>
      <c r="T189" s="39">
        <f>IF(D189="","",VLOOKUP(D189,'produto-estoque-total-7'!A:AB,5,0))</f>
        <v/>
      </c>
      <c r="U189" s="40">
        <f>IF(D189="","",VLOOKUP(D189,'produto-estoque-total-7'!A:AB,11,0))</f>
        <v/>
      </c>
      <c r="V189" s="41">
        <f>IF(D189="","",IFERROR(VLOOKUP(D189,'produto-entrada-7'!A:M,10,0),0))</f>
        <v/>
      </c>
      <c r="W189" s="42" t="n"/>
      <c r="X189" s="39">
        <f>IF(D189="","",VLOOKUP(D189,'produto-estoque-total-7'!A:AB,8,0))</f>
        <v/>
      </c>
      <c r="Y189" s="39">
        <f>IF(D189="","",VLOOKUP(D189,'produto-estoque-total-7'!A:AB,9,0))</f>
        <v/>
      </c>
      <c r="Z189" s="39">
        <f>IF(D189="","",VLOOKUP(D189,'produto-estoque-total-7'!A:AB,10,0))</f>
        <v/>
      </c>
      <c r="AA189" s="39">
        <f>IFERROR(IF(D189="","",VLOOKUP(D189,'produto-venda-7'!B:N,4,0)),0)</f>
        <v/>
      </c>
      <c r="AB189" s="39">
        <f>IFERROR(IF(D189="","",VLOOKUP(D189,'produto-venda-7'!B:N,5,0)),0)</f>
        <v/>
      </c>
      <c r="AC189" s="39">
        <f>IF(D189="","",IFERROR(AA189/90,0))</f>
        <v/>
      </c>
      <c r="AD189" s="36">
        <f>IF(D189="","",IFERROR(VLOOKUP(D189,'produto-entrada-7'!A:M,4,0),0))</f>
        <v/>
      </c>
      <c r="AE189" s="36">
        <f>IFERROR(IF(D189="","",VLOOKUP(D189,'produto-venda-7'!B:N,10,0)),0)</f>
        <v/>
      </c>
      <c r="AF189" s="36">
        <f>IF(D189="","",IFERROR(VLOOKUP(D189,'produto-entrada-7'!A:M,11,0),0))</f>
        <v/>
      </c>
      <c r="AG189" s="1">
        <f>IF(D189="","",IFERROR(VLOOKUP(D189,'produto-entrada-7'!A:M,12,0),0))</f>
        <v/>
      </c>
      <c r="AH189" s="1">
        <f>IF(D189="","",IFERROR(VLOOKUP(D189,'produto-entrada-7'!A:M,13,0),0))</f>
        <v/>
      </c>
      <c r="AI189" s="36">
        <f>IFERROR(IF(D189="","",VLOOKUP(D189,'produto-venda-7'!B:N,11,0)),0)</f>
        <v/>
      </c>
      <c r="AJ189" s="43">
        <f>IF(D189="","",IFERROR(AI189*AB189,0))</f>
        <v/>
      </c>
      <c r="AK189" s="44">
        <f>IFERROR(IF(D189="","",VLOOKUP(F189,'ANALISE FORNECEDOR'!$A:$I,8,0)),"")</f>
        <v/>
      </c>
      <c r="AL189" s="44">
        <f>IF(D189="","",AVERAGE(AM189,AK189))</f>
        <v/>
      </c>
      <c r="AM189" s="44">
        <f>IFERROR(IF(D189="","",VLOOKUP(F189,'ANALISE FORNECEDOR'!$A:$I,9,0)),"")</f>
        <v/>
      </c>
      <c r="AN189" s="45">
        <f>IF(D189="","",IF(Y189&gt;12,AI189*(U189+Y189),AI189*U189))</f>
        <v/>
      </c>
      <c r="AO189" s="45">
        <f>IF(D189="","",IF(Y189&gt;12,AI189*(U189+V189+Y189),AI189*(U189+V189)))</f>
        <v/>
      </c>
      <c r="AP189" s="46">
        <f>IF(D189="","",IF(Y189&gt;12,AG189*(U189+Y189),AG189*U189))</f>
        <v/>
      </c>
      <c r="AQ189" s="46">
        <f>IF(D189="","",IF(Y189&gt;12,AG189*(U189+V189+Y189),AG189*(U189+V189)))</f>
        <v/>
      </c>
      <c r="AR189" s="46">
        <f>IF(D189="","",IF(OR(R189="A",R189="AA",R189="AAA"),AP189,0))</f>
        <v/>
      </c>
      <c r="AS189" s="46">
        <f>IF(D189="","",IF(R189="B",AP189,0))</f>
        <v/>
      </c>
      <c r="AT189" s="46">
        <f>IF(D189="","",IF(R189="C",AP189,0))</f>
        <v/>
      </c>
      <c r="AU189" s="47">
        <f>IF(D189="","",IFERROR(AN189/AJ189,0))</f>
        <v/>
      </c>
      <c r="AV189" s="47">
        <f>IF(D189="","",IFERROR(((AO189)/AJ189),0))</f>
        <v/>
      </c>
      <c r="AW189" s="48">
        <f>IF(D189="","",IF(OR(S189="S",NOT(AND(ISNUMBER(AC189),ISNUMBER(AL189),AC189*AL189&gt;=0))),0,AC189*AL189))</f>
        <v/>
      </c>
      <c r="AX189" s="49">
        <f>IFERROR(IF(D189="","",AW189*AG189),0)</f>
        <v/>
      </c>
      <c r="AY189" s="48">
        <f>IF(D189="","",IF(OR(S189="S",NOT(AND(ISNUMBER(AC189),ISNUMBER(AK189),AC189*AK189&gt;=0))),0,AC189*AK189))</f>
        <v/>
      </c>
      <c r="AZ189" s="48">
        <f>IFERROR(IF(D189="","",IF(AY189=0,0,IF(((AY189)-(U189+Y189))&lt;0,0,(AY189)-U189))),0)</f>
        <v/>
      </c>
      <c r="BA189" s="49">
        <f>IF(D189="","",AZ189*AG189)</f>
        <v/>
      </c>
      <c r="BB189" s="49">
        <f>IF(D189="","",IF(OR(R189="A",R189="AA",R189="AAA"),BA189,0))</f>
        <v/>
      </c>
      <c r="BC189" s="49">
        <f>IF(D189="","",IF(R189="B",BA189,0))</f>
        <v/>
      </c>
      <c r="BD189" s="49">
        <f>IF(D189="","",IF(R189="B",BA189,0))</f>
        <v/>
      </c>
      <c r="BE189" s="49">
        <f>IF(D189="","",IF(S189="S",
1,
IF(AC189=0,
1,
IF(
IFERROR(((U189+Y189)*AG189)/((AC189*AK189)*AG189),0)&lt;0,
0,
IF(
IFERROR(((U189+Y189)*AG189)/((AC189*AK189)*AG189),0)&gt;1,
1,
IFERROR(((U189+Y189)*AG189)/((AC189*AK189)*AG189),0)
)
)
)
))</f>
        <v/>
      </c>
      <c r="BF189" s="49">
        <f>IF(D189="","",IF(S189="S",
1,
IF(AC189=0,
1,
IF(
IFERROR(((U189+V189+Y189)*AG189)/((AC189*AK189)*AG189),0)&lt;0,
0,
IF(
IFERROR(((U189+V189+Y189)*AG189)/((AC189*AK189)*AG189),0)&gt;1,
1,
IFERROR(((U189+V189+Y189)*AG189)/((AC189*AK189)*AG189),0)
)
)
)
))</f>
        <v/>
      </c>
      <c r="BG189" s="50">
        <f>IF(D189="","",IF(S189="S",0,IF(AND(ISNUMBER(AC189),ISNUMBER(AM189)),IF(OR(AC189*AM189&lt;0,ISERR(AC189*AM189)),0,AC189*AM189),0)))</f>
        <v/>
      </c>
      <c r="BH189" s="50">
        <f>IF(D189="","",IF(BY189&gt;TODAY()-60,0,IF(Y189&gt;12,MAX(0,(U189+Y189)-BG189),MAX(0,U189-BG189))))</f>
        <v/>
      </c>
      <c r="BI189" s="51">
        <f>IF(D189="","",BH189*AG189)</f>
        <v/>
      </c>
      <c r="BJ189" s="51">
        <f>IF(D189="","",IF(OR(R189="A",R189="AA",R189="AAA"),BI189,0))</f>
        <v/>
      </c>
      <c r="BK189" s="51">
        <f>IF(D189="","",IF(R189="B",BI189,0))</f>
        <v/>
      </c>
      <c r="BL189" s="51">
        <f>IF(D189="","",IF(R189="C",BI189,0))</f>
        <v/>
      </c>
      <c r="BM189" s="51">
        <f>IF(D189="","",IFERROR(MAX(0,MIN(BI189/AP189,1)),0))</f>
        <v/>
      </c>
      <c r="BN189" s="52">
        <f>IF(D189="","",AB189*AG189)</f>
        <v/>
      </c>
      <c r="BO189" s="52">
        <f>IF(D189="","",(U189+V189+X189)*AG189)</f>
        <v/>
      </c>
      <c r="BP189" s="52">
        <f>IF(D189="","",(AB189*3)*AG189)</f>
        <v/>
      </c>
      <c r="BQ189" s="52">
        <f>IF(D189="","",IF(BO189-BP189&gt;0,0,BO189-BP189))</f>
        <v/>
      </c>
      <c r="BR189" s="52">
        <f>IF(D189="","",IF(BO189-BP189-BN189&gt;0,0,BO189-BP189-BN189))</f>
        <v/>
      </c>
      <c r="BS189" s="53">
        <f>IF(D189="","",IFERROR(AB189*AI189,0))</f>
        <v/>
      </c>
      <c r="BT189" s="53">
        <f>IF(D189="","",IFERROR(IF(X189&gt;12, AI189*(U189+V189+X189), AI189*(U189+V189)),0))</f>
        <v/>
      </c>
      <c r="BU189" s="53">
        <f>IF(D189="","",IFERROR(((AB189*3)*AI189),0))</f>
        <v/>
      </c>
      <c r="BV189" s="53">
        <f>IF(D189="","",IF(BT189-BU189&gt;0,0,BT189-BU189))</f>
        <v/>
      </c>
      <c r="BW189" s="53">
        <f>IF(D189="","",IF(BT189-BU189-BS189&gt;0,0,BT189-BU189-BS189))</f>
        <v/>
      </c>
      <c r="BX189" s="36">
        <f>IF(D189="","",IFERROR(VLOOKUP(D189,'produto-entrada-7'!A:M,3,0),"SEM PEDIDO"))</f>
        <v/>
      </c>
      <c r="BY189" s="36">
        <f>IF(D189="","",VLOOKUP(D189,'produto-estoque-total-7'!A:AB,25,0))</f>
        <v/>
      </c>
      <c r="BZ189" s="36">
        <f>IF(D189="","",IFERROR(VLOOKUP(D189,'produto-estoque-total-7'!A:AB,26,0)/100,0))</f>
        <v/>
      </c>
      <c r="CA189" s="36">
        <f>IF(D189="","",IFERROR(VLOOKUP(D189,'produto-estoque-total-7'!A:AB,27,0)/100,0))</f>
        <v/>
      </c>
      <c r="CB189" s="41">
        <f>IF(D189="","",V189*AF189)</f>
        <v/>
      </c>
      <c r="CC189" s="41">
        <f>IF(D189="","",V189*AI189)</f>
        <v/>
      </c>
      <c r="CD189" s="54">
        <f>IF(D189="","",VLOOKUP(D189,'produto-estoque-total-7'!A:AB,28,0))</f>
        <v/>
      </c>
    </row>
    <row r="190">
      <c r="A190" s="36">
        <f>IF(D190="","",VLOOKUP(D190,'produto-estoque-total-7'!A:AB,3,0))</f>
        <v/>
      </c>
      <c r="B190" s="1">
        <f>IF(D190="","",VLOOKUP(D190,'produto-estoque-total-7'!A:AB,12,0))</f>
        <v/>
      </c>
      <c r="C190" s="1">
        <f>IF(D190="","",VLOOKUP(D190,'produto-estoque-total-7'!A:AB,2,0))</f>
        <v/>
      </c>
      <c r="D190" s="37">
        <f>IFERROR(IF('produto-estoque-total-7'!A189="","",'produto-estoque-total-7'!A189),"")</f>
        <v/>
      </c>
      <c r="E190" s="1">
        <f>IF(D190="","",VLOOKUP(D190,'produto-estoque-total-7'!A:AB,4,0))</f>
        <v/>
      </c>
      <c r="F190" s="36">
        <f>IF(D190="","",VLOOKUP(D190,'produto-estoque-total-7'!A:AB,13,0))</f>
        <v/>
      </c>
      <c r="G190" s="1">
        <f>IF(F190="","",VLOOKUP(F190,'FORNECEDORES X COMPRADOR'!A:D,4,0))</f>
        <v/>
      </c>
      <c r="H190" s="1">
        <f>IF(F190="","",VLOOKUP(F190,'FORNECEDORES X COMPRADOR'!A:E,5,0))</f>
        <v/>
      </c>
      <c r="I190" s="36">
        <f>IF(D190="","",VLOOKUP(D190,'produto-estoque-total-7'!A:AB,15,0))</f>
        <v/>
      </c>
      <c r="J190" s="36">
        <f>IF(D190="","",VLOOKUP(D190,'produto-estoque-total-7'!A:AB,19,0))</f>
        <v/>
      </c>
      <c r="K190" s="1">
        <f>IF(D190="","",VLOOKUP(D190,'produto-estoque-total-7'!A:AB,20,0))</f>
        <v/>
      </c>
      <c r="L190" s="36">
        <f>IF(D190="","",VLOOKUP(D190,'produto-estoque-total-7'!A:AB,17,0))</f>
        <v/>
      </c>
      <c r="M190" s="1">
        <f>IF(D190="","",VLOOKUP(D190,'produto-estoque-total-7'!A:AB,18,0))</f>
        <v/>
      </c>
      <c r="N190" s="36">
        <f>IF(D190="","",VLOOKUP(D190,'produto-estoque-total-7'!A:AB,21,0))</f>
        <v/>
      </c>
      <c r="O190" s="1">
        <f>IF(D190="","",VLOOKUP(D190,'produto-estoque-total-7'!A:AB,22,0))</f>
        <v/>
      </c>
      <c r="P190" s="36">
        <f>IF(D190="","",VLOOKUP(D190,'produto-estoque-total-7'!A:AB,23,0))</f>
        <v/>
      </c>
      <c r="Q190" s="1">
        <f>IF(D190="","",VLOOKUP(D190,'produto-estoque-total-7'!A:AB,24,0))</f>
        <v/>
      </c>
      <c r="R190" s="38">
        <f>IFERROR(IF(D190="","",VLOOKUP(D190,'produto-venda-7'!B:N,13,0)),"C")</f>
        <v/>
      </c>
      <c r="S190" s="39">
        <f>IF(D190="","",VLOOKUP(D190,'produto-estoque-total-7'!A:AB,6,0))</f>
        <v/>
      </c>
      <c r="T190" s="39">
        <f>IF(D190="","",VLOOKUP(D190,'produto-estoque-total-7'!A:AB,5,0))</f>
        <v/>
      </c>
      <c r="U190" s="40">
        <f>IF(D190="","",VLOOKUP(D190,'produto-estoque-total-7'!A:AB,11,0))</f>
        <v/>
      </c>
      <c r="V190" s="41">
        <f>IF(D190="","",IFERROR(VLOOKUP(D190,'produto-entrada-7'!A:M,10,0),0))</f>
        <v/>
      </c>
      <c r="W190" s="42" t="n"/>
      <c r="X190" s="39">
        <f>IF(D190="","",VLOOKUP(D190,'produto-estoque-total-7'!A:AB,8,0))</f>
        <v/>
      </c>
      <c r="Y190" s="39">
        <f>IF(D190="","",VLOOKUP(D190,'produto-estoque-total-7'!A:AB,9,0))</f>
        <v/>
      </c>
      <c r="Z190" s="39">
        <f>IF(D190="","",VLOOKUP(D190,'produto-estoque-total-7'!A:AB,10,0))</f>
        <v/>
      </c>
      <c r="AA190" s="39">
        <f>IFERROR(IF(D190="","",VLOOKUP(D190,'produto-venda-7'!B:N,4,0)),0)</f>
        <v/>
      </c>
      <c r="AB190" s="39">
        <f>IFERROR(IF(D190="","",VLOOKUP(D190,'produto-venda-7'!B:N,5,0)),0)</f>
        <v/>
      </c>
      <c r="AC190" s="39">
        <f>IF(D190="","",IFERROR(AA190/90,0))</f>
        <v/>
      </c>
      <c r="AD190" s="36">
        <f>IF(D190="","",IFERROR(VLOOKUP(D190,'produto-entrada-7'!A:M,4,0),0))</f>
        <v/>
      </c>
      <c r="AE190" s="36">
        <f>IFERROR(IF(D190="","",VLOOKUP(D190,'produto-venda-7'!B:N,10,0)),0)</f>
        <v/>
      </c>
      <c r="AF190" s="36">
        <f>IF(D190="","",IFERROR(VLOOKUP(D190,'produto-entrada-7'!A:M,11,0),0))</f>
        <v/>
      </c>
      <c r="AG190" s="1">
        <f>IF(D190="","",IFERROR(VLOOKUP(D190,'produto-entrada-7'!A:M,12,0),0))</f>
        <v/>
      </c>
      <c r="AH190" s="1">
        <f>IF(D190="","",IFERROR(VLOOKUP(D190,'produto-entrada-7'!A:M,13,0),0))</f>
        <v/>
      </c>
      <c r="AI190" s="36">
        <f>IFERROR(IF(D190="","",VLOOKUP(D190,'produto-venda-7'!B:N,11,0)),0)</f>
        <v/>
      </c>
      <c r="AJ190" s="43">
        <f>IF(D190="","",IFERROR(AI190*AB190,0))</f>
        <v/>
      </c>
      <c r="AK190" s="44">
        <f>IFERROR(IF(D190="","",VLOOKUP(F190,'ANALISE FORNECEDOR'!$A:$I,8,0)),"")</f>
        <v/>
      </c>
      <c r="AL190" s="44">
        <f>IF(D190="","",AVERAGE(AM190,AK190))</f>
        <v/>
      </c>
      <c r="AM190" s="44">
        <f>IFERROR(IF(D190="","",VLOOKUP(F190,'ANALISE FORNECEDOR'!$A:$I,9,0)),"")</f>
        <v/>
      </c>
      <c r="AN190" s="45">
        <f>IF(D190="","",IF(Y190&gt;12,AI190*(U190+Y190),AI190*U190))</f>
        <v/>
      </c>
      <c r="AO190" s="45">
        <f>IF(D190="","",IF(Y190&gt;12,AI190*(U190+V190+Y190),AI190*(U190+V190)))</f>
        <v/>
      </c>
      <c r="AP190" s="46">
        <f>IF(D190="","",IF(Y190&gt;12,AG190*(U190+Y190),AG190*U190))</f>
        <v/>
      </c>
      <c r="AQ190" s="46">
        <f>IF(D190="","",IF(Y190&gt;12,AG190*(U190+V190+Y190),AG190*(U190+V190)))</f>
        <v/>
      </c>
      <c r="AR190" s="46">
        <f>IF(D190="","",IF(OR(R190="A",R190="AA",R190="AAA"),AP190,0))</f>
        <v/>
      </c>
      <c r="AS190" s="46">
        <f>IF(D190="","",IF(R190="B",AP190,0))</f>
        <v/>
      </c>
      <c r="AT190" s="46">
        <f>IF(D190="","",IF(R190="C",AP190,0))</f>
        <v/>
      </c>
      <c r="AU190" s="47">
        <f>IF(D190="","",IFERROR(AN190/AJ190,0))</f>
        <v/>
      </c>
      <c r="AV190" s="47">
        <f>IF(D190="","",IFERROR(((AO190)/AJ190),0))</f>
        <v/>
      </c>
      <c r="AW190" s="48">
        <f>IF(D190="","",IF(OR(S190="S",NOT(AND(ISNUMBER(AC190),ISNUMBER(AL190),AC190*AL190&gt;=0))),0,AC190*AL190))</f>
        <v/>
      </c>
      <c r="AX190" s="49">
        <f>IFERROR(IF(D190="","",AW190*AG190),0)</f>
        <v/>
      </c>
      <c r="AY190" s="48">
        <f>IF(D190="","",IF(OR(S190="S",NOT(AND(ISNUMBER(AC190),ISNUMBER(AK190),AC190*AK190&gt;=0))),0,AC190*AK190))</f>
        <v/>
      </c>
      <c r="AZ190" s="48">
        <f>IFERROR(IF(D190="","",IF(AY190=0,0,IF(((AY190)-(U190+Y190))&lt;0,0,(AY190)-U190))),0)</f>
        <v/>
      </c>
      <c r="BA190" s="49">
        <f>IF(D190="","",AZ190*AG190)</f>
        <v/>
      </c>
      <c r="BB190" s="49">
        <f>IF(D190="","",IF(OR(R190="A",R190="AA",R190="AAA"),BA190,0))</f>
        <v/>
      </c>
      <c r="BC190" s="49">
        <f>IF(D190="","",IF(R190="B",BA190,0))</f>
        <v/>
      </c>
      <c r="BD190" s="49">
        <f>IF(D190="","",IF(R190="B",BA190,0))</f>
        <v/>
      </c>
      <c r="BE190" s="49">
        <f>IF(D190="","",IF(S190="S",
1,
IF(AC190=0,
1,
IF(
IFERROR(((U190+Y190)*AG190)/((AC190*AK190)*AG190),0)&lt;0,
0,
IF(
IFERROR(((U190+Y190)*AG190)/((AC190*AK190)*AG190),0)&gt;1,
1,
IFERROR(((U190+Y190)*AG190)/((AC190*AK190)*AG190),0)
)
)
)
))</f>
        <v/>
      </c>
      <c r="BF190" s="49">
        <f>IF(D190="","",IF(S190="S",
1,
IF(AC190=0,
1,
IF(
IFERROR(((U190+V190+Y190)*AG190)/((AC190*AK190)*AG190),0)&lt;0,
0,
IF(
IFERROR(((U190+V190+Y190)*AG190)/((AC190*AK190)*AG190),0)&gt;1,
1,
IFERROR(((U190+V190+Y190)*AG190)/((AC190*AK190)*AG190),0)
)
)
)
))</f>
        <v/>
      </c>
      <c r="BG190" s="50">
        <f>IF(D190="","",IF(S190="S",0,IF(AND(ISNUMBER(AC190),ISNUMBER(AM190)),IF(OR(AC190*AM190&lt;0,ISERR(AC190*AM190)),0,AC190*AM190),0)))</f>
        <v/>
      </c>
      <c r="BH190" s="50">
        <f>IF(D190="","",IF(BY190&gt;TODAY()-60,0,IF(Y190&gt;12,MAX(0,(U190+Y190)-BG190),MAX(0,U190-BG190))))</f>
        <v/>
      </c>
      <c r="BI190" s="51">
        <f>IF(D190="","",BH190*AG190)</f>
        <v/>
      </c>
      <c r="BJ190" s="51">
        <f>IF(D190="","",IF(OR(R190="A",R190="AA",R190="AAA"),BI190,0))</f>
        <v/>
      </c>
      <c r="BK190" s="51">
        <f>IF(D190="","",IF(R190="B",BI190,0))</f>
        <v/>
      </c>
      <c r="BL190" s="51">
        <f>IF(D190="","",IF(R190="C",BI190,0))</f>
        <v/>
      </c>
      <c r="BM190" s="51">
        <f>IF(D190="","",IFERROR(MAX(0,MIN(BI190/AP190,1)),0))</f>
        <v/>
      </c>
      <c r="BN190" s="52">
        <f>IF(D190="","",AB190*AG190)</f>
        <v/>
      </c>
      <c r="BO190" s="52">
        <f>IF(D190="","",(U190+V190+X190)*AG190)</f>
        <v/>
      </c>
      <c r="BP190" s="52">
        <f>IF(D190="","",(AB190*3)*AG190)</f>
        <v/>
      </c>
      <c r="BQ190" s="52">
        <f>IF(D190="","",IF(BO190-BP190&gt;0,0,BO190-BP190))</f>
        <v/>
      </c>
      <c r="BR190" s="52">
        <f>IF(D190="","",IF(BO190-BP190-BN190&gt;0,0,BO190-BP190-BN190))</f>
        <v/>
      </c>
      <c r="BS190" s="53">
        <f>IF(D190="","",IFERROR(AB190*AI190,0))</f>
        <v/>
      </c>
      <c r="BT190" s="53">
        <f>IF(D190="","",IFERROR(IF(X190&gt;12, AI190*(U190+V190+X190), AI190*(U190+V190)),0))</f>
        <v/>
      </c>
      <c r="BU190" s="53">
        <f>IF(D190="","",IFERROR(((AB190*3)*AI190),0))</f>
        <v/>
      </c>
      <c r="BV190" s="53">
        <f>IF(D190="","",IF(BT190-BU190&gt;0,0,BT190-BU190))</f>
        <v/>
      </c>
      <c r="BW190" s="53">
        <f>IF(D190="","",IF(BT190-BU190-BS190&gt;0,0,BT190-BU190-BS190))</f>
        <v/>
      </c>
      <c r="BX190" s="36">
        <f>IF(D190="","",IFERROR(VLOOKUP(D190,'produto-entrada-7'!A:M,3,0),"SEM PEDIDO"))</f>
        <v/>
      </c>
      <c r="BY190" s="36">
        <f>IF(D190="","",VLOOKUP(D190,'produto-estoque-total-7'!A:AB,25,0))</f>
        <v/>
      </c>
      <c r="BZ190" s="36">
        <f>IF(D190="","",IFERROR(VLOOKUP(D190,'produto-estoque-total-7'!A:AB,26,0)/100,0))</f>
        <v/>
      </c>
      <c r="CA190" s="36">
        <f>IF(D190="","",IFERROR(VLOOKUP(D190,'produto-estoque-total-7'!A:AB,27,0)/100,0))</f>
        <v/>
      </c>
      <c r="CB190" s="41">
        <f>IF(D190="","",V190*AF190)</f>
        <v/>
      </c>
      <c r="CC190" s="41">
        <f>IF(D190="","",V190*AI190)</f>
        <v/>
      </c>
      <c r="CD190" s="54">
        <f>IF(D190="","",VLOOKUP(D190,'produto-estoque-total-7'!A:AB,28,0))</f>
        <v/>
      </c>
    </row>
    <row r="191">
      <c r="A191" s="36">
        <f>IF(D191="","",VLOOKUP(D191,'produto-estoque-total-7'!A:AB,3,0))</f>
        <v/>
      </c>
      <c r="B191" s="1">
        <f>IF(D191="","",VLOOKUP(D191,'produto-estoque-total-7'!A:AB,12,0))</f>
        <v/>
      </c>
      <c r="C191" s="1">
        <f>IF(D191="","",VLOOKUP(D191,'produto-estoque-total-7'!A:AB,2,0))</f>
        <v/>
      </c>
      <c r="D191" s="37">
        <f>IFERROR(IF('produto-estoque-total-7'!A190="","",'produto-estoque-total-7'!A190),"")</f>
        <v/>
      </c>
      <c r="E191" s="1">
        <f>IF(D191="","",VLOOKUP(D191,'produto-estoque-total-7'!A:AB,4,0))</f>
        <v/>
      </c>
      <c r="F191" s="36">
        <f>IF(D191="","",VLOOKUP(D191,'produto-estoque-total-7'!A:AB,13,0))</f>
        <v/>
      </c>
      <c r="G191" s="1">
        <f>IF(F191="","",VLOOKUP(F191,'FORNECEDORES X COMPRADOR'!A:D,4,0))</f>
        <v/>
      </c>
      <c r="H191" s="1">
        <f>IF(F191="","",VLOOKUP(F191,'FORNECEDORES X COMPRADOR'!A:E,5,0))</f>
        <v/>
      </c>
      <c r="I191" s="36">
        <f>IF(D191="","",VLOOKUP(D191,'produto-estoque-total-7'!A:AB,15,0))</f>
        <v/>
      </c>
      <c r="J191" s="36">
        <f>IF(D191="","",VLOOKUP(D191,'produto-estoque-total-7'!A:AB,19,0))</f>
        <v/>
      </c>
      <c r="K191" s="1">
        <f>IF(D191="","",VLOOKUP(D191,'produto-estoque-total-7'!A:AB,20,0))</f>
        <v/>
      </c>
      <c r="L191" s="36">
        <f>IF(D191="","",VLOOKUP(D191,'produto-estoque-total-7'!A:AB,17,0))</f>
        <v/>
      </c>
      <c r="M191" s="1">
        <f>IF(D191="","",VLOOKUP(D191,'produto-estoque-total-7'!A:AB,18,0))</f>
        <v/>
      </c>
      <c r="N191" s="36">
        <f>IF(D191="","",VLOOKUP(D191,'produto-estoque-total-7'!A:AB,21,0))</f>
        <v/>
      </c>
      <c r="O191" s="1">
        <f>IF(D191="","",VLOOKUP(D191,'produto-estoque-total-7'!A:AB,22,0))</f>
        <v/>
      </c>
      <c r="P191" s="36">
        <f>IF(D191="","",VLOOKUP(D191,'produto-estoque-total-7'!A:AB,23,0))</f>
        <v/>
      </c>
      <c r="Q191" s="1">
        <f>IF(D191="","",VLOOKUP(D191,'produto-estoque-total-7'!A:AB,24,0))</f>
        <v/>
      </c>
      <c r="R191" s="38">
        <f>IFERROR(IF(D191="","",VLOOKUP(D191,'produto-venda-7'!B:N,13,0)),"C")</f>
        <v/>
      </c>
      <c r="S191" s="39">
        <f>IF(D191="","",VLOOKUP(D191,'produto-estoque-total-7'!A:AB,6,0))</f>
        <v/>
      </c>
      <c r="T191" s="39">
        <f>IF(D191="","",VLOOKUP(D191,'produto-estoque-total-7'!A:AB,5,0))</f>
        <v/>
      </c>
      <c r="U191" s="40">
        <f>IF(D191="","",VLOOKUP(D191,'produto-estoque-total-7'!A:AB,11,0))</f>
        <v/>
      </c>
      <c r="V191" s="41">
        <f>IF(D191="","",IFERROR(VLOOKUP(D191,'produto-entrada-7'!A:M,10,0),0))</f>
        <v/>
      </c>
      <c r="W191" s="42" t="n"/>
      <c r="X191" s="39">
        <f>IF(D191="","",VLOOKUP(D191,'produto-estoque-total-7'!A:AB,8,0))</f>
        <v/>
      </c>
      <c r="Y191" s="39">
        <f>IF(D191="","",VLOOKUP(D191,'produto-estoque-total-7'!A:AB,9,0))</f>
        <v/>
      </c>
      <c r="Z191" s="39">
        <f>IF(D191="","",VLOOKUP(D191,'produto-estoque-total-7'!A:AB,10,0))</f>
        <v/>
      </c>
      <c r="AA191" s="39">
        <f>IFERROR(IF(D191="","",VLOOKUP(D191,'produto-venda-7'!B:N,4,0)),0)</f>
        <v/>
      </c>
      <c r="AB191" s="39">
        <f>IFERROR(IF(D191="","",VLOOKUP(D191,'produto-venda-7'!B:N,5,0)),0)</f>
        <v/>
      </c>
      <c r="AC191" s="39">
        <f>IF(D191="","",IFERROR(AA191/90,0))</f>
        <v/>
      </c>
      <c r="AD191" s="36">
        <f>IF(D191="","",IFERROR(VLOOKUP(D191,'produto-entrada-7'!A:M,4,0),0))</f>
        <v/>
      </c>
      <c r="AE191" s="36">
        <f>IFERROR(IF(D191="","",VLOOKUP(D191,'produto-venda-7'!B:N,10,0)),0)</f>
        <v/>
      </c>
      <c r="AF191" s="36">
        <f>IF(D191="","",IFERROR(VLOOKUP(D191,'produto-entrada-7'!A:M,11,0),0))</f>
        <v/>
      </c>
      <c r="AG191" s="1">
        <f>IF(D191="","",IFERROR(VLOOKUP(D191,'produto-entrada-7'!A:M,12,0),0))</f>
        <v/>
      </c>
      <c r="AH191" s="1">
        <f>IF(D191="","",IFERROR(VLOOKUP(D191,'produto-entrada-7'!A:M,13,0),0))</f>
        <v/>
      </c>
      <c r="AI191" s="36">
        <f>IFERROR(IF(D191="","",VLOOKUP(D191,'produto-venda-7'!B:N,11,0)),0)</f>
        <v/>
      </c>
      <c r="AJ191" s="43">
        <f>IF(D191="","",IFERROR(AI191*AB191,0))</f>
        <v/>
      </c>
      <c r="AK191" s="44">
        <f>IFERROR(IF(D191="","",VLOOKUP(F191,'ANALISE FORNECEDOR'!$A:$I,8,0)),"")</f>
        <v/>
      </c>
      <c r="AL191" s="44">
        <f>IF(D191="","",AVERAGE(AM191,AK191))</f>
        <v/>
      </c>
      <c r="AM191" s="44">
        <f>IFERROR(IF(D191="","",VLOOKUP(F191,'ANALISE FORNECEDOR'!$A:$I,9,0)),"")</f>
        <v/>
      </c>
      <c r="AN191" s="45">
        <f>IF(D191="","",IF(Y191&gt;12,AI191*(U191+Y191),AI191*U191))</f>
        <v/>
      </c>
      <c r="AO191" s="45">
        <f>IF(D191="","",IF(Y191&gt;12,AI191*(U191+V191+Y191),AI191*(U191+V191)))</f>
        <v/>
      </c>
      <c r="AP191" s="46">
        <f>IF(D191="","",IF(Y191&gt;12,AG191*(U191+Y191),AG191*U191))</f>
        <v/>
      </c>
      <c r="AQ191" s="46">
        <f>IF(D191="","",IF(Y191&gt;12,AG191*(U191+V191+Y191),AG191*(U191+V191)))</f>
        <v/>
      </c>
      <c r="AR191" s="46">
        <f>IF(D191="","",IF(OR(R191="A",R191="AA",R191="AAA"),AP191,0))</f>
        <v/>
      </c>
      <c r="AS191" s="46">
        <f>IF(D191="","",IF(R191="B",AP191,0))</f>
        <v/>
      </c>
      <c r="AT191" s="46">
        <f>IF(D191="","",IF(R191="C",AP191,0))</f>
        <v/>
      </c>
      <c r="AU191" s="47">
        <f>IF(D191="","",IFERROR(AN191/AJ191,0))</f>
        <v/>
      </c>
      <c r="AV191" s="47">
        <f>IF(D191="","",IFERROR(((AO191)/AJ191),0))</f>
        <v/>
      </c>
      <c r="AW191" s="48">
        <f>IF(D191="","",IF(OR(S191="S",NOT(AND(ISNUMBER(AC191),ISNUMBER(AL191),AC191*AL191&gt;=0))),0,AC191*AL191))</f>
        <v/>
      </c>
      <c r="AX191" s="49">
        <f>IFERROR(IF(D191="","",AW191*AG191),0)</f>
        <v/>
      </c>
      <c r="AY191" s="48">
        <f>IF(D191="","",IF(OR(S191="S",NOT(AND(ISNUMBER(AC191),ISNUMBER(AK191),AC191*AK191&gt;=0))),0,AC191*AK191))</f>
        <v/>
      </c>
      <c r="AZ191" s="48">
        <f>IFERROR(IF(D191="","",IF(AY191=0,0,IF(((AY191)-(U191+Y191))&lt;0,0,(AY191)-U191))),0)</f>
        <v/>
      </c>
      <c r="BA191" s="49">
        <f>IF(D191="","",AZ191*AG191)</f>
        <v/>
      </c>
      <c r="BB191" s="49">
        <f>IF(D191="","",IF(OR(R191="A",R191="AA",R191="AAA"),BA191,0))</f>
        <v/>
      </c>
      <c r="BC191" s="49">
        <f>IF(D191="","",IF(R191="B",BA191,0))</f>
        <v/>
      </c>
      <c r="BD191" s="49">
        <f>IF(D191="","",IF(R191="B",BA191,0))</f>
        <v/>
      </c>
      <c r="BE191" s="49">
        <f>IF(D191="","",IF(S191="S",
1,
IF(AC191=0,
1,
IF(
IFERROR(((U191+Y191)*AG191)/((AC191*AK191)*AG191),0)&lt;0,
0,
IF(
IFERROR(((U191+Y191)*AG191)/((AC191*AK191)*AG191),0)&gt;1,
1,
IFERROR(((U191+Y191)*AG191)/((AC191*AK191)*AG191),0)
)
)
)
))</f>
        <v/>
      </c>
      <c r="BF191" s="49">
        <f>IF(D191="","",IF(S191="S",
1,
IF(AC191=0,
1,
IF(
IFERROR(((U191+V191+Y191)*AG191)/((AC191*AK191)*AG191),0)&lt;0,
0,
IF(
IFERROR(((U191+V191+Y191)*AG191)/((AC191*AK191)*AG191),0)&gt;1,
1,
IFERROR(((U191+V191+Y191)*AG191)/((AC191*AK191)*AG191),0)
)
)
)
))</f>
        <v/>
      </c>
      <c r="BG191" s="50">
        <f>IF(D191="","",IF(S191="S",0,IF(AND(ISNUMBER(AC191),ISNUMBER(AM191)),IF(OR(AC191*AM191&lt;0,ISERR(AC191*AM191)),0,AC191*AM191),0)))</f>
        <v/>
      </c>
      <c r="BH191" s="50">
        <f>IF(D191="","",IF(BY191&gt;TODAY()-60,0,IF(Y191&gt;12,MAX(0,(U191+Y191)-BG191),MAX(0,U191-BG191))))</f>
        <v/>
      </c>
      <c r="BI191" s="51">
        <f>IF(D191="","",BH191*AG191)</f>
        <v/>
      </c>
      <c r="BJ191" s="51">
        <f>IF(D191="","",IF(OR(R191="A",R191="AA",R191="AAA"),BI191,0))</f>
        <v/>
      </c>
      <c r="BK191" s="51">
        <f>IF(D191="","",IF(R191="B",BI191,0))</f>
        <v/>
      </c>
      <c r="BL191" s="51">
        <f>IF(D191="","",IF(R191="C",BI191,0))</f>
        <v/>
      </c>
      <c r="BM191" s="51">
        <f>IF(D191="","",IFERROR(MAX(0,MIN(BI191/AP191,1)),0))</f>
        <v/>
      </c>
      <c r="BN191" s="52">
        <f>IF(D191="","",AB191*AG191)</f>
        <v/>
      </c>
      <c r="BO191" s="52">
        <f>IF(D191="","",(U191+V191+X191)*AG191)</f>
        <v/>
      </c>
      <c r="BP191" s="52">
        <f>IF(D191="","",(AB191*3)*AG191)</f>
        <v/>
      </c>
      <c r="BQ191" s="52">
        <f>IF(D191="","",IF(BO191-BP191&gt;0,0,BO191-BP191))</f>
        <v/>
      </c>
      <c r="BR191" s="52">
        <f>IF(D191="","",IF(BO191-BP191-BN191&gt;0,0,BO191-BP191-BN191))</f>
        <v/>
      </c>
      <c r="BS191" s="53">
        <f>IF(D191="","",IFERROR(AB191*AI191,0))</f>
        <v/>
      </c>
      <c r="BT191" s="53">
        <f>IF(D191="","",IFERROR(IF(X191&gt;12, AI191*(U191+V191+X191), AI191*(U191+V191)),0))</f>
        <v/>
      </c>
      <c r="BU191" s="53">
        <f>IF(D191="","",IFERROR(((AB191*3)*AI191),0))</f>
        <v/>
      </c>
      <c r="BV191" s="53">
        <f>IF(D191="","",IF(BT191-BU191&gt;0,0,BT191-BU191))</f>
        <v/>
      </c>
      <c r="BW191" s="53">
        <f>IF(D191="","",IF(BT191-BU191-BS191&gt;0,0,BT191-BU191-BS191))</f>
        <v/>
      </c>
      <c r="BX191" s="36">
        <f>IF(D191="","",IFERROR(VLOOKUP(D191,'produto-entrada-7'!A:M,3,0),"SEM PEDIDO"))</f>
        <v/>
      </c>
      <c r="BY191" s="36">
        <f>IF(D191="","",VLOOKUP(D191,'produto-estoque-total-7'!A:AB,25,0))</f>
        <v/>
      </c>
      <c r="BZ191" s="36">
        <f>IF(D191="","",IFERROR(VLOOKUP(D191,'produto-estoque-total-7'!A:AB,26,0)/100,0))</f>
        <v/>
      </c>
      <c r="CA191" s="36">
        <f>IF(D191="","",IFERROR(VLOOKUP(D191,'produto-estoque-total-7'!A:AB,27,0)/100,0))</f>
        <v/>
      </c>
      <c r="CB191" s="41">
        <f>IF(D191="","",V191*AF191)</f>
        <v/>
      </c>
      <c r="CC191" s="41">
        <f>IF(D191="","",V191*AI191)</f>
        <v/>
      </c>
      <c r="CD191" s="54">
        <f>IF(D191="","",VLOOKUP(D191,'produto-estoque-total-7'!A:AB,28,0))</f>
        <v/>
      </c>
    </row>
    <row r="192">
      <c r="A192" s="36">
        <f>IF(D192="","",VLOOKUP(D192,'produto-estoque-total-7'!A:AB,3,0))</f>
        <v/>
      </c>
      <c r="B192" s="1">
        <f>IF(D192="","",VLOOKUP(D192,'produto-estoque-total-7'!A:AB,12,0))</f>
        <v/>
      </c>
      <c r="C192" s="1">
        <f>IF(D192="","",VLOOKUP(D192,'produto-estoque-total-7'!A:AB,2,0))</f>
        <v/>
      </c>
      <c r="D192" s="37">
        <f>IFERROR(IF('produto-estoque-total-7'!A191="","",'produto-estoque-total-7'!A191),"")</f>
        <v/>
      </c>
      <c r="E192" s="1">
        <f>IF(D192="","",VLOOKUP(D192,'produto-estoque-total-7'!A:AB,4,0))</f>
        <v/>
      </c>
      <c r="F192" s="36">
        <f>IF(D192="","",VLOOKUP(D192,'produto-estoque-total-7'!A:AB,13,0))</f>
        <v/>
      </c>
      <c r="G192" s="1">
        <f>IF(F192="","",VLOOKUP(F192,'FORNECEDORES X COMPRADOR'!A:D,4,0))</f>
        <v/>
      </c>
      <c r="H192" s="1">
        <f>IF(F192="","",VLOOKUP(F192,'FORNECEDORES X COMPRADOR'!A:E,5,0))</f>
        <v/>
      </c>
      <c r="I192" s="36">
        <f>IF(D192="","",VLOOKUP(D192,'produto-estoque-total-7'!A:AB,15,0))</f>
        <v/>
      </c>
      <c r="J192" s="36">
        <f>IF(D192="","",VLOOKUP(D192,'produto-estoque-total-7'!A:AB,19,0))</f>
        <v/>
      </c>
      <c r="K192" s="1">
        <f>IF(D192="","",VLOOKUP(D192,'produto-estoque-total-7'!A:AB,20,0))</f>
        <v/>
      </c>
      <c r="L192" s="36">
        <f>IF(D192="","",VLOOKUP(D192,'produto-estoque-total-7'!A:AB,17,0))</f>
        <v/>
      </c>
      <c r="M192" s="1">
        <f>IF(D192="","",VLOOKUP(D192,'produto-estoque-total-7'!A:AB,18,0))</f>
        <v/>
      </c>
      <c r="N192" s="36">
        <f>IF(D192="","",VLOOKUP(D192,'produto-estoque-total-7'!A:AB,21,0))</f>
        <v/>
      </c>
      <c r="O192" s="1">
        <f>IF(D192="","",VLOOKUP(D192,'produto-estoque-total-7'!A:AB,22,0))</f>
        <v/>
      </c>
      <c r="P192" s="36">
        <f>IF(D192="","",VLOOKUP(D192,'produto-estoque-total-7'!A:AB,23,0))</f>
        <v/>
      </c>
      <c r="Q192" s="1">
        <f>IF(D192="","",VLOOKUP(D192,'produto-estoque-total-7'!A:AB,24,0))</f>
        <v/>
      </c>
      <c r="R192" s="38">
        <f>IFERROR(IF(D192="","",VLOOKUP(D192,'produto-venda-7'!B:N,13,0)),"C")</f>
        <v/>
      </c>
      <c r="S192" s="39">
        <f>IF(D192="","",VLOOKUP(D192,'produto-estoque-total-7'!A:AB,6,0))</f>
        <v/>
      </c>
      <c r="T192" s="39">
        <f>IF(D192="","",VLOOKUP(D192,'produto-estoque-total-7'!A:AB,5,0))</f>
        <v/>
      </c>
      <c r="U192" s="40">
        <f>IF(D192="","",VLOOKUP(D192,'produto-estoque-total-7'!A:AB,11,0))</f>
        <v/>
      </c>
      <c r="V192" s="41">
        <f>IF(D192="","",IFERROR(VLOOKUP(D192,'produto-entrada-7'!A:M,10,0),0))</f>
        <v/>
      </c>
      <c r="W192" s="42" t="n"/>
      <c r="X192" s="39">
        <f>IF(D192="","",VLOOKUP(D192,'produto-estoque-total-7'!A:AB,8,0))</f>
        <v/>
      </c>
      <c r="Y192" s="39">
        <f>IF(D192="","",VLOOKUP(D192,'produto-estoque-total-7'!A:AB,9,0))</f>
        <v/>
      </c>
      <c r="Z192" s="39">
        <f>IF(D192="","",VLOOKUP(D192,'produto-estoque-total-7'!A:AB,10,0))</f>
        <v/>
      </c>
      <c r="AA192" s="39">
        <f>IFERROR(IF(D192="","",VLOOKUP(D192,'produto-venda-7'!B:N,4,0)),0)</f>
        <v/>
      </c>
      <c r="AB192" s="39">
        <f>IFERROR(IF(D192="","",VLOOKUP(D192,'produto-venda-7'!B:N,5,0)),0)</f>
        <v/>
      </c>
      <c r="AC192" s="39">
        <f>IF(D192="","",IFERROR(AA192/90,0))</f>
        <v/>
      </c>
      <c r="AD192" s="36">
        <f>IF(D192="","",IFERROR(VLOOKUP(D192,'produto-entrada-7'!A:M,4,0),0))</f>
        <v/>
      </c>
      <c r="AE192" s="36">
        <f>IFERROR(IF(D192="","",VLOOKUP(D192,'produto-venda-7'!B:N,10,0)),0)</f>
        <v/>
      </c>
      <c r="AF192" s="36">
        <f>IF(D192="","",IFERROR(VLOOKUP(D192,'produto-entrada-7'!A:M,11,0),0))</f>
        <v/>
      </c>
      <c r="AG192" s="1">
        <f>IF(D192="","",IFERROR(VLOOKUP(D192,'produto-entrada-7'!A:M,12,0),0))</f>
        <v/>
      </c>
      <c r="AH192" s="1">
        <f>IF(D192="","",IFERROR(VLOOKUP(D192,'produto-entrada-7'!A:M,13,0),0))</f>
        <v/>
      </c>
      <c r="AI192" s="36">
        <f>IFERROR(IF(D192="","",VLOOKUP(D192,'produto-venda-7'!B:N,11,0)),0)</f>
        <v/>
      </c>
      <c r="AJ192" s="43">
        <f>IF(D192="","",IFERROR(AI192*AB192,0))</f>
        <v/>
      </c>
      <c r="AK192" s="44">
        <f>IFERROR(IF(D192="","",VLOOKUP(F192,'ANALISE FORNECEDOR'!$A:$I,8,0)),"")</f>
        <v/>
      </c>
      <c r="AL192" s="44">
        <f>IF(D192="","",AVERAGE(AM192,AK192))</f>
        <v/>
      </c>
      <c r="AM192" s="44">
        <f>IFERROR(IF(D192="","",VLOOKUP(F192,'ANALISE FORNECEDOR'!$A:$I,9,0)),"")</f>
        <v/>
      </c>
      <c r="AN192" s="45">
        <f>IF(D192="","",IF(Y192&gt;12,AI192*(U192+Y192),AI192*U192))</f>
        <v/>
      </c>
      <c r="AO192" s="45">
        <f>IF(D192="","",IF(Y192&gt;12,AI192*(U192+V192+Y192),AI192*(U192+V192)))</f>
        <v/>
      </c>
      <c r="AP192" s="46">
        <f>IF(D192="","",IF(Y192&gt;12,AG192*(U192+Y192),AG192*U192))</f>
        <v/>
      </c>
      <c r="AQ192" s="46">
        <f>IF(D192="","",IF(Y192&gt;12,AG192*(U192+V192+Y192),AG192*(U192+V192)))</f>
        <v/>
      </c>
      <c r="AR192" s="46">
        <f>IF(D192="","",IF(OR(R192="A",R192="AA",R192="AAA"),AP192,0))</f>
        <v/>
      </c>
      <c r="AS192" s="46">
        <f>IF(D192="","",IF(R192="B",AP192,0))</f>
        <v/>
      </c>
      <c r="AT192" s="46">
        <f>IF(D192="","",IF(R192="C",AP192,0))</f>
        <v/>
      </c>
      <c r="AU192" s="47">
        <f>IF(D192="","",IFERROR(AN192/AJ192,0))</f>
        <v/>
      </c>
      <c r="AV192" s="47">
        <f>IF(D192="","",IFERROR(((AO192)/AJ192),0))</f>
        <v/>
      </c>
      <c r="AW192" s="48">
        <f>IF(D192="","",IF(OR(S192="S",NOT(AND(ISNUMBER(AC192),ISNUMBER(AL192),AC192*AL192&gt;=0))),0,AC192*AL192))</f>
        <v/>
      </c>
      <c r="AX192" s="49">
        <f>IFERROR(IF(D192="","",AW192*AG192),0)</f>
        <v/>
      </c>
      <c r="AY192" s="48">
        <f>IF(D192="","",IF(OR(S192="S",NOT(AND(ISNUMBER(AC192),ISNUMBER(AK192),AC192*AK192&gt;=0))),0,AC192*AK192))</f>
        <v/>
      </c>
      <c r="AZ192" s="48">
        <f>IFERROR(IF(D192="","",IF(AY192=0,0,IF(((AY192)-(U192+Y192))&lt;0,0,(AY192)-U192))),0)</f>
        <v/>
      </c>
      <c r="BA192" s="49">
        <f>IF(D192="","",AZ192*AG192)</f>
        <v/>
      </c>
      <c r="BB192" s="49">
        <f>IF(D192="","",IF(OR(R192="A",R192="AA",R192="AAA"),BA192,0))</f>
        <v/>
      </c>
      <c r="BC192" s="49">
        <f>IF(D192="","",IF(R192="B",BA192,0))</f>
        <v/>
      </c>
      <c r="BD192" s="49">
        <f>IF(D192="","",IF(R192="B",BA192,0))</f>
        <v/>
      </c>
      <c r="BE192" s="49">
        <f>IF(D192="","",IF(S192="S",
1,
IF(AC192=0,
1,
IF(
IFERROR(((U192+Y192)*AG192)/((AC192*AK192)*AG192),0)&lt;0,
0,
IF(
IFERROR(((U192+Y192)*AG192)/((AC192*AK192)*AG192),0)&gt;1,
1,
IFERROR(((U192+Y192)*AG192)/((AC192*AK192)*AG192),0)
)
)
)
))</f>
        <v/>
      </c>
      <c r="BF192" s="49">
        <f>IF(D192="","",IF(S192="S",
1,
IF(AC192=0,
1,
IF(
IFERROR(((U192+V192+Y192)*AG192)/((AC192*AK192)*AG192),0)&lt;0,
0,
IF(
IFERROR(((U192+V192+Y192)*AG192)/((AC192*AK192)*AG192),0)&gt;1,
1,
IFERROR(((U192+V192+Y192)*AG192)/((AC192*AK192)*AG192),0)
)
)
)
))</f>
        <v/>
      </c>
      <c r="BG192" s="50">
        <f>IF(D192="","",IF(S192="S",0,IF(AND(ISNUMBER(AC192),ISNUMBER(AM192)),IF(OR(AC192*AM192&lt;0,ISERR(AC192*AM192)),0,AC192*AM192),0)))</f>
        <v/>
      </c>
      <c r="BH192" s="50">
        <f>IF(D192="","",IF(BY192&gt;TODAY()-60,0,IF(Y192&gt;12,MAX(0,(U192+Y192)-BG192),MAX(0,U192-BG192))))</f>
        <v/>
      </c>
      <c r="BI192" s="51">
        <f>IF(D192="","",BH192*AG192)</f>
        <v/>
      </c>
      <c r="BJ192" s="51">
        <f>IF(D192="","",IF(OR(R192="A",R192="AA",R192="AAA"),BI192,0))</f>
        <v/>
      </c>
      <c r="BK192" s="51">
        <f>IF(D192="","",IF(R192="B",BI192,0))</f>
        <v/>
      </c>
      <c r="BL192" s="51">
        <f>IF(D192="","",IF(R192="C",BI192,0))</f>
        <v/>
      </c>
      <c r="BM192" s="51">
        <f>IF(D192="","",IFERROR(MAX(0,MIN(BI192/AP192,1)),0))</f>
        <v/>
      </c>
      <c r="BN192" s="52">
        <f>IF(D192="","",AB192*AG192)</f>
        <v/>
      </c>
      <c r="BO192" s="52">
        <f>IF(D192="","",(U192+V192+X192)*AG192)</f>
        <v/>
      </c>
      <c r="BP192" s="52">
        <f>IF(D192="","",(AB192*3)*AG192)</f>
        <v/>
      </c>
      <c r="BQ192" s="52">
        <f>IF(D192="","",IF(BO192-BP192&gt;0,0,BO192-BP192))</f>
        <v/>
      </c>
      <c r="BR192" s="52">
        <f>IF(D192="","",IF(BO192-BP192-BN192&gt;0,0,BO192-BP192-BN192))</f>
        <v/>
      </c>
      <c r="BS192" s="53">
        <f>IF(D192="","",IFERROR(AB192*AI192,0))</f>
        <v/>
      </c>
      <c r="BT192" s="53">
        <f>IF(D192="","",IFERROR(IF(X192&gt;12, AI192*(U192+V192+X192), AI192*(U192+V192)),0))</f>
        <v/>
      </c>
      <c r="BU192" s="53">
        <f>IF(D192="","",IFERROR(((AB192*3)*AI192),0))</f>
        <v/>
      </c>
      <c r="BV192" s="53">
        <f>IF(D192="","",IF(BT192-BU192&gt;0,0,BT192-BU192))</f>
        <v/>
      </c>
      <c r="BW192" s="53">
        <f>IF(D192="","",IF(BT192-BU192-BS192&gt;0,0,BT192-BU192-BS192))</f>
        <v/>
      </c>
      <c r="BX192" s="36">
        <f>IF(D192="","",IFERROR(VLOOKUP(D192,'produto-entrada-7'!A:M,3,0),"SEM PEDIDO"))</f>
        <v/>
      </c>
      <c r="BY192" s="36">
        <f>IF(D192="","",VLOOKUP(D192,'produto-estoque-total-7'!A:AB,25,0))</f>
        <v/>
      </c>
      <c r="BZ192" s="36">
        <f>IF(D192="","",IFERROR(VLOOKUP(D192,'produto-estoque-total-7'!A:AB,26,0)/100,0))</f>
        <v/>
      </c>
      <c r="CA192" s="36">
        <f>IF(D192="","",IFERROR(VLOOKUP(D192,'produto-estoque-total-7'!A:AB,27,0)/100,0))</f>
        <v/>
      </c>
      <c r="CB192" s="41">
        <f>IF(D192="","",V192*AF192)</f>
        <v/>
      </c>
      <c r="CC192" s="41">
        <f>IF(D192="","",V192*AI192)</f>
        <v/>
      </c>
      <c r="CD192" s="54">
        <f>IF(D192="","",VLOOKUP(D192,'produto-estoque-total-7'!A:AB,28,0))</f>
        <v/>
      </c>
    </row>
    <row r="193">
      <c r="A193" s="36">
        <f>IF(D193="","",VLOOKUP(D193,'produto-estoque-total-7'!A:AB,3,0))</f>
        <v/>
      </c>
      <c r="B193" s="1">
        <f>IF(D193="","",VLOOKUP(D193,'produto-estoque-total-7'!A:AB,12,0))</f>
        <v/>
      </c>
      <c r="C193" s="1">
        <f>IF(D193="","",VLOOKUP(D193,'produto-estoque-total-7'!A:AB,2,0))</f>
        <v/>
      </c>
      <c r="D193" s="37">
        <f>IFERROR(IF('produto-estoque-total-7'!A192="","",'produto-estoque-total-7'!A192),"")</f>
        <v/>
      </c>
      <c r="E193" s="1">
        <f>IF(D193="","",VLOOKUP(D193,'produto-estoque-total-7'!A:AB,4,0))</f>
        <v/>
      </c>
      <c r="F193" s="36">
        <f>IF(D193="","",VLOOKUP(D193,'produto-estoque-total-7'!A:AB,13,0))</f>
        <v/>
      </c>
      <c r="G193" s="1">
        <f>IF(F193="","",VLOOKUP(F193,'FORNECEDORES X COMPRADOR'!A:D,4,0))</f>
        <v/>
      </c>
      <c r="H193" s="1">
        <f>IF(F193="","",VLOOKUP(F193,'FORNECEDORES X COMPRADOR'!A:E,5,0))</f>
        <v/>
      </c>
      <c r="I193" s="36">
        <f>IF(D193="","",VLOOKUP(D193,'produto-estoque-total-7'!A:AB,15,0))</f>
        <v/>
      </c>
      <c r="J193" s="36">
        <f>IF(D193="","",VLOOKUP(D193,'produto-estoque-total-7'!A:AB,19,0))</f>
        <v/>
      </c>
      <c r="K193" s="1">
        <f>IF(D193="","",VLOOKUP(D193,'produto-estoque-total-7'!A:AB,20,0))</f>
        <v/>
      </c>
      <c r="L193" s="36">
        <f>IF(D193="","",VLOOKUP(D193,'produto-estoque-total-7'!A:AB,17,0))</f>
        <v/>
      </c>
      <c r="M193" s="1">
        <f>IF(D193="","",VLOOKUP(D193,'produto-estoque-total-7'!A:AB,18,0))</f>
        <v/>
      </c>
      <c r="N193" s="36">
        <f>IF(D193="","",VLOOKUP(D193,'produto-estoque-total-7'!A:AB,21,0))</f>
        <v/>
      </c>
      <c r="O193" s="1">
        <f>IF(D193="","",VLOOKUP(D193,'produto-estoque-total-7'!A:AB,22,0))</f>
        <v/>
      </c>
      <c r="P193" s="36">
        <f>IF(D193="","",VLOOKUP(D193,'produto-estoque-total-7'!A:AB,23,0))</f>
        <v/>
      </c>
      <c r="Q193" s="1">
        <f>IF(D193="","",VLOOKUP(D193,'produto-estoque-total-7'!A:AB,24,0))</f>
        <v/>
      </c>
      <c r="R193" s="38">
        <f>IFERROR(IF(D193="","",VLOOKUP(D193,'produto-venda-7'!B:N,13,0)),"C")</f>
        <v/>
      </c>
      <c r="S193" s="39">
        <f>IF(D193="","",VLOOKUP(D193,'produto-estoque-total-7'!A:AB,6,0))</f>
        <v/>
      </c>
      <c r="T193" s="39">
        <f>IF(D193="","",VLOOKUP(D193,'produto-estoque-total-7'!A:AB,5,0))</f>
        <v/>
      </c>
      <c r="U193" s="40">
        <f>IF(D193="","",VLOOKUP(D193,'produto-estoque-total-7'!A:AB,11,0))</f>
        <v/>
      </c>
      <c r="V193" s="41">
        <f>IF(D193="","",IFERROR(VLOOKUP(D193,'produto-entrada-7'!A:M,10,0),0))</f>
        <v/>
      </c>
      <c r="W193" s="42" t="n"/>
      <c r="X193" s="39">
        <f>IF(D193="","",VLOOKUP(D193,'produto-estoque-total-7'!A:AB,8,0))</f>
        <v/>
      </c>
      <c r="Y193" s="39">
        <f>IF(D193="","",VLOOKUP(D193,'produto-estoque-total-7'!A:AB,9,0))</f>
        <v/>
      </c>
      <c r="Z193" s="39">
        <f>IF(D193="","",VLOOKUP(D193,'produto-estoque-total-7'!A:AB,10,0))</f>
        <v/>
      </c>
      <c r="AA193" s="39">
        <f>IFERROR(IF(D193="","",VLOOKUP(D193,'produto-venda-7'!B:N,4,0)),0)</f>
        <v/>
      </c>
      <c r="AB193" s="39">
        <f>IFERROR(IF(D193="","",VLOOKUP(D193,'produto-venda-7'!B:N,5,0)),0)</f>
        <v/>
      </c>
      <c r="AC193" s="39">
        <f>IF(D193="","",IFERROR(AA193/90,0))</f>
        <v/>
      </c>
      <c r="AD193" s="36">
        <f>IF(D193="","",IFERROR(VLOOKUP(D193,'produto-entrada-7'!A:M,4,0),0))</f>
        <v/>
      </c>
      <c r="AE193" s="36">
        <f>IFERROR(IF(D193="","",VLOOKUP(D193,'produto-venda-7'!B:N,10,0)),0)</f>
        <v/>
      </c>
      <c r="AF193" s="36">
        <f>IF(D193="","",IFERROR(VLOOKUP(D193,'produto-entrada-7'!A:M,11,0),0))</f>
        <v/>
      </c>
      <c r="AG193" s="1">
        <f>IF(D193="","",IFERROR(VLOOKUP(D193,'produto-entrada-7'!A:M,12,0),0))</f>
        <v/>
      </c>
      <c r="AH193" s="1">
        <f>IF(D193="","",IFERROR(VLOOKUP(D193,'produto-entrada-7'!A:M,13,0),0))</f>
        <v/>
      </c>
      <c r="AI193" s="36">
        <f>IFERROR(IF(D193="","",VLOOKUP(D193,'produto-venda-7'!B:N,11,0)),0)</f>
        <v/>
      </c>
      <c r="AJ193" s="43">
        <f>IF(D193="","",IFERROR(AI193*AB193,0))</f>
        <v/>
      </c>
      <c r="AK193" s="44">
        <f>IFERROR(IF(D193="","",VLOOKUP(F193,'ANALISE FORNECEDOR'!$A:$I,8,0)),"")</f>
        <v/>
      </c>
      <c r="AL193" s="44">
        <f>IF(D193="","",AVERAGE(AM193,AK193))</f>
        <v/>
      </c>
      <c r="AM193" s="44">
        <f>IFERROR(IF(D193="","",VLOOKUP(F193,'ANALISE FORNECEDOR'!$A:$I,9,0)),"")</f>
        <v/>
      </c>
      <c r="AN193" s="45">
        <f>IF(D193="","",IF(Y193&gt;12,AI193*(U193+Y193),AI193*U193))</f>
        <v/>
      </c>
      <c r="AO193" s="45">
        <f>IF(D193="","",IF(Y193&gt;12,AI193*(U193+V193+Y193),AI193*(U193+V193)))</f>
        <v/>
      </c>
      <c r="AP193" s="46">
        <f>IF(D193="","",IF(Y193&gt;12,AG193*(U193+Y193),AG193*U193))</f>
        <v/>
      </c>
      <c r="AQ193" s="46">
        <f>IF(D193="","",IF(Y193&gt;12,AG193*(U193+V193+Y193),AG193*(U193+V193)))</f>
        <v/>
      </c>
      <c r="AR193" s="46">
        <f>IF(D193="","",IF(OR(R193="A",R193="AA",R193="AAA"),AP193,0))</f>
        <v/>
      </c>
      <c r="AS193" s="46">
        <f>IF(D193="","",IF(R193="B",AP193,0))</f>
        <v/>
      </c>
      <c r="AT193" s="46">
        <f>IF(D193="","",IF(R193="C",AP193,0))</f>
        <v/>
      </c>
      <c r="AU193" s="47">
        <f>IF(D193="","",IFERROR(AN193/AJ193,0))</f>
        <v/>
      </c>
      <c r="AV193" s="47">
        <f>IF(D193="","",IFERROR(((AO193)/AJ193),0))</f>
        <v/>
      </c>
      <c r="AW193" s="48">
        <f>IF(D193="","",IF(OR(S193="S",NOT(AND(ISNUMBER(AC193),ISNUMBER(AL193),AC193*AL193&gt;=0))),0,AC193*AL193))</f>
        <v/>
      </c>
      <c r="AX193" s="49">
        <f>IFERROR(IF(D193="","",AW193*AG193),0)</f>
        <v/>
      </c>
      <c r="AY193" s="48">
        <f>IF(D193="","",IF(OR(S193="S",NOT(AND(ISNUMBER(AC193),ISNUMBER(AK193),AC193*AK193&gt;=0))),0,AC193*AK193))</f>
        <v/>
      </c>
      <c r="AZ193" s="48">
        <f>IFERROR(IF(D193="","",IF(AY193=0,0,IF(((AY193)-(U193+Y193))&lt;0,0,(AY193)-U193))),0)</f>
        <v/>
      </c>
      <c r="BA193" s="49">
        <f>IF(D193="","",AZ193*AG193)</f>
        <v/>
      </c>
      <c r="BB193" s="49">
        <f>IF(D193="","",IF(OR(R193="A",R193="AA",R193="AAA"),BA193,0))</f>
        <v/>
      </c>
      <c r="BC193" s="49">
        <f>IF(D193="","",IF(R193="B",BA193,0))</f>
        <v/>
      </c>
      <c r="BD193" s="49">
        <f>IF(D193="","",IF(R193="B",BA193,0))</f>
        <v/>
      </c>
      <c r="BE193" s="49">
        <f>IF(D193="","",IF(S193="S",
1,
IF(AC193=0,
1,
IF(
IFERROR(((U193+Y193)*AG193)/((AC193*AK193)*AG193),0)&lt;0,
0,
IF(
IFERROR(((U193+Y193)*AG193)/((AC193*AK193)*AG193),0)&gt;1,
1,
IFERROR(((U193+Y193)*AG193)/((AC193*AK193)*AG193),0)
)
)
)
))</f>
        <v/>
      </c>
      <c r="BF193" s="49">
        <f>IF(D193="","",IF(S193="S",
1,
IF(AC193=0,
1,
IF(
IFERROR(((U193+V193+Y193)*AG193)/((AC193*AK193)*AG193),0)&lt;0,
0,
IF(
IFERROR(((U193+V193+Y193)*AG193)/((AC193*AK193)*AG193),0)&gt;1,
1,
IFERROR(((U193+V193+Y193)*AG193)/((AC193*AK193)*AG193),0)
)
)
)
))</f>
        <v/>
      </c>
      <c r="BG193" s="50">
        <f>IF(D193="","",IF(S193="S",0,IF(AND(ISNUMBER(AC193),ISNUMBER(AM193)),IF(OR(AC193*AM193&lt;0,ISERR(AC193*AM193)),0,AC193*AM193),0)))</f>
        <v/>
      </c>
      <c r="BH193" s="50">
        <f>IF(D193="","",IF(BY193&gt;TODAY()-60,0,IF(Y193&gt;12,MAX(0,(U193+Y193)-BG193),MAX(0,U193-BG193))))</f>
        <v/>
      </c>
      <c r="BI193" s="51">
        <f>IF(D193="","",BH193*AG193)</f>
        <v/>
      </c>
      <c r="BJ193" s="51">
        <f>IF(D193="","",IF(OR(R193="A",R193="AA",R193="AAA"),BI193,0))</f>
        <v/>
      </c>
      <c r="BK193" s="51">
        <f>IF(D193="","",IF(R193="B",BI193,0))</f>
        <v/>
      </c>
      <c r="BL193" s="51">
        <f>IF(D193="","",IF(R193="C",BI193,0))</f>
        <v/>
      </c>
      <c r="BM193" s="51">
        <f>IF(D193="","",IFERROR(MAX(0,MIN(BI193/AP193,1)),0))</f>
        <v/>
      </c>
      <c r="BN193" s="52">
        <f>IF(D193="","",AB193*AG193)</f>
        <v/>
      </c>
      <c r="BO193" s="52">
        <f>IF(D193="","",(U193+V193+X193)*AG193)</f>
        <v/>
      </c>
      <c r="BP193" s="52">
        <f>IF(D193="","",(AB193*3)*AG193)</f>
        <v/>
      </c>
      <c r="BQ193" s="52">
        <f>IF(D193="","",IF(BO193-BP193&gt;0,0,BO193-BP193))</f>
        <v/>
      </c>
      <c r="BR193" s="52">
        <f>IF(D193="","",IF(BO193-BP193-BN193&gt;0,0,BO193-BP193-BN193))</f>
        <v/>
      </c>
      <c r="BS193" s="53">
        <f>IF(D193="","",IFERROR(AB193*AI193,0))</f>
        <v/>
      </c>
      <c r="BT193" s="53">
        <f>IF(D193="","",IFERROR(IF(X193&gt;12, AI193*(U193+V193+X193), AI193*(U193+V193)),0))</f>
        <v/>
      </c>
      <c r="BU193" s="53">
        <f>IF(D193="","",IFERROR(((AB193*3)*AI193),0))</f>
        <v/>
      </c>
      <c r="BV193" s="53">
        <f>IF(D193="","",IF(BT193-BU193&gt;0,0,BT193-BU193))</f>
        <v/>
      </c>
      <c r="BW193" s="53">
        <f>IF(D193="","",IF(BT193-BU193-BS193&gt;0,0,BT193-BU193-BS193))</f>
        <v/>
      </c>
      <c r="BX193" s="36">
        <f>IF(D193="","",IFERROR(VLOOKUP(D193,'produto-entrada-7'!A:M,3,0),"SEM PEDIDO"))</f>
        <v/>
      </c>
      <c r="BY193" s="36">
        <f>IF(D193="","",VLOOKUP(D193,'produto-estoque-total-7'!A:AB,25,0))</f>
        <v/>
      </c>
      <c r="BZ193" s="36">
        <f>IF(D193="","",IFERROR(VLOOKUP(D193,'produto-estoque-total-7'!A:AB,26,0)/100,0))</f>
        <v/>
      </c>
      <c r="CA193" s="36">
        <f>IF(D193="","",IFERROR(VLOOKUP(D193,'produto-estoque-total-7'!A:AB,27,0)/100,0))</f>
        <v/>
      </c>
      <c r="CB193" s="41">
        <f>IF(D193="","",V193*AF193)</f>
        <v/>
      </c>
      <c r="CC193" s="41">
        <f>IF(D193="","",V193*AI193)</f>
        <v/>
      </c>
      <c r="CD193" s="54">
        <f>IF(D193="","",VLOOKUP(D193,'produto-estoque-total-7'!A:AB,28,0))</f>
        <v/>
      </c>
    </row>
    <row r="194">
      <c r="A194" s="36">
        <f>IF(D194="","",VLOOKUP(D194,'produto-estoque-total-7'!A:AB,3,0))</f>
        <v/>
      </c>
      <c r="B194" s="1">
        <f>IF(D194="","",VLOOKUP(D194,'produto-estoque-total-7'!A:AB,12,0))</f>
        <v/>
      </c>
      <c r="C194" s="1">
        <f>IF(D194="","",VLOOKUP(D194,'produto-estoque-total-7'!A:AB,2,0))</f>
        <v/>
      </c>
      <c r="D194" s="37">
        <f>IFERROR(IF('produto-estoque-total-7'!A193="","",'produto-estoque-total-7'!A193),"")</f>
        <v/>
      </c>
      <c r="E194" s="1">
        <f>IF(D194="","",VLOOKUP(D194,'produto-estoque-total-7'!A:AB,4,0))</f>
        <v/>
      </c>
      <c r="F194" s="36">
        <f>IF(D194="","",VLOOKUP(D194,'produto-estoque-total-7'!A:AB,13,0))</f>
        <v/>
      </c>
      <c r="G194" s="1">
        <f>IF(F194="","",VLOOKUP(F194,'FORNECEDORES X COMPRADOR'!A:D,4,0))</f>
        <v/>
      </c>
      <c r="H194" s="1">
        <f>IF(F194="","",VLOOKUP(F194,'FORNECEDORES X COMPRADOR'!A:E,5,0))</f>
        <v/>
      </c>
      <c r="I194" s="36">
        <f>IF(D194="","",VLOOKUP(D194,'produto-estoque-total-7'!A:AB,15,0))</f>
        <v/>
      </c>
      <c r="J194" s="36">
        <f>IF(D194="","",VLOOKUP(D194,'produto-estoque-total-7'!A:AB,19,0))</f>
        <v/>
      </c>
      <c r="K194" s="1">
        <f>IF(D194="","",VLOOKUP(D194,'produto-estoque-total-7'!A:AB,20,0))</f>
        <v/>
      </c>
      <c r="L194" s="36">
        <f>IF(D194="","",VLOOKUP(D194,'produto-estoque-total-7'!A:AB,17,0))</f>
        <v/>
      </c>
      <c r="M194" s="1">
        <f>IF(D194="","",VLOOKUP(D194,'produto-estoque-total-7'!A:AB,18,0))</f>
        <v/>
      </c>
      <c r="N194" s="36">
        <f>IF(D194="","",VLOOKUP(D194,'produto-estoque-total-7'!A:AB,21,0))</f>
        <v/>
      </c>
      <c r="O194" s="1">
        <f>IF(D194="","",VLOOKUP(D194,'produto-estoque-total-7'!A:AB,22,0))</f>
        <v/>
      </c>
      <c r="P194" s="36">
        <f>IF(D194="","",VLOOKUP(D194,'produto-estoque-total-7'!A:AB,23,0))</f>
        <v/>
      </c>
      <c r="Q194" s="1">
        <f>IF(D194="","",VLOOKUP(D194,'produto-estoque-total-7'!A:AB,24,0))</f>
        <v/>
      </c>
      <c r="R194" s="38">
        <f>IFERROR(IF(D194="","",VLOOKUP(D194,'produto-venda-7'!B:N,13,0)),"C")</f>
        <v/>
      </c>
      <c r="S194" s="39">
        <f>IF(D194="","",VLOOKUP(D194,'produto-estoque-total-7'!A:AB,6,0))</f>
        <v/>
      </c>
      <c r="T194" s="39">
        <f>IF(D194="","",VLOOKUP(D194,'produto-estoque-total-7'!A:AB,5,0))</f>
        <v/>
      </c>
      <c r="U194" s="40">
        <f>IF(D194="","",VLOOKUP(D194,'produto-estoque-total-7'!A:AB,11,0))</f>
        <v/>
      </c>
      <c r="V194" s="41">
        <f>IF(D194="","",IFERROR(VLOOKUP(D194,'produto-entrada-7'!A:M,10,0),0))</f>
        <v/>
      </c>
      <c r="W194" s="42" t="n"/>
      <c r="X194" s="39">
        <f>IF(D194="","",VLOOKUP(D194,'produto-estoque-total-7'!A:AB,8,0))</f>
        <v/>
      </c>
      <c r="Y194" s="39">
        <f>IF(D194="","",VLOOKUP(D194,'produto-estoque-total-7'!A:AB,9,0))</f>
        <v/>
      </c>
      <c r="Z194" s="39">
        <f>IF(D194="","",VLOOKUP(D194,'produto-estoque-total-7'!A:AB,10,0))</f>
        <v/>
      </c>
      <c r="AA194" s="39">
        <f>IFERROR(IF(D194="","",VLOOKUP(D194,'produto-venda-7'!B:N,4,0)),0)</f>
        <v/>
      </c>
      <c r="AB194" s="39">
        <f>IFERROR(IF(D194="","",VLOOKUP(D194,'produto-venda-7'!B:N,5,0)),0)</f>
        <v/>
      </c>
      <c r="AC194" s="39">
        <f>IF(D194="","",IFERROR(AA194/90,0))</f>
        <v/>
      </c>
      <c r="AD194" s="36">
        <f>IF(D194="","",IFERROR(VLOOKUP(D194,'produto-entrada-7'!A:M,4,0),0))</f>
        <v/>
      </c>
      <c r="AE194" s="36">
        <f>IFERROR(IF(D194="","",VLOOKUP(D194,'produto-venda-7'!B:N,10,0)),0)</f>
        <v/>
      </c>
      <c r="AF194" s="36">
        <f>IF(D194="","",IFERROR(VLOOKUP(D194,'produto-entrada-7'!A:M,11,0),0))</f>
        <v/>
      </c>
      <c r="AG194" s="1">
        <f>IF(D194="","",IFERROR(VLOOKUP(D194,'produto-entrada-7'!A:M,12,0),0))</f>
        <v/>
      </c>
      <c r="AH194" s="1">
        <f>IF(D194="","",IFERROR(VLOOKUP(D194,'produto-entrada-7'!A:M,13,0),0))</f>
        <v/>
      </c>
      <c r="AI194" s="36">
        <f>IFERROR(IF(D194="","",VLOOKUP(D194,'produto-venda-7'!B:N,11,0)),0)</f>
        <v/>
      </c>
      <c r="AJ194" s="43">
        <f>IF(D194="","",IFERROR(AI194*AB194,0))</f>
        <v/>
      </c>
      <c r="AK194" s="44">
        <f>IFERROR(IF(D194="","",VLOOKUP(F194,'ANALISE FORNECEDOR'!$A:$I,8,0)),"")</f>
        <v/>
      </c>
      <c r="AL194" s="44">
        <f>IF(D194="","",AVERAGE(AM194,AK194))</f>
        <v/>
      </c>
      <c r="AM194" s="44">
        <f>IFERROR(IF(D194="","",VLOOKUP(F194,'ANALISE FORNECEDOR'!$A:$I,9,0)),"")</f>
        <v/>
      </c>
      <c r="AN194" s="45">
        <f>IF(D194="","",IF(Y194&gt;12,AI194*(U194+Y194),AI194*U194))</f>
        <v/>
      </c>
      <c r="AO194" s="45">
        <f>IF(D194="","",IF(Y194&gt;12,AI194*(U194+V194+Y194),AI194*(U194+V194)))</f>
        <v/>
      </c>
      <c r="AP194" s="46">
        <f>IF(D194="","",IF(Y194&gt;12,AG194*(U194+Y194),AG194*U194))</f>
        <v/>
      </c>
      <c r="AQ194" s="46">
        <f>IF(D194="","",IF(Y194&gt;12,AG194*(U194+V194+Y194),AG194*(U194+V194)))</f>
        <v/>
      </c>
      <c r="AR194" s="46">
        <f>IF(D194="","",IF(OR(R194="A",R194="AA",R194="AAA"),AP194,0))</f>
        <v/>
      </c>
      <c r="AS194" s="46">
        <f>IF(D194="","",IF(R194="B",AP194,0))</f>
        <v/>
      </c>
      <c r="AT194" s="46">
        <f>IF(D194="","",IF(R194="C",AP194,0))</f>
        <v/>
      </c>
      <c r="AU194" s="47">
        <f>IF(D194="","",IFERROR(AN194/AJ194,0))</f>
        <v/>
      </c>
      <c r="AV194" s="47">
        <f>IF(D194="","",IFERROR(((AO194)/AJ194),0))</f>
        <v/>
      </c>
      <c r="AW194" s="48">
        <f>IF(D194="","",IF(OR(S194="S",NOT(AND(ISNUMBER(AC194),ISNUMBER(AL194),AC194*AL194&gt;=0))),0,AC194*AL194))</f>
        <v/>
      </c>
      <c r="AX194" s="49">
        <f>IFERROR(IF(D194="","",AW194*AG194),0)</f>
        <v/>
      </c>
      <c r="AY194" s="48">
        <f>IF(D194="","",IF(OR(S194="S",NOT(AND(ISNUMBER(AC194),ISNUMBER(AK194),AC194*AK194&gt;=0))),0,AC194*AK194))</f>
        <v/>
      </c>
      <c r="AZ194" s="48">
        <f>IFERROR(IF(D194="","",IF(AY194=0,0,IF(((AY194)-(U194+Y194))&lt;0,0,(AY194)-U194))),0)</f>
        <v/>
      </c>
      <c r="BA194" s="49">
        <f>IF(D194="","",AZ194*AG194)</f>
        <v/>
      </c>
      <c r="BB194" s="49">
        <f>IF(D194="","",IF(OR(R194="A",R194="AA",R194="AAA"),BA194,0))</f>
        <v/>
      </c>
      <c r="BC194" s="49">
        <f>IF(D194="","",IF(R194="B",BA194,0))</f>
        <v/>
      </c>
      <c r="BD194" s="49">
        <f>IF(D194="","",IF(R194="B",BA194,0))</f>
        <v/>
      </c>
      <c r="BE194" s="49">
        <f>IF(D194="","",IF(S194="S",
1,
IF(AC194=0,
1,
IF(
IFERROR(((U194+Y194)*AG194)/((AC194*AK194)*AG194),0)&lt;0,
0,
IF(
IFERROR(((U194+Y194)*AG194)/((AC194*AK194)*AG194),0)&gt;1,
1,
IFERROR(((U194+Y194)*AG194)/((AC194*AK194)*AG194),0)
)
)
)
))</f>
        <v/>
      </c>
      <c r="BF194" s="49">
        <f>IF(D194="","",IF(S194="S",
1,
IF(AC194=0,
1,
IF(
IFERROR(((U194+V194+Y194)*AG194)/((AC194*AK194)*AG194),0)&lt;0,
0,
IF(
IFERROR(((U194+V194+Y194)*AG194)/((AC194*AK194)*AG194),0)&gt;1,
1,
IFERROR(((U194+V194+Y194)*AG194)/((AC194*AK194)*AG194),0)
)
)
)
))</f>
        <v/>
      </c>
      <c r="BG194" s="50">
        <f>IF(D194="","",IF(S194="S",0,IF(AND(ISNUMBER(AC194),ISNUMBER(AM194)),IF(OR(AC194*AM194&lt;0,ISERR(AC194*AM194)),0,AC194*AM194),0)))</f>
        <v/>
      </c>
      <c r="BH194" s="50">
        <f>IF(D194="","",IF(BY194&gt;TODAY()-60,0,IF(Y194&gt;12,MAX(0,(U194+Y194)-BG194),MAX(0,U194-BG194))))</f>
        <v/>
      </c>
      <c r="BI194" s="51">
        <f>IF(D194="","",BH194*AG194)</f>
        <v/>
      </c>
      <c r="BJ194" s="51">
        <f>IF(D194="","",IF(OR(R194="A",R194="AA",R194="AAA"),BI194,0))</f>
        <v/>
      </c>
      <c r="BK194" s="51">
        <f>IF(D194="","",IF(R194="B",BI194,0))</f>
        <v/>
      </c>
      <c r="BL194" s="51">
        <f>IF(D194="","",IF(R194="C",BI194,0))</f>
        <v/>
      </c>
      <c r="BM194" s="51">
        <f>IF(D194="","",IFERROR(MAX(0,MIN(BI194/AP194,1)),0))</f>
        <v/>
      </c>
      <c r="BN194" s="52">
        <f>IF(D194="","",AB194*AG194)</f>
        <v/>
      </c>
      <c r="BO194" s="52">
        <f>IF(D194="","",(U194+V194+X194)*AG194)</f>
        <v/>
      </c>
      <c r="BP194" s="52">
        <f>IF(D194="","",(AB194*3)*AG194)</f>
        <v/>
      </c>
      <c r="BQ194" s="52">
        <f>IF(D194="","",IF(BO194-BP194&gt;0,0,BO194-BP194))</f>
        <v/>
      </c>
      <c r="BR194" s="52">
        <f>IF(D194="","",IF(BO194-BP194-BN194&gt;0,0,BO194-BP194-BN194))</f>
        <v/>
      </c>
      <c r="BS194" s="53">
        <f>IF(D194="","",IFERROR(AB194*AI194,0))</f>
        <v/>
      </c>
      <c r="BT194" s="53">
        <f>IF(D194="","",IFERROR(IF(X194&gt;12, AI194*(U194+V194+X194), AI194*(U194+V194)),0))</f>
        <v/>
      </c>
      <c r="BU194" s="53">
        <f>IF(D194="","",IFERROR(((AB194*3)*AI194),0))</f>
        <v/>
      </c>
      <c r="BV194" s="53">
        <f>IF(D194="","",IF(BT194-BU194&gt;0,0,BT194-BU194))</f>
        <v/>
      </c>
      <c r="BW194" s="53">
        <f>IF(D194="","",IF(BT194-BU194-BS194&gt;0,0,BT194-BU194-BS194))</f>
        <v/>
      </c>
      <c r="BX194" s="36">
        <f>IF(D194="","",IFERROR(VLOOKUP(D194,'produto-entrada-7'!A:M,3,0),"SEM PEDIDO"))</f>
        <v/>
      </c>
      <c r="BY194" s="36">
        <f>IF(D194="","",VLOOKUP(D194,'produto-estoque-total-7'!A:AB,25,0))</f>
        <v/>
      </c>
      <c r="BZ194" s="36">
        <f>IF(D194="","",IFERROR(VLOOKUP(D194,'produto-estoque-total-7'!A:AB,26,0)/100,0))</f>
        <v/>
      </c>
      <c r="CA194" s="36">
        <f>IF(D194="","",IFERROR(VLOOKUP(D194,'produto-estoque-total-7'!A:AB,27,0)/100,0))</f>
        <v/>
      </c>
      <c r="CB194" s="41">
        <f>IF(D194="","",V194*AF194)</f>
        <v/>
      </c>
      <c r="CC194" s="41">
        <f>IF(D194="","",V194*AI194)</f>
        <v/>
      </c>
      <c r="CD194" s="54">
        <f>IF(D194="","",VLOOKUP(D194,'produto-estoque-total-7'!A:AB,28,0))</f>
        <v/>
      </c>
    </row>
    <row r="195">
      <c r="A195" s="36">
        <f>IF(D195="","",VLOOKUP(D195,'produto-estoque-total-7'!A:AB,3,0))</f>
        <v/>
      </c>
      <c r="B195" s="1">
        <f>IF(D195="","",VLOOKUP(D195,'produto-estoque-total-7'!A:AB,12,0))</f>
        <v/>
      </c>
      <c r="C195" s="1">
        <f>IF(D195="","",VLOOKUP(D195,'produto-estoque-total-7'!A:AB,2,0))</f>
        <v/>
      </c>
      <c r="D195" s="37">
        <f>IFERROR(IF('produto-estoque-total-7'!A194="","",'produto-estoque-total-7'!A194),"")</f>
        <v/>
      </c>
      <c r="E195" s="1">
        <f>IF(D195="","",VLOOKUP(D195,'produto-estoque-total-7'!A:AB,4,0))</f>
        <v/>
      </c>
      <c r="F195" s="36">
        <f>IF(D195="","",VLOOKUP(D195,'produto-estoque-total-7'!A:AB,13,0))</f>
        <v/>
      </c>
      <c r="G195" s="1">
        <f>IF(F195="","",VLOOKUP(F195,'FORNECEDORES X COMPRADOR'!A:D,4,0))</f>
        <v/>
      </c>
      <c r="H195" s="1">
        <f>IF(F195="","",VLOOKUP(F195,'FORNECEDORES X COMPRADOR'!A:E,5,0))</f>
        <v/>
      </c>
      <c r="I195" s="36">
        <f>IF(D195="","",VLOOKUP(D195,'produto-estoque-total-7'!A:AB,15,0))</f>
        <v/>
      </c>
      <c r="J195" s="36">
        <f>IF(D195="","",VLOOKUP(D195,'produto-estoque-total-7'!A:AB,19,0))</f>
        <v/>
      </c>
      <c r="K195" s="1">
        <f>IF(D195="","",VLOOKUP(D195,'produto-estoque-total-7'!A:AB,20,0))</f>
        <v/>
      </c>
      <c r="L195" s="36">
        <f>IF(D195="","",VLOOKUP(D195,'produto-estoque-total-7'!A:AB,17,0))</f>
        <v/>
      </c>
      <c r="M195" s="1">
        <f>IF(D195="","",VLOOKUP(D195,'produto-estoque-total-7'!A:AB,18,0))</f>
        <v/>
      </c>
      <c r="N195" s="36">
        <f>IF(D195="","",VLOOKUP(D195,'produto-estoque-total-7'!A:AB,21,0))</f>
        <v/>
      </c>
      <c r="O195" s="1">
        <f>IF(D195="","",VLOOKUP(D195,'produto-estoque-total-7'!A:AB,22,0))</f>
        <v/>
      </c>
      <c r="P195" s="36">
        <f>IF(D195="","",VLOOKUP(D195,'produto-estoque-total-7'!A:AB,23,0))</f>
        <v/>
      </c>
      <c r="Q195" s="1">
        <f>IF(D195="","",VLOOKUP(D195,'produto-estoque-total-7'!A:AB,24,0))</f>
        <v/>
      </c>
      <c r="R195" s="38">
        <f>IFERROR(IF(D195="","",VLOOKUP(D195,'produto-venda-7'!B:N,13,0)),"C")</f>
        <v/>
      </c>
      <c r="S195" s="39">
        <f>IF(D195="","",VLOOKUP(D195,'produto-estoque-total-7'!A:AB,6,0))</f>
        <v/>
      </c>
      <c r="T195" s="39">
        <f>IF(D195="","",VLOOKUP(D195,'produto-estoque-total-7'!A:AB,5,0))</f>
        <v/>
      </c>
      <c r="U195" s="40">
        <f>IF(D195="","",VLOOKUP(D195,'produto-estoque-total-7'!A:AB,11,0))</f>
        <v/>
      </c>
      <c r="V195" s="41">
        <f>IF(D195="","",IFERROR(VLOOKUP(D195,'produto-entrada-7'!A:M,10,0),0))</f>
        <v/>
      </c>
      <c r="W195" s="42" t="n"/>
      <c r="X195" s="39">
        <f>IF(D195="","",VLOOKUP(D195,'produto-estoque-total-7'!A:AB,8,0))</f>
        <v/>
      </c>
      <c r="Y195" s="39">
        <f>IF(D195="","",VLOOKUP(D195,'produto-estoque-total-7'!A:AB,9,0))</f>
        <v/>
      </c>
      <c r="Z195" s="39">
        <f>IF(D195="","",VLOOKUP(D195,'produto-estoque-total-7'!A:AB,10,0))</f>
        <v/>
      </c>
      <c r="AA195" s="39">
        <f>IFERROR(IF(D195="","",VLOOKUP(D195,'produto-venda-7'!B:N,4,0)),0)</f>
        <v/>
      </c>
      <c r="AB195" s="39">
        <f>IFERROR(IF(D195="","",VLOOKUP(D195,'produto-venda-7'!B:N,5,0)),0)</f>
        <v/>
      </c>
      <c r="AC195" s="39">
        <f>IF(D195="","",IFERROR(AA195/90,0))</f>
        <v/>
      </c>
      <c r="AD195" s="36">
        <f>IF(D195="","",IFERROR(VLOOKUP(D195,'produto-entrada-7'!A:M,4,0),0))</f>
        <v/>
      </c>
      <c r="AE195" s="36">
        <f>IFERROR(IF(D195="","",VLOOKUP(D195,'produto-venda-7'!B:N,10,0)),0)</f>
        <v/>
      </c>
      <c r="AF195" s="36">
        <f>IF(D195="","",IFERROR(VLOOKUP(D195,'produto-entrada-7'!A:M,11,0),0))</f>
        <v/>
      </c>
      <c r="AG195" s="1">
        <f>IF(D195="","",IFERROR(VLOOKUP(D195,'produto-entrada-7'!A:M,12,0),0))</f>
        <v/>
      </c>
      <c r="AH195" s="1">
        <f>IF(D195="","",IFERROR(VLOOKUP(D195,'produto-entrada-7'!A:M,13,0),0))</f>
        <v/>
      </c>
      <c r="AI195" s="36">
        <f>IFERROR(IF(D195="","",VLOOKUP(D195,'produto-venda-7'!B:N,11,0)),0)</f>
        <v/>
      </c>
      <c r="AJ195" s="43">
        <f>IF(D195="","",IFERROR(AI195*AB195,0))</f>
        <v/>
      </c>
      <c r="AK195" s="44">
        <f>IFERROR(IF(D195="","",VLOOKUP(F195,'ANALISE FORNECEDOR'!$A:$I,8,0)),"")</f>
        <v/>
      </c>
      <c r="AL195" s="44">
        <f>IF(D195="","",AVERAGE(AM195,AK195))</f>
        <v/>
      </c>
      <c r="AM195" s="44">
        <f>IFERROR(IF(D195="","",VLOOKUP(F195,'ANALISE FORNECEDOR'!$A:$I,9,0)),"")</f>
        <v/>
      </c>
      <c r="AN195" s="45">
        <f>IF(D195="","",IF(Y195&gt;12,AI195*(U195+Y195),AI195*U195))</f>
        <v/>
      </c>
      <c r="AO195" s="45">
        <f>IF(D195="","",IF(Y195&gt;12,AI195*(U195+V195+Y195),AI195*(U195+V195)))</f>
        <v/>
      </c>
      <c r="AP195" s="46">
        <f>IF(D195="","",IF(Y195&gt;12,AG195*(U195+Y195),AG195*U195))</f>
        <v/>
      </c>
      <c r="AQ195" s="46">
        <f>IF(D195="","",IF(Y195&gt;12,AG195*(U195+V195+Y195),AG195*(U195+V195)))</f>
        <v/>
      </c>
      <c r="AR195" s="46">
        <f>IF(D195="","",IF(OR(R195="A",R195="AA",R195="AAA"),AP195,0))</f>
        <v/>
      </c>
      <c r="AS195" s="46">
        <f>IF(D195="","",IF(R195="B",AP195,0))</f>
        <v/>
      </c>
      <c r="AT195" s="46">
        <f>IF(D195="","",IF(R195="C",AP195,0))</f>
        <v/>
      </c>
      <c r="AU195" s="47">
        <f>IF(D195="","",IFERROR(AN195/AJ195,0))</f>
        <v/>
      </c>
      <c r="AV195" s="47">
        <f>IF(D195="","",IFERROR(((AO195)/AJ195),0))</f>
        <v/>
      </c>
      <c r="AW195" s="48">
        <f>IF(D195="","",IF(OR(S195="S",NOT(AND(ISNUMBER(AC195),ISNUMBER(AL195),AC195*AL195&gt;=0))),0,AC195*AL195))</f>
        <v/>
      </c>
      <c r="AX195" s="49">
        <f>IFERROR(IF(D195="","",AW195*AG195),0)</f>
        <v/>
      </c>
      <c r="AY195" s="48">
        <f>IF(D195="","",IF(OR(S195="S",NOT(AND(ISNUMBER(AC195),ISNUMBER(AK195),AC195*AK195&gt;=0))),0,AC195*AK195))</f>
        <v/>
      </c>
      <c r="AZ195" s="48">
        <f>IFERROR(IF(D195="","",IF(AY195=0,0,IF(((AY195)-(U195+Y195))&lt;0,0,(AY195)-U195))),0)</f>
        <v/>
      </c>
      <c r="BA195" s="49">
        <f>IF(D195="","",AZ195*AG195)</f>
        <v/>
      </c>
      <c r="BB195" s="49">
        <f>IF(D195="","",IF(OR(R195="A",R195="AA",R195="AAA"),BA195,0))</f>
        <v/>
      </c>
      <c r="BC195" s="49">
        <f>IF(D195="","",IF(R195="B",BA195,0))</f>
        <v/>
      </c>
      <c r="BD195" s="49">
        <f>IF(D195="","",IF(R195="B",BA195,0))</f>
        <v/>
      </c>
      <c r="BE195" s="49">
        <f>IF(D195="","",IF(S195="S",
1,
IF(AC195=0,
1,
IF(
IFERROR(((U195+Y195)*AG195)/((AC195*AK195)*AG195),0)&lt;0,
0,
IF(
IFERROR(((U195+Y195)*AG195)/((AC195*AK195)*AG195),0)&gt;1,
1,
IFERROR(((U195+Y195)*AG195)/((AC195*AK195)*AG195),0)
)
)
)
))</f>
        <v/>
      </c>
      <c r="BF195" s="49">
        <f>IF(D195="","",IF(S195="S",
1,
IF(AC195=0,
1,
IF(
IFERROR(((U195+V195+Y195)*AG195)/((AC195*AK195)*AG195),0)&lt;0,
0,
IF(
IFERROR(((U195+V195+Y195)*AG195)/((AC195*AK195)*AG195),0)&gt;1,
1,
IFERROR(((U195+V195+Y195)*AG195)/((AC195*AK195)*AG195),0)
)
)
)
))</f>
        <v/>
      </c>
      <c r="BG195" s="50">
        <f>IF(D195="","",IF(S195="S",0,IF(AND(ISNUMBER(AC195),ISNUMBER(AM195)),IF(OR(AC195*AM195&lt;0,ISERR(AC195*AM195)),0,AC195*AM195),0)))</f>
        <v/>
      </c>
      <c r="BH195" s="50">
        <f>IF(D195="","",IF(BY195&gt;TODAY()-60,0,IF(Y195&gt;12,MAX(0,(U195+Y195)-BG195),MAX(0,U195-BG195))))</f>
        <v/>
      </c>
      <c r="BI195" s="51">
        <f>IF(D195="","",BH195*AG195)</f>
        <v/>
      </c>
      <c r="BJ195" s="51">
        <f>IF(D195="","",IF(OR(R195="A",R195="AA",R195="AAA"),BI195,0))</f>
        <v/>
      </c>
      <c r="BK195" s="51">
        <f>IF(D195="","",IF(R195="B",BI195,0))</f>
        <v/>
      </c>
      <c r="BL195" s="51">
        <f>IF(D195="","",IF(R195="C",BI195,0))</f>
        <v/>
      </c>
      <c r="BM195" s="51">
        <f>IF(D195="","",IFERROR(MAX(0,MIN(BI195/AP195,1)),0))</f>
        <v/>
      </c>
      <c r="BN195" s="52">
        <f>IF(D195="","",AB195*AG195)</f>
        <v/>
      </c>
      <c r="BO195" s="52">
        <f>IF(D195="","",(U195+V195+X195)*AG195)</f>
        <v/>
      </c>
      <c r="BP195" s="52">
        <f>IF(D195="","",(AB195*3)*AG195)</f>
        <v/>
      </c>
      <c r="BQ195" s="52">
        <f>IF(D195="","",IF(BO195-BP195&gt;0,0,BO195-BP195))</f>
        <v/>
      </c>
      <c r="BR195" s="52">
        <f>IF(D195="","",IF(BO195-BP195-BN195&gt;0,0,BO195-BP195-BN195))</f>
        <v/>
      </c>
      <c r="BS195" s="53">
        <f>IF(D195="","",IFERROR(AB195*AI195,0))</f>
        <v/>
      </c>
      <c r="BT195" s="53">
        <f>IF(D195="","",IFERROR(IF(X195&gt;12, AI195*(U195+V195+X195), AI195*(U195+V195)),0))</f>
        <v/>
      </c>
      <c r="BU195" s="53">
        <f>IF(D195="","",IFERROR(((AB195*3)*AI195),0))</f>
        <v/>
      </c>
      <c r="BV195" s="53">
        <f>IF(D195="","",IF(BT195-BU195&gt;0,0,BT195-BU195))</f>
        <v/>
      </c>
      <c r="BW195" s="53">
        <f>IF(D195="","",IF(BT195-BU195-BS195&gt;0,0,BT195-BU195-BS195))</f>
        <v/>
      </c>
      <c r="BX195" s="36">
        <f>IF(D195="","",IFERROR(VLOOKUP(D195,'produto-entrada-7'!A:M,3,0),"SEM PEDIDO"))</f>
        <v/>
      </c>
      <c r="BY195" s="36">
        <f>IF(D195="","",VLOOKUP(D195,'produto-estoque-total-7'!A:AB,25,0))</f>
        <v/>
      </c>
      <c r="BZ195" s="36">
        <f>IF(D195="","",IFERROR(VLOOKUP(D195,'produto-estoque-total-7'!A:AB,26,0)/100,0))</f>
        <v/>
      </c>
      <c r="CA195" s="36">
        <f>IF(D195="","",IFERROR(VLOOKUP(D195,'produto-estoque-total-7'!A:AB,27,0)/100,0))</f>
        <v/>
      </c>
      <c r="CB195" s="41">
        <f>IF(D195="","",V195*AF195)</f>
        <v/>
      </c>
      <c r="CC195" s="41">
        <f>IF(D195="","",V195*AI195)</f>
        <v/>
      </c>
      <c r="CD195" s="54">
        <f>IF(D195="","",VLOOKUP(D195,'produto-estoque-total-7'!A:AB,28,0))</f>
        <v/>
      </c>
    </row>
    <row r="196">
      <c r="A196" s="36">
        <f>IF(D196="","",VLOOKUP(D196,'produto-estoque-total-7'!A:AB,3,0))</f>
        <v/>
      </c>
      <c r="B196" s="1">
        <f>IF(D196="","",VLOOKUP(D196,'produto-estoque-total-7'!A:AB,12,0))</f>
        <v/>
      </c>
      <c r="C196" s="1">
        <f>IF(D196="","",VLOOKUP(D196,'produto-estoque-total-7'!A:AB,2,0))</f>
        <v/>
      </c>
      <c r="D196" s="37">
        <f>IFERROR(IF('produto-estoque-total-7'!A195="","",'produto-estoque-total-7'!A195),"")</f>
        <v/>
      </c>
      <c r="E196" s="1">
        <f>IF(D196="","",VLOOKUP(D196,'produto-estoque-total-7'!A:AB,4,0))</f>
        <v/>
      </c>
      <c r="F196" s="36">
        <f>IF(D196="","",VLOOKUP(D196,'produto-estoque-total-7'!A:AB,13,0))</f>
        <v/>
      </c>
      <c r="G196" s="1">
        <f>IF(F196="","",VLOOKUP(F196,'FORNECEDORES X COMPRADOR'!A:D,4,0))</f>
        <v/>
      </c>
      <c r="H196" s="1">
        <f>IF(F196="","",VLOOKUP(F196,'FORNECEDORES X COMPRADOR'!A:E,5,0))</f>
        <v/>
      </c>
      <c r="I196" s="36">
        <f>IF(D196="","",VLOOKUP(D196,'produto-estoque-total-7'!A:AB,15,0))</f>
        <v/>
      </c>
      <c r="J196" s="36">
        <f>IF(D196="","",VLOOKUP(D196,'produto-estoque-total-7'!A:AB,19,0))</f>
        <v/>
      </c>
      <c r="K196" s="1">
        <f>IF(D196="","",VLOOKUP(D196,'produto-estoque-total-7'!A:AB,20,0))</f>
        <v/>
      </c>
      <c r="L196" s="36">
        <f>IF(D196="","",VLOOKUP(D196,'produto-estoque-total-7'!A:AB,17,0))</f>
        <v/>
      </c>
      <c r="M196" s="1">
        <f>IF(D196="","",VLOOKUP(D196,'produto-estoque-total-7'!A:AB,18,0))</f>
        <v/>
      </c>
      <c r="N196" s="36">
        <f>IF(D196="","",VLOOKUP(D196,'produto-estoque-total-7'!A:AB,21,0))</f>
        <v/>
      </c>
      <c r="O196" s="1">
        <f>IF(D196="","",VLOOKUP(D196,'produto-estoque-total-7'!A:AB,22,0))</f>
        <v/>
      </c>
      <c r="P196" s="36">
        <f>IF(D196="","",VLOOKUP(D196,'produto-estoque-total-7'!A:AB,23,0))</f>
        <v/>
      </c>
      <c r="Q196" s="1">
        <f>IF(D196="","",VLOOKUP(D196,'produto-estoque-total-7'!A:AB,24,0))</f>
        <v/>
      </c>
      <c r="R196" s="38">
        <f>IFERROR(IF(D196="","",VLOOKUP(D196,'produto-venda-7'!B:N,13,0)),"C")</f>
        <v/>
      </c>
      <c r="S196" s="39">
        <f>IF(D196="","",VLOOKUP(D196,'produto-estoque-total-7'!A:AB,6,0))</f>
        <v/>
      </c>
      <c r="T196" s="39">
        <f>IF(D196="","",VLOOKUP(D196,'produto-estoque-total-7'!A:AB,5,0))</f>
        <v/>
      </c>
      <c r="U196" s="40">
        <f>IF(D196="","",VLOOKUP(D196,'produto-estoque-total-7'!A:AB,11,0))</f>
        <v/>
      </c>
      <c r="V196" s="41">
        <f>IF(D196="","",IFERROR(VLOOKUP(D196,'produto-entrada-7'!A:M,10,0),0))</f>
        <v/>
      </c>
      <c r="W196" s="42" t="n"/>
      <c r="X196" s="39">
        <f>IF(D196="","",VLOOKUP(D196,'produto-estoque-total-7'!A:AB,8,0))</f>
        <v/>
      </c>
      <c r="Y196" s="39">
        <f>IF(D196="","",VLOOKUP(D196,'produto-estoque-total-7'!A:AB,9,0))</f>
        <v/>
      </c>
      <c r="Z196" s="39">
        <f>IF(D196="","",VLOOKUP(D196,'produto-estoque-total-7'!A:AB,10,0))</f>
        <v/>
      </c>
      <c r="AA196" s="39">
        <f>IFERROR(IF(D196="","",VLOOKUP(D196,'produto-venda-7'!B:N,4,0)),0)</f>
        <v/>
      </c>
      <c r="AB196" s="39">
        <f>IFERROR(IF(D196="","",VLOOKUP(D196,'produto-venda-7'!B:N,5,0)),0)</f>
        <v/>
      </c>
      <c r="AC196" s="39">
        <f>IF(D196="","",IFERROR(AA196/90,0))</f>
        <v/>
      </c>
      <c r="AD196" s="36">
        <f>IF(D196="","",IFERROR(VLOOKUP(D196,'produto-entrada-7'!A:M,4,0),0))</f>
        <v/>
      </c>
      <c r="AE196" s="36">
        <f>IFERROR(IF(D196="","",VLOOKUP(D196,'produto-venda-7'!B:N,10,0)),0)</f>
        <v/>
      </c>
      <c r="AF196" s="36">
        <f>IF(D196="","",IFERROR(VLOOKUP(D196,'produto-entrada-7'!A:M,11,0),0))</f>
        <v/>
      </c>
      <c r="AG196" s="1">
        <f>IF(D196="","",IFERROR(VLOOKUP(D196,'produto-entrada-7'!A:M,12,0),0))</f>
        <v/>
      </c>
      <c r="AH196" s="1">
        <f>IF(D196="","",IFERROR(VLOOKUP(D196,'produto-entrada-7'!A:M,13,0),0))</f>
        <v/>
      </c>
      <c r="AI196" s="36">
        <f>IFERROR(IF(D196="","",VLOOKUP(D196,'produto-venda-7'!B:N,11,0)),0)</f>
        <v/>
      </c>
      <c r="AJ196" s="43">
        <f>IF(D196="","",IFERROR(AI196*AB196,0))</f>
        <v/>
      </c>
      <c r="AK196" s="44">
        <f>IFERROR(IF(D196="","",VLOOKUP(F196,'ANALISE FORNECEDOR'!$A:$I,8,0)),"")</f>
        <v/>
      </c>
      <c r="AL196" s="44">
        <f>IF(D196="","",AVERAGE(AM196,AK196))</f>
        <v/>
      </c>
      <c r="AM196" s="44">
        <f>IFERROR(IF(D196="","",VLOOKUP(F196,'ANALISE FORNECEDOR'!$A:$I,9,0)),"")</f>
        <v/>
      </c>
      <c r="AN196" s="45">
        <f>IF(D196="","",IF(Y196&gt;12,AI196*(U196+Y196),AI196*U196))</f>
        <v/>
      </c>
      <c r="AO196" s="45">
        <f>IF(D196="","",IF(Y196&gt;12,AI196*(U196+V196+Y196),AI196*(U196+V196)))</f>
        <v/>
      </c>
      <c r="AP196" s="46">
        <f>IF(D196="","",IF(Y196&gt;12,AG196*(U196+Y196),AG196*U196))</f>
        <v/>
      </c>
      <c r="AQ196" s="46">
        <f>IF(D196="","",IF(Y196&gt;12,AG196*(U196+V196+Y196),AG196*(U196+V196)))</f>
        <v/>
      </c>
      <c r="AR196" s="46">
        <f>IF(D196="","",IF(OR(R196="A",R196="AA",R196="AAA"),AP196,0))</f>
        <v/>
      </c>
      <c r="AS196" s="46">
        <f>IF(D196="","",IF(R196="B",AP196,0))</f>
        <v/>
      </c>
      <c r="AT196" s="46">
        <f>IF(D196="","",IF(R196="C",AP196,0))</f>
        <v/>
      </c>
      <c r="AU196" s="47">
        <f>IF(D196="","",IFERROR(AN196/AJ196,0))</f>
        <v/>
      </c>
      <c r="AV196" s="47">
        <f>IF(D196="","",IFERROR(((AO196)/AJ196),0))</f>
        <v/>
      </c>
      <c r="AW196" s="48">
        <f>IF(D196="","",IF(OR(S196="S",NOT(AND(ISNUMBER(AC196),ISNUMBER(AL196),AC196*AL196&gt;=0))),0,AC196*AL196))</f>
        <v/>
      </c>
      <c r="AX196" s="49">
        <f>IFERROR(IF(D196="","",AW196*AG196),0)</f>
        <v/>
      </c>
      <c r="AY196" s="48">
        <f>IF(D196="","",IF(OR(S196="S",NOT(AND(ISNUMBER(AC196),ISNUMBER(AK196),AC196*AK196&gt;=0))),0,AC196*AK196))</f>
        <v/>
      </c>
      <c r="AZ196" s="48">
        <f>IFERROR(IF(D196="","",IF(AY196=0,0,IF(((AY196)-(U196+Y196))&lt;0,0,(AY196)-U196))),0)</f>
        <v/>
      </c>
      <c r="BA196" s="49">
        <f>IF(D196="","",AZ196*AG196)</f>
        <v/>
      </c>
      <c r="BB196" s="49">
        <f>IF(D196="","",IF(OR(R196="A",R196="AA",R196="AAA"),BA196,0))</f>
        <v/>
      </c>
      <c r="BC196" s="49">
        <f>IF(D196="","",IF(R196="B",BA196,0))</f>
        <v/>
      </c>
      <c r="BD196" s="49">
        <f>IF(D196="","",IF(R196="B",BA196,0))</f>
        <v/>
      </c>
      <c r="BE196" s="49">
        <f>IF(D196="","",IF(S196="S",
1,
IF(AC196=0,
1,
IF(
IFERROR(((U196+Y196)*AG196)/((AC196*AK196)*AG196),0)&lt;0,
0,
IF(
IFERROR(((U196+Y196)*AG196)/((AC196*AK196)*AG196),0)&gt;1,
1,
IFERROR(((U196+Y196)*AG196)/((AC196*AK196)*AG196),0)
)
)
)
))</f>
        <v/>
      </c>
      <c r="BF196" s="49">
        <f>IF(D196="","",IF(S196="S",
1,
IF(AC196=0,
1,
IF(
IFERROR(((U196+V196+Y196)*AG196)/((AC196*AK196)*AG196),0)&lt;0,
0,
IF(
IFERROR(((U196+V196+Y196)*AG196)/((AC196*AK196)*AG196),0)&gt;1,
1,
IFERROR(((U196+V196+Y196)*AG196)/((AC196*AK196)*AG196),0)
)
)
)
))</f>
        <v/>
      </c>
      <c r="BG196" s="50">
        <f>IF(D196="","",IF(S196="S",0,IF(AND(ISNUMBER(AC196),ISNUMBER(AM196)),IF(OR(AC196*AM196&lt;0,ISERR(AC196*AM196)),0,AC196*AM196),0)))</f>
        <v/>
      </c>
      <c r="BH196" s="50">
        <f>IF(D196="","",IF(BY196&gt;TODAY()-60,0,IF(Y196&gt;12,MAX(0,(U196+Y196)-BG196),MAX(0,U196-BG196))))</f>
        <v/>
      </c>
      <c r="BI196" s="51">
        <f>IF(D196="","",BH196*AG196)</f>
        <v/>
      </c>
      <c r="BJ196" s="51">
        <f>IF(D196="","",IF(OR(R196="A",R196="AA",R196="AAA"),BI196,0))</f>
        <v/>
      </c>
      <c r="BK196" s="51">
        <f>IF(D196="","",IF(R196="B",BI196,0))</f>
        <v/>
      </c>
      <c r="BL196" s="51">
        <f>IF(D196="","",IF(R196="C",BI196,0))</f>
        <v/>
      </c>
      <c r="BM196" s="51">
        <f>IF(D196="","",IFERROR(MAX(0,MIN(BI196/AP196,1)),0))</f>
        <v/>
      </c>
      <c r="BN196" s="52">
        <f>IF(D196="","",AB196*AG196)</f>
        <v/>
      </c>
      <c r="BO196" s="52">
        <f>IF(D196="","",(U196+V196+X196)*AG196)</f>
        <v/>
      </c>
      <c r="BP196" s="52">
        <f>IF(D196="","",(AB196*3)*AG196)</f>
        <v/>
      </c>
      <c r="BQ196" s="52">
        <f>IF(D196="","",IF(BO196-BP196&gt;0,0,BO196-BP196))</f>
        <v/>
      </c>
      <c r="BR196" s="52">
        <f>IF(D196="","",IF(BO196-BP196-BN196&gt;0,0,BO196-BP196-BN196))</f>
        <v/>
      </c>
      <c r="BS196" s="53">
        <f>IF(D196="","",IFERROR(AB196*AI196,0))</f>
        <v/>
      </c>
      <c r="BT196" s="53">
        <f>IF(D196="","",IFERROR(IF(X196&gt;12, AI196*(U196+V196+X196), AI196*(U196+V196)),0))</f>
        <v/>
      </c>
      <c r="BU196" s="53">
        <f>IF(D196="","",IFERROR(((AB196*3)*AI196),0))</f>
        <v/>
      </c>
      <c r="BV196" s="53">
        <f>IF(D196="","",IF(BT196-BU196&gt;0,0,BT196-BU196))</f>
        <v/>
      </c>
      <c r="BW196" s="53">
        <f>IF(D196="","",IF(BT196-BU196-BS196&gt;0,0,BT196-BU196-BS196))</f>
        <v/>
      </c>
      <c r="BX196" s="36">
        <f>IF(D196="","",IFERROR(VLOOKUP(D196,'produto-entrada-7'!A:M,3,0),"SEM PEDIDO"))</f>
        <v/>
      </c>
      <c r="BY196" s="36">
        <f>IF(D196="","",VLOOKUP(D196,'produto-estoque-total-7'!A:AB,25,0))</f>
        <v/>
      </c>
      <c r="BZ196" s="36">
        <f>IF(D196="","",IFERROR(VLOOKUP(D196,'produto-estoque-total-7'!A:AB,26,0)/100,0))</f>
        <v/>
      </c>
      <c r="CA196" s="36">
        <f>IF(D196="","",IFERROR(VLOOKUP(D196,'produto-estoque-total-7'!A:AB,27,0)/100,0))</f>
        <v/>
      </c>
      <c r="CB196" s="41">
        <f>IF(D196="","",V196*AF196)</f>
        <v/>
      </c>
      <c r="CC196" s="41">
        <f>IF(D196="","",V196*AI196)</f>
        <v/>
      </c>
      <c r="CD196" s="54">
        <f>IF(D196="","",VLOOKUP(D196,'produto-estoque-total-7'!A:AB,28,0))</f>
        <v/>
      </c>
    </row>
    <row r="197">
      <c r="A197" s="36">
        <f>IF(D197="","",VLOOKUP(D197,'produto-estoque-total-7'!A:AB,3,0))</f>
        <v/>
      </c>
      <c r="B197" s="1">
        <f>IF(D197="","",VLOOKUP(D197,'produto-estoque-total-7'!A:AB,12,0))</f>
        <v/>
      </c>
      <c r="C197" s="1">
        <f>IF(D197="","",VLOOKUP(D197,'produto-estoque-total-7'!A:AB,2,0))</f>
        <v/>
      </c>
      <c r="D197" s="37">
        <f>IFERROR(IF('produto-estoque-total-7'!A196="","",'produto-estoque-total-7'!A196),"")</f>
        <v/>
      </c>
      <c r="E197" s="1">
        <f>IF(D197="","",VLOOKUP(D197,'produto-estoque-total-7'!A:AB,4,0))</f>
        <v/>
      </c>
      <c r="F197" s="36">
        <f>IF(D197="","",VLOOKUP(D197,'produto-estoque-total-7'!A:AB,13,0))</f>
        <v/>
      </c>
      <c r="G197" s="1">
        <f>IF(F197="","",VLOOKUP(F197,'FORNECEDORES X COMPRADOR'!A:D,4,0))</f>
        <v/>
      </c>
      <c r="H197" s="1">
        <f>IF(F197="","",VLOOKUP(F197,'FORNECEDORES X COMPRADOR'!A:E,5,0))</f>
        <v/>
      </c>
      <c r="I197" s="36">
        <f>IF(D197="","",VLOOKUP(D197,'produto-estoque-total-7'!A:AB,15,0))</f>
        <v/>
      </c>
      <c r="J197" s="36">
        <f>IF(D197="","",VLOOKUP(D197,'produto-estoque-total-7'!A:AB,19,0))</f>
        <v/>
      </c>
      <c r="K197" s="1">
        <f>IF(D197="","",VLOOKUP(D197,'produto-estoque-total-7'!A:AB,20,0))</f>
        <v/>
      </c>
      <c r="L197" s="36">
        <f>IF(D197="","",VLOOKUP(D197,'produto-estoque-total-7'!A:AB,17,0))</f>
        <v/>
      </c>
      <c r="M197" s="1">
        <f>IF(D197="","",VLOOKUP(D197,'produto-estoque-total-7'!A:AB,18,0))</f>
        <v/>
      </c>
      <c r="N197" s="36">
        <f>IF(D197="","",VLOOKUP(D197,'produto-estoque-total-7'!A:AB,21,0))</f>
        <v/>
      </c>
      <c r="O197" s="1">
        <f>IF(D197="","",VLOOKUP(D197,'produto-estoque-total-7'!A:AB,22,0))</f>
        <v/>
      </c>
      <c r="P197" s="36">
        <f>IF(D197="","",VLOOKUP(D197,'produto-estoque-total-7'!A:AB,23,0))</f>
        <v/>
      </c>
      <c r="Q197" s="1">
        <f>IF(D197="","",VLOOKUP(D197,'produto-estoque-total-7'!A:AB,24,0))</f>
        <v/>
      </c>
      <c r="R197" s="38">
        <f>IFERROR(IF(D197="","",VLOOKUP(D197,'produto-venda-7'!B:N,13,0)),"C")</f>
        <v/>
      </c>
      <c r="S197" s="39">
        <f>IF(D197="","",VLOOKUP(D197,'produto-estoque-total-7'!A:AB,6,0))</f>
        <v/>
      </c>
      <c r="T197" s="39">
        <f>IF(D197="","",VLOOKUP(D197,'produto-estoque-total-7'!A:AB,5,0))</f>
        <v/>
      </c>
      <c r="U197" s="40">
        <f>IF(D197="","",VLOOKUP(D197,'produto-estoque-total-7'!A:AB,11,0))</f>
        <v/>
      </c>
      <c r="V197" s="41">
        <f>IF(D197="","",IFERROR(VLOOKUP(D197,'produto-entrada-7'!A:M,10,0),0))</f>
        <v/>
      </c>
      <c r="W197" s="42" t="n"/>
      <c r="X197" s="39">
        <f>IF(D197="","",VLOOKUP(D197,'produto-estoque-total-7'!A:AB,8,0))</f>
        <v/>
      </c>
      <c r="Y197" s="39">
        <f>IF(D197="","",VLOOKUP(D197,'produto-estoque-total-7'!A:AB,9,0))</f>
        <v/>
      </c>
      <c r="Z197" s="39">
        <f>IF(D197="","",VLOOKUP(D197,'produto-estoque-total-7'!A:AB,10,0))</f>
        <v/>
      </c>
      <c r="AA197" s="39">
        <f>IFERROR(IF(D197="","",VLOOKUP(D197,'produto-venda-7'!B:N,4,0)),0)</f>
        <v/>
      </c>
      <c r="AB197" s="39">
        <f>IFERROR(IF(D197="","",VLOOKUP(D197,'produto-venda-7'!B:N,5,0)),0)</f>
        <v/>
      </c>
      <c r="AC197" s="39">
        <f>IF(D197="","",IFERROR(AA197/90,0))</f>
        <v/>
      </c>
      <c r="AD197" s="36">
        <f>IF(D197="","",IFERROR(VLOOKUP(D197,'produto-entrada-7'!A:M,4,0),0))</f>
        <v/>
      </c>
      <c r="AE197" s="36">
        <f>IFERROR(IF(D197="","",VLOOKUP(D197,'produto-venda-7'!B:N,10,0)),0)</f>
        <v/>
      </c>
      <c r="AF197" s="36">
        <f>IF(D197="","",IFERROR(VLOOKUP(D197,'produto-entrada-7'!A:M,11,0),0))</f>
        <v/>
      </c>
      <c r="AG197" s="1">
        <f>IF(D197="","",IFERROR(VLOOKUP(D197,'produto-entrada-7'!A:M,12,0),0))</f>
        <v/>
      </c>
      <c r="AH197" s="1">
        <f>IF(D197="","",IFERROR(VLOOKUP(D197,'produto-entrada-7'!A:M,13,0),0))</f>
        <v/>
      </c>
      <c r="AI197" s="36">
        <f>IFERROR(IF(D197="","",VLOOKUP(D197,'produto-venda-7'!B:N,11,0)),0)</f>
        <v/>
      </c>
      <c r="AJ197" s="43">
        <f>IF(D197="","",IFERROR(AI197*AB197,0))</f>
        <v/>
      </c>
      <c r="AK197" s="44">
        <f>IFERROR(IF(D197="","",VLOOKUP(F197,'ANALISE FORNECEDOR'!$A:$I,8,0)),"")</f>
        <v/>
      </c>
      <c r="AL197" s="44">
        <f>IF(D197="","",AVERAGE(AM197,AK197))</f>
        <v/>
      </c>
      <c r="AM197" s="44">
        <f>IFERROR(IF(D197="","",VLOOKUP(F197,'ANALISE FORNECEDOR'!$A:$I,9,0)),"")</f>
        <v/>
      </c>
      <c r="AN197" s="45">
        <f>IF(D197="","",IF(Y197&gt;12,AI197*(U197+Y197),AI197*U197))</f>
        <v/>
      </c>
      <c r="AO197" s="45">
        <f>IF(D197="","",IF(Y197&gt;12,AI197*(U197+V197+Y197),AI197*(U197+V197)))</f>
        <v/>
      </c>
      <c r="AP197" s="46">
        <f>IF(D197="","",IF(Y197&gt;12,AG197*(U197+Y197),AG197*U197))</f>
        <v/>
      </c>
      <c r="AQ197" s="46">
        <f>IF(D197="","",IF(Y197&gt;12,AG197*(U197+V197+Y197),AG197*(U197+V197)))</f>
        <v/>
      </c>
      <c r="AR197" s="46">
        <f>IF(D197="","",IF(OR(R197="A",R197="AA",R197="AAA"),AP197,0))</f>
        <v/>
      </c>
      <c r="AS197" s="46">
        <f>IF(D197="","",IF(R197="B",AP197,0))</f>
        <v/>
      </c>
      <c r="AT197" s="46">
        <f>IF(D197="","",IF(R197="C",AP197,0))</f>
        <v/>
      </c>
      <c r="AU197" s="47">
        <f>IF(D197="","",IFERROR(AN197/AJ197,0))</f>
        <v/>
      </c>
      <c r="AV197" s="47">
        <f>IF(D197="","",IFERROR(((AO197)/AJ197),0))</f>
        <v/>
      </c>
      <c r="AW197" s="48">
        <f>IF(D197="","",IF(OR(S197="S",NOT(AND(ISNUMBER(AC197),ISNUMBER(AL197),AC197*AL197&gt;=0))),0,AC197*AL197))</f>
        <v/>
      </c>
      <c r="AX197" s="49">
        <f>IFERROR(IF(D197="","",AW197*AG197),0)</f>
        <v/>
      </c>
      <c r="AY197" s="48">
        <f>IF(D197="","",IF(OR(S197="S",NOT(AND(ISNUMBER(AC197),ISNUMBER(AK197),AC197*AK197&gt;=0))),0,AC197*AK197))</f>
        <v/>
      </c>
      <c r="AZ197" s="48">
        <f>IFERROR(IF(D197="","",IF(AY197=0,0,IF(((AY197)-(U197+Y197))&lt;0,0,(AY197)-U197))),0)</f>
        <v/>
      </c>
      <c r="BA197" s="49">
        <f>IF(D197="","",AZ197*AG197)</f>
        <v/>
      </c>
      <c r="BB197" s="49">
        <f>IF(D197="","",IF(OR(R197="A",R197="AA",R197="AAA"),BA197,0))</f>
        <v/>
      </c>
      <c r="BC197" s="49">
        <f>IF(D197="","",IF(R197="B",BA197,0))</f>
        <v/>
      </c>
      <c r="BD197" s="49">
        <f>IF(D197="","",IF(R197="B",BA197,0))</f>
        <v/>
      </c>
      <c r="BE197" s="49">
        <f>IF(D197="","",IF(S197="S",
1,
IF(AC197=0,
1,
IF(
IFERROR(((U197+Y197)*AG197)/((AC197*AK197)*AG197),0)&lt;0,
0,
IF(
IFERROR(((U197+Y197)*AG197)/((AC197*AK197)*AG197),0)&gt;1,
1,
IFERROR(((U197+Y197)*AG197)/((AC197*AK197)*AG197),0)
)
)
)
))</f>
        <v/>
      </c>
      <c r="BF197" s="49">
        <f>IF(D197="","",IF(S197="S",
1,
IF(AC197=0,
1,
IF(
IFERROR(((U197+V197+Y197)*AG197)/((AC197*AK197)*AG197),0)&lt;0,
0,
IF(
IFERROR(((U197+V197+Y197)*AG197)/((AC197*AK197)*AG197),0)&gt;1,
1,
IFERROR(((U197+V197+Y197)*AG197)/((AC197*AK197)*AG197),0)
)
)
)
))</f>
        <v/>
      </c>
      <c r="BG197" s="50">
        <f>IF(D197="","",IF(S197="S",0,IF(AND(ISNUMBER(AC197),ISNUMBER(AM197)),IF(OR(AC197*AM197&lt;0,ISERR(AC197*AM197)),0,AC197*AM197),0)))</f>
        <v/>
      </c>
      <c r="BH197" s="50">
        <f>IF(D197="","",IF(BY197&gt;TODAY()-60,0,IF(Y197&gt;12,MAX(0,(U197+Y197)-BG197),MAX(0,U197-BG197))))</f>
        <v/>
      </c>
      <c r="BI197" s="51">
        <f>IF(D197="","",BH197*AG197)</f>
        <v/>
      </c>
      <c r="BJ197" s="51">
        <f>IF(D197="","",IF(OR(R197="A",R197="AA",R197="AAA"),BI197,0))</f>
        <v/>
      </c>
      <c r="BK197" s="51">
        <f>IF(D197="","",IF(R197="B",BI197,0))</f>
        <v/>
      </c>
      <c r="BL197" s="51">
        <f>IF(D197="","",IF(R197="C",BI197,0))</f>
        <v/>
      </c>
      <c r="BM197" s="51">
        <f>IF(D197="","",IFERROR(MAX(0,MIN(BI197/AP197,1)),0))</f>
        <v/>
      </c>
      <c r="BN197" s="52">
        <f>IF(D197="","",AB197*AG197)</f>
        <v/>
      </c>
      <c r="BO197" s="52">
        <f>IF(D197="","",(U197+V197+X197)*AG197)</f>
        <v/>
      </c>
      <c r="BP197" s="52">
        <f>IF(D197="","",(AB197*3)*AG197)</f>
        <v/>
      </c>
      <c r="BQ197" s="52">
        <f>IF(D197="","",IF(BO197-BP197&gt;0,0,BO197-BP197))</f>
        <v/>
      </c>
      <c r="BR197" s="52">
        <f>IF(D197="","",IF(BO197-BP197-BN197&gt;0,0,BO197-BP197-BN197))</f>
        <v/>
      </c>
      <c r="BS197" s="53">
        <f>IF(D197="","",IFERROR(AB197*AI197,0))</f>
        <v/>
      </c>
      <c r="BT197" s="53">
        <f>IF(D197="","",IFERROR(IF(X197&gt;12, AI197*(U197+V197+X197), AI197*(U197+V197)),0))</f>
        <v/>
      </c>
      <c r="BU197" s="53">
        <f>IF(D197="","",IFERROR(((AB197*3)*AI197),0))</f>
        <v/>
      </c>
      <c r="BV197" s="53">
        <f>IF(D197="","",IF(BT197-BU197&gt;0,0,BT197-BU197))</f>
        <v/>
      </c>
      <c r="BW197" s="53">
        <f>IF(D197="","",IF(BT197-BU197-BS197&gt;0,0,BT197-BU197-BS197))</f>
        <v/>
      </c>
      <c r="BX197" s="36">
        <f>IF(D197="","",IFERROR(VLOOKUP(D197,'produto-entrada-7'!A:M,3,0),"SEM PEDIDO"))</f>
        <v/>
      </c>
      <c r="BY197" s="36">
        <f>IF(D197="","",VLOOKUP(D197,'produto-estoque-total-7'!A:AB,25,0))</f>
        <v/>
      </c>
      <c r="BZ197" s="36">
        <f>IF(D197="","",IFERROR(VLOOKUP(D197,'produto-estoque-total-7'!A:AB,26,0)/100,0))</f>
        <v/>
      </c>
      <c r="CA197" s="36">
        <f>IF(D197="","",IFERROR(VLOOKUP(D197,'produto-estoque-total-7'!A:AB,27,0)/100,0))</f>
        <v/>
      </c>
      <c r="CB197" s="41">
        <f>IF(D197="","",V197*AF197)</f>
        <v/>
      </c>
      <c r="CC197" s="41">
        <f>IF(D197="","",V197*AI197)</f>
        <v/>
      </c>
      <c r="CD197" s="54">
        <f>IF(D197="","",VLOOKUP(D197,'produto-estoque-total-7'!A:AB,28,0))</f>
        <v/>
      </c>
    </row>
    <row r="198">
      <c r="A198" s="36">
        <f>IF(D198="","",VLOOKUP(D198,'produto-estoque-total-7'!A:AB,3,0))</f>
        <v/>
      </c>
      <c r="B198" s="1">
        <f>IF(D198="","",VLOOKUP(D198,'produto-estoque-total-7'!A:AB,12,0))</f>
        <v/>
      </c>
      <c r="C198" s="1">
        <f>IF(D198="","",VLOOKUP(D198,'produto-estoque-total-7'!A:AB,2,0))</f>
        <v/>
      </c>
      <c r="D198" s="37">
        <f>IFERROR(IF('produto-estoque-total-7'!A197="","",'produto-estoque-total-7'!A197),"")</f>
        <v/>
      </c>
      <c r="E198" s="1">
        <f>IF(D198="","",VLOOKUP(D198,'produto-estoque-total-7'!A:AB,4,0))</f>
        <v/>
      </c>
      <c r="F198" s="36">
        <f>IF(D198="","",VLOOKUP(D198,'produto-estoque-total-7'!A:AB,13,0))</f>
        <v/>
      </c>
      <c r="G198" s="1">
        <f>IF(F198="","",VLOOKUP(F198,'FORNECEDORES X COMPRADOR'!A:D,4,0))</f>
        <v/>
      </c>
      <c r="H198" s="1">
        <f>IF(F198="","",VLOOKUP(F198,'FORNECEDORES X COMPRADOR'!A:E,5,0))</f>
        <v/>
      </c>
      <c r="I198" s="36">
        <f>IF(D198="","",VLOOKUP(D198,'produto-estoque-total-7'!A:AB,15,0))</f>
        <v/>
      </c>
      <c r="J198" s="36">
        <f>IF(D198="","",VLOOKUP(D198,'produto-estoque-total-7'!A:AB,19,0))</f>
        <v/>
      </c>
      <c r="K198" s="1">
        <f>IF(D198="","",VLOOKUP(D198,'produto-estoque-total-7'!A:AB,20,0))</f>
        <v/>
      </c>
      <c r="L198" s="36">
        <f>IF(D198="","",VLOOKUP(D198,'produto-estoque-total-7'!A:AB,17,0))</f>
        <v/>
      </c>
      <c r="M198" s="1">
        <f>IF(D198="","",VLOOKUP(D198,'produto-estoque-total-7'!A:AB,18,0))</f>
        <v/>
      </c>
      <c r="N198" s="36">
        <f>IF(D198="","",VLOOKUP(D198,'produto-estoque-total-7'!A:AB,21,0))</f>
        <v/>
      </c>
      <c r="O198" s="1">
        <f>IF(D198="","",VLOOKUP(D198,'produto-estoque-total-7'!A:AB,22,0))</f>
        <v/>
      </c>
      <c r="P198" s="36">
        <f>IF(D198="","",VLOOKUP(D198,'produto-estoque-total-7'!A:AB,23,0))</f>
        <v/>
      </c>
      <c r="Q198" s="1">
        <f>IF(D198="","",VLOOKUP(D198,'produto-estoque-total-7'!A:AB,24,0))</f>
        <v/>
      </c>
      <c r="R198" s="38">
        <f>IFERROR(IF(D198="","",VLOOKUP(D198,'produto-venda-7'!B:N,13,0)),"C")</f>
        <v/>
      </c>
      <c r="S198" s="39">
        <f>IF(D198="","",VLOOKUP(D198,'produto-estoque-total-7'!A:AB,6,0))</f>
        <v/>
      </c>
      <c r="T198" s="39">
        <f>IF(D198="","",VLOOKUP(D198,'produto-estoque-total-7'!A:AB,5,0))</f>
        <v/>
      </c>
      <c r="U198" s="40">
        <f>IF(D198="","",VLOOKUP(D198,'produto-estoque-total-7'!A:AB,11,0))</f>
        <v/>
      </c>
      <c r="V198" s="41">
        <f>IF(D198="","",IFERROR(VLOOKUP(D198,'produto-entrada-7'!A:M,10,0),0))</f>
        <v/>
      </c>
      <c r="W198" s="42" t="n"/>
      <c r="X198" s="39">
        <f>IF(D198="","",VLOOKUP(D198,'produto-estoque-total-7'!A:AB,8,0))</f>
        <v/>
      </c>
      <c r="Y198" s="39">
        <f>IF(D198="","",VLOOKUP(D198,'produto-estoque-total-7'!A:AB,9,0))</f>
        <v/>
      </c>
      <c r="Z198" s="39">
        <f>IF(D198="","",VLOOKUP(D198,'produto-estoque-total-7'!A:AB,10,0))</f>
        <v/>
      </c>
      <c r="AA198" s="39">
        <f>IFERROR(IF(D198="","",VLOOKUP(D198,'produto-venda-7'!B:N,4,0)),0)</f>
        <v/>
      </c>
      <c r="AB198" s="39">
        <f>IFERROR(IF(D198="","",VLOOKUP(D198,'produto-venda-7'!B:N,5,0)),0)</f>
        <v/>
      </c>
      <c r="AC198" s="39">
        <f>IF(D198="","",IFERROR(AA198/90,0))</f>
        <v/>
      </c>
      <c r="AD198" s="36">
        <f>IF(D198="","",IFERROR(VLOOKUP(D198,'produto-entrada-7'!A:M,4,0),0))</f>
        <v/>
      </c>
      <c r="AE198" s="36">
        <f>IFERROR(IF(D198="","",VLOOKUP(D198,'produto-venda-7'!B:N,10,0)),0)</f>
        <v/>
      </c>
      <c r="AF198" s="36">
        <f>IF(D198="","",IFERROR(VLOOKUP(D198,'produto-entrada-7'!A:M,11,0),0))</f>
        <v/>
      </c>
      <c r="AG198" s="1">
        <f>IF(D198="","",IFERROR(VLOOKUP(D198,'produto-entrada-7'!A:M,12,0),0))</f>
        <v/>
      </c>
      <c r="AH198" s="1">
        <f>IF(D198="","",IFERROR(VLOOKUP(D198,'produto-entrada-7'!A:M,13,0),0))</f>
        <v/>
      </c>
      <c r="AI198" s="36">
        <f>IFERROR(IF(D198="","",VLOOKUP(D198,'produto-venda-7'!B:N,11,0)),0)</f>
        <v/>
      </c>
      <c r="AJ198" s="43">
        <f>IF(D198="","",IFERROR(AI198*AB198,0))</f>
        <v/>
      </c>
      <c r="AK198" s="44">
        <f>IFERROR(IF(D198="","",VLOOKUP(F198,'ANALISE FORNECEDOR'!$A:$I,8,0)),"")</f>
        <v/>
      </c>
      <c r="AL198" s="44">
        <f>IF(D198="","",AVERAGE(AM198,AK198))</f>
        <v/>
      </c>
      <c r="AM198" s="44">
        <f>IFERROR(IF(D198="","",VLOOKUP(F198,'ANALISE FORNECEDOR'!$A:$I,9,0)),"")</f>
        <v/>
      </c>
      <c r="AN198" s="45">
        <f>IF(D198="","",IF(Y198&gt;12,AI198*(U198+Y198),AI198*U198))</f>
        <v/>
      </c>
      <c r="AO198" s="45">
        <f>IF(D198="","",IF(Y198&gt;12,AI198*(U198+V198+Y198),AI198*(U198+V198)))</f>
        <v/>
      </c>
      <c r="AP198" s="46">
        <f>IF(D198="","",IF(Y198&gt;12,AG198*(U198+Y198),AG198*U198))</f>
        <v/>
      </c>
      <c r="AQ198" s="46">
        <f>IF(D198="","",IF(Y198&gt;12,AG198*(U198+V198+Y198),AG198*(U198+V198)))</f>
        <v/>
      </c>
      <c r="AR198" s="46">
        <f>IF(D198="","",IF(OR(R198="A",R198="AA",R198="AAA"),AP198,0))</f>
        <v/>
      </c>
      <c r="AS198" s="46">
        <f>IF(D198="","",IF(R198="B",AP198,0))</f>
        <v/>
      </c>
      <c r="AT198" s="46">
        <f>IF(D198="","",IF(R198="C",AP198,0))</f>
        <v/>
      </c>
      <c r="AU198" s="47">
        <f>IF(D198="","",IFERROR(AN198/AJ198,0))</f>
        <v/>
      </c>
      <c r="AV198" s="47">
        <f>IF(D198="","",IFERROR(((AO198)/AJ198),0))</f>
        <v/>
      </c>
      <c r="AW198" s="48">
        <f>IF(D198="","",IF(OR(S198="S",NOT(AND(ISNUMBER(AC198),ISNUMBER(AL198),AC198*AL198&gt;=0))),0,AC198*AL198))</f>
        <v/>
      </c>
      <c r="AX198" s="49">
        <f>IFERROR(IF(D198="","",AW198*AG198),0)</f>
        <v/>
      </c>
      <c r="AY198" s="48">
        <f>IF(D198="","",IF(OR(S198="S",NOT(AND(ISNUMBER(AC198),ISNUMBER(AK198),AC198*AK198&gt;=0))),0,AC198*AK198))</f>
        <v/>
      </c>
      <c r="AZ198" s="48">
        <f>IFERROR(IF(D198="","",IF(AY198=0,0,IF(((AY198)-(U198+Y198))&lt;0,0,(AY198)-U198))),0)</f>
        <v/>
      </c>
      <c r="BA198" s="49">
        <f>IF(D198="","",AZ198*AG198)</f>
        <v/>
      </c>
      <c r="BB198" s="49">
        <f>IF(D198="","",IF(OR(R198="A",R198="AA",R198="AAA"),BA198,0))</f>
        <v/>
      </c>
      <c r="BC198" s="49">
        <f>IF(D198="","",IF(R198="B",BA198,0))</f>
        <v/>
      </c>
      <c r="BD198" s="49">
        <f>IF(D198="","",IF(R198="B",BA198,0))</f>
        <v/>
      </c>
      <c r="BE198" s="49">
        <f>IF(D198="","",IF(S198="S",
1,
IF(AC198=0,
1,
IF(
IFERROR(((U198+Y198)*AG198)/((AC198*AK198)*AG198),0)&lt;0,
0,
IF(
IFERROR(((U198+Y198)*AG198)/((AC198*AK198)*AG198),0)&gt;1,
1,
IFERROR(((U198+Y198)*AG198)/((AC198*AK198)*AG198),0)
)
)
)
))</f>
        <v/>
      </c>
      <c r="BF198" s="49">
        <f>IF(D198="","",IF(S198="S",
1,
IF(AC198=0,
1,
IF(
IFERROR(((U198+V198+Y198)*AG198)/((AC198*AK198)*AG198),0)&lt;0,
0,
IF(
IFERROR(((U198+V198+Y198)*AG198)/((AC198*AK198)*AG198),0)&gt;1,
1,
IFERROR(((U198+V198+Y198)*AG198)/((AC198*AK198)*AG198),0)
)
)
)
))</f>
        <v/>
      </c>
      <c r="BG198" s="50">
        <f>IF(D198="","",IF(S198="S",0,IF(AND(ISNUMBER(AC198),ISNUMBER(AM198)),IF(OR(AC198*AM198&lt;0,ISERR(AC198*AM198)),0,AC198*AM198),0)))</f>
        <v/>
      </c>
      <c r="BH198" s="50">
        <f>IF(D198="","",IF(BY198&gt;TODAY()-60,0,IF(Y198&gt;12,MAX(0,(U198+Y198)-BG198),MAX(0,U198-BG198))))</f>
        <v/>
      </c>
      <c r="BI198" s="51">
        <f>IF(D198="","",BH198*AG198)</f>
        <v/>
      </c>
      <c r="BJ198" s="51">
        <f>IF(D198="","",IF(OR(R198="A",R198="AA",R198="AAA"),BI198,0))</f>
        <v/>
      </c>
      <c r="BK198" s="51">
        <f>IF(D198="","",IF(R198="B",BI198,0))</f>
        <v/>
      </c>
      <c r="BL198" s="51">
        <f>IF(D198="","",IF(R198="C",BI198,0))</f>
        <v/>
      </c>
      <c r="BM198" s="51">
        <f>IF(D198="","",IFERROR(MAX(0,MIN(BI198/AP198,1)),0))</f>
        <v/>
      </c>
      <c r="BN198" s="52">
        <f>IF(D198="","",AB198*AG198)</f>
        <v/>
      </c>
      <c r="BO198" s="52">
        <f>IF(D198="","",(U198+V198+X198)*AG198)</f>
        <v/>
      </c>
      <c r="BP198" s="52">
        <f>IF(D198="","",(AB198*3)*AG198)</f>
        <v/>
      </c>
      <c r="BQ198" s="52">
        <f>IF(D198="","",IF(BO198-BP198&gt;0,0,BO198-BP198))</f>
        <v/>
      </c>
      <c r="BR198" s="52">
        <f>IF(D198="","",IF(BO198-BP198-BN198&gt;0,0,BO198-BP198-BN198))</f>
        <v/>
      </c>
      <c r="BS198" s="53">
        <f>IF(D198="","",IFERROR(AB198*AI198,0))</f>
        <v/>
      </c>
      <c r="BT198" s="53">
        <f>IF(D198="","",IFERROR(IF(X198&gt;12, AI198*(U198+V198+X198), AI198*(U198+V198)),0))</f>
        <v/>
      </c>
      <c r="BU198" s="53">
        <f>IF(D198="","",IFERROR(((AB198*3)*AI198),0))</f>
        <v/>
      </c>
      <c r="BV198" s="53">
        <f>IF(D198="","",IF(BT198-BU198&gt;0,0,BT198-BU198))</f>
        <v/>
      </c>
      <c r="BW198" s="53">
        <f>IF(D198="","",IF(BT198-BU198-BS198&gt;0,0,BT198-BU198-BS198))</f>
        <v/>
      </c>
      <c r="BX198" s="36">
        <f>IF(D198="","",IFERROR(VLOOKUP(D198,'produto-entrada-7'!A:M,3,0),"SEM PEDIDO"))</f>
        <v/>
      </c>
      <c r="BY198" s="36">
        <f>IF(D198="","",VLOOKUP(D198,'produto-estoque-total-7'!A:AB,25,0))</f>
        <v/>
      </c>
      <c r="BZ198" s="36">
        <f>IF(D198="","",IFERROR(VLOOKUP(D198,'produto-estoque-total-7'!A:AB,26,0)/100,0))</f>
        <v/>
      </c>
      <c r="CA198" s="36">
        <f>IF(D198="","",IFERROR(VLOOKUP(D198,'produto-estoque-total-7'!A:AB,27,0)/100,0))</f>
        <v/>
      </c>
      <c r="CB198" s="41">
        <f>IF(D198="","",V198*AF198)</f>
        <v/>
      </c>
      <c r="CC198" s="41">
        <f>IF(D198="","",V198*AI198)</f>
        <v/>
      </c>
      <c r="CD198" s="54">
        <f>IF(D198="","",VLOOKUP(D198,'produto-estoque-total-7'!A:AB,28,0))</f>
        <v/>
      </c>
    </row>
    <row r="199">
      <c r="A199" s="36">
        <f>IF(D199="","",VLOOKUP(D199,'produto-estoque-total-7'!A:AB,3,0))</f>
        <v/>
      </c>
      <c r="B199" s="1">
        <f>IF(D199="","",VLOOKUP(D199,'produto-estoque-total-7'!A:AB,12,0))</f>
        <v/>
      </c>
      <c r="C199" s="1">
        <f>IF(D199="","",VLOOKUP(D199,'produto-estoque-total-7'!A:AB,2,0))</f>
        <v/>
      </c>
      <c r="D199" s="37">
        <f>IFERROR(IF('produto-estoque-total-7'!A198="","",'produto-estoque-total-7'!A198),"")</f>
        <v/>
      </c>
      <c r="E199" s="1">
        <f>IF(D199="","",VLOOKUP(D199,'produto-estoque-total-7'!A:AB,4,0))</f>
        <v/>
      </c>
      <c r="F199" s="36">
        <f>IF(D199="","",VLOOKUP(D199,'produto-estoque-total-7'!A:AB,13,0))</f>
        <v/>
      </c>
      <c r="G199" s="1">
        <f>IF(F199="","",VLOOKUP(F199,'FORNECEDORES X COMPRADOR'!A:D,4,0))</f>
        <v/>
      </c>
      <c r="H199" s="1">
        <f>IF(F199="","",VLOOKUP(F199,'FORNECEDORES X COMPRADOR'!A:E,5,0))</f>
        <v/>
      </c>
      <c r="I199" s="36">
        <f>IF(D199="","",VLOOKUP(D199,'produto-estoque-total-7'!A:AB,15,0))</f>
        <v/>
      </c>
      <c r="J199" s="36">
        <f>IF(D199="","",VLOOKUP(D199,'produto-estoque-total-7'!A:AB,19,0))</f>
        <v/>
      </c>
      <c r="K199" s="1">
        <f>IF(D199="","",VLOOKUP(D199,'produto-estoque-total-7'!A:AB,20,0))</f>
        <v/>
      </c>
      <c r="L199" s="36">
        <f>IF(D199="","",VLOOKUP(D199,'produto-estoque-total-7'!A:AB,17,0))</f>
        <v/>
      </c>
      <c r="M199" s="1">
        <f>IF(D199="","",VLOOKUP(D199,'produto-estoque-total-7'!A:AB,18,0))</f>
        <v/>
      </c>
      <c r="N199" s="36">
        <f>IF(D199="","",VLOOKUP(D199,'produto-estoque-total-7'!A:AB,21,0))</f>
        <v/>
      </c>
      <c r="O199" s="1">
        <f>IF(D199="","",VLOOKUP(D199,'produto-estoque-total-7'!A:AB,22,0))</f>
        <v/>
      </c>
      <c r="P199" s="36">
        <f>IF(D199="","",VLOOKUP(D199,'produto-estoque-total-7'!A:AB,23,0))</f>
        <v/>
      </c>
      <c r="Q199" s="1">
        <f>IF(D199="","",VLOOKUP(D199,'produto-estoque-total-7'!A:AB,24,0))</f>
        <v/>
      </c>
      <c r="R199" s="38">
        <f>IFERROR(IF(D199="","",VLOOKUP(D199,'produto-venda-7'!B:N,13,0)),"C")</f>
        <v/>
      </c>
      <c r="S199" s="39">
        <f>IF(D199="","",VLOOKUP(D199,'produto-estoque-total-7'!A:AB,6,0))</f>
        <v/>
      </c>
      <c r="T199" s="39">
        <f>IF(D199="","",VLOOKUP(D199,'produto-estoque-total-7'!A:AB,5,0))</f>
        <v/>
      </c>
      <c r="U199" s="40">
        <f>IF(D199="","",VLOOKUP(D199,'produto-estoque-total-7'!A:AB,11,0))</f>
        <v/>
      </c>
      <c r="V199" s="41">
        <f>IF(D199="","",IFERROR(VLOOKUP(D199,'produto-entrada-7'!A:M,10,0),0))</f>
        <v/>
      </c>
      <c r="W199" s="42" t="n"/>
      <c r="X199" s="39">
        <f>IF(D199="","",VLOOKUP(D199,'produto-estoque-total-7'!A:AB,8,0))</f>
        <v/>
      </c>
      <c r="Y199" s="39">
        <f>IF(D199="","",VLOOKUP(D199,'produto-estoque-total-7'!A:AB,9,0))</f>
        <v/>
      </c>
      <c r="Z199" s="39">
        <f>IF(D199="","",VLOOKUP(D199,'produto-estoque-total-7'!A:AB,10,0))</f>
        <v/>
      </c>
      <c r="AA199" s="39">
        <f>IFERROR(IF(D199="","",VLOOKUP(D199,'produto-venda-7'!B:N,4,0)),0)</f>
        <v/>
      </c>
      <c r="AB199" s="39">
        <f>IFERROR(IF(D199="","",VLOOKUP(D199,'produto-venda-7'!B:N,5,0)),0)</f>
        <v/>
      </c>
      <c r="AC199" s="39">
        <f>IF(D199="","",IFERROR(AA199/90,0))</f>
        <v/>
      </c>
      <c r="AD199" s="36">
        <f>IF(D199="","",IFERROR(VLOOKUP(D199,'produto-entrada-7'!A:M,4,0),0))</f>
        <v/>
      </c>
      <c r="AE199" s="36">
        <f>IFERROR(IF(D199="","",VLOOKUP(D199,'produto-venda-7'!B:N,10,0)),0)</f>
        <v/>
      </c>
      <c r="AF199" s="36">
        <f>IF(D199="","",IFERROR(VLOOKUP(D199,'produto-entrada-7'!A:M,11,0),0))</f>
        <v/>
      </c>
      <c r="AG199" s="1">
        <f>IF(D199="","",IFERROR(VLOOKUP(D199,'produto-entrada-7'!A:M,12,0),0))</f>
        <v/>
      </c>
      <c r="AH199" s="1">
        <f>IF(D199="","",IFERROR(VLOOKUP(D199,'produto-entrada-7'!A:M,13,0),0))</f>
        <v/>
      </c>
      <c r="AI199" s="36">
        <f>IFERROR(IF(D199="","",VLOOKUP(D199,'produto-venda-7'!B:N,11,0)),0)</f>
        <v/>
      </c>
      <c r="AJ199" s="43">
        <f>IF(D199="","",IFERROR(AI199*AB199,0))</f>
        <v/>
      </c>
      <c r="AK199" s="44">
        <f>IFERROR(IF(D199="","",VLOOKUP(F199,'ANALISE FORNECEDOR'!$A:$I,8,0)),"")</f>
        <v/>
      </c>
      <c r="AL199" s="44">
        <f>IF(D199="","",AVERAGE(AM199,AK199))</f>
        <v/>
      </c>
      <c r="AM199" s="44">
        <f>IFERROR(IF(D199="","",VLOOKUP(F199,'ANALISE FORNECEDOR'!$A:$I,9,0)),"")</f>
        <v/>
      </c>
      <c r="AN199" s="45">
        <f>IF(D199="","",IF(Y199&gt;12,AI199*(U199+Y199),AI199*U199))</f>
        <v/>
      </c>
      <c r="AO199" s="45">
        <f>IF(D199="","",IF(Y199&gt;12,AI199*(U199+V199+Y199),AI199*(U199+V199)))</f>
        <v/>
      </c>
      <c r="AP199" s="46">
        <f>IF(D199="","",IF(Y199&gt;12,AG199*(U199+Y199),AG199*U199))</f>
        <v/>
      </c>
      <c r="AQ199" s="46">
        <f>IF(D199="","",IF(Y199&gt;12,AG199*(U199+V199+Y199),AG199*(U199+V199)))</f>
        <v/>
      </c>
      <c r="AR199" s="46">
        <f>IF(D199="","",IF(OR(R199="A",R199="AA",R199="AAA"),AP199,0))</f>
        <v/>
      </c>
      <c r="AS199" s="46">
        <f>IF(D199="","",IF(R199="B",AP199,0))</f>
        <v/>
      </c>
      <c r="AT199" s="46">
        <f>IF(D199="","",IF(R199="C",AP199,0))</f>
        <v/>
      </c>
      <c r="AU199" s="47">
        <f>IF(D199="","",IFERROR(AN199/AJ199,0))</f>
        <v/>
      </c>
      <c r="AV199" s="47">
        <f>IF(D199="","",IFERROR(((AO199)/AJ199),0))</f>
        <v/>
      </c>
      <c r="AW199" s="48">
        <f>IF(D199="","",IF(OR(S199="S",NOT(AND(ISNUMBER(AC199),ISNUMBER(AL199),AC199*AL199&gt;=0))),0,AC199*AL199))</f>
        <v/>
      </c>
      <c r="AX199" s="49">
        <f>IFERROR(IF(D199="","",AW199*AG199),0)</f>
        <v/>
      </c>
      <c r="AY199" s="48">
        <f>IF(D199="","",IF(OR(S199="S",NOT(AND(ISNUMBER(AC199),ISNUMBER(AK199),AC199*AK199&gt;=0))),0,AC199*AK199))</f>
        <v/>
      </c>
      <c r="AZ199" s="48">
        <f>IFERROR(IF(D199="","",IF(AY199=0,0,IF(((AY199)-(U199+Y199))&lt;0,0,(AY199)-U199))),0)</f>
        <v/>
      </c>
      <c r="BA199" s="49">
        <f>IF(D199="","",AZ199*AG199)</f>
        <v/>
      </c>
      <c r="BB199" s="49">
        <f>IF(D199="","",IF(OR(R199="A",R199="AA",R199="AAA"),BA199,0))</f>
        <v/>
      </c>
      <c r="BC199" s="49">
        <f>IF(D199="","",IF(R199="B",BA199,0))</f>
        <v/>
      </c>
      <c r="BD199" s="49">
        <f>IF(D199="","",IF(R199="B",BA199,0))</f>
        <v/>
      </c>
      <c r="BE199" s="49">
        <f>IF(D199="","",IF(S199="S",
1,
IF(AC199=0,
1,
IF(
IFERROR(((U199+Y199)*AG199)/((AC199*AK199)*AG199),0)&lt;0,
0,
IF(
IFERROR(((U199+Y199)*AG199)/((AC199*AK199)*AG199),0)&gt;1,
1,
IFERROR(((U199+Y199)*AG199)/((AC199*AK199)*AG199),0)
)
)
)
))</f>
        <v/>
      </c>
      <c r="BF199" s="49">
        <f>IF(D199="","",IF(S199="S",
1,
IF(AC199=0,
1,
IF(
IFERROR(((U199+V199+Y199)*AG199)/((AC199*AK199)*AG199),0)&lt;0,
0,
IF(
IFERROR(((U199+V199+Y199)*AG199)/((AC199*AK199)*AG199),0)&gt;1,
1,
IFERROR(((U199+V199+Y199)*AG199)/((AC199*AK199)*AG199),0)
)
)
)
))</f>
        <v/>
      </c>
      <c r="BG199" s="50">
        <f>IF(D199="","",IF(S199="S",0,IF(AND(ISNUMBER(AC199),ISNUMBER(AM199)),IF(OR(AC199*AM199&lt;0,ISERR(AC199*AM199)),0,AC199*AM199),0)))</f>
        <v/>
      </c>
      <c r="BH199" s="50">
        <f>IF(D199="","",IF(BY199&gt;TODAY()-60,0,IF(Y199&gt;12,MAX(0,(U199+Y199)-BG199),MAX(0,U199-BG199))))</f>
        <v/>
      </c>
      <c r="BI199" s="51">
        <f>IF(D199="","",BH199*AG199)</f>
        <v/>
      </c>
      <c r="BJ199" s="51">
        <f>IF(D199="","",IF(OR(R199="A",R199="AA",R199="AAA"),BI199,0))</f>
        <v/>
      </c>
      <c r="BK199" s="51">
        <f>IF(D199="","",IF(R199="B",BI199,0))</f>
        <v/>
      </c>
      <c r="BL199" s="51">
        <f>IF(D199="","",IF(R199="C",BI199,0))</f>
        <v/>
      </c>
      <c r="BM199" s="51">
        <f>IF(D199="","",IFERROR(MAX(0,MIN(BI199/AP199,1)),0))</f>
        <v/>
      </c>
      <c r="BN199" s="52">
        <f>IF(D199="","",AB199*AG199)</f>
        <v/>
      </c>
      <c r="BO199" s="52">
        <f>IF(D199="","",(U199+V199+X199)*AG199)</f>
        <v/>
      </c>
      <c r="BP199" s="52">
        <f>IF(D199="","",(AB199*3)*AG199)</f>
        <v/>
      </c>
      <c r="BQ199" s="52">
        <f>IF(D199="","",IF(BO199-BP199&gt;0,0,BO199-BP199))</f>
        <v/>
      </c>
      <c r="BR199" s="52">
        <f>IF(D199="","",IF(BO199-BP199-BN199&gt;0,0,BO199-BP199-BN199))</f>
        <v/>
      </c>
      <c r="BS199" s="53">
        <f>IF(D199="","",IFERROR(AB199*AI199,0))</f>
        <v/>
      </c>
      <c r="BT199" s="53">
        <f>IF(D199="","",IFERROR(IF(X199&gt;12, AI199*(U199+V199+X199), AI199*(U199+V199)),0))</f>
        <v/>
      </c>
      <c r="BU199" s="53">
        <f>IF(D199="","",IFERROR(((AB199*3)*AI199),0))</f>
        <v/>
      </c>
      <c r="BV199" s="53">
        <f>IF(D199="","",IF(BT199-BU199&gt;0,0,BT199-BU199))</f>
        <v/>
      </c>
      <c r="BW199" s="53">
        <f>IF(D199="","",IF(BT199-BU199-BS199&gt;0,0,BT199-BU199-BS199))</f>
        <v/>
      </c>
      <c r="BX199" s="36">
        <f>IF(D199="","",IFERROR(VLOOKUP(D199,'produto-entrada-7'!A:M,3,0),"SEM PEDIDO"))</f>
        <v/>
      </c>
      <c r="BY199" s="36">
        <f>IF(D199="","",VLOOKUP(D199,'produto-estoque-total-7'!A:AB,25,0))</f>
        <v/>
      </c>
      <c r="BZ199" s="36">
        <f>IF(D199="","",IFERROR(VLOOKUP(D199,'produto-estoque-total-7'!A:AB,26,0)/100,0))</f>
        <v/>
      </c>
      <c r="CA199" s="36">
        <f>IF(D199="","",IFERROR(VLOOKUP(D199,'produto-estoque-total-7'!A:AB,27,0)/100,0))</f>
        <v/>
      </c>
      <c r="CB199" s="41">
        <f>IF(D199="","",V199*AF199)</f>
        <v/>
      </c>
      <c r="CC199" s="41">
        <f>IF(D199="","",V199*AI199)</f>
        <v/>
      </c>
      <c r="CD199" s="54">
        <f>IF(D199="","",VLOOKUP(D199,'produto-estoque-total-7'!A:AB,28,0))</f>
        <v/>
      </c>
    </row>
    <row r="200">
      <c r="A200" s="36">
        <f>IF(D200="","",VLOOKUP(D200,'produto-estoque-total-7'!A:AB,3,0))</f>
        <v/>
      </c>
      <c r="B200" s="1">
        <f>IF(D200="","",VLOOKUP(D200,'produto-estoque-total-7'!A:AB,12,0))</f>
        <v/>
      </c>
      <c r="C200" s="1">
        <f>IF(D200="","",VLOOKUP(D200,'produto-estoque-total-7'!A:AB,2,0))</f>
        <v/>
      </c>
      <c r="D200" s="37">
        <f>IFERROR(IF('produto-estoque-total-7'!A199="","",'produto-estoque-total-7'!A199),"")</f>
        <v/>
      </c>
      <c r="E200" s="1">
        <f>IF(D200="","",VLOOKUP(D200,'produto-estoque-total-7'!A:AB,4,0))</f>
        <v/>
      </c>
      <c r="F200" s="36">
        <f>IF(D200="","",VLOOKUP(D200,'produto-estoque-total-7'!A:AB,13,0))</f>
        <v/>
      </c>
      <c r="G200" s="1">
        <f>IF(F200="","",VLOOKUP(F200,'FORNECEDORES X COMPRADOR'!A:D,4,0))</f>
        <v/>
      </c>
      <c r="H200" s="1">
        <f>IF(F200="","",VLOOKUP(F200,'FORNECEDORES X COMPRADOR'!A:E,5,0))</f>
        <v/>
      </c>
      <c r="I200" s="36">
        <f>IF(D200="","",VLOOKUP(D200,'produto-estoque-total-7'!A:AB,15,0))</f>
        <v/>
      </c>
      <c r="J200" s="36">
        <f>IF(D200="","",VLOOKUP(D200,'produto-estoque-total-7'!A:AB,19,0))</f>
        <v/>
      </c>
      <c r="K200" s="1">
        <f>IF(D200="","",VLOOKUP(D200,'produto-estoque-total-7'!A:AB,20,0))</f>
        <v/>
      </c>
      <c r="L200" s="36">
        <f>IF(D200="","",VLOOKUP(D200,'produto-estoque-total-7'!A:AB,17,0))</f>
        <v/>
      </c>
      <c r="M200" s="1">
        <f>IF(D200="","",VLOOKUP(D200,'produto-estoque-total-7'!A:AB,18,0))</f>
        <v/>
      </c>
      <c r="N200" s="36">
        <f>IF(D200="","",VLOOKUP(D200,'produto-estoque-total-7'!A:AB,21,0))</f>
        <v/>
      </c>
      <c r="O200" s="1">
        <f>IF(D200="","",VLOOKUP(D200,'produto-estoque-total-7'!A:AB,22,0))</f>
        <v/>
      </c>
      <c r="P200" s="36">
        <f>IF(D200="","",VLOOKUP(D200,'produto-estoque-total-7'!A:AB,23,0))</f>
        <v/>
      </c>
      <c r="Q200" s="1">
        <f>IF(D200="","",VLOOKUP(D200,'produto-estoque-total-7'!A:AB,24,0))</f>
        <v/>
      </c>
      <c r="R200" s="38">
        <f>IFERROR(IF(D200="","",VLOOKUP(D200,'produto-venda-7'!B:N,13,0)),"C")</f>
        <v/>
      </c>
      <c r="S200" s="39">
        <f>IF(D200="","",VLOOKUP(D200,'produto-estoque-total-7'!A:AB,6,0))</f>
        <v/>
      </c>
      <c r="T200" s="39">
        <f>IF(D200="","",VLOOKUP(D200,'produto-estoque-total-7'!A:AB,5,0))</f>
        <v/>
      </c>
      <c r="U200" s="40">
        <f>IF(D200="","",VLOOKUP(D200,'produto-estoque-total-7'!A:AB,11,0))</f>
        <v/>
      </c>
      <c r="V200" s="41">
        <f>IF(D200="","",IFERROR(VLOOKUP(D200,'produto-entrada-7'!A:M,10,0),0))</f>
        <v/>
      </c>
      <c r="W200" s="42" t="n"/>
      <c r="X200" s="39">
        <f>IF(D200="","",VLOOKUP(D200,'produto-estoque-total-7'!A:AB,8,0))</f>
        <v/>
      </c>
      <c r="Y200" s="39">
        <f>IF(D200="","",VLOOKUP(D200,'produto-estoque-total-7'!A:AB,9,0))</f>
        <v/>
      </c>
      <c r="Z200" s="39">
        <f>IF(D200="","",VLOOKUP(D200,'produto-estoque-total-7'!A:AB,10,0))</f>
        <v/>
      </c>
      <c r="AA200" s="39">
        <f>IFERROR(IF(D200="","",VLOOKUP(D200,'produto-venda-7'!B:N,4,0)),0)</f>
        <v/>
      </c>
      <c r="AB200" s="39">
        <f>IFERROR(IF(D200="","",VLOOKUP(D200,'produto-venda-7'!B:N,5,0)),0)</f>
        <v/>
      </c>
      <c r="AC200" s="39">
        <f>IF(D200="","",IFERROR(AA200/90,0))</f>
        <v/>
      </c>
      <c r="AD200" s="36">
        <f>IF(D200="","",IFERROR(VLOOKUP(D200,'produto-entrada-7'!A:M,4,0),0))</f>
        <v/>
      </c>
      <c r="AE200" s="36">
        <f>IFERROR(IF(D200="","",VLOOKUP(D200,'produto-venda-7'!B:N,10,0)),0)</f>
        <v/>
      </c>
      <c r="AF200" s="36">
        <f>IF(D200="","",IFERROR(VLOOKUP(D200,'produto-entrada-7'!A:M,11,0),0))</f>
        <v/>
      </c>
      <c r="AG200" s="1">
        <f>IF(D200="","",IFERROR(VLOOKUP(D200,'produto-entrada-7'!A:M,12,0),0))</f>
        <v/>
      </c>
      <c r="AH200" s="1">
        <f>IF(D200="","",IFERROR(VLOOKUP(D200,'produto-entrada-7'!A:M,13,0),0))</f>
        <v/>
      </c>
      <c r="AI200" s="36">
        <f>IFERROR(IF(D200="","",VLOOKUP(D200,'produto-venda-7'!B:N,11,0)),0)</f>
        <v/>
      </c>
      <c r="AJ200" s="43">
        <f>IF(D200="","",IFERROR(AI200*AB200,0))</f>
        <v/>
      </c>
      <c r="AK200" s="44">
        <f>IFERROR(IF(D200="","",VLOOKUP(F200,'ANALISE FORNECEDOR'!$A:$I,8,0)),"")</f>
        <v/>
      </c>
      <c r="AL200" s="44">
        <f>IF(D200="","",AVERAGE(AM200,AK200))</f>
        <v/>
      </c>
      <c r="AM200" s="44">
        <f>IFERROR(IF(D200="","",VLOOKUP(F200,'ANALISE FORNECEDOR'!$A:$I,9,0)),"")</f>
        <v/>
      </c>
      <c r="AN200" s="45">
        <f>IF(D200="","",IF(Y200&gt;12,AI200*(U200+Y200),AI200*U200))</f>
        <v/>
      </c>
      <c r="AO200" s="45">
        <f>IF(D200="","",IF(Y200&gt;12,AI200*(U200+V200+Y200),AI200*(U200+V200)))</f>
        <v/>
      </c>
      <c r="AP200" s="46">
        <f>IF(D200="","",IF(Y200&gt;12,AG200*(U200+Y200),AG200*U200))</f>
        <v/>
      </c>
      <c r="AQ200" s="46">
        <f>IF(D200="","",IF(Y200&gt;12,AG200*(U200+V200+Y200),AG200*(U200+V200)))</f>
        <v/>
      </c>
      <c r="AR200" s="46">
        <f>IF(D200="","",IF(OR(R200="A",R200="AA",R200="AAA"),AP200,0))</f>
        <v/>
      </c>
      <c r="AS200" s="46">
        <f>IF(D200="","",IF(R200="B",AP200,0))</f>
        <v/>
      </c>
      <c r="AT200" s="46">
        <f>IF(D200="","",IF(R200="C",AP200,0))</f>
        <v/>
      </c>
      <c r="AU200" s="47">
        <f>IF(D200="","",IFERROR(AN200/AJ200,0))</f>
        <v/>
      </c>
      <c r="AV200" s="47">
        <f>IF(D200="","",IFERROR(((AO200)/AJ200),0))</f>
        <v/>
      </c>
      <c r="AW200" s="48">
        <f>IF(D200="","",IF(OR(S200="S",NOT(AND(ISNUMBER(AC200),ISNUMBER(AL200),AC200*AL200&gt;=0))),0,AC200*AL200))</f>
        <v/>
      </c>
      <c r="AX200" s="49">
        <f>IFERROR(IF(D200="","",AW200*AG200),0)</f>
        <v/>
      </c>
      <c r="AY200" s="48">
        <f>IF(D200="","",IF(OR(S200="S",NOT(AND(ISNUMBER(AC200),ISNUMBER(AK200),AC200*AK200&gt;=0))),0,AC200*AK200))</f>
        <v/>
      </c>
      <c r="AZ200" s="48">
        <f>IFERROR(IF(D200="","",IF(AY200=0,0,IF(((AY200)-(U200+Y200))&lt;0,0,(AY200)-U200))),0)</f>
        <v/>
      </c>
      <c r="BA200" s="49">
        <f>IF(D200="","",AZ200*AG200)</f>
        <v/>
      </c>
      <c r="BB200" s="49">
        <f>IF(D200="","",IF(OR(R200="A",R200="AA",R200="AAA"),BA200,0))</f>
        <v/>
      </c>
      <c r="BC200" s="49">
        <f>IF(D200="","",IF(R200="B",BA200,0))</f>
        <v/>
      </c>
      <c r="BD200" s="49">
        <f>IF(D200="","",IF(R200="B",BA200,0))</f>
        <v/>
      </c>
      <c r="BE200" s="49">
        <f>IF(D200="","",IF(S200="S",
1,
IF(AC200=0,
1,
IF(
IFERROR(((U200+Y200)*AG200)/((AC200*AK200)*AG200),0)&lt;0,
0,
IF(
IFERROR(((U200+Y200)*AG200)/((AC200*AK200)*AG200),0)&gt;1,
1,
IFERROR(((U200+Y200)*AG200)/((AC200*AK200)*AG200),0)
)
)
)
))</f>
        <v/>
      </c>
      <c r="BF200" s="49">
        <f>IF(D200="","",IF(S200="S",
1,
IF(AC200=0,
1,
IF(
IFERROR(((U200+V200+Y200)*AG200)/((AC200*AK200)*AG200),0)&lt;0,
0,
IF(
IFERROR(((U200+V200+Y200)*AG200)/((AC200*AK200)*AG200),0)&gt;1,
1,
IFERROR(((U200+V200+Y200)*AG200)/((AC200*AK200)*AG200),0)
)
)
)
))</f>
        <v/>
      </c>
      <c r="BG200" s="50">
        <f>IF(D200="","",IF(S200="S",0,IF(AND(ISNUMBER(AC200),ISNUMBER(AM200)),IF(OR(AC200*AM200&lt;0,ISERR(AC200*AM200)),0,AC200*AM200),0)))</f>
        <v/>
      </c>
      <c r="BH200" s="50">
        <f>IF(D200="","",IF(BY200&gt;TODAY()-60,0,IF(Y200&gt;12,MAX(0,(U200+Y200)-BG200),MAX(0,U200-BG200))))</f>
        <v/>
      </c>
      <c r="BI200" s="51">
        <f>IF(D200="","",BH200*AG200)</f>
        <v/>
      </c>
      <c r="BJ200" s="51">
        <f>IF(D200="","",IF(OR(R200="A",R200="AA",R200="AAA"),BI200,0))</f>
        <v/>
      </c>
      <c r="BK200" s="51">
        <f>IF(D200="","",IF(R200="B",BI200,0))</f>
        <v/>
      </c>
      <c r="BL200" s="51">
        <f>IF(D200="","",IF(R200="C",BI200,0))</f>
        <v/>
      </c>
      <c r="BM200" s="51">
        <f>IF(D200="","",IFERROR(MAX(0,MIN(BI200/AP200,1)),0))</f>
        <v/>
      </c>
      <c r="BN200" s="52">
        <f>IF(D200="","",AB200*AG200)</f>
        <v/>
      </c>
      <c r="BO200" s="52">
        <f>IF(D200="","",(U200+V200+X200)*AG200)</f>
        <v/>
      </c>
      <c r="BP200" s="52">
        <f>IF(D200="","",(AB200*3)*AG200)</f>
        <v/>
      </c>
      <c r="BQ200" s="52">
        <f>IF(D200="","",IF(BO200-BP200&gt;0,0,BO200-BP200))</f>
        <v/>
      </c>
      <c r="BR200" s="52">
        <f>IF(D200="","",IF(BO200-BP200-BN200&gt;0,0,BO200-BP200-BN200))</f>
        <v/>
      </c>
      <c r="BS200" s="53">
        <f>IF(D200="","",IFERROR(AB200*AI200,0))</f>
        <v/>
      </c>
      <c r="BT200" s="53">
        <f>IF(D200="","",IFERROR(IF(X200&gt;12, AI200*(U200+V200+X200), AI200*(U200+V200)),0))</f>
        <v/>
      </c>
      <c r="BU200" s="53">
        <f>IF(D200="","",IFERROR(((AB200*3)*AI200),0))</f>
        <v/>
      </c>
      <c r="BV200" s="53">
        <f>IF(D200="","",IF(BT200-BU200&gt;0,0,BT200-BU200))</f>
        <v/>
      </c>
      <c r="BW200" s="53">
        <f>IF(D200="","",IF(BT200-BU200-BS200&gt;0,0,BT200-BU200-BS200))</f>
        <v/>
      </c>
      <c r="BX200" s="36">
        <f>IF(D200="","",IFERROR(VLOOKUP(D200,'produto-entrada-7'!A:M,3,0),"SEM PEDIDO"))</f>
        <v/>
      </c>
      <c r="BY200" s="36">
        <f>IF(D200="","",VLOOKUP(D200,'produto-estoque-total-7'!A:AB,25,0))</f>
        <v/>
      </c>
      <c r="BZ200" s="36">
        <f>IF(D200="","",IFERROR(VLOOKUP(D200,'produto-estoque-total-7'!A:AB,26,0)/100,0))</f>
        <v/>
      </c>
      <c r="CA200" s="36">
        <f>IF(D200="","",IFERROR(VLOOKUP(D200,'produto-estoque-total-7'!A:AB,27,0)/100,0))</f>
        <v/>
      </c>
      <c r="CB200" s="41">
        <f>IF(D200="","",V200*AF200)</f>
        <v/>
      </c>
      <c r="CC200" s="41">
        <f>IF(D200="","",V200*AI200)</f>
        <v/>
      </c>
      <c r="CD200" s="54">
        <f>IF(D200="","",VLOOKUP(D200,'produto-estoque-total-7'!A:AB,28,0))</f>
        <v/>
      </c>
    </row>
    <row r="201">
      <c r="A201" s="36">
        <f>IF(D201="","",VLOOKUP(D201,'produto-estoque-total-7'!A:AB,3,0))</f>
        <v/>
      </c>
      <c r="B201" s="1">
        <f>IF(D201="","",VLOOKUP(D201,'produto-estoque-total-7'!A:AB,12,0))</f>
        <v/>
      </c>
      <c r="C201" s="1">
        <f>IF(D201="","",VLOOKUP(D201,'produto-estoque-total-7'!A:AB,2,0))</f>
        <v/>
      </c>
      <c r="D201" s="37">
        <f>IFERROR(IF('produto-estoque-total-7'!A200="","",'produto-estoque-total-7'!A200),"")</f>
        <v/>
      </c>
      <c r="E201" s="1">
        <f>IF(D201="","",VLOOKUP(D201,'produto-estoque-total-7'!A:AB,4,0))</f>
        <v/>
      </c>
      <c r="F201" s="36">
        <f>IF(D201="","",VLOOKUP(D201,'produto-estoque-total-7'!A:AB,13,0))</f>
        <v/>
      </c>
      <c r="G201" s="1">
        <f>IF(F201="","",VLOOKUP(F201,'FORNECEDORES X COMPRADOR'!A:D,4,0))</f>
        <v/>
      </c>
      <c r="H201" s="1">
        <f>IF(F201="","",VLOOKUP(F201,'FORNECEDORES X COMPRADOR'!A:E,5,0))</f>
        <v/>
      </c>
      <c r="I201" s="36">
        <f>IF(D201="","",VLOOKUP(D201,'produto-estoque-total-7'!A:AB,15,0))</f>
        <v/>
      </c>
      <c r="J201" s="36">
        <f>IF(D201="","",VLOOKUP(D201,'produto-estoque-total-7'!A:AB,19,0))</f>
        <v/>
      </c>
      <c r="K201" s="1">
        <f>IF(D201="","",VLOOKUP(D201,'produto-estoque-total-7'!A:AB,20,0))</f>
        <v/>
      </c>
      <c r="L201" s="36">
        <f>IF(D201="","",VLOOKUP(D201,'produto-estoque-total-7'!A:AB,17,0))</f>
        <v/>
      </c>
      <c r="M201" s="1">
        <f>IF(D201="","",VLOOKUP(D201,'produto-estoque-total-7'!A:AB,18,0))</f>
        <v/>
      </c>
      <c r="N201" s="36">
        <f>IF(D201="","",VLOOKUP(D201,'produto-estoque-total-7'!A:AB,21,0))</f>
        <v/>
      </c>
      <c r="O201" s="1">
        <f>IF(D201="","",VLOOKUP(D201,'produto-estoque-total-7'!A:AB,22,0))</f>
        <v/>
      </c>
      <c r="P201" s="36">
        <f>IF(D201="","",VLOOKUP(D201,'produto-estoque-total-7'!A:AB,23,0))</f>
        <v/>
      </c>
      <c r="Q201" s="1">
        <f>IF(D201="","",VLOOKUP(D201,'produto-estoque-total-7'!A:AB,24,0))</f>
        <v/>
      </c>
      <c r="R201" s="38">
        <f>IFERROR(IF(D201="","",VLOOKUP(D201,'produto-venda-7'!B:N,13,0)),"C")</f>
        <v/>
      </c>
      <c r="S201" s="39">
        <f>IF(D201="","",VLOOKUP(D201,'produto-estoque-total-7'!A:AB,6,0))</f>
        <v/>
      </c>
      <c r="T201" s="39">
        <f>IF(D201="","",VLOOKUP(D201,'produto-estoque-total-7'!A:AB,5,0))</f>
        <v/>
      </c>
      <c r="U201" s="40">
        <f>IF(D201="","",VLOOKUP(D201,'produto-estoque-total-7'!A:AB,11,0))</f>
        <v/>
      </c>
      <c r="V201" s="41">
        <f>IF(D201="","",IFERROR(VLOOKUP(D201,'produto-entrada-7'!A:M,10,0),0))</f>
        <v/>
      </c>
      <c r="W201" s="42" t="n"/>
      <c r="X201" s="39">
        <f>IF(D201="","",VLOOKUP(D201,'produto-estoque-total-7'!A:AB,8,0))</f>
        <v/>
      </c>
      <c r="Y201" s="39">
        <f>IF(D201="","",VLOOKUP(D201,'produto-estoque-total-7'!A:AB,9,0))</f>
        <v/>
      </c>
      <c r="Z201" s="39">
        <f>IF(D201="","",VLOOKUP(D201,'produto-estoque-total-7'!A:AB,10,0))</f>
        <v/>
      </c>
      <c r="AA201" s="39">
        <f>IFERROR(IF(D201="","",VLOOKUP(D201,'produto-venda-7'!B:N,4,0)),0)</f>
        <v/>
      </c>
      <c r="AB201" s="39">
        <f>IFERROR(IF(D201="","",VLOOKUP(D201,'produto-venda-7'!B:N,5,0)),0)</f>
        <v/>
      </c>
      <c r="AC201" s="39">
        <f>IF(D201="","",IFERROR(AA201/90,0))</f>
        <v/>
      </c>
      <c r="AD201" s="36">
        <f>IF(D201="","",IFERROR(VLOOKUP(D201,'produto-entrada-7'!A:M,4,0),0))</f>
        <v/>
      </c>
      <c r="AE201" s="36">
        <f>IFERROR(IF(D201="","",VLOOKUP(D201,'produto-venda-7'!B:N,10,0)),0)</f>
        <v/>
      </c>
      <c r="AF201" s="36">
        <f>IF(D201="","",IFERROR(VLOOKUP(D201,'produto-entrada-7'!A:M,11,0),0))</f>
        <v/>
      </c>
      <c r="AG201" s="1">
        <f>IF(D201="","",IFERROR(VLOOKUP(D201,'produto-entrada-7'!A:M,12,0),0))</f>
        <v/>
      </c>
      <c r="AH201" s="1">
        <f>IF(D201="","",IFERROR(VLOOKUP(D201,'produto-entrada-7'!A:M,13,0),0))</f>
        <v/>
      </c>
      <c r="AI201" s="36">
        <f>IFERROR(IF(D201="","",VLOOKUP(D201,'produto-venda-7'!B:N,11,0)),0)</f>
        <v/>
      </c>
      <c r="AJ201" s="43">
        <f>IF(D201="","",IFERROR(AI201*AB201,0))</f>
        <v/>
      </c>
      <c r="AK201" s="44">
        <f>IFERROR(IF(D201="","",VLOOKUP(F201,'ANALISE FORNECEDOR'!$A:$I,8,0)),"")</f>
        <v/>
      </c>
      <c r="AL201" s="44">
        <f>IF(D201="","",AVERAGE(AM201,AK201))</f>
        <v/>
      </c>
      <c r="AM201" s="44">
        <f>IFERROR(IF(D201="","",VLOOKUP(F201,'ANALISE FORNECEDOR'!$A:$I,9,0)),"")</f>
        <v/>
      </c>
      <c r="AN201" s="45">
        <f>IF(D201="","",IF(Y201&gt;12,AI201*(U201+Y201),AI201*U201))</f>
        <v/>
      </c>
      <c r="AO201" s="45">
        <f>IF(D201="","",IF(Y201&gt;12,AI201*(U201+V201+Y201),AI201*(U201+V201)))</f>
        <v/>
      </c>
      <c r="AP201" s="46">
        <f>IF(D201="","",IF(Y201&gt;12,AG201*(U201+Y201),AG201*U201))</f>
        <v/>
      </c>
      <c r="AQ201" s="46">
        <f>IF(D201="","",IF(Y201&gt;12,AG201*(U201+V201+Y201),AG201*(U201+V201)))</f>
        <v/>
      </c>
      <c r="AR201" s="46">
        <f>IF(D201="","",IF(OR(R201="A",R201="AA",R201="AAA"),AP201,0))</f>
        <v/>
      </c>
      <c r="AS201" s="46">
        <f>IF(D201="","",IF(R201="B",AP201,0))</f>
        <v/>
      </c>
      <c r="AT201" s="46">
        <f>IF(D201="","",IF(R201="C",AP201,0))</f>
        <v/>
      </c>
      <c r="AU201" s="47">
        <f>IF(D201="","",IFERROR(AN201/AJ201,0))</f>
        <v/>
      </c>
      <c r="AV201" s="47">
        <f>IF(D201="","",IFERROR(((AO201)/AJ201),0))</f>
        <v/>
      </c>
      <c r="AW201" s="48">
        <f>IF(D201="","",IF(OR(S201="S",NOT(AND(ISNUMBER(AC201),ISNUMBER(AL201),AC201*AL201&gt;=0))),0,AC201*AL201))</f>
        <v/>
      </c>
      <c r="AX201" s="49">
        <f>IFERROR(IF(D201="","",AW201*AG201),0)</f>
        <v/>
      </c>
      <c r="AY201" s="48">
        <f>IF(D201="","",IF(OR(S201="S",NOT(AND(ISNUMBER(AC201),ISNUMBER(AK201),AC201*AK201&gt;=0))),0,AC201*AK201))</f>
        <v/>
      </c>
      <c r="AZ201" s="48">
        <f>IFERROR(IF(D201="","",IF(AY201=0,0,IF(((AY201)-(U201+Y201))&lt;0,0,(AY201)-U201))),0)</f>
        <v/>
      </c>
      <c r="BA201" s="49">
        <f>IF(D201="","",AZ201*AG201)</f>
        <v/>
      </c>
      <c r="BB201" s="49">
        <f>IF(D201="","",IF(OR(R201="A",R201="AA",R201="AAA"),BA201,0))</f>
        <v/>
      </c>
      <c r="BC201" s="49">
        <f>IF(D201="","",IF(R201="B",BA201,0))</f>
        <v/>
      </c>
      <c r="BD201" s="49">
        <f>IF(D201="","",IF(R201="B",BA201,0))</f>
        <v/>
      </c>
      <c r="BE201" s="49">
        <f>IF(D201="","",IF(S201="S",
1,
IF(AC201=0,
1,
IF(
IFERROR(((U201+Y201)*AG201)/((AC201*AK201)*AG201),0)&lt;0,
0,
IF(
IFERROR(((U201+Y201)*AG201)/((AC201*AK201)*AG201),0)&gt;1,
1,
IFERROR(((U201+Y201)*AG201)/((AC201*AK201)*AG201),0)
)
)
)
))</f>
        <v/>
      </c>
      <c r="BF201" s="49">
        <f>IF(D201="","",IF(S201="S",
1,
IF(AC201=0,
1,
IF(
IFERROR(((U201+V201+Y201)*AG201)/((AC201*AK201)*AG201),0)&lt;0,
0,
IF(
IFERROR(((U201+V201+Y201)*AG201)/((AC201*AK201)*AG201),0)&gt;1,
1,
IFERROR(((U201+V201+Y201)*AG201)/((AC201*AK201)*AG201),0)
)
)
)
))</f>
        <v/>
      </c>
      <c r="BG201" s="50">
        <f>IF(D201="","",IF(S201="S",0,IF(AND(ISNUMBER(AC201),ISNUMBER(AM201)),IF(OR(AC201*AM201&lt;0,ISERR(AC201*AM201)),0,AC201*AM201),0)))</f>
        <v/>
      </c>
      <c r="BH201" s="50">
        <f>IF(D201="","",IF(BY201&gt;TODAY()-60,0,IF(Y201&gt;12,MAX(0,(U201+Y201)-BG201),MAX(0,U201-BG201))))</f>
        <v/>
      </c>
      <c r="BI201" s="51">
        <f>IF(D201="","",BH201*AG201)</f>
        <v/>
      </c>
      <c r="BJ201" s="51">
        <f>IF(D201="","",IF(OR(R201="A",R201="AA",R201="AAA"),BI201,0))</f>
        <v/>
      </c>
      <c r="BK201" s="51">
        <f>IF(D201="","",IF(R201="B",BI201,0))</f>
        <v/>
      </c>
      <c r="BL201" s="51">
        <f>IF(D201="","",IF(R201="C",BI201,0))</f>
        <v/>
      </c>
      <c r="BM201" s="51">
        <f>IF(D201="","",IFERROR(MAX(0,MIN(BI201/AP201,1)),0))</f>
        <v/>
      </c>
      <c r="BN201" s="52">
        <f>IF(D201="","",AB201*AG201)</f>
        <v/>
      </c>
      <c r="BO201" s="52">
        <f>IF(D201="","",(U201+V201+X201)*AG201)</f>
        <v/>
      </c>
      <c r="BP201" s="52">
        <f>IF(D201="","",(AB201*3)*AG201)</f>
        <v/>
      </c>
      <c r="BQ201" s="52">
        <f>IF(D201="","",IF(BO201-BP201&gt;0,0,BO201-BP201))</f>
        <v/>
      </c>
      <c r="BR201" s="52">
        <f>IF(D201="","",IF(BO201-BP201-BN201&gt;0,0,BO201-BP201-BN201))</f>
        <v/>
      </c>
      <c r="BS201" s="53">
        <f>IF(D201="","",IFERROR(AB201*AI201,0))</f>
        <v/>
      </c>
      <c r="BT201" s="53">
        <f>IF(D201="","",IFERROR(IF(X201&gt;12, AI201*(U201+V201+X201), AI201*(U201+V201)),0))</f>
        <v/>
      </c>
      <c r="BU201" s="53">
        <f>IF(D201="","",IFERROR(((AB201*3)*AI201),0))</f>
        <v/>
      </c>
      <c r="BV201" s="53">
        <f>IF(D201="","",IF(BT201-BU201&gt;0,0,BT201-BU201))</f>
        <v/>
      </c>
      <c r="BW201" s="53">
        <f>IF(D201="","",IF(BT201-BU201-BS201&gt;0,0,BT201-BU201-BS201))</f>
        <v/>
      </c>
      <c r="BX201" s="36">
        <f>IF(D201="","",IFERROR(VLOOKUP(D201,'produto-entrada-7'!A:M,3,0),"SEM PEDIDO"))</f>
        <v/>
      </c>
      <c r="BY201" s="36">
        <f>IF(D201="","",VLOOKUP(D201,'produto-estoque-total-7'!A:AB,25,0))</f>
        <v/>
      </c>
      <c r="BZ201" s="36">
        <f>IF(D201="","",IFERROR(VLOOKUP(D201,'produto-estoque-total-7'!A:AB,26,0)/100,0))</f>
        <v/>
      </c>
      <c r="CA201" s="36">
        <f>IF(D201="","",IFERROR(VLOOKUP(D201,'produto-estoque-total-7'!A:AB,27,0)/100,0))</f>
        <v/>
      </c>
      <c r="CB201" s="41">
        <f>IF(D201="","",V201*AF201)</f>
        <v/>
      </c>
      <c r="CC201" s="41">
        <f>IF(D201="","",V201*AI201)</f>
        <v/>
      </c>
      <c r="CD201" s="54">
        <f>IF(D201="","",VLOOKUP(D201,'produto-estoque-total-7'!A:AB,28,0))</f>
        <v/>
      </c>
    </row>
    <row r="202">
      <c r="A202" s="36">
        <f>IF(D202="","",VLOOKUP(D202,'produto-estoque-total-7'!A:AB,3,0))</f>
        <v/>
      </c>
      <c r="B202" s="1">
        <f>IF(D202="","",VLOOKUP(D202,'produto-estoque-total-7'!A:AB,12,0))</f>
        <v/>
      </c>
      <c r="C202" s="1">
        <f>IF(D202="","",VLOOKUP(D202,'produto-estoque-total-7'!A:AB,2,0))</f>
        <v/>
      </c>
      <c r="D202" s="37">
        <f>IFERROR(IF('produto-estoque-total-7'!A201="","",'produto-estoque-total-7'!A201),"")</f>
        <v/>
      </c>
      <c r="E202" s="1">
        <f>IF(D202="","",VLOOKUP(D202,'produto-estoque-total-7'!A:AB,4,0))</f>
        <v/>
      </c>
      <c r="F202" s="36">
        <f>IF(D202="","",VLOOKUP(D202,'produto-estoque-total-7'!A:AB,13,0))</f>
        <v/>
      </c>
      <c r="G202" s="1">
        <f>IF(F202="","",VLOOKUP(F202,'FORNECEDORES X COMPRADOR'!A:D,4,0))</f>
        <v/>
      </c>
      <c r="H202" s="1">
        <f>IF(F202="","",VLOOKUP(F202,'FORNECEDORES X COMPRADOR'!A:E,5,0))</f>
        <v/>
      </c>
      <c r="I202" s="36">
        <f>IF(D202="","",VLOOKUP(D202,'produto-estoque-total-7'!A:AB,15,0))</f>
        <v/>
      </c>
      <c r="J202" s="36">
        <f>IF(D202="","",VLOOKUP(D202,'produto-estoque-total-7'!A:AB,19,0))</f>
        <v/>
      </c>
      <c r="K202" s="1">
        <f>IF(D202="","",VLOOKUP(D202,'produto-estoque-total-7'!A:AB,20,0))</f>
        <v/>
      </c>
      <c r="L202" s="36">
        <f>IF(D202="","",VLOOKUP(D202,'produto-estoque-total-7'!A:AB,17,0))</f>
        <v/>
      </c>
      <c r="M202" s="1">
        <f>IF(D202="","",VLOOKUP(D202,'produto-estoque-total-7'!A:AB,18,0))</f>
        <v/>
      </c>
      <c r="N202" s="36">
        <f>IF(D202="","",VLOOKUP(D202,'produto-estoque-total-7'!A:AB,21,0))</f>
        <v/>
      </c>
      <c r="O202" s="1">
        <f>IF(D202="","",VLOOKUP(D202,'produto-estoque-total-7'!A:AB,22,0))</f>
        <v/>
      </c>
      <c r="P202" s="36">
        <f>IF(D202="","",VLOOKUP(D202,'produto-estoque-total-7'!A:AB,23,0))</f>
        <v/>
      </c>
      <c r="Q202" s="1">
        <f>IF(D202="","",VLOOKUP(D202,'produto-estoque-total-7'!A:AB,24,0))</f>
        <v/>
      </c>
      <c r="R202" s="38">
        <f>IFERROR(IF(D202="","",VLOOKUP(D202,'produto-venda-7'!B:N,13,0)),"C")</f>
        <v/>
      </c>
      <c r="S202" s="39">
        <f>IF(D202="","",VLOOKUP(D202,'produto-estoque-total-7'!A:AB,6,0))</f>
        <v/>
      </c>
      <c r="T202" s="39">
        <f>IF(D202="","",VLOOKUP(D202,'produto-estoque-total-7'!A:AB,5,0))</f>
        <v/>
      </c>
      <c r="U202" s="40">
        <f>IF(D202="","",VLOOKUP(D202,'produto-estoque-total-7'!A:AB,11,0))</f>
        <v/>
      </c>
      <c r="V202" s="41">
        <f>IF(D202="","",IFERROR(VLOOKUP(D202,'produto-entrada-7'!A:M,10,0),0))</f>
        <v/>
      </c>
      <c r="W202" s="42" t="n"/>
      <c r="X202" s="39">
        <f>IF(D202="","",VLOOKUP(D202,'produto-estoque-total-7'!A:AB,8,0))</f>
        <v/>
      </c>
      <c r="Y202" s="39">
        <f>IF(D202="","",VLOOKUP(D202,'produto-estoque-total-7'!A:AB,9,0))</f>
        <v/>
      </c>
      <c r="Z202" s="39">
        <f>IF(D202="","",VLOOKUP(D202,'produto-estoque-total-7'!A:AB,10,0))</f>
        <v/>
      </c>
      <c r="AA202" s="39">
        <f>IFERROR(IF(D202="","",VLOOKUP(D202,'produto-venda-7'!B:N,4,0)),0)</f>
        <v/>
      </c>
      <c r="AB202" s="39">
        <f>IFERROR(IF(D202="","",VLOOKUP(D202,'produto-venda-7'!B:N,5,0)),0)</f>
        <v/>
      </c>
      <c r="AC202" s="39">
        <f>IF(D202="","",IFERROR(AA202/90,0))</f>
        <v/>
      </c>
      <c r="AD202" s="36">
        <f>IF(D202="","",IFERROR(VLOOKUP(D202,'produto-entrada-7'!A:M,4,0),0))</f>
        <v/>
      </c>
      <c r="AE202" s="36">
        <f>IFERROR(IF(D202="","",VLOOKUP(D202,'produto-venda-7'!B:N,10,0)),0)</f>
        <v/>
      </c>
      <c r="AF202" s="36">
        <f>IF(D202="","",IFERROR(VLOOKUP(D202,'produto-entrada-7'!A:M,11,0),0))</f>
        <v/>
      </c>
      <c r="AG202" s="1">
        <f>IF(D202="","",IFERROR(VLOOKUP(D202,'produto-entrada-7'!A:M,12,0),0))</f>
        <v/>
      </c>
      <c r="AH202" s="1">
        <f>IF(D202="","",IFERROR(VLOOKUP(D202,'produto-entrada-7'!A:M,13,0),0))</f>
        <v/>
      </c>
      <c r="AI202" s="36">
        <f>IFERROR(IF(D202="","",VLOOKUP(D202,'produto-venda-7'!B:N,11,0)),0)</f>
        <v/>
      </c>
      <c r="AJ202" s="43">
        <f>IF(D202="","",IFERROR(AI202*AB202,0))</f>
        <v/>
      </c>
      <c r="AK202" s="44">
        <f>IFERROR(IF(D202="","",VLOOKUP(F202,'ANALISE FORNECEDOR'!$A:$I,8,0)),"")</f>
        <v/>
      </c>
      <c r="AL202" s="44">
        <f>IF(D202="","",AVERAGE(AM202,AK202))</f>
        <v/>
      </c>
      <c r="AM202" s="44">
        <f>IFERROR(IF(D202="","",VLOOKUP(F202,'ANALISE FORNECEDOR'!$A:$I,9,0)),"")</f>
        <v/>
      </c>
      <c r="AN202" s="45">
        <f>IF(D202="","",IF(Y202&gt;12,AI202*(U202+Y202),AI202*U202))</f>
        <v/>
      </c>
      <c r="AO202" s="45">
        <f>IF(D202="","",IF(Y202&gt;12,AI202*(U202+V202+Y202),AI202*(U202+V202)))</f>
        <v/>
      </c>
      <c r="AP202" s="46">
        <f>IF(D202="","",IF(Y202&gt;12,AG202*(U202+Y202),AG202*U202))</f>
        <v/>
      </c>
      <c r="AQ202" s="46">
        <f>IF(D202="","",IF(Y202&gt;12,AG202*(U202+V202+Y202),AG202*(U202+V202)))</f>
        <v/>
      </c>
      <c r="AR202" s="46">
        <f>IF(D202="","",IF(OR(R202="A",R202="AA",R202="AAA"),AP202,0))</f>
        <v/>
      </c>
      <c r="AS202" s="46">
        <f>IF(D202="","",IF(R202="B",AP202,0))</f>
        <v/>
      </c>
      <c r="AT202" s="46">
        <f>IF(D202="","",IF(R202="C",AP202,0))</f>
        <v/>
      </c>
      <c r="AU202" s="47">
        <f>IF(D202="","",IFERROR(AN202/AJ202,0))</f>
        <v/>
      </c>
      <c r="AV202" s="47">
        <f>IF(D202="","",IFERROR(((AO202)/AJ202),0))</f>
        <v/>
      </c>
      <c r="AW202" s="48">
        <f>IF(D202="","",IF(OR(S202="S",NOT(AND(ISNUMBER(AC202),ISNUMBER(AL202),AC202*AL202&gt;=0))),0,AC202*AL202))</f>
        <v/>
      </c>
      <c r="AX202" s="49">
        <f>IFERROR(IF(D202="","",AW202*AG202),0)</f>
        <v/>
      </c>
      <c r="AY202" s="48">
        <f>IF(D202="","",IF(OR(S202="S",NOT(AND(ISNUMBER(AC202),ISNUMBER(AK202),AC202*AK202&gt;=0))),0,AC202*AK202))</f>
        <v/>
      </c>
      <c r="AZ202" s="48">
        <f>IFERROR(IF(D202="","",IF(AY202=0,0,IF(((AY202)-(U202+Y202))&lt;0,0,(AY202)-U202))),0)</f>
        <v/>
      </c>
      <c r="BA202" s="49">
        <f>IF(D202="","",AZ202*AG202)</f>
        <v/>
      </c>
      <c r="BB202" s="49">
        <f>IF(D202="","",IF(OR(R202="A",R202="AA",R202="AAA"),BA202,0))</f>
        <v/>
      </c>
      <c r="BC202" s="49">
        <f>IF(D202="","",IF(R202="B",BA202,0))</f>
        <v/>
      </c>
      <c r="BD202" s="49">
        <f>IF(D202="","",IF(R202="B",BA202,0))</f>
        <v/>
      </c>
      <c r="BE202" s="49">
        <f>IF(D202="","",IF(S202="S",
1,
IF(AC202=0,
1,
IF(
IFERROR(((U202+Y202)*AG202)/((AC202*AK202)*AG202),0)&lt;0,
0,
IF(
IFERROR(((U202+Y202)*AG202)/((AC202*AK202)*AG202),0)&gt;1,
1,
IFERROR(((U202+Y202)*AG202)/((AC202*AK202)*AG202),0)
)
)
)
))</f>
        <v/>
      </c>
      <c r="BF202" s="49">
        <f>IF(D202="","",IF(S202="S",
1,
IF(AC202=0,
1,
IF(
IFERROR(((U202+V202+Y202)*AG202)/((AC202*AK202)*AG202),0)&lt;0,
0,
IF(
IFERROR(((U202+V202+Y202)*AG202)/((AC202*AK202)*AG202),0)&gt;1,
1,
IFERROR(((U202+V202+Y202)*AG202)/((AC202*AK202)*AG202),0)
)
)
)
))</f>
        <v/>
      </c>
      <c r="BG202" s="50">
        <f>IF(D202="","",IF(S202="S",0,IF(AND(ISNUMBER(AC202),ISNUMBER(AM202)),IF(OR(AC202*AM202&lt;0,ISERR(AC202*AM202)),0,AC202*AM202),0)))</f>
        <v/>
      </c>
      <c r="BH202" s="50">
        <f>IF(D202="","",IF(BY202&gt;TODAY()-60,0,IF(Y202&gt;12,MAX(0,(U202+Y202)-BG202),MAX(0,U202-BG202))))</f>
        <v/>
      </c>
      <c r="BI202" s="51">
        <f>IF(D202="","",BH202*AG202)</f>
        <v/>
      </c>
      <c r="BJ202" s="51">
        <f>IF(D202="","",IF(OR(R202="A",R202="AA",R202="AAA"),BI202,0))</f>
        <v/>
      </c>
      <c r="BK202" s="51">
        <f>IF(D202="","",IF(R202="B",BI202,0))</f>
        <v/>
      </c>
      <c r="BL202" s="51">
        <f>IF(D202="","",IF(R202="C",BI202,0))</f>
        <v/>
      </c>
      <c r="BM202" s="51">
        <f>IF(D202="","",IFERROR(MAX(0,MIN(BI202/AP202,1)),0))</f>
        <v/>
      </c>
      <c r="BN202" s="52">
        <f>IF(D202="","",AB202*AG202)</f>
        <v/>
      </c>
      <c r="BO202" s="52">
        <f>IF(D202="","",(U202+V202+X202)*AG202)</f>
        <v/>
      </c>
      <c r="BP202" s="52">
        <f>IF(D202="","",(AB202*3)*AG202)</f>
        <v/>
      </c>
      <c r="BQ202" s="52">
        <f>IF(D202="","",IF(BO202-BP202&gt;0,0,BO202-BP202))</f>
        <v/>
      </c>
      <c r="BR202" s="52">
        <f>IF(D202="","",IF(BO202-BP202-BN202&gt;0,0,BO202-BP202-BN202))</f>
        <v/>
      </c>
      <c r="BS202" s="53">
        <f>IF(D202="","",IFERROR(AB202*AI202,0))</f>
        <v/>
      </c>
      <c r="BT202" s="53">
        <f>IF(D202="","",IFERROR(IF(X202&gt;12, AI202*(U202+V202+X202), AI202*(U202+V202)),0))</f>
        <v/>
      </c>
      <c r="BU202" s="53">
        <f>IF(D202="","",IFERROR(((AB202*3)*AI202),0))</f>
        <v/>
      </c>
      <c r="BV202" s="53">
        <f>IF(D202="","",IF(BT202-BU202&gt;0,0,BT202-BU202))</f>
        <v/>
      </c>
      <c r="BW202" s="53">
        <f>IF(D202="","",IF(BT202-BU202-BS202&gt;0,0,BT202-BU202-BS202))</f>
        <v/>
      </c>
      <c r="BX202" s="36">
        <f>IF(D202="","",IFERROR(VLOOKUP(D202,'produto-entrada-7'!A:M,3,0),"SEM PEDIDO"))</f>
        <v/>
      </c>
      <c r="BY202" s="36">
        <f>IF(D202="","",VLOOKUP(D202,'produto-estoque-total-7'!A:AB,25,0))</f>
        <v/>
      </c>
      <c r="BZ202" s="36">
        <f>IF(D202="","",IFERROR(VLOOKUP(D202,'produto-estoque-total-7'!A:AB,26,0)/100,0))</f>
        <v/>
      </c>
      <c r="CA202" s="36">
        <f>IF(D202="","",IFERROR(VLOOKUP(D202,'produto-estoque-total-7'!A:AB,27,0)/100,0))</f>
        <v/>
      </c>
      <c r="CB202" s="41">
        <f>IF(D202="","",V202*AF202)</f>
        <v/>
      </c>
      <c r="CC202" s="41">
        <f>IF(D202="","",V202*AI202)</f>
        <v/>
      </c>
      <c r="CD202" s="54">
        <f>IF(D202="","",VLOOKUP(D202,'produto-estoque-total-7'!A:AB,28,0))</f>
        <v/>
      </c>
    </row>
    <row r="203">
      <c r="A203" s="36">
        <f>IF(D203="","",VLOOKUP(D203,'produto-estoque-total-7'!A:AB,3,0))</f>
        <v/>
      </c>
      <c r="B203" s="1">
        <f>IF(D203="","",VLOOKUP(D203,'produto-estoque-total-7'!A:AB,12,0))</f>
        <v/>
      </c>
      <c r="C203" s="1">
        <f>IF(D203="","",VLOOKUP(D203,'produto-estoque-total-7'!A:AB,2,0))</f>
        <v/>
      </c>
      <c r="D203" s="37">
        <f>IFERROR(IF('produto-estoque-total-7'!A202="","",'produto-estoque-total-7'!A202),"")</f>
        <v/>
      </c>
      <c r="E203" s="1">
        <f>IF(D203="","",VLOOKUP(D203,'produto-estoque-total-7'!A:AB,4,0))</f>
        <v/>
      </c>
      <c r="F203" s="36">
        <f>IF(D203="","",VLOOKUP(D203,'produto-estoque-total-7'!A:AB,13,0))</f>
        <v/>
      </c>
      <c r="G203" s="1">
        <f>IF(F203="","",VLOOKUP(F203,'FORNECEDORES X COMPRADOR'!A:D,4,0))</f>
        <v/>
      </c>
      <c r="H203" s="1">
        <f>IF(F203="","",VLOOKUP(F203,'FORNECEDORES X COMPRADOR'!A:E,5,0))</f>
        <v/>
      </c>
      <c r="I203" s="36">
        <f>IF(D203="","",VLOOKUP(D203,'produto-estoque-total-7'!A:AB,15,0))</f>
        <v/>
      </c>
      <c r="J203" s="36">
        <f>IF(D203="","",VLOOKUP(D203,'produto-estoque-total-7'!A:AB,19,0))</f>
        <v/>
      </c>
      <c r="K203" s="1">
        <f>IF(D203="","",VLOOKUP(D203,'produto-estoque-total-7'!A:AB,20,0))</f>
        <v/>
      </c>
      <c r="L203" s="36">
        <f>IF(D203="","",VLOOKUP(D203,'produto-estoque-total-7'!A:AB,17,0))</f>
        <v/>
      </c>
      <c r="M203" s="1">
        <f>IF(D203="","",VLOOKUP(D203,'produto-estoque-total-7'!A:AB,18,0))</f>
        <v/>
      </c>
      <c r="N203" s="36">
        <f>IF(D203="","",VLOOKUP(D203,'produto-estoque-total-7'!A:AB,21,0))</f>
        <v/>
      </c>
      <c r="O203" s="1">
        <f>IF(D203="","",VLOOKUP(D203,'produto-estoque-total-7'!A:AB,22,0))</f>
        <v/>
      </c>
      <c r="P203" s="36">
        <f>IF(D203="","",VLOOKUP(D203,'produto-estoque-total-7'!A:AB,23,0))</f>
        <v/>
      </c>
      <c r="Q203" s="1">
        <f>IF(D203="","",VLOOKUP(D203,'produto-estoque-total-7'!A:AB,24,0))</f>
        <v/>
      </c>
      <c r="R203" s="38">
        <f>IFERROR(IF(D203="","",VLOOKUP(D203,'produto-venda-7'!B:N,13,0)),"C")</f>
        <v/>
      </c>
      <c r="S203" s="39">
        <f>IF(D203="","",VLOOKUP(D203,'produto-estoque-total-7'!A:AB,6,0))</f>
        <v/>
      </c>
      <c r="T203" s="39">
        <f>IF(D203="","",VLOOKUP(D203,'produto-estoque-total-7'!A:AB,5,0))</f>
        <v/>
      </c>
      <c r="U203" s="40">
        <f>IF(D203="","",VLOOKUP(D203,'produto-estoque-total-7'!A:AB,11,0))</f>
        <v/>
      </c>
      <c r="V203" s="41">
        <f>IF(D203="","",IFERROR(VLOOKUP(D203,'produto-entrada-7'!A:M,10,0),0))</f>
        <v/>
      </c>
      <c r="W203" s="42" t="n"/>
      <c r="X203" s="39">
        <f>IF(D203="","",VLOOKUP(D203,'produto-estoque-total-7'!A:AB,8,0))</f>
        <v/>
      </c>
      <c r="Y203" s="39">
        <f>IF(D203="","",VLOOKUP(D203,'produto-estoque-total-7'!A:AB,9,0))</f>
        <v/>
      </c>
      <c r="Z203" s="39">
        <f>IF(D203="","",VLOOKUP(D203,'produto-estoque-total-7'!A:AB,10,0))</f>
        <v/>
      </c>
      <c r="AA203" s="39">
        <f>IFERROR(IF(D203="","",VLOOKUP(D203,'produto-venda-7'!B:N,4,0)),0)</f>
        <v/>
      </c>
      <c r="AB203" s="39">
        <f>IFERROR(IF(D203="","",VLOOKUP(D203,'produto-venda-7'!B:N,5,0)),0)</f>
        <v/>
      </c>
      <c r="AC203" s="39">
        <f>IF(D203="","",IFERROR(AA203/90,0))</f>
        <v/>
      </c>
      <c r="AD203" s="36">
        <f>IF(D203="","",IFERROR(VLOOKUP(D203,'produto-entrada-7'!A:M,4,0),0))</f>
        <v/>
      </c>
      <c r="AE203" s="36">
        <f>IFERROR(IF(D203="","",VLOOKUP(D203,'produto-venda-7'!B:N,10,0)),0)</f>
        <v/>
      </c>
      <c r="AF203" s="36">
        <f>IF(D203="","",IFERROR(VLOOKUP(D203,'produto-entrada-7'!A:M,11,0),0))</f>
        <v/>
      </c>
      <c r="AG203" s="1">
        <f>IF(D203="","",IFERROR(VLOOKUP(D203,'produto-entrada-7'!A:M,12,0),0))</f>
        <v/>
      </c>
      <c r="AH203" s="1">
        <f>IF(D203="","",IFERROR(VLOOKUP(D203,'produto-entrada-7'!A:M,13,0),0))</f>
        <v/>
      </c>
      <c r="AI203" s="36">
        <f>IFERROR(IF(D203="","",VLOOKUP(D203,'produto-venda-7'!B:N,11,0)),0)</f>
        <v/>
      </c>
      <c r="AJ203" s="43">
        <f>IF(D203="","",IFERROR(AI203*AB203,0))</f>
        <v/>
      </c>
      <c r="AK203" s="44">
        <f>IFERROR(IF(D203="","",VLOOKUP(F203,'ANALISE FORNECEDOR'!$A:$I,8,0)),"")</f>
        <v/>
      </c>
      <c r="AL203" s="44">
        <f>IF(D203="","",AVERAGE(AM203,AK203))</f>
        <v/>
      </c>
      <c r="AM203" s="44">
        <f>IFERROR(IF(D203="","",VLOOKUP(F203,'ANALISE FORNECEDOR'!$A:$I,9,0)),"")</f>
        <v/>
      </c>
      <c r="AN203" s="45">
        <f>IF(D203="","",IF(Y203&gt;12,AI203*(U203+Y203),AI203*U203))</f>
        <v/>
      </c>
      <c r="AO203" s="45">
        <f>IF(D203="","",IF(Y203&gt;12,AI203*(U203+V203+Y203),AI203*(U203+V203)))</f>
        <v/>
      </c>
      <c r="AP203" s="46">
        <f>IF(D203="","",IF(Y203&gt;12,AG203*(U203+Y203),AG203*U203))</f>
        <v/>
      </c>
      <c r="AQ203" s="46">
        <f>IF(D203="","",IF(Y203&gt;12,AG203*(U203+V203+Y203),AG203*(U203+V203)))</f>
        <v/>
      </c>
      <c r="AR203" s="46">
        <f>IF(D203="","",IF(OR(R203="A",R203="AA",R203="AAA"),AP203,0))</f>
        <v/>
      </c>
      <c r="AS203" s="46">
        <f>IF(D203="","",IF(R203="B",AP203,0))</f>
        <v/>
      </c>
      <c r="AT203" s="46">
        <f>IF(D203="","",IF(R203="C",AP203,0))</f>
        <v/>
      </c>
      <c r="AU203" s="47">
        <f>IF(D203="","",IFERROR(AN203/AJ203,0))</f>
        <v/>
      </c>
      <c r="AV203" s="47">
        <f>IF(D203="","",IFERROR(((AO203)/AJ203),0))</f>
        <v/>
      </c>
      <c r="AW203" s="48">
        <f>IF(D203="","",IF(OR(S203="S",NOT(AND(ISNUMBER(AC203),ISNUMBER(AL203),AC203*AL203&gt;=0))),0,AC203*AL203))</f>
        <v/>
      </c>
      <c r="AX203" s="49">
        <f>IFERROR(IF(D203="","",AW203*AG203),0)</f>
        <v/>
      </c>
      <c r="AY203" s="48">
        <f>IF(D203="","",IF(OR(S203="S",NOT(AND(ISNUMBER(AC203),ISNUMBER(AK203),AC203*AK203&gt;=0))),0,AC203*AK203))</f>
        <v/>
      </c>
      <c r="AZ203" s="48">
        <f>IFERROR(IF(D203="","",IF(AY203=0,0,IF(((AY203)-(U203+Y203))&lt;0,0,(AY203)-U203))),0)</f>
        <v/>
      </c>
      <c r="BA203" s="49">
        <f>IF(D203="","",AZ203*AG203)</f>
        <v/>
      </c>
      <c r="BB203" s="49">
        <f>IF(D203="","",IF(OR(R203="A",R203="AA",R203="AAA"),BA203,0))</f>
        <v/>
      </c>
      <c r="BC203" s="49">
        <f>IF(D203="","",IF(R203="B",BA203,0))</f>
        <v/>
      </c>
      <c r="BD203" s="49">
        <f>IF(D203="","",IF(R203="B",BA203,0))</f>
        <v/>
      </c>
      <c r="BE203" s="49">
        <f>IF(D203="","",IF(S203="S",
1,
IF(AC203=0,
1,
IF(
IFERROR(((U203+Y203)*AG203)/((AC203*AK203)*AG203),0)&lt;0,
0,
IF(
IFERROR(((U203+Y203)*AG203)/((AC203*AK203)*AG203),0)&gt;1,
1,
IFERROR(((U203+Y203)*AG203)/((AC203*AK203)*AG203),0)
)
)
)
))</f>
        <v/>
      </c>
      <c r="BF203" s="49">
        <f>IF(D203="","",IF(S203="S",
1,
IF(AC203=0,
1,
IF(
IFERROR(((U203+V203+Y203)*AG203)/((AC203*AK203)*AG203),0)&lt;0,
0,
IF(
IFERROR(((U203+V203+Y203)*AG203)/((AC203*AK203)*AG203),0)&gt;1,
1,
IFERROR(((U203+V203+Y203)*AG203)/((AC203*AK203)*AG203),0)
)
)
)
))</f>
        <v/>
      </c>
      <c r="BG203" s="50">
        <f>IF(D203="","",IF(S203="S",0,IF(AND(ISNUMBER(AC203),ISNUMBER(AM203)),IF(OR(AC203*AM203&lt;0,ISERR(AC203*AM203)),0,AC203*AM203),0)))</f>
        <v/>
      </c>
      <c r="BH203" s="50">
        <f>IF(D203="","",IF(BY203&gt;TODAY()-60,0,IF(Y203&gt;12,MAX(0,(U203+Y203)-BG203),MAX(0,U203-BG203))))</f>
        <v/>
      </c>
      <c r="BI203" s="51">
        <f>IF(D203="","",BH203*AG203)</f>
        <v/>
      </c>
      <c r="BJ203" s="51">
        <f>IF(D203="","",IF(OR(R203="A",R203="AA",R203="AAA"),BI203,0))</f>
        <v/>
      </c>
      <c r="BK203" s="51">
        <f>IF(D203="","",IF(R203="B",BI203,0))</f>
        <v/>
      </c>
      <c r="BL203" s="51">
        <f>IF(D203="","",IF(R203="C",BI203,0))</f>
        <v/>
      </c>
      <c r="BM203" s="51">
        <f>IF(D203="","",IFERROR(MAX(0,MIN(BI203/AP203,1)),0))</f>
        <v/>
      </c>
      <c r="BN203" s="52">
        <f>IF(D203="","",AB203*AG203)</f>
        <v/>
      </c>
      <c r="BO203" s="52">
        <f>IF(D203="","",(U203+V203+X203)*AG203)</f>
        <v/>
      </c>
      <c r="BP203" s="52">
        <f>IF(D203="","",(AB203*3)*AG203)</f>
        <v/>
      </c>
      <c r="BQ203" s="52">
        <f>IF(D203="","",IF(BO203-BP203&gt;0,0,BO203-BP203))</f>
        <v/>
      </c>
      <c r="BR203" s="52">
        <f>IF(D203="","",IF(BO203-BP203-BN203&gt;0,0,BO203-BP203-BN203))</f>
        <v/>
      </c>
      <c r="BS203" s="53">
        <f>IF(D203="","",IFERROR(AB203*AI203,0))</f>
        <v/>
      </c>
      <c r="BT203" s="53">
        <f>IF(D203="","",IFERROR(IF(X203&gt;12, AI203*(U203+V203+X203), AI203*(U203+V203)),0))</f>
        <v/>
      </c>
      <c r="BU203" s="53">
        <f>IF(D203="","",IFERROR(((AB203*3)*AI203),0))</f>
        <v/>
      </c>
      <c r="BV203" s="53">
        <f>IF(D203="","",IF(BT203-BU203&gt;0,0,BT203-BU203))</f>
        <v/>
      </c>
      <c r="BW203" s="53">
        <f>IF(D203="","",IF(BT203-BU203-BS203&gt;0,0,BT203-BU203-BS203))</f>
        <v/>
      </c>
      <c r="BX203" s="36">
        <f>IF(D203="","",IFERROR(VLOOKUP(D203,'produto-entrada-7'!A:M,3,0),"SEM PEDIDO"))</f>
        <v/>
      </c>
      <c r="BY203" s="36">
        <f>IF(D203="","",VLOOKUP(D203,'produto-estoque-total-7'!A:AB,25,0))</f>
        <v/>
      </c>
      <c r="BZ203" s="36">
        <f>IF(D203="","",IFERROR(VLOOKUP(D203,'produto-estoque-total-7'!A:AB,26,0)/100,0))</f>
        <v/>
      </c>
      <c r="CA203" s="36">
        <f>IF(D203="","",IFERROR(VLOOKUP(D203,'produto-estoque-total-7'!A:AB,27,0)/100,0))</f>
        <v/>
      </c>
      <c r="CB203" s="41">
        <f>IF(D203="","",V203*AF203)</f>
        <v/>
      </c>
      <c r="CC203" s="41">
        <f>IF(D203="","",V203*AI203)</f>
        <v/>
      </c>
      <c r="CD203" s="54">
        <f>IF(D203="","",VLOOKUP(D203,'produto-estoque-total-7'!A:AB,28,0))</f>
        <v/>
      </c>
    </row>
    <row r="204">
      <c r="A204" s="36">
        <f>IF(D204="","",VLOOKUP(D204,'produto-estoque-total-7'!A:AB,3,0))</f>
        <v/>
      </c>
      <c r="B204" s="1">
        <f>IF(D204="","",VLOOKUP(D204,'produto-estoque-total-7'!A:AB,12,0))</f>
        <v/>
      </c>
      <c r="C204" s="1">
        <f>IF(D204="","",VLOOKUP(D204,'produto-estoque-total-7'!A:AB,2,0))</f>
        <v/>
      </c>
      <c r="D204" s="37">
        <f>IFERROR(IF('produto-estoque-total-7'!A203="","",'produto-estoque-total-7'!A203),"")</f>
        <v/>
      </c>
      <c r="E204" s="1">
        <f>IF(D204="","",VLOOKUP(D204,'produto-estoque-total-7'!A:AB,4,0))</f>
        <v/>
      </c>
      <c r="F204" s="36">
        <f>IF(D204="","",VLOOKUP(D204,'produto-estoque-total-7'!A:AB,13,0))</f>
        <v/>
      </c>
      <c r="G204" s="1">
        <f>IF(F204="","",VLOOKUP(F204,'FORNECEDORES X COMPRADOR'!A:D,4,0))</f>
        <v/>
      </c>
      <c r="H204" s="1">
        <f>IF(F204="","",VLOOKUP(F204,'FORNECEDORES X COMPRADOR'!A:E,5,0))</f>
        <v/>
      </c>
      <c r="I204" s="36">
        <f>IF(D204="","",VLOOKUP(D204,'produto-estoque-total-7'!A:AB,15,0))</f>
        <v/>
      </c>
      <c r="J204" s="36">
        <f>IF(D204="","",VLOOKUP(D204,'produto-estoque-total-7'!A:AB,19,0))</f>
        <v/>
      </c>
      <c r="K204" s="1">
        <f>IF(D204="","",VLOOKUP(D204,'produto-estoque-total-7'!A:AB,20,0))</f>
        <v/>
      </c>
      <c r="L204" s="36">
        <f>IF(D204="","",VLOOKUP(D204,'produto-estoque-total-7'!A:AB,17,0))</f>
        <v/>
      </c>
      <c r="M204" s="1">
        <f>IF(D204="","",VLOOKUP(D204,'produto-estoque-total-7'!A:AB,18,0))</f>
        <v/>
      </c>
      <c r="N204" s="36">
        <f>IF(D204="","",VLOOKUP(D204,'produto-estoque-total-7'!A:AB,21,0))</f>
        <v/>
      </c>
      <c r="O204" s="1">
        <f>IF(D204="","",VLOOKUP(D204,'produto-estoque-total-7'!A:AB,22,0))</f>
        <v/>
      </c>
      <c r="P204" s="36">
        <f>IF(D204="","",VLOOKUP(D204,'produto-estoque-total-7'!A:AB,23,0))</f>
        <v/>
      </c>
      <c r="Q204" s="1">
        <f>IF(D204="","",VLOOKUP(D204,'produto-estoque-total-7'!A:AB,24,0))</f>
        <v/>
      </c>
      <c r="R204" s="38">
        <f>IFERROR(IF(D204="","",VLOOKUP(D204,'produto-venda-7'!B:N,13,0)),"C")</f>
        <v/>
      </c>
      <c r="S204" s="39">
        <f>IF(D204="","",VLOOKUP(D204,'produto-estoque-total-7'!A:AB,6,0))</f>
        <v/>
      </c>
      <c r="T204" s="39">
        <f>IF(D204="","",VLOOKUP(D204,'produto-estoque-total-7'!A:AB,5,0))</f>
        <v/>
      </c>
      <c r="U204" s="40">
        <f>IF(D204="","",VLOOKUP(D204,'produto-estoque-total-7'!A:AB,11,0))</f>
        <v/>
      </c>
      <c r="V204" s="41">
        <f>IF(D204="","",IFERROR(VLOOKUP(D204,'produto-entrada-7'!A:M,10,0),0))</f>
        <v/>
      </c>
      <c r="W204" s="42" t="n"/>
      <c r="X204" s="39">
        <f>IF(D204="","",VLOOKUP(D204,'produto-estoque-total-7'!A:AB,8,0))</f>
        <v/>
      </c>
      <c r="Y204" s="39">
        <f>IF(D204="","",VLOOKUP(D204,'produto-estoque-total-7'!A:AB,9,0))</f>
        <v/>
      </c>
      <c r="Z204" s="39">
        <f>IF(D204="","",VLOOKUP(D204,'produto-estoque-total-7'!A:AB,10,0))</f>
        <v/>
      </c>
      <c r="AA204" s="39">
        <f>IFERROR(IF(D204="","",VLOOKUP(D204,'produto-venda-7'!B:N,4,0)),0)</f>
        <v/>
      </c>
      <c r="AB204" s="39">
        <f>IFERROR(IF(D204="","",VLOOKUP(D204,'produto-venda-7'!B:N,5,0)),0)</f>
        <v/>
      </c>
      <c r="AC204" s="39">
        <f>IF(D204="","",IFERROR(AA204/90,0))</f>
        <v/>
      </c>
      <c r="AD204" s="36">
        <f>IF(D204="","",IFERROR(VLOOKUP(D204,'produto-entrada-7'!A:M,4,0),0))</f>
        <v/>
      </c>
      <c r="AE204" s="36">
        <f>IFERROR(IF(D204="","",VLOOKUP(D204,'produto-venda-7'!B:N,10,0)),0)</f>
        <v/>
      </c>
      <c r="AF204" s="36">
        <f>IF(D204="","",IFERROR(VLOOKUP(D204,'produto-entrada-7'!A:M,11,0),0))</f>
        <v/>
      </c>
      <c r="AG204" s="1">
        <f>IF(D204="","",IFERROR(VLOOKUP(D204,'produto-entrada-7'!A:M,12,0),0))</f>
        <v/>
      </c>
      <c r="AH204" s="1">
        <f>IF(D204="","",IFERROR(VLOOKUP(D204,'produto-entrada-7'!A:M,13,0),0))</f>
        <v/>
      </c>
      <c r="AI204" s="36">
        <f>IFERROR(IF(D204="","",VLOOKUP(D204,'produto-venda-7'!B:N,11,0)),0)</f>
        <v/>
      </c>
      <c r="AJ204" s="43">
        <f>IF(D204="","",IFERROR(AI204*AB204,0))</f>
        <v/>
      </c>
      <c r="AK204" s="44">
        <f>IFERROR(IF(D204="","",VLOOKUP(F204,'ANALISE FORNECEDOR'!$A:$I,8,0)),"")</f>
        <v/>
      </c>
      <c r="AL204" s="44">
        <f>IF(D204="","",AVERAGE(AM204,AK204))</f>
        <v/>
      </c>
      <c r="AM204" s="44">
        <f>IFERROR(IF(D204="","",VLOOKUP(F204,'ANALISE FORNECEDOR'!$A:$I,9,0)),"")</f>
        <v/>
      </c>
      <c r="AN204" s="45">
        <f>IF(D204="","",IF(Y204&gt;12,AI204*(U204+Y204),AI204*U204))</f>
        <v/>
      </c>
      <c r="AO204" s="45">
        <f>IF(D204="","",IF(Y204&gt;12,AI204*(U204+V204+Y204),AI204*(U204+V204)))</f>
        <v/>
      </c>
      <c r="AP204" s="46">
        <f>IF(D204="","",IF(Y204&gt;12,AG204*(U204+Y204),AG204*U204))</f>
        <v/>
      </c>
      <c r="AQ204" s="46">
        <f>IF(D204="","",IF(Y204&gt;12,AG204*(U204+V204+Y204),AG204*(U204+V204)))</f>
        <v/>
      </c>
      <c r="AR204" s="46">
        <f>IF(D204="","",IF(OR(R204="A",R204="AA",R204="AAA"),AP204,0))</f>
        <v/>
      </c>
      <c r="AS204" s="46">
        <f>IF(D204="","",IF(R204="B",AP204,0))</f>
        <v/>
      </c>
      <c r="AT204" s="46">
        <f>IF(D204="","",IF(R204="C",AP204,0))</f>
        <v/>
      </c>
      <c r="AU204" s="47">
        <f>IF(D204="","",IFERROR(AN204/AJ204,0))</f>
        <v/>
      </c>
      <c r="AV204" s="47">
        <f>IF(D204="","",IFERROR(((AO204)/AJ204),0))</f>
        <v/>
      </c>
      <c r="AW204" s="48">
        <f>IF(D204="","",IF(OR(S204="S",NOT(AND(ISNUMBER(AC204),ISNUMBER(AL204),AC204*AL204&gt;=0))),0,AC204*AL204))</f>
        <v/>
      </c>
      <c r="AX204" s="49">
        <f>IFERROR(IF(D204="","",AW204*AG204),0)</f>
        <v/>
      </c>
      <c r="AY204" s="48">
        <f>IF(D204="","",IF(OR(S204="S",NOT(AND(ISNUMBER(AC204),ISNUMBER(AK204),AC204*AK204&gt;=0))),0,AC204*AK204))</f>
        <v/>
      </c>
      <c r="AZ204" s="48">
        <f>IFERROR(IF(D204="","",IF(AY204=0,0,IF(((AY204)-(U204+Y204))&lt;0,0,(AY204)-U204))),0)</f>
        <v/>
      </c>
      <c r="BA204" s="49">
        <f>IF(D204="","",AZ204*AG204)</f>
        <v/>
      </c>
      <c r="BB204" s="49">
        <f>IF(D204="","",IF(OR(R204="A",R204="AA",R204="AAA"),BA204,0))</f>
        <v/>
      </c>
      <c r="BC204" s="49">
        <f>IF(D204="","",IF(R204="B",BA204,0))</f>
        <v/>
      </c>
      <c r="BD204" s="49">
        <f>IF(D204="","",IF(R204="B",BA204,0))</f>
        <v/>
      </c>
      <c r="BE204" s="49">
        <f>IF(D204="","",IF(S204="S",
1,
IF(AC204=0,
1,
IF(
IFERROR(((U204+Y204)*AG204)/((AC204*AK204)*AG204),0)&lt;0,
0,
IF(
IFERROR(((U204+Y204)*AG204)/((AC204*AK204)*AG204),0)&gt;1,
1,
IFERROR(((U204+Y204)*AG204)/((AC204*AK204)*AG204),0)
)
)
)
))</f>
        <v/>
      </c>
      <c r="BF204" s="49">
        <f>IF(D204="","",IF(S204="S",
1,
IF(AC204=0,
1,
IF(
IFERROR(((U204+V204+Y204)*AG204)/((AC204*AK204)*AG204),0)&lt;0,
0,
IF(
IFERROR(((U204+V204+Y204)*AG204)/((AC204*AK204)*AG204),0)&gt;1,
1,
IFERROR(((U204+V204+Y204)*AG204)/((AC204*AK204)*AG204),0)
)
)
)
))</f>
        <v/>
      </c>
      <c r="BG204" s="50">
        <f>IF(D204="","",IF(S204="S",0,IF(AND(ISNUMBER(AC204),ISNUMBER(AM204)),IF(OR(AC204*AM204&lt;0,ISERR(AC204*AM204)),0,AC204*AM204),0)))</f>
        <v/>
      </c>
      <c r="BH204" s="50">
        <f>IF(D204="","",IF(BY204&gt;TODAY()-60,0,IF(Y204&gt;12,MAX(0,(U204+Y204)-BG204),MAX(0,U204-BG204))))</f>
        <v/>
      </c>
      <c r="BI204" s="51">
        <f>IF(D204="","",BH204*AG204)</f>
        <v/>
      </c>
      <c r="BJ204" s="51">
        <f>IF(D204="","",IF(OR(R204="A",R204="AA",R204="AAA"),BI204,0))</f>
        <v/>
      </c>
      <c r="BK204" s="51">
        <f>IF(D204="","",IF(R204="B",BI204,0))</f>
        <v/>
      </c>
      <c r="BL204" s="51">
        <f>IF(D204="","",IF(R204="C",BI204,0))</f>
        <v/>
      </c>
      <c r="BM204" s="51">
        <f>IF(D204="","",IFERROR(MAX(0,MIN(BI204/AP204,1)),0))</f>
        <v/>
      </c>
      <c r="BN204" s="52">
        <f>IF(D204="","",AB204*AG204)</f>
        <v/>
      </c>
      <c r="BO204" s="52">
        <f>IF(D204="","",(U204+V204+X204)*AG204)</f>
        <v/>
      </c>
      <c r="BP204" s="52">
        <f>IF(D204="","",(AB204*3)*AG204)</f>
        <v/>
      </c>
      <c r="BQ204" s="52">
        <f>IF(D204="","",IF(BO204-BP204&gt;0,0,BO204-BP204))</f>
        <v/>
      </c>
      <c r="BR204" s="52">
        <f>IF(D204="","",IF(BO204-BP204-BN204&gt;0,0,BO204-BP204-BN204))</f>
        <v/>
      </c>
      <c r="BS204" s="53">
        <f>IF(D204="","",IFERROR(AB204*AI204,0))</f>
        <v/>
      </c>
      <c r="BT204" s="53">
        <f>IF(D204="","",IFERROR(IF(X204&gt;12, AI204*(U204+V204+X204), AI204*(U204+V204)),0))</f>
        <v/>
      </c>
      <c r="BU204" s="53">
        <f>IF(D204="","",IFERROR(((AB204*3)*AI204),0))</f>
        <v/>
      </c>
      <c r="BV204" s="53">
        <f>IF(D204="","",IF(BT204-BU204&gt;0,0,BT204-BU204))</f>
        <v/>
      </c>
      <c r="BW204" s="53">
        <f>IF(D204="","",IF(BT204-BU204-BS204&gt;0,0,BT204-BU204-BS204))</f>
        <v/>
      </c>
      <c r="BX204" s="36">
        <f>IF(D204="","",IFERROR(VLOOKUP(D204,'produto-entrada-7'!A:M,3,0),"SEM PEDIDO"))</f>
        <v/>
      </c>
      <c r="BY204" s="36">
        <f>IF(D204="","",VLOOKUP(D204,'produto-estoque-total-7'!A:AB,25,0))</f>
        <v/>
      </c>
      <c r="BZ204" s="36">
        <f>IF(D204="","",IFERROR(VLOOKUP(D204,'produto-estoque-total-7'!A:AB,26,0)/100,0))</f>
        <v/>
      </c>
      <c r="CA204" s="36">
        <f>IF(D204="","",IFERROR(VLOOKUP(D204,'produto-estoque-total-7'!A:AB,27,0)/100,0))</f>
        <v/>
      </c>
      <c r="CB204" s="41">
        <f>IF(D204="","",V204*AF204)</f>
        <v/>
      </c>
      <c r="CC204" s="41">
        <f>IF(D204="","",V204*AI204)</f>
        <v/>
      </c>
      <c r="CD204" s="54">
        <f>IF(D204="","",VLOOKUP(D204,'produto-estoque-total-7'!A:AB,28,0))</f>
        <v/>
      </c>
    </row>
    <row r="205">
      <c r="A205" s="36">
        <f>IF(D205="","",VLOOKUP(D205,'produto-estoque-total-7'!A:AB,3,0))</f>
        <v/>
      </c>
      <c r="B205" s="1">
        <f>IF(D205="","",VLOOKUP(D205,'produto-estoque-total-7'!A:AB,12,0))</f>
        <v/>
      </c>
      <c r="C205" s="1">
        <f>IF(D205="","",VLOOKUP(D205,'produto-estoque-total-7'!A:AB,2,0))</f>
        <v/>
      </c>
      <c r="D205" s="37">
        <f>IFERROR(IF('produto-estoque-total-7'!A204="","",'produto-estoque-total-7'!A204),"")</f>
        <v/>
      </c>
      <c r="E205" s="1">
        <f>IF(D205="","",VLOOKUP(D205,'produto-estoque-total-7'!A:AB,4,0))</f>
        <v/>
      </c>
      <c r="F205" s="36">
        <f>IF(D205="","",VLOOKUP(D205,'produto-estoque-total-7'!A:AB,13,0))</f>
        <v/>
      </c>
      <c r="G205" s="1">
        <f>IF(F205="","",VLOOKUP(F205,'FORNECEDORES X COMPRADOR'!A:D,4,0))</f>
        <v/>
      </c>
      <c r="H205" s="1">
        <f>IF(F205="","",VLOOKUP(F205,'FORNECEDORES X COMPRADOR'!A:E,5,0))</f>
        <v/>
      </c>
      <c r="I205" s="36">
        <f>IF(D205="","",VLOOKUP(D205,'produto-estoque-total-7'!A:AB,15,0))</f>
        <v/>
      </c>
      <c r="J205" s="36">
        <f>IF(D205="","",VLOOKUP(D205,'produto-estoque-total-7'!A:AB,19,0))</f>
        <v/>
      </c>
      <c r="K205" s="1">
        <f>IF(D205="","",VLOOKUP(D205,'produto-estoque-total-7'!A:AB,20,0))</f>
        <v/>
      </c>
      <c r="L205" s="36">
        <f>IF(D205="","",VLOOKUP(D205,'produto-estoque-total-7'!A:AB,17,0))</f>
        <v/>
      </c>
      <c r="M205" s="1">
        <f>IF(D205="","",VLOOKUP(D205,'produto-estoque-total-7'!A:AB,18,0))</f>
        <v/>
      </c>
      <c r="N205" s="36">
        <f>IF(D205="","",VLOOKUP(D205,'produto-estoque-total-7'!A:AB,21,0))</f>
        <v/>
      </c>
      <c r="O205" s="1">
        <f>IF(D205="","",VLOOKUP(D205,'produto-estoque-total-7'!A:AB,22,0))</f>
        <v/>
      </c>
      <c r="P205" s="36">
        <f>IF(D205="","",VLOOKUP(D205,'produto-estoque-total-7'!A:AB,23,0))</f>
        <v/>
      </c>
      <c r="Q205" s="1">
        <f>IF(D205="","",VLOOKUP(D205,'produto-estoque-total-7'!A:AB,24,0))</f>
        <v/>
      </c>
      <c r="R205" s="38">
        <f>IFERROR(IF(D205="","",VLOOKUP(D205,'produto-venda-7'!B:N,13,0)),"C")</f>
        <v/>
      </c>
      <c r="S205" s="39">
        <f>IF(D205="","",VLOOKUP(D205,'produto-estoque-total-7'!A:AB,6,0))</f>
        <v/>
      </c>
      <c r="T205" s="39">
        <f>IF(D205="","",VLOOKUP(D205,'produto-estoque-total-7'!A:AB,5,0))</f>
        <v/>
      </c>
      <c r="U205" s="40">
        <f>IF(D205="","",VLOOKUP(D205,'produto-estoque-total-7'!A:AB,11,0))</f>
        <v/>
      </c>
      <c r="V205" s="41">
        <f>IF(D205="","",IFERROR(VLOOKUP(D205,'produto-entrada-7'!A:M,10,0),0))</f>
        <v/>
      </c>
      <c r="W205" s="42" t="n"/>
      <c r="X205" s="39">
        <f>IF(D205="","",VLOOKUP(D205,'produto-estoque-total-7'!A:AB,8,0))</f>
        <v/>
      </c>
      <c r="Y205" s="39">
        <f>IF(D205="","",VLOOKUP(D205,'produto-estoque-total-7'!A:AB,9,0))</f>
        <v/>
      </c>
      <c r="Z205" s="39">
        <f>IF(D205="","",VLOOKUP(D205,'produto-estoque-total-7'!A:AB,10,0))</f>
        <v/>
      </c>
      <c r="AA205" s="39">
        <f>IFERROR(IF(D205="","",VLOOKUP(D205,'produto-venda-7'!B:N,4,0)),0)</f>
        <v/>
      </c>
      <c r="AB205" s="39">
        <f>IFERROR(IF(D205="","",VLOOKUP(D205,'produto-venda-7'!B:N,5,0)),0)</f>
        <v/>
      </c>
      <c r="AC205" s="39">
        <f>IF(D205="","",IFERROR(AA205/90,0))</f>
        <v/>
      </c>
      <c r="AD205" s="36">
        <f>IF(D205="","",IFERROR(VLOOKUP(D205,'produto-entrada-7'!A:M,4,0),0))</f>
        <v/>
      </c>
      <c r="AE205" s="36">
        <f>IFERROR(IF(D205="","",VLOOKUP(D205,'produto-venda-7'!B:N,10,0)),0)</f>
        <v/>
      </c>
      <c r="AF205" s="36">
        <f>IF(D205="","",IFERROR(VLOOKUP(D205,'produto-entrada-7'!A:M,11,0),0))</f>
        <v/>
      </c>
      <c r="AG205" s="1">
        <f>IF(D205="","",IFERROR(VLOOKUP(D205,'produto-entrada-7'!A:M,12,0),0))</f>
        <v/>
      </c>
      <c r="AH205" s="1">
        <f>IF(D205="","",IFERROR(VLOOKUP(D205,'produto-entrada-7'!A:M,13,0),0))</f>
        <v/>
      </c>
      <c r="AI205" s="36">
        <f>IFERROR(IF(D205="","",VLOOKUP(D205,'produto-venda-7'!B:N,11,0)),0)</f>
        <v/>
      </c>
      <c r="AJ205" s="43">
        <f>IF(D205="","",IFERROR(AI205*AB205,0))</f>
        <v/>
      </c>
      <c r="AK205" s="44">
        <f>IFERROR(IF(D205="","",VLOOKUP(F205,'ANALISE FORNECEDOR'!$A:$I,8,0)),"")</f>
        <v/>
      </c>
      <c r="AL205" s="44">
        <f>IF(D205="","",AVERAGE(AM205,AK205))</f>
        <v/>
      </c>
      <c r="AM205" s="44">
        <f>IFERROR(IF(D205="","",VLOOKUP(F205,'ANALISE FORNECEDOR'!$A:$I,9,0)),"")</f>
        <v/>
      </c>
      <c r="AN205" s="45">
        <f>IF(D205="","",IF(Y205&gt;12,AI205*(U205+Y205),AI205*U205))</f>
        <v/>
      </c>
      <c r="AO205" s="45">
        <f>IF(D205="","",IF(Y205&gt;12,AI205*(U205+V205+Y205),AI205*(U205+V205)))</f>
        <v/>
      </c>
      <c r="AP205" s="46">
        <f>IF(D205="","",IF(Y205&gt;12,AG205*(U205+Y205),AG205*U205))</f>
        <v/>
      </c>
      <c r="AQ205" s="46">
        <f>IF(D205="","",IF(Y205&gt;12,AG205*(U205+V205+Y205),AG205*(U205+V205)))</f>
        <v/>
      </c>
      <c r="AR205" s="46">
        <f>IF(D205="","",IF(OR(R205="A",R205="AA",R205="AAA"),AP205,0))</f>
        <v/>
      </c>
      <c r="AS205" s="46">
        <f>IF(D205="","",IF(R205="B",AP205,0))</f>
        <v/>
      </c>
      <c r="AT205" s="46">
        <f>IF(D205="","",IF(R205="C",AP205,0))</f>
        <v/>
      </c>
      <c r="AU205" s="47">
        <f>IF(D205="","",IFERROR(AN205/AJ205,0))</f>
        <v/>
      </c>
      <c r="AV205" s="47">
        <f>IF(D205="","",IFERROR(((AO205)/AJ205),0))</f>
        <v/>
      </c>
      <c r="AW205" s="48">
        <f>IF(D205="","",IF(OR(S205="S",NOT(AND(ISNUMBER(AC205),ISNUMBER(AL205),AC205*AL205&gt;=0))),0,AC205*AL205))</f>
        <v/>
      </c>
      <c r="AX205" s="49">
        <f>IFERROR(IF(D205="","",AW205*AG205),0)</f>
        <v/>
      </c>
      <c r="AY205" s="48">
        <f>IF(D205="","",IF(OR(S205="S",NOT(AND(ISNUMBER(AC205),ISNUMBER(AK205),AC205*AK205&gt;=0))),0,AC205*AK205))</f>
        <v/>
      </c>
      <c r="AZ205" s="48">
        <f>IFERROR(IF(D205="","",IF(AY205=0,0,IF(((AY205)-(U205+Y205))&lt;0,0,(AY205)-U205))),0)</f>
        <v/>
      </c>
      <c r="BA205" s="49">
        <f>IF(D205="","",AZ205*AG205)</f>
        <v/>
      </c>
      <c r="BB205" s="49">
        <f>IF(D205="","",IF(OR(R205="A",R205="AA",R205="AAA"),BA205,0))</f>
        <v/>
      </c>
      <c r="BC205" s="49">
        <f>IF(D205="","",IF(R205="B",BA205,0))</f>
        <v/>
      </c>
      <c r="BD205" s="49">
        <f>IF(D205="","",IF(R205="B",BA205,0))</f>
        <v/>
      </c>
      <c r="BE205" s="49">
        <f>IF(D205="","",IF(S205="S",
1,
IF(AC205=0,
1,
IF(
IFERROR(((U205+Y205)*AG205)/((AC205*AK205)*AG205),0)&lt;0,
0,
IF(
IFERROR(((U205+Y205)*AG205)/((AC205*AK205)*AG205),0)&gt;1,
1,
IFERROR(((U205+Y205)*AG205)/((AC205*AK205)*AG205),0)
)
)
)
))</f>
        <v/>
      </c>
      <c r="BF205" s="49">
        <f>IF(D205="","",IF(S205="S",
1,
IF(AC205=0,
1,
IF(
IFERROR(((U205+V205+Y205)*AG205)/((AC205*AK205)*AG205),0)&lt;0,
0,
IF(
IFERROR(((U205+V205+Y205)*AG205)/((AC205*AK205)*AG205),0)&gt;1,
1,
IFERROR(((U205+V205+Y205)*AG205)/((AC205*AK205)*AG205),0)
)
)
)
))</f>
        <v/>
      </c>
      <c r="BG205" s="50">
        <f>IF(D205="","",IF(S205="S",0,IF(AND(ISNUMBER(AC205),ISNUMBER(AM205)),IF(OR(AC205*AM205&lt;0,ISERR(AC205*AM205)),0,AC205*AM205),0)))</f>
        <v/>
      </c>
      <c r="BH205" s="50">
        <f>IF(D205="","",IF(BY205&gt;TODAY()-60,0,IF(Y205&gt;12,MAX(0,(U205+Y205)-BG205),MAX(0,U205-BG205))))</f>
        <v/>
      </c>
      <c r="BI205" s="51">
        <f>IF(D205="","",BH205*AG205)</f>
        <v/>
      </c>
      <c r="BJ205" s="51">
        <f>IF(D205="","",IF(OR(R205="A",R205="AA",R205="AAA"),BI205,0))</f>
        <v/>
      </c>
      <c r="BK205" s="51">
        <f>IF(D205="","",IF(R205="B",BI205,0))</f>
        <v/>
      </c>
      <c r="BL205" s="51">
        <f>IF(D205="","",IF(R205="C",BI205,0))</f>
        <v/>
      </c>
      <c r="BM205" s="51">
        <f>IF(D205="","",IFERROR(MAX(0,MIN(BI205/AP205,1)),0))</f>
        <v/>
      </c>
      <c r="BN205" s="52">
        <f>IF(D205="","",AB205*AG205)</f>
        <v/>
      </c>
      <c r="BO205" s="52">
        <f>IF(D205="","",(U205+V205+X205)*AG205)</f>
        <v/>
      </c>
      <c r="BP205" s="52">
        <f>IF(D205="","",(AB205*3)*AG205)</f>
        <v/>
      </c>
      <c r="BQ205" s="52">
        <f>IF(D205="","",IF(BO205-BP205&gt;0,0,BO205-BP205))</f>
        <v/>
      </c>
      <c r="BR205" s="52">
        <f>IF(D205="","",IF(BO205-BP205-BN205&gt;0,0,BO205-BP205-BN205))</f>
        <v/>
      </c>
      <c r="BS205" s="53">
        <f>IF(D205="","",IFERROR(AB205*AI205,0))</f>
        <v/>
      </c>
      <c r="BT205" s="53">
        <f>IF(D205="","",IFERROR(IF(X205&gt;12, AI205*(U205+V205+X205), AI205*(U205+V205)),0))</f>
        <v/>
      </c>
      <c r="BU205" s="53">
        <f>IF(D205="","",IFERROR(((AB205*3)*AI205),0))</f>
        <v/>
      </c>
      <c r="BV205" s="53">
        <f>IF(D205="","",IF(BT205-BU205&gt;0,0,BT205-BU205))</f>
        <v/>
      </c>
      <c r="BW205" s="53">
        <f>IF(D205="","",IF(BT205-BU205-BS205&gt;0,0,BT205-BU205-BS205))</f>
        <v/>
      </c>
      <c r="BX205" s="36">
        <f>IF(D205="","",IFERROR(VLOOKUP(D205,'produto-entrada-7'!A:M,3,0),"SEM PEDIDO"))</f>
        <v/>
      </c>
      <c r="BY205" s="36">
        <f>IF(D205="","",VLOOKUP(D205,'produto-estoque-total-7'!A:AB,25,0))</f>
        <v/>
      </c>
      <c r="BZ205" s="36">
        <f>IF(D205="","",IFERROR(VLOOKUP(D205,'produto-estoque-total-7'!A:AB,26,0)/100,0))</f>
        <v/>
      </c>
      <c r="CA205" s="36">
        <f>IF(D205="","",IFERROR(VLOOKUP(D205,'produto-estoque-total-7'!A:AB,27,0)/100,0))</f>
        <v/>
      </c>
      <c r="CB205" s="41">
        <f>IF(D205="","",V205*AF205)</f>
        <v/>
      </c>
      <c r="CC205" s="41">
        <f>IF(D205="","",V205*AI205)</f>
        <v/>
      </c>
      <c r="CD205" s="54">
        <f>IF(D205="","",VLOOKUP(D205,'produto-estoque-total-7'!A:AB,28,0))</f>
        <v/>
      </c>
    </row>
    <row r="206">
      <c r="A206" s="36">
        <f>IF(D206="","",VLOOKUP(D206,'produto-estoque-total-7'!A:AB,3,0))</f>
        <v/>
      </c>
      <c r="B206" s="1">
        <f>IF(D206="","",VLOOKUP(D206,'produto-estoque-total-7'!A:AB,12,0))</f>
        <v/>
      </c>
      <c r="C206" s="1">
        <f>IF(D206="","",VLOOKUP(D206,'produto-estoque-total-7'!A:AB,2,0))</f>
        <v/>
      </c>
      <c r="D206" s="37">
        <f>IFERROR(IF('produto-estoque-total-7'!A205="","",'produto-estoque-total-7'!A205),"")</f>
        <v/>
      </c>
      <c r="E206" s="1">
        <f>IF(D206="","",VLOOKUP(D206,'produto-estoque-total-7'!A:AB,4,0))</f>
        <v/>
      </c>
      <c r="F206" s="36">
        <f>IF(D206="","",VLOOKUP(D206,'produto-estoque-total-7'!A:AB,13,0))</f>
        <v/>
      </c>
      <c r="G206" s="1">
        <f>IF(F206="","",VLOOKUP(F206,'FORNECEDORES X COMPRADOR'!A:D,4,0))</f>
        <v/>
      </c>
      <c r="H206" s="1">
        <f>IF(F206="","",VLOOKUP(F206,'FORNECEDORES X COMPRADOR'!A:E,5,0))</f>
        <v/>
      </c>
      <c r="I206" s="36">
        <f>IF(D206="","",VLOOKUP(D206,'produto-estoque-total-7'!A:AB,15,0))</f>
        <v/>
      </c>
      <c r="J206" s="36">
        <f>IF(D206="","",VLOOKUP(D206,'produto-estoque-total-7'!A:AB,19,0))</f>
        <v/>
      </c>
      <c r="K206" s="1">
        <f>IF(D206="","",VLOOKUP(D206,'produto-estoque-total-7'!A:AB,20,0))</f>
        <v/>
      </c>
      <c r="L206" s="36">
        <f>IF(D206="","",VLOOKUP(D206,'produto-estoque-total-7'!A:AB,17,0))</f>
        <v/>
      </c>
      <c r="M206" s="1">
        <f>IF(D206="","",VLOOKUP(D206,'produto-estoque-total-7'!A:AB,18,0))</f>
        <v/>
      </c>
      <c r="N206" s="36">
        <f>IF(D206="","",VLOOKUP(D206,'produto-estoque-total-7'!A:AB,21,0))</f>
        <v/>
      </c>
      <c r="O206" s="1">
        <f>IF(D206="","",VLOOKUP(D206,'produto-estoque-total-7'!A:AB,22,0))</f>
        <v/>
      </c>
      <c r="P206" s="36">
        <f>IF(D206="","",VLOOKUP(D206,'produto-estoque-total-7'!A:AB,23,0))</f>
        <v/>
      </c>
      <c r="Q206" s="1">
        <f>IF(D206="","",VLOOKUP(D206,'produto-estoque-total-7'!A:AB,24,0))</f>
        <v/>
      </c>
      <c r="R206" s="38">
        <f>IFERROR(IF(D206="","",VLOOKUP(D206,'produto-venda-7'!B:N,13,0)),"C")</f>
        <v/>
      </c>
      <c r="S206" s="39">
        <f>IF(D206="","",VLOOKUP(D206,'produto-estoque-total-7'!A:AB,6,0))</f>
        <v/>
      </c>
      <c r="T206" s="39">
        <f>IF(D206="","",VLOOKUP(D206,'produto-estoque-total-7'!A:AB,5,0))</f>
        <v/>
      </c>
      <c r="U206" s="40">
        <f>IF(D206="","",VLOOKUP(D206,'produto-estoque-total-7'!A:AB,11,0))</f>
        <v/>
      </c>
      <c r="V206" s="41">
        <f>IF(D206="","",IFERROR(VLOOKUP(D206,'produto-entrada-7'!A:M,10,0),0))</f>
        <v/>
      </c>
      <c r="W206" s="42" t="n"/>
      <c r="X206" s="39">
        <f>IF(D206="","",VLOOKUP(D206,'produto-estoque-total-7'!A:AB,8,0))</f>
        <v/>
      </c>
      <c r="Y206" s="39">
        <f>IF(D206="","",VLOOKUP(D206,'produto-estoque-total-7'!A:AB,9,0))</f>
        <v/>
      </c>
      <c r="Z206" s="39">
        <f>IF(D206="","",VLOOKUP(D206,'produto-estoque-total-7'!A:AB,10,0))</f>
        <v/>
      </c>
      <c r="AA206" s="39">
        <f>IFERROR(IF(D206="","",VLOOKUP(D206,'produto-venda-7'!B:N,4,0)),0)</f>
        <v/>
      </c>
      <c r="AB206" s="39">
        <f>IFERROR(IF(D206="","",VLOOKUP(D206,'produto-venda-7'!B:N,5,0)),0)</f>
        <v/>
      </c>
      <c r="AC206" s="39">
        <f>IF(D206="","",IFERROR(AA206/90,0))</f>
        <v/>
      </c>
      <c r="AD206" s="36">
        <f>IF(D206="","",IFERROR(VLOOKUP(D206,'produto-entrada-7'!A:M,4,0),0))</f>
        <v/>
      </c>
      <c r="AE206" s="36">
        <f>IFERROR(IF(D206="","",VLOOKUP(D206,'produto-venda-7'!B:N,10,0)),0)</f>
        <v/>
      </c>
      <c r="AF206" s="36">
        <f>IF(D206="","",IFERROR(VLOOKUP(D206,'produto-entrada-7'!A:M,11,0),0))</f>
        <v/>
      </c>
      <c r="AG206" s="1">
        <f>IF(D206="","",IFERROR(VLOOKUP(D206,'produto-entrada-7'!A:M,12,0),0))</f>
        <v/>
      </c>
      <c r="AH206" s="1">
        <f>IF(D206="","",IFERROR(VLOOKUP(D206,'produto-entrada-7'!A:M,13,0),0))</f>
        <v/>
      </c>
      <c r="AI206" s="36">
        <f>IFERROR(IF(D206="","",VLOOKUP(D206,'produto-venda-7'!B:N,11,0)),0)</f>
        <v/>
      </c>
      <c r="AJ206" s="43">
        <f>IF(D206="","",IFERROR(AI206*AB206,0))</f>
        <v/>
      </c>
      <c r="AK206" s="44">
        <f>IFERROR(IF(D206="","",VLOOKUP(F206,'ANALISE FORNECEDOR'!$A:$I,8,0)),"")</f>
        <v/>
      </c>
      <c r="AL206" s="44">
        <f>IF(D206="","",AVERAGE(AM206,AK206))</f>
        <v/>
      </c>
      <c r="AM206" s="44">
        <f>IFERROR(IF(D206="","",VLOOKUP(F206,'ANALISE FORNECEDOR'!$A:$I,9,0)),"")</f>
        <v/>
      </c>
      <c r="AN206" s="45">
        <f>IF(D206="","",IF(Y206&gt;12,AI206*(U206+Y206),AI206*U206))</f>
        <v/>
      </c>
      <c r="AO206" s="45">
        <f>IF(D206="","",IF(Y206&gt;12,AI206*(U206+V206+Y206),AI206*(U206+V206)))</f>
        <v/>
      </c>
      <c r="AP206" s="46">
        <f>IF(D206="","",IF(Y206&gt;12,AG206*(U206+Y206),AG206*U206))</f>
        <v/>
      </c>
      <c r="AQ206" s="46">
        <f>IF(D206="","",IF(Y206&gt;12,AG206*(U206+V206+Y206),AG206*(U206+V206)))</f>
        <v/>
      </c>
      <c r="AR206" s="46">
        <f>IF(D206="","",IF(OR(R206="A",R206="AA",R206="AAA"),AP206,0))</f>
        <v/>
      </c>
      <c r="AS206" s="46">
        <f>IF(D206="","",IF(R206="B",AP206,0))</f>
        <v/>
      </c>
      <c r="AT206" s="46">
        <f>IF(D206="","",IF(R206="C",AP206,0))</f>
        <v/>
      </c>
      <c r="AU206" s="47">
        <f>IF(D206="","",IFERROR(AN206/AJ206,0))</f>
        <v/>
      </c>
      <c r="AV206" s="47">
        <f>IF(D206="","",IFERROR(((AO206)/AJ206),0))</f>
        <v/>
      </c>
      <c r="AW206" s="48">
        <f>IF(D206="","",IF(OR(S206="S",NOT(AND(ISNUMBER(AC206),ISNUMBER(AL206),AC206*AL206&gt;=0))),0,AC206*AL206))</f>
        <v/>
      </c>
      <c r="AX206" s="49">
        <f>IFERROR(IF(D206="","",AW206*AG206),0)</f>
        <v/>
      </c>
      <c r="AY206" s="48">
        <f>IF(D206="","",IF(OR(S206="S",NOT(AND(ISNUMBER(AC206),ISNUMBER(AK206),AC206*AK206&gt;=0))),0,AC206*AK206))</f>
        <v/>
      </c>
      <c r="AZ206" s="48">
        <f>IFERROR(IF(D206="","",IF(AY206=0,0,IF(((AY206)-(U206+Y206))&lt;0,0,(AY206)-U206))),0)</f>
        <v/>
      </c>
      <c r="BA206" s="49">
        <f>IF(D206="","",AZ206*AG206)</f>
        <v/>
      </c>
      <c r="BB206" s="49">
        <f>IF(D206="","",IF(OR(R206="A",R206="AA",R206="AAA"),BA206,0))</f>
        <v/>
      </c>
      <c r="BC206" s="49">
        <f>IF(D206="","",IF(R206="B",BA206,0))</f>
        <v/>
      </c>
      <c r="BD206" s="49">
        <f>IF(D206="","",IF(R206="B",BA206,0))</f>
        <v/>
      </c>
      <c r="BE206" s="49">
        <f>IF(D206="","",IF(S206="S",
1,
IF(AC206=0,
1,
IF(
IFERROR(((U206+Y206)*AG206)/((AC206*AK206)*AG206),0)&lt;0,
0,
IF(
IFERROR(((U206+Y206)*AG206)/((AC206*AK206)*AG206),0)&gt;1,
1,
IFERROR(((U206+Y206)*AG206)/((AC206*AK206)*AG206),0)
)
)
)
))</f>
        <v/>
      </c>
      <c r="BF206" s="49">
        <f>IF(D206="","",IF(S206="S",
1,
IF(AC206=0,
1,
IF(
IFERROR(((U206+V206+Y206)*AG206)/((AC206*AK206)*AG206),0)&lt;0,
0,
IF(
IFERROR(((U206+V206+Y206)*AG206)/((AC206*AK206)*AG206),0)&gt;1,
1,
IFERROR(((U206+V206+Y206)*AG206)/((AC206*AK206)*AG206),0)
)
)
)
))</f>
        <v/>
      </c>
      <c r="BG206" s="50">
        <f>IF(D206="","",IF(S206="S",0,IF(AND(ISNUMBER(AC206),ISNUMBER(AM206)),IF(OR(AC206*AM206&lt;0,ISERR(AC206*AM206)),0,AC206*AM206),0)))</f>
        <v/>
      </c>
      <c r="BH206" s="50">
        <f>IF(D206="","",IF(BY206&gt;TODAY()-60,0,IF(Y206&gt;12,MAX(0,(U206+Y206)-BG206),MAX(0,U206-BG206))))</f>
        <v/>
      </c>
      <c r="BI206" s="51">
        <f>IF(D206="","",BH206*AG206)</f>
        <v/>
      </c>
      <c r="BJ206" s="51">
        <f>IF(D206="","",IF(OR(R206="A",R206="AA",R206="AAA"),BI206,0))</f>
        <v/>
      </c>
      <c r="BK206" s="51">
        <f>IF(D206="","",IF(R206="B",BI206,0))</f>
        <v/>
      </c>
      <c r="BL206" s="51">
        <f>IF(D206="","",IF(R206="C",BI206,0))</f>
        <v/>
      </c>
      <c r="BM206" s="51">
        <f>IF(D206="","",IFERROR(MAX(0,MIN(BI206/AP206,1)),0))</f>
        <v/>
      </c>
      <c r="BN206" s="52">
        <f>IF(D206="","",AB206*AG206)</f>
        <v/>
      </c>
      <c r="BO206" s="52">
        <f>IF(D206="","",(U206+V206+X206)*AG206)</f>
        <v/>
      </c>
      <c r="BP206" s="52">
        <f>IF(D206="","",(AB206*3)*AG206)</f>
        <v/>
      </c>
      <c r="BQ206" s="52">
        <f>IF(D206="","",IF(BO206-BP206&gt;0,0,BO206-BP206))</f>
        <v/>
      </c>
      <c r="BR206" s="52">
        <f>IF(D206="","",IF(BO206-BP206-BN206&gt;0,0,BO206-BP206-BN206))</f>
        <v/>
      </c>
      <c r="BS206" s="53">
        <f>IF(D206="","",IFERROR(AB206*AI206,0))</f>
        <v/>
      </c>
      <c r="BT206" s="53">
        <f>IF(D206="","",IFERROR(IF(X206&gt;12, AI206*(U206+V206+X206), AI206*(U206+V206)),0))</f>
        <v/>
      </c>
      <c r="BU206" s="53">
        <f>IF(D206="","",IFERROR(((AB206*3)*AI206),0))</f>
        <v/>
      </c>
      <c r="BV206" s="53">
        <f>IF(D206="","",IF(BT206-BU206&gt;0,0,BT206-BU206))</f>
        <v/>
      </c>
      <c r="BW206" s="53">
        <f>IF(D206="","",IF(BT206-BU206-BS206&gt;0,0,BT206-BU206-BS206))</f>
        <v/>
      </c>
      <c r="BX206" s="36">
        <f>IF(D206="","",IFERROR(VLOOKUP(D206,'produto-entrada-7'!A:M,3,0),"SEM PEDIDO"))</f>
        <v/>
      </c>
      <c r="BY206" s="36">
        <f>IF(D206="","",VLOOKUP(D206,'produto-estoque-total-7'!A:AB,25,0))</f>
        <v/>
      </c>
      <c r="BZ206" s="36">
        <f>IF(D206="","",IFERROR(VLOOKUP(D206,'produto-estoque-total-7'!A:AB,26,0)/100,0))</f>
        <v/>
      </c>
      <c r="CA206" s="36">
        <f>IF(D206="","",IFERROR(VLOOKUP(D206,'produto-estoque-total-7'!A:AB,27,0)/100,0))</f>
        <v/>
      </c>
      <c r="CB206" s="41">
        <f>IF(D206="","",V206*AF206)</f>
        <v/>
      </c>
      <c r="CC206" s="41">
        <f>IF(D206="","",V206*AI206)</f>
        <v/>
      </c>
      <c r="CD206" s="54">
        <f>IF(D206="","",VLOOKUP(D206,'produto-estoque-total-7'!A:AB,28,0))</f>
        <v/>
      </c>
    </row>
    <row r="207">
      <c r="A207" s="36">
        <f>IF(D207="","",VLOOKUP(D207,'produto-estoque-total-7'!A:AB,3,0))</f>
        <v/>
      </c>
      <c r="B207" s="1">
        <f>IF(D207="","",VLOOKUP(D207,'produto-estoque-total-7'!A:AB,12,0))</f>
        <v/>
      </c>
      <c r="C207" s="1">
        <f>IF(D207="","",VLOOKUP(D207,'produto-estoque-total-7'!A:AB,2,0))</f>
        <v/>
      </c>
      <c r="D207" s="37">
        <f>IFERROR(IF('produto-estoque-total-7'!A206="","",'produto-estoque-total-7'!A206),"")</f>
        <v/>
      </c>
      <c r="E207" s="1">
        <f>IF(D207="","",VLOOKUP(D207,'produto-estoque-total-7'!A:AB,4,0))</f>
        <v/>
      </c>
      <c r="F207" s="36">
        <f>IF(D207="","",VLOOKUP(D207,'produto-estoque-total-7'!A:AB,13,0))</f>
        <v/>
      </c>
      <c r="G207" s="1">
        <f>IF(F207="","",VLOOKUP(F207,'FORNECEDORES X COMPRADOR'!A:D,4,0))</f>
        <v/>
      </c>
      <c r="H207" s="1">
        <f>IF(F207="","",VLOOKUP(F207,'FORNECEDORES X COMPRADOR'!A:E,5,0))</f>
        <v/>
      </c>
      <c r="I207" s="36">
        <f>IF(D207="","",VLOOKUP(D207,'produto-estoque-total-7'!A:AB,15,0))</f>
        <v/>
      </c>
      <c r="J207" s="36">
        <f>IF(D207="","",VLOOKUP(D207,'produto-estoque-total-7'!A:AB,19,0))</f>
        <v/>
      </c>
      <c r="K207" s="1">
        <f>IF(D207="","",VLOOKUP(D207,'produto-estoque-total-7'!A:AB,20,0))</f>
        <v/>
      </c>
      <c r="L207" s="36">
        <f>IF(D207="","",VLOOKUP(D207,'produto-estoque-total-7'!A:AB,17,0))</f>
        <v/>
      </c>
      <c r="M207" s="1">
        <f>IF(D207="","",VLOOKUP(D207,'produto-estoque-total-7'!A:AB,18,0))</f>
        <v/>
      </c>
      <c r="N207" s="36">
        <f>IF(D207="","",VLOOKUP(D207,'produto-estoque-total-7'!A:AB,21,0))</f>
        <v/>
      </c>
      <c r="O207" s="1">
        <f>IF(D207="","",VLOOKUP(D207,'produto-estoque-total-7'!A:AB,22,0))</f>
        <v/>
      </c>
      <c r="P207" s="36">
        <f>IF(D207="","",VLOOKUP(D207,'produto-estoque-total-7'!A:AB,23,0))</f>
        <v/>
      </c>
      <c r="Q207" s="1">
        <f>IF(D207="","",VLOOKUP(D207,'produto-estoque-total-7'!A:AB,24,0))</f>
        <v/>
      </c>
      <c r="R207" s="38">
        <f>IFERROR(IF(D207="","",VLOOKUP(D207,'produto-venda-7'!B:N,13,0)),"C")</f>
        <v/>
      </c>
      <c r="S207" s="39">
        <f>IF(D207="","",VLOOKUP(D207,'produto-estoque-total-7'!A:AB,6,0))</f>
        <v/>
      </c>
      <c r="T207" s="39">
        <f>IF(D207="","",VLOOKUP(D207,'produto-estoque-total-7'!A:AB,5,0))</f>
        <v/>
      </c>
      <c r="U207" s="40">
        <f>IF(D207="","",VLOOKUP(D207,'produto-estoque-total-7'!A:AB,11,0))</f>
        <v/>
      </c>
      <c r="V207" s="41">
        <f>IF(D207="","",IFERROR(VLOOKUP(D207,'produto-entrada-7'!A:M,10,0),0))</f>
        <v/>
      </c>
      <c r="W207" s="42" t="n"/>
      <c r="X207" s="39">
        <f>IF(D207="","",VLOOKUP(D207,'produto-estoque-total-7'!A:AB,8,0))</f>
        <v/>
      </c>
      <c r="Y207" s="39">
        <f>IF(D207="","",VLOOKUP(D207,'produto-estoque-total-7'!A:AB,9,0))</f>
        <v/>
      </c>
      <c r="Z207" s="39">
        <f>IF(D207="","",VLOOKUP(D207,'produto-estoque-total-7'!A:AB,10,0))</f>
        <v/>
      </c>
      <c r="AA207" s="39">
        <f>IFERROR(IF(D207="","",VLOOKUP(D207,'produto-venda-7'!B:N,4,0)),0)</f>
        <v/>
      </c>
      <c r="AB207" s="39">
        <f>IFERROR(IF(D207="","",VLOOKUP(D207,'produto-venda-7'!B:N,5,0)),0)</f>
        <v/>
      </c>
      <c r="AC207" s="39">
        <f>IF(D207="","",IFERROR(AA207/90,0))</f>
        <v/>
      </c>
      <c r="AD207" s="36">
        <f>IF(D207="","",IFERROR(VLOOKUP(D207,'produto-entrada-7'!A:M,4,0),0))</f>
        <v/>
      </c>
      <c r="AE207" s="36">
        <f>IFERROR(IF(D207="","",VLOOKUP(D207,'produto-venda-7'!B:N,10,0)),0)</f>
        <v/>
      </c>
      <c r="AF207" s="36">
        <f>IF(D207="","",IFERROR(VLOOKUP(D207,'produto-entrada-7'!A:M,11,0),0))</f>
        <v/>
      </c>
      <c r="AG207" s="1">
        <f>IF(D207="","",IFERROR(VLOOKUP(D207,'produto-entrada-7'!A:M,12,0),0))</f>
        <v/>
      </c>
      <c r="AH207" s="1">
        <f>IF(D207="","",IFERROR(VLOOKUP(D207,'produto-entrada-7'!A:M,13,0),0))</f>
        <v/>
      </c>
      <c r="AI207" s="36">
        <f>IFERROR(IF(D207="","",VLOOKUP(D207,'produto-venda-7'!B:N,11,0)),0)</f>
        <v/>
      </c>
      <c r="AJ207" s="43">
        <f>IF(D207="","",IFERROR(AI207*AB207,0))</f>
        <v/>
      </c>
      <c r="AK207" s="44">
        <f>IFERROR(IF(D207="","",VLOOKUP(F207,'ANALISE FORNECEDOR'!$A:$I,8,0)),"")</f>
        <v/>
      </c>
      <c r="AL207" s="44">
        <f>IF(D207="","",AVERAGE(AM207,AK207))</f>
        <v/>
      </c>
      <c r="AM207" s="44">
        <f>IFERROR(IF(D207="","",VLOOKUP(F207,'ANALISE FORNECEDOR'!$A:$I,9,0)),"")</f>
        <v/>
      </c>
      <c r="AN207" s="45">
        <f>IF(D207="","",IF(Y207&gt;12,AI207*(U207+Y207),AI207*U207))</f>
        <v/>
      </c>
      <c r="AO207" s="45">
        <f>IF(D207="","",IF(Y207&gt;12,AI207*(U207+V207+Y207),AI207*(U207+V207)))</f>
        <v/>
      </c>
      <c r="AP207" s="46">
        <f>IF(D207="","",IF(Y207&gt;12,AG207*(U207+Y207),AG207*U207))</f>
        <v/>
      </c>
      <c r="AQ207" s="46">
        <f>IF(D207="","",IF(Y207&gt;12,AG207*(U207+V207+Y207),AG207*(U207+V207)))</f>
        <v/>
      </c>
      <c r="AR207" s="46">
        <f>IF(D207="","",IF(OR(R207="A",R207="AA",R207="AAA"),AP207,0))</f>
        <v/>
      </c>
      <c r="AS207" s="46">
        <f>IF(D207="","",IF(R207="B",AP207,0))</f>
        <v/>
      </c>
      <c r="AT207" s="46">
        <f>IF(D207="","",IF(R207="C",AP207,0))</f>
        <v/>
      </c>
      <c r="AU207" s="47">
        <f>IF(D207="","",IFERROR(AN207/AJ207,0))</f>
        <v/>
      </c>
      <c r="AV207" s="47">
        <f>IF(D207="","",IFERROR(((AO207)/AJ207),0))</f>
        <v/>
      </c>
      <c r="AW207" s="48">
        <f>IF(D207="","",IF(OR(S207="S",NOT(AND(ISNUMBER(AC207),ISNUMBER(AL207),AC207*AL207&gt;=0))),0,AC207*AL207))</f>
        <v/>
      </c>
      <c r="AX207" s="49">
        <f>IFERROR(IF(D207="","",AW207*AG207),0)</f>
        <v/>
      </c>
      <c r="AY207" s="48">
        <f>IF(D207="","",IF(OR(S207="S",NOT(AND(ISNUMBER(AC207),ISNUMBER(AK207),AC207*AK207&gt;=0))),0,AC207*AK207))</f>
        <v/>
      </c>
      <c r="AZ207" s="48">
        <f>IFERROR(IF(D207="","",IF(AY207=0,0,IF(((AY207)-(U207+Y207))&lt;0,0,(AY207)-U207))),0)</f>
        <v/>
      </c>
      <c r="BA207" s="49">
        <f>IF(D207="","",AZ207*AG207)</f>
        <v/>
      </c>
      <c r="BB207" s="49">
        <f>IF(D207="","",IF(OR(R207="A",R207="AA",R207="AAA"),BA207,0))</f>
        <v/>
      </c>
      <c r="BC207" s="49">
        <f>IF(D207="","",IF(R207="B",BA207,0))</f>
        <v/>
      </c>
      <c r="BD207" s="49">
        <f>IF(D207="","",IF(R207="B",BA207,0))</f>
        <v/>
      </c>
      <c r="BE207" s="49">
        <f>IF(D207="","",IF(S207="S",
1,
IF(AC207=0,
1,
IF(
IFERROR(((U207+Y207)*AG207)/((AC207*AK207)*AG207),0)&lt;0,
0,
IF(
IFERROR(((U207+Y207)*AG207)/((AC207*AK207)*AG207),0)&gt;1,
1,
IFERROR(((U207+Y207)*AG207)/((AC207*AK207)*AG207),0)
)
)
)
))</f>
        <v/>
      </c>
      <c r="BF207" s="49">
        <f>IF(D207="","",IF(S207="S",
1,
IF(AC207=0,
1,
IF(
IFERROR(((U207+V207+Y207)*AG207)/((AC207*AK207)*AG207),0)&lt;0,
0,
IF(
IFERROR(((U207+V207+Y207)*AG207)/((AC207*AK207)*AG207),0)&gt;1,
1,
IFERROR(((U207+V207+Y207)*AG207)/((AC207*AK207)*AG207),0)
)
)
)
))</f>
        <v/>
      </c>
      <c r="BG207" s="50">
        <f>IF(D207="","",IF(S207="S",0,IF(AND(ISNUMBER(AC207),ISNUMBER(AM207)),IF(OR(AC207*AM207&lt;0,ISERR(AC207*AM207)),0,AC207*AM207),0)))</f>
        <v/>
      </c>
      <c r="BH207" s="50">
        <f>IF(D207="","",IF(BY207&gt;TODAY()-60,0,IF(Y207&gt;12,MAX(0,(U207+Y207)-BG207),MAX(0,U207-BG207))))</f>
        <v/>
      </c>
      <c r="BI207" s="51">
        <f>IF(D207="","",BH207*AG207)</f>
        <v/>
      </c>
      <c r="BJ207" s="51">
        <f>IF(D207="","",IF(OR(R207="A",R207="AA",R207="AAA"),BI207,0))</f>
        <v/>
      </c>
      <c r="BK207" s="51">
        <f>IF(D207="","",IF(R207="B",BI207,0))</f>
        <v/>
      </c>
      <c r="BL207" s="51">
        <f>IF(D207="","",IF(R207="C",BI207,0))</f>
        <v/>
      </c>
      <c r="BM207" s="51">
        <f>IF(D207="","",IFERROR(MAX(0,MIN(BI207/AP207,1)),0))</f>
        <v/>
      </c>
      <c r="BN207" s="52">
        <f>IF(D207="","",AB207*AG207)</f>
        <v/>
      </c>
      <c r="BO207" s="52">
        <f>IF(D207="","",(U207+V207+X207)*AG207)</f>
        <v/>
      </c>
      <c r="BP207" s="52">
        <f>IF(D207="","",(AB207*3)*AG207)</f>
        <v/>
      </c>
      <c r="BQ207" s="52">
        <f>IF(D207="","",IF(BO207-BP207&gt;0,0,BO207-BP207))</f>
        <v/>
      </c>
      <c r="BR207" s="52">
        <f>IF(D207="","",IF(BO207-BP207-BN207&gt;0,0,BO207-BP207-BN207))</f>
        <v/>
      </c>
      <c r="BS207" s="53">
        <f>IF(D207="","",IFERROR(AB207*AI207,0))</f>
        <v/>
      </c>
      <c r="BT207" s="53">
        <f>IF(D207="","",IFERROR(IF(X207&gt;12, AI207*(U207+V207+X207), AI207*(U207+V207)),0))</f>
        <v/>
      </c>
      <c r="BU207" s="53">
        <f>IF(D207="","",IFERROR(((AB207*3)*AI207),0))</f>
        <v/>
      </c>
      <c r="BV207" s="53">
        <f>IF(D207="","",IF(BT207-BU207&gt;0,0,BT207-BU207))</f>
        <v/>
      </c>
      <c r="BW207" s="53">
        <f>IF(D207="","",IF(BT207-BU207-BS207&gt;0,0,BT207-BU207-BS207))</f>
        <v/>
      </c>
      <c r="BX207" s="36">
        <f>IF(D207="","",IFERROR(VLOOKUP(D207,'produto-entrada-7'!A:M,3,0),"SEM PEDIDO"))</f>
        <v/>
      </c>
      <c r="BY207" s="36">
        <f>IF(D207="","",VLOOKUP(D207,'produto-estoque-total-7'!A:AB,25,0))</f>
        <v/>
      </c>
      <c r="BZ207" s="36">
        <f>IF(D207="","",IFERROR(VLOOKUP(D207,'produto-estoque-total-7'!A:AB,26,0)/100,0))</f>
        <v/>
      </c>
      <c r="CA207" s="36">
        <f>IF(D207="","",IFERROR(VLOOKUP(D207,'produto-estoque-total-7'!A:AB,27,0)/100,0))</f>
        <v/>
      </c>
      <c r="CB207" s="41">
        <f>IF(D207="","",V207*AF207)</f>
        <v/>
      </c>
      <c r="CC207" s="41">
        <f>IF(D207="","",V207*AI207)</f>
        <v/>
      </c>
      <c r="CD207" s="54">
        <f>IF(D207="","",VLOOKUP(D207,'produto-estoque-total-7'!A:AB,28,0))</f>
        <v/>
      </c>
    </row>
    <row r="208">
      <c r="A208" s="36">
        <f>IF(D208="","",VLOOKUP(D208,'produto-estoque-total-7'!A:AB,3,0))</f>
        <v/>
      </c>
      <c r="B208" s="1">
        <f>IF(D208="","",VLOOKUP(D208,'produto-estoque-total-7'!A:AB,12,0))</f>
        <v/>
      </c>
      <c r="C208" s="1">
        <f>IF(D208="","",VLOOKUP(D208,'produto-estoque-total-7'!A:AB,2,0))</f>
        <v/>
      </c>
      <c r="D208" s="37">
        <f>IFERROR(IF('produto-estoque-total-7'!A207="","",'produto-estoque-total-7'!A207),"")</f>
        <v/>
      </c>
      <c r="E208" s="1">
        <f>IF(D208="","",VLOOKUP(D208,'produto-estoque-total-7'!A:AB,4,0))</f>
        <v/>
      </c>
      <c r="F208" s="36">
        <f>IF(D208="","",VLOOKUP(D208,'produto-estoque-total-7'!A:AB,13,0))</f>
        <v/>
      </c>
      <c r="G208" s="1">
        <f>IF(F208="","",VLOOKUP(F208,'FORNECEDORES X COMPRADOR'!A:D,4,0))</f>
        <v/>
      </c>
      <c r="H208" s="1">
        <f>IF(F208="","",VLOOKUP(F208,'FORNECEDORES X COMPRADOR'!A:E,5,0))</f>
        <v/>
      </c>
      <c r="I208" s="36">
        <f>IF(D208="","",VLOOKUP(D208,'produto-estoque-total-7'!A:AB,15,0))</f>
        <v/>
      </c>
      <c r="J208" s="36">
        <f>IF(D208="","",VLOOKUP(D208,'produto-estoque-total-7'!A:AB,19,0))</f>
        <v/>
      </c>
      <c r="K208" s="1">
        <f>IF(D208="","",VLOOKUP(D208,'produto-estoque-total-7'!A:AB,20,0))</f>
        <v/>
      </c>
      <c r="L208" s="36">
        <f>IF(D208="","",VLOOKUP(D208,'produto-estoque-total-7'!A:AB,17,0))</f>
        <v/>
      </c>
      <c r="M208" s="1">
        <f>IF(D208="","",VLOOKUP(D208,'produto-estoque-total-7'!A:AB,18,0))</f>
        <v/>
      </c>
      <c r="N208" s="36">
        <f>IF(D208="","",VLOOKUP(D208,'produto-estoque-total-7'!A:AB,21,0))</f>
        <v/>
      </c>
      <c r="O208" s="1">
        <f>IF(D208="","",VLOOKUP(D208,'produto-estoque-total-7'!A:AB,22,0))</f>
        <v/>
      </c>
      <c r="P208" s="36">
        <f>IF(D208="","",VLOOKUP(D208,'produto-estoque-total-7'!A:AB,23,0))</f>
        <v/>
      </c>
      <c r="Q208" s="1">
        <f>IF(D208="","",VLOOKUP(D208,'produto-estoque-total-7'!A:AB,24,0))</f>
        <v/>
      </c>
      <c r="R208" s="38">
        <f>IFERROR(IF(D208="","",VLOOKUP(D208,'produto-venda-7'!B:N,13,0)),"C")</f>
        <v/>
      </c>
      <c r="S208" s="39">
        <f>IF(D208="","",VLOOKUP(D208,'produto-estoque-total-7'!A:AB,6,0))</f>
        <v/>
      </c>
      <c r="T208" s="39">
        <f>IF(D208="","",VLOOKUP(D208,'produto-estoque-total-7'!A:AB,5,0))</f>
        <v/>
      </c>
      <c r="U208" s="40">
        <f>IF(D208="","",VLOOKUP(D208,'produto-estoque-total-7'!A:AB,11,0))</f>
        <v/>
      </c>
      <c r="V208" s="41">
        <f>IF(D208="","",IFERROR(VLOOKUP(D208,'produto-entrada-7'!A:M,10,0),0))</f>
        <v/>
      </c>
      <c r="W208" s="42" t="n"/>
      <c r="X208" s="39">
        <f>IF(D208="","",VLOOKUP(D208,'produto-estoque-total-7'!A:AB,8,0))</f>
        <v/>
      </c>
      <c r="Y208" s="39">
        <f>IF(D208="","",VLOOKUP(D208,'produto-estoque-total-7'!A:AB,9,0))</f>
        <v/>
      </c>
      <c r="Z208" s="39">
        <f>IF(D208="","",VLOOKUP(D208,'produto-estoque-total-7'!A:AB,10,0))</f>
        <v/>
      </c>
      <c r="AA208" s="39">
        <f>IFERROR(IF(D208="","",VLOOKUP(D208,'produto-venda-7'!B:N,4,0)),0)</f>
        <v/>
      </c>
      <c r="AB208" s="39">
        <f>IFERROR(IF(D208="","",VLOOKUP(D208,'produto-venda-7'!B:N,5,0)),0)</f>
        <v/>
      </c>
      <c r="AC208" s="39">
        <f>IF(D208="","",IFERROR(AA208/90,0))</f>
        <v/>
      </c>
      <c r="AD208" s="36">
        <f>IF(D208="","",IFERROR(VLOOKUP(D208,'produto-entrada-7'!A:M,4,0),0))</f>
        <v/>
      </c>
      <c r="AE208" s="36">
        <f>IFERROR(IF(D208="","",VLOOKUP(D208,'produto-venda-7'!B:N,10,0)),0)</f>
        <v/>
      </c>
      <c r="AF208" s="36">
        <f>IF(D208="","",IFERROR(VLOOKUP(D208,'produto-entrada-7'!A:M,11,0),0))</f>
        <v/>
      </c>
      <c r="AG208" s="1">
        <f>IF(D208="","",IFERROR(VLOOKUP(D208,'produto-entrada-7'!A:M,12,0),0))</f>
        <v/>
      </c>
      <c r="AH208" s="1">
        <f>IF(D208="","",IFERROR(VLOOKUP(D208,'produto-entrada-7'!A:M,13,0),0))</f>
        <v/>
      </c>
      <c r="AI208" s="36">
        <f>IFERROR(IF(D208="","",VLOOKUP(D208,'produto-venda-7'!B:N,11,0)),0)</f>
        <v/>
      </c>
      <c r="AJ208" s="43">
        <f>IF(D208="","",IFERROR(AI208*AB208,0))</f>
        <v/>
      </c>
      <c r="AK208" s="44">
        <f>IFERROR(IF(D208="","",VLOOKUP(F208,'ANALISE FORNECEDOR'!$A:$I,8,0)),"")</f>
        <v/>
      </c>
      <c r="AL208" s="44">
        <f>IF(D208="","",AVERAGE(AM208,AK208))</f>
        <v/>
      </c>
      <c r="AM208" s="44">
        <f>IFERROR(IF(D208="","",VLOOKUP(F208,'ANALISE FORNECEDOR'!$A:$I,9,0)),"")</f>
        <v/>
      </c>
      <c r="AN208" s="45">
        <f>IF(D208="","",IF(Y208&gt;12,AI208*(U208+Y208),AI208*U208))</f>
        <v/>
      </c>
      <c r="AO208" s="45">
        <f>IF(D208="","",IF(Y208&gt;12,AI208*(U208+V208+Y208),AI208*(U208+V208)))</f>
        <v/>
      </c>
      <c r="AP208" s="46">
        <f>IF(D208="","",IF(Y208&gt;12,AG208*(U208+Y208),AG208*U208))</f>
        <v/>
      </c>
      <c r="AQ208" s="46">
        <f>IF(D208="","",IF(Y208&gt;12,AG208*(U208+V208+Y208),AG208*(U208+V208)))</f>
        <v/>
      </c>
      <c r="AR208" s="46">
        <f>IF(D208="","",IF(OR(R208="A",R208="AA",R208="AAA"),AP208,0))</f>
        <v/>
      </c>
      <c r="AS208" s="46">
        <f>IF(D208="","",IF(R208="B",AP208,0))</f>
        <v/>
      </c>
      <c r="AT208" s="46">
        <f>IF(D208="","",IF(R208="C",AP208,0))</f>
        <v/>
      </c>
      <c r="AU208" s="47">
        <f>IF(D208="","",IFERROR(AN208/AJ208,0))</f>
        <v/>
      </c>
      <c r="AV208" s="47">
        <f>IF(D208="","",IFERROR(((AO208)/AJ208),0))</f>
        <v/>
      </c>
      <c r="AW208" s="48">
        <f>IF(D208="","",IF(OR(S208="S",NOT(AND(ISNUMBER(AC208),ISNUMBER(AL208),AC208*AL208&gt;=0))),0,AC208*AL208))</f>
        <v/>
      </c>
      <c r="AX208" s="49">
        <f>IFERROR(IF(D208="","",AW208*AG208),0)</f>
        <v/>
      </c>
      <c r="AY208" s="48">
        <f>IF(D208="","",IF(OR(S208="S",NOT(AND(ISNUMBER(AC208),ISNUMBER(AK208),AC208*AK208&gt;=0))),0,AC208*AK208))</f>
        <v/>
      </c>
      <c r="AZ208" s="48">
        <f>IFERROR(IF(D208="","",IF(AY208=0,0,IF(((AY208)-(U208+Y208))&lt;0,0,(AY208)-U208))),0)</f>
        <v/>
      </c>
      <c r="BA208" s="49">
        <f>IF(D208="","",AZ208*AG208)</f>
        <v/>
      </c>
      <c r="BB208" s="49">
        <f>IF(D208="","",IF(OR(R208="A",R208="AA",R208="AAA"),BA208,0))</f>
        <v/>
      </c>
      <c r="BC208" s="49">
        <f>IF(D208="","",IF(R208="B",BA208,0))</f>
        <v/>
      </c>
      <c r="BD208" s="49">
        <f>IF(D208="","",IF(R208="B",BA208,0))</f>
        <v/>
      </c>
      <c r="BE208" s="49">
        <f>IF(D208="","",IF(S208="S",
1,
IF(AC208=0,
1,
IF(
IFERROR(((U208+Y208)*AG208)/((AC208*AK208)*AG208),0)&lt;0,
0,
IF(
IFERROR(((U208+Y208)*AG208)/((AC208*AK208)*AG208),0)&gt;1,
1,
IFERROR(((U208+Y208)*AG208)/((AC208*AK208)*AG208),0)
)
)
)
))</f>
        <v/>
      </c>
      <c r="BF208" s="49">
        <f>IF(D208="","",IF(S208="S",
1,
IF(AC208=0,
1,
IF(
IFERROR(((U208+V208+Y208)*AG208)/((AC208*AK208)*AG208),0)&lt;0,
0,
IF(
IFERROR(((U208+V208+Y208)*AG208)/((AC208*AK208)*AG208),0)&gt;1,
1,
IFERROR(((U208+V208+Y208)*AG208)/((AC208*AK208)*AG208),0)
)
)
)
))</f>
        <v/>
      </c>
      <c r="BG208" s="50">
        <f>IF(D208="","",IF(S208="S",0,IF(AND(ISNUMBER(AC208),ISNUMBER(AM208)),IF(OR(AC208*AM208&lt;0,ISERR(AC208*AM208)),0,AC208*AM208),0)))</f>
        <v/>
      </c>
      <c r="BH208" s="50">
        <f>IF(D208="","",IF(BY208&gt;TODAY()-60,0,IF(Y208&gt;12,MAX(0,(U208+Y208)-BG208),MAX(0,U208-BG208))))</f>
        <v/>
      </c>
      <c r="BI208" s="51">
        <f>IF(D208="","",BH208*AG208)</f>
        <v/>
      </c>
      <c r="BJ208" s="51">
        <f>IF(D208="","",IF(OR(R208="A",R208="AA",R208="AAA"),BI208,0))</f>
        <v/>
      </c>
      <c r="BK208" s="51">
        <f>IF(D208="","",IF(R208="B",BI208,0))</f>
        <v/>
      </c>
      <c r="BL208" s="51">
        <f>IF(D208="","",IF(R208="C",BI208,0))</f>
        <v/>
      </c>
      <c r="BM208" s="51">
        <f>IF(D208="","",IFERROR(MAX(0,MIN(BI208/AP208,1)),0))</f>
        <v/>
      </c>
      <c r="BN208" s="52">
        <f>IF(D208="","",AB208*AG208)</f>
        <v/>
      </c>
      <c r="BO208" s="52">
        <f>IF(D208="","",(U208+V208+X208)*AG208)</f>
        <v/>
      </c>
      <c r="BP208" s="52">
        <f>IF(D208="","",(AB208*3)*AG208)</f>
        <v/>
      </c>
      <c r="BQ208" s="52">
        <f>IF(D208="","",IF(BO208-BP208&gt;0,0,BO208-BP208))</f>
        <v/>
      </c>
      <c r="BR208" s="52">
        <f>IF(D208="","",IF(BO208-BP208-BN208&gt;0,0,BO208-BP208-BN208))</f>
        <v/>
      </c>
      <c r="BS208" s="53">
        <f>IF(D208="","",IFERROR(AB208*AI208,0))</f>
        <v/>
      </c>
      <c r="BT208" s="53">
        <f>IF(D208="","",IFERROR(IF(X208&gt;12, AI208*(U208+V208+X208), AI208*(U208+V208)),0))</f>
        <v/>
      </c>
      <c r="BU208" s="53">
        <f>IF(D208="","",IFERROR(((AB208*3)*AI208),0))</f>
        <v/>
      </c>
      <c r="BV208" s="53">
        <f>IF(D208="","",IF(BT208-BU208&gt;0,0,BT208-BU208))</f>
        <v/>
      </c>
      <c r="BW208" s="53">
        <f>IF(D208="","",IF(BT208-BU208-BS208&gt;0,0,BT208-BU208-BS208))</f>
        <v/>
      </c>
      <c r="BX208" s="36">
        <f>IF(D208="","",IFERROR(VLOOKUP(D208,'produto-entrada-7'!A:M,3,0),"SEM PEDIDO"))</f>
        <v/>
      </c>
      <c r="BY208" s="36">
        <f>IF(D208="","",VLOOKUP(D208,'produto-estoque-total-7'!A:AB,25,0))</f>
        <v/>
      </c>
      <c r="BZ208" s="36">
        <f>IF(D208="","",IFERROR(VLOOKUP(D208,'produto-estoque-total-7'!A:AB,26,0)/100,0))</f>
        <v/>
      </c>
      <c r="CA208" s="36">
        <f>IF(D208="","",IFERROR(VLOOKUP(D208,'produto-estoque-total-7'!A:AB,27,0)/100,0))</f>
        <v/>
      </c>
      <c r="CB208" s="41">
        <f>IF(D208="","",V208*AF208)</f>
        <v/>
      </c>
      <c r="CC208" s="41">
        <f>IF(D208="","",V208*AI208)</f>
        <v/>
      </c>
      <c r="CD208" s="54">
        <f>IF(D208="","",VLOOKUP(D208,'produto-estoque-total-7'!A:AB,28,0))</f>
        <v/>
      </c>
    </row>
    <row r="209">
      <c r="A209" s="36">
        <f>IF(D209="","",VLOOKUP(D209,'produto-estoque-total-7'!A:AB,3,0))</f>
        <v/>
      </c>
      <c r="B209" s="1">
        <f>IF(D209="","",VLOOKUP(D209,'produto-estoque-total-7'!A:AB,12,0))</f>
        <v/>
      </c>
      <c r="C209" s="1">
        <f>IF(D209="","",VLOOKUP(D209,'produto-estoque-total-7'!A:AB,2,0))</f>
        <v/>
      </c>
      <c r="D209" s="37">
        <f>IFERROR(IF('produto-estoque-total-7'!A208="","",'produto-estoque-total-7'!A208),"")</f>
        <v/>
      </c>
      <c r="E209" s="1">
        <f>IF(D209="","",VLOOKUP(D209,'produto-estoque-total-7'!A:AB,4,0))</f>
        <v/>
      </c>
      <c r="F209" s="36">
        <f>IF(D209="","",VLOOKUP(D209,'produto-estoque-total-7'!A:AB,13,0))</f>
        <v/>
      </c>
      <c r="G209" s="1">
        <f>IF(F209="","",VLOOKUP(F209,'FORNECEDORES X COMPRADOR'!A:D,4,0))</f>
        <v/>
      </c>
      <c r="H209" s="1">
        <f>IF(F209="","",VLOOKUP(F209,'FORNECEDORES X COMPRADOR'!A:E,5,0))</f>
        <v/>
      </c>
      <c r="I209" s="36">
        <f>IF(D209="","",VLOOKUP(D209,'produto-estoque-total-7'!A:AB,15,0))</f>
        <v/>
      </c>
      <c r="J209" s="36">
        <f>IF(D209="","",VLOOKUP(D209,'produto-estoque-total-7'!A:AB,19,0))</f>
        <v/>
      </c>
      <c r="K209" s="1">
        <f>IF(D209="","",VLOOKUP(D209,'produto-estoque-total-7'!A:AB,20,0))</f>
        <v/>
      </c>
      <c r="L209" s="36">
        <f>IF(D209="","",VLOOKUP(D209,'produto-estoque-total-7'!A:AB,17,0))</f>
        <v/>
      </c>
      <c r="M209" s="1">
        <f>IF(D209="","",VLOOKUP(D209,'produto-estoque-total-7'!A:AB,18,0))</f>
        <v/>
      </c>
      <c r="N209" s="36">
        <f>IF(D209="","",VLOOKUP(D209,'produto-estoque-total-7'!A:AB,21,0))</f>
        <v/>
      </c>
      <c r="O209" s="1">
        <f>IF(D209="","",VLOOKUP(D209,'produto-estoque-total-7'!A:AB,22,0))</f>
        <v/>
      </c>
      <c r="P209" s="36">
        <f>IF(D209="","",VLOOKUP(D209,'produto-estoque-total-7'!A:AB,23,0))</f>
        <v/>
      </c>
      <c r="Q209" s="1">
        <f>IF(D209="","",VLOOKUP(D209,'produto-estoque-total-7'!A:AB,24,0))</f>
        <v/>
      </c>
      <c r="R209" s="38">
        <f>IFERROR(IF(D209="","",VLOOKUP(D209,'produto-venda-7'!B:N,13,0)),"C")</f>
        <v/>
      </c>
      <c r="S209" s="39">
        <f>IF(D209="","",VLOOKUP(D209,'produto-estoque-total-7'!A:AB,6,0))</f>
        <v/>
      </c>
      <c r="T209" s="39">
        <f>IF(D209="","",VLOOKUP(D209,'produto-estoque-total-7'!A:AB,5,0))</f>
        <v/>
      </c>
      <c r="U209" s="40">
        <f>IF(D209="","",VLOOKUP(D209,'produto-estoque-total-7'!A:AB,11,0))</f>
        <v/>
      </c>
      <c r="V209" s="41">
        <f>IF(D209="","",IFERROR(VLOOKUP(D209,'produto-entrada-7'!A:M,10,0),0))</f>
        <v/>
      </c>
      <c r="W209" s="42" t="n"/>
      <c r="X209" s="39">
        <f>IF(D209="","",VLOOKUP(D209,'produto-estoque-total-7'!A:AB,8,0))</f>
        <v/>
      </c>
      <c r="Y209" s="39">
        <f>IF(D209="","",VLOOKUP(D209,'produto-estoque-total-7'!A:AB,9,0))</f>
        <v/>
      </c>
      <c r="Z209" s="39">
        <f>IF(D209="","",VLOOKUP(D209,'produto-estoque-total-7'!A:AB,10,0))</f>
        <v/>
      </c>
      <c r="AA209" s="39">
        <f>IFERROR(IF(D209="","",VLOOKUP(D209,'produto-venda-7'!B:N,4,0)),0)</f>
        <v/>
      </c>
      <c r="AB209" s="39">
        <f>IFERROR(IF(D209="","",VLOOKUP(D209,'produto-venda-7'!B:N,5,0)),0)</f>
        <v/>
      </c>
      <c r="AC209" s="39">
        <f>IF(D209="","",IFERROR(AA209/90,0))</f>
        <v/>
      </c>
      <c r="AD209" s="36">
        <f>IF(D209="","",IFERROR(VLOOKUP(D209,'produto-entrada-7'!A:M,4,0),0))</f>
        <v/>
      </c>
      <c r="AE209" s="36">
        <f>IFERROR(IF(D209="","",VLOOKUP(D209,'produto-venda-7'!B:N,10,0)),0)</f>
        <v/>
      </c>
      <c r="AF209" s="36">
        <f>IF(D209="","",IFERROR(VLOOKUP(D209,'produto-entrada-7'!A:M,11,0),0))</f>
        <v/>
      </c>
      <c r="AG209" s="1">
        <f>IF(D209="","",IFERROR(VLOOKUP(D209,'produto-entrada-7'!A:M,12,0),0))</f>
        <v/>
      </c>
      <c r="AH209" s="1">
        <f>IF(D209="","",IFERROR(VLOOKUP(D209,'produto-entrada-7'!A:M,13,0),0))</f>
        <v/>
      </c>
      <c r="AI209" s="36">
        <f>IFERROR(IF(D209="","",VLOOKUP(D209,'produto-venda-7'!B:N,11,0)),0)</f>
        <v/>
      </c>
      <c r="AJ209" s="43">
        <f>IF(D209="","",IFERROR(AI209*AB209,0))</f>
        <v/>
      </c>
      <c r="AK209" s="44">
        <f>IFERROR(IF(D209="","",VLOOKUP(F209,'ANALISE FORNECEDOR'!$A:$I,8,0)),"")</f>
        <v/>
      </c>
      <c r="AL209" s="44">
        <f>IF(D209="","",AVERAGE(AM209,AK209))</f>
        <v/>
      </c>
      <c r="AM209" s="44">
        <f>IFERROR(IF(D209="","",VLOOKUP(F209,'ANALISE FORNECEDOR'!$A:$I,9,0)),"")</f>
        <v/>
      </c>
      <c r="AN209" s="45">
        <f>IF(D209="","",IF(Y209&gt;12,AI209*(U209+Y209),AI209*U209))</f>
        <v/>
      </c>
      <c r="AO209" s="45">
        <f>IF(D209="","",IF(Y209&gt;12,AI209*(U209+V209+Y209),AI209*(U209+V209)))</f>
        <v/>
      </c>
      <c r="AP209" s="46">
        <f>IF(D209="","",IF(Y209&gt;12,AG209*(U209+Y209),AG209*U209))</f>
        <v/>
      </c>
      <c r="AQ209" s="46">
        <f>IF(D209="","",IF(Y209&gt;12,AG209*(U209+V209+Y209),AG209*(U209+V209)))</f>
        <v/>
      </c>
      <c r="AR209" s="46">
        <f>IF(D209="","",IF(OR(R209="A",R209="AA",R209="AAA"),AP209,0))</f>
        <v/>
      </c>
      <c r="AS209" s="46">
        <f>IF(D209="","",IF(R209="B",AP209,0))</f>
        <v/>
      </c>
      <c r="AT209" s="46">
        <f>IF(D209="","",IF(R209="C",AP209,0))</f>
        <v/>
      </c>
      <c r="AU209" s="47">
        <f>IF(D209="","",IFERROR(AN209/AJ209,0))</f>
        <v/>
      </c>
      <c r="AV209" s="47">
        <f>IF(D209="","",IFERROR(((AO209)/AJ209),0))</f>
        <v/>
      </c>
      <c r="AW209" s="48">
        <f>IF(D209="","",IF(OR(S209="S",NOT(AND(ISNUMBER(AC209),ISNUMBER(AL209),AC209*AL209&gt;=0))),0,AC209*AL209))</f>
        <v/>
      </c>
      <c r="AX209" s="49">
        <f>IFERROR(IF(D209="","",AW209*AG209),0)</f>
        <v/>
      </c>
      <c r="AY209" s="48">
        <f>IF(D209="","",IF(OR(S209="S",NOT(AND(ISNUMBER(AC209),ISNUMBER(AK209),AC209*AK209&gt;=0))),0,AC209*AK209))</f>
        <v/>
      </c>
      <c r="AZ209" s="48">
        <f>IFERROR(IF(D209="","",IF(AY209=0,0,IF(((AY209)-(U209+Y209))&lt;0,0,(AY209)-U209))),0)</f>
        <v/>
      </c>
      <c r="BA209" s="49">
        <f>IF(D209="","",AZ209*AG209)</f>
        <v/>
      </c>
      <c r="BB209" s="49">
        <f>IF(D209="","",IF(OR(R209="A",R209="AA",R209="AAA"),BA209,0))</f>
        <v/>
      </c>
      <c r="BC209" s="49">
        <f>IF(D209="","",IF(R209="B",BA209,0))</f>
        <v/>
      </c>
      <c r="BD209" s="49">
        <f>IF(D209="","",IF(R209="B",BA209,0))</f>
        <v/>
      </c>
      <c r="BE209" s="49">
        <f>IF(D209="","",IF(S209="S",
1,
IF(AC209=0,
1,
IF(
IFERROR(((U209+Y209)*AG209)/((AC209*AK209)*AG209),0)&lt;0,
0,
IF(
IFERROR(((U209+Y209)*AG209)/((AC209*AK209)*AG209),0)&gt;1,
1,
IFERROR(((U209+Y209)*AG209)/((AC209*AK209)*AG209),0)
)
)
)
))</f>
        <v/>
      </c>
      <c r="BF209" s="49">
        <f>IF(D209="","",IF(S209="S",
1,
IF(AC209=0,
1,
IF(
IFERROR(((U209+V209+Y209)*AG209)/((AC209*AK209)*AG209),0)&lt;0,
0,
IF(
IFERROR(((U209+V209+Y209)*AG209)/((AC209*AK209)*AG209),0)&gt;1,
1,
IFERROR(((U209+V209+Y209)*AG209)/((AC209*AK209)*AG209),0)
)
)
)
))</f>
        <v/>
      </c>
      <c r="BG209" s="50">
        <f>IF(D209="","",IF(S209="S",0,IF(AND(ISNUMBER(AC209),ISNUMBER(AM209)),IF(OR(AC209*AM209&lt;0,ISERR(AC209*AM209)),0,AC209*AM209),0)))</f>
        <v/>
      </c>
      <c r="BH209" s="50">
        <f>IF(D209="","",IF(BY209&gt;TODAY()-60,0,IF(Y209&gt;12,MAX(0,(U209+Y209)-BG209),MAX(0,U209-BG209))))</f>
        <v/>
      </c>
      <c r="BI209" s="51">
        <f>IF(D209="","",BH209*AG209)</f>
        <v/>
      </c>
      <c r="BJ209" s="51">
        <f>IF(D209="","",IF(OR(R209="A",R209="AA",R209="AAA"),BI209,0))</f>
        <v/>
      </c>
      <c r="BK209" s="51">
        <f>IF(D209="","",IF(R209="B",BI209,0))</f>
        <v/>
      </c>
      <c r="BL209" s="51">
        <f>IF(D209="","",IF(R209="C",BI209,0))</f>
        <v/>
      </c>
      <c r="BM209" s="51">
        <f>IF(D209="","",IFERROR(MAX(0,MIN(BI209/AP209,1)),0))</f>
        <v/>
      </c>
      <c r="BN209" s="52">
        <f>IF(D209="","",AB209*AG209)</f>
        <v/>
      </c>
      <c r="BO209" s="52">
        <f>IF(D209="","",(U209+V209+X209)*AG209)</f>
        <v/>
      </c>
      <c r="BP209" s="52">
        <f>IF(D209="","",(AB209*3)*AG209)</f>
        <v/>
      </c>
      <c r="BQ209" s="52">
        <f>IF(D209="","",IF(BO209-BP209&gt;0,0,BO209-BP209))</f>
        <v/>
      </c>
      <c r="BR209" s="52">
        <f>IF(D209="","",IF(BO209-BP209-BN209&gt;0,0,BO209-BP209-BN209))</f>
        <v/>
      </c>
      <c r="BS209" s="53">
        <f>IF(D209="","",IFERROR(AB209*AI209,0))</f>
        <v/>
      </c>
      <c r="BT209" s="53">
        <f>IF(D209="","",IFERROR(IF(X209&gt;12, AI209*(U209+V209+X209), AI209*(U209+V209)),0))</f>
        <v/>
      </c>
      <c r="BU209" s="53">
        <f>IF(D209="","",IFERROR(((AB209*3)*AI209),0))</f>
        <v/>
      </c>
      <c r="BV209" s="53">
        <f>IF(D209="","",IF(BT209-BU209&gt;0,0,BT209-BU209))</f>
        <v/>
      </c>
      <c r="BW209" s="53">
        <f>IF(D209="","",IF(BT209-BU209-BS209&gt;0,0,BT209-BU209-BS209))</f>
        <v/>
      </c>
      <c r="BX209" s="36">
        <f>IF(D209="","",IFERROR(VLOOKUP(D209,'produto-entrada-7'!A:M,3,0),"SEM PEDIDO"))</f>
        <v/>
      </c>
      <c r="BY209" s="36">
        <f>IF(D209="","",VLOOKUP(D209,'produto-estoque-total-7'!A:AB,25,0))</f>
        <v/>
      </c>
      <c r="BZ209" s="36">
        <f>IF(D209="","",IFERROR(VLOOKUP(D209,'produto-estoque-total-7'!A:AB,26,0)/100,0))</f>
        <v/>
      </c>
      <c r="CA209" s="36">
        <f>IF(D209="","",IFERROR(VLOOKUP(D209,'produto-estoque-total-7'!A:AB,27,0)/100,0))</f>
        <v/>
      </c>
      <c r="CB209" s="41">
        <f>IF(D209="","",V209*AF209)</f>
        <v/>
      </c>
      <c r="CC209" s="41">
        <f>IF(D209="","",V209*AI209)</f>
        <v/>
      </c>
      <c r="CD209" s="54">
        <f>IF(D209="","",VLOOKUP(D209,'produto-estoque-total-7'!A:AB,28,0))</f>
        <v/>
      </c>
    </row>
    <row r="210">
      <c r="A210" s="36">
        <f>IF(D210="","",VLOOKUP(D210,'produto-estoque-total-7'!A:AB,3,0))</f>
        <v/>
      </c>
      <c r="B210" s="1">
        <f>IF(D210="","",VLOOKUP(D210,'produto-estoque-total-7'!A:AB,12,0))</f>
        <v/>
      </c>
      <c r="C210" s="1">
        <f>IF(D210="","",VLOOKUP(D210,'produto-estoque-total-7'!A:AB,2,0))</f>
        <v/>
      </c>
      <c r="D210" s="37">
        <f>IFERROR(IF('produto-estoque-total-7'!A209="","",'produto-estoque-total-7'!A209),"")</f>
        <v/>
      </c>
      <c r="E210" s="1">
        <f>IF(D210="","",VLOOKUP(D210,'produto-estoque-total-7'!A:AB,4,0))</f>
        <v/>
      </c>
      <c r="F210" s="36">
        <f>IF(D210="","",VLOOKUP(D210,'produto-estoque-total-7'!A:AB,13,0))</f>
        <v/>
      </c>
      <c r="G210" s="1">
        <f>IF(F210="","",VLOOKUP(F210,'FORNECEDORES X COMPRADOR'!A:D,4,0))</f>
        <v/>
      </c>
      <c r="H210" s="1">
        <f>IF(F210="","",VLOOKUP(F210,'FORNECEDORES X COMPRADOR'!A:E,5,0))</f>
        <v/>
      </c>
      <c r="I210" s="36">
        <f>IF(D210="","",VLOOKUP(D210,'produto-estoque-total-7'!A:AB,15,0))</f>
        <v/>
      </c>
      <c r="J210" s="36">
        <f>IF(D210="","",VLOOKUP(D210,'produto-estoque-total-7'!A:AB,19,0))</f>
        <v/>
      </c>
      <c r="K210" s="1">
        <f>IF(D210="","",VLOOKUP(D210,'produto-estoque-total-7'!A:AB,20,0))</f>
        <v/>
      </c>
      <c r="L210" s="36">
        <f>IF(D210="","",VLOOKUP(D210,'produto-estoque-total-7'!A:AB,17,0))</f>
        <v/>
      </c>
      <c r="M210" s="1">
        <f>IF(D210="","",VLOOKUP(D210,'produto-estoque-total-7'!A:AB,18,0))</f>
        <v/>
      </c>
      <c r="N210" s="36">
        <f>IF(D210="","",VLOOKUP(D210,'produto-estoque-total-7'!A:AB,21,0))</f>
        <v/>
      </c>
      <c r="O210" s="1">
        <f>IF(D210="","",VLOOKUP(D210,'produto-estoque-total-7'!A:AB,22,0))</f>
        <v/>
      </c>
      <c r="P210" s="36">
        <f>IF(D210="","",VLOOKUP(D210,'produto-estoque-total-7'!A:AB,23,0))</f>
        <v/>
      </c>
      <c r="Q210" s="1">
        <f>IF(D210="","",VLOOKUP(D210,'produto-estoque-total-7'!A:AB,24,0))</f>
        <v/>
      </c>
      <c r="R210" s="38">
        <f>IFERROR(IF(D210="","",VLOOKUP(D210,'produto-venda-7'!B:N,13,0)),"C")</f>
        <v/>
      </c>
      <c r="S210" s="39">
        <f>IF(D210="","",VLOOKUP(D210,'produto-estoque-total-7'!A:AB,6,0))</f>
        <v/>
      </c>
      <c r="T210" s="39">
        <f>IF(D210="","",VLOOKUP(D210,'produto-estoque-total-7'!A:AB,5,0))</f>
        <v/>
      </c>
      <c r="U210" s="40">
        <f>IF(D210="","",VLOOKUP(D210,'produto-estoque-total-7'!A:AB,11,0))</f>
        <v/>
      </c>
      <c r="V210" s="41">
        <f>IF(D210="","",IFERROR(VLOOKUP(D210,'produto-entrada-7'!A:M,10,0),0))</f>
        <v/>
      </c>
      <c r="W210" s="42" t="n"/>
      <c r="X210" s="39">
        <f>IF(D210="","",VLOOKUP(D210,'produto-estoque-total-7'!A:AB,8,0))</f>
        <v/>
      </c>
      <c r="Y210" s="39">
        <f>IF(D210="","",VLOOKUP(D210,'produto-estoque-total-7'!A:AB,9,0))</f>
        <v/>
      </c>
      <c r="Z210" s="39">
        <f>IF(D210="","",VLOOKUP(D210,'produto-estoque-total-7'!A:AB,10,0))</f>
        <v/>
      </c>
      <c r="AA210" s="39">
        <f>IFERROR(IF(D210="","",VLOOKUP(D210,'produto-venda-7'!B:N,4,0)),0)</f>
        <v/>
      </c>
      <c r="AB210" s="39">
        <f>IFERROR(IF(D210="","",VLOOKUP(D210,'produto-venda-7'!B:N,5,0)),0)</f>
        <v/>
      </c>
      <c r="AC210" s="39">
        <f>IF(D210="","",IFERROR(AA210/90,0))</f>
        <v/>
      </c>
      <c r="AD210" s="36">
        <f>IF(D210="","",IFERROR(VLOOKUP(D210,'produto-entrada-7'!A:M,4,0),0))</f>
        <v/>
      </c>
      <c r="AE210" s="36">
        <f>IFERROR(IF(D210="","",VLOOKUP(D210,'produto-venda-7'!B:N,10,0)),0)</f>
        <v/>
      </c>
      <c r="AF210" s="36">
        <f>IF(D210="","",IFERROR(VLOOKUP(D210,'produto-entrada-7'!A:M,11,0),0))</f>
        <v/>
      </c>
      <c r="AG210" s="1">
        <f>IF(D210="","",IFERROR(VLOOKUP(D210,'produto-entrada-7'!A:M,12,0),0))</f>
        <v/>
      </c>
      <c r="AH210" s="1">
        <f>IF(D210="","",IFERROR(VLOOKUP(D210,'produto-entrada-7'!A:M,13,0),0))</f>
        <v/>
      </c>
      <c r="AI210" s="36">
        <f>IFERROR(IF(D210="","",VLOOKUP(D210,'produto-venda-7'!B:N,11,0)),0)</f>
        <v/>
      </c>
      <c r="AJ210" s="43">
        <f>IF(D210="","",IFERROR(AI210*AB210,0))</f>
        <v/>
      </c>
      <c r="AK210" s="44">
        <f>IFERROR(IF(D210="","",VLOOKUP(F210,'ANALISE FORNECEDOR'!$A:$I,8,0)),"")</f>
        <v/>
      </c>
      <c r="AL210" s="44">
        <f>IF(D210="","",AVERAGE(AM210,AK210))</f>
        <v/>
      </c>
      <c r="AM210" s="44">
        <f>IFERROR(IF(D210="","",VLOOKUP(F210,'ANALISE FORNECEDOR'!$A:$I,9,0)),"")</f>
        <v/>
      </c>
      <c r="AN210" s="45">
        <f>IF(D210="","",IF(Y210&gt;12,AI210*(U210+Y210),AI210*U210))</f>
        <v/>
      </c>
      <c r="AO210" s="45">
        <f>IF(D210="","",IF(Y210&gt;12,AI210*(U210+V210+Y210),AI210*(U210+V210)))</f>
        <v/>
      </c>
      <c r="AP210" s="46">
        <f>IF(D210="","",IF(Y210&gt;12,AG210*(U210+Y210),AG210*U210))</f>
        <v/>
      </c>
      <c r="AQ210" s="46">
        <f>IF(D210="","",IF(Y210&gt;12,AG210*(U210+V210+Y210),AG210*(U210+V210)))</f>
        <v/>
      </c>
      <c r="AR210" s="46">
        <f>IF(D210="","",IF(OR(R210="A",R210="AA",R210="AAA"),AP210,0))</f>
        <v/>
      </c>
      <c r="AS210" s="46">
        <f>IF(D210="","",IF(R210="B",AP210,0))</f>
        <v/>
      </c>
      <c r="AT210" s="46">
        <f>IF(D210="","",IF(R210="C",AP210,0))</f>
        <v/>
      </c>
      <c r="AU210" s="47">
        <f>IF(D210="","",IFERROR(AN210/AJ210,0))</f>
        <v/>
      </c>
      <c r="AV210" s="47">
        <f>IF(D210="","",IFERROR(((AO210)/AJ210),0))</f>
        <v/>
      </c>
      <c r="AW210" s="48">
        <f>IF(D210="","",IF(OR(S210="S",NOT(AND(ISNUMBER(AC210),ISNUMBER(AL210),AC210*AL210&gt;=0))),0,AC210*AL210))</f>
        <v/>
      </c>
      <c r="AX210" s="49">
        <f>IFERROR(IF(D210="","",AW210*AG210),0)</f>
        <v/>
      </c>
      <c r="AY210" s="48">
        <f>IF(D210="","",IF(OR(S210="S",NOT(AND(ISNUMBER(AC210),ISNUMBER(AK210),AC210*AK210&gt;=0))),0,AC210*AK210))</f>
        <v/>
      </c>
      <c r="AZ210" s="48">
        <f>IFERROR(IF(D210="","",IF(AY210=0,0,IF(((AY210)-(U210+Y210))&lt;0,0,(AY210)-U210))),0)</f>
        <v/>
      </c>
      <c r="BA210" s="49">
        <f>IF(D210="","",AZ210*AG210)</f>
        <v/>
      </c>
      <c r="BB210" s="49">
        <f>IF(D210="","",IF(OR(R210="A",R210="AA",R210="AAA"),BA210,0))</f>
        <v/>
      </c>
      <c r="BC210" s="49">
        <f>IF(D210="","",IF(R210="B",BA210,0))</f>
        <v/>
      </c>
      <c r="BD210" s="49">
        <f>IF(D210="","",IF(R210="B",BA210,0))</f>
        <v/>
      </c>
      <c r="BE210" s="49">
        <f>IF(D210="","",IF(S210="S",
1,
IF(AC210=0,
1,
IF(
IFERROR(((U210+Y210)*AG210)/((AC210*AK210)*AG210),0)&lt;0,
0,
IF(
IFERROR(((U210+Y210)*AG210)/((AC210*AK210)*AG210),0)&gt;1,
1,
IFERROR(((U210+Y210)*AG210)/((AC210*AK210)*AG210),0)
)
)
)
))</f>
        <v/>
      </c>
      <c r="BF210" s="49">
        <f>IF(D210="","",IF(S210="S",
1,
IF(AC210=0,
1,
IF(
IFERROR(((U210+V210+Y210)*AG210)/((AC210*AK210)*AG210),0)&lt;0,
0,
IF(
IFERROR(((U210+V210+Y210)*AG210)/((AC210*AK210)*AG210),0)&gt;1,
1,
IFERROR(((U210+V210+Y210)*AG210)/((AC210*AK210)*AG210),0)
)
)
)
))</f>
        <v/>
      </c>
      <c r="BG210" s="50">
        <f>IF(D210="","",IF(S210="S",0,IF(AND(ISNUMBER(AC210),ISNUMBER(AM210)),IF(OR(AC210*AM210&lt;0,ISERR(AC210*AM210)),0,AC210*AM210),0)))</f>
        <v/>
      </c>
      <c r="BH210" s="50">
        <f>IF(D210="","",IF(BY210&gt;TODAY()-60,0,IF(Y210&gt;12,MAX(0,(U210+Y210)-BG210),MAX(0,U210-BG210))))</f>
        <v/>
      </c>
      <c r="BI210" s="51">
        <f>IF(D210="","",BH210*AG210)</f>
        <v/>
      </c>
      <c r="BJ210" s="51">
        <f>IF(D210="","",IF(OR(R210="A",R210="AA",R210="AAA"),BI210,0))</f>
        <v/>
      </c>
      <c r="BK210" s="51">
        <f>IF(D210="","",IF(R210="B",BI210,0))</f>
        <v/>
      </c>
      <c r="BL210" s="51">
        <f>IF(D210="","",IF(R210="C",BI210,0))</f>
        <v/>
      </c>
      <c r="BM210" s="51">
        <f>IF(D210="","",IFERROR(MAX(0,MIN(BI210/AP210,1)),0))</f>
        <v/>
      </c>
      <c r="BN210" s="52">
        <f>IF(D210="","",AB210*AG210)</f>
        <v/>
      </c>
      <c r="BO210" s="52">
        <f>IF(D210="","",(U210+V210+X210)*AG210)</f>
        <v/>
      </c>
      <c r="BP210" s="52">
        <f>IF(D210="","",(AB210*3)*AG210)</f>
        <v/>
      </c>
      <c r="BQ210" s="52">
        <f>IF(D210="","",IF(BO210-BP210&gt;0,0,BO210-BP210))</f>
        <v/>
      </c>
      <c r="BR210" s="52">
        <f>IF(D210="","",IF(BO210-BP210-BN210&gt;0,0,BO210-BP210-BN210))</f>
        <v/>
      </c>
      <c r="BS210" s="53">
        <f>IF(D210="","",IFERROR(AB210*AI210,0))</f>
        <v/>
      </c>
      <c r="BT210" s="53">
        <f>IF(D210="","",IFERROR(IF(X210&gt;12, AI210*(U210+V210+X210), AI210*(U210+V210)),0))</f>
        <v/>
      </c>
      <c r="BU210" s="53">
        <f>IF(D210="","",IFERROR(((AB210*3)*AI210),0))</f>
        <v/>
      </c>
      <c r="BV210" s="53">
        <f>IF(D210="","",IF(BT210-BU210&gt;0,0,BT210-BU210))</f>
        <v/>
      </c>
      <c r="BW210" s="53">
        <f>IF(D210="","",IF(BT210-BU210-BS210&gt;0,0,BT210-BU210-BS210))</f>
        <v/>
      </c>
      <c r="BX210" s="36">
        <f>IF(D210="","",IFERROR(VLOOKUP(D210,'produto-entrada-7'!A:M,3,0),"SEM PEDIDO"))</f>
        <v/>
      </c>
      <c r="BY210" s="36">
        <f>IF(D210="","",VLOOKUP(D210,'produto-estoque-total-7'!A:AB,25,0))</f>
        <v/>
      </c>
      <c r="BZ210" s="36">
        <f>IF(D210="","",IFERROR(VLOOKUP(D210,'produto-estoque-total-7'!A:AB,26,0)/100,0))</f>
        <v/>
      </c>
      <c r="CA210" s="36">
        <f>IF(D210="","",IFERROR(VLOOKUP(D210,'produto-estoque-total-7'!A:AB,27,0)/100,0))</f>
        <v/>
      </c>
      <c r="CB210" s="41">
        <f>IF(D210="","",V210*AF210)</f>
        <v/>
      </c>
      <c r="CC210" s="41">
        <f>IF(D210="","",V210*AI210)</f>
        <v/>
      </c>
      <c r="CD210" s="54">
        <f>IF(D210="","",VLOOKUP(D210,'produto-estoque-total-7'!A:AB,28,0))</f>
        <v/>
      </c>
    </row>
    <row r="211">
      <c r="A211" s="36">
        <f>IF(D211="","",VLOOKUP(D211,'produto-estoque-total-7'!A:AB,3,0))</f>
        <v/>
      </c>
      <c r="B211" s="1">
        <f>IF(D211="","",VLOOKUP(D211,'produto-estoque-total-7'!A:AB,12,0))</f>
        <v/>
      </c>
      <c r="C211" s="1">
        <f>IF(D211="","",VLOOKUP(D211,'produto-estoque-total-7'!A:AB,2,0))</f>
        <v/>
      </c>
      <c r="D211" s="37">
        <f>IFERROR(IF('produto-estoque-total-7'!A210="","",'produto-estoque-total-7'!A210),"")</f>
        <v/>
      </c>
      <c r="E211" s="1">
        <f>IF(D211="","",VLOOKUP(D211,'produto-estoque-total-7'!A:AB,4,0))</f>
        <v/>
      </c>
      <c r="F211" s="36">
        <f>IF(D211="","",VLOOKUP(D211,'produto-estoque-total-7'!A:AB,13,0))</f>
        <v/>
      </c>
      <c r="G211" s="1">
        <f>IF(F211="","",VLOOKUP(F211,'FORNECEDORES X COMPRADOR'!A:D,4,0))</f>
        <v/>
      </c>
      <c r="H211" s="1">
        <f>IF(F211="","",VLOOKUP(F211,'FORNECEDORES X COMPRADOR'!A:E,5,0))</f>
        <v/>
      </c>
      <c r="I211" s="36">
        <f>IF(D211="","",VLOOKUP(D211,'produto-estoque-total-7'!A:AB,15,0))</f>
        <v/>
      </c>
      <c r="J211" s="36">
        <f>IF(D211="","",VLOOKUP(D211,'produto-estoque-total-7'!A:AB,19,0))</f>
        <v/>
      </c>
      <c r="K211" s="1">
        <f>IF(D211="","",VLOOKUP(D211,'produto-estoque-total-7'!A:AB,20,0))</f>
        <v/>
      </c>
      <c r="L211" s="36">
        <f>IF(D211="","",VLOOKUP(D211,'produto-estoque-total-7'!A:AB,17,0))</f>
        <v/>
      </c>
      <c r="M211" s="1">
        <f>IF(D211="","",VLOOKUP(D211,'produto-estoque-total-7'!A:AB,18,0))</f>
        <v/>
      </c>
      <c r="N211" s="36">
        <f>IF(D211="","",VLOOKUP(D211,'produto-estoque-total-7'!A:AB,21,0))</f>
        <v/>
      </c>
      <c r="O211" s="1">
        <f>IF(D211="","",VLOOKUP(D211,'produto-estoque-total-7'!A:AB,22,0))</f>
        <v/>
      </c>
      <c r="P211" s="36">
        <f>IF(D211="","",VLOOKUP(D211,'produto-estoque-total-7'!A:AB,23,0))</f>
        <v/>
      </c>
      <c r="Q211" s="1">
        <f>IF(D211="","",VLOOKUP(D211,'produto-estoque-total-7'!A:AB,24,0))</f>
        <v/>
      </c>
      <c r="R211" s="38">
        <f>IFERROR(IF(D211="","",VLOOKUP(D211,'produto-venda-7'!B:N,13,0)),"C")</f>
        <v/>
      </c>
      <c r="S211" s="39">
        <f>IF(D211="","",VLOOKUP(D211,'produto-estoque-total-7'!A:AB,6,0))</f>
        <v/>
      </c>
      <c r="T211" s="39">
        <f>IF(D211="","",VLOOKUP(D211,'produto-estoque-total-7'!A:AB,5,0))</f>
        <v/>
      </c>
      <c r="U211" s="40">
        <f>IF(D211="","",VLOOKUP(D211,'produto-estoque-total-7'!A:AB,11,0))</f>
        <v/>
      </c>
      <c r="V211" s="41">
        <f>IF(D211="","",IFERROR(VLOOKUP(D211,'produto-entrada-7'!A:M,10,0),0))</f>
        <v/>
      </c>
      <c r="W211" s="42" t="n"/>
      <c r="X211" s="39">
        <f>IF(D211="","",VLOOKUP(D211,'produto-estoque-total-7'!A:AB,8,0))</f>
        <v/>
      </c>
      <c r="Y211" s="39">
        <f>IF(D211="","",VLOOKUP(D211,'produto-estoque-total-7'!A:AB,9,0))</f>
        <v/>
      </c>
      <c r="Z211" s="39">
        <f>IF(D211="","",VLOOKUP(D211,'produto-estoque-total-7'!A:AB,10,0))</f>
        <v/>
      </c>
      <c r="AA211" s="39">
        <f>IFERROR(IF(D211="","",VLOOKUP(D211,'produto-venda-7'!B:N,4,0)),0)</f>
        <v/>
      </c>
      <c r="AB211" s="39">
        <f>IFERROR(IF(D211="","",VLOOKUP(D211,'produto-venda-7'!B:N,5,0)),0)</f>
        <v/>
      </c>
      <c r="AC211" s="39">
        <f>IF(D211="","",IFERROR(AA211/90,0))</f>
        <v/>
      </c>
      <c r="AD211" s="36">
        <f>IF(D211="","",IFERROR(VLOOKUP(D211,'produto-entrada-7'!A:M,4,0),0))</f>
        <v/>
      </c>
      <c r="AE211" s="36">
        <f>IFERROR(IF(D211="","",VLOOKUP(D211,'produto-venda-7'!B:N,10,0)),0)</f>
        <v/>
      </c>
      <c r="AF211" s="36">
        <f>IF(D211="","",IFERROR(VLOOKUP(D211,'produto-entrada-7'!A:M,11,0),0))</f>
        <v/>
      </c>
      <c r="AG211" s="1">
        <f>IF(D211="","",IFERROR(VLOOKUP(D211,'produto-entrada-7'!A:M,12,0),0))</f>
        <v/>
      </c>
      <c r="AH211" s="1">
        <f>IF(D211="","",IFERROR(VLOOKUP(D211,'produto-entrada-7'!A:M,13,0),0))</f>
        <v/>
      </c>
      <c r="AI211" s="36">
        <f>IFERROR(IF(D211="","",VLOOKUP(D211,'produto-venda-7'!B:N,11,0)),0)</f>
        <v/>
      </c>
      <c r="AJ211" s="43">
        <f>IF(D211="","",IFERROR(AI211*AB211,0))</f>
        <v/>
      </c>
      <c r="AK211" s="44">
        <f>IFERROR(IF(D211="","",VLOOKUP(F211,'ANALISE FORNECEDOR'!$A:$I,8,0)),"")</f>
        <v/>
      </c>
      <c r="AL211" s="44">
        <f>IF(D211="","",AVERAGE(AM211,AK211))</f>
        <v/>
      </c>
      <c r="AM211" s="44">
        <f>IFERROR(IF(D211="","",VLOOKUP(F211,'ANALISE FORNECEDOR'!$A:$I,9,0)),"")</f>
        <v/>
      </c>
      <c r="AN211" s="45">
        <f>IF(D211="","",IF(Y211&gt;12,AI211*(U211+Y211),AI211*U211))</f>
        <v/>
      </c>
      <c r="AO211" s="45">
        <f>IF(D211="","",IF(Y211&gt;12,AI211*(U211+V211+Y211),AI211*(U211+V211)))</f>
        <v/>
      </c>
      <c r="AP211" s="46">
        <f>IF(D211="","",IF(Y211&gt;12,AG211*(U211+Y211),AG211*U211))</f>
        <v/>
      </c>
      <c r="AQ211" s="46">
        <f>IF(D211="","",IF(Y211&gt;12,AG211*(U211+V211+Y211),AG211*(U211+V211)))</f>
        <v/>
      </c>
      <c r="AR211" s="46">
        <f>IF(D211="","",IF(OR(R211="A",R211="AA",R211="AAA"),AP211,0))</f>
        <v/>
      </c>
      <c r="AS211" s="46">
        <f>IF(D211="","",IF(R211="B",AP211,0))</f>
        <v/>
      </c>
      <c r="AT211" s="46">
        <f>IF(D211="","",IF(R211="C",AP211,0))</f>
        <v/>
      </c>
      <c r="AU211" s="47">
        <f>IF(D211="","",IFERROR(AN211/AJ211,0))</f>
        <v/>
      </c>
      <c r="AV211" s="47">
        <f>IF(D211="","",IFERROR(((AO211)/AJ211),0))</f>
        <v/>
      </c>
      <c r="AW211" s="48">
        <f>IF(D211="","",IF(OR(S211="S",NOT(AND(ISNUMBER(AC211),ISNUMBER(AL211),AC211*AL211&gt;=0))),0,AC211*AL211))</f>
        <v/>
      </c>
      <c r="AX211" s="49">
        <f>IFERROR(IF(D211="","",AW211*AG211),0)</f>
        <v/>
      </c>
      <c r="AY211" s="48">
        <f>IF(D211="","",IF(OR(S211="S",NOT(AND(ISNUMBER(AC211),ISNUMBER(AK211),AC211*AK211&gt;=0))),0,AC211*AK211))</f>
        <v/>
      </c>
      <c r="AZ211" s="48">
        <f>IFERROR(IF(D211="","",IF(AY211=0,0,IF(((AY211)-(U211+Y211))&lt;0,0,(AY211)-U211))),0)</f>
        <v/>
      </c>
      <c r="BA211" s="49">
        <f>IF(D211="","",AZ211*AG211)</f>
        <v/>
      </c>
      <c r="BB211" s="49">
        <f>IF(D211="","",IF(OR(R211="A",R211="AA",R211="AAA"),BA211,0))</f>
        <v/>
      </c>
      <c r="BC211" s="49">
        <f>IF(D211="","",IF(R211="B",BA211,0))</f>
        <v/>
      </c>
      <c r="BD211" s="49">
        <f>IF(D211="","",IF(R211="B",BA211,0))</f>
        <v/>
      </c>
      <c r="BE211" s="49">
        <f>IF(D211="","",IF(S211="S",
1,
IF(AC211=0,
1,
IF(
IFERROR(((U211+Y211)*AG211)/((AC211*AK211)*AG211),0)&lt;0,
0,
IF(
IFERROR(((U211+Y211)*AG211)/((AC211*AK211)*AG211),0)&gt;1,
1,
IFERROR(((U211+Y211)*AG211)/((AC211*AK211)*AG211),0)
)
)
)
))</f>
        <v/>
      </c>
      <c r="BF211" s="49">
        <f>IF(D211="","",IF(S211="S",
1,
IF(AC211=0,
1,
IF(
IFERROR(((U211+V211+Y211)*AG211)/((AC211*AK211)*AG211),0)&lt;0,
0,
IF(
IFERROR(((U211+V211+Y211)*AG211)/((AC211*AK211)*AG211),0)&gt;1,
1,
IFERROR(((U211+V211+Y211)*AG211)/((AC211*AK211)*AG211),0)
)
)
)
))</f>
        <v/>
      </c>
      <c r="BG211" s="50">
        <f>IF(D211="","",IF(S211="S",0,IF(AND(ISNUMBER(AC211),ISNUMBER(AM211)),IF(OR(AC211*AM211&lt;0,ISERR(AC211*AM211)),0,AC211*AM211),0)))</f>
        <v/>
      </c>
      <c r="BH211" s="50">
        <f>IF(D211="","",IF(BY211&gt;TODAY()-60,0,IF(Y211&gt;12,MAX(0,(U211+Y211)-BG211),MAX(0,U211-BG211))))</f>
        <v/>
      </c>
      <c r="BI211" s="51">
        <f>IF(D211="","",BH211*AG211)</f>
        <v/>
      </c>
      <c r="BJ211" s="51">
        <f>IF(D211="","",IF(OR(R211="A",R211="AA",R211="AAA"),BI211,0))</f>
        <v/>
      </c>
      <c r="BK211" s="51">
        <f>IF(D211="","",IF(R211="B",BI211,0))</f>
        <v/>
      </c>
      <c r="BL211" s="51">
        <f>IF(D211="","",IF(R211="C",BI211,0))</f>
        <v/>
      </c>
      <c r="BM211" s="51">
        <f>IF(D211="","",IFERROR(MAX(0,MIN(BI211/AP211,1)),0))</f>
        <v/>
      </c>
      <c r="BN211" s="52">
        <f>IF(D211="","",AB211*AG211)</f>
        <v/>
      </c>
      <c r="BO211" s="52">
        <f>IF(D211="","",(U211+V211+X211)*AG211)</f>
        <v/>
      </c>
      <c r="BP211" s="52">
        <f>IF(D211="","",(AB211*3)*AG211)</f>
        <v/>
      </c>
      <c r="BQ211" s="52">
        <f>IF(D211="","",IF(BO211-BP211&gt;0,0,BO211-BP211))</f>
        <v/>
      </c>
      <c r="BR211" s="52">
        <f>IF(D211="","",IF(BO211-BP211-BN211&gt;0,0,BO211-BP211-BN211))</f>
        <v/>
      </c>
      <c r="BS211" s="53">
        <f>IF(D211="","",IFERROR(AB211*AI211,0))</f>
        <v/>
      </c>
      <c r="BT211" s="53">
        <f>IF(D211="","",IFERROR(IF(X211&gt;12, AI211*(U211+V211+X211), AI211*(U211+V211)),0))</f>
        <v/>
      </c>
      <c r="BU211" s="53">
        <f>IF(D211="","",IFERROR(((AB211*3)*AI211),0))</f>
        <v/>
      </c>
      <c r="BV211" s="53">
        <f>IF(D211="","",IF(BT211-BU211&gt;0,0,BT211-BU211))</f>
        <v/>
      </c>
      <c r="BW211" s="53">
        <f>IF(D211="","",IF(BT211-BU211-BS211&gt;0,0,BT211-BU211-BS211))</f>
        <v/>
      </c>
      <c r="BX211" s="36">
        <f>IF(D211="","",IFERROR(VLOOKUP(D211,'produto-entrada-7'!A:M,3,0),"SEM PEDIDO"))</f>
        <v/>
      </c>
      <c r="BY211" s="36">
        <f>IF(D211="","",VLOOKUP(D211,'produto-estoque-total-7'!A:AB,25,0))</f>
        <v/>
      </c>
      <c r="BZ211" s="36">
        <f>IF(D211="","",IFERROR(VLOOKUP(D211,'produto-estoque-total-7'!A:AB,26,0)/100,0))</f>
        <v/>
      </c>
      <c r="CA211" s="36">
        <f>IF(D211="","",IFERROR(VLOOKUP(D211,'produto-estoque-total-7'!A:AB,27,0)/100,0))</f>
        <v/>
      </c>
      <c r="CB211" s="41">
        <f>IF(D211="","",V211*AF211)</f>
        <v/>
      </c>
      <c r="CC211" s="41">
        <f>IF(D211="","",V211*AI211)</f>
        <v/>
      </c>
      <c r="CD211" s="54">
        <f>IF(D211="","",VLOOKUP(D211,'produto-estoque-total-7'!A:AB,28,0))</f>
        <v/>
      </c>
    </row>
    <row r="212">
      <c r="A212" s="36">
        <f>IF(D212="","",VLOOKUP(D212,'produto-estoque-total-7'!A:AB,3,0))</f>
        <v/>
      </c>
      <c r="B212" s="1">
        <f>IF(D212="","",VLOOKUP(D212,'produto-estoque-total-7'!A:AB,12,0))</f>
        <v/>
      </c>
      <c r="C212" s="1">
        <f>IF(D212="","",VLOOKUP(D212,'produto-estoque-total-7'!A:AB,2,0))</f>
        <v/>
      </c>
      <c r="D212" s="37">
        <f>IFERROR(IF('produto-estoque-total-7'!A211="","",'produto-estoque-total-7'!A211),"")</f>
        <v/>
      </c>
      <c r="E212" s="1">
        <f>IF(D212="","",VLOOKUP(D212,'produto-estoque-total-7'!A:AB,4,0))</f>
        <v/>
      </c>
      <c r="F212" s="36">
        <f>IF(D212="","",VLOOKUP(D212,'produto-estoque-total-7'!A:AB,13,0))</f>
        <v/>
      </c>
      <c r="G212" s="1">
        <f>IF(F212="","",VLOOKUP(F212,'FORNECEDORES X COMPRADOR'!A:D,4,0))</f>
        <v/>
      </c>
      <c r="H212" s="1">
        <f>IF(F212="","",VLOOKUP(F212,'FORNECEDORES X COMPRADOR'!A:E,5,0))</f>
        <v/>
      </c>
      <c r="I212" s="36">
        <f>IF(D212="","",VLOOKUP(D212,'produto-estoque-total-7'!A:AB,15,0))</f>
        <v/>
      </c>
      <c r="J212" s="36">
        <f>IF(D212="","",VLOOKUP(D212,'produto-estoque-total-7'!A:AB,19,0))</f>
        <v/>
      </c>
      <c r="K212" s="1">
        <f>IF(D212="","",VLOOKUP(D212,'produto-estoque-total-7'!A:AB,20,0))</f>
        <v/>
      </c>
      <c r="L212" s="36">
        <f>IF(D212="","",VLOOKUP(D212,'produto-estoque-total-7'!A:AB,17,0))</f>
        <v/>
      </c>
      <c r="M212" s="1">
        <f>IF(D212="","",VLOOKUP(D212,'produto-estoque-total-7'!A:AB,18,0))</f>
        <v/>
      </c>
      <c r="N212" s="36">
        <f>IF(D212="","",VLOOKUP(D212,'produto-estoque-total-7'!A:AB,21,0))</f>
        <v/>
      </c>
      <c r="O212" s="1">
        <f>IF(D212="","",VLOOKUP(D212,'produto-estoque-total-7'!A:AB,22,0))</f>
        <v/>
      </c>
      <c r="P212" s="36">
        <f>IF(D212="","",VLOOKUP(D212,'produto-estoque-total-7'!A:AB,23,0))</f>
        <v/>
      </c>
      <c r="Q212" s="1">
        <f>IF(D212="","",VLOOKUP(D212,'produto-estoque-total-7'!A:AB,24,0))</f>
        <v/>
      </c>
      <c r="R212" s="38">
        <f>IFERROR(IF(D212="","",VLOOKUP(D212,'produto-venda-7'!B:N,13,0)),"C")</f>
        <v/>
      </c>
      <c r="S212" s="39">
        <f>IF(D212="","",VLOOKUP(D212,'produto-estoque-total-7'!A:AB,6,0))</f>
        <v/>
      </c>
      <c r="T212" s="39">
        <f>IF(D212="","",VLOOKUP(D212,'produto-estoque-total-7'!A:AB,5,0))</f>
        <v/>
      </c>
      <c r="U212" s="40">
        <f>IF(D212="","",VLOOKUP(D212,'produto-estoque-total-7'!A:AB,11,0))</f>
        <v/>
      </c>
      <c r="V212" s="41">
        <f>IF(D212="","",IFERROR(VLOOKUP(D212,'produto-entrada-7'!A:M,10,0),0))</f>
        <v/>
      </c>
      <c r="W212" s="42" t="n"/>
      <c r="X212" s="39">
        <f>IF(D212="","",VLOOKUP(D212,'produto-estoque-total-7'!A:AB,8,0))</f>
        <v/>
      </c>
      <c r="Y212" s="39">
        <f>IF(D212="","",VLOOKUP(D212,'produto-estoque-total-7'!A:AB,9,0))</f>
        <v/>
      </c>
      <c r="Z212" s="39">
        <f>IF(D212="","",VLOOKUP(D212,'produto-estoque-total-7'!A:AB,10,0))</f>
        <v/>
      </c>
      <c r="AA212" s="39">
        <f>IFERROR(IF(D212="","",VLOOKUP(D212,'produto-venda-7'!B:N,4,0)),0)</f>
        <v/>
      </c>
      <c r="AB212" s="39">
        <f>IFERROR(IF(D212="","",VLOOKUP(D212,'produto-venda-7'!B:N,5,0)),0)</f>
        <v/>
      </c>
      <c r="AC212" s="39">
        <f>IF(D212="","",IFERROR(AA212/90,0))</f>
        <v/>
      </c>
      <c r="AD212" s="36">
        <f>IF(D212="","",IFERROR(VLOOKUP(D212,'produto-entrada-7'!A:M,4,0),0))</f>
        <v/>
      </c>
      <c r="AE212" s="36">
        <f>IFERROR(IF(D212="","",VLOOKUP(D212,'produto-venda-7'!B:N,10,0)),0)</f>
        <v/>
      </c>
      <c r="AF212" s="36">
        <f>IF(D212="","",IFERROR(VLOOKUP(D212,'produto-entrada-7'!A:M,11,0),0))</f>
        <v/>
      </c>
      <c r="AG212" s="1">
        <f>IF(D212="","",IFERROR(VLOOKUP(D212,'produto-entrada-7'!A:M,12,0),0))</f>
        <v/>
      </c>
      <c r="AH212" s="1">
        <f>IF(D212="","",IFERROR(VLOOKUP(D212,'produto-entrada-7'!A:M,13,0),0))</f>
        <v/>
      </c>
      <c r="AI212" s="36">
        <f>IFERROR(IF(D212="","",VLOOKUP(D212,'produto-venda-7'!B:N,11,0)),0)</f>
        <v/>
      </c>
      <c r="AJ212" s="43">
        <f>IF(D212="","",IFERROR(AI212*AB212,0))</f>
        <v/>
      </c>
      <c r="AK212" s="44">
        <f>IFERROR(IF(D212="","",VLOOKUP(F212,'ANALISE FORNECEDOR'!$A:$I,8,0)),"")</f>
        <v/>
      </c>
      <c r="AL212" s="44">
        <f>IF(D212="","",AVERAGE(AM212,AK212))</f>
        <v/>
      </c>
      <c r="AM212" s="44">
        <f>IFERROR(IF(D212="","",VLOOKUP(F212,'ANALISE FORNECEDOR'!$A:$I,9,0)),"")</f>
        <v/>
      </c>
      <c r="AN212" s="45">
        <f>IF(D212="","",IF(Y212&gt;12,AI212*(U212+Y212),AI212*U212))</f>
        <v/>
      </c>
      <c r="AO212" s="45">
        <f>IF(D212="","",IF(Y212&gt;12,AI212*(U212+V212+Y212),AI212*(U212+V212)))</f>
        <v/>
      </c>
      <c r="AP212" s="46">
        <f>IF(D212="","",IF(Y212&gt;12,AG212*(U212+Y212),AG212*U212))</f>
        <v/>
      </c>
      <c r="AQ212" s="46">
        <f>IF(D212="","",IF(Y212&gt;12,AG212*(U212+V212+Y212),AG212*(U212+V212)))</f>
        <v/>
      </c>
      <c r="AR212" s="46">
        <f>IF(D212="","",IF(OR(R212="A",R212="AA",R212="AAA"),AP212,0))</f>
        <v/>
      </c>
      <c r="AS212" s="46">
        <f>IF(D212="","",IF(R212="B",AP212,0))</f>
        <v/>
      </c>
      <c r="AT212" s="46">
        <f>IF(D212="","",IF(R212="C",AP212,0))</f>
        <v/>
      </c>
      <c r="AU212" s="47">
        <f>IF(D212="","",IFERROR(AN212/AJ212,0))</f>
        <v/>
      </c>
      <c r="AV212" s="47">
        <f>IF(D212="","",IFERROR(((AO212)/AJ212),0))</f>
        <v/>
      </c>
      <c r="AW212" s="48">
        <f>IF(D212="","",IF(OR(S212="S",NOT(AND(ISNUMBER(AC212),ISNUMBER(AL212),AC212*AL212&gt;=0))),0,AC212*AL212))</f>
        <v/>
      </c>
      <c r="AX212" s="49">
        <f>IFERROR(IF(D212="","",AW212*AG212),0)</f>
        <v/>
      </c>
      <c r="AY212" s="48">
        <f>IF(D212="","",IF(OR(S212="S",NOT(AND(ISNUMBER(AC212),ISNUMBER(AK212),AC212*AK212&gt;=0))),0,AC212*AK212))</f>
        <v/>
      </c>
      <c r="AZ212" s="48">
        <f>IFERROR(IF(D212="","",IF(AY212=0,0,IF(((AY212)-(U212+Y212))&lt;0,0,(AY212)-U212))),0)</f>
        <v/>
      </c>
      <c r="BA212" s="49">
        <f>IF(D212="","",AZ212*AG212)</f>
        <v/>
      </c>
      <c r="BB212" s="49">
        <f>IF(D212="","",IF(OR(R212="A",R212="AA",R212="AAA"),BA212,0))</f>
        <v/>
      </c>
      <c r="BC212" s="49">
        <f>IF(D212="","",IF(R212="B",BA212,0))</f>
        <v/>
      </c>
      <c r="BD212" s="49">
        <f>IF(D212="","",IF(R212="B",BA212,0))</f>
        <v/>
      </c>
      <c r="BE212" s="49">
        <f>IF(D212="","",IF(S212="S",
1,
IF(AC212=0,
1,
IF(
IFERROR(((U212+Y212)*AG212)/((AC212*AK212)*AG212),0)&lt;0,
0,
IF(
IFERROR(((U212+Y212)*AG212)/((AC212*AK212)*AG212),0)&gt;1,
1,
IFERROR(((U212+Y212)*AG212)/((AC212*AK212)*AG212),0)
)
)
)
))</f>
        <v/>
      </c>
      <c r="BF212" s="49">
        <f>IF(D212="","",IF(S212="S",
1,
IF(AC212=0,
1,
IF(
IFERROR(((U212+V212+Y212)*AG212)/((AC212*AK212)*AG212),0)&lt;0,
0,
IF(
IFERROR(((U212+V212+Y212)*AG212)/((AC212*AK212)*AG212),0)&gt;1,
1,
IFERROR(((U212+V212+Y212)*AG212)/((AC212*AK212)*AG212),0)
)
)
)
))</f>
        <v/>
      </c>
      <c r="BG212" s="50">
        <f>IF(D212="","",IF(S212="S",0,IF(AND(ISNUMBER(AC212),ISNUMBER(AM212)),IF(OR(AC212*AM212&lt;0,ISERR(AC212*AM212)),0,AC212*AM212),0)))</f>
        <v/>
      </c>
      <c r="BH212" s="50">
        <f>IF(D212="","",IF(BY212&gt;TODAY()-60,0,IF(Y212&gt;12,MAX(0,(U212+Y212)-BG212),MAX(0,U212-BG212))))</f>
        <v/>
      </c>
      <c r="BI212" s="51">
        <f>IF(D212="","",BH212*AG212)</f>
        <v/>
      </c>
      <c r="BJ212" s="51">
        <f>IF(D212="","",IF(OR(R212="A",R212="AA",R212="AAA"),BI212,0))</f>
        <v/>
      </c>
      <c r="BK212" s="51">
        <f>IF(D212="","",IF(R212="B",BI212,0))</f>
        <v/>
      </c>
      <c r="BL212" s="51">
        <f>IF(D212="","",IF(R212="C",BI212,0))</f>
        <v/>
      </c>
      <c r="BM212" s="51">
        <f>IF(D212="","",IFERROR(MAX(0,MIN(BI212/AP212,1)),0))</f>
        <v/>
      </c>
      <c r="BN212" s="52">
        <f>IF(D212="","",AB212*AG212)</f>
        <v/>
      </c>
      <c r="BO212" s="52">
        <f>IF(D212="","",(U212+V212+X212)*AG212)</f>
        <v/>
      </c>
      <c r="BP212" s="52">
        <f>IF(D212="","",(AB212*3)*AG212)</f>
        <v/>
      </c>
      <c r="BQ212" s="52">
        <f>IF(D212="","",IF(BO212-BP212&gt;0,0,BO212-BP212))</f>
        <v/>
      </c>
      <c r="BR212" s="52">
        <f>IF(D212="","",IF(BO212-BP212-BN212&gt;0,0,BO212-BP212-BN212))</f>
        <v/>
      </c>
      <c r="BS212" s="53">
        <f>IF(D212="","",IFERROR(AB212*AI212,0))</f>
        <v/>
      </c>
      <c r="BT212" s="53">
        <f>IF(D212="","",IFERROR(IF(X212&gt;12, AI212*(U212+V212+X212), AI212*(U212+V212)),0))</f>
        <v/>
      </c>
      <c r="BU212" s="53">
        <f>IF(D212="","",IFERROR(((AB212*3)*AI212),0))</f>
        <v/>
      </c>
      <c r="BV212" s="53">
        <f>IF(D212="","",IF(BT212-BU212&gt;0,0,BT212-BU212))</f>
        <v/>
      </c>
      <c r="BW212" s="53">
        <f>IF(D212="","",IF(BT212-BU212-BS212&gt;0,0,BT212-BU212-BS212))</f>
        <v/>
      </c>
      <c r="BX212" s="36">
        <f>IF(D212="","",IFERROR(VLOOKUP(D212,'produto-entrada-7'!A:M,3,0),"SEM PEDIDO"))</f>
        <v/>
      </c>
      <c r="BY212" s="36">
        <f>IF(D212="","",VLOOKUP(D212,'produto-estoque-total-7'!A:AB,25,0))</f>
        <v/>
      </c>
      <c r="BZ212" s="36">
        <f>IF(D212="","",IFERROR(VLOOKUP(D212,'produto-estoque-total-7'!A:AB,26,0)/100,0))</f>
        <v/>
      </c>
      <c r="CA212" s="36">
        <f>IF(D212="","",IFERROR(VLOOKUP(D212,'produto-estoque-total-7'!A:AB,27,0)/100,0))</f>
        <v/>
      </c>
      <c r="CB212" s="41">
        <f>IF(D212="","",V212*AF212)</f>
        <v/>
      </c>
      <c r="CC212" s="41">
        <f>IF(D212="","",V212*AI212)</f>
        <v/>
      </c>
      <c r="CD212" s="54">
        <f>IF(D212="","",VLOOKUP(D212,'produto-estoque-total-7'!A:AB,28,0))</f>
        <v/>
      </c>
    </row>
    <row r="213">
      <c r="A213" s="36">
        <f>IF(D213="","",VLOOKUP(D213,'produto-estoque-total-7'!A:AB,3,0))</f>
        <v/>
      </c>
      <c r="B213" s="1">
        <f>IF(D213="","",VLOOKUP(D213,'produto-estoque-total-7'!A:AB,12,0))</f>
        <v/>
      </c>
      <c r="C213" s="1">
        <f>IF(D213="","",VLOOKUP(D213,'produto-estoque-total-7'!A:AB,2,0))</f>
        <v/>
      </c>
      <c r="D213" s="37">
        <f>IFERROR(IF('produto-estoque-total-7'!A212="","",'produto-estoque-total-7'!A212),"")</f>
        <v/>
      </c>
      <c r="E213" s="1">
        <f>IF(D213="","",VLOOKUP(D213,'produto-estoque-total-7'!A:AB,4,0))</f>
        <v/>
      </c>
      <c r="F213" s="36">
        <f>IF(D213="","",VLOOKUP(D213,'produto-estoque-total-7'!A:AB,13,0))</f>
        <v/>
      </c>
      <c r="G213" s="1">
        <f>IF(F213="","",VLOOKUP(F213,'FORNECEDORES X COMPRADOR'!A:D,4,0))</f>
        <v/>
      </c>
      <c r="H213" s="1">
        <f>IF(F213="","",VLOOKUP(F213,'FORNECEDORES X COMPRADOR'!A:E,5,0))</f>
        <v/>
      </c>
      <c r="I213" s="36">
        <f>IF(D213="","",VLOOKUP(D213,'produto-estoque-total-7'!A:AB,15,0))</f>
        <v/>
      </c>
      <c r="J213" s="36">
        <f>IF(D213="","",VLOOKUP(D213,'produto-estoque-total-7'!A:AB,19,0))</f>
        <v/>
      </c>
      <c r="K213" s="1">
        <f>IF(D213="","",VLOOKUP(D213,'produto-estoque-total-7'!A:AB,20,0))</f>
        <v/>
      </c>
      <c r="L213" s="36">
        <f>IF(D213="","",VLOOKUP(D213,'produto-estoque-total-7'!A:AB,17,0))</f>
        <v/>
      </c>
      <c r="M213" s="1">
        <f>IF(D213="","",VLOOKUP(D213,'produto-estoque-total-7'!A:AB,18,0))</f>
        <v/>
      </c>
      <c r="N213" s="36">
        <f>IF(D213="","",VLOOKUP(D213,'produto-estoque-total-7'!A:AB,21,0))</f>
        <v/>
      </c>
      <c r="O213" s="1">
        <f>IF(D213="","",VLOOKUP(D213,'produto-estoque-total-7'!A:AB,22,0))</f>
        <v/>
      </c>
      <c r="P213" s="36">
        <f>IF(D213="","",VLOOKUP(D213,'produto-estoque-total-7'!A:AB,23,0))</f>
        <v/>
      </c>
      <c r="Q213" s="1">
        <f>IF(D213="","",VLOOKUP(D213,'produto-estoque-total-7'!A:AB,24,0))</f>
        <v/>
      </c>
      <c r="R213" s="38">
        <f>IFERROR(IF(D213="","",VLOOKUP(D213,'produto-venda-7'!B:N,13,0)),"C")</f>
        <v/>
      </c>
      <c r="S213" s="39">
        <f>IF(D213="","",VLOOKUP(D213,'produto-estoque-total-7'!A:AB,6,0))</f>
        <v/>
      </c>
      <c r="T213" s="39">
        <f>IF(D213="","",VLOOKUP(D213,'produto-estoque-total-7'!A:AB,5,0))</f>
        <v/>
      </c>
      <c r="U213" s="40">
        <f>IF(D213="","",VLOOKUP(D213,'produto-estoque-total-7'!A:AB,11,0))</f>
        <v/>
      </c>
      <c r="V213" s="41">
        <f>IF(D213="","",IFERROR(VLOOKUP(D213,'produto-entrada-7'!A:M,10,0),0))</f>
        <v/>
      </c>
      <c r="W213" s="42" t="n"/>
      <c r="X213" s="39">
        <f>IF(D213="","",VLOOKUP(D213,'produto-estoque-total-7'!A:AB,8,0))</f>
        <v/>
      </c>
      <c r="Y213" s="39">
        <f>IF(D213="","",VLOOKUP(D213,'produto-estoque-total-7'!A:AB,9,0))</f>
        <v/>
      </c>
      <c r="Z213" s="39">
        <f>IF(D213="","",VLOOKUP(D213,'produto-estoque-total-7'!A:AB,10,0))</f>
        <v/>
      </c>
      <c r="AA213" s="39">
        <f>IFERROR(IF(D213="","",VLOOKUP(D213,'produto-venda-7'!B:N,4,0)),0)</f>
        <v/>
      </c>
      <c r="AB213" s="39">
        <f>IFERROR(IF(D213="","",VLOOKUP(D213,'produto-venda-7'!B:N,5,0)),0)</f>
        <v/>
      </c>
      <c r="AC213" s="39">
        <f>IF(D213="","",IFERROR(AA213/90,0))</f>
        <v/>
      </c>
      <c r="AD213" s="36">
        <f>IF(D213="","",IFERROR(VLOOKUP(D213,'produto-entrada-7'!A:M,4,0),0))</f>
        <v/>
      </c>
      <c r="AE213" s="36">
        <f>IFERROR(IF(D213="","",VLOOKUP(D213,'produto-venda-7'!B:N,10,0)),0)</f>
        <v/>
      </c>
      <c r="AF213" s="36">
        <f>IF(D213="","",IFERROR(VLOOKUP(D213,'produto-entrada-7'!A:M,11,0),0))</f>
        <v/>
      </c>
      <c r="AG213" s="1">
        <f>IF(D213="","",IFERROR(VLOOKUP(D213,'produto-entrada-7'!A:M,12,0),0))</f>
        <v/>
      </c>
      <c r="AH213" s="1">
        <f>IF(D213="","",IFERROR(VLOOKUP(D213,'produto-entrada-7'!A:M,13,0),0))</f>
        <v/>
      </c>
      <c r="AI213" s="36">
        <f>IFERROR(IF(D213="","",VLOOKUP(D213,'produto-venda-7'!B:N,11,0)),0)</f>
        <v/>
      </c>
      <c r="AJ213" s="43">
        <f>IF(D213="","",IFERROR(AI213*AB213,0))</f>
        <v/>
      </c>
      <c r="AK213" s="44">
        <f>IFERROR(IF(D213="","",VLOOKUP(F213,'ANALISE FORNECEDOR'!$A:$I,8,0)),"")</f>
        <v/>
      </c>
      <c r="AL213" s="44">
        <f>IF(D213="","",AVERAGE(AM213,AK213))</f>
        <v/>
      </c>
      <c r="AM213" s="44">
        <f>IFERROR(IF(D213="","",VLOOKUP(F213,'ANALISE FORNECEDOR'!$A:$I,9,0)),"")</f>
        <v/>
      </c>
      <c r="AN213" s="45">
        <f>IF(D213="","",IF(Y213&gt;12,AI213*(U213+Y213),AI213*U213))</f>
        <v/>
      </c>
      <c r="AO213" s="45">
        <f>IF(D213="","",IF(Y213&gt;12,AI213*(U213+V213+Y213),AI213*(U213+V213)))</f>
        <v/>
      </c>
      <c r="AP213" s="46">
        <f>IF(D213="","",IF(Y213&gt;12,AG213*(U213+Y213),AG213*U213))</f>
        <v/>
      </c>
      <c r="AQ213" s="46">
        <f>IF(D213="","",IF(Y213&gt;12,AG213*(U213+V213+Y213),AG213*(U213+V213)))</f>
        <v/>
      </c>
      <c r="AR213" s="46">
        <f>IF(D213="","",IF(OR(R213="A",R213="AA",R213="AAA"),AP213,0))</f>
        <v/>
      </c>
      <c r="AS213" s="46">
        <f>IF(D213="","",IF(R213="B",AP213,0))</f>
        <v/>
      </c>
      <c r="AT213" s="46">
        <f>IF(D213="","",IF(R213="C",AP213,0))</f>
        <v/>
      </c>
      <c r="AU213" s="47">
        <f>IF(D213="","",IFERROR(AN213/AJ213,0))</f>
        <v/>
      </c>
      <c r="AV213" s="47">
        <f>IF(D213="","",IFERROR(((AO213)/AJ213),0))</f>
        <v/>
      </c>
      <c r="AW213" s="48">
        <f>IF(D213="","",IF(OR(S213="S",NOT(AND(ISNUMBER(AC213),ISNUMBER(AL213),AC213*AL213&gt;=0))),0,AC213*AL213))</f>
        <v/>
      </c>
      <c r="AX213" s="49">
        <f>IFERROR(IF(D213="","",AW213*AG213),0)</f>
        <v/>
      </c>
      <c r="AY213" s="48">
        <f>IF(D213="","",IF(OR(S213="S",NOT(AND(ISNUMBER(AC213),ISNUMBER(AK213),AC213*AK213&gt;=0))),0,AC213*AK213))</f>
        <v/>
      </c>
      <c r="AZ213" s="48">
        <f>IFERROR(IF(D213="","",IF(AY213=0,0,IF(((AY213)-(U213+Y213))&lt;0,0,(AY213)-U213))),0)</f>
        <v/>
      </c>
      <c r="BA213" s="49">
        <f>IF(D213="","",AZ213*AG213)</f>
        <v/>
      </c>
      <c r="BB213" s="49">
        <f>IF(D213="","",IF(OR(R213="A",R213="AA",R213="AAA"),BA213,0))</f>
        <v/>
      </c>
      <c r="BC213" s="49">
        <f>IF(D213="","",IF(R213="B",BA213,0))</f>
        <v/>
      </c>
      <c r="BD213" s="49">
        <f>IF(D213="","",IF(R213="B",BA213,0))</f>
        <v/>
      </c>
      <c r="BE213" s="49">
        <f>IF(D213="","",IF(S213="S",
1,
IF(AC213=0,
1,
IF(
IFERROR(((U213+Y213)*AG213)/((AC213*AK213)*AG213),0)&lt;0,
0,
IF(
IFERROR(((U213+Y213)*AG213)/((AC213*AK213)*AG213),0)&gt;1,
1,
IFERROR(((U213+Y213)*AG213)/((AC213*AK213)*AG213),0)
)
)
)
))</f>
        <v/>
      </c>
      <c r="BF213" s="49">
        <f>IF(D213="","",IF(S213="S",
1,
IF(AC213=0,
1,
IF(
IFERROR(((U213+V213+Y213)*AG213)/((AC213*AK213)*AG213),0)&lt;0,
0,
IF(
IFERROR(((U213+V213+Y213)*AG213)/((AC213*AK213)*AG213),0)&gt;1,
1,
IFERROR(((U213+V213+Y213)*AG213)/((AC213*AK213)*AG213),0)
)
)
)
))</f>
        <v/>
      </c>
      <c r="BG213" s="50">
        <f>IF(D213="","",IF(S213="S",0,IF(AND(ISNUMBER(AC213),ISNUMBER(AM213)),IF(OR(AC213*AM213&lt;0,ISERR(AC213*AM213)),0,AC213*AM213),0)))</f>
        <v/>
      </c>
      <c r="BH213" s="50">
        <f>IF(D213="","",IF(BY213&gt;TODAY()-60,0,IF(Y213&gt;12,MAX(0,(U213+Y213)-BG213),MAX(0,U213-BG213))))</f>
        <v/>
      </c>
      <c r="BI213" s="51">
        <f>IF(D213="","",BH213*AG213)</f>
        <v/>
      </c>
      <c r="BJ213" s="51">
        <f>IF(D213="","",IF(OR(R213="A",R213="AA",R213="AAA"),BI213,0))</f>
        <v/>
      </c>
      <c r="BK213" s="51">
        <f>IF(D213="","",IF(R213="B",BI213,0))</f>
        <v/>
      </c>
      <c r="BL213" s="51">
        <f>IF(D213="","",IF(R213="C",BI213,0))</f>
        <v/>
      </c>
      <c r="BM213" s="51">
        <f>IF(D213="","",IFERROR(MAX(0,MIN(BI213/AP213,1)),0))</f>
        <v/>
      </c>
      <c r="BN213" s="52">
        <f>IF(D213="","",AB213*AG213)</f>
        <v/>
      </c>
      <c r="BO213" s="52">
        <f>IF(D213="","",(U213+V213+X213)*AG213)</f>
        <v/>
      </c>
      <c r="BP213" s="52">
        <f>IF(D213="","",(AB213*3)*AG213)</f>
        <v/>
      </c>
      <c r="BQ213" s="52">
        <f>IF(D213="","",IF(BO213-BP213&gt;0,0,BO213-BP213))</f>
        <v/>
      </c>
      <c r="BR213" s="52">
        <f>IF(D213="","",IF(BO213-BP213-BN213&gt;0,0,BO213-BP213-BN213))</f>
        <v/>
      </c>
      <c r="BS213" s="53">
        <f>IF(D213="","",IFERROR(AB213*AI213,0))</f>
        <v/>
      </c>
      <c r="BT213" s="53">
        <f>IF(D213="","",IFERROR(IF(X213&gt;12, AI213*(U213+V213+X213), AI213*(U213+V213)),0))</f>
        <v/>
      </c>
      <c r="BU213" s="53">
        <f>IF(D213="","",IFERROR(((AB213*3)*AI213),0))</f>
        <v/>
      </c>
      <c r="BV213" s="53">
        <f>IF(D213="","",IF(BT213-BU213&gt;0,0,BT213-BU213))</f>
        <v/>
      </c>
      <c r="BW213" s="53">
        <f>IF(D213="","",IF(BT213-BU213-BS213&gt;0,0,BT213-BU213-BS213))</f>
        <v/>
      </c>
      <c r="BX213" s="36">
        <f>IF(D213="","",IFERROR(VLOOKUP(D213,'produto-entrada-7'!A:M,3,0),"SEM PEDIDO"))</f>
        <v/>
      </c>
      <c r="BY213" s="36">
        <f>IF(D213="","",VLOOKUP(D213,'produto-estoque-total-7'!A:AB,25,0))</f>
        <v/>
      </c>
      <c r="BZ213" s="36">
        <f>IF(D213="","",IFERROR(VLOOKUP(D213,'produto-estoque-total-7'!A:AB,26,0)/100,0))</f>
        <v/>
      </c>
      <c r="CA213" s="36">
        <f>IF(D213="","",IFERROR(VLOOKUP(D213,'produto-estoque-total-7'!A:AB,27,0)/100,0))</f>
        <v/>
      </c>
      <c r="CB213" s="41">
        <f>IF(D213="","",V213*AF213)</f>
        <v/>
      </c>
      <c r="CC213" s="41">
        <f>IF(D213="","",V213*AI213)</f>
        <v/>
      </c>
      <c r="CD213" s="54">
        <f>IF(D213="","",VLOOKUP(D213,'produto-estoque-total-7'!A:AB,28,0))</f>
        <v/>
      </c>
    </row>
    <row r="214">
      <c r="A214" s="36">
        <f>IF(D214="","",VLOOKUP(D214,'produto-estoque-total-7'!A:AB,3,0))</f>
        <v/>
      </c>
      <c r="B214" s="1">
        <f>IF(D214="","",VLOOKUP(D214,'produto-estoque-total-7'!A:AB,12,0))</f>
        <v/>
      </c>
      <c r="C214" s="1">
        <f>IF(D214="","",VLOOKUP(D214,'produto-estoque-total-7'!A:AB,2,0))</f>
        <v/>
      </c>
      <c r="D214" s="37">
        <f>IFERROR(IF('produto-estoque-total-7'!A213="","",'produto-estoque-total-7'!A213),"")</f>
        <v/>
      </c>
      <c r="E214" s="1">
        <f>IF(D214="","",VLOOKUP(D214,'produto-estoque-total-7'!A:AB,4,0))</f>
        <v/>
      </c>
      <c r="F214" s="36">
        <f>IF(D214="","",VLOOKUP(D214,'produto-estoque-total-7'!A:AB,13,0))</f>
        <v/>
      </c>
      <c r="G214" s="1">
        <f>IF(F214="","",VLOOKUP(F214,'FORNECEDORES X COMPRADOR'!A:D,4,0))</f>
        <v/>
      </c>
      <c r="H214" s="1">
        <f>IF(F214="","",VLOOKUP(F214,'FORNECEDORES X COMPRADOR'!A:E,5,0))</f>
        <v/>
      </c>
      <c r="I214" s="36">
        <f>IF(D214="","",VLOOKUP(D214,'produto-estoque-total-7'!A:AB,15,0))</f>
        <v/>
      </c>
      <c r="J214" s="36">
        <f>IF(D214="","",VLOOKUP(D214,'produto-estoque-total-7'!A:AB,19,0))</f>
        <v/>
      </c>
      <c r="K214" s="1">
        <f>IF(D214="","",VLOOKUP(D214,'produto-estoque-total-7'!A:AB,20,0))</f>
        <v/>
      </c>
      <c r="L214" s="36">
        <f>IF(D214="","",VLOOKUP(D214,'produto-estoque-total-7'!A:AB,17,0))</f>
        <v/>
      </c>
      <c r="M214" s="1">
        <f>IF(D214="","",VLOOKUP(D214,'produto-estoque-total-7'!A:AB,18,0))</f>
        <v/>
      </c>
      <c r="N214" s="36">
        <f>IF(D214="","",VLOOKUP(D214,'produto-estoque-total-7'!A:AB,21,0))</f>
        <v/>
      </c>
      <c r="O214" s="1">
        <f>IF(D214="","",VLOOKUP(D214,'produto-estoque-total-7'!A:AB,22,0))</f>
        <v/>
      </c>
      <c r="P214" s="36">
        <f>IF(D214="","",VLOOKUP(D214,'produto-estoque-total-7'!A:AB,23,0))</f>
        <v/>
      </c>
      <c r="Q214" s="1">
        <f>IF(D214="","",VLOOKUP(D214,'produto-estoque-total-7'!A:AB,24,0))</f>
        <v/>
      </c>
      <c r="R214" s="38">
        <f>IFERROR(IF(D214="","",VLOOKUP(D214,'produto-venda-7'!B:N,13,0)),"C")</f>
        <v/>
      </c>
      <c r="S214" s="39">
        <f>IF(D214="","",VLOOKUP(D214,'produto-estoque-total-7'!A:AB,6,0))</f>
        <v/>
      </c>
      <c r="T214" s="39">
        <f>IF(D214="","",VLOOKUP(D214,'produto-estoque-total-7'!A:AB,5,0))</f>
        <v/>
      </c>
      <c r="U214" s="40">
        <f>IF(D214="","",VLOOKUP(D214,'produto-estoque-total-7'!A:AB,11,0))</f>
        <v/>
      </c>
      <c r="V214" s="41">
        <f>IF(D214="","",IFERROR(VLOOKUP(D214,'produto-entrada-7'!A:M,10,0),0))</f>
        <v/>
      </c>
      <c r="W214" s="42" t="n"/>
      <c r="X214" s="39">
        <f>IF(D214="","",VLOOKUP(D214,'produto-estoque-total-7'!A:AB,8,0))</f>
        <v/>
      </c>
      <c r="Y214" s="39">
        <f>IF(D214="","",VLOOKUP(D214,'produto-estoque-total-7'!A:AB,9,0))</f>
        <v/>
      </c>
      <c r="Z214" s="39">
        <f>IF(D214="","",VLOOKUP(D214,'produto-estoque-total-7'!A:AB,10,0))</f>
        <v/>
      </c>
      <c r="AA214" s="39">
        <f>IFERROR(IF(D214="","",VLOOKUP(D214,'produto-venda-7'!B:N,4,0)),0)</f>
        <v/>
      </c>
      <c r="AB214" s="39">
        <f>IFERROR(IF(D214="","",VLOOKUP(D214,'produto-venda-7'!B:N,5,0)),0)</f>
        <v/>
      </c>
      <c r="AC214" s="39">
        <f>IF(D214="","",IFERROR(AA214/90,0))</f>
        <v/>
      </c>
      <c r="AD214" s="36">
        <f>IF(D214="","",IFERROR(VLOOKUP(D214,'produto-entrada-7'!A:M,4,0),0))</f>
        <v/>
      </c>
      <c r="AE214" s="36">
        <f>IFERROR(IF(D214="","",VLOOKUP(D214,'produto-venda-7'!B:N,10,0)),0)</f>
        <v/>
      </c>
      <c r="AF214" s="36">
        <f>IF(D214="","",IFERROR(VLOOKUP(D214,'produto-entrada-7'!A:M,11,0),0))</f>
        <v/>
      </c>
      <c r="AG214" s="1">
        <f>IF(D214="","",IFERROR(VLOOKUP(D214,'produto-entrada-7'!A:M,12,0),0))</f>
        <v/>
      </c>
      <c r="AH214" s="1">
        <f>IF(D214="","",IFERROR(VLOOKUP(D214,'produto-entrada-7'!A:M,13,0),0))</f>
        <v/>
      </c>
      <c r="AI214" s="36">
        <f>IFERROR(IF(D214="","",VLOOKUP(D214,'produto-venda-7'!B:N,11,0)),0)</f>
        <v/>
      </c>
      <c r="AJ214" s="43">
        <f>IF(D214="","",IFERROR(AI214*AB214,0))</f>
        <v/>
      </c>
      <c r="AK214" s="44">
        <f>IFERROR(IF(D214="","",VLOOKUP(F214,'ANALISE FORNECEDOR'!$A:$I,8,0)),"")</f>
        <v/>
      </c>
      <c r="AL214" s="44">
        <f>IF(D214="","",AVERAGE(AM214,AK214))</f>
        <v/>
      </c>
      <c r="AM214" s="44">
        <f>IFERROR(IF(D214="","",VLOOKUP(F214,'ANALISE FORNECEDOR'!$A:$I,9,0)),"")</f>
        <v/>
      </c>
      <c r="AN214" s="45">
        <f>IF(D214="","",IF(Y214&gt;12,AI214*(U214+Y214),AI214*U214))</f>
        <v/>
      </c>
      <c r="AO214" s="45">
        <f>IF(D214="","",IF(Y214&gt;12,AI214*(U214+V214+Y214),AI214*(U214+V214)))</f>
        <v/>
      </c>
      <c r="AP214" s="46">
        <f>IF(D214="","",IF(Y214&gt;12,AG214*(U214+Y214),AG214*U214))</f>
        <v/>
      </c>
      <c r="AQ214" s="46">
        <f>IF(D214="","",IF(Y214&gt;12,AG214*(U214+V214+Y214),AG214*(U214+V214)))</f>
        <v/>
      </c>
      <c r="AR214" s="46">
        <f>IF(D214="","",IF(OR(R214="A",R214="AA",R214="AAA"),AP214,0))</f>
        <v/>
      </c>
      <c r="AS214" s="46">
        <f>IF(D214="","",IF(R214="B",AP214,0))</f>
        <v/>
      </c>
      <c r="AT214" s="46">
        <f>IF(D214="","",IF(R214="C",AP214,0))</f>
        <v/>
      </c>
      <c r="AU214" s="47">
        <f>IF(D214="","",IFERROR(AN214/AJ214,0))</f>
        <v/>
      </c>
      <c r="AV214" s="47">
        <f>IF(D214="","",IFERROR(((AO214)/AJ214),0))</f>
        <v/>
      </c>
      <c r="AW214" s="48">
        <f>IF(D214="","",IF(OR(S214="S",NOT(AND(ISNUMBER(AC214),ISNUMBER(AL214),AC214*AL214&gt;=0))),0,AC214*AL214))</f>
        <v/>
      </c>
      <c r="AX214" s="49">
        <f>IFERROR(IF(D214="","",AW214*AG214),0)</f>
        <v/>
      </c>
      <c r="AY214" s="48">
        <f>IF(D214="","",IF(OR(S214="S",NOT(AND(ISNUMBER(AC214),ISNUMBER(AK214),AC214*AK214&gt;=0))),0,AC214*AK214))</f>
        <v/>
      </c>
      <c r="AZ214" s="48">
        <f>IFERROR(IF(D214="","",IF(AY214=0,0,IF(((AY214)-(U214+Y214))&lt;0,0,(AY214)-U214))),0)</f>
        <v/>
      </c>
      <c r="BA214" s="49">
        <f>IF(D214="","",AZ214*AG214)</f>
        <v/>
      </c>
      <c r="BB214" s="49">
        <f>IF(D214="","",IF(OR(R214="A",R214="AA",R214="AAA"),BA214,0))</f>
        <v/>
      </c>
      <c r="BC214" s="49">
        <f>IF(D214="","",IF(R214="B",BA214,0))</f>
        <v/>
      </c>
      <c r="BD214" s="49">
        <f>IF(D214="","",IF(R214="B",BA214,0))</f>
        <v/>
      </c>
      <c r="BE214" s="49">
        <f>IF(D214="","",IF(S214="S",
1,
IF(AC214=0,
1,
IF(
IFERROR(((U214+Y214)*AG214)/((AC214*AK214)*AG214),0)&lt;0,
0,
IF(
IFERROR(((U214+Y214)*AG214)/((AC214*AK214)*AG214),0)&gt;1,
1,
IFERROR(((U214+Y214)*AG214)/((AC214*AK214)*AG214),0)
)
)
)
))</f>
        <v/>
      </c>
      <c r="BF214" s="49">
        <f>IF(D214="","",IF(S214="S",
1,
IF(AC214=0,
1,
IF(
IFERROR(((U214+V214+Y214)*AG214)/((AC214*AK214)*AG214),0)&lt;0,
0,
IF(
IFERROR(((U214+V214+Y214)*AG214)/((AC214*AK214)*AG214),0)&gt;1,
1,
IFERROR(((U214+V214+Y214)*AG214)/((AC214*AK214)*AG214),0)
)
)
)
))</f>
        <v/>
      </c>
      <c r="BG214" s="50">
        <f>IF(D214="","",IF(S214="S",0,IF(AND(ISNUMBER(AC214),ISNUMBER(AM214)),IF(OR(AC214*AM214&lt;0,ISERR(AC214*AM214)),0,AC214*AM214),0)))</f>
        <v/>
      </c>
      <c r="BH214" s="50">
        <f>IF(D214="","",IF(BY214&gt;TODAY()-60,0,IF(Y214&gt;12,MAX(0,(U214+Y214)-BG214),MAX(0,U214-BG214))))</f>
        <v/>
      </c>
      <c r="BI214" s="51">
        <f>IF(D214="","",BH214*AG214)</f>
        <v/>
      </c>
      <c r="BJ214" s="51">
        <f>IF(D214="","",IF(OR(R214="A",R214="AA",R214="AAA"),BI214,0))</f>
        <v/>
      </c>
      <c r="BK214" s="51">
        <f>IF(D214="","",IF(R214="B",BI214,0))</f>
        <v/>
      </c>
      <c r="BL214" s="51">
        <f>IF(D214="","",IF(R214="C",BI214,0))</f>
        <v/>
      </c>
      <c r="BM214" s="51">
        <f>IF(D214="","",IFERROR(MAX(0,MIN(BI214/AP214,1)),0))</f>
        <v/>
      </c>
      <c r="BN214" s="52">
        <f>IF(D214="","",AB214*AG214)</f>
        <v/>
      </c>
      <c r="BO214" s="52">
        <f>IF(D214="","",(U214+V214+X214)*AG214)</f>
        <v/>
      </c>
      <c r="BP214" s="52">
        <f>IF(D214="","",(AB214*3)*AG214)</f>
        <v/>
      </c>
      <c r="BQ214" s="52">
        <f>IF(D214="","",IF(BO214-BP214&gt;0,0,BO214-BP214))</f>
        <v/>
      </c>
      <c r="BR214" s="52">
        <f>IF(D214="","",IF(BO214-BP214-BN214&gt;0,0,BO214-BP214-BN214))</f>
        <v/>
      </c>
      <c r="BS214" s="53">
        <f>IF(D214="","",IFERROR(AB214*AI214,0))</f>
        <v/>
      </c>
      <c r="BT214" s="53">
        <f>IF(D214="","",IFERROR(IF(X214&gt;12, AI214*(U214+V214+X214), AI214*(U214+V214)),0))</f>
        <v/>
      </c>
      <c r="BU214" s="53">
        <f>IF(D214="","",IFERROR(((AB214*3)*AI214),0))</f>
        <v/>
      </c>
      <c r="BV214" s="53">
        <f>IF(D214="","",IF(BT214-BU214&gt;0,0,BT214-BU214))</f>
        <v/>
      </c>
      <c r="BW214" s="53">
        <f>IF(D214="","",IF(BT214-BU214-BS214&gt;0,0,BT214-BU214-BS214))</f>
        <v/>
      </c>
      <c r="BX214" s="36">
        <f>IF(D214="","",IFERROR(VLOOKUP(D214,'produto-entrada-7'!A:M,3,0),"SEM PEDIDO"))</f>
        <v/>
      </c>
      <c r="BY214" s="36">
        <f>IF(D214="","",VLOOKUP(D214,'produto-estoque-total-7'!A:AB,25,0))</f>
        <v/>
      </c>
      <c r="BZ214" s="36">
        <f>IF(D214="","",IFERROR(VLOOKUP(D214,'produto-estoque-total-7'!A:AB,26,0)/100,0))</f>
        <v/>
      </c>
      <c r="CA214" s="36">
        <f>IF(D214="","",IFERROR(VLOOKUP(D214,'produto-estoque-total-7'!A:AB,27,0)/100,0))</f>
        <v/>
      </c>
      <c r="CB214" s="41">
        <f>IF(D214="","",V214*AF214)</f>
        <v/>
      </c>
      <c r="CC214" s="41">
        <f>IF(D214="","",V214*AI214)</f>
        <v/>
      </c>
      <c r="CD214" s="54">
        <f>IF(D214="","",VLOOKUP(D214,'produto-estoque-total-7'!A:AB,28,0))</f>
        <v/>
      </c>
    </row>
    <row r="215">
      <c r="A215" s="36">
        <f>IF(D215="","",VLOOKUP(D215,'produto-estoque-total-7'!A:AB,3,0))</f>
        <v/>
      </c>
      <c r="B215" s="1">
        <f>IF(D215="","",VLOOKUP(D215,'produto-estoque-total-7'!A:AB,12,0))</f>
        <v/>
      </c>
      <c r="C215" s="1">
        <f>IF(D215="","",VLOOKUP(D215,'produto-estoque-total-7'!A:AB,2,0))</f>
        <v/>
      </c>
      <c r="D215" s="37">
        <f>IFERROR(IF('produto-estoque-total-7'!A214="","",'produto-estoque-total-7'!A214),"")</f>
        <v/>
      </c>
      <c r="E215" s="1">
        <f>IF(D215="","",VLOOKUP(D215,'produto-estoque-total-7'!A:AB,4,0))</f>
        <v/>
      </c>
      <c r="F215" s="36">
        <f>IF(D215="","",VLOOKUP(D215,'produto-estoque-total-7'!A:AB,13,0))</f>
        <v/>
      </c>
      <c r="G215" s="1">
        <f>IF(F215="","",VLOOKUP(F215,'FORNECEDORES X COMPRADOR'!A:D,4,0))</f>
        <v/>
      </c>
      <c r="H215" s="1">
        <f>IF(F215="","",VLOOKUP(F215,'FORNECEDORES X COMPRADOR'!A:E,5,0))</f>
        <v/>
      </c>
      <c r="I215" s="36">
        <f>IF(D215="","",VLOOKUP(D215,'produto-estoque-total-7'!A:AB,15,0))</f>
        <v/>
      </c>
      <c r="J215" s="36">
        <f>IF(D215="","",VLOOKUP(D215,'produto-estoque-total-7'!A:AB,19,0))</f>
        <v/>
      </c>
      <c r="K215" s="1">
        <f>IF(D215="","",VLOOKUP(D215,'produto-estoque-total-7'!A:AB,20,0))</f>
        <v/>
      </c>
      <c r="L215" s="36">
        <f>IF(D215="","",VLOOKUP(D215,'produto-estoque-total-7'!A:AB,17,0))</f>
        <v/>
      </c>
      <c r="M215" s="1">
        <f>IF(D215="","",VLOOKUP(D215,'produto-estoque-total-7'!A:AB,18,0))</f>
        <v/>
      </c>
      <c r="N215" s="36">
        <f>IF(D215="","",VLOOKUP(D215,'produto-estoque-total-7'!A:AB,21,0))</f>
        <v/>
      </c>
      <c r="O215" s="1">
        <f>IF(D215="","",VLOOKUP(D215,'produto-estoque-total-7'!A:AB,22,0))</f>
        <v/>
      </c>
      <c r="P215" s="36">
        <f>IF(D215="","",VLOOKUP(D215,'produto-estoque-total-7'!A:AB,23,0))</f>
        <v/>
      </c>
      <c r="Q215" s="1">
        <f>IF(D215="","",VLOOKUP(D215,'produto-estoque-total-7'!A:AB,24,0))</f>
        <v/>
      </c>
      <c r="R215" s="38">
        <f>IFERROR(IF(D215="","",VLOOKUP(D215,'produto-venda-7'!B:N,13,0)),"C")</f>
        <v/>
      </c>
      <c r="S215" s="39">
        <f>IF(D215="","",VLOOKUP(D215,'produto-estoque-total-7'!A:AB,6,0))</f>
        <v/>
      </c>
      <c r="T215" s="39">
        <f>IF(D215="","",VLOOKUP(D215,'produto-estoque-total-7'!A:AB,5,0))</f>
        <v/>
      </c>
      <c r="U215" s="40">
        <f>IF(D215="","",VLOOKUP(D215,'produto-estoque-total-7'!A:AB,11,0))</f>
        <v/>
      </c>
      <c r="V215" s="41">
        <f>IF(D215="","",IFERROR(VLOOKUP(D215,'produto-entrada-7'!A:M,10,0),0))</f>
        <v/>
      </c>
      <c r="W215" s="42" t="n"/>
      <c r="X215" s="39">
        <f>IF(D215="","",VLOOKUP(D215,'produto-estoque-total-7'!A:AB,8,0))</f>
        <v/>
      </c>
      <c r="Y215" s="39">
        <f>IF(D215="","",VLOOKUP(D215,'produto-estoque-total-7'!A:AB,9,0))</f>
        <v/>
      </c>
      <c r="Z215" s="39">
        <f>IF(D215="","",VLOOKUP(D215,'produto-estoque-total-7'!A:AB,10,0))</f>
        <v/>
      </c>
      <c r="AA215" s="39">
        <f>IFERROR(IF(D215="","",VLOOKUP(D215,'produto-venda-7'!B:N,4,0)),0)</f>
        <v/>
      </c>
      <c r="AB215" s="39">
        <f>IFERROR(IF(D215="","",VLOOKUP(D215,'produto-venda-7'!B:N,5,0)),0)</f>
        <v/>
      </c>
      <c r="AC215" s="39">
        <f>IF(D215="","",IFERROR(AA215/90,0))</f>
        <v/>
      </c>
      <c r="AD215" s="36">
        <f>IF(D215="","",IFERROR(VLOOKUP(D215,'produto-entrada-7'!A:M,4,0),0))</f>
        <v/>
      </c>
      <c r="AE215" s="36">
        <f>IFERROR(IF(D215="","",VLOOKUP(D215,'produto-venda-7'!B:N,10,0)),0)</f>
        <v/>
      </c>
      <c r="AF215" s="36">
        <f>IF(D215="","",IFERROR(VLOOKUP(D215,'produto-entrada-7'!A:M,11,0),0))</f>
        <v/>
      </c>
      <c r="AG215" s="1">
        <f>IF(D215="","",IFERROR(VLOOKUP(D215,'produto-entrada-7'!A:M,12,0),0))</f>
        <v/>
      </c>
      <c r="AH215" s="1">
        <f>IF(D215="","",IFERROR(VLOOKUP(D215,'produto-entrada-7'!A:M,13,0),0))</f>
        <v/>
      </c>
      <c r="AI215" s="36">
        <f>IFERROR(IF(D215="","",VLOOKUP(D215,'produto-venda-7'!B:N,11,0)),0)</f>
        <v/>
      </c>
      <c r="AJ215" s="43">
        <f>IF(D215="","",IFERROR(AI215*AB215,0))</f>
        <v/>
      </c>
      <c r="AK215" s="44">
        <f>IFERROR(IF(D215="","",VLOOKUP(F215,'ANALISE FORNECEDOR'!$A:$I,8,0)),"")</f>
        <v/>
      </c>
      <c r="AL215" s="44">
        <f>IF(D215="","",AVERAGE(AM215,AK215))</f>
        <v/>
      </c>
      <c r="AM215" s="44">
        <f>IFERROR(IF(D215="","",VLOOKUP(F215,'ANALISE FORNECEDOR'!$A:$I,9,0)),"")</f>
        <v/>
      </c>
      <c r="AN215" s="45">
        <f>IF(D215="","",IF(Y215&gt;12,AI215*(U215+Y215),AI215*U215))</f>
        <v/>
      </c>
      <c r="AO215" s="45">
        <f>IF(D215="","",IF(Y215&gt;12,AI215*(U215+V215+Y215),AI215*(U215+V215)))</f>
        <v/>
      </c>
      <c r="AP215" s="46">
        <f>IF(D215="","",IF(Y215&gt;12,AG215*(U215+Y215),AG215*U215))</f>
        <v/>
      </c>
      <c r="AQ215" s="46">
        <f>IF(D215="","",IF(Y215&gt;12,AG215*(U215+V215+Y215),AG215*(U215+V215)))</f>
        <v/>
      </c>
      <c r="AR215" s="46">
        <f>IF(D215="","",IF(OR(R215="A",R215="AA",R215="AAA"),AP215,0))</f>
        <v/>
      </c>
      <c r="AS215" s="46">
        <f>IF(D215="","",IF(R215="B",AP215,0))</f>
        <v/>
      </c>
      <c r="AT215" s="46">
        <f>IF(D215="","",IF(R215="C",AP215,0))</f>
        <v/>
      </c>
      <c r="AU215" s="47">
        <f>IF(D215="","",IFERROR(AN215/AJ215,0))</f>
        <v/>
      </c>
      <c r="AV215" s="47">
        <f>IF(D215="","",IFERROR(((AO215)/AJ215),0))</f>
        <v/>
      </c>
      <c r="AW215" s="48">
        <f>IF(D215="","",IF(OR(S215="S",NOT(AND(ISNUMBER(AC215),ISNUMBER(AL215),AC215*AL215&gt;=0))),0,AC215*AL215))</f>
        <v/>
      </c>
      <c r="AX215" s="49">
        <f>IFERROR(IF(D215="","",AW215*AG215),0)</f>
        <v/>
      </c>
      <c r="AY215" s="48">
        <f>IF(D215="","",IF(OR(S215="S",NOT(AND(ISNUMBER(AC215),ISNUMBER(AK215),AC215*AK215&gt;=0))),0,AC215*AK215))</f>
        <v/>
      </c>
      <c r="AZ215" s="48">
        <f>IFERROR(IF(D215="","",IF(AY215=0,0,IF(((AY215)-(U215+Y215))&lt;0,0,(AY215)-U215))),0)</f>
        <v/>
      </c>
      <c r="BA215" s="49">
        <f>IF(D215="","",AZ215*AG215)</f>
        <v/>
      </c>
      <c r="BB215" s="49">
        <f>IF(D215="","",IF(OR(R215="A",R215="AA",R215="AAA"),BA215,0))</f>
        <v/>
      </c>
      <c r="BC215" s="49">
        <f>IF(D215="","",IF(R215="B",BA215,0))</f>
        <v/>
      </c>
      <c r="BD215" s="49">
        <f>IF(D215="","",IF(R215="B",BA215,0))</f>
        <v/>
      </c>
      <c r="BE215" s="49">
        <f>IF(D215="","",IF(S215="S",
1,
IF(AC215=0,
1,
IF(
IFERROR(((U215+Y215)*AG215)/((AC215*AK215)*AG215),0)&lt;0,
0,
IF(
IFERROR(((U215+Y215)*AG215)/((AC215*AK215)*AG215),0)&gt;1,
1,
IFERROR(((U215+Y215)*AG215)/((AC215*AK215)*AG215),0)
)
)
)
))</f>
        <v/>
      </c>
      <c r="BF215" s="49">
        <f>IF(D215="","",IF(S215="S",
1,
IF(AC215=0,
1,
IF(
IFERROR(((U215+V215+Y215)*AG215)/((AC215*AK215)*AG215),0)&lt;0,
0,
IF(
IFERROR(((U215+V215+Y215)*AG215)/((AC215*AK215)*AG215),0)&gt;1,
1,
IFERROR(((U215+V215+Y215)*AG215)/((AC215*AK215)*AG215),0)
)
)
)
))</f>
        <v/>
      </c>
      <c r="BG215" s="50">
        <f>IF(D215="","",IF(S215="S",0,IF(AND(ISNUMBER(AC215),ISNUMBER(AM215)),IF(OR(AC215*AM215&lt;0,ISERR(AC215*AM215)),0,AC215*AM215),0)))</f>
        <v/>
      </c>
      <c r="BH215" s="50">
        <f>IF(D215="","",IF(BY215&gt;TODAY()-60,0,IF(Y215&gt;12,MAX(0,(U215+Y215)-BG215),MAX(0,U215-BG215))))</f>
        <v/>
      </c>
      <c r="BI215" s="51">
        <f>IF(D215="","",BH215*AG215)</f>
        <v/>
      </c>
      <c r="BJ215" s="51">
        <f>IF(D215="","",IF(OR(R215="A",R215="AA",R215="AAA"),BI215,0))</f>
        <v/>
      </c>
      <c r="BK215" s="51">
        <f>IF(D215="","",IF(R215="B",BI215,0))</f>
        <v/>
      </c>
      <c r="BL215" s="51">
        <f>IF(D215="","",IF(R215="C",BI215,0))</f>
        <v/>
      </c>
      <c r="BM215" s="51">
        <f>IF(D215="","",IFERROR(MAX(0,MIN(BI215/AP215,1)),0))</f>
        <v/>
      </c>
      <c r="BN215" s="52">
        <f>IF(D215="","",AB215*AG215)</f>
        <v/>
      </c>
      <c r="BO215" s="52">
        <f>IF(D215="","",(U215+V215+X215)*AG215)</f>
        <v/>
      </c>
      <c r="BP215" s="52">
        <f>IF(D215="","",(AB215*3)*AG215)</f>
        <v/>
      </c>
      <c r="BQ215" s="52">
        <f>IF(D215="","",IF(BO215-BP215&gt;0,0,BO215-BP215))</f>
        <v/>
      </c>
      <c r="BR215" s="52">
        <f>IF(D215="","",IF(BO215-BP215-BN215&gt;0,0,BO215-BP215-BN215))</f>
        <v/>
      </c>
      <c r="BS215" s="53">
        <f>IF(D215="","",IFERROR(AB215*AI215,0))</f>
        <v/>
      </c>
      <c r="BT215" s="53">
        <f>IF(D215="","",IFERROR(IF(X215&gt;12, AI215*(U215+V215+X215), AI215*(U215+V215)),0))</f>
        <v/>
      </c>
      <c r="BU215" s="53">
        <f>IF(D215="","",IFERROR(((AB215*3)*AI215),0))</f>
        <v/>
      </c>
      <c r="BV215" s="53">
        <f>IF(D215="","",IF(BT215-BU215&gt;0,0,BT215-BU215))</f>
        <v/>
      </c>
      <c r="BW215" s="53">
        <f>IF(D215="","",IF(BT215-BU215-BS215&gt;0,0,BT215-BU215-BS215))</f>
        <v/>
      </c>
      <c r="BX215" s="36">
        <f>IF(D215="","",IFERROR(VLOOKUP(D215,'produto-entrada-7'!A:M,3,0),"SEM PEDIDO"))</f>
        <v/>
      </c>
      <c r="BY215" s="36">
        <f>IF(D215="","",VLOOKUP(D215,'produto-estoque-total-7'!A:AB,25,0))</f>
        <v/>
      </c>
      <c r="BZ215" s="36">
        <f>IF(D215="","",IFERROR(VLOOKUP(D215,'produto-estoque-total-7'!A:AB,26,0)/100,0))</f>
        <v/>
      </c>
      <c r="CA215" s="36">
        <f>IF(D215="","",IFERROR(VLOOKUP(D215,'produto-estoque-total-7'!A:AB,27,0)/100,0))</f>
        <v/>
      </c>
      <c r="CB215" s="41">
        <f>IF(D215="","",V215*AF215)</f>
        <v/>
      </c>
      <c r="CC215" s="41">
        <f>IF(D215="","",V215*AI215)</f>
        <v/>
      </c>
      <c r="CD215" s="54">
        <f>IF(D215="","",VLOOKUP(D215,'produto-estoque-total-7'!A:AB,28,0))</f>
        <v/>
      </c>
    </row>
    <row r="216">
      <c r="A216" s="36">
        <f>IF(D216="","",VLOOKUP(D216,'produto-estoque-total-7'!A:AB,3,0))</f>
        <v/>
      </c>
      <c r="B216" s="1">
        <f>IF(D216="","",VLOOKUP(D216,'produto-estoque-total-7'!A:AB,12,0))</f>
        <v/>
      </c>
      <c r="C216" s="1">
        <f>IF(D216="","",VLOOKUP(D216,'produto-estoque-total-7'!A:AB,2,0))</f>
        <v/>
      </c>
      <c r="D216" s="37">
        <f>IFERROR(IF('produto-estoque-total-7'!A215="","",'produto-estoque-total-7'!A215),"")</f>
        <v/>
      </c>
      <c r="E216" s="1">
        <f>IF(D216="","",VLOOKUP(D216,'produto-estoque-total-7'!A:AB,4,0))</f>
        <v/>
      </c>
      <c r="F216" s="36">
        <f>IF(D216="","",VLOOKUP(D216,'produto-estoque-total-7'!A:AB,13,0))</f>
        <v/>
      </c>
      <c r="G216" s="1">
        <f>IF(F216="","",VLOOKUP(F216,'FORNECEDORES X COMPRADOR'!A:D,4,0))</f>
        <v/>
      </c>
      <c r="H216" s="1">
        <f>IF(F216="","",VLOOKUP(F216,'FORNECEDORES X COMPRADOR'!A:E,5,0))</f>
        <v/>
      </c>
      <c r="I216" s="36">
        <f>IF(D216="","",VLOOKUP(D216,'produto-estoque-total-7'!A:AB,15,0))</f>
        <v/>
      </c>
      <c r="J216" s="36">
        <f>IF(D216="","",VLOOKUP(D216,'produto-estoque-total-7'!A:AB,19,0))</f>
        <v/>
      </c>
      <c r="K216" s="1">
        <f>IF(D216="","",VLOOKUP(D216,'produto-estoque-total-7'!A:AB,20,0))</f>
        <v/>
      </c>
      <c r="L216" s="36">
        <f>IF(D216="","",VLOOKUP(D216,'produto-estoque-total-7'!A:AB,17,0))</f>
        <v/>
      </c>
      <c r="M216" s="1">
        <f>IF(D216="","",VLOOKUP(D216,'produto-estoque-total-7'!A:AB,18,0))</f>
        <v/>
      </c>
      <c r="N216" s="36">
        <f>IF(D216="","",VLOOKUP(D216,'produto-estoque-total-7'!A:AB,21,0))</f>
        <v/>
      </c>
      <c r="O216" s="1">
        <f>IF(D216="","",VLOOKUP(D216,'produto-estoque-total-7'!A:AB,22,0))</f>
        <v/>
      </c>
      <c r="P216" s="36">
        <f>IF(D216="","",VLOOKUP(D216,'produto-estoque-total-7'!A:AB,23,0))</f>
        <v/>
      </c>
      <c r="Q216" s="1">
        <f>IF(D216="","",VLOOKUP(D216,'produto-estoque-total-7'!A:AB,24,0))</f>
        <v/>
      </c>
      <c r="R216" s="38">
        <f>IFERROR(IF(D216="","",VLOOKUP(D216,'produto-venda-7'!B:N,13,0)),"C")</f>
        <v/>
      </c>
      <c r="S216" s="39">
        <f>IF(D216="","",VLOOKUP(D216,'produto-estoque-total-7'!A:AB,6,0))</f>
        <v/>
      </c>
      <c r="T216" s="39">
        <f>IF(D216="","",VLOOKUP(D216,'produto-estoque-total-7'!A:AB,5,0))</f>
        <v/>
      </c>
      <c r="U216" s="40">
        <f>IF(D216="","",VLOOKUP(D216,'produto-estoque-total-7'!A:AB,11,0))</f>
        <v/>
      </c>
      <c r="V216" s="41">
        <f>IF(D216="","",IFERROR(VLOOKUP(D216,'produto-entrada-7'!A:M,10,0),0))</f>
        <v/>
      </c>
      <c r="W216" s="42" t="n"/>
      <c r="X216" s="39">
        <f>IF(D216="","",VLOOKUP(D216,'produto-estoque-total-7'!A:AB,8,0))</f>
        <v/>
      </c>
      <c r="Y216" s="39">
        <f>IF(D216="","",VLOOKUP(D216,'produto-estoque-total-7'!A:AB,9,0))</f>
        <v/>
      </c>
      <c r="Z216" s="39">
        <f>IF(D216="","",VLOOKUP(D216,'produto-estoque-total-7'!A:AB,10,0))</f>
        <v/>
      </c>
      <c r="AA216" s="39">
        <f>IFERROR(IF(D216="","",VLOOKUP(D216,'produto-venda-7'!B:N,4,0)),0)</f>
        <v/>
      </c>
      <c r="AB216" s="39">
        <f>IFERROR(IF(D216="","",VLOOKUP(D216,'produto-venda-7'!B:N,5,0)),0)</f>
        <v/>
      </c>
      <c r="AC216" s="39">
        <f>IF(D216="","",IFERROR(AA216/90,0))</f>
        <v/>
      </c>
      <c r="AD216" s="36">
        <f>IF(D216="","",IFERROR(VLOOKUP(D216,'produto-entrada-7'!A:M,4,0),0))</f>
        <v/>
      </c>
      <c r="AE216" s="36">
        <f>IFERROR(IF(D216="","",VLOOKUP(D216,'produto-venda-7'!B:N,10,0)),0)</f>
        <v/>
      </c>
      <c r="AF216" s="36">
        <f>IF(D216="","",IFERROR(VLOOKUP(D216,'produto-entrada-7'!A:M,11,0),0))</f>
        <v/>
      </c>
      <c r="AG216" s="1">
        <f>IF(D216="","",IFERROR(VLOOKUP(D216,'produto-entrada-7'!A:M,12,0),0))</f>
        <v/>
      </c>
      <c r="AH216" s="1">
        <f>IF(D216="","",IFERROR(VLOOKUP(D216,'produto-entrada-7'!A:M,13,0),0))</f>
        <v/>
      </c>
      <c r="AI216" s="36">
        <f>IFERROR(IF(D216="","",VLOOKUP(D216,'produto-venda-7'!B:N,11,0)),0)</f>
        <v/>
      </c>
      <c r="AJ216" s="43">
        <f>IF(D216="","",IFERROR(AI216*AB216,0))</f>
        <v/>
      </c>
      <c r="AK216" s="44">
        <f>IFERROR(IF(D216="","",VLOOKUP(F216,'ANALISE FORNECEDOR'!$A:$I,8,0)),"")</f>
        <v/>
      </c>
      <c r="AL216" s="44">
        <f>IF(D216="","",AVERAGE(AM216,AK216))</f>
        <v/>
      </c>
      <c r="AM216" s="44">
        <f>IFERROR(IF(D216="","",VLOOKUP(F216,'ANALISE FORNECEDOR'!$A:$I,9,0)),"")</f>
        <v/>
      </c>
      <c r="AN216" s="45">
        <f>IF(D216="","",IF(Y216&gt;12,AI216*(U216+Y216),AI216*U216))</f>
        <v/>
      </c>
      <c r="AO216" s="45">
        <f>IF(D216="","",IF(Y216&gt;12,AI216*(U216+V216+Y216),AI216*(U216+V216)))</f>
        <v/>
      </c>
      <c r="AP216" s="46">
        <f>IF(D216="","",IF(Y216&gt;12,AG216*(U216+Y216),AG216*U216))</f>
        <v/>
      </c>
      <c r="AQ216" s="46">
        <f>IF(D216="","",IF(Y216&gt;12,AG216*(U216+V216+Y216),AG216*(U216+V216)))</f>
        <v/>
      </c>
      <c r="AR216" s="46">
        <f>IF(D216="","",IF(OR(R216="A",R216="AA",R216="AAA"),AP216,0))</f>
        <v/>
      </c>
      <c r="AS216" s="46">
        <f>IF(D216="","",IF(R216="B",AP216,0))</f>
        <v/>
      </c>
      <c r="AT216" s="46">
        <f>IF(D216="","",IF(R216="C",AP216,0))</f>
        <v/>
      </c>
      <c r="AU216" s="47">
        <f>IF(D216="","",IFERROR(AN216/AJ216,0))</f>
        <v/>
      </c>
      <c r="AV216" s="47">
        <f>IF(D216="","",IFERROR(((AO216)/AJ216),0))</f>
        <v/>
      </c>
      <c r="AW216" s="48">
        <f>IF(D216="","",IF(OR(S216="S",NOT(AND(ISNUMBER(AC216),ISNUMBER(AL216),AC216*AL216&gt;=0))),0,AC216*AL216))</f>
        <v/>
      </c>
      <c r="AX216" s="49">
        <f>IFERROR(IF(D216="","",AW216*AG216),0)</f>
        <v/>
      </c>
      <c r="AY216" s="48">
        <f>IF(D216="","",IF(OR(S216="S",NOT(AND(ISNUMBER(AC216),ISNUMBER(AK216),AC216*AK216&gt;=0))),0,AC216*AK216))</f>
        <v/>
      </c>
      <c r="AZ216" s="48">
        <f>IFERROR(IF(D216="","",IF(AY216=0,0,IF(((AY216)-(U216+Y216))&lt;0,0,(AY216)-U216))),0)</f>
        <v/>
      </c>
      <c r="BA216" s="49">
        <f>IF(D216="","",AZ216*AG216)</f>
        <v/>
      </c>
      <c r="BB216" s="49">
        <f>IF(D216="","",IF(OR(R216="A",R216="AA",R216="AAA"),BA216,0))</f>
        <v/>
      </c>
      <c r="BC216" s="49">
        <f>IF(D216="","",IF(R216="B",BA216,0))</f>
        <v/>
      </c>
      <c r="BD216" s="49">
        <f>IF(D216="","",IF(R216="B",BA216,0))</f>
        <v/>
      </c>
      <c r="BE216" s="49">
        <f>IF(D216="","",IF(S216="S",
1,
IF(AC216=0,
1,
IF(
IFERROR(((U216+Y216)*AG216)/((AC216*AK216)*AG216),0)&lt;0,
0,
IF(
IFERROR(((U216+Y216)*AG216)/((AC216*AK216)*AG216),0)&gt;1,
1,
IFERROR(((U216+Y216)*AG216)/((AC216*AK216)*AG216),0)
)
)
)
))</f>
        <v/>
      </c>
      <c r="BF216" s="49">
        <f>IF(D216="","",IF(S216="S",
1,
IF(AC216=0,
1,
IF(
IFERROR(((U216+V216+Y216)*AG216)/((AC216*AK216)*AG216),0)&lt;0,
0,
IF(
IFERROR(((U216+V216+Y216)*AG216)/((AC216*AK216)*AG216),0)&gt;1,
1,
IFERROR(((U216+V216+Y216)*AG216)/((AC216*AK216)*AG216),0)
)
)
)
))</f>
        <v/>
      </c>
      <c r="BG216" s="50">
        <f>IF(D216="","",IF(S216="S",0,IF(AND(ISNUMBER(AC216),ISNUMBER(AM216)),IF(OR(AC216*AM216&lt;0,ISERR(AC216*AM216)),0,AC216*AM216),0)))</f>
        <v/>
      </c>
      <c r="BH216" s="50">
        <f>IF(D216="","",IF(BY216&gt;TODAY()-60,0,IF(Y216&gt;12,MAX(0,(U216+Y216)-BG216),MAX(0,U216-BG216))))</f>
        <v/>
      </c>
      <c r="BI216" s="51">
        <f>IF(D216="","",BH216*AG216)</f>
        <v/>
      </c>
      <c r="BJ216" s="51">
        <f>IF(D216="","",IF(OR(R216="A",R216="AA",R216="AAA"),BI216,0))</f>
        <v/>
      </c>
      <c r="BK216" s="51">
        <f>IF(D216="","",IF(R216="B",BI216,0))</f>
        <v/>
      </c>
      <c r="BL216" s="51">
        <f>IF(D216="","",IF(R216="C",BI216,0))</f>
        <v/>
      </c>
      <c r="BM216" s="51">
        <f>IF(D216="","",IFERROR(MAX(0,MIN(BI216/AP216,1)),0))</f>
        <v/>
      </c>
      <c r="BN216" s="52">
        <f>IF(D216="","",AB216*AG216)</f>
        <v/>
      </c>
      <c r="BO216" s="52">
        <f>IF(D216="","",(U216+V216+X216)*AG216)</f>
        <v/>
      </c>
      <c r="BP216" s="52">
        <f>IF(D216="","",(AB216*3)*AG216)</f>
        <v/>
      </c>
      <c r="BQ216" s="52">
        <f>IF(D216="","",IF(BO216-BP216&gt;0,0,BO216-BP216))</f>
        <v/>
      </c>
      <c r="BR216" s="52">
        <f>IF(D216="","",IF(BO216-BP216-BN216&gt;0,0,BO216-BP216-BN216))</f>
        <v/>
      </c>
      <c r="BS216" s="53">
        <f>IF(D216="","",IFERROR(AB216*AI216,0))</f>
        <v/>
      </c>
      <c r="BT216" s="53">
        <f>IF(D216="","",IFERROR(IF(X216&gt;12, AI216*(U216+V216+X216), AI216*(U216+V216)),0))</f>
        <v/>
      </c>
      <c r="BU216" s="53">
        <f>IF(D216="","",IFERROR(((AB216*3)*AI216),0))</f>
        <v/>
      </c>
      <c r="BV216" s="53">
        <f>IF(D216="","",IF(BT216-BU216&gt;0,0,BT216-BU216))</f>
        <v/>
      </c>
      <c r="BW216" s="53">
        <f>IF(D216="","",IF(BT216-BU216-BS216&gt;0,0,BT216-BU216-BS216))</f>
        <v/>
      </c>
      <c r="BX216" s="36">
        <f>IF(D216="","",IFERROR(VLOOKUP(D216,'produto-entrada-7'!A:M,3,0),"SEM PEDIDO"))</f>
        <v/>
      </c>
      <c r="BY216" s="36">
        <f>IF(D216="","",VLOOKUP(D216,'produto-estoque-total-7'!A:AB,25,0))</f>
        <v/>
      </c>
      <c r="BZ216" s="36">
        <f>IF(D216="","",IFERROR(VLOOKUP(D216,'produto-estoque-total-7'!A:AB,26,0)/100,0))</f>
        <v/>
      </c>
      <c r="CA216" s="36">
        <f>IF(D216="","",IFERROR(VLOOKUP(D216,'produto-estoque-total-7'!A:AB,27,0)/100,0))</f>
        <v/>
      </c>
      <c r="CB216" s="41">
        <f>IF(D216="","",V216*AF216)</f>
        <v/>
      </c>
      <c r="CC216" s="41">
        <f>IF(D216="","",V216*AI216)</f>
        <v/>
      </c>
      <c r="CD216" s="54">
        <f>IF(D216="","",VLOOKUP(D216,'produto-estoque-total-7'!A:AB,28,0))</f>
        <v/>
      </c>
    </row>
    <row r="217">
      <c r="A217" s="36">
        <f>IF(D217="","",VLOOKUP(D217,'produto-estoque-total-7'!A:AB,3,0))</f>
        <v/>
      </c>
      <c r="B217" s="1">
        <f>IF(D217="","",VLOOKUP(D217,'produto-estoque-total-7'!A:AB,12,0))</f>
        <v/>
      </c>
      <c r="C217" s="1">
        <f>IF(D217="","",VLOOKUP(D217,'produto-estoque-total-7'!A:AB,2,0))</f>
        <v/>
      </c>
      <c r="D217" s="37">
        <f>IFERROR(IF('produto-estoque-total-7'!A216="","",'produto-estoque-total-7'!A216),"")</f>
        <v/>
      </c>
      <c r="E217" s="1">
        <f>IF(D217="","",VLOOKUP(D217,'produto-estoque-total-7'!A:AB,4,0))</f>
        <v/>
      </c>
      <c r="F217" s="36">
        <f>IF(D217="","",VLOOKUP(D217,'produto-estoque-total-7'!A:AB,13,0))</f>
        <v/>
      </c>
      <c r="G217" s="1">
        <f>IF(F217="","",VLOOKUP(F217,'FORNECEDORES X COMPRADOR'!A:D,4,0))</f>
        <v/>
      </c>
      <c r="H217" s="1">
        <f>IF(F217="","",VLOOKUP(F217,'FORNECEDORES X COMPRADOR'!A:E,5,0))</f>
        <v/>
      </c>
      <c r="I217" s="36">
        <f>IF(D217="","",VLOOKUP(D217,'produto-estoque-total-7'!A:AB,15,0))</f>
        <v/>
      </c>
      <c r="J217" s="36">
        <f>IF(D217="","",VLOOKUP(D217,'produto-estoque-total-7'!A:AB,19,0))</f>
        <v/>
      </c>
      <c r="K217" s="1">
        <f>IF(D217="","",VLOOKUP(D217,'produto-estoque-total-7'!A:AB,20,0))</f>
        <v/>
      </c>
      <c r="L217" s="36">
        <f>IF(D217="","",VLOOKUP(D217,'produto-estoque-total-7'!A:AB,17,0))</f>
        <v/>
      </c>
      <c r="M217" s="1">
        <f>IF(D217="","",VLOOKUP(D217,'produto-estoque-total-7'!A:AB,18,0))</f>
        <v/>
      </c>
      <c r="N217" s="36">
        <f>IF(D217="","",VLOOKUP(D217,'produto-estoque-total-7'!A:AB,21,0))</f>
        <v/>
      </c>
      <c r="O217" s="1">
        <f>IF(D217="","",VLOOKUP(D217,'produto-estoque-total-7'!A:AB,22,0))</f>
        <v/>
      </c>
      <c r="P217" s="36">
        <f>IF(D217="","",VLOOKUP(D217,'produto-estoque-total-7'!A:AB,23,0))</f>
        <v/>
      </c>
      <c r="Q217" s="1">
        <f>IF(D217="","",VLOOKUP(D217,'produto-estoque-total-7'!A:AB,24,0))</f>
        <v/>
      </c>
      <c r="R217" s="38">
        <f>IFERROR(IF(D217="","",VLOOKUP(D217,'produto-venda-7'!B:N,13,0)),"C")</f>
        <v/>
      </c>
      <c r="S217" s="39">
        <f>IF(D217="","",VLOOKUP(D217,'produto-estoque-total-7'!A:AB,6,0))</f>
        <v/>
      </c>
      <c r="T217" s="39">
        <f>IF(D217="","",VLOOKUP(D217,'produto-estoque-total-7'!A:AB,5,0))</f>
        <v/>
      </c>
      <c r="U217" s="40">
        <f>IF(D217="","",VLOOKUP(D217,'produto-estoque-total-7'!A:AB,11,0))</f>
        <v/>
      </c>
      <c r="V217" s="41">
        <f>IF(D217="","",IFERROR(VLOOKUP(D217,'produto-entrada-7'!A:M,10,0),0))</f>
        <v/>
      </c>
      <c r="W217" s="42" t="n"/>
      <c r="X217" s="39">
        <f>IF(D217="","",VLOOKUP(D217,'produto-estoque-total-7'!A:AB,8,0))</f>
        <v/>
      </c>
      <c r="Y217" s="39">
        <f>IF(D217="","",VLOOKUP(D217,'produto-estoque-total-7'!A:AB,9,0))</f>
        <v/>
      </c>
      <c r="Z217" s="39">
        <f>IF(D217="","",VLOOKUP(D217,'produto-estoque-total-7'!A:AB,10,0))</f>
        <v/>
      </c>
      <c r="AA217" s="39">
        <f>IFERROR(IF(D217="","",VLOOKUP(D217,'produto-venda-7'!B:N,4,0)),0)</f>
        <v/>
      </c>
      <c r="AB217" s="39">
        <f>IFERROR(IF(D217="","",VLOOKUP(D217,'produto-venda-7'!B:N,5,0)),0)</f>
        <v/>
      </c>
      <c r="AC217" s="39">
        <f>IF(D217="","",IFERROR(AA217/90,0))</f>
        <v/>
      </c>
      <c r="AD217" s="36">
        <f>IF(D217="","",IFERROR(VLOOKUP(D217,'produto-entrada-7'!A:M,4,0),0))</f>
        <v/>
      </c>
      <c r="AE217" s="36">
        <f>IFERROR(IF(D217="","",VLOOKUP(D217,'produto-venda-7'!B:N,10,0)),0)</f>
        <v/>
      </c>
      <c r="AF217" s="36">
        <f>IF(D217="","",IFERROR(VLOOKUP(D217,'produto-entrada-7'!A:M,11,0),0))</f>
        <v/>
      </c>
      <c r="AG217" s="1">
        <f>IF(D217="","",IFERROR(VLOOKUP(D217,'produto-entrada-7'!A:M,12,0),0))</f>
        <v/>
      </c>
      <c r="AH217" s="1">
        <f>IF(D217="","",IFERROR(VLOOKUP(D217,'produto-entrada-7'!A:M,13,0),0))</f>
        <v/>
      </c>
      <c r="AI217" s="36">
        <f>IFERROR(IF(D217="","",VLOOKUP(D217,'produto-venda-7'!B:N,11,0)),0)</f>
        <v/>
      </c>
      <c r="AJ217" s="43">
        <f>IF(D217="","",IFERROR(AI217*AB217,0))</f>
        <v/>
      </c>
      <c r="AK217" s="44">
        <f>IFERROR(IF(D217="","",VLOOKUP(F217,'ANALISE FORNECEDOR'!$A:$I,8,0)),"")</f>
        <v/>
      </c>
      <c r="AL217" s="44">
        <f>IF(D217="","",AVERAGE(AM217,AK217))</f>
        <v/>
      </c>
      <c r="AM217" s="44">
        <f>IFERROR(IF(D217="","",VLOOKUP(F217,'ANALISE FORNECEDOR'!$A:$I,9,0)),"")</f>
        <v/>
      </c>
      <c r="AN217" s="45">
        <f>IF(D217="","",IF(Y217&gt;12,AI217*(U217+Y217),AI217*U217))</f>
        <v/>
      </c>
      <c r="AO217" s="45">
        <f>IF(D217="","",IF(Y217&gt;12,AI217*(U217+V217+Y217),AI217*(U217+V217)))</f>
        <v/>
      </c>
      <c r="AP217" s="46">
        <f>IF(D217="","",IF(Y217&gt;12,AG217*(U217+Y217),AG217*U217))</f>
        <v/>
      </c>
      <c r="AQ217" s="46">
        <f>IF(D217="","",IF(Y217&gt;12,AG217*(U217+V217+Y217),AG217*(U217+V217)))</f>
        <v/>
      </c>
      <c r="AR217" s="46">
        <f>IF(D217="","",IF(OR(R217="A",R217="AA",R217="AAA"),AP217,0))</f>
        <v/>
      </c>
      <c r="AS217" s="46">
        <f>IF(D217="","",IF(R217="B",AP217,0))</f>
        <v/>
      </c>
      <c r="AT217" s="46">
        <f>IF(D217="","",IF(R217="C",AP217,0))</f>
        <v/>
      </c>
      <c r="AU217" s="47">
        <f>IF(D217="","",IFERROR(AN217/AJ217,0))</f>
        <v/>
      </c>
      <c r="AV217" s="47">
        <f>IF(D217="","",IFERROR(((AO217)/AJ217),0))</f>
        <v/>
      </c>
      <c r="AW217" s="48">
        <f>IF(D217="","",IF(OR(S217="S",NOT(AND(ISNUMBER(AC217),ISNUMBER(AL217),AC217*AL217&gt;=0))),0,AC217*AL217))</f>
        <v/>
      </c>
      <c r="AX217" s="49">
        <f>IFERROR(IF(D217="","",AW217*AG217),0)</f>
        <v/>
      </c>
      <c r="AY217" s="48">
        <f>IF(D217="","",IF(OR(S217="S",NOT(AND(ISNUMBER(AC217),ISNUMBER(AK217),AC217*AK217&gt;=0))),0,AC217*AK217))</f>
        <v/>
      </c>
      <c r="AZ217" s="48">
        <f>IFERROR(IF(D217="","",IF(AY217=0,0,IF(((AY217)-(U217+Y217))&lt;0,0,(AY217)-U217))),0)</f>
        <v/>
      </c>
      <c r="BA217" s="49">
        <f>IF(D217="","",AZ217*AG217)</f>
        <v/>
      </c>
      <c r="BB217" s="49">
        <f>IF(D217="","",IF(OR(R217="A",R217="AA",R217="AAA"),BA217,0))</f>
        <v/>
      </c>
      <c r="BC217" s="49">
        <f>IF(D217="","",IF(R217="B",BA217,0))</f>
        <v/>
      </c>
      <c r="BD217" s="49">
        <f>IF(D217="","",IF(R217="B",BA217,0))</f>
        <v/>
      </c>
      <c r="BE217" s="49">
        <f>IF(D217="","",IF(S217="S",
1,
IF(AC217=0,
1,
IF(
IFERROR(((U217+Y217)*AG217)/((AC217*AK217)*AG217),0)&lt;0,
0,
IF(
IFERROR(((U217+Y217)*AG217)/((AC217*AK217)*AG217),0)&gt;1,
1,
IFERROR(((U217+Y217)*AG217)/((AC217*AK217)*AG217),0)
)
)
)
))</f>
        <v/>
      </c>
      <c r="BF217" s="49">
        <f>IF(D217="","",IF(S217="S",
1,
IF(AC217=0,
1,
IF(
IFERROR(((U217+V217+Y217)*AG217)/((AC217*AK217)*AG217),0)&lt;0,
0,
IF(
IFERROR(((U217+V217+Y217)*AG217)/((AC217*AK217)*AG217),0)&gt;1,
1,
IFERROR(((U217+V217+Y217)*AG217)/((AC217*AK217)*AG217),0)
)
)
)
))</f>
        <v/>
      </c>
      <c r="BG217" s="50">
        <f>IF(D217="","",IF(S217="S",0,IF(AND(ISNUMBER(AC217),ISNUMBER(AM217)),IF(OR(AC217*AM217&lt;0,ISERR(AC217*AM217)),0,AC217*AM217),0)))</f>
        <v/>
      </c>
      <c r="BH217" s="50">
        <f>IF(D217="","",IF(BY217&gt;TODAY()-60,0,IF(Y217&gt;12,MAX(0,(U217+Y217)-BG217),MAX(0,U217-BG217))))</f>
        <v/>
      </c>
      <c r="BI217" s="51">
        <f>IF(D217="","",BH217*AG217)</f>
        <v/>
      </c>
      <c r="BJ217" s="51">
        <f>IF(D217="","",IF(OR(R217="A",R217="AA",R217="AAA"),BI217,0))</f>
        <v/>
      </c>
      <c r="BK217" s="51">
        <f>IF(D217="","",IF(R217="B",BI217,0))</f>
        <v/>
      </c>
      <c r="BL217" s="51">
        <f>IF(D217="","",IF(R217="C",BI217,0))</f>
        <v/>
      </c>
      <c r="BM217" s="51">
        <f>IF(D217="","",IFERROR(MAX(0,MIN(BI217/AP217,1)),0))</f>
        <v/>
      </c>
      <c r="BN217" s="52">
        <f>IF(D217="","",AB217*AG217)</f>
        <v/>
      </c>
      <c r="BO217" s="52">
        <f>IF(D217="","",(U217+V217+X217)*AG217)</f>
        <v/>
      </c>
      <c r="BP217" s="52">
        <f>IF(D217="","",(AB217*3)*AG217)</f>
        <v/>
      </c>
      <c r="BQ217" s="52">
        <f>IF(D217="","",IF(BO217-BP217&gt;0,0,BO217-BP217))</f>
        <v/>
      </c>
      <c r="BR217" s="52">
        <f>IF(D217="","",IF(BO217-BP217-BN217&gt;0,0,BO217-BP217-BN217))</f>
        <v/>
      </c>
      <c r="BS217" s="53">
        <f>IF(D217="","",IFERROR(AB217*AI217,0))</f>
        <v/>
      </c>
      <c r="BT217" s="53">
        <f>IF(D217="","",IFERROR(IF(X217&gt;12, AI217*(U217+V217+X217), AI217*(U217+V217)),0))</f>
        <v/>
      </c>
      <c r="BU217" s="53">
        <f>IF(D217="","",IFERROR(((AB217*3)*AI217),0))</f>
        <v/>
      </c>
      <c r="BV217" s="53">
        <f>IF(D217="","",IF(BT217-BU217&gt;0,0,BT217-BU217))</f>
        <v/>
      </c>
      <c r="BW217" s="53">
        <f>IF(D217="","",IF(BT217-BU217-BS217&gt;0,0,BT217-BU217-BS217))</f>
        <v/>
      </c>
      <c r="BX217" s="36">
        <f>IF(D217="","",IFERROR(VLOOKUP(D217,'produto-entrada-7'!A:M,3,0),"SEM PEDIDO"))</f>
        <v/>
      </c>
      <c r="BY217" s="36">
        <f>IF(D217="","",VLOOKUP(D217,'produto-estoque-total-7'!A:AB,25,0))</f>
        <v/>
      </c>
      <c r="BZ217" s="36">
        <f>IF(D217="","",IFERROR(VLOOKUP(D217,'produto-estoque-total-7'!A:AB,26,0)/100,0))</f>
        <v/>
      </c>
      <c r="CA217" s="36">
        <f>IF(D217="","",IFERROR(VLOOKUP(D217,'produto-estoque-total-7'!A:AB,27,0)/100,0))</f>
        <v/>
      </c>
      <c r="CB217" s="41">
        <f>IF(D217="","",V217*AF217)</f>
        <v/>
      </c>
      <c r="CC217" s="41">
        <f>IF(D217="","",V217*AI217)</f>
        <v/>
      </c>
      <c r="CD217" s="54">
        <f>IF(D217="","",VLOOKUP(D217,'produto-estoque-total-7'!A:AB,28,0))</f>
        <v/>
      </c>
    </row>
    <row r="218">
      <c r="A218" s="36">
        <f>IF(D218="","",VLOOKUP(D218,'produto-estoque-total-7'!A:AB,3,0))</f>
        <v/>
      </c>
      <c r="B218" s="1">
        <f>IF(D218="","",VLOOKUP(D218,'produto-estoque-total-7'!A:AB,12,0))</f>
        <v/>
      </c>
      <c r="C218" s="1">
        <f>IF(D218="","",VLOOKUP(D218,'produto-estoque-total-7'!A:AB,2,0))</f>
        <v/>
      </c>
      <c r="D218" s="37">
        <f>IFERROR(IF('produto-estoque-total-7'!A217="","",'produto-estoque-total-7'!A217),"")</f>
        <v/>
      </c>
      <c r="E218" s="1">
        <f>IF(D218="","",VLOOKUP(D218,'produto-estoque-total-7'!A:AB,4,0))</f>
        <v/>
      </c>
      <c r="F218" s="36">
        <f>IF(D218="","",VLOOKUP(D218,'produto-estoque-total-7'!A:AB,13,0))</f>
        <v/>
      </c>
      <c r="G218" s="1">
        <f>IF(F218="","",VLOOKUP(F218,'FORNECEDORES X COMPRADOR'!A:D,4,0))</f>
        <v/>
      </c>
      <c r="H218" s="1">
        <f>IF(F218="","",VLOOKUP(F218,'FORNECEDORES X COMPRADOR'!A:E,5,0))</f>
        <v/>
      </c>
      <c r="I218" s="36">
        <f>IF(D218="","",VLOOKUP(D218,'produto-estoque-total-7'!A:AB,15,0))</f>
        <v/>
      </c>
      <c r="J218" s="36">
        <f>IF(D218="","",VLOOKUP(D218,'produto-estoque-total-7'!A:AB,19,0))</f>
        <v/>
      </c>
      <c r="K218" s="1">
        <f>IF(D218="","",VLOOKUP(D218,'produto-estoque-total-7'!A:AB,20,0))</f>
        <v/>
      </c>
      <c r="L218" s="36">
        <f>IF(D218="","",VLOOKUP(D218,'produto-estoque-total-7'!A:AB,17,0))</f>
        <v/>
      </c>
      <c r="M218" s="1">
        <f>IF(D218="","",VLOOKUP(D218,'produto-estoque-total-7'!A:AB,18,0))</f>
        <v/>
      </c>
      <c r="N218" s="36">
        <f>IF(D218="","",VLOOKUP(D218,'produto-estoque-total-7'!A:AB,21,0))</f>
        <v/>
      </c>
      <c r="O218" s="1">
        <f>IF(D218="","",VLOOKUP(D218,'produto-estoque-total-7'!A:AB,22,0))</f>
        <v/>
      </c>
      <c r="P218" s="36">
        <f>IF(D218="","",VLOOKUP(D218,'produto-estoque-total-7'!A:AB,23,0))</f>
        <v/>
      </c>
      <c r="Q218" s="1">
        <f>IF(D218="","",VLOOKUP(D218,'produto-estoque-total-7'!A:AB,24,0))</f>
        <v/>
      </c>
      <c r="R218" s="38">
        <f>IFERROR(IF(D218="","",VLOOKUP(D218,'produto-venda-7'!B:N,13,0)),"C")</f>
        <v/>
      </c>
      <c r="S218" s="39">
        <f>IF(D218="","",VLOOKUP(D218,'produto-estoque-total-7'!A:AB,6,0))</f>
        <v/>
      </c>
      <c r="T218" s="39">
        <f>IF(D218="","",VLOOKUP(D218,'produto-estoque-total-7'!A:AB,5,0))</f>
        <v/>
      </c>
      <c r="U218" s="40">
        <f>IF(D218="","",VLOOKUP(D218,'produto-estoque-total-7'!A:AB,11,0))</f>
        <v/>
      </c>
      <c r="V218" s="41">
        <f>IF(D218="","",IFERROR(VLOOKUP(D218,'produto-entrada-7'!A:M,10,0),0))</f>
        <v/>
      </c>
      <c r="W218" s="42" t="n"/>
      <c r="X218" s="39">
        <f>IF(D218="","",VLOOKUP(D218,'produto-estoque-total-7'!A:AB,8,0))</f>
        <v/>
      </c>
      <c r="Y218" s="39">
        <f>IF(D218="","",VLOOKUP(D218,'produto-estoque-total-7'!A:AB,9,0))</f>
        <v/>
      </c>
      <c r="Z218" s="39">
        <f>IF(D218="","",VLOOKUP(D218,'produto-estoque-total-7'!A:AB,10,0))</f>
        <v/>
      </c>
      <c r="AA218" s="39">
        <f>IFERROR(IF(D218="","",VLOOKUP(D218,'produto-venda-7'!B:N,4,0)),0)</f>
        <v/>
      </c>
      <c r="AB218" s="39">
        <f>IFERROR(IF(D218="","",VLOOKUP(D218,'produto-venda-7'!B:N,5,0)),0)</f>
        <v/>
      </c>
      <c r="AC218" s="39">
        <f>IF(D218="","",IFERROR(AA218/90,0))</f>
        <v/>
      </c>
      <c r="AD218" s="36">
        <f>IF(D218="","",IFERROR(VLOOKUP(D218,'produto-entrada-7'!A:M,4,0),0))</f>
        <v/>
      </c>
      <c r="AE218" s="36">
        <f>IFERROR(IF(D218="","",VLOOKUP(D218,'produto-venda-7'!B:N,10,0)),0)</f>
        <v/>
      </c>
      <c r="AF218" s="36">
        <f>IF(D218="","",IFERROR(VLOOKUP(D218,'produto-entrada-7'!A:M,11,0),0))</f>
        <v/>
      </c>
      <c r="AG218" s="1">
        <f>IF(D218="","",IFERROR(VLOOKUP(D218,'produto-entrada-7'!A:M,12,0),0))</f>
        <v/>
      </c>
      <c r="AH218" s="1">
        <f>IF(D218="","",IFERROR(VLOOKUP(D218,'produto-entrada-7'!A:M,13,0),0))</f>
        <v/>
      </c>
      <c r="AI218" s="36">
        <f>IFERROR(IF(D218="","",VLOOKUP(D218,'produto-venda-7'!B:N,11,0)),0)</f>
        <v/>
      </c>
      <c r="AJ218" s="43">
        <f>IF(D218="","",IFERROR(AI218*AB218,0))</f>
        <v/>
      </c>
      <c r="AK218" s="44">
        <f>IFERROR(IF(D218="","",VLOOKUP(F218,'ANALISE FORNECEDOR'!$A:$I,8,0)),"")</f>
        <v/>
      </c>
      <c r="AL218" s="44">
        <f>IF(D218="","",AVERAGE(AM218,AK218))</f>
        <v/>
      </c>
      <c r="AM218" s="44">
        <f>IFERROR(IF(D218="","",VLOOKUP(F218,'ANALISE FORNECEDOR'!$A:$I,9,0)),"")</f>
        <v/>
      </c>
      <c r="AN218" s="45">
        <f>IF(D218="","",IF(Y218&gt;12,AI218*(U218+Y218),AI218*U218))</f>
        <v/>
      </c>
      <c r="AO218" s="45">
        <f>IF(D218="","",IF(Y218&gt;12,AI218*(U218+V218+Y218),AI218*(U218+V218)))</f>
        <v/>
      </c>
      <c r="AP218" s="46">
        <f>IF(D218="","",IF(Y218&gt;12,AG218*(U218+Y218),AG218*U218))</f>
        <v/>
      </c>
      <c r="AQ218" s="46">
        <f>IF(D218="","",IF(Y218&gt;12,AG218*(U218+V218+Y218),AG218*(U218+V218)))</f>
        <v/>
      </c>
      <c r="AR218" s="46">
        <f>IF(D218="","",IF(OR(R218="A",R218="AA",R218="AAA"),AP218,0))</f>
        <v/>
      </c>
      <c r="AS218" s="46">
        <f>IF(D218="","",IF(R218="B",AP218,0))</f>
        <v/>
      </c>
      <c r="AT218" s="46">
        <f>IF(D218="","",IF(R218="C",AP218,0))</f>
        <v/>
      </c>
      <c r="AU218" s="47">
        <f>IF(D218="","",IFERROR(AN218/AJ218,0))</f>
        <v/>
      </c>
      <c r="AV218" s="47">
        <f>IF(D218="","",IFERROR(((AO218)/AJ218),0))</f>
        <v/>
      </c>
      <c r="AW218" s="48">
        <f>IF(D218="","",IF(OR(S218="S",NOT(AND(ISNUMBER(AC218),ISNUMBER(AL218),AC218*AL218&gt;=0))),0,AC218*AL218))</f>
        <v/>
      </c>
      <c r="AX218" s="49">
        <f>IFERROR(IF(D218="","",AW218*AG218),0)</f>
        <v/>
      </c>
      <c r="AY218" s="48">
        <f>IF(D218="","",IF(OR(S218="S",NOT(AND(ISNUMBER(AC218),ISNUMBER(AK218),AC218*AK218&gt;=0))),0,AC218*AK218))</f>
        <v/>
      </c>
      <c r="AZ218" s="48">
        <f>IFERROR(IF(D218="","",IF(AY218=0,0,IF(((AY218)-(U218+Y218))&lt;0,0,(AY218)-U218))),0)</f>
        <v/>
      </c>
      <c r="BA218" s="49">
        <f>IF(D218="","",AZ218*AG218)</f>
        <v/>
      </c>
      <c r="BB218" s="49">
        <f>IF(D218="","",IF(OR(R218="A",R218="AA",R218="AAA"),BA218,0))</f>
        <v/>
      </c>
      <c r="BC218" s="49">
        <f>IF(D218="","",IF(R218="B",BA218,0))</f>
        <v/>
      </c>
      <c r="BD218" s="49">
        <f>IF(D218="","",IF(R218="B",BA218,0))</f>
        <v/>
      </c>
      <c r="BE218" s="49">
        <f>IF(D218="","",IF(S218="S",
1,
IF(AC218=0,
1,
IF(
IFERROR(((U218+Y218)*AG218)/((AC218*AK218)*AG218),0)&lt;0,
0,
IF(
IFERROR(((U218+Y218)*AG218)/((AC218*AK218)*AG218),0)&gt;1,
1,
IFERROR(((U218+Y218)*AG218)/((AC218*AK218)*AG218),0)
)
)
)
))</f>
        <v/>
      </c>
      <c r="BF218" s="49">
        <f>IF(D218="","",IF(S218="S",
1,
IF(AC218=0,
1,
IF(
IFERROR(((U218+V218+Y218)*AG218)/((AC218*AK218)*AG218),0)&lt;0,
0,
IF(
IFERROR(((U218+V218+Y218)*AG218)/((AC218*AK218)*AG218),0)&gt;1,
1,
IFERROR(((U218+V218+Y218)*AG218)/((AC218*AK218)*AG218),0)
)
)
)
))</f>
        <v/>
      </c>
      <c r="BG218" s="50">
        <f>IF(D218="","",IF(S218="S",0,IF(AND(ISNUMBER(AC218),ISNUMBER(AM218)),IF(OR(AC218*AM218&lt;0,ISERR(AC218*AM218)),0,AC218*AM218),0)))</f>
        <v/>
      </c>
      <c r="BH218" s="50">
        <f>IF(D218="","",IF(BY218&gt;TODAY()-60,0,IF(Y218&gt;12,MAX(0,(U218+Y218)-BG218),MAX(0,U218-BG218))))</f>
        <v/>
      </c>
      <c r="BI218" s="51">
        <f>IF(D218="","",BH218*AG218)</f>
        <v/>
      </c>
      <c r="BJ218" s="51">
        <f>IF(D218="","",IF(OR(R218="A",R218="AA",R218="AAA"),BI218,0))</f>
        <v/>
      </c>
      <c r="BK218" s="51">
        <f>IF(D218="","",IF(R218="B",BI218,0))</f>
        <v/>
      </c>
      <c r="BL218" s="51">
        <f>IF(D218="","",IF(R218="C",BI218,0))</f>
        <v/>
      </c>
      <c r="BM218" s="51">
        <f>IF(D218="","",IFERROR(MAX(0,MIN(BI218/AP218,1)),0))</f>
        <v/>
      </c>
      <c r="BN218" s="52">
        <f>IF(D218="","",AB218*AG218)</f>
        <v/>
      </c>
      <c r="BO218" s="52">
        <f>IF(D218="","",(U218+V218+X218)*AG218)</f>
        <v/>
      </c>
      <c r="BP218" s="52">
        <f>IF(D218="","",(AB218*3)*AG218)</f>
        <v/>
      </c>
      <c r="BQ218" s="52">
        <f>IF(D218="","",IF(BO218-BP218&gt;0,0,BO218-BP218))</f>
        <v/>
      </c>
      <c r="BR218" s="52">
        <f>IF(D218="","",IF(BO218-BP218-BN218&gt;0,0,BO218-BP218-BN218))</f>
        <v/>
      </c>
      <c r="BS218" s="53">
        <f>IF(D218="","",IFERROR(AB218*AI218,0))</f>
        <v/>
      </c>
      <c r="BT218" s="53">
        <f>IF(D218="","",IFERROR(IF(X218&gt;12, AI218*(U218+V218+X218), AI218*(U218+V218)),0))</f>
        <v/>
      </c>
      <c r="BU218" s="53">
        <f>IF(D218="","",IFERROR(((AB218*3)*AI218),0))</f>
        <v/>
      </c>
      <c r="BV218" s="53">
        <f>IF(D218="","",IF(BT218-BU218&gt;0,0,BT218-BU218))</f>
        <v/>
      </c>
      <c r="BW218" s="53">
        <f>IF(D218="","",IF(BT218-BU218-BS218&gt;0,0,BT218-BU218-BS218))</f>
        <v/>
      </c>
      <c r="BX218" s="36">
        <f>IF(D218="","",IFERROR(VLOOKUP(D218,'produto-entrada-7'!A:M,3,0),"SEM PEDIDO"))</f>
        <v/>
      </c>
      <c r="BY218" s="36">
        <f>IF(D218="","",VLOOKUP(D218,'produto-estoque-total-7'!A:AB,25,0))</f>
        <v/>
      </c>
      <c r="BZ218" s="36">
        <f>IF(D218="","",IFERROR(VLOOKUP(D218,'produto-estoque-total-7'!A:AB,26,0)/100,0))</f>
        <v/>
      </c>
      <c r="CA218" s="36">
        <f>IF(D218="","",IFERROR(VLOOKUP(D218,'produto-estoque-total-7'!A:AB,27,0)/100,0))</f>
        <v/>
      </c>
      <c r="CB218" s="41">
        <f>IF(D218="","",V218*AF218)</f>
        <v/>
      </c>
      <c r="CC218" s="41">
        <f>IF(D218="","",V218*AI218)</f>
        <v/>
      </c>
      <c r="CD218" s="54">
        <f>IF(D218="","",VLOOKUP(D218,'produto-estoque-total-7'!A:AB,28,0))</f>
        <v/>
      </c>
    </row>
    <row r="219">
      <c r="A219" s="36">
        <f>IF(D219="","",VLOOKUP(D219,'produto-estoque-total-7'!A:AB,3,0))</f>
        <v/>
      </c>
      <c r="B219" s="1">
        <f>IF(D219="","",VLOOKUP(D219,'produto-estoque-total-7'!A:AB,12,0))</f>
        <v/>
      </c>
      <c r="C219" s="1">
        <f>IF(D219="","",VLOOKUP(D219,'produto-estoque-total-7'!A:AB,2,0))</f>
        <v/>
      </c>
      <c r="D219" s="37">
        <f>IFERROR(IF('produto-estoque-total-7'!A218="","",'produto-estoque-total-7'!A218),"")</f>
        <v/>
      </c>
      <c r="E219" s="1">
        <f>IF(D219="","",VLOOKUP(D219,'produto-estoque-total-7'!A:AB,4,0))</f>
        <v/>
      </c>
      <c r="F219" s="36">
        <f>IF(D219="","",VLOOKUP(D219,'produto-estoque-total-7'!A:AB,13,0))</f>
        <v/>
      </c>
      <c r="G219" s="1">
        <f>IF(F219="","",VLOOKUP(F219,'FORNECEDORES X COMPRADOR'!A:D,4,0))</f>
        <v/>
      </c>
      <c r="H219" s="1">
        <f>IF(F219="","",VLOOKUP(F219,'FORNECEDORES X COMPRADOR'!A:E,5,0))</f>
        <v/>
      </c>
      <c r="I219" s="36">
        <f>IF(D219="","",VLOOKUP(D219,'produto-estoque-total-7'!A:AB,15,0))</f>
        <v/>
      </c>
      <c r="J219" s="36">
        <f>IF(D219="","",VLOOKUP(D219,'produto-estoque-total-7'!A:AB,19,0))</f>
        <v/>
      </c>
      <c r="K219" s="1">
        <f>IF(D219="","",VLOOKUP(D219,'produto-estoque-total-7'!A:AB,20,0))</f>
        <v/>
      </c>
      <c r="L219" s="36">
        <f>IF(D219="","",VLOOKUP(D219,'produto-estoque-total-7'!A:AB,17,0))</f>
        <v/>
      </c>
      <c r="M219" s="1">
        <f>IF(D219="","",VLOOKUP(D219,'produto-estoque-total-7'!A:AB,18,0))</f>
        <v/>
      </c>
      <c r="N219" s="36">
        <f>IF(D219="","",VLOOKUP(D219,'produto-estoque-total-7'!A:AB,21,0))</f>
        <v/>
      </c>
      <c r="O219" s="1">
        <f>IF(D219="","",VLOOKUP(D219,'produto-estoque-total-7'!A:AB,22,0))</f>
        <v/>
      </c>
      <c r="P219" s="36">
        <f>IF(D219="","",VLOOKUP(D219,'produto-estoque-total-7'!A:AB,23,0))</f>
        <v/>
      </c>
      <c r="Q219" s="1">
        <f>IF(D219="","",VLOOKUP(D219,'produto-estoque-total-7'!A:AB,24,0))</f>
        <v/>
      </c>
      <c r="R219" s="38">
        <f>IFERROR(IF(D219="","",VLOOKUP(D219,'produto-venda-7'!B:N,13,0)),"C")</f>
        <v/>
      </c>
      <c r="S219" s="39">
        <f>IF(D219="","",VLOOKUP(D219,'produto-estoque-total-7'!A:AB,6,0))</f>
        <v/>
      </c>
      <c r="T219" s="39">
        <f>IF(D219="","",VLOOKUP(D219,'produto-estoque-total-7'!A:AB,5,0))</f>
        <v/>
      </c>
      <c r="U219" s="40">
        <f>IF(D219="","",VLOOKUP(D219,'produto-estoque-total-7'!A:AB,11,0))</f>
        <v/>
      </c>
      <c r="V219" s="41">
        <f>IF(D219="","",IFERROR(VLOOKUP(D219,'produto-entrada-7'!A:M,10,0),0))</f>
        <v/>
      </c>
      <c r="W219" s="42" t="n"/>
      <c r="X219" s="39">
        <f>IF(D219="","",VLOOKUP(D219,'produto-estoque-total-7'!A:AB,8,0))</f>
        <v/>
      </c>
      <c r="Y219" s="39">
        <f>IF(D219="","",VLOOKUP(D219,'produto-estoque-total-7'!A:AB,9,0))</f>
        <v/>
      </c>
      <c r="Z219" s="39">
        <f>IF(D219="","",VLOOKUP(D219,'produto-estoque-total-7'!A:AB,10,0))</f>
        <v/>
      </c>
      <c r="AA219" s="39">
        <f>IFERROR(IF(D219="","",VLOOKUP(D219,'produto-venda-7'!B:N,4,0)),0)</f>
        <v/>
      </c>
      <c r="AB219" s="39">
        <f>IFERROR(IF(D219="","",VLOOKUP(D219,'produto-venda-7'!B:N,5,0)),0)</f>
        <v/>
      </c>
      <c r="AC219" s="39">
        <f>IF(D219="","",IFERROR(AA219/90,0))</f>
        <v/>
      </c>
      <c r="AD219" s="36">
        <f>IF(D219="","",IFERROR(VLOOKUP(D219,'produto-entrada-7'!A:M,4,0),0))</f>
        <v/>
      </c>
      <c r="AE219" s="36">
        <f>IFERROR(IF(D219="","",VLOOKUP(D219,'produto-venda-7'!B:N,10,0)),0)</f>
        <v/>
      </c>
      <c r="AF219" s="36">
        <f>IF(D219="","",IFERROR(VLOOKUP(D219,'produto-entrada-7'!A:M,11,0),0))</f>
        <v/>
      </c>
      <c r="AG219" s="1">
        <f>IF(D219="","",IFERROR(VLOOKUP(D219,'produto-entrada-7'!A:M,12,0),0))</f>
        <v/>
      </c>
      <c r="AH219" s="1">
        <f>IF(D219="","",IFERROR(VLOOKUP(D219,'produto-entrada-7'!A:M,13,0),0))</f>
        <v/>
      </c>
      <c r="AI219" s="36">
        <f>IFERROR(IF(D219="","",VLOOKUP(D219,'produto-venda-7'!B:N,11,0)),0)</f>
        <v/>
      </c>
      <c r="AJ219" s="43">
        <f>IF(D219="","",IFERROR(AI219*AB219,0))</f>
        <v/>
      </c>
      <c r="AK219" s="44">
        <f>IFERROR(IF(D219="","",VLOOKUP(F219,'ANALISE FORNECEDOR'!$A:$I,8,0)),"")</f>
        <v/>
      </c>
      <c r="AL219" s="44">
        <f>IF(D219="","",AVERAGE(AM219,AK219))</f>
        <v/>
      </c>
      <c r="AM219" s="44">
        <f>IFERROR(IF(D219="","",VLOOKUP(F219,'ANALISE FORNECEDOR'!$A:$I,9,0)),"")</f>
        <v/>
      </c>
      <c r="AN219" s="45">
        <f>IF(D219="","",IF(Y219&gt;12,AI219*(U219+Y219),AI219*U219))</f>
        <v/>
      </c>
      <c r="AO219" s="45">
        <f>IF(D219="","",IF(Y219&gt;12,AI219*(U219+V219+Y219),AI219*(U219+V219)))</f>
        <v/>
      </c>
      <c r="AP219" s="46">
        <f>IF(D219="","",IF(Y219&gt;12,AG219*(U219+Y219),AG219*U219))</f>
        <v/>
      </c>
      <c r="AQ219" s="46">
        <f>IF(D219="","",IF(Y219&gt;12,AG219*(U219+V219+Y219),AG219*(U219+V219)))</f>
        <v/>
      </c>
      <c r="AR219" s="46">
        <f>IF(D219="","",IF(OR(R219="A",R219="AA",R219="AAA"),AP219,0))</f>
        <v/>
      </c>
      <c r="AS219" s="46">
        <f>IF(D219="","",IF(R219="B",AP219,0))</f>
        <v/>
      </c>
      <c r="AT219" s="46">
        <f>IF(D219="","",IF(R219="C",AP219,0))</f>
        <v/>
      </c>
      <c r="AU219" s="47">
        <f>IF(D219="","",IFERROR(AN219/AJ219,0))</f>
        <v/>
      </c>
      <c r="AV219" s="47">
        <f>IF(D219="","",IFERROR(((AO219)/AJ219),0))</f>
        <v/>
      </c>
      <c r="AW219" s="48">
        <f>IF(D219="","",IF(OR(S219="S",NOT(AND(ISNUMBER(AC219),ISNUMBER(AL219),AC219*AL219&gt;=0))),0,AC219*AL219))</f>
        <v/>
      </c>
      <c r="AX219" s="49">
        <f>IFERROR(IF(D219="","",AW219*AG219),0)</f>
        <v/>
      </c>
      <c r="AY219" s="48">
        <f>IF(D219="","",IF(OR(S219="S",NOT(AND(ISNUMBER(AC219),ISNUMBER(AK219),AC219*AK219&gt;=0))),0,AC219*AK219))</f>
        <v/>
      </c>
      <c r="AZ219" s="48">
        <f>IFERROR(IF(D219="","",IF(AY219=0,0,IF(((AY219)-(U219+Y219))&lt;0,0,(AY219)-U219))),0)</f>
        <v/>
      </c>
      <c r="BA219" s="49">
        <f>IF(D219="","",AZ219*AG219)</f>
        <v/>
      </c>
      <c r="BB219" s="49">
        <f>IF(D219="","",IF(OR(R219="A",R219="AA",R219="AAA"),BA219,0))</f>
        <v/>
      </c>
      <c r="BC219" s="49">
        <f>IF(D219="","",IF(R219="B",BA219,0))</f>
        <v/>
      </c>
      <c r="BD219" s="49">
        <f>IF(D219="","",IF(R219="B",BA219,0))</f>
        <v/>
      </c>
      <c r="BE219" s="49">
        <f>IF(D219="","",IF(S219="S",
1,
IF(AC219=0,
1,
IF(
IFERROR(((U219+Y219)*AG219)/((AC219*AK219)*AG219),0)&lt;0,
0,
IF(
IFERROR(((U219+Y219)*AG219)/((AC219*AK219)*AG219),0)&gt;1,
1,
IFERROR(((U219+Y219)*AG219)/((AC219*AK219)*AG219),0)
)
)
)
))</f>
        <v/>
      </c>
      <c r="BF219" s="49">
        <f>IF(D219="","",IF(S219="S",
1,
IF(AC219=0,
1,
IF(
IFERROR(((U219+V219+Y219)*AG219)/((AC219*AK219)*AG219),0)&lt;0,
0,
IF(
IFERROR(((U219+V219+Y219)*AG219)/((AC219*AK219)*AG219),0)&gt;1,
1,
IFERROR(((U219+V219+Y219)*AG219)/((AC219*AK219)*AG219),0)
)
)
)
))</f>
        <v/>
      </c>
      <c r="BG219" s="50">
        <f>IF(D219="","",IF(S219="S",0,IF(AND(ISNUMBER(AC219),ISNUMBER(AM219)),IF(OR(AC219*AM219&lt;0,ISERR(AC219*AM219)),0,AC219*AM219),0)))</f>
        <v/>
      </c>
      <c r="BH219" s="50">
        <f>IF(D219="","",IF(BY219&gt;TODAY()-60,0,IF(Y219&gt;12,MAX(0,(U219+Y219)-BG219),MAX(0,U219-BG219))))</f>
        <v/>
      </c>
      <c r="BI219" s="51">
        <f>IF(D219="","",BH219*AG219)</f>
        <v/>
      </c>
      <c r="BJ219" s="51">
        <f>IF(D219="","",IF(OR(R219="A",R219="AA",R219="AAA"),BI219,0))</f>
        <v/>
      </c>
      <c r="BK219" s="51">
        <f>IF(D219="","",IF(R219="B",BI219,0))</f>
        <v/>
      </c>
      <c r="BL219" s="51">
        <f>IF(D219="","",IF(R219="C",BI219,0))</f>
        <v/>
      </c>
      <c r="BM219" s="51">
        <f>IF(D219="","",IFERROR(MAX(0,MIN(BI219/AP219,1)),0))</f>
        <v/>
      </c>
      <c r="BN219" s="52">
        <f>IF(D219="","",AB219*AG219)</f>
        <v/>
      </c>
      <c r="BO219" s="52">
        <f>IF(D219="","",(U219+V219+X219)*AG219)</f>
        <v/>
      </c>
      <c r="BP219" s="52">
        <f>IF(D219="","",(AB219*3)*AG219)</f>
        <v/>
      </c>
      <c r="BQ219" s="52">
        <f>IF(D219="","",IF(BO219-BP219&gt;0,0,BO219-BP219))</f>
        <v/>
      </c>
      <c r="BR219" s="52">
        <f>IF(D219="","",IF(BO219-BP219-BN219&gt;0,0,BO219-BP219-BN219))</f>
        <v/>
      </c>
      <c r="BS219" s="53">
        <f>IF(D219="","",IFERROR(AB219*AI219,0))</f>
        <v/>
      </c>
      <c r="BT219" s="53">
        <f>IF(D219="","",IFERROR(IF(X219&gt;12, AI219*(U219+V219+X219), AI219*(U219+V219)),0))</f>
        <v/>
      </c>
      <c r="BU219" s="53">
        <f>IF(D219="","",IFERROR(((AB219*3)*AI219),0))</f>
        <v/>
      </c>
      <c r="BV219" s="53">
        <f>IF(D219="","",IF(BT219-BU219&gt;0,0,BT219-BU219))</f>
        <v/>
      </c>
      <c r="BW219" s="53">
        <f>IF(D219="","",IF(BT219-BU219-BS219&gt;0,0,BT219-BU219-BS219))</f>
        <v/>
      </c>
      <c r="BX219" s="36">
        <f>IF(D219="","",IFERROR(VLOOKUP(D219,'produto-entrada-7'!A:M,3,0),"SEM PEDIDO"))</f>
        <v/>
      </c>
      <c r="BY219" s="36">
        <f>IF(D219="","",VLOOKUP(D219,'produto-estoque-total-7'!A:AB,25,0))</f>
        <v/>
      </c>
      <c r="BZ219" s="36">
        <f>IF(D219="","",IFERROR(VLOOKUP(D219,'produto-estoque-total-7'!A:AB,26,0)/100,0))</f>
        <v/>
      </c>
      <c r="CA219" s="36">
        <f>IF(D219="","",IFERROR(VLOOKUP(D219,'produto-estoque-total-7'!A:AB,27,0)/100,0))</f>
        <v/>
      </c>
      <c r="CB219" s="41">
        <f>IF(D219="","",V219*AF219)</f>
        <v/>
      </c>
      <c r="CC219" s="41">
        <f>IF(D219="","",V219*AI219)</f>
        <v/>
      </c>
      <c r="CD219" s="54">
        <f>IF(D219="","",VLOOKUP(D219,'produto-estoque-total-7'!A:AB,28,0))</f>
        <v/>
      </c>
    </row>
    <row r="220">
      <c r="A220" s="36">
        <f>IF(D220="","",VLOOKUP(D220,'produto-estoque-total-7'!A:AB,3,0))</f>
        <v/>
      </c>
      <c r="B220" s="1">
        <f>IF(D220="","",VLOOKUP(D220,'produto-estoque-total-7'!A:AB,12,0))</f>
        <v/>
      </c>
      <c r="C220" s="1">
        <f>IF(D220="","",VLOOKUP(D220,'produto-estoque-total-7'!A:AB,2,0))</f>
        <v/>
      </c>
      <c r="D220" s="37">
        <f>IFERROR(IF('produto-estoque-total-7'!A219="","",'produto-estoque-total-7'!A219),"")</f>
        <v/>
      </c>
      <c r="E220" s="1">
        <f>IF(D220="","",VLOOKUP(D220,'produto-estoque-total-7'!A:AB,4,0))</f>
        <v/>
      </c>
      <c r="F220" s="36">
        <f>IF(D220="","",VLOOKUP(D220,'produto-estoque-total-7'!A:AB,13,0))</f>
        <v/>
      </c>
      <c r="G220" s="1">
        <f>IF(F220="","",VLOOKUP(F220,'FORNECEDORES X COMPRADOR'!A:D,4,0))</f>
        <v/>
      </c>
      <c r="H220" s="1">
        <f>IF(F220="","",VLOOKUP(F220,'FORNECEDORES X COMPRADOR'!A:E,5,0))</f>
        <v/>
      </c>
      <c r="I220" s="36">
        <f>IF(D220="","",VLOOKUP(D220,'produto-estoque-total-7'!A:AB,15,0))</f>
        <v/>
      </c>
      <c r="J220" s="36">
        <f>IF(D220="","",VLOOKUP(D220,'produto-estoque-total-7'!A:AB,19,0))</f>
        <v/>
      </c>
      <c r="K220" s="1">
        <f>IF(D220="","",VLOOKUP(D220,'produto-estoque-total-7'!A:AB,20,0))</f>
        <v/>
      </c>
      <c r="L220" s="36">
        <f>IF(D220="","",VLOOKUP(D220,'produto-estoque-total-7'!A:AB,17,0))</f>
        <v/>
      </c>
      <c r="M220" s="1">
        <f>IF(D220="","",VLOOKUP(D220,'produto-estoque-total-7'!A:AB,18,0))</f>
        <v/>
      </c>
      <c r="N220" s="36">
        <f>IF(D220="","",VLOOKUP(D220,'produto-estoque-total-7'!A:AB,21,0))</f>
        <v/>
      </c>
      <c r="O220" s="1">
        <f>IF(D220="","",VLOOKUP(D220,'produto-estoque-total-7'!A:AB,22,0))</f>
        <v/>
      </c>
      <c r="P220" s="36">
        <f>IF(D220="","",VLOOKUP(D220,'produto-estoque-total-7'!A:AB,23,0))</f>
        <v/>
      </c>
      <c r="Q220" s="1">
        <f>IF(D220="","",VLOOKUP(D220,'produto-estoque-total-7'!A:AB,24,0))</f>
        <v/>
      </c>
      <c r="R220" s="38">
        <f>IFERROR(IF(D220="","",VLOOKUP(D220,'produto-venda-7'!B:N,13,0)),"C")</f>
        <v/>
      </c>
      <c r="S220" s="39">
        <f>IF(D220="","",VLOOKUP(D220,'produto-estoque-total-7'!A:AB,6,0))</f>
        <v/>
      </c>
      <c r="T220" s="39">
        <f>IF(D220="","",VLOOKUP(D220,'produto-estoque-total-7'!A:AB,5,0))</f>
        <v/>
      </c>
      <c r="U220" s="40">
        <f>IF(D220="","",VLOOKUP(D220,'produto-estoque-total-7'!A:AB,11,0))</f>
        <v/>
      </c>
      <c r="V220" s="41">
        <f>IF(D220="","",IFERROR(VLOOKUP(D220,'produto-entrada-7'!A:M,10,0),0))</f>
        <v/>
      </c>
      <c r="W220" s="42" t="n"/>
      <c r="X220" s="39">
        <f>IF(D220="","",VLOOKUP(D220,'produto-estoque-total-7'!A:AB,8,0))</f>
        <v/>
      </c>
      <c r="Y220" s="39">
        <f>IF(D220="","",VLOOKUP(D220,'produto-estoque-total-7'!A:AB,9,0))</f>
        <v/>
      </c>
      <c r="Z220" s="39">
        <f>IF(D220="","",VLOOKUP(D220,'produto-estoque-total-7'!A:AB,10,0))</f>
        <v/>
      </c>
      <c r="AA220" s="39">
        <f>IFERROR(IF(D220="","",VLOOKUP(D220,'produto-venda-7'!B:N,4,0)),0)</f>
        <v/>
      </c>
      <c r="AB220" s="39">
        <f>IFERROR(IF(D220="","",VLOOKUP(D220,'produto-venda-7'!B:N,5,0)),0)</f>
        <v/>
      </c>
      <c r="AC220" s="39">
        <f>IF(D220="","",IFERROR(AA220/90,0))</f>
        <v/>
      </c>
      <c r="AD220" s="36">
        <f>IF(D220="","",IFERROR(VLOOKUP(D220,'produto-entrada-7'!A:M,4,0),0))</f>
        <v/>
      </c>
      <c r="AE220" s="36">
        <f>IFERROR(IF(D220="","",VLOOKUP(D220,'produto-venda-7'!B:N,10,0)),0)</f>
        <v/>
      </c>
      <c r="AF220" s="36">
        <f>IF(D220="","",IFERROR(VLOOKUP(D220,'produto-entrada-7'!A:M,11,0),0))</f>
        <v/>
      </c>
      <c r="AG220" s="1">
        <f>IF(D220="","",IFERROR(VLOOKUP(D220,'produto-entrada-7'!A:M,12,0),0))</f>
        <v/>
      </c>
      <c r="AH220" s="1">
        <f>IF(D220="","",IFERROR(VLOOKUP(D220,'produto-entrada-7'!A:M,13,0),0))</f>
        <v/>
      </c>
      <c r="AI220" s="36">
        <f>IFERROR(IF(D220="","",VLOOKUP(D220,'produto-venda-7'!B:N,11,0)),0)</f>
        <v/>
      </c>
      <c r="AJ220" s="43">
        <f>IF(D220="","",IFERROR(AI220*AB220,0))</f>
        <v/>
      </c>
      <c r="AK220" s="44">
        <f>IFERROR(IF(D220="","",VLOOKUP(F220,'ANALISE FORNECEDOR'!$A:$I,8,0)),"")</f>
        <v/>
      </c>
      <c r="AL220" s="44">
        <f>IF(D220="","",AVERAGE(AM220,AK220))</f>
        <v/>
      </c>
      <c r="AM220" s="44">
        <f>IFERROR(IF(D220="","",VLOOKUP(F220,'ANALISE FORNECEDOR'!$A:$I,9,0)),"")</f>
        <v/>
      </c>
      <c r="AN220" s="45">
        <f>IF(D220="","",IF(Y220&gt;12,AI220*(U220+Y220),AI220*U220))</f>
        <v/>
      </c>
      <c r="AO220" s="45">
        <f>IF(D220="","",IF(Y220&gt;12,AI220*(U220+V220+Y220),AI220*(U220+V220)))</f>
        <v/>
      </c>
      <c r="AP220" s="46">
        <f>IF(D220="","",IF(Y220&gt;12,AG220*(U220+Y220),AG220*U220))</f>
        <v/>
      </c>
      <c r="AQ220" s="46">
        <f>IF(D220="","",IF(Y220&gt;12,AG220*(U220+V220+Y220),AG220*(U220+V220)))</f>
        <v/>
      </c>
      <c r="AR220" s="46">
        <f>IF(D220="","",IF(OR(R220="A",R220="AA",R220="AAA"),AP220,0))</f>
        <v/>
      </c>
      <c r="AS220" s="46">
        <f>IF(D220="","",IF(R220="B",AP220,0))</f>
        <v/>
      </c>
      <c r="AT220" s="46">
        <f>IF(D220="","",IF(R220="C",AP220,0))</f>
        <v/>
      </c>
      <c r="AU220" s="47">
        <f>IF(D220="","",IFERROR(AN220/AJ220,0))</f>
        <v/>
      </c>
      <c r="AV220" s="47">
        <f>IF(D220="","",IFERROR(((AO220)/AJ220),0))</f>
        <v/>
      </c>
      <c r="AW220" s="48">
        <f>IF(D220="","",IF(OR(S220="S",NOT(AND(ISNUMBER(AC220),ISNUMBER(AL220),AC220*AL220&gt;=0))),0,AC220*AL220))</f>
        <v/>
      </c>
      <c r="AX220" s="49">
        <f>IFERROR(IF(D220="","",AW220*AG220),0)</f>
        <v/>
      </c>
      <c r="AY220" s="48">
        <f>IF(D220="","",IF(OR(S220="S",NOT(AND(ISNUMBER(AC220),ISNUMBER(AK220),AC220*AK220&gt;=0))),0,AC220*AK220))</f>
        <v/>
      </c>
      <c r="AZ220" s="48">
        <f>IFERROR(IF(D220="","",IF(AY220=0,0,IF(((AY220)-(U220+Y220))&lt;0,0,(AY220)-U220))),0)</f>
        <v/>
      </c>
      <c r="BA220" s="49">
        <f>IF(D220="","",AZ220*AG220)</f>
        <v/>
      </c>
      <c r="BB220" s="49">
        <f>IF(D220="","",IF(OR(R220="A",R220="AA",R220="AAA"),BA220,0))</f>
        <v/>
      </c>
      <c r="BC220" s="49">
        <f>IF(D220="","",IF(R220="B",BA220,0))</f>
        <v/>
      </c>
      <c r="BD220" s="49">
        <f>IF(D220="","",IF(R220="B",BA220,0))</f>
        <v/>
      </c>
      <c r="BE220" s="49">
        <f>IF(D220="","",IF(S220="S",
1,
IF(AC220=0,
1,
IF(
IFERROR(((U220+Y220)*AG220)/((AC220*AK220)*AG220),0)&lt;0,
0,
IF(
IFERROR(((U220+Y220)*AG220)/((AC220*AK220)*AG220),0)&gt;1,
1,
IFERROR(((U220+Y220)*AG220)/((AC220*AK220)*AG220),0)
)
)
)
))</f>
        <v/>
      </c>
      <c r="BF220" s="49">
        <f>IF(D220="","",IF(S220="S",
1,
IF(AC220=0,
1,
IF(
IFERROR(((U220+V220+Y220)*AG220)/((AC220*AK220)*AG220),0)&lt;0,
0,
IF(
IFERROR(((U220+V220+Y220)*AG220)/((AC220*AK220)*AG220),0)&gt;1,
1,
IFERROR(((U220+V220+Y220)*AG220)/((AC220*AK220)*AG220),0)
)
)
)
))</f>
        <v/>
      </c>
      <c r="BG220" s="50">
        <f>IF(D220="","",IF(S220="S",0,IF(AND(ISNUMBER(AC220),ISNUMBER(AM220)),IF(OR(AC220*AM220&lt;0,ISERR(AC220*AM220)),0,AC220*AM220),0)))</f>
        <v/>
      </c>
      <c r="BH220" s="50">
        <f>IF(D220="","",IF(BY220&gt;TODAY()-60,0,IF(Y220&gt;12,MAX(0,(U220+Y220)-BG220),MAX(0,U220-BG220))))</f>
        <v/>
      </c>
      <c r="BI220" s="51">
        <f>IF(D220="","",BH220*AG220)</f>
        <v/>
      </c>
      <c r="BJ220" s="51">
        <f>IF(D220="","",IF(OR(R220="A",R220="AA",R220="AAA"),BI220,0))</f>
        <v/>
      </c>
      <c r="BK220" s="51">
        <f>IF(D220="","",IF(R220="B",BI220,0))</f>
        <v/>
      </c>
      <c r="BL220" s="51">
        <f>IF(D220="","",IF(R220="C",BI220,0))</f>
        <v/>
      </c>
      <c r="BM220" s="51">
        <f>IF(D220="","",IFERROR(MAX(0,MIN(BI220/AP220,1)),0))</f>
        <v/>
      </c>
      <c r="BN220" s="52">
        <f>IF(D220="","",AB220*AG220)</f>
        <v/>
      </c>
      <c r="BO220" s="52">
        <f>IF(D220="","",(U220+V220+X220)*AG220)</f>
        <v/>
      </c>
      <c r="BP220" s="52">
        <f>IF(D220="","",(AB220*3)*AG220)</f>
        <v/>
      </c>
      <c r="BQ220" s="52">
        <f>IF(D220="","",IF(BO220-BP220&gt;0,0,BO220-BP220))</f>
        <v/>
      </c>
      <c r="BR220" s="52">
        <f>IF(D220="","",IF(BO220-BP220-BN220&gt;0,0,BO220-BP220-BN220))</f>
        <v/>
      </c>
      <c r="BS220" s="53">
        <f>IF(D220="","",IFERROR(AB220*AI220,0))</f>
        <v/>
      </c>
      <c r="BT220" s="53">
        <f>IF(D220="","",IFERROR(IF(X220&gt;12, AI220*(U220+V220+X220), AI220*(U220+V220)),0))</f>
        <v/>
      </c>
      <c r="BU220" s="53">
        <f>IF(D220="","",IFERROR(((AB220*3)*AI220),0))</f>
        <v/>
      </c>
      <c r="BV220" s="53">
        <f>IF(D220="","",IF(BT220-BU220&gt;0,0,BT220-BU220))</f>
        <v/>
      </c>
      <c r="BW220" s="53">
        <f>IF(D220="","",IF(BT220-BU220-BS220&gt;0,0,BT220-BU220-BS220))</f>
        <v/>
      </c>
      <c r="BX220" s="36">
        <f>IF(D220="","",IFERROR(VLOOKUP(D220,'produto-entrada-7'!A:M,3,0),"SEM PEDIDO"))</f>
        <v/>
      </c>
      <c r="BY220" s="36">
        <f>IF(D220="","",VLOOKUP(D220,'produto-estoque-total-7'!A:AB,25,0))</f>
        <v/>
      </c>
      <c r="BZ220" s="36">
        <f>IF(D220="","",IFERROR(VLOOKUP(D220,'produto-estoque-total-7'!A:AB,26,0)/100,0))</f>
        <v/>
      </c>
      <c r="CA220" s="36">
        <f>IF(D220="","",IFERROR(VLOOKUP(D220,'produto-estoque-total-7'!A:AB,27,0)/100,0))</f>
        <v/>
      </c>
      <c r="CB220" s="41">
        <f>IF(D220="","",V220*AF220)</f>
        <v/>
      </c>
      <c r="CC220" s="41">
        <f>IF(D220="","",V220*AI220)</f>
        <v/>
      </c>
      <c r="CD220" s="54">
        <f>IF(D220="","",VLOOKUP(D220,'produto-estoque-total-7'!A:AB,28,0))</f>
        <v/>
      </c>
    </row>
    <row r="221">
      <c r="A221" s="36">
        <f>IF(D221="","",VLOOKUP(D221,'produto-estoque-total-7'!A:AB,3,0))</f>
        <v/>
      </c>
      <c r="B221" s="1">
        <f>IF(D221="","",VLOOKUP(D221,'produto-estoque-total-7'!A:AB,12,0))</f>
        <v/>
      </c>
      <c r="C221" s="1">
        <f>IF(D221="","",VLOOKUP(D221,'produto-estoque-total-7'!A:AB,2,0))</f>
        <v/>
      </c>
      <c r="D221" s="37">
        <f>IFERROR(IF('produto-estoque-total-7'!A220="","",'produto-estoque-total-7'!A220),"")</f>
        <v/>
      </c>
      <c r="E221" s="1">
        <f>IF(D221="","",VLOOKUP(D221,'produto-estoque-total-7'!A:AB,4,0))</f>
        <v/>
      </c>
      <c r="F221" s="36">
        <f>IF(D221="","",VLOOKUP(D221,'produto-estoque-total-7'!A:AB,13,0))</f>
        <v/>
      </c>
      <c r="G221" s="1">
        <f>IF(F221="","",VLOOKUP(F221,'FORNECEDORES X COMPRADOR'!A:D,4,0))</f>
        <v/>
      </c>
      <c r="H221" s="1">
        <f>IF(F221="","",VLOOKUP(F221,'FORNECEDORES X COMPRADOR'!A:E,5,0))</f>
        <v/>
      </c>
      <c r="I221" s="36">
        <f>IF(D221="","",VLOOKUP(D221,'produto-estoque-total-7'!A:AB,15,0))</f>
        <v/>
      </c>
      <c r="J221" s="36">
        <f>IF(D221="","",VLOOKUP(D221,'produto-estoque-total-7'!A:AB,19,0))</f>
        <v/>
      </c>
      <c r="K221" s="1">
        <f>IF(D221="","",VLOOKUP(D221,'produto-estoque-total-7'!A:AB,20,0))</f>
        <v/>
      </c>
      <c r="L221" s="36">
        <f>IF(D221="","",VLOOKUP(D221,'produto-estoque-total-7'!A:AB,17,0))</f>
        <v/>
      </c>
      <c r="M221" s="1">
        <f>IF(D221="","",VLOOKUP(D221,'produto-estoque-total-7'!A:AB,18,0))</f>
        <v/>
      </c>
      <c r="N221" s="36">
        <f>IF(D221="","",VLOOKUP(D221,'produto-estoque-total-7'!A:AB,21,0))</f>
        <v/>
      </c>
      <c r="O221" s="1">
        <f>IF(D221="","",VLOOKUP(D221,'produto-estoque-total-7'!A:AB,22,0))</f>
        <v/>
      </c>
      <c r="P221" s="36">
        <f>IF(D221="","",VLOOKUP(D221,'produto-estoque-total-7'!A:AB,23,0))</f>
        <v/>
      </c>
      <c r="Q221" s="1">
        <f>IF(D221="","",VLOOKUP(D221,'produto-estoque-total-7'!A:AB,24,0))</f>
        <v/>
      </c>
      <c r="R221" s="38">
        <f>IFERROR(IF(D221="","",VLOOKUP(D221,'produto-venda-7'!B:N,13,0)),"C")</f>
        <v/>
      </c>
      <c r="S221" s="39">
        <f>IF(D221="","",VLOOKUP(D221,'produto-estoque-total-7'!A:AB,6,0))</f>
        <v/>
      </c>
      <c r="T221" s="39">
        <f>IF(D221="","",VLOOKUP(D221,'produto-estoque-total-7'!A:AB,5,0))</f>
        <v/>
      </c>
      <c r="U221" s="40">
        <f>IF(D221="","",VLOOKUP(D221,'produto-estoque-total-7'!A:AB,11,0))</f>
        <v/>
      </c>
      <c r="V221" s="41">
        <f>IF(D221="","",IFERROR(VLOOKUP(D221,'produto-entrada-7'!A:M,10,0),0))</f>
        <v/>
      </c>
      <c r="W221" s="42" t="n"/>
      <c r="X221" s="39">
        <f>IF(D221="","",VLOOKUP(D221,'produto-estoque-total-7'!A:AB,8,0))</f>
        <v/>
      </c>
      <c r="Y221" s="39">
        <f>IF(D221="","",VLOOKUP(D221,'produto-estoque-total-7'!A:AB,9,0))</f>
        <v/>
      </c>
      <c r="Z221" s="39">
        <f>IF(D221="","",VLOOKUP(D221,'produto-estoque-total-7'!A:AB,10,0))</f>
        <v/>
      </c>
      <c r="AA221" s="39">
        <f>IFERROR(IF(D221="","",VLOOKUP(D221,'produto-venda-7'!B:N,4,0)),0)</f>
        <v/>
      </c>
      <c r="AB221" s="39">
        <f>IFERROR(IF(D221="","",VLOOKUP(D221,'produto-venda-7'!B:N,5,0)),0)</f>
        <v/>
      </c>
      <c r="AC221" s="39">
        <f>IF(D221="","",IFERROR(AA221/90,0))</f>
        <v/>
      </c>
      <c r="AD221" s="36">
        <f>IF(D221="","",IFERROR(VLOOKUP(D221,'produto-entrada-7'!A:M,4,0),0))</f>
        <v/>
      </c>
      <c r="AE221" s="36">
        <f>IFERROR(IF(D221="","",VLOOKUP(D221,'produto-venda-7'!B:N,10,0)),0)</f>
        <v/>
      </c>
      <c r="AF221" s="36">
        <f>IF(D221="","",IFERROR(VLOOKUP(D221,'produto-entrada-7'!A:M,11,0),0))</f>
        <v/>
      </c>
      <c r="AG221" s="1">
        <f>IF(D221="","",IFERROR(VLOOKUP(D221,'produto-entrada-7'!A:M,12,0),0))</f>
        <v/>
      </c>
      <c r="AH221" s="1">
        <f>IF(D221="","",IFERROR(VLOOKUP(D221,'produto-entrada-7'!A:M,13,0),0))</f>
        <v/>
      </c>
      <c r="AI221" s="36">
        <f>IFERROR(IF(D221="","",VLOOKUP(D221,'produto-venda-7'!B:N,11,0)),0)</f>
        <v/>
      </c>
      <c r="AJ221" s="43">
        <f>IF(D221="","",IFERROR(AI221*AB221,0))</f>
        <v/>
      </c>
      <c r="AK221" s="44">
        <f>IFERROR(IF(D221="","",VLOOKUP(F221,'ANALISE FORNECEDOR'!$A:$I,8,0)),"")</f>
        <v/>
      </c>
      <c r="AL221" s="44">
        <f>IF(D221="","",AVERAGE(AM221,AK221))</f>
        <v/>
      </c>
      <c r="AM221" s="44">
        <f>IFERROR(IF(D221="","",VLOOKUP(F221,'ANALISE FORNECEDOR'!$A:$I,9,0)),"")</f>
        <v/>
      </c>
      <c r="AN221" s="45">
        <f>IF(D221="","",IF(Y221&gt;12,AI221*(U221+Y221),AI221*U221))</f>
        <v/>
      </c>
      <c r="AO221" s="45">
        <f>IF(D221="","",IF(Y221&gt;12,AI221*(U221+V221+Y221),AI221*(U221+V221)))</f>
        <v/>
      </c>
      <c r="AP221" s="46">
        <f>IF(D221="","",IF(Y221&gt;12,AG221*(U221+Y221),AG221*U221))</f>
        <v/>
      </c>
      <c r="AQ221" s="46">
        <f>IF(D221="","",IF(Y221&gt;12,AG221*(U221+V221+Y221),AG221*(U221+V221)))</f>
        <v/>
      </c>
      <c r="AR221" s="46">
        <f>IF(D221="","",IF(OR(R221="A",R221="AA",R221="AAA"),AP221,0))</f>
        <v/>
      </c>
      <c r="AS221" s="46">
        <f>IF(D221="","",IF(R221="B",AP221,0))</f>
        <v/>
      </c>
      <c r="AT221" s="46">
        <f>IF(D221="","",IF(R221="C",AP221,0))</f>
        <v/>
      </c>
      <c r="AU221" s="47">
        <f>IF(D221="","",IFERROR(AN221/AJ221,0))</f>
        <v/>
      </c>
      <c r="AV221" s="47">
        <f>IF(D221="","",IFERROR(((AO221)/AJ221),0))</f>
        <v/>
      </c>
      <c r="AW221" s="48">
        <f>IF(D221="","",IF(OR(S221="S",NOT(AND(ISNUMBER(AC221),ISNUMBER(AL221),AC221*AL221&gt;=0))),0,AC221*AL221))</f>
        <v/>
      </c>
      <c r="AX221" s="49">
        <f>IFERROR(IF(D221="","",AW221*AG221),0)</f>
        <v/>
      </c>
      <c r="AY221" s="48">
        <f>IF(D221="","",IF(OR(S221="S",NOT(AND(ISNUMBER(AC221),ISNUMBER(AK221),AC221*AK221&gt;=0))),0,AC221*AK221))</f>
        <v/>
      </c>
      <c r="AZ221" s="48">
        <f>IFERROR(IF(D221="","",IF(AY221=0,0,IF(((AY221)-(U221+Y221))&lt;0,0,(AY221)-U221))),0)</f>
        <v/>
      </c>
      <c r="BA221" s="49">
        <f>IF(D221="","",AZ221*AG221)</f>
        <v/>
      </c>
      <c r="BB221" s="49">
        <f>IF(D221="","",IF(OR(R221="A",R221="AA",R221="AAA"),BA221,0))</f>
        <v/>
      </c>
      <c r="BC221" s="49">
        <f>IF(D221="","",IF(R221="B",BA221,0))</f>
        <v/>
      </c>
      <c r="BD221" s="49">
        <f>IF(D221="","",IF(R221="B",BA221,0))</f>
        <v/>
      </c>
      <c r="BE221" s="49">
        <f>IF(D221="","",IF(S221="S",
1,
IF(AC221=0,
1,
IF(
IFERROR(((U221+Y221)*AG221)/((AC221*AK221)*AG221),0)&lt;0,
0,
IF(
IFERROR(((U221+Y221)*AG221)/((AC221*AK221)*AG221),0)&gt;1,
1,
IFERROR(((U221+Y221)*AG221)/((AC221*AK221)*AG221),0)
)
)
)
))</f>
        <v/>
      </c>
      <c r="BF221" s="49">
        <f>IF(D221="","",IF(S221="S",
1,
IF(AC221=0,
1,
IF(
IFERROR(((U221+V221+Y221)*AG221)/((AC221*AK221)*AG221),0)&lt;0,
0,
IF(
IFERROR(((U221+V221+Y221)*AG221)/((AC221*AK221)*AG221),0)&gt;1,
1,
IFERROR(((U221+V221+Y221)*AG221)/((AC221*AK221)*AG221),0)
)
)
)
))</f>
        <v/>
      </c>
      <c r="BG221" s="50">
        <f>IF(D221="","",IF(S221="S",0,IF(AND(ISNUMBER(AC221),ISNUMBER(AM221)),IF(OR(AC221*AM221&lt;0,ISERR(AC221*AM221)),0,AC221*AM221),0)))</f>
        <v/>
      </c>
      <c r="BH221" s="50">
        <f>IF(D221="","",IF(BY221&gt;TODAY()-60,0,IF(Y221&gt;12,MAX(0,(U221+Y221)-BG221),MAX(0,U221-BG221))))</f>
        <v/>
      </c>
      <c r="BI221" s="51">
        <f>IF(D221="","",BH221*AG221)</f>
        <v/>
      </c>
      <c r="BJ221" s="51">
        <f>IF(D221="","",IF(OR(R221="A",R221="AA",R221="AAA"),BI221,0))</f>
        <v/>
      </c>
      <c r="BK221" s="51">
        <f>IF(D221="","",IF(R221="B",BI221,0))</f>
        <v/>
      </c>
      <c r="BL221" s="51">
        <f>IF(D221="","",IF(R221="C",BI221,0))</f>
        <v/>
      </c>
      <c r="BM221" s="51">
        <f>IF(D221="","",IFERROR(MAX(0,MIN(BI221/AP221,1)),0))</f>
        <v/>
      </c>
      <c r="BN221" s="52">
        <f>IF(D221="","",AB221*AG221)</f>
        <v/>
      </c>
      <c r="BO221" s="52">
        <f>IF(D221="","",(U221+V221+X221)*AG221)</f>
        <v/>
      </c>
      <c r="BP221" s="52">
        <f>IF(D221="","",(AB221*3)*AG221)</f>
        <v/>
      </c>
      <c r="BQ221" s="52">
        <f>IF(D221="","",IF(BO221-BP221&gt;0,0,BO221-BP221))</f>
        <v/>
      </c>
      <c r="BR221" s="52">
        <f>IF(D221="","",IF(BO221-BP221-BN221&gt;0,0,BO221-BP221-BN221))</f>
        <v/>
      </c>
      <c r="BS221" s="53">
        <f>IF(D221="","",IFERROR(AB221*AI221,0))</f>
        <v/>
      </c>
      <c r="BT221" s="53">
        <f>IF(D221="","",IFERROR(IF(X221&gt;12, AI221*(U221+V221+X221), AI221*(U221+V221)),0))</f>
        <v/>
      </c>
      <c r="BU221" s="53">
        <f>IF(D221="","",IFERROR(((AB221*3)*AI221),0))</f>
        <v/>
      </c>
      <c r="BV221" s="53">
        <f>IF(D221="","",IF(BT221-BU221&gt;0,0,BT221-BU221))</f>
        <v/>
      </c>
      <c r="BW221" s="53">
        <f>IF(D221="","",IF(BT221-BU221-BS221&gt;0,0,BT221-BU221-BS221))</f>
        <v/>
      </c>
      <c r="BX221" s="36">
        <f>IF(D221="","",IFERROR(VLOOKUP(D221,'produto-entrada-7'!A:M,3,0),"SEM PEDIDO"))</f>
        <v/>
      </c>
      <c r="BY221" s="36">
        <f>IF(D221="","",VLOOKUP(D221,'produto-estoque-total-7'!A:AB,25,0))</f>
        <v/>
      </c>
      <c r="BZ221" s="36">
        <f>IF(D221="","",IFERROR(VLOOKUP(D221,'produto-estoque-total-7'!A:AB,26,0)/100,0))</f>
        <v/>
      </c>
      <c r="CA221" s="36">
        <f>IF(D221="","",IFERROR(VLOOKUP(D221,'produto-estoque-total-7'!A:AB,27,0)/100,0))</f>
        <v/>
      </c>
      <c r="CB221" s="41">
        <f>IF(D221="","",V221*AF221)</f>
        <v/>
      </c>
      <c r="CC221" s="41">
        <f>IF(D221="","",V221*AI221)</f>
        <v/>
      </c>
      <c r="CD221" s="54">
        <f>IF(D221="","",VLOOKUP(D221,'produto-estoque-total-7'!A:AB,28,0))</f>
        <v/>
      </c>
    </row>
    <row r="222">
      <c r="A222" s="36">
        <f>IF(D222="","",VLOOKUP(D222,'produto-estoque-total-7'!A:AB,3,0))</f>
        <v/>
      </c>
      <c r="B222" s="1">
        <f>IF(D222="","",VLOOKUP(D222,'produto-estoque-total-7'!A:AB,12,0))</f>
        <v/>
      </c>
      <c r="C222" s="1">
        <f>IF(D222="","",VLOOKUP(D222,'produto-estoque-total-7'!A:AB,2,0))</f>
        <v/>
      </c>
      <c r="D222" s="37">
        <f>IFERROR(IF('produto-estoque-total-7'!A221="","",'produto-estoque-total-7'!A221),"")</f>
        <v/>
      </c>
      <c r="E222" s="1">
        <f>IF(D222="","",VLOOKUP(D222,'produto-estoque-total-7'!A:AB,4,0))</f>
        <v/>
      </c>
      <c r="F222" s="36">
        <f>IF(D222="","",VLOOKUP(D222,'produto-estoque-total-7'!A:AB,13,0))</f>
        <v/>
      </c>
      <c r="G222" s="1">
        <f>IF(F222="","",VLOOKUP(F222,'FORNECEDORES X COMPRADOR'!A:D,4,0))</f>
        <v/>
      </c>
      <c r="H222" s="1">
        <f>IF(F222="","",VLOOKUP(F222,'FORNECEDORES X COMPRADOR'!A:E,5,0))</f>
        <v/>
      </c>
      <c r="I222" s="36">
        <f>IF(D222="","",VLOOKUP(D222,'produto-estoque-total-7'!A:AB,15,0))</f>
        <v/>
      </c>
      <c r="J222" s="36">
        <f>IF(D222="","",VLOOKUP(D222,'produto-estoque-total-7'!A:AB,19,0))</f>
        <v/>
      </c>
      <c r="K222" s="1">
        <f>IF(D222="","",VLOOKUP(D222,'produto-estoque-total-7'!A:AB,20,0))</f>
        <v/>
      </c>
      <c r="L222" s="36">
        <f>IF(D222="","",VLOOKUP(D222,'produto-estoque-total-7'!A:AB,17,0))</f>
        <v/>
      </c>
      <c r="M222" s="1">
        <f>IF(D222="","",VLOOKUP(D222,'produto-estoque-total-7'!A:AB,18,0))</f>
        <v/>
      </c>
      <c r="N222" s="36">
        <f>IF(D222="","",VLOOKUP(D222,'produto-estoque-total-7'!A:AB,21,0))</f>
        <v/>
      </c>
      <c r="O222" s="1">
        <f>IF(D222="","",VLOOKUP(D222,'produto-estoque-total-7'!A:AB,22,0))</f>
        <v/>
      </c>
      <c r="P222" s="36">
        <f>IF(D222="","",VLOOKUP(D222,'produto-estoque-total-7'!A:AB,23,0))</f>
        <v/>
      </c>
      <c r="Q222" s="1">
        <f>IF(D222="","",VLOOKUP(D222,'produto-estoque-total-7'!A:AB,24,0))</f>
        <v/>
      </c>
      <c r="R222" s="38">
        <f>IFERROR(IF(D222="","",VLOOKUP(D222,'produto-venda-7'!B:N,13,0)),"C")</f>
        <v/>
      </c>
      <c r="S222" s="39">
        <f>IF(D222="","",VLOOKUP(D222,'produto-estoque-total-7'!A:AB,6,0))</f>
        <v/>
      </c>
      <c r="T222" s="39">
        <f>IF(D222="","",VLOOKUP(D222,'produto-estoque-total-7'!A:AB,5,0))</f>
        <v/>
      </c>
      <c r="U222" s="40">
        <f>IF(D222="","",VLOOKUP(D222,'produto-estoque-total-7'!A:AB,11,0))</f>
        <v/>
      </c>
      <c r="V222" s="41">
        <f>IF(D222="","",IFERROR(VLOOKUP(D222,'produto-entrada-7'!A:M,10,0),0))</f>
        <v/>
      </c>
      <c r="W222" s="42" t="n"/>
      <c r="X222" s="39">
        <f>IF(D222="","",VLOOKUP(D222,'produto-estoque-total-7'!A:AB,8,0))</f>
        <v/>
      </c>
      <c r="Y222" s="39">
        <f>IF(D222="","",VLOOKUP(D222,'produto-estoque-total-7'!A:AB,9,0))</f>
        <v/>
      </c>
      <c r="Z222" s="39">
        <f>IF(D222="","",VLOOKUP(D222,'produto-estoque-total-7'!A:AB,10,0))</f>
        <v/>
      </c>
      <c r="AA222" s="39">
        <f>IFERROR(IF(D222="","",VLOOKUP(D222,'produto-venda-7'!B:N,4,0)),0)</f>
        <v/>
      </c>
      <c r="AB222" s="39">
        <f>IFERROR(IF(D222="","",VLOOKUP(D222,'produto-venda-7'!B:N,5,0)),0)</f>
        <v/>
      </c>
      <c r="AC222" s="39">
        <f>IF(D222="","",IFERROR(AA222/90,0))</f>
        <v/>
      </c>
      <c r="AD222" s="36">
        <f>IF(D222="","",IFERROR(VLOOKUP(D222,'produto-entrada-7'!A:M,4,0),0))</f>
        <v/>
      </c>
      <c r="AE222" s="36">
        <f>IFERROR(IF(D222="","",VLOOKUP(D222,'produto-venda-7'!B:N,10,0)),0)</f>
        <v/>
      </c>
      <c r="AF222" s="36">
        <f>IF(D222="","",IFERROR(VLOOKUP(D222,'produto-entrada-7'!A:M,11,0),0))</f>
        <v/>
      </c>
      <c r="AG222" s="1">
        <f>IF(D222="","",IFERROR(VLOOKUP(D222,'produto-entrada-7'!A:M,12,0),0))</f>
        <v/>
      </c>
      <c r="AH222" s="1">
        <f>IF(D222="","",IFERROR(VLOOKUP(D222,'produto-entrada-7'!A:M,13,0),0))</f>
        <v/>
      </c>
      <c r="AI222" s="36">
        <f>IFERROR(IF(D222="","",VLOOKUP(D222,'produto-venda-7'!B:N,11,0)),0)</f>
        <v/>
      </c>
      <c r="AJ222" s="43">
        <f>IF(D222="","",IFERROR(AI222*AB222,0))</f>
        <v/>
      </c>
      <c r="AK222" s="44">
        <f>IFERROR(IF(D222="","",VLOOKUP(F222,'ANALISE FORNECEDOR'!$A:$I,8,0)),"")</f>
        <v/>
      </c>
      <c r="AL222" s="44">
        <f>IF(D222="","",AVERAGE(AM222,AK222))</f>
        <v/>
      </c>
      <c r="AM222" s="44">
        <f>IFERROR(IF(D222="","",VLOOKUP(F222,'ANALISE FORNECEDOR'!$A:$I,9,0)),"")</f>
        <v/>
      </c>
      <c r="AN222" s="45">
        <f>IF(D222="","",IF(Y222&gt;12,AI222*(U222+Y222),AI222*U222))</f>
        <v/>
      </c>
      <c r="AO222" s="45">
        <f>IF(D222="","",IF(Y222&gt;12,AI222*(U222+V222+Y222),AI222*(U222+V222)))</f>
        <v/>
      </c>
      <c r="AP222" s="46">
        <f>IF(D222="","",IF(Y222&gt;12,AG222*(U222+Y222),AG222*U222))</f>
        <v/>
      </c>
      <c r="AQ222" s="46">
        <f>IF(D222="","",IF(Y222&gt;12,AG222*(U222+V222+Y222),AG222*(U222+V222)))</f>
        <v/>
      </c>
      <c r="AR222" s="46">
        <f>IF(D222="","",IF(OR(R222="A",R222="AA",R222="AAA"),AP222,0))</f>
        <v/>
      </c>
      <c r="AS222" s="46">
        <f>IF(D222="","",IF(R222="B",AP222,0))</f>
        <v/>
      </c>
      <c r="AT222" s="46">
        <f>IF(D222="","",IF(R222="C",AP222,0))</f>
        <v/>
      </c>
      <c r="AU222" s="47">
        <f>IF(D222="","",IFERROR(AN222/AJ222,0))</f>
        <v/>
      </c>
      <c r="AV222" s="47">
        <f>IF(D222="","",IFERROR(((AO222)/AJ222),0))</f>
        <v/>
      </c>
      <c r="AW222" s="48">
        <f>IF(D222="","",IF(OR(S222="S",NOT(AND(ISNUMBER(AC222),ISNUMBER(AL222),AC222*AL222&gt;=0))),0,AC222*AL222))</f>
        <v/>
      </c>
      <c r="AX222" s="49">
        <f>IFERROR(IF(D222="","",AW222*AG222),0)</f>
        <v/>
      </c>
      <c r="AY222" s="48">
        <f>IF(D222="","",IF(OR(S222="S",NOT(AND(ISNUMBER(AC222),ISNUMBER(AK222),AC222*AK222&gt;=0))),0,AC222*AK222))</f>
        <v/>
      </c>
      <c r="AZ222" s="48">
        <f>IFERROR(IF(D222="","",IF(AY222=0,0,IF(((AY222)-(U222+Y222))&lt;0,0,(AY222)-U222))),0)</f>
        <v/>
      </c>
      <c r="BA222" s="49">
        <f>IF(D222="","",AZ222*AG222)</f>
        <v/>
      </c>
      <c r="BB222" s="49">
        <f>IF(D222="","",IF(OR(R222="A",R222="AA",R222="AAA"),BA222,0))</f>
        <v/>
      </c>
      <c r="BC222" s="49">
        <f>IF(D222="","",IF(R222="B",BA222,0))</f>
        <v/>
      </c>
      <c r="BD222" s="49">
        <f>IF(D222="","",IF(R222="B",BA222,0))</f>
        <v/>
      </c>
      <c r="BE222" s="49">
        <f>IF(D222="","",IF(S222="S",
1,
IF(AC222=0,
1,
IF(
IFERROR(((U222+Y222)*AG222)/((AC222*AK222)*AG222),0)&lt;0,
0,
IF(
IFERROR(((U222+Y222)*AG222)/((AC222*AK222)*AG222),0)&gt;1,
1,
IFERROR(((U222+Y222)*AG222)/((AC222*AK222)*AG222),0)
)
)
)
))</f>
        <v/>
      </c>
      <c r="BF222" s="49">
        <f>IF(D222="","",IF(S222="S",
1,
IF(AC222=0,
1,
IF(
IFERROR(((U222+V222+Y222)*AG222)/((AC222*AK222)*AG222),0)&lt;0,
0,
IF(
IFERROR(((U222+V222+Y222)*AG222)/((AC222*AK222)*AG222),0)&gt;1,
1,
IFERROR(((U222+V222+Y222)*AG222)/((AC222*AK222)*AG222),0)
)
)
)
))</f>
        <v/>
      </c>
      <c r="BG222" s="50">
        <f>IF(D222="","",IF(S222="S",0,IF(AND(ISNUMBER(AC222),ISNUMBER(AM222)),IF(OR(AC222*AM222&lt;0,ISERR(AC222*AM222)),0,AC222*AM222),0)))</f>
        <v/>
      </c>
      <c r="BH222" s="50">
        <f>IF(D222="","",IF(BY222&gt;TODAY()-60,0,IF(Y222&gt;12,MAX(0,(U222+Y222)-BG222),MAX(0,U222-BG222))))</f>
        <v/>
      </c>
      <c r="BI222" s="51">
        <f>IF(D222="","",BH222*AG222)</f>
        <v/>
      </c>
      <c r="BJ222" s="51">
        <f>IF(D222="","",IF(OR(R222="A",R222="AA",R222="AAA"),BI222,0))</f>
        <v/>
      </c>
      <c r="BK222" s="51">
        <f>IF(D222="","",IF(R222="B",BI222,0))</f>
        <v/>
      </c>
      <c r="BL222" s="51">
        <f>IF(D222="","",IF(R222="C",BI222,0))</f>
        <v/>
      </c>
      <c r="BM222" s="51">
        <f>IF(D222="","",IFERROR(MAX(0,MIN(BI222/AP222,1)),0))</f>
        <v/>
      </c>
      <c r="BN222" s="52">
        <f>IF(D222="","",AB222*AG222)</f>
        <v/>
      </c>
      <c r="BO222" s="52">
        <f>IF(D222="","",(U222+V222+X222)*AG222)</f>
        <v/>
      </c>
      <c r="BP222" s="52">
        <f>IF(D222="","",(AB222*3)*AG222)</f>
        <v/>
      </c>
      <c r="BQ222" s="52">
        <f>IF(D222="","",IF(BO222-BP222&gt;0,0,BO222-BP222))</f>
        <v/>
      </c>
      <c r="BR222" s="52">
        <f>IF(D222="","",IF(BO222-BP222-BN222&gt;0,0,BO222-BP222-BN222))</f>
        <v/>
      </c>
      <c r="BS222" s="53">
        <f>IF(D222="","",IFERROR(AB222*AI222,0))</f>
        <v/>
      </c>
      <c r="BT222" s="53">
        <f>IF(D222="","",IFERROR(IF(X222&gt;12, AI222*(U222+V222+X222), AI222*(U222+V222)),0))</f>
        <v/>
      </c>
      <c r="BU222" s="53">
        <f>IF(D222="","",IFERROR(((AB222*3)*AI222),0))</f>
        <v/>
      </c>
      <c r="BV222" s="53">
        <f>IF(D222="","",IF(BT222-BU222&gt;0,0,BT222-BU222))</f>
        <v/>
      </c>
      <c r="BW222" s="53">
        <f>IF(D222="","",IF(BT222-BU222-BS222&gt;0,0,BT222-BU222-BS222))</f>
        <v/>
      </c>
      <c r="BX222" s="36">
        <f>IF(D222="","",IFERROR(VLOOKUP(D222,'produto-entrada-7'!A:M,3,0),"SEM PEDIDO"))</f>
        <v/>
      </c>
      <c r="BY222" s="36">
        <f>IF(D222="","",VLOOKUP(D222,'produto-estoque-total-7'!A:AB,25,0))</f>
        <v/>
      </c>
      <c r="BZ222" s="36">
        <f>IF(D222="","",IFERROR(VLOOKUP(D222,'produto-estoque-total-7'!A:AB,26,0)/100,0))</f>
        <v/>
      </c>
      <c r="CA222" s="36">
        <f>IF(D222="","",IFERROR(VLOOKUP(D222,'produto-estoque-total-7'!A:AB,27,0)/100,0))</f>
        <v/>
      </c>
      <c r="CB222" s="41">
        <f>IF(D222="","",V222*AF222)</f>
        <v/>
      </c>
      <c r="CC222" s="41">
        <f>IF(D222="","",V222*AI222)</f>
        <v/>
      </c>
      <c r="CD222" s="54">
        <f>IF(D222="","",VLOOKUP(D222,'produto-estoque-total-7'!A:AB,28,0))</f>
        <v/>
      </c>
    </row>
    <row r="223">
      <c r="A223" s="36">
        <f>IF(D223="","",VLOOKUP(D223,'produto-estoque-total-7'!A:AB,3,0))</f>
        <v/>
      </c>
      <c r="B223" s="1">
        <f>IF(D223="","",VLOOKUP(D223,'produto-estoque-total-7'!A:AB,12,0))</f>
        <v/>
      </c>
      <c r="C223" s="1">
        <f>IF(D223="","",VLOOKUP(D223,'produto-estoque-total-7'!A:AB,2,0))</f>
        <v/>
      </c>
      <c r="D223" s="37">
        <f>IFERROR(IF('produto-estoque-total-7'!A222="","",'produto-estoque-total-7'!A222),"")</f>
        <v/>
      </c>
      <c r="E223" s="1">
        <f>IF(D223="","",VLOOKUP(D223,'produto-estoque-total-7'!A:AB,4,0))</f>
        <v/>
      </c>
      <c r="F223" s="36">
        <f>IF(D223="","",VLOOKUP(D223,'produto-estoque-total-7'!A:AB,13,0))</f>
        <v/>
      </c>
      <c r="G223" s="1">
        <f>IF(F223="","",VLOOKUP(F223,'FORNECEDORES X COMPRADOR'!A:D,4,0))</f>
        <v/>
      </c>
      <c r="H223" s="1">
        <f>IF(F223="","",VLOOKUP(F223,'FORNECEDORES X COMPRADOR'!A:E,5,0))</f>
        <v/>
      </c>
      <c r="I223" s="36">
        <f>IF(D223="","",VLOOKUP(D223,'produto-estoque-total-7'!A:AB,15,0))</f>
        <v/>
      </c>
      <c r="J223" s="36">
        <f>IF(D223="","",VLOOKUP(D223,'produto-estoque-total-7'!A:AB,19,0))</f>
        <v/>
      </c>
      <c r="K223" s="1">
        <f>IF(D223="","",VLOOKUP(D223,'produto-estoque-total-7'!A:AB,20,0))</f>
        <v/>
      </c>
      <c r="L223" s="36">
        <f>IF(D223="","",VLOOKUP(D223,'produto-estoque-total-7'!A:AB,17,0))</f>
        <v/>
      </c>
      <c r="M223" s="1">
        <f>IF(D223="","",VLOOKUP(D223,'produto-estoque-total-7'!A:AB,18,0))</f>
        <v/>
      </c>
      <c r="N223" s="36">
        <f>IF(D223="","",VLOOKUP(D223,'produto-estoque-total-7'!A:AB,21,0))</f>
        <v/>
      </c>
      <c r="O223" s="1">
        <f>IF(D223="","",VLOOKUP(D223,'produto-estoque-total-7'!A:AB,22,0))</f>
        <v/>
      </c>
      <c r="P223" s="36">
        <f>IF(D223="","",VLOOKUP(D223,'produto-estoque-total-7'!A:AB,23,0))</f>
        <v/>
      </c>
      <c r="Q223" s="1">
        <f>IF(D223="","",VLOOKUP(D223,'produto-estoque-total-7'!A:AB,24,0))</f>
        <v/>
      </c>
      <c r="R223" s="38">
        <f>IFERROR(IF(D223="","",VLOOKUP(D223,'produto-venda-7'!B:N,13,0)),"C")</f>
        <v/>
      </c>
      <c r="S223" s="39">
        <f>IF(D223="","",VLOOKUP(D223,'produto-estoque-total-7'!A:AB,6,0))</f>
        <v/>
      </c>
      <c r="T223" s="39">
        <f>IF(D223="","",VLOOKUP(D223,'produto-estoque-total-7'!A:AB,5,0))</f>
        <v/>
      </c>
      <c r="U223" s="40">
        <f>IF(D223="","",VLOOKUP(D223,'produto-estoque-total-7'!A:AB,11,0))</f>
        <v/>
      </c>
      <c r="V223" s="41">
        <f>IF(D223="","",IFERROR(VLOOKUP(D223,'produto-entrada-7'!A:M,10,0),0))</f>
        <v/>
      </c>
      <c r="W223" s="42" t="n"/>
      <c r="X223" s="39">
        <f>IF(D223="","",VLOOKUP(D223,'produto-estoque-total-7'!A:AB,8,0))</f>
        <v/>
      </c>
      <c r="Y223" s="39">
        <f>IF(D223="","",VLOOKUP(D223,'produto-estoque-total-7'!A:AB,9,0))</f>
        <v/>
      </c>
      <c r="Z223" s="39">
        <f>IF(D223="","",VLOOKUP(D223,'produto-estoque-total-7'!A:AB,10,0))</f>
        <v/>
      </c>
      <c r="AA223" s="39">
        <f>IFERROR(IF(D223="","",VLOOKUP(D223,'produto-venda-7'!B:N,4,0)),0)</f>
        <v/>
      </c>
      <c r="AB223" s="39">
        <f>IFERROR(IF(D223="","",VLOOKUP(D223,'produto-venda-7'!B:N,5,0)),0)</f>
        <v/>
      </c>
      <c r="AC223" s="39">
        <f>IF(D223="","",IFERROR(AA223/90,0))</f>
        <v/>
      </c>
      <c r="AD223" s="36">
        <f>IF(D223="","",IFERROR(VLOOKUP(D223,'produto-entrada-7'!A:M,4,0),0))</f>
        <v/>
      </c>
      <c r="AE223" s="36">
        <f>IFERROR(IF(D223="","",VLOOKUP(D223,'produto-venda-7'!B:N,10,0)),0)</f>
        <v/>
      </c>
      <c r="AF223" s="36">
        <f>IF(D223="","",IFERROR(VLOOKUP(D223,'produto-entrada-7'!A:M,11,0),0))</f>
        <v/>
      </c>
      <c r="AG223" s="1">
        <f>IF(D223="","",IFERROR(VLOOKUP(D223,'produto-entrada-7'!A:M,12,0),0))</f>
        <v/>
      </c>
      <c r="AH223" s="1">
        <f>IF(D223="","",IFERROR(VLOOKUP(D223,'produto-entrada-7'!A:M,13,0),0))</f>
        <v/>
      </c>
      <c r="AI223" s="36">
        <f>IFERROR(IF(D223="","",VLOOKUP(D223,'produto-venda-7'!B:N,11,0)),0)</f>
        <v/>
      </c>
      <c r="AJ223" s="43">
        <f>IF(D223="","",IFERROR(AI223*AB223,0))</f>
        <v/>
      </c>
      <c r="AK223" s="44">
        <f>IFERROR(IF(D223="","",VLOOKUP(F223,'ANALISE FORNECEDOR'!$A:$I,8,0)),"")</f>
        <v/>
      </c>
      <c r="AL223" s="44">
        <f>IF(D223="","",AVERAGE(AM223,AK223))</f>
        <v/>
      </c>
      <c r="AM223" s="44">
        <f>IFERROR(IF(D223="","",VLOOKUP(F223,'ANALISE FORNECEDOR'!$A:$I,9,0)),"")</f>
        <v/>
      </c>
      <c r="AN223" s="45">
        <f>IF(D223="","",IF(Y223&gt;12,AI223*(U223+Y223),AI223*U223))</f>
        <v/>
      </c>
      <c r="AO223" s="45">
        <f>IF(D223="","",IF(Y223&gt;12,AI223*(U223+V223+Y223),AI223*(U223+V223)))</f>
        <v/>
      </c>
      <c r="AP223" s="46">
        <f>IF(D223="","",IF(Y223&gt;12,AG223*(U223+Y223),AG223*U223))</f>
        <v/>
      </c>
      <c r="AQ223" s="46">
        <f>IF(D223="","",IF(Y223&gt;12,AG223*(U223+V223+Y223),AG223*(U223+V223)))</f>
        <v/>
      </c>
      <c r="AR223" s="46">
        <f>IF(D223="","",IF(OR(R223="A",R223="AA",R223="AAA"),AP223,0))</f>
        <v/>
      </c>
      <c r="AS223" s="46">
        <f>IF(D223="","",IF(R223="B",AP223,0))</f>
        <v/>
      </c>
      <c r="AT223" s="46">
        <f>IF(D223="","",IF(R223="C",AP223,0))</f>
        <v/>
      </c>
      <c r="AU223" s="47">
        <f>IF(D223="","",IFERROR(AN223/AJ223,0))</f>
        <v/>
      </c>
      <c r="AV223" s="47">
        <f>IF(D223="","",IFERROR(((AO223)/AJ223),0))</f>
        <v/>
      </c>
      <c r="AW223" s="48">
        <f>IF(D223="","",IF(OR(S223="S",NOT(AND(ISNUMBER(AC223),ISNUMBER(AL223),AC223*AL223&gt;=0))),0,AC223*AL223))</f>
        <v/>
      </c>
      <c r="AX223" s="49">
        <f>IFERROR(IF(D223="","",AW223*AG223),0)</f>
        <v/>
      </c>
      <c r="AY223" s="48">
        <f>IF(D223="","",IF(OR(S223="S",NOT(AND(ISNUMBER(AC223),ISNUMBER(AK223),AC223*AK223&gt;=0))),0,AC223*AK223))</f>
        <v/>
      </c>
      <c r="AZ223" s="48">
        <f>IFERROR(IF(D223="","",IF(AY223=0,0,IF(((AY223)-(U223+Y223))&lt;0,0,(AY223)-U223))),0)</f>
        <v/>
      </c>
      <c r="BA223" s="49">
        <f>IF(D223="","",AZ223*AG223)</f>
        <v/>
      </c>
      <c r="BB223" s="49">
        <f>IF(D223="","",IF(OR(R223="A",R223="AA",R223="AAA"),BA223,0))</f>
        <v/>
      </c>
      <c r="BC223" s="49">
        <f>IF(D223="","",IF(R223="B",BA223,0))</f>
        <v/>
      </c>
      <c r="BD223" s="49">
        <f>IF(D223="","",IF(R223="B",BA223,0))</f>
        <v/>
      </c>
      <c r="BE223" s="49">
        <f>IF(D223="","",IF(S223="S",
1,
IF(AC223=0,
1,
IF(
IFERROR(((U223+Y223)*AG223)/((AC223*AK223)*AG223),0)&lt;0,
0,
IF(
IFERROR(((U223+Y223)*AG223)/((AC223*AK223)*AG223),0)&gt;1,
1,
IFERROR(((U223+Y223)*AG223)/((AC223*AK223)*AG223),0)
)
)
)
))</f>
        <v/>
      </c>
      <c r="BF223" s="49">
        <f>IF(D223="","",IF(S223="S",
1,
IF(AC223=0,
1,
IF(
IFERROR(((U223+V223+Y223)*AG223)/((AC223*AK223)*AG223),0)&lt;0,
0,
IF(
IFERROR(((U223+V223+Y223)*AG223)/((AC223*AK223)*AG223),0)&gt;1,
1,
IFERROR(((U223+V223+Y223)*AG223)/((AC223*AK223)*AG223),0)
)
)
)
))</f>
        <v/>
      </c>
      <c r="BG223" s="50">
        <f>IF(D223="","",IF(S223="S",0,IF(AND(ISNUMBER(AC223),ISNUMBER(AM223)),IF(OR(AC223*AM223&lt;0,ISERR(AC223*AM223)),0,AC223*AM223),0)))</f>
        <v/>
      </c>
      <c r="BH223" s="50">
        <f>IF(D223="","",IF(BY223&gt;TODAY()-60,0,IF(Y223&gt;12,MAX(0,(U223+Y223)-BG223),MAX(0,U223-BG223))))</f>
        <v/>
      </c>
      <c r="BI223" s="51">
        <f>IF(D223="","",BH223*AG223)</f>
        <v/>
      </c>
      <c r="BJ223" s="51">
        <f>IF(D223="","",IF(OR(R223="A",R223="AA",R223="AAA"),BI223,0))</f>
        <v/>
      </c>
      <c r="BK223" s="51">
        <f>IF(D223="","",IF(R223="B",BI223,0))</f>
        <v/>
      </c>
      <c r="BL223" s="51">
        <f>IF(D223="","",IF(R223="C",BI223,0))</f>
        <v/>
      </c>
      <c r="BM223" s="51">
        <f>IF(D223="","",IFERROR(MAX(0,MIN(BI223/AP223,1)),0))</f>
        <v/>
      </c>
      <c r="BN223" s="52">
        <f>IF(D223="","",AB223*AG223)</f>
        <v/>
      </c>
      <c r="BO223" s="52">
        <f>IF(D223="","",(U223+V223+X223)*AG223)</f>
        <v/>
      </c>
      <c r="BP223" s="52">
        <f>IF(D223="","",(AB223*3)*AG223)</f>
        <v/>
      </c>
      <c r="BQ223" s="52">
        <f>IF(D223="","",IF(BO223-BP223&gt;0,0,BO223-BP223))</f>
        <v/>
      </c>
      <c r="BR223" s="52">
        <f>IF(D223="","",IF(BO223-BP223-BN223&gt;0,0,BO223-BP223-BN223))</f>
        <v/>
      </c>
      <c r="BS223" s="53">
        <f>IF(D223="","",IFERROR(AB223*AI223,0))</f>
        <v/>
      </c>
      <c r="BT223" s="53">
        <f>IF(D223="","",IFERROR(IF(X223&gt;12, AI223*(U223+V223+X223), AI223*(U223+V223)),0))</f>
        <v/>
      </c>
      <c r="BU223" s="53">
        <f>IF(D223="","",IFERROR(((AB223*3)*AI223),0))</f>
        <v/>
      </c>
      <c r="BV223" s="53">
        <f>IF(D223="","",IF(BT223-BU223&gt;0,0,BT223-BU223))</f>
        <v/>
      </c>
      <c r="BW223" s="53">
        <f>IF(D223="","",IF(BT223-BU223-BS223&gt;0,0,BT223-BU223-BS223))</f>
        <v/>
      </c>
      <c r="BX223" s="36">
        <f>IF(D223="","",IFERROR(VLOOKUP(D223,'produto-entrada-7'!A:M,3,0),"SEM PEDIDO"))</f>
        <v/>
      </c>
      <c r="BY223" s="36">
        <f>IF(D223="","",VLOOKUP(D223,'produto-estoque-total-7'!A:AB,25,0))</f>
        <v/>
      </c>
      <c r="BZ223" s="36">
        <f>IF(D223="","",IFERROR(VLOOKUP(D223,'produto-estoque-total-7'!A:AB,26,0)/100,0))</f>
        <v/>
      </c>
      <c r="CA223" s="36">
        <f>IF(D223="","",IFERROR(VLOOKUP(D223,'produto-estoque-total-7'!A:AB,27,0)/100,0))</f>
        <v/>
      </c>
      <c r="CB223" s="41">
        <f>IF(D223="","",V223*AF223)</f>
        <v/>
      </c>
      <c r="CC223" s="41">
        <f>IF(D223="","",V223*AI223)</f>
        <v/>
      </c>
      <c r="CD223" s="54">
        <f>IF(D223="","",VLOOKUP(D223,'produto-estoque-total-7'!A:AB,28,0))</f>
        <v/>
      </c>
    </row>
    <row r="224">
      <c r="A224" s="36">
        <f>IF(D224="","",VLOOKUP(D224,'produto-estoque-total-7'!A:AB,3,0))</f>
        <v/>
      </c>
      <c r="B224" s="1">
        <f>IF(D224="","",VLOOKUP(D224,'produto-estoque-total-7'!A:AB,12,0))</f>
        <v/>
      </c>
      <c r="C224" s="1">
        <f>IF(D224="","",VLOOKUP(D224,'produto-estoque-total-7'!A:AB,2,0))</f>
        <v/>
      </c>
      <c r="D224" s="37">
        <f>IFERROR(IF('produto-estoque-total-7'!A223="","",'produto-estoque-total-7'!A223),"")</f>
        <v/>
      </c>
      <c r="E224" s="1">
        <f>IF(D224="","",VLOOKUP(D224,'produto-estoque-total-7'!A:AB,4,0))</f>
        <v/>
      </c>
      <c r="F224" s="36">
        <f>IF(D224="","",VLOOKUP(D224,'produto-estoque-total-7'!A:AB,13,0))</f>
        <v/>
      </c>
      <c r="G224" s="1">
        <f>IF(F224="","",VLOOKUP(F224,'FORNECEDORES X COMPRADOR'!A:D,4,0))</f>
        <v/>
      </c>
      <c r="H224" s="1">
        <f>IF(F224="","",VLOOKUP(F224,'FORNECEDORES X COMPRADOR'!A:E,5,0))</f>
        <v/>
      </c>
      <c r="I224" s="36">
        <f>IF(D224="","",VLOOKUP(D224,'produto-estoque-total-7'!A:AB,15,0))</f>
        <v/>
      </c>
      <c r="J224" s="36">
        <f>IF(D224="","",VLOOKUP(D224,'produto-estoque-total-7'!A:AB,19,0))</f>
        <v/>
      </c>
      <c r="K224" s="1">
        <f>IF(D224="","",VLOOKUP(D224,'produto-estoque-total-7'!A:AB,20,0))</f>
        <v/>
      </c>
      <c r="L224" s="36">
        <f>IF(D224="","",VLOOKUP(D224,'produto-estoque-total-7'!A:AB,17,0))</f>
        <v/>
      </c>
      <c r="M224" s="1">
        <f>IF(D224="","",VLOOKUP(D224,'produto-estoque-total-7'!A:AB,18,0))</f>
        <v/>
      </c>
      <c r="N224" s="36">
        <f>IF(D224="","",VLOOKUP(D224,'produto-estoque-total-7'!A:AB,21,0))</f>
        <v/>
      </c>
      <c r="O224" s="1">
        <f>IF(D224="","",VLOOKUP(D224,'produto-estoque-total-7'!A:AB,22,0))</f>
        <v/>
      </c>
      <c r="P224" s="36">
        <f>IF(D224="","",VLOOKUP(D224,'produto-estoque-total-7'!A:AB,23,0))</f>
        <v/>
      </c>
      <c r="Q224" s="1">
        <f>IF(D224="","",VLOOKUP(D224,'produto-estoque-total-7'!A:AB,24,0))</f>
        <v/>
      </c>
      <c r="R224" s="38">
        <f>IFERROR(IF(D224="","",VLOOKUP(D224,'produto-venda-7'!B:N,13,0)),"C")</f>
        <v/>
      </c>
      <c r="S224" s="39">
        <f>IF(D224="","",VLOOKUP(D224,'produto-estoque-total-7'!A:AB,6,0))</f>
        <v/>
      </c>
      <c r="T224" s="39">
        <f>IF(D224="","",VLOOKUP(D224,'produto-estoque-total-7'!A:AB,5,0))</f>
        <v/>
      </c>
      <c r="U224" s="40">
        <f>IF(D224="","",VLOOKUP(D224,'produto-estoque-total-7'!A:AB,11,0))</f>
        <v/>
      </c>
      <c r="V224" s="41">
        <f>IF(D224="","",IFERROR(VLOOKUP(D224,'produto-entrada-7'!A:M,10,0),0))</f>
        <v/>
      </c>
      <c r="W224" s="42" t="n"/>
      <c r="X224" s="39">
        <f>IF(D224="","",VLOOKUP(D224,'produto-estoque-total-7'!A:AB,8,0))</f>
        <v/>
      </c>
      <c r="Y224" s="39">
        <f>IF(D224="","",VLOOKUP(D224,'produto-estoque-total-7'!A:AB,9,0))</f>
        <v/>
      </c>
      <c r="Z224" s="39">
        <f>IF(D224="","",VLOOKUP(D224,'produto-estoque-total-7'!A:AB,10,0))</f>
        <v/>
      </c>
      <c r="AA224" s="39">
        <f>IFERROR(IF(D224="","",VLOOKUP(D224,'produto-venda-7'!B:N,4,0)),0)</f>
        <v/>
      </c>
      <c r="AB224" s="39">
        <f>IFERROR(IF(D224="","",VLOOKUP(D224,'produto-venda-7'!B:N,5,0)),0)</f>
        <v/>
      </c>
      <c r="AC224" s="39">
        <f>IF(D224="","",IFERROR(AA224/90,0))</f>
        <v/>
      </c>
      <c r="AD224" s="36">
        <f>IF(D224="","",IFERROR(VLOOKUP(D224,'produto-entrada-7'!A:M,4,0),0))</f>
        <v/>
      </c>
      <c r="AE224" s="36">
        <f>IFERROR(IF(D224="","",VLOOKUP(D224,'produto-venda-7'!B:N,10,0)),0)</f>
        <v/>
      </c>
      <c r="AF224" s="36">
        <f>IF(D224="","",IFERROR(VLOOKUP(D224,'produto-entrada-7'!A:M,11,0),0))</f>
        <v/>
      </c>
      <c r="AG224" s="1">
        <f>IF(D224="","",IFERROR(VLOOKUP(D224,'produto-entrada-7'!A:M,12,0),0))</f>
        <v/>
      </c>
      <c r="AH224" s="1">
        <f>IF(D224="","",IFERROR(VLOOKUP(D224,'produto-entrada-7'!A:M,13,0),0))</f>
        <v/>
      </c>
      <c r="AI224" s="36">
        <f>IFERROR(IF(D224="","",VLOOKUP(D224,'produto-venda-7'!B:N,11,0)),0)</f>
        <v/>
      </c>
      <c r="AJ224" s="43">
        <f>IF(D224="","",IFERROR(AI224*AB224,0))</f>
        <v/>
      </c>
      <c r="AK224" s="44">
        <f>IFERROR(IF(D224="","",VLOOKUP(F224,'ANALISE FORNECEDOR'!$A:$I,8,0)),"")</f>
        <v/>
      </c>
      <c r="AL224" s="44">
        <f>IF(D224="","",AVERAGE(AM224,AK224))</f>
        <v/>
      </c>
      <c r="AM224" s="44">
        <f>IFERROR(IF(D224="","",VLOOKUP(F224,'ANALISE FORNECEDOR'!$A:$I,9,0)),"")</f>
        <v/>
      </c>
      <c r="AN224" s="45">
        <f>IF(D224="","",IF(Y224&gt;12,AI224*(U224+Y224),AI224*U224))</f>
        <v/>
      </c>
      <c r="AO224" s="45">
        <f>IF(D224="","",IF(Y224&gt;12,AI224*(U224+V224+Y224),AI224*(U224+V224)))</f>
        <v/>
      </c>
      <c r="AP224" s="46">
        <f>IF(D224="","",IF(Y224&gt;12,AG224*(U224+Y224),AG224*U224))</f>
        <v/>
      </c>
      <c r="AQ224" s="46">
        <f>IF(D224="","",IF(Y224&gt;12,AG224*(U224+V224+Y224),AG224*(U224+V224)))</f>
        <v/>
      </c>
      <c r="AR224" s="46">
        <f>IF(D224="","",IF(OR(R224="A",R224="AA",R224="AAA"),AP224,0))</f>
        <v/>
      </c>
      <c r="AS224" s="46">
        <f>IF(D224="","",IF(R224="B",AP224,0))</f>
        <v/>
      </c>
      <c r="AT224" s="46">
        <f>IF(D224="","",IF(R224="C",AP224,0))</f>
        <v/>
      </c>
      <c r="AU224" s="47">
        <f>IF(D224="","",IFERROR(AN224/AJ224,0))</f>
        <v/>
      </c>
      <c r="AV224" s="47">
        <f>IF(D224="","",IFERROR(((AO224)/AJ224),0))</f>
        <v/>
      </c>
      <c r="AW224" s="48">
        <f>IF(D224="","",IF(OR(S224="S",NOT(AND(ISNUMBER(AC224),ISNUMBER(AL224),AC224*AL224&gt;=0))),0,AC224*AL224))</f>
        <v/>
      </c>
      <c r="AX224" s="49">
        <f>IFERROR(IF(D224="","",AW224*AG224),0)</f>
        <v/>
      </c>
      <c r="AY224" s="48">
        <f>IF(D224="","",IF(OR(S224="S",NOT(AND(ISNUMBER(AC224),ISNUMBER(AK224),AC224*AK224&gt;=0))),0,AC224*AK224))</f>
        <v/>
      </c>
      <c r="AZ224" s="48">
        <f>IFERROR(IF(D224="","",IF(AY224=0,0,IF(((AY224)-(U224+Y224))&lt;0,0,(AY224)-U224))),0)</f>
        <v/>
      </c>
      <c r="BA224" s="49">
        <f>IF(D224="","",AZ224*AG224)</f>
        <v/>
      </c>
      <c r="BB224" s="49">
        <f>IF(D224="","",IF(OR(R224="A",R224="AA",R224="AAA"),BA224,0))</f>
        <v/>
      </c>
      <c r="BC224" s="49">
        <f>IF(D224="","",IF(R224="B",BA224,0))</f>
        <v/>
      </c>
      <c r="BD224" s="49">
        <f>IF(D224="","",IF(R224="B",BA224,0))</f>
        <v/>
      </c>
      <c r="BE224" s="49">
        <f>IF(D224="","",IF(S224="S",
1,
IF(AC224=0,
1,
IF(
IFERROR(((U224+Y224)*AG224)/((AC224*AK224)*AG224),0)&lt;0,
0,
IF(
IFERROR(((U224+Y224)*AG224)/((AC224*AK224)*AG224),0)&gt;1,
1,
IFERROR(((U224+Y224)*AG224)/((AC224*AK224)*AG224),0)
)
)
)
))</f>
        <v/>
      </c>
      <c r="BF224" s="49">
        <f>IF(D224="","",IF(S224="S",
1,
IF(AC224=0,
1,
IF(
IFERROR(((U224+V224+Y224)*AG224)/((AC224*AK224)*AG224),0)&lt;0,
0,
IF(
IFERROR(((U224+V224+Y224)*AG224)/((AC224*AK224)*AG224),0)&gt;1,
1,
IFERROR(((U224+V224+Y224)*AG224)/((AC224*AK224)*AG224),0)
)
)
)
))</f>
        <v/>
      </c>
      <c r="BG224" s="50">
        <f>IF(D224="","",IF(S224="S",0,IF(AND(ISNUMBER(AC224),ISNUMBER(AM224)),IF(OR(AC224*AM224&lt;0,ISERR(AC224*AM224)),0,AC224*AM224),0)))</f>
        <v/>
      </c>
      <c r="BH224" s="50">
        <f>IF(D224="","",IF(BY224&gt;TODAY()-60,0,IF(Y224&gt;12,MAX(0,(U224+Y224)-BG224),MAX(0,U224-BG224))))</f>
        <v/>
      </c>
      <c r="BI224" s="51">
        <f>IF(D224="","",BH224*AG224)</f>
        <v/>
      </c>
      <c r="BJ224" s="51">
        <f>IF(D224="","",IF(OR(R224="A",R224="AA",R224="AAA"),BI224,0))</f>
        <v/>
      </c>
      <c r="BK224" s="51">
        <f>IF(D224="","",IF(R224="B",BI224,0))</f>
        <v/>
      </c>
      <c r="BL224" s="51">
        <f>IF(D224="","",IF(R224="C",BI224,0))</f>
        <v/>
      </c>
      <c r="BM224" s="51">
        <f>IF(D224="","",IFERROR(MAX(0,MIN(BI224/AP224,1)),0))</f>
        <v/>
      </c>
      <c r="BN224" s="52">
        <f>IF(D224="","",AB224*AG224)</f>
        <v/>
      </c>
      <c r="BO224" s="52">
        <f>IF(D224="","",(U224+V224+X224)*AG224)</f>
        <v/>
      </c>
      <c r="BP224" s="52">
        <f>IF(D224="","",(AB224*3)*AG224)</f>
        <v/>
      </c>
      <c r="BQ224" s="52">
        <f>IF(D224="","",IF(BO224-BP224&gt;0,0,BO224-BP224))</f>
        <v/>
      </c>
      <c r="BR224" s="52">
        <f>IF(D224="","",IF(BO224-BP224-BN224&gt;0,0,BO224-BP224-BN224))</f>
        <v/>
      </c>
      <c r="BS224" s="53">
        <f>IF(D224="","",IFERROR(AB224*AI224,0))</f>
        <v/>
      </c>
      <c r="BT224" s="53">
        <f>IF(D224="","",IFERROR(IF(X224&gt;12, AI224*(U224+V224+X224), AI224*(U224+V224)),0))</f>
        <v/>
      </c>
      <c r="BU224" s="53">
        <f>IF(D224="","",IFERROR(((AB224*3)*AI224),0))</f>
        <v/>
      </c>
      <c r="BV224" s="53">
        <f>IF(D224="","",IF(BT224-BU224&gt;0,0,BT224-BU224))</f>
        <v/>
      </c>
      <c r="BW224" s="53">
        <f>IF(D224="","",IF(BT224-BU224-BS224&gt;0,0,BT224-BU224-BS224))</f>
        <v/>
      </c>
      <c r="BX224" s="36">
        <f>IF(D224="","",IFERROR(VLOOKUP(D224,'produto-entrada-7'!A:M,3,0),"SEM PEDIDO"))</f>
        <v/>
      </c>
      <c r="BY224" s="36">
        <f>IF(D224="","",VLOOKUP(D224,'produto-estoque-total-7'!A:AB,25,0))</f>
        <v/>
      </c>
      <c r="BZ224" s="36">
        <f>IF(D224="","",IFERROR(VLOOKUP(D224,'produto-estoque-total-7'!A:AB,26,0)/100,0))</f>
        <v/>
      </c>
      <c r="CA224" s="36">
        <f>IF(D224="","",IFERROR(VLOOKUP(D224,'produto-estoque-total-7'!A:AB,27,0)/100,0))</f>
        <v/>
      </c>
      <c r="CB224" s="41">
        <f>IF(D224="","",V224*AF224)</f>
        <v/>
      </c>
      <c r="CC224" s="41">
        <f>IF(D224="","",V224*AI224)</f>
        <v/>
      </c>
      <c r="CD224" s="54">
        <f>IF(D224="","",VLOOKUP(D224,'produto-estoque-total-7'!A:AB,28,0))</f>
        <v/>
      </c>
    </row>
    <row r="225">
      <c r="A225" s="36">
        <f>IF(D225="","",VLOOKUP(D225,'produto-estoque-total-7'!A:AB,3,0))</f>
        <v/>
      </c>
      <c r="B225" s="1">
        <f>IF(D225="","",VLOOKUP(D225,'produto-estoque-total-7'!A:AB,12,0))</f>
        <v/>
      </c>
      <c r="C225" s="1">
        <f>IF(D225="","",VLOOKUP(D225,'produto-estoque-total-7'!A:AB,2,0))</f>
        <v/>
      </c>
      <c r="D225" s="37">
        <f>IFERROR(IF('produto-estoque-total-7'!A224="","",'produto-estoque-total-7'!A224),"")</f>
        <v/>
      </c>
      <c r="E225" s="1">
        <f>IF(D225="","",VLOOKUP(D225,'produto-estoque-total-7'!A:AB,4,0))</f>
        <v/>
      </c>
      <c r="F225" s="36">
        <f>IF(D225="","",VLOOKUP(D225,'produto-estoque-total-7'!A:AB,13,0))</f>
        <v/>
      </c>
      <c r="G225" s="1">
        <f>IF(F225="","",VLOOKUP(F225,'FORNECEDORES X COMPRADOR'!A:D,4,0))</f>
        <v/>
      </c>
      <c r="H225" s="1">
        <f>IF(F225="","",VLOOKUP(F225,'FORNECEDORES X COMPRADOR'!A:E,5,0))</f>
        <v/>
      </c>
      <c r="I225" s="36">
        <f>IF(D225="","",VLOOKUP(D225,'produto-estoque-total-7'!A:AB,15,0))</f>
        <v/>
      </c>
      <c r="J225" s="36">
        <f>IF(D225="","",VLOOKUP(D225,'produto-estoque-total-7'!A:AB,19,0))</f>
        <v/>
      </c>
      <c r="K225" s="1">
        <f>IF(D225="","",VLOOKUP(D225,'produto-estoque-total-7'!A:AB,20,0))</f>
        <v/>
      </c>
      <c r="L225" s="36">
        <f>IF(D225="","",VLOOKUP(D225,'produto-estoque-total-7'!A:AB,17,0))</f>
        <v/>
      </c>
      <c r="M225" s="1">
        <f>IF(D225="","",VLOOKUP(D225,'produto-estoque-total-7'!A:AB,18,0))</f>
        <v/>
      </c>
      <c r="N225" s="36">
        <f>IF(D225="","",VLOOKUP(D225,'produto-estoque-total-7'!A:AB,21,0))</f>
        <v/>
      </c>
      <c r="O225" s="1">
        <f>IF(D225="","",VLOOKUP(D225,'produto-estoque-total-7'!A:AB,22,0))</f>
        <v/>
      </c>
      <c r="P225" s="36">
        <f>IF(D225="","",VLOOKUP(D225,'produto-estoque-total-7'!A:AB,23,0))</f>
        <v/>
      </c>
      <c r="Q225" s="1">
        <f>IF(D225="","",VLOOKUP(D225,'produto-estoque-total-7'!A:AB,24,0))</f>
        <v/>
      </c>
      <c r="R225" s="38">
        <f>IFERROR(IF(D225="","",VLOOKUP(D225,'produto-venda-7'!B:N,13,0)),"C")</f>
        <v/>
      </c>
      <c r="S225" s="39">
        <f>IF(D225="","",VLOOKUP(D225,'produto-estoque-total-7'!A:AB,6,0))</f>
        <v/>
      </c>
      <c r="T225" s="39">
        <f>IF(D225="","",VLOOKUP(D225,'produto-estoque-total-7'!A:AB,5,0))</f>
        <v/>
      </c>
      <c r="U225" s="40">
        <f>IF(D225="","",VLOOKUP(D225,'produto-estoque-total-7'!A:AB,11,0))</f>
        <v/>
      </c>
      <c r="V225" s="41">
        <f>IF(D225="","",IFERROR(VLOOKUP(D225,'produto-entrada-7'!A:M,10,0),0))</f>
        <v/>
      </c>
      <c r="W225" s="42" t="n"/>
      <c r="X225" s="39">
        <f>IF(D225="","",VLOOKUP(D225,'produto-estoque-total-7'!A:AB,8,0))</f>
        <v/>
      </c>
      <c r="Y225" s="39">
        <f>IF(D225="","",VLOOKUP(D225,'produto-estoque-total-7'!A:AB,9,0))</f>
        <v/>
      </c>
      <c r="Z225" s="39">
        <f>IF(D225="","",VLOOKUP(D225,'produto-estoque-total-7'!A:AB,10,0))</f>
        <v/>
      </c>
      <c r="AA225" s="39">
        <f>IFERROR(IF(D225="","",VLOOKUP(D225,'produto-venda-7'!B:N,4,0)),0)</f>
        <v/>
      </c>
      <c r="AB225" s="39">
        <f>IFERROR(IF(D225="","",VLOOKUP(D225,'produto-venda-7'!B:N,5,0)),0)</f>
        <v/>
      </c>
      <c r="AC225" s="39">
        <f>IF(D225="","",IFERROR(AA225/90,0))</f>
        <v/>
      </c>
      <c r="AD225" s="36">
        <f>IF(D225="","",IFERROR(VLOOKUP(D225,'produto-entrada-7'!A:M,4,0),0))</f>
        <v/>
      </c>
      <c r="AE225" s="36">
        <f>IFERROR(IF(D225="","",VLOOKUP(D225,'produto-venda-7'!B:N,10,0)),0)</f>
        <v/>
      </c>
      <c r="AF225" s="36">
        <f>IF(D225="","",IFERROR(VLOOKUP(D225,'produto-entrada-7'!A:M,11,0),0))</f>
        <v/>
      </c>
      <c r="AG225" s="1">
        <f>IF(D225="","",IFERROR(VLOOKUP(D225,'produto-entrada-7'!A:M,12,0),0))</f>
        <v/>
      </c>
      <c r="AH225" s="1">
        <f>IF(D225="","",IFERROR(VLOOKUP(D225,'produto-entrada-7'!A:M,13,0),0))</f>
        <v/>
      </c>
      <c r="AI225" s="36">
        <f>IFERROR(IF(D225="","",VLOOKUP(D225,'produto-venda-7'!B:N,11,0)),0)</f>
        <v/>
      </c>
      <c r="AJ225" s="43">
        <f>IF(D225="","",IFERROR(AI225*AB225,0))</f>
        <v/>
      </c>
      <c r="AK225" s="44">
        <f>IFERROR(IF(D225="","",VLOOKUP(F225,'ANALISE FORNECEDOR'!$A:$I,8,0)),"")</f>
        <v/>
      </c>
      <c r="AL225" s="44">
        <f>IF(D225="","",AVERAGE(AM225,AK225))</f>
        <v/>
      </c>
      <c r="AM225" s="44">
        <f>IFERROR(IF(D225="","",VLOOKUP(F225,'ANALISE FORNECEDOR'!$A:$I,9,0)),"")</f>
        <v/>
      </c>
      <c r="AN225" s="45">
        <f>IF(D225="","",IF(Y225&gt;12,AI225*(U225+Y225),AI225*U225))</f>
        <v/>
      </c>
      <c r="AO225" s="45">
        <f>IF(D225="","",IF(Y225&gt;12,AI225*(U225+V225+Y225),AI225*(U225+V225)))</f>
        <v/>
      </c>
      <c r="AP225" s="46">
        <f>IF(D225="","",IF(Y225&gt;12,AG225*(U225+Y225),AG225*U225))</f>
        <v/>
      </c>
      <c r="AQ225" s="46">
        <f>IF(D225="","",IF(Y225&gt;12,AG225*(U225+V225+Y225),AG225*(U225+V225)))</f>
        <v/>
      </c>
      <c r="AR225" s="46">
        <f>IF(D225="","",IF(OR(R225="A",R225="AA",R225="AAA"),AP225,0))</f>
        <v/>
      </c>
      <c r="AS225" s="46">
        <f>IF(D225="","",IF(R225="B",AP225,0))</f>
        <v/>
      </c>
      <c r="AT225" s="46">
        <f>IF(D225="","",IF(R225="C",AP225,0))</f>
        <v/>
      </c>
      <c r="AU225" s="47">
        <f>IF(D225="","",IFERROR(AN225/AJ225,0))</f>
        <v/>
      </c>
      <c r="AV225" s="47">
        <f>IF(D225="","",IFERROR(((AO225)/AJ225),0))</f>
        <v/>
      </c>
      <c r="AW225" s="48">
        <f>IF(D225="","",IF(OR(S225="S",NOT(AND(ISNUMBER(AC225),ISNUMBER(AL225),AC225*AL225&gt;=0))),0,AC225*AL225))</f>
        <v/>
      </c>
      <c r="AX225" s="49">
        <f>IFERROR(IF(D225="","",AW225*AG225),0)</f>
        <v/>
      </c>
      <c r="AY225" s="48">
        <f>IF(D225="","",IF(OR(S225="S",NOT(AND(ISNUMBER(AC225),ISNUMBER(AK225),AC225*AK225&gt;=0))),0,AC225*AK225))</f>
        <v/>
      </c>
      <c r="AZ225" s="48">
        <f>IFERROR(IF(D225="","",IF(AY225=0,0,IF(((AY225)-(U225+Y225))&lt;0,0,(AY225)-U225))),0)</f>
        <v/>
      </c>
      <c r="BA225" s="49">
        <f>IF(D225="","",AZ225*AG225)</f>
        <v/>
      </c>
      <c r="BB225" s="49">
        <f>IF(D225="","",IF(OR(R225="A",R225="AA",R225="AAA"),BA225,0))</f>
        <v/>
      </c>
      <c r="BC225" s="49">
        <f>IF(D225="","",IF(R225="B",BA225,0))</f>
        <v/>
      </c>
      <c r="BD225" s="49">
        <f>IF(D225="","",IF(R225="B",BA225,0))</f>
        <v/>
      </c>
      <c r="BE225" s="49">
        <f>IF(D225="","",IF(S225="S",
1,
IF(AC225=0,
1,
IF(
IFERROR(((U225+Y225)*AG225)/((AC225*AK225)*AG225),0)&lt;0,
0,
IF(
IFERROR(((U225+Y225)*AG225)/((AC225*AK225)*AG225),0)&gt;1,
1,
IFERROR(((U225+Y225)*AG225)/((AC225*AK225)*AG225),0)
)
)
)
))</f>
        <v/>
      </c>
      <c r="BF225" s="49">
        <f>IF(D225="","",IF(S225="S",
1,
IF(AC225=0,
1,
IF(
IFERROR(((U225+V225+Y225)*AG225)/((AC225*AK225)*AG225),0)&lt;0,
0,
IF(
IFERROR(((U225+V225+Y225)*AG225)/((AC225*AK225)*AG225),0)&gt;1,
1,
IFERROR(((U225+V225+Y225)*AG225)/((AC225*AK225)*AG225),0)
)
)
)
))</f>
        <v/>
      </c>
      <c r="BG225" s="50">
        <f>IF(D225="","",IF(S225="S",0,IF(AND(ISNUMBER(AC225),ISNUMBER(AM225)),IF(OR(AC225*AM225&lt;0,ISERR(AC225*AM225)),0,AC225*AM225),0)))</f>
        <v/>
      </c>
      <c r="BH225" s="50">
        <f>IF(D225="","",IF(BY225&gt;TODAY()-60,0,IF(Y225&gt;12,MAX(0,(U225+Y225)-BG225),MAX(0,U225-BG225))))</f>
        <v/>
      </c>
      <c r="BI225" s="51">
        <f>IF(D225="","",BH225*AG225)</f>
        <v/>
      </c>
      <c r="BJ225" s="51">
        <f>IF(D225="","",IF(OR(R225="A",R225="AA",R225="AAA"),BI225,0))</f>
        <v/>
      </c>
      <c r="BK225" s="51">
        <f>IF(D225="","",IF(R225="B",BI225,0))</f>
        <v/>
      </c>
      <c r="BL225" s="51">
        <f>IF(D225="","",IF(R225="C",BI225,0))</f>
        <v/>
      </c>
      <c r="BM225" s="51">
        <f>IF(D225="","",IFERROR(MAX(0,MIN(BI225/AP225,1)),0))</f>
        <v/>
      </c>
      <c r="BN225" s="52">
        <f>IF(D225="","",AB225*AG225)</f>
        <v/>
      </c>
      <c r="BO225" s="52">
        <f>IF(D225="","",(U225+V225+X225)*AG225)</f>
        <v/>
      </c>
      <c r="BP225" s="52">
        <f>IF(D225="","",(AB225*3)*AG225)</f>
        <v/>
      </c>
      <c r="BQ225" s="52">
        <f>IF(D225="","",IF(BO225-BP225&gt;0,0,BO225-BP225))</f>
        <v/>
      </c>
      <c r="BR225" s="52">
        <f>IF(D225="","",IF(BO225-BP225-BN225&gt;0,0,BO225-BP225-BN225))</f>
        <v/>
      </c>
      <c r="BS225" s="53">
        <f>IF(D225="","",IFERROR(AB225*AI225,0))</f>
        <v/>
      </c>
      <c r="BT225" s="53">
        <f>IF(D225="","",IFERROR(IF(X225&gt;12, AI225*(U225+V225+X225), AI225*(U225+V225)),0))</f>
        <v/>
      </c>
      <c r="BU225" s="53">
        <f>IF(D225="","",IFERROR(((AB225*3)*AI225),0))</f>
        <v/>
      </c>
      <c r="BV225" s="53">
        <f>IF(D225="","",IF(BT225-BU225&gt;0,0,BT225-BU225))</f>
        <v/>
      </c>
      <c r="BW225" s="53">
        <f>IF(D225="","",IF(BT225-BU225-BS225&gt;0,0,BT225-BU225-BS225))</f>
        <v/>
      </c>
      <c r="BX225" s="36">
        <f>IF(D225="","",IFERROR(VLOOKUP(D225,'produto-entrada-7'!A:M,3,0),"SEM PEDIDO"))</f>
        <v/>
      </c>
      <c r="BY225" s="36">
        <f>IF(D225="","",VLOOKUP(D225,'produto-estoque-total-7'!A:AB,25,0))</f>
        <v/>
      </c>
      <c r="BZ225" s="36">
        <f>IF(D225="","",IFERROR(VLOOKUP(D225,'produto-estoque-total-7'!A:AB,26,0)/100,0))</f>
        <v/>
      </c>
      <c r="CA225" s="36">
        <f>IF(D225="","",IFERROR(VLOOKUP(D225,'produto-estoque-total-7'!A:AB,27,0)/100,0))</f>
        <v/>
      </c>
      <c r="CB225" s="41">
        <f>IF(D225="","",V225*AF225)</f>
        <v/>
      </c>
      <c r="CC225" s="41">
        <f>IF(D225="","",V225*AI225)</f>
        <v/>
      </c>
      <c r="CD225" s="54">
        <f>IF(D225="","",VLOOKUP(D225,'produto-estoque-total-7'!A:AB,28,0))</f>
        <v/>
      </c>
    </row>
    <row r="226">
      <c r="A226" s="36">
        <f>IF(D226="","",VLOOKUP(D226,'produto-estoque-total-7'!A:AB,3,0))</f>
        <v/>
      </c>
      <c r="B226" s="1">
        <f>IF(D226="","",VLOOKUP(D226,'produto-estoque-total-7'!A:AB,12,0))</f>
        <v/>
      </c>
      <c r="C226" s="1">
        <f>IF(D226="","",VLOOKUP(D226,'produto-estoque-total-7'!A:AB,2,0))</f>
        <v/>
      </c>
      <c r="D226" s="37">
        <f>IFERROR(IF('produto-estoque-total-7'!A225="","",'produto-estoque-total-7'!A225),"")</f>
        <v/>
      </c>
      <c r="E226" s="1">
        <f>IF(D226="","",VLOOKUP(D226,'produto-estoque-total-7'!A:AB,4,0))</f>
        <v/>
      </c>
      <c r="F226" s="36">
        <f>IF(D226="","",VLOOKUP(D226,'produto-estoque-total-7'!A:AB,13,0))</f>
        <v/>
      </c>
      <c r="G226" s="1">
        <f>IF(F226="","",VLOOKUP(F226,'FORNECEDORES X COMPRADOR'!A:D,4,0))</f>
        <v/>
      </c>
      <c r="H226" s="1">
        <f>IF(F226="","",VLOOKUP(F226,'FORNECEDORES X COMPRADOR'!A:E,5,0))</f>
        <v/>
      </c>
      <c r="I226" s="36">
        <f>IF(D226="","",VLOOKUP(D226,'produto-estoque-total-7'!A:AB,15,0))</f>
        <v/>
      </c>
      <c r="J226" s="36">
        <f>IF(D226="","",VLOOKUP(D226,'produto-estoque-total-7'!A:AB,19,0))</f>
        <v/>
      </c>
      <c r="K226" s="1">
        <f>IF(D226="","",VLOOKUP(D226,'produto-estoque-total-7'!A:AB,20,0))</f>
        <v/>
      </c>
      <c r="L226" s="36">
        <f>IF(D226="","",VLOOKUP(D226,'produto-estoque-total-7'!A:AB,17,0))</f>
        <v/>
      </c>
      <c r="M226" s="1">
        <f>IF(D226="","",VLOOKUP(D226,'produto-estoque-total-7'!A:AB,18,0))</f>
        <v/>
      </c>
      <c r="N226" s="36">
        <f>IF(D226="","",VLOOKUP(D226,'produto-estoque-total-7'!A:AB,21,0))</f>
        <v/>
      </c>
      <c r="O226" s="1">
        <f>IF(D226="","",VLOOKUP(D226,'produto-estoque-total-7'!A:AB,22,0))</f>
        <v/>
      </c>
      <c r="P226" s="36">
        <f>IF(D226="","",VLOOKUP(D226,'produto-estoque-total-7'!A:AB,23,0))</f>
        <v/>
      </c>
      <c r="Q226" s="1">
        <f>IF(D226="","",VLOOKUP(D226,'produto-estoque-total-7'!A:AB,24,0))</f>
        <v/>
      </c>
      <c r="R226" s="38">
        <f>IFERROR(IF(D226="","",VLOOKUP(D226,'produto-venda-7'!B:N,13,0)),"C")</f>
        <v/>
      </c>
      <c r="S226" s="39">
        <f>IF(D226="","",VLOOKUP(D226,'produto-estoque-total-7'!A:AB,6,0))</f>
        <v/>
      </c>
      <c r="T226" s="39">
        <f>IF(D226="","",VLOOKUP(D226,'produto-estoque-total-7'!A:AB,5,0))</f>
        <v/>
      </c>
      <c r="U226" s="40">
        <f>IF(D226="","",VLOOKUP(D226,'produto-estoque-total-7'!A:AB,11,0))</f>
        <v/>
      </c>
      <c r="V226" s="41">
        <f>IF(D226="","",IFERROR(VLOOKUP(D226,'produto-entrada-7'!A:M,10,0),0))</f>
        <v/>
      </c>
      <c r="W226" s="42" t="n"/>
      <c r="X226" s="39">
        <f>IF(D226="","",VLOOKUP(D226,'produto-estoque-total-7'!A:AB,8,0))</f>
        <v/>
      </c>
      <c r="Y226" s="39">
        <f>IF(D226="","",VLOOKUP(D226,'produto-estoque-total-7'!A:AB,9,0))</f>
        <v/>
      </c>
      <c r="Z226" s="39">
        <f>IF(D226="","",VLOOKUP(D226,'produto-estoque-total-7'!A:AB,10,0))</f>
        <v/>
      </c>
      <c r="AA226" s="39">
        <f>IFERROR(IF(D226="","",VLOOKUP(D226,'produto-venda-7'!B:N,4,0)),0)</f>
        <v/>
      </c>
      <c r="AB226" s="39">
        <f>IFERROR(IF(D226="","",VLOOKUP(D226,'produto-venda-7'!B:N,5,0)),0)</f>
        <v/>
      </c>
      <c r="AC226" s="39">
        <f>IF(D226="","",IFERROR(AA226/90,0))</f>
        <v/>
      </c>
      <c r="AD226" s="36">
        <f>IF(D226="","",IFERROR(VLOOKUP(D226,'produto-entrada-7'!A:M,4,0),0))</f>
        <v/>
      </c>
      <c r="AE226" s="36">
        <f>IFERROR(IF(D226="","",VLOOKUP(D226,'produto-venda-7'!B:N,10,0)),0)</f>
        <v/>
      </c>
      <c r="AF226" s="36">
        <f>IF(D226="","",IFERROR(VLOOKUP(D226,'produto-entrada-7'!A:M,11,0),0))</f>
        <v/>
      </c>
      <c r="AG226" s="1">
        <f>IF(D226="","",IFERROR(VLOOKUP(D226,'produto-entrada-7'!A:M,12,0),0))</f>
        <v/>
      </c>
      <c r="AH226" s="1">
        <f>IF(D226="","",IFERROR(VLOOKUP(D226,'produto-entrada-7'!A:M,13,0),0))</f>
        <v/>
      </c>
      <c r="AI226" s="36">
        <f>IFERROR(IF(D226="","",VLOOKUP(D226,'produto-venda-7'!B:N,11,0)),0)</f>
        <v/>
      </c>
      <c r="AJ226" s="43">
        <f>IF(D226="","",IFERROR(AI226*AB226,0))</f>
        <v/>
      </c>
      <c r="AK226" s="44">
        <f>IFERROR(IF(D226="","",VLOOKUP(F226,'ANALISE FORNECEDOR'!$A:$I,8,0)),"")</f>
        <v/>
      </c>
      <c r="AL226" s="44">
        <f>IF(D226="","",AVERAGE(AM226,AK226))</f>
        <v/>
      </c>
      <c r="AM226" s="44">
        <f>IFERROR(IF(D226="","",VLOOKUP(F226,'ANALISE FORNECEDOR'!$A:$I,9,0)),"")</f>
        <v/>
      </c>
      <c r="AN226" s="45">
        <f>IF(D226="","",IF(Y226&gt;12,AI226*(U226+Y226),AI226*U226))</f>
        <v/>
      </c>
      <c r="AO226" s="45">
        <f>IF(D226="","",IF(Y226&gt;12,AI226*(U226+V226+Y226),AI226*(U226+V226)))</f>
        <v/>
      </c>
      <c r="AP226" s="46">
        <f>IF(D226="","",IF(Y226&gt;12,AG226*(U226+Y226),AG226*U226))</f>
        <v/>
      </c>
      <c r="AQ226" s="46">
        <f>IF(D226="","",IF(Y226&gt;12,AG226*(U226+V226+Y226),AG226*(U226+V226)))</f>
        <v/>
      </c>
      <c r="AR226" s="46">
        <f>IF(D226="","",IF(OR(R226="A",R226="AA",R226="AAA"),AP226,0))</f>
        <v/>
      </c>
      <c r="AS226" s="46">
        <f>IF(D226="","",IF(R226="B",AP226,0))</f>
        <v/>
      </c>
      <c r="AT226" s="46">
        <f>IF(D226="","",IF(R226="C",AP226,0))</f>
        <v/>
      </c>
      <c r="AU226" s="47">
        <f>IF(D226="","",IFERROR(AN226/AJ226,0))</f>
        <v/>
      </c>
      <c r="AV226" s="47">
        <f>IF(D226="","",IFERROR(((AO226)/AJ226),0))</f>
        <v/>
      </c>
      <c r="AW226" s="48">
        <f>IF(D226="","",IF(OR(S226="S",NOT(AND(ISNUMBER(AC226),ISNUMBER(AL226),AC226*AL226&gt;=0))),0,AC226*AL226))</f>
        <v/>
      </c>
      <c r="AX226" s="49">
        <f>IFERROR(IF(D226="","",AW226*AG226),0)</f>
        <v/>
      </c>
      <c r="AY226" s="48">
        <f>IF(D226="","",IF(OR(S226="S",NOT(AND(ISNUMBER(AC226),ISNUMBER(AK226),AC226*AK226&gt;=0))),0,AC226*AK226))</f>
        <v/>
      </c>
      <c r="AZ226" s="48">
        <f>IFERROR(IF(D226="","",IF(AY226=0,0,IF(((AY226)-(U226+Y226))&lt;0,0,(AY226)-U226))),0)</f>
        <v/>
      </c>
      <c r="BA226" s="49">
        <f>IF(D226="","",AZ226*AG226)</f>
        <v/>
      </c>
      <c r="BB226" s="49">
        <f>IF(D226="","",IF(OR(R226="A",R226="AA",R226="AAA"),BA226,0))</f>
        <v/>
      </c>
      <c r="BC226" s="49">
        <f>IF(D226="","",IF(R226="B",BA226,0))</f>
        <v/>
      </c>
      <c r="BD226" s="49">
        <f>IF(D226="","",IF(R226="B",BA226,0))</f>
        <v/>
      </c>
      <c r="BE226" s="49">
        <f>IF(D226="","",IF(S226="S",
1,
IF(AC226=0,
1,
IF(
IFERROR(((U226+Y226)*AG226)/((AC226*AK226)*AG226),0)&lt;0,
0,
IF(
IFERROR(((U226+Y226)*AG226)/((AC226*AK226)*AG226),0)&gt;1,
1,
IFERROR(((U226+Y226)*AG226)/((AC226*AK226)*AG226),0)
)
)
)
))</f>
        <v/>
      </c>
      <c r="BF226" s="49">
        <f>IF(D226="","",IF(S226="S",
1,
IF(AC226=0,
1,
IF(
IFERROR(((U226+V226+Y226)*AG226)/((AC226*AK226)*AG226),0)&lt;0,
0,
IF(
IFERROR(((U226+V226+Y226)*AG226)/((AC226*AK226)*AG226),0)&gt;1,
1,
IFERROR(((U226+V226+Y226)*AG226)/((AC226*AK226)*AG226),0)
)
)
)
))</f>
        <v/>
      </c>
      <c r="BG226" s="50">
        <f>IF(D226="","",IF(S226="S",0,IF(AND(ISNUMBER(AC226),ISNUMBER(AM226)),IF(OR(AC226*AM226&lt;0,ISERR(AC226*AM226)),0,AC226*AM226),0)))</f>
        <v/>
      </c>
      <c r="BH226" s="50">
        <f>IF(D226="","",IF(BY226&gt;TODAY()-60,0,IF(Y226&gt;12,MAX(0,(U226+Y226)-BG226),MAX(0,U226-BG226))))</f>
        <v/>
      </c>
      <c r="BI226" s="51">
        <f>IF(D226="","",BH226*AG226)</f>
        <v/>
      </c>
      <c r="BJ226" s="51">
        <f>IF(D226="","",IF(OR(R226="A",R226="AA",R226="AAA"),BI226,0))</f>
        <v/>
      </c>
      <c r="BK226" s="51">
        <f>IF(D226="","",IF(R226="B",BI226,0))</f>
        <v/>
      </c>
      <c r="BL226" s="51">
        <f>IF(D226="","",IF(R226="C",BI226,0))</f>
        <v/>
      </c>
      <c r="BM226" s="51">
        <f>IF(D226="","",IFERROR(MAX(0,MIN(BI226/AP226,1)),0))</f>
        <v/>
      </c>
      <c r="BN226" s="52">
        <f>IF(D226="","",AB226*AG226)</f>
        <v/>
      </c>
      <c r="BO226" s="52">
        <f>IF(D226="","",(U226+V226+X226)*AG226)</f>
        <v/>
      </c>
      <c r="BP226" s="52">
        <f>IF(D226="","",(AB226*3)*AG226)</f>
        <v/>
      </c>
      <c r="BQ226" s="52">
        <f>IF(D226="","",IF(BO226-BP226&gt;0,0,BO226-BP226))</f>
        <v/>
      </c>
      <c r="BR226" s="52">
        <f>IF(D226="","",IF(BO226-BP226-BN226&gt;0,0,BO226-BP226-BN226))</f>
        <v/>
      </c>
      <c r="BS226" s="53">
        <f>IF(D226="","",IFERROR(AB226*AI226,0))</f>
        <v/>
      </c>
      <c r="BT226" s="53">
        <f>IF(D226="","",IFERROR(IF(X226&gt;12, AI226*(U226+V226+X226), AI226*(U226+V226)),0))</f>
        <v/>
      </c>
      <c r="BU226" s="53">
        <f>IF(D226="","",IFERROR(((AB226*3)*AI226),0))</f>
        <v/>
      </c>
      <c r="BV226" s="53">
        <f>IF(D226="","",IF(BT226-BU226&gt;0,0,BT226-BU226))</f>
        <v/>
      </c>
      <c r="BW226" s="53">
        <f>IF(D226="","",IF(BT226-BU226-BS226&gt;0,0,BT226-BU226-BS226))</f>
        <v/>
      </c>
      <c r="BX226" s="36">
        <f>IF(D226="","",IFERROR(VLOOKUP(D226,'produto-entrada-7'!A:M,3,0),"SEM PEDIDO"))</f>
        <v/>
      </c>
      <c r="BY226" s="36">
        <f>IF(D226="","",VLOOKUP(D226,'produto-estoque-total-7'!A:AB,25,0))</f>
        <v/>
      </c>
      <c r="BZ226" s="36">
        <f>IF(D226="","",IFERROR(VLOOKUP(D226,'produto-estoque-total-7'!A:AB,26,0)/100,0))</f>
        <v/>
      </c>
      <c r="CA226" s="36">
        <f>IF(D226="","",IFERROR(VLOOKUP(D226,'produto-estoque-total-7'!A:AB,27,0)/100,0))</f>
        <v/>
      </c>
      <c r="CB226" s="41">
        <f>IF(D226="","",V226*AF226)</f>
        <v/>
      </c>
      <c r="CC226" s="41">
        <f>IF(D226="","",V226*AI226)</f>
        <v/>
      </c>
      <c r="CD226" s="54">
        <f>IF(D226="","",VLOOKUP(D226,'produto-estoque-total-7'!A:AB,28,0))</f>
        <v/>
      </c>
    </row>
    <row r="227">
      <c r="A227" s="36">
        <f>IF(D227="","",VLOOKUP(D227,'produto-estoque-total-7'!A:AB,3,0))</f>
        <v/>
      </c>
      <c r="B227" s="1">
        <f>IF(D227="","",VLOOKUP(D227,'produto-estoque-total-7'!A:AB,12,0))</f>
        <v/>
      </c>
      <c r="C227" s="1">
        <f>IF(D227="","",VLOOKUP(D227,'produto-estoque-total-7'!A:AB,2,0))</f>
        <v/>
      </c>
      <c r="D227" s="37">
        <f>IFERROR(IF('produto-estoque-total-7'!A226="","",'produto-estoque-total-7'!A226),"")</f>
        <v/>
      </c>
      <c r="E227" s="1">
        <f>IF(D227="","",VLOOKUP(D227,'produto-estoque-total-7'!A:AB,4,0))</f>
        <v/>
      </c>
      <c r="F227" s="36">
        <f>IF(D227="","",VLOOKUP(D227,'produto-estoque-total-7'!A:AB,13,0))</f>
        <v/>
      </c>
      <c r="G227" s="1">
        <f>IF(F227="","",VLOOKUP(F227,'FORNECEDORES X COMPRADOR'!A:D,4,0))</f>
        <v/>
      </c>
      <c r="H227" s="1">
        <f>IF(F227="","",VLOOKUP(F227,'FORNECEDORES X COMPRADOR'!A:E,5,0))</f>
        <v/>
      </c>
      <c r="I227" s="36">
        <f>IF(D227="","",VLOOKUP(D227,'produto-estoque-total-7'!A:AB,15,0))</f>
        <v/>
      </c>
      <c r="J227" s="36">
        <f>IF(D227="","",VLOOKUP(D227,'produto-estoque-total-7'!A:AB,19,0))</f>
        <v/>
      </c>
      <c r="K227" s="1">
        <f>IF(D227="","",VLOOKUP(D227,'produto-estoque-total-7'!A:AB,20,0))</f>
        <v/>
      </c>
      <c r="L227" s="36">
        <f>IF(D227="","",VLOOKUP(D227,'produto-estoque-total-7'!A:AB,17,0))</f>
        <v/>
      </c>
      <c r="M227" s="1">
        <f>IF(D227="","",VLOOKUP(D227,'produto-estoque-total-7'!A:AB,18,0))</f>
        <v/>
      </c>
      <c r="N227" s="36">
        <f>IF(D227="","",VLOOKUP(D227,'produto-estoque-total-7'!A:AB,21,0))</f>
        <v/>
      </c>
      <c r="O227" s="1">
        <f>IF(D227="","",VLOOKUP(D227,'produto-estoque-total-7'!A:AB,22,0))</f>
        <v/>
      </c>
      <c r="P227" s="36">
        <f>IF(D227="","",VLOOKUP(D227,'produto-estoque-total-7'!A:AB,23,0))</f>
        <v/>
      </c>
      <c r="Q227" s="1">
        <f>IF(D227="","",VLOOKUP(D227,'produto-estoque-total-7'!A:AB,24,0))</f>
        <v/>
      </c>
      <c r="R227" s="38">
        <f>IFERROR(IF(D227="","",VLOOKUP(D227,'produto-venda-7'!B:N,13,0)),"C")</f>
        <v/>
      </c>
      <c r="S227" s="39">
        <f>IF(D227="","",VLOOKUP(D227,'produto-estoque-total-7'!A:AB,6,0))</f>
        <v/>
      </c>
      <c r="T227" s="39">
        <f>IF(D227="","",VLOOKUP(D227,'produto-estoque-total-7'!A:AB,5,0))</f>
        <v/>
      </c>
      <c r="U227" s="40">
        <f>IF(D227="","",VLOOKUP(D227,'produto-estoque-total-7'!A:AB,11,0))</f>
        <v/>
      </c>
      <c r="V227" s="41">
        <f>IF(D227="","",IFERROR(VLOOKUP(D227,'produto-entrada-7'!A:M,10,0),0))</f>
        <v/>
      </c>
      <c r="W227" s="42" t="n"/>
      <c r="X227" s="39">
        <f>IF(D227="","",VLOOKUP(D227,'produto-estoque-total-7'!A:AB,8,0))</f>
        <v/>
      </c>
      <c r="Y227" s="39">
        <f>IF(D227="","",VLOOKUP(D227,'produto-estoque-total-7'!A:AB,9,0))</f>
        <v/>
      </c>
      <c r="Z227" s="39">
        <f>IF(D227="","",VLOOKUP(D227,'produto-estoque-total-7'!A:AB,10,0))</f>
        <v/>
      </c>
      <c r="AA227" s="39">
        <f>IFERROR(IF(D227="","",VLOOKUP(D227,'produto-venda-7'!B:N,4,0)),0)</f>
        <v/>
      </c>
      <c r="AB227" s="39">
        <f>IFERROR(IF(D227="","",VLOOKUP(D227,'produto-venda-7'!B:N,5,0)),0)</f>
        <v/>
      </c>
      <c r="AC227" s="39">
        <f>IF(D227="","",IFERROR(AA227/90,0))</f>
        <v/>
      </c>
      <c r="AD227" s="36">
        <f>IF(D227="","",IFERROR(VLOOKUP(D227,'produto-entrada-7'!A:M,4,0),0))</f>
        <v/>
      </c>
      <c r="AE227" s="36">
        <f>IFERROR(IF(D227="","",VLOOKUP(D227,'produto-venda-7'!B:N,10,0)),0)</f>
        <v/>
      </c>
      <c r="AF227" s="36">
        <f>IF(D227="","",IFERROR(VLOOKUP(D227,'produto-entrada-7'!A:M,11,0),0))</f>
        <v/>
      </c>
      <c r="AG227" s="1">
        <f>IF(D227="","",IFERROR(VLOOKUP(D227,'produto-entrada-7'!A:M,12,0),0))</f>
        <v/>
      </c>
      <c r="AH227" s="1">
        <f>IF(D227="","",IFERROR(VLOOKUP(D227,'produto-entrada-7'!A:M,13,0),0))</f>
        <v/>
      </c>
      <c r="AI227" s="36">
        <f>IFERROR(IF(D227="","",VLOOKUP(D227,'produto-venda-7'!B:N,11,0)),0)</f>
        <v/>
      </c>
      <c r="AJ227" s="43">
        <f>IF(D227="","",IFERROR(AI227*AB227,0))</f>
        <v/>
      </c>
      <c r="AK227" s="44">
        <f>IFERROR(IF(D227="","",VLOOKUP(F227,'ANALISE FORNECEDOR'!$A:$I,8,0)),"")</f>
        <v/>
      </c>
      <c r="AL227" s="44">
        <f>IF(D227="","",AVERAGE(AM227,AK227))</f>
        <v/>
      </c>
      <c r="AM227" s="44">
        <f>IFERROR(IF(D227="","",VLOOKUP(F227,'ANALISE FORNECEDOR'!$A:$I,9,0)),"")</f>
        <v/>
      </c>
      <c r="AN227" s="45">
        <f>IF(D227="","",IF(Y227&gt;12,AI227*(U227+Y227),AI227*U227))</f>
        <v/>
      </c>
      <c r="AO227" s="45">
        <f>IF(D227="","",IF(Y227&gt;12,AI227*(U227+V227+Y227),AI227*(U227+V227)))</f>
        <v/>
      </c>
      <c r="AP227" s="46">
        <f>IF(D227="","",IF(Y227&gt;12,AG227*(U227+Y227),AG227*U227))</f>
        <v/>
      </c>
      <c r="AQ227" s="46">
        <f>IF(D227="","",IF(Y227&gt;12,AG227*(U227+V227+Y227),AG227*(U227+V227)))</f>
        <v/>
      </c>
      <c r="AR227" s="46">
        <f>IF(D227="","",IF(OR(R227="A",R227="AA",R227="AAA"),AP227,0))</f>
        <v/>
      </c>
      <c r="AS227" s="46">
        <f>IF(D227="","",IF(R227="B",AP227,0))</f>
        <v/>
      </c>
      <c r="AT227" s="46">
        <f>IF(D227="","",IF(R227="C",AP227,0))</f>
        <v/>
      </c>
      <c r="AU227" s="47">
        <f>IF(D227="","",IFERROR(AN227/AJ227,0))</f>
        <v/>
      </c>
      <c r="AV227" s="47">
        <f>IF(D227="","",IFERROR(((AO227)/AJ227),0))</f>
        <v/>
      </c>
      <c r="AW227" s="48">
        <f>IF(D227="","",IF(OR(S227="S",NOT(AND(ISNUMBER(AC227),ISNUMBER(AL227),AC227*AL227&gt;=0))),0,AC227*AL227))</f>
        <v/>
      </c>
      <c r="AX227" s="49">
        <f>IFERROR(IF(D227="","",AW227*AG227),0)</f>
        <v/>
      </c>
      <c r="AY227" s="48">
        <f>IF(D227="","",IF(OR(S227="S",NOT(AND(ISNUMBER(AC227),ISNUMBER(AK227),AC227*AK227&gt;=0))),0,AC227*AK227))</f>
        <v/>
      </c>
      <c r="AZ227" s="48">
        <f>IFERROR(IF(D227="","",IF(AY227=0,0,IF(((AY227)-(U227+Y227))&lt;0,0,(AY227)-U227))),0)</f>
        <v/>
      </c>
      <c r="BA227" s="49">
        <f>IF(D227="","",AZ227*AG227)</f>
        <v/>
      </c>
      <c r="BB227" s="49">
        <f>IF(D227="","",IF(OR(R227="A",R227="AA",R227="AAA"),BA227,0))</f>
        <v/>
      </c>
      <c r="BC227" s="49">
        <f>IF(D227="","",IF(R227="B",BA227,0))</f>
        <v/>
      </c>
      <c r="BD227" s="49">
        <f>IF(D227="","",IF(R227="B",BA227,0))</f>
        <v/>
      </c>
      <c r="BE227" s="49">
        <f>IF(D227="","",IF(S227="S",
1,
IF(AC227=0,
1,
IF(
IFERROR(((U227+Y227)*AG227)/((AC227*AK227)*AG227),0)&lt;0,
0,
IF(
IFERROR(((U227+Y227)*AG227)/((AC227*AK227)*AG227),0)&gt;1,
1,
IFERROR(((U227+Y227)*AG227)/((AC227*AK227)*AG227),0)
)
)
)
))</f>
        <v/>
      </c>
      <c r="BF227" s="49">
        <f>IF(D227="","",IF(S227="S",
1,
IF(AC227=0,
1,
IF(
IFERROR(((U227+V227+Y227)*AG227)/((AC227*AK227)*AG227),0)&lt;0,
0,
IF(
IFERROR(((U227+V227+Y227)*AG227)/((AC227*AK227)*AG227),0)&gt;1,
1,
IFERROR(((U227+V227+Y227)*AG227)/((AC227*AK227)*AG227),0)
)
)
)
))</f>
        <v/>
      </c>
      <c r="BG227" s="50">
        <f>IF(D227="","",IF(S227="S",0,IF(AND(ISNUMBER(AC227),ISNUMBER(AM227)),IF(OR(AC227*AM227&lt;0,ISERR(AC227*AM227)),0,AC227*AM227),0)))</f>
        <v/>
      </c>
      <c r="BH227" s="50">
        <f>IF(D227="","",IF(BY227&gt;TODAY()-60,0,IF(Y227&gt;12,MAX(0,(U227+Y227)-BG227),MAX(0,U227-BG227))))</f>
        <v/>
      </c>
      <c r="BI227" s="51">
        <f>IF(D227="","",BH227*AG227)</f>
        <v/>
      </c>
      <c r="BJ227" s="51">
        <f>IF(D227="","",IF(OR(R227="A",R227="AA",R227="AAA"),BI227,0))</f>
        <v/>
      </c>
      <c r="BK227" s="51">
        <f>IF(D227="","",IF(R227="B",BI227,0))</f>
        <v/>
      </c>
      <c r="BL227" s="51">
        <f>IF(D227="","",IF(R227="C",BI227,0))</f>
        <v/>
      </c>
      <c r="BM227" s="51">
        <f>IF(D227="","",IFERROR(MAX(0,MIN(BI227/AP227,1)),0))</f>
        <v/>
      </c>
      <c r="BN227" s="52">
        <f>IF(D227="","",AB227*AG227)</f>
        <v/>
      </c>
      <c r="BO227" s="52">
        <f>IF(D227="","",(U227+V227+X227)*AG227)</f>
        <v/>
      </c>
      <c r="BP227" s="52">
        <f>IF(D227="","",(AB227*3)*AG227)</f>
        <v/>
      </c>
      <c r="BQ227" s="52">
        <f>IF(D227="","",IF(BO227-BP227&gt;0,0,BO227-BP227))</f>
        <v/>
      </c>
      <c r="BR227" s="52">
        <f>IF(D227="","",IF(BO227-BP227-BN227&gt;0,0,BO227-BP227-BN227))</f>
        <v/>
      </c>
      <c r="BS227" s="53">
        <f>IF(D227="","",IFERROR(AB227*AI227,0))</f>
        <v/>
      </c>
      <c r="BT227" s="53">
        <f>IF(D227="","",IFERROR(IF(X227&gt;12, AI227*(U227+V227+X227), AI227*(U227+V227)),0))</f>
        <v/>
      </c>
      <c r="BU227" s="53">
        <f>IF(D227="","",IFERROR(((AB227*3)*AI227),0))</f>
        <v/>
      </c>
      <c r="BV227" s="53">
        <f>IF(D227="","",IF(BT227-BU227&gt;0,0,BT227-BU227))</f>
        <v/>
      </c>
      <c r="BW227" s="53">
        <f>IF(D227="","",IF(BT227-BU227-BS227&gt;0,0,BT227-BU227-BS227))</f>
        <v/>
      </c>
      <c r="BX227" s="36">
        <f>IF(D227="","",IFERROR(VLOOKUP(D227,'produto-entrada-7'!A:M,3,0),"SEM PEDIDO"))</f>
        <v/>
      </c>
      <c r="BY227" s="36">
        <f>IF(D227="","",VLOOKUP(D227,'produto-estoque-total-7'!A:AB,25,0))</f>
        <v/>
      </c>
      <c r="BZ227" s="36">
        <f>IF(D227="","",IFERROR(VLOOKUP(D227,'produto-estoque-total-7'!A:AB,26,0)/100,0))</f>
        <v/>
      </c>
      <c r="CA227" s="36">
        <f>IF(D227="","",IFERROR(VLOOKUP(D227,'produto-estoque-total-7'!A:AB,27,0)/100,0))</f>
        <v/>
      </c>
      <c r="CB227" s="41">
        <f>IF(D227="","",V227*AF227)</f>
        <v/>
      </c>
      <c r="CC227" s="41">
        <f>IF(D227="","",V227*AI227)</f>
        <v/>
      </c>
      <c r="CD227" s="54">
        <f>IF(D227="","",VLOOKUP(D227,'produto-estoque-total-7'!A:AB,28,0))</f>
        <v/>
      </c>
    </row>
    <row r="228">
      <c r="A228" s="36">
        <f>IF(D228="","",VLOOKUP(D228,'produto-estoque-total-7'!A:AB,3,0))</f>
        <v/>
      </c>
      <c r="B228" s="1">
        <f>IF(D228="","",VLOOKUP(D228,'produto-estoque-total-7'!A:AB,12,0))</f>
        <v/>
      </c>
      <c r="C228" s="1">
        <f>IF(D228="","",VLOOKUP(D228,'produto-estoque-total-7'!A:AB,2,0))</f>
        <v/>
      </c>
      <c r="D228" s="37">
        <f>IFERROR(IF('produto-estoque-total-7'!A227="","",'produto-estoque-total-7'!A227),"")</f>
        <v/>
      </c>
      <c r="E228" s="1">
        <f>IF(D228="","",VLOOKUP(D228,'produto-estoque-total-7'!A:AB,4,0))</f>
        <v/>
      </c>
      <c r="F228" s="36">
        <f>IF(D228="","",VLOOKUP(D228,'produto-estoque-total-7'!A:AB,13,0))</f>
        <v/>
      </c>
      <c r="G228" s="1">
        <f>IF(F228="","",VLOOKUP(F228,'FORNECEDORES X COMPRADOR'!A:D,4,0))</f>
        <v/>
      </c>
      <c r="H228" s="1">
        <f>IF(F228="","",VLOOKUP(F228,'FORNECEDORES X COMPRADOR'!A:E,5,0))</f>
        <v/>
      </c>
      <c r="I228" s="36">
        <f>IF(D228="","",VLOOKUP(D228,'produto-estoque-total-7'!A:AB,15,0))</f>
        <v/>
      </c>
      <c r="J228" s="36">
        <f>IF(D228="","",VLOOKUP(D228,'produto-estoque-total-7'!A:AB,19,0))</f>
        <v/>
      </c>
      <c r="K228" s="1">
        <f>IF(D228="","",VLOOKUP(D228,'produto-estoque-total-7'!A:AB,20,0))</f>
        <v/>
      </c>
      <c r="L228" s="36">
        <f>IF(D228="","",VLOOKUP(D228,'produto-estoque-total-7'!A:AB,17,0))</f>
        <v/>
      </c>
      <c r="M228" s="1">
        <f>IF(D228="","",VLOOKUP(D228,'produto-estoque-total-7'!A:AB,18,0))</f>
        <v/>
      </c>
      <c r="N228" s="36">
        <f>IF(D228="","",VLOOKUP(D228,'produto-estoque-total-7'!A:AB,21,0))</f>
        <v/>
      </c>
      <c r="O228" s="1">
        <f>IF(D228="","",VLOOKUP(D228,'produto-estoque-total-7'!A:AB,22,0))</f>
        <v/>
      </c>
      <c r="P228" s="36">
        <f>IF(D228="","",VLOOKUP(D228,'produto-estoque-total-7'!A:AB,23,0))</f>
        <v/>
      </c>
      <c r="Q228" s="1">
        <f>IF(D228="","",VLOOKUP(D228,'produto-estoque-total-7'!A:AB,24,0))</f>
        <v/>
      </c>
      <c r="R228" s="38">
        <f>IFERROR(IF(D228="","",VLOOKUP(D228,'produto-venda-7'!B:N,13,0)),"C")</f>
        <v/>
      </c>
      <c r="S228" s="39">
        <f>IF(D228="","",VLOOKUP(D228,'produto-estoque-total-7'!A:AB,6,0))</f>
        <v/>
      </c>
      <c r="T228" s="39">
        <f>IF(D228="","",VLOOKUP(D228,'produto-estoque-total-7'!A:AB,5,0))</f>
        <v/>
      </c>
      <c r="U228" s="40">
        <f>IF(D228="","",VLOOKUP(D228,'produto-estoque-total-7'!A:AB,11,0))</f>
        <v/>
      </c>
      <c r="V228" s="41">
        <f>IF(D228="","",IFERROR(VLOOKUP(D228,'produto-entrada-7'!A:M,10,0),0))</f>
        <v/>
      </c>
      <c r="W228" s="42" t="n"/>
      <c r="X228" s="39">
        <f>IF(D228="","",VLOOKUP(D228,'produto-estoque-total-7'!A:AB,8,0))</f>
        <v/>
      </c>
      <c r="Y228" s="39">
        <f>IF(D228="","",VLOOKUP(D228,'produto-estoque-total-7'!A:AB,9,0))</f>
        <v/>
      </c>
      <c r="Z228" s="39">
        <f>IF(D228="","",VLOOKUP(D228,'produto-estoque-total-7'!A:AB,10,0))</f>
        <v/>
      </c>
      <c r="AA228" s="39">
        <f>IFERROR(IF(D228="","",VLOOKUP(D228,'produto-venda-7'!B:N,4,0)),0)</f>
        <v/>
      </c>
      <c r="AB228" s="39">
        <f>IFERROR(IF(D228="","",VLOOKUP(D228,'produto-venda-7'!B:N,5,0)),0)</f>
        <v/>
      </c>
      <c r="AC228" s="39">
        <f>IF(D228="","",IFERROR(AA228/90,0))</f>
        <v/>
      </c>
      <c r="AD228" s="36">
        <f>IF(D228="","",IFERROR(VLOOKUP(D228,'produto-entrada-7'!A:M,4,0),0))</f>
        <v/>
      </c>
      <c r="AE228" s="36">
        <f>IFERROR(IF(D228="","",VLOOKUP(D228,'produto-venda-7'!B:N,10,0)),0)</f>
        <v/>
      </c>
      <c r="AF228" s="36">
        <f>IF(D228="","",IFERROR(VLOOKUP(D228,'produto-entrada-7'!A:M,11,0),0))</f>
        <v/>
      </c>
      <c r="AG228" s="1">
        <f>IF(D228="","",IFERROR(VLOOKUP(D228,'produto-entrada-7'!A:M,12,0),0))</f>
        <v/>
      </c>
      <c r="AH228" s="1">
        <f>IF(D228="","",IFERROR(VLOOKUP(D228,'produto-entrada-7'!A:M,13,0),0))</f>
        <v/>
      </c>
      <c r="AI228" s="36">
        <f>IFERROR(IF(D228="","",VLOOKUP(D228,'produto-venda-7'!B:N,11,0)),0)</f>
        <v/>
      </c>
      <c r="AJ228" s="43">
        <f>IF(D228="","",IFERROR(AI228*AB228,0))</f>
        <v/>
      </c>
      <c r="AK228" s="44">
        <f>IFERROR(IF(D228="","",VLOOKUP(F228,'ANALISE FORNECEDOR'!$A:$I,8,0)),"")</f>
        <v/>
      </c>
      <c r="AL228" s="44">
        <f>IF(D228="","",AVERAGE(AM228,AK228))</f>
        <v/>
      </c>
      <c r="AM228" s="44">
        <f>IFERROR(IF(D228="","",VLOOKUP(F228,'ANALISE FORNECEDOR'!$A:$I,9,0)),"")</f>
        <v/>
      </c>
      <c r="AN228" s="45">
        <f>IF(D228="","",IF(Y228&gt;12,AI228*(U228+Y228),AI228*U228))</f>
        <v/>
      </c>
      <c r="AO228" s="45">
        <f>IF(D228="","",IF(Y228&gt;12,AI228*(U228+V228+Y228),AI228*(U228+V228)))</f>
        <v/>
      </c>
      <c r="AP228" s="46">
        <f>IF(D228="","",IF(Y228&gt;12,AG228*(U228+Y228),AG228*U228))</f>
        <v/>
      </c>
      <c r="AQ228" s="46">
        <f>IF(D228="","",IF(Y228&gt;12,AG228*(U228+V228+Y228),AG228*(U228+V228)))</f>
        <v/>
      </c>
      <c r="AR228" s="46">
        <f>IF(D228="","",IF(OR(R228="A",R228="AA",R228="AAA"),AP228,0))</f>
        <v/>
      </c>
      <c r="AS228" s="46">
        <f>IF(D228="","",IF(R228="B",AP228,0))</f>
        <v/>
      </c>
      <c r="AT228" s="46">
        <f>IF(D228="","",IF(R228="C",AP228,0))</f>
        <v/>
      </c>
      <c r="AU228" s="47">
        <f>IF(D228="","",IFERROR(AN228/AJ228,0))</f>
        <v/>
      </c>
      <c r="AV228" s="47">
        <f>IF(D228="","",IFERROR(((AO228)/AJ228),0))</f>
        <v/>
      </c>
      <c r="AW228" s="48">
        <f>IF(D228="","",IF(OR(S228="S",NOT(AND(ISNUMBER(AC228),ISNUMBER(AL228),AC228*AL228&gt;=0))),0,AC228*AL228))</f>
        <v/>
      </c>
      <c r="AX228" s="49">
        <f>IFERROR(IF(D228="","",AW228*AG228),0)</f>
        <v/>
      </c>
      <c r="AY228" s="48">
        <f>IF(D228="","",IF(OR(S228="S",NOT(AND(ISNUMBER(AC228),ISNUMBER(AK228),AC228*AK228&gt;=0))),0,AC228*AK228))</f>
        <v/>
      </c>
      <c r="AZ228" s="48">
        <f>IFERROR(IF(D228="","",IF(AY228=0,0,IF(((AY228)-(U228+Y228))&lt;0,0,(AY228)-U228))),0)</f>
        <v/>
      </c>
      <c r="BA228" s="49">
        <f>IF(D228="","",AZ228*AG228)</f>
        <v/>
      </c>
      <c r="BB228" s="49">
        <f>IF(D228="","",IF(OR(R228="A",R228="AA",R228="AAA"),BA228,0))</f>
        <v/>
      </c>
      <c r="BC228" s="49">
        <f>IF(D228="","",IF(R228="B",BA228,0))</f>
        <v/>
      </c>
      <c r="BD228" s="49">
        <f>IF(D228="","",IF(R228="B",BA228,0))</f>
        <v/>
      </c>
      <c r="BE228" s="49">
        <f>IF(D228="","",IF(S228="S",
1,
IF(AC228=0,
1,
IF(
IFERROR(((U228+Y228)*AG228)/((AC228*AK228)*AG228),0)&lt;0,
0,
IF(
IFERROR(((U228+Y228)*AG228)/((AC228*AK228)*AG228),0)&gt;1,
1,
IFERROR(((U228+Y228)*AG228)/((AC228*AK228)*AG228),0)
)
)
)
))</f>
        <v/>
      </c>
      <c r="BF228" s="49">
        <f>IF(D228="","",IF(S228="S",
1,
IF(AC228=0,
1,
IF(
IFERROR(((U228+V228+Y228)*AG228)/((AC228*AK228)*AG228),0)&lt;0,
0,
IF(
IFERROR(((U228+V228+Y228)*AG228)/((AC228*AK228)*AG228),0)&gt;1,
1,
IFERROR(((U228+V228+Y228)*AG228)/((AC228*AK228)*AG228),0)
)
)
)
))</f>
        <v/>
      </c>
      <c r="BG228" s="50">
        <f>IF(D228="","",IF(S228="S",0,IF(AND(ISNUMBER(AC228),ISNUMBER(AM228)),IF(OR(AC228*AM228&lt;0,ISERR(AC228*AM228)),0,AC228*AM228),0)))</f>
        <v/>
      </c>
      <c r="BH228" s="50">
        <f>IF(D228="","",IF(BY228&gt;TODAY()-60,0,IF(Y228&gt;12,MAX(0,(U228+Y228)-BG228),MAX(0,U228-BG228))))</f>
        <v/>
      </c>
      <c r="BI228" s="51">
        <f>IF(D228="","",BH228*AG228)</f>
        <v/>
      </c>
      <c r="BJ228" s="51">
        <f>IF(D228="","",IF(OR(R228="A",R228="AA",R228="AAA"),BI228,0))</f>
        <v/>
      </c>
      <c r="BK228" s="51">
        <f>IF(D228="","",IF(R228="B",BI228,0))</f>
        <v/>
      </c>
      <c r="BL228" s="51">
        <f>IF(D228="","",IF(R228="C",BI228,0))</f>
        <v/>
      </c>
      <c r="BM228" s="51">
        <f>IF(D228="","",IFERROR(MAX(0,MIN(BI228/AP228,1)),0))</f>
        <v/>
      </c>
      <c r="BN228" s="52">
        <f>IF(D228="","",AB228*AG228)</f>
        <v/>
      </c>
      <c r="BO228" s="52">
        <f>IF(D228="","",(U228+V228+X228)*AG228)</f>
        <v/>
      </c>
      <c r="BP228" s="52">
        <f>IF(D228="","",(AB228*3)*AG228)</f>
        <v/>
      </c>
      <c r="BQ228" s="52">
        <f>IF(D228="","",IF(BO228-BP228&gt;0,0,BO228-BP228))</f>
        <v/>
      </c>
      <c r="BR228" s="52">
        <f>IF(D228="","",IF(BO228-BP228-BN228&gt;0,0,BO228-BP228-BN228))</f>
        <v/>
      </c>
      <c r="BS228" s="53">
        <f>IF(D228="","",IFERROR(AB228*AI228,0))</f>
        <v/>
      </c>
      <c r="BT228" s="53">
        <f>IF(D228="","",IFERROR(IF(X228&gt;12, AI228*(U228+V228+X228), AI228*(U228+V228)),0))</f>
        <v/>
      </c>
      <c r="BU228" s="53">
        <f>IF(D228="","",IFERROR(((AB228*3)*AI228),0))</f>
        <v/>
      </c>
      <c r="BV228" s="53">
        <f>IF(D228="","",IF(BT228-BU228&gt;0,0,BT228-BU228))</f>
        <v/>
      </c>
      <c r="BW228" s="53">
        <f>IF(D228="","",IF(BT228-BU228-BS228&gt;0,0,BT228-BU228-BS228))</f>
        <v/>
      </c>
      <c r="BX228" s="36">
        <f>IF(D228="","",IFERROR(VLOOKUP(D228,'produto-entrada-7'!A:M,3,0),"SEM PEDIDO"))</f>
        <v/>
      </c>
      <c r="BY228" s="36">
        <f>IF(D228="","",VLOOKUP(D228,'produto-estoque-total-7'!A:AB,25,0))</f>
        <v/>
      </c>
      <c r="BZ228" s="36">
        <f>IF(D228="","",IFERROR(VLOOKUP(D228,'produto-estoque-total-7'!A:AB,26,0)/100,0))</f>
        <v/>
      </c>
      <c r="CA228" s="36">
        <f>IF(D228="","",IFERROR(VLOOKUP(D228,'produto-estoque-total-7'!A:AB,27,0)/100,0))</f>
        <v/>
      </c>
      <c r="CB228" s="41">
        <f>IF(D228="","",V228*AF228)</f>
        <v/>
      </c>
      <c r="CC228" s="41">
        <f>IF(D228="","",V228*AI228)</f>
        <v/>
      </c>
      <c r="CD228" s="54">
        <f>IF(D228="","",VLOOKUP(D228,'produto-estoque-total-7'!A:AB,28,0))</f>
        <v/>
      </c>
    </row>
    <row r="229">
      <c r="A229" s="36">
        <f>IF(D229="","",VLOOKUP(D229,'produto-estoque-total-7'!A:AB,3,0))</f>
        <v/>
      </c>
      <c r="B229" s="1">
        <f>IF(D229="","",VLOOKUP(D229,'produto-estoque-total-7'!A:AB,12,0))</f>
        <v/>
      </c>
      <c r="C229" s="1">
        <f>IF(D229="","",VLOOKUP(D229,'produto-estoque-total-7'!A:AB,2,0))</f>
        <v/>
      </c>
      <c r="D229" s="37">
        <f>IFERROR(IF('produto-estoque-total-7'!A228="","",'produto-estoque-total-7'!A228),"")</f>
        <v/>
      </c>
      <c r="E229" s="1">
        <f>IF(D229="","",VLOOKUP(D229,'produto-estoque-total-7'!A:AB,4,0))</f>
        <v/>
      </c>
      <c r="F229" s="36">
        <f>IF(D229="","",VLOOKUP(D229,'produto-estoque-total-7'!A:AB,13,0))</f>
        <v/>
      </c>
      <c r="G229" s="1">
        <f>IF(F229="","",VLOOKUP(F229,'FORNECEDORES X COMPRADOR'!A:D,4,0))</f>
        <v/>
      </c>
      <c r="H229" s="1">
        <f>IF(F229="","",VLOOKUP(F229,'FORNECEDORES X COMPRADOR'!A:E,5,0))</f>
        <v/>
      </c>
      <c r="I229" s="36">
        <f>IF(D229="","",VLOOKUP(D229,'produto-estoque-total-7'!A:AB,15,0))</f>
        <v/>
      </c>
      <c r="J229" s="36">
        <f>IF(D229="","",VLOOKUP(D229,'produto-estoque-total-7'!A:AB,19,0))</f>
        <v/>
      </c>
      <c r="K229" s="1">
        <f>IF(D229="","",VLOOKUP(D229,'produto-estoque-total-7'!A:AB,20,0))</f>
        <v/>
      </c>
      <c r="L229" s="36">
        <f>IF(D229="","",VLOOKUP(D229,'produto-estoque-total-7'!A:AB,17,0))</f>
        <v/>
      </c>
      <c r="M229" s="1">
        <f>IF(D229="","",VLOOKUP(D229,'produto-estoque-total-7'!A:AB,18,0))</f>
        <v/>
      </c>
      <c r="N229" s="36">
        <f>IF(D229="","",VLOOKUP(D229,'produto-estoque-total-7'!A:AB,21,0))</f>
        <v/>
      </c>
      <c r="O229" s="1">
        <f>IF(D229="","",VLOOKUP(D229,'produto-estoque-total-7'!A:AB,22,0))</f>
        <v/>
      </c>
      <c r="P229" s="36">
        <f>IF(D229="","",VLOOKUP(D229,'produto-estoque-total-7'!A:AB,23,0))</f>
        <v/>
      </c>
      <c r="Q229" s="1">
        <f>IF(D229="","",VLOOKUP(D229,'produto-estoque-total-7'!A:AB,24,0))</f>
        <v/>
      </c>
      <c r="R229" s="38">
        <f>IFERROR(IF(D229="","",VLOOKUP(D229,'produto-venda-7'!B:N,13,0)),"C")</f>
        <v/>
      </c>
      <c r="S229" s="39">
        <f>IF(D229="","",VLOOKUP(D229,'produto-estoque-total-7'!A:AB,6,0))</f>
        <v/>
      </c>
      <c r="T229" s="39">
        <f>IF(D229="","",VLOOKUP(D229,'produto-estoque-total-7'!A:AB,5,0))</f>
        <v/>
      </c>
      <c r="U229" s="40">
        <f>IF(D229="","",VLOOKUP(D229,'produto-estoque-total-7'!A:AB,11,0))</f>
        <v/>
      </c>
      <c r="V229" s="41">
        <f>IF(D229="","",IFERROR(VLOOKUP(D229,'produto-entrada-7'!A:M,10,0),0))</f>
        <v/>
      </c>
      <c r="W229" s="42" t="n"/>
      <c r="X229" s="39">
        <f>IF(D229="","",VLOOKUP(D229,'produto-estoque-total-7'!A:AB,8,0))</f>
        <v/>
      </c>
      <c r="Y229" s="39">
        <f>IF(D229="","",VLOOKUP(D229,'produto-estoque-total-7'!A:AB,9,0))</f>
        <v/>
      </c>
      <c r="Z229" s="39">
        <f>IF(D229="","",VLOOKUP(D229,'produto-estoque-total-7'!A:AB,10,0))</f>
        <v/>
      </c>
      <c r="AA229" s="39">
        <f>IFERROR(IF(D229="","",VLOOKUP(D229,'produto-venda-7'!B:N,4,0)),0)</f>
        <v/>
      </c>
      <c r="AB229" s="39">
        <f>IFERROR(IF(D229="","",VLOOKUP(D229,'produto-venda-7'!B:N,5,0)),0)</f>
        <v/>
      </c>
      <c r="AC229" s="39">
        <f>IF(D229="","",IFERROR(AA229/90,0))</f>
        <v/>
      </c>
      <c r="AD229" s="36">
        <f>IF(D229="","",IFERROR(VLOOKUP(D229,'produto-entrada-7'!A:M,4,0),0))</f>
        <v/>
      </c>
      <c r="AE229" s="36">
        <f>IFERROR(IF(D229="","",VLOOKUP(D229,'produto-venda-7'!B:N,10,0)),0)</f>
        <v/>
      </c>
      <c r="AF229" s="36">
        <f>IF(D229="","",IFERROR(VLOOKUP(D229,'produto-entrada-7'!A:M,11,0),0))</f>
        <v/>
      </c>
      <c r="AG229" s="1">
        <f>IF(D229="","",IFERROR(VLOOKUP(D229,'produto-entrada-7'!A:M,12,0),0))</f>
        <v/>
      </c>
      <c r="AH229" s="1">
        <f>IF(D229="","",IFERROR(VLOOKUP(D229,'produto-entrada-7'!A:M,13,0),0))</f>
        <v/>
      </c>
      <c r="AI229" s="36">
        <f>IFERROR(IF(D229="","",VLOOKUP(D229,'produto-venda-7'!B:N,11,0)),0)</f>
        <v/>
      </c>
      <c r="AJ229" s="43">
        <f>IF(D229="","",IFERROR(AI229*AB229,0))</f>
        <v/>
      </c>
      <c r="AK229" s="44">
        <f>IFERROR(IF(D229="","",VLOOKUP(F229,'ANALISE FORNECEDOR'!$A:$I,8,0)),"")</f>
        <v/>
      </c>
      <c r="AL229" s="44">
        <f>IF(D229="","",AVERAGE(AM229,AK229))</f>
        <v/>
      </c>
      <c r="AM229" s="44">
        <f>IFERROR(IF(D229="","",VLOOKUP(F229,'ANALISE FORNECEDOR'!$A:$I,9,0)),"")</f>
        <v/>
      </c>
      <c r="AN229" s="45">
        <f>IF(D229="","",IF(Y229&gt;12,AI229*(U229+Y229),AI229*U229))</f>
        <v/>
      </c>
      <c r="AO229" s="45">
        <f>IF(D229="","",IF(Y229&gt;12,AI229*(U229+V229+Y229),AI229*(U229+V229)))</f>
        <v/>
      </c>
      <c r="AP229" s="46">
        <f>IF(D229="","",IF(Y229&gt;12,AG229*(U229+Y229),AG229*U229))</f>
        <v/>
      </c>
      <c r="AQ229" s="46">
        <f>IF(D229="","",IF(Y229&gt;12,AG229*(U229+V229+Y229),AG229*(U229+V229)))</f>
        <v/>
      </c>
      <c r="AR229" s="46">
        <f>IF(D229="","",IF(OR(R229="A",R229="AA",R229="AAA"),AP229,0))</f>
        <v/>
      </c>
      <c r="AS229" s="46">
        <f>IF(D229="","",IF(R229="B",AP229,0))</f>
        <v/>
      </c>
      <c r="AT229" s="46">
        <f>IF(D229="","",IF(R229="C",AP229,0))</f>
        <v/>
      </c>
      <c r="AU229" s="47">
        <f>IF(D229="","",IFERROR(AN229/AJ229,0))</f>
        <v/>
      </c>
      <c r="AV229" s="47">
        <f>IF(D229="","",IFERROR(((AO229)/AJ229),0))</f>
        <v/>
      </c>
      <c r="AW229" s="48">
        <f>IF(D229="","",IF(OR(S229="S",NOT(AND(ISNUMBER(AC229),ISNUMBER(AL229),AC229*AL229&gt;=0))),0,AC229*AL229))</f>
        <v/>
      </c>
      <c r="AX229" s="49">
        <f>IFERROR(IF(D229="","",AW229*AG229),0)</f>
        <v/>
      </c>
      <c r="AY229" s="48">
        <f>IF(D229="","",IF(OR(S229="S",NOT(AND(ISNUMBER(AC229),ISNUMBER(AK229),AC229*AK229&gt;=0))),0,AC229*AK229))</f>
        <v/>
      </c>
      <c r="AZ229" s="48">
        <f>IFERROR(IF(D229="","",IF(AY229=0,0,IF(((AY229)-(U229+Y229))&lt;0,0,(AY229)-U229))),0)</f>
        <v/>
      </c>
      <c r="BA229" s="49">
        <f>IF(D229="","",AZ229*AG229)</f>
        <v/>
      </c>
      <c r="BB229" s="49">
        <f>IF(D229="","",IF(OR(R229="A",R229="AA",R229="AAA"),BA229,0))</f>
        <v/>
      </c>
      <c r="BC229" s="49">
        <f>IF(D229="","",IF(R229="B",BA229,0))</f>
        <v/>
      </c>
      <c r="BD229" s="49">
        <f>IF(D229="","",IF(R229="B",BA229,0))</f>
        <v/>
      </c>
      <c r="BE229" s="49">
        <f>IF(D229="","",IF(S229="S",
1,
IF(AC229=0,
1,
IF(
IFERROR(((U229+Y229)*AG229)/((AC229*AK229)*AG229),0)&lt;0,
0,
IF(
IFERROR(((U229+Y229)*AG229)/((AC229*AK229)*AG229),0)&gt;1,
1,
IFERROR(((U229+Y229)*AG229)/((AC229*AK229)*AG229),0)
)
)
)
))</f>
        <v/>
      </c>
      <c r="BF229" s="49">
        <f>IF(D229="","",IF(S229="S",
1,
IF(AC229=0,
1,
IF(
IFERROR(((U229+V229+Y229)*AG229)/((AC229*AK229)*AG229),0)&lt;0,
0,
IF(
IFERROR(((U229+V229+Y229)*AG229)/((AC229*AK229)*AG229),0)&gt;1,
1,
IFERROR(((U229+V229+Y229)*AG229)/((AC229*AK229)*AG229),0)
)
)
)
))</f>
        <v/>
      </c>
      <c r="BG229" s="50">
        <f>IF(D229="","",IF(S229="S",0,IF(AND(ISNUMBER(AC229),ISNUMBER(AM229)),IF(OR(AC229*AM229&lt;0,ISERR(AC229*AM229)),0,AC229*AM229),0)))</f>
        <v/>
      </c>
      <c r="BH229" s="50">
        <f>IF(D229="","",IF(BY229&gt;TODAY()-60,0,IF(Y229&gt;12,MAX(0,(U229+Y229)-BG229),MAX(0,U229-BG229))))</f>
        <v/>
      </c>
      <c r="BI229" s="51">
        <f>IF(D229="","",BH229*AG229)</f>
        <v/>
      </c>
      <c r="BJ229" s="51">
        <f>IF(D229="","",IF(OR(R229="A",R229="AA",R229="AAA"),BI229,0))</f>
        <v/>
      </c>
      <c r="BK229" s="51">
        <f>IF(D229="","",IF(R229="B",BI229,0))</f>
        <v/>
      </c>
      <c r="BL229" s="51">
        <f>IF(D229="","",IF(R229="C",BI229,0))</f>
        <v/>
      </c>
      <c r="BM229" s="51">
        <f>IF(D229="","",IFERROR(MAX(0,MIN(BI229/AP229,1)),0))</f>
        <v/>
      </c>
      <c r="BN229" s="52">
        <f>IF(D229="","",AB229*AG229)</f>
        <v/>
      </c>
      <c r="BO229" s="52">
        <f>IF(D229="","",(U229+V229+X229)*AG229)</f>
        <v/>
      </c>
      <c r="BP229" s="52">
        <f>IF(D229="","",(AB229*3)*AG229)</f>
        <v/>
      </c>
      <c r="BQ229" s="52">
        <f>IF(D229="","",IF(BO229-BP229&gt;0,0,BO229-BP229))</f>
        <v/>
      </c>
      <c r="BR229" s="52">
        <f>IF(D229="","",IF(BO229-BP229-BN229&gt;0,0,BO229-BP229-BN229))</f>
        <v/>
      </c>
      <c r="BS229" s="53">
        <f>IF(D229="","",IFERROR(AB229*AI229,0))</f>
        <v/>
      </c>
      <c r="BT229" s="53">
        <f>IF(D229="","",IFERROR(IF(X229&gt;12, AI229*(U229+V229+X229), AI229*(U229+V229)),0))</f>
        <v/>
      </c>
      <c r="BU229" s="53">
        <f>IF(D229="","",IFERROR(((AB229*3)*AI229),0))</f>
        <v/>
      </c>
      <c r="BV229" s="53">
        <f>IF(D229="","",IF(BT229-BU229&gt;0,0,BT229-BU229))</f>
        <v/>
      </c>
      <c r="BW229" s="53">
        <f>IF(D229="","",IF(BT229-BU229-BS229&gt;0,0,BT229-BU229-BS229))</f>
        <v/>
      </c>
      <c r="BX229" s="36">
        <f>IF(D229="","",IFERROR(VLOOKUP(D229,'produto-entrada-7'!A:M,3,0),"SEM PEDIDO"))</f>
        <v/>
      </c>
      <c r="BY229" s="36">
        <f>IF(D229="","",VLOOKUP(D229,'produto-estoque-total-7'!A:AB,25,0))</f>
        <v/>
      </c>
      <c r="BZ229" s="36">
        <f>IF(D229="","",IFERROR(VLOOKUP(D229,'produto-estoque-total-7'!A:AB,26,0)/100,0))</f>
        <v/>
      </c>
      <c r="CA229" s="36">
        <f>IF(D229="","",IFERROR(VLOOKUP(D229,'produto-estoque-total-7'!A:AB,27,0)/100,0))</f>
        <v/>
      </c>
      <c r="CB229" s="41">
        <f>IF(D229="","",V229*AF229)</f>
        <v/>
      </c>
      <c r="CC229" s="41">
        <f>IF(D229="","",V229*AI229)</f>
        <v/>
      </c>
      <c r="CD229" s="54">
        <f>IF(D229="","",VLOOKUP(D229,'produto-estoque-total-7'!A:AB,28,0))</f>
        <v/>
      </c>
    </row>
    <row r="230">
      <c r="A230" s="36">
        <f>IF(D230="","",VLOOKUP(D230,'produto-estoque-total-7'!A:AB,3,0))</f>
        <v/>
      </c>
      <c r="B230" s="1">
        <f>IF(D230="","",VLOOKUP(D230,'produto-estoque-total-7'!A:AB,12,0))</f>
        <v/>
      </c>
      <c r="C230" s="1">
        <f>IF(D230="","",VLOOKUP(D230,'produto-estoque-total-7'!A:AB,2,0))</f>
        <v/>
      </c>
      <c r="D230" s="37">
        <f>IFERROR(IF('produto-estoque-total-7'!A229="","",'produto-estoque-total-7'!A229),"")</f>
        <v/>
      </c>
      <c r="E230" s="1">
        <f>IF(D230="","",VLOOKUP(D230,'produto-estoque-total-7'!A:AB,4,0))</f>
        <v/>
      </c>
      <c r="F230" s="36">
        <f>IF(D230="","",VLOOKUP(D230,'produto-estoque-total-7'!A:AB,13,0))</f>
        <v/>
      </c>
      <c r="G230" s="1">
        <f>IF(F230="","",VLOOKUP(F230,'FORNECEDORES X COMPRADOR'!A:D,4,0))</f>
        <v/>
      </c>
      <c r="H230" s="1">
        <f>IF(F230="","",VLOOKUP(F230,'FORNECEDORES X COMPRADOR'!A:E,5,0))</f>
        <v/>
      </c>
      <c r="I230" s="36">
        <f>IF(D230="","",VLOOKUP(D230,'produto-estoque-total-7'!A:AB,15,0))</f>
        <v/>
      </c>
      <c r="J230" s="36">
        <f>IF(D230="","",VLOOKUP(D230,'produto-estoque-total-7'!A:AB,19,0))</f>
        <v/>
      </c>
      <c r="K230" s="1">
        <f>IF(D230="","",VLOOKUP(D230,'produto-estoque-total-7'!A:AB,20,0))</f>
        <v/>
      </c>
      <c r="L230" s="36">
        <f>IF(D230="","",VLOOKUP(D230,'produto-estoque-total-7'!A:AB,17,0))</f>
        <v/>
      </c>
      <c r="M230" s="1">
        <f>IF(D230="","",VLOOKUP(D230,'produto-estoque-total-7'!A:AB,18,0))</f>
        <v/>
      </c>
      <c r="N230" s="36">
        <f>IF(D230="","",VLOOKUP(D230,'produto-estoque-total-7'!A:AB,21,0))</f>
        <v/>
      </c>
      <c r="O230" s="1">
        <f>IF(D230="","",VLOOKUP(D230,'produto-estoque-total-7'!A:AB,22,0))</f>
        <v/>
      </c>
      <c r="P230" s="36">
        <f>IF(D230="","",VLOOKUP(D230,'produto-estoque-total-7'!A:AB,23,0))</f>
        <v/>
      </c>
      <c r="Q230" s="1">
        <f>IF(D230="","",VLOOKUP(D230,'produto-estoque-total-7'!A:AB,24,0))</f>
        <v/>
      </c>
      <c r="R230" s="38">
        <f>IFERROR(IF(D230="","",VLOOKUP(D230,'produto-venda-7'!B:N,13,0)),"C")</f>
        <v/>
      </c>
      <c r="S230" s="39">
        <f>IF(D230="","",VLOOKUP(D230,'produto-estoque-total-7'!A:AB,6,0))</f>
        <v/>
      </c>
      <c r="T230" s="39">
        <f>IF(D230="","",VLOOKUP(D230,'produto-estoque-total-7'!A:AB,5,0))</f>
        <v/>
      </c>
      <c r="U230" s="40">
        <f>IF(D230="","",VLOOKUP(D230,'produto-estoque-total-7'!A:AB,11,0))</f>
        <v/>
      </c>
      <c r="V230" s="41">
        <f>IF(D230="","",IFERROR(VLOOKUP(D230,'produto-entrada-7'!A:M,10,0),0))</f>
        <v/>
      </c>
      <c r="W230" s="42" t="n"/>
      <c r="X230" s="39">
        <f>IF(D230="","",VLOOKUP(D230,'produto-estoque-total-7'!A:AB,8,0))</f>
        <v/>
      </c>
      <c r="Y230" s="39">
        <f>IF(D230="","",VLOOKUP(D230,'produto-estoque-total-7'!A:AB,9,0))</f>
        <v/>
      </c>
      <c r="Z230" s="39">
        <f>IF(D230="","",VLOOKUP(D230,'produto-estoque-total-7'!A:AB,10,0))</f>
        <v/>
      </c>
      <c r="AA230" s="39">
        <f>IFERROR(IF(D230="","",VLOOKUP(D230,'produto-venda-7'!B:N,4,0)),0)</f>
        <v/>
      </c>
      <c r="AB230" s="39">
        <f>IFERROR(IF(D230="","",VLOOKUP(D230,'produto-venda-7'!B:N,5,0)),0)</f>
        <v/>
      </c>
      <c r="AC230" s="39">
        <f>IF(D230="","",IFERROR(AA230/90,0))</f>
        <v/>
      </c>
      <c r="AD230" s="36">
        <f>IF(D230="","",IFERROR(VLOOKUP(D230,'produto-entrada-7'!A:M,4,0),0))</f>
        <v/>
      </c>
      <c r="AE230" s="36">
        <f>IFERROR(IF(D230="","",VLOOKUP(D230,'produto-venda-7'!B:N,10,0)),0)</f>
        <v/>
      </c>
      <c r="AF230" s="36">
        <f>IF(D230="","",IFERROR(VLOOKUP(D230,'produto-entrada-7'!A:M,11,0),0))</f>
        <v/>
      </c>
      <c r="AG230" s="1">
        <f>IF(D230="","",IFERROR(VLOOKUP(D230,'produto-entrada-7'!A:M,12,0),0))</f>
        <v/>
      </c>
      <c r="AH230" s="1">
        <f>IF(D230="","",IFERROR(VLOOKUP(D230,'produto-entrada-7'!A:M,13,0),0))</f>
        <v/>
      </c>
      <c r="AI230" s="36">
        <f>IFERROR(IF(D230="","",VLOOKUP(D230,'produto-venda-7'!B:N,11,0)),0)</f>
        <v/>
      </c>
      <c r="AJ230" s="43">
        <f>IF(D230="","",IFERROR(AI230*AB230,0))</f>
        <v/>
      </c>
      <c r="AK230" s="44">
        <f>IFERROR(IF(D230="","",VLOOKUP(F230,'ANALISE FORNECEDOR'!$A:$I,8,0)),"")</f>
        <v/>
      </c>
      <c r="AL230" s="44">
        <f>IF(D230="","",AVERAGE(AM230,AK230))</f>
        <v/>
      </c>
      <c r="AM230" s="44">
        <f>IFERROR(IF(D230="","",VLOOKUP(F230,'ANALISE FORNECEDOR'!$A:$I,9,0)),"")</f>
        <v/>
      </c>
      <c r="AN230" s="45">
        <f>IF(D230="","",IF(Y230&gt;12,AI230*(U230+Y230),AI230*U230))</f>
        <v/>
      </c>
      <c r="AO230" s="45">
        <f>IF(D230="","",IF(Y230&gt;12,AI230*(U230+V230+Y230),AI230*(U230+V230)))</f>
        <v/>
      </c>
      <c r="AP230" s="46">
        <f>IF(D230="","",IF(Y230&gt;12,AG230*(U230+Y230),AG230*U230))</f>
        <v/>
      </c>
      <c r="AQ230" s="46">
        <f>IF(D230="","",IF(Y230&gt;12,AG230*(U230+V230+Y230),AG230*(U230+V230)))</f>
        <v/>
      </c>
      <c r="AR230" s="46">
        <f>IF(D230="","",IF(OR(R230="A",R230="AA",R230="AAA"),AP230,0))</f>
        <v/>
      </c>
      <c r="AS230" s="46">
        <f>IF(D230="","",IF(R230="B",AP230,0))</f>
        <v/>
      </c>
      <c r="AT230" s="46">
        <f>IF(D230="","",IF(R230="C",AP230,0))</f>
        <v/>
      </c>
      <c r="AU230" s="47">
        <f>IF(D230="","",IFERROR(AN230/AJ230,0))</f>
        <v/>
      </c>
      <c r="AV230" s="47">
        <f>IF(D230="","",IFERROR(((AO230)/AJ230),0))</f>
        <v/>
      </c>
      <c r="AW230" s="48">
        <f>IF(D230="","",IF(OR(S230="S",NOT(AND(ISNUMBER(AC230),ISNUMBER(AL230),AC230*AL230&gt;=0))),0,AC230*AL230))</f>
        <v/>
      </c>
      <c r="AX230" s="49">
        <f>IFERROR(IF(D230="","",AW230*AG230),0)</f>
        <v/>
      </c>
      <c r="AY230" s="48">
        <f>IF(D230="","",IF(OR(S230="S",NOT(AND(ISNUMBER(AC230),ISNUMBER(AK230),AC230*AK230&gt;=0))),0,AC230*AK230))</f>
        <v/>
      </c>
      <c r="AZ230" s="48">
        <f>IFERROR(IF(D230="","",IF(AY230=0,0,IF(((AY230)-(U230+Y230))&lt;0,0,(AY230)-U230))),0)</f>
        <v/>
      </c>
      <c r="BA230" s="49">
        <f>IF(D230="","",AZ230*AG230)</f>
        <v/>
      </c>
      <c r="BB230" s="49">
        <f>IF(D230="","",IF(OR(R230="A",R230="AA",R230="AAA"),BA230,0))</f>
        <v/>
      </c>
      <c r="BC230" s="49">
        <f>IF(D230="","",IF(R230="B",BA230,0))</f>
        <v/>
      </c>
      <c r="BD230" s="49">
        <f>IF(D230="","",IF(R230="B",BA230,0))</f>
        <v/>
      </c>
      <c r="BE230" s="49">
        <f>IF(D230="","",IF(S230="S",
1,
IF(AC230=0,
1,
IF(
IFERROR(((U230+Y230)*AG230)/((AC230*AK230)*AG230),0)&lt;0,
0,
IF(
IFERROR(((U230+Y230)*AG230)/((AC230*AK230)*AG230),0)&gt;1,
1,
IFERROR(((U230+Y230)*AG230)/((AC230*AK230)*AG230),0)
)
)
)
))</f>
        <v/>
      </c>
      <c r="BF230" s="49">
        <f>IF(D230="","",IF(S230="S",
1,
IF(AC230=0,
1,
IF(
IFERROR(((U230+V230+Y230)*AG230)/((AC230*AK230)*AG230),0)&lt;0,
0,
IF(
IFERROR(((U230+V230+Y230)*AG230)/((AC230*AK230)*AG230),0)&gt;1,
1,
IFERROR(((U230+V230+Y230)*AG230)/((AC230*AK230)*AG230),0)
)
)
)
))</f>
        <v/>
      </c>
      <c r="BG230" s="50">
        <f>IF(D230="","",IF(S230="S",0,IF(AND(ISNUMBER(AC230),ISNUMBER(AM230)),IF(OR(AC230*AM230&lt;0,ISERR(AC230*AM230)),0,AC230*AM230),0)))</f>
        <v/>
      </c>
      <c r="BH230" s="50">
        <f>IF(D230="","",IF(BY230&gt;TODAY()-60,0,IF(Y230&gt;12,MAX(0,(U230+Y230)-BG230),MAX(0,U230-BG230))))</f>
        <v/>
      </c>
      <c r="BI230" s="51">
        <f>IF(D230="","",BH230*AG230)</f>
        <v/>
      </c>
      <c r="BJ230" s="51">
        <f>IF(D230="","",IF(OR(R230="A",R230="AA",R230="AAA"),BI230,0))</f>
        <v/>
      </c>
      <c r="BK230" s="51">
        <f>IF(D230="","",IF(R230="B",BI230,0))</f>
        <v/>
      </c>
      <c r="BL230" s="51">
        <f>IF(D230="","",IF(R230="C",BI230,0))</f>
        <v/>
      </c>
      <c r="BM230" s="51">
        <f>IF(D230="","",IFERROR(MAX(0,MIN(BI230/AP230,1)),0))</f>
        <v/>
      </c>
      <c r="BN230" s="52">
        <f>IF(D230="","",AB230*AG230)</f>
        <v/>
      </c>
      <c r="BO230" s="52">
        <f>IF(D230="","",(U230+V230+X230)*AG230)</f>
        <v/>
      </c>
      <c r="BP230" s="52">
        <f>IF(D230="","",(AB230*3)*AG230)</f>
        <v/>
      </c>
      <c r="BQ230" s="52">
        <f>IF(D230="","",IF(BO230-BP230&gt;0,0,BO230-BP230))</f>
        <v/>
      </c>
      <c r="BR230" s="52">
        <f>IF(D230="","",IF(BO230-BP230-BN230&gt;0,0,BO230-BP230-BN230))</f>
        <v/>
      </c>
      <c r="BS230" s="53">
        <f>IF(D230="","",IFERROR(AB230*AI230,0))</f>
        <v/>
      </c>
      <c r="BT230" s="53">
        <f>IF(D230="","",IFERROR(IF(X230&gt;12, AI230*(U230+V230+X230), AI230*(U230+V230)),0))</f>
        <v/>
      </c>
      <c r="BU230" s="53">
        <f>IF(D230="","",IFERROR(((AB230*3)*AI230),0))</f>
        <v/>
      </c>
      <c r="BV230" s="53">
        <f>IF(D230="","",IF(BT230-BU230&gt;0,0,BT230-BU230))</f>
        <v/>
      </c>
      <c r="BW230" s="53">
        <f>IF(D230="","",IF(BT230-BU230-BS230&gt;0,0,BT230-BU230-BS230))</f>
        <v/>
      </c>
      <c r="BX230" s="36">
        <f>IF(D230="","",IFERROR(VLOOKUP(D230,'produto-entrada-7'!A:M,3,0),"SEM PEDIDO"))</f>
        <v/>
      </c>
      <c r="BY230" s="36">
        <f>IF(D230="","",VLOOKUP(D230,'produto-estoque-total-7'!A:AB,25,0))</f>
        <v/>
      </c>
      <c r="BZ230" s="36">
        <f>IF(D230="","",IFERROR(VLOOKUP(D230,'produto-estoque-total-7'!A:AB,26,0)/100,0))</f>
        <v/>
      </c>
      <c r="CA230" s="36">
        <f>IF(D230="","",IFERROR(VLOOKUP(D230,'produto-estoque-total-7'!A:AB,27,0)/100,0))</f>
        <v/>
      </c>
      <c r="CB230" s="41">
        <f>IF(D230="","",V230*AF230)</f>
        <v/>
      </c>
      <c r="CC230" s="41">
        <f>IF(D230="","",V230*AI230)</f>
        <v/>
      </c>
      <c r="CD230" s="54">
        <f>IF(D230="","",VLOOKUP(D230,'produto-estoque-total-7'!A:AB,28,0))</f>
        <v/>
      </c>
    </row>
    <row r="231">
      <c r="A231" s="36">
        <f>IF(D231="","",VLOOKUP(D231,'produto-estoque-total-7'!A:AB,3,0))</f>
        <v/>
      </c>
      <c r="B231" s="1">
        <f>IF(D231="","",VLOOKUP(D231,'produto-estoque-total-7'!A:AB,12,0))</f>
        <v/>
      </c>
      <c r="C231" s="1">
        <f>IF(D231="","",VLOOKUP(D231,'produto-estoque-total-7'!A:AB,2,0))</f>
        <v/>
      </c>
      <c r="D231" s="37">
        <f>IFERROR(IF('produto-estoque-total-7'!A230="","",'produto-estoque-total-7'!A230),"")</f>
        <v/>
      </c>
      <c r="E231" s="1">
        <f>IF(D231="","",VLOOKUP(D231,'produto-estoque-total-7'!A:AB,4,0))</f>
        <v/>
      </c>
      <c r="F231" s="36">
        <f>IF(D231="","",VLOOKUP(D231,'produto-estoque-total-7'!A:AB,13,0))</f>
        <v/>
      </c>
      <c r="G231" s="1">
        <f>IF(F231="","",VLOOKUP(F231,'FORNECEDORES X COMPRADOR'!A:D,4,0))</f>
        <v/>
      </c>
      <c r="H231" s="1">
        <f>IF(F231="","",VLOOKUP(F231,'FORNECEDORES X COMPRADOR'!A:E,5,0))</f>
        <v/>
      </c>
      <c r="I231" s="36">
        <f>IF(D231="","",VLOOKUP(D231,'produto-estoque-total-7'!A:AB,15,0))</f>
        <v/>
      </c>
      <c r="J231" s="36">
        <f>IF(D231="","",VLOOKUP(D231,'produto-estoque-total-7'!A:AB,19,0))</f>
        <v/>
      </c>
      <c r="K231" s="1">
        <f>IF(D231="","",VLOOKUP(D231,'produto-estoque-total-7'!A:AB,20,0))</f>
        <v/>
      </c>
      <c r="L231" s="36">
        <f>IF(D231="","",VLOOKUP(D231,'produto-estoque-total-7'!A:AB,17,0))</f>
        <v/>
      </c>
      <c r="M231" s="1">
        <f>IF(D231="","",VLOOKUP(D231,'produto-estoque-total-7'!A:AB,18,0))</f>
        <v/>
      </c>
      <c r="N231" s="36">
        <f>IF(D231="","",VLOOKUP(D231,'produto-estoque-total-7'!A:AB,21,0))</f>
        <v/>
      </c>
      <c r="O231" s="1">
        <f>IF(D231="","",VLOOKUP(D231,'produto-estoque-total-7'!A:AB,22,0))</f>
        <v/>
      </c>
      <c r="P231" s="36">
        <f>IF(D231="","",VLOOKUP(D231,'produto-estoque-total-7'!A:AB,23,0))</f>
        <v/>
      </c>
      <c r="Q231" s="1">
        <f>IF(D231="","",VLOOKUP(D231,'produto-estoque-total-7'!A:AB,24,0))</f>
        <v/>
      </c>
      <c r="R231" s="38">
        <f>IFERROR(IF(D231="","",VLOOKUP(D231,'produto-venda-7'!B:N,13,0)),"C")</f>
        <v/>
      </c>
      <c r="S231" s="39">
        <f>IF(D231="","",VLOOKUP(D231,'produto-estoque-total-7'!A:AB,6,0))</f>
        <v/>
      </c>
      <c r="T231" s="39">
        <f>IF(D231="","",VLOOKUP(D231,'produto-estoque-total-7'!A:AB,5,0))</f>
        <v/>
      </c>
      <c r="U231" s="40">
        <f>IF(D231="","",VLOOKUP(D231,'produto-estoque-total-7'!A:AB,11,0))</f>
        <v/>
      </c>
      <c r="V231" s="41">
        <f>IF(D231="","",IFERROR(VLOOKUP(D231,'produto-entrada-7'!A:M,10,0),0))</f>
        <v/>
      </c>
      <c r="W231" s="42" t="n"/>
      <c r="X231" s="39">
        <f>IF(D231="","",VLOOKUP(D231,'produto-estoque-total-7'!A:AB,8,0))</f>
        <v/>
      </c>
      <c r="Y231" s="39">
        <f>IF(D231="","",VLOOKUP(D231,'produto-estoque-total-7'!A:AB,9,0))</f>
        <v/>
      </c>
      <c r="Z231" s="39">
        <f>IF(D231="","",VLOOKUP(D231,'produto-estoque-total-7'!A:AB,10,0))</f>
        <v/>
      </c>
      <c r="AA231" s="39">
        <f>IFERROR(IF(D231="","",VLOOKUP(D231,'produto-venda-7'!B:N,4,0)),0)</f>
        <v/>
      </c>
      <c r="AB231" s="39">
        <f>IFERROR(IF(D231="","",VLOOKUP(D231,'produto-venda-7'!B:N,5,0)),0)</f>
        <v/>
      </c>
      <c r="AC231" s="39">
        <f>IF(D231="","",IFERROR(AA231/90,0))</f>
        <v/>
      </c>
      <c r="AD231" s="36">
        <f>IF(D231="","",IFERROR(VLOOKUP(D231,'produto-entrada-7'!A:M,4,0),0))</f>
        <v/>
      </c>
      <c r="AE231" s="36">
        <f>IFERROR(IF(D231="","",VLOOKUP(D231,'produto-venda-7'!B:N,10,0)),0)</f>
        <v/>
      </c>
      <c r="AF231" s="36">
        <f>IF(D231="","",IFERROR(VLOOKUP(D231,'produto-entrada-7'!A:M,11,0),0))</f>
        <v/>
      </c>
      <c r="AG231" s="1">
        <f>IF(D231="","",IFERROR(VLOOKUP(D231,'produto-entrada-7'!A:M,12,0),0))</f>
        <v/>
      </c>
      <c r="AH231" s="1">
        <f>IF(D231="","",IFERROR(VLOOKUP(D231,'produto-entrada-7'!A:M,13,0),0))</f>
        <v/>
      </c>
      <c r="AI231" s="36">
        <f>IFERROR(IF(D231="","",VLOOKUP(D231,'produto-venda-7'!B:N,11,0)),0)</f>
        <v/>
      </c>
      <c r="AJ231" s="43">
        <f>IF(D231="","",IFERROR(AI231*AB231,0))</f>
        <v/>
      </c>
      <c r="AK231" s="44">
        <f>IFERROR(IF(D231="","",VLOOKUP(F231,'ANALISE FORNECEDOR'!$A:$I,8,0)),"")</f>
        <v/>
      </c>
      <c r="AL231" s="44">
        <f>IF(D231="","",AVERAGE(AM231,AK231))</f>
        <v/>
      </c>
      <c r="AM231" s="44">
        <f>IFERROR(IF(D231="","",VLOOKUP(F231,'ANALISE FORNECEDOR'!$A:$I,9,0)),"")</f>
        <v/>
      </c>
      <c r="AN231" s="45">
        <f>IF(D231="","",IF(Y231&gt;12,AI231*(U231+Y231),AI231*U231))</f>
        <v/>
      </c>
      <c r="AO231" s="45">
        <f>IF(D231="","",IF(Y231&gt;12,AI231*(U231+V231+Y231),AI231*(U231+V231)))</f>
        <v/>
      </c>
      <c r="AP231" s="46">
        <f>IF(D231="","",IF(Y231&gt;12,AG231*(U231+Y231),AG231*U231))</f>
        <v/>
      </c>
      <c r="AQ231" s="46">
        <f>IF(D231="","",IF(Y231&gt;12,AG231*(U231+V231+Y231),AG231*(U231+V231)))</f>
        <v/>
      </c>
      <c r="AR231" s="46">
        <f>IF(D231="","",IF(OR(R231="A",R231="AA",R231="AAA"),AP231,0))</f>
        <v/>
      </c>
      <c r="AS231" s="46">
        <f>IF(D231="","",IF(R231="B",AP231,0))</f>
        <v/>
      </c>
      <c r="AT231" s="46">
        <f>IF(D231="","",IF(R231="C",AP231,0))</f>
        <v/>
      </c>
      <c r="AU231" s="47">
        <f>IF(D231="","",IFERROR(AN231/AJ231,0))</f>
        <v/>
      </c>
      <c r="AV231" s="47">
        <f>IF(D231="","",IFERROR(((AO231)/AJ231),0))</f>
        <v/>
      </c>
      <c r="AW231" s="48">
        <f>IF(D231="","",IF(OR(S231="S",NOT(AND(ISNUMBER(AC231),ISNUMBER(AL231),AC231*AL231&gt;=0))),0,AC231*AL231))</f>
        <v/>
      </c>
      <c r="AX231" s="49">
        <f>IFERROR(IF(D231="","",AW231*AG231),0)</f>
        <v/>
      </c>
      <c r="AY231" s="48">
        <f>IF(D231="","",IF(OR(S231="S",NOT(AND(ISNUMBER(AC231),ISNUMBER(AK231),AC231*AK231&gt;=0))),0,AC231*AK231))</f>
        <v/>
      </c>
      <c r="AZ231" s="48">
        <f>IFERROR(IF(D231="","",IF(AY231=0,0,IF(((AY231)-(U231+Y231))&lt;0,0,(AY231)-U231))),0)</f>
        <v/>
      </c>
      <c r="BA231" s="49">
        <f>IF(D231="","",AZ231*AG231)</f>
        <v/>
      </c>
      <c r="BB231" s="49">
        <f>IF(D231="","",IF(OR(R231="A",R231="AA",R231="AAA"),BA231,0))</f>
        <v/>
      </c>
      <c r="BC231" s="49">
        <f>IF(D231="","",IF(R231="B",BA231,0))</f>
        <v/>
      </c>
      <c r="BD231" s="49">
        <f>IF(D231="","",IF(R231="B",BA231,0))</f>
        <v/>
      </c>
      <c r="BE231" s="49">
        <f>IF(D231="","",IF(S231="S",
1,
IF(AC231=0,
1,
IF(
IFERROR(((U231+Y231)*AG231)/((AC231*AK231)*AG231),0)&lt;0,
0,
IF(
IFERROR(((U231+Y231)*AG231)/((AC231*AK231)*AG231),0)&gt;1,
1,
IFERROR(((U231+Y231)*AG231)/((AC231*AK231)*AG231),0)
)
)
)
))</f>
        <v/>
      </c>
      <c r="BF231" s="49">
        <f>IF(D231="","",IF(S231="S",
1,
IF(AC231=0,
1,
IF(
IFERROR(((U231+V231+Y231)*AG231)/((AC231*AK231)*AG231),0)&lt;0,
0,
IF(
IFERROR(((U231+V231+Y231)*AG231)/((AC231*AK231)*AG231),0)&gt;1,
1,
IFERROR(((U231+V231+Y231)*AG231)/((AC231*AK231)*AG231),0)
)
)
)
))</f>
        <v/>
      </c>
      <c r="BG231" s="50">
        <f>IF(D231="","",IF(S231="S",0,IF(AND(ISNUMBER(AC231),ISNUMBER(AM231)),IF(OR(AC231*AM231&lt;0,ISERR(AC231*AM231)),0,AC231*AM231),0)))</f>
        <v/>
      </c>
      <c r="BH231" s="50">
        <f>IF(D231="","",IF(BY231&gt;TODAY()-60,0,IF(Y231&gt;12,MAX(0,(U231+Y231)-BG231),MAX(0,U231-BG231))))</f>
        <v/>
      </c>
      <c r="BI231" s="51">
        <f>IF(D231="","",BH231*AG231)</f>
        <v/>
      </c>
      <c r="BJ231" s="51">
        <f>IF(D231="","",IF(OR(R231="A",R231="AA",R231="AAA"),BI231,0))</f>
        <v/>
      </c>
      <c r="BK231" s="51">
        <f>IF(D231="","",IF(R231="B",BI231,0))</f>
        <v/>
      </c>
      <c r="BL231" s="51">
        <f>IF(D231="","",IF(R231="C",BI231,0))</f>
        <v/>
      </c>
      <c r="BM231" s="51">
        <f>IF(D231="","",IFERROR(MAX(0,MIN(BI231/AP231,1)),0))</f>
        <v/>
      </c>
      <c r="BN231" s="52">
        <f>IF(D231="","",AB231*AG231)</f>
        <v/>
      </c>
      <c r="BO231" s="52">
        <f>IF(D231="","",(U231+V231+X231)*AG231)</f>
        <v/>
      </c>
      <c r="BP231" s="52">
        <f>IF(D231="","",(AB231*3)*AG231)</f>
        <v/>
      </c>
      <c r="BQ231" s="52">
        <f>IF(D231="","",IF(BO231-BP231&gt;0,0,BO231-BP231))</f>
        <v/>
      </c>
      <c r="BR231" s="52">
        <f>IF(D231="","",IF(BO231-BP231-BN231&gt;0,0,BO231-BP231-BN231))</f>
        <v/>
      </c>
      <c r="BS231" s="53">
        <f>IF(D231="","",IFERROR(AB231*AI231,0))</f>
        <v/>
      </c>
      <c r="BT231" s="53">
        <f>IF(D231="","",IFERROR(IF(X231&gt;12, AI231*(U231+V231+X231), AI231*(U231+V231)),0))</f>
        <v/>
      </c>
      <c r="BU231" s="53">
        <f>IF(D231="","",IFERROR(((AB231*3)*AI231),0))</f>
        <v/>
      </c>
      <c r="BV231" s="53">
        <f>IF(D231="","",IF(BT231-BU231&gt;0,0,BT231-BU231))</f>
        <v/>
      </c>
      <c r="BW231" s="53">
        <f>IF(D231="","",IF(BT231-BU231-BS231&gt;0,0,BT231-BU231-BS231))</f>
        <v/>
      </c>
      <c r="BX231" s="36">
        <f>IF(D231="","",IFERROR(VLOOKUP(D231,'produto-entrada-7'!A:M,3,0),"SEM PEDIDO"))</f>
        <v/>
      </c>
      <c r="BY231" s="36">
        <f>IF(D231="","",VLOOKUP(D231,'produto-estoque-total-7'!A:AB,25,0))</f>
        <v/>
      </c>
      <c r="BZ231" s="36">
        <f>IF(D231="","",IFERROR(VLOOKUP(D231,'produto-estoque-total-7'!A:AB,26,0)/100,0))</f>
        <v/>
      </c>
      <c r="CA231" s="36">
        <f>IF(D231="","",IFERROR(VLOOKUP(D231,'produto-estoque-total-7'!A:AB,27,0)/100,0))</f>
        <v/>
      </c>
      <c r="CB231" s="41">
        <f>IF(D231="","",V231*AF231)</f>
        <v/>
      </c>
      <c r="CC231" s="41">
        <f>IF(D231="","",V231*AI231)</f>
        <v/>
      </c>
      <c r="CD231" s="54">
        <f>IF(D231="","",VLOOKUP(D231,'produto-estoque-total-7'!A:AB,28,0))</f>
        <v/>
      </c>
    </row>
    <row r="232">
      <c r="A232" s="36">
        <f>IF(D232="","",VLOOKUP(D232,'produto-estoque-total-7'!A:AB,3,0))</f>
        <v/>
      </c>
      <c r="B232" s="1">
        <f>IF(D232="","",VLOOKUP(D232,'produto-estoque-total-7'!A:AB,12,0))</f>
        <v/>
      </c>
      <c r="C232" s="1">
        <f>IF(D232="","",VLOOKUP(D232,'produto-estoque-total-7'!A:AB,2,0))</f>
        <v/>
      </c>
      <c r="D232" s="37">
        <f>IFERROR(IF('produto-estoque-total-7'!A231="","",'produto-estoque-total-7'!A231),"")</f>
        <v/>
      </c>
      <c r="E232" s="1">
        <f>IF(D232="","",VLOOKUP(D232,'produto-estoque-total-7'!A:AB,4,0))</f>
        <v/>
      </c>
      <c r="F232" s="36">
        <f>IF(D232="","",VLOOKUP(D232,'produto-estoque-total-7'!A:AB,13,0))</f>
        <v/>
      </c>
      <c r="G232" s="1">
        <f>IF(F232="","",VLOOKUP(F232,'FORNECEDORES X COMPRADOR'!A:D,4,0))</f>
        <v/>
      </c>
      <c r="H232" s="1">
        <f>IF(F232="","",VLOOKUP(F232,'FORNECEDORES X COMPRADOR'!A:E,5,0))</f>
        <v/>
      </c>
      <c r="I232" s="36">
        <f>IF(D232="","",VLOOKUP(D232,'produto-estoque-total-7'!A:AB,15,0))</f>
        <v/>
      </c>
      <c r="J232" s="36">
        <f>IF(D232="","",VLOOKUP(D232,'produto-estoque-total-7'!A:AB,19,0))</f>
        <v/>
      </c>
      <c r="K232" s="1">
        <f>IF(D232="","",VLOOKUP(D232,'produto-estoque-total-7'!A:AB,20,0))</f>
        <v/>
      </c>
      <c r="L232" s="36">
        <f>IF(D232="","",VLOOKUP(D232,'produto-estoque-total-7'!A:AB,17,0))</f>
        <v/>
      </c>
      <c r="M232" s="1">
        <f>IF(D232="","",VLOOKUP(D232,'produto-estoque-total-7'!A:AB,18,0))</f>
        <v/>
      </c>
      <c r="N232" s="36">
        <f>IF(D232="","",VLOOKUP(D232,'produto-estoque-total-7'!A:AB,21,0))</f>
        <v/>
      </c>
      <c r="O232" s="1">
        <f>IF(D232="","",VLOOKUP(D232,'produto-estoque-total-7'!A:AB,22,0))</f>
        <v/>
      </c>
      <c r="P232" s="36">
        <f>IF(D232="","",VLOOKUP(D232,'produto-estoque-total-7'!A:AB,23,0))</f>
        <v/>
      </c>
      <c r="Q232" s="1">
        <f>IF(D232="","",VLOOKUP(D232,'produto-estoque-total-7'!A:AB,24,0))</f>
        <v/>
      </c>
      <c r="R232" s="38">
        <f>IFERROR(IF(D232="","",VLOOKUP(D232,'produto-venda-7'!B:N,13,0)),"C")</f>
        <v/>
      </c>
      <c r="S232" s="39">
        <f>IF(D232="","",VLOOKUP(D232,'produto-estoque-total-7'!A:AB,6,0))</f>
        <v/>
      </c>
      <c r="T232" s="39">
        <f>IF(D232="","",VLOOKUP(D232,'produto-estoque-total-7'!A:AB,5,0))</f>
        <v/>
      </c>
      <c r="U232" s="40">
        <f>IF(D232="","",VLOOKUP(D232,'produto-estoque-total-7'!A:AB,11,0))</f>
        <v/>
      </c>
      <c r="V232" s="41">
        <f>IF(D232="","",IFERROR(VLOOKUP(D232,'produto-entrada-7'!A:M,10,0),0))</f>
        <v/>
      </c>
      <c r="W232" s="42" t="n"/>
      <c r="X232" s="39">
        <f>IF(D232="","",VLOOKUP(D232,'produto-estoque-total-7'!A:AB,8,0))</f>
        <v/>
      </c>
      <c r="Y232" s="39">
        <f>IF(D232="","",VLOOKUP(D232,'produto-estoque-total-7'!A:AB,9,0))</f>
        <v/>
      </c>
      <c r="Z232" s="39">
        <f>IF(D232="","",VLOOKUP(D232,'produto-estoque-total-7'!A:AB,10,0))</f>
        <v/>
      </c>
      <c r="AA232" s="39">
        <f>IFERROR(IF(D232="","",VLOOKUP(D232,'produto-venda-7'!B:N,4,0)),0)</f>
        <v/>
      </c>
      <c r="AB232" s="39">
        <f>IFERROR(IF(D232="","",VLOOKUP(D232,'produto-venda-7'!B:N,5,0)),0)</f>
        <v/>
      </c>
      <c r="AC232" s="39">
        <f>IF(D232="","",IFERROR(AA232/90,0))</f>
        <v/>
      </c>
      <c r="AD232" s="36">
        <f>IF(D232="","",IFERROR(VLOOKUP(D232,'produto-entrada-7'!A:M,4,0),0))</f>
        <v/>
      </c>
      <c r="AE232" s="36">
        <f>IFERROR(IF(D232="","",VLOOKUP(D232,'produto-venda-7'!B:N,10,0)),0)</f>
        <v/>
      </c>
      <c r="AF232" s="36">
        <f>IF(D232="","",IFERROR(VLOOKUP(D232,'produto-entrada-7'!A:M,11,0),0))</f>
        <v/>
      </c>
      <c r="AG232" s="1">
        <f>IF(D232="","",IFERROR(VLOOKUP(D232,'produto-entrada-7'!A:M,12,0),0))</f>
        <v/>
      </c>
      <c r="AH232" s="1">
        <f>IF(D232="","",IFERROR(VLOOKUP(D232,'produto-entrada-7'!A:M,13,0),0))</f>
        <v/>
      </c>
      <c r="AI232" s="36">
        <f>IFERROR(IF(D232="","",VLOOKUP(D232,'produto-venda-7'!B:N,11,0)),0)</f>
        <v/>
      </c>
      <c r="AJ232" s="43">
        <f>IF(D232="","",IFERROR(AI232*AB232,0))</f>
        <v/>
      </c>
      <c r="AK232" s="44">
        <f>IFERROR(IF(D232="","",VLOOKUP(F232,'ANALISE FORNECEDOR'!$A:$I,8,0)),"")</f>
        <v/>
      </c>
      <c r="AL232" s="44">
        <f>IF(D232="","",AVERAGE(AM232,AK232))</f>
        <v/>
      </c>
      <c r="AM232" s="44">
        <f>IFERROR(IF(D232="","",VLOOKUP(F232,'ANALISE FORNECEDOR'!$A:$I,9,0)),"")</f>
        <v/>
      </c>
      <c r="AN232" s="45">
        <f>IF(D232="","",IF(Y232&gt;12,AI232*(U232+Y232),AI232*U232))</f>
        <v/>
      </c>
      <c r="AO232" s="45">
        <f>IF(D232="","",IF(Y232&gt;12,AI232*(U232+V232+Y232),AI232*(U232+V232)))</f>
        <v/>
      </c>
      <c r="AP232" s="46">
        <f>IF(D232="","",IF(Y232&gt;12,AG232*(U232+Y232),AG232*U232))</f>
        <v/>
      </c>
      <c r="AQ232" s="46">
        <f>IF(D232="","",IF(Y232&gt;12,AG232*(U232+V232+Y232),AG232*(U232+V232)))</f>
        <v/>
      </c>
      <c r="AR232" s="46">
        <f>IF(D232="","",IF(OR(R232="A",R232="AA",R232="AAA"),AP232,0))</f>
        <v/>
      </c>
      <c r="AS232" s="46">
        <f>IF(D232="","",IF(R232="B",AP232,0))</f>
        <v/>
      </c>
      <c r="AT232" s="46">
        <f>IF(D232="","",IF(R232="C",AP232,0))</f>
        <v/>
      </c>
      <c r="AU232" s="47">
        <f>IF(D232="","",IFERROR(AN232/AJ232,0))</f>
        <v/>
      </c>
      <c r="AV232" s="47">
        <f>IF(D232="","",IFERROR(((AO232)/AJ232),0))</f>
        <v/>
      </c>
      <c r="AW232" s="48">
        <f>IF(D232="","",IF(OR(S232="S",NOT(AND(ISNUMBER(AC232),ISNUMBER(AL232),AC232*AL232&gt;=0))),0,AC232*AL232))</f>
        <v/>
      </c>
      <c r="AX232" s="49">
        <f>IFERROR(IF(D232="","",AW232*AG232),0)</f>
        <v/>
      </c>
      <c r="AY232" s="48">
        <f>IF(D232="","",IF(OR(S232="S",NOT(AND(ISNUMBER(AC232),ISNUMBER(AK232),AC232*AK232&gt;=0))),0,AC232*AK232))</f>
        <v/>
      </c>
      <c r="AZ232" s="48">
        <f>IFERROR(IF(D232="","",IF(AY232=0,0,IF(((AY232)-(U232+Y232))&lt;0,0,(AY232)-U232))),0)</f>
        <v/>
      </c>
      <c r="BA232" s="49">
        <f>IF(D232="","",AZ232*AG232)</f>
        <v/>
      </c>
      <c r="BB232" s="49">
        <f>IF(D232="","",IF(OR(R232="A",R232="AA",R232="AAA"),BA232,0))</f>
        <v/>
      </c>
      <c r="BC232" s="49">
        <f>IF(D232="","",IF(R232="B",BA232,0))</f>
        <v/>
      </c>
      <c r="BD232" s="49">
        <f>IF(D232="","",IF(R232="B",BA232,0))</f>
        <v/>
      </c>
      <c r="BE232" s="49">
        <f>IF(D232="","",IF(S232="S",
1,
IF(AC232=0,
1,
IF(
IFERROR(((U232+Y232)*AG232)/((AC232*AK232)*AG232),0)&lt;0,
0,
IF(
IFERROR(((U232+Y232)*AG232)/((AC232*AK232)*AG232),0)&gt;1,
1,
IFERROR(((U232+Y232)*AG232)/((AC232*AK232)*AG232),0)
)
)
)
))</f>
        <v/>
      </c>
      <c r="BF232" s="49">
        <f>IF(D232="","",IF(S232="S",
1,
IF(AC232=0,
1,
IF(
IFERROR(((U232+V232+Y232)*AG232)/((AC232*AK232)*AG232),0)&lt;0,
0,
IF(
IFERROR(((U232+V232+Y232)*AG232)/((AC232*AK232)*AG232),0)&gt;1,
1,
IFERROR(((U232+V232+Y232)*AG232)/((AC232*AK232)*AG232),0)
)
)
)
))</f>
        <v/>
      </c>
      <c r="BG232" s="50">
        <f>IF(D232="","",IF(S232="S",0,IF(AND(ISNUMBER(AC232),ISNUMBER(AM232)),IF(OR(AC232*AM232&lt;0,ISERR(AC232*AM232)),0,AC232*AM232),0)))</f>
        <v/>
      </c>
      <c r="BH232" s="50">
        <f>IF(D232="","",IF(BY232&gt;TODAY()-60,0,IF(Y232&gt;12,MAX(0,(U232+Y232)-BG232),MAX(0,U232-BG232))))</f>
        <v/>
      </c>
      <c r="BI232" s="51">
        <f>IF(D232="","",BH232*AG232)</f>
        <v/>
      </c>
      <c r="BJ232" s="51">
        <f>IF(D232="","",IF(OR(R232="A",R232="AA",R232="AAA"),BI232,0))</f>
        <v/>
      </c>
      <c r="BK232" s="51">
        <f>IF(D232="","",IF(R232="B",BI232,0))</f>
        <v/>
      </c>
      <c r="BL232" s="51">
        <f>IF(D232="","",IF(R232="C",BI232,0))</f>
        <v/>
      </c>
      <c r="BM232" s="51">
        <f>IF(D232="","",IFERROR(MAX(0,MIN(BI232/AP232,1)),0))</f>
        <v/>
      </c>
      <c r="BN232" s="52">
        <f>IF(D232="","",AB232*AG232)</f>
        <v/>
      </c>
      <c r="BO232" s="52">
        <f>IF(D232="","",(U232+V232+X232)*AG232)</f>
        <v/>
      </c>
      <c r="BP232" s="52">
        <f>IF(D232="","",(AB232*3)*AG232)</f>
        <v/>
      </c>
      <c r="BQ232" s="52">
        <f>IF(D232="","",IF(BO232-BP232&gt;0,0,BO232-BP232))</f>
        <v/>
      </c>
      <c r="BR232" s="52">
        <f>IF(D232="","",IF(BO232-BP232-BN232&gt;0,0,BO232-BP232-BN232))</f>
        <v/>
      </c>
      <c r="BS232" s="53">
        <f>IF(D232="","",IFERROR(AB232*AI232,0))</f>
        <v/>
      </c>
      <c r="BT232" s="53">
        <f>IF(D232="","",IFERROR(IF(X232&gt;12, AI232*(U232+V232+X232), AI232*(U232+V232)),0))</f>
        <v/>
      </c>
      <c r="BU232" s="53">
        <f>IF(D232="","",IFERROR(((AB232*3)*AI232),0))</f>
        <v/>
      </c>
      <c r="BV232" s="53">
        <f>IF(D232="","",IF(BT232-BU232&gt;0,0,BT232-BU232))</f>
        <v/>
      </c>
      <c r="BW232" s="53">
        <f>IF(D232="","",IF(BT232-BU232-BS232&gt;0,0,BT232-BU232-BS232))</f>
        <v/>
      </c>
      <c r="BX232" s="36">
        <f>IF(D232="","",IFERROR(VLOOKUP(D232,'produto-entrada-7'!A:M,3,0),"SEM PEDIDO"))</f>
        <v/>
      </c>
      <c r="BY232" s="36">
        <f>IF(D232="","",VLOOKUP(D232,'produto-estoque-total-7'!A:AB,25,0))</f>
        <v/>
      </c>
      <c r="BZ232" s="36">
        <f>IF(D232="","",IFERROR(VLOOKUP(D232,'produto-estoque-total-7'!A:AB,26,0)/100,0))</f>
        <v/>
      </c>
      <c r="CA232" s="36">
        <f>IF(D232="","",IFERROR(VLOOKUP(D232,'produto-estoque-total-7'!A:AB,27,0)/100,0))</f>
        <v/>
      </c>
      <c r="CB232" s="41">
        <f>IF(D232="","",V232*AF232)</f>
        <v/>
      </c>
      <c r="CC232" s="41">
        <f>IF(D232="","",V232*AI232)</f>
        <v/>
      </c>
      <c r="CD232" s="54">
        <f>IF(D232="","",VLOOKUP(D232,'produto-estoque-total-7'!A:AB,28,0))</f>
        <v/>
      </c>
    </row>
    <row r="233">
      <c r="A233" s="36">
        <f>IF(D233="","",VLOOKUP(D233,'produto-estoque-total-7'!A:AB,3,0))</f>
        <v/>
      </c>
      <c r="B233" s="1">
        <f>IF(D233="","",VLOOKUP(D233,'produto-estoque-total-7'!A:AB,12,0))</f>
        <v/>
      </c>
      <c r="C233" s="1">
        <f>IF(D233="","",VLOOKUP(D233,'produto-estoque-total-7'!A:AB,2,0))</f>
        <v/>
      </c>
      <c r="D233" s="37">
        <f>IFERROR(IF('produto-estoque-total-7'!A232="","",'produto-estoque-total-7'!A232),"")</f>
        <v/>
      </c>
      <c r="E233" s="1">
        <f>IF(D233="","",VLOOKUP(D233,'produto-estoque-total-7'!A:AB,4,0))</f>
        <v/>
      </c>
      <c r="F233" s="36">
        <f>IF(D233="","",VLOOKUP(D233,'produto-estoque-total-7'!A:AB,13,0))</f>
        <v/>
      </c>
      <c r="G233" s="1">
        <f>IF(F233="","",VLOOKUP(F233,'FORNECEDORES X COMPRADOR'!A:D,4,0))</f>
        <v/>
      </c>
      <c r="H233" s="1">
        <f>IF(F233="","",VLOOKUP(F233,'FORNECEDORES X COMPRADOR'!A:E,5,0))</f>
        <v/>
      </c>
      <c r="I233" s="36">
        <f>IF(D233="","",VLOOKUP(D233,'produto-estoque-total-7'!A:AB,15,0))</f>
        <v/>
      </c>
      <c r="J233" s="36">
        <f>IF(D233="","",VLOOKUP(D233,'produto-estoque-total-7'!A:AB,19,0))</f>
        <v/>
      </c>
      <c r="K233" s="1">
        <f>IF(D233="","",VLOOKUP(D233,'produto-estoque-total-7'!A:AB,20,0))</f>
        <v/>
      </c>
      <c r="L233" s="36">
        <f>IF(D233="","",VLOOKUP(D233,'produto-estoque-total-7'!A:AB,17,0))</f>
        <v/>
      </c>
      <c r="M233" s="1">
        <f>IF(D233="","",VLOOKUP(D233,'produto-estoque-total-7'!A:AB,18,0))</f>
        <v/>
      </c>
      <c r="N233" s="36">
        <f>IF(D233="","",VLOOKUP(D233,'produto-estoque-total-7'!A:AB,21,0))</f>
        <v/>
      </c>
      <c r="O233" s="1">
        <f>IF(D233="","",VLOOKUP(D233,'produto-estoque-total-7'!A:AB,22,0))</f>
        <v/>
      </c>
      <c r="P233" s="36">
        <f>IF(D233="","",VLOOKUP(D233,'produto-estoque-total-7'!A:AB,23,0))</f>
        <v/>
      </c>
      <c r="Q233" s="1">
        <f>IF(D233="","",VLOOKUP(D233,'produto-estoque-total-7'!A:AB,24,0))</f>
        <v/>
      </c>
      <c r="R233" s="38">
        <f>IFERROR(IF(D233="","",VLOOKUP(D233,'produto-venda-7'!B:N,13,0)),"C")</f>
        <v/>
      </c>
      <c r="S233" s="39">
        <f>IF(D233="","",VLOOKUP(D233,'produto-estoque-total-7'!A:AB,6,0))</f>
        <v/>
      </c>
      <c r="T233" s="39">
        <f>IF(D233="","",VLOOKUP(D233,'produto-estoque-total-7'!A:AB,5,0))</f>
        <v/>
      </c>
      <c r="U233" s="40">
        <f>IF(D233="","",VLOOKUP(D233,'produto-estoque-total-7'!A:AB,11,0))</f>
        <v/>
      </c>
      <c r="V233" s="41">
        <f>IF(D233="","",IFERROR(VLOOKUP(D233,'produto-entrada-7'!A:M,10,0),0))</f>
        <v/>
      </c>
      <c r="W233" s="42" t="n"/>
      <c r="X233" s="39">
        <f>IF(D233="","",VLOOKUP(D233,'produto-estoque-total-7'!A:AB,8,0))</f>
        <v/>
      </c>
      <c r="Y233" s="39">
        <f>IF(D233="","",VLOOKUP(D233,'produto-estoque-total-7'!A:AB,9,0))</f>
        <v/>
      </c>
      <c r="Z233" s="39">
        <f>IF(D233="","",VLOOKUP(D233,'produto-estoque-total-7'!A:AB,10,0))</f>
        <v/>
      </c>
      <c r="AA233" s="39">
        <f>IFERROR(IF(D233="","",VLOOKUP(D233,'produto-venda-7'!B:N,4,0)),0)</f>
        <v/>
      </c>
      <c r="AB233" s="39">
        <f>IFERROR(IF(D233="","",VLOOKUP(D233,'produto-venda-7'!B:N,5,0)),0)</f>
        <v/>
      </c>
      <c r="AC233" s="39">
        <f>IF(D233="","",IFERROR(AA233/90,0))</f>
        <v/>
      </c>
      <c r="AD233" s="36">
        <f>IF(D233="","",IFERROR(VLOOKUP(D233,'produto-entrada-7'!A:M,4,0),0))</f>
        <v/>
      </c>
      <c r="AE233" s="36">
        <f>IFERROR(IF(D233="","",VLOOKUP(D233,'produto-venda-7'!B:N,10,0)),0)</f>
        <v/>
      </c>
      <c r="AF233" s="36">
        <f>IF(D233="","",IFERROR(VLOOKUP(D233,'produto-entrada-7'!A:M,11,0),0))</f>
        <v/>
      </c>
      <c r="AG233" s="1">
        <f>IF(D233="","",IFERROR(VLOOKUP(D233,'produto-entrada-7'!A:M,12,0),0))</f>
        <v/>
      </c>
      <c r="AH233" s="1">
        <f>IF(D233="","",IFERROR(VLOOKUP(D233,'produto-entrada-7'!A:M,13,0),0))</f>
        <v/>
      </c>
      <c r="AI233" s="36">
        <f>IFERROR(IF(D233="","",VLOOKUP(D233,'produto-venda-7'!B:N,11,0)),0)</f>
        <v/>
      </c>
      <c r="AJ233" s="43">
        <f>IF(D233="","",IFERROR(AI233*AB233,0))</f>
        <v/>
      </c>
      <c r="AK233" s="44">
        <f>IFERROR(IF(D233="","",VLOOKUP(F233,'ANALISE FORNECEDOR'!$A:$I,8,0)),"")</f>
        <v/>
      </c>
      <c r="AL233" s="44">
        <f>IF(D233="","",AVERAGE(AM233,AK233))</f>
        <v/>
      </c>
      <c r="AM233" s="44">
        <f>IFERROR(IF(D233="","",VLOOKUP(F233,'ANALISE FORNECEDOR'!$A:$I,9,0)),"")</f>
        <v/>
      </c>
      <c r="AN233" s="45">
        <f>IF(D233="","",IF(Y233&gt;12,AI233*(U233+Y233),AI233*U233))</f>
        <v/>
      </c>
      <c r="AO233" s="45">
        <f>IF(D233="","",IF(Y233&gt;12,AI233*(U233+V233+Y233),AI233*(U233+V233)))</f>
        <v/>
      </c>
      <c r="AP233" s="46">
        <f>IF(D233="","",IF(Y233&gt;12,AG233*(U233+Y233),AG233*U233))</f>
        <v/>
      </c>
      <c r="AQ233" s="46">
        <f>IF(D233="","",IF(Y233&gt;12,AG233*(U233+V233+Y233),AG233*(U233+V233)))</f>
        <v/>
      </c>
      <c r="AR233" s="46">
        <f>IF(D233="","",IF(OR(R233="A",R233="AA",R233="AAA"),AP233,0))</f>
        <v/>
      </c>
      <c r="AS233" s="46">
        <f>IF(D233="","",IF(R233="B",AP233,0))</f>
        <v/>
      </c>
      <c r="AT233" s="46">
        <f>IF(D233="","",IF(R233="C",AP233,0))</f>
        <v/>
      </c>
      <c r="AU233" s="47">
        <f>IF(D233="","",IFERROR(AN233/AJ233,0))</f>
        <v/>
      </c>
      <c r="AV233" s="47">
        <f>IF(D233="","",IFERROR(((AO233)/AJ233),0))</f>
        <v/>
      </c>
      <c r="AW233" s="48">
        <f>IF(D233="","",IF(OR(S233="S",NOT(AND(ISNUMBER(AC233),ISNUMBER(AL233),AC233*AL233&gt;=0))),0,AC233*AL233))</f>
        <v/>
      </c>
      <c r="AX233" s="49">
        <f>IFERROR(IF(D233="","",AW233*AG233),0)</f>
        <v/>
      </c>
      <c r="AY233" s="48">
        <f>IF(D233="","",IF(OR(S233="S",NOT(AND(ISNUMBER(AC233),ISNUMBER(AK233),AC233*AK233&gt;=0))),0,AC233*AK233))</f>
        <v/>
      </c>
      <c r="AZ233" s="48">
        <f>IFERROR(IF(D233="","",IF(AY233=0,0,IF(((AY233)-(U233+Y233))&lt;0,0,(AY233)-U233))),0)</f>
        <v/>
      </c>
      <c r="BA233" s="49">
        <f>IF(D233="","",AZ233*AG233)</f>
        <v/>
      </c>
      <c r="BB233" s="49">
        <f>IF(D233="","",IF(OR(R233="A",R233="AA",R233="AAA"),BA233,0))</f>
        <v/>
      </c>
      <c r="BC233" s="49">
        <f>IF(D233="","",IF(R233="B",BA233,0))</f>
        <v/>
      </c>
      <c r="BD233" s="49">
        <f>IF(D233="","",IF(R233="B",BA233,0))</f>
        <v/>
      </c>
      <c r="BE233" s="49">
        <f>IF(D233="","",IF(S233="S",
1,
IF(AC233=0,
1,
IF(
IFERROR(((U233+Y233)*AG233)/((AC233*AK233)*AG233),0)&lt;0,
0,
IF(
IFERROR(((U233+Y233)*AG233)/((AC233*AK233)*AG233),0)&gt;1,
1,
IFERROR(((U233+Y233)*AG233)/((AC233*AK233)*AG233),0)
)
)
)
))</f>
        <v/>
      </c>
      <c r="BF233" s="49">
        <f>IF(D233="","",IF(S233="S",
1,
IF(AC233=0,
1,
IF(
IFERROR(((U233+V233+Y233)*AG233)/((AC233*AK233)*AG233),0)&lt;0,
0,
IF(
IFERROR(((U233+V233+Y233)*AG233)/((AC233*AK233)*AG233),0)&gt;1,
1,
IFERROR(((U233+V233+Y233)*AG233)/((AC233*AK233)*AG233),0)
)
)
)
))</f>
        <v/>
      </c>
      <c r="BG233" s="50">
        <f>IF(D233="","",IF(S233="S",0,IF(AND(ISNUMBER(AC233),ISNUMBER(AM233)),IF(OR(AC233*AM233&lt;0,ISERR(AC233*AM233)),0,AC233*AM233),0)))</f>
        <v/>
      </c>
      <c r="BH233" s="50">
        <f>IF(D233="","",IF(BY233&gt;TODAY()-60,0,IF(Y233&gt;12,MAX(0,(U233+Y233)-BG233),MAX(0,U233-BG233))))</f>
        <v/>
      </c>
      <c r="BI233" s="51">
        <f>IF(D233="","",BH233*AG233)</f>
        <v/>
      </c>
      <c r="BJ233" s="51">
        <f>IF(D233="","",IF(OR(R233="A",R233="AA",R233="AAA"),BI233,0))</f>
        <v/>
      </c>
      <c r="BK233" s="51">
        <f>IF(D233="","",IF(R233="B",BI233,0))</f>
        <v/>
      </c>
      <c r="BL233" s="51">
        <f>IF(D233="","",IF(R233="C",BI233,0))</f>
        <v/>
      </c>
      <c r="BM233" s="51">
        <f>IF(D233="","",IFERROR(MAX(0,MIN(BI233/AP233,1)),0))</f>
        <v/>
      </c>
      <c r="BN233" s="52">
        <f>IF(D233="","",AB233*AG233)</f>
        <v/>
      </c>
      <c r="BO233" s="52">
        <f>IF(D233="","",(U233+V233+X233)*AG233)</f>
        <v/>
      </c>
      <c r="BP233" s="52">
        <f>IF(D233="","",(AB233*3)*AG233)</f>
        <v/>
      </c>
      <c r="BQ233" s="52">
        <f>IF(D233="","",IF(BO233-BP233&gt;0,0,BO233-BP233))</f>
        <v/>
      </c>
      <c r="BR233" s="52">
        <f>IF(D233="","",IF(BO233-BP233-BN233&gt;0,0,BO233-BP233-BN233))</f>
        <v/>
      </c>
      <c r="BS233" s="53">
        <f>IF(D233="","",IFERROR(AB233*AI233,0))</f>
        <v/>
      </c>
      <c r="BT233" s="53">
        <f>IF(D233="","",IFERROR(IF(X233&gt;12, AI233*(U233+V233+X233), AI233*(U233+V233)),0))</f>
        <v/>
      </c>
      <c r="BU233" s="53">
        <f>IF(D233="","",IFERROR(((AB233*3)*AI233),0))</f>
        <v/>
      </c>
      <c r="BV233" s="53">
        <f>IF(D233="","",IF(BT233-BU233&gt;0,0,BT233-BU233))</f>
        <v/>
      </c>
      <c r="BW233" s="53">
        <f>IF(D233="","",IF(BT233-BU233-BS233&gt;0,0,BT233-BU233-BS233))</f>
        <v/>
      </c>
      <c r="BX233" s="36">
        <f>IF(D233="","",IFERROR(VLOOKUP(D233,'produto-entrada-7'!A:M,3,0),"SEM PEDIDO"))</f>
        <v/>
      </c>
      <c r="BY233" s="36">
        <f>IF(D233="","",VLOOKUP(D233,'produto-estoque-total-7'!A:AB,25,0))</f>
        <v/>
      </c>
      <c r="BZ233" s="36">
        <f>IF(D233="","",IFERROR(VLOOKUP(D233,'produto-estoque-total-7'!A:AB,26,0)/100,0))</f>
        <v/>
      </c>
      <c r="CA233" s="36">
        <f>IF(D233="","",IFERROR(VLOOKUP(D233,'produto-estoque-total-7'!A:AB,27,0)/100,0))</f>
        <v/>
      </c>
      <c r="CB233" s="41">
        <f>IF(D233="","",V233*AF233)</f>
        <v/>
      </c>
      <c r="CC233" s="41">
        <f>IF(D233="","",V233*AI233)</f>
        <v/>
      </c>
      <c r="CD233" s="54">
        <f>IF(D233="","",VLOOKUP(D233,'produto-estoque-total-7'!A:AB,28,0))</f>
        <v/>
      </c>
    </row>
    <row r="234">
      <c r="A234" s="36">
        <f>IF(D234="","",VLOOKUP(D234,'produto-estoque-total-7'!A:AB,3,0))</f>
        <v/>
      </c>
      <c r="B234" s="1">
        <f>IF(D234="","",VLOOKUP(D234,'produto-estoque-total-7'!A:AB,12,0))</f>
        <v/>
      </c>
      <c r="C234" s="1">
        <f>IF(D234="","",VLOOKUP(D234,'produto-estoque-total-7'!A:AB,2,0))</f>
        <v/>
      </c>
      <c r="D234" s="37">
        <f>IFERROR(IF('produto-estoque-total-7'!A233="","",'produto-estoque-total-7'!A233),"")</f>
        <v/>
      </c>
      <c r="E234" s="1">
        <f>IF(D234="","",VLOOKUP(D234,'produto-estoque-total-7'!A:AB,4,0))</f>
        <v/>
      </c>
      <c r="F234" s="36">
        <f>IF(D234="","",VLOOKUP(D234,'produto-estoque-total-7'!A:AB,13,0))</f>
        <v/>
      </c>
      <c r="G234" s="1">
        <f>IF(F234="","",VLOOKUP(F234,'FORNECEDORES X COMPRADOR'!A:D,4,0))</f>
        <v/>
      </c>
      <c r="H234" s="1">
        <f>IF(F234="","",VLOOKUP(F234,'FORNECEDORES X COMPRADOR'!A:E,5,0))</f>
        <v/>
      </c>
      <c r="I234" s="36">
        <f>IF(D234="","",VLOOKUP(D234,'produto-estoque-total-7'!A:AB,15,0))</f>
        <v/>
      </c>
      <c r="J234" s="36">
        <f>IF(D234="","",VLOOKUP(D234,'produto-estoque-total-7'!A:AB,19,0))</f>
        <v/>
      </c>
      <c r="K234" s="1">
        <f>IF(D234="","",VLOOKUP(D234,'produto-estoque-total-7'!A:AB,20,0))</f>
        <v/>
      </c>
      <c r="L234" s="36">
        <f>IF(D234="","",VLOOKUP(D234,'produto-estoque-total-7'!A:AB,17,0))</f>
        <v/>
      </c>
      <c r="M234" s="1">
        <f>IF(D234="","",VLOOKUP(D234,'produto-estoque-total-7'!A:AB,18,0))</f>
        <v/>
      </c>
      <c r="N234" s="36">
        <f>IF(D234="","",VLOOKUP(D234,'produto-estoque-total-7'!A:AB,21,0))</f>
        <v/>
      </c>
      <c r="O234" s="1">
        <f>IF(D234="","",VLOOKUP(D234,'produto-estoque-total-7'!A:AB,22,0))</f>
        <v/>
      </c>
      <c r="P234" s="36">
        <f>IF(D234="","",VLOOKUP(D234,'produto-estoque-total-7'!A:AB,23,0))</f>
        <v/>
      </c>
      <c r="Q234" s="1">
        <f>IF(D234="","",VLOOKUP(D234,'produto-estoque-total-7'!A:AB,24,0))</f>
        <v/>
      </c>
      <c r="R234" s="38">
        <f>IFERROR(IF(D234="","",VLOOKUP(D234,'produto-venda-7'!B:N,13,0)),"C")</f>
        <v/>
      </c>
      <c r="S234" s="39">
        <f>IF(D234="","",VLOOKUP(D234,'produto-estoque-total-7'!A:AB,6,0))</f>
        <v/>
      </c>
      <c r="T234" s="39">
        <f>IF(D234="","",VLOOKUP(D234,'produto-estoque-total-7'!A:AB,5,0))</f>
        <v/>
      </c>
      <c r="U234" s="40">
        <f>IF(D234="","",VLOOKUP(D234,'produto-estoque-total-7'!A:AB,11,0))</f>
        <v/>
      </c>
      <c r="V234" s="41">
        <f>IF(D234="","",IFERROR(VLOOKUP(D234,'produto-entrada-7'!A:M,10,0),0))</f>
        <v/>
      </c>
      <c r="W234" s="42" t="n"/>
      <c r="X234" s="39">
        <f>IF(D234="","",VLOOKUP(D234,'produto-estoque-total-7'!A:AB,8,0))</f>
        <v/>
      </c>
      <c r="Y234" s="39">
        <f>IF(D234="","",VLOOKUP(D234,'produto-estoque-total-7'!A:AB,9,0))</f>
        <v/>
      </c>
      <c r="Z234" s="39">
        <f>IF(D234="","",VLOOKUP(D234,'produto-estoque-total-7'!A:AB,10,0))</f>
        <v/>
      </c>
      <c r="AA234" s="39">
        <f>IFERROR(IF(D234="","",VLOOKUP(D234,'produto-venda-7'!B:N,4,0)),0)</f>
        <v/>
      </c>
      <c r="AB234" s="39">
        <f>IFERROR(IF(D234="","",VLOOKUP(D234,'produto-venda-7'!B:N,5,0)),0)</f>
        <v/>
      </c>
      <c r="AC234" s="39">
        <f>IF(D234="","",IFERROR(AA234/90,0))</f>
        <v/>
      </c>
      <c r="AD234" s="36">
        <f>IF(D234="","",IFERROR(VLOOKUP(D234,'produto-entrada-7'!A:M,4,0),0))</f>
        <v/>
      </c>
      <c r="AE234" s="36">
        <f>IFERROR(IF(D234="","",VLOOKUP(D234,'produto-venda-7'!B:N,10,0)),0)</f>
        <v/>
      </c>
      <c r="AF234" s="36">
        <f>IF(D234="","",IFERROR(VLOOKUP(D234,'produto-entrada-7'!A:M,11,0),0))</f>
        <v/>
      </c>
      <c r="AG234" s="1">
        <f>IF(D234="","",IFERROR(VLOOKUP(D234,'produto-entrada-7'!A:M,12,0),0))</f>
        <v/>
      </c>
      <c r="AH234" s="1">
        <f>IF(D234="","",IFERROR(VLOOKUP(D234,'produto-entrada-7'!A:M,13,0),0))</f>
        <v/>
      </c>
      <c r="AI234" s="36">
        <f>IFERROR(IF(D234="","",VLOOKUP(D234,'produto-venda-7'!B:N,11,0)),0)</f>
        <v/>
      </c>
      <c r="AJ234" s="43">
        <f>IF(D234="","",IFERROR(AI234*AB234,0))</f>
        <v/>
      </c>
      <c r="AK234" s="44">
        <f>IFERROR(IF(D234="","",VLOOKUP(F234,'ANALISE FORNECEDOR'!$A:$I,8,0)),"")</f>
        <v/>
      </c>
      <c r="AL234" s="44">
        <f>IF(D234="","",AVERAGE(AM234,AK234))</f>
        <v/>
      </c>
      <c r="AM234" s="44">
        <f>IFERROR(IF(D234="","",VLOOKUP(F234,'ANALISE FORNECEDOR'!$A:$I,9,0)),"")</f>
        <v/>
      </c>
      <c r="AN234" s="45">
        <f>IF(D234="","",IF(Y234&gt;12,AI234*(U234+Y234),AI234*U234))</f>
        <v/>
      </c>
      <c r="AO234" s="45">
        <f>IF(D234="","",IF(Y234&gt;12,AI234*(U234+V234+Y234),AI234*(U234+V234)))</f>
        <v/>
      </c>
      <c r="AP234" s="46">
        <f>IF(D234="","",IF(Y234&gt;12,AG234*(U234+Y234),AG234*U234))</f>
        <v/>
      </c>
      <c r="AQ234" s="46">
        <f>IF(D234="","",IF(Y234&gt;12,AG234*(U234+V234+Y234),AG234*(U234+V234)))</f>
        <v/>
      </c>
      <c r="AR234" s="46">
        <f>IF(D234="","",IF(OR(R234="A",R234="AA",R234="AAA"),AP234,0))</f>
        <v/>
      </c>
      <c r="AS234" s="46">
        <f>IF(D234="","",IF(R234="B",AP234,0))</f>
        <v/>
      </c>
      <c r="AT234" s="46">
        <f>IF(D234="","",IF(R234="C",AP234,0))</f>
        <v/>
      </c>
      <c r="AU234" s="47">
        <f>IF(D234="","",IFERROR(AN234/AJ234,0))</f>
        <v/>
      </c>
      <c r="AV234" s="47">
        <f>IF(D234="","",IFERROR(((AO234)/AJ234),0))</f>
        <v/>
      </c>
      <c r="AW234" s="48">
        <f>IF(D234="","",IF(OR(S234="S",NOT(AND(ISNUMBER(AC234),ISNUMBER(AL234),AC234*AL234&gt;=0))),0,AC234*AL234))</f>
        <v/>
      </c>
      <c r="AX234" s="49">
        <f>IFERROR(IF(D234="","",AW234*AG234),0)</f>
        <v/>
      </c>
      <c r="AY234" s="48">
        <f>IF(D234="","",IF(OR(S234="S",NOT(AND(ISNUMBER(AC234),ISNUMBER(AK234),AC234*AK234&gt;=0))),0,AC234*AK234))</f>
        <v/>
      </c>
      <c r="AZ234" s="48">
        <f>IFERROR(IF(D234="","",IF(AY234=0,0,IF(((AY234)-(U234+Y234))&lt;0,0,(AY234)-U234))),0)</f>
        <v/>
      </c>
      <c r="BA234" s="49">
        <f>IF(D234="","",AZ234*AG234)</f>
        <v/>
      </c>
      <c r="BB234" s="49">
        <f>IF(D234="","",IF(OR(R234="A",R234="AA",R234="AAA"),BA234,0))</f>
        <v/>
      </c>
      <c r="BC234" s="49">
        <f>IF(D234="","",IF(R234="B",BA234,0))</f>
        <v/>
      </c>
      <c r="BD234" s="49">
        <f>IF(D234="","",IF(R234="B",BA234,0))</f>
        <v/>
      </c>
      <c r="BE234" s="49">
        <f>IF(D234="","",IF(S234="S",
1,
IF(AC234=0,
1,
IF(
IFERROR(((U234+Y234)*AG234)/((AC234*AK234)*AG234),0)&lt;0,
0,
IF(
IFERROR(((U234+Y234)*AG234)/((AC234*AK234)*AG234),0)&gt;1,
1,
IFERROR(((U234+Y234)*AG234)/((AC234*AK234)*AG234),0)
)
)
)
))</f>
        <v/>
      </c>
      <c r="BF234" s="49">
        <f>IF(D234="","",IF(S234="S",
1,
IF(AC234=0,
1,
IF(
IFERROR(((U234+V234+Y234)*AG234)/((AC234*AK234)*AG234),0)&lt;0,
0,
IF(
IFERROR(((U234+V234+Y234)*AG234)/((AC234*AK234)*AG234),0)&gt;1,
1,
IFERROR(((U234+V234+Y234)*AG234)/((AC234*AK234)*AG234),0)
)
)
)
))</f>
        <v/>
      </c>
      <c r="BG234" s="50">
        <f>IF(D234="","",IF(S234="S",0,IF(AND(ISNUMBER(AC234),ISNUMBER(AM234)),IF(OR(AC234*AM234&lt;0,ISERR(AC234*AM234)),0,AC234*AM234),0)))</f>
        <v/>
      </c>
      <c r="BH234" s="50">
        <f>IF(D234="","",IF(BY234&gt;TODAY()-60,0,IF(Y234&gt;12,MAX(0,(U234+Y234)-BG234),MAX(0,U234-BG234))))</f>
        <v/>
      </c>
      <c r="BI234" s="51">
        <f>IF(D234="","",BH234*AG234)</f>
        <v/>
      </c>
      <c r="BJ234" s="51">
        <f>IF(D234="","",IF(OR(R234="A",R234="AA",R234="AAA"),BI234,0))</f>
        <v/>
      </c>
      <c r="BK234" s="51">
        <f>IF(D234="","",IF(R234="B",BI234,0))</f>
        <v/>
      </c>
      <c r="BL234" s="51">
        <f>IF(D234="","",IF(R234="C",BI234,0))</f>
        <v/>
      </c>
      <c r="BM234" s="51">
        <f>IF(D234="","",IFERROR(MAX(0,MIN(BI234/AP234,1)),0))</f>
        <v/>
      </c>
      <c r="BN234" s="52">
        <f>IF(D234="","",AB234*AG234)</f>
        <v/>
      </c>
      <c r="BO234" s="52">
        <f>IF(D234="","",(U234+V234+X234)*AG234)</f>
        <v/>
      </c>
      <c r="BP234" s="52">
        <f>IF(D234="","",(AB234*3)*AG234)</f>
        <v/>
      </c>
      <c r="BQ234" s="52">
        <f>IF(D234="","",IF(BO234-BP234&gt;0,0,BO234-BP234))</f>
        <v/>
      </c>
      <c r="BR234" s="52">
        <f>IF(D234="","",IF(BO234-BP234-BN234&gt;0,0,BO234-BP234-BN234))</f>
        <v/>
      </c>
      <c r="BS234" s="53">
        <f>IF(D234="","",IFERROR(AB234*AI234,0))</f>
        <v/>
      </c>
      <c r="BT234" s="53">
        <f>IF(D234="","",IFERROR(IF(X234&gt;12, AI234*(U234+V234+X234), AI234*(U234+V234)),0))</f>
        <v/>
      </c>
      <c r="BU234" s="53">
        <f>IF(D234="","",IFERROR(((AB234*3)*AI234),0))</f>
        <v/>
      </c>
      <c r="BV234" s="53">
        <f>IF(D234="","",IF(BT234-BU234&gt;0,0,BT234-BU234))</f>
        <v/>
      </c>
      <c r="BW234" s="53">
        <f>IF(D234="","",IF(BT234-BU234-BS234&gt;0,0,BT234-BU234-BS234))</f>
        <v/>
      </c>
      <c r="BX234" s="36">
        <f>IF(D234="","",IFERROR(VLOOKUP(D234,'produto-entrada-7'!A:M,3,0),"SEM PEDIDO"))</f>
        <v/>
      </c>
      <c r="BY234" s="36">
        <f>IF(D234="","",VLOOKUP(D234,'produto-estoque-total-7'!A:AB,25,0))</f>
        <v/>
      </c>
      <c r="BZ234" s="36">
        <f>IF(D234="","",IFERROR(VLOOKUP(D234,'produto-estoque-total-7'!A:AB,26,0)/100,0))</f>
        <v/>
      </c>
      <c r="CA234" s="36">
        <f>IF(D234="","",IFERROR(VLOOKUP(D234,'produto-estoque-total-7'!A:AB,27,0)/100,0))</f>
        <v/>
      </c>
      <c r="CB234" s="41">
        <f>IF(D234="","",V234*AF234)</f>
        <v/>
      </c>
      <c r="CC234" s="41">
        <f>IF(D234="","",V234*AI234)</f>
        <v/>
      </c>
      <c r="CD234" s="54">
        <f>IF(D234="","",VLOOKUP(D234,'produto-estoque-total-7'!A:AB,28,0))</f>
        <v/>
      </c>
    </row>
    <row r="235">
      <c r="A235" s="36">
        <f>IF(D235="","",VLOOKUP(D235,'produto-estoque-total-7'!A:AB,3,0))</f>
        <v/>
      </c>
      <c r="B235" s="1">
        <f>IF(D235="","",VLOOKUP(D235,'produto-estoque-total-7'!A:AB,12,0))</f>
        <v/>
      </c>
      <c r="C235" s="1">
        <f>IF(D235="","",VLOOKUP(D235,'produto-estoque-total-7'!A:AB,2,0))</f>
        <v/>
      </c>
      <c r="D235" s="37">
        <f>IFERROR(IF('produto-estoque-total-7'!A234="","",'produto-estoque-total-7'!A234),"")</f>
        <v/>
      </c>
      <c r="E235" s="1">
        <f>IF(D235="","",VLOOKUP(D235,'produto-estoque-total-7'!A:AB,4,0))</f>
        <v/>
      </c>
      <c r="F235" s="36">
        <f>IF(D235="","",VLOOKUP(D235,'produto-estoque-total-7'!A:AB,13,0))</f>
        <v/>
      </c>
      <c r="G235" s="1">
        <f>IF(F235="","",VLOOKUP(F235,'FORNECEDORES X COMPRADOR'!A:D,4,0))</f>
        <v/>
      </c>
      <c r="H235" s="1">
        <f>IF(F235="","",VLOOKUP(F235,'FORNECEDORES X COMPRADOR'!A:E,5,0))</f>
        <v/>
      </c>
      <c r="I235" s="36">
        <f>IF(D235="","",VLOOKUP(D235,'produto-estoque-total-7'!A:AB,15,0))</f>
        <v/>
      </c>
      <c r="J235" s="36">
        <f>IF(D235="","",VLOOKUP(D235,'produto-estoque-total-7'!A:AB,19,0))</f>
        <v/>
      </c>
      <c r="K235" s="1">
        <f>IF(D235="","",VLOOKUP(D235,'produto-estoque-total-7'!A:AB,20,0))</f>
        <v/>
      </c>
      <c r="L235" s="36">
        <f>IF(D235="","",VLOOKUP(D235,'produto-estoque-total-7'!A:AB,17,0))</f>
        <v/>
      </c>
      <c r="M235" s="1">
        <f>IF(D235="","",VLOOKUP(D235,'produto-estoque-total-7'!A:AB,18,0))</f>
        <v/>
      </c>
      <c r="N235" s="36">
        <f>IF(D235="","",VLOOKUP(D235,'produto-estoque-total-7'!A:AB,21,0))</f>
        <v/>
      </c>
      <c r="O235" s="1">
        <f>IF(D235="","",VLOOKUP(D235,'produto-estoque-total-7'!A:AB,22,0))</f>
        <v/>
      </c>
      <c r="P235" s="36">
        <f>IF(D235="","",VLOOKUP(D235,'produto-estoque-total-7'!A:AB,23,0))</f>
        <v/>
      </c>
      <c r="Q235" s="1">
        <f>IF(D235="","",VLOOKUP(D235,'produto-estoque-total-7'!A:AB,24,0))</f>
        <v/>
      </c>
      <c r="R235" s="38">
        <f>IFERROR(IF(D235="","",VLOOKUP(D235,'produto-venda-7'!B:N,13,0)),"C")</f>
        <v/>
      </c>
      <c r="S235" s="39">
        <f>IF(D235="","",VLOOKUP(D235,'produto-estoque-total-7'!A:AB,6,0))</f>
        <v/>
      </c>
      <c r="T235" s="39">
        <f>IF(D235="","",VLOOKUP(D235,'produto-estoque-total-7'!A:AB,5,0))</f>
        <v/>
      </c>
      <c r="U235" s="40">
        <f>IF(D235="","",VLOOKUP(D235,'produto-estoque-total-7'!A:AB,11,0))</f>
        <v/>
      </c>
      <c r="V235" s="41">
        <f>IF(D235="","",IFERROR(VLOOKUP(D235,'produto-entrada-7'!A:M,10,0),0))</f>
        <v/>
      </c>
      <c r="W235" s="42" t="n"/>
      <c r="X235" s="39">
        <f>IF(D235="","",VLOOKUP(D235,'produto-estoque-total-7'!A:AB,8,0))</f>
        <v/>
      </c>
      <c r="Y235" s="39">
        <f>IF(D235="","",VLOOKUP(D235,'produto-estoque-total-7'!A:AB,9,0))</f>
        <v/>
      </c>
      <c r="Z235" s="39">
        <f>IF(D235="","",VLOOKUP(D235,'produto-estoque-total-7'!A:AB,10,0))</f>
        <v/>
      </c>
      <c r="AA235" s="39">
        <f>IFERROR(IF(D235="","",VLOOKUP(D235,'produto-venda-7'!B:N,4,0)),0)</f>
        <v/>
      </c>
      <c r="AB235" s="39">
        <f>IFERROR(IF(D235="","",VLOOKUP(D235,'produto-venda-7'!B:N,5,0)),0)</f>
        <v/>
      </c>
      <c r="AC235" s="39">
        <f>IF(D235="","",IFERROR(AA235/90,0))</f>
        <v/>
      </c>
      <c r="AD235" s="36">
        <f>IF(D235="","",IFERROR(VLOOKUP(D235,'produto-entrada-7'!A:M,4,0),0))</f>
        <v/>
      </c>
      <c r="AE235" s="36">
        <f>IFERROR(IF(D235="","",VLOOKUP(D235,'produto-venda-7'!B:N,10,0)),0)</f>
        <v/>
      </c>
      <c r="AF235" s="36">
        <f>IF(D235="","",IFERROR(VLOOKUP(D235,'produto-entrada-7'!A:M,11,0),0))</f>
        <v/>
      </c>
      <c r="AG235" s="1">
        <f>IF(D235="","",IFERROR(VLOOKUP(D235,'produto-entrada-7'!A:M,12,0),0))</f>
        <v/>
      </c>
      <c r="AH235" s="1">
        <f>IF(D235="","",IFERROR(VLOOKUP(D235,'produto-entrada-7'!A:M,13,0),0))</f>
        <v/>
      </c>
      <c r="AI235" s="36">
        <f>IFERROR(IF(D235="","",VLOOKUP(D235,'produto-venda-7'!B:N,11,0)),0)</f>
        <v/>
      </c>
      <c r="AJ235" s="43">
        <f>IF(D235="","",IFERROR(AI235*AB235,0))</f>
        <v/>
      </c>
      <c r="AK235" s="44">
        <f>IFERROR(IF(D235="","",VLOOKUP(F235,'ANALISE FORNECEDOR'!$A:$I,8,0)),"")</f>
        <v/>
      </c>
      <c r="AL235" s="44">
        <f>IF(D235="","",AVERAGE(AM235,AK235))</f>
        <v/>
      </c>
      <c r="AM235" s="44">
        <f>IFERROR(IF(D235="","",VLOOKUP(F235,'ANALISE FORNECEDOR'!$A:$I,9,0)),"")</f>
        <v/>
      </c>
      <c r="AN235" s="45">
        <f>IF(D235="","",IF(Y235&gt;12,AI235*(U235+Y235),AI235*U235))</f>
        <v/>
      </c>
      <c r="AO235" s="45">
        <f>IF(D235="","",IF(Y235&gt;12,AI235*(U235+V235+Y235),AI235*(U235+V235)))</f>
        <v/>
      </c>
      <c r="AP235" s="46">
        <f>IF(D235="","",IF(Y235&gt;12,AG235*(U235+Y235),AG235*U235))</f>
        <v/>
      </c>
      <c r="AQ235" s="46">
        <f>IF(D235="","",IF(Y235&gt;12,AG235*(U235+V235+Y235),AG235*(U235+V235)))</f>
        <v/>
      </c>
      <c r="AR235" s="46">
        <f>IF(D235="","",IF(OR(R235="A",R235="AA",R235="AAA"),AP235,0))</f>
        <v/>
      </c>
      <c r="AS235" s="46">
        <f>IF(D235="","",IF(R235="B",AP235,0))</f>
        <v/>
      </c>
      <c r="AT235" s="46">
        <f>IF(D235="","",IF(R235="C",AP235,0))</f>
        <v/>
      </c>
      <c r="AU235" s="47">
        <f>IF(D235="","",IFERROR(AN235/AJ235,0))</f>
        <v/>
      </c>
      <c r="AV235" s="47">
        <f>IF(D235="","",IFERROR(((AO235)/AJ235),0))</f>
        <v/>
      </c>
      <c r="AW235" s="48">
        <f>IF(D235="","",IF(OR(S235="S",NOT(AND(ISNUMBER(AC235),ISNUMBER(AL235),AC235*AL235&gt;=0))),0,AC235*AL235))</f>
        <v/>
      </c>
      <c r="AX235" s="49">
        <f>IFERROR(IF(D235="","",AW235*AG235),0)</f>
        <v/>
      </c>
      <c r="AY235" s="48">
        <f>IF(D235="","",IF(OR(S235="S",NOT(AND(ISNUMBER(AC235),ISNUMBER(AK235),AC235*AK235&gt;=0))),0,AC235*AK235))</f>
        <v/>
      </c>
      <c r="AZ235" s="48">
        <f>IFERROR(IF(D235="","",IF(AY235=0,0,IF(((AY235)-(U235+Y235))&lt;0,0,(AY235)-U235))),0)</f>
        <v/>
      </c>
      <c r="BA235" s="49">
        <f>IF(D235="","",AZ235*AG235)</f>
        <v/>
      </c>
      <c r="BB235" s="49">
        <f>IF(D235="","",IF(OR(R235="A",R235="AA",R235="AAA"),BA235,0))</f>
        <v/>
      </c>
      <c r="BC235" s="49">
        <f>IF(D235="","",IF(R235="B",BA235,0))</f>
        <v/>
      </c>
      <c r="BD235" s="49">
        <f>IF(D235="","",IF(R235="B",BA235,0))</f>
        <v/>
      </c>
      <c r="BE235" s="49">
        <f>IF(D235="","",IF(S235="S",
1,
IF(AC235=0,
1,
IF(
IFERROR(((U235+Y235)*AG235)/((AC235*AK235)*AG235),0)&lt;0,
0,
IF(
IFERROR(((U235+Y235)*AG235)/((AC235*AK235)*AG235),0)&gt;1,
1,
IFERROR(((U235+Y235)*AG235)/((AC235*AK235)*AG235),0)
)
)
)
))</f>
        <v/>
      </c>
      <c r="BF235" s="49">
        <f>IF(D235="","",IF(S235="S",
1,
IF(AC235=0,
1,
IF(
IFERROR(((U235+V235+Y235)*AG235)/((AC235*AK235)*AG235),0)&lt;0,
0,
IF(
IFERROR(((U235+V235+Y235)*AG235)/((AC235*AK235)*AG235),0)&gt;1,
1,
IFERROR(((U235+V235+Y235)*AG235)/((AC235*AK235)*AG235),0)
)
)
)
))</f>
        <v/>
      </c>
      <c r="BG235" s="50">
        <f>IF(D235="","",IF(S235="S",0,IF(AND(ISNUMBER(AC235),ISNUMBER(AM235)),IF(OR(AC235*AM235&lt;0,ISERR(AC235*AM235)),0,AC235*AM235),0)))</f>
        <v/>
      </c>
      <c r="BH235" s="50">
        <f>IF(D235="","",IF(BY235&gt;TODAY()-60,0,IF(Y235&gt;12,MAX(0,(U235+Y235)-BG235),MAX(0,U235-BG235))))</f>
        <v/>
      </c>
      <c r="BI235" s="51">
        <f>IF(D235="","",BH235*AG235)</f>
        <v/>
      </c>
      <c r="BJ235" s="51">
        <f>IF(D235="","",IF(OR(R235="A",R235="AA",R235="AAA"),BI235,0))</f>
        <v/>
      </c>
      <c r="BK235" s="51">
        <f>IF(D235="","",IF(R235="B",BI235,0))</f>
        <v/>
      </c>
      <c r="BL235" s="51">
        <f>IF(D235="","",IF(R235="C",BI235,0))</f>
        <v/>
      </c>
      <c r="BM235" s="51">
        <f>IF(D235="","",IFERROR(MAX(0,MIN(BI235/AP235,1)),0))</f>
        <v/>
      </c>
      <c r="BN235" s="52">
        <f>IF(D235="","",AB235*AG235)</f>
        <v/>
      </c>
      <c r="BO235" s="52">
        <f>IF(D235="","",(U235+V235+X235)*AG235)</f>
        <v/>
      </c>
      <c r="BP235" s="52">
        <f>IF(D235="","",(AB235*3)*AG235)</f>
        <v/>
      </c>
      <c r="BQ235" s="52">
        <f>IF(D235="","",IF(BO235-BP235&gt;0,0,BO235-BP235))</f>
        <v/>
      </c>
      <c r="BR235" s="52">
        <f>IF(D235="","",IF(BO235-BP235-BN235&gt;0,0,BO235-BP235-BN235))</f>
        <v/>
      </c>
      <c r="BS235" s="53">
        <f>IF(D235="","",IFERROR(AB235*AI235,0))</f>
        <v/>
      </c>
      <c r="BT235" s="53">
        <f>IF(D235="","",IFERROR(IF(X235&gt;12, AI235*(U235+V235+X235), AI235*(U235+V235)),0))</f>
        <v/>
      </c>
      <c r="BU235" s="53">
        <f>IF(D235="","",IFERROR(((AB235*3)*AI235),0))</f>
        <v/>
      </c>
      <c r="BV235" s="53">
        <f>IF(D235="","",IF(BT235-BU235&gt;0,0,BT235-BU235))</f>
        <v/>
      </c>
      <c r="BW235" s="53">
        <f>IF(D235="","",IF(BT235-BU235-BS235&gt;0,0,BT235-BU235-BS235))</f>
        <v/>
      </c>
      <c r="BX235" s="36">
        <f>IF(D235="","",IFERROR(VLOOKUP(D235,'produto-entrada-7'!A:M,3,0),"SEM PEDIDO"))</f>
        <v/>
      </c>
      <c r="BY235" s="36">
        <f>IF(D235="","",VLOOKUP(D235,'produto-estoque-total-7'!A:AB,25,0))</f>
        <v/>
      </c>
      <c r="BZ235" s="36">
        <f>IF(D235="","",IFERROR(VLOOKUP(D235,'produto-estoque-total-7'!A:AB,26,0)/100,0))</f>
        <v/>
      </c>
      <c r="CA235" s="36">
        <f>IF(D235="","",IFERROR(VLOOKUP(D235,'produto-estoque-total-7'!A:AB,27,0)/100,0))</f>
        <v/>
      </c>
      <c r="CB235" s="41">
        <f>IF(D235="","",V235*AF235)</f>
        <v/>
      </c>
      <c r="CC235" s="41">
        <f>IF(D235="","",V235*AI235)</f>
        <v/>
      </c>
      <c r="CD235" s="54">
        <f>IF(D235="","",VLOOKUP(D235,'produto-estoque-total-7'!A:AB,28,0))</f>
        <v/>
      </c>
    </row>
    <row r="236">
      <c r="A236" s="36">
        <f>IF(D236="","",VLOOKUP(D236,'produto-estoque-total-7'!A:AB,3,0))</f>
        <v/>
      </c>
      <c r="B236" s="1">
        <f>IF(D236="","",VLOOKUP(D236,'produto-estoque-total-7'!A:AB,12,0))</f>
        <v/>
      </c>
      <c r="C236" s="1">
        <f>IF(D236="","",VLOOKUP(D236,'produto-estoque-total-7'!A:AB,2,0))</f>
        <v/>
      </c>
      <c r="D236" s="37">
        <f>IFERROR(IF('produto-estoque-total-7'!A235="","",'produto-estoque-total-7'!A235),"")</f>
        <v/>
      </c>
      <c r="E236" s="1">
        <f>IF(D236="","",VLOOKUP(D236,'produto-estoque-total-7'!A:AB,4,0))</f>
        <v/>
      </c>
      <c r="F236" s="36">
        <f>IF(D236="","",VLOOKUP(D236,'produto-estoque-total-7'!A:AB,13,0))</f>
        <v/>
      </c>
      <c r="G236" s="1">
        <f>IF(F236="","",VLOOKUP(F236,'FORNECEDORES X COMPRADOR'!A:D,4,0))</f>
        <v/>
      </c>
      <c r="H236" s="1">
        <f>IF(F236="","",VLOOKUP(F236,'FORNECEDORES X COMPRADOR'!A:E,5,0))</f>
        <v/>
      </c>
      <c r="I236" s="36">
        <f>IF(D236="","",VLOOKUP(D236,'produto-estoque-total-7'!A:AB,15,0))</f>
        <v/>
      </c>
      <c r="J236" s="36">
        <f>IF(D236="","",VLOOKUP(D236,'produto-estoque-total-7'!A:AB,19,0))</f>
        <v/>
      </c>
      <c r="K236" s="1">
        <f>IF(D236="","",VLOOKUP(D236,'produto-estoque-total-7'!A:AB,20,0))</f>
        <v/>
      </c>
      <c r="L236" s="36">
        <f>IF(D236="","",VLOOKUP(D236,'produto-estoque-total-7'!A:AB,17,0))</f>
        <v/>
      </c>
      <c r="M236" s="1">
        <f>IF(D236="","",VLOOKUP(D236,'produto-estoque-total-7'!A:AB,18,0))</f>
        <v/>
      </c>
      <c r="N236" s="36">
        <f>IF(D236="","",VLOOKUP(D236,'produto-estoque-total-7'!A:AB,21,0))</f>
        <v/>
      </c>
      <c r="O236" s="1">
        <f>IF(D236="","",VLOOKUP(D236,'produto-estoque-total-7'!A:AB,22,0))</f>
        <v/>
      </c>
      <c r="P236" s="36">
        <f>IF(D236="","",VLOOKUP(D236,'produto-estoque-total-7'!A:AB,23,0))</f>
        <v/>
      </c>
      <c r="Q236" s="1">
        <f>IF(D236="","",VLOOKUP(D236,'produto-estoque-total-7'!A:AB,24,0))</f>
        <v/>
      </c>
      <c r="R236" s="38">
        <f>IFERROR(IF(D236="","",VLOOKUP(D236,'produto-venda-7'!B:N,13,0)),"C")</f>
        <v/>
      </c>
      <c r="S236" s="39">
        <f>IF(D236="","",VLOOKUP(D236,'produto-estoque-total-7'!A:AB,6,0))</f>
        <v/>
      </c>
      <c r="T236" s="39">
        <f>IF(D236="","",VLOOKUP(D236,'produto-estoque-total-7'!A:AB,5,0))</f>
        <v/>
      </c>
      <c r="U236" s="40">
        <f>IF(D236="","",VLOOKUP(D236,'produto-estoque-total-7'!A:AB,11,0))</f>
        <v/>
      </c>
      <c r="V236" s="41">
        <f>IF(D236="","",IFERROR(VLOOKUP(D236,'produto-entrada-7'!A:M,10,0),0))</f>
        <v/>
      </c>
      <c r="W236" s="42" t="n"/>
      <c r="X236" s="39">
        <f>IF(D236="","",VLOOKUP(D236,'produto-estoque-total-7'!A:AB,8,0))</f>
        <v/>
      </c>
      <c r="Y236" s="39">
        <f>IF(D236="","",VLOOKUP(D236,'produto-estoque-total-7'!A:AB,9,0))</f>
        <v/>
      </c>
      <c r="Z236" s="39">
        <f>IF(D236="","",VLOOKUP(D236,'produto-estoque-total-7'!A:AB,10,0))</f>
        <v/>
      </c>
      <c r="AA236" s="39">
        <f>IFERROR(IF(D236="","",VLOOKUP(D236,'produto-venda-7'!B:N,4,0)),0)</f>
        <v/>
      </c>
      <c r="AB236" s="39">
        <f>IFERROR(IF(D236="","",VLOOKUP(D236,'produto-venda-7'!B:N,5,0)),0)</f>
        <v/>
      </c>
      <c r="AC236" s="39">
        <f>IF(D236="","",IFERROR(AA236/90,0))</f>
        <v/>
      </c>
      <c r="AD236" s="36">
        <f>IF(D236="","",IFERROR(VLOOKUP(D236,'produto-entrada-7'!A:M,4,0),0))</f>
        <v/>
      </c>
      <c r="AE236" s="36">
        <f>IFERROR(IF(D236="","",VLOOKUP(D236,'produto-venda-7'!B:N,10,0)),0)</f>
        <v/>
      </c>
      <c r="AF236" s="36">
        <f>IF(D236="","",IFERROR(VLOOKUP(D236,'produto-entrada-7'!A:M,11,0),0))</f>
        <v/>
      </c>
      <c r="AG236" s="1">
        <f>IF(D236="","",IFERROR(VLOOKUP(D236,'produto-entrada-7'!A:M,12,0),0))</f>
        <v/>
      </c>
      <c r="AH236" s="1">
        <f>IF(D236="","",IFERROR(VLOOKUP(D236,'produto-entrada-7'!A:M,13,0),0))</f>
        <v/>
      </c>
      <c r="AI236" s="36">
        <f>IFERROR(IF(D236="","",VLOOKUP(D236,'produto-venda-7'!B:N,11,0)),0)</f>
        <v/>
      </c>
      <c r="AJ236" s="43">
        <f>IF(D236="","",IFERROR(AI236*AB236,0))</f>
        <v/>
      </c>
      <c r="AK236" s="44">
        <f>IFERROR(IF(D236="","",VLOOKUP(F236,'ANALISE FORNECEDOR'!$A:$I,8,0)),"")</f>
        <v/>
      </c>
      <c r="AL236" s="44">
        <f>IF(D236="","",AVERAGE(AM236,AK236))</f>
        <v/>
      </c>
      <c r="AM236" s="44">
        <f>IFERROR(IF(D236="","",VLOOKUP(F236,'ANALISE FORNECEDOR'!$A:$I,9,0)),"")</f>
        <v/>
      </c>
      <c r="AN236" s="45">
        <f>IF(D236="","",IF(Y236&gt;12,AI236*(U236+Y236),AI236*U236))</f>
        <v/>
      </c>
      <c r="AO236" s="45">
        <f>IF(D236="","",IF(Y236&gt;12,AI236*(U236+V236+Y236),AI236*(U236+V236)))</f>
        <v/>
      </c>
      <c r="AP236" s="46">
        <f>IF(D236="","",IF(Y236&gt;12,AG236*(U236+Y236),AG236*U236))</f>
        <v/>
      </c>
      <c r="AQ236" s="46">
        <f>IF(D236="","",IF(Y236&gt;12,AG236*(U236+V236+Y236),AG236*(U236+V236)))</f>
        <v/>
      </c>
      <c r="AR236" s="46">
        <f>IF(D236="","",IF(OR(R236="A",R236="AA",R236="AAA"),AP236,0))</f>
        <v/>
      </c>
      <c r="AS236" s="46">
        <f>IF(D236="","",IF(R236="B",AP236,0))</f>
        <v/>
      </c>
      <c r="AT236" s="46">
        <f>IF(D236="","",IF(R236="C",AP236,0))</f>
        <v/>
      </c>
      <c r="AU236" s="47">
        <f>IF(D236="","",IFERROR(AN236/AJ236,0))</f>
        <v/>
      </c>
      <c r="AV236" s="47">
        <f>IF(D236="","",IFERROR(((AO236)/AJ236),0))</f>
        <v/>
      </c>
      <c r="AW236" s="48">
        <f>IF(D236="","",IF(OR(S236="S",NOT(AND(ISNUMBER(AC236),ISNUMBER(AL236),AC236*AL236&gt;=0))),0,AC236*AL236))</f>
        <v/>
      </c>
      <c r="AX236" s="49">
        <f>IFERROR(IF(D236="","",AW236*AG236),0)</f>
        <v/>
      </c>
      <c r="AY236" s="48">
        <f>IF(D236="","",IF(OR(S236="S",NOT(AND(ISNUMBER(AC236),ISNUMBER(AK236),AC236*AK236&gt;=0))),0,AC236*AK236))</f>
        <v/>
      </c>
      <c r="AZ236" s="48">
        <f>IFERROR(IF(D236="","",IF(AY236=0,0,IF(((AY236)-(U236+Y236))&lt;0,0,(AY236)-U236))),0)</f>
        <v/>
      </c>
      <c r="BA236" s="49">
        <f>IF(D236="","",AZ236*AG236)</f>
        <v/>
      </c>
      <c r="BB236" s="49">
        <f>IF(D236="","",IF(OR(R236="A",R236="AA",R236="AAA"),BA236,0))</f>
        <v/>
      </c>
      <c r="BC236" s="49">
        <f>IF(D236="","",IF(R236="B",BA236,0))</f>
        <v/>
      </c>
      <c r="BD236" s="49">
        <f>IF(D236="","",IF(R236="B",BA236,0))</f>
        <v/>
      </c>
      <c r="BE236" s="49">
        <f>IF(D236="","",IF(S236="S",
1,
IF(AC236=0,
1,
IF(
IFERROR(((U236+Y236)*AG236)/((AC236*AK236)*AG236),0)&lt;0,
0,
IF(
IFERROR(((U236+Y236)*AG236)/((AC236*AK236)*AG236),0)&gt;1,
1,
IFERROR(((U236+Y236)*AG236)/((AC236*AK236)*AG236),0)
)
)
)
))</f>
        <v/>
      </c>
      <c r="BF236" s="49">
        <f>IF(D236="","",IF(S236="S",
1,
IF(AC236=0,
1,
IF(
IFERROR(((U236+V236+Y236)*AG236)/((AC236*AK236)*AG236),0)&lt;0,
0,
IF(
IFERROR(((U236+V236+Y236)*AG236)/((AC236*AK236)*AG236),0)&gt;1,
1,
IFERROR(((U236+V236+Y236)*AG236)/((AC236*AK236)*AG236),0)
)
)
)
))</f>
        <v/>
      </c>
      <c r="BG236" s="50">
        <f>IF(D236="","",IF(S236="S",0,IF(AND(ISNUMBER(AC236),ISNUMBER(AM236)),IF(OR(AC236*AM236&lt;0,ISERR(AC236*AM236)),0,AC236*AM236),0)))</f>
        <v/>
      </c>
      <c r="BH236" s="50">
        <f>IF(D236="","",IF(BY236&gt;TODAY()-60,0,IF(Y236&gt;12,MAX(0,(U236+Y236)-BG236),MAX(0,U236-BG236))))</f>
        <v/>
      </c>
      <c r="BI236" s="51">
        <f>IF(D236="","",BH236*AG236)</f>
        <v/>
      </c>
      <c r="BJ236" s="51">
        <f>IF(D236="","",IF(OR(R236="A",R236="AA",R236="AAA"),BI236,0))</f>
        <v/>
      </c>
      <c r="BK236" s="51">
        <f>IF(D236="","",IF(R236="B",BI236,0))</f>
        <v/>
      </c>
      <c r="BL236" s="51">
        <f>IF(D236="","",IF(R236="C",BI236,0))</f>
        <v/>
      </c>
      <c r="BM236" s="51">
        <f>IF(D236="","",IFERROR(MAX(0,MIN(BI236/AP236,1)),0))</f>
        <v/>
      </c>
      <c r="BN236" s="52">
        <f>IF(D236="","",AB236*AG236)</f>
        <v/>
      </c>
      <c r="BO236" s="52">
        <f>IF(D236="","",(U236+V236+X236)*AG236)</f>
        <v/>
      </c>
      <c r="BP236" s="52">
        <f>IF(D236="","",(AB236*3)*AG236)</f>
        <v/>
      </c>
      <c r="BQ236" s="52">
        <f>IF(D236="","",IF(BO236-BP236&gt;0,0,BO236-BP236))</f>
        <v/>
      </c>
      <c r="BR236" s="52">
        <f>IF(D236="","",IF(BO236-BP236-BN236&gt;0,0,BO236-BP236-BN236))</f>
        <v/>
      </c>
      <c r="BS236" s="53">
        <f>IF(D236="","",IFERROR(AB236*AI236,0))</f>
        <v/>
      </c>
      <c r="BT236" s="53">
        <f>IF(D236="","",IFERROR(IF(X236&gt;12, AI236*(U236+V236+X236), AI236*(U236+V236)),0))</f>
        <v/>
      </c>
      <c r="BU236" s="53">
        <f>IF(D236="","",IFERROR(((AB236*3)*AI236),0))</f>
        <v/>
      </c>
      <c r="BV236" s="53">
        <f>IF(D236="","",IF(BT236-BU236&gt;0,0,BT236-BU236))</f>
        <v/>
      </c>
      <c r="BW236" s="53">
        <f>IF(D236="","",IF(BT236-BU236-BS236&gt;0,0,BT236-BU236-BS236))</f>
        <v/>
      </c>
      <c r="BX236" s="36">
        <f>IF(D236="","",IFERROR(VLOOKUP(D236,'produto-entrada-7'!A:M,3,0),"SEM PEDIDO"))</f>
        <v/>
      </c>
      <c r="BY236" s="36">
        <f>IF(D236="","",VLOOKUP(D236,'produto-estoque-total-7'!A:AB,25,0))</f>
        <v/>
      </c>
      <c r="BZ236" s="36">
        <f>IF(D236="","",IFERROR(VLOOKUP(D236,'produto-estoque-total-7'!A:AB,26,0)/100,0))</f>
        <v/>
      </c>
      <c r="CA236" s="36">
        <f>IF(D236="","",IFERROR(VLOOKUP(D236,'produto-estoque-total-7'!A:AB,27,0)/100,0))</f>
        <v/>
      </c>
      <c r="CB236" s="41">
        <f>IF(D236="","",V236*AF236)</f>
        <v/>
      </c>
      <c r="CC236" s="41">
        <f>IF(D236="","",V236*AI236)</f>
        <v/>
      </c>
      <c r="CD236" s="54">
        <f>IF(D236="","",VLOOKUP(D236,'produto-estoque-total-7'!A:AB,28,0))</f>
        <v/>
      </c>
    </row>
    <row r="237">
      <c r="A237" s="36">
        <f>IF(D237="","",VLOOKUP(D237,'produto-estoque-total-7'!A:AB,3,0))</f>
        <v/>
      </c>
      <c r="B237" s="1">
        <f>IF(D237="","",VLOOKUP(D237,'produto-estoque-total-7'!A:AB,12,0))</f>
        <v/>
      </c>
      <c r="C237" s="1">
        <f>IF(D237="","",VLOOKUP(D237,'produto-estoque-total-7'!A:AB,2,0))</f>
        <v/>
      </c>
      <c r="D237" s="37">
        <f>IFERROR(IF('produto-estoque-total-7'!A236="","",'produto-estoque-total-7'!A236),"")</f>
        <v/>
      </c>
      <c r="E237" s="1">
        <f>IF(D237="","",VLOOKUP(D237,'produto-estoque-total-7'!A:AB,4,0))</f>
        <v/>
      </c>
      <c r="F237" s="36">
        <f>IF(D237="","",VLOOKUP(D237,'produto-estoque-total-7'!A:AB,13,0))</f>
        <v/>
      </c>
      <c r="G237" s="1">
        <f>IF(F237="","",VLOOKUP(F237,'FORNECEDORES X COMPRADOR'!A:D,4,0))</f>
        <v/>
      </c>
      <c r="H237" s="1">
        <f>IF(F237="","",VLOOKUP(F237,'FORNECEDORES X COMPRADOR'!A:E,5,0))</f>
        <v/>
      </c>
      <c r="I237" s="36">
        <f>IF(D237="","",VLOOKUP(D237,'produto-estoque-total-7'!A:AB,15,0))</f>
        <v/>
      </c>
      <c r="J237" s="36">
        <f>IF(D237="","",VLOOKUP(D237,'produto-estoque-total-7'!A:AB,19,0))</f>
        <v/>
      </c>
      <c r="K237" s="1">
        <f>IF(D237="","",VLOOKUP(D237,'produto-estoque-total-7'!A:AB,20,0))</f>
        <v/>
      </c>
      <c r="L237" s="36">
        <f>IF(D237="","",VLOOKUP(D237,'produto-estoque-total-7'!A:AB,17,0))</f>
        <v/>
      </c>
      <c r="M237" s="1">
        <f>IF(D237="","",VLOOKUP(D237,'produto-estoque-total-7'!A:AB,18,0))</f>
        <v/>
      </c>
      <c r="N237" s="36">
        <f>IF(D237="","",VLOOKUP(D237,'produto-estoque-total-7'!A:AB,21,0))</f>
        <v/>
      </c>
      <c r="O237" s="1">
        <f>IF(D237="","",VLOOKUP(D237,'produto-estoque-total-7'!A:AB,22,0))</f>
        <v/>
      </c>
      <c r="P237" s="36">
        <f>IF(D237="","",VLOOKUP(D237,'produto-estoque-total-7'!A:AB,23,0))</f>
        <v/>
      </c>
      <c r="Q237" s="1">
        <f>IF(D237="","",VLOOKUP(D237,'produto-estoque-total-7'!A:AB,24,0))</f>
        <v/>
      </c>
      <c r="R237" s="38">
        <f>IFERROR(IF(D237="","",VLOOKUP(D237,'produto-venda-7'!B:N,13,0)),"C")</f>
        <v/>
      </c>
      <c r="S237" s="39">
        <f>IF(D237="","",VLOOKUP(D237,'produto-estoque-total-7'!A:AB,6,0))</f>
        <v/>
      </c>
      <c r="T237" s="39">
        <f>IF(D237="","",VLOOKUP(D237,'produto-estoque-total-7'!A:AB,5,0))</f>
        <v/>
      </c>
      <c r="U237" s="40">
        <f>IF(D237="","",VLOOKUP(D237,'produto-estoque-total-7'!A:AB,11,0))</f>
        <v/>
      </c>
      <c r="V237" s="41">
        <f>IF(D237="","",IFERROR(VLOOKUP(D237,'produto-entrada-7'!A:M,10,0),0))</f>
        <v/>
      </c>
      <c r="W237" s="42" t="n"/>
      <c r="X237" s="39">
        <f>IF(D237="","",VLOOKUP(D237,'produto-estoque-total-7'!A:AB,8,0))</f>
        <v/>
      </c>
      <c r="Y237" s="39">
        <f>IF(D237="","",VLOOKUP(D237,'produto-estoque-total-7'!A:AB,9,0))</f>
        <v/>
      </c>
      <c r="Z237" s="39">
        <f>IF(D237="","",VLOOKUP(D237,'produto-estoque-total-7'!A:AB,10,0))</f>
        <v/>
      </c>
      <c r="AA237" s="39">
        <f>IFERROR(IF(D237="","",VLOOKUP(D237,'produto-venda-7'!B:N,4,0)),0)</f>
        <v/>
      </c>
      <c r="AB237" s="39">
        <f>IFERROR(IF(D237="","",VLOOKUP(D237,'produto-venda-7'!B:N,5,0)),0)</f>
        <v/>
      </c>
      <c r="AC237" s="39">
        <f>IF(D237="","",IFERROR(AA237/90,0))</f>
        <v/>
      </c>
      <c r="AD237" s="36">
        <f>IF(D237="","",IFERROR(VLOOKUP(D237,'produto-entrada-7'!A:M,4,0),0))</f>
        <v/>
      </c>
      <c r="AE237" s="36">
        <f>IFERROR(IF(D237="","",VLOOKUP(D237,'produto-venda-7'!B:N,10,0)),0)</f>
        <v/>
      </c>
      <c r="AF237" s="36">
        <f>IF(D237="","",IFERROR(VLOOKUP(D237,'produto-entrada-7'!A:M,11,0),0))</f>
        <v/>
      </c>
      <c r="AG237" s="1">
        <f>IF(D237="","",IFERROR(VLOOKUP(D237,'produto-entrada-7'!A:M,12,0),0))</f>
        <v/>
      </c>
      <c r="AH237" s="1">
        <f>IF(D237="","",IFERROR(VLOOKUP(D237,'produto-entrada-7'!A:M,13,0),0))</f>
        <v/>
      </c>
      <c r="AI237" s="36">
        <f>IFERROR(IF(D237="","",VLOOKUP(D237,'produto-venda-7'!B:N,11,0)),0)</f>
        <v/>
      </c>
      <c r="AJ237" s="43">
        <f>IF(D237="","",IFERROR(AI237*AB237,0))</f>
        <v/>
      </c>
      <c r="AK237" s="44">
        <f>IFERROR(IF(D237="","",VLOOKUP(F237,'ANALISE FORNECEDOR'!$A:$I,8,0)),"")</f>
        <v/>
      </c>
      <c r="AL237" s="44">
        <f>IF(D237="","",AVERAGE(AM237,AK237))</f>
        <v/>
      </c>
      <c r="AM237" s="44">
        <f>IFERROR(IF(D237="","",VLOOKUP(F237,'ANALISE FORNECEDOR'!$A:$I,9,0)),"")</f>
        <v/>
      </c>
      <c r="AN237" s="45">
        <f>IF(D237="","",IF(Y237&gt;12,AI237*(U237+Y237),AI237*U237))</f>
        <v/>
      </c>
      <c r="AO237" s="45">
        <f>IF(D237="","",IF(Y237&gt;12,AI237*(U237+V237+Y237),AI237*(U237+V237)))</f>
        <v/>
      </c>
      <c r="AP237" s="46">
        <f>IF(D237="","",IF(Y237&gt;12,AG237*(U237+Y237),AG237*U237))</f>
        <v/>
      </c>
      <c r="AQ237" s="46">
        <f>IF(D237="","",IF(Y237&gt;12,AG237*(U237+V237+Y237),AG237*(U237+V237)))</f>
        <v/>
      </c>
      <c r="AR237" s="46">
        <f>IF(D237="","",IF(OR(R237="A",R237="AA",R237="AAA"),AP237,0))</f>
        <v/>
      </c>
      <c r="AS237" s="46">
        <f>IF(D237="","",IF(R237="B",AP237,0))</f>
        <v/>
      </c>
      <c r="AT237" s="46">
        <f>IF(D237="","",IF(R237="C",AP237,0))</f>
        <v/>
      </c>
      <c r="AU237" s="47">
        <f>IF(D237="","",IFERROR(AN237/AJ237,0))</f>
        <v/>
      </c>
      <c r="AV237" s="47">
        <f>IF(D237="","",IFERROR(((AO237)/AJ237),0))</f>
        <v/>
      </c>
      <c r="AW237" s="48">
        <f>IF(D237="","",IF(OR(S237="S",NOT(AND(ISNUMBER(AC237),ISNUMBER(AL237),AC237*AL237&gt;=0))),0,AC237*AL237))</f>
        <v/>
      </c>
      <c r="AX237" s="49">
        <f>IFERROR(IF(D237="","",AW237*AG237),0)</f>
        <v/>
      </c>
      <c r="AY237" s="48">
        <f>IF(D237="","",IF(OR(S237="S",NOT(AND(ISNUMBER(AC237),ISNUMBER(AK237),AC237*AK237&gt;=0))),0,AC237*AK237))</f>
        <v/>
      </c>
      <c r="AZ237" s="48">
        <f>IFERROR(IF(D237="","",IF(AY237=0,0,IF(((AY237)-(U237+Y237))&lt;0,0,(AY237)-U237))),0)</f>
        <v/>
      </c>
      <c r="BA237" s="49">
        <f>IF(D237="","",AZ237*AG237)</f>
        <v/>
      </c>
      <c r="BB237" s="49">
        <f>IF(D237="","",IF(OR(R237="A",R237="AA",R237="AAA"),BA237,0))</f>
        <v/>
      </c>
      <c r="BC237" s="49">
        <f>IF(D237="","",IF(R237="B",BA237,0))</f>
        <v/>
      </c>
      <c r="BD237" s="49">
        <f>IF(D237="","",IF(R237="B",BA237,0))</f>
        <v/>
      </c>
      <c r="BE237" s="49">
        <f>IF(D237="","",IF(S237="S",
1,
IF(AC237=0,
1,
IF(
IFERROR(((U237+Y237)*AG237)/((AC237*AK237)*AG237),0)&lt;0,
0,
IF(
IFERROR(((U237+Y237)*AG237)/((AC237*AK237)*AG237),0)&gt;1,
1,
IFERROR(((U237+Y237)*AG237)/((AC237*AK237)*AG237),0)
)
)
)
))</f>
        <v/>
      </c>
      <c r="BF237" s="49">
        <f>IF(D237="","",IF(S237="S",
1,
IF(AC237=0,
1,
IF(
IFERROR(((U237+V237+Y237)*AG237)/((AC237*AK237)*AG237),0)&lt;0,
0,
IF(
IFERROR(((U237+V237+Y237)*AG237)/((AC237*AK237)*AG237),0)&gt;1,
1,
IFERROR(((U237+V237+Y237)*AG237)/((AC237*AK237)*AG237),0)
)
)
)
))</f>
        <v/>
      </c>
      <c r="BG237" s="50">
        <f>IF(D237="","",IF(S237="S",0,IF(AND(ISNUMBER(AC237),ISNUMBER(AM237)),IF(OR(AC237*AM237&lt;0,ISERR(AC237*AM237)),0,AC237*AM237),0)))</f>
        <v/>
      </c>
      <c r="BH237" s="50">
        <f>IF(D237="","",IF(BY237&gt;TODAY()-60,0,IF(Y237&gt;12,MAX(0,(U237+Y237)-BG237),MAX(0,U237-BG237))))</f>
        <v/>
      </c>
      <c r="BI237" s="51">
        <f>IF(D237="","",BH237*AG237)</f>
        <v/>
      </c>
      <c r="BJ237" s="51">
        <f>IF(D237="","",IF(OR(R237="A",R237="AA",R237="AAA"),BI237,0))</f>
        <v/>
      </c>
      <c r="BK237" s="51">
        <f>IF(D237="","",IF(R237="B",BI237,0))</f>
        <v/>
      </c>
      <c r="BL237" s="51">
        <f>IF(D237="","",IF(R237="C",BI237,0))</f>
        <v/>
      </c>
      <c r="BM237" s="51">
        <f>IF(D237="","",IFERROR(MAX(0,MIN(BI237/AP237,1)),0))</f>
        <v/>
      </c>
      <c r="BN237" s="52">
        <f>IF(D237="","",AB237*AG237)</f>
        <v/>
      </c>
      <c r="BO237" s="52">
        <f>IF(D237="","",(U237+V237+X237)*AG237)</f>
        <v/>
      </c>
      <c r="BP237" s="52">
        <f>IF(D237="","",(AB237*3)*AG237)</f>
        <v/>
      </c>
      <c r="BQ237" s="52">
        <f>IF(D237="","",IF(BO237-BP237&gt;0,0,BO237-BP237))</f>
        <v/>
      </c>
      <c r="BR237" s="52">
        <f>IF(D237="","",IF(BO237-BP237-BN237&gt;0,0,BO237-BP237-BN237))</f>
        <v/>
      </c>
      <c r="BS237" s="53">
        <f>IF(D237="","",IFERROR(AB237*AI237,0))</f>
        <v/>
      </c>
      <c r="BT237" s="53">
        <f>IF(D237="","",IFERROR(IF(X237&gt;12, AI237*(U237+V237+X237), AI237*(U237+V237)),0))</f>
        <v/>
      </c>
      <c r="BU237" s="53">
        <f>IF(D237="","",IFERROR(((AB237*3)*AI237),0))</f>
        <v/>
      </c>
      <c r="BV237" s="53">
        <f>IF(D237="","",IF(BT237-BU237&gt;0,0,BT237-BU237))</f>
        <v/>
      </c>
      <c r="BW237" s="53">
        <f>IF(D237="","",IF(BT237-BU237-BS237&gt;0,0,BT237-BU237-BS237))</f>
        <v/>
      </c>
      <c r="BX237" s="36">
        <f>IF(D237="","",IFERROR(VLOOKUP(D237,'produto-entrada-7'!A:M,3,0),"SEM PEDIDO"))</f>
        <v/>
      </c>
      <c r="BY237" s="36">
        <f>IF(D237="","",VLOOKUP(D237,'produto-estoque-total-7'!A:AB,25,0))</f>
        <v/>
      </c>
      <c r="BZ237" s="36">
        <f>IF(D237="","",IFERROR(VLOOKUP(D237,'produto-estoque-total-7'!A:AB,26,0)/100,0))</f>
        <v/>
      </c>
      <c r="CA237" s="36">
        <f>IF(D237="","",IFERROR(VLOOKUP(D237,'produto-estoque-total-7'!A:AB,27,0)/100,0))</f>
        <v/>
      </c>
      <c r="CB237" s="41">
        <f>IF(D237="","",V237*AF237)</f>
        <v/>
      </c>
      <c r="CC237" s="41">
        <f>IF(D237="","",V237*AI237)</f>
        <v/>
      </c>
      <c r="CD237" s="54">
        <f>IF(D237="","",VLOOKUP(D237,'produto-estoque-total-7'!A:AB,28,0))</f>
        <v/>
      </c>
    </row>
    <row r="238">
      <c r="A238" s="36">
        <f>IF(D238="","",VLOOKUP(D238,'produto-estoque-total-7'!A:AB,3,0))</f>
        <v/>
      </c>
      <c r="B238" s="1">
        <f>IF(D238="","",VLOOKUP(D238,'produto-estoque-total-7'!A:AB,12,0))</f>
        <v/>
      </c>
      <c r="C238" s="1">
        <f>IF(D238="","",VLOOKUP(D238,'produto-estoque-total-7'!A:AB,2,0))</f>
        <v/>
      </c>
      <c r="D238" s="37">
        <f>IFERROR(IF('produto-estoque-total-7'!A237="","",'produto-estoque-total-7'!A237),"")</f>
        <v/>
      </c>
      <c r="E238" s="1">
        <f>IF(D238="","",VLOOKUP(D238,'produto-estoque-total-7'!A:AB,4,0))</f>
        <v/>
      </c>
      <c r="F238" s="36">
        <f>IF(D238="","",VLOOKUP(D238,'produto-estoque-total-7'!A:AB,13,0))</f>
        <v/>
      </c>
      <c r="G238" s="1">
        <f>IF(F238="","",VLOOKUP(F238,'FORNECEDORES X COMPRADOR'!A:D,4,0))</f>
        <v/>
      </c>
      <c r="H238" s="1">
        <f>IF(F238="","",VLOOKUP(F238,'FORNECEDORES X COMPRADOR'!A:E,5,0))</f>
        <v/>
      </c>
      <c r="I238" s="36">
        <f>IF(D238="","",VLOOKUP(D238,'produto-estoque-total-7'!A:AB,15,0))</f>
        <v/>
      </c>
      <c r="J238" s="36">
        <f>IF(D238="","",VLOOKUP(D238,'produto-estoque-total-7'!A:AB,19,0))</f>
        <v/>
      </c>
      <c r="K238" s="1">
        <f>IF(D238="","",VLOOKUP(D238,'produto-estoque-total-7'!A:AB,20,0))</f>
        <v/>
      </c>
      <c r="L238" s="36">
        <f>IF(D238="","",VLOOKUP(D238,'produto-estoque-total-7'!A:AB,17,0))</f>
        <v/>
      </c>
      <c r="M238" s="1">
        <f>IF(D238="","",VLOOKUP(D238,'produto-estoque-total-7'!A:AB,18,0))</f>
        <v/>
      </c>
      <c r="N238" s="36">
        <f>IF(D238="","",VLOOKUP(D238,'produto-estoque-total-7'!A:AB,21,0))</f>
        <v/>
      </c>
      <c r="O238" s="1">
        <f>IF(D238="","",VLOOKUP(D238,'produto-estoque-total-7'!A:AB,22,0))</f>
        <v/>
      </c>
      <c r="P238" s="36">
        <f>IF(D238="","",VLOOKUP(D238,'produto-estoque-total-7'!A:AB,23,0))</f>
        <v/>
      </c>
      <c r="Q238" s="1">
        <f>IF(D238="","",VLOOKUP(D238,'produto-estoque-total-7'!A:AB,24,0))</f>
        <v/>
      </c>
      <c r="R238" s="38">
        <f>IFERROR(IF(D238="","",VLOOKUP(D238,'produto-venda-7'!B:N,13,0)),"C")</f>
        <v/>
      </c>
      <c r="S238" s="39">
        <f>IF(D238="","",VLOOKUP(D238,'produto-estoque-total-7'!A:AB,6,0))</f>
        <v/>
      </c>
      <c r="T238" s="39">
        <f>IF(D238="","",VLOOKUP(D238,'produto-estoque-total-7'!A:AB,5,0))</f>
        <v/>
      </c>
      <c r="U238" s="40">
        <f>IF(D238="","",VLOOKUP(D238,'produto-estoque-total-7'!A:AB,11,0))</f>
        <v/>
      </c>
      <c r="V238" s="41">
        <f>IF(D238="","",IFERROR(VLOOKUP(D238,'produto-entrada-7'!A:M,10,0),0))</f>
        <v/>
      </c>
      <c r="W238" s="42" t="n"/>
      <c r="X238" s="39">
        <f>IF(D238="","",VLOOKUP(D238,'produto-estoque-total-7'!A:AB,8,0))</f>
        <v/>
      </c>
      <c r="Y238" s="39">
        <f>IF(D238="","",VLOOKUP(D238,'produto-estoque-total-7'!A:AB,9,0))</f>
        <v/>
      </c>
      <c r="Z238" s="39">
        <f>IF(D238="","",VLOOKUP(D238,'produto-estoque-total-7'!A:AB,10,0))</f>
        <v/>
      </c>
      <c r="AA238" s="39">
        <f>IFERROR(IF(D238="","",VLOOKUP(D238,'produto-venda-7'!B:N,4,0)),0)</f>
        <v/>
      </c>
      <c r="AB238" s="39">
        <f>IFERROR(IF(D238="","",VLOOKUP(D238,'produto-venda-7'!B:N,5,0)),0)</f>
        <v/>
      </c>
      <c r="AC238" s="39">
        <f>IF(D238="","",IFERROR(AA238/90,0))</f>
        <v/>
      </c>
      <c r="AD238" s="36">
        <f>IF(D238="","",IFERROR(VLOOKUP(D238,'produto-entrada-7'!A:M,4,0),0))</f>
        <v/>
      </c>
      <c r="AE238" s="36">
        <f>IFERROR(IF(D238="","",VLOOKUP(D238,'produto-venda-7'!B:N,10,0)),0)</f>
        <v/>
      </c>
      <c r="AF238" s="36">
        <f>IF(D238="","",IFERROR(VLOOKUP(D238,'produto-entrada-7'!A:M,11,0),0))</f>
        <v/>
      </c>
      <c r="AG238" s="1">
        <f>IF(D238="","",IFERROR(VLOOKUP(D238,'produto-entrada-7'!A:M,12,0),0))</f>
        <v/>
      </c>
      <c r="AH238" s="1">
        <f>IF(D238="","",IFERROR(VLOOKUP(D238,'produto-entrada-7'!A:M,13,0),0))</f>
        <v/>
      </c>
      <c r="AI238" s="36">
        <f>IFERROR(IF(D238="","",VLOOKUP(D238,'produto-venda-7'!B:N,11,0)),0)</f>
        <v/>
      </c>
      <c r="AJ238" s="43">
        <f>IF(D238="","",IFERROR(AI238*AB238,0))</f>
        <v/>
      </c>
      <c r="AK238" s="44">
        <f>IFERROR(IF(D238="","",VLOOKUP(F238,'ANALISE FORNECEDOR'!$A:$I,8,0)),"")</f>
        <v/>
      </c>
      <c r="AL238" s="44">
        <f>IF(D238="","",AVERAGE(AM238,AK238))</f>
        <v/>
      </c>
      <c r="AM238" s="44">
        <f>IFERROR(IF(D238="","",VLOOKUP(F238,'ANALISE FORNECEDOR'!$A:$I,9,0)),"")</f>
        <v/>
      </c>
      <c r="AN238" s="45">
        <f>IF(D238="","",IF(Y238&gt;12,AI238*(U238+Y238),AI238*U238))</f>
        <v/>
      </c>
      <c r="AO238" s="45">
        <f>IF(D238="","",IF(Y238&gt;12,AI238*(U238+V238+Y238),AI238*(U238+V238)))</f>
        <v/>
      </c>
      <c r="AP238" s="46">
        <f>IF(D238="","",IF(Y238&gt;12,AG238*(U238+Y238),AG238*U238))</f>
        <v/>
      </c>
      <c r="AQ238" s="46">
        <f>IF(D238="","",IF(Y238&gt;12,AG238*(U238+V238+Y238),AG238*(U238+V238)))</f>
        <v/>
      </c>
      <c r="AR238" s="46">
        <f>IF(D238="","",IF(OR(R238="A",R238="AA",R238="AAA"),AP238,0))</f>
        <v/>
      </c>
      <c r="AS238" s="46">
        <f>IF(D238="","",IF(R238="B",AP238,0))</f>
        <v/>
      </c>
      <c r="AT238" s="46">
        <f>IF(D238="","",IF(R238="C",AP238,0))</f>
        <v/>
      </c>
      <c r="AU238" s="47">
        <f>IF(D238="","",IFERROR(AN238/AJ238,0))</f>
        <v/>
      </c>
      <c r="AV238" s="47">
        <f>IF(D238="","",IFERROR(((AO238)/AJ238),0))</f>
        <v/>
      </c>
      <c r="AW238" s="48">
        <f>IF(D238="","",IF(OR(S238="S",NOT(AND(ISNUMBER(AC238),ISNUMBER(AL238),AC238*AL238&gt;=0))),0,AC238*AL238))</f>
        <v/>
      </c>
      <c r="AX238" s="49">
        <f>IFERROR(IF(D238="","",AW238*AG238),0)</f>
        <v/>
      </c>
      <c r="AY238" s="48">
        <f>IF(D238="","",IF(OR(S238="S",NOT(AND(ISNUMBER(AC238),ISNUMBER(AK238),AC238*AK238&gt;=0))),0,AC238*AK238))</f>
        <v/>
      </c>
      <c r="AZ238" s="48">
        <f>IFERROR(IF(D238="","",IF(AY238=0,0,IF(((AY238)-(U238+Y238))&lt;0,0,(AY238)-U238))),0)</f>
        <v/>
      </c>
      <c r="BA238" s="49">
        <f>IF(D238="","",AZ238*AG238)</f>
        <v/>
      </c>
      <c r="BB238" s="49">
        <f>IF(D238="","",IF(OR(R238="A",R238="AA",R238="AAA"),BA238,0))</f>
        <v/>
      </c>
      <c r="BC238" s="49">
        <f>IF(D238="","",IF(R238="B",BA238,0))</f>
        <v/>
      </c>
      <c r="BD238" s="49">
        <f>IF(D238="","",IF(R238="B",BA238,0))</f>
        <v/>
      </c>
      <c r="BE238" s="49">
        <f>IF(D238="","",IF(S238="S",
1,
IF(AC238=0,
1,
IF(
IFERROR(((U238+Y238)*AG238)/((AC238*AK238)*AG238),0)&lt;0,
0,
IF(
IFERROR(((U238+Y238)*AG238)/((AC238*AK238)*AG238),0)&gt;1,
1,
IFERROR(((U238+Y238)*AG238)/((AC238*AK238)*AG238),0)
)
)
)
))</f>
        <v/>
      </c>
      <c r="BF238" s="49">
        <f>IF(D238="","",IF(S238="S",
1,
IF(AC238=0,
1,
IF(
IFERROR(((U238+V238+Y238)*AG238)/((AC238*AK238)*AG238),0)&lt;0,
0,
IF(
IFERROR(((U238+V238+Y238)*AG238)/((AC238*AK238)*AG238),0)&gt;1,
1,
IFERROR(((U238+V238+Y238)*AG238)/((AC238*AK238)*AG238),0)
)
)
)
))</f>
        <v/>
      </c>
      <c r="BG238" s="50">
        <f>IF(D238="","",IF(S238="S",0,IF(AND(ISNUMBER(AC238),ISNUMBER(AM238)),IF(OR(AC238*AM238&lt;0,ISERR(AC238*AM238)),0,AC238*AM238),0)))</f>
        <v/>
      </c>
      <c r="BH238" s="50">
        <f>IF(D238="","",IF(BY238&gt;TODAY()-60,0,IF(Y238&gt;12,MAX(0,(U238+Y238)-BG238),MAX(0,U238-BG238))))</f>
        <v/>
      </c>
      <c r="BI238" s="51">
        <f>IF(D238="","",BH238*AG238)</f>
        <v/>
      </c>
      <c r="BJ238" s="51">
        <f>IF(D238="","",IF(OR(R238="A",R238="AA",R238="AAA"),BI238,0))</f>
        <v/>
      </c>
      <c r="BK238" s="51">
        <f>IF(D238="","",IF(R238="B",BI238,0))</f>
        <v/>
      </c>
      <c r="BL238" s="51">
        <f>IF(D238="","",IF(R238="C",BI238,0))</f>
        <v/>
      </c>
      <c r="BM238" s="51">
        <f>IF(D238="","",IFERROR(MAX(0,MIN(BI238/AP238,1)),0))</f>
        <v/>
      </c>
      <c r="BN238" s="52">
        <f>IF(D238="","",AB238*AG238)</f>
        <v/>
      </c>
      <c r="BO238" s="52">
        <f>IF(D238="","",(U238+V238+X238)*AG238)</f>
        <v/>
      </c>
      <c r="BP238" s="52">
        <f>IF(D238="","",(AB238*3)*AG238)</f>
        <v/>
      </c>
      <c r="BQ238" s="52">
        <f>IF(D238="","",IF(BO238-BP238&gt;0,0,BO238-BP238))</f>
        <v/>
      </c>
      <c r="BR238" s="52">
        <f>IF(D238="","",IF(BO238-BP238-BN238&gt;0,0,BO238-BP238-BN238))</f>
        <v/>
      </c>
      <c r="BS238" s="53">
        <f>IF(D238="","",IFERROR(AB238*AI238,0))</f>
        <v/>
      </c>
      <c r="BT238" s="53">
        <f>IF(D238="","",IFERROR(IF(X238&gt;12, AI238*(U238+V238+X238), AI238*(U238+V238)),0))</f>
        <v/>
      </c>
      <c r="BU238" s="53">
        <f>IF(D238="","",IFERROR(((AB238*3)*AI238),0))</f>
        <v/>
      </c>
      <c r="BV238" s="53">
        <f>IF(D238="","",IF(BT238-BU238&gt;0,0,BT238-BU238))</f>
        <v/>
      </c>
      <c r="BW238" s="53">
        <f>IF(D238="","",IF(BT238-BU238-BS238&gt;0,0,BT238-BU238-BS238))</f>
        <v/>
      </c>
      <c r="BX238" s="36">
        <f>IF(D238="","",IFERROR(VLOOKUP(D238,'produto-entrada-7'!A:M,3,0),"SEM PEDIDO"))</f>
        <v/>
      </c>
      <c r="BY238" s="36">
        <f>IF(D238="","",VLOOKUP(D238,'produto-estoque-total-7'!A:AB,25,0))</f>
        <v/>
      </c>
      <c r="BZ238" s="36">
        <f>IF(D238="","",IFERROR(VLOOKUP(D238,'produto-estoque-total-7'!A:AB,26,0)/100,0))</f>
        <v/>
      </c>
      <c r="CA238" s="36">
        <f>IF(D238="","",IFERROR(VLOOKUP(D238,'produto-estoque-total-7'!A:AB,27,0)/100,0))</f>
        <v/>
      </c>
      <c r="CB238" s="41">
        <f>IF(D238="","",V238*AF238)</f>
        <v/>
      </c>
      <c r="CC238" s="41">
        <f>IF(D238="","",V238*AI238)</f>
        <v/>
      </c>
      <c r="CD238" s="54">
        <f>IF(D238="","",VLOOKUP(D238,'produto-estoque-total-7'!A:AB,28,0))</f>
        <v/>
      </c>
    </row>
    <row r="239">
      <c r="A239" s="36">
        <f>IF(D239="","",VLOOKUP(D239,'produto-estoque-total-7'!A:AB,3,0))</f>
        <v/>
      </c>
      <c r="B239" s="1">
        <f>IF(D239="","",VLOOKUP(D239,'produto-estoque-total-7'!A:AB,12,0))</f>
        <v/>
      </c>
      <c r="C239" s="1">
        <f>IF(D239="","",VLOOKUP(D239,'produto-estoque-total-7'!A:AB,2,0))</f>
        <v/>
      </c>
      <c r="D239" s="37">
        <f>IFERROR(IF('produto-estoque-total-7'!A238="","",'produto-estoque-total-7'!A238),"")</f>
        <v/>
      </c>
      <c r="E239" s="1">
        <f>IF(D239="","",VLOOKUP(D239,'produto-estoque-total-7'!A:AB,4,0))</f>
        <v/>
      </c>
      <c r="F239" s="36">
        <f>IF(D239="","",VLOOKUP(D239,'produto-estoque-total-7'!A:AB,13,0))</f>
        <v/>
      </c>
      <c r="G239" s="1">
        <f>IF(F239="","",VLOOKUP(F239,'FORNECEDORES X COMPRADOR'!A:D,4,0))</f>
        <v/>
      </c>
      <c r="H239" s="1">
        <f>IF(F239="","",VLOOKUP(F239,'FORNECEDORES X COMPRADOR'!A:E,5,0))</f>
        <v/>
      </c>
      <c r="I239" s="36">
        <f>IF(D239="","",VLOOKUP(D239,'produto-estoque-total-7'!A:AB,15,0))</f>
        <v/>
      </c>
      <c r="J239" s="36">
        <f>IF(D239="","",VLOOKUP(D239,'produto-estoque-total-7'!A:AB,19,0))</f>
        <v/>
      </c>
      <c r="K239" s="1">
        <f>IF(D239="","",VLOOKUP(D239,'produto-estoque-total-7'!A:AB,20,0))</f>
        <v/>
      </c>
      <c r="L239" s="36">
        <f>IF(D239="","",VLOOKUP(D239,'produto-estoque-total-7'!A:AB,17,0))</f>
        <v/>
      </c>
      <c r="M239" s="1">
        <f>IF(D239="","",VLOOKUP(D239,'produto-estoque-total-7'!A:AB,18,0))</f>
        <v/>
      </c>
      <c r="N239" s="36">
        <f>IF(D239="","",VLOOKUP(D239,'produto-estoque-total-7'!A:AB,21,0))</f>
        <v/>
      </c>
      <c r="O239" s="1">
        <f>IF(D239="","",VLOOKUP(D239,'produto-estoque-total-7'!A:AB,22,0))</f>
        <v/>
      </c>
      <c r="P239" s="36">
        <f>IF(D239="","",VLOOKUP(D239,'produto-estoque-total-7'!A:AB,23,0))</f>
        <v/>
      </c>
      <c r="Q239" s="1">
        <f>IF(D239="","",VLOOKUP(D239,'produto-estoque-total-7'!A:AB,24,0))</f>
        <v/>
      </c>
      <c r="R239" s="38">
        <f>IFERROR(IF(D239="","",VLOOKUP(D239,'produto-venda-7'!B:N,13,0)),"C")</f>
        <v/>
      </c>
      <c r="S239" s="39">
        <f>IF(D239="","",VLOOKUP(D239,'produto-estoque-total-7'!A:AB,6,0))</f>
        <v/>
      </c>
      <c r="T239" s="39">
        <f>IF(D239="","",VLOOKUP(D239,'produto-estoque-total-7'!A:AB,5,0))</f>
        <v/>
      </c>
      <c r="U239" s="40">
        <f>IF(D239="","",VLOOKUP(D239,'produto-estoque-total-7'!A:AB,11,0))</f>
        <v/>
      </c>
      <c r="V239" s="41">
        <f>IF(D239="","",IFERROR(VLOOKUP(D239,'produto-entrada-7'!A:M,10,0),0))</f>
        <v/>
      </c>
      <c r="W239" s="42" t="n"/>
      <c r="X239" s="39">
        <f>IF(D239="","",VLOOKUP(D239,'produto-estoque-total-7'!A:AB,8,0))</f>
        <v/>
      </c>
      <c r="Y239" s="39">
        <f>IF(D239="","",VLOOKUP(D239,'produto-estoque-total-7'!A:AB,9,0))</f>
        <v/>
      </c>
      <c r="Z239" s="39">
        <f>IF(D239="","",VLOOKUP(D239,'produto-estoque-total-7'!A:AB,10,0))</f>
        <v/>
      </c>
      <c r="AA239" s="39">
        <f>IFERROR(IF(D239="","",VLOOKUP(D239,'produto-venda-7'!B:N,4,0)),0)</f>
        <v/>
      </c>
      <c r="AB239" s="39">
        <f>IFERROR(IF(D239="","",VLOOKUP(D239,'produto-venda-7'!B:N,5,0)),0)</f>
        <v/>
      </c>
      <c r="AC239" s="39">
        <f>IF(D239="","",IFERROR(AA239/90,0))</f>
        <v/>
      </c>
      <c r="AD239" s="36">
        <f>IF(D239="","",IFERROR(VLOOKUP(D239,'produto-entrada-7'!A:M,4,0),0))</f>
        <v/>
      </c>
      <c r="AE239" s="36">
        <f>IFERROR(IF(D239="","",VLOOKUP(D239,'produto-venda-7'!B:N,10,0)),0)</f>
        <v/>
      </c>
      <c r="AF239" s="36">
        <f>IF(D239="","",IFERROR(VLOOKUP(D239,'produto-entrada-7'!A:M,11,0),0))</f>
        <v/>
      </c>
      <c r="AG239" s="1">
        <f>IF(D239="","",IFERROR(VLOOKUP(D239,'produto-entrada-7'!A:M,12,0),0))</f>
        <v/>
      </c>
      <c r="AH239" s="1">
        <f>IF(D239="","",IFERROR(VLOOKUP(D239,'produto-entrada-7'!A:M,13,0),0))</f>
        <v/>
      </c>
      <c r="AI239" s="36">
        <f>IFERROR(IF(D239="","",VLOOKUP(D239,'produto-venda-7'!B:N,11,0)),0)</f>
        <v/>
      </c>
      <c r="AJ239" s="43">
        <f>IF(D239="","",IFERROR(AI239*AB239,0))</f>
        <v/>
      </c>
      <c r="AK239" s="44">
        <f>IFERROR(IF(D239="","",VLOOKUP(F239,'ANALISE FORNECEDOR'!$A:$I,8,0)),"")</f>
        <v/>
      </c>
      <c r="AL239" s="44">
        <f>IF(D239="","",AVERAGE(AM239,AK239))</f>
        <v/>
      </c>
      <c r="AM239" s="44">
        <f>IFERROR(IF(D239="","",VLOOKUP(F239,'ANALISE FORNECEDOR'!$A:$I,9,0)),"")</f>
        <v/>
      </c>
      <c r="AN239" s="45">
        <f>IF(D239="","",IF(Y239&gt;12,AI239*(U239+Y239),AI239*U239))</f>
        <v/>
      </c>
      <c r="AO239" s="45">
        <f>IF(D239="","",IF(Y239&gt;12,AI239*(U239+V239+Y239),AI239*(U239+V239)))</f>
        <v/>
      </c>
      <c r="AP239" s="46">
        <f>IF(D239="","",IF(Y239&gt;12,AG239*(U239+Y239),AG239*U239))</f>
        <v/>
      </c>
      <c r="AQ239" s="46">
        <f>IF(D239="","",IF(Y239&gt;12,AG239*(U239+V239+Y239),AG239*(U239+V239)))</f>
        <v/>
      </c>
      <c r="AR239" s="46">
        <f>IF(D239="","",IF(OR(R239="A",R239="AA",R239="AAA"),AP239,0))</f>
        <v/>
      </c>
      <c r="AS239" s="46">
        <f>IF(D239="","",IF(R239="B",AP239,0))</f>
        <v/>
      </c>
      <c r="AT239" s="46">
        <f>IF(D239="","",IF(R239="C",AP239,0))</f>
        <v/>
      </c>
      <c r="AU239" s="47">
        <f>IF(D239="","",IFERROR(AN239/AJ239,0))</f>
        <v/>
      </c>
      <c r="AV239" s="47">
        <f>IF(D239="","",IFERROR(((AO239)/AJ239),0))</f>
        <v/>
      </c>
      <c r="AW239" s="48">
        <f>IF(D239="","",IF(OR(S239="S",NOT(AND(ISNUMBER(AC239),ISNUMBER(AL239),AC239*AL239&gt;=0))),0,AC239*AL239))</f>
        <v/>
      </c>
      <c r="AX239" s="49">
        <f>IFERROR(IF(D239="","",AW239*AG239),0)</f>
        <v/>
      </c>
      <c r="AY239" s="48">
        <f>IF(D239="","",IF(OR(S239="S",NOT(AND(ISNUMBER(AC239),ISNUMBER(AK239),AC239*AK239&gt;=0))),0,AC239*AK239))</f>
        <v/>
      </c>
      <c r="AZ239" s="48">
        <f>IFERROR(IF(D239="","",IF(AY239=0,0,IF(((AY239)-(U239+Y239))&lt;0,0,(AY239)-U239))),0)</f>
        <v/>
      </c>
      <c r="BA239" s="49">
        <f>IF(D239="","",AZ239*AG239)</f>
        <v/>
      </c>
      <c r="BB239" s="49">
        <f>IF(D239="","",IF(OR(R239="A",R239="AA",R239="AAA"),BA239,0))</f>
        <v/>
      </c>
      <c r="BC239" s="49">
        <f>IF(D239="","",IF(R239="B",BA239,0))</f>
        <v/>
      </c>
      <c r="BD239" s="49">
        <f>IF(D239="","",IF(R239="B",BA239,0))</f>
        <v/>
      </c>
      <c r="BE239" s="49">
        <f>IF(D239="","",IF(S239="S",
1,
IF(AC239=0,
1,
IF(
IFERROR(((U239+Y239)*AG239)/((AC239*AK239)*AG239),0)&lt;0,
0,
IF(
IFERROR(((U239+Y239)*AG239)/((AC239*AK239)*AG239),0)&gt;1,
1,
IFERROR(((U239+Y239)*AG239)/((AC239*AK239)*AG239),0)
)
)
)
))</f>
        <v/>
      </c>
      <c r="BF239" s="49">
        <f>IF(D239="","",IF(S239="S",
1,
IF(AC239=0,
1,
IF(
IFERROR(((U239+V239+Y239)*AG239)/((AC239*AK239)*AG239),0)&lt;0,
0,
IF(
IFERROR(((U239+V239+Y239)*AG239)/((AC239*AK239)*AG239),0)&gt;1,
1,
IFERROR(((U239+V239+Y239)*AG239)/((AC239*AK239)*AG239),0)
)
)
)
))</f>
        <v/>
      </c>
      <c r="BG239" s="50">
        <f>IF(D239="","",IF(S239="S",0,IF(AND(ISNUMBER(AC239),ISNUMBER(AM239)),IF(OR(AC239*AM239&lt;0,ISERR(AC239*AM239)),0,AC239*AM239),0)))</f>
        <v/>
      </c>
      <c r="BH239" s="50">
        <f>IF(D239="","",IF(BY239&gt;TODAY()-60,0,IF(Y239&gt;12,MAX(0,(U239+Y239)-BG239),MAX(0,U239-BG239))))</f>
        <v/>
      </c>
      <c r="BI239" s="51">
        <f>IF(D239="","",BH239*AG239)</f>
        <v/>
      </c>
      <c r="BJ239" s="51">
        <f>IF(D239="","",IF(OR(R239="A",R239="AA",R239="AAA"),BI239,0))</f>
        <v/>
      </c>
      <c r="BK239" s="51">
        <f>IF(D239="","",IF(R239="B",BI239,0))</f>
        <v/>
      </c>
      <c r="BL239" s="51">
        <f>IF(D239="","",IF(R239="C",BI239,0))</f>
        <v/>
      </c>
      <c r="BM239" s="51">
        <f>IF(D239="","",IFERROR(MAX(0,MIN(BI239/AP239,1)),0))</f>
        <v/>
      </c>
      <c r="BN239" s="52">
        <f>IF(D239="","",AB239*AG239)</f>
        <v/>
      </c>
      <c r="BO239" s="52">
        <f>IF(D239="","",(U239+V239+X239)*AG239)</f>
        <v/>
      </c>
      <c r="BP239" s="52">
        <f>IF(D239="","",(AB239*3)*AG239)</f>
        <v/>
      </c>
      <c r="BQ239" s="52">
        <f>IF(D239="","",IF(BO239-BP239&gt;0,0,BO239-BP239))</f>
        <v/>
      </c>
      <c r="BR239" s="52">
        <f>IF(D239="","",IF(BO239-BP239-BN239&gt;0,0,BO239-BP239-BN239))</f>
        <v/>
      </c>
      <c r="BS239" s="53">
        <f>IF(D239="","",IFERROR(AB239*AI239,0))</f>
        <v/>
      </c>
      <c r="BT239" s="53">
        <f>IF(D239="","",IFERROR(IF(X239&gt;12, AI239*(U239+V239+X239), AI239*(U239+V239)),0))</f>
        <v/>
      </c>
      <c r="BU239" s="53">
        <f>IF(D239="","",IFERROR(((AB239*3)*AI239),0))</f>
        <v/>
      </c>
      <c r="BV239" s="53">
        <f>IF(D239="","",IF(BT239-BU239&gt;0,0,BT239-BU239))</f>
        <v/>
      </c>
      <c r="BW239" s="53">
        <f>IF(D239="","",IF(BT239-BU239-BS239&gt;0,0,BT239-BU239-BS239))</f>
        <v/>
      </c>
      <c r="BX239" s="36">
        <f>IF(D239="","",IFERROR(VLOOKUP(D239,'produto-entrada-7'!A:M,3,0),"SEM PEDIDO"))</f>
        <v/>
      </c>
      <c r="BY239" s="36">
        <f>IF(D239="","",VLOOKUP(D239,'produto-estoque-total-7'!A:AB,25,0))</f>
        <v/>
      </c>
      <c r="BZ239" s="36">
        <f>IF(D239="","",IFERROR(VLOOKUP(D239,'produto-estoque-total-7'!A:AB,26,0)/100,0))</f>
        <v/>
      </c>
      <c r="CA239" s="36">
        <f>IF(D239="","",IFERROR(VLOOKUP(D239,'produto-estoque-total-7'!A:AB,27,0)/100,0))</f>
        <v/>
      </c>
      <c r="CB239" s="41">
        <f>IF(D239="","",V239*AF239)</f>
        <v/>
      </c>
      <c r="CC239" s="41">
        <f>IF(D239="","",V239*AI239)</f>
        <v/>
      </c>
      <c r="CD239" s="54">
        <f>IF(D239="","",VLOOKUP(D239,'produto-estoque-total-7'!A:AB,28,0))</f>
        <v/>
      </c>
    </row>
    <row r="240">
      <c r="A240" s="36">
        <f>IF(D240="","",VLOOKUP(D240,'produto-estoque-total-7'!A:AB,3,0))</f>
        <v/>
      </c>
      <c r="B240" s="1">
        <f>IF(D240="","",VLOOKUP(D240,'produto-estoque-total-7'!A:AB,12,0))</f>
        <v/>
      </c>
      <c r="C240" s="1">
        <f>IF(D240="","",VLOOKUP(D240,'produto-estoque-total-7'!A:AB,2,0))</f>
        <v/>
      </c>
      <c r="D240" s="37">
        <f>IFERROR(IF('produto-estoque-total-7'!A239="","",'produto-estoque-total-7'!A239),"")</f>
        <v/>
      </c>
      <c r="E240" s="1">
        <f>IF(D240="","",VLOOKUP(D240,'produto-estoque-total-7'!A:AB,4,0))</f>
        <v/>
      </c>
      <c r="F240" s="36">
        <f>IF(D240="","",VLOOKUP(D240,'produto-estoque-total-7'!A:AB,13,0))</f>
        <v/>
      </c>
      <c r="G240" s="1">
        <f>IF(F240="","",VLOOKUP(F240,'FORNECEDORES X COMPRADOR'!A:D,4,0))</f>
        <v/>
      </c>
      <c r="H240" s="1">
        <f>IF(F240="","",VLOOKUP(F240,'FORNECEDORES X COMPRADOR'!A:E,5,0))</f>
        <v/>
      </c>
      <c r="I240" s="36">
        <f>IF(D240="","",VLOOKUP(D240,'produto-estoque-total-7'!A:AB,15,0))</f>
        <v/>
      </c>
      <c r="J240" s="36">
        <f>IF(D240="","",VLOOKUP(D240,'produto-estoque-total-7'!A:AB,19,0))</f>
        <v/>
      </c>
      <c r="K240" s="1">
        <f>IF(D240="","",VLOOKUP(D240,'produto-estoque-total-7'!A:AB,20,0))</f>
        <v/>
      </c>
      <c r="L240" s="36">
        <f>IF(D240="","",VLOOKUP(D240,'produto-estoque-total-7'!A:AB,17,0))</f>
        <v/>
      </c>
      <c r="M240" s="1">
        <f>IF(D240="","",VLOOKUP(D240,'produto-estoque-total-7'!A:AB,18,0))</f>
        <v/>
      </c>
      <c r="N240" s="36">
        <f>IF(D240="","",VLOOKUP(D240,'produto-estoque-total-7'!A:AB,21,0))</f>
        <v/>
      </c>
      <c r="O240" s="1">
        <f>IF(D240="","",VLOOKUP(D240,'produto-estoque-total-7'!A:AB,22,0))</f>
        <v/>
      </c>
      <c r="P240" s="36">
        <f>IF(D240="","",VLOOKUP(D240,'produto-estoque-total-7'!A:AB,23,0))</f>
        <v/>
      </c>
      <c r="Q240" s="1">
        <f>IF(D240="","",VLOOKUP(D240,'produto-estoque-total-7'!A:AB,24,0))</f>
        <v/>
      </c>
      <c r="R240" s="38">
        <f>IFERROR(IF(D240="","",VLOOKUP(D240,'produto-venda-7'!B:N,13,0)),"C")</f>
        <v/>
      </c>
      <c r="S240" s="39">
        <f>IF(D240="","",VLOOKUP(D240,'produto-estoque-total-7'!A:AB,6,0))</f>
        <v/>
      </c>
      <c r="T240" s="39">
        <f>IF(D240="","",VLOOKUP(D240,'produto-estoque-total-7'!A:AB,5,0))</f>
        <v/>
      </c>
      <c r="U240" s="40">
        <f>IF(D240="","",VLOOKUP(D240,'produto-estoque-total-7'!A:AB,11,0))</f>
        <v/>
      </c>
      <c r="V240" s="41">
        <f>IF(D240="","",IFERROR(VLOOKUP(D240,'produto-entrada-7'!A:M,10,0),0))</f>
        <v/>
      </c>
      <c r="W240" s="42" t="n"/>
      <c r="X240" s="39">
        <f>IF(D240="","",VLOOKUP(D240,'produto-estoque-total-7'!A:AB,8,0))</f>
        <v/>
      </c>
      <c r="Y240" s="39">
        <f>IF(D240="","",VLOOKUP(D240,'produto-estoque-total-7'!A:AB,9,0))</f>
        <v/>
      </c>
      <c r="Z240" s="39">
        <f>IF(D240="","",VLOOKUP(D240,'produto-estoque-total-7'!A:AB,10,0))</f>
        <v/>
      </c>
      <c r="AA240" s="39">
        <f>IFERROR(IF(D240="","",VLOOKUP(D240,'produto-venda-7'!B:N,4,0)),0)</f>
        <v/>
      </c>
      <c r="AB240" s="39">
        <f>IFERROR(IF(D240="","",VLOOKUP(D240,'produto-venda-7'!B:N,5,0)),0)</f>
        <v/>
      </c>
      <c r="AC240" s="39">
        <f>IF(D240="","",IFERROR(AA240/90,0))</f>
        <v/>
      </c>
      <c r="AD240" s="36">
        <f>IF(D240="","",IFERROR(VLOOKUP(D240,'produto-entrada-7'!A:M,4,0),0))</f>
        <v/>
      </c>
      <c r="AE240" s="36">
        <f>IFERROR(IF(D240="","",VLOOKUP(D240,'produto-venda-7'!B:N,10,0)),0)</f>
        <v/>
      </c>
      <c r="AF240" s="36">
        <f>IF(D240="","",IFERROR(VLOOKUP(D240,'produto-entrada-7'!A:M,11,0),0))</f>
        <v/>
      </c>
      <c r="AG240" s="1">
        <f>IF(D240="","",IFERROR(VLOOKUP(D240,'produto-entrada-7'!A:M,12,0),0))</f>
        <v/>
      </c>
      <c r="AH240" s="1">
        <f>IF(D240="","",IFERROR(VLOOKUP(D240,'produto-entrada-7'!A:M,13,0),0))</f>
        <v/>
      </c>
      <c r="AI240" s="36">
        <f>IFERROR(IF(D240="","",VLOOKUP(D240,'produto-venda-7'!B:N,11,0)),0)</f>
        <v/>
      </c>
      <c r="AJ240" s="43">
        <f>IF(D240="","",IFERROR(AI240*AB240,0))</f>
        <v/>
      </c>
      <c r="AK240" s="44">
        <f>IFERROR(IF(D240="","",VLOOKUP(F240,'ANALISE FORNECEDOR'!$A:$I,8,0)),"")</f>
        <v/>
      </c>
      <c r="AL240" s="44">
        <f>IF(D240="","",AVERAGE(AM240,AK240))</f>
        <v/>
      </c>
      <c r="AM240" s="44">
        <f>IFERROR(IF(D240="","",VLOOKUP(F240,'ANALISE FORNECEDOR'!$A:$I,9,0)),"")</f>
        <v/>
      </c>
      <c r="AN240" s="45">
        <f>IF(D240="","",IF(Y240&gt;12,AI240*(U240+Y240),AI240*U240))</f>
        <v/>
      </c>
      <c r="AO240" s="45">
        <f>IF(D240="","",IF(Y240&gt;12,AI240*(U240+V240+Y240),AI240*(U240+V240)))</f>
        <v/>
      </c>
      <c r="AP240" s="46">
        <f>IF(D240="","",IF(Y240&gt;12,AG240*(U240+Y240),AG240*U240))</f>
        <v/>
      </c>
      <c r="AQ240" s="46">
        <f>IF(D240="","",IF(Y240&gt;12,AG240*(U240+V240+Y240),AG240*(U240+V240)))</f>
        <v/>
      </c>
      <c r="AR240" s="46">
        <f>IF(D240="","",IF(OR(R240="A",R240="AA",R240="AAA"),AP240,0))</f>
        <v/>
      </c>
      <c r="AS240" s="46">
        <f>IF(D240="","",IF(R240="B",AP240,0))</f>
        <v/>
      </c>
      <c r="AT240" s="46">
        <f>IF(D240="","",IF(R240="C",AP240,0))</f>
        <v/>
      </c>
      <c r="AU240" s="47">
        <f>IF(D240="","",IFERROR(AN240/AJ240,0))</f>
        <v/>
      </c>
      <c r="AV240" s="47">
        <f>IF(D240="","",IFERROR(((AO240)/AJ240),0))</f>
        <v/>
      </c>
      <c r="AW240" s="48">
        <f>IF(D240="","",IF(OR(S240="S",NOT(AND(ISNUMBER(AC240),ISNUMBER(AL240),AC240*AL240&gt;=0))),0,AC240*AL240))</f>
        <v/>
      </c>
      <c r="AX240" s="49">
        <f>IFERROR(IF(D240="","",AW240*AG240),0)</f>
        <v/>
      </c>
      <c r="AY240" s="48">
        <f>IF(D240="","",IF(OR(S240="S",NOT(AND(ISNUMBER(AC240),ISNUMBER(AK240),AC240*AK240&gt;=0))),0,AC240*AK240))</f>
        <v/>
      </c>
      <c r="AZ240" s="48">
        <f>IFERROR(IF(D240="","",IF(AY240=0,0,IF(((AY240)-(U240+Y240))&lt;0,0,(AY240)-U240))),0)</f>
        <v/>
      </c>
      <c r="BA240" s="49">
        <f>IF(D240="","",AZ240*AG240)</f>
        <v/>
      </c>
      <c r="BB240" s="49">
        <f>IF(D240="","",IF(OR(R240="A",R240="AA",R240="AAA"),BA240,0))</f>
        <v/>
      </c>
      <c r="BC240" s="49">
        <f>IF(D240="","",IF(R240="B",BA240,0))</f>
        <v/>
      </c>
      <c r="BD240" s="49">
        <f>IF(D240="","",IF(R240="B",BA240,0))</f>
        <v/>
      </c>
      <c r="BE240" s="49">
        <f>IF(D240="","",IF(S240="S",
1,
IF(AC240=0,
1,
IF(
IFERROR(((U240+Y240)*AG240)/((AC240*AK240)*AG240),0)&lt;0,
0,
IF(
IFERROR(((U240+Y240)*AG240)/((AC240*AK240)*AG240),0)&gt;1,
1,
IFERROR(((U240+Y240)*AG240)/((AC240*AK240)*AG240),0)
)
)
)
))</f>
        <v/>
      </c>
      <c r="BF240" s="49">
        <f>IF(D240="","",IF(S240="S",
1,
IF(AC240=0,
1,
IF(
IFERROR(((U240+V240+Y240)*AG240)/((AC240*AK240)*AG240),0)&lt;0,
0,
IF(
IFERROR(((U240+V240+Y240)*AG240)/((AC240*AK240)*AG240),0)&gt;1,
1,
IFERROR(((U240+V240+Y240)*AG240)/((AC240*AK240)*AG240),0)
)
)
)
))</f>
        <v/>
      </c>
      <c r="BG240" s="50">
        <f>IF(D240="","",IF(S240="S",0,IF(AND(ISNUMBER(AC240),ISNUMBER(AM240)),IF(OR(AC240*AM240&lt;0,ISERR(AC240*AM240)),0,AC240*AM240),0)))</f>
        <v/>
      </c>
      <c r="BH240" s="50">
        <f>IF(D240="","",IF(BY240&gt;TODAY()-60,0,IF(Y240&gt;12,MAX(0,(U240+Y240)-BG240),MAX(0,U240-BG240))))</f>
        <v/>
      </c>
      <c r="BI240" s="51">
        <f>IF(D240="","",BH240*AG240)</f>
        <v/>
      </c>
      <c r="BJ240" s="51">
        <f>IF(D240="","",IF(OR(R240="A",R240="AA",R240="AAA"),BI240,0))</f>
        <v/>
      </c>
      <c r="BK240" s="51">
        <f>IF(D240="","",IF(R240="B",BI240,0))</f>
        <v/>
      </c>
      <c r="BL240" s="51">
        <f>IF(D240="","",IF(R240="C",BI240,0))</f>
        <v/>
      </c>
      <c r="BM240" s="51">
        <f>IF(D240="","",IFERROR(MAX(0,MIN(BI240/AP240,1)),0))</f>
        <v/>
      </c>
      <c r="BN240" s="52">
        <f>IF(D240="","",AB240*AG240)</f>
        <v/>
      </c>
      <c r="BO240" s="52">
        <f>IF(D240="","",(U240+V240+X240)*AG240)</f>
        <v/>
      </c>
      <c r="BP240" s="52">
        <f>IF(D240="","",(AB240*3)*AG240)</f>
        <v/>
      </c>
      <c r="BQ240" s="52">
        <f>IF(D240="","",IF(BO240-BP240&gt;0,0,BO240-BP240))</f>
        <v/>
      </c>
      <c r="BR240" s="52">
        <f>IF(D240="","",IF(BO240-BP240-BN240&gt;0,0,BO240-BP240-BN240))</f>
        <v/>
      </c>
      <c r="BS240" s="53">
        <f>IF(D240="","",IFERROR(AB240*AI240,0))</f>
        <v/>
      </c>
      <c r="BT240" s="53">
        <f>IF(D240="","",IFERROR(IF(X240&gt;12, AI240*(U240+V240+X240), AI240*(U240+V240)),0))</f>
        <v/>
      </c>
      <c r="BU240" s="53">
        <f>IF(D240="","",IFERROR(((AB240*3)*AI240),0))</f>
        <v/>
      </c>
      <c r="BV240" s="53">
        <f>IF(D240="","",IF(BT240-BU240&gt;0,0,BT240-BU240))</f>
        <v/>
      </c>
      <c r="BW240" s="53">
        <f>IF(D240="","",IF(BT240-BU240-BS240&gt;0,0,BT240-BU240-BS240))</f>
        <v/>
      </c>
      <c r="BX240" s="36">
        <f>IF(D240="","",IFERROR(VLOOKUP(D240,'produto-entrada-7'!A:M,3,0),"SEM PEDIDO"))</f>
        <v/>
      </c>
      <c r="BY240" s="36">
        <f>IF(D240="","",VLOOKUP(D240,'produto-estoque-total-7'!A:AB,25,0))</f>
        <v/>
      </c>
      <c r="BZ240" s="36">
        <f>IF(D240="","",IFERROR(VLOOKUP(D240,'produto-estoque-total-7'!A:AB,26,0)/100,0))</f>
        <v/>
      </c>
      <c r="CA240" s="36">
        <f>IF(D240="","",IFERROR(VLOOKUP(D240,'produto-estoque-total-7'!A:AB,27,0)/100,0))</f>
        <v/>
      </c>
      <c r="CB240" s="41">
        <f>IF(D240="","",V240*AF240)</f>
        <v/>
      </c>
      <c r="CC240" s="41">
        <f>IF(D240="","",V240*AI240)</f>
        <v/>
      </c>
      <c r="CD240" s="54">
        <f>IF(D240="","",VLOOKUP(D240,'produto-estoque-total-7'!A:AB,28,0))</f>
        <v/>
      </c>
    </row>
    <row r="241">
      <c r="A241" s="36">
        <f>IF(D241="","",VLOOKUP(D241,'produto-estoque-total-7'!A:AB,3,0))</f>
        <v/>
      </c>
      <c r="B241" s="1">
        <f>IF(D241="","",VLOOKUP(D241,'produto-estoque-total-7'!A:AB,12,0))</f>
        <v/>
      </c>
      <c r="C241" s="1">
        <f>IF(D241="","",VLOOKUP(D241,'produto-estoque-total-7'!A:AB,2,0))</f>
        <v/>
      </c>
      <c r="D241" s="37">
        <f>IFERROR(IF('produto-estoque-total-7'!A240="","",'produto-estoque-total-7'!A240),"")</f>
        <v/>
      </c>
      <c r="E241" s="1">
        <f>IF(D241="","",VLOOKUP(D241,'produto-estoque-total-7'!A:AB,4,0))</f>
        <v/>
      </c>
      <c r="F241" s="36">
        <f>IF(D241="","",VLOOKUP(D241,'produto-estoque-total-7'!A:AB,13,0))</f>
        <v/>
      </c>
      <c r="G241" s="1">
        <f>IF(F241="","",VLOOKUP(F241,'FORNECEDORES X COMPRADOR'!A:D,4,0))</f>
        <v/>
      </c>
      <c r="H241" s="1">
        <f>IF(F241="","",VLOOKUP(F241,'FORNECEDORES X COMPRADOR'!A:E,5,0))</f>
        <v/>
      </c>
      <c r="I241" s="36">
        <f>IF(D241="","",VLOOKUP(D241,'produto-estoque-total-7'!A:AB,15,0))</f>
        <v/>
      </c>
      <c r="J241" s="36">
        <f>IF(D241="","",VLOOKUP(D241,'produto-estoque-total-7'!A:AB,19,0))</f>
        <v/>
      </c>
      <c r="K241" s="1">
        <f>IF(D241="","",VLOOKUP(D241,'produto-estoque-total-7'!A:AB,20,0))</f>
        <v/>
      </c>
      <c r="L241" s="36">
        <f>IF(D241="","",VLOOKUP(D241,'produto-estoque-total-7'!A:AB,17,0))</f>
        <v/>
      </c>
      <c r="M241" s="1">
        <f>IF(D241="","",VLOOKUP(D241,'produto-estoque-total-7'!A:AB,18,0))</f>
        <v/>
      </c>
      <c r="N241" s="36">
        <f>IF(D241="","",VLOOKUP(D241,'produto-estoque-total-7'!A:AB,21,0))</f>
        <v/>
      </c>
      <c r="O241" s="1">
        <f>IF(D241="","",VLOOKUP(D241,'produto-estoque-total-7'!A:AB,22,0))</f>
        <v/>
      </c>
      <c r="P241" s="36">
        <f>IF(D241="","",VLOOKUP(D241,'produto-estoque-total-7'!A:AB,23,0))</f>
        <v/>
      </c>
      <c r="Q241" s="1">
        <f>IF(D241="","",VLOOKUP(D241,'produto-estoque-total-7'!A:AB,24,0))</f>
        <v/>
      </c>
      <c r="R241" s="38">
        <f>IFERROR(IF(D241="","",VLOOKUP(D241,'produto-venda-7'!B:N,13,0)),"C")</f>
        <v/>
      </c>
      <c r="S241" s="39">
        <f>IF(D241="","",VLOOKUP(D241,'produto-estoque-total-7'!A:AB,6,0))</f>
        <v/>
      </c>
      <c r="T241" s="39">
        <f>IF(D241="","",VLOOKUP(D241,'produto-estoque-total-7'!A:AB,5,0))</f>
        <v/>
      </c>
      <c r="U241" s="40">
        <f>IF(D241="","",VLOOKUP(D241,'produto-estoque-total-7'!A:AB,11,0))</f>
        <v/>
      </c>
      <c r="V241" s="41">
        <f>IF(D241="","",IFERROR(VLOOKUP(D241,'produto-entrada-7'!A:M,10,0),0))</f>
        <v/>
      </c>
      <c r="W241" s="42" t="n"/>
      <c r="X241" s="39">
        <f>IF(D241="","",VLOOKUP(D241,'produto-estoque-total-7'!A:AB,8,0))</f>
        <v/>
      </c>
      <c r="Y241" s="39">
        <f>IF(D241="","",VLOOKUP(D241,'produto-estoque-total-7'!A:AB,9,0))</f>
        <v/>
      </c>
      <c r="Z241" s="39">
        <f>IF(D241="","",VLOOKUP(D241,'produto-estoque-total-7'!A:AB,10,0))</f>
        <v/>
      </c>
      <c r="AA241" s="39">
        <f>IFERROR(IF(D241="","",VLOOKUP(D241,'produto-venda-7'!B:N,4,0)),0)</f>
        <v/>
      </c>
      <c r="AB241" s="39">
        <f>IFERROR(IF(D241="","",VLOOKUP(D241,'produto-venda-7'!B:N,5,0)),0)</f>
        <v/>
      </c>
      <c r="AC241" s="39">
        <f>IF(D241="","",IFERROR(AA241/90,0))</f>
        <v/>
      </c>
      <c r="AD241" s="36">
        <f>IF(D241="","",IFERROR(VLOOKUP(D241,'produto-entrada-7'!A:M,4,0),0))</f>
        <v/>
      </c>
      <c r="AE241" s="36">
        <f>IFERROR(IF(D241="","",VLOOKUP(D241,'produto-venda-7'!B:N,10,0)),0)</f>
        <v/>
      </c>
      <c r="AF241" s="36">
        <f>IF(D241="","",IFERROR(VLOOKUP(D241,'produto-entrada-7'!A:M,11,0),0))</f>
        <v/>
      </c>
      <c r="AG241" s="1">
        <f>IF(D241="","",IFERROR(VLOOKUP(D241,'produto-entrada-7'!A:M,12,0),0))</f>
        <v/>
      </c>
      <c r="AH241" s="1">
        <f>IF(D241="","",IFERROR(VLOOKUP(D241,'produto-entrada-7'!A:M,13,0),0))</f>
        <v/>
      </c>
      <c r="AI241" s="36">
        <f>IFERROR(IF(D241="","",VLOOKUP(D241,'produto-venda-7'!B:N,11,0)),0)</f>
        <v/>
      </c>
      <c r="AJ241" s="43">
        <f>IF(D241="","",IFERROR(AI241*AB241,0))</f>
        <v/>
      </c>
      <c r="AK241" s="44">
        <f>IFERROR(IF(D241="","",VLOOKUP(F241,'ANALISE FORNECEDOR'!$A:$I,8,0)),"")</f>
        <v/>
      </c>
      <c r="AL241" s="44">
        <f>IF(D241="","",AVERAGE(AM241,AK241))</f>
        <v/>
      </c>
      <c r="AM241" s="44">
        <f>IFERROR(IF(D241="","",VLOOKUP(F241,'ANALISE FORNECEDOR'!$A:$I,9,0)),"")</f>
        <v/>
      </c>
      <c r="AN241" s="45">
        <f>IF(D241="","",IF(Y241&gt;12,AI241*(U241+Y241),AI241*U241))</f>
        <v/>
      </c>
      <c r="AO241" s="45">
        <f>IF(D241="","",IF(Y241&gt;12,AI241*(U241+V241+Y241),AI241*(U241+V241)))</f>
        <v/>
      </c>
      <c r="AP241" s="46">
        <f>IF(D241="","",IF(Y241&gt;12,AG241*(U241+Y241),AG241*U241))</f>
        <v/>
      </c>
      <c r="AQ241" s="46">
        <f>IF(D241="","",IF(Y241&gt;12,AG241*(U241+V241+Y241),AG241*(U241+V241)))</f>
        <v/>
      </c>
      <c r="AR241" s="46">
        <f>IF(D241="","",IF(OR(R241="A",R241="AA",R241="AAA"),AP241,0))</f>
        <v/>
      </c>
      <c r="AS241" s="46">
        <f>IF(D241="","",IF(R241="B",AP241,0))</f>
        <v/>
      </c>
      <c r="AT241" s="46">
        <f>IF(D241="","",IF(R241="C",AP241,0))</f>
        <v/>
      </c>
      <c r="AU241" s="47">
        <f>IF(D241="","",IFERROR(AN241/AJ241,0))</f>
        <v/>
      </c>
      <c r="AV241" s="47">
        <f>IF(D241="","",IFERROR(((AO241)/AJ241),0))</f>
        <v/>
      </c>
      <c r="AW241" s="48">
        <f>IF(D241="","",IF(OR(S241="S",NOT(AND(ISNUMBER(AC241),ISNUMBER(AL241),AC241*AL241&gt;=0))),0,AC241*AL241))</f>
        <v/>
      </c>
      <c r="AX241" s="49">
        <f>IFERROR(IF(D241="","",AW241*AG241),0)</f>
        <v/>
      </c>
      <c r="AY241" s="48">
        <f>IF(D241="","",IF(OR(S241="S",NOT(AND(ISNUMBER(AC241),ISNUMBER(AK241),AC241*AK241&gt;=0))),0,AC241*AK241))</f>
        <v/>
      </c>
      <c r="AZ241" s="48">
        <f>IFERROR(IF(D241="","",IF(AY241=0,0,IF(((AY241)-(U241+Y241))&lt;0,0,(AY241)-U241))),0)</f>
        <v/>
      </c>
      <c r="BA241" s="49">
        <f>IF(D241="","",AZ241*AG241)</f>
        <v/>
      </c>
      <c r="BB241" s="49">
        <f>IF(D241="","",IF(OR(R241="A",R241="AA",R241="AAA"),BA241,0))</f>
        <v/>
      </c>
      <c r="BC241" s="49">
        <f>IF(D241="","",IF(R241="B",BA241,0))</f>
        <v/>
      </c>
      <c r="BD241" s="49">
        <f>IF(D241="","",IF(R241="B",BA241,0))</f>
        <v/>
      </c>
      <c r="BE241" s="49">
        <f>IF(D241="","",IF(S241="S",
1,
IF(AC241=0,
1,
IF(
IFERROR(((U241+Y241)*AG241)/((AC241*AK241)*AG241),0)&lt;0,
0,
IF(
IFERROR(((U241+Y241)*AG241)/((AC241*AK241)*AG241),0)&gt;1,
1,
IFERROR(((U241+Y241)*AG241)/((AC241*AK241)*AG241),0)
)
)
)
))</f>
        <v/>
      </c>
      <c r="BF241" s="49">
        <f>IF(D241="","",IF(S241="S",
1,
IF(AC241=0,
1,
IF(
IFERROR(((U241+V241+Y241)*AG241)/((AC241*AK241)*AG241),0)&lt;0,
0,
IF(
IFERROR(((U241+V241+Y241)*AG241)/((AC241*AK241)*AG241),0)&gt;1,
1,
IFERROR(((U241+V241+Y241)*AG241)/((AC241*AK241)*AG241),0)
)
)
)
))</f>
        <v/>
      </c>
      <c r="BG241" s="50">
        <f>IF(D241="","",IF(S241="S",0,IF(AND(ISNUMBER(AC241),ISNUMBER(AM241)),IF(OR(AC241*AM241&lt;0,ISERR(AC241*AM241)),0,AC241*AM241),0)))</f>
        <v/>
      </c>
      <c r="BH241" s="50">
        <f>IF(D241="","",IF(BY241&gt;TODAY()-60,0,IF(Y241&gt;12,MAX(0,(U241+Y241)-BG241),MAX(0,U241-BG241))))</f>
        <v/>
      </c>
      <c r="BI241" s="51">
        <f>IF(D241="","",BH241*AG241)</f>
        <v/>
      </c>
      <c r="BJ241" s="51">
        <f>IF(D241="","",IF(OR(R241="A",R241="AA",R241="AAA"),BI241,0))</f>
        <v/>
      </c>
      <c r="BK241" s="51">
        <f>IF(D241="","",IF(R241="B",BI241,0))</f>
        <v/>
      </c>
      <c r="BL241" s="51">
        <f>IF(D241="","",IF(R241="C",BI241,0))</f>
        <v/>
      </c>
      <c r="BM241" s="51">
        <f>IF(D241="","",IFERROR(MAX(0,MIN(BI241/AP241,1)),0))</f>
        <v/>
      </c>
      <c r="BN241" s="52">
        <f>IF(D241="","",AB241*AG241)</f>
        <v/>
      </c>
      <c r="BO241" s="52">
        <f>IF(D241="","",(U241+V241+X241)*AG241)</f>
        <v/>
      </c>
      <c r="BP241" s="52">
        <f>IF(D241="","",(AB241*3)*AG241)</f>
        <v/>
      </c>
      <c r="BQ241" s="52">
        <f>IF(D241="","",IF(BO241-BP241&gt;0,0,BO241-BP241))</f>
        <v/>
      </c>
      <c r="BR241" s="52">
        <f>IF(D241="","",IF(BO241-BP241-BN241&gt;0,0,BO241-BP241-BN241))</f>
        <v/>
      </c>
      <c r="BS241" s="53">
        <f>IF(D241="","",IFERROR(AB241*AI241,0))</f>
        <v/>
      </c>
      <c r="BT241" s="53">
        <f>IF(D241="","",IFERROR(IF(X241&gt;12, AI241*(U241+V241+X241), AI241*(U241+V241)),0))</f>
        <v/>
      </c>
      <c r="BU241" s="53">
        <f>IF(D241="","",IFERROR(((AB241*3)*AI241),0))</f>
        <v/>
      </c>
      <c r="BV241" s="53">
        <f>IF(D241="","",IF(BT241-BU241&gt;0,0,BT241-BU241))</f>
        <v/>
      </c>
      <c r="BW241" s="53">
        <f>IF(D241="","",IF(BT241-BU241-BS241&gt;0,0,BT241-BU241-BS241))</f>
        <v/>
      </c>
      <c r="BX241" s="36">
        <f>IF(D241="","",IFERROR(VLOOKUP(D241,'produto-entrada-7'!A:M,3,0),"SEM PEDIDO"))</f>
        <v/>
      </c>
      <c r="BY241" s="36">
        <f>IF(D241="","",VLOOKUP(D241,'produto-estoque-total-7'!A:AB,25,0))</f>
        <v/>
      </c>
      <c r="BZ241" s="36">
        <f>IF(D241="","",IFERROR(VLOOKUP(D241,'produto-estoque-total-7'!A:AB,26,0)/100,0))</f>
        <v/>
      </c>
      <c r="CA241" s="36">
        <f>IF(D241="","",IFERROR(VLOOKUP(D241,'produto-estoque-total-7'!A:AB,27,0)/100,0))</f>
        <v/>
      </c>
      <c r="CB241" s="41">
        <f>IF(D241="","",V241*AF241)</f>
        <v/>
      </c>
      <c r="CC241" s="41">
        <f>IF(D241="","",V241*AI241)</f>
        <v/>
      </c>
      <c r="CD241" s="54">
        <f>IF(D241="","",VLOOKUP(D241,'produto-estoque-total-7'!A:AB,28,0))</f>
        <v/>
      </c>
    </row>
    <row r="242">
      <c r="A242" s="36">
        <f>IF(D242="","",VLOOKUP(D242,'produto-estoque-total-7'!A:AB,3,0))</f>
        <v/>
      </c>
      <c r="B242" s="1">
        <f>IF(D242="","",VLOOKUP(D242,'produto-estoque-total-7'!A:AB,12,0))</f>
        <v/>
      </c>
      <c r="C242" s="1">
        <f>IF(D242="","",VLOOKUP(D242,'produto-estoque-total-7'!A:AB,2,0))</f>
        <v/>
      </c>
      <c r="D242" s="37">
        <f>IFERROR(IF('produto-estoque-total-7'!A241="","",'produto-estoque-total-7'!A241),"")</f>
        <v/>
      </c>
      <c r="E242" s="1">
        <f>IF(D242="","",VLOOKUP(D242,'produto-estoque-total-7'!A:AB,4,0))</f>
        <v/>
      </c>
      <c r="F242" s="36">
        <f>IF(D242="","",VLOOKUP(D242,'produto-estoque-total-7'!A:AB,13,0))</f>
        <v/>
      </c>
      <c r="G242" s="1">
        <f>IF(F242="","",VLOOKUP(F242,'FORNECEDORES X COMPRADOR'!A:D,4,0))</f>
        <v/>
      </c>
      <c r="H242" s="1">
        <f>IF(F242="","",VLOOKUP(F242,'FORNECEDORES X COMPRADOR'!A:E,5,0))</f>
        <v/>
      </c>
      <c r="I242" s="36">
        <f>IF(D242="","",VLOOKUP(D242,'produto-estoque-total-7'!A:AB,15,0))</f>
        <v/>
      </c>
      <c r="J242" s="36">
        <f>IF(D242="","",VLOOKUP(D242,'produto-estoque-total-7'!A:AB,19,0))</f>
        <v/>
      </c>
      <c r="K242" s="1">
        <f>IF(D242="","",VLOOKUP(D242,'produto-estoque-total-7'!A:AB,20,0))</f>
        <v/>
      </c>
      <c r="L242" s="36">
        <f>IF(D242="","",VLOOKUP(D242,'produto-estoque-total-7'!A:AB,17,0))</f>
        <v/>
      </c>
      <c r="M242" s="1">
        <f>IF(D242="","",VLOOKUP(D242,'produto-estoque-total-7'!A:AB,18,0))</f>
        <v/>
      </c>
      <c r="N242" s="36">
        <f>IF(D242="","",VLOOKUP(D242,'produto-estoque-total-7'!A:AB,21,0))</f>
        <v/>
      </c>
      <c r="O242" s="1">
        <f>IF(D242="","",VLOOKUP(D242,'produto-estoque-total-7'!A:AB,22,0))</f>
        <v/>
      </c>
      <c r="P242" s="36">
        <f>IF(D242="","",VLOOKUP(D242,'produto-estoque-total-7'!A:AB,23,0))</f>
        <v/>
      </c>
      <c r="Q242" s="1">
        <f>IF(D242="","",VLOOKUP(D242,'produto-estoque-total-7'!A:AB,24,0))</f>
        <v/>
      </c>
      <c r="R242" s="38">
        <f>IFERROR(IF(D242="","",VLOOKUP(D242,'produto-venda-7'!B:N,13,0)),"C")</f>
        <v/>
      </c>
      <c r="S242" s="39">
        <f>IF(D242="","",VLOOKUP(D242,'produto-estoque-total-7'!A:AB,6,0))</f>
        <v/>
      </c>
      <c r="T242" s="39">
        <f>IF(D242="","",VLOOKUP(D242,'produto-estoque-total-7'!A:AB,5,0))</f>
        <v/>
      </c>
      <c r="U242" s="40">
        <f>IF(D242="","",VLOOKUP(D242,'produto-estoque-total-7'!A:AB,11,0))</f>
        <v/>
      </c>
      <c r="V242" s="41">
        <f>IF(D242="","",IFERROR(VLOOKUP(D242,'produto-entrada-7'!A:M,10,0),0))</f>
        <v/>
      </c>
      <c r="W242" s="42" t="n"/>
      <c r="X242" s="39">
        <f>IF(D242="","",VLOOKUP(D242,'produto-estoque-total-7'!A:AB,8,0))</f>
        <v/>
      </c>
      <c r="Y242" s="39">
        <f>IF(D242="","",VLOOKUP(D242,'produto-estoque-total-7'!A:AB,9,0))</f>
        <v/>
      </c>
      <c r="Z242" s="39">
        <f>IF(D242="","",VLOOKUP(D242,'produto-estoque-total-7'!A:AB,10,0))</f>
        <v/>
      </c>
      <c r="AA242" s="39">
        <f>IFERROR(IF(D242="","",VLOOKUP(D242,'produto-venda-7'!B:N,4,0)),0)</f>
        <v/>
      </c>
      <c r="AB242" s="39">
        <f>IFERROR(IF(D242="","",VLOOKUP(D242,'produto-venda-7'!B:N,5,0)),0)</f>
        <v/>
      </c>
      <c r="AC242" s="39">
        <f>IF(D242="","",IFERROR(AA242/90,0))</f>
        <v/>
      </c>
      <c r="AD242" s="36">
        <f>IF(D242="","",IFERROR(VLOOKUP(D242,'produto-entrada-7'!A:M,4,0),0))</f>
        <v/>
      </c>
      <c r="AE242" s="36">
        <f>IFERROR(IF(D242="","",VLOOKUP(D242,'produto-venda-7'!B:N,10,0)),0)</f>
        <v/>
      </c>
      <c r="AF242" s="36">
        <f>IF(D242="","",IFERROR(VLOOKUP(D242,'produto-entrada-7'!A:M,11,0),0))</f>
        <v/>
      </c>
      <c r="AG242" s="1">
        <f>IF(D242="","",IFERROR(VLOOKUP(D242,'produto-entrada-7'!A:M,12,0),0))</f>
        <v/>
      </c>
      <c r="AH242" s="1">
        <f>IF(D242="","",IFERROR(VLOOKUP(D242,'produto-entrada-7'!A:M,13,0),0))</f>
        <v/>
      </c>
      <c r="AI242" s="36">
        <f>IFERROR(IF(D242="","",VLOOKUP(D242,'produto-venda-7'!B:N,11,0)),0)</f>
        <v/>
      </c>
      <c r="AJ242" s="43">
        <f>IF(D242="","",IFERROR(AI242*AB242,0))</f>
        <v/>
      </c>
      <c r="AK242" s="44">
        <f>IFERROR(IF(D242="","",VLOOKUP(F242,'ANALISE FORNECEDOR'!$A:$I,8,0)),"")</f>
        <v/>
      </c>
      <c r="AL242" s="44">
        <f>IF(D242="","",AVERAGE(AM242,AK242))</f>
        <v/>
      </c>
      <c r="AM242" s="44">
        <f>IFERROR(IF(D242="","",VLOOKUP(F242,'ANALISE FORNECEDOR'!$A:$I,9,0)),"")</f>
        <v/>
      </c>
      <c r="AN242" s="45">
        <f>IF(D242="","",IF(Y242&gt;12,AI242*(U242+Y242),AI242*U242))</f>
        <v/>
      </c>
      <c r="AO242" s="45">
        <f>IF(D242="","",IF(Y242&gt;12,AI242*(U242+V242+Y242),AI242*(U242+V242)))</f>
        <v/>
      </c>
      <c r="AP242" s="46">
        <f>IF(D242="","",IF(Y242&gt;12,AG242*(U242+Y242),AG242*U242))</f>
        <v/>
      </c>
      <c r="AQ242" s="46">
        <f>IF(D242="","",IF(Y242&gt;12,AG242*(U242+V242+Y242),AG242*(U242+V242)))</f>
        <v/>
      </c>
      <c r="AR242" s="46">
        <f>IF(D242="","",IF(OR(R242="A",R242="AA",R242="AAA"),AP242,0))</f>
        <v/>
      </c>
      <c r="AS242" s="46">
        <f>IF(D242="","",IF(R242="B",AP242,0))</f>
        <v/>
      </c>
      <c r="AT242" s="46">
        <f>IF(D242="","",IF(R242="C",AP242,0))</f>
        <v/>
      </c>
      <c r="AU242" s="47">
        <f>IF(D242="","",IFERROR(AN242/AJ242,0))</f>
        <v/>
      </c>
      <c r="AV242" s="47">
        <f>IF(D242="","",IFERROR(((AO242)/AJ242),0))</f>
        <v/>
      </c>
      <c r="AW242" s="48">
        <f>IF(D242="","",IF(OR(S242="S",NOT(AND(ISNUMBER(AC242),ISNUMBER(AL242),AC242*AL242&gt;=0))),0,AC242*AL242))</f>
        <v/>
      </c>
      <c r="AX242" s="49">
        <f>IFERROR(IF(D242="","",AW242*AG242),0)</f>
        <v/>
      </c>
      <c r="AY242" s="48">
        <f>IF(D242="","",IF(OR(S242="S",NOT(AND(ISNUMBER(AC242),ISNUMBER(AK242),AC242*AK242&gt;=0))),0,AC242*AK242))</f>
        <v/>
      </c>
      <c r="AZ242" s="48">
        <f>IFERROR(IF(D242="","",IF(AY242=0,0,IF(((AY242)-(U242+Y242))&lt;0,0,(AY242)-U242))),0)</f>
        <v/>
      </c>
      <c r="BA242" s="49">
        <f>IF(D242="","",AZ242*AG242)</f>
        <v/>
      </c>
      <c r="BB242" s="49">
        <f>IF(D242="","",IF(OR(R242="A",R242="AA",R242="AAA"),BA242,0))</f>
        <v/>
      </c>
      <c r="BC242" s="49">
        <f>IF(D242="","",IF(R242="B",BA242,0))</f>
        <v/>
      </c>
      <c r="BD242" s="49">
        <f>IF(D242="","",IF(R242="B",BA242,0))</f>
        <v/>
      </c>
      <c r="BE242" s="49">
        <f>IF(D242="","",IF(S242="S",
1,
IF(AC242=0,
1,
IF(
IFERROR(((U242+Y242)*AG242)/((AC242*AK242)*AG242),0)&lt;0,
0,
IF(
IFERROR(((U242+Y242)*AG242)/((AC242*AK242)*AG242),0)&gt;1,
1,
IFERROR(((U242+Y242)*AG242)/((AC242*AK242)*AG242),0)
)
)
)
))</f>
        <v/>
      </c>
      <c r="BF242" s="49">
        <f>IF(D242="","",IF(S242="S",
1,
IF(AC242=0,
1,
IF(
IFERROR(((U242+V242+Y242)*AG242)/((AC242*AK242)*AG242),0)&lt;0,
0,
IF(
IFERROR(((U242+V242+Y242)*AG242)/((AC242*AK242)*AG242),0)&gt;1,
1,
IFERROR(((U242+V242+Y242)*AG242)/((AC242*AK242)*AG242),0)
)
)
)
))</f>
        <v/>
      </c>
      <c r="BG242" s="50">
        <f>IF(D242="","",IF(S242="S",0,IF(AND(ISNUMBER(AC242),ISNUMBER(AM242)),IF(OR(AC242*AM242&lt;0,ISERR(AC242*AM242)),0,AC242*AM242),0)))</f>
        <v/>
      </c>
      <c r="BH242" s="50">
        <f>IF(D242="","",IF(BY242&gt;TODAY()-60,0,IF(Y242&gt;12,MAX(0,(U242+Y242)-BG242),MAX(0,U242-BG242))))</f>
        <v/>
      </c>
      <c r="BI242" s="51">
        <f>IF(D242="","",BH242*AG242)</f>
        <v/>
      </c>
      <c r="BJ242" s="51">
        <f>IF(D242="","",IF(OR(R242="A",R242="AA",R242="AAA"),BI242,0))</f>
        <v/>
      </c>
      <c r="BK242" s="51">
        <f>IF(D242="","",IF(R242="B",BI242,0))</f>
        <v/>
      </c>
      <c r="BL242" s="51">
        <f>IF(D242="","",IF(R242="C",BI242,0))</f>
        <v/>
      </c>
      <c r="BM242" s="51">
        <f>IF(D242="","",IFERROR(MAX(0,MIN(BI242/AP242,1)),0))</f>
        <v/>
      </c>
      <c r="BN242" s="52">
        <f>IF(D242="","",AB242*AG242)</f>
        <v/>
      </c>
      <c r="BO242" s="52">
        <f>IF(D242="","",(U242+V242+X242)*AG242)</f>
        <v/>
      </c>
      <c r="BP242" s="52">
        <f>IF(D242="","",(AB242*3)*AG242)</f>
        <v/>
      </c>
      <c r="BQ242" s="52">
        <f>IF(D242="","",IF(BO242-BP242&gt;0,0,BO242-BP242))</f>
        <v/>
      </c>
      <c r="BR242" s="52">
        <f>IF(D242="","",IF(BO242-BP242-BN242&gt;0,0,BO242-BP242-BN242))</f>
        <v/>
      </c>
      <c r="BS242" s="53">
        <f>IF(D242="","",IFERROR(AB242*AI242,0))</f>
        <v/>
      </c>
      <c r="BT242" s="53">
        <f>IF(D242="","",IFERROR(IF(X242&gt;12, AI242*(U242+V242+X242), AI242*(U242+V242)),0))</f>
        <v/>
      </c>
      <c r="BU242" s="53">
        <f>IF(D242="","",IFERROR(((AB242*3)*AI242),0))</f>
        <v/>
      </c>
      <c r="BV242" s="53">
        <f>IF(D242="","",IF(BT242-BU242&gt;0,0,BT242-BU242))</f>
        <v/>
      </c>
      <c r="BW242" s="53">
        <f>IF(D242="","",IF(BT242-BU242-BS242&gt;0,0,BT242-BU242-BS242))</f>
        <v/>
      </c>
      <c r="BX242" s="36">
        <f>IF(D242="","",IFERROR(VLOOKUP(D242,'produto-entrada-7'!A:M,3,0),"SEM PEDIDO"))</f>
        <v/>
      </c>
      <c r="BY242" s="36">
        <f>IF(D242="","",VLOOKUP(D242,'produto-estoque-total-7'!A:AB,25,0))</f>
        <v/>
      </c>
      <c r="BZ242" s="36">
        <f>IF(D242="","",IFERROR(VLOOKUP(D242,'produto-estoque-total-7'!A:AB,26,0)/100,0))</f>
        <v/>
      </c>
      <c r="CA242" s="36">
        <f>IF(D242="","",IFERROR(VLOOKUP(D242,'produto-estoque-total-7'!A:AB,27,0)/100,0))</f>
        <v/>
      </c>
      <c r="CB242" s="41">
        <f>IF(D242="","",V242*AF242)</f>
        <v/>
      </c>
      <c r="CC242" s="41">
        <f>IF(D242="","",V242*AI242)</f>
        <v/>
      </c>
      <c r="CD242" s="54">
        <f>IF(D242="","",VLOOKUP(D242,'produto-estoque-total-7'!A:AB,28,0))</f>
        <v/>
      </c>
    </row>
    <row r="243">
      <c r="A243" s="36">
        <f>IF(D243="","",VLOOKUP(D243,'produto-estoque-total-7'!A:AB,3,0))</f>
        <v/>
      </c>
      <c r="B243" s="1">
        <f>IF(D243="","",VLOOKUP(D243,'produto-estoque-total-7'!A:AB,12,0))</f>
        <v/>
      </c>
      <c r="C243" s="1">
        <f>IF(D243="","",VLOOKUP(D243,'produto-estoque-total-7'!A:AB,2,0))</f>
        <v/>
      </c>
      <c r="D243" s="37">
        <f>IFERROR(IF('produto-estoque-total-7'!A242="","",'produto-estoque-total-7'!A242),"")</f>
        <v/>
      </c>
      <c r="E243" s="1">
        <f>IF(D243="","",VLOOKUP(D243,'produto-estoque-total-7'!A:AB,4,0))</f>
        <v/>
      </c>
      <c r="F243" s="36">
        <f>IF(D243="","",VLOOKUP(D243,'produto-estoque-total-7'!A:AB,13,0))</f>
        <v/>
      </c>
      <c r="G243" s="1">
        <f>IF(F243="","",VLOOKUP(F243,'FORNECEDORES X COMPRADOR'!A:D,4,0))</f>
        <v/>
      </c>
      <c r="H243" s="1">
        <f>IF(F243="","",VLOOKUP(F243,'FORNECEDORES X COMPRADOR'!A:E,5,0))</f>
        <v/>
      </c>
      <c r="I243" s="36">
        <f>IF(D243="","",VLOOKUP(D243,'produto-estoque-total-7'!A:AB,15,0))</f>
        <v/>
      </c>
      <c r="J243" s="36">
        <f>IF(D243="","",VLOOKUP(D243,'produto-estoque-total-7'!A:AB,19,0))</f>
        <v/>
      </c>
      <c r="K243" s="1">
        <f>IF(D243="","",VLOOKUP(D243,'produto-estoque-total-7'!A:AB,20,0))</f>
        <v/>
      </c>
      <c r="L243" s="36">
        <f>IF(D243="","",VLOOKUP(D243,'produto-estoque-total-7'!A:AB,17,0))</f>
        <v/>
      </c>
      <c r="M243" s="1">
        <f>IF(D243="","",VLOOKUP(D243,'produto-estoque-total-7'!A:AB,18,0))</f>
        <v/>
      </c>
      <c r="N243" s="36">
        <f>IF(D243="","",VLOOKUP(D243,'produto-estoque-total-7'!A:AB,21,0))</f>
        <v/>
      </c>
      <c r="O243" s="1">
        <f>IF(D243="","",VLOOKUP(D243,'produto-estoque-total-7'!A:AB,22,0))</f>
        <v/>
      </c>
      <c r="P243" s="36">
        <f>IF(D243="","",VLOOKUP(D243,'produto-estoque-total-7'!A:AB,23,0))</f>
        <v/>
      </c>
      <c r="Q243" s="1">
        <f>IF(D243="","",VLOOKUP(D243,'produto-estoque-total-7'!A:AB,24,0))</f>
        <v/>
      </c>
      <c r="R243" s="38">
        <f>IFERROR(IF(D243="","",VLOOKUP(D243,'produto-venda-7'!B:N,13,0)),"C")</f>
        <v/>
      </c>
      <c r="S243" s="39">
        <f>IF(D243="","",VLOOKUP(D243,'produto-estoque-total-7'!A:AB,6,0))</f>
        <v/>
      </c>
      <c r="T243" s="39">
        <f>IF(D243="","",VLOOKUP(D243,'produto-estoque-total-7'!A:AB,5,0))</f>
        <v/>
      </c>
      <c r="U243" s="40">
        <f>IF(D243="","",VLOOKUP(D243,'produto-estoque-total-7'!A:AB,11,0))</f>
        <v/>
      </c>
      <c r="V243" s="41">
        <f>IF(D243="","",IFERROR(VLOOKUP(D243,'produto-entrada-7'!A:M,10,0),0))</f>
        <v/>
      </c>
      <c r="W243" s="42" t="n"/>
      <c r="X243" s="39">
        <f>IF(D243="","",VLOOKUP(D243,'produto-estoque-total-7'!A:AB,8,0))</f>
        <v/>
      </c>
      <c r="Y243" s="39">
        <f>IF(D243="","",VLOOKUP(D243,'produto-estoque-total-7'!A:AB,9,0))</f>
        <v/>
      </c>
      <c r="Z243" s="39">
        <f>IF(D243="","",VLOOKUP(D243,'produto-estoque-total-7'!A:AB,10,0))</f>
        <v/>
      </c>
      <c r="AA243" s="39">
        <f>IFERROR(IF(D243="","",VLOOKUP(D243,'produto-venda-7'!B:N,4,0)),0)</f>
        <v/>
      </c>
      <c r="AB243" s="39">
        <f>IFERROR(IF(D243="","",VLOOKUP(D243,'produto-venda-7'!B:N,5,0)),0)</f>
        <v/>
      </c>
      <c r="AC243" s="39">
        <f>IF(D243="","",IFERROR(AA243/90,0))</f>
        <v/>
      </c>
      <c r="AD243" s="36">
        <f>IF(D243="","",IFERROR(VLOOKUP(D243,'produto-entrada-7'!A:M,4,0),0))</f>
        <v/>
      </c>
      <c r="AE243" s="36">
        <f>IFERROR(IF(D243="","",VLOOKUP(D243,'produto-venda-7'!B:N,10,0)),0)</f>
        <v/>
      </c>
      <c r="AF243" s="36">
        <f>IF(D243="","",IFERROR(VLOOKUP(D243,'produto-entrada-7'!A:M,11,0),0))</f>
        <v/>
      </c>
      <c r="AG243" s="1">
        <f>IF(D243="","",IFERROR(VLOOKUP(D243,'produto-entrada-7'!A:M,12,0),0))</f>
        <v/>
      </c>
      <c r="AH243" s="1">
        <f>IF(D243="","",IFERROR(VLOOKUP(D243,'produto-entrada-7'!A:M,13,0),0))</f>
        <v/>
      </c>
      <c r="AI243" s="36">
        <f>IFERROR(IF(D243="","",VLOOKUP(D243,'produto-venda-7'!B:N,11,0)),0)</f>
        <v/>
      </c>
      <c r="AJ243" s="43">
        <f>IF(D243="","",IFERROR(AI243*AB243,0))</f>
        <v/>
      </c>
      <c r="AK243" s="44">
        <f>IFERROR(IF(D243="","",VLOOKUP(F243,'ANALISE FORNECEDOR'!$A:$I,8,0)),"")</f>
        <v/>
      </c>
      <c r="AL243" s="44">
        <f>IF(D243="","",AVERAGE(AM243,AK243))</f>
        <v/>
      </c>
      <c r="AM243" s="44">
        <f>IFERROR(IF(D243="","",VLOOKUP(F243,'ANALISE FORNECEDOR'!$A:$I,9,0)),"")</f>
        <v/>
      </c>
      <c r="AN243" s="45">
        <f>IF(D243="","",IF(Y243&gt;12,AI243*(U243+Y243),AI243*U243))</f>
        <v/>
      </c>
      <c r="AO243" s="45">
        <f>IF(D243="","",IF(Y243&gt;12,AI243*(U243+V243+Y243),AI243*(U243+V243)))</f>
        <v/>
      </c>
      <c r="AP243" s="46">
        <f>IF(D243="","",IF(Y243&gt;12,AG243*(U243+Y243),AG243*U243))</f>
        <v/>
      </c>
      <c r="AQ243" s="46">
        <f>IF(D243="","",IF(Y243&gt;12,AG243*(U243+V243+Y243),AG243*(U243+V243)))</f>
        <v/>
      </c>
      <c r="AR243" s="46">
        <f>IF(D243="","",IF(OR(R243="A",R243="AA",R243="AAA"),AP243,0))</f>
        <v/>
      </c>
      <c r="AS243" s="46">
        <f>IF(D243="","",IF(R243="B",AP243,0))</f>
        <v/>
      </c>
      <c r="AT243" s="46">
        <f>IF(D243="","",IF(R243="C",AP243,0))</f>
        <v/>
      </c>
      <c r="AU243" s="47">
        <f>IF(D243="","",IFERROR(AN243/AJ243,0))</f>
        <v/>
      </c>
      <c r="AV243" s="47">
        <f>IF(D243="","",IFERROR(((AO243)/AJ243),0))</f>
        <v/>
      </c>
      <c r="AW243" s="48">
        <f>IF(D243="","",IF(OR(S243="S",NOT(AND(ISNUMBER(AC243),ISNUMBER(AL243),AC243*AL243&gt;=0))),0,AC243*AL243))</f>
        <v/>
      </c>
      <c r="AX243" s="49">
        <f>IFERROR(IF(D243="","",AW243*AG243),0)</f>
        <v/>
      </c>
      <c r="AY243" s="48">
        <f>IF(D243="","",IF(OR(S243="S",NOT(AND(ISNUMBER(AC243),ISNUMBER(AK243),AC243*AK243&gt;=0))),0,AC243*AK243))</f>
        <v/>
      </c>
      <c r="AZ243" s="48">
        <f>IFERROR(IF(D243="","",IF(AY243=0,0,IF(((AY243)-(U243+Y243))&lt;0,0,(AY243)-U243))),0)</f>
        <v/>
      </c>
      <c r="BA243" s="49">
        <f>IF(D243="","",AZ243*AG243)</f>
        <v/>
      </c>
      <c r="BB243" s="49">
        <f>IF(D243="","",IF(OR(R243="A",R243="AA",R243="AAA"),BA243,0))</f>
        <v/>
      </c>
      <c r="BC243" s="49">
        <f>IF(D243="","",IF(R243="B",BA243,0))</f>
        <v/>
      </c>
      <c r="BD243" s="49">
        <f>IF(D243="","",IF(R243="B",BA243,0))</f>
        <v/>
      </c>
      <c r="BE243" s="49">
        <f>IF(D243="","",IF(S243="S",
1,
IF(AC243=0,
1,
IF(
IFERROR(((U243+Y243)*AG243)/((AC243*AK243)*AG243),0)&lt;0,
0,
IF(
IFERROR(((U243+Y243)*AG243)/((AC243*AK243)*AG243),0)&gt;1,
1,
IFERROR(((U243+Y243)*AG243)/((AC243*AK243)*AG243),0)
)
)
)
))</f>
        <v/>
      </c>
      <c r="BF243" s="49">
        <f>IF(D243="","",IF(S243="S",
1,
IF(AC243=0,
1,
IF(
IFERROR(((U243+V243+Y243)*AG243)/((AC243*AK243)*AG243),0)&lt;0,
0,
IF(
IFERROR(((U243+V243+Y243)*AG243)/((AC243*AK243)*AG243),0)&gt;1,
1,
IFERROR(((U243+V243+Y243)*AG243)/((AC243*AK243)*AG243),0)
)
)
)
))</f>
        <v/>
      </c>
      <c r="BG243" s="50">
        <f>IF(D243="","",IF(S243="S",0,IF(AND(ISNUMBER(AC243),ISNUMBER(AM243)),IF(OR(AC243*AM243&lt;0,ISERR(AC243*AM243)),0,AC243*AM243),0)))</f>
        <v/>
      </c>
      <c r="BH243" s="50">
        <f>IF(D243="","",IF(BY243&gt;TODAY()-60,0,IF(Y243&gt;12,MAX(0,(U243+Y243)-BG243),MAX(0,U243-BG243))))</f>
        <v/>
      </c>
      <c r="BI243" s="51">
        <f>IF(D243="","",BH243*AG243)</f>
        <v/>
      </c>
      <c r="BJ243" s="51">
        <f>IF(D243="","",IF(OR(R243="A",R243="AA",R243="AAA"),BI243,0))</f>
        <v/>
      </c>
      <c r="BK243" s="51">
        <f>IF(D243="","",IF(R243="B",BI243,0))</f>
        <v/>
      </c>
      <c r="BL243" s="51">
        <f>IF(D243="","",IF(R243="C",BI243,0))</f>
        <v/>
      </c>
      <c r="BM243" s="51">
        <f>IF(D243="","",IFERROR(MAX(0,MIN(BI243/AP243,1)),0))</f>
        <v/>
      </c>
      <c r="BN243" s="52">
        <f>IF(D243="","",AB243*AG243)</f>
        <v/>
      </c>
      <c r="BO243" s="52">
        <f>IF(D243="","",(U243+V243+X243)*AG243)</f>
        <v/>
      </c>
      <c r="BP243" s="52">
        <f>IF(D243="","",(AB243*3)*AG243)</f>
        <v/>
      </c>
      <c r="BQ243" s="52">
        <f>IF(D243="","",IF(BO243-BP243&gt;0,0,BO243-BP243))</f>
        <v/>
      </c>
      <c r="BR243" s="52">
        <f>IF(D243="","",IF(BO243-BP243-BN243&gt;0,0,BO243-BP243-BN243))</f>
        <v/>
      </c>
      <c r="BS243" s="53">
        <f>IF(D243="","",IFERROR(AB243*AI243,0))</f>
        <v/>
      </c>
      <c r="BT243" s="53">
        <f>IF(D243="","",IFERROR(IF(X243&gt;12, AI243*(U243+V243+X243), AI243*(U243+V243)),0))</f>
        <v/>
      </c>
      <c r="BU243" s="53">
        <f>IF(D243="","",IFERROR(((AB243*3)*AI243),0))</f>
        <v/>
      </c>
      <c r="BV243" s="53">
        <f>IF(D243="","",IF(BT243-BU243&gt;0,0,BT243-BU243))</f>
        <v/>
      </c>
      <c r="BW243" s="53">
        <f>IF(D243="","",IF(BT243-BU243-BS243&gt;0,0,BT243-BU243-BS243))</f>
        <v/>
      </c>
      <c r="BX243" s="36">
        <f>IF(D243="","",IFERROR(VLOOKUP(D243,'produto-entrada-7'!A:M,3,0),"SEM PEDIDO"))</f>
        <v/>
      </c>
      <c r="BY243" s="36">
        <f>IF(D243="","",VLOOKUP(D243,'produto-estoque-total-7'!A:AB,25,0))</f>
        <v/>
      </c>
      <c r="BZ243" s="36">
        <f>IF(D243="","",IFERROR(VLOOKUP(D243,'produto-estoque-total-7'!A:AB,26,0)/100,0))</f>
        <v/>
      </c>
      <c r="CA243" s="36">
        <f>IF(D243="","",IFERROR(VLOOKUP(D243,'produto-estoque-total-7'!A:AB,27,0)/100,0))</f>
        <v/>
      </c>
      <c r="CB243" s="41">
        <f>IF(D243="","",V243*AF243)</f>
        <v/>
      </c>
      <c r="CC243" s="41">
        <f>IF(D243="","",V243*AI243)</f>
        <v/>
      </c>
      <c r="CD243" s="54">
        <f>IF(D243="","",VLOOKUP(D243,'produto-estoque-total-7'!A:AB,28,0))</f>
        <v/>
      </c>
    </row>
    <row r="244">
      <c r="A244" s="36">
        <f>IF(D244="","",VLOOKUP(D244,'produto-estoque-total-7'!A:AB,3,0))</f>
        <v/>
      </c>
      <c r="B244" s="1">
        <f>IF(D244="","",VLOOKUP(D244,'produto-estoque-total-7'!A:AB,12,0))</f>
        <v/>
      </c>
      <c r="C244" s="1">
        <f>IF(D244="","",VLOOKUP(D244,'produto-estoque-total-7'!A:AB,2,0))</f>
        <v/>
      </c>
      <c r="D244" s="37">
        <f>IFERROR(IF('produto-estoque-total-7'!A243="","",'produto-estoque-total-7'!A243),"")</f>
        <v/>
      </c>
      <c r="E244" s="1">
        <f>IF(D244="","",VLOOKUP(D244,'produto-estoque-total-7'!A:AB,4,0))</f>
        <v/>
      </c>
      <c r="F244" s="36">
        <f>IF(D244="","",VLOOKUP(D244,'produto-estoque-total-7'!A:AB,13,0))</f>
        <v/>
      </c>
      <c r="G244" s="1">
        <f>IF(F244="","",VLOOKUP(F244,'FORNECEDORES X COMPRADOR'!A:D,4,0))</f>
        <v/>
      </c>
      <c r="H244" s="1">
        <f>IF(F244="","",VLOOKUP(F244,'FORNECEDORES X COMPRADOR'!A:E,5,0))</f>
        <v/>
      </c>
      <c r="I244" s="36">
        <f>IF(D244="","",VLOOKUP(D244,'produto-estoque-total-7'!A:AB,15,0))</f>
        <v/>
      </c>
      <c r="J244" s="36">
        <f>IF(D244="","",VLOOKUP(D244,'produto-estoque-total-7'!A:AB,19,0))</f>
        <v/>
      </c>
      <c r="K244" s="1">
        <f>IF(D244="","",VLOOKUP(D244,'produto-estoque-total-7'!A:AB,20,0))</f>
        <v/>
      </c>
      <c r="L244" s="36">
        <f>IF(D244="","",VLOOKUP(D244,'produto-estoque-total-7'!A:AB,17,0))</f>
        <v/>
      </c>
      <c r="M244" s="1">
        <f>IF(D244="","",VLOOKUP(D244,'produto-estoque-total-7'!A:AB,18,0))</f>
        <v/>
      </c>
      <c r="N244" s="36">
        <f>IF(D244="","",VLOOKUP(D244,'produto-estoque-total-7'!A:AB,21,0))</f>
        <v/>
      </c>
      <c r="O244" s="1">
        <f>IF(D244="","",VLOOKUP(D244,'produto-estoque-total-7'!A:AB,22,0))</f>
        <v/>
      </c>
      <c r="P244" s="36">
        <f>IF(D244="","",VLOOKUP(D244,'produto-estoque-total-7'!A:AB,23,0))</f>
        <v/>
      </c>
      <c r="Q244" s="1">
        <f>IF(D244="","",VLOOKUP(D244,'produto-estoque-total-7'!A:AB,24,0))</f>
        <v/>
      </c>
      <c r="R244" s="38">
        <f>IFERROR(IF(D244="","",VLOOKUP(D244,'produto-venda-7'!B:N,13,0)),"C")</f>
        <v/>
      </c>
      <c r="S244" s="39">
        <f>IF(D244="","",VLOOKUP(D244,'produto-estoque-total-7'!A:AB,6,0))</f>
        <v/>
      </c>
      <c r="T244" s="39">
        <f>IF(D244="","",VLOOKUP(D244,'produto-estoque-total-7'!A:AB,5,0))</f>
        <v/>
      </c>
      <c r="U244" s="40">
        <f>IF(D244="","",VLOOKUP(D244,'produto-estoque-total-7'!A:AB,11,0))</f>
        <v/>
      </c>
      <c r="V244" s="41">
        <f>IF(D244="","",IFERROR(VLOOKUP(D244,'produto-entrada-7'!A:M,10,0),0))</f>
        <v/>
      </c>
      <c r="W244" s="42" t="n"/>
      <c r="X244" s="39">
        <f>IF(D244="","",VLOOKUP(D244,'produto-estoque-total-7'!A:AB,8,0))</f>
        <v/>
      </c>
      <c r="Y244" s="39">
        <f>IF(D244="","",VLOOKUP(D244,'produto-estoque-total-7'!A:AB,9,0))</f>
        <v/>
      </c>
      <c r="Z244" s="39">
        <f>IF(D244="","",VLOOKUP(D244,'produto-estoque-total-7'!A:AB,10,0))</f>
        <v/>
      </c>
      <c r="AA244" s="39">
        <f>IFERROR(IF(D244="","",VLOOKUP(D244,'produto-venda-7'!B:N,4,0)),0)</f>
        <v/>
      </c>
      <c r="AB244" s="39">
        <f>IFERROR(IF(D244="","",VLOOKUP(D244,'produto-venda-7'!B:N,5,0)),0)</f>
        <v/>
      </c>
      <c r="AC244" s="39">
        <f>IF(D244="","",IFERROR(AA244/90,0))</f>
        <v/>
      </c>
      <c r="AD244" s="36">
        <f>IF(D244="","",IFERROR(VLOOKUP(D244,'produto-entrada-7'!A:M,4,0),0))</f>
        <v/>
      </c>
      <c r="AE244" s="36">
        <f>IFERROR(IF(D244="","",VLOOKUP(D244,'produto-venda-7'!B:N,10,0)),0)</f>
        <v/>
      </c>
      <c r="AF244" s="36">
        <f>IF(D244="","",IFERROR(VLOOKUP(D244,'produto-entrada-7'!A:M,11,0),0))</f>
        <v/>
      </c>
      <c r="AG244" s="1">
        <f>IF(D244="","",IFERROR(VLOOKUP(D244,'produto-entrada-7'!A:M,12,0),0))</f>
        <v/>
      </c>
      <c r="AH244" s="1">
        <f>IF(D244="","",IFERROR(VLOOKUP(D244,'produto-entrada-7'!A:M,13,0),0))</f>
        <v/>
      </c>
      <c r="AI244" s="36">
        <f>IFERROR(IF(D244="","",VLOOKUP(D244,'produto-venda-7'!B:N,11,0)),0)</f>
        <v/>
      </c>
      <c r="AJ244" s="43">
        <f>IF(D244="","",IFERROR(AI244*AB244,0))</f>
        <v/>
      </c>
      <c r="AK244" s="44">
        <f>IFERROR(IF(D244="","",VLOOKUP(F244,'ANALISE FORNECEDOR'!$A:$I,8,0)),"")</f>
        <v/>
      </c>
      <c r="AL244" s="44">
        <f>IF(D244="","",AVERAGE(AM244,AK244))</f>
        <v/>
      </c>
      <c r="AM244" s="44">
        <f>IFERROR(IF(D244="","",VLOOKUP(F244,'ANALISE FORNECEDOR'!$A:$I,9,0)),"")</f>
        <v/>
      </c>
      <c r="AN244" s="45">
        <f>IF(D244="","",IF(Y244&gt;12,AI244*(U244+Y244),AI244*U244))</f>
        <v/>
      </c>
      <c r="AO244" s="45">
        <f>IF(D244="","",IF(Y244&gt;12,AI244*(U244+V244+Y244),AI244*(U244+V244)))</f>
        <v/>
      </c>
      <c r="AP244" s="46">
        <f>IF(D244="","",IF(Y244&gt;12,AG244*(U244+Y244),AG244*U244))</f>
        <v/>
      </c>
      <c r="AQ244" s="46">
        <f>IF(D244="","",IF(Y244&gt;12,AG244*(U244+V244+Y244),AG244*(U244+V244)))</f>
        <v/>
      </c>
      <c r="AR244" s="46">
        <f>IF(D244="","",IF(OR(R244="A",R244="AA",R244="AAA"),AP244,0))</f>
        <v/>
      </c>
      <c r="AS244" s="46">
        <f>IF(D244="","",IF(R244="B",AP244,0))</f>
        <v/>
      </c>
      <c r="AT244" s="46">
        <f>IF(D244="","",IF(R244="C",AP244,0))</f>
        <v/>
      </c>
      <c r="AU244" s="47">
        <f>IF(D244="","",IFERROR(AN244/AJ244,0))</f>
        <v/>
      </c>
      <c r="AV244" s="47">
        <f>IF(D244="","",IFERROR(((AO244)/AJ244),0))</f>
        <v/>
      </c>
      <c r="AW244" s="48">
        <f>IF(D244="","",IF(OR(S244="S",NOT(AND(ISNUMBER(AC244),ISNUMBER(AL244),AC244*AL244&gt;=0))),0,AC244*AL244))</f>
        <v/>
      </c>
      <c r="AX244" s="49">
        <f>IFERROR(IF(D244="","",AW244*AG244),0)</f>
        <v/>
      </c>
      <c r="AY244" s="48">
        <f>IF(D244="","",IF(OR(S244="S",NOT(AND(ISNUMBER(AC244),ISNUMBER(AK244),AC244*AK244&gt;=0))),0,AC244*AK244))</f>
        <v/>
      </c>
      <c r="AZ244" s="48">
        <f>IFERROR(IF(D244="","",IF(AY244=0,0,IF(((AY244)-(U244+Y244))&lt;0,0,(AY244)-U244))),0)</f>
        <v/>
      </c>
      <c r="BA244" s="49">
        <f>IF(D244="","",AZ244*AG244)</f>
        <v/>
      </c>
      <c r="BB244" s="49">
        <f>IF(D244="","",IF(OR(R244="A",R244="AA",R244="AAA"),BA244,0))</f>
        <v/>
      </c>
      <c r="BC244" s="49">
        <f>IF(D244="","",IF(R244="B",BA244,0))</f>
        <v/>
      </c>
      <c r="BD244" s="49">
        <f>IF(D244="","",IF(R244="B",BA244,0))</f>
        <v/>
      </c>
      <c r="BE244" s="49">
        <f>IF(D244="","",IF(S244="S",
1,
IF(AC244=0,
1,
IF(
IFERROR(((U244+Y244)*AG244)/((AC244*AK244)*AG244),0)&lt;0,
0,
IF(
IFERROR(((U244+Y244)*AG244)/((AC244*AK244)*AG244),0)&gt;1,
1,
IFERROR(((U244+Y244)*AG244)/((AC244*AK244)*AG244),0)
)
)
)
))</f>
        <v/>
      </c>
      <c r="BF244" s="49">
        <f>IF(D244="","",IF(S244="S",
1,
IF(AC244=0,
1,
IF(
IFERROR(((U244+V244+Y244)*AG244)/((AC244*AK244)*AG244),0)&lt;0,
0,
IF(
IFERROR(((U244+V244+Y244)*AG244)/((AC244*AK244)*AG244),0)&gt;1,
1,
IFERROR(((U244+V244+Y244)*AG244)/((AC244*AK244)*AG244),0)
)
)
)
))</f>
        <v/>
      </c>
      <c r="BG244" s="50">
        <f>IF(D244="","",IF(S244="S",0,IF(AND(ISNUMBER(AC244),ISNUMBER(AM244)),IF(OR(AC244*AM244&lt;0,ISERR(AC244*AM244)),0,AC244*AM244),0)))</f>
        <v/>
      </c>
      <c r="BH244" s="50">
        <f>IF(D244="","",IF(BY244&gt;TODAY()-60,0,IF(Y244&gt;12,MAX(0,(U244+Y244)-BG244),MAX(0,U244-BG244))))</f>
        <v/>
      </c>
      <c r="BI244" s="51">
        <f>IF(D244="","",BH244*AG244)</f>
        <v/>
      </c>
      <c r="BJ244" s="51">
        <f>IF(D244="","",IF(OR(R244="A",R244="AA",R244="AAA"),BI244,0))</f>
        <v/>
      </c>
      <c r="BK244" s="51">
        <f>IF(D244="","",IF(R244="B",BI244,0))</f>
        <v/>
      </c>
      <c r="BL244" s="51">
        <f>IF(D244="","",IF(R244="C",BI244,0))</f>
        <v/>
      </c>
      <c r="BM244" s="51">
        <f>IF(D244="","",IFERROR(MAX(0,MIN(BI244/AP244,1)),0))</f>
        <v/>
      </c>
      <c r="BN244" s="52">
        <f>IF(D244="","",AB244*AG244)</f>
        <v/>
      </c>
      <c r="BO244" s="52">
        <f>IF(D244="","",(U244+V244+X244)*AG244)</f>
        <v/>
      </c>
      <c r="BP244" s="52">
        <f>IF(D244="","",(AB244*3)*AG244)</f>
        <v/>
      </c>
      <c r="BQ244" s="52">
        <f>IF(D244="","",IF(BO244-BP244&gt;0,0,BO244-BP244))</f>
        <v/>
      </c>
      <c r="BR244" s="52">
        <f>IF(D244="","",IF(BO244-BP244-BN244&gt;0,0,BO244-BP244-BN244))</f>
        <v/>
      </c>
      <c r="BS244" s="53">
        <f>IF(D244="","",IFERROR(AB244*AI244,0))</f>
        <v/>
      </c>
      <c r="BT244" s="53">
        <f>IF(D244="","",IFERROR(IF(X244&gt;12, AI244*(U244+V244+X244), AI244*(U244+V244)),0))</f>
        <v/>
      </c>
      <c r="BU244" s="53">
        <f>IF(D244="","",IFERROR(((AB244*3)*AI244),0))</f>
        <v/>
      </c>
      <c r="BV244" s="53">
        <f>IF(D244="","",IF(BT244-BU244&gt;0,0,BT244-BU244))</f>
        <v/>
      </c>
      <c r="BW244" s="53">
        <f>IF(D244="","",IF(BT244-BU244-BS244&gt;0,0,BT244-BU244-BS244))</f>
        <v/>
      </c>
      <c r="BX244" s="36">
        <f>IF(D244="","",IFERROR(VLOOKUP(D244,'produto-entrada-7'!A:M,3,0),"SEM PEDIDO"))</f>
        <v/>
      </c>
      <c r="BY244" s="36">
        <f>IF(D244="","",VLOOKUP(D244,'produto-estoque-total-7'!A:AB,25,0))</f>
        <v/>
      </c>
      <c r="BZ244" s="36">
        <f>IF(D244="","",IFERROR(VLOOKUP(D244,'produto-estoque-total-7'!A:AB,26,0)/100,0))</f>
        <v/>
      </c>
      <c r="CA244" s="36">
        <f>IF(D244="","",IFERROR(VLOOKUP(D244,'produto-estoque-total-7'!A:AB,27,0)/100,0))</f>
        <v/>
      </c>
      <c r="CB244" s="41">
        <f>IF(D244="","",V244*AF244)</f>
        <v/>
      </c>
      <c r="CC244" s="41">
        <f>IF(D244="","",V244*AI244)</f>
        <v/>
      </c>
      <c r="CD244" s="54">
        <f>IF(D244="","",VLOOKUP(D244,'produto-estoque-total-7'!A:AB,28,0))</f>
        <v/>
      </c>
    </row>
    <row r="245">
      <c r="A245" s="36">
        <f>IF(D245="","",VLOOKUP(D245,'produto-estoque-total-7'!A:AB,3,0))</f>
        <v/>
      </c>
      <c r="B245" s="1">
        <f>IF(D245="","",VLOOKUP(D245,'produto-estoque-total-7'!A:AB,12,0))</f>
        <v/>
      </c>
      <c r="C245" s="1">
        <f>IF(D245="","",VLOOKUP(D245,'produto-estoque-total-7'!A:AB,2,0))</f>
        <v/>
      </c>
      <c r="D245" s="37">
        <f>IFERROR(IF('produto-estoque-total-7'!A244="","",'produto-estoque-total-7'!A244),"")</f>
        <v/>
      </c>
      <c r="E245" s="1">
        <f>IF(D245="","",VLOOKUP(D245,'produto-estoque-total-7'!A:AB,4,0))</f>
        <v/>
      </c>
      <c r="F245" s="36">
        <f>IF(D245="","",VLOOKUP(D245,'produto-estoque-total-7'!A:AB,13,0))</f>
        <v/>
      </c>
      <c r="G245" s="1">
        <f>IF(F245="","",VLOOKUP(F245,'FORNECEDORES X COMPRADOR'!A:D,4,0))</f>
        <v/>
      </c>
      <c r="H245" s="1">
        <f>IF(F245="","",VLOOKUP(F245,'FORNECEDORES X COMPRADOR'!A:E,5,0))</f>
        <v/>
      </c>
      <c r="I245" s="36">
        <f>IF(D245="","",VLOOKUP(D245,'produto-estoque-total-7'!A:AB,15,0))</f>
        <v/>
      </c>
      <c r="J245" s="36">
        <f>IF(D245="","",VLOOKUP(D245,'produto-estoque-total-7'!A:AB,19,0))</f>
        <v/>
      </c>
      <c r="K245" s="1">
        <f>IF(D245="","",VLOOKUP(D245,'produto-estoque-total-7'!A:AB,20,0))</f>
        <v/>
      </c>
      <c r="L245" s="36">
        <f>IF(D245="","",VLOOKUP(D245,'produto-estoque-total-7'!A:AB,17,0))</f>
        <v/>
      </c>
      <c r="M245" s="1">
        <f>IF(D245="","",VLOOKUP(D245,'produto-estoque-total-7'!A:AB,18,0))</f>
        <v/>
      </c>
      <c r="N245" s="36">
        <f>IF(D245="","",VLOOKUP(D245,'produto-estoque-total-7'!A:AB,21,0))</f>
        <v/>
      </c>
      <c r="O245" s="1">
        <f>IF(D245="","",VLOOKUP(D245,'produto-estoque-total-7'!A:AB,22,0))</f>
        <v/>
      </c>
      <c r="P245" s="36">
        <f>IF(D245="","",VLOOKUP(D245,'produto-estoque-total-7'!A:AB,23,0))</f>
        <v/>
      </c>
      <c r="Q245" s="1">
        <f>IF(D245="","",VLOOKUP(D245,'produto-estoque-total-7'!A:AB,24,0))</f>
        <v/>
      </c>
      <c r="R245" s="38">
        <f>IFERROR(IF(D245="","",VLOOKUP(D245,'produto-venda-7'!B:N,13,0)),"C")</f>
        <v/>
      </c>
      <c r="S245" s="39">
        <f>IF(D245="","",VLOOKUP(D245,'produto-estoque-total-7'!A:AB,6,0))</f>
        <v/>
      </c>
      <c r="T245" s="39">
        <f>IF(D245="","",VLOOKUP(D245,'produto-estoque-total-7'!A:AB,5,0))</f>
        <v/>
      </c>
      <c r="U245" s="40">
        <f>IF(D245="","",VLOOKUP(D245,'produto-estoque-total-7'!A:AB,11,0))</f>
        <v/>
      </c>
      <c r="V245" s="41">
        <f>IF(D245="","",IFERROR(VLOOKUP(D245,'produto-entrada-7'!A:M,10,0),0))</f>
        <v/>
      </c>
      <c r="W245" s="42" t="n"/>
      <c r="X245" s="39">
        <f>IF(D245="","",VLOOKUP(D245,'produto-estoque-total-7'!A:AB,8,0))</f>
        <v/>
      </c>
      <c r="Y245" s="39">
        <f>IF(D245="","",VLOOKUP(D245,'produto-estoque-total-7'!A:AB,9,0))</f>
        <v/>
      </c>
      <c r="Z245" s="39">
        <f>IF(D245="","",VLOOKUP(D245,'produto-estoque-total-7'!A:AB,10,0))</f>
        <v/>
      </c>
      <c r="AA245" s="39">
        <f>IFERROR(IF(D245="","",VLOOKUP(D245,'produto-venda-7'!B:N,4,0)),0)</f>
        <v/>
      </c>
      <c r="AB245" s="39">
        <f>IFERROR(IF(D245="","",VLOOKUP(D245,'produto-venda-7'!B:N,5,0)),0)</f>
        <v/>
      </c>
      <c r="AC245" s="39">
        <f>IF(D245="","",IFERROR(AA245/90,0))</f>
        <v/>
      </c>
      <c r="AD245" s="36">
        <f>IF(D245="","",IFERROR(VLOOKUP(D245,'produto-entrada-7'!A:M,4,0),0))</f>
        <v/>
      </c>
      <c r="AE245" s="36">
        <f>IFERROR(IF(D245="","",VLOOKUP(D245,'produto-venda-7'!B:N,10,0)),0)</f>
        <v/>
      </c>
      <c r="AF245" s="36">
        <f>IF(D245="","",IFERROR(VLOOKUP(D245,'produto-entrada-7'!A:M,11,0),0))</f>
        <v/>
      </c>
      <c r="AG245" s="1">
        <f>IF(D245="","",IFERROR(VLOOKUP(D245,'produto-entrada-7'!A:M,12,0),0))</f>
        <v/>
      </c>
      <c r="AH245" s="1">
        <f>IF(D245="","",IFERROR(VLOOKUP(D245,'produto-entrada-7'!A:M,13,0),0))</f>
        <v/>
      </c>
      <c r="AI245" s="36">
        <f>IFERROR(IF(D245="","",VLOOKUP(D245,'produto-venda-7'!B:N,11,0)),0)</f>
        <v/>
      </c>
      <c r="AJ245" s="43">
        <f>IF(D245="","",IFERROR(AI245*AB245,0))</f>
        <v/>
      </c>
      <c r="AK245" s="44">
        <f>IFERROR(IF(D245="","",VLOOKUP(F245,'ANALISE FORNECEDOR'!$A:$I,8,0)),"")</f>
        <v/>
      </c>
      <c r="AL245" s="44">
        <f>IF(D245="","",AVERAGE(AM245,AK245))</f>
        <v/>
      </c>
      <c r="AM245" s="44">
        <f>IFERROR(IF(D245="","",VLOOKUP(F245,'ANALISE FORNECEDOR'!$A:$I,9,0)),"")</f>
        <v/>
      </c>
      <c r="AN245" s="45">
        <f>IF(D245="","",IF(Y245&gt;12,AI245*(U245+Y245),AI245*U245))</f>
        <v/>
      </c>
      <c r="AO245" s="45">
        <f>IF(D245="","",IF(Y245&gt;12,AI245*(U245+V245+Y245),AI245*(U245+V245)))</f>
        <v/>
      </c>
      <c r="AP245" s="46">
        <f>IF(D245="","",IF(Y245&gt;12,AG245*(U245+Y245),AG245*U245))</f>
        <v/>
      </c>
      <c r="AQ245" s="46">
        <f>IF(D245="","",IF(Y245&gt;12,AG245*(U245+V245+Y245),AG245*(U245+V245)))</f>
        <v/>
      </c>
      <c r="AR245" s="46">
        <f>IF(D245="","",IF(OR(R245="A",R245="AA",R245="AAA"),AP245,0))</f>
        <v/>
      </c>
      <c r="AS245" s="46">
        <f>IF(D245="","",IF(R245="B",AP245,0))</f>
        <v/>
      </c>
      <c r="AT245" s="46">
        <f>IF(D245="","",IF(R245="C",AP245,0))</f>
        <v/>
      </c>
      <c r="AU245" s="47">
        <f>IF(D245="","",IFERROR(AN245/AJ245,0))</f>
        <v/>
      </c>
      <c r="AV245" s="47">
        <f>IF(D245="","",IFERROR(((AO245)/AJ245),0))</f>
        <v/>
      </c>
      <c r="AW245" s="48">
        <f>IF(D245="","",IF(OR(S245="S",NOT(AND(ISNUMBER(AC245),ISNUMBER(AL245),AC245*AL245&gt;=0))),0,AC245*AL245))</f>
        <v/>
      </c>
      <c r="AX245" s="49">
        <f>IFERROR(IF(D245="","",AW245*AG245),0)</f>
        <v/>
      </c>
      <c r="AY245" s="48">
        <f>IF(D245="","",IF(OR(S245="S",NOT(AND(ISNUMBER(AC245),ISNUMBER(AK245),AC245*AK245&gt;=0))),0,AC245*AK245))</f>
        <v/>
      </c>
      <c r="AZ245" s="48">
        <f>IFERROR(IF(D245="","",IF(AY245=0,0,IF(((AY245)-(U245+Y245))&lt;0,0,(AY245)-U245))),0)</f>
        <v/>
      </c>
      <c r="BA245" s="49">
        <f>IF(D245="","",AZ245*AG245)</f>
        <v/>
      </c>
      <c r="BB245" s="49">
        <f>IF(D245="","",IF(OR(R245="A",R245="AA",R245="AAA"),BA245,0))</f>
        <v/>
      </c>
      <c r="BC245" s="49">
        <f>IF(D245="","",IF(R245="B",BA245,0))</f>
        <v/>
      </c>
      <c r="BD245" s="49">
        <f>IF(D245="","",IF(R245="B",BA245,0))</f>
        <v/>
      </c>
      <c r="BE245" s="49">
        <f>IF(D245="","",IF(S245="S",
1,
IF(AC245=0,
1,
IF(
IFERROR(((U245+Y245)*AG245)/((AC245*AK245)*AG245),0)&lt;0,
0,
IF(
IFERROR(((U245+Y245)*AG245)/((AC245*AK245)*AG245),0)&gt;1,
1,
IFERROR(((U245+Y245)*AG245)/((AC245*AK245)*AG245),0)
)
)
)
))</f>
        <v/>
      </c>
      <c r="BF245" s="49">
        <f>IF(D245="","",IF(S245="S",
1,
IF(AC245=0,
1,
IF(
IFERROR(((U245+V245+Y245)*AG245)/((AC245*AK245)*AG245),0)&lt;0,
0,
IF(
IFERROR(((U245+V245+Y245)*AG245)/((AC245*AK245)*AG245),0)&gt;1,
1,
IFERROR(((U245+V245+Y245)*AG245)/((AC245*AK245)*AG245),0)
)
)
)
))</f>
        <v/>
      </c>
      <c r="BG245" s="50">
        <f>IF(D245="","",IF(S245="S",0,IF(AND(ISNUMBER(AC245),ISNUMBER(AM245)),IF(OR(AC245*AM245&lt;0,ISERR(AC245*AM245)),0,AC245*AM245),0)))</f>
        <v/>
      </c>
      <c r="BH245" s="50">
        <f>IF(D245="","",IF(BY245&gt;TODAY()-60,0,IF(Y245&gt;12,MAX(0,(U245+Y245)-BG245),MAX(0,U245-BG245))))</f>
        <v/>
      </c>
      <c r="BI245" s="51">
        <f>IF(D245="","",BH245*AG245)</f>
        <v/>
      </c>
      <c r="BJ245" s="51">
        <f>IF(D245="","",IF(OR(R245="A",R245="AA",R245="AAA"),BI245,0))</f>
        <v/>
      </c>
      <c r="BK245" s="51">
        <f>IF(D245="","",IF(R245="B",BI245,0))</f>
        <v/>
      </c>
      <c r="BL245" s="51">
        <f>IF(D245="","",IF(R245="C",BI245,0))</f>
        <v/>
      </c>
      <c r="BM245" s="51">
        <f>IF(D245="","",IFERROR(MAX(0,MIN(BI245/AP245,1)),0))</f>
        <v/>
      </c>
      <c r="BN245" s="52">
        <f>IF(D245="","",AB245*AG245)</f>
        <v/>
      </c>
      <c r="BO245" s="52">
        <f>IF(D245="","",(U245+V245+X245)*AG245)</f>
        <v/>
      </c>
      <c r="BP245" s="52">
        <f>IF(D245="","",(AB245*3)*AG245)</f>
        <v/>
      </c>
      <c r="BQ245" s="52">
        <f>IF(D245="","",IF(BO245-BP245&gt;0,0,BO245-BP245))</f>
        <v/>
      </c>
      <c r="BR245" s="52">
        <f>IF(D245="","",IF(BO245-BP245-BN245&gt;0,0,BO245-BP245-BN245))</f>
        <v/>
      </c>
      <c r="BS245" s="53">
        <f>IF(D245="","",IFERROR(AB245*AI245,0))</f>
        <v/>
      </c>
      <c r="BT245" s="53">
        <f>IF(D245="","",IFERROR(IF(X245&gt;12, AI245*(U245+V245+X245), AI245*(U245+V245)),0))</f>
        <v/>
      </c>
      <c r="BU245" s="53">
        <f>IF(D245="","",IFERROR(((AB245*3)*AI245),0))</f>
        <v/>
      </c>
      <c r="BV245" s="53">
        <f>IF(D245="","",IF(BT245-BU245&gt;0,0,BT245-BU245))</f>
        <v/>
      </c>
      <c r="BW245" s="53">
        <f>IF(D245="","",IF(BT245-BU245-BS245&gt;0,0,BT245-BU245-BS245))</f>
        <v/>
      </c>
      <c r="BX245" s="36">
        <f>IF(D245="","",IFERROR(VLOOKUP(D245,'produto-entrada-7'!A:M,3,0),"SEM PEDIDO"))</f>
        <v/>
      </c>
      <c r="BY245" s="36">
        <f>IF(D245="","",VLOOKUP(D245,'produto-estoque-total-7'!A:AB,25,0))</f>
        <v/>
      </c>
      <c r="BZ245" s="36">
        <f>IF(D245="","",IFERROR(VLOOKUP(D245,'produto-estoque-total-7'!A:AB,26,0)/100,0))</f>
        <v/>
      </c>
      <c r="CA245" s="36">
        <f>IF(D245="","",IFERROR(VLOOKUP(D245,'produto-estoque-total-7'!A:AB,27,0)/100,0))</f>
        <v/>
      </c>
      <c r="CB245" s="41">
        <f>IF(D245="","",V245*AF245)</f>
        <v/>
      </c>
      <c r="CC245" s="41">
        <f>IF(D245="","",V245*AI245)</f>
        <v/>
      </c>
      <c r="CD245" s="54">
        <f>IF(D245="","",VLOOKUP(D245,'produto-estoque-total-7'!A:AB,28,0))</f>
        <v/>
      </c>
    </row>
    <row r="246">
      <c r="A246" s="36">
        <f>IF(D246="","",VLOOKUP(D246,'produto-estoque-total-7'!A:AB,3,0))</f>
        <v/>
      </c>
      <c r="B246" s="1">
        <f>IF(D246="","",VLOOKUP(D246,'produto-estoque-total-7'!A:AB,12,0))</f>
        <v/>
      </c>
      <c r="C246" s="1">
        <f>IF(D246="","",VLOOKUP(D246,'produto-estoque-total-7'!A:AB,2,0))</f>
        <v/>
      </c>
      <c r="D246" s="37">
        <f>IFERROR(IF('produto-estoque-total-7'!A245="","",'produto-estoque-total-7'!A245),"")</f>
        <v/>
      </c>
      <c r="E246" s="1">
        <f>IF(D246="","",VLOOKUP(D246,'produto-estoque-total-7'!A:AB,4,0))</f>
        <v/>
      </c>
      <c r="F246" s="36">
        <f>IF(D246="","",VLOOKUP(D246,'produto-estoque-total-7'!A:AB,13,0))</f>
        <v/>
      </c>
      <c r="G246" s="1">
        <f>IF(F246="","",VLOOKUP(F246,'FORNECEDORES X COMPRADOR'!A:D,4,0))</f>
        <v/>
      </c>
      <c r="H246" s="1">
        <f>IF(F246="","",VLOOKUP(F246,'FORNECEDORES X COMPRADOR'!A:E,5,0))</f>
        <v/>
      </c>
      <c r="I246" s="36">
        <f>IF(D246="","",VLOOKUP(D246,'produto-estoque-total-7'!A:AB,15,0))</f>
        <v/>
      </c>
      <c r="J246" s="36">
        <f>IF(D246="","",VLOOKUP(D246,'produto-estoque-total-7'!A:AB,19,0))</f>
        <v/>
      </c>
      <c r="K246" s="1">
        <f>IF(D246="","",VLOOKUP(D246,'produto-estoque-total-7'!A:AB,20,0))</f>
        <v/>
      </c>
      <c r="L246" s="36">
        <f>IF(D246="","",VLOOKUP(D246,'produto-estoque-total-7'!A:AB,17,0))</f>
        <v/>
      </c>
      <c r="M246" s="1">
        <f>IF(D246="","",VLOOKUP(D246,'produto-estoque-total-7'!A:AB,18,0))</f>
        <v/>
      </c>
      <c r="N246" s="36">
        <f>IF(D246="","",VLOOKUP(D246,'produto-estoque-total-7'!A:AB,21,0))</f>
        <v/>
      </c>
      <c r="O246" s="1">
        <f>IF(D246="","",VLOOKUP(D246,'produto-estoque-total-7'!A:AB,22,0))</f>
        <v/>
      </c>
      <c r="P246" s="36">
        <f>IF(D246="","",VLOOKUP(D246,'produto-estoque-total-7'!A:AB,23,0))</f>
        <v/>
      </c>
      <c r="Q246" s="1">
        <f>IF(D246="","",VLOOKUP(D246,'produto-estoque-total-7'!A:AB,24,0))</f>
        <v/>
      </c>
      <c r="R246" s="38">
        <f>IFERROR(IF(D246="","",VLOOKUP(D246,'produto-venda-7'!B:N,13,0)),"C")</f>
        <v/>
      </c>
      <c r="S246" s="39">
        <f>IF(D246="","",VLOOKUP(D246,'produto-estoque-total-7'!A:AB,6,0))</f>
        <v/>
      </c>
      <c r="T246" s="39">
        <f>IF(D246="","",VLOOKUP(D246,'produto-estoque-total-7'!A:AB,5,0))</f>
        <v/>
      </c>
      <c r="U246" s="40">
        <f>IF(D246="","",VLOOKUP(D246,'produto-estoque-total-7'!A:AB,11,0))</f>
        <v/>
      </c>
      <c r="V246" s="41">
        <f>IF(D246="","",IFERROR(VLOOKUP(D246,'produto-entrada-7'!A:M,10,0),0))</f>
        <v/>
      </c>
      <c r="W246" s="42" t="n"/>
      <c r="X246" s="39">
        <f>IF(D246="","",VLOOKUP(D246,'produto-estoque-total-7'!A:AB,8,0))</f>
        <v/>
      </c>
      <c r="Y246" s="39">
        <f>IF(D246="","",VLOOKUP(D246,'produto-estoque-total-7'!A:AB,9,0))</f>
        <v/>
      </c>
      <c r="Z246" s="39">
        <f>IF(D246="","",VLOOKUP(D246,'produto-estoque-total-7'!A:AB,10,0))</f>
        <v/>
      </c>
      <c r="AA246" s="39">
        <f>IFERROR(IF(D246="","",VLOOKUP(D246,'produto-venda-7'!B:N,4,0)),0)</f>
        <v/>
      </c>
      <c r="AB246" s="39">
        <f>IFERROR(IF(D246="","",VLOOKUP(D246,'produto-venda-7'!B:N,5,0)),0)</f>
        <v/>
      </c>
      <c r="AC246" s="39">
        <f>IF(D246="","",IFERROR(AA246/90,0))</f>
        <v/>
      </c>
      <c r="AD246" s="36">
        <f>IF(D246="","",IFERROR(VLOOKUP(D246,'produto-entrada-7'!A:M,4,0),0))</f>
        <v/>
      </c>
      <c r="AE246" s="36">
        <f>IFERROR(IF(D246="","",VLOOKUP(D246,'produto-venda-7'!B:N,10,0)),0)</f>
        <v/>
      </c>
      <c r="AF246" s="36">
        <f>IF(D246="","",IFERROR(VLOOKUP(D246,'produto-entrada-7'!A:M,11,0),0))</f>
        <v/>
      </c>
      <c r="AG246" s="1">
        <f>IF(D246="","",IFERROR(VLOOKUP(D246,'produto-entrada-7'!A:M,12,0),0))</f>
        <v/>
      </c>
      <c r="AH246" s="1">
        <f>IF(D246="","",IFERROR(VLOOKUP(D246,'produto-entrada-7'!A:M,13,0),0))</f>
        <v/>
      </c>
      <c r="AI246" s="36">
        <f>IFERROR(IF(D246="","",VLOOKUP(D246,'produto-venda-7'!B:N,11,0)),0)</f>
        <v/>
      </c>
      <c r="AJ246" s="43">
        <f>IF(D246="","",IFERROR(AI246*AB246,0))</f>
        <v/>
      </c>
      <c r="AK246" s="44">
        <f>IFERROR(IF(D246="","",VLOOKUP(F246,'ANALISE FORNECEDOR'!$A:$I,8,0)),"")</f>
        <v/>
      </c>
      <c r="AL246" s="44">
        <f>IF(D246="","",AVERAGE(AM246,AK246))</f>
        <v/>
      </c>
      <c r="AM246" s="44">
        <f>IFERROR(IF(D246="","",VLOOKUP(F246,'ANALISE FORNECEDOR'!$A:$I,9,0)),"")</f>
        <v/>
      </c>
      <c r="AN246" s="45">
        <f>IF(D246="","",IF(Y246&gt;12,AI246*(U246+Y246),AI246*U246))</f>
        <v/>
      </c>
      <c r="AO246" s="45">
        <f>IF(D246="","",IF(Y246&gt;12,AI246*(U246+V246+Y246),AI246*(U246+V246)))</f>
        <v/>
      </c>
      <c r="AP246" s="46">
        <f>IF(D246="","",IF(Y246&gt;12,AG246*(U246+Y246),AG246*U246))</f>
        <v/>
      </c>
      <c r="AQ246" s="46">
        <f>IF(D246="","",IF(Y246&gt;12,AG246*(U246+V246+Y246),AG246*(U246+V246)))</f>
        <v/>
      </c>
      <c r="AR246" s="46">
        <f>IF(D246="","",IF(OR(R246="A",R246="AA",R246="AAA"),AP246,0))</f>
        <v/>
      </c>
      <c r="AS246" s="46">
        <f>IF(D246="","",IF(R246="B",AP246,0))</f>
        <v/>
      </c>
      <c r="AT246" s="46">
        <f>IF(D246="","",IF(R246="C",AP246,0))</f>
        <v/>
      </c>
      <c r="AU246" s="47">
        <f>IF(D246="","",IFERROR(AN246/AJ246,0))</f>
        <v/>
      </c>
      <c r="AV246" s="47">
        <f>IF(D246="","",IFERROR(((AO246)/AJ246),0))</f>
        <v/>
      </c>
      <c r="AW246" s="48">
        <f>IF(D246="","",IF(OR(S246="S",NOT(AND(ISNUMBER(AC246),ISNUMBER(AL246),AC246*AL246&gt;=0))),0,AC246*AL246))</f>
        <v/>
      </c>
      <c r="AX246" s="49">
        <f>IFERROR(IF(D246="","",AW246*AG246),0)</f>
        <v/>
      </c>
      <c r="AY246" s="48">
        <f>IF(D246="","",IF(OR(S246="S",NOT(AND(ISNUMBER(AC246),ISNUMBER(AK246),AC246*AK246&gt;=0))),0,AC246*AK246))</f>
        <v/>
      </c>
      <c r="AZ246" s="48">
        <f>IFERROR(IF(D246="","",IF(AY246=0,0,IF(((AY246)-(U246+Y246))&lt;0,0,(AY246)-U246))),0)</f>
        <v/>
      </c>
      <c r="BA246" s="49">
        <f>IF(D246="","",AZ246*AG246)</f>
        <v/>
      </c>
      <c r="BB246" s="49">
        <f>IF(D246="","",IF(OR(R246="A",R246="AA",R246="AAA"),BA246,0))</f>
        <v/>
      </c>
      <c r="BC246" s="49">
        <f>IF(D246="","",IF(R246="B",BA246,0))</f>
        <v/>
      </c>
      <c r="BD246" s="49">
        <f>IF(D246="","",IF(R246="B",BA246,0))</f>
        <v/>
      </c>
      <c r="BE246" s="49">
        <f>IF(D246="","",IF(S246="S",
1,
IF(AC246=0,
1,
IF(
IFERROR(((U246+Y246)*AG246)/((AC246*AK246)*AG246),0)&lt;0,
0,
IF(
IFERROR(((U246+Y246)*AG246)/((AC246*AK246)*AG246),0)&gt;1,
1,
IFERROR(((U246+Y246)*AG246)/((AC246*AK246)*AG246),0)
)
)
)
))</f>
        <v/>
      </c>
      <c r="BF246" s="49">
        <f>IF(D246="","",IF(S246="S",
1,
IF(AC246=0,
1,
IF(
IFERROR(((U246+V246+Y246)*AG246)/((AC246*AK246)*AG246),0)&lt;0,
0,
IF(
IFERROR(((U246+V246+Y246)*AG246)/((AC246*AK246)*AG246),0)&gt;1,
1,
IFERROR(((U246+V246+Y246)*AG246)/((AC246*AK246)*AG246),0)
)
)
)
))</f>
        <v/>
      </c>
      <c r="BG246" s="50">
        <f>IF(D246="","",IF(S246="S",0,IF(AND(ISNUMBER(AC246),ISNUMBER(AM246)),IF(OR(AC246*AM246&lt;0,ISERR(AC246*AM246)),0,AC246*AM246),0)))</f>
        <v/>
      </c>
      <c r="BH246" s="50">
        <f>IF(D246="","",IF(BY246&gt;TODAY()-60,0,IF(Y246&gt;12,MAX(0,(U246+Y246)-BG246),MAX(0,U246-BG246))))</f>
        <v/>
      </c>
      <c r="BI246" s="51">
        <f>IF(D246="","",BH246*AG246)</f>
        <v/>
      </c>
      <c r="BJ246" s="51">
        <f>IF(D246="","",IF(OR(R246="A",R246="AA",R246="AAA"),BI246,0))</f>
        <v/>
      </c>
      <c r="BK246" s="51">
        <f>IF(D246="","",IF(R246="B",BI246,0))</f>
        <v/>
      </c>
      <c r="BL246" s="51">
        <f>IF(D246="","",IF(R246="C",BI246,0))</f>
        <v/>
      </c>
      <c r="BM246" s="51">
        <f>IF(D246="","",IFERROR(MAX(0,MIN(BI246/AP246,1)),0))</f>
        <v/>
      </c>
      <c r="BN246" s="52">
        <f>IF(D246="","",AB246*AG246)</f>
        <v/>
      </c>
      <c r="BO246" s="52">
        <f>IF(D246="","",(U246+V246+X246)*AG246)</f>
        <v/>
      </c>
      <c r="BP246" s="52">
        <f>IF(D246="","",(AB246*3)*AG246)</f>
        <v/>
      </c>
      <c r="BQ246" s="52">
        <f>IF(D246="","",IF(BO246-BP246&gt;0,0,BO246-BP246))</f>
        <v/>
      </c>
      <c r="BR246" s="52">
        <f>IF(D246="","",IF(BO246-BP246-BN246&gt;0,0,BO246-BP246-BN246))</f>
        <v/>
      </c>
      <c r="BS246" s="53">
        <f>IF(D246="","",IFERROR(AB246*AI246,0))</f>
        <v/>
      </c>
      <c r="BT246" s="53">
        <f>IF(D246="","",IFERROR(IF(X246&gt;12, AI246*(U246+V246+X246), AI246*(U246+V246)),0))</f>
        <v/>
      </c>
      <c r="BU246" s="53">
        <f>IF(D246="","",IFERROR(((AB246*3)*AI246),0))</f>
        <v/>
      </c>
      <c r="BV246" s="53">
        <f>IF(D246="","",IF(BT246-BU246&gt;0,0,BT246-BU246))</f>
        <v/>
      </c>
      <c r="BW246" s="53">
        <f>IF(D246="","",IF(BT246-BU246-BS246&gt;0,0,BT246-BU246-BS246))</f>
        <v/>
      </c>
      <c r="BX246" s="36">
        <f>IF(D246="","",IFERROR(VLOOKUP(D246,'produto-entrada-7'!A:M,3,0),"SEM PEDIDO"))</f>
        <v/>
      </c>
      <c r="BY246" s="36">
        <f>IF(D246="","",VLOOKUP(D246,'produto-estoque-total-7'!A:AB,25,0))</f>
        <v/>
      </c>
      <c r="BZ246" s="36">
        <f>IF(D246="","",IFERROR(VLOOKUP(D246,'produto-estoque-total-7'!A:AB,26,0)/100,0))</f>
        <v/>
      </c>
      <c r="CA246" s="36">
        <f>IF(D246="","",IFERROR(VLOOKUP(D246,'produto-estoque-total-7'!A:AB,27,0)/100,0))</f>
        <v/>
      </c>
      <c r="CB246" s="41">
        <f>IF(D246="","",V246*AF246)</f>
        <v/>
      </c>
      <c r="CC246" s="41">
        <f>IF(D246="","",V246*AI246)</f>
        <v/>
      </c>
      <c r="CD246" s="54">
        <f>IF(D246="","",VLOOKUP(D246,'produto-estoque-total-7'!A:AB,28,0))</f>
        <v/>
      </c>
    </row>
    <row r="247">
      <c r="A247" s="36">
        <f>IF(D247="","",VLOOKUP(D247,'produto-estoque-total-7'!A:AB,3,0))</f>
        <v/>
      </c>
      <c r="B247" s="1">
        <f>IF(D247="","",VLOOKUP(D247,'produto-estoque-total-7'!A:AB,12,0))</f>
        <v/>
      </c>
      <c r="C247" s="1">
        <f>IF(D247="","",VLOOKUP(D247,'produto-estoque-total-7'!A:AB,2,0))</f>
        <v/>
      </c>
      <c r="D247" s="37">
        <f>IFERROR(IF('produto-estoque-total-7'!A246="","",'produto-estoque-total-7'!A246),"")</f>
        <v/>
      </c>
      <c r="E247" s="1">
        <f>IF(D247="","",VLOOKUP(D247,'produto-estoque-total-7'!A:AB,4,0))</f>
        <v/>
      </c>
      <c r="F247" s="36">
        <f>IF(D247="","",VLOOKUP(D247,'produto-estoque-total-7'!A:AB,13,0))</f>
        <v/>
      </c>
      <c r="G247" s="1">
        <f>IF(F247="","",VLOOKUP(F247,'FORNECEDORES X COMPRADOR'!A:D,4,0))</f>
        <v/>
      </c>
      <c r="H247" s="1">
        <f>IF(F247="","",VLOOKUP(F247,'FORNECEDORES X COMPRADOR'!A:E,5,0))</f>
        <v/>
      </c>
      <c r="I247" s="36">
        <f>IF(D247="","",VLOOKUP(D247,'produto-estoque-total-7'!A:AB,15,0))</f>
        <v/>
      </c>
      <c r="J247" s="36">
        <f>IF(D247="","",VLOOKUP(D247,'produto-estoque-total-7'!A:AB,19,0))</f>
        <v/>
      </c>
      <c r="K247" s="1">
        <f>IF(D247="","",VLOOKUP(D247,'produto-estoque-total-7'!A:AB,20,0))</f>
        <v/>
      </c>
      <c r="L247" s="36">
        <f>IF(D247="","",VLOOKUP(D247,'produto-estoque-total-7'!A:AB,17,0))</f>
        <v/>
      </c>
      <c r="M247" s="1">
        <f>IF(D247="","",VLOOKUP(D247,'produto-estoque-total-7'!A:AB,18,0))</f>
        <v/>
      </c>
      <c r="N247" s="36">
        <f>IF(D247="","",VLOOKUP(D247,'produto-estoque-total-7'!A:AB,21,0))</f>
        <v/>
      </c>
      <c r="O247" s="1">
        <f>IF(D247="","",VLOOKUP(D247,'produto-estoque-total-7'!A:AB,22,0))</f>
        <v/>
      </c>
      <c r="P247" s="36">
        <f>IF(D247="","",VLOOKUP(D247,'produto-estoque-total-7'!A:AB,23,0))</f>
        <v/>
      </c>
      <c r="Q247" s="1">
        <f>IF(D247="","",VLOOKUP(D247,'produto-estoque-total-7'!A:AB,24,0))</f>
        <v/>
      </c>
      <c r="R247" s="38">
        <f>IFERROR(IF(D247="","",VLOOKUP(D247,'produto-venda-7'!B:N,13,0)),"C")</f>
        <v/>
      </c>
      <c r="S247" s="39">
        <f>IF(D247="","",VLOOKUP(D247,'produto-estoque-total-7'!A:AB,6,0))</f>
        <v/>
      </c>
      <c r="T247" s="39">
        <f>IF(D247="","",VLOOKUP(D247,'produto-estoque-total-7'!A:AB,5,0))</f>
        <v/>
      </c>
      <c r="U247" s="40">
        <f>IF(D247="","",VLOOKUP(D247,'produto-estoque-total-7'!A:AB,11,0))</f>
        <v/>
      </c>
      <c r="V247" s="41">
        <f>IF(D247="","",IFERROR(VLOOKUP(D247,'produto-entrada-7'!A:M,10,0),0))</f>
        <v/>
      </c>
      <c r="W247" s="42" t="n"/>
      <c r="X247" s="39">
        <f>IF(D247="","",VLOOKUP(D247,'produto-estoque-total-7'!A:AB,8,0))</f>
        <v/>
      </c>
      <c r="Y247" s="39">
        <f>IF(D247="","",VLOOKUP(D247,'produto-estoque-total-7'!A:AB,9,0))</f>
        <v/>
      </c>
      <c r="Z247" s="39">
        <f>IF(D247="","",VLOOKUP(D247,'produto-estoque-total-7'!A:AB,10,0))</f>
        <v/>
      </c>
      <c r="AA247" s="39">
        <f>IFERROR(IF(D247="","",VLOOKUP(D247,'produto-venda-7'!B:N,4,0)),0)</f>
        <v/>
      </c>
      <c r="AB247" s="39">
        <f>IFERROR(IF(D247="","",VLOOKUP(D247,'produto-venda-7'!B:N,5,0)),0)</f>
        <v/>
      </c>
      <c r="AC247" s="39">
        <f>IF(D247="","",IFERROR(AA247/90,0))</f>
        <v/>
      </c>
      <c r="AD247" s="36">
        <f>IF(D247="","",IFERROR(VLOOKUP(D247,'produto-entrada-7'!A:M,4,0),0))</f>
        <v/>
      </c>
      <c r="AE247" s="36">
        <f>IFERROR(IF(D247="","",VLOOKUP(D247,'produto-venda-7'!B:N,10,0)),0)</f>
        <v/>
      </c>
      <c r="AF247" s="36">
        <f>IF(D247="","",IFERROR(VLOOKUP(D247,'produto-entrada-7'!A:M,11,0),0))</f>
        <v/>
      </c>
      <c r="AG247" s="1">
        <f>IF(D247="","",IFERROR(VLOOKUP(D247,'produto-entrada-7'!A:M,12,0),0))</f>
        <v/>
      </c>
      <c r="AH247" s="1">
        <f>IF(D247="","",IFERROR(VLOOKUP(D247,'produto-entrada-7'!A:M,13,0),0))</f>
        <v/>
      </c>
      <c r="AI247" s="36">
        <f>IFERROR(IF(D247="","",VLOOKUP(D247,'produto-venda-7'!B:N,11,0)),0)</f>
        <v/>
      </c>
      <c r="AJ247" s="43">
        <f>IF(D247="","",IFERROR(AI247*AB247,0))</f>
        <v/>
      </c>
      <c r="AK247" s="44">
        <f>IFERROR(IF(D247="","",VLOOKUP(F247,'ANALISE FORNECEDOR'!$A:$I,8,0)),"")</f>
        <v/>
      </c>
      <c r="AL247" s="44">
        <f>IF(D247="","",AVERAGE(AM247,AK247))</f>
        <v/>
      </c>
      <c r="AM247" s="44">
        <f>IFERROR(IF(D247="","",VLOOKUP(F247,'ANALISE FORNECEDOR'!$A:$I,9,0)),"")</f>
        <v/>
      </c>
      <c r="AN247" s="45">
        <f>IF(D247="","",IF(Y247&gt;12,AI247*(U247+Y247),AI247*U247))</f>
        <v/>
      </c>
      <c r="AO247" s="45">
        <f>IF(D247="","",IF(Y247&gt;12,AI247*(U247+V247+Y247),AI247*(U247+V247)))</f>
        <v/>
      </c>
      <c r="AP247" s="46">
        <f>IF(D247="","",IF(Y247&gt;12,AG247*(U247+Y247),AG247*U247))</f>
        <v/>
      </c>
      <c r="AQ247" s="46">
        <f>IF(D247="","",IF(Y247&gt;12,AG247*(U247+V247+Y247),AG247*(U247+V247)))</f>
        <v/>
      </c>
      <c r="AR247" s="46">
        <f>IF(D247="","",IF(OR(R247="A",R247="AA",R247="AAA"),AP247,0))</f>
        <v/>
      </c>
      <c r="AS247" s="46">
        <f>IF(D247="","",IF(R247="B",AP247,0))</f>
        <v/>
      </c>
      <c r="AT247" s="46">
        <f>IF(D247="","",IF(R247="C",AP247,0))</f>
        <v/>
      </c>
      <c r="AU247" s="47">
        <f>IF(D247="","",IFERROR(AN247/AJ247,0))</f>
        <v/>
      </c>
      <c r="AV247" s="47">
        <f>IF(D247="","",IFERROR(((AO247)/AJ247),0))</f>
        <v/>
      </c>
      <c r="AW247" s="48">
        <f>IF(D247="","",IF(OR(S247="S",NOT(AND(ISNUMBER(AC247),ISNUMBER(AL247),AC247*AL247&gt;=0))),0,AC247*AL247))</f>
        <v/>
      </c>
      <c r="AX247" s="49">
        <f>IFERROR(IF(D247="","",AW247*AG247),0)</f>
        <v/>
      </c>
      <c r="AY247" s="48">
        <f>IF(D247="","",IF(OR(S247="S",NOT(AND(ISNUMBER(AC247),ISNUMBER(AK247),AC247*AK247&gt;=0))),0,AC247*AK247))</f>
        <v/>
      </c>
      <c r="AZ247" s="48">
        <f>IFERROR(IF(D247="","",IF(AY247=0,0,IF(((AY247)-(U247+Y247))&lt;0,0,(AY247)-U247))),0)</f>
        <v/>
      </c>
      <c r="BA247" s="49">
        <f>IF(D247="","",AZ247*AG247)</f>
        <v/>
      </c>
      <c r="BB247" s="49">
        <f>IF(D247="","",IF(OR(R247="A",R247="AA",R247="AAA"),BA247,0))</f>
        <v/>
      </c>
      <c r="BC247" s="49">
        <f>IF(D247="","",IF(R247="B",BA247,0))</f>
        <v/>
      </c>
      <c r="BD247" s="49">
        <f>IF(D247="","",IF(R247="B",BA247,0))</f>
        <v/>
      </c>
      <c r="BE247" s="49">
        <f>IF(D247="","",IF(S247="S",
1,
IF(AC247=0,
1,
IF(
IFERROR(((U247+Y247)*AG247)/((AC247*AK247)*AG247),0)&lt;0,
0,
IF(
IFERROR(((U247+Y247)*AG247)/((AC247*AK247)*AG247),0)&gt;1,
1,
IFERROR(((U247+Y247)*AG247)/((AC247*AK247)*AG247),0)
)
)
)
))</f>
        <v/>
      </c>
      <c r="BF247" s="49">
        <f>IF(D247="","",IF(S247="S",
1,
IF(AC247=0,
1,
IF(
IFERROR(((U247+V247+Y247)*AG247)/((AC247*AK247)*AG247),0)&lt;0,
0,
IF(
IFERROR(((U247+V247+Y247)*AG247)/((AC247*AK247)*AG247),0)&gt;1,
1,
IFERROR(((U247+V247+Y247)*AG247)/((AC247*AK247)*AG247),0)
)
)
)
))</f>
        <v/>
      </c>
      <c r="BG247" s="50">
        <f>IF(D247="","",IF(S247="S",0,IF(AND(ISNUMBER(AC247),ISNUMBER(AM247)),IF(OR(AC247*AM247&lt;0,ISERR(AC247*AM247)),0,AC247*AM247),0)))</f>
        <v/>
      </c>
      <c r="BH247" s="50">
        <f>IF(D247="","",IF(BY247&gt;TODAY()-60,0,IF(Y247&gt;12,MAX(0,(U247+Y247)-BG247),MAX(0,U247-BG247))))</f>
        <v/>
      </c>
      <c r="BI247" s="51">
        <f>IF(D247="","",BH247*AG247)</f>
        <v/>
      </c>
      <c r="BJ247" s="51">
        <f>IF(D247="","",IF(OR(R247="A",R247="AA",R247="AAA"),BI247,0))</f>
        <v/>
      </c>
      <c r="BK247" s="51">
        <f>IF(D247="","",IF(R247="B",BI247,0))</f>
        <v/>
      </c>
      <c r="BL247" s="51">
        <f>IF(D247="","",IF(R247="C",BI247,0))</f>
        <v/>
      </c>
      <c r="BM247" s="51">
        <f>IF(D247="","",IFERROR(MAX(0,MIN(BI247/AP247,1)),0))</f>
        <v/>
      </c>
      <c r="BN247" s="52">
        <f>IF(D247="","",AB247*AG247)</f>
        <v/>
      </c>
      <c r="BO247" s="52">
        <f>IF(D247="","",(U247+V247+X247)*AG247)</f>
        <v/>
      </c>
      <c r="BP247" s="52">
        <f>IF(D247="","",(AB247*3)*AG247)</f>
        <v/>
      </c>
      <c r="BQ247" s="52">
        <f>IF(D247="","",IF(BO247-BP247&gt;0,0,BO247-BP247))</f>
        <v/>
      </c>
      <c r="BR247" s="52">
        <f>IF(D247="","",IF(BO247-BP247-BN247&gt;0,0,BO247-BP247-BN247))</f>
        <v/>
      </c>
      <c r="BS247" s="53">
        <f>IF(D247="","",IFERROR(AB247*AI247,0))</f>
        <v/>
      </c>
      <c r="BT247" s="53">
        <f>IF(D247="","",IFERROR(IF(X247&gt;12, AI247*(U247+V247+X247), AI247*(U247+V247)),0))</f>
        <v/>
      </c>
      <c r="BU247" s="53">
        <f>IF(D247="","",IFERROR(((AB247*3)*AI247),0))</f>
        <v/>
      </c>
      <c r="BV247" s="53">
        <f>IF(D247="","",IF(BT247-BU247&gt;0,0,BT247-BU247))</f>
        <v/>
      </c>
      <c r="BW247" s="53">
        <f>IF(D247="","",IF(BT247-BU247-BS247&gt;0,0,BT247-BU247-BS247))</f>
        <v/>
      </c>
      <c r="BX247" s="36">
        <f>IF(D247="","",IFERROR(VLOOKUP(D247,'produto-entrada-7'!A:M,3,0),"SEM PEDIDO"))</f>
        <v/>
      </c>
      <c r="BY247" s="36">
        <f>IF(D247="","",VLOOKUP(D247,'produto-estoque-total-7'!A:AB,25,0))</f>
        <v/>
      </c>
      <c r="BZ247" s="36">
        <f>IF(D247="","",IFERROR(VLOOKUP(D247,'produto-estoque-total-7'!A:AB,26,0)/100,0))</f>
        <v/>
      </c>
      <c r="CA247" s="36">
        <f>IF(D247="","",IFERROR(VLOOKUP(D247,'produto-estoque-total-7'!A:AB,27,0)/100,0))</f>
        <v/>
      </c>
      <c r="CB247" s="41">
        <f>IF(D247="","",V247*AF247)</f>
        <v/>
      </c>
      <c r="CC247" s="41">
        <f>IF(D247="","",V247*AI247)</f>
        <v/>
      </c>
      <c r="CD247" s="54">
        <f>IF(D247="","",VLOOKUP(D247,'produto-estoque-total-7'!A:AB,28,0))</f>
        <v/>
      </c>
    </row>
    <row r="248">
      <c r="A248" s="36">
        <f>IF(D248="","",VLOOKUP(D248,'produto-estoque-total-7'!A:AB,3,0))</f>
        <v/>
      </c>
      <c r="B248" s="1">
        <f>IF(D248="","",VLOOKUP(D248,'produto-estoque-total-7'!A:AB,12,0))</f>
        <v/>
      </c>
      <c r="C248" s="1">
        <f>IF(D248="","",VLOOKUP(D248,'produto-estoque-total-7'!A:AB,2,0))</f>
        <v/>
      </c>
      <c r="D248" s="37">
        <f>IFERROR(IF('produto-estoque-total-7'!A247="","",'produto-estoque-total-7'!A247),"")</f>
        <v/>
      </c>
      <c r="E248" s="1">
        <f>IF(D248="","",VLOOKUP(D248,'produto-estoque-total-7'!A:AB,4,0))</f>
        <v/>
      </c>
      <c r="F248" s="36">
        <f>IF(D248="","",VLOOKUP(D248,'produto-estoque-total-7'!A:AB,13,0))</f>
        <v/>
      </c>
      <c r="G248" s="1">
        <f>IF(F248="","",VLOOKUP(F248,'FORNECEDORES X COMPRADOR'!A:D,4,0))</f>
        <v/>
      </c>
      <c r="H248" s="1">
        <f>IF(F248="","",VLOOKUP(F248,'FORNECEDORES X COMPRADOR'!A:E,5,0))</f>
        <v/>
      </c>
      <c r="I248" s="36">
        <f>IF(D248="","",VLOOKUP(D248,'produto-estoque-total-7'!A:AB,15,0))</f>
        <v/>
      </c>
      <c r="J248" s="36">
        <f>IF(D248="","",VLOOKUP(D248,'produto-estoque-total-7'!A:AB,19,0))</f>
        <v/>
      </c>
      <c r="K248" s="1">
        <f>IF(D248="","",VLOOKUP(D248,'produto-estoque-total-7'!A:AB,20,0))</f>
        <v/>
      </c>
      <c r="L248" s="36">
        <f>IF(D248="","",VLOOKUP(D248,'produto-estoque-total-7'!A:AB,17,0))</f>
        <v/>
      </c>
      <c r="M248" s="1">
        <f>IF(D248="","",VLOOKUP(D248,'produto-estoque-total-7'!A:AB,18,0))</f>
        <v/>
      </c>
      <c r="N248" s="36">
        <f>IF(D248="","",VLOOKUP(D248,'produto-estoque-total-7'!A:AB,21,0))</f>
        <v/>
      </c>
      <c r="O248" s="1">
        <f>IF(D248="","",VLOOKUP(D248,'produto-estoque-total-7'!A:AB,22,0))</f>
        <v/>
      </c>
      <c r="P248" s="36">
        <f>IF(D248="","",VLOOKUP(D248,'produto-estoque-total-7'!A:AB,23,0))</f>
        <v/>
      </c>
      <c r="Q248" s="1">
        <f>IF(D248="","",VLOOKUP(D248,'produto-estoque-total-7'!A:AB,24,0))</f>
        <v/>
      </c>
      <c r="R248" s="38">
        <f>IFERROR(IF(D248="","",VLOOKUP(D248,'produto-venda-7'!B:N,13,0)),"C")</f>
        <v/>
      </c>
      <c r="S248" s="39">
        <f>IF(D248="","",VLOOKUP(D248,'produto-estoque-total-7'!A:AB,6,0))</f>
        <v/>
      </c>
      <c r="T248" s="39">
        <f>IF(D248="","",VLOOKUP(D248,'produto-estoque-total-7'!A:AB,5,0))</f>
        <v/>
      </c>
      <c r="U248" s="40">
        <f>IF(D248="","",VLOOKUP(D248,'produto-estoque-total-7'!A:AB,11,0))</f>
        <v/>
      </c>
      <c r="V248" s="41">
        <f>IF(D248="","",IFERROR(VLOOKUP(D248,'produto-entrada-7'!A:M,10,0),0))</f>
        <v/>
      </c>
      <c r="W248" s="42" t="n"/>
      <c r="X248" s="39">
        <f>IF(D248="","",VLOOKUP(D248,'produto-estoque-total-7'!A:AB,8,0))</f>
        <v/>
      </c>
      <c r="Y248" s="39">
        <f>IF(D248="","",VLOOKUP(D248,'produto-estoque-total-7'!A:AB,9,0))</f>
        <v/>
      </c>
      <c r="Z248" s="39">
        <f>IF(D248="","",VLOOKUP(D248,'produto-estoque-total-7'!A:AB,10,0))</f>
        <v/>
      </c>
      <c r="AA248" s="39">
        <f>IFERROR(IF(D248="","",VLOOKUP(D248,'produto-venda-7'!B:N,4,0)),0)</f>
        <v/>
      </c>
      <c r="AB248" s="39">
        <f>IFERROR(IF(D248="","",VLOOKUP(D248,'produto-venda-7'!B:N,5,0)),0)</f>
        <v/>
      </c>
      <c r="AC248" s="39">
        <f>IF(D248="","",IFERROR(AA248/90,0))</f>
        <v/>
      </c>
      <c r="AD248" s="36">
        <f>IF(D248="","",IFERROR(VLOOKUP(D248,'produto-entrada-7'!A:M,4,0),0))</f>
        <v/>
      </c>
      <c r="AE248" s="36">
        <f>IFERROR(IF(D248="","",VLOOKUP(D248,'produto-venda-7'!B:N,10,0)),0)</f>
        <v/>
      </c>
      <c r="AF248" s="36">
        <f>IF(D248="","",IFERROR(VLOOKUP(D248,'produto-entrada-7'!A:M,11,0),0))</f>
        <v/>
      </c>
      <c r="AG248" s="1">
        <f>IF(D248="","",IFERROR(VLOOKUP(D248,'produto-entrada-7'!A:M,12,0),0))</f>
        <v/>
      </c>
      <c r="AH248" s="1">
        <f>IF(D248="","",IFERROR(VLOOKUP(D248,'produto-entrada-7'!A:M,13,0),0))</f>
        <v/>
      </c>
      <c r="AI248" s="36">
        <f>IFERROR(IF(D248="","",VLOOKUP(D248,'produto-venda-7'!B:N,11,0)),0)</f>
        <v/>
      </c>
      <c r="AJ248" s="43">
        <f>IF(D248="","",IFERROR(AI248*AB248,0))</f>
        <v/>
      </c>
      <c r="AK248" s="44">
        <f>IFERROR(IF(D248="","",VLOOKUP(F248,'ANALISE FORNECEDOR'!$A:$I,8,0)),"")</f>
        <v/>
      </c>
      <c r="AL248" s="44">
        <f>IF(D248="","",AVERAGE(AM248,AK248))</f>
        <v/>
      </c>
      <c r="AM248" s="44">
        <f>IFERROR(IF(D248="","",VLOOKUP(F248,'ANALISE FORNECEDOR'!$A:$I,9,0)),"")</f>
        <v/>
      </c>
      <c r="AN248" s="45">
        <f>IF(D248="","",IF(Y248&gt;12,AI248*(U248+Y248),AI248*U248))</f>
        <v/>
      </c>
      <c r="AO248" s="45">
        <f>IF(D248="","",IF(Y248&gt;12,AI248*(U248+V248+Y248),AI248*(U248+V248)))</f>
        <v/>
      </c>
      <c r="AP248" s="46">
        <f>IF(D248="","",IF(Y248&gt;12,AG248*(U248+Y248),AG248*U248))</f>
        <v/>
      </c>
      <c r="AQ248" s="46">
        <f>IF(D248="","",IF(Y248&gt;12,AG248*(U248+V248+Y248),AG248*(U248+V248)))</f>
        <v/>
      </c>
      <c r="AR248" s="46">
        <f>IF(D248="","",IF(OR(R248="A",R248="AA",R248="AAA"),AP248,0))</f>
        <v/>
      </c>
      <c r="AS248" s="46">
        <f>IF(D248="","",IF(R248="B",AP248,0))</f>
        <v/>
      </c>
      <c r="AT248" s="46">
        <f>IF(D248="","",IF(R248="C",AP248,0))</f>
        <v/>
      </c>
      <c r="AU248" s="47">
        <f>IF(D248="","",IFERROR(AN248/AJ248,0))</f>
        <v/>
      </c>
      <c r="AV248" s="47">
        <f>IF(D248="","",IFERROR(((AO248)/AJ248),0))</f>
        <v/>
      </c>
      <c r="AW248" s="48">
        <f>IF(D248="","",IF(OR(S248="S",NOT(AND(ISNUMBER(AC248),ISNUMBER(AL248),AC248*AL248&gt;=0))),0,AC248*AL248))</f>
        <v/>
      </c>
      <c r="AX248" s="49">
        <f>IFERROR(IF(D248="","",AW248*AG248),0)</f>
        <v/>
      </c>
      <c r="AY248" s="48">
        <f>IF(D248="","",IF(OR(S248="S",NOT(AND(ISNUMBER(AC248),ISNUMBER(AK248),AC248*AK248&gt;=0))),0,AC248*AK248))</f>
        <v/>
      </c>
      <c r="AZ248" s="48">
        <f>IFERROR(IF(D248="","",IF(AY248=0,0,IF(((AY248)-(U248+Y248))&lt;0,0,(AY248)-U248))),0)</f>
        <v/>
      </c>
      <c r="BA248" s="49">
        <f>IF(D248="","",AZ248*AG248)</f>
        <v/>
      </c>
      <c r="BB248" s="49">
        <f>IF(D248="","",IF(OR(R248="A",R248="AA",R248="AAA"),BA248,0))</f>
        <v/>
      </c>
      <c r="BC248" s="49">
        <f>IF(D248="","",IF(R248="B",BA248,0))</f>
        <v/>
      </c>
      <c r="BD248" s="49">
        <f>IF(D248="","",IF(R248="B",BA248,0))</f>
        <v/>
      </c>
      <c r="BE248" s="49">
        <f>IF(D248="","",IF(S248="S",
1,
IF(AC248=0,
1,
IF(
IFERROR(((U248+Y248)*AG248)/((AC248*AK248)*AG248),0)&lt;0,
0,
IF(
IFERROR(((U248+Y248)*AG248)/((AC248*AK248)*AG248),0)&gt;1,
1,
IFERROR(((U248+Y248)*AG248)/((AC248*AK248)*AG248),0)
)
)
)
))</f>
        <v/>
      </c>
      <c r="BF248" s="49">
        <f>IF(D248="","",IF(S248="S",
1,
IF(AC248=0,
1,
IF(
IFERROR(((U248+V248+Y248)*AG248)/((AC248*AK248)*AG248),0)&lt;0,
0,
IF(
IFERROR(((U248+V248+Y248)*AG248)/((AC248*AK248)*AG248),0)&gt;1,
1,
IFERROR(((U248+V248+Y248)*AG248)/((AC248*AK248)*AG248),0)
)
)
)
))</f>
        <v/>
      </c>
      <c r="BG248" s="50">
        <f>IF(D248="","",IF(S248="S",0,IF(AND(ISNUMBER(AC248),ISNUMBER(AM248)),IF(OR(AC248*AM248&lt;0,ISERR(AC248*AM248)),0,AC248*AM248),0)))</f>
        <v/>
      </c>
      <c r="BH248" s="50">
        <f>IF(D248="","",IF(BY248&gt;TODAY()-60,0,IF(Y248&gt;12,MAX(0,(U248+Y248)-BG248),MAX(0,U248-BG248))))</f>
        <v/>
      </c>
      <c r="BI248" s="51">
        <f>IF(D248="","",BH248*AG248)</f>
        <v/>
      </c>
      <c r="BJ248" s="51">
        <f>IF(D248="","",IF(OR(R248="A",R248="AA",R248="AAA"),BI248,0))</f>
        <v/>
      </c>
      <c r="BK248" s="51">
        <f>IF(D248="","",IF(R248="B",BI248,0))</f>
        <v/>
      </c>
      <c r="BL248" s="51">
        <f>IF(D248="","",IF(R248="C",BI248,0))</f>
        <v/>
      </c>
      <c r="BM248" s="51">
        <f>IF(D248="","",IFERROR(MAX(0,MIN(BI248/AP248,1)),0))</f>
        <v/>
      </c>
      <c r="BN248" s="52">
        <f>IF(D248="","",AB248*AG248)</f>
        <v/>
      </c>
      <c r="BO248" s="52">
        <f>IF(D248="","",(U248+V248+X248)*AG248)</f>
        <v/>
      </c>
      <c r="BP248" s="52">
        <f>IF(D248="","",(AB248*3)*AG248)</f>
        <v/>
      </c>
      <c r="BQ248" s="52">
        <f>IF(D248="","",IF(BO248-BP248&gt;0,0,BO248-BP248))</f>
        <v/>
      </c>
      <c r="BR248" s="52">
        <f>IF(D248="","",IF(BO248-BP248-BN248&gt;0,0,BO248-BP248-BN248))</f>
        <v/>
      </c>
      <c r="BS248" s="53">
        <f>IF(D248="","",IFERROR(AB248*AI248,0))</f>
        <v/>
      </c>
      <c r="BT248" s="53">
        <f>IF(D248="","",IFERROR(IF(X248&gt;12, AI248*(U248+V248+X248), AI248*(U248+V248)),0))</f>
        <v/>
      </c>
      <c r="BU248" s="53">
        <f>IF(D248="","",IFERROR(((AB248*3)*AI248),0))</f>
        <v/>
      </c>
      <c r="BV248" s="53">
        <f>IF(D248="","",IF(BT248-BU248&gt;0,0,BT248-BU248))</f>
        <v/>
      </c>
      <c r="BW248" s="53">
        <f>IF(D248="","",IF(BT248-BU248-BS248&gt;0,0,BT248-BU248-BS248))</f>
        <v/>
      </c>
      <c r="BX248" s="36">
        <f>IF(D248="","",IFERROR(VLOOKUP(D248,'produto-entrada-7'!A:M,3,0),"SEM PEDIDO"))</f>
        <v/>
      </c>
      <c r="BY248" s="36">
        <f>IF(D248="","",VLOOKUP(D248,'produto-estoque-total-7'!A:AB,25,0))</f>
        <v/>
      </c>
      <c r="BZ248" s="36">
        <f>IF(D248="","",IFERROR(VLOOKUP(D248,'produto-estoque-total-7'!A:AB,26,0)/100,0))</f>
        <v/>
      </c>
      <c r="CA248" s="36">
        <f>IF(D248="","",IFERROR(VLOOKUP(D248,'produto-estoque-total-7'!A:AB,27,0)/100,0))</f>
        <v/>
      </c>
      <c r="CB248" s="41">
        <f>IF(D248="","",V248*AF248)</f>
        <v/>
      </c>
      <c r="CC248" s="41">
        <f>IF(D248="","",V248*AI248)</f>
        <v/>
      </c>
      <c r="CD248" s="54">
        <f>IF(D248="","",VLOOKUP(D248,'produto-estoque-total-7'!A:AB,28,0))</f>
        <v/>
      </c>
    </row>
    <row r="249">
      <c r="A249" s="36">
        <f>IF(D249="","",VLOOKUP(D249,'produto-estoque-total-7'!A:AB,3,0))</f>
        <v/>
      </c>
      <c r="B249" s="1">
        <f>IF(D249="","",VLOOKUP(D249,'produto-estoque-total-7'!A:AB,12,0))</f>
        <v/>
      </c>
      <c r="C249" s="1">
        <f>IF(D249="","",VLOOKUP(D249,'produto-estoque-total-7'!A:AB,2,0))</f>
        <v/>
      </c>
      <c r="D249" s="37">
        <f>IFERROR(IF('produto-estoque-total-7'!A248="","",'produto-estoque-total-7'!A248),"")</f>
        <v/>
      </c>
      <c r="E249" s="1">
        <f>IF(D249="","",VLOOKUP(D249,'produto-estoque-total-7'!A:AB,4,0))</f>
        <v/>
      </c>
      <c r="F249" s="36">
        <f>IF(D249="","",VLOOKUP(D249,'produto-estoque-total-7'!A:AB,13,0))</f>
        <v/>
      </c>
      <c r="G249" s="1">
        <f>IF(F249="","",VLOOKUP(F249,'FORNECEDORES X COMPRADOR'!A:D,4,0))</f>
        <v/>
      </c>
      <c r="H249" s="1">
        <f>IF(F249="","",VLOOKUP(F249,'FORNECEDORES X COMPRADOR'!A:E,5,0))</f>
        <v/>
      </c>
      <c r="I249" s="36">
        <f>IF(D249="","",VLOOKUP(D249,'produto-estoque-total-7'!A:AB,15,0))</f>
        <v/>
      </c>
      <c r="J249" s="36">
        <f>IF(D249="","",VLOOKUP(D249,'produto-estoque-total-7'!A:AB,19,0))</f>
        <v/>
      </c>
      <c r="K249" s="1">
        <f>IF(D249="","",VLOOKUP(D249,'produto-estoque-total-7'!A:AB,20,0))</f>
        <v/>
      </c>
      <c r="L249" s="36">
        <f>IF(D249="","",VLOOKUP(D249,'produto-estoque-total-7'!A:AB,17,0))</f>
        <v/>
      </c>
      <c r="M249" s="1">
        <f>IF(D249="","",VLOOKUP(D249,'produto-estoque-total-7'!A:AB,18,0))</f>
        <v/>
      </c>
      <c r="N249" s="36">
        <f>IF(D249="","",VLOOKUP(D249,'produto-estoque-total-7'!A:AB,21,0))</f>
        <v/>
      </c>
      <c r="O249" s="1">
        <f>IF(D249="","",VLOOKUP(D249,'produto-estoque-total-7'!A:AB,22,0))</f>
        <v/>
      </c>
      <c r="P249" s="36">
        <f>IF(D249="","",VLOOKUP(D249,'produto-estoque-total-7'!A:AB,23,0))</f>
        <v/>
      </c>
      <c r="Q249" s="1">
        <f>IF(D249="","",VLOOKUP(D249,'produto-estoque-total-7'!A:AB,24,0))</f>
        <v/>
      </c>
      <c r="R249" s="38">
        <f>IFERROR(IF(D249="","",VLOOKUP(D249,'produto-venda-7'!B:N,13,0)),"C")</f>
        <v/>
      </c>
      <c r="S249" s="39">
        <f>IF(D249="","",VLOOKUP(D249,'produto-estoque-total-7'!A:AB,6,0))</f>
        <v/>
      </c>
      <c r="T249" s="39">
        <f>IF(D249="","",VLOOKUP(D249,'produto-estoque-total-7'!A:AB,5,0))</f>
        <v/>
      </c>
      <c r="U249" s="40">
        <f>IF(D249="","",VLOOKUP(D249,'produto-estoque-total-7'!A:AB,11,0))</f>
        <v/>
      </c>
      <c r="V249" s="41">
        <f>IF(D249="","",IFERROR(VLOOKUP(D249,'produto-entrada-7'!A:M,10,0),0))</f>
        <v/>
      </c>
      <c r="W249" s="42" t="n"/>
      <c r="X249" s="39">
        <f>IF(D249="","",VLOOKUP(D249,'produto-estoque-total-7'!A:AB,8,0))</f>
        <v/>
      </c>
      <c r="Y249" s="39">
        <f>IF(D249="","",VLOOKUP(D249,'produto-estoque-total-7'!A:AB,9,0))</f>
        <v/>
      </c>
      <c r="Z249" s="39">
        <f>IF(D249="","",VLOOKUP(D249,'produto-estoque-total-7'!A:AB,10,0))</f>
        <v/>
      </c>
      <c r="AA249" s="39">
        <f>IFERROR(IF(D249="","",VLOOKUP(D249,'produto-venda-7'!B:N,4,0)),0)</f>
        <v/>
      </c>
      <c r="AB249" s="39">
        <f>IFERROR(IF(D249="","",VLOOKUP(D249,'produto-venda-7'!B:N,5,0)),0)</f>
        <v/>
      </c>
      <c r="AC249" s="39">
        <f>IF(D249="","",IFERROR(AA249/90,0))</f>
        <v/>
      </c>
      <c r="AD249" s="36">
        <f>IF(D249="","",IFERROR(VLOOKUP(D249,'produto-entrada-7'!A:M,4,0),0))</f>
        <v/>
      </c>
      <c r="AE249" s="36">
        <f>IFERROR(IF(D249="","",VLOOKUP(D249,'produto-venda-7'!B:N,10,0)),0)</f>
        <v/>
      </c>
      <c r="AF249" s="36">
        <f>IF(D249="","",IFERROR(VLOOKUP(D249,'produto-entrada-7'!A:M,11,0),0))</f>
        <v/>
      </c>
      <c r="AG249" s="1">
        <f>IF(D249="","",IFERROR(VLOOKUP(D249,'produto-entrada-7'!A:M,12,0),0))</f>
        <v/>
      </c>
      <c r="AH249" s="1">
        <f>IF(D249="","",IFERROR(VLOOKUP(D249,'produto-entrada-7'!A:M,13,0),0))</f>
        <v/>
      </c>
      <c r="AI249" s="36">
        <f>IFERROR(IF(D249="","",VLOOKUP(D249,'produto-venda-7'!B:N,11,0)),0)</f>
        <v/>
      </c>
      <c r="AJ249" s="43">
        <f>IF(D249="","",IFERROR(AI249*AB249,0))</f>
        <v/>
      </c>
      <c r="AK249" s="44">
        <f>IFERROR(IF(D249="","",VLOOKUP(F249,'ANALISE FORNECEDOR'!$A:$I,8,0)),"")</f>
        <v/>
      </c>
      <c r="AL249" s="44">
        <f>IF(D249="","",AVERAGE(AM249,AK249))</f>
        <v/>
      </c>
      <c r="AM249" s="44">
        <f>IFERROR(IF(D249="","",VLOOKUP(F249,'ANALISE FORNECEDOR'!$A:$I,9,0)),"")</f>
        <v/>
      </c>
      <c r="AN249" s="45">
        <f>IF(D249="","",IF(Y249&gt;12,AI249*(U249+Y249),AI249*U249))</f>
        <v/>
      </c>
      <c r="AO249" s="45">
        <f>IF(D249="","",IF(Y249&gt;12,AI249*(U249+V249+Y249),AI249*(U249+V249)))</f>
        <v/>
      </c>
      <c r="AP249" s="46">
        <f>IF(D249="","",IF(Y249&gt;12,AG249*(U249+Y249),AG249*U249))</f>
        <v/>
      </c>
      <c r="AQ249" s="46">
        <f>IF(D249="","",IF(Y249&gt;12,AG249*(U249+V249+Y249),AG249*(U249+V249)))</f>
        <v/>
      </c>
      <c r="AR249" s="46">
        <f>IF(D249="","",IF(OR(R249="A",R249="AA",R249="AAA"),AP249,0))</f>
        <v/>
      </c>
      <c r="AS249" s="46">
        <f>IF(D249="","",IF(R249="B",AP249,0))</f>
        <v/>
      </c>
      <c r="AT249" s="46">
        <f>IF(D249="","",IF(R249="C",AP249,0))</f>
        <v/>
      </c>
      <c r="AU249" s="47">
        <f>IF(D249="","",IFERROR(AN249/AJ249,0))</f>
        <v/>
      </c>
      <c r="AV249" s="47">
        <f>IF(D249="","",IFERROR(((AO249)/AJ249),0))</f>
        <v/>
      </c>
      <c r="AW249" s="48">
        <f>IF(D249="","",IF(OR(S249="S",NOT(AND(ISNUMBER(AC249),ISNUMBER(AL249),AC249*AL249&gt;=0))),0,AC249*AL249))</f>
        <v/>
      </c>
      <c r="AX249" s="49">
        <f>IFERROR(IF(D249="","",AW249*AG249),0)</f>
        <v/>
      </c>
      <c r="AY249" s="48">
        <f>IF(D249="","",IF(OR(S249="S",NOT(AND(ISNUMBER(AC249),ISNUMBER(AK249),AC249*AK249&gt;=0))),0,AC249*AK249))</f>
        <v/>
      </c>
      <c r="AZ249" s="48">
        <f>IFERROR(IF(D249="","",IF(AY249=0,0,IF(((AY249)-(U249+Y249))&lt;0,0,(AY249)-U249))),0)</f>
        <v/>
      </c>
      <c r="BA249" s="49">
        <f>IF(D249="","",AZ249*AG249)</f>
        <v/>
      </c>
      <c r="BB249" s="49">
        <f>IF(D249="","",IF(OR(R249="A",R249="AA",R249="AAA"),BA249,0))</f>
        <v/>
      </c>
      <c r="BC249" s="49">
        <f>IF(D249="","",IF(R249="B",BA249,0))</f>
        <v/>
      </c>
      <c r="BD249" s="49">
        <f>IF(D249="","",IF(R249="B",BA249,0))</f>
        <v/>
      </c>
      <c r="BE249" s="49">
        <f>IF(D249="","",IF(S249="S",
1,
IF(AC249=0,
1,
IF(
IFERROR(((U249+Y249)*AG249)/((AC249*AK249)*AG249),0)&lt;0,
0,
IF(
IFERROR(((U249+Y249)*AG249)/((AC249*AK249)*AG249),0)&gt;1,
1,
IFERROR(((U249+Y249)*AG249)/((AC249*AK249)*AG249),0)
)
)
)
))</f>
        <v/>
      </c>
      <c r="BF249" s="49">
        <f>IF(D249="","",IF(S249="S",
1,
IF(AC249=0,
1,
IF(
IFERROR(((U249+V249+Y249)*AG249)/((AC249*AK249)*AG249),0)&lt;0,
0,
IF(
IFERROR(((U249+V249+Y249)*AG249)/((AC249*AK249)*AG249),0)&gt;1,
1,
IFERROR(((U249+V249+Y249)*AG249)/((AC249*AK249)*AG249),0)
)
)
)
))</f>
        <v/>
      </c>
      <c r="BG249" s="50">
        <f>IF(D249="","",IF(S249="S",0,IF(AND(ISNUMBER(AC249),ISNUMBER(AM249)),IF(OR(AC249*AM249&lt;0,ISERR(AC249*AM249)),0,AC249*AM249),0)))</f>
        <v/>
      </c>
      <c r="BH249" s="50">
        <f>IF(D249="","",IF(BY249&gt;TODAY()-60,0,IF(Y249&gt;12,MAX(0,(U249+Y249)-BG249),MAX(0,U249-BG249))))</f>
        <v/>
      </c>
      <c r="BI249" s="51">
        <f>IF(D249="","",BH249*AG249)</f>
        <v/>
      </c>
      <c r="BJ249" s="51">
        <f>IF(D249="","",IF(OR(R249="A",R249="AA",R249="AAA"),BI249,0))</f>
        <v/>
      </c>
      <c r="BK249" s="51">
        <f>IF(D249="","",IF(R249="B",BI249,0))</f>
        <v/>
      </c>
      <c r="BL249" s="51">
        <f>IF(D249="","",IF(R249="C",BI249,0))</f>
        <v/>
      </c>
      <c r="BM249" s="51">
        <f>IF(D249="","",IFERROR(MAX(0,MIN(BI249/AP249,1)),0))</f>
        <v/>
      </c>
      <c r="BN249" s="52">
        <f>IF(D249="","",AB249*AG249)</f>
        <v/>
      </c>
      <c r="BO249" s="52">
        <f>IF(D249="","",(U249+V249+X249)*AG249)</f>
        <v/>
      </c>
      <c r="BP249" s="52">
        <f>IF(D249="","",(AB249*3)*AG249)</f>
        <v/>
      </c>
      <c r="BQ249" s="52">
        <f>IF(D249="","",IF(BO249-BP249&gt;0,0,BO249-BP249))</f>
        <v/>
      </c>
      <c r="BR249" s="52">
        <f>IF(D249="","",IF(BO249-BP249-BN249&gt;0,0,BO249-BP249-BN249))</f>
        <v/>
      </c>
      <c r="BS249" s="53">
        <f>IF(D249="","",IFERROR(AB249*AI249,0))</f>
        <v/>
      </c>
      <c r="BT249" s="53">
        <f>IF(D249="","",IFERROR(IF(X249&gt;12, AI249*(U249+V249+X249), AI249*(U249+V249)),0))</f>
        <v/>
      </c>
      <c r="BU249" s="53">
        <f>IF(D249="","",IFERROR(((AB249*3)*AI249),0))</f>
        <v/>
      </c>
      <c r="BV249" s="53">
        <f>IF(D249="","",IF(BT249-BU249&gt;0,0,BT249-BU249))</f>
        <v/>
      </c>
      <c r="BW249" s="53">
        <f>IF(D249="","",IF(BT249-BU249-BS249&gt;0,0,BT249-BU249-BS249))</f>
        <v/>
      </c>
      <c r="BX249" s="36">
        <f>IF(D249="","",IFERROR(VLOOKUP(D249,'produto-entrada-7'!A:M,3,0),"SEM PEDIDO"))</f>
        <v/>
      </c>
      <c r="BY249" s="36">
        <f>IF(D249="","",VLOOKUP(D249,'produto-estoque-total-7'!A:AB,25,0))</f>
        <v/>
      </c>
      <c r="BZ249" s="36">
        <f>IF(D249="","",IFERROR(VLOOKUP(D249,'produto-estoque-total-7'!A:AB,26,0)/100,0))</f>
        <v/>
      </c>
      <c r="CA249" s="36">
        <f>IF(D249="","",IFERROR(VLOOKUP(D249,'produto-estoque-total-7'!A:AB,27,0)/100,0))</f>
        <v/>
      </c>
      <c r="CB249" s="41">
        <f>IF(D249="","",V249*AF249)</f>
        <v/>
      </c>
      <c r="CC249" s="41">
        <f>IF(D249="","",V249*AI249)</f>
        <v/>
      </c>
      <c r="CD249" s="54">
        <f>IF(D249="","",VLOOKUP(D249,'produto-estoque-total-7'!A:AB,28,0))</f>
        <v/>
      </c>
    </row>
    <row r="250">
      <c r="A250" s="36">
        <f>IF(D250="","",VLOOKUP(D250,'produto-estoque-total-7'!A:AB,3,0))</f>
        <v/>
      </c>
      <c r="B250" s="1">
        <f>IF(D250="","",VLOOKUP(D250,'produto-estoque-total-7'!A:AB,12,0))</f>
        <v/>
      </c>
      <c r="C250" s="1">
        <f>IF(D250="","",VLOOKUP(D250,'produto-estoque-total-7'!A:AB,2,0))</f>
        <v/>
      </c>
      <c r="D250" s="37">
        <f>IFERROR(IF('produto-estoque-total-7'!A249="","",'produto-estoque-total-7'!A249),"")</f>
        <v/>
      </c>
      <c r="E250" s="1">
        <f>IF(D250="","",VLOOKUP(D250,'produto-estoque-total-7'!A:AB,4,0))</f>
        <v/>
      </c>
      <c r="F250" s="36">
        <f>IF(D250="","",VLOOKUP(D250,'produto-estoque-total-7'!A:AB,13,0))</f>
        <v/>
      </c>
      <c r="G250" s="1">
        <f>IF(F250="","",VLOOKUP(F250,'FORNECEDORES X COMPRADOR'!A:D,4,0))</f>
        <v/>
      </c>
      <c r="H250" s="1">
        <f>IF(F250="","",VLOOKUP(F250,'FORNECEDORES X COMPRADOR'!A:E,5,0))</f>
        <v/>
      </c>
      <c r="I250" s="36">
        <f>IF(D250="","",VLOOKUP(D250,'produto-estoque-total-7'!A:AB,15,0))</f>
        <v/>
      </c>
      <c r="J250" s="36">
        <f>IF(D250="","",VLOOKUP(D250,'produto-estoque-total-7'!A:AB,19,0))</f>
        <v/>
      </c>
      <c r="K250" s="1">
        <f>IF(D250="","",VLOOKUP(D250,'produto-estoque-total-7'!A:AB,20,0))</f>
        <v/>
      </c>
      <c r="L250" s="36">
        <f>IF(D250="","",VLOOKUP(D250,'produto-estoque-total-7'!A:AB,17,0))</f>
        <v/>
      </c>
      <c r="M250" s="1">
        <f>IF(D250="","",VLOOKUP(D250,'produto-estoque-total-7'!A:AB,18,0))</f>
        <v/>
      </c>
      <c r="N250" s="36">
        <f>IF(D250="","",VLOOKUP(D250,'produto-estoque-total-7'!A:AB,21,0))</f>
        <v/>
      </c>
      <c r="O250" s="1">
        <f>IF(D250="","",VLOOKUP(D250,'produto-estoque-total-7'!A:AB,22,0))</f>
        <v/>
      </c>
      <c r="P250" s="36">
        <f>IF(D250="","",VLOOKUP(D250,'produto-estoque-total-7'!A:AB,23,0))</f>
        <v/>
      </c>
      <c r="Q250" s="1">
        <f>IF(D250="","",VLOOKUP(D250,'produto-estoque-total-7'!A:AB,24,0))</f>
        <v/>
      </c>
      <c r="R250" s="38">
        <f>IFERROR(IF(D250="","",VLOOKUP(D250,'produto-venda-7'!B:N,13,0)),"C")</f>
        <v/>
      </c>
      <c r="S250" s="39">
        <f>IF(D250="","",VLOOKUP(D250,'produto-estoque-total-7'!A:AB,6,0))</f>
        <v/>
      </c>
      <c r="T250" s="39">
        <f>IF(D250="","",VLOOKUP(D250,'produto-estoque-total-7'!A:AB,5,0))</f>
        <v/>
      </c>
      <c r="U250" s="40">
        <f>IF(D250="","",VLOOKUP(D250,'produto-estoque-total-7'!A:AB,11,0))</f>
        <v/>
      </c>
      <c r="V250" s="41">
        <f>IF(D250="","",IFERROR(VLOOKUP(D250,'produto-entrada-7'!A:M,10,0),0))</f>
        <v/>
      </c>
      <c r="W250" s="42" t="n"/>
      <c r="X250" s="39">
        <f>IF(D250="","",VLOOKUP(D250,'produto-estoque-total-7'!A:AB,8,0))</f>
        <v/>
      </c>
      <c r="Y250" s="39">
        <f>IF(D250="","",VLOOKUP(D250,'produto-estoque-total-7'!A:AB,9,0))</f>
        <v/>
      </c>
      <c r="Z250" s="39">
        <f>IF(D250="","",VLOOKUP(D250,'produto-estoque-total-7'!A:AB,10,0))</f>
        <v/>
      </c>
      <c r="AA250" s="39">
        <f>IFERROR(IF(D250="","",VLOOKUP(D250,'produto-venda-7'!B:N,4,0)),0)</f>
        <v/>
      </c>
      <c r="AB250" s="39">
        <f>IFERROR(IF(D250="","",VLOOKUP(D250,'produto-venda-7'!B:N,5,0)),0)</f>
        <v/>
      </c>
      <c r="AC250" s="39">
        <f>IF(D250="","",IFERROR(AA250/90,0))</f>
        <v/>
      </c>
      <c r="AD250" s="36">
        <f>IF(D250="","",IFERROR(VLOOKUP(D250,'produto-entrada-7'!A:M,4,0),0))</f>
        <v/>
      </c>
      <c r="AE250" s="36">
        <f>IFERROR(IF(D250="","",VLOOKUP(D250,'produto-venda-7'!B:N,10,0)),0)</f>
        <v/>
      </c>
      <c r="AF250" s="36">
        <f>IF(D250="","",IFERROR(VLOOKUP(D250,'produto-entrada-7'!A:M,11,0),0))</f>
        <v/>
      </c>
      <c r="AG250" s="1">
        <f>IF(D250="","",IFERROR(VLOOKUP(D250,'produto-entrada-7'!A:M,12,0),0))</f>
        <v/>
      </c>
      <c r="AH250" s="1">
        <f>IF(D250="","",IFERROR(VLOOKUP(D250,'produto-entrada-7'!A:M,13,0),0))</f>
        <v/>
      </c>
      <c r="AI250" s="36">
        <f>IFERROR(IF(D250="","",VLOOKUP(D250,'produto-venda-7'!B:N,11,0)),0)</f>
        <v/>
      </c>
      <c r="AJ250" s="43">
        <f>IF(D250="","",IFERROR(AI250*AB250,0))</f>
        <v/>
      </c>
      <c r="AK250" s="44">
        <f>IFERROR(IF(D250="","",VLOOKUP(F250,'ANALISE FORNECEDOR'!$A:$I,8,0)),"")</f>
        <v/>
      </c>
      <c r="AL250" s="44">
        <f>IF(D250="","",AVERAGE(AM250,AK250))</f>
        <v/>
      </c>
      <c r="AM250" s="44">
        <f>IFERROR(IF(D250="","",VLOOKUP(F250,'ANALISE FORNECEDOR'!$A:$I,9,0)),"")</f>
        <v/>
      </c>
      <c r="AN250" s="45">
        <f>IF(D250="","",IF(Y250&gt;12,AI250*(U250+Y250),AI250*U250))</f>
        <v/>
      </c>
      <c r="AO250" s="45">
        <f>IF(D250="","",IF(Y250&gt;12,AI250*(U250+V250+Y250),AI250*(U250+V250)))</f>
        <v/>
      </c>
      <c r="AP250" s="46">
        <f>IF(D250="","",IF(Y250&gt;12,AG250*(U250+Y250),AG250*U250))</f>
        <v/>
      </c>
      <c r="AQ250" s="46">
        <f>IF(D250="","",IF(Y250&gt;12,AG250*(U250+V250+Y250),AG250*(U250+V250)))</f>
        <v/>
      </c>
      <c r="AR250" s="46">
        <f>IF(D250="","",IF(OR(R250="A",R250="AA",R250="AAA"),AP250,0))</f>
        <v/>
      </c>
      <c r="AS250" s="46">
        <f>IF(D250="","",IF(R250="B",AP250,0))</f>
        <v/>
      </c>
      <c r="AT250" s="46">
        <f>IF(D250="","",IF(R250="C",AP250,0))</f>
        <v/>
      </c>
      <c r="AU250" s="47">
        <f>IF(D250="","",IFERROR(AN250/AJ250,0))</f>
        <v/>
      </c>
      <c r="AV250" s="47">
        <f>IF(D250="","",IFERROR(((AO250)/AJ250),0))</f>
        <v/>
      </c>
      <c r="AW250" s="48">
        <f>IF(D250="","",IF(OR(S250="S",NOT(AND(ISNUMBER(AC250),ISNUMBER(AL250),AC250*AL250&gt;=0))),0,AC250*AL250))</f>
        <v/>
      </c>
      <c r="AX250" s="49">
        <f>IFERROR(IF(D250="","",AW250*AG250),0)</f>
        <v/>
      </c>
      <c r="AY250" s="48">
        <f>IF(D250="","",IF(OR(S250="S",NOT(AND(ISNUMBER(AC250),ISNUMBER(AK250),AC250*AK250&gt;=0))),0,AC250*AK250))</f>
        <v/>
      </c>
      <c r="AZ250" s="48">
        <f>IFERROR(IF(D250="","",IF(AY250=0,0,IF(((AY250)-(U250+Y250))&lt;0,0,(AY250)-U250))),0)</f>
        <v/>
      </c>
      <c r="BA250" s="49">
        <f>IF(D250="","",AZ250*AG250)</f>
        <v/>
      </c>
      <c r="BB250" s="49">
        <f>IF(D250="","",IF(OR(R250="A",R250="AA",R250="AAA"),BA250,0))</f>
        <v/>
      </c>
      <c r="BC250" s="49">
        <f>IF(D250="","",IF(R250="B",BA250,0))</f>
        <v/>
      </c>
      <c r="BD250" s="49">
        <f>IF(D250="","",IF(R250="B",BA250,0))</f>
        <v/>
      </c>
      <c r="BE250" s="49">
        <f>IF(D250="","",IF(S250="S",
1,
IF(AC250=0,
1,
IF(
IFERROR(((U250+Y250)*AG250)/((AC250*AK250)*AG250),0)&lt;0,
0,
IF(
IFERROR(((U250+Y250)*AG250)/((AC250*AK250)*AG250),0)&gt;1,
1,
IFERROR(((U250+Y250)*AG250)/((AC250*AK250)*AG250),0)
)
)
)
))</f>
        <v/>
      </c>
      <c r="BF250" s="49">
        <f>IF(D250="","",IF(S250="S",
1,
IF(AC250=0,
1,
IF(
IFERROR(((U250+V250+Y250)*AG250)/((AC250*AK250)*AG250),0)&lt;0,
0,
IF(
IFERROR(((U250+V250+Y250)*AG250)/((AC250*AK250)*AG250),0)&gt;1,
1,
IFERROR(((U250+V250+Y250)*AG250)/((AC250*AK250)*AG250),0)
)
)
)
))</f>
        <v/>
      </c>
      <c r="BG250" s="50">
        <f>IF(D250="","",IF(S250="S",0,IF(AND(ISNUMBER(AC250),ISNUMBER(AM250)),IF(OR(AC250*AM250&lt;0,ISERR(AC250*AM250)),0,AC250*AM250),0)))</f>
        <v/>
      </c>
      <c r="BH250" s="50">
        <f>IF(D250="","",IF(BY250&gt;TODAY()-60,0,IF(Y250&gt;12,MAX(0,(U250+Y250)-BG250),MAX(0,U250-BG250))))</f>
        <v/>
      </c>
      <c r="BI250" s="51">
        <f>IF(D250="","",BH250*AG250)</f>
        <v/>
      </c>
      <c r="BJ250" s="51">
        <f>IF(D250="","",IF(OR(R250="A",R250="AA",R250="AAA"),BI250,0))</f>
        <v/>
      </c>
      <c r="BK250" s="51">
        <f>IF(D250="","",IF(R250="B",BI250,0))</f>
        <v/>
      </c>
      <c r="BL250" s="51">
        <f>IF(D250="","",IF(R250="C",BI250,0))</f>
        <v/>
      </c>
      <c r="BM250" s="51">
        <f>IF(D250="","",IFERROR(MAX(0,MIN(BI250/AP250,1)),0))</f>
        <v/>
      </c>
      <c r="BN250" s="52">
        <f>IF(D250="","",AB250*AG250)</f>
        <v/>
      </c>
      <c r="BO250" s="52">
        <f>IF(D250="","",(U250+V250+X250)*AG250)</f>
        <v/>
      </c>
      <c r="BP250" s="52">
        <f>IF(D250="","",(AB250*3)*AG250)</f>
        <v/>
      </c>
      <c r="BQ250" s="52">
        <f>IF(D250="","",IF(BO250-BP250&gt;0,0,BO250-BP250))</f>
        <v/>
      </c>
      <c r="BR250" s="52">
        <f>IF(D250="","",IF(BO250-BP250-BN250&gt;0,0,BO250-BP250-BN250))</f>
        <v/>
      </c>
      <c r="BS250" s="53">
        <f>IF(D250="","",IFERROR(AB250*AI250,0))</f>
        <v/>
      </c>
      <c r="BT250" s="53">
        <f>IF(D250="","",IFERROR(IF(X250&gt;12, AI250*(U250+V250+X250), AI250*(U250+V250)),0))</f>
        <v/>
      </c>
      <c r="BU250" s="53">
        <f>IF(D250="","",IFERROR(((AB250*3)*AI250),0))</f>
        <v/>
      </c>
      <c r="BV250" s="53">
        <f>IF(D250="","",IF(BT250-BU250&gt;0,0,BT250-BU250))</f>
        <v/>
      </c>
      <c r="BW250" s="53">
        <f>IF(D250="","",IF(BT250-BU250-BS250&gt;0,0,BT250-BU250-BS250))</f>
        <v/>
      </c>
      <c r="BX250" s="36">
        <f>IF(D250="","",IFERROR(VLOOKUP(D250,'produto-entrada-7'!A:M,3,0),"SEM PEDIDO"))</f>
        <v/>
      </c>
      <c r="BY250" s="36">
        <f>IF(D250="","",VLOOKUP(D250,'produto-estoque-total-7'!A:AB,25,0))</f>
        <v/>
      </c>
      <c r="BZ250" s="36">
        <f>IF(D250="","",IFERROR(VLOOKUP(D250,'produto-estoque-total-7'!A:AB,26,0)/100,0))</f>
        <v/>
      </c>
      <c r="CA250" s="36">
        <f>IF(D250="","",IFERROR(VLOOKUP(D250,'produto-estoque-total-7'!A:AB,27,0)/100,0))</f>
        <v/>
      </c>
      <c r="CB250" s="41">
        <f>IF(D250="","",V250*AF250)</f>
        <v/>
      </c>
      <c r="CC250" s="41">
        <f>IF(D250="","",V250*AI250)</f>
        <v/>
      </c>
      <c r="CD250" s="54">
        <f>IF(D250="","",VLOOKUP(D250,'produto-estoque-total-7'!A:AB,28,0))</f>
        <v/>
      </c>
    </row>
    <row r="251">
      <c r="A251" s="36">
        <f>IF(D251="","",VLOOKUP(D251,'produto-estoque-total-7'!A:AB,3,0))</f>
        <v/>
      </c>
      <c r="B251" s="1">
        <f>IF(D251="","",VLOOKUP(D251,'produto-estoque-total-7'!A:AB,12,0))</f>
        <v/>
      </c>
      <c r="C251" s="1">
        <f>IF(D251="","",VLOOKUP(D251,'produto-estoque-total-7'!A:AB,2,0))</f>
        <v/>
      </c>
      <c r="D251" s="37">
        <f>IFERROR(IF('produto-estoque-total-7'!A250="","",'produto-estoque-total-7'!A250),"")</f>
        <v/>
      </c>
      <c r="E251" s="1">
        <f>IF(D251="","",VLOOKUP(D251,'produto-estoque-total-7'!A:AB,4,0))</f>
        <v/>
      </c>
      <c r="F251" s="36">
        <f>IF(D251="","",VLOOKUP(D251,'produto-estoque-total-7'!A:AB,13,0))</f>
        <v/>
      </c>
      <c r="G251" s="1">
        <f>IF(F251="","",VLOOKUP(F251,'FORNECEDORES X COMPRADOR'!A:D,4,0))</f>
        <v/>
      </c>
      <c r="H251" s="1">
        <f>IF(F251="","",VLOOKUP(F251,'FORNECEDORES X COMPRADOR'!A:E,5,0))</f>
        <v/>
      </c>
      <c r="I251" s="36">
        <f>IF(D251="","",VLOOKUP(D251,'produto-estoque-total-7'!A:AB,15,0))</f>
        <v/>
      </c>
      <c r="J251" s="36">
        <f>IF(D251="","",VLOOKUP(D251,'produto-estoque-total-7'!A:AB,19,0))</f>
        <v/>
      </c>
      <c r="K251" s="1">
        <f>IF(D251="","",VLOOKUP(D251,'produto-estoque-total-7'!A:AB,20,0))</f>
        <v/>
      </c>
      <c r="L251" s="36">
        <f>IF(D251="","",VLOOKUP(D251,'produto-estoque-total-7'!A:AB,17,0))</f>
        <v/>
      </c>
      <c r="M251" s="1">
        <f>IF(D251="","",VLOOKUP(D251,'produto-estoque-total-7'!A:AB,18,0))</f>
        <v/>
      </c>
      <c r="N251" s="36">
        <f>IF(D251="","",VLOOKUP(D251,'produto-estoque-total-7'!A:AB,21,0))</f>
        <v/>
      </c>
      <c r="O251" s="1">
        <f>IF(D251="","",VLOOKUP(D251,'produto-estoque-total-7'!A:AB,22,0))</f>
        <v/>
      </c>
      <c r="P251" s="36">
        <f>IF(D251="","",VLOOKUP(D251,'produto-estoque-total-7'!A:AB,23,0))</f>
        <v/>
      </c>
      <c r="Q251" s="1">
        <f>IF(D251="","",VLOOKUP(D251,'produto-estoque-total-7'!A:AB,24,0))</f>
        <v/>
      </c>
      <c r="R251" s="38">
        <f>IFERROR(IF(D251="","",VLOOKUP(D251,'produto-venda-7'!B:N,13,0)),"C")</f>
        <v/>
      </c>
      <c r="S251" s="39">
        <f>IF(D251="","",VLOOKUP(D251,'produto-estoque-total-7'!A:AB,6,0))</f>
        <v/>
      </c>
      <c r="T251" s="39">
        <f>IF(D251="","",VLOOKUP(D251,'produto-estoque-total-7'!A:AB,5,0))</f>
        <v/>
      </c>
      <c r="U251" s="40">
        <f>IF(D251="","",VLOOKUP(D251,'produto-estoque-total-7'!A:AB,11,0))</f>
        <v/>
      </c>
      <c r="V251" s="41">
        <f>IF(D251="","",IFERROR(VLOOKUP(D251,'produto-entrada-7'!A:M,10,0),0))</f>
        <v/>
      </c>
      <c r="W251" s="42" t="n"/>
      <c r="X251" s="39">
        <f>IF(D251="","",VLOOKUP(D251,'produto-estoque-total-7'!A:AB,8,0))</f>
        <v/>
      </c>
      <c r="Y251" s="39">
        <f>IF(D251="","",VLOOKUP(D251,'produto-estoque-total-7'!A:AB,9,0))</f>
        <v/>
      </c>
      <c r="Z251" s="39">
        <f>IF(D251="","",VLOOKUP(D251,'produto-estoque-total-7'!A:AB,10,0))</f>
        <v/>
      </c>
      <c r="AA251" s="39">
        <f>IFERROR(IF(D251="","",VLOOKUP(D251,'produto-venda-7'!B:N,4,0)),0)</f>
        <v/>
      </c>
      <c r="AB251" s="39">
        <f>IFERROR(IF(D251="","",VLOOKUP(D251,'produto-venda-7'!B:N,5,0)),0)</f>
        <v/>
      </c>
      <c r="AC251" s="39">
        <f>IF(D251="","",IFERROR(AA251/90,0))</f>
        <v/>
      </c>
      <c r="AD251" s="36">
        <f>IF(D251="","",IFERROR(VLOOKUP(D251,'produto-entrada-7'!A:M,4,0),0))</f>
        <v/>
      </c>
      <c r="AE251" s="36">
        <f>IFERROR(IF(D251="","",VLOOKUP(D251,'produto-venda-7'!B:N,10,0)),0)</f>
        <v/>
      </c>
      <c r="AF251" s="36">
        <f>IF(D251="","",IFERROR(VLOOKUP(D251,'produto-entrada-7'!A:M,11,0),0))</f>
        <v/>
      </c>
      <c r="AG251" s="1">
        <f>IF(D251="","",IFERROR(VLOOKUP(D251,'produto-entrada-7'!A:M,12,0),0))</f>
        <v/>
      </c>
      <c r="AH251" s="1">
        <f>IF(D251="","",IFERROR(VLOOKUP(D251,'produto-entrada-7'!A:M,13,0),0))</f>
        <v/>
      </c>
      <c r="AI251" s="36">
        <f>IFERROR(IF(D251="","",VLOOKUP(D251,'produto-venda-7'!B:N,11,0)),0)</f>
        <v/>
      </c>
      <c r="AJ251" s="43">
        <f>IF(D251="","",IFERROR(AI251*AB251,0))</f>
        <v/>
      </c>
      <c r="AK251" s="44">
        <f>IFERROR(IF(D251="","",VLOOKUP(F251,'ANALISE FORNECEDOR'!$A:$I,8,0)),"")</f>
        <v/>
      </c>
      <c r="AL251" s="44">
        <f>IF(D251="","",AVERAGE(AM251,AK251))</f>
        <v/>
      </c>
      <c r="AM251" s="44">
        <f>IFERROR(IF(D251="","",VLOOKUP(F251,'ANALISE FORNECEDOR'!$A:$I,9,0)),"")</f>
        <v/>
      </c>
      <c r="AN251" s="45">
        <f>IF(D251="","",IF(Y251&gt;12,AI251*(U251+Y251),AI251*U251))</f>
        <v/>
      </c>
      <c r="AO251" s="45">
        <f>IF(D251="","",IF(Y251&gt;12,AI251*(U251+V251+Y251),AI251*(U251+V251)))</f>
        <v/>
      </c>
      <c r="AP251" s="46">
        <f>IF(D251="","",IF(Y251&gt;12,AG251*(U251+Y251),AG251*U251))</f>
        <v/>
      </c>
      <c r="AQ251" s="46">
        <f>IF(D251="","",IF(Y251&gt;12,AG251*(U251+V251+Y251),AG251*(U251+V251)))</f>
        <v/>
      </c>
      <c r="AR251" s="46">
        <f>IF(D251="","",IF(OR(R251="A",R251="AA",R251="AAA"),AP251,0))</f>
        <v/>
      </c>
      <c r="AS251" s="46">
        <f>IF(D251="","",IF(R251="B",AP251,0))</f>
        <v/>
      </c>
      <c r="AT251" s="46">
        <f>IF(D251="","",IF(R251="C",AP251,0))</f>
        <v/>
      </c>
      <c r="AU251" s="47">
        <f>IF(D251="","",IFERROR(AN251/AJ251,0))</f>
        <v/>
      </c>
      <c r="AV251" s="47">
        <f>IF(D251="","",IFERROR(((AO251)/AJ251),0))</f>
        <v/>
      </c>
      <c r="AW251" s="48">
        <f>IF(D251="","",IF(OR(S251="S",NOT(AND(ISNUMBER(AC251),ISNUMBER(AL251),AC251*AL251&gt;=0))),0,AC251*AL251))</f>
        <v/>
      </c>
      <c r="AX251" s="49">
        <f>IFERROR(IF(D251="","",AW251*AG251),0)</f>
        <v/>
      </c>
      <c r="AY251" s="48">
        <f>IF(D251="","",IF(OR(S251="S",NOT(AND(ISNUMBER(AC251),ISNUMBER(AK251),AC251*AK251&gt;=0))),0,AC251*AK251))</f>
        <v/>
      </c>
      <c r="AZ251" s="48">
        <f>IFERROR(IF(D251="","",IF(AY251=0,0,IF(((AY251)-(U251+Y251))&lt;0,0,(AY251)-U251))),0)</f>
        <v/>
      </c>
      <c r="BA251" s="49">
        <f>IF(D251="","",AZ251*AG251)</f>
        <v/>
      </c>
      <c r="BB251" s="49">
        <f>IF(D251="","",IF(OR(R251="A",R251="AA",R251="AAA"),BA251,0))</f>
        <v/>
      </c>
      <c r="BC251" s="49">
        <f>IF(D251="","",IF(R251="B",BA251,0))</f>
        <v/>
      </c>
      <c r="BD251" s="49">
        <f>IF(D251="","",IF(R251="B",BA251,0))</f>
        <v/>
      </c>
      <c r="BE251" s="49">
        <f>IF(D251="","",IF(S251="S",
1,
IF(AC251=0,
1,
IF(
IFERROR(((U251+Y251)*AG251)/((AC251*AK251)*AG251),0)&lt;0,
0,
IF(
IFERROR(((U251+Y251)*AG251)/((AC251*AK251)*AG251),0)&gt;1,
1,
IFERROR(((U251+Y251)*AG251)/((AC251*AK251)*AG251),0)
)
)
)
))</f>
        <v/>
      </c>
      <c r="BF251" s="49">
        <f>IF(D251="","",IF(S251="S",
1,
IF(AC251=0,
1,
IF(
IFERROR(((U251+V251+Y251)*AG251)/((AC251*AK251)*AG251),0)&lt;0,
0,
IF(
IFERROR(((U251+V251+Y251)*AG251)/((AC251*AK251)*AG251),0)&gt;1,
1,
IFERROR(((U251+V251+Y251)*AG251)/((AC251*AK251)*AG251),0)
)
)
)
))</f>
        <v/>
      </c>
      <c r="BG251" s="50">
        <f>IF(D251="","",IF(S251="S",0,IF(AND(ISNUMBER(AC251),ISNUMBER(AM251)),IF(OR(AC251*AM251&lt;0,ISERR(AC251*AM251)),0,AC251*AM251),0)))</f>
        <v/>
      </c>
      <c r="BH251" s="50">
        <f>IF(D251="","",IF(BY251&gt;TODAY()-60,0,IF(Y251&gt;12,MAX(0,(U251+Y251)-BG251),MAX(0,U251-BG251))))</f>
        <v/>
      </c>
      <c r="BI251" s="51">
        <f>IF(D251="","",BH251*AG251)</f>
        <v/>
      </c>
      <c r="BJ251" s="51">
        <f>IF(D251="","",IF(OR(R251="A",R251="AA",R251="AAA"),BI251,0))</f>
        <v/>
      </c>
      <c r="BK251" s="51">
        <f>IF(D251="","",IF(R251="B",BI251,0))</f>
        <v/>
      </c>
      <c r="BL251" s="51">
        <f>IF(D251="","",IF(R251="C",BI251,0))</f>
        <v/>
      </c>
      <c r="BM251" s="51">
        <f>IF(D251="","",IFERROR(MAX(0,MIN(BI251/AP251,1)),0))</f>
        <v/>
      </c>
      <c r="BN251" s="52">
        <f>IF(D251="","",AB251*AG251)</f>
        <v/>
      </c>
      <c r="BO251" s="52">
        <f>IF(D251="","",(U251+V251+X251)*AG251)</f>
        <v/>
      </c>
      <c r="BP251" s="52">
        <f>IF(D251="","",(AB251*3)*AG251)</f>
        <v/>
      </c>
      <c r="BQ251" s="52">
        <f>IF(D251="","",IF(BO251-BP251&gt;0,0,BO251-BP251))</f>
        <v/>
      </c>
      <c r="BR251" s="52">
        <f>IF(D251="","",IF(BO251-BP251-BN251&gt;0,0,BO251-BP251-BN251))</f>
        <v/>
      </c>
      <c r="BS251" s="53">
        <f>IF(D251="","",IFERROR(AB251*AI251,0))</f>
        <v/>
      </c>
      <c r="BT251" s="53">
        <f>IF(D251="","",IFERROR(IF(X251&gt;12, AI251*(U251+V251+X251), AI251*(U251+V251)),0))</f>
        <v/>
      </c>
      <c r="BU251" s="53">
        <f>IF(D251="","",IFERROR(((AB251*3)*AI251),0))</f>
        <v/>
      </c>
      <c r="BV251" s="53">
        <f>IF(D251="","",IF(BT251-BU251&gt;0,0,BT251-BU251))</f>
        <v/>
      </c>
      <c r="BW251" s="53">
        <f>IF(D251="","",IF(BT251-BU251-BS251&gt;0,0,BT251-BU251-BS251))</f>
        <v/>
      </c>
      <c r="BX251" s="36">
        <f>IF(D251="","",IFERROR(VLOOKUP(D251,'produto-entrada-7'!A:M,3,0),"SEM PEDIDO"))</f>
        <v/>
      </c>
      <c r="BY251" s="36">
        <f>IF(D251="","",VLOOKUP(D251,'produto-estoque-total-7'!A:AB,25,0))</f>
        <v/>
      </c>
      <c r="BZ251" s="36">
        <f>IF(D251="","",IFERROR(VLOOKUP(D251,'produto-estoque-total-7'!A:AB,26,0)/100,0))</f>
        <v/>
      </c>
      <c r="CA251" s="36">
        <f>IF(D251="","",IFERROR(VLOOKUP(D251,'produto-estoque-total-7'!A:AB,27,0)/100,0))</f>
        <v/>
      </c>
      <c r="CB251" s="41">
        <f>IF(D251="","",V251*AF251)</f>
        <v/>
      </c>
      <c r="CC251" s="41">
        <f>IF(D251="","",V251*AI251)</f>
        <v/>
      </c>
      <c r="CD251" s="54">
        <f>IF(D251="","",VLOOKUP(D251,'produto-estoque-total-7'!A:AB,28,0))</f>
        <v/>
      </c>
    </row>
    <row r="252">
      <c r="A252" s="36">
        <f>IF(D252="","",VLOOKUP(D252,'produto-estoque-total-7'!A:AB,3,0))</f>
        <v/>
      </c>
      <c r="B252" s="1">
        <f>IF(D252="","",VLOOKUP(D252,'produto-estoque-total-7'!A:AB,12,0))</f>
        <v/>
      </c>
      <c r="C252" s="1">
        <f>IF(D252="","",VLOOKUP(D252,'produto-estoque-total-7'!A:AB,2,0))</f>
        <v/>
      </c>
      <c r="D252" s="37">
        <f>IFERROR(IF('produto-estoque-total-7'!A251="","",'produto-estoque-total-7'!A251),"")</f>
        <v/>
      </c>
      <c r="E252" s="1">
        <f>IF(D252="","",VLOOKUP(D252,'produto-estoque-total-7'!A:AB,4,0))</f>
        <v/>
      </c>
      <c r="F252" s="36">
        <f>IF(D252="","",VLOOKUP(D252,'produto-estoque-total-7'!A:AB,13,0))</f>
        <v/>
      </c>
      <c r="G252" s="1">
        <f>IF(F252="","",VLOOKUP(F252,'FORNECEDORES X COMPRADOR'!A:D,4,0))</f>
        <v/>
      </c>
      <c r="H252" s="1">
        <f>IF(F252="","",VLOOKUP(F252,'FORNECEDORES X COMPRADOR'!A:E,5,0))</f>
        <v/>
      </c>
      <c r="I252" s="36">
        <f>IF(D252="","",VLOOKUP(D252,'produto-estoque-total-7'!A:AB,15,0))</f>
        <v/>
      </c>
      <c r="J252" s="36">
        <f>IF(D252="","",VLOOKUP(D252,'produto-estoque-total-7'!A:AB,19,0))</f>
        <v/>
      </c>
      <c r="K252" s="1">
        <f>IF(D252="","",VLOOKUP(D252,'produto-estoque-total-7'!A:AB,20,0))</f>
        <v/>
      </c>
      <c r="L252" s="36">
        <f>IF(D252="","",VLOOKUP(D252,'produto-estoque-total-7'!A:AB,17,0))</f>
        <v/>
      </c>
      <c r="M252" s="1">
        <f>IF(D252="","",VLOOKUP(D252,'produto-estoque-total-7'!A:AB,18,0))</f>
        <v/>
      </c>
      <c r="N252" s="36">
        <f>IF(D252="","",VLOOKUP(D252,'produto-estoque-total-7'!A:AB,21,0))</f>
        <v/>
      </c>
      <c r="O252" s="1">
        <f>IF(D252="","",VLOOKUP(D252,'produto-estoque-total-7'!A:AB,22,0))</f>
        <v/>
      </c>
      <c r="P252" s="36">
        <f>IF(D252="","",VLOOKUP(D252,'produto-estoque-total-7'!A:AB,23,0))</f>
        <v/>
      </c>
      <c r="Q252" s="1">
        <f>IF(D252="","",VLOOKUP(D252,'produto-estoque-total-7'!A:AB,24,0))</f>
        <v/>
      </c>
      <c r="R252" s="38">
        <f>IFERROR(IF(D252="","",VLOOKUP(D252,'produto-venda-7'!B:N,13,0)),"C")</f>
        <v/>
      </c>
      <c r="S252" s="39">
        <f>IF(D252="","",VLOOKUP(D252,'produto-estoque-total-7'!A:AB,6,0))</f>
        <v/>
      </c>
      <c r="T252" s="39">
        <f>IF(D252="","",VLOOKUP(D252,'produto-estoque-total-7'!A:AB,5,0))</f>
        <v/>
      </c>
      <c r="U252" s="40">
        <f>IF(D252="","",VLOOKUP(D252,'produto-estoque-total-7'!A:AB,11,0))</f>
        <v/>
      </c>
      <c r="V252" s="41">
        <f>IF(D252="","",IFERROR(VLOOKUP(D252,'produto-entrada-7'!A:M,10,0),0))</f>
        <v/>
      </c>
      <c r="W252" s="42" t="n"/>
      <c r="X252" s="39">
        <f>IF(D252="","",VLOOKUP(D252,'produto-estoque-total-7'!A:AB,8,0))</f>
        <v/>
      </c>
      <c r="Y252" s="39">
        <f>IF(D252="","",VLOOKUP(D252,'produto-estoque-total-7'!A:AB,9,0))</f>
        <v/>
      </c>
      <c r="Z252" s="39">
        <f>IF(D252="","",VLOOKUP(D252,'produto-estoque-total-7'!A:AB,10,0))</f>
        <v/>
      </c>
      <c r="AA252" s="39">
        <f>IFERROR(IF(D252="","",VLOOKUP(D252,'produto-venda-7'!B:N,4,0)),0)</f>
        <v/>
      </c>
      <c r="AB252" s="39">
        <f>IFERROR(IF(D252="","",VLOOKUP(D252,'produto-venda-7'!B:N,5,0)),0)</f>
        <v/>
      </c>
      <c r="AC252" s="39">
        <f>IF(D252="","",IFERROR(AA252/90,0))</f>
        <v/>
      </c>
      <c r="AD252" s="36">
        <f>IF(D252="","",IFERROR(VLOOKUP(D252,'produto-entrada-7'!A:M,4,0),0))</f>
        <v/>
      </c>
      <c r="AE252" s="36">
        <f>IFERROR(IF(D252="","",VLOOKUP(D252,'produto-venda-7'!B:N,10,0)),0)</f>
        <v/>
      </c>
      <c r="AF252" s="36">
        <f>IF(D252="","",IFERROR(VLOOKUP(D252,'produto-entrada-7'!A:M,11,0),0))</f>
        <v/>
      </c>
      <c r="AG252" s="1">
        <f>IF(D252="","",IFERROR(VLOOKUP(D252,'produto-entrada-7'!A:M,12,0),0))</f>
        <v/>
      </c>
      <c r="AH252" s="1">
        <f>IF(D252="","",IFERROR(VLOOKUP(D252,'produto-entrada-7'!A:M,13,0),0))</f>
        <v/>
      </c>
      <c r="AI252" s="36">
        <f>IFERROR(IF(D252="","",VLOOKUP(D252,'produto-venda-7'!B:N,11,0)),0)</f>
        <v/>
      </c>
      <c r="AJ252" s="43">
        <f>IF(D252="","",IFERROR(AI252*AB252,0))</f>
        <v/>
      </c>
      <c r="AK252" s="44">
        <f>IFERROR(IF(D252="","",VLOOKUP(F252,'ANALISE FORNECEDOR'!$A:$I,8,0)),"")</f>
        <v/>
      </c>
      <c r="AL252" s="44">
        <f>IF(D252="","",AVERAGE(AM252,AK252))</f>
        <v/>
      </c>
      <c r="AM252" s="44">
        <f>IFERROR(IF(D252="","",VLOOKUP(F252,'ANALISE FORNECEDOR'!$A:$I,9,0)),"")</f>
        <v/>
      </c>
      <c r="AN252" s="45">
        <f>IF(D252="","",IF(Y252&gt;12,AI252*(U252+Y252),AI252*U252))</f>
        <v/>
      </c>
      <c r="AO252" s="45">
        <f>IF(D252="","",IF(Y252&gt;12,AI252*(U252+V252+Y252),AI252*(U252+V252)))</f>
        <v/>
      </c>
      <c r="AP252" s="46">
        <f>IF(D252="","",IF(Y252&gt;12,AG252*(U252+Y252),AG252*U252))</f>
        <v/>
      </c>
      <c r="AQ252" s="46">
        <f>IF(D252="","",IF(Y252&gt;12,AG252*(U252+V252+Y252),AG252*(U252+V252)))</f>
        <v/>
      </c>
      <c r="AR252" s="46">
        <f>IF(D252="","",IF(OR(R252="A",R252="AA",R252="AAA"),AP252,0))</f>
        <v/>
      </c>
      <c r="AS252" s="46">
        <f>IF(D252="","",IF(R252="B",AP252,0))</f>
        <v/>
      </c>
      <c r="AT252" s="46">
        <f>IF(D252="","",IF(R252="C",AP252,0))</f>
        <v/>
      </c>
      <c r="AU252" s="47">
        <f>IF(D252="","",IFERROR(AN252/AJ252,0))</f>
        <v/>
      </c>
      <c r="AV252" s="47">
        <f>IF(D252="","",IFERROR(((AO252)/AJ252),0))</f>
        <v/>
      </c>
      <c r="AW252" s="48">
        <f>IF(D252="","",IF(OR(S252="S",NOT(AND(ISNUMBER(AC252),ISNUMBER(AL252),AC252*AL252&gt;=0))),0,AC252*AL252))</f>
        <v/>
      </c>
      <c r="AX252" s="49">
        <f>IFERROR(IF(D252="","",AW252*AG252),0)</f>
        <v/>
      </c>
      <c r="AY252" s="48">
        <f>IF(D252="","",IF(OR(S252="S",NOT(AND(ISNUMBER(AC252),ISNUMBER(AK252),AC252*AK252&gt;=0))),0,AC252*AK252))</f>
        <v/>
      </c>
      <c r="AZ252" s="48">
        <f>IFERROR(IF(D252="","",IF(AY252=0,0,IF(((AY252)-(U252+Y252))&lt;0,0,(AY252)-U252))),0)</f>
        <v/>
      </c>
      <c r="BA252" s="49">
        <f>IF(D252="","",AZ252*AG252)</f>
        <v/>
      </c>
      <c r="BB252" s="49">
        <f>IF(D252="","",IF(OR(R252="A",R252="AA",R252="AAA"),BA252,0))</f>
        <v/>
      </c>
      <c r="BC252" s="49">
        <f>IF(D252="","",IF(R252="B",BA252,0))</f>
        <v/>
      </c>
      <c r="BD252" s="49">
        <f>IF(D252="","",IF(R252="B",BA252,0))</f>
        <v/>
      </c>
      <c r="BE252" s="49">
        <f>IF(D252="","",IF(S252="S",
1,
IF(AC252=0,
1,
IF(
IFERROR(((U252+Y252)*AG252)/((AC252*AK252)*AG252),0)&lt;0,
0,
IF(
IFERROR(((U252+Y252)*AG252)/((AC252*AK252)*AG252),0)&gt;1,
1,
IFERROR(((U252+Y252)*AG252)/((AC252*AK252)*AG252),0)
)
)
)
))</f>
        <v/>
      </c>
      <c r="BF252" s="49">
        <f>IF(D252="","",IF(S252="S",
1,
IF(AC252=0,
1,
IF(
IFERROR(((U252+V252+Y252)*AG252)/((AC252*AK252)*AG252),0)&lt;0,
0,
IF(
IFERROR(((U252+V252+Y252)*AG252)/((AC252*AK252)*AG252),0)&gt;1,
1,
IFERROR(((U252+V252+Y252)*AG252)/((AC252*AK252)*AG252),0)
)
)
)
))</f>
        <v/>
      </c>
      <c r="BG252" s="50">
        <f>IF(D252="","",IF(S252="S",0,IF(AND(ISNUMBER(AC252),ISNUMBER(AM252)),IF(OR(AC252*AM252&lt;0,ISERR(AC252*AM252)),0,AC252*AM252),0)))</f>
        <v/>
      </c>
      <c r="BH252" s="50">
        <f>IF(D252="","",IF(BY252&gt;TODAY()-60,0,IF(Y252&gt;12,MAX(0,(U252+Y252)-BG252),MAX(0,U252-BG252))))</f>
        <v/>
      </c>
      <c r="BI252" s="51">
        <f>IF(D252="","",BH252*AG252)</f>
        <v/>
      </c>
      <c r="BJ252" s="51">
        <f>IF(D252="","",IF(OR(R252="A",R252="AA",R252="AAA"),BI252,0))</f>
        <v/>
      </c>
      <c r="BK252" s="51">
        <f>IF(D252="","",IF(R252="B",BI252,0))</f>
        <v/>
      </c>
      <c r="BL252" s="51">
        <f>IF(D252="","",IF(R252="C",BI252,0))</f>
        <v/>
      </c>
      <c r="BM252" s="51">
        <f>IF(D252="","",IFERROR(MAX(0,MIN(BI252/AP252,1)),0))</f>
        <v/>
      </c>
      <c r="BN252" s="52">
        <f>IF(D252="","",AB252*AG252)</f>
        <v/>
      </c>
      <c r="BO252" s="52">
        <f>IF(D252="","",(U252+V252+X252)*AG252)</f>
        <v/>
      </c>
      <c r="BP252" s="52">
        <f>IF(D252="","",(AB252*3)*AG252)</f>
        <v/>
      </c>
      <c r="BQ252" s="52">
        <f>IF(D252="","",IF(BO252-BP252&gt;0,0,BO252-BP252))</f>
        <v/>
      </c>
      <c r="BR252" s="52">
        <f>IF(D252="","",IF(BO252-BP252-BN252&gt;0,0,BO252-BP252-BN252))</f>
        <v/>
      </c>
      <c r="BS252" s="53">
        <f>IF(D252="","",IFERROR(AB252*AI252,0))</f>
        <v/>
      </c>
      <c r="BT252" s="53">
        <f>IF(D252="","",IFERROR(IF(X252&gt;12, AI252*(U252+V252+X252), AI252*(U252+V252)),0))</f>
        <v/>
      </c>
      <c r="BU252" s="53">
        <f>IF(D252="","",IFERROR(((AB252*3)*AI252),0))</f>
        <v/>
      </c>
      <c r="BV252" s="53">
        <f>IF(D252="","",IF(BT252-BU252&gt;0,0,BT252-BU252))</f>
        <v/>
      </c>
      <c r="BW252" s="53">
        <f>IF(D252="","",IF(BT252-BU252-BS252&gt;0,0,BT252-BU252-BS252))</f>
        <v/>
      </c>
      <c r="BX252" s="36">
        <f>IF(D252="","",IFERROR(VLOOKUP(D252,'produto-entrada-7'!A:M,3,0),"SEM PEDIDO"))</f>
        <v/>
      </c>
      <c r="BY252" s="36">
        <f>IF(D252="","",VLOOKUP(D252,'produto-estoque-total-7'!A:AB,25,0))</f>
        <v/>
      </c>
      <c r="BZ252" s="36">
        <f>IF(D252="","",IFERROR(VLOOKUP(D252,'produto-estoque-total-7'!A:AB,26,0)/100,0))</f>
        <v/>
      </c>
      <c r="CA252" s="36">
        <f>IF(D252="","",IFERROR(VLOOKUP(D252,'produto-estoque-total-7'!A:AB,27,0)/100,0))</f>
        <v/>
      </c>
      <c r="CB252" s="41">
        <f>IF(D252="","",V252*AF252)</f>
        <v/>
      </c>
      <c r="CC252" s="41">
        <f>IF(D252="","",V252*AI252)</f>
        <v/>
      </c>
      <c r="CD252" s="54">
        <f>IF(D252="","",VLOOKUP(D252,'produto-estoque-total-7'!A:AB,28,0))</f>
        <v/>
      </c>
    </row>
    <row r="253">
      <c r="A253" s="36">
        <f>IF(D253="","",VLOOKUP(D253,'produto-estoque-total-7'!A:AB,3,0))</f>
        <v/>
      </c>
      <c r="B253" s="1">
        <f>IF(D253="","",VLOOKUP(D253,'produto-estoque-total-7'!A:AB,12,0))</f>
        <v/>
      </c>
      <c r="C253" s="1">
        <f>IF(D253="","",VLOOKUP(D253,'produto-estoque-total-7'!A:AB,2,0))</f>
        <v/>
      </c>
      <c r="D253" s="37">
        <f>IFERROR(IF('produto-estoque-total-7'!A252="","",'produto-estoque-total-7'!A252),"")</f>
        <v/>
      </c>
      <c r="E253" s="1">
        <f>IF(D253="","",VLOOKUP(D253,'produto-estoque-total-7'!A:AB,4,0))</f>
        <v/>
      </c>
      <c r="F253" s="36">
        <f>IF(D253="","",VLOOKUP(D253,'produto-estoque-total-7'!A:AB,13,0))</f>
        <v/>
      </c>
      <c r="G253" s="1">
        <f>IF(F253="","",VLOOKUP(F253,'FORNECEDORES X COMPRADOR'!A:D,4,0))</f>
        <v/>
      </c>
      <c r="H253" s="1">
        <f>IF(F253="","",VLOOKUP(F253,'FORNECEDORES X COMPRADOR'!A:E,5,0))</f>
        <v/>
      </c>
      <c r="I253" s="36">
        <f>IF(D253="","",VLOOKUP(D253,'produto-estoque-total-7'!A:AB,15,0))</f>
        <v/>
      </c>
      <c r="J253" s="36">
        <f>IF(D253="","",VLOOKUP(D253,'produto-estoque-total-7'!A:AB,19,0))</f>
        <v/>
      </c>
      <c r="K253" s="1">
        <f>IF(D253="","",VLOOKUP(D253,'produto-estoque-total-7'!A:AB,20,0))</f>
        <v/>
      </c>
      <c r="L253" s="36">
        <f>IF(D253="","",VLOOKUP(D253,'produto-estoque-total-7'!A:AB,17,0))</f>
        <v/>
      </c>
      <c r="M253" s="1">
        <f>IF(D253="","",VLOOKUP(D253,'produto-estoque-total-7'!A:AB,18,0))</f>
        <v/>
      </c>
      <c r="N253" s="36">
        <f>IF(D253="","",VLOOKUP(D253,'produto-estoque-total-7'!A:AB,21,0))</f>
        <v/>
      </c>
      <c r="O253" s="1">
        <f>IF(D253="","",VLOOKUP(D253,'produto-estoque-total-7'!A:AB,22,0))</f>
        <v/>
      </c>
      <c r="P253" s="36">
        <f>IF(D253="","",VLOOKUP(D253,'produto-estoque-total-7'!A:AB,23,0))</f>
        <v/>
      </c>
      <c r="Q253" s="1">
        <f>IF(D253="","",VLOOKUP(D253,'produto-estoque-total-7'!A:AB,24,0))</f>
        <v/>
      </c>
      <c r="R253" s="38">
        <f>IFERROR(IF(D253="","",VLOOKUP(D253,'produto-venda-7'!B:N,13,0)),"C")</f>
        <v/>
      </c>
      <c r="S253" s="39">
        <f>IF(D253="","",VLOOKUP(D253,'produto-estoque-total-7'!A:AB,6,0))</f>
        <v/>
      </c>
      <c r="T253" s="39">
        <f>IF(D253="","",VLOOKUP(D253,'produto-estoque-total-7'!A:AB,5,0))</f>
        <v/>
      </c>
      <c r="U253" s="40">
        <f>IF(D253="","",VLOOKUP(D253,'produto-estoque-total-7'!A:AB,11,0))</f>
        <v/>
      </c>
      <c r="V253" s="41">
        <f>IF(D253="","",IFERROR(VLOOKUP(D253,'produto-entrada-7'!A:M,10,0),0))</f>
        <v/>
      </c>
      <c r="W253" s="42" t="n"/>
      <c r="X253" s="39">
        <f>IF(D253="","",VLOOKUP(D253,'produto-estoque-total-7'!A:AB,8,0))</f>
        <v/>
      </c>
      <c r="Y253" s="39">
        <f>IF(D253="","",VLOOKUP(D253,'produto-estoque-total-7'!A:AB,9,0))</f>
        <v/>
      </c>
      <c r="Z253" s="39">
        <f>IF(D253="","",VLOOKUP(D253,'produto-estoque-total-7'!A:AB,10,0))</f>
        <v/>
      </c>
      <c r="AA253" s="39">
        <f>IFERROR(IF(D253="","",VLOOKUP(D253,'produto-venda-7'!B:N,4,0)),0)</f>
        <v/>
      </c>
      <c r="AB253" s="39">
        <f>IFERROR(IF(D253="","",VLOOKUP(D253,'produto-venda-7'!B:N,5,0)),0)</f>
        <v/>
      </c>
      <c r="AC253" s="39">
        <f>IF(D253="","",IFERROR(AA253/90,0))</f>
        <v/>
      </c>
      <c r="AD253" s="36">
        <f>IF(D253="","",IFERROR(VLOOKUP(D253,'produto-entrada-7'!A:M,4,0),0))</f>
        <v/>
      </c>
      <c r="AE253" s="36">
        <f>IFERROR(IF(D253="","",VLOOKUP(D253,'produto-venda-7'!B:N,10,0)),0)</f>
        <v/>
      </c>
      <c r="AF253" s="36">
        <f>IF(D253="","",IFERROR(VLOOKUP(D253,'produto-entrada-7'!A:M,11,0),0))</f>
        <v/>
      </c>
      <c r="AG253" s="1">
        <f>IF(D253="","",IFERROR(VLOOKUP(D253,'produto-entrada-7'!A:M,12,0),0))</f>
        <v/>
      </c>
      <c r="AH253" s="1">
        <f>IF(D253="","",IFERROR(VLOOKUP(D253,'produto-entrada-7'!A:M,13,0),0))</f>
        <v/>
      </c>
      <c r="AI253" s="36">
        <f>IFERROR(IF(D253="","",VLOOKUP(D253,'produto-venda-7'!B:N,11,0)),0)</f>
        <v/>
      </c>
      <c r="AJ253" s="43">
        <f>IF(D253="","",IFERROR(AI253*AB253,0))</f>
        <v/>
      </c>
      <c r="AK253" s="44">
        <f>IFERROR(IF(D253="","",VLOOKUP(F253,'ANALISE FORNECEDOR'!$A:$I,8,0)),"")</f>
        <v/>
      </c>
      <c r="AL253" s="44">
        <f>IF(D253="","",AVERAGE(AM253,AK253))</f>
        <v/>
      </c>
      <c r="AM253" s="44">
        <f>IFERROR(IF(D253="","",VLOOKUP(F253,'ANALISE FORNECEDOR'!$A:$I,9,0)),"")</f>
        <v/>
      </c>
      <c r="AN253" s="45">
        <f>IF(D253="","",IF(Y253&gt;12,AI253*(U253+Y253),AI253*U253))</f>
        <v/>
      </c>
      <c r="AO253" s="45">
        <f>IF(D253="","",IF(Y253&gt;12,AI253*(U253+V253+Y253),AI253*(U253+V253)))</f>
        <v/>
      </c>
      <c r="AP253" s="46">
        <f>IF(D253="","",IF(Y253&gt;12,AG253*(U253+Y253),AG253*U253))</f>
        <v/>
      </c>
      <c r="AQ253" s="46">
        <f>IF(D253="","",IF(Y253&gt;12,AG253*(U253+V253+Y253),AG253*(U253+V253)))</f>
        <v/>
      </c>
      <c r="AR253" s="46">
        <f>IF(D253="","",IF(OR(R253="A",R253="AA",R253="AAA"),AP253,0))</f>
        <v/>
      </c>
      <c r="AS253" s="46">
        <f>IF(D253="","",IF(R253="B",AP253,0))</f>
        <v/>
      </c>
      <c r="AT253" s="46">
        <f>IF(D253="","",IF(R253="C",AP253,0))</f>
        <v/>
      </c>
      <c r="AU253" s="47">
        <f>IF(D253="","",IFERROR(AN253/AJ253,0))</f>
        <v/>
      </c>
      <c r="AV253" s="47">
        <f>IF(D253="","",IFERROR(((AO253)/AJ253),0))</f>
        <v/>
      </c>
      <c r="AW253" s="48">
        <f>IF(D253="","",IF(OR(S253="S",NOT(AND(ISNUMBER(AC253),ISNUMBER(AL253),AC253*AL253&gt;=0))),0,AC253*AL253))</f>
        <v/>
      </c>
      <c r="AX253" s="49">
        <f>IFERROR(IF(D253="","",AW253*AG253),0)</f>
        <v/>
      </c>
      <c r="AY253" s="48">
        <f>IF(D253="","",IF(OR(S253="S",NOT(AND(ISNUMBER(AC253),ISNUMBER(AK253),AC253*AK253&gt;=0))),0,AC253*AK253))</f>
        <v/>
      </c>
      <c r="AZ253" s="48">
        <f>IFERROR(IF(D253="","",IF(AY253=0,0,IF(((AY253)-(U253+Y253))&lt;0,0,(AY253)-U253))),0)</f>
        <v/>
      </c>
      <c r="BA253" s="49">
        <f>IF(D253="","",AZ253*AG253)</f>
        <v/>
      </c>
      <c r="BB253" s="49">
        <f>IF(D253="","",IF(OR(R253="A",R253="AA",R253="AAA"),BA253,0))</f>
        <v/>
      </c>
      <c r="BC253" s="49">
        <f>IF(D253="","",IF(R253="B",BA253,0))</f>
        <v/>
      </c>
      <c r="BD253" s="49">
        <f>IF(D253="","",IF(R253="B",BA253,0))</f>
        <v/>
      </c>
      <c r="BE253" s="49">
        <f>IF(D253="","",IF(S253="S",
1,
IF(AC253=0,
1,
IF(
IFERROR(((U253+Y253)*AG253)/((AC253*AK253)*AG253),0)&lt;0,
0,
IF(
IFERROR(((U253+Y253)*AG253)/((AC253*AK253)*AG253),0)&gt;1,
1,
IFERROR(((U253+Y253)*AG253)/((AC253*AK253)*AG253),0)
)
)
)
))</f>
        <v/>
      </c>
      <c r="BF253" s="49">
        <f>IF(D253="","",IF(S253="S",
1,
IF(AC253=0,
1,
IF(
IFERROR(((U253+V253+Y253)*AG253)/((AC253*AK253)*AG253),0)&lt;0,
0,
IF(
IFERROR(((U253+V253+Y253)*AG253)/((AC253*AK253)*AG253),0)&gt;1,
1,
IFERROR(((U253+V253+Y253)*AG253)/((AC253*AK253)*AG253),0)
)
)
)
))</f>
        <v/>
      </c>
      <c r="BG253" s="50">
        <f>IF(D253="","",IF(S253="S",0,IF(AND(ISNUMBER(AC253),ISNUMBER(AM253)),IF(OR(AC253*AM253&lt;0,ISERR(AC253*AM253)),0,AC253*AM253),0)))</f>
        <v/>
      </c>
      <c r="BH253" s="50">
        <f>IF(D253="","",IF(BY253&gt;TODAY()-60,0,IF(Y253&gt;12,MAX(0,(U253+Y253)-BG253),MAX(0,U253-BG253))))</f>
        <v/>
      </c>
      <c r="BI253" s="51">
        <f>IF(D253="","",BH253*AG253)</f>
        <v/>
      </c>
      <c r="BJ253" s="51">
        <f>IF(D253="","",IF(OR(R253="A",R253="AA",R253="AAA"),BI253,0))</f>
        <v/>
      </c>
      <c r="BK253" s="51">
        <f>IF(D253="","",IF(R253="B",BI253,0))</f>
        <v/>
      </c>
      <c r="BL253" s="51">
        <f>IF(D253="","",IF(R253="C",BI253,0))</f>
        <v/>
      </c>
      <c r="BM253" s="51">
        <f>IF(D253="","",IFERROR(MAX(0,MIN(BI253/AP253,1)),0))</f>
        <v/>
      </c>
      <c r="BN253" s="52">
        <f>IF(D253="","",AB253*AG253)</f>
        <v/>
      </c>
      <c r="BO253" s="52">
        <f>IF(D253="","",(U253+V253+X253)*AG253)</f>
        <v/>
      </c>
      <c r="BP253" s="52">
        <f>IF(D253="","",(AB253*3)*AG253)</f>
        <v/>
      </c>
      <c r="BQ253" s="52">
        <f>IF(D253="","",IF(BO253-BP253&gt;0,0,BO253-BP253))</f>
        <v/>
      </c>
      <c r="BR253" s="52">
        <f>IF(D253="","",IF(BO253-BP253-BN253&gt;0,0,BO253-BP253-BN253))</f>
        <v/>
      </c>
      <c r="BS253" s="53">
        <f>IF(D253="","",IFERROR(AB253*AI253,0))</f>
        <v/>
      </c>
      <c r="BT253" s="53">
        <f>IF(D253="","",IFERROR(IF(X253&gt;12, AI253*(U253+V253+X253), AI253*(U253+V253)),0))</f>
        <v/>
      </c>
      <c r="BU253" s="53">
        <f>IF(D253="","",IFERROR(((AB253*3)*AI253),0))</f>
        <v/>
      </c>
      <c r="BV253" s="53">
        <f>IF(D253="","",IF(BT253-BU253&gt;0,0,BT253-BU253))</f>
        <v/>
      </c>
      <c r="BW253" s="53">
        <f>IF(D253="","",IF(BT253-BU253-BS253&gt;0,0,BT253-BU253-BS253))</f>
        <v/>
      </c>
      <c r="BX253" s="36">
        <f>IF(D253="","",IFERROR(VLOOKUP(D253,'produto-entrada-7'!A:M,3,0),"SEM PEDIDO"))</f>
        <v/>
      </c>
      <c r="BY253" s="36">
        <f>IF(D253="","",VLOOKUP(D253,'produto-estoque-total-7'!A:AB,25,0))</f>
        <v/>
      </c>
      <c r="BZ253" s="36">
        <f>IF(D253="","",IFERROR(VLOOKUP(D253,'produto-estoque-total-7'!A:AB,26,0)/100,0))</f>
        <v/>
      </c>
      <c r="CA253" s="36">
        <f>IF(D253="","",IFERROR(VLOOKUP(D253,'produto-estoque-total-7'!A:AB,27,0)/100,0))</f>
        <v/>
      </c>
      <c r="CB253" s="41">
        <f>IF(D253="","",V253*AF253)</f>
        <v/>
      </c>
      <c r="CC253" s="41">
        <f>IF(D253="","",V253*AI253)</f>
        <v/>
      </c>
      <c r="CD253" s="54">
        <f>IF(D253="","",VLOOKUP(D253,'produto-estoque-total-7'!A:AB,28,0))</f>
        <v/>
      </c>
    </row>
    <row r="254">
      <c r="A254" s="36">
        <f>IF(D254="","",VLOOKUP(D254,'produto-estoque-total-7'!A:AB,3,0))</f>
        <v/>
      </c>
      <c r="B254" s="1">
        <f>IF(D254="","",VLOOKUP(D254,'produto-estoque-total-7'!A:AB,12,0))</f>
        <v/>
      </c>
      <c r="C254" s="1">
        <f>IF(D254="","",VLOOKUP(D254,'produto-estoque-total-7'!A:AB,2,0))</f>
        <v/>
      </c>
      <c r="D254" s="37">
        <f>IFERROR(IF('produto-estoque-total-7'!A253="","",'produto-estoque-total-7'!A253),"")</f>
        <v/>
      </c>
      <c r="E254" s="1">
        <f>IF(D254="","",VLOOKUP(D254,'produto-estoque-total-7'!A:AB,4,0))</f>
        <v/>
      </c>
      <c r="F254" s="36">
        <f>IF(D254="","",VLOOKUP(D254,'produto-estoque-total-7'!A:AB,13,0))</f>
        <v/>
      </c>
      <c r="G254" s="1">
        <f>IF(F254="","",VLOOKUP(F254,'FORNECEDORES X COMPRADOR'!A:D,4,0))</f>
        <v/>
      </c>
      <c r="H254" s="1">
        <f>IF(F254="","",VLOOKUP(F254,'FORNECEDORES X COMPRADOR'!A:E,5,0))</f>
        <v/>
      </c>
      <c r="I254" s="36">
        <f>IF(D254="","",VLOOKUP(D254,'produto-estoque-total-7'!A:AB,15,0))</f>
        <v/>
      </c>
      <c r="J254" s="36">
        <f>IF(D254="","",VLOOKUP(D254,'produto-estoque-total-7'!A:AB,19,0))</f>
        <v/>
      </c>
      <c r="K254" s="1">
        <f>IF(D254="","",VLOOKUP(D254,'produto-estoque-total-7'!A:AB,20,0))</f>
        <v/>
      </c>
      <c r="L254" s="36">
        <f>IF(D254="","",VLOOKUP(D254,'produto-estoque-total-7'!A:AB,17,0))</f>
        <v/>
      </c>
      <c r="M254" s="1">
        <f>IF(D254="","",VLOOKUP(D254,'produto-estoque-total-7'!A:AB,18,0))</f>
        <v/>
      </c>
      <c r="N254" s="36">
        <f>IF(D254="","",VLOOKUP(D254,'produto-estoque-total-7'!A:AB,21,0))</f>
        <v/>
      </c>
      <c r="O254" s="1">
        <f>IF(D254="","",VLOOKUP(D254,'produto-estoque-total-7'!A:AB,22,0))</f>
        <v/>
      </c>
      <c r="P254" s="36">
        <f>IF(D254="","",VLOOKUP(D254,'produto-estoque-total-7'!A:AB,23,0))</f>
        <v/>
      </c>
      <c r="Q254" s="1">
        <f>IF(D254="","",VLOOKUP(D254,'produto-estoque-total-7'!A:AB,24,0))</f>
        <v/>
      </c>
      <c r="R254" s="38">
        <f>IFERROR(IF(D254="","",VLOOKUP(D254,'produto-venda-7'!B:N,13,0)),"C")</f>
        <v/>
      </c>
      <c r="S254" s="39">
        <f>IF(D254="","",VLOOKUP(D254,'produto-estoque-total-7'!A:AB,6,0))</f>
        <v/>
      </c>
      <c r="T254" s="39">
        <f>IF(D254="","",VLOOKUP(D254,'produto-estoque-total-7'!A:AB,5,0))</f>
        <v/>
      </c>
      <c r="U254" s="40">
        <f>IF(D254="","",VLOOKUP(D254,'produto-estoque-total-7'!A:AB,11,0))</f>
        <v/>
      </c>
      <c r="V254" s="41">
        <f>IF(D254="","",IFERROR(VLOOKUP(D254,'produto-entrada-7'!A:M,10,0),0))</f>
        <v/>
      </c>
      <c r="W254" s="42" t="n"/>
      <c r="X254" s="39">
        <f>IF(D254="","",VLOOKUP(D254,'produto-estoque-total-7'!A:AB,8,0))</f>
        <v/>
      </c>
      <c r="Y254" s="39">
        <f>IF(D254="","",VLOOKUP(D254,'produto-estoque-total-7'!A:AB,9,0))</f>
        <v/>
      </c>
      <c r="Z254" s="39">
        <f>IF(D254="","",VLOOKUP(D254,'produto-estoque-total-7'!A:AB,10,0))</f>
        <v/>
      </c>
      <c r="AA254" s="39">
        <f>IFERROR(IF(D254="","",VLOOKUP(D254,'produto-venda-7'!B:N,4,0)),0)</f>
        <v/>
      </c>
      <c r="AB254" s="39">
        <f>IFERROR(IF(D254="","",VLOOKUP(D254,'produto-venda-7'!B:N,5,0)),0)</f>
        <v/>
      </c>
      <c r="AC254" s="39">
        <f>IF(D254="","",IFERROR(AA254/90,0))</f>
        <v/>
      </c>
      <c r="AD254" s="36">
        <f>IF(D254="","",IFERROR(VLOOKUP(D254,'produto-entrada-7'!A:M,4,0),0))</f>
        <v/>
      </c>
      <c r="AE254" s="36">
        <f>IFERROR(IF(D254="","",VLOOKUP(D254,'produto-venda-7'!B:N,10,0)),0)</f>
        <v/>
      </c>
      <c r="AF254" s="36">
        <f>IF(D254="","",IFERROR(VLOOKUP(D254,'produto-entrada-7'!A:M,11,0),0))</f>
        <v/>
      </c>
      <c r="AG254" s="1">
        <f>IF(D254="","",IFERROR(VLOOKUP(D254,'produto-entrada-7'!A:M,12,0),0))</f>
        <v/>
      </c>
      <c r="AH254" s="1">
        <f>IF(D254="","",IFERROR(VLOOKUP(D254,'produto-entrada-7'!A:M,13,0),0))</f>
        <v/>
      </c>
      <c r="AI254" s="36">
        <f>IFERROR(IF(D254="","",VLOOKUP(D254,'produto-venda-7'!B:N,11,0)),0)</f>
        <v/>
      </c>
      <c r="AJ254" s="43">
        <f>IF(D254="","",IFERROR(AI254*AB254,0))</f>
        <v/>
      </c>
      <c r="AK254" s="44">
        <f>IFERROR(IF(D254="","",VLOOKUP(F254,'ANALISE FORNECEDOR'!$A:$I,8,0)),"")</f>
        <v/>
      </c>
      <c r="AL254" s="44">
        <f>IF(D254="","",AVERAGE(AM254,AK254))</f>
        <v/>
      </c>
      <c r="AM254" s="44">
        <f>IFERROR(IF(D254="","",VLOOKUP(F254,'ANALISE FORNECEDOR'!$A:$I,9,0)),"")</f>
        <v/>
      </c>
      <c r="AN254" s="45">
        <f>IF(D254="","",IF(Y254&gt;12,AI254*(U254+Y254),AI254*U254))</f>
        <v/>
      </c>
      <c r="AO254" s="45">
        <f>IF(D254="","",IF(Y254&gt;12,AI254*(U254+V254+Y254),AI254*(U254+V254)))</f>
        <v/>
      </c>
      <c r="AP254" s="46">
        <f>IF(D254="","",IF(Y254&gt;12,AG254*(U254+Y254),AG254*U254))</f>
        <v/>
      </c>
      <c r="AQ254" s="46">
        <f>IF(D254="","",IF(Y254&gt;12,AG254*(U254+V254+Y254),AG254*(U254+V254)))</f>
        <v/>
      </c>
      <c r="AR254" s="46">
        <f>IF(D254="","",IF(OR(R254="A",R254="AA",R254="AAA"),AP254,0))</f>
        <v/>
      </c>
      <c r="AS254" s="46">
        <f>IF(D254="","",IF(R254="B",AP254,0))</f>
        <v/>
      </c>
      <c r="AT254" s="46">
        <f>IF(D254="","",IF(R254="C",AP254,0))</f>
        <v/>
      </c>
      <c r="AU254" s="47">
        <f>IF(D254="","",IFERROR(AN254/AJ254,0))</f>
        <v/>
      </c>
      <c r="AV254" s="47">
        <f>IF(D254="","",IFERROR(((AO254)/AJ254),0))</f>
        <v/>
      </c>
      <c r="AW254" s="48">
        <f>IF(D254="","",IF(OR(S254="S",NOT(AND(ISNUMBER(AC254),ISNUMBER(AL254),AC254*AL254&gt;=0))),0,AC254*AL254))</f>
        <v/>
      </c>
      <c r="AX254" s="49">
        <f>IFERROR(IF(D254="","",AW254*AG254),0)</f>
        <v/>
      </c>
      <c r="AY254" s="48">
        <f>IF(D254="","",IF(OR(S254="S",NOT(AND(ISNUMBER(AC254),ISNUMBER(AK254),AC254*AK254&gt;=0))),0,AC254*AK254))</f>
        <v/>
      </c>
      <c r="AZ254" s="48">
        <f>IFERROR(IF(D254="","",IF(AY254=0,0,IF(((AY254)-(U254+Y254))&lt;0,0,(AY254)-U254))),0)</f>
        <v/>
      </c>
      <c r="BA254" s="49">
        <f>IF(D254="","",AZ254*AG254)</f>
        <v/>
      </c>
      <c r="BB254" s="49">
        <f>IF(D254="","",IF(OR(R254="A",R254="AA",R254="AAA"),BA254,0))</f>
        <v/>
      </c>
      <c r="BC254" s="49">
        <f>IF(D254="","",IF(R254="B",BA254,0))</f>
        <v/>
      </c>
      <c r="BD254" s="49">
        <f>IF(D254="","",IF(R254="B",BA254,0))</f>
        <v/>
      </c>
      <c r="BE254" s="49">
        <f>IF(D254="","",IF(S254="S",
1,
IF(AC254=0,
1,
IF(
IFERROR(((U254+Y254)*AG254)/((AC254*AK254)*AG254),0)&lt;0,
0,
IF(
IFERROR(((U254+Y254)*AG254)/((AC254*AK254)*AG254),0)&gt;1,
1,
IFERROR(((U254+Y254)*AG254)/((AC254*AK254)*AG254),0)
)
)
)
))</f>
        <v/>
      </c>
      <c r="BF254" s="49">
        <f>IF(D254="","",IF(S254="S",
1,
IF(AC254=0,
1,
IF(
IFERROR(((U254+V254+Y254)*AG254)/((AC254*AK254)*AG254),0)&lt;0,
0,
IF(
IFERROR(((U254+V254+Y254)*AG254)/((AC254*AK254)*AG254),0)&gt;1,
1,
IFERROR(((U254+V254+Y254)*AG254)/((AC254*AK254)*AG254),0)
)
)
)
))</f>
        <v/>
      </c>
      <c r="BG254" s="50">
        <f>IF(D254="","",IF(S254="S",0,IF(AND(ISNUMBER(AC254),ISNUMBER(AM254)),IF(OR(AC254*AM254&lt;0,ISERR(AC254*AM254)),0,AC254*AM254),0)))</f>
        <v/>
      </c>
      <c r="BH254" s="50">
        <f>IF(D254="","",IF(BY254&gt;TODAY()-60,0,IF(Y254&gt;12,MAX(0,(U254+Y254)-BG254),MAX(0,U254-BG254))))</f>
        <v/>
      </c>
      <c r="BI254" s="51">
        <f>IF(D254="","",BH254*AG254)</f>
        <v/>
      </c>
      <c r="BJ254" s="51">
        <f>IF(D254="","",IF(OR(R254="A",R254="AA",R254="AAA"),BI254,0))</f>
        <v/>
      </c>
      <c r="BK254" s="51">
        <f>IF(D254="","",IF(R254="B",BI254,0))</f>
        <v/>
      </c>
      <c r="BL254" s="51">
        <f>IF(D254="","",IF(R254="C",BI254,0))</f>
        <v/>
      </c>
      <c r="BM254" s="51">
        <f>IF(D254="","",IFERROR(MAX(0,MIN(BI254/AP254,1)),0))</f>
        <v/>
      </c>
      <c r="BN254" s="52">
        <f>IF(D254="","",AB254*AG254)</f>
        <v/>
      </c>
      <c r="BO254" s="52">
        <f>IF(D254="","",(U254+V254+X254)*AG254)</f>
        <v/>
      </c>
      <c r="BP254" s="52">
        <f>IF(D254="","",(AB254*3)*AG254)</f>
        <v/>
      </c>
      <c r="BQ254" s="52">
        <f>IF(D254="","",IF(BO254-BP254&gt;0,0,BO254-BP254))</f>
        <v/>
      </c>
      <c r="BR254" s="52">
        <f>IF(D254="","",IF(BO254-BP254-BN254&gt;0,0,BO254-BP254-BN254))</f>
        <v/>
      </c>
      <c r="BS254" s="53">
        <f>IF(D254="","",IFERROR(AB254*AI254,0))</f>
        <v/>
      </c>
      <c r="BT254" s="53">
        <f>IF(D254="","",IFERROR(IF(X254&gt;12, AI254*(U254+V254+X254), AI254*(U254+V254)),0))</f>
        <v/>
      </c>
      <c r="BU254" s="53">
        <f>IF(D254="","",IFERROR(((AB254*3)*AI254),0))</f>
        <v/>
      </c>
      <c r="BV254" s="53">
        <f>IF(D254="","",IF(BT254-BU254&gt;0,0,BT254-BU254))</f>
        <v/>
      </c>
      <c r="BW254" s="53">
        <f>IF(D254="","",IF(BT254-BU254-BS254&gt;0,0,BT254-BU254-BS254))</f>
        <v/>
      </c>
      <c r="BX254" s="36">
        <f>IF(D254="","",IFERROR(VLOOKUP(D254,'produto-entrada-7'!A:M,3,0),"SEM PEDIDO"))</f>
        <v/>
      </c>
      <c r="BY254" s="36">
        <f>IF(D254="","",VLOOKUP(D254,'produto-estoque-total-7'!A:AB,25,0))</f>
        <v/>
      </c>
      <c r="BZ254" s="36">
        <f>IF(D254="","",IFERROR(VLOOKUP(D254,'produto-estoque-total-7'!A:AB,26,0)/100,0))</f>
        <v/>
      </c>
      <c r="CA254" s="36">
        <f>IF(D254="","",IFERROR(VLOOKUP(D254,'produto-estoque-total-7'!A:AB,27,0)/100,0))</f>
        <v/>
      </c>
      <c r="CB254" s="41">
        <f>IF(D254="","",V254*AF254)</f>
        <v/>
      </c>
      <c r="CC254" s="41">
        <f>IF(D254="","",V254*AI254)</f>
        <v/>
      </c>
      <c r="CD254" s="54">
        <f>IF(D254="","",VLOOKUP(D254,'produto-estoque-total-7'!A:AB,28,0))</f>
        <v/>
      </c>
    </row>
    <row r="255">
      <c r="A255" s="36">
        <f>IF(D255="","",VLOOKUP(D255,'produto-estoque-total-7'!A:AB,3,0))</f>
        <v/>
      </c>
      <c r="B255" s="1">
        <f>IF(D255="","",VLOOKUP(D255,'produto-estoque-total-7'!A:AB,12,0))</f>
        <v/>
      </c>
      <c r="C255" s="1">
        <f>IF(D255="","",VLOOKUP(D255,'produto-estoque-total-7'!A:AB,2,0))</f>
        <v/>
      </c>
      <c r="D255" s="37">
        <f>IFERROR(IF('produto-estoque-total-7'!A254="","",'produto-estoque-total-7'!A254),"")</f>
        <v/>
      </c>
      <c r="E255" s="1">
        <f>IF(D255="","",VLOOKUP(D255,'produto-estoque-total-7'!A:AB,4,0))</f>
        <v/>
      </c>
      <c r="F255" s="36">
        <f>IF(D255="","",VLOOKUP(D255,'produto-estoque-total-7'!A:AB,13,0))</f>
        <v/>
      </c>
      <c r="G255" s="1">
        <f>IF(F255="","",VLOOKUP(F255,'FORNECEDORES X COMPRADOR'!A:D,4,0))</f>
        <v/>
      </c>
      <c r="H255" s="1">
        <f>IF(F255="","",VLOOKUP(F255,'FORNECEDORES X COMPRADOR'!A:E,5,0))</f>
        <v/>
      </c>
      <c r="I255" s="36">
        <f>IF(D255="","",VLOOKUP(D255,'produto-estoque-total-7'!A:AB,15,0))</f>
        <v/>
      </c>
      <c r="J255" s="36">
        <f>IF(D255="","",VLOOKUP(D255,'produto-estoque-total-7'!A:AB,19,0))</f>
        <v/>
      </c>
      <c r="K255" s="1">
        <f>IF(D255="","",VLOOKUP(D255,'produto-estoque-total-7'!A:AB,20,0))</f>
        <v/>
      </c>
      <c r="L255" s="36">
        <f>IF(D255="","",VLOOKUP(D255,'produto-estoque-total-7'!A:AB,17,0))</f>
        <v/>
      </c>
      <c r="M255" s="1">
        <f>IF(D255="","",VLOOKUP(D255,'produto-estoque-total-7'!A:AB,18,0))</f>
        <v/>
      </c>
      <c r="N255" s="36">
        <f>IF(D255="","",VLOOKUP(D255,'produto-estoque-total-7'!A:AB,21,0))</f>
        <v/>
      </c>
      <c r="O255" s="1">
        <f>IF(D255="","",VLOOKUP(D255,'produto-estoque-total-7'!A:AB,22,0))</f>
        <v/>
      </c>
      <c r="P255" s="36">
        <f>IF(D255="","",VLOOKUP(D255,'produto-estoque-total-7'!A:AB,23,0))</f>
        <v/>
      </c>
      <c r="Q255" s="1">
        <f>IF(D255="","",VLOOKUP(D255,'produto-estoque-total-7'!A:AB,24,0))</f>
        <v/>
      </c>
      <c r="R255" s="38">
        <f>IFERROR(IF(D255="","",VLOOKUP(D255,'produto-venda-7'!B:N,13,0)),"C")</f>
        <v/>
      </c>
      <c r="S255" s="39">
        <f>IF(D255="","",VLOOKUP(D255,'produto-estoque-total-7'!A:AB,6,0))</f>
        <v/>
      </c>
      <c r="T255" s="39">
        <f>IF(D255="","",VLOOKUP(D255,'produto-estoque-total-7'!A:AB,5,0))</f>
        <v/>
      </c>
      <c r="U255" s="40">
        <f>IF(D255="","",VLOOKUP(D255,'produto-estoque-total-7'!A:AB,11,0))</f>
        <v/>
      </c>
      <c r="V255" s="41">
        <f>IF(D255="","",IFERROR(VLOOKUP(D255,'produto-entrada-7'!A:M,10,0),0))</f>
        <v/>
      </c>
      <c r="W255" s="42" t="n"/>
      <c r="X255" s="39">
        <f>IF(D255="","",VLOOKUP(D255,'produto-estoque-total-7'!A:AB,8,0))</f>
        <v/>
      </c>
      <c r="Y255" s="39">
        <f>IF(D255="","",VLOOKUP(D255,'produto-estoque-total-7'!A:AB,9,0))</f>
        <v/>
      </c>
      <c r="Z255" s="39">
        <f>IF(D255="","",VLOOKUP(D255,'produto-estoque-total-7'!A:AB,10,0))</f>
        <v/>
      </c>
      <c r="AA255" s="39">
        <f>IFERROR(IF(D255="","",VLOOKUP(D255,'produto-venda-7'!B:N,4,0)),0)</f>
        <v/>
      </c>
      <c r="AB255" s="39">
        <f>IFERROR(IF(D255="","",VLOOKUP(D255,'produto-venda-7'!B:N,5,0)),0)</f>
        <v/>
      </c>
      <c r="AC255" s="39">
        <f>IF(D255="","",IFERROR(AA255/90,0))</f>
        <v/>
      </c>
      <c r="AD255" s="36">
        <f>IF(D255="","",IFERROR(VLOOKUP(D255,'produto-entrada-7'!A:M,4,0),0))</f>
        <v/>
      </c>
      <c r="AE255" s="36">
        <f>IFERROR(IF(D255="","",VLOOKUP(D255,'produto-venda-7'!B:N,10,0)),0)</f>
        <v/>
      </c>
      <c r="AF255" s="36">
        <f>IF(D255="","",IFERROR(VLOOKUP(D255,'produto-entrada-7'!A:M,11,0),0))</f>
        <v/>
      </c>
      <c r="AG255" s="1">
        <f>IF(D255="","",IFERROR(VLOOKUP(D255,'produto-entrada-7'!A:M,12,0),0))</f>
        <v/>
      </c>
      <c r="AH255" s="1">
        <f>IF(D255="","",IFERROR(VLOOKUP(D255,'produto-entrada-7'!A:M,13,0),0))</f>
        <v/>
      </c>
      <c r="AI255" s="36">
        <f>IFERROR(IF(D255="","",VLOOKUP(D255,'produto-venda-7'!B:N,11,0)),0)</f>
        <v/>
      </c>
      <c r="AJ255" s="43">
        <f>IF(D255="","",IFERROR(AI255*AB255,0))</f>
        <v/>
      </c>
      <c r="AK255" s="44">
        <f>IFERROR(IF(D255="","",VLOOKUP(F255,'ANALISE FORNECEDOR'!$A:$I,8,0)),"")</f>
        <v/>
      </c>
      <c r="AL255" s="44">
        <f>IF(D255="","",AVERAGE(AM255,AK255))</f>
        <v/>
      </c>
      <c r="AM255" s="44">
        <f>IFERROR(IF(D255="","",VLOOKUP(F255,'ANALISE FORNECEDOR'!$A:$I,9,0)),"")</f>
        <v/>
      </c>
      <c r="AN255" s="45">
        <f>IF(D255="","",IF(Y255&gt;12,AI255*(U255+Y255),AI255*U255))</f>
        <v/>
      </c>
      <c r="AO255" s="45">
        <f>IF(D255="","",IF(Y255&gt;12,AI255*(U255+V255+Y255),AI255*(U255+V255)))</f>
        <v/>
      </c>
      <c r="AP255" s="46">
        <f>IF(D255="","",IF(Y255&gt;12,AG255*(U255+Y255),AG255*U255))</f>
        <v/>
      </c>
      <c r="AQ255" s="46">
        <f>IF(D255="","",IF(Y255&gt;12,AG255*(U255+V255+Y255),AG255*(U255+V255)))</f>
        <v/>
      </c>
      <c r="AR255" s="46">
        <f>IF(D255="","",IF(OR(R255="A",R255="AA",R255="AAA"),AP255,0))</f>
        <v/>
      </c>
      <c r="AS255" s="46">
        <f>IF(D255="","",IF(R255="B",AP255,0))</f>
        <v/>
      </c>
      <c r="AT255" s="46">
        <f>IF(D255="","",IF(R255="C",AP255,0))</f>
        <v/>
      </c>
      <c r="AU255" s="47">
        <f>IF(D255="","",IFERROR(AN255/AJ255,0))</f>
        <v/>
      </c>
      <c r="AV255" s="47">
        <f>IF(D255="","",IFERROR(((AO255)/AJ255),0))</f>
        <v/>
      </c>
      <c r="AW255" s="48">
        <f>IF(D255="","",IF(OR(S255="S",NOT(AND(ISNUMBER(AC255),ISNUMBER(AL255),AC255*AL255&gt;=0))),0,AC255*AL255))</f>
        <v/>
      </c>
      <c r="AX255" s="49">
        <f>IFERROR(IF(D255="","",AW255*AG255),0)</f>
        <v/>
      </c>
      <c r="AY255" s="48">
        <f>IF(D255="","",IF(OR(S255="S",NOT(AND(ISNUMBER(AC255),ISNUMBER(AK255),AC255*AK255&gt;=0))),0,AC255*AK255))</f>
        <v/>
      </c>
      <c r="AZ255" s="48">
        <f>IFERROR(IF(D255="","",IF(AY255=0,0,IF(((AY255)-(U255+Y255))&lt;0,0,(AY255)-U255))),0)</f>
        <v/>
      </c>
      <c r="BA255" s="49">
        <f>IF(D255="","",AZ255*AG255)</f>
        <v/>
      </c>
      <c r="BB255" s="49">
        <f>IF(D255="","",IF(OR(R255="A",R255="AA",R255="AAA"),BA255,0))</f>
        <v/>
      </c>
      <c r="BC255" s="49">
        <f>IF(D255="","",IF(R255="B",BA255,0))</f>
        <v/>
      </c>
      <c r="BD255" s="49">
        <f>IF(D255="","",IF(R255="B",BA255,0))</f>
        <v/>
      </c>
      <c r="BE255" s="49">
        <f>IF(D255="","",IF(S255="S",
1,
IF(AC255=0,
1,
IF(
IFERROR(((U255+Y255)*AG255)/((AC255*AK255)*AG255),0)&lt;0,
0,
IF(
IFERROR(((U255+Y255)*AG255)/((AC255*AK255)*AG255),0)&gt;1,
1,
IFERROR(((U255+Y255)*AG255)/((AC255*AK255)*AG255),0)
)
)
)
))</f>
        <v/>
      </c>
      <c r="BF255" s="49">
        <f>IF(D255="","",IF(S255="S",
1,
IF(AC255=0,
1,
IF(
IFERROR(((U255+V255+Y255)*AG255)/((AC255*AK255)*AG255),0)&lt;0,
0,
IF(
IFERROR(((U255+V255+Y255)*AG255)/((AC255*AK255)*AG255),0)&gt;1,
1,
IFERROR(((U255+V255+Y255)*AG255)/((AC255*AK255)*AG255),0)
)
)
)
))</f>
        <v/>
      </c>
      <c r="BG255" s="50">
        <f>IF(D255="","",IF(S255="S",0,IF(AND(ISNUMBER(AC255),ISNUMBER(AM255)),IF(OR(AC255*AM255&lt;0,ISERR(AC255*AM255)),0,AC255*AM255),0)))</f>
        <v/>
      </c>
      <c r="BH255" s="50">
        <f>IF(D255="","",IF(BY255&gt;TODAY()-60,0,IF(Y255&gt;12,MAX(0,(U255+Y255)-BG255),MAX(0,U255-BG255))))</f>
        <v/>
      </c>
      <c r="BI255" s="51">
        <f>IF(D255="","",BH255*AG255)</f>
        <v/>
      </c>
      <c r="BJ255" s="51">
        <f>IF(D255="","",IF(OR(R255="A",R255="AA",R255="AAA"),BI255,0))</f>
        <v/>
      </c>
      <c r="BK255" s="51">
        <f>IF(D255="","",IF(R255="B",BI255,0))</f>
        <v/>
      </c>
      <c r="BL255" s="51">
        <f>IF(D255="","",IF(R255="C",BI255,0))</f>
        <v/>
      </c>
      <c r="BM255" s="51">
        <f>IF(D255="","",IFERROR(MAX(0,MIN(BI255/AP255,1)),0))</f>
        <v/>
      </c>
      <c r="BN255" s="52">
        <f>IF(D255="","",AB255*AG255)</f>
        <v/>
      </c>
      <c r="BO255" s="52">
        <f>IF(D255="","",(U255+V255+X255)*AG255)</f>
        <v/>
      </c>
      <c r="BP255" s="52">
        <f>IF(D255="","",(AB255*3)*AG255)</f>
        <v/>
      </c>
      <c r="BQ255" s="52">
        <f>IF(D255="","",IF(BO255-BP255&gt;0,0,BO255-BP255))</f>
        <v/>
      </c>
      <c r="BR255" s="52">
        <f>IF(D255="","",IF(BO255-BP255-BN255&gt;0,0,BO255-BP255-BN255))</f>
        <v/>
      </c>
      <c r="BS255" s="53">
        <f>IF(D255="","",IFERROR(AB255*AI255,0))</f>
        <v/>
      </c>
      <c r="BT255" s="53">
        <f>IF(D255="","",IFERROR(IF(X255&gt;12, AI255*(U255+V255+X255), AI255*(U255+V255)),0))</f>
        <v/>
      </c>
      <c r="BU255" s="53">
        <f>IF(D255="","",IFERROR(((AB255*3)*AI255),0))</f>
        <v/>
      </c>
      <c r="BV255" s="53">
        <f>IF(D255="","",IF(BT255-BU255&gt;0,0,BT255-BU255))</f>
        <v/>
      </c>
      <c r="BW255" s="53">
        <f>IF(D255="","",IF(BT255-BU255-BS255&gt;0,0,BT255-BU255-BS255))</f>
        <v/>
      </c>
      <c r="BX255" s="36">
        <f>IF(D255="","",IFERROR(VLOOKUP(D255,'produto-entrada-7'!A:M,3,0),"SEM PEDIDO"))</f>
        <v/>
      </c>
      <c r="BY255" s="36">
        <f>IF(D255="","",VLOOKUP(D255,'produto-estoque-total-7'!A:AB,25,0))</f>
        <v/>
      </c>
      <c r="BZ255" s="36">
        <f>IF(D255="","",IFERROR(VLOOKUP(D255,'produto-estoque-total-7'!A:AB,26,0)/100,0))</f>
        <v/>
      </c>
      <c r="CA255" s="36">
        <f>IF(D255="","",IFERROR(VLOOKUP(D255,'produto-estoque-total-7'!A:AB,27,0)/100,0))</f>
        <v/>
      </c>
      <c r="CB255" s="41">
        <f>IF(D255="","",V255*AF255)</f>
        <v/>
      </c>
      <c r="CC255" s="41">
        <f>IF(D255="","",V255*AI255)</f>
        <v/>
      </c>
      <c r="CD255" s="54">
        <f>IF(D255="","",VLOOKUP(D255,'produto-estoque-total-7'!A:AB,28,0))</f>
        <v/>
      </c>
    </row>
    <row r="256">
      <c r="A256" s="36">
        <f>IF(D256="","",VLOOKUP(D256,'produto-estoque-total-7'!A:AB,3,0))</f>
        <v/>
      </c>
      <c r="B256" s="1">
        <f>IF(D256="","",VLOOKUP(D256,'produto-estoque-total-7'!A:AB,12,0))</f>
        <v/>
      </c>
      <c r="C256" s="1">
        <f>IF(D256="","",VLOOKUP(D256,'produto-estoque-total-7'!A:AB,2,0))</f>
        <v/>
      </c>
      <c r="D256" s="37">
        <f>IFERROR(IF('produto-estoque-total-7'!A255="","",'produto-estoque-total-7'!A255),"")</f>
        <v/>
      </c>
      <c r="E256" s="1">
        <f>IF(D256="","",VLOOKUP(D256,'produto-estoque-total-7'!A:AB,4,0))</f>
        <v/>
      </c>
      <c r="F256" s="36">
        <f>IF(D256="","",VLOOKUP(D256,'produto-estoque-total-7'!A:AB,13,0))</f>
        <v/>
      </c>
      <c r="G256" s="1">
        <f>IF(F256="","",VLOOKUP(F256,'FORNECEDORES X COMPRADOR'!A:D,4,0))</f>
        <v/>
      </c>
      <c r="H256" s="1">
        <f>IF(F256="","",VLOOKUP(F256,'FORNECEDORES X COMPRADOR'!A:E,5,0))</f>
        <v/>
      </c>
      <c r="I256" s="36">
        <f>IF(D256="","",VLOOKUP(D256,'produto-estoque-total-7'!A:AB,15,0))</f>
        <v/>
      </c>
      <c r="J256" s="36">
        <f>IF(D256="","",VLOOKUP(D256,'produto-estoque-total-7'!A:AB,19,0))</f>
        <v/>
      </c>
      <c r="K256" s="1">
        <f>IF(D256="","",VLOOKUP(D256,'produto-estoque-total-7'!A:AB,20,0))</f>
        <v/>
      </c>
      <c r="L256" s="36">
        <f>IF(D256="","",VLOOKUP(D256,'produto-estoque-total-7'!A:AB,17,0))</f>
        <v/>
      </c>
      <c r="M256" s="1">
        <f>IF(D256="","",VLOOKUP(D256,'produto-estoque-total-7'!A:AB,18,0))</f>
        <v/>
      </c>
      <c r="N256" s="36">
        <f>IF(D256="","",VLOOKUP(D256,'produto-estoque-total-7'!A:AB,21,0))</f>
        <v/>
      </c>
      <c r="O256" s="1">
        <f>IF(D256="","",VLOOKUP(D256,'produto-estoque-total-7'!A:AB,22,0))</f>
        <v/>
      </c>
      <c r="P256" s="36">
        <f>IF(D256="","",VLOOKUP(D256,'produto-estoque-total-7'!A:AB,23,0))</f>
        <v/>
      </c>
      <c r="Q256" s="1">
        <f>IF(D256="","",VLOOKUP(D256,'produto-estoque-total-7'!A:AB,24,0))</f>
        <v/>
      </c>
      <c r="R256" s="38">
        <f>IFERROR(IF(D256="","",VLOOKUP(D256,'produto-venda-7'!B:N,13,0)),"C")</f>
        <v/>
      </c>
      <c r="S256" s="39">
        <f>IF(D256="","",VLOOKUP(D256,'produto-estoque-total-7'!A:AB,6,0))</f>
        <v/>
      </c>
      <c r="T256" s="39">
        <f>IF(D256="","",VLOOKUP(D256,'produto-estoque-total-7'!A:AB,5,0))</f>
        <v/>
      </c>
      <c r="U256" s="40">
        <f>IF(D256="","",VLOOKUP(D256,'produto-estoque-total-7'!A:AB,11,0))</f>
        <v/>
      </c>
      <c r="V256" s="41">
        <f>IF(D256="","",IFERROR(VLOOKUP(D256,'produto-entrada-7'!A:M,10,0),0))</f>
        <v/>
      </c>
      <c r="W256" s="42" t="n"/>
      <c r="X256" s="39">
        <f>IF(D256="","",VLOOKUP(D256,'produto-estoque-total-7'!A:AB,8,0))</f>
        <v/>
      </c>
      <c r="Y256" s="39">
        <f>IF(D256="","",VLOOKUP(D256,'produto-estoque-total-7'!A:AB,9,0))</f>
        <v/>
      </c>
      <c r="Z256" s="39">
        <f>IF(D256="","",VLOOKUP(D256,'produto-estoque-total-7'!A:AB,10,0))</f>
        <v/>
      </c>
      <c r="AA256" s="39">
        <f>IFERROR(IF(D256="","",VLOOKUP(D256,'produto-venda-7'!B:N,4,0)),0)</f>
        <v/>
      </c>
      <c r="AB256" s="39">
        <f>IFERROR(IF(D256="","",VLOOKUP(D256,'produto-venda-7'!B:N,5,0)),0)</f>
        <v/>
      </c>
      <c r="AC256" s="39">
        <f>IF(D256="","",IFERROR(AA256/90,0))</f>
        <v/>
      </c>
      <c r="AD256" s="36">
        <f>IF(D256="","",IFERROR(VLOOKUP(D256,'produto-entrada-7'!A:M,4,0),0))</f>
        <v/>
      </c>
      <c r="AE256" s="36">
        <f>IFERROR(IF(D256="","",VLOOKUP(D256,'produto-venda-7'!B:N,10,0)),0)</f>
        <v/>
      </c>
      <c r="AF256" s="36">
        <f>IF(D256="","",IFERROR(VLOOKUP(D256,'produto-entrada-7'!A:M,11,0),0))</f>
        <v/>
      </c>
      <c r="AG256" s="1">
        <f>IF(D256="","",IFERROR(VLOOKUP(D256,'produto-entrada-7'!A:M,12,0),0))</f>
        <v/>
      </c>
      <c r="AH256" s="1">
        <f>IF(D256="","",IFERROR(VLOOKUP(D256,'produto-entrada-7'!A:M,13,0),0))</f>
        <v/>
      </c>
      <c r="AI256" s="36">
        <f>IFERROR(IF(D256="","",VLOOKUP(D256,'produto-venda-7'!B:N,11,0)),0)</f>
        <v/>
      </c>
      <c r="AJ256" s="43">
        <f>IF(D256="","",IFERROR(AI256*AB256,0))</f>
        <v/>
      </c>
      <c r="AK256" s="44">
        <f>IFERROR(IF(D256="","",VLOOKUP(F256,'ANALISE FORNECEDOR'!$A:$I,8,0)),"")</f>
        <v/>
      </c>
      <c r="AL256" s="44">
        <f>IF(D256="","",AVERAGE(AM256,AK256))</f>
        <v/>
      </c>
      <c r="AM256" s="44">
        <f>IFERROR(IF(D256="","",VLOOKUP(F256,'ANALISE FORNECEDOR'!$A:$I,9,0)),"")</f>
        <v/>
      </c>
      <c r="AN256" s="45">
        <f>IF(D256="","",IF(Y256&gt;12,AI256*(U256+Y256),AI256*U256))</f>
        <v/>
      </c>
      <c r="AO256" s="45">
        <f>IF(D256="","",IF(Y256&gt;12,AI256*(U256+V256+Y256),AI256*(U256+V256)))</f>
        <v/>
      </c>
      <c r="AP256" s="46">
        <f>IF(D256="","",IF(Y256&gt;12,AG256*(U256+Y256),AG256*U256))</f>
        <v/>
      </c>
      <c r="AQ256" s="46">
        <f>IF(D256="","",IF(Y256&gt;12,AG256*(U256+V256+Y256),AG256*(U256+V256)))</f>
        <v/>
      </c>
      <c r="AR256" s="46">
        <f>IF(D256="","",IF(OR(R256="A",R256="AA",R256="AAA"),AP256,0))</f>
        <v/>
      </c>
      <c r="AS256" s="46">
        <f>IF(D256="","",IF(R256="B",AP256,0))</f>
        <v/>
      </c>
      <c r="AT256" s="46">
        <f>IF(D256="","",IF(R256="C",AP256,0))</f>
        <v/>
      </c>
      <c r="AU256" s="47">
        <f>IF(D256="","",IFERROR(AN256/AJ256,0))</f>
        <v/>
      </c>
      <c r="AV256" s="47">
        <f>IF(D256="","",IFERROR(((AO256)/AJ256),0))</f>
        <v/>
      </c>
      <c r="AW256" s="48">
        <f>IF(D256="","",IF(OR(S256="S",NOT(AND(ISNUMBER(AC256),ISNUMBER(AL256),AC256*AL256&gt;=0))),0,AC256*AL256))</f>
        <v/>
      </c>
      <c r="AX256" s="49">
        <f>IFERROR(IF(D256="","",AW256*AG256),0)</f>
        <v/>
      </c>
      <c r="AY256" s="48">
        <f>IF(D256="","",IF(OR(S256="S",NOT(AND(ISNUMBER(AC256),ISNUMBER(AK256),AC256*AK256&gt;=0))),0,AC256*AK256))</f>
        <v/>
      </c>
      <c r="AZ256" s="48">
        <f>IFERROR(IF(D256="","",IF(AY256=0,0,IF(((AY256)-(U256+Y256))&lt;0,0,(AY256)-U256))),0)</f>
        <v/>
      </c>
      <c r="BA256" s="49">
        <f>IF(D256="","",AZ256*AG256)</f>
        <v/>
      </c>
      <c r="BB256" s="49">
        <f>IF(D256="","",IF(OR(R256="A",R256="AA",R256="AAA"),BA256,0))</f>
        <v/>
      </c>
      <c r="BC256" s="49">
        <f>IF(D256="","",IF(R256="B",BA256,0))</f>
        <v/>
      </c>
      <c r="BD256" s="49">
        <f>IF(D256="","",IF(R256="B",BA256,0))</f>
        <v/>
      </c>
      <c r="BE256" s="49">
        <f>IF(D256="","",IF(S256="S",
1,
IF(AC256=0,
1,
IF(
IFERROR(((U256+Y256)*AG256)/((AC256*AK256)*AG256),0)&lt;0,
0,
IF(
IFERROR(((U256+Y256)*AG256)/((AC256*AK256)*AG256),0)&gt;1,
1,
IFERROR(((U256+Y256)*AG256)/((AC256*AK256)*AG256),0)
)
)
)
))</f>
        <v/>
      </c>
      <c r="BF256" s="49">
        <f>IF(D256="","",IF(S256="S",
1,
IF(AC256=0,
1,
IF(
IFERROR(((U256+V256+Y256)*AG256)/((AC256*AK256)*AG256),0)&lt;0,
0,
IF(
IFERROR(((U256+V256+Y256)*AG256)/((AC256*AK256)*AG256),0)&gt;1,
1,
IFERROR(((U256+V256+Y256)*AG256)/((AC256*AK256)*AG256),0)
)
)
)
))</f>
        <v/>
      </c>
      <c r="BG256" s="50">
        <f>IF(D256="","",IF(S256="S",0,IF(AND(ISNUMBER(AC256),ISNUMBER(AM256)),IF(OR(AC256*AM256&lt;0,ISERR(AC256*AM256)),0,AC256*AM256),0)))</f>
        <v/>
      </c>
      <c r="BH256" s="50">
        <f>IF(D256="","",IF(BY256&gt;TODAY()-60,0,IF(Y256&gt;12,MAX(0,(U256+Y256)-BG256),MAX(0,U256-BG256))))</f>
        <v/>
      </c>
      <c r="BI256" s="51">
        <f>IF(D256="","",BH256*AG256)</f>
        <v/>
      </c>
      <c r="BJ256" s="51">
        <f>IF(D256="","",IF(OR(R256="A",R256="AA",R256="AAA"),BI256,0))</f>
        <v/>
      </c>
      <c r="BK256" s="51">
        <f>IF(D256="","",IF(R256="B",BI256,0))</f>
        <v/>
      </c>
      <c r="BL256" s="51">
        <f>IF(D256="","",IF(R256="C",BI256,0))</f>
        <v/>
      </c>
      <c r="BM256" s="51">
        <f>IF(D256="","",IFERROR(MAX(0,MIN(BI256/AP256,1)),0))</f>
        <v/>
      </c>
      <c r="BN256" s="52">
        <f>IF(D256="","",AB256*AG256)</f>
        <v/>
      </c>
      <c r="BO256" s="52">
        <f>IF(D256="","",(U256+V256+X256)*AG256)</f>
        <v/>
      </c>
      <c r="BP256" s="52">
        <f>IF(D256="","",(AB256*3)*AG256)</f>
        <v/>
      </c>
      <c r="BQ256" s="52">
        <f>IF(D256="","",IF(BO256-BP256&gt;0,0,BO256-BP256))</f>
        <v/>
      </c>
      <c r="BR256" s="52">
        <f>IF(D256="","",IF(BO256-BP256-BN256&gt;0,0,BO256-BP256-BN256))</f>
        <v/>
      </c>
      <c r="BS256" s="53">
        <f>IF(D256="","",IFERROR(AB256*AI256,0))</f>
        <v/>
      </c>
      <c r="BT256" s="53">
        <f>IF(D256="","",IFERROR(IF(X256&gt;12, AI256*(U256+V256+X256), AI256*(U256+V256)),0))</f>
        <v/>
      </c>
      <c r="BU256" s="53">
        <f>IF(D256="","",IFERROR(((AB256*3)*AI256),0))</f>
        <v/>
      </c>
      <c r="BV256" s="53">
        <f>IF(D256="","",IF(BT256-BU256&gt;0,0,BT256-BU256))</f>
        <v/>
      </c>
      <c r="BW256" s="53">
        <f>IF(D256="","",IF(BT256-BU256-BS256&gt;0,0,BT256-BU256-BS256))</f>
        <v/>
      </c>
      <c r="BX256" s="36">
        <f>IF(D256="","",IFERROR(VLOOKUP(D256,'produto-entrada-7'!A:M,3,0),"SEM PEDIDO"))</f>
        <v/>
      </c>
      <c r="BY256" s="36">
        <f>IF(D256="","",VLOOKUP(D256,'produto-estoque-total-7'!A:AB,25,0))</f>
        <v/>
      </c>
      <c r="BZ256" s="36">
        <f>IF(D256="","",IFERROR(VLOOKUP(D256,'produto-estoque-total-7'!A:AB,26,0)/100,0))</f>
        <v/>
      </c>
      <c r="CA256" s="36">
        <f>IF(D256="","",IFERROR(VLOOKUP(D256,'produto-estoque-total-7'!A:AB,27,0)/100,0))</f>
        <v/>
      </c>
      <c r="CB256" s="41">
        <f>IF(D256="","",V256*AF256)</f>
        <v/>
      </c>
      <c r="CC256" s="41">
        <f>IF(D256="","",V256*AI256)</f>
        <v/>
      </c>
      <c r="CD256" s="54">
        <f>IF(D256="","",VLOOKUP(D256,'produto-estoque-total-7'!A:AB,28,0))</f>
        <v/>
      </c>
    </row>
    <row r="257">
      <c r="A257" s="36">
        <f>IF(D257="","",VLOOKUP(D257,'produto-estoque-total-7'!A:AB,3,0))</f>
        <v/>
      </c>
      <c r="B257" s="1">
        <f>IF(D257="","",VLOOKUP(D257,'produto-estoque-total-7'!A:AB,12,0))</f>
        <v/>
      </c>
      <c r="C257" s="1">
        <f>IF(D257="","",VLOOKUP(D257,'produto-estoque-total-7'!A:AB,2,0))</f>
        <v/>
      </c>
      <c r="D257" s="37">
        <f>IFERROR(IF('produto-estoque-total-7'!A256="","",'produto-estoque-total-7'!A256),"")</f>
        <v/>
      </c>
      <c r="E257" s="1">
        <f>IF(D257="","",VLOOKUP(D257,'produto-estoque-total-7'!A:AB,4,0))</f>
        <v/>
      </c>
      <c r="F257" s="36">
        <f>IF(D257="","",VLOOKUP(D257,'produto-estoque-total-7'!A:AB,13,0))</f>
        <v/>
      </c>
      <c r="G257" s="1">
        <f>IF(F257="","",VLOOKUP(F257,'FORNECEDORES X COMPRADOR'!A:D,4,0))</f>
        <v/>
      </c>
      <c r="H257" s="1">
        <f>IF(F257="","",VLOOKUP(F257,'FORNECEDORES X COMPRADOR'!A:E,5,0))</f>
        <v/>
      </c>
      <c r="I257" s="36">
        <f>IF(D257="","",VLOOKUP(D257,'produto-estoque-total-7'!A:AB,15,0))</f>
        <v/>
      </c>
      <c r="J257" s="36">
        <f>IF(D257="","",VLOOKUP(D257,'produto-estoque-total-7'!A:AB,19,0))</f>
        <v/>
      </c>
      <c r="K257" s="1">
        <f>IF(D257="","",VLOOKUP(D257,'produto-estoque-total-7'!A:AB,20,0))</f>
        <v/>
      </c>
      <c r="L257" s="36">
        <f>IF(D257="","",VLOOKUP(D257,'produto-estoque-total-7'!A:AB,17,0))</f>
        <v/>
      </c>
      <c r="M257" s="1">
        <f>IF(D257="","",VLOOKUP(D257,'produto-estoque-total-7'!A:AB,18,0))</f>
        <v/>
      </c>
      <c r="N257" s="36">
        <f>IF(D257="","",VLOOKUP(D257,'produto-estoque-total-7'!A:AB,21,0))</f>
        <v/>
      </c>
      <c r="O257" s="1">
        <f>IF(D257="","",VLOOKUP(D257,'produto-estoque-total-7'!A:AB,22,0))</f>
        <v/>
      </c>
      <c r="P257" s="36">
        <f>IF(D257="","",VLOOKUP(D257,'produto-estoque-total-7'!A:AB,23,0))</f>
        <v/>
      </c>
      <c r="Q257" s="1">
        <f>IF(D257="","",VLOOKUP(D257,'produto-estoque-total-7'!A:AB,24,0))</f>
        <v/>
      </c>
      <c r="R257" s="38">
        <f>IFERROR(IF(D257="","",VLOOKUP(D257,'produto-venda-7'!B:N,13,0)),"C")</f>
        <v/>
      </c>
      <c r="S257" s="39">
        <f>IF(D257="","",VLOOKUP(D257,'produto-estoque-total-7'!A:AB,6,0))</f>
        <v/>
      </c>
      <c r="T257" s="39">
        <f>IF(D257="","",VLOOKUP(D257,'produto-estoque-total-7'!A:AB,5,0))</f>
        <v/>
      </c>
      <c r="U257" s="40">
        <f>IF(D257="","",VLOOKUP(D257,'produto-estoque-total-7'!A:AB,11,0))</f>
        <v/>
      </c>
      <c r="V257" s="41">
        <f>IF(D257="","",IFERROR(VLOOKUP(D257,'produto-entrada-7'!A:M,10,0),0))</f>
        <v/>
      </c>
      <c r="W257" s="42" t="n"/>
      <c r="X257" s="39">
        <f>IF(D257="","",VLOOKUP(D257,'produto-estoque-total-7'!A:AB,8,0))</f>
        <v/>
      </c>
      <c r="Y257" s="39">
        <f>IF(D257="","",VLOOKUP(D257,'produto-estoque-total-7'!A:AB,9,0))</f>
        <v/>
      </c>
      <c r="Z257" s="39">
        <f>IF(D257="","",VLOOKUP(D257,'produto-estoque-total-7'!A:AB,10,0))</f>
        <v/>
      </c>
      <c r="AA257" s="39">
        <f>IFERROR(IF(D257="","",VLOOKUP(D257,'produto-venda-7'!B:N,4,0)),0)</f>
        <v/>
      </c>
      <c r="AB257" s="39">
        <f>IFERROR(IF(D257="","",VLOOKUP(D257,'produto-venda-7'!B:N,5,0)),0)</f>
        <v/>
      </c>
      <c r="AC257" s="39">
        <f>IF(D257="","",IFERROR(AA257/90,0))</f>
        <v/>
      </c>
      <c r="AD257" s="36">
        <f>IF(D257="","",IFERROR(VLOOKUP(D257,'produto-entrada-7'!A:M,4,0),0))</f>
        <v/>
      </c>
      <c r="AE257" s="36">
        <f>IFERROR(IF(D257="","",VLOOKUP(D257,'produto-venda-7'!B:N,10,0)),0)</f>
        <v/>
      </c>
      <c r="AF257" s="36">
        <f>IF(D257="","",IFERROR(VLOOKUP(D257,'produto-entrada-7'!A:M,11,0),0))</f>
        <v/>
      </c>
      <c r="AG257" s="1">
        <f>IF(D257="","",IFERROR(VLOOKUP(D257,'produto-entrada-7'!A:M,12,0),0))</f>
        <v/>
      </c>
      <c r="AH257" s="1">
        <f>IF(D257="","",IFERROR(VLOOKUP(D257,'produto-entrada-7'!A:M,13,0),0))</f>
        <v/>
      </c>
      <c r="AI257" s="36">
        <f>IFERROR(IF(D257="","",VLOOKUP(D257,'produto-venda-7'!B:N,11,0)),0)</f>
        <v/>
      </c>
      <c r="AJ257" s="43">
        <f>IF(D257="","",IFERROR(AI257*AB257,0))</f>
        <v/>
      </c>
      <c r="AK257" s="44">
        <f>IFERROR(IF(D257="","",VLOOKUP(F257,'ANALISE FORNECEDOR'!$A:$I,8,0)),"")</f>
        <v/>
      </c>
      <c r="AL257" s="44">
        <f>IF(D257="","",AVERAGE(AM257,AK257))</f>
        <v/>
      </c>
      <c r="AM257" s="44">
        <f>IFERROR(IF(D257="","",VLOOKUP(F257,'ANALISE FORNECEDOR'!$A:$I,9,0)),"")</f>
        <v/>
      </c>
      <c r="AN257" s="45">
        <f>IF(D257="","",IF(Y257&gt;12,AI257*(U257+Y257),AI257*U257))</f>
        <v/>
      </c>
      <c r="AO257" s="45">
        <f>IF(D257="","",IF(Y257&gt;12,AI257*(U257+V257+Y257),AI257*(U257+V257)))</f>
        <v/>
      </c>
      <c r="AP257" s="46">
        <f>IF(D257="","",IF(Y257&gt;12,AG257*(U257+Y257),AG257*U257))</f>
        <v/>
      </c>
      <c r="AQ257" s="46">
        <f>IF(D257="","",IF(Y257&gt;12,AG257*(U257+V257+Y257),AG257*(U257+V257)))</f>
        <v/>
      </c>
      <c r="AR257" s="46">
        <f>IF(D257="","",IF(OR(R257="A",R257="AA",R257="AAA"),AP257,0))</f>
        <v/>
      </c>
      <c r="AS257" s="46">
        <f>IF(D257="","",IF(R257="B",AP257,0))</f>
        <v/>
      </c>
      <c r="AT257" s="46">
        <f>IF(D257="","",IF(R257="C",AP257,0))</f>
        <v/>
      </c>
      <c r="AU257" s="47">
        <f>IF(D257="","",IFERROR(AN257/AJ257,0))</f>
        <v/>
      </c>
      <c r="AV257" s="47">
        <f>IF(D257="","",IFERROR(((AO257)/AJ257),0))</f>
        <v/>
      </c>
      <c r="AW257" s="48">
        <f>IF(D257="","",IF(OR(S257="S",NOT(AND(ISNUMBER(AC257),ISNUMBER(AL257),AC257*AL257&gt;=0))),0,AC257*AL257))</f>
        <v/>
      </c>
      <c r="AX257" s="49">
        <f>IFERROR(IF(D257="","",AW257*AG257),0)</f>
        <v/>
      </c>
      <c r="AY257" s="48">
        <f>IF(D257="","",IF(OR(S257="S",NOT(AND(ISNUMBER(AC257),ISNUMBER(AK257),AC257*AK257&gt;=0))),0,AC257*AK257))</f>
        <v/>
      </c>
      <c r="AZ257" s="48">
        <f>IFERROR(IF(D257="","",IF(AY257=0,0,IF(((AY257)-(U257+Y257))&lt;0,0,(AY257)-U257))),0)</f>
        <v/>
      </c>
      <c r="BA257" s="49">
        <f>IF(D257="","",AZ257*AG257)</f>
        <v/>
      </c>
      <c r="BB257" s="49">
        <f>IF(D257="","",IF(OR(R257="A",R257="AA",R257="AAA"),BA257,0))</f>
        <v/>
      </c>
      <c r="BC257" s="49">
        <f>IF(D257="","",IF(R257="B",BA257,0))</f>
        <v/>
      </c>
      <c r="BD257" s="49">
        <f>IF(D257="","",IF(R257="B",BA257,0))</f>
        <v/>
      </c>
      <c r="BE257" s="49">
        <f>IF(D257="","",IF(S257="S",
1,
IF(AC257=0,
1,
IF(
IFERROR(((U257+Y257)*AG257)/((AC257*AK257)*AG257),0)&lt;0,
0,
IF(
IFERROR(((U257+Y257)*AG257)/((AC257*AK257)*AG257),0)&gt;1,
1,
IFERROR(((U257+Y257)*AG257)/((AC257*AK257)*AG257),0)
)
)
)
))</f>
        <v/>
      </c>
      <c r="BF257" s="49">
        <f>IF(D257="","",IF(S257="S",
1,
IF(AC257=0,
1,
IF(
IFERROR(((U257+V257+Y257)*AG257)/((AC257*AK257)*AG257),0)&lt;0,
0,
IF(
IFERROR(((U257+V257+Y257)*AG257)/((AC257*AK257)*AG257),0)&gt;1,
1,
IFERROR(((U257+V257+Y257)*AG257)/((AC257*AK257)*AG257),0)
)
)
)
))</f>
        <v/>
      </c>
      <c r="BG257" s="50">
        <f>IF(D257="","",IF(S257="S",0,IF(AND(ISNUMBER(AC257),ISNUMBER(AM257)),IF(OR(AC257*AM257&lt;0,ISERR(AC257*AM257)),0,AC257*AM257),0)))</f>
        <v/>
      </c>
      <c r="BH257" s="50">
        <f>IF(D257="","",IF(BY257&gt;TODAY()-60,0,IF(Y257&gt;12,MAX(0,(U257+Y257)-BG257),MAX(0,U257-BG257))))</f>
        <v/>
      </c>
      <c r="BI257" s="51">
        <f>IF(D257="","",BH257*AG257)</f>
        <v/>
      </c>
      <c r="BJ257" s="51">
        <f>IF(D257="","",IF(OR(R257="A",R257="AA",R257="AAA"),BI257,0))</f>
        <v/>
      </c>
      <c r="BK257" s="51">
        <f>IF(D257="","",IF(R257="B",BI257,0))</f>
        <v/>
      </c>
      <c r="BL257" s="51">
        <f>IF(D257="","",IF(R257="C",BI257,0))</f>
        <v/>
      </c>
      <c r="BM257" s="51">
        <f>IF(D257="","",IFERROR(MAX(0,MIN(BI257/AP257,1)),0))</f>
        <v/>
      </c>
      <c r="BN257" s="52">
        <f>IF(D257="","",AB257*AG257)</f>
        <v/>
      </c>
      <c r="BO257" s="52">
        <f>IF(D257="","",(U257+V257+X257)*AG257)</f>
        <v/>
      </c>
      <c r="BP257" s="52">
        <f>IF(D257="","",(AB257*3)*AG257)</f>
        <v/>
      </c>
      <c r="BQ257" s="52">
        <f>IF(D257="","",IF(BO257-BP257&gt;0,0,BO257-BP257))</f>
        <v/>
      </c>
      <c r="BR257" s="52">
        <f>IF(D257="","",IF(BO257-BP257-BN257&gt;0,0,BO257-BP257-BN257))</f>
        <v/>
      </c>
      <c r="BS257" s="53">
        <f>IF(D257="","",IFERROR(AB257*AI257,0))</f>
        <v/>
      </c>
      <c r="BT257" s="53">
        <f>IF(D257="","",IFERROR(IF(X257&gt;12, AI257*(U257+V257+X257), AI257*(U257+V257)),0))</f>
        <v/>
      </c>
      <c r="BU257" s="53">
        <f>IF(D257="","",IFERROR(((AB257*3)*AI257),0))</f>
        <v/>
      </c>
      <c r="BV257" s="53">
        <f>IF(D257="","",IF(BT257-BU257&gt;0,0,BT257-BU257))</f>
        <v/>
      </c>
      <c r="BW257" s="53">
        <f>IF(D257="","",IF(BT257-BU257-BS257&gt;0,0,BT257-BU257-BS257))</f>
        <v/>
      </c>
      <c r="BX257" s="36">
        <f>IF(D257="","",IFERROR(VLOOKUP(D257,'produto-entrada-7'!A:M,3,0),"SEM PEDIDO"))</f>
        <v/>
      </c>
      <c r="BY257" s="36">
        <f>IF(D257="","",VLOOKUP(D257,'produto-estoque-total-7'!A:AB,25,0))</f>
        <v/>
      </c>
      <c r="BZ257" s="36">
        <f>IF(D257="","",IFERROR(VLOOKUP(D257,'produto-estoque-total-7'!A:AB,26,0)/100,0))</f>
        <v/>
      </c>
      <c r="CA257" s="36">
        <f>IF(D257="","",IFERROR(VLOOKUP(D257,'produto-estoque-total-7'!A:AB,27,0)/100,0))</f>
        <v/>
      </c>
      <c r="CB257" s="41">
        <f>IF(D257="","",V257*AF257)</f>
        <v/>
      </c>
      <c r="CC257" s="41">
        <f>IF(D257="","",V257*AI257)</f>
        <v/>
      </c>
      <c r="CD257" s="54">
        <f>IF(D257="","",VLOOKUP(D257,'produto-estoque-total-7'!A:AB,28,0))</f>
        <v/>
      </c>
    </row>
    <row r="258">
      <c r="A258" s="36">
        <f>IF(D258="","",VLOOKUP(D258,'produto-estoque-total-7'!A:AB,3,0))</f>
        <v/>
      </c>
      <c r="B258" s="1">
        <f>IF(D258="","",VLOOKUP(D258,'produto-estoque-total-7'!A:AB,12,0))</f>
        <v/>
      </c>
      <c r="C258" s="1">
        <f>IF(D258="","",VLOOKUP(D258,'produto-estoque-total-7'!A:AB,2,0))</f>
        <v/>
      </c>
      <c r="D258" s="37">
        <f>IFERROR(IF('produto-estoque-total-7'!A257="","",'produto-estoque-total-7'!A257),"")</f>
        <v/>
      </c>
      <c r="E258" s="1">
        <f>IF(D258="","",VLOOKUP(D258,'produto-estoque-total-7'!A:AB,4,0))</f>
        <v/>
      </c>
      <c r="F258" s="36">
        <f>IF(D258="","",VLOOKUP(D258,'produto-estoque-total-7'!A:AB,13,0))</f>
        <v/>
      </c>
      <c r="G258" s="1">
        <f>IF(F258="","",VLOOKUP(F258,'FORNECEDORES X COMPRADOR'!A:D,4,0))</f>
        <v/>
      </c>
      <c r="H258" s="1">
        <f>IF(F258="","",VLOOKUP(F258,'FORNECEDORES X COMPRADOR'!A:E,5,0))</f>
        <v/>
      </c>
      <c r="I258" s="36">
        <f>IF(D258="","",VLOOKUP(D258,'produto-estoque-total-7'!A:AB,15,0))</f>
        <v/>
      </c>
      <c r="J258" s="36">
        <f>IF(D258="","",VLOOKUP(D258,'produto-estoque-total-7'!A:AB,19,0))</f>
        <v/>
      </c>
      <c r="K258" s="1">
        <f>IF(D258="","",VLOOKUP(D258,'produto-estoque-total-7'!A:AB,20,0))</f>
        <v/>
      </c>
      <c r="L258" s="36">
        <f>IF(D258="","",VLOOKUP(D258,'produto-estoque-total-7'!A:AB,17,0))</f>
        <v/>
      </c>
      <c r="M258" s="1">
        <f>IF(D258="","",VLOOKUP(D258,'produto-estoque-total-7'!A:AB,18,0))</f>
        <v/>
      </c>
      <c r="N258" s="36">
        <f>IF(D258="","",VLOOKUP(D258,'produto-estoque-total-7'!A:AB,21,0))</f>
        <v/>
      </c>
      <c r="O258" s="1">
        <f>IF(D258="","",VLOOKUP(D258,'produto-estoque-total-7'!A:AB,22,0))</f>
        <v/>
      </c>
      <c r="P258" s="36">
        <f>IF(D258="","",VLOOKUP(D258,'produto-estoque-total-7'!A:AB,23,0))</f>
        <v/>
      </c>
      <c r="Q258" s="1">
        <f>IF(D258="","",VLOOKUP(D258,'produto-estoque-total-7'!A:AB,24,0))</f>
        <v/>
      </c>
      <c r="R258" s="38">
        <f>IFERROR(IF(D258="","",VLOOKUP(D258,'produto-venda-7'!B:N,13,0)),"C")</f>
        <v/>
      </c>
      <c r="S258" s="39">
        <f>IF(D258="","",VLOOKUP(D258,'produto-estoque-total-7'!A:AB,6,0))</f>
        <v/>
      </c>
      <c r="T258" s="39">
        <f>IF(D258="","",VLOOKUP(D258,'produto-estoque-total-7'!A:AB,5,0))</f>
        <v/>
      </c>
      <c r="U258" s="40">
        <f>IF(D258="","",VLOOKUP(D258,'produto-estoque-total-7'!A:AB,11,0))</f>
        <v/>
      </c>
      <c r="V258" s="41">
        <f>IF(D258="","",IFERROR(VLOOKUP(D258,'produto-entrada-7'!A:M,10,0),0))</f>
        <v/>
      </c>
      <c r="W258" s="42" t="n"/>
      <c r="X258" s="39">
        <f>IF(D258="","",VLOOKUP(D258,'produto-estoque-total-7'!A:AB,8,0))</f>
        <v/>
      </c>
      <c r="Y258" s="39">
        <f>IF(D258="","",VLOOKUP(D258,'produto-estoque-total-7'!A:AB,9,0))</f>
        <v/>
      </c>
      <c r="Z258" s="39">
        <f>IF(D258="","",VLOOKUP(D258,'produto-estoque-total-7'!A:AB,10,0))</f>
        <v/>
      </c>
      <c r="AA258" s="39">
        <f>IFERROR(IF(D258="","",VLOOKUP(D258,'produto-venda-7'!B:N,4,0)),0)</f>
        <v/>
      </c>
      <c r="AB258" s="39">
        <f>IFERROR(IF(D258="","",VLOOKUP(D258,'produto-venda-7'!B:N,5,0)),0)</f>
        <v/>
      </c>
      <c r="AC258" s="39">
        <f>IF(D258="","",IFERROR(AA258/90,0))</f>
        <v/>
      </c>
      <c r="AD258" s="36">
        <f>IF(D258="","",IFERROR(VLOOKUP(D258,'produto-entrada-7'!A:M,4,0),0))</f>
        <v/>
      </c>
      <c r="AE258" s="36">
        <f>IFERROR(IF(D258="","",VLOOKUP(D258,'produto-venda-7'!B:N,10,0)),0)</f>
        <v/>
      </c>
      <c r="AF258" s="36">
        <f>IF(D258="","",IFERROR(VLOOKUP(D258,'produto-entrada-7'!A:M,11,0),0))</f>
        <v/>
      </c>
      <c r="AG258" s="1">
        <f>IF(D258="","",IFERROR(VLOOKUP(D258,'produto-entrada-7'!A:M,12,0),0))</f>
        <v/>
      </c>
      <c r="AH258" s="1">
        <f>IF(D258="","",IFERROR(VLOOKUP(D258,'produto-entrada-7'!A:M,13,0),0))</f>
        <v/>
      </c>
      <c r="AI258" s="36">
        <f>IFERROR(IF(D258="","",VLOOKUP(D258,'produto-venda-7'!B:N,11,0)),0)</f>
        <v/>
      </c>
      <c r="AJ258" s="43">
        <f>IF(D258="","",IFERROR(AI258*AB258,0))</f>
        <v/>
      </c>
      <c r="AK258" s="44">
        <f>IFERROR(IF(D258="","",VLOOKUP(F258,'ANALISE FORNECEDOR'!$A:$I,8,0)),"")</f>
        <v/>
      </c>
      <c r="AL258" s="44">
        <f>IF(D258="","",AVERAGE(AM258,AK258))</f>
        <v/>
      </c>
      <c r="AM258" s="44">
        <f>IFERROR(IF(D258="","",VLOOKUP(F258,'ANALISE FORNECEDOR'!$A:$I,9,0)),"")</f>
        <v/>
      </c>
      <c r="AN258" s="45">
        <f>IF(D258="","",IF(Y258&gt;12,AI258*(U258+Y258),AI258*U258))</f>
        <v/>
      </c>
      <c r="AO258" s="45">
        <f>IF(D258="","",IF(Y258&gt;12,AI258*(U258+V258+Y258),AI258*(U258+V258)))</f>
        <v/>
      </c>
      <c r="AP258" s="46">
        <f>IF(D258="","",IF(Y258&gt;12,AG258*(U258+Y258),AG258*U258))</f>
        <v/>
      </c>
      <c r="AQ258" s="46">
        <f>IF(D258="","",IF(Y258&gt;12,AG258*(U258+V258+Y258),AG258*(U258+V258)))</f>
        <v/>
      </c>
      <c r="AR258" s="46">
        <f>IF(D258="","",IF(OR(R258="A",R258="AA",R258="AAA"),AP258,0))</f>
        <v/>
      </c>
      <c r="AS258" s="46">
        <f>IF(D258="","",IF(R258="B",AP258,0))</f>
        <v/>
      </c>
      <c r="AT258" s="46">
        <f>IF(D258="","",IF(R258="C",AP258,0))</f>
        <v/>
      </c>
      <c r="AU258" s="47">
        <f>IF(D258="","",IFERROR(AN258/AJ258,0))</f>
        <v/>
      </c>
      <c r="AV258" s="47">
        <f>IF(D258="","",IFERROR(((AO258)/AJ258),0))</f>
        <v/>
      </c>
      <c r="AW258" s="48">
        <f>IF(D258="","",IF(OR(S258="S",NOT(AND(ISNUMBER(AC258),ISNUMBER(AL258),AC258*AL258&gt;=0))),0,AC258*AL258))</f>
        <v/>
      </c>
      <c r="AX258" s="49">
        <f>IFERROR(IF(D258="","",AW258*AG258),0)</f>
        <v/>
      </c>
      <c r="AY258" s="48">
        <f>IF(D258="","",IF(OR(S258="S",NOT(AND(ISNUMBER(AC258),ISNUMBER(AK258),AC258*AK258&gt;=0))),0,AC258*AK258))</f>
        <v/>
      </c>
      <c r="AZ258" s="48">
        <f>IFERROR(IF(D258="","",IF(AY258=0,0,IF(((AY258)-(U258+Y258))&lt;0,0,(AY258)-U258))),0)</f>
        <v/>
      </c>
      <c r="BA258" s="49">
        <f>IF(D258="","",AZ258*AG258)</f>
        <v/>
      </c>
      <c r="BB258" s="49">
        <f>IF(D258="","",IF(OR(R258="A",R258="AA",R258="AAA"),BA258,0))</f>
        <v/>
      </c>
      <c r="BC258" s="49">
        <f>IF(D258="","",IF(R258="B",BA258,0))</f>
        <v/>
      </c>
      <c r="BD258" s="49">
        <f>IF(D258="","",IF(R258="B",BA258,0))</f>
        <v/>
      </c>
      <c r="BE258" s="49">
        <f>IF(D258="","",IF(S258="S",
1,
IF(AC258=0,
1,
IF(
IFERROR(((U258+Y258)*AG258)/((AC258*AK258)*AG258),0)&lt;0,
0,
IF(
IFERROR(((U258+Y258)*AG258)/((AC258*AK258)*AG258),0)&gt;1,
1,
IFERROR(((U258+Y258)*AG258)/((AC258*AK258)*AG258),0)
)
)
)
))</f>
        <v/>
      </c>
      <c r="BF258" s="49">
        <f>IF(D258="","",IF(S258="S",
1,
IF(AC258=0,
1,
IF(
IFERROR(((U258+V258+Y258)*AG258)/((AC258*AK258)*AG258),0)&lt;0,
0,
IF(
IFERROR(((U258+V258+Y258)*AG258)/((AC258*AK258)*AG258),0)&gt;1,
1,
IFERROR(((U258+V258+Y258)*AG258)/((AC258*AK258)*AG258),0)
)
)
)
))</f>
        <v/>
      </c>
      <c r="BG258" s="50">
        <f>IF(D258="","",IF(S258="S",0,IF(AND(ISNUMBER(AC258),ISNUMBER(AM258)),IF(OR(AC258*AM258&lt;0,ISERR(AC258*AM258)),0,AC258*AM258),0)))</f>
        <v/>
      </c>
      <c r="BH258" s="50">
        <f>IF(D258="","",IF(BY258&gt;TODAY()-60,0,IF(Y258&gt;12,MAX(0,(U258+Y258)-BG258),MAX(0,U258-BG258))))</f>
        <v/>
      </c>
      <c r="BI258" s="51">
        <f>IF(D258="","",BH258*AG258)</f>
        <v/>
      </c>
      <c r="BJ258" s="51">
        <f>IF(D258="","",IF(OR(R258="A",R258="AA",R258="AAA"),BI258,0))</f>
        <v/>
      </c>
      <c r="BK258" s="51">
        <f>IF(D258="","",IF(R258="B",BI258,0))</f>
        <v/>
      </c>
      <c r="BL258" s="51">
        <f>IF(D258="","",IF(R258="C",BI258,0))</f>
        <v/>
      </c>
      <c r="BM258" s="51">
        <f>IF(D258="","",IFERROR(MAX(0,MIN(BI258/AP258,1)),0))</f>
        <v/>
      </c>
      <c r="BN258" s="52">
        <f>IF(D258="","",AB258*AG258)</f>
        <v/>
      </c>
      <c r="BO258" s="52">
        <f>IF(D258="","",(U258+V258+X258)*AG258)</f>
        <v/>
      </c>
      <c r="BP258" s="52">
        <f>IF(D258="","",(AB258*3)*AG258)</f>
        <v/>
      </c>
      <c r="BQ258" s="52">
        <f>IF(D258="","",IF(BO258-BP258&gt;0,0,BO258-BP258))</f>
        <v/>
      </c>
      <c r="BR258" s="52">
        <f>IF(D258="","",IF(BO258-BP258-BN258&gt;0,0,BO258-BP258-BN258))</f>
        <v/>
      </c>
      <c r="BS258" s="53">
        <f>IF(D258="","",IFERROR(AB258*AI258,0))</f>
        <v/>
      </c>
      <c r="BT258" s="53">
        <f>IF(D258="","",IFERROR(IF(X258&gt;12, AI258*(U258+V258+X258), AI258*(U258+V258)),0))</f>
        <v/>
      </c>
      <c r="BU258" s="53">
        <f>IF(D258="","",IFERROR(((AB258*3)*AI258),0))</f>
        <v/>
      </c>
      <c r="BV258" s="53">
        <f>IF(D258="","",IF(BT258-BU258&gt;0,0,BT258-BU258))</f>
        <v/>
      </c>
      <c r="BW258" s="53">
        <f>IF(D258="","",IF(BT258-BU258-BS258&gt;0,0,BT258-BU258-BS258))</f>
        <v/>
      </c>
      <c r="BX258" s="36">
        <f>IF(D258="","",IFERROR(VLOOKUP(D258,'produto-entrada-7'!A:M,3,0),"SEM PEDIDO"))</f>
        <v/>
      </c>
      <c r="BY258" s="36">
        <f>IF(D258="","",VLOOKUP(D258,'produto-estoque-total-7'!A:AB,25,0))</f>
        <v/>
      </c>
      <c r="BZ258" s="36">
        <f>IF(D258="","",IFERROR(VLOOKUP(D258,'produto-estoque-total-7'!A:AB,26,0)/100,0))</f>
        <v/>
      </c>
      <c r="CA258" s="36">
        <f>IF(D258="","",IFERROR(VLOOKUP(D258,'produto-estoque-total-7'!A:AB,27,0)/100,0))</f>
        <v/>
      </c>
      <c r="CB258" s="41">
        <f>IF(D258="","",V258*AF258)</f>
        <v/>
      </c>
      <c r="CC258" s="41">
        <f>IF(D258="","",V258*AI258)</f>
        <v/>
      </c>
      <c r="CD258" s="54">
        <f>IF(D258="","",VLOOKUP(D258,'produto-estoque-total-7'!A:AB,28,0))</f>
        <v/>
      </c>
    </row>
    <row r="259">
      <c r="A259" s="36">
        <f>IF(D259="","",VLOOKUP(D259,'produto-estoque-total-7'!A:AB,3,0))</f>
        <v/>
      </c>
      <c r="B259" s="1">
        <f>IF(D259="","",VLOOKUP(D259,'produto-estoque-total-7'!A:AB,12,0))</f>
        <v/>
      </c>
      <c r="C259" s="1">
        <f>IF(D259="","",VLOOKUP(D259,'produto-estoque-total-7'!A:AB,2,0))</f>
        <v/>
      </c>
      <c r="D259" s="37">
        <f>IFERROR(IF('produto-estoque-total-7'!A258="","",'produto-estoque-total-7'!A258),"")</f>
        <v/>
      </c>
      <c r="E259" s="1">
        <f>IF(D259="","",VLOOKUP(D259,'produto-estoque-total-7'!A:AB,4,0))</f>
        <v/>
      </c>
      <c r="F259" s="36">
        <f>IF(D259="","",VLOOKUP(D259,'produto-estoque-total-7'!A:AB,13,0))</f>
        <v/>
      </c>
      <c r="G259" s="1">
        <f>IF(F259="","",VLOOKUP(F259,'FORNECEDORES X COMPRADOR'!A:D,4,0))</f>
        <v/>
      </c>
      <c r="H259" s="1">
        <f>IF(F259="","",VLOOKUP(F259,'FORNECEDORES X COMPRADOR'!A:E,5,0))</f>
        <v/>
      </c>
      <c r="I259" s="36">
        <f>IF(D259="","",VLOOKUP(D259,'produto-estoque-total-7'!A:AB,15,0))</f>
        <v/>
      </c>
      <c r="J259" s="36">
        <f>IF(D259="","",VLOOKUP(D259,'produto-estoque-total-7'!A:AB,19,0))</f>
        <v/>
      </c>
      <c r="K259" s="1">
        <f>IF(D259="","",VLOOKUP(D259,'produto-estoque-total-7'!A:AB,20,0))</f>
        <v/>
      </c>
      <c r="L259" s="36">
        <f>IF(D259="","",VLOOKUP(D259,'produto-estoque-total-7'!A:AB,17,0))</f>
        <v/>
      </c>
      <c r="M259" s="1">
        <f>IF(D259="","",VLOOKUP(D259,'produto-estoque-total-7'!A:AB,18,0))</f>
        <v/>
      </c>
      <c r="N259" s="36">
        <f>IF(D259="","",VLOOKUP(D259,'produto-estoque-total-7'!A:AB,21,0))</f>
        <v/>
      </c>
      <c r="O259" s="1">
        <f>IF(D259="","",VLOOKUP(D259,'produto-estoque-total-7'!A:AB,22,0))</f>
        <v/>
      </c>
      <c r="P259" s="36">
        <f>IF(D259="","",VLOOKUP(D259,'produto-estoque-total-7'!A:AB,23,0))</f>
        <v/>
      </c>
      <c r="Q259" s="1">
        <f>IF(D259="","",VLOOKUP(D259,'produto-estoque-total-7'!A:AB,24,0))</f>
        <v/>
      </c>
      <c r="R259" s="38">
        <f>IFERROR(IF(D259="","",VLOOKUP(D259,'produto-venda-7'!B:N,13,0)),"C")</f>
        <v/>
      </c>
      <c r="S259" s="39">
        <f>IF(D259="","",VLOOKUP(D259,'produto-estoque-total-7'!A:AB,6,0))</f>
        <v/>
      </c>
      <c r="T259" s="39">
        <f>IF(D259="","",VLOOKUP(D259,'produto-estoque-total-7'!A:AB,5,0))</f>
        <v/>
      </c>
      <c r="U259" s="40">
        <f>IF(D259="","",VLOOKUP(D259,'produto-estoque-total-7'!A:AB,11,0))</f>
        <v/>
      </c>
      <c r="V259" s="41">
        <f>IF(D259="","",IFERROR(VLOOKUP(D259,'produto-entrada-7'!A:M,10,0),0))</f>
        <v/>
      </c>
      <c r="W259" s="42" t="n"/>
      <c r="X259" s="39">
        <f>IF(D259="","",VLOOKUP(D259,'produto-estoque-total-7'!A:AB,8,0))</f>
        <v/>
      </c>
      <c r="Y259" s="39">
        <f>IF(D259="","",VLOOKUP(D259,'produto-estoque-total-7'!A:AB,9,0))</f>
        <v/>
      </c>
      <c r="Z259" s="39">
        <f>IF(D259="","",VLOOKUP(D259,'produto-estoque-total-7'!A:AB,10,0))</f>
        <v/>
      </c>
      <c r="AA259" s="39">
        <f>IFERROR(IF(D259="","",VLOOKUP(D259,'produto-venda-7'!B:N,4,0)),0)</f>
        <v/>
      </c>
      <c r="AB259" s="39">
        <f>IFERROR(IF(D259="","",VLOOKUP(D259,'produto-venda-7'!B:N,5,0)),0)</f>
        <v/>
      </c>
      <c r="AC259" s="39">
        <f>IF(D259="","",IFERROR(AA259/90,0))</f>
        <v/>
      </c>
      <c r="AD259" s="36">
        <f>IF(D259="","",IFERROR(VLOOKUP(D259,'produto-entrada-7'!A:M,4,0),0))</f>
        <v/>
      </c>
      <c r="AE259" s="36">
        <f>IFERROR(IF(D259="","",VLOOKUP(D259,'produto-venda-7'!B:N,10,0)),0)</f>
        <v/>
      </c>
      <c r="AF259" s="36">
        <f>IF(D259="","",IFERROR(VLOOKUP(D259,'produto-entrada-7'!A:M,11,0),0))</f>
        <v/>
      </c>
      <c r="AG259" s="1">
        <f>IF(D259="","",IFERROR(VLOOKUP(D259,'produto-entrada-7'!A:M,12,0),0))</f>
        <v/>
      </c>
      <c r="AH259" s="1">
        <f>IF(D259="","",IFERROR(VLOOKUP(D259,'produto-entrada-7'!A:M,13,0),0))</f>
        <v/>
      </c>
      <c r="AI259" s="36">
        <f>IFERROR(IF(D259="","",VLOOKUP(D259,'produto-venda-7'!B:N,11,0)),0)</f>
        <v/>
      </c>
      <c r="AJ259" s="43">
        <f>IF(D259="","",IFERROR(AI259*AB259,0))</f>
        <v/>
      </c>
      <c r="AK259" s="44">
        <f>IFERROR(IF(D259="","",VLOOKUP(F259,'ANALISE FORNECEDOR'!$A:$I,8,0)),"")</f>
        <v/>
      </c>
      <c r="AL259" s="44">
        <f>IF(D259="","",AVERAGE(AM259,AK259))</f>
        <v/>
      </c>
      <c r="AM259" s="44">
        <f>IFERROR(IF(D259="","",VLOOKUP(F259,'ANALISE FORNECEDOR'!$A:$I,9,0)),"")</f>
        <v/>
      </c>
      <c r="AN259" s="45">
        <f>IF(D259="","",IF(Y259&gt;12,AI259*(U259+Y259),AI259*U259))</f>
        <v/>
      </c>
      <c r="AO259" s="45">
        <f>IF(D259="","",IF(Y259&gt;12,AI259*(U259+V259+Y259),AI259*(U259+V259)))</f>
        <v/>
      </c>
      <c r="AP259" s="46">
        <f>IF(D259="","",IF(Y259&gt;12,AG259*(U259+Y259),AG259*U259))</f>
        <v/>
      </c>
      <c r="AQ259" s="46">
        <f>IF(D259="","",IF(Y259&gt;12,AG259*(U259+V259+Y259),AG259*(U259+V259)))</f>
        <v/>
      </c>
      <c r="AR259" s="46">
        <f>IF(D259="","",IF(OR(R259="A",R259="AA",R259="AAA"),AP259,0))</f>
        <v/>
      </c>
      <c r="AS259" s="46">
        <f>IF(D259="","",IF(R259="B",AP259,0))</f>
        <v/>
      </c>
      <c r="AT259" s="46">
        <f>IF(D259="","",IF(R259="C",AP259,0))</f>
        <v/>
      </c>
      <c r="AU259" s="47">
        <f>IF(D259="","",IFERROR(AN259/AJ259,0))</f>
        <v/>
      </c>
      <c r="AV259" s="47">
        <f>IF(D259="","",IFERROR(((AO259)/AJ259),0))</f>
        <v/>
      </c>
      <c r="AW259" s="48">
        <f>IF(D259="","",IF(OR(S259="S",NOT(AND(ISNUMBER(AC259),ISNUMBER(AL259),AC259*AL259&gt;=0))),0,AC259*AL259))</f>
        <v/>
      </c>
      <c r="AX259" s="49">
        <f>IFERROR(IF(D259="","",AW259*AG259),0)</f>
        <v/>
      </c>
      <c r="AY259" s="48">
        <f>IF(D259="","",IF(OR(S259="S",NOT(AND(ISNUMBER(AC259),ISNUMBER(AK259),AC259*AK259&gt;=0))),0,AC259*AK259))</f>
        <v/>
      </c>
      <c r="AZ259" s="48">
        <f>IFERROR(IF(D259="","",IF(AY259=0,0,IF(((AY259)-(U259+Y259))&lt;0,0,(AY259)-U259))),0)</f>
        <v/>
      </c>
      <c r="BA259" s="49">
        <f>IF(D259="","",AZ259*AG259)</f>
        <v/>
      </c>
      <c r="BB259" s="49">
        <f>IF(D259="","",IF(OR(R259="A",R259="AA",R259="AAA"),BA259,0))</f>
        <v/>
      </c>
      <c r="BC259" s="49">
        <f>IF(D259="","",IF(R259="B",BA259,0))</f>
        <v/>
      </c>
      <c r="BD259" s="49">
        <f>IF(D259="","",IF(R259="B",BA259,0))</f>
        <v/>
      </c>
      <c r="BE259" s="49">
        <f>IF(D259="","",IF(S259="S",
1,
IF(AC259=0,
1,
IF(
IFERROR(((U259+Y259)*AG259)/((AC259*AK259)*AG259),0)&lt;0,
0,
IF(
IFERROR(((U259+Y259)*AG259)/((AC259*AK259)*AG259),0)&gt;1,
1,
IFERROR(((U259+Y259)*AG259)/((AC259*AK259)*AG259),0)
)
)
)
))</f>
        <v/>
      </c>
      <c r="BF259" s="49">
        <f>IF(D259="","",IF(S259="S",
1,
IF(AC259=0,
1,
IF(
IFERROR(((U259+V259+Y259)*AG259)/((AC259*AK259)*AG259),0)&lt;0,
0,
IF(
IFERROR(((U259+V259+Y259)*AG259)/((AC259*AK259)*AG259),0)&gt;1,
1,
IFERROR(((U259+V259+Y259)*AG259)/((AC259*AK259)*AG259),0)
)
)
)
))</f>
        <v/>
      </c>
      <c r="BG259" s="50">
        <f>IF(D259="","",IF(S259="S",0,IF(AND(ISNUMBER(AC259),ISNUMBER(AM259)),IF(OR(AC259*AM259&lt;0,ISERR(AC259*AM259)),0,AC259*AM259),0)))</f>
        <v/>
      </c>
      <c r="BH259" s="50">
        <f>IF(D259="","",IF(BY259&gt;TODAY()-60,0,IF(Y259&gt;12,MAX(0,(U259+Y259)-BG259),MAX(0,U259-BG259))))</f>
        <v/>
      </c>
      <c r="BI259" s="51">
        <f>IF(D259="","",BH259*AG259)</f>
        <v/>
      </c>
      <c r="BJ259" s="51">
        <f>IF(D259="","",IF(OR(R259="A",R259="AA",R259="AAA"),BI259,0))</f>
        <v/>
      </c>
      <c r="BK259" s="51">
        <f>IF(D259="","",IF(R259="B",BI259,0))</f>
        <v/>
      </c>
      <c r="BL259" s="51">
        <f>IF(D259="","",IF(R259="C",BI259,0))</f>
        <v/>
      </c>
      <c r="BM259" s="51">
        <f>IF(D259="","",IFERROR(MAX(0,MIN(BI259/AP259,1)),0))</f>
        <v/>
      </c>
      <c r="BN259" s="52">
        <f>IF(D259="","",AB259*AG259)</f>
        <v/>
      </c>
      <c r="BO259" s="52">
        <f>IF(D259="","",(U259+V259+X259)*AG259)</f>
        <v/>
      </c>
      <c r="BP259" s="52">
        <f>IF(D259="","",(AB259*3)*AG259)</f>
        <v/>
      </c>
      <c r="BQ259" s="52">
        <f>IF(D259="","",IF(BO259-BP259&gt;0,0,BO259-BP259))</f>
        <v/>
      </c>
      <c r="BR259" s="52">
        <f>IF(D259="","",IF(BO259-BP259-BN259&gt;0,0,BO259-BP259-BN259))</f>
        <v/>
      </c>
      <c r="BS259" s="53">
        <f>IF(D259="","",IFERROR(AB259*AI259,0))</f>
        <v/>
      </c>
      <c r="BT259" s="53">
        <f>IF(D259="","",IFERROR(IF(X259&gt;12, AI259*(U259+V259+X259), AI259*(U259+V259)),0))</f>
        <v/>
      </c>
      <c r="BU259" s="53">
        <f>IF(D259="","",IFERROR(((AB259*3)*AI259),0))</f>
        <v/>
      </c>
      <c r="BV259" s="53">
        <f>IF(D259="","",IF(BT259-BU259&gt;0,0,BT259-BU259))</f>
        <v/>
      </c>
      <c r="BW259" s="53">
        <f>IF(D259="","",IF(BT259-BU259-BS259&gt;0,0,BT259-BU259-BS259))</f>
        <v/>
      </c>
      <c r="BX259" s="36">
        <f>IF(D259="","",IFERROR(VLOOKUP(D259,'produto-entrada-7'!A:M,3,0),"SEM PEDIDO"))</f>
        <v/>
      </c>
      <c r="BY259" s="36">
        <f>IF(D259="","",VLOOKUP(D259,'produto-estoque-total-7'!A:AB,25,0))</f>
        <v/>
      </c>
      <c r="BZ259" s="36">
        <f>IF(D259="","",IFERROR(VLOOKUP(D259,'produto-estoque-total-7'!A:AB,26,0)/100,0))</f>
        <v/>
      </c>
      <c r="CA259" s="36">
        <f>IF(D259="","",IFERROR(VLOOKUP(D259,'produto-estoque-total-7'!A:AB,27,0)/100,0))</f>
        <v/>
      </c>
      <c r="CB259" s="41">
        <f>IF(D259="","",V259*AF259)</f>
        <v/>
      </c>
      <c r="CC259" s="41">
        <f>IF(D259="","",V259*AI259)</f>
        <v/>
      </c>
      <c r="CD259" s="54">
        <f>IF(D259="","",VLOOKUP(D259,'produto-estoque-total-7'!A:AB,28,0))</f>
        <v/>
      </c>
    </row>
    <row r="260">
      <c r="A260" s="36">
        <f>IF(D260="","",VLOOKUP(D260,'produto-estoque-total-7'!A:AB,3,0))</f>
        <v/>
      </c>
      <c r="B260" s="1">
        <f>IF(D260="","",VLOOKUP(D260,'produto-estoque-total-7'!A:AB,12,0))</f>
        <v/>
      </c>
      <c r="C260" s="1">
        <f>IF(D260="","",VLOOKUP(D260,'produto-estoque-total-7'!A:AB,2,0))</f>
        <v/>
      </c>
      <c r="D260" s="37">
        <f>IFERROR(IF('produto-estoque-total-7'!A259="","",'produto-estoque-total-7'!A259),"")</f>
        <v/>
      </c>
      <c r="E260" s="1">
        <f>IF(D260="","",VLOOKUP(D260,'produto-estoque-total-7'!A:AB,4,0))</f>
        <v/>
      </c>
      <c r="F260" s="36">
        <f>IF(D260="","",VLOOKUP(D260,'produto-estoque-total-7'!A:AB,13,0))</f>
        <v/>
      </c>
      <c r="G260" s="1">
        <f>IF(F260="","",VLOOKUP(F260,'FORNECEDORES X COMPRADOR'!A:D,4,0))</f>
        <v/>
      </c>
      <c r="H260" s="1">
        <f>IF(F260="","",VLOOKUP(F260,'FORNECEDORES X COMPRADOR'!A:E,5,0))</f>
        <v/>
      </c>
      <c r="I260" s="36">
        <f>IF(D260="","",VLOOKUP(D260,'produto-estoque-total-7'!A:AB,15,0))</f>
        <v/>
      </c>
      <c r="J260" s="36">
        <f>IF(D260="","",VLOOKUP(D260,'produto-estoque-total-7'!A:AB,19,0))</f>
        <v/>
      </c>
      <c r="K260" s="1">
        <f>IF(D260="","",VLOOKUP(D260,'produto-estoque-total-7'!A:AB,20,0))</f>
        <v/>
      </c>
      <c r="L260" s="36">
        <f>IF(D260="","",VLOOKUP(D260,'produto-estoque-total-7'!A:AB,17,0))</f>
        <v/>
      </c>
      <c r="M260" s="1">
        <f>IF(D260="","",VLOOKUP(D260,'produto-estoque-total-7'!A:AB,18,0))</f>
        <v/>
      </c>
      <c r="N260" s="36">
        <f>IF(D260="","",VLOOKUP(D260,'produto-estoque-total-7'!A:AB,21,0))</f>
        <v/>
      </c>
      <c r="O260" s="1">
        <f>IF(D260="","",VLOOKUP(D260,'produto-estoque-total-7'!A:AB,22,0))</f>
        <v/>
      </c>
      <c r="P260" s="36">
        <f>IF(D260="","",VLOOKUP(D260,'produto-estoque-total-7'!A:AB,23,0))</f>
        <v/>
      </c>
      <c r="Q260" s="1">
        <f>IF(D260="","",VLOOKUP(D260,'produto-estoque-total-7'!A:AB,24,0))</f>
        <v/>
      </c>
      <c r="R260" s="38">
        <f>IFERROR(IF(D260="","",VLOOKUP(D260,'produto-venda-7'!B:N,13,0)),"C")</f>
        <v/>
      </c>
      <c r="S260" s="39">
        <f>IF(D260="","",VLOOKUP(D260,'produto-estoque-total-7'!A:AB,6,0))</f>
        <v/>
      </c>
      <c r="T260" s="39">
        <f>IF(D260="","",VLOOKUP(D260,'produto-estoque-total-7'!A:AB,5,0))</f>
        <v/>
      </c>
      <c r="U260" s="40">
        <f>IF(D260="","",VLOOKUP(D260,'produto-estoque-total-7'!A:AB,11,0))</f>
        <v/>
      </c>
      <c r="V260" s="41">
        <f>IF(D260="","",IFERROR(VLOOKUP(D260,'produto-entrada-7'!A:M,10,0),0))</f>
        <v/>
      </c>
      <c r="W260" s="42" t="n"/>
      <c r="X260" s="39">
        <f>IF(D260="","",VLOOKUP(D260,'produto-estoque-total-7'!A:AB,8,0))</f>
        <v/>
      </c>
      <c r="Y260" s="39">
        <f>IF(D260="","",VLOOKUP(D260,'produto-estoque-total-7'!A:AB,9,0))</f>
        <v/>
      </c>
      <c r="Z260" s="39">
        <f>IF(D260="","",VLOOKUP(D260,'produto-estoque-total-7'!A:AB,10,0))</f>
        <v/>
      </c>
      <c r="AA260" s="39">
        <f>IFERROR(IF(D260="","",VLOOKUP(D260,'produto-venda-7'!B:N,4,0)),0)</f>
        <v/>
      </c>
      <c r="AB260" s="39">
        <f>IFERROR(IF(D260="","",VLOOKUP(D260,'produto-venda-7'!B:N,5,0)),0)</f>
        <v/>
      </c>
      <c r="AC260" s="39">
        <f>IF(D260="","",IFERROR(AA260/90,0))</f>
        <v/>
      </c>
      <c r="AD260" s="36">
        <f>IF(D260="","",IFERROR(VLOOKUP(D260,'produto-entrada-7'!A:M,4,0),0))</f>
        <v/>
      </c>
      <c r="AE260" s="36">
        <f>IFERROR(IF(D260="","",VLOOKUP(D260,'produto-venda-7'!B:N,10,0)),0)</f>
        <v/>
      </c>
      <c r="AF260" s="36">
        <f>IF(D260="","",IFERROR(VLOOKUP(D260,'produto-entrada-7'!A:M,11,0),0))</f>
        <v/>
      </c>
      <c r="AG260" s="1">
        <f>IF(D260="","",IFERROR(VLOOKUP(D260,'produto-entrada-7'!A:M,12,0),0))</f>
        <v/>
      </c>
      <c r="AH260" s="1">
        <f>IF(D260="","",IFERROR(VLOOKUP(D260,'produto-entrada-7'!A:M,13,0),0))</f>
        <v/>
      </c>
      <c r="AI260" s="36">
        <f>IFERROR(IF(D260="","",VLOOKUP(D260,'produto-venda-7'!B:N,11,0)),0)</f>
        <v/>
      </c>
      <c r="AJ260" s="43">
        <f>IF(D260="","",IFERROR(AI260*AB260,0))</f>
        <v/>
      </c>
      <c r="AK260" s="44">
        <f>IFERROR(IF(D260="","",VLOOKUP(F260,'ANALISE FORNECEDOR'!$A:$I,8,0)),"")</f>
        <v/>
      </c>
      <c r="AL260" s="44">
        <f>IF(D260="","",AVERAGE(AM260,AK260))</f>
        <v/>
      </c>
      <c r="AM260" s="44">
        <f>IFERROR(IF(D260="","",VLOOKUP(F260,'ANALISE FORNECEDOR'!$A:$I,9,0)),"")</f>
        <v/>
      </c>
      <c r="AN260" s="45">
        <f>IF(D260="","",IF(Y260&gt;12,AI260*(U260+Y260),AI260*U260))</f>
        <v/>
      </c>
      <c r="AO260" s="45">
        <f>IF(D260="","",IF(Y260&gt;12,AI260*(U260+V260+Y260),AI260*(U260+V260)))</f>
        <v/>
      </c>
      <c r="AP260" s="46">
        <f>IF(D260="","",IF(Y260&gt;12,AG260*(U260+Y260),AG260*U260))</f>
        <v/>
      </c>
      <c r="AQ260" s="46">
        <f>IF(D260="","",IF(Y260&gt;12,AG260*(U260+V260+Y260),AG260*(U260+V260)))</f>
        <v/>
      </c>
      <c r="AR260" s="46">
        <f>IF(D260="","",IF(OR(R260="A",R260="AA",R260="AAA"),AP260,0))</f>
        <v/>
      </c>
      <c r="AS260" s="46">
        <f>IF(D260="","",IF(R260="B",AP260,0))</f>
        <v/>
      </c>
      <c r="AT260" s="46">
        <f>IF(D260="","",IF(R260="C",AP260,0))</f>
        <v/>
      </c>
      <c r="AU260" s="47">
        <f>IF(D260="","",IFERROR(AN260/AJ260,0))</f>
        <v/>
      </c>
      <c r="AV260" s="47">
        <f>IF(D260="","",IFERROR(((AO260)/AJ260),0))</f>
        <v/>
      </c>
      <c r="AW260" s="48">
        <f>IF(D260="","",IF(OR(S260="S",NOT(AND(ISNUMBER(AC260),ISNUMBER(AL260),AC260*AL260&gt;=0))),0,AC260*AL260))</f>
        <v/>
      </c>
      <c r="AX260" s="49">
        <f>IFERROR(IF(D260="","",AW260*AG260),0)</f>
        <v/>
      </c>
      <c r="AY260" s="48">
        <f>IF(D260="","",IF(OR(S260="S",NOT(AND(ISNUMBER(AC260),ISNUMBER(AK260),AC260*AK260&gt;=0))),0,AC260*AK260))</f>
        <v/>
      </c>
      <c r="AZ260" s="48">
        <f>IFERROR(IF(D260="","",IF(AY260=0,0,IF(((AY260)-(U260+Y260))&lt;0,0,(AY260)-U260))),0)</f>
        <v/>
      </c>
      <c r="BA260" s="49">
        <f>IF(D260="","",AZ260*AG260)</f>
        <v/>
      </c>
      <c r="BB260" s="49">
        <f>IF(D260="","",IF(OR(R260="A",R260="AA",R260="AAA"),BA260,0))</f>
        <v/>
      </c>
      <c r="BC260" s="49">
        <f>IF(D260="","",IF(R260="B",BA260,0))</f>
        <v/>
      </c>
      <c r="BD260" s="49">
        <f>IF(D260="","",IF(R260="B",BA260,0))</f>
        <v/>
      </c>
      <c r="BE260" s="49">
        <f>IF(D260="","",IF(S260="S",
1,
IF(AC260=0,
1,
IF(
IFERROR(((U260+Y260)*AG260)/((AC260*AK260)*AG260),0)&lt;0,
0,
IF(
IFERROR(((U260+Y260)*AG260)/((AC260*AK260)*AG260),0)&gt;1,
1,
IFERROR(((U260+Y260)*AG260)/((AC260*AK260)*AG260),0)
)
)
)
))</f>
        <v/>
      </c>
      <c r="BF260" s="49">
        <f>IF(D260="","",IF(S260="S",
1,
IF(AC260=0,
1,
IF(
IFERROR(((U260+V260+Y260)*AG260)/((AC260*AK260)*AG260),0)&lt;0,
0,
IF(
IFERROR(((U260+V260+Y260)*AG260)/((AC260*AK260)*AG260),0)&gt;1,
1,
IFERROR(((U260+V260+Y260)*AG260)/((AC260*AK260)*AG260),0)
)
)
)
))</f>
        <v/>
      </c>
      <c r="BG260" s="50">
        <f>IF(D260="","",IF(S260="S",0,IF(AND(ISNUMBER(AC260),ISNUMBER(AM260)),IF(OR(AC260*AM260&lt;0,ISERR(AC260*AM260)),0,AC260*AM260),0)))</f>
        <v/>
      </c>
      <c r="BH260" s="50">
        <f>IF(D260="","",IF(BY260&gt;TODAY()-60,0,IF(Y260&gt;12,MAX(0,(U260+Y260)-BG260),MAX(0,U260-BG260))))</f>
        <v/>
      </c>
      <c r="BI260" s="51">
        <f>IF(D260="","",BH260*AG260)</f>
        <v/>
      </c>
      <c r="BJ260" s="51">
        <f>IF(D260="","",IF(OR(R260="A",R260="AA",R260="AAA"),BI260,0))</f>
        <v/>
      </c>
      <c r="BK260" s="51">
        <f>IF(D260="","",IF(R260="B",BI260,0))</f>
        <v/>
      </c>
      <c r="BL260" s="51">
        <f>IF(D260="","",IF(R260="C",BI260,0))</f>
        <v/>
      </c>
      <c r="BM260" s="51">
        <f>IF(D260="","",IFERROR(MAX(0,MIN(BI260/AP260,1)),0))</f>
        <v/>
      </c>
      <c r="BN260" s="52">
        <f>IF(D260="","",AB260*AG260)</f>
        <v/>
      </c>
      <c r="BO260" s="52">
        <f>IF(D260="","",(U260+V260+X260)*AG260)</f>
        <v/>
      </c>
      <c r="BP260" s="52">
        <f>IF(D260="","",(AB260*3)*AG260)</f>
        <v/>
      </c>
      <c r="BQ260" s="52">
        <f>IF(D260="","",IF(BO260-BP260&gt;0,0,BO260-BP260))</f>
        <v/>
      </c>
      <c r="BR260" s="52">
        <f>IF(D260="","",IF(BO260-BP260-BN260&gt;0,0,BO260-BP260-BN260))</f>
        <v/>
      </c>
      <c r="BS260" s="53">
        <f>IF(D260="","",IFERROR(AB260*AI260,0))</f>
        <v/>
      </c>
      <c r="BT260" s="53">
        <f>IF(D260="","",IFERROR(IF(X260&gt;12, AI260*(U260+V260+X260), AI260*(U260+V260)),0))</f>
        <v/>
      </c>
      <c r="BU260" s="53">
        <f>IF(D260="","",IFERROR(((AB260*3)*AI260),0))</f>
        <v/>
      </c>
      <c r="BV260" s="53">
        <f>IF(D260="","",IF(BT260-BU260&gt;0,0,BT260-BU260))</f>
        <v/>
      </c>
      <c r="BW260" s="53">
        <f>IF(D260="","",IF(BT260-BU260-BS260&gt;0,0,BT260-BU260-BS260))</f>
        <v/>
      </c>
      <c r="BX260" s="36">
        <f>IF(D260="","",IFERROR(VLOOKUP(D260,'produto-entrada-7'!A:M,3,0),"SEM PEDIDO"))</f>
        <v/>
      </c>
      <c r="BY260" s="36">
        <f>IF(D260="","",VLOOKUP(D260,'produto-estoque-total-7'!A:AB,25,0))</f>
        <v/>
      </c>
      <c r="BZ260" s="36">
        <f>IF(D260="","",IFERROR(VLOOKUP(D260,'produto-estoque-total-7'!A:AB,26,0)/100,0))</f>
        <v/>
      </c>
      <c r="CA260" s="36">
        <f>IF(D260="","",IFERROR(VLOOKUP(D260,'produto-estoque-total-7'!A:AB,27,0)/100,0))</f>
        <v/>
      </c>
      <c r="CB260" s="41">
        <f>IF(D260="","",V260*AF260)</f>
        <v/>
      </c>
      <c r="CC260" s="41">
        <f>IF(D260="","",V260*AI260)</f>
        <v/>
      </c>
      <c r="CD260" s="54">
        <f>IF(D260="","",VLOOKUP(D260,'produto-estoque-total-7'!A:AB,28,0))</f>
        <v/>
      </c>
    </row>
    <row r="261">
      <c r="A261" s="36">
        <f>IF(D261="","",VLOOKUP(D261,'produto-estoque-total-7'!A:AB,3,0))</f>
        <v/>
      </c>
      <c r="B261" s="1">
        <f>IF(D261="","",VLOOKUP(D261,'produto-estoque-total-7'!A:AB,12,0))</f>
        <v/>
      </c>
      <c r="C261" s="1">
        <f>IF(D261="","",VLOOKUP(D261,'produto-estoque-total-7'!A:AB,2,0))</f>
        <v/>
      </c>
      <c r="D261" s="37">
        <f>IFERROR(IF('produto-estoque-total-7'!A260="","",'produto-estoque-total-7'!A260),"")</f>
        <v/>
      </c>
      <c r="E261" s="1">
        <f>IF(D261="","",VLOOKUP(D261,'produto-estoque-total-7'!A:AB,4,0))</f>
        <v/>
      </c>
      <c r="F261" s="36">
        <f>IF(D261="","",VLOOKUP(D261,'produto-estoque-total-7'!A:AB,13,0))</f>
        <v/>
      </c>
      <c r="G261" s="1">
        <f>IF(F261="","",VLOOKUP(F261,'FORNECEDORES X COMPRADOR'!A:D,4,0))</f>
        <v/>
      </c>
      <c r="H261" s="1">
        <f>IF(F261="","",VLOOKUP(F261,'FORNECEDORES X COMPRADOR'!A:E,5,0))</f>
        <v/>
      </c>
      <c r="I261" s="36">
        <f>IF(D261="","",VLOOKUP(D261,'produto-estoque-total-7'!A:AB,15,0))</f>
        <v/>
      </c>
      <c r="J261" s="36">
        <f>IF(D261="","",VLOOKUP(D261,'produto-estoque-total-7'!A:AB,19,0))</f>
        <v/>
      </c>
      <c r="K261" s="1">
        <f>IF(D261="","",VLOOKUP(D261,'produto-estoque-total-7'!A:AB,20,0))</f>
        <v/>
      </c>
      <c r="L261" s="36">
        <f>IF(D261="","",VLOOKUP(D261,'produto-estoque-total-7'!A:AB,17,0))</f>
        <v/>
      </c>
      <c r="M261" s="1">
        <f>IF(D261="","",VLOOKUP(D261,'produto-estoque-total-7'!A:AB,18,0))</f>
        <v/>
      </c>
      <c r="N261" s="36">
        <f>IF(D261="","",VLOOKUP(D261,'produto-estoque-total-7'!A:AB,21,0))</f>
        <v/>
      </c>
      <c r="O261" s="1">
        <f>IF(D261="","",VLOOKUP(D261,'produto-estoque-total-7'!A:AB,22,0))</f>
        <v/>
      </c>
      <c r="P261" s="36">
        <f>IF(D261="","",VLOOKUP(D261,'produto-estoque-total-7'!A:AB,23,0))</f>
        <v/>
      </c>
      <c r="Q261" s="1">
        <f>IF(D261="","",VLOOKUP(D261,'produto-estoque-total-7'!A:AB,24,0))</f>
        <v/>
      </c>
      <c r="R261" s="38">
        <f>IFERROR(IF(D261="","",VLOOKUP(D261,'produto-venda-7'!B:N,13,0)),"C")</f>
        <v/>
      </c>
      <c r="S261" s="39">
        <f>IF(D261="","",VLOOKUP(D261,'produto-estoque-total-7'!A:AB,6,0))</f>
        <v/>
      </c>
      <c r="T261" s="39">
        <f>IF(D261="","",VLOOKUP(D261,'produto-estoque-total-7'!A:AB,5,0))</f>
        <v/>
      </c>
      <c r="U261" s="40">
        <f>IF(D261="","",VLOOKUP(D261,'produto-estoque-total-7'!A:AB,11,0))</f>
        <v/>
      </c>
      <c r="V261" s="41">
        <f>IF(D261="","",IFERROR(VLOOKUP(D261,'produto-entrada-7'!A:M,10,0),0))</f>
        <v/>
      </c>
      <c r="W261" s="42" t="n"/>
      <c r="X261" s="39">
        <f>IF(D261="","",VLOOKUP(D261,'produto-estoque-total-7'!A:AB,8,0))</f>
        <v/>
      </c>
      <c r="Y261" s="39">
        <f>IF(D261="","",VLOOKUP(D261,'produto-estoque-total-7'!A:AB,9,0))</f>
        <v/>
      </c>
      <c r="Z261" s="39">
        <f>IF(D261="","",VLOOKUP(D261,'produto-estoque-total-7'!A:AB,10,0))</f>
        <v/>
      </c>
      <c r="AA261" s="39">
        <f>IFERROR(IF(D261="","",VLOOKUP(D261,'produto-venda-7'!B:N,4,0)),0)</f>
        <v/>
      </c>
      <c r="AB261" s="39">
        <f>IFERROR(IF(D261="","",VLOOKUP(D261,'produto-venda-7'!B:N,5,0)),0)</f>
        <v/>
      </c>
      <c r="AC261" s="39">
        <f>IF(D261="","",IFERROR(AA261/90,0))</f>
        <v/>
      </c>
      <c r="AD261" s="36">
        <f>IF(D261="","",IFERROR(VLOOKUP(D261,'produto-entrada-7'!A:M,4,0),0))</f>
        <v/>
      </c>
      <c r="AE261" s="36">
        <f>IFERROR(IF(D261="","",VLOOKUP(D261,'produto-venda-7'!B:N,10,0)),0)</f>
        <v/>
      </c>
      <c r="AF261" s="36">
        <f>IF(D261="","",IFERROR(VLOOKUP(D261,'produto-entrada-7'!A:M,11,0),0))</f>
        <v/>
      </c>
      <c r="AG261" s="1">
        <f>IF(D261="","",IFERROR(VLOOKUP(D261,'produto-entrada-7'!A:M,12,0),0))</f>
        <v/>
      </c>
      <c r="AH261" s="1">
        <f>IF(D261="","",IFERROR(VLOOKUP(D261,'produto-entrada-7'!A:M,13,0),0))</f>
        <v/>
      </c>
      <c r="AI261" s="36">
        <f>IFERROR(IF(D261="","",VLOOKUP(D261,'produto-venda-7'!B:N,11,0)),0)</f>
        <v/>
      </c>
      <c r="AJ261" s="43">
        <f>IF(D261="","",IFERROR(AI261*AB261,0))</f>
        <v/>
      </c>
      <c r="AK261" s="44">
        <f>IFERROR(IF(D261="","",VLOOKUP(F261,'ANALISE FORNECEDOR'!$A:$I,8,0)),"")</f>
        <v/>
      </c>
      <c r="AL261" s="44">
        <f>IF(D261="","",AVERAGE(AM261,AK261))</f>
        <v/>
      </c>
      <c r="AM261" s="44">
        <f>IFERROR(IF(D261="","",VLOOKUP(F261,'ANALISE FORNECEDOR'!$A:$I,9,0)),"")</f>
        <v/>
      </c>
      <c r="AN261" s="45">
        <f>IF(D261="","",IF(Y261&gt;12,AI261*(U261+Y261),AI261*U261))</f>
        <v/>
      </c>
      <c r="AO261" s="45">
        <f>IF(D261="","",IF(Y261&gt;12,AI261*(U261+V261+Y261),AI261*(U261+V261)))</f>
        <v/>
      </c>
      <c r="AP261" s="46">
        <f>IF(D261="","",IF(Y261&gt;12,AG261*(U261+Y261),AG261*U261))</f>
        <v/>
      </c>
      <c r="AQ261" s="46">
        <f>IF(D261="","",IF(Y261&gt;12,AG261*(U261+V261+Y261),AG261*(U261+V261)))</f>
        <v/>
      </c>
      <c r="AR261" s="46">
        <f>IF(D261="","",IF(OR(R261="A",R261="AA",R261="AAA"),AP261,0))</f>
        <v/>
      </c>
      <c r="AS261" s="46">
        <f>IF(D261="","",IF(R261="B",AP261,0))</f>
        <v/>
      </c>
      <c r="AT261" s="46">
        <f>IF(D261="","",IF(R261="C",AP261,0))</f>
        <v/>
      </c>
      <c r="AU261" s="47">
        <f>IF(D261="","",IFERROR(AN261/AJ261,0))</f>
        <v/>
      </c>
      <c r="AV261" s="47">
        <f>IF(D261="","",IFERROR(((AO261)/AJ261),0))</f>
        <v/>
      </c>
      <c r="AW261" s="48">
        <f>IF(D261="","",IF(OR(S261="S",NOT(AND(ISNUMBER(AC261),ISNUMBER(AL261),AC261*AL261&gt;=0))),0,AC261*AL261))</f>
        <v/>
      </c>
      <c r="AX261" s="49">
        <f>IFERROR(IF(D261="","",AW261*AG261),0)</f>
        <v/>
      </c>
      <c r="AY261" s="48">
        <f>IF(D261="","",IF(OR(S261="S",NOT(AND(ISNUMBER(AC261),ISNUMBER(AK261),AC261*AK261&gt;=0))),0,AC261*AK261))</f>
        <v/>
      </c>
      <c r="AZ261" s="48">
        <f>IFERROR(IF(D261="","",IF(AY261=0,0,IF(((AY261)-(U261+Y261))&lt;0,0,(AY261)-U261))),0)</f>
        <v/>
      </c>
      <c r="BA261" s="49">
        <f>IF(D261="","",AZ261*AG261)</f>
        <v/>
      </c>
      <c r="BB261" s="49">
        <f>IF(D261="","",IF(OR(R261="A",R261="AA",R261="AAA"),BA261,0))</f>
        <v/>
      </c>
      <c r="BC261" s="49">
        <f>IF(D261="","",IF(R261="B",BA261,0))</f>
        <v/>
      </c>
      <c r="BD261" s="49">
        <f>IF(D261="","",IF(R261="B",BA261,0))</f>
        <v/>
      </c>
      <c r="BE261" s="49">
        <f>IF(D261="","",IF(S261="S",
1,
IF(AC261=0,
1,
IF(
IFERROR(((U261+Y261)*AG261)/((AC261*AK261)*AG261),0)&lt;0,
0,
IF(
IFERROR(((U261+Y261)*AG261)/((AC261*AK261)*AG261),0)&gt;1,
1,
IFERROR(((U261+Y261)*AG261)/((AC261*AK261)*AG261),0)
)
)
)
))</f>
        <v/>
      </c>
      <c r="BF261" s="49">
        <f>IF(D261="","",IF(S261="S",
1,
IF(AC261=0,
1,
IF(
IFERROR(((U261+V261+Y261)*AG261)/((AC261*AK261)*AG261),0)&lt;0,
0,
IF(
IFERROR(((U261+V261+Y261)*AG261)/((AC261*AK261)*AG261),0)&gt;1,
1,
IFERROR(((U261+V261+Y261)*AG261)/((AC261*AK261)*AG261),0)
)
)
)
))</f>
        <v/>
      </c>
      <c r="BG261" s="50">
        <f>IF(D261="","",IF(S261="S",0,IF(AND(ISNUMBER(AC261),ISNUMBER(AM261)),IF(OR(AC261*AM261&lt;0,ISERR(AC261*AM261)),0,AC261*AM261),0)))</f>
        <v/>
      </c>
      <c r="BH261" s="50">
        <f>IF(D261="","",IF(BY261&gt;TODAY()-60,0,IF(Y261&gt;12,MAX(0,(U261+Y261)-BG261),MAX(0,U261-BG261))))</f>
        <v/>
      </c>
      <c r="BI261" s="51">
        <f>IF(D261="","",BH261*AG261)</f>
        <v/>
      </c>
      <c r="BJ261" s="51">
        <f>IF(D261="","",IF(OR(R261="A",R261="AA",R261="AAA"),BI261,0))</f>
        <v/>
      </c>
      <c r="BK261" s="51">
        <f>IF(D261="","",IF(R261="B",BI261,0))</f>
        <v/>
      </c>
      <c r="BL261" s="51">
        <f>IF(D261="","",IF(R261="C",BI261,0))</f>
        <v/>
      </c>
      <c r="BM261" s="51">
        <f>IF(D261="","",IFERROR(MAX(0,MIN(BI261/AP261,1)),0))</f>
        <v/>
      </c>
      <c r="BN261" s="52">
        <f>IF(D261="","",AB261*AG261)</f>
        <v/>
      </c>
      <c r="BO261" s="52">
        <f>IF(D261="","",(U261+V261+X261)*AG261)</f>
        <v/>
      </c>
      <c r="BP261" s="52">
        <f>IF(D261="","",(AB261*3)*AG261)</f>
        <v/>
      </c>
      <c r="BQ261" s="52">
        <f>IF(D261="","",IF(BO261-BP261&gt;0,0,BO261-BP261))</f>
        <v/>
      </c>
      <c r="BR261" s="52">
        <f>IF(D261="","",IF(BO261-BP261-BN261&gt;0,0,BO261-BP261-BN261))</f>
        <v/>
      </c>
      <c r="BS261" s="53">
        <f>IF(D261="","",IFERROR(AB261*AI261,0))</f>
        <v/>
      </c>
      <c r="BT261" s="53">
        <f>IF(D261="","",IFERROR(IF(X261&gt;12, AI261*(U261+V261+X261), AI261*(U261+V261)),0))</f>
        <v/>
      </c>
      <c r="BU261" s="53">
        <f>IF(D261="","",IFERROR(((AB261*3)*AI261),0))</f>
        <v/>
      </c>
      <c r="BV261" s="53">
        <f>IF(D261="","",IF(BT261-BU261&gt;0,0,BT261-BU261))</f>
        <v/>
      </c>
      <c r="BW261" s="53">
        <f>IF(D261="","",IF(BT261-BU261-BS261&gt;0,0,BT261-BU261-BS261))</f>
        <v/>
      </c>
      <c r="BX261" s="36">
        <f>IF(D261="","",IFERROR(VLOOKUP(D261,'produto-entrada-7'!A:M,3,0),"SEM PEDIDO"))</f>
        <v/>
      </c>
      <c r="BY261" s="36">
        <f>IF(D261="","",VLOOKUP(D261,'produto-estoque-total-7'!A:AB,25,0))</f>
        <v/>
      </c>
      <c r="BZ261" s="36">
        <f>IF(D261="","",IFERROR(VLOOKUP(D261,'produto-estoque-total-7'!A:AB,26,0)/100,0))</f>
        <v/>
      </c>
      <c r="CA261" s="36">
        <f>IF(D261="","",IFERROR(VLOOKUP(D261,'produto-estoque-total-7'!A:AB,27,0)/100,0))</f>
        <v/>
      </c>
      <c r="CB261" s="41">
        <f>IF(D261="","",V261*AF261)</f>
        <v/>
      </c>
      <c r="CC261" s="41">
        <f>IF(D261="","",V261*AI261)</f>
        <v/>
      </c>
      <c r="CD261" s="54">
        <f>IF(D261="","",VLOOKUP(D261,'produto-estoque-total-7'!A:AB,28,0))</f>
        <v/>
      </c>
    </row>
    <row r="262">
      <c r="A262" s="36">
        <f>IF(D262="","",VLOOKUP(D262,'produto-estoque-total-7'!A:AB,3,0))</f>
        <v/>
      </c>
      <c r="B262" s="1">
        <f>IF(D262="","",VLOOKUP(D262,'produto-estoque-total-7'!A:AB,12,0))</f>
        <v/>
      </c>
      <c r="C262" s="1">
        <f>IF(D262="","",VLOOKUP(D262,'produto-estoque-total-7'!A:AB,2,0))</f>
        <v/>
      </c>
      <c r="D262" s="37">
        <f>IFERROR(IF('produto-estoque-total-7'!A261="","",'produto-estoque-total-7'!A261),"")</f>
        <v/>
      </c>
      <c r="E262" s="1">
        <f>IF(D262="","",VLOOKUP(D262,'produto-estoque-total-7'!A:AB,4,0))</f>
        <v/>
      </c>
      <c r="F262" s="36">
        <f>IF(D262="","",VLOOKUP(D262,'produto-estoque-total-7'!A:AB,13,0))</f>
        <v/>
      </c>
      <c r="G262" s="1">
        <f>IF(F262="","",VLOOKUP(F262,'FORNECEDORES X COMPRADOR'!A:D,4,0))</f>
        <v/>
      </c>
      <c r="H262" s="1">
        <f>IF(F262="","",VLOOKUP(F262,'FORNECEDORES X COMPRADOR'!A:E,5,0))</f>
        <v/>
      </c>
      <c r="I262" s="36">
        <f>IF(D262="","",VLOOKUP(D262,'produto-estoque-total-7'!A:AB,15,0))</f>
        <v/>
      </c>
      <c r="J262" s="36">
        <f>IF(D262="","",VLOOKUP(D262,'produto-estoque-total-7'!A:AB,19,0))</f>
        <v/>
      </c>
      <c r="K262" s="1">
        <f>IF(D262="","",VLOOKUP(D262,'produto-estoque-total-7'!A:AB,20,0))</f>
        <v/>
      </c>
      <c r="L262" s="36">
        <f>IF(D262="","",VLOOKUP(D262,'produto-estoque-total-7'!A:AB,17,0))</f>
        <v/>
      </c>
      <c r="M262" s="1">
        <f>IF(D262="","",VLOOKUP(D262,'produto-estoque-total-7'!A:AB,18,0))</f>
        <v/>
      </c>
      <c r="N262" s="36">
        <f>IF(D262="","",VLOOKUP(D262,'produto-estoque-total-7'!A:AB,21,0))</f>
        <v/>
      </c>
      <c r="O262" s="1">
        <f>IF(D262="","",VLOOKUP(D262,'produto-estoque-total-7'!A:AB,22,0))</f>
        <v/>
      </c>
      <c r="P262" s="36">
        <f>IF(D262="","",VLOOKUP(D262,'produto-estoque-total-7'!A:AB,23,0))</f>
        <v/>
      </c>
      <c r="Q262" s="1">
        <f>IF(D262="","",VLOOKUP(D262,'produto-estoque-total-7'!A:AB,24,0))</f>
        <v/>
      </c>
      <c r="R262" s="38">
        <f>IFERROR(IF(D262="","",VLOOKUP(D262,'produto-venda-7'!B:N,13,0)),"C")</f>
        <v/>
      </c>
      <c r="S262" s="39">
        <f>IF(D262="","",VLOOKUP(D262,'produto-estoque-total-7'!A:AB,6,0))</f>
        <v/>
      </c>
      <c r="T262" s="39">
        <f>IF(D262="","",VLOOKUP(D262,'produto-estoque-total-7'!A:AB,5,0))</f>
        <v/>
      </c>
      <c r="U262" s="40">
        <f>IF(D262="","",VLOOKUP(D262,'produto-estoque-total-7'!A:AB,11,0))</f>
        <v/>
      </c>
      <c r="V262" s="41">
        <f>IF(D262="","",IFERROR(VLOOKUP(D262,'produto-entrada-7'!A:M,10,0),0))</f>
        <v/>
      </c>
      <c r="W262" s="42" t="n"/>
      <c r="X262" s="39">
        <f>IF(D262="","",VLOOKUP(D262,'produto-estoque-total-7'!A:AB,8,0))</f>
        <v/>
      </c>
      <c r="Y262" s="39">
        <f>IF(D262="","",VLOOKUP(D262,'produto-estoque-total-7'!A:AB,9,0))</f>
        <v/>
      </c>
      <c r="Z262" s="39">
        <f>IF(D262="","",VLOOKUP(D262,'produto-estoque-total-7'!A:AB,10,0))</f>
        <v/>
      </c>
      <c r="AA262" s="39">
        <f>IFERROR(IF(D262="","",VLOOKUP(D262,'produto-venda-7'!B:N,4,0)),0)</f>
        <v/>
      </c>
      <c r="AB262" s="39">
        <f>IFERROR(IF(D262="","",VLOOKUP(D262,'produto-venda-7'!B:N,5,0)),0)</f>
        <v/>
      </c>
      <c r="AC262" s="39">
        <f>IF(D262="","",IFERROR(AA262/90,0))</f>
        <v/>
      </c>
      <c r="AD262" s="36">
        <f>IF(D262="","",IFERROR(VLOOKUP(D262,'produto-entrada-7'!A:M,4,0),0))</f>
        <v/>
      </c>
      <c r="AE262" s="36">
        <f>IFERROR(IF(D262="","",VLOOKUP(D262,'produto-venda-7'!B:N,10,0)),0)</f>
        <v/>
      </c>
      <c r="AF262" s="36">
        <f>IF(D262="","",IFERROR(VLOOKUP(D262,'produto-entrada-7'!A:M,11,0),0))</f>
        <v/>
      </c>
      <c r="AG262" s="1">
        <f>IF(D262="","",IFERROR(VLOOKUP(D262,'produto-entrada-7'!A:M,12,0),0))</f>
        <v/>
      </c>
      <c r="AH262" s="1">
        <f>IF(D262="","",IFERROR(VLOOKUP(D262,'produto-entrada-7'!A:M,13,0),0))</f>
        <v/>
      </c>
      <c r="AI262" s="36">
        <f>IFERROR(IF(D262="","",VLOOKUP(D262,'produto-venda-7'!B:N,11,0)),0)</f>
        <v/>
      </c>
      <c r="AJ262" s="43">
        <f>IF(D262="","",IFERROR(AI262*AB262,0))</f>
        <v/>
      </c>
      <c r="AK262" s="44">
        <f>IFERROR(IF(D262="","",VLOOKUP(F262,'ANALISE FORNECEDOR'!$A:$I,8,0)),"")</f>
        <v/>
      </c>
      <c r="AL262" s="44">
        <f>IF(D262="","",AVERAGE(AM262,AK262))</f>
        <v/>
      </c>
      <c r="AM262" s="44">
        <f>IFERROR(IF(D262="","",VLOOKUP(F262,'ANALISE FORNECEDOR'!$A:$I,9,0)),"")</f>
        <v/>
      </c>
      <c r="AN262" s="45">
        <f>IF(D262="","",IF(Y262&gt;12,AI262*(U262+Y262),AI262*U262))</f>
        <v/>
      </c>
      <c r="AO262" s="45">
        <f>IF(D262="","",IF(Y262&gt;12,AI262*(U262+V262+Y262),AI262*(U262+V262)))</f>
        <v/>
      </c>
      <c r="AP262" s="46">
        <f>IF(D262="","",IF(Y262&gt;12,AG262*(U262+Y262),AG262*U262))</f>
        <v/>
      </c>
      <c r="AQ262" s="46">
        <f>IF(D262="","",IF(Y262&gt;12,AG262*(U262+V262+Y262),AG262*(U262+V262)))</f>
        <v/>
      </c>
      <c r="AR262" s="46">
        <f>IF(D262="","",IF(OR(R262="A",R262="AA",R262="AAA"),AP262,0))</f>
        <v/>
      </c>
      <c r="AS262" s="46">
        <f>IF(D262="","",IF(R262="B",AP262,0))</f>
        <v/>
      </c>
      <c r="AT262" s="46">
        <f>IF(D262="","",IF(R262="C",AP262,0))</f>
        <v/>
      </c>
      <c r="AU262" s="47">
        <f>IF(D262="","",IFERROR(AN262/AJ262,0))</f>
        <v/>
      </c>
      <c r="AV262" s="47">
        <f>IF(D262="","",IFERROR(((AO262)/AJ262),0))</f>
        <v/>
      </c>
      <c r="AW262" s="48">
        <f>IF(D262="","",IF(OR(S262="S",NOT(AND(ISNUMBER(AC262),ISNUMBER(AL262),AC262*AL262&gt;=0))),0,AC262*AL262))</f>
        <v/>
      </c>
      <c r="AX262" s="49">
        <f>IFERROR(IF(D262="","",AW262*AG262),0)</f>
        <v/>
      </c>
      <c r="AY262" s="48">
        <f>IF(D262="","",IF(OR(S262="S",NOT(AND(ISNUMBER(AC262),ISNUMBER(AK262),AC262*AK262&gt;=0))),0,AC262*AK262))</f>
        <v/>
      </c>
      <c r="AZ262" s="48">
        <f>IFERROR(IF(D262="","",IF(AY262=0,0,IF(((AY262)-(U262+Y262))&lt;0,0,(AY262)-U262))),0)</f>
        <v/>
      </c>
      <c r="BA262" s="49">
        <f>IF(D262="","",AZ262*AG262)</f>
        <v/>
      </c>
      <c r="BB262" s="49">
        <f>IF(D262="","",IF(OR(R262="A",R262="AA",R262="AAA"),BA262,0))</f>
        <v/>
      </c>
      <c r="BC262" s="49">
        <f>IF(D262="","",IF(R262="B",BA262,0))</f>
        <v/>
      </c>
      <c r="BD262" s="49">
        <f>IF(D262="","",IF(R262="B",BA262,0))</f>
        <v/>
      </c>
      <c r="BE262" s="49">
        <f>IF(D262="","",IF(S262="S",
1,
IF(AC262=0,
1,
IF(
IFERROR(((U262+Y262)*AG262)/((AC262*AK262)*AG262),0)&lt;0,
0,
IF(
IFERROR(((U262+Y262)*AG262)/((AC262*AK262)*AG262),0)&gt;1,
1,
IFERROR(((U262+Y262)*AG262)/((AC262*AK262)*AG262),0)
)
)
)
))</f>
        <v/>
      </c>
      <c r="BF262" s="49">
        <f>IF(D262="","",IF(S262="S",
1,
IF(AC262=0,
1,
IF(
IFERROR(((U262+V262+Y262)*AG262)/((AC262*AK262)*AG262),0)&lt;0,
0,
IF(
IFERROR(((U262+V262+Y262)*AG262)/((AC262*AK262)*AG262),0)&gt;1,
1,
IFERROR(((U262+V262+Y262)*AG262)/((AC262*AK262)*AG262),0)
)
)
)
))</f>
        <v/>
      </c>
      <c r="BG262" s="50">
        <f>IF(D262="","",IF(S262="S",0,IF(AND(ISNUMBER(AC262),ISNUMBER(AM262)),IF(OR(AC262*AM262&lt;0,ISERR(AC262*AM262)),0,AC262*AM262),0)))</f>
        <v/>
      </c>
      <c r="BH262" s="50">
        <f>IF(D262="","",IF(BY262&gt;TODAY()-60,0,IF(Y262&gt;12,MAX(0,(U262+Y262)-BG262),MAX(0,U262-BG262))))</f>
        <v/>
      </c>
      <c r="BI262" s="51">
        <f>IF(D262="","",BH262*AG262)</f>
        <v/>
      </c>
      <c r="BJ262" s="51">
        <f>IF(D262="","",IF(OR(R262="A",R262="AA",R262="AAA"),BI262,0))</f>
        <v/>
      </c>
      <c r="BK262" s="51">
        <f>IF(D262="","",IF(R262="B",BI262,0))</f>
        <v/>
      </c>
      <c r="BL262" s="51">
        <f>IF(D262="","",IF(R262="C",BI262,0))</f>
        <v/>
      </c>
      <c r="BM262" s="51">
        <f>IF(D262="","",IFERROR(MAX(0,MIN(BI262/AP262,1)),0))</f>
        <v/>
      </c>
      <c r="BN262" s="52">
        <f>IF(D262="","",AB262*AG262)</f>
        <v/>
      </c>
      <c r="BO262" s="52">
        <f>IF(D262="","",(U262+V262+X262)*AG262)</f>
        <v/>
      </c>
      <c r="BP262" s="52">
        <f>IF(D262="","",(AB262*3)*AG262)</f>
        <v/>
      </c>
      <c r="BQ262" s="52">
        <f>IF(D262="","",IF(BO262-BP262&gt;0,0,BO262-BP262))</f>
        <v/>
      </c>
      <c r="BR262" s="52">
        <f>IF(D262="","",IF(BO262-BP262-BN262&gt;0,0,BO262-BP262-BN262))</f>
        <v/>
      </c>
      <c r="BS262" s="53">
        <f>IF(D262="","",IFERROR(AB262*AI262,0))</f>
        <v/>
      </c>
      <c r="BT262" s="53">
        <f>IF(D262="","",IFERROR(IF(X262&gt;12, AI262*(U262+V262+X262), AI262*(U262+V262)),0))</f>
        <v/>
      </c>
      <c r="BU262" s="53">
        <f>IF(D262="","",IFERROR(((AB262*3)*AI262),0))</f>
        <v/>
      </c>
      <c r="BV262" s="53">
        <f>IF(D262="","",IF(BT262-BU262&gt;0,0,BT262-BU262))</f>
        <v/>
      </c>
      <c r="BW262" s="53">
        <f>IF(D262="","",IF(BT262-BU262-BS262&gt;0,0,BT262-BU262-BS262))</f>
        <v/>
      </c>
      <c r="BX262" s="36">
        <f>IF(D262="","",IFERROR(VLOOKUP(D262,'produto-entrada-7'!A:M,3,0),"SEM PEDIDO"))</f>
        <v/>
      </c>
      <c r="BY262" s="36">
        <f>IF(D262="","",VLOOKUP(D262,'produto-estoque-total-7'!A:AB,25,0))</f>
        <v/>
      </c>
      <c r="BZ262" s="36">
        <f>IF(D262="","",IFERROR(VLOOKUP(D262,'produto-estoque-total-7'!A:AB,26,0)/100,0))</f>
        <v/>
      </c>
      <c r="CA262" s="36">
        <f>IF(D262="","",IFERROR(VLOOKUP(D262,'produto-estoque-total-7'!A:AB,27,0)/100,0))</f>
        <v/>
      </c>
      <c r="CB262" s="41">
        <f>IF(D262="","",V262*AF262)</f>
        <v/>
      </c>
      <c r="CC262" s="41">
        <f>IF(D262="","",V262*AI262)</f>
        <v/>
      </c>
      <c r="CD262" s="54">
        <f>IF(D262="","",VLOOKUP(D262,'produto-estoque-total-7'!A:AB,28,0))</f>
        <v/>
      </c>
    </row>
    <row r="263">
      <c r="A263" s="36">
        <f>IF(D263="","",VLOOKUP(D263,'produto-estoque-total-7'!A:AB,3,0))</f>
        <v/>
      </c>
      <c r="B263" s="1">
        <f>IF(D263="","",VLOOKUP(D263,'produto-estoque-total-7'!A:AB,12,0))</f>
        <v/>
      </c>
      <c r="C263" s="1">
        <f>IF(D263="","",VLOOKUP(D263,'produto-estoque-total-7'!A:AB,2,0))</f>
        <v/>
      </c>
      <c r="D263" s="37">
        <f>IFERROR(IF('produto-estoque-total-7'!A262="","",'produto-estoque-total-7'!A262),"")</f>
        <v/>
      </c>
      <c r="E263" s="1">
        <f>IF(D263="","",VLOOKUP(D263,'produto-estoque-total-7'!A:AB,4,0))</f>
        <v/>
      </c>
      <c r="F263" s="36">
        <f>IF(D263="","",VLOOKUP(D263,'produto-estoque-total-7'!A:AB,13,0))</f>
        <v/>
      </c>
      <c r="G263" s="1">
        <f>IF(F263="","",VLOOKUP(F263,'FORNECEDORES X COMPRADOR'!A:D,4,0))</f>
        <v/>
      </c>
      <c r="H263" s="1">
        <f>IF(F263="","",VLOOKUP(F263,'FORNECEDORES X COMPRADOR'!A:E,5,0))</f>
        <v/>
      </c>
      <c r="I263" s="36">
        <f>IF(D263="","",VLOOKUP(D263,'produto-estoque-total-7'!A:AB,15,0))</f>
        <v/>
      </c>
      <c r="J263" s="36">
        <f>IF(D263="","",VLOOKUP(D263,'produto-estoque-total-7'!A:AB,19,0))</f>
        <v/>
      </c>
      <c r="K263" s="1">
        <f>IF(D263="","",VLOOKUP(D263,'produto-estoque-total-7'!A:AB,20,0))</f>
        <v/>
      </c>
      <c r="L263" s="36">
        <f>IF(D263="","",VLOOKUP(D263,'produto-estoque-total-7'!A:AB,17,0))</f>
        <v/>
      </c>
      <c r="M263" s="1">
        <f>IF(D263="","",VLOOKUP(D263,'produto-estoque-total-7'!A:AB,18,0))</f>
        <v/>
      </c>
      <c r="N263" s="36">
        <f>IF(D263="","",VLOOKUP(D263,'produto-estoque-total-7'!A:AB,21,0))</f>
        <v/>
      </c>
      <c r="O263" s="1">
        <f>IF(D263="","",VLOOKUP(D263,'produto-estoque-total-7'!A:AB,22,0))</f>
        <v/>
      </c>
      <c r="P263" s="36">
        <f>IF(D263="","",VLOOKUP(D263,'produto-estoque-total-7'!A:AB,23,0))</f>
        <v/>
      </c>
      <c r="Q263" s="1">
        <f>IF(D263="","",VLOOKUP(D263,'produto-estoque-total-7'!A:AB,24,0))</f>
        <v/>
      </c>
      <c r="R263" s="38">
        <f>IFERROR(IF(D263="","",VLOOKUP(D263,'produto-venda-7'!B:N,13,0)),"C")</f>
        <v/>
      </c>
      <c r="S263" s="39">
        <f>IF(D263="","",VLOOKUP(D263,'produto-estoque-total-7'!A:AB,6,0))</f>
        <v/>
      </c>
      <c r="T263" s="39">
        <f>IF(D263="","",VLOOKUP(D263,'produto-estoque-total-7'!A:AB,5,0))</f>
        <v/>
      </c>
      <c r="U263" s="40">
        <f>IF(D263="","",VLOOKUP(D263,'produto-estoque-total-7'!A:AB,11,0))</f>
        <v/>
      </c>
      <c r="V263" s="41">
        <f>IF(D263="","",IFERROR(VLOOKUP(D263,'produto-entrada-7'!A:M,10,0),0))</f>
        <v/>
      </c>
      <c r="W263" s="42" t="n"/>
      <c r="X263" s="39">
        <f>IF(D263="","",VLOOKUP(D263,'produto-estoque-total-7'!A:AB,8,0))</f>
        <v/>
      </c>
      <c r="Y263" s="39">
        <f>IF(D263="","",VLOOKUP(D263,'produto-estoque-total-7'!A:AB,9,0))</f>
        <v/>
      </c>
      <c r="Z263" s="39">
        <f>IF(D263="","",VLOOKUP(D263,'produto-estoque-total-7'!A:AB,10,0))</f>
        <v/>
      </c>
      <c r="AA263" s="39">
        <f>IFERROR(IF(D263="","",VLOOKUP(D263,'produto-venda-7'!B:N,4,0)),0)</f>
        <v/>
      </c>
      <c r="AB263" s="39">
        <f>IFERROR(IF(D263="","",VLOOKUP(D263,'produto-venda-7'!B:N,5,0)),0)</f>
        <v/>
      </c>
      <c r="AC263" s="39">
        <f>IF(D263="","",IFERROR(AA263/90,0))</f>
        <v/>
      </c>
      <c r="AD263" s="36">
        <f>IF(D263="","",IFERROR(VLOOKUP(D263,'produto-entrada-7'!A:M,4,0),0))</f>
        <v/>
      </c>
      <c r="AE263" s="36">
        <f>IFERROR(IF(D263="","",VLOOKUP(D263,'produto-venda-7'!B:N,10,0)),0)</f>
        <v/>
      </c>
      <c r="AF263" s="36">
        <f>IF(D263="","",IFERROR(VLOOKUP(D263,'produto-entrada-7'!A:M,11,0),0))</f>
        <v/>
      </c>
      <c r="AG263" s="1">
        <f>IF(D263="","",IFERROR(VLOOKUP(D263,'produto-entrada-7'!A:M,12,0),0))</f>
        <v/>
      </c>
      <c r="AH263" s="1">
        <f>IF(D263="","",IFERROR(VLOOKUP(D263,'produto-entrada-7'!A:M,13,0),0))</f>
        <v/>
      </c>
      <c r="AI263" s="36">
        <f>IFERROR(IF(D263="","",VLOOKUP(D263,'produto-venda-7'!B:N,11,0)),0)</f>
        <v/>
      </c>
      <c r="AJ263" s="43">
        <f>IF(D263="","",IFERROR(AI263*AB263,0))</f>
        <v/>
      </c>
      <c r="AK263" s="44">
        <f>IFERROR(IF(D263="","",VLOOKUP(F263,'ANALISE FORNECEDOR'!$A:$I,8,0)),"")</f>
        <v/>
      </c>
      <c r="AL263" s="44">
        <f>IF(D263="","",AVERAGE(AM263,AK263))</f>
        <v/>
      </c>
      <c r="AM263" s="44">
        <f>IFERROR(IF(D263="","",VLOOKUP(F263,'ANALISE FORNECEDOR'!$A:$I,9,0)),"")</f>
        <v/>
      </c>
      <c r="AN263" s="45">
        <f>IF(D263="","",IF(Y263&gt;12,AI263*(U263+Y263),AI263*U263))</f>
        <v/>
      </c>
      <c r="AO263" s="45">
        <f>IF(D263="","",IF(Y263&gt;12,AI263*(U263+V263+Y263),AI263*(U263+V263)))</f>
        <v/>
      </c>
      <c r="AP263" s="46">
        <f>IF(D263="","",IF(Y263&gt;12,AG263*(U263+Y263),AG263*U263))</f>
        <v/>
      </c>
      <c r="AQ263" s="46">
        <f>IF(D263="","",IF(Y263&gt;12,AG263*(U263+V263+Y263),AG263*(U263+V263)))</f>
        <v/>
      </c>
      <c r="AR263" s="46">
        <f>IF(D263="","",IF(OR(R263="A",R263="AA",R263="AAA"),AP263,0))</f>
        <v/>
      </c>
      <c r="AS263" s="46">
        <f>IF(D263="","",IF(R263="B",AP263,0))</f>
        <v/>
      </c>
      <c r="AT263" s="46">
        <f>IF(D263="","",IF(R263="C",AP263,0))</f>
        <v/>
      </c>
      <c r="AU263" s="47">
        <f>IF(D263="","",IFERROR(AN263/AJ263,0))</f>
        <v/>
      </c>
      <c r="AV263" s="47">
        <f>IF(D263="","",IFERROR(((AO263)/AJ263),0))</f>
        <v/>
      </c>
      <c r="AW263" s="48">
        <f>IF(D263="","",IF(OR(S263="S",NOT(AND(ISNUMBER(AC263),ISNUMBER(AL263),AC263*AL263&gt;=0))),0,AC263*AL263))</f>
        <v/>
      </c>
      <c r="AX263" s="49">
        <f>IFERROR(IF(D263="","",AW263*AG263),0)</f>
        <v/>
      </c>
      <c r="AY263" s="48">
        <f>IF(D263="","",IF(OR(S263="S",NOT(AND(ISNUMBER(AC263),ISNUMBER(AK263),AC263*AK263&gt;=0))),0,AC263*AK263))</f>
        <v/>
      </c>
      <c r="AZ263" s="48">
        <f>IFERROR(IF(D263="","",IF(AY263=0,0,IF(((AY263)-(U263+Y263))&lt;0,0,(AY263)-U263))),0)</f>
        <v/>
      </c>
      <c r="BA263" s="49">
        <f>IF(D263="","",AZ263*AG263)</f>
        <v/>
      </c>
      <c r="BB263" s="49">
        <f>IF(D263="","",IF(OR(R263="A",R263="AA",R263="AAA"),BA263,0))</f>
        <v/>
      </c>
      <c r="BC263" s="49">
        <f>IF(D263="","",IF(R263="B",BA263,0))</f>
        <v/>
      </c>
      <c r="BD263" s="49">
        <f>IF(D263="","",IF(R263="B",BA263,0))</f>
        <v/>
      </c>
      <c r="BE263" s="49">
        <f>IF(D263="","",IF(S263="S",
1,
IF(AC263=0,
1,
IF(
IFERROR(((U263+Y263)*AG263)/((AC263*AK263)*AG263),0)&lt;0,
0,
IF(
IFERROR(((U263+Y263)*AG263)/((AC263*AK263)*AG263),0)&gt;1,
1,
IFERROR(((U263+Y263)*AG263)/((AC263*AK263)*AG263),0)
)
)
)
))</f>
        <v/>
      </c>
      <c r="BF263" s="49">
        <f>IF(D263="","",IF(S263="S",
1,
IF(AC263=0,
1,
IF(
IFERROR(((U263+V263+Y263)*AG263)/((AC263*AK263)*AG263),0)&lt;0,
0,
IF(
IFERROR(((U263+V263+Y263)*AG263)/((AC263*AK263)*AG263),0)&gt;1,
1,
IFERROR(((U263+V263+Y263)*AG263)/((AC263*AK263)*AG263),0)
)
)
)
))</f>
        <v/>
      </c>
      <c r="BG263" s="50">
        <f>IF(D263="","",IF(S263="S",0,IF(AND(ISNUMBER(AC263),ISNUMBER(AM263)),IF(OR(AC263*AM263&lt;0,ISERR(AC263*AM263)),0,AC263*AM263),0)))</f>
        <v/>
      </c>
      <c r="BH263" s="50">
        <f>IF(D263="","",IF(BY263&gt;TODAY()-60,0,IF(Y263&gt;12,MAX(0,(U263+Y263)-BG263),MAX(0,U263-BG263))))</f>
        <v/>
      </c>
      <c r="BI263" s="51">
        <f>IF(D263="","",BH263*AG263)</f>
        <v/>
      </c>
      <c r="BJ263" s="51">
        <f>IF(D263="","",IF(OR(R263="A",R263="AA",R263="AAA"),BI263,0))</f>
        <v/>
      </c>
      <c r="BK263" s="51">
        <f>IF(D263="","",IF(R263="B",BI263,0))</f>
        <v/>
      </c>
      <c r="BL263" s="51">
        <f>IF(D263="","",IF(R263="C",BI263,0))</f>
        <v/>
      </c>
      <c r="BM263" s="51">
        <f>IF(D263="","",IFERROR(MAX(0,MIN(BI263/AP263,1)),0))</f>
        <v/>
      </c>
      <c r="BN263" s="52">
        <f>IF(D263="","",AB263*AG263)</f>
        <v/>
      </c>
      <c r="BO263" s="52">
        <f>IF(D263="","",(U263+V263+X263)*AG263)</f>
        <v/>
      </c>
      <c r="BP263" s="52">
        <f>IF(D263="","",(AB263*3)*AG263)</f>
        <v/>
      </c>
      <c r="BQ263" s="52">
        <f>IF(D263="","",IF(BO263-BP263&gt;0,0,BO263-BP263))</f>
        <v/>
      </c>
      <c r="BR263" s="52">
        <f>IF(D263="","",IF(BO263-BP263-BN263&gt;0,0,BO263-BP263-BN263))</f>
        <v/>
      </c>
      <c r="BS263" s="53">
        <f>IF(D263="","",IFERROR(AB263*AI263,0))</f>
        <v/>
      </c>
      <c r="BT263" s="53">
        <f>IF(D263="","",IFERROR(IF(X263&gt;12, AI263*(U263+V263+X263), AI263*(U263+V263)),0))</f>
        <v/>
      </c>
      <c r="BU263" s="53">
        <f>IF(D263="","",IFERROR(((AB263*3)*AI263),0))</f>
        <v/>
      </c>
      <c r="BV263" s="53">
        <f>IF(D263="","",IF(BT263-BU263&gt;0,0,BT263-BU263))</f>
        <v/>
      </c>
      <c r="BW263" s="53">
        <f>IF(D263="","",IF(BT263-BU263-BS263&gt;0,0,BT263-BU263-BS263))</f>
        <v/>
      </c>
      <c r="BX263" s="36">
        <f>IF(D263="","",IFERROR(VLOOKUP(D263,'produto-entrada-7'!A:M,3,0),"SEM PEDIDO"))</f>
        <v/>
      </c>
      <c r="BY263" s="36">
        <f>IF(D263="","",VLOOKUP(D263,'produto-estoque-total-7'!A:AB,25,0))</f>
        <v/>
      </c>
      <c r="BZ263" s="36">
        <f>IF(D263="","",IFERROR(VLOOKUP(D263,'produto-estoque-total-7'!A:AB,26,0)/100,0))</f>
        <v/>
      </c>
      <c r="CA263" s="36">
        <f>IF(D263="","",IFERROR(VLOOKUP(D263,'produto-estoque-total-7'!A:AB,27,0)/100,0))</f>
        <v/>
      </c>
      <c r="CB263" s="41">
        <f>IF(D263="","",V263*AF263)</f>
        <v/>
      </c>
      <c r="CC263" s="41">
        <f>IF(D263="","",V263*AI263)</f>
        <v/>
      </c>
      <c r="CD263" s="54">
        <f>IF(D263="","",VLOOKUP(D263,'produto-estoque-total-7'!A:AB,28,0))</f>
        <v/>
      </c>
    </row>
    <row r="264">
      <c r="A264" s="36">
        <f>IF(D264="","",VLOOKUP(D264,'produto-estoque-total-7'!A:AB,3,0))</f>
        <v/>
      </c>
      <c r="B264" s="1">
        <f>IF(D264="","",VLOOKUP(D264,'produto-estoque-total-7'!A:AB,12,0))</f>
        <v/>
      </c>
      <c r="C264" s="1">
        <f>IF(D264="","",VLOOKUP(D264,'produto-estoque-total-7'!A:AB,2,0))</f>
        <v/>
      </c>
      <c r="D264" s="37">
        <f>IFERROR(IF('produto-estoque-total-7'!A263="","",'produto-estoque-total-7'!A263),"")</f>
        <v/>
      </c>
      <c r="E264" s="1">
        <f>IF(D264="","",VLOOKUP(D264,'produto-estoque-total-7'!A:AB,4,0))</f>
        <v/>
      </c>
      <c r="F264" s="36">
        <f>IF(D264="","",VLOOKUP(D264,'produto-estoque-total-7'!A:AB,13,0))</f>
        <v/>
      </c>
      <c r="G264" s="1">
        <f>IF(F264="","",VLOOKUP(F264,'FORNECEDORES X COMPRADOR'!A:D,4,0))</f>
        <v/>
      </c>
      <c r="H264" s="1">
        <f>IF(F264="","",VLOOKUP(F264,'FORNECEDORES X COMPRADOR'!A:E,5,0))</f>
        <v/>
      </c>
      <c r="I264" s="36">
        <f>IF(D264="","",VLOOKUP(D264,'produto-estoque-total-7'!A:AB,15,0))</f>
        <v/>
      </c>
      <c r="J264" s="36">
        <f>IF(D264="","",VLOOKUP(D264,'produto-estoque-total-7'!A:AB,19,0))</f>
        <v/>
      </c>
      <c r="K264" s="1">
        <f>IF(D264="","",VLOOKUP(D264,'produto-estoque-total-7'!A:AB,20,0))</f>
        <v/>
      </c>
      <c r="L264" s="36">
        <f>IF(D264="","",VLOOKUP(D264,'produto-estoque-total-7'!A:AB,17,0))</f>
        <v/>
      </c>
      <c r="M264" s="1">
        <f>IF(D264="","",VLOOKUP(D264,'produto-estoque-total-7'!A:AB,18,0))</f>
        <v/>
      </c>
      <c r="N264" s="36">
        <f>IF(D264="","",VLOOKUP(D264,'produto-estoque-total-7'!A:AB,21,0))</f>
        <v/>
      </c>
      <c r="O264" s="1">
        <f>IF(D264="","",VLOOKUP(D264,'produto-estoque-total-7'!A:AB,22,0))</f>
        <v/>
      </c>
      <c r="P264" s="36">
        <f>IF(D264="","",VLOOKUP(D264,'produto-estoque-total-7'!A:AB,23,0))</f>
        <v/>
      </c>
      <c r="Q264" s="1">
        <f>IF(D264="","",VLOOKUP(D264,'produto-estoque-total-7'!A:AB,24,0))</f>
        <v/>
      </c>
      <c r="R264" s="38">
        <f>IFERROR(IF(D264="","",VLOOKUP(D264,'produto-venda-7'!B:N,13,0)),"C")</f>
        <v/>
      </c>
      <c r="S264" s="39">
        <f>IF(D264="","",VLOOKUP(D264,'produto-estoque-total-7'!A:AB,6,0))</f>
        <v/>
      </c>
      <c r="T264" s="39">
        <f>IF(D264="","",VLOOKUP(D264,'produto-estoque-total-7'!A:AB,5,0))</f>
        <v/>
      </c>
      <c r="U264" s="40">
        <f>IF(D264="","",VLOOKUP(D264,'produto-estoque-total-7'!A:AB,11,0))</f>
        <v/>
      </c>
      <c r="V264" s="41">
        <f>IF(D264="","",IFERROR(VLOOKUP(D264,'produto-entrada-7'!A:M,10,0),0))</f>
        <v/>
      </c>
      <c r="W264" s="42" t="n"/>
      <c r="X264" s="39">
        <f>IF(D264="","",VLOOKUP(D264,'produto-estoque-total-7'!A:AB,8,0))</f>
        <v/>
      </c>
      <c r="Y264" s="39">
        <f>IF(D264="","",VLOOKUP(D264,'produto-estoque-total-7'!A:AB,9,0))</f>
        <v/>
      </c>
      <c r="Z264" s="39">
        <f>IF(D264="","",VLOOKUP(D264,'produto-estoque-total-7'!A:AB,10,0))</f>
        <v/>
      </c>
      <c r="AA264" s="39">
        <f>IFERROR(IF(D264="","",VLOOKUP(D264,'produto-venda-7'!B:N,4,0)),0)</f>
        <v/>
      </c>
      <c r="AB264" s="39">
        <f>IFERROR(IF(D264="","",VLOOKUP(D264,'produto-venda-7'!B:N,5,0)),0)</f>
        <v/>
      </c>
      <c r="AC264" s="39">
        <f>IF(D264="","",IFERROR(AA264/90,0))</f>
        <v/>
      </c>
      <c r="AD264" s="36">
        <f>IF(D264="","",IFERROR(VLOOKUP(D264,'produto-entrada-7'!A:M,4,0),0))</f>
        <v/>
      </c>
      <c r="AE264" s="36">
        <f>IFERROR(IF(D264="","",VLOOKUP(D264,'produto-venda-7'!B:N,10,0)),0)</f>
        <v/>
      </c>
      <c r="AF264" s="36">
        <f>IF(D264="","",IFERROR(VLOOKUP(D264,'produto-entrada-7'!A:M,11,0),0))</f>
        <v/>
      </c>
      <c r="AG264" s="1">
        <f>IF(D264="","",IFERROR(VLOOKUP(D264,'produto-entrada-7'!A:M,12,0),0))</f>
        <v/>
      </c>
      <c r="AH264" s="1">
        <f>IF(D264="","",IFERROR(VLOOKUP(D264,'produto-entrada-7'!A:M,13,0),0))</f>
        <v/>
      </c>
      <c r="AI264" s="36">
        <f>IFERROR(IF(D264="","",VLOOKUP(D264,'produto-venda-7'!B:N,11,0)),0)</f>
        <v/>
      </c>
      <c r="AJ264" s="43">
        <f>IF(D264="","",IFERROR(AI264*AB264,0))</f>
        <v/>
      </c>
      <c r="AK264" s="44">
        <f>IFERROR(IF(D264="","",VLOOKUP(F264,'ANALISE FORNECEDOR'!$A:$I,8,0)),"")</f>
        <v/>
      </c>
      <c r="AL264" s="44">
        <f>IF(D264="","",AVERAGE(AM264,AK264))</f>
        <v/>
      </c>
      <c r="AM264" s="44">
        <f>IFERROR(IF(D264="","",VLOOKUP(F264,'ANALISE FORNECEDOR'!$A:$I,9,0)),"")</f>
        <v/>
      </c>
      <c r="AN264" s="45">
        <f>IF(D264="","",IF(Y264&gt;12,AI264*(U264+Y264),AI264*U264))</f>
        <v/>
      </c>
      <c r="AO264" s="45">
        <f>IF(D264="","",IF(Y264&gt;12,AI264*(U264+V264+Y264),AI264*(U264+V264)))</f>
        <v/>
      </c>
      <c r="AP264" s="46">
        <f>IF(D264="","",IF(Y264&gt;12,AG264*(U264+Y264),AG264*U264))</f>
        <v/>
      </c>
      <c r="AQ264" s="46">
        <f>IF(D264="","",IF(Y264&gt;12,AG264*(U264+V264+Y264),AG264*(U264+V264)))</f>
        <v/>
      </c>
      <c r="AR264" s="46">
        <f>IF(D264="","",IF(OR(R264="A",R264="AA",R264="AAA"),AP264,0))</f>
        <v/>
      </c>
      <c r="AS264" s="46">
        <f>IF(D264="","",IF(R264="B",AP264,0))</f>
        <v/>
      </c>
      <c r="AT264" s="46">
        <f>IF(D264="","",IF(R264="C",AP264,0))</f>
        <v/>
      </c>
      <c r="AU264" s="47">
        <f>IF(D264="","",IFERROR(AN264/AJ264,0))</f>
        <v/>
      </c>
      <c r="AV264" s="47">
        <f>IF(D264="","",IFERROR(((AO264)/AJ264),0))</f>
        <v/>
      </c>
      <c r="AW264" s="48">
        <f>IF(D264="","",IF(OR(S264="S",NOT(AND(ISNUMBER(AC264),ISNUMBER(AL264),AC264*AL264&gt;=0))),0,AC264*AL264))</f>
        <v/>
      </c>
      <c r="AX264" s="49">
        <f>IFERROR(IF(D264="","",AW264*AG264),0)</f>
        <v/>
      </c>
      <c r="AY264" s="48">
        <f>IF(D264="","",IF(OR(S264="S",NOT(AND(ISNUMBER(AC264),ISNUMBER(AK264),AC264*AK264&gt;=0))),0,AC264*AK264))</f>
        <v/>
      </c>
      <c r="AZ264" s="48">
        <f>IFERROR(IF(D264="","",IF(AY264=0,0,IF(((AY264)-(U264+Y264))&lt;0,0,(AY264)-U264))),0)</f>
        <v/>
      </c>
      <c r="BA264" s="49">
        <f>IF(D264="","",AZ264*AG264)</f>
        <v/>
      </c>
      <c r="BB264" s="49">
        <f>IF(D264="","",IF(OR(R264="A",R264="AA",R264="AAA"),BA264,0))</f>
        <v/>
      </c>
      <c r="BC264" s="49">
        <f>IF(D264="","",IF(R264="B",BA264,0))</f>
        <v/>
      </c>
      <c r="BD264" s="49">
        <f>IF(D264="","",IF(R264="B",BA264,0))</f>
        <v/>
      </c>
      <c r="BE264" s="49">
        <f>IF(D264="","",IF(S264="S",
1,
IF(AC264=0,
1,
IF(
IFERROR(((U264+Y264)*AG264)/((AC264*AK264)*AG264),0)&lt;0,
0,
IF(
IFERROR(((U264+Y264)*AG264)/((AC264*AK264)*AG264),0)&gt;1,
1,
IFERROR(((U264+Y264)*AG264)/((AC264*AK264)*AG264),0)
)
)
)
))</f>
        <v/>
      </c>
      <c r="BF264" s="49">
        <f>IF(D264="","",IF(S264="S",
1,
IF(AC264=0,
1,
IF(
IFERROR(((U264+V264+Y264)*AG264)/((AC264*AK264)*AG264),0)&lt;0,
0,
IF(
IFERROR(((U264+V264+Y264)*AG264)/((AC264*AK264)*AG264),0)&gt;1,
1,
IFERROR(((U264+V264+Y264)*AG264)/((AC264*AK264)*AG264),0)
)
)
)
))</f>
        <v/>
      </c>
      <c r="BG264" s="50">
        <f>IF(D264="","",IF(S264="S",0,IF(AND(ISNUMBER(AC264),ISNUMBER(AM264)),IF(OR(AC264*AM264&lt;0,ISERR(AC264*AM264)),0,AC264*AM264),0)))</f>
        <v/>
      </c>
      <c r="BH264" s="50">
        <f>IF(D264="","",IF(BY264&gt;TODAY()-60,0,IF(Y264&gt;12,MAX(0,(U264+Y264)-BG264),MAX(0,U264-BG264))))</f>
        <v/>
      </c>
      <c r="BI264" s="51">
        <f>IF(D264="","",BH264*AG264)</f>
        <v/>
      </c>
      <c r="BJ264" s="51">
        <f>IF(D264="","",IF(OR(R264="A",R264="AA",R264="AAA"),BI264,0))</f>
        <v/>
      </c>
      <c r="BK264" s="51">
        <f>IF(D264="","",IF(R264="B",BI264,0))</f>
        <v/>
      </c>
      <c r="BL264" s="51">
        <f>IF(D264="","",IF(R264="C",BI264,0))</f>
        <v/>
      </c>
      <c r="BM264" s="51">
        <f>IF(D264="","",IFERROR(MAX(0,MIN(BI264/AP264,1)),0))</f>
        <v/>
      </c>
      <c r="BN264" s="52">
        <f>IF(D264="","",AB264*AG264)</f>
        <v/>
      </c>
      <c r="BO264" s="52">
        <f>IF(D264="","",(U264+V264+X264)*AG264)</f>
        <v/>
      </c>
      <c r="BP264" s="52">
        <f>IF(D264="","",(AB264*3)*AG264)</f>
        <v/>
      </c>
      <c r="BQ264" s="52">
        <f>IF(D264="","",IF(BO264-BP264&gt;0,0,BO264-BP264))</f>
        <v/>
      </c>
      <c r="BR264" s="52">
        <f>IF(D264="","",IF(BO264-BP264-BN264&gt;0,0,BO264-BP264-BN264))</f>
        <v/>
      </c>
      <c r="BS264" s="53">
        <f>IF(D264="","",IFERROR(AB264*AI264,0))</f>
        <v/>
      </c>
      <c r="BT264" s="53">
        <f>IF(D264="","",IFERROR(IF(X264&gt;12, AI264*(U264+V264+X264), AI264*(U264+V264)),0))</f>
        <v/>
      </c>
      <c r="BU264" s="53">
        <f>IF(D264="","",IFERROR(((AB264*3)*AI264),0))</f>
        <v/>
      </c>
      <c r="BV264" s="53">
        <f>IF(D264="","",IF(BT264-BU264&gt;0,0,BT264-BU264))</f>
        <v/>
      </c>
      <c r="BW264" s="53">
        <f>IF(D264="","",IF(BT264-BU264-BS264&gt;0,0,BT264-BU264-BS264))</f>
        <v/>
      </c>
      <c r="BX264" s="36">
        <f>IF(D264="","",IFERROR(VLOOKUP(D264,'produto-entrada-7'!A:M,3,0),"SEM PEDIDO"))</f>
        <v/>
      </c>
      <c r="BY264" s="36">
        <f>IF(D264="","",VLOOKUP(D264,'produto-estoque-total-7'!A:AB,25,0))</f>
        <v/>
      </c>
      <c r="BZ264" s="36">
        <f>IF(D264="","",IFERROR(VLOOKUP(D264,'produto-estoque-total-7'!A:AB,26,0)/100,0))</f>
        <v/>
      </c>
      <c r="CA264" s="36">
        <f>IF(D264="","",IFERROR(VLOOKUP(D264,'produto-estoque-total-7'!A:AB,27,0)/100,0))</f>
        <v/>
      </c>
      <c r="CB264" s="41">
        <f>IF(D264="","",V264*AF264)</f>
        <v/>
      </c>
      <c r="CC264" s="41">
        <f>IF(D264="","",V264*AI264)</f>
        <v/>
      </c>
      <c r="CD264" s="54">
        <f>IF(D264="","",VLOOKUP(D264,'produto-estoque-total-7'!A:AB,28,0))</f>
        <v/>
      </c>
    </row>
    <row r="265">
      <c r="A265" s="36">
        <f>IF(D265="","",VLOOKUP(D265,'produto-estoque-total-7'!A:AB,3,0))</f>
        <v/>
      </c>
      <c r="B265" s="1">
        <f>IF(D265="","",VLOOKUP(D265,'produto-estoque-total-7'!A:AB,12,0))</f>
        <v/>
      </c>
      <c r="C265" s="1">
        <f>IF(D265="","",VLOOKUP(D265,'produto-estoque-total-7'!A:AB,2,0))</f>
        <v/>
      </c>
      <c r="D265" s="37">
        <f>IFERROR(IF('produto-estoque-total-7'!A264="","",'produto-estoque-total-7'!A264),"")</f>
        <v/>
      </c>
      <c r="E265" s="1">
        <f>IF(D265="","",VLOOKUP(D265,'produto-estoque-total-7'!A:AB,4,0))</f>
        <v/>
      </c>
      <c r="F265" s="36">
        <f>IF(D265="","",VLOOKUP(D265,'produto-estoque-total-7'!A:AB,13,0))</f>
        <v/>
      </c>
      <c r="G265" s="1">
        <f>IF(F265="","",VLOOKUP(F265,'FORNECEDORES X COMPRADOR'!A:D,4,0))</f>
        <v/>
      </c>
      <c r="H265" s="1">
        <f>IF(F265="","",VLOOKUP(F265,'FORNECEDORES X COMPRADOR'!A:E,5,0))</f>
        <v/>
      </c>
      <c r="I265" s="36">
        <f>IF(D265="","",VLOOKUP(D265,'produto-estoque-total-7'!A:AB,15,0))</f>
        <v/>
      </c>
      <c r="J265" s="36">
        <f>IF(D265="","",VLOOKUP(D265,'produto-estoque-total-7'!A:AB,19,0))</f>
        <v/>
      </c>
      <c r="K265" s="1">
        <f>IF(D265="","",VLOOKUP(D265,'produto-estoque-total-7'!A:AB,20,0))</f>
        <v/>
      </c>
      <c r="L265" s="36">
        <f>IF(D265="","",VLOOKUP(D265,'produto-estoque-total-7'!A:AB,17,0))</f>
        <v/>
      </c>
      <c r="M265" s="1">
        <f>IF(D265="","",VLOOKUP(D265,'produto-estoque-total-7'!A:AB,18,0))</f>
        <v/>
      </c>
      <c r="N265" s="36">
        <f>IF(D265="","",VLOOKUP(D265,'produto-estoque-total-7'!A:AB,21,0))</f>
        <v/>
      </c>
      <c r="O265" s="1">
        <f>IF(D265="","",VLOOKUP(D265,'produto-estoque-total-7'!A:AB,22,0))</f>
        <v/>
      </c>
      <c r="P265" s="36">
        <f>IF(D265="","",VLOOKUP(D265,'produto-estoque-total-7'!A:AB,23,0))</f>
        <v/>
      </c>
      <c r="Q265" s="1">
        <f>IF(D265="","",VLOOKUP(D265,'produto-estoque-total-7'!A:AB,24,0))</f>
        <v/>
      </c>
      <c r="R265" s="38">
        <f>IFERROR(IF(D265="","",VLOOKUP(D265,'produto-venda-7'!B:N,13,0)),"C")</f>
        <v/>
      </c>
      <c r="S265" s="39">
        <f>IF(D265="","",VLOOKUP(D265,'produto-estoque-total-7'!A:AB,6,0))</f>
        <v/>
      </c>
      <c r="T265" s="39">
        <f>IF(D265="","",VLOOKUP(D265,'produto-estoque-total-7'!A:AB,5,0))</f>
        <v/>
      </c>
      <c r="U265" s="40">
        <f>IF(D265="","",VLOOKUP(D265,'produto-estoque-total-7'!A:AB,11,0))</f>
        <v/>
      </c>
      <c r="V265" s="41">
        <f>IF(D265="","",IFERROR(VLOOKUP(D265,'produto-entrada-7'!A:M,10,0),0))</f>
        <v/>
      </c>
      <c r="W265" s="42" t="n"/>
      <c r="X265" s="39">
        <f>IF(D265="","",VLOOKUP(D265,'produto-estoque-total-7'!A:AB,8,0))</f>
        <v/>
      </c>
      <c r="Y265" s="39">
        <f>IF(D265="","",VLOOKUP(D265,'produto-estoque-total-7'!A:AB,9,0))</f>
        <v/>
      </c>
      <c r="Z265" s="39">
        <f>IF(D265="","",VLOOKUP(D265,'produto-estoque-total-7'!A:AB,10,0))</f>
        <v/>
      </c>
      <c r="AA265" s="39">
        <f>IFERROR(IF(D265="","",VLOOKUP(D265,'produto-venda-7'!B:N,4,0)),0)</f>
        <v/>
      </c>
      <c r="AB265" s="39">
        <f>IFERROR(IF(D265="","",VLOOKUP(D265,'produto-venda-7'!B:N,5,0)),0)</f>
        <v/>
      </c>
      <c r="AC265" s="39">
        <f>IF(D265="","",IFERROR(AA265/90,0))</f>
        <v/>
      </c>
      <c r="AD265" s="36">
        <f>IF(D265="","",IFERROR(VLOOKUP(D265,'produto-entrada-7'!A:M,4,0),0))</f>
        <v/>
      </c>
      <c r="AE265" s="36">
        <f>IFERROR(IF(D265="","",VLOOKUP(D265,'produto-venda-7'!B:N,10,0)),0)</f>
        <v/>
      </c>
      <c r="AF265" s="36">
        <f>IF(D265="","",IFERROR(VLOOKUP(D265,'produto-entrada-7'!A:M,11,0),0))</f>
        <v/>
      </c>
      <c r="AG265" s="1">
        <f>IF(D265="","",IFERROR(VLOOKUP(D265,'produto-entrada-7'!A:M,12,0),0))</f>
        <v/>
      </c>
      <c r="AH265" s="1">
        <f>IF(D265="","",IFERROR(VLOOKUP(D265,'produto-entrada-7'!A:M,13,0),0))</f>
        <v/>
      </c>
      <c r="AI265" s="36">
        <f>IFERROR(IF(D265="","",VLOOKUP(D265,'produto-venda-7'!B:N,11,0)),0)</f>
        <v/>
      </c>
      <c r="AJ265" s="43">
        <f>IF(D265="","",IFERROR(AI265*AB265,0))</f>
        <v/>
      </c>
      <c r="AK265" s="44">
        <f>IFERROR(IF(D265="","",VLOOKUP(F265,'ANALISE FORNECEDOR'!$A:$I,8,0)),"")</f>
        <v/>
      </c>
      <c r="AL265" s="44">
        <f>IF(D265="","",AVERAGE(AM265,AK265))</f>
        <v/>
      </c>
      <c r="AM265" s="44">
        <f>IFERROR(IF(D265="","",VLOOKUP(F265,'ANALISE FORNECEDOR'!$A:$I,9,0)),"")</f>
        <v/>
      </c>
      <c r="AN265" s="45">
        <f>IF(D265="","",IF(Y265&gt;12,AI265*(U265+Y265),AI265*U265))</f>
        <v/>
      </c>
      <c r="AO265" s="45">
        <f>IF(D265="","",IF(Y265&gt;12,AI265*(U265+V265+Y265),AI265*(U265+V265)))</f>
        <v/>
      </c>
      <c r="AP265" s="46">
        <f>IF(D265="","",IF(Y265&gt;12,AG265*(U265+Y265),AG265*U265))</f>
        <v/>
      </c>
      <c r="AQ265" s="46">
        <f>IF(D265="","",IF(Y265&gt;12,AG265*(U265+V265+Y265),AG265*(U265+V265)))</f>
        <v/>
      </c>
      <c r="AR265" s="46">
        <f>IF(D265="","",IF(OR(R265="A",R265="AA",R265="AAA"),AP265,0))</f>
        <v/>
      </c>
      <c r="AS265" s="46">
        <f>IF(D265="","",IF(R265="B",AP265,0))</f>
        <v/>
      </c>
      <c r="AT265" s="46">
        <f>IF(D265="","",IF(R265="C",AP265,0))</f>
        <v/>
      </c>
      <c r="AU265" s="47">
        <f>IF(D265="","",IFERROR(AN265/AJ265,0))</f>
        <v/>
      </c>
      <c r="AV265" s="47">
        <f>IF(D265="","",IFERROR(((AO265)/AJ265),0))</f>
        <v/>
      </c>
      <c r="AW265" s="48">
        <f>IF(D265="","",IF(OR(S265="S",NOT(AND(ISNUMBER(AC265),ISNUMBER(AL265),AC265*AL265&gt;=0))),0,AC265*AL265))</f>
        <v/>
      </c>
      <c r="AX265" s="49">
        <f>IFERROR(IF(D265="","",AW265*AG265),0)</f>
        <v/>
      </c>
      <c r="AY265" s="48">
        <f>IF(D265="","",IF(OR(S265="S",NOT(AND(ISNUMBER(AC265),ISNUMBER(AK265),AC265*AK265&gt;=0))),0,AC265*AK265))</f>
        <v/>
      </c>
      <c r="AZ265" s="48">
        <f>IFERROR(IF(D265="","",IF(AY265=0,0,IF(((AY265)-(U265+Y265))&lt;0,0,(AY265)-U265))),0)</f>
        <v/>
      </c>
      <c r="BA265" s="49">
        <f>IF(D265="","",AZ265*AG265)</f>
        <v/>
      </c>
      <c r="BB265" s="49">
        <f>IF(D265="","",IF(OR(R265="A",R265="AA",R265="AAA"),BA265,0))</f>
        <v/>
      </c>
      <c r="BC265" s="49">
        <f>IF(D265="","",IF(R265="B",BA265,0))</f>
        <v/>
      </c>
      <c r="BD265" s="49">
        <f>IF(D265="","",IF(R265="B",BA265,0))</f>
        <v/>
      </c>
      <c r="BE265" s="49">
        <f>IF(D265="","",IF(S265="S",
1,
IF(AC265=0,
1,
IF(
IFERROR(((U265+Y265)*AG265)/((AC265*AK265)*AG265),0)&lt;0,
0,
IF(
IFERROR(((U265+Y265)*AG265)/((AC265*AK265)*AG265),0)&gt;1,
1,
IFERROR(((U265+Y265)*AG265)/((AC265*AK265)*AG265),0)
)
)
)
))</f>
        <v/>
      </c>
      <c r="BF265" s="49">
        <f>IF(D265="","",IF(S265="S",
1,
IF(AC265=0,
1,
IF(
IFERROR(((U265+V265+Y265)*AG265)/((AC265*AK265)*AG265),0)&lt;0,
0,
IF(
IFERROR(((U265+V265+Y265)*AG265)/((AC265*AK265)*AG265),0)&gt;1,
1,
IFERROR(((U265+V265+Y265)*AG265)/((AC265*AK265)*AG265),0)
)
)
)
))</f>
        <v/>
      </c>
      <c r="BG265" s="50">
        <f>IF(D265="","",IF(S265="S",0,IF(AND(ISNUMBER(AC265),ISNUMBER(AM265)),IF(OR(AC265*AM265&lt;0,ISERR(AC265*AM265)),0,AC265*AM265),0)))</f>
        <v/>
      </c>
      <c r="BH265" s="50">
        <f>IF(D265="","",IF(BY265&gt;TODAY()-60,0,IF(Y265&gt;12,MAX(0,(U265+Y265)-BG265),MAX(0,U265-BG265))))</f>
        <v/>
      </c>
      <c r="BI265" s="51">
        <f>IF(D265="","",BH265*AG265)</f>
        <v/>
      </c>
      <c r="BJ265" s="51">
        <f>IF(D265="","",IF(OR(R265="A",R265="AA",R265="AAA"),BI265,0))</f>
        <v/>
      </c>
      <c r="BK265" s="51">
        <f>IF(D265="","",IF(R265="B",BI265,0))</f>
        <v/>
      </c>
      <c r="BL265" s="51">
        <f>IF(D265="","",IF(R265="C",BI265,0))</f>
        <v/>
      </c>
      <c r="BM265" s="51">
        <f>IF(D265="","",IFERROR(MAX(0,MIN(BI265/AP265,1)),0))</f>
        <v/>
      </c>
      <c r="BN265" s="52">
        <f>IF(D265="","",AB265*AG265)</f>
        <v/>
      </c>
      <c r="BO265" s="52">
        <f>IF(D265="","",(U265+V265+X265)*AG265)</f>
        <v/>
      </c>
      <c r="BP265" s="52">
        <f>IF(D265="","",(AB265*3)*AG265)</f>
        <v/>
      </c>
      <c r="BQ265" s="52">
        <f>IF(D265="","",IF(BO265-BP265&gt;0,0,BO265-BP265))</f>
        <v/>
      </c>
      <c r="BR265" s="52">
        <f>IF(D265="","",IF(BO265-BP265-BN265&gt;0,0,BO265-BP265-BN265))</f>
        <v/>
      </c>
      <c r="BS265" s="53">
        <f>IF(D265="","",IFERROR(AB265*AI265,0))</f>
        <v/>
      </c>
      <c r="BT265" s="53">
        <f>IF(D265="","",IFERROR(IF(X265&gt;12, AI265*(U265+V265+X265), AI265*(U265+V265)),0))</f>
        <v/>
      </c>
      <c r="BU265" s="53">
        <f>IF(D265="","",IFERROR(((AB265*3)*AI265),0))</f>
        <v/>
      </c>
      <c r="BV265" s="53">
        <f>IF(D265="","",IF(BT265-BU265&gt;0,0,BT265-BU265))</f>
        <v/>
      </c>
      <c r="BW265" s="53">
        <f>IF(D265="","",IF(BT265-BU265-BS265&gt;0,0,BT265-BU265-BS265))</f>
        <v/>
      </c>
      <c r="BX265" s="36">
        <f>IF(D265="","",IFERROR(VLOOKUP(D265,'produto-entrada-7'!A:M,3,0),"SEM PEDIDO"))</f>
        <v/>
      </c>
      <c r="BY265" s="36">
        <f>IF(D265="","",VLOOKUP(D265,'produto-estoque-total-7'!A:AB,25,0))</f>
        <v/>
      </c>
      <c r="BZ265" s="36">
        <f>IF(D265="","",IFERROR(VLOOKUP(D265,'produto-estoque-total-7'!A:AB,26,0)/100,0))</f>
        <v/>
      </c>
      <c r="CA265" s="36">
        <f>IF(D265="","",IFERROR(VLOOKUP(D265,'produto-estoque-total-7'!A:AB,27,0)/100,0))</f>
        <v/>
      </c>
      <c r="CB265" s="41">
        <f>IF(D265="","",V265*AF265)</f>
        <v/>
      </c>
      <c r="CC265" s="41">
        <f>IF(D265="","",V265*AI265)</f>
        <v/>
      </c>
      <c r="CD265" s="54">
        <f>IF(D265="","",VLOOKUP(D265,'produto-estoque-total-7'!A:AB,28,0))</f>
        <v/>
      </c>
    </row>
    <row r="266">
      <c r="A266" s="36">
        <f>IF(D266="","",VLOOKUP(D266,'produto-estoque-total-7'!A:AB,3,0))</f>
        <v/>
      </c>
      <c r="B266" s="1">
        <f>IF(D266="","",VLOOKUP(D266,'produto-estoque-total-7'!A:AB,12,0))</f>
        <v/>
      </c>
      <c r="C266" s="1">
        <f>IF(D266="","",VLOOKUP(D266,'produto-estoque-total-7'!A:AB,2,0))</f>
        <v/>
      </c>
      <c r="D266" s="37">
        <f>IFERROR(IF('produto-estoque-total-7'!A265="","",'produto-estoque-total-7'!A265),"")</f>
        <v/>
      </c>
      <c r="E266" s="1">
        <f>IF(D266="","",VLOOKUP(D266,'produto-estoque-total-7'!A:AB,4,0))</f>
        <v/>
      </c>
      <c r="F266" s="36">
        <f>IF(D266="","",VLOOKUP(D266,'produto-estoque-total-7'!A:AB,13,0))</f>
        <v/>
      </c>
      <c r="G266" s="1">
        <f>IF(F266="","",VLOOKUP(F266,'FORNECEDORES X COMPRADOR'!A:D,4,0))</f>
        <v/>
      </c>
      <c r="H266" s="1">
        <f>IF(F266="","",VLOOKUP(F266,'FORNECEDORES X COMPRADOR'!A:E,5,0))</f>
        <v/>
      </c>
      <c r="I266" s="36">
        <f>IF(D266="","",VLOOKUP(D266,'produto-estoque-total-7'!A:AB,15,0))</f>
        <v/>
      </c>
      <c r="J266" s="36">
        <f>IF(D266="","",VLOOKUP(D266,'produto-estoque-total-7'!A:AB,19,0))</f>
        <v/>
      </c>
      <c r="K266" s="1">
        <f>IF(D266="","",VLOOKUP(D266,'produto-estoque-total-7'!A:AB,20,0))</f>
        <v/>
      </c>
      <c r="L266" s="36">
        <f>IF(D266="","",VLOOKUP(D266,'produto-estoque-total-7'!A:AB,17,0))</f>
        <v/>
      </c>
      <c r="M266" s="1">
        <f>IF(D266="","",VLOOKUP(D266,'produto-estoque-total-7'!A:AB,18,0))</f>
        <v/>
      </c>
      <c r="N266" s="36">
        <f>IF(D266="","",VLOOKUP(D266,'produto-estoque-total-7'!A:AB,21,0))</f>
        <v/>
      </c>
      <c r="O266" s="1">
        <f>IF(D266="","",VLOOKUP(D266,'produto-estoque-total-7'!A:AB,22,0))</f>
        <v/>
      </c>
      <c r="P266" s="36">
        <f>IF(D266="","",VLOOKUP(D266,'produto-estoque-total-7'!A:AB,23,0))</f>
        <v/>
      </c>
      <c r="Q266" s="1">
        <f>IF(D266="","",VLOOKUP(D266,'produto-estoque-total-7'!A:AB,24,0))</f>
        <v/>
      </c>
      <c r="R266" s="38">
        <f>IFERROR(IF(D266="","",VLOOKUP(D266,'produto-venda-7'!B:N,13,0)),"C")</f>
        <v/>
      </c>
      <c r="S266" s="39">
        <f>IF(D266="","",VLOOKUP(D266,'produto-estoque-total-7'!A:AB,6,0))</f>
        <v/>
      </c>
      <c r="T266" s="39">
        <f>IF(D266="","",VLOOKUP(D266,'produto-estoque-total-7'!A:AB,5,0))</f>
        <v/>
      </c>
      <c r="U266" s="40">
        <f>IF(D266="","",VLOOKUP(D266,'produto-estoque-total-7'!A:AB,11,0))</f>
        <v/>
      </c>
      <c r="V266" s="41">
        <f>IF(D266="","",IFERROR(VLOOKUP(D266,'produto-entrada-7'!A:M,10,0),0))</f>
        <v/>
      </c>
      <c r="W266" s="42" t="n"/>
      <c r="X266" s="39">
        <f>IF(D266="","",VLOOKUP(D266,'produto-estoque-total-7'!A:AB,8,0))</f>
        <v/>
      </c>
      <c r="Y266" s="39">
        <f>IF(D266="","",VLOOKUP(D266,'produto-estoque-total-7'!A:AB,9,0))</f>
        <v/>
      </c>
      <c r="Z266" s="39">
        <f>IF(D266="","",VLOOKUP(D266,'produto-estoque-total-7'!A:AB,10,0))</f>
        <v/>
      </c>
      <c r="AA266" s="39">
        <f>IFERROR(IF(D266="","",VLOOKUP(D266,'produto-venda-7'!B:N,4,0)),0)</f>
        <v/>
      </c>
      <c r="AB266" s="39">
        <f>IFERROR(IF(D266="","",VLOOKUP(D266,'produto-venda-7'!B:N,5,0)),0)</f>
        <v/>
      </c>
      <c r="AC266" s="39">
        <f>IF(D266="","",IFERROR(AA266/90,0))</f>
        <v/>
      </c>
      <c r="AD266" s="36">
        <f>IF(D266="","",IFERROR(VLOOKUP(D266,'produto-entrada-7'!A:M,4,0),0))</f>
        <v/>
      </c>
      <c r="AE266" s="36">
        <f>IFERROR(IF(D266="","",VLOOKUP(D266,'produto-venda-7'!B:N,10,0)),0)</f>
        <v/>
      </c>
      <c r="AF266" s="36">
        <f>IF(D266="","",IFERROR(VLOOKUP(D266,'produto-entrada-7'!A:M,11,0),0))</f>
        <v/>
      </c>
      <c r="AG266" s="1">
        <f>IF(D266="","",IFERROR(VLOOKUP(D266,'produto-entrada-7'!A:M,12,0),0))</f>
        <v/>
      </c>
      <c r="AH266" s="1">
        <f>IF(D266="","",IFERROR(VLOOKUP(D266,'produto-entrada-7'!A:M,13,0),0))</f>
        <v/>
      </c>
      <c r="AI266" s="36">
        <f>IFERROR(IF(D266="","",VLOOKUP(D266,'produto-venda-7'!B:N,11,0)),0)</f>
        <v/>
      </c>
      <c r="AJ266" s="43">
        <f>IF(D266="","",IFERROR(AI266*AB266,0))</f>
        <v/>
      </c>
      <c r="AK266" s="44">
        <f>IFERROR(IF(D266="","",VLOOKUP(F266,'ANALISE FORNECEDOR'!$A:$I,8,0)),"")</f>
        <v/>
      </c>
      <c r="AL266" s="44">
        <f>IF(D266="","",AVERAGE(AM266,AK266))</f>
        <v/>
      </c>
      <c r="AM266" s="44">
        <f>IFERROR(IF(D266="","",VLOOKUP(F266,'ANALISE FORNECEDOR'!$A:$I,9,0)),"")</f>
        <v/>
      </c>
      <c r="AN266" s="45">
        <f>IF(D266="","",IF(Y266&gt;12,AI266*(U266+Y266),AI266*U266))</f>
        <v/>
      </c>
      <c r="AO266" s="45">
        <f>IF(D266="","",IF(Y266&gt;12,AI266*(U266+V266+Y266),AI266*(U266+V266)))</f>
        <v/>
      </c>
      <c r="AP266" s="46">
        <f>IF(D266="","",IF(Y266&gt;12,AG266*(U266+Y266),AG266*U266))</f>
        <v/>
      </c>
      <c r="AQ266" s="46">
        <f>IF(D266="","",IF(Y266&gt;12,AG266*(U266+V266+Y266),AG266*(U266+V266)))</f>
        <v/>
      </c>
      <c r="AR266" s="46">
        <f>IF(D266="","",IF(OR(R266="A",R266="AA",R266="AAA"),AP266,0))</f>
        <v/>
      </c>
      <c r="AS266" s="46">
        <f>IF(D266="","",IF(R266="B",AP266,0))</f>
        <v/>
      </c>
      <c r="AT266" s="46">
        <f>IF(D266="","",IF(R266="C",AP266,0))</f>
        <v/>
      </c>
      <c r="AU266" s="47">
        <f>IF(D266="","",IFERROR(AN266/AJ266,0))</f>
        <v/>
      </c>
      <c r="AV266" s="47">
        <f>IF(D266="","",IFERROR(((AO266)/AJ266),0))</f>
        <v/>
      </c>
      <c r="AW266" s="48">
        <f>IF(D266="","",IF(OR(S266="S",NOT(AND(ISNUMBER(AC266),ISNUMBER(AL266),AC266*AL266&gt;=0))),0,AC266*AL266))</f>
        <v/>
      </c>
      <c r="AX266" s="49">
        <f>IFERROR(IF(D266="","",AW266*AG266),0)</f>
        <v/>
      </c>
      <c r="AY266" s="48">
        <f>IF(D266="","",IF(OR(S266="S",NOT(AND(ISNUMBER(AC266),ISNUMBER(AK266),AC266*AK266&gt;=0))),0,AC266*AK266))</f>
        <v/>
      </c>
      <c r="AZ266" s="48">
        <f>IFERROR(IF(D266="","",IF(AY266=0,0,IF(((AY266)-(U266+Y266))&lt;0,0,(AY266)-U266))),0)</f>
        <v/>
      </c>
      <c r="BA266" s="49">
        <f>IF(D266="","",AZ266*AG266)</f>
        <v/>
      </c>
      <c r="BB266" s="49">
        <f>IF(D266="","",IF(OR(R266="A",R266="AA",R266="AAA"),BA266,0))</f>
        <v/>
      </c>
      <c r="BC266" s="49">
        <f>IF(D266="","",IF(R266="B",BA266,0))</f>
        <v/>
      </c>
      <c r="BD266" s="49">
        <f>IF(D266="","",IF(R266="B",BA266,0))</f>
        <v/>
      </c>
      <c r="BE266" s="49">
        <f>IF(D266="","",IF(S266="S",
1,
IF(AC266=0,
1,
IF(
IFERROR(((U266+Y266)*AG266)/((AC266*AK266)*AG266),0)&lt;0,
0,
IF(
IFERROR(((U266+Y266)*AG266)/((AC266*AK266)*AG266),0)&gt;1,
1,
IFERROR(((U266+Y266)*AG266)/((AC266*AK266)*AG266),0)
)
)
)
))</f>
        <v/>
      </c>
      <c r="BF266" s="49">
        <f>IF(D266="","",IF(S266="S",
1,
IF(AC266=0,
1,
IF(
IFERROR(((U266+V266+Y266)*AG266)/((AC266*AK266)*AG266),0)&lt;0,
0,
IF(
IFERROR(((U266+V266+Y266)*AG266)/((AC266*AK266)*AG266),0)&gt;1,
1,
IFERROR(((U266+V266+Y266)*AG266)/((AC266*AK266)*AG266),0)
)
)
)
))</f>
        <v/>
      </c>
      <c r="BG266" s="50">
        <f>IF(D266="","",IF(S266="S",0,IF(AND(ISNUMBER(AC266),ISNUMBER(AM266)),IF(OR(AC266*AM266&lt;0,ISERR(AC266*AM266)),0,AC266*AM266),0)))</f>
        <v/>
      </c>
      <c r="BH266" s="50">
        <f>IF(D266="","",IF(BY266&gt;TODAY()-60,0,IF(Y266&gt;12,MAX(0,(U266+Y266)-BG266),MAX(0,U266-BG266))))</f>
        <v/>
      </c>
      <c r="BI266" s="51">
        <f>IF(D266="","",BH266*AG266)</f>
        <v/>
      </c>
      <c r="BJ266" s="51">
        <f>IF(D266="","",IF(OR(R266="A",R266="AA",R266="AAA"),BI266,0))</f>
        <v/>
      </c>
      <c r="BK266" s="51">
        <f>IF(D266="","",IF(R266="B",BI266,0))</f>
        <v/>
      </c>
      <c r="BL266" s="51">
        <f>IF(D266="","",IF(R266="C",BI266,0))</f>
        <v/>
      </c>
      <c r="BM266" s="51">
        <f>IF(D266="","",IFERROR(MAX(0,MIN(BI266/AP266,1)),0))</f>
        <v/>
      </c>
      <c r="BN266" s="52">
        <f>IF(D266="","",AB266*AG266)</f>
        <v/>
      </c>
      <c r="BO266" s="52">
        <f>IF(D266="","",(U266+V266+X266)*AG266)</f>
        <v/>
      </c>
      <c r="BP266" s="52">
        <f>IF(D266="","",(AB266*3)*AG266)</f>
        <v/>
      </c>
      <c r="BQ266" s="52">
        <f>IF(D266="","",IF(BO266-BP266&gt;0,0,BO266-BP266))</f>
        <v/>
      </c>
      <c r="BR266" s="52">
        <f>IF(D266="","",IF(BO266-BP266-BN266&gt;0,0,BO266-BP266-BN266))</f>
        <v/>
      </c>
      <c r="BS266" s="53">
        <f>IF(D266="","",IFERROR(AB266*AI266,0))</f>
        <v/>
      </c>
      <c r="BT266" s="53">
        <f>IF(D266="","",IFERROR(IF(X266&gt;12, AI266*(U266+V266+X266), AI266*(U266+V266)),0))</f>
        <v/>
      </c>
      <c r="BU266" s="53">
        <f>IF(D266="","",IFERROR(((AB266*3)*AI266),0))</f>
        <v/>
      </c>
      <c r="BV266" s="53">
        <f>IF(D266="","",IF(BT266-BU266&gt;0,0,BT266-BU266))</f>
        <v/>
      </c>
      <c r="BW266" s="53">
        <f>IF(D266="","",IF(BT266-BU266-BS266&gt;0,0,BT266-BU266-BS266))</f>
        <v/>
      </c>
      <c r="BX266" s="36">
        <f>IF(D266="","",IFERROR(VLOOKUP(D266,'produto-entrada-7'!A:M,3,0),"SEM PEDIDO"))</f>
        <v/>
      </c>
      <c r="BY266" s="36">
        <f>IF(D266="","",VLOOKUP(D266,'produto-estoque-total-7'!A:AB,25,0))</f>
        <v/>
      </c>
      <c r="BZ266" s="36">
        <f>IF(D266="","",IFERROR(VLOOKUP(D266,'produto-estoque-total-7'!A:AB,26,0)/100,0))</f>
        <v/>
      </c>
      <c r="CA266" s="36">
        <f>IF(D266="","",IFERROR(VLOOKUP(D266,'produto-estoque-total-7'!A:AB,27,0)/100,0))</f>
        <v/>
      </c>
      <c r="CB266" s="41">
        <f>IF(D266="","",V266*AF266)</f>
        <v/>
      </c>
      <c r="CC266" s="41">
        <f>IF(D266="","",V266*AI266)</f>
        <v/>
      </c>
      <c r="CD266" s="54">
        <f>IF(D266="","",VLOOKUP(D266,'produto-estoque-total-7'!A:AB,28,0))</f>
        <v/>
      </c>
    </row>
    <row r="267">
      <c r="A267" s="36">
        <f>IF(D267="","",VLOOKUP(D267,'produto-estoque-total-7'!A:AB,3,0))</f>
        <v/>
      </c>
      <c r="B267" s="1">
        <f>IF(D267="","",VLOOKUP(D267,'produto-estoque-total-7'!A:AB,12,0))</f>
        <v/>
      </c>
      <c r="C267" s="1">
        <f>IF(D267="","",VLOOKUP(D267,'produto-estoque-total-7'!A:AB,2,0))</f>
        <v/>
      </c>
      <c r="D267" s="37">
        <f>IFERROR(IF('produto-estoque-total-7'!A266="","",'produto-estoque-total-7'!A266),"")</f>
        <v/>
      </c>
      <c r="E267" s="1">
        <f>IF(D267="","",VLOOKUP(D267,'produto-estoque-total-7'!A:AB,4,0))</f>
        <v/>
      </c>
      <c r="F267" s="36">
        <f>IF(D267="","",VLOOKUP(D267,'produto-estoque-total-7'!A:AB,13,0))</f>
        <v/>
      </c>
      <c r="G267" s="1">
        <f>IF(F267="","",VLOOKUP(F267,'FORNECEDORES X COMPRADOR'!A:D,4,0))</f>
        <v/>
      </c>
      <c r="H267" s="1">
        <f>IF(F267="","",VLOOKUP(F267,'FORNECEDORES X COMPRADOR'!A:E,5,0))</f>
        <v/>
      </c>
      <c r="I267" s="36">
        <f>IF(D267="","",VLOOKUP(D267,'produto-estoque-total-7'!A:AB,15,0))</f>
        <v/>
      </c>
      <c r="J267" s="36">
        <f>IF(D267="","",VLOOKUP(D267,'produto-estoque-total-7'!A:AB,19,0))</f>
        <v/>
      </c>
      <c r="K267" s="1">
        <f>IF(D267="","",VLOOKUP(D267,'produto-estoque-total-7'!A:AB,20,0))</f>
        <v/>
      </c>
      <c r="L267" s="36">
        <f>IF(D267="","",VLOOKUP(D267,'produto-estoque-total-7'!A:AB,17,0))</f>
        <v/>
      </c>
      <c r="M267" s="1">
        <f>IF(D267="","",VLOOKUP(D267,'produto-estoque-total-7'!A:AB,18,0))</f>
        <v/>
      </c>
      <c r="N267" s="36">
        <f>IF(D267="","",VLOOKUP(D267,'produto-estoque-total-7'!A:AB,21,0))</f>
        <v/>
      </c>
      <c r="O267" s="1">
        <f>IF(D267="","",VLOOKUP(D267,'produto-estoque-total-7'!A:AB,22,0))</f>
        <v/>
      </c>
      <c r="P267" s="36">
        <f>IF(D267="","",VLOOKUP(D267,'produto-estoque-total-7'!A:AB,23,0))</f>
        <v/>
      </c>
      <c r="Q267" s="1">
        <f>IF(D267="","",VLOOKUP(D267,'produto-estoque-total-7'!A:AB,24,0))</f>
        <v/>
      </c>
      <c r="R267" s="38">
        <f>IFERROR(IF(D267="","",VLOOKUP(D267,'produto-venda-7'!B:N,13,0)),"C")</f>
        <v/>
      </c>
      <c r="S267" s="39">
        <f>IF(D267="","",VLOOKUP(D267,'produto-estoque-total-7'!A:AB,6,0))</f>
        <v/>
      </c>
      <c r="T267" s="39">
        <f>IF(D267="","",VLOOKUP(D267,'produto-estoque-total-7'!A:AB,5,0))</f>
        <v/>
      </c>
      <c r="U267" s="40">
        <f>IF(D267="","",VLOOKUP(D267,'produto-estoque-total-7'!A:AB,11,0))</f>
        <v/>
      </c>
      <c r="V267" s="41">
        <f>IF(D267="","",IFERROR(VLOOKUP(D267,'produto-entrada-7'!A:M,10,0),0))</f>
        <v/>
      </c>
      <c r="W267" s="42" t="n"/>
      <c r="X267" s="39">
        <f>IF(D267="","",VLOOKUP(D267,'produto-estoque-total-7'!A:AB,8,0))</f>
        <v/>
      </c>
      <c r="Y267" s="39">
        <f>IF(D267="","",VLOOKUP(D267,'produto-estoque-total-7'!A:AB,9,0))</f>
        <v/>
      </c>
      <c r="Z267" s="39">
        <f>IF(D267="","",VLOOKUP(D267,'produto-estoque-total-7'!A:AB,10,0))</f>
        <v/>
      </c>
      <c r="AA267" s="39">
        <f>IFERROR(IF(D267="","",VLOOKUP(D267,'produto-venda-7'!B:N,4,0)),0)</f>
        <v/>
      </c>
      <c r="AB267" s="39">
        <f>IFERROR(IF(D267="","",VLOOKUP(D267,'produto-venda-7'!B:N,5,0)),0)</f>
        <v/>
      </c>
      <c r="AC267" s="39">
        <f>IF(D267="","",IFERROR(AA267/90,0))</f>
        <v/>
      </c>
      <c r="AD267" s="36">
        <f>IF(D267="","",IFERROR(VLOOKUP(D267,'produto-entrada-7'!A:M,4,0),0))</f>
        <v/>
      </c>
      <c r="AE267" s="36">
        <f>IFERROR(IF(D267="","",VLOOKUP(D267,'produto-venda-7'!B:N,10,0)),0)</f>
        <v/>
      </c>
      <c r="AF267" s="36">
        <f>IF(D267="","",IFERROR(VLOOKUP(D267,'produto-entrada-7'!A:M,11,0),0))</f>
        <v/>
      </c>
      <c r="AG267" s="1">
        <f>IF(D267="","",IFERROR(VLOOKUP(D267,'produto-entrada-7'!A:M,12,0),0))</f>
        <v/>
      </c>
      <c r="AH267" s="1">
        <f>IF(D267="","",IFERROR(VLOOKUP(D267,'produto-entrada-7'!A:M,13,0),0))</f>
        <v/>
      </c>
      <c r="AI267" s="36">
        <f>IFERROR(IF(D267="","",VLOOKUP(D267,'produto-venda-7'!B:N,11,0)),0)</f>
        <v/>
      </c>
      <c r="AJ267" s="43">
        <f>IF(D267="","",IFERROR(AI267*AB267,0))</f>
        <v/>
      </c>
      <c r="AK267" s="44">
        <f>IFERROR(IF(D267="","",VLOOKUP(F267,'ANALISE FORNECEDOR'!$A:$I,8,0)),"")</f>
        <v/>
      </c>
      <c r="AL267" s="44">
        <f>IF(D267="","",AVERAGE(AM267,AK267))</f>
        <v/>
      </c>
      <c r="AM267" s="44">
        <f>IFERROR(IF(D267="","",VLOOKUP(F267,'ANALISE FORNECEDOR'!$A:$I,9,0)),"")</f>
        <v/>
      </c>
      <c r="AN267" s="45">
        <f>IF(D267="","",IF(Y267&gt;12,AI267*(U267+Y267),AI267*U267))</f>
        <v/>
      </c>
      <c r="AO267" s="45">
        <f>IF(D267="","",IF(Y267&gt;12,AI267*(U267+V267+Y267),AI267*(U267+V267)))</f>
        <v/>
      </c>
      <c r="AP267" s="46">
        <f>IF(D267="","",IF(Y267&gt;12,AG267*(U267+Y267),AG267*U267))</f>
        <v/>
      </c>
      <c r="AQ267" s="46">
        <f>IF(D267="","",IF(Y267&gt;12,AG267*(U267+V267+Y267),AG267*(U267+V267)))</f>
        <v/>
      </c>
      <c r="AR267" s="46">
        <f>IF(D267="","",IF(OR(R267="A",R267="AA",R267="AAA"),AP267,0))</f>
        <v/>
      </c>
      <c r="AS267" s="46">
        <f>IF(D267="","",IF(R267="B",AP267,0))</f>
        <v/>
      </c>
      <c r="AT267" s="46">
        <f>IF(D267="","",IF(R267="C",AP267,0))</f>
        <v/>
      </c>
      <c r="AU267" s="47">
        <f>IF(D267="","",IFERROR(AN267/AJ267,0))</f>
        <v/>
      </c>
      <c r="AV267" s="47">
        <f>IF(D267="","",IFERROR(((AO267)/AJ267),0))</f>
        <v/>
      </c>
      <c r="AW267" s="48">
        <f>IF(D267="","",IF(OR(S267="S",NOT(AND(ISNUMBER(AC267),ISNUMBER(AL267),AC267*AL267&gt;=0))),0,AC267*AL267))</f>
        <v/>
      </c>
      <c r="AX267" s="49">
        <f>IFERROR(IF(D267="","",AW267*AG267),0)</f>
        <v/>
      </c>
      <c r="AY267" s="48">
        <f>IF(D267="","",IF(OR(S267="S",NOT(AND(ISNUMBER(AC267),ISNUMBER(AK267),AC267*AK267&gt;=0))),0,AC267*AK267))</f>
        <v/>
      </c>
      <c r="AZ267" s="48">
        <f>IFERROR(IF(D267="","",IF(AY267=0,0,IF(((AY267)-(U267+Y267))&lt;0,0,(AY267)-U267))),0)</f>
        <v/>
      </c>
      <c r="BA267" s="49">
        <f>IF(D267="","",AZ267*AG267)</f>
        <v/>
      </c>
      <c r="BB267" s="49">
        <f>IF(D267="","",IF(OR(R267="A",R267="AA",R267="AAA"),BA267,0))</f>
        <v/>
      </c>
      <c r="BC267" s="49">
        <f>IF(D267="","",IF(R267="B",BA267,0))</f>
        <v/>
      </c>
      <c r="BD267" s="49">
        <f>IF(D267="","",IF(R267="B",BA267,0))</f>
        <v/>
      </c>
      <c r="BE267" s="49">
        <f>IF(D267="","",IF(S267="S",
1,
IF(AC267=0,
1,
IF(
IFERROR(((U267+Y267)*AG267)/((AC267*AK267)*AG267),0)&lt;0,
0,
IF(
IFERROR(((U267+Y267)*AG267)/((AC267*AK267)*AG267),0)&gt;1,
1,
IFERROR(((U267+Y267)*AG267)/((AC267*AK267)*AG267),0)
)
)
)
))</f>
        <v/>
      </c>
      <c r="BF267" s="49">
        <f>IF(D267="","",IF(S267="S",
1,
IF(AC267=0,
1,
IF(
IFERROR(((U267+V267+Y267)*AG267)/((AC267*AK267)*AG267),0)&lt;0,
0,
IF(
IFERROR(((U267+V267+Y267)*AG267)/((AC267*AK267)*AG267),0)&gt;1,
1,
IFERROR(((U267+V267+Y267)*AG267)/((AC267*AK267)*AG267),0)
)
)
)
))</f>
        <v/>
      </c>
      <c r="BG267" s="50">
        <f>IF(D267="","",IF(S267="S",0,IF(AND(ISNUMBER(AC267),ISNUMBER(AM267)),IF(OR(AC267*AM267&lt;0,ISERR(AC267*AM267)),0,AC267*AM267),0)))</f>
        <v/>
      </c>
      <c r="BH267" s="50">
        <f>IF(D267="","",IF(BY267&gt;TODAY()-60,0,IF(Y267&gt;12,MAX(0,(U267+Y267)-BG267),MAX(0,U267-BG267))))</f>
        <v/>
      </c>
      <c r="BI267" s="51">
        <f>IF(D267="","",BH267*AG267)</f>
        <v/>
      </c>
      <c r="BJ267" s="51">
        <f>IF(D267="","",IF(OR(R267="A",R267="AA",R267="AAA"),BI267,0))</f>
        <v/>
      </c>
      <c r="BK267" s="51">
        <f>IF(D267="","",IF(R267="B",BI267,0))</f>
        <v/>
      </c>
      <c r="BL267" s="51">
        <f>IF(D267="","",IF(R267="C",BI267,0))</f>
        <v/>
      </c>
      <c r="BM267" s="51">
        <f>IF(D267="","",IFERROR(MAX(0,MIN(BI267/AP267,1)),0))</f>
        <v/>
      </c>
      <c r="BN267" s="52">
        <f>IF(D267="","",AB267*AG267)</f>
        <v/>
      </c>
      <c r="BO267" s="52">
        <f>IF(D267="","",(U267+V267+X267)*AG267)</f>
        <v/>
      </c>
      <c r="BP267" s="52">
        <f>IF(D267="","",(AB267*3)*AG267)</f>
        <v/>
      </c>
      <c r="BQ267" s="52">
        <f>IF(D267="","",IF(BO267-BP267&gt;0,0,BO267-BP267))</f>
        <v/>
      </c>
      <c r="BR267" s="52">
        <f>IF(D267="","",IF(BO267-BP267-BN267&gt;0,0,BO267-BP267-BN267))</f>
        <v/>
      </c>
      <c r="BS267" s="53">
        <f>IF(D267="","",IFERROR(AB267*AI267,0))</f>
        <v/>
      </c>
      <c r="BT267" s="53">
        <f>IF(D267="","",IFERROR(IF(X267&gt;12, AI267*(U267+V267+X267), AI267*(U267+V267)),0))</f>
        <v/>
      </c>
      <c r="BU267" s="53">
        <f>IF(D267="","",IFERROR(((AB267*3)*AI267),0))</f>
        <v/>
      </c>
      <c r="BV267" s="53">
        <f>IF(D267="","",IF(BT267-BU267&gt;0,0,BT267-BU267))</f>
        <v/>
      </c>
      <c r="BW267" s="53">
        <f>IF(D267="","",IF(BT267-BU267-BS267&gt;0,0,BT267-BU267-BS267))</f>
        <v/>
      </c>
      <c r="BX267" s="36">
        <f>IF(D267="","",IFERROR(VLOOKUP(D267,'produto-entrada-7'!A:M,3,0),"SEM PEDIDO"))</f>
        <v/>
      </c>
      <c r="BY267" s="36">
        <f>IF(D267="","",VLOOKUP(D267,'produto-estoque-total-7'!A:AB,25,0))</f>
        <v/>
      </c>
      <c r="BZ267" s="36">
        <f>IF(D267="","",IFERROR(VLOOKUP(D267,'produto-estoque-total-7'!A:AB,26,0)/100,0))</f>
        <v/>
      </c>
      <c r="CA267" s="36">
        <f>IF(D267="","",IFERROR(VLOOKUP(D267,'produto-estoque-total-7'!A:AB,27,0)/100,0))</f>
        <v/>
      </c>
      <c r="CB267" s="41">
        <f>IF(D267="","",V267*AF267)</f>
        <v/>
      </c>
      <c r="CC267" s="41">
        <f>IF(D267="","",V267*AI267)</f>
        <v/>
      </c>
      <c r="CD267" s="54">
        <f>IF(D267="","",VLOOKUP(D267,'produto-estoque-total-7'!A:AB,28,0))</f>
        <v/>
      </c>
    </row>
    <row r="268">
      <c r="A268" s="36">
        <f>IF(D268="","",VLOOKUP(D268,'produto-estoque-total-7'!A:AB,3,0))</f>
        <v/>
      </c>
      <c r="B268" s="1">
        <f>IF(D268="","",VLOOKUP(D268,'produto-estoque-total-7'!A:AB,12,0))</f>
        <v/>
      </c>
      <c r="C268" s="1">
        <f>IF(D268="","",VLOOKUP(D268,'produto-estoque-total-7'!A:AB,2,0))</f>
        <v/>
      </c>
      <c r="D268" s="37">
        <f>IFERROR(IF('produto-estoque-total-7'!A267="","",'produto-estoque-total-7'!A267),"")</f>
        <v/>
      </c>
      <c r="E268" s="1">
        <f>IF(D268="","",VLOOKUP(D268,'produto-estoque-total-7'!A:AB,4,0))</f>
        <v/>
      </c>
      <c r="F268" s="36">
        <f>IF(D268="","",VLOOKUP(D268,'produto-estoque-total-7'!A:AB,13,0))</f>
        <v/>
      </c>
      <c r="G268" s="1">
        <f>IF(F268="","",VLOOKUP(F268,'FORNECEDORES X COMPRADOR'!A:D,4,0))</f>
        <v/>
      </c>
      <c r="H268" s="1">
        <f>IF(F268="","",VLOOKUP(F268,'FORNECEDORES X COMPRADOR'!A:E,5,0))</f>
        <v/>
      </c>
      <c r="I268" s="36">
        <f>IF(D268="","",VLOOKUP(D268,'produto-estoque-total-7'!A:AB,15,0))</f>
        <v/>
      </c>
      <c r="J268" s="36">
        <f>IF(D268="","",VLOOKUP(D268,'produto-estoque-total-7'!A:AB,19,0))</f>
        <v/>
      </c>
      <c r="K268" s="1">
        <f>IF(D268="","",VLOOKUP(D268,'produto-estoque-total-7'!A:AB,20,0))</f>
        <v/>
      </c>
      <c r="L268" s="36">
        <f>IF(D268="","",VLOOKUP(D268,'produto-estoque-total-7'!A:AB,17,0))</f>
        <v/>
      </c>
      <c r="M268" s="1">
        <f>IF(D268="","",VLOOKUP(D268,'produto-estoque-total-7'!A:AB,18,0))</f>
        <v/>
      </c>
      <c r="N268" s="36">
        <f>IF(D268="","",VLOOKUP(D268,'produto-estoque-total-7'!A:AB,21,0))</f>
        <v/>
      </c>
      <c r="O268" s="1">
        <f>IF(D268="","",VLOOKUP(D268,'produto-estoque-total-7'!A:AB,22,0))</f>
        <v/>
      </c>
      <c r="P268" s="36">
        <f>IF(D268="","",VLOOKUP(D268,'produto-estoque-total-7'!A:AB,23,0))</f>
        <v/>
      </c>
      <c r="Q268" s="1">
        <f>IF(D268="","",VLOOKUP(D268,'produto-estoque-total-7'!A:AB,24,0))</f>
        <v/>
      </c>
      <c r="R268" s="38">
        <f>IFERROR(IF(D268="","",VLOOKUP(D268,'produto-venda-7'!B:N,13,0)),"C")</f>
        <v/>
      </c>
      <c r="S268" s="39">
        <f>IF(D268="","",VLOOKUP(D268,'produto-estoque-total-7'!A:AB,6,0))</f>
        <v/>
      </c>
      <c r="T268" s="39">
        <f>IF(D268="","",VLOOKUP(D268,'produto-estoque-total-7'!A:AB,5,0))</f>
        <v/>
      </c>
      <c r="U268" s="40">
        <f>IF(D268="","",VLOOKUP(D268,'produto-estoque-total-7'!A:AB,11,0))</f>
        <v/>
      </c>
      <c r="V268" s="41">
        <f>IF(D268="","",IFERROR(VLOOKUP(D268,'produto-entrada-7'!A:M,10,0),0))</f>
        <v/>
      </c>
      <c r="W268" s="42" t="n"/>
      <c r="X268" s="39">
        <f>IF(D268="","",VLOOKUP(D268,'produto-estoque-total-7'!A:AB,8,0))</f>
        <v/>
      </c>
      <c r="Y268" s="39">
        <f>IF(D268="","",VLOOKUP(D268,'produto-estoque-total-7'!A:AB,9,0))</f>
        <v/>
      </c>
      <c r="Z268" s="39">
        <f>IF(D268="","",VLOOKUP(D268,'produto-estoque-total-7'!A:AB,10,0))</f>
        <v/>
      </c>
      <c r="AA268" s="39">
        <f>IFERROR(IF(D268="","",VLOOKUP(D268,'produto-venda-7'!B:N,4,0)),0)</f>
        <v/>
      </c>
      <c r="AB268" s="39">
        <f>IFERROR(IF(D268="","",VLOOKUP(D268,'produto-venda-7'!B:N,5,0)),0)</f>
        <v/>
      </c>
      <c r="AC268" s="39">
        <f>IF(D268="","",IFERROR(AA268/90,0))</f>
        <v/>
      </c>
      <c r="AD268" s="36">
        <f>IF(D268="","",IFERROR(VLOOKUP(D268,'produto-entrada-7'!A:M,4,0),0))</f>
        <v/>
      </c>
      <c r="AE268" s="36">
        <f>IFERROR(IF(D268="","",VLOOKUP(D268,'produto-venda-7'!B:N,10,0)),0)</f>
        <v/>
      </c>
      <c r="AF268" s="36">
        <f>IF(D268="","",IFERROR(VLOOKUP(D268,'produto-entrada-7'!A:M,11,0),0))</f>
        <v/>
      </c>
      <c r="AG268" s="1">
        <f>IF(D268="","",IFERROR(VLOOKUP(D268,'produto-entrada-7'!A:M,12,0),0))</f>
        <v/>
      </c>
      <c r="AH268" s="1">
        <f>IF(D268="","",IFERROR(VLOOKUP(D268,'produto-entrada-7'!A:M,13,0),0))</f>
        <v/>
      </c>
      <c r="AI268" s="36">
        <f>IFERROR(IF(D268="","",VLOOKUP(D268,'produto-venda-7'!B:N,11,0)),0)</f>
        <v/>
      </c>
      <c r="AJ268" s="43">
        <f>IF(D268="","",IFERROR(AI268*AB268,0))</f>
        <v/>
      </c>
      <c r="AK268" s="44">
        <f>IFERROR(IF(D268="","",VLOOKUP(F268,'ANALISE FORNECEDOR'!$A:$I,8,0)),"")</f>
        <v/>
      </c>
      <c r="AL268" s="44">
        <f>IF(D268="","",AVERAGE(AM268,AK268))</f>
        <v/>
      </c>
      <c r="AM268" s="44">
        <f>IFERROR(IF(D268="","",VLOOKUP(F268,'ANALISE FORNECEDOR'!$A:$I,9,0)),"")</f>
        <v/>
      </c>
      <c r="AN268" s="45">
        <f>IF(D268="","",IF(Y268&gt;12,AI268*(U268+Y268),AI268*U268))</f>
        <v/>
      </c>
      <c r="AO268" s="45">
        <f>IF(D268="","",IF(Y268&gt;12,AI268*(U268+V268+Y268),AI268*(U268+V268)))</f>
        <v/>
      </c>
      <c r="AP268" s="46">
        <f>IF(D268="","",IF(Y268&gt;12,AG268*(U268+Y268),AG268*U268))</f>
        <v/>
      </c>
      <c r="AQ268" s="46">
        <f>IF(D268="","",IF(Y268&gt;12,AG268*(U268+V268+Y268),AG268*(U268+V268)))</f>
        <v/>
      </c>
      <c r="AR268" s="46">
        <f>IF(D268="","",IF(OR(R268="A",R268="AA",R268="AAA"),AP268,0))</f>
        <v/>
      </c>
      <c r="AS268" s="46">
        <f>IF(D268="","",IF(R268="B",AP268,0))</f>
        <v/>
      </c>
      <c r="AT268" s="46">
        <f>IF(D268="","",IF(R268="C",AP268,0))</f>
        <v/>
      </c>
      <c r="AU268" s="47">
        <f>IF(D268="","",IFERROR(AN268/AJ268,0))</f>
        <v/>
      </c>
      <c r="AV268" s="47">
        <f>IF(D268="","",IFERROR(((AO268)/AJ268),0))</f>
        <v/>
      </c>
      <c r="AW268" s="48">
        <f>IF(D268="","",IF(OR(S268="S",NOT(AND(ISNUMBER(AC268),ISNUMBER(AL268),AC268*AL268&gt;=0))),0,AC268*AL268))</f>
        <v/>
      </c>
      <c r="AX268" s="49">
        <f>IFERROR(IF(D268="","",AW268*AG268),0)</f>
        <v/>
      </c>
      <c r="AY268" s="48">
        <f>IF(D268="","",IF(OR(S268="S",NOT(AND(ISNUMBER(AC268),ISNUMBER(AK268),AC268*AK268&gt;=0))),0,AC268*AK268))</f>
        <v/>
      </c>
      <c r="AZ268" s="48">
        <f>IFERROR(IF(D268="","",IF(AY268=0,0,IF(((AY268)-(U268+Y268))&lt;0,0,(AY268)-U268))),0)</f>
        <v/>
      </c>
      <c r="BA268" s="49">
        <f>IF(D268="","",AZ268*AG268)</f>
        <v/>
      </c>
      <c r="BB268" s="49">
        <f>IF(D268="","",IF(OR(R268="A",R268="AA",R268="AAA"),BA268,0))</f>
        <v/>
      </c>
      <c r="BC268" s="49">
        <f>IF(D268="","",IF(R268="B",BA268,0))</f>
        <v/>
      </c>
      <c r="BD268" s="49">
        <f>IF(D268="","",IF(R268="B",BA268,0))</f>
        <v/>
      </c>
      <c r="BE268" s="49">
        <f>IF(D268="","",IF(S268="S",
1,
IF(AC268=0,
1,
IF(
IFERROR(((U268+Y268)*AG268)/((AC268*AK268)*AG268),0)&lt;0,
0,
IF(
IFERROR(((U268+Y268)*AG268)/((AC268*AK268)*AG268),0)&gt;1,
1,
IFERROR(((U268+Y268)*AG268)/((AC268*AK268)*AG268),0)
)
)
)
))</f>
        <v/>
      </c>
      <c r="BF268" s="49">
        <f>IF(D268="","",IF(S268="S",
1,
IF(AC268=0,
1,
IF(
IFERROR(((U268+V268+Y268)*AG268)/((AC268*AK268)*AG268),0)&lt;0,
0,
IF(
IFERROR(((U268+V268+Y268)*AG268)/((AC268*AK268)*AG268),0)&gt;1,
1,
IFERROR(((U268+V268+Y268)*AG268)/((AC268*AK268)*AG268),0)
)
)
)
))</f>
        <v/>
      </c>
      <c r="BG268" s="50">
        <f>IF(D268="","",IF(S268="S",0,IF(AND(ISNUMBER(AC268),ISNUMBER(AM268)),IF(OR(AC268*AM268&lt;0,ISERR(AC268*AM268)),0,AC268*AM268),0)))</f>
        <v/>
      </c>
      <c r="BH268" s="50">
        <f>IF(D268="","",IF(BY268&gt;TODAY()-60,0,IF(Y268&gt;12,MAX(0,(U268+Y268)-BG268),MAX(0,U268-BG268))))</f>
        <v/>
      </c>
      <c r="BI268" s="51">
        <f>IF(D268="","",BH268*AG268)</f>
        <v/>
      </c>
      <c r="BJ268" s="51">
        <f>IF(D268="","",IF(OR(R268="A",R268="AA",R268="AAA"),BI268,0))</f>
        <v/>
      </c>
      <c r="BK268" s="51">
        <f>IF(D268="","",IF(R268="B",BI268,0))</f>
        <v/>
      </c>
      <c r="BL268" s="51">
        <f>IF(D268="","",IF(R268="C",BI268,0))</f>
        <v/>
      </c>
      <c r="BM268" s="51">
        <f>IF(D268="","",IFERROR(MAX(0,MIN(BI268/AP268,1)),0))</f>
        <v/>
      </c>
      <c r="BN268" s="52">
        <f>IF(D268="","",AB268*AG268)</f>
        <v/>
      </c>
      <c r="BO268" s="52">
        <f>IF(D268="","",(U268+V268+X268)*AG268)</f>
        <v/>
      </c>
      <c r="BP268" s="52">
        <f>IF(D268="","",(AB268*3)*AG268)</f>
        <v/>
      </c>
      <c r="BQ268" s="52">
        <f>IF(D268="","",IF(BO268-BP268&gt;0,0,BO268-BP268))</f>
        <v/>
      </c>
      <c r="BR268" s="52">
        <f>IF(D268="","",IF(BO268-BP268-BN268&gt;0,0,BO268-BP268-BN268))</f>
        <v/>
      </c>
      <c r="BS268" s="53">
        <f>IF(D268="","",IFERROR(AB268*AI268,0))</f>
        <v/>
      </c>
      <c r="BT268" s="53">
        <f>IF(D268="","",IFERROR(IF(X268&gt;12, AI268*(U268+V268+X268), AI268*(U268+V268)),0))</f>
        <v/>
      </c>
      <c r="BU268" s="53">
        <f>IF(D268="","",IFERROR(((AB268*3)*AI268),0))</f>
        <v/>
      </c>
      <c r="BV268" s="53">
        <f>IF(D268="","",IF(BT268-BU268&gt;0,0,BT268-BU268))</f>
        <v/>
      </c>
      <c r="BW268" s="53">
        <f>IF(D268="","",IF(BT268-BU268-BS268&gt;0,0,BT268-BU268-BS268))</f>
        <v/>
      </c>
      <c r="BX268" s="36">
        <f>IF(D268="","",IFERROR(VLOOKUP(D268,'produto-entrada-7'!A:M,3,0),"SEM PEDIDO"))</f>
        <v/>
      </c>
      <c r="BY268" s="36">
        <f>IF(D268="","",VLOOKUP(D268,'produto-estoque-total-7'!A:AB,25,0))</f>
        <v/>
      </c>
      <c r="BZ268" s="36">
        <f>IF(D268="","",IFERROR(VLOOKUP(D268,'produto-estoque-total-7'!A:AB,26,0)/100,0))</f>
        <v/>
      </c>
      <c r="CA268" s="36">
        <f>IF(D268="","",IFERROR(VLOOKUP(D268,'produto-estoque-total-7'!A:AB,27,0)/100,0))</f>
        <v/>
      </c>
      <c r="CB268" s="41">
        <f>IF(D268="","",V268*AF268)</f>
        <v/>
      </c>
      <c r="CC268" s="41">
        <f>IF(D268="","",V268*AI268)</f>
        <v/>
      </c>
      <c r="CD268" s="54">
        <f>IF(D268="","",VLOOKUP(D268,'produto-estoque-total-7'!A:AB,28,0))</f>
        <v/>
      </c>
    </row>
    <row r="269">
      <c r="A269" s="36">
        <f>IF(D269="","",VLOOKUP(D269,'produto-estoque-total-7'!A:AB,3,0))</f>
        <v/>
      </c>
      <c r="B269" s="1">
        <f>IF(D269="","",VLOOKUP(D269,'produto-estoque-total-7'!A:AB,12,0))</f>
        <v/>
      </c>
      <c r="C269" s="1">
        <f>IF(D269="","",VLOOKUP(D269,'produto-estoque-total-7'!A:AB,2,0))</f>
        <v/>
      </c>
      <c r="D269" s="37">
        <f>IFERROR(IF('produto-estoque-total-7'!A268="","",'produto-estoque-total-7'!A268),"")</f>
        <v/>
      </c>
      <c r="E269" s="1">
        <f>IF(D269="","",VLOOKUP(D269,'produto-estoque-total-7'!A:AB,4,0))</f>
        <v/>
      </c>
      <c r="F269" s="36">
        <f>IF(D269="","",VLOOKUP(D269,'produto-estoque-total-7'!A:AB,13,0))</f>
        <v/>
      </c>
      <c r="G269" s="1">
        <f>IF(F269="","",VLOOKUP(F269,'FORNECEDORES X COMPRADOR'!A:D,4,0))</f>
        <v/>
      </c>
      <c r="H269" s="1">
        <f>IF(F269="","",VLOOKUP(F269,'FORNECEDORES X COMPRADOR'!A:E,5,0))</f>
        <v/>
      </c>
      <c r="I269" s="36">
        <f>IF(D269="","",VLOOKUP(D269,'produto-estoque-total-7'!A:AB,15,0))</f>
        <v/>
      </c>
      <c r="J269" s="36">
        <f>IF(D269="","",VLOOKUP(D269,'produto-estoque-total-7'!A:AB,19,0))</f>
        <v/>
      </c>
      <c r="K269" s="1">
        <f>IF(D269="","",VLOOKUP(D269,'produto-estoque-total-7'!A:AB,20,0))</f>
        <v/>
      </c>
      <c r="L269" s="36">
        <f>IF(D269="","",VLOOKUP(D269,'produto-estoque-total-7'!A:AB,17,0))</f>
        <v/>
      </c>
      <c r="M269" s="1">
        <f>IF(D269="","",VLOOKUP(D269,'produto-estoque-total-7'!A:AB,18,0))</f>
        <v/>
      </c>
      <c r="N269" s="36">
        <f>IF(D269="","",VLOOKUP(D269,'produto-estoque-total-7'!A:AB,21,0))</f>
        <v/>
      </c>
      <c r="O269" s="1">
        <f>IF(D269="","",VLOOKUP(D269,'produto-estoque-total-7'!A:AB,22,0))</f>
        <v/>
      </c>
      <c r="P269" s="36">
        <f>IF(D269="","",VLOOKUP(D269,'produto-estoque-total-7'!A:AB,23,0))</f>
        <v/>
      </c>
      <c r="Q269" s="1">
        <f>IF(D269="","",VLOOKUP(D269,'produto-estoque-total-7'!A:AB,24,0))</f>
        <v/>
      </c>
      <c r="R269" s="38">
        <f>IFERROR(IF(D269="","",VLOOKUP(D269,'produto-venda-7'!B:N,13,0)),"C")</f>
        <v/>
      </c>
      <c r="S269" s="39">
        <f>IF(D269="","",VLOOKUP(D269,'produto-estoque-total-7'!A:AB,6,0))</f>
        <v/>
      </c>
      <c r="T269" s="39">
        <f>IF(D269="","",VLOOKUP(D269,'produto-estoque-total-7'!A:AB,5,0))</f>
        <v/>
      </c>
      <c r="U269" s="40">
        <f>IF(D269="","",VLOOKUP(D269,'produto-estoque-total-7'!A:AB,11,0))</f>
        <v/>
      </c>
      <c r="V269" s="41">
        <f>IF(D269="","",IFERROR(VLOOKUP(D269,'produto-entrada-7'!A:M,10,0),0))</f>
        <v/>
      </c>
      <c r="W269" s="42" t="n"/>
      <c r="X269" s="39">
        <f>IF(D269="","",VLOOKUP(D269,'produto-estoque-total-7'!A:AB,8,0))</f>
        <v/>
      </c>
      <c r="Y269" s="39">
        <f>IF(D269="","",VLOOKUP(D269,'produto-estoque-total-7'!A:AB,9,0))</f>
        <v/>
      </c>
      <c r="Z269" s="39">
        <f>IF(D269="","",VLOOKUP(D269,'produto-estoque-total-7'!A:AB,10,0))</f>
        <v/>
      </c>
      <c r="AA269" s="39">
        <f>IFERROR(IF(D269="","",VLOOKUP(D269,'produto-venda-7'!B:N,4,0)),0)</f>
        <v/>
      </c>
      <c r="AB269" s="39">
        <f>IFERROR(IF(D269="","",VLOOKUP(D269,'produto-venda-7'!B:N,5,0)),0)</f>
        <v/>
      </c>
      <c r="AC269" s="39">
        <f>IF(D269="","",IFERROR(AA269/90,0))</f>
        <v/>
      </c>
      <c r="AD269" s="36">
        <f>IF(D269="","",IFERROR(VLOOKUP(D269,'produto-entrada-7'!A:M,4,0),0))</f>
        <v/>
      </c>
      <c r="AE269" s="36">
        <f>IFERROR(IF(D269="","",VLOOKUP(D269,'produto-venda-7'!B:N,10,0)),0)</f>
        <v/>
      </c>
      <c r="AF269" s="36">
        <f>IF(D269="","",IFERROR(VLOOKUP(D269,'produto-entrada-7'!A:M,11,0),0))</f>
        <v/>
      </c>
      <c r="AG269" s="1">
        <f>IF(D269="","",IFERROR(VLOOKUP(D269,'produto-entrada-7'!A:M,12,0),0))</f>
        <v/>
      </c>
      <c r="AH269" s="1">
        <f>IF(D269="","",IFERROR(VLOOKUP(D269,'produto-entrada-7'!A:M,13,0),0))</f>
        <v/>
      </c>
      <c r="AI269" s="36">
        <f>IFERROR(IF(D269="","",VLOOKUP(D269,'produto-venda-7'!B:N,11,0)),0)</f>
        <v/>
      </c>
      <c r="AJ269" s="43">
        <f>IF(D269="","",IFERROR(AI269*AB269,0))</f>
        <v/>
      </c>
      <c r="AK269" s="44">
        <f>IFERROR(IF(D269="","",VLOOKUP(F269,'ANALISE FORNECEDOR'!$A:$I,8,0)),"")</f>
        <v/>
      </c>
      <c r="AL269" s="44">
        <f>IF(D269="","",AVERAGE(AM269,AK269))</f>
        <v/>
      </c>
      <c r="AM269" s="44">
        <f>IFERROR(IF(D269="","",VLOOKUP(F269,'ANALISE FORNECEDOR'!$A:$I,9,0)),"")</f>
        <v/>
      </c>
      <c r="AN269" s="45">
        <f>IF(D269="","",IF(Y269&gt;12,AI269*(U269+Y269),AI269*U269))</f>
        <v/>
      </c>
      <c r="AO269" s="45">
        <f>IF(D269="","",IF(Y269&gt;12,AI269*(U269+V269+Y269),AI269*(U269+V269)))</f>
        <v/>
      </c>
      <c r="AP269" s="46">
        <f>IF(D269="","",IF(Y269&gt;12,AG269*(U269+Y269),AG269*U269))</f>
        <v/>
      </c>
      <c r="AQ269" s="46">
        <f>IF(D269="","",IF(Y269&gt;12,AG269*(U269+V269+Y269),AG269*(U269+V269)))</f>
        <v/>
      </c>
      <c r="AR269" s="46">
        <f>IF(D269="","",IF(OR(R269="A",R269="AA",R269="AAA"),AP269,0))</f>
        <v/>
      </c>
      <c r="AS269" s="46">
        <f>IF(D269="","",IF(R269="B",AP269,0))</f>
        <v/>
      </c>
      <c r="AT269" s="46">
        <f>IF(D269="","",IF(R269="C",AP269,0))</f>
        <v/>
      </c>
      <c r="AU269" s="47">
        <f>IF(D269="","",IFERROR(AN269/AJ269,0))</f>
        <v/>
      </c>
      <c r="AV269" s="47">
        <f>IF(D269="","",IFERROR(((AO269)/AJ269),0))</f>
        <v/>
      </c>
      <c r="AW269" s="48">
        <f>IF(D269="","",IF(OR(S269="S",NOT(AND(ISNUMBER(AC269),ISNUMBER(AL269),AC269*AL269&gt;=0))),0,AC269*AL269))</f>
        <v/>
      </c>
      <c r="AX269" s="49">
        <f>IFERROR(IF(D269="","",AW269*AG269),0)</f>
        <v/>
      </c>
      <c r="AY269" s="48">
        <f>IF(D269="","",IF(OR(S269="S",NOT(AND(ISNUMBER(AC269),ISNUMBER(AK269),AC269*AK269&gt;=0))),0,AC269*AK269))</f>
        <v/>
      </c>
      <c r="AZ269" s="48">
        <f>IFERROR(IF(D269="","",IF(AY269=0,0,IF(((AY269)-(U269+Y269))&lt;0,0,(AY269)-U269))),0)</f>
        <v/>
      </c>
      <c r="BA269" s="49">
        <f>IF(D269="","",AZ269*AG269)</f>
        <v/>
      </c>
      <c r="BB269" s="49">
        <f>IF(D269="","",IF(OR(R269="A",R269="AA",R269="AAA"),BA269,0))</f>
        <v/>
      </c>
      <c r="BC269" s="49">
        <f>IF(D269="","",IF(R269="B",BA269,0))</f>
        <v/>
      </c>
      <c r="BD269" s="49">
        <f>IF(D269="","",IF(R269="B",BA269,0))</f>
        <v/>
      </c>
      <c r="BE269" s="49">
        <f>IF(D269="","",IF(S269="S",
1,
IF(AC269=0,
1,
IF(
IFERROR(((U269+Y269)*AG269)/((AC269*AK269)*AG269),0)&lt;0,
0,
IF(
IFERROR(((U269+Y269)*AG269)/((AC269*AK269)*AG269),0)&gt;1,
1,
IFERROR(((U269+Y269)*AG269)/((AC269*AK269)*AG269),0)
)
)
)
))</f>
        <v/>
      </c>
      <c r="BF269" s="49">
        <f>IF(D269="","",IF(S269="S",
1,
IF(AC269=0,
1,
IF(
IFERROR(((U269+V269+Y269)*AG269)/((AC269*AK269)*AG269),0)&lt;0,
0,
IF(
IFERROR(((U269+V269+Y269)*AG269)/((AC269*AK269)*AG269),0)&gt;1,
1,
IFERROR(((U269+V269+Y269)*AG269)/((AC269*AK269)*AG269),0)
)
)
)
))</f>
        <v/>
      </c>
      <c r="BG269" s="50">
        <f>IF(D269="","",IF(S269="S",0,IF(AND(ISNUMBER(AC269),ISNUMBER(AM269)),IF(OR(AC269*AM269&lt;0,ISERR(AC269*AM269)),0,AC269*AM269),0)))</f>
        <v/>
      </c>
      <c r="BH269" s="50">
        <f>IF(D269="","",IF(BY269&gt;TODAY()-60,0,IF(Y269&gt;12,MAX(0,(U269+Y269)-BG269),MAX(0,U269-BG269))))</f>
        <v/>
      </c>
      <c r="BI269" s="51">
        <f>IF(D269="","",BH269*AG269)</f>
        <v/>
      </c>
      <c r="BJ269" s="51">
        <f>IF(D269="","",IF(OR(R269="A",R269="AA",R269="AAA"),BI269,0))</f>
        <v/>
      </c>
      <c r="BK269" s="51">
        <f>IF(D269="","",IF(R269="B",BI269,0))</f>
        <v/>
      </c>
      <c r="BL269" s="51">
        <f>IF(D269="","",IF(R269="C",BI269,0))</f>
        <v/>
      </c>
      <c r="BM269" s="51">
        <f>IF(D269="","",IFERROR(MAX(0,MIN(BI269/AP269,1)),0))</f>
        <v/>
      </c>
      <c r="BN269" s="52">
        <f>IF(D269="","",AB269*AG269)</f>
        <v/>
      </c>
      <c r="BO269" s="52">
        <f>IF(D269="","",(U269+V269+X269)*AG269)</f>
        <v/>
      </c>
      <c r="BP269" s="52">
        <f>IF(D269="","",(AB269*3)*AG269)</f>
        <v/>
      </c>
      <c r="BQ269" s="52">
        <f>IF(D269="","",IF(BO269-BP269&gt;0,0,BO269-BP269))</f>
        <v/>
      </c>
      <c r="BR269" s="52">
        <f>IF(D269="","",IF(BO269-BP269-BN269&gt;0,0,BO269-BP269-BN269))</f>
        <v/>
      </c>
      <c r="BS269" s="53">
        <f>IF(D269="","",IFERROR(AB269*AI269,0))</f>
        <v/>
      </c>
      <c r="BT269" s="53">
        <f>IF(D269="","",IFERROR(IF(X269&gt;12, AI269*(U269+V269+X269), AI269*(U269+V269)),0))</f>
        <v/>
      </c>
      <c r="BU269" s="53">
        <f>IF(D269="","",IFERROR(((AB269*3)*AI269),0))</f>
        <v/>
      </c>
      <c r="BV269" s="53">
        <f>IF(D269="","",IF(BT269-BU269&gt;0,0,BT269-BU269))</f>
        <v/>
      </c>
      <c r="BW269" s="53">
        <f>IF(D269="","",IF(BT269-BU269-BS269&gt;0,0,BT269-BU269-BS269))</f>
        <v/>
      </c>
      <c r="BX269" s="36">
        <f>IF(D269="","",IFERROR(VLOOKUP(D269,'produto-entrada-7'!A:M,3,0),"SEM PEDIDO"))</f>
        <v/>
      </c>
      <c r="BY269" s="36">
        <f>IF(D269="","",VLOOKUP(D269,'produto-estoque-total-7'!A:AB,25,0))</f>
        <v/>
      </c>
      <c r="BZ269" s="36">
        <f>IF(D269="","",IFERROR(VLOOKUP(D269,'produto-estoque-total-7'!A:AB,26,0)/100,0))</f>
        <v/>
      </c>
      <c r="CA269" s="36">
        <f>IF(D269="","",IFERROR(VLOOKUP(D269,'produto-estoque-total-7'!A:AB,27,0)/100,0))</f>
        <v/>
      </c>
      <c r="CB269" s="41">
        <f>IF(D269="","",V269*AF269)</f>
        <v/>
      </c>
      <c r="CC269" s="41">
        <f>IF(D269="","",V269*AI269)</f>
        <v/>
      </c>
      <c r="CD269" s="54">
        <f>IF(D269="","",VLOOKUP(D269,'produto-estoque-total-7'!A:AB,28,0))</f>
        <v/>
      </c>
    </row>
    <row r="270">
      <c r="A270" s="36">
        <f>IF(D270="","",VLOOKUP(D270,'produto-estoque-total-7'!A:AB,3,0))</f>
        <v/>
      </c>
      <c r="B270" s="1">
        <f>IF(D270="","",VLOOKUP(D270,'produto-estoque-total-7'!A:AB,12,0))</f>
        <v/>
      </c>
      <c r="C270" s="1">
        <f>IF(D270="","",VLOOKUP(D270,'produto-estoque-total-7'!A:AB,2,0))</f>
        <v/>
      </c>
      <c r="D270" s="37">
        <f>IFERROR(IF('produto-estoque-total-7'!A269="","",'produto-estoque-total-7'!A269),"")</f>
        <v/>
      </c>
      <c r="E270" s="1">
        <f>IF(D270="","",VLOOKUP(D270,'produto-estoque-total-7'!A:AB,4,0))</f>
        <v/>
      </c>
      <c r="F270" s="36">
        <f>IF(D270="","",VLOOKUP(D270,'produto-estoque-total-7'!A:AB,13,0))</f>
        <v/>
      </c>
      <c r="G270" s="1">
        <f>IF(F270="","",VLOOKUP(F270,'FORNECEDORES X COMPRADOR'!A:D,4,0))</f>
        <v/>
      </c>
      <c r="H270" s="1">
        <f>IF(F270="","",VLOOKUP(F270,'FORNECEDORES X COMPRADOR'!A:E,5,0))</f>
        <v/>
      </c>
      <c r="I270" s="36">
        <f>IF(D270="","",VLOOKUP(D270,'produto-estoque-total-7'!A:AB,15,0))</f>
        <v/>
      </c>
      <c r="J270" s="36">
        <f>IF(D270="","",VLOOKUP(D270,'produto-estoque-total-7'!A:AB,19,0))</f>
        <v/>
      </c>
      <c r="K270" s="1">
        <f>IF(D270="","",VLOOKUP(D270,'produto-estoque-total-7'!A:AB,20,0))</f>
        <v/>
      </c>
      <c r="L270" s="36">
        <f>IF(D270="","",VLOOKUP(D270,'produto-estoque-total-7'!A:AB,17,0))</f>
        <v/>
      </c>
      <c r="M270" s="1">
        <f>IF(D270="","",VLOOKUP(D270,'produto-estoque-total-7'!A:AB,18,0))</f>
        <v/>
      </c>
      <c r="N270" s="36">
        <f>IF(D270="","",VLOOKUP(D270,'produto-estoque-total-7'!A:AB,21,0))</f>
        <v/>
      </c>
      <c r="O270" s="1">
        <f>IF(D270="","",VLOOKUP(D270,'produto-estoque-total-7'!A:AB,22,0))</f>
        <v/>
      </c>
      <c r="P270" s="36">
        <f>IF(D270="","",VLOOKUP(D270,'produto-estoque-total-7'!A:AB,23,0))</f>
        <v/>
      </c>
      <c r="Q270" s="1">
        <f>IF(D270="","",VLOOKUP(D270,'produto-estoque-total-7'!A:AB,24,0))</f>
        <v/>
      </c>
      <c r="R270" s="38">
        <f>IFERROR(IF(D270="","",VLOOKUP(D270,'produto-venda-7'!B:N,13,0)),"C")</f>
        <v/>
      </c>
      <c r="S270" s="39">
        <f>IF(D270="","",VLOOKUP(D270,'produto-estoque-total-7'!A:AB,6,0))</f>
        <v/>
      </c>
      <c r="T270" s="39">
        <f>IF(D270="","",VLOOKUP(D270,'produto-estoque-total-7'!A:AB,5,0))</f>
        <v/>
      </c>
      <c r="U270" s="40">
        <f>IF(D270="","",VLOOKUP(D270,'produto-estoque-total-7'!A:AB,11,0))</f>
        <v/>
      </c>
      <c r="V270" s="41">
        <f>IF(D270="","",IFERROR(VLOOKUP(D270,'produto-entrada-7'!A:M,10,0),0))</f>
        <v/>
      </c>
      <c r="W270" s="42" t="n"/>
      <c r="X270" s="39">
        <f>IF(D270="","",VLOOKUP(D270,'produto-estoque-total-7'!A:AB,8,0))</f>
        <v/>
      </c>
      <c r="Y270" s="39">
        <f>IF(D270="","",VLOOKUP(D270,'produto-estoque-total-7'!A:AB,9,0))</f>
        <v/>
      </c>
      <c r="Z270" s="39">
        <f>IF(D270="","",VLOOKUP(D270,'produto-estoque-total-7'!A:AB,10,0))</f>
        <v/>
      </c>
      <c r="AA270" s="39">
        <f>IFERROR(IF(D270="","",VLOOKUP(D270,'produto-venda-7'!B:N,4,0)),0)</f>
        <v/>
      </c>
      <c r="AB270" s="39">
        <f>IFERROR(IF(D270="","",VLOOKUP(D270,'produto-venda-7'!B:N,5,0)),0)</f>
        <v/>
      </c>
      <c r="AC270" s="39">
        <f>IF(D270="","",IFERROR(AA270/90,0))</f>
        <v/>
      </c>
      <c r="AD270" s="36">
        <f>IF(D270="","",IFERROR(VLOOKUP(D270,'produto-entrada-7'!A:M,4,0),0))</f>
        <v/>
      </c>
      <c r="AE270" s="36">
        <f>IFERROR(IF(D270="","",VLOOKUP(D270,'produto-venda-7'!B:N,10,0)),0)</f>
        <v/>
      </c>
      <c r="AF270" s="36">
        <f>IF(D270="","",IFERROR(VLOOKUP(D270,'produto-entrada-7'!A:M,11,0),0))</f>
        <v/>
      </c>
      <c r="AG270" s="1">
        <f>IF(D270="","",IFERROR(VLOOKUP(D270,'produto-entrada-7'!A:M,12,0),0))</f>
        <v/>
      </c>
      <c r="AH270" s="1">
        <f>IF(D270="","",IFERROR(VLOOKUP(D270,'produto-entrada-7'!A:M,13,0),0))</f>
        <v/>
      </c>
      <c r="AI270" s="36">
        <f>IFERROR(IF(D270="","",VLOOKUP(D270,'produto-venda-7'!B:N,11,0)),0)</f>
        <v/>
      </c>
      <c r="AJ270" s="43">
        <f>IF(D270="","",IFERROR(AI270*AB270,0))</f>
        <v/>
      </c>
      <c r="AK270" s="44">
        <f>IFERROR(IF(D270="","",VLOOKUP(F270,'ANALISE FORNECEDOR'!$A:$I,8,0)),"")</f>
        <v/>
      </c>
      <c r="AL270" s="44">
        <f>IF(D270="","",AVERAGE(AM270,AK270))</f>
        <v/>
      </c>
      <c r="AM270" s="44">
        <f>IFERROR(IF(D270="","",VLOOKUP(F270,'ANALISE FORNECEDOR'!$A:$I,9,0)),"")</f>
        <v/>
      </c>
      <c r="AN270" s="45">
        <f>IF(D270="","",IF(Y270&gt;12,AI270*(U270+Y270),AI270*U270))</f>
        <v/>
      </c>
      <c r="AO270" s="45">
        <f>IF(D270="","",IF(Y270&gt;12,AI270*(U270+V270+Y270),AI270*(U270+V270)))</f>
        <v/>
      </c>
      <c r="AP270" s="46">
        <f>IF(D270="","",IF(Y270&gt;12,AG270*(U270+Y270),AG270*U270))</f>
        <v/>
      </c>
      <c r="AQ270" s="46">
        <f>IF(D270="","",IF(Y270&gt;12,AG270*(U270+V270+Y270),AG270*(U270+V270)))</f>
        <v/>
      </c>
      <c r="AR270" s="46">
        <f>IF(D270="","",IF(OR(R270="A",R270="AA",R270="AAA"),AP270,0))</f>
        <v/>
      </c>
      <c r="AS270" s="46">
        <f>IF(D270="","",IF(R270="B",AP270,0))</f>
        <v/>
      </c>
      <c r="AT270" s="46">
        <f>IF(D270="","",IF(R270="C",AP270,0))</f>
        <v/>
      </c>
      <c r="AU270" s="47">
        <f>IF(D270="","",IFERROR(AN270/AJ270,0))</f>
        <v/>
      </c>
      <c r="AV270" s="47">
        <f>IF(D270="","",IFERROR(((AO270)/AJ270),0))</f>
        <v/>
      </c>
      <c r="AW270" s="48">
        <f>IF(D270="","",IF(OR(S270="S",NOT(AND(ISNUMBER(AC270),ISNUMBER(AL270),AC270*AL270&gt;=0))),0,AC270*AL270))</f>
        <v/>
      </c>
      <c r="AX270" s="49">
        <f>IFERROR(IF(D270="","",AW270*AG270),0)</f>
        <v/>
      </c>
      <c r="AY270" s="48">
        <f>IF(D270="","",IF(OR(S270="S",NOT(AND(ISNUMBER(AC270),ISNUMBER(AK270),AC270*AK270&gt;=0))),0,AC270*AK270))</f>
        <v/>
      </c>
      <c r="AZ270" s="48">
        <f>IFERROR(IF(D270="","",IF(AY270=0,0,IF(((AY270)-(U270+Y270))&lt;0,0,(AY270)-U270))),0)</f>
        <v/>
      </c>
      <c r="BA270" s="49">
        <f>IF(D270="","",AZ270*AG270)</f>
        <v/>
      </c>
      <c r="BB270" s="49">
        <f>IF(D270="","",IF(OR(R270="A",R270="AA",R270="AAA"),BA270,0))</f>
        <v/>
      </c>
      <c r="BC270" s="49">
        <f>IF(D270="","",IF(R270="B",BA270,0))</f>
        <v/>
      </c>
      <c r="BD270" s="49">
        <f>IF(D270="","",IF(R270="B",BA270,0))</f>
        <v/>
      </c>
      <c r="BE270" s="49">
        <f>IF(D270="","",IF(S270="S",
1,
IF(AC270=0,
1,
IF(
IFERROR(((U270+Y270)*AG270)/((AC270*AK270)*AG270),0)&lt;0,
0,
IF(
IFERROR(((U270+Y270)*AG270)/((AC270*AK270)*AG270),0)&gt;1,
1,
IFERROR(((U270+Y270)*AG270)/((AC270*AK270)*AG270),0)
)
)
)
))</f>
        <v/>
      </c>
      <c r="BF270" s="49">
        <f>IF(D270="","",IF(S270="S",
1,
IF(AC270=0,
1,
IF(
IFERROR(((U270+V270+Y270)*AG270)/((AC270*AK270)*AG270),0)&lt;0,
0,
IF(
IFERROR(((U270+V270+Y270)*AG270)/((AC270*AK270)*AG270),0)&gt;1,
1,
IFERROR(((U270+V270+Y270)*AG270)/((AC270*AK270)*AG270),0)
)
)
)
))</f>
        <v/>
      </c>
      <c r="BG270" s="50">
        <f>IF(D270="","",IF(S270="S",0,IF(AND(ISNUMBER(AC270),ISNUMBER(AM270)),IF(OR(AC270*AM270&lt;0,ISERR(AC270*AM270)),0,AC270*AM270),0)))</f>
        <v/>
      </c>
      <c r="BH270" s="50">
        <f>IF(D270="","",IF(BY270&gt;TODAY()-60,0,IF(Y270&gt;12,MAX(0,(U270+Y270)-BG270),MAX(0,U270-BG270))))</f>
        <v/>
      </c>
      <c r="BI270" s="51">
        <f>IF(D270="","",BH270*AG270)</f>
        <v/>
      </c>
      <c r="BJ270" s="51">
        <f>IF(D270="","",IF(OR(R270="A",R270="AA",R270="AAA"),BI270,0))</f>
        <v/>
      </c>
      <c r="BK270" s="51">
        <f>IF(D270="","",IF(R270="B",BI270,0))</f>
        <v/>
      </c>
      <c r="BL270" s="51">
        <f>IF(D270="","",IF(R270="C",BI270,0))</f>
        <v/>
      </c>
      <c r="BM270" s="51">
        <f>IF(D270="","",IFERROR(MAX(0,MIN(BI270/AP270,1)),0))</f>
        <v/>
      </c>
      <c r="BN270" s="52">
        <f>IF(D270="","",AB270*AG270)</f>
        <v/>
      </c>
      <c r="BO270" s="52">
        <f>IF(D270="","",(U270+V270+X270)*AG270)</f>
        <v/>
      </c>
      <c r="BP270" s="52">
        <f>IF(D270="","",(AB270*3)*AG270)</f>
        <v/>
      </c>
      <c r="BQ270" s="52">
        <f>IF(D270="","",IF(BO270-BP270&gt;0,0,BO270-BP270))</f>
        <v/>
      </c>
      <c r="BR270" s="52">
        <f>IF(D270="","",IF(BO270-BP270-BN270&gt;0,0,BO270-BP270-BN270))</f>
        <v/>
      </c>
      <c r="BS270" s="53">
        <f>IF(D270="","",IFERROR(AB270*AI270,0))</f>
        <v/>
      </c>
      <c r="BT270" s="53">
        <f>IF(D270="","",IFERROR(IF(X270&gt;12, AI270*(U270+V270+X270), AI270*(U270+V270)),0))</f>
        <v/>
      </c>
      <c r="BU270" s="53">
        <f>IF(D270="","",IFERROR(((AB270*3)*AI270),0))</f>
        <v/>
      </c>
      <c r="BV270" s="53">
        <f>IF(D270="","",IF(BT270-BU270&gt;0,0,BT270-BU270))</f>
        <v/>
      </c>
      <c r="BW270" s="53">
        <f>IF(D270="","",IF(BT270-BU270-BS270&gt;0,0,BT270-BU270-BS270))</f>
        <v/>
      </c>
      <c r="BX270" s="36">
        <f>IF(D270="","",IFERROR(VLOOKUP(D270,'produto-entrada-7'!A:M,3,0),"SEM PEDIDO"))</f>
        <v/>
      </c>
      <c r="BY270" s="36">
        <f>IF(D270="","",VLOOKUP(D270,'produto-estoque-total-7'!A:AB,25,0))</f>
        <v/>
      </c>
      <c r="BZ270" s="36">
        <f>IF(D270="","",IFERROR(VLOOKUP(D270,'produto-estoque-total-7'!A:AB,26,0)/100,0))</f>
        <v/>
      </c>
      <c r="CA270" s="36">
        <f>IF(D270="","",IFERROR(VLOOKUP(D270,'produto-estoque-total-7'!A:AB,27,0)/100,0))</f>
        <v/>
      </c>
      <c r="CB270" s="41">
        <f>IF(D270="","",V270*AF270)</f>
        <v/>
      </c>
      <c r="CC270" s="41">
        <f>IF(D270="","",V270*AI270)</f>
        <v/>
      </c>
      <c r="CD270" s="54">
        <f>IF(D270="","",VLOOKUP(D270,'produto-estoque-total-7'!A:AB,28,0))</f>
        <v/>
      </c>
    </row>
    <row r="271">
      <c r="A271" s="36">
        <f>IF(D271="","",VLOOKUP(D271,'produto-estoque-total-7'!A:AB,3,0))</f>
        <v/>
      </c>
      <c r="B271" s="1">
        <f>IF(D271="","",VLOOKUP(D271,'produto-estoque-total-7'!A:AB,12,0))</f>
        <v/>
      </c>
      <c r="C271" s="1">
        <f>IF(D271="","",VLOOKUP(D271,'produto-estoque-total-7'!A:AB,2,0))</f>
        <v/>
      </c>
      <c r="D271" s="37">
        <f>IFERROR(IF('produto-estoque-total-7'!A270="","",'produto-estoque-total-7'!A270),"")</f>
        <v/>
      </c>
      <c r="E271" s="1">
        <f>IF(D271="","",VLOOKUP(D271,'produto-estoque-total-7'!A:AB,4,0))</f>
        <v/>
      </c>
      <c r="F271" s="36">
        <f>IF(D271="","",VLOOKUP(D271,'produto-estoque-total-7'!A:AB,13,0))</f>
        <v/>
      </c>
      <c r="G271" s="1">
        <f>IF(F271="","",VLOOKUP(F271,'FORNECEDORES X COMPRADOR'!A:D,4,0))</f>
        <v/>
      </c>
      <c r="H271" s="1">
        <f>IF(F271="","",VLOOKUP(F271,'FORNECEDORES X COMPRADOR'!A:E,5,0))</f>
        <v/>
      </c>
      <c r="I271" s="36">
        <f>IF(D271="","",VLOOKUP(D271,'produto-estoque-total-7'!A:AB,15,0))</f>
        <v/>
      </c>
      <c r="J271" s="36">
        <f>IF(D271="","",VLOOKUP(D271,'produto-estoque-total-7'!A:AB,19,0))</f>
        <v/>
      </c>
      <c r="K271" s="1">
        <f>IF(D271="","",VLOOKUP(D271,'produto-estoque-total-7'!A:AB,20,0))</f>
        <v/>
      </c>
      <c r="L271" s="36">
        <f>IF(D271="","",VLOOKUP(D271,'produto-estoque-total-7'!A:AB,17,0))</f>
        <v/>
      </c>
      <c r="M271" s="1">
        <f>IF(D271="","",VLOOKUP(D271,'produto-estoque-total-7'!A:AB,18,0))</f>
        <v/>
      </c>
      <c r="N271" s="36">
        <f>IF(D271="","",VLOOKUP(D271,'produto-estoque-total-7'!A:AB,21,0))</f>
        <v/>
      </c>
      <c r="O271" s="1">
        <f>IF(D271="","",VLOOKUP(D271,'produto-estoque-total-7'!A:AB,22,0))</f>
        <v/>
      </c>
      <c r="P271" s="36">
        <f>IF(D271="","",VLOOKUP(D271,'produto-estoque-total-7'!A:AB,23,0))</f>
        <v/>
      </c>
      <c r="Q271" s="1">
        <f>IF(D271="","",VLOOKUP(D271,'produto-estoque-total-7'!A:AB,24,0))</f>
        <v/>
      </c>
      <c r="R271" s="38">
        <f>IFERROR(IF(D271="","",VLOOKUP(D271,'produto-venda-7'!B:N,13,0)),"C")</f>
        <v/>
      </c>
      <c r="S271" s="39">
        <f>IF(D271="","",VLOOKUP(D271,'produto-estoque-total-7'!A:AB,6,0))</f>
        <v/>
      </c>
      <c r="T271" s="39">
        <f>IF(D271="","",VLOOKUP(D271,'produto-estoque-total-7'!A:AB,5,0))</f>
        <v/>
      </c>
      <c r="U271" s="40">
        <f>IF(D271="","",VLOOKUP(D271,'produto-estoque-total-7'!A:AB,11,0))</f>
        <v/>
      </c>
      <c r="V271" s="41">
        <f>IF(D271="","",IFERROR(VLOOKUP(D271,'produto-entrada-7'!A:M,10,0),0))</f>
        <v/>
      </c>
      <c r="W271" s="42" t="n"/>
      <c r="X271" s="39">
        <f>IF(D271="","",VLOOKUP(D271,'produto-estoque-total-7'!A:AB,8,0))</f>
        <v/>
      </c>
      <c r="Y271" s="39">
        <f>IF(D271="","",VLOOKUP(D271,'produto-estoque-total-7'!A:AB,9,0))</f>
        <v/>
      </c>
      <c r="Z271" s="39">
        <f>IF(D271="","",VLOOKUP(D271,'produto-estoque-total-7'!A:AB,10,0))</f>
        <v/>
      </c>
      <c r="AA271" s="39">
        <f>IFERROR(IF(D271="","",VLOOKUP(D271,'produto-venda-7'!B:N,4,0)),0)</f>
        <v/>
      </c>
      <c r="AB271" s="39">
        <f>IFERROR(IF(D271="","",VLOOKUP(D271,'produto-venda-7'!B:N,5,0)),0)</f>
        <v/>
      </c>
      <c r="AC271" s="39">
        <f>IF(D271="","",IFERROR(AA271/90,0))</f>
        <v/>
      </c>
      <c r="AD271" s="36">
        <f>IF(D271="","",IFERROR(VLOOKUP(D271,'produto-entrada-7'!A:M,4,0),0))</f>
        <v/>
      </c>
      <c r="AE271" s="36">
        <f>IFERROR(IF(D271="","",VLOOKUP(D271,'produto-venda-7'!B:N,10,0)),0)</f>
        <v/>
      </c>
      <c r="AF271" s="36">
        <f>IF(D271="","",IFERROR(VLOOKUP(D271,'produto-entrada-7'!A:M,11,0),0))</f>
        <v/>
      </c>
      <c r="AG271" s="1">
        <f>IF(D271="","",IFERROR(VLOOKUP(D271,'produto-entrada-7'!A:M,12,0),0))</f>
        <v/>
      </c>
      <c r="AH271" s="1">
        <f>IF(D271="","",IFERROR(VLOOKUP(D271,'produto-entrada-7'!A:M,13,0),0))</f>
        <v/>
      </c>
      <c r="AI271" s="36">
        <f>IFERROR(IF(D271="","",VLOOKUP(D271,'produto-venda-7'!B:N,11,0)),0)</f>
        <v/>
      </c>
      <c r="AJ271" s="43">
        <f>IF(D271="","",IFERROR(AI271*AB271,0))</f>
        <v/>
      </c>
      <c r="AK271" s="44">
        <f>IFERROR(IF(D271="","",VLOOKUP(F271,'ANALISE FORNECEDOR'!$A:$I,8,0)),"")</f>
        <v/>
      </c>
      <c r="AL271" s="44">
        <f>IF(D271="","",AVERAGE(AM271,AK271))</f>
        <v/>
      </c>
      <c r="AM271" s="44">
        <f>IFERROR(IF(D271="","",VLOOKUP(F271,'ANALISE FORNECEDOR'!$A:$I,9,0)),"")</f>
        <v/>
      </c>
      <c r="AN271" s="45">
        <f>IF(D271="","",IF(Y271&gt;12,AI271*(U271+Y271),AI271*U271))</f>
        <v/>
      </c>
      <c r="AO271" s="45">
        <f>IF(D271="","",IF(Y271&gt;12,AI271*(U271+V271+Y271),AI271*(U271+V271)))</f>
        <v/>
      </c>
      <c r="AP271" s="46">
        <f>IF(D271="","",IF(Y271&gt;12,AG271*(U271+Y271),AG271*U271))</f>
        <v/>
      </c>
      <c r="AQ271" s="46">
        <f>IF(D271="","",IF(Y271&gt;12,AG271*(U271+V271+Y271),AG271*(U271+V271)))</f>
        <v/>
      </c>
      <c r="AR271" s="46">
        <f>IF(D271="","",IF(OR(R271="A",R271="AA",R271="AAA"),AP271,0))</f>
        <v/>
      </c>
      <c r="AS271" s="46">
        <f>IF(D271="","",IF(R271="B",AP271,0))</f>
        <v/>
      </c>
      <c r="AT271" s="46">
        <f>IF(D271="","",IF(R271="C",AP271,0))</f>
        <v/>
      </c>
      <c r="AU271" s="47">
        <f>IF(D271="","",IFERROR(AN271/AJ271,0))</f>
        <v/>
      </c>
      <c r="AV271" s="47">
        <f>IF(D271="","",IFERROR(((AO271)/AJ271),0))</f>
        <v/>
      </c>
      <c r="AW271" s="48">
        <f>IF(D271="","",IF(OR(S271="S",NOT(AND(ISNUMBER(AC271),ISNUMBER(AL271),AC271*AL271&gt;=0))),0,AC271*AL271))</f>
        <v/>
      </c>
      <c r="AX271" s="49">
        <f>IFERROR(IF(D271="","",AW271*AG271),0)</f>
        <v/>
      </c>
      <c r="AY271" s="48">
        <f>IF(D271="","",IF(OR(S271="S",NOT(AND(ISNUMBER(AC271),ISNUMBER(AK271),AC271*AK271&gt;=0))),0,AC271*AK271))</f>
        <v/>
      </c>
      <c r="AZ271" s="48">
        <f>IFERROR(IF(D271="","",IF(AY271=0,0,IF(((AY271)-(U271+Y271))&lt;0,0,(AY271)-U271))),0)</f>
        <v/>
      </c>
      <c r="BA271" s="49">
        <f>IF(D271="","",AZ271*AG271)</f>
        <v/>
      </c>
      <c r="BB271" s="49">
        <f>IF(D271="","",IF(OR(R271="A",R271="AA",R271="AAA"),BA271,0))</f>
        <v/>
      </c>
      <c r="BC271" s="49">
        <f>IF(D271="","",IF(R271="B",BA271,0))</f>
        <v/>
      </c>
      <c r="BD271" s="49">
        <f>IF(D271="","",IF(R271="B",BA271,0))</f>
        <v/>
      </c>
      <c r="BE271" s="49">
        <f>IF(D271="","",IF(S271="S",
1,
IF(AC271=0,
1,
IF(
IFERROR(((U271+Y271)*AG271)/((AC271*AK271)*AG271),0)&lt;0,
0,
IF(
IFERROR(((U271+Y271)*AG271)/((AC271*AK271)*AG271),0)&gt;1,
1,
IFERROR(((U271+Y271)*AG271)/((AC271*AK271)*AG271),0)
)
)
)
))</f>
        <v/>
      </c>
      <c r="BF271" s="49">
        <f>IF(D271="","",IF(S271="S",
1,
IF(AC271=0,
1,
IF(
IFERROR(((U271+V271+Y271)*AG271)/((AC271*AK271)*AG271),0)&lt;0,
0,
IF(
IFERROR(((U271+V271+Y271)*AG271)/((AC271*AK271)*AG271),0)&gt;1,
1,
IFERROR(((U271+V271+Y271)*AG271)/((AC271*AK271)*AG271),0)
)
)
)
))</f>
        <v/>
      </c>
      <c r="BG271" s="50">
        <f>IF(D271="","",IF(S271="S",0,IF(AND(ISNUMBER(AC271),ISNUMBER(AM271)),IF(OR(AC271*AM271&lt;0,ISERR(AC271*AM271)),0,AC271*AM271),0)))</f>
        <v/>
      </c>
      <c r="BH271" s="50">
        <f>IF(D271="","",IF(BY271&gt;TODAY()-60,0,IF(Y271&gt;12,MAX(0,(U271+Y271)-BG271),MAX(0,U271-BG271))))</f>
        <v/>
      </c>
      <c r="BI271" s="51">
        <f>IF(D271="","",BH271*AG271)</f>
        <v/>
      </c>
      <c r="BJ271" s="51">
        <f>IF(D271="","",IF(OR(R271="A",R271="AA",R271="AAA"),BI271,0))</f>
        <v/>
      </c>
      <c r="BK271" s="51">
        <f>IF(D271="","",IF(R271="B",BI271,0))</f>
        <v/>
      </c>
      <c r="BL271" s="51">
        <f>IF(D271="","",IF(R271="C",BI271,0))</f>
        <v/>
      </c>
      <c r="BM271" s="51">
        <f>IF(D271="","",IFERROR(MAX(0,MIN(BI271/AP271,1)),0))</f>
        <v/>
      </c>
      <c r="BN271" s="52">
        <f>IF(D271="","",AB271*AG271)</f>
        <v/>
      </c>
      <c r="BO271" s="52">
        <f>IF(D271="","",(U271+V271+X271)*AG271)</f>
        <v/>
      </c>
      <c r="BP271" s="52">
        <f>IF(D271="","",(AB271*3)*AG271)</f>
        <v/>
      </c>
      <c r="BQ271" s="52">
        <f>IF(D271="","",IF(BO271-BP271&gt;0,0,BO271-BP271))</f>
        <v/>
      </c>
      <c r="BR271" s="52">
        <f>IF(D271="","",IF(BO271-BP271-BN271&gt;0,0,BO271-BP271-BN271))</f>
        <v/>
      </c>
      <c r="BS271" s="53">
        <f>IF(D271="","",IFERROR(AB271*AI271,0))</f>
        <v/>
      </c>
      <c r="BT271" s="53">
        <f>IF(D271="","",IFERROR(IF(X271&gt;12, AI271*(U271+V271+X271), AI271*(U271+V271)),0))</f>
        <v/>
      </c>
      <c r="BU271" s="53">
        <f>IF(D271="","",IFERROR(((AB271*3)*AI271),0))</f>
        <v/>
      </c>
      <c r="BV271" s="53">
        <f>IF(D271="","",IF(BT271-BU271&gt;0,0,BT271-BU271))</f>
        <v/>
      </c>
      <c r="BW271" s="53">
        <f>IF(D271="","",IF(BT271-BU271-BS271&gt;0,0,BT271-BU271-BS271))</f>
        <v/>
      </c>
      <c r="BX271" s="36">
        <f>IF(D271="","",IFERROR(VLOOKUP(D271,'produto-entrada-7'!A:M,3,0),"SEM PEDIDO"))</f>
        <v/>
      </c>
      <c r="BY271" s="36">
        <f>IF(D271="","",VLOOKUP(D271,'produto-estoque-total-7'!A:AB,25,0))</f>
        <v/>
      </c>
      <c r="BZ271" s="36">
        <f>IF(D271="","",IFERROR(VLOOKUP(D271,'produto-estoque-total-7'!A:AB,26,0)/100,0))</f>
        <v/>
      </c>
      <c r="CA271" s="36">
        <f>IF(D271="","",IFERROR(VLOOKUP(D271,'produto-estoque-total-7'!A:AB,27,0)/100,0))</f>
        <v/>
      </c>
      <c r="CB271" s="41">
        <f>IF(D271="","",V271*AF271)</f>
        <v/>
      </c>
      <c r="CC271" s="41">
        <f>IF(D271="","",V271*AI271)</f>
        <v/>
      </c>
      <c r="CD271" s="54">
        <f>IF(D271="","",VLOOKUP(D271,'produto-estoque-total-7'!A:AB,28,0))</f>
        <v/>
      </c>
    </row>
    <row r="272">
      <c r="A272" s="36">
        <f>IF(D272="","",VLOOKUP(D272,'produto-estoque-total-7'!A:AB,3,0))</f>
        <v/>
      </c>
      <c r="B272" s="1">
        <f>IF(D272="","",VLOOKUP(D272,'produto-estoque-total-7'!A:AB,12,0))</f>
        <v/>
      </c>
      <c r="C272" s="1">
        <f>IF(D272="","",VLOOKUP(D272,'produto-estoque-total-7'!A:AB,2,0))</f>
        <v/>
      </c>
      <c r="D272" s="37">
        <f>IFERROR(IF('produto-estoque-total-7'!A271="","",'produto-estoque-total-7'!A271),"")</f>
        <v/>
      </c>
      <c r="E272" s="1">
        <f>IF(D272="","",VLOOKUP(D272,'produto-estoque-total-7'!A:AB,4,0))</f>
        <v/>
      </c>
      <c r="F272" s="36">
        <f>IF(D272="","",VLOOKUP(D272,'produto-estoque-total-7'!A:AB,13,0))</f>
        <v/>
      </c>
      <c r="G272" s="1">
        <f>IF(F272="","",VLOOKUP(F272,'FORNECEDORES X COMPRADOR'!A:D,4,0))</f>
        <v/>
      </c>
      <c r="H272" s="1">
        <f>IF(F272="","",VLOOKUP(F272,'FORNECEDORES X COMPRADOR'!A:E,5,0))</f>
        <v/>
      </c>
      <c r="I272" s="36">
        <f>IF(D272="","",VLOOKUP(D272,'produto-estoque-total-7'!A:AB,15,0))</f>
        <v/>
      </c>
      <c r="J272" s="36">
        <f>IF(D272="","",VLOOKUP(D272,'produto-estoque-total-7'!A:AB,19,0))</f>
        <v/>
      </c>
      <c r="K272" s="1">
        <f>IF(D272="","",VLOOKUP(D272,'produto-estoque-total-7'!A:AB,20,0))</f>
        <v/>
      </c>
      <c r="L272" s="36">
        <f>IF(D272="","",VLOOKUP(D272,'produto-estoque-total-7'!A:AB,17,0))</f>
        <v/>
      </c>
      <c r="M272" s="1">
        <f>IF(D272="","",VLOOKUP(D272,'produto-estoque-total-7'!A:AB,18,0))</f>
        <v/>
      </c>
      <c r="N272" s="36">
        <f>IF(D272="","",VLOOKUP(D272,'produto-estoque-total-7'!A:AB,21,0))</f>
        <v/>
      </c>
      <c r="O272" s="1">
        <f>IF(D272="","",VLOOKUP(D272,'produto-estoque-total-7'!A:AB,22,0))</f>
        <v/>
      </c>
      <c r="P272" s="36">
        <f>IF(D272="","",VLOOKUP(D272,'produto-estoque-total-7'!A:AB,23,0))</f>
        <v/>
      </c>
      <c r="Q272" s="1">
        <f>IF(D272="","",VLOOKUP(D272,'produto-estoque-total-7'!A:AB,24,0))</f>
        <v/>
      </c>
      <c r="R272" s="38">
        <f>IFERROR(IF(D272="","",VLOOKUP(D272,'produto-venda-7'!B:N,13,0)),"C")</f>
        <v/>
      </c>
      <c r="S272" s="39">
        <f>IF(D272="","",VLOOKUP(D272,'produto-estoque-total-7'!A:AB,6,0))</f>
        <v/>
      </c>
      <c r="T272" s="39">
        <f>IF(D272="","",VLOOKUP(D272,'produto-estoque-total-7'!A:AB,5,0))</f>
        <v/>
      </c>
      <c r="U272" s="40">
        <f>IF(D272="","",VLOOKUP(D272,'produto-estoque-total-7'!A:AB,11,0))</f>
        <v/>
      </c>
      <c r="V272" s="41">
        <f>IF(D272="","",IFERROR(VLOOKUP(D272,'produto-entrada-7'!A:M,10,0),0))</f>
        <v/>
      </c>
      <c r="W272" s="42" t="n"/>
      <c r="X272" s="39">
        <f>IF(D272="","",VLOOKUP(D272,'produto-estoque-total-7'!A:AB,8,0))</f>
        <v/>
      </c>
      <c r="Y272" s="39">
        <f>IF(D272="","",VLOOKUP(D272,'produto-estoque-total-7'!A:AB,9,0))</f>
        <v/>
      </c>
      <c r="Z272" s="39">
        <f>IF(D272="","",VLOOKUP(D272,'produto-estoque-total-7'!A:AB,10,0))</f>
        <v/>
      </c>
      <c r="AA272" s="39">
        <f>IFERROR(IF(D272="","",VLOOKUP(D272,'produto-venda-7'!B:N,4,0)),0)</f>
        <v/>
      </c>
      <c r="AB272" s="39">
        <f>IFERROR(IF(D272="","",VLOOKUP(D272,'produto-venda-7'!B:N,5,0)),0)</f>
        <v/>
      </c>
      <c r="AC272" s="39">
        <f>IF(D272="","",IFERROR(AA272/90,0))</f>
        <v/>
      </c>
      <c r="AD272" s="36">
        <f>IF(D272="","",IFERROR(VLOOKUP(D272,'produto-entrada-7'!A:M,4,0),0))</f>
        <v/>
      </c>
      <c r="AE272" s="36">
        <f>IFERROR(IF(D272="","",VLOOKUP(D272,'produto-venda-7'!B:N,10,0)),0)</f>
        <v/>
      </c>
      <c r="AF272" s="36">
        <f>IF(D272="","",IFERROR(VLOOKUP(D272,'produto-entrada-7'!A:M,11,0),0))</f>
        <v/>
      </c>
      <c r="AG272" s="1">
        <f>IF(D272="","",IFERROR(VLOOKUP(D272,'produto-entrada-7'!A:M,12,0),0))</f>
        <v/>
      </c>
      <c r="AH272" s="1">
        <f>IF(D272="","",IFERROR(VLOOKUP(D272,'produto-entrada-7'!A:M,13,0),0))</f>
        <v/>
      </c>
      <c r="AI272" s="36">
        <f>IFERROR(IF(D272="","",VLOOKUP(D272,'produto-venda-7'!B:N,11,0)),0)</f>
        <v/>
      </c>
      <c r="AJ272" s="43">
        <f>IF(D272="","",IFERROR(AI272*AB272,0))</f>
        <v/>
      </c>
      <c r="AK272" s="44">
        <f>IFERROR(IF(D272="","",VLOOKUP(F272,'ANALISE FORNECEDOR'!$A:$I,8,0)),"")</f>
        <v/>
      </c>
      <c r="AL272" s="44">
        <f>IF(D272="","",AVERAGE(AM272,AK272))</f>
        <v/>
      </c>
      <c r="AM272" s="44">
        <f>IFERROR(IF(D272="","",VLOOKUP(F272,'ANALISE FORNECEDOR'!$A:$I,9,0)),"")</f>
        <v/>
      </c>
      <c r="AN272" s="45">
        <f>IF(D272="","",IF(Y272&gt;12,AI272*(U272+Y272),AI272*U272))</f>
        <v/>
      </c>
      <c r="AO272" s="45">
        <f>IF(D272="","",IF(Y272&gt;12,AI272*(U272+V272+Y272),AI272*(U272+V272)))</f>
        <v/>
      </c>
      <c r="AP272" s="46">
        <f>IF(D272="","",IF(Y272&gt;12,AG272*(U272+Y272),AG272*U272))</f>
        <v/>
      </c>
      <c r="AQ272" s="46">
        <f>IF(D272="","",IF(Y272&gt;12,AG272*(U272+V272+Y272),AG272*(U272+V272)))</f>
        <v/>
      </c>
      <c r="AR272" s="46">
        <f>IF(D272="","",IF(OR(R272="A",R272="AA",R272="AAA"),AP272,0))</f>
        <v/>
      </c>
      <c r="AS272" s="46">
        <f>IF(D272="","",IF(R272="B",AP272,0))</f>
        <v/>
      </c>
      <c r="AT272" s="46">
        <f>IF(D272="","",IF(R272="C",AP272,0))</f>
        <v/>
      </c>
      <c r="AU272" s="47">
        <f>IF(D272="","",IFERROR(AN272/AJ272,0))</f>
        <v/>
      </c>
      <c r="AV272" s="47">
        <f>IF(D272="","",IFERROR(((AO272)/AJ272),0))</f>
        <v/>
      </c>
      <c r="AW272" s="48">
        <f>IF(D272="","",IF(OR(S272="S",NOT(AND(ISNUMBER(AC272),ISNUMBER(AL272),AC272*AL272&gt;=0))),0,AC272*AL272))</f>
        <v/>
      </c>
      <c r="AX272" s="49">
        <f>IFERROR(IF(D272="","",AW272*AG272),0)</f>
        <v/>
      </c>
      <c r="AY272" s="48">
        <f>IF(D272="","",IF(OR(S272="S",NOT(AND(ISNUMBER(AC272),ISNUMBER(AK272),AC272*AK272&gt;=0))),0,AC272*AK272))</f>
        <v/>
      </c>
      <c r="AZ272" s="48">
        <f>IFERROR(IF(D272="","",IF(AY272=0,0,IF(((AY272)-(U272+Y272))&lt;0,0,(AY272)-U272))),0)</f>
        <v/>
      </c>
      <c r="BA272" s="49">
        <f>IF(D272="","",AZ272*AG272)</f>
        <v/>
      </c>
      <c r="BB272" s="49">
        <f>IF(D272="","",IF(OR(R272="A",R272="AA",R272="AAA"),BA272,0))</f>
        <v/>
      </c>
      <c r="BC272" s="49">
        <f>IF(D272="","",IF(R272="B",BA272,0))</f>
        <v/>
      </c>
      <c r="BD272" s="49">
        <f>IF(D272="","",IF(R272="B",BA272,0))</f>
        <v/>
      </c>
      <c r="BE272" s="49">
        <f>IF(D272="","",IF(S272="S",
1,
IF(AC272=0,
1,
IF(
IFERROR(((U272+Y272)*AG272)/((AC272*AK272)*AG272),0)&lt;0,
0,
IF(
IFERROR(((U272+Y272)*AG272)/((AC272*AK272)*AG272),0)&gt;1,
1,
IFERROR(((U272+Y272)*AG272)/((AC272*AK272)*AG272),0)
)
)
)
))</f>
        <v/>
      </c>
      <c r="BF272" s="49">
        <f>IF(D272="","",IF(S272="S",
1,
IF(AC272=0,
1,
IF(
IFERROR(((U272+V272+Y272)*AG272)/((AC272*AK272)*AG272),0)&lt;0,
0,
IF(
IFERROR(((U272+V272+Y272)*AG272)/((AC272*AK272)*AG272),0)&gt;1,
1,
IFERROR(((U272+V272+Y272)*AG272)/((AC272*AK272)*AG272),0)
)
)
)
))</f>
        <v/>
      </c>
      <c r="BG272" s="50">
        <f>IF(D272="","",IF(S272="S",0,IF(AND(ISNUMBER(AC272),ISNUMBER(AM272)),IF(OR(AC272*AM272&lt;0,ISERR(AC272*AM272)),0,AC272*AM272),0)))</f>
        <v/>
      </c>
      <c r="BH272" s="50">
        <f>IF(D272="","",IF(BY272&gt;TODAY()-60,0,IF(Y272&gt;12,MAX(0,(U272+Y272)-BG272),MAX(0,U272-BG272))))</f>
        <v/>
      </c>
      <c r="BI272" s="51">
        <f>IF(D272="","",BH272*AG272)</f>
        <v/>
      </c>
      <c r="BJ272" s="51">
        <f>IF(D272="","",IF(OR(R272="A",R272="AA",R272="AAA"),BI272,0))</f>
        <v/>
      </c>
      <c r="BK272" s="51">
        <f>IF(D272="","",IF(R272="B",BI272,0))</f>
        <v/>
      </c>
      <c r="BL272" s="51">
        <f>IF(D272="","",IF(R272="C",BI272,0))</f>
        <v/>
      </c>
      <c r="BM272" s="51">
        <f>IF(D272="","",IFERROR(MAX(0,MIN(BI272/AP272,1)),0))</f>
        <v/>
      </c>
      <c r="BN272" s="52">
        <f>IF(D272="","",AB272*AG272)</f>
        <v/>
      </c>
      <c r="BO272" s="52">
        <f>IF(D272="","",(U272+V272+X272)*AG272)</f>
        <v/>
      </c>
      <c r="BP272" s="52">
        <f>IF(D272="","",(AB272*3)*AG272)</f>
        <v/>
      </c>
      <c r="BQ272" s="52">
        <f>IF(D272="","",IF(BO272-BP272&gt;0,0,BO272-BP272))</f>
        <v/>
      </c>
      <c r="BR272" s="52">
        <f>IF(D272="","",IF(BO272-BP272-BN272&gt;0,0,BO272-BP272-BN272))</f>
        <v/>
      </c>
      <c r="BS272" s="53">
        <f>IF(D272="","",IFERROR(AB272*AI272,0))</f>
        <v/>
      </c>
      <c r="BT272" s="53">
        <f>IF(D272="","",IFERROR(IF(X272&gt;12, AI272*(U272+V272+X272), AI272*(U272+V272)),0))</f>
        <v/>
      </c>
      <c r="BU272" s="53">
        <f>IF(D272="","",IFERROR(((AB272*3)*AI272),0))</f>
        <v/>
      </c>
      <c r="BV272" s="53">
        <f>IF(D272="","",IF(BT272-BU272&gt;0,0,BT272-BU272))</f>
        <v/>
      </c>
      <c r="BW272" s="53">
        <f>IF(D272="","",IF(BT272-BU272-BS272&gt;0,0,BT272-BU272-BS272))</f>
        <v/>
      </c>
      <c r="BX272" s="36">
        <f>IF(D272="","",IFERROR(VLOOKUP(D272,'produto-entrada-7'!A:M,3,0),"SEM PEDIDO"))</f>
        <v/>
      </c>
      <c r="BY272" s="36">
        <f>IF(D272="","",VLOOKUP(D272,'produto-estoque-total-7'!A:AB,25,0))</f>
        <v/>
      </c>
      <c r="BZ272" s="36">
        <f>IF(D272="","",IFERROR(VLOOKUP(D272,'produto-estoque-total-7'!A:AB,26,0)/100,0))</f>
        <v/>
      </c>
      <c r="CA272" s="36">
        <f>IF(D272="","",IFERROR(VLOOKUP(D272,'produto-estoque-total-7'!A:AB,27,0)/100,0))</f>
        <v/>
      </c>
      <c r="CB272" s="41">
        <f>IF(D272="","",V272*AF272)</f>
        <v/>
      </c>
      <c r="CC272" s="41">
        <f>IF(D272="","",V272*AI272)</f>
        <v/>
      </c>
      <c r="CD272" s="54">
        <f>IF(D272="","",VLOOKUP(D272,'produto-estoque-total-7'!A:AB,28,0))</f>
        <v/>
      </c>
    </row>
    <row r="273">
      <c r="A273" s="36">
        <f>IF(D273="","",VLOOKUP(D273,'produto-estoque-total-7'!A:AB,3,0))</f>
        <v/>
      </c>
      <c r="B273" s="1">
        <f>IF(D273="","",VLOOKUP(D273,'produto-estoque-total-7'!A:AB,12,0))</f>
        <v/>
      </c>
      <c r="C273" s="1">
        <f>IF(D273="","",VLOOKUP(D273,'produto-estoque-total-7'!A:AB,2,0))</f>
        <v/>
      </c>
      <c r="D273" s="37">
        <f>IFERROR(IF('produto-estoque-total-7'!A272="","",'produto-estoque-total-7'!A272),"")</f>
        <v/>
      </c>
      <c r="E273" s="1">
        <f>IF(D273="","",VLOOKUP(D273,'produto-estoque-total-7'!A:AB,4,0))</f>
        <v/>
      </c>
      <c r="F273" s="36">
        <f>IF(D273="","",VLOOKUP(D273,'produto-estoque-total-7'!A:AB,13,0))</f>
        <v/>
      </c>
      <c r="G273" s="1">
        <f>IF(F273="","",VLOOKUP(F273,'FORNECEDORES X COMPRADOR'!A:D,4,0))</f>
        <v/>
      </c>
      <c r="H273" s="1">
        <f>IF(F273="","",VLOOKUP(F273,'FORNECEDORES X COMPRADOR'!A:E,5,0))</f>
        <v/>
      </c>
      <c r="I273" s="36">
        <f>IF(D273="","",VLOOKUP(D273,'produto-estoque-total-7'!A:AB,15,0))</f>
        <v/>
      </c>
      <c r="J273" s="36">
        <f>IF(D273="","",VLOOKUP(D273,'produto-estoque-total-7'!A:AB,19,0))</f>
        <v/>
      </c>
      <c r="K273" s="1">
        <f>IF(D273="","",VLOOKUP(D273,'produto-estoque-total-7'!A:AB,20,0))</f>
        <v/>
      </c>
      <c r="L273" s="36">
        <f>IF(D273="","",VLOOKUP(D273,'produto-estoque-total-7'!A:AB,17,0))</f>
        <v/>
      </c>
      <c r="M273" s="1">
        <f>IF(D273="","",VLOOKUP(D273,'produto-estoque-total-7'!A:AB,18,0))</f>
        <v/>
      </c>
      <c r="N273" s="36">
        <f>IF(D273="","",VLOOKUP(D273,'produto-estoque-total-7'!A:AB,21,0))</f>
        <v/>
      </c>
      <c r="O273" s="1">
        <f>IF(D273="","",VLOOKUP(D273,'produto-estoque-total-7'!A:AB,22,0))</f>
        <v/>
      </c>
      <c r="P273" s="36">
        <f>IF(D273="","",VLOOKUP(D273,'produto-estoque-total-7'!A:AB,23,0))</f>
        <v/>
      </c>
      <c r="Q273" s="1">
        <f>IF(D273="","",VLOOKUP(D273,'produto-estoque-total-7'!A:AB,24,0))</f>
        <v/>
      </c>
      <c r="R273" s="38">
        <f>IFERROR(IF(D273="","",VLOOKUP(D273,'produto-venda-7'!B:N,13,0)),"C")</f>
        <v/>
      </c>
      <c r="S273" s="39">
        <f>IF(D273="","",VLOOKUP(D273,'produto-estoque-total-7'!A:AB,6,0))</f>
        <v/>
      </c>
      <c r="T273" s="39">
        <f>IF(D273="","",VLOOKUP(D273,'produto-estoque-total-7'!A:AB,5,0))</f>
        <v/>
      </c>
      <c r="U273" s="40">
        <f>IF(D273="","",VLOOKUP(D273,'produto-estoque-total-7'!A:AB,11,0))</f>
        <v/>
      </c>
      <c r="V273" s="41">
        <f>IF(D273="","",IFERROR(VLOOKUP(D273,'produto-entrada-7'!A:M,10,0),0))</f>
        <v/>
      </c>
      <c r="W273" s="42" t="n"/>
      <c r="X273" s="39">
        <f>IF(D273="","",VLOOKUP(D273,'produto-estoque-total-7'!A:AB,8,0))</f>
        <v/>
      </c>
      <c r="Y273" s="39">
        <f>IF(D273="","",VLOOKUP(D273,'produto-estoque-total-7'!A:AB,9,0))</f>
        <v/>
      </c>
      <c r="Z273" s="39">
        <f>IF(D273="","",VLOOKUP(D273,'produto-estoque-total-7'!A:AB,10,0))</f>
        <v/>
      </c>
      <c r="AA273" s="39">
        <f>IFERROR(IF(D273="","",VLOOKUP(D273,'produto-venda-7'!B:N,4,0)),0)</f>
        <v/>
      </c>
      <c r="AB273" s="39">
        <f>IFERROR(IF(D273="","",VLOOKUP(D273,'produto-venda-7'!B:N,5,0)),0)</f>
        <v/>
      </c>
      <c r="AC273" s="39">
        <f>IF(D273="","",IFERROR(AA273/90,0))</f>
        <v/>
      </c>
      <c r="AD273" s="36">
        <f>IF(D273="","",IFERROR(VLOOKUP(D273,'produto-entrada-7'!A:M,4,0),0))</f>
        <v/>
      </c>
      <c r="AE273" s="36">
        <f>IFERROR(IF(D273="","",VLOOKUP(D273,'produto-venda-7'!B:N,10,0)),0)</f>
        <v/>
      </c>
      <c r="AF273" s="36">
        <f>IF(D273="","",IFERROR(VLOOKUP(D273,'produto-entrada-7'!A:M,11,0),0))</f>
        <v/>
      </c>
      <c r="AG273" s="1">
        <f>IF(D273="","",IFERROR(VLOOKUP(D273,'produto-entrada-7'!A:M,12,0),0))</f>
        <v/>
      </c>
      <c r="AH273" s="1">
        <f>IF(D273="","",IFERROR(VLOOKUP(D273,'produto-entrada-7'!A:M,13,0),0))</f>
        <v/>
      </c>
      <c r="AI273" s="36">
        <f>IFERROR(IF(D273="","",VLOOKUP(D273,'produto-venda-7'!B:N,11,0)),0)</f>
        <v/>
      </c>
      <c r="AJ273" s="43">
        <f>IF(D273="","",IFERROR(AI273*AB273,0))</f>
        <v/>
      </c>
      <c r="AK273" s="44">
        <f>IFERROR(IF(D273="","",VLOOKUP(F273,'ANALISE FORNECEDOR'!$A:$I,8,0)),"")</f>
        <v/>
      </c>
      <c r="AL273" s="44">
        <f>IF(D273="","",AVERAGE(AM273,AK273))</f>
        <v/>
      </c>
      <c r="AM273" s="44">
        <f>IFERROR(IF(D273="","",VLOOKUP(F273,'ANALISE FORNECEDOR'!$A:$I,9,0)),"")</f>
        <v/>
      </c>
      <c r="AN273" s="45">
        <f>IF(D273="","",IF(Y273&gt;12,AI273*(U273+Y273),AI273*U273))</f>
        <v/>
      </c>
      <c r="AO273" s="45">
        <f>IF(D273="","",IF(Y273&gt;12,AI273*(U273+V273+Y273),AI273*(U273+V273)))</f>
        <v/>
      </c>
      <c r="AP273" s="46">
        <f>IF(D273="","",IF(Y273&gt;12,AG273*(U273+Y273),AG273*U273))</f>
        <v/>
      </c>
      <c r="AQ273" s="46">
        <f>IF(D273="","",IF(Y273&gt;12,AG273*(U273+V273+Y273),AG273*(U273+V273)))</f>
        <v/>
      </c>
      <c r="AR273" s="46">
        <f>IF(D273="","",IF(OR(R273="A",R273="AA",R273="AAA"),AP273,0))</f>
        <v/>
      </c>
      <c r="AS273" s="46">
        <f>IF(D273="","",IF(R273="B",AP273,0))</f>
        <v/>
      </c>
      <c r="AT273" s="46">
        <f>IF(D273="","",IF(R273="C",AP273,0))</f>
        <v/>
      </c>
      <c r="AU273" s="47">
        <f>IF(D273="","",IFERROR(AN273/AJ273,0))</f>
        <v/>
      </c>
      <c r="AV273" s="47">
        <f>IF(D273="","",IFERROR(((AO273)/AJ273),0))</f>
        <v/>
      </c>
      <c r="AW273" s="48">
        <f>IF(D273="","",IF(OR(S273="S",NOT(AND(ISNUMBER(AC273),ISNUMBER(AL273),AC273*AL273&gt;=0))),0,AC273*AL273))</f>
        <v/>
      </c>
      <c r="AX273" s="49">
        <f>IFERROR(IF(D273="","",AW273*AG273),0)</f>
        <v/>
      </c>
      <c r="AY273" s="48">
        <f>IF(D273="","",IF(OR(S273="S",NOT(AND(ISNUMBER(AC273),ISNUMBER(AK273),AC273*AK273&gt;=0))),0,AC273*AK273))</f>
        <v/>
      </c>
      <c r="AZ273" s="48">
        <f>IFERROR(IF(D273="","",IF(AY273=0,0,IF(((AY273)-(U273+Y273))&lt;0,0,(AY273)-U273))),0)</f>
        <v/>
      </c>
      <c r="BA273" s="49">
        <f>IF(D273="","",AZ273*AG273)</f>
        <v/>
      </c>
      <c r="BB273" s="49">
        <f>IF(D273="","",IF(OR(R273="A",R273="AA",R273="AAA"),BA273,0))</f>
        <v/>
      </c>
      <c r="BC273" s="49">
        <f>IF(D273="","",IF(R273="B",BA273,0))</f>
        <v/>
      </c>
      <c r="BD273" s="49">
        <f>IF(D273="","",IF(R273="B",BA273,0))</f>
        <v/>
      </c>
      <c r="BE273" s="49">
        <f>IF(D273="","",IF(S273="S",
1,
IF(AC273=0,
1,
IF(
IFERROR(((U273+Y273)*AG273)/((AC273*AK273)*AG273),0)&lt;0,
0,
IF(
IFERROR(((U273+Y273)*AG273)/((AC273*AK273)*AG273),0)&gt;1,
1,
IFERROR(((U273+Y273)*AG273)/((AC273*AK273)*AG273),0)
)
)
)
))</f>
        <v/>
      </c>
      <c r="BF273" s="49">
        <f>IF(D273="","",IF(S273="S",
1,
IF(AC273=0,
1,
IF(
IFERROR(((U273+V273+Y273)*AG273)/((AC273*AK273)*AG273),0)&lt;0,
0,
IF(
IFERROR(((U273+V273+Y273)*AG273)/((AC273*AK273)*AG273),0)&gt;1,
1,
IFERROR(((U273+V273+Y273)*AG273)/((AC273*AK273)*AG273),0)
)
)
)
))</f>
        <v/>
      </c>
      <c r="BG273" s="50">
        <f>IF(D273="","",IF(S273="S",0,IF(AND(ISNUMBER(AC273),ISNUMBER(AM273)),IF(OR(AC273*AM273&lt;0,ISERR(AC273*AM273)),0,AC273*AM273),0)))</f>
        <v/>
      </c>
      <c r="BH273" s="50">
        <f>IF(D273="","",IF(BY273&gt;TODAY()-60,0,IF(Y273&gt;12,MAX(0,(U273+Y273)-BG273),MAX(0,U273-BG273))))</f>
        <v/>
      </c>
      <c r="BI273" s="51">
        <f>IF(D273="","",BH273*AG273)</f>
        <v/>
      </c>
      <c r="BJ273" s="51">
        <f>IF(D273="","",IF(OR(R273="A",R273="AA",R273="AAA"),BI273,0))</f>
        <v/>
      </c>
      <c r="BK273" s="51">
        <f>IF(D273="","",IF(R273="B",BI273,0))</f>
        <v/>
      </c>
      <c r="BL273" s="51">
        <f>IF(D273="","",IF(R273="C",BI273,0))</f>
        <v/>
      </c>
      <c r="BM273" s="51">
        <f>IF(D273="","",IFERROR(MAX(0,MIN(BI273/AP273,1)),0))</f>
        <v/>
      </c>
      <c r="BN273" s="52">
        <f>IF(D273="","",AB273*AG273)</f>
        <v/>
      </c>
      <c r="BO273" s="52">
        <f>IF(D273="","",(U273+V273+X273)*AG273)</f>
        <v/>
      </c>
      <c r="BP273" s="52">
        <f>IF(D273="","",(AB273*3)*AG273)</f>
        <v/>
      </c>
      <c r="BQ273" s="52">
        <f>IF(D273="","",IF(BO273-BP273&gt;0,0,BO273-BP273))</f>
        <v/>
      </c>
      <c r="BR273" s="52">
        <f>IF(D273="","",IF(BO273-BP273-BN273&gt;0,0,BO273-BP273-BN273))</f>
        <v/>
      </c>
      <c r="BS273" s="53">
        <f>IF(D273="","",IFERROR(AB273*AI273,0))</f>
        <v/>
      </c>
      <c r="BT273" s="53">
        <f>IF(D273="","",IFERROR(IF(X273&gt;12, AI273*(U273+V273+X273), AI273*(U273+V273)),0))</f>
        <v/>
      </c>
      <c r="BU273" s="53">
        <f>IF(D273="","",IFERROR(((AB273*3)*AI273),0))</f>
        <v/>
      </c>
      <c r="BV273" s="53">
        <f>IF(D273="","",IF(BT273-BU273&gt;0,0,BT273-BU273))</f>
        <v/>
      </c>
      <c r="BW273" s="53">
        <f>IF(D273="","",IF(BT273-BU273-BS273&gt;0,0,BT273-BU273-BS273))</f>
        <v/>
      </c>
      <c r="BX273" s="36">
        <f>IF(D273="","",IFERROR(VLOOKUP(D273,'produto-entrada-7'!A:M,3,0),"SEM PEDIDO"))</f>
        <v/>
      </c>
      <c r="BY273" s="36">
        <f>IF(D273="","",VLOOKUP(D273,'produto-estoque-total-7'!A:AB,25,0))</f>
        <v/>
      </c>
      <c r="BZ273" s="36">
        <f>IF(D273="","",IFERROR(VLOOKUP(D273,'produto-estoque-total-7'!A:AB,26,0)/100,0))</f>
        <v/>
      </c>
      <c r="CA273" s="36">
        <f>IF(D273="","",IFERROR(VLOOKUP(D273,'produto-estoque-total-7'!A:AB,27,0)/100,0))</f>
        <v/>
      </c>
      <c r="CB273" s="41">
        <f>IF(D273="","",V273*AF273)</f>
        <v/>
      </c>
      <c r="CC273" s="41">
        <f>IF(D273="","",V273*AI273)</f>
        <v/>
      </c>
      <c r="CD273" s="54">
        <f>IF(D273="","",VLOOKUP(D273,'produto-estoque-total-7'!A:AB,28,0))</f>
        <v/>
      </c>
    </row>
    <row r="274">
      <c r="A274" s="36">
        <f>IF(D274="","",VLOOKUP(D274,'produto-estoque-total-7'!A:AB,3,0))</f>
        <v/>
      </c>
      <c r="B274" s="1">
        <f>IF(D274="","",VLOOKUP(D274,'produto-estoque-total-7'!A:AB,12,0))</f>
        <v/>
      </c>
      <c r="C274" s="1">
        <f>IF(D274="","",VLOOKUP(D274,'produto-estoque-total-7'!A:AB,2,0))</f>
        <v/>
      </c>
      <c r="D274" s="37">
        <f>IFERROR(IF('produto-estoque-total-7'!A273="","",'produto-estoque-total-7'!A273),"")</f>
        <v/>
      </c>
      <c r="E274" s="1">
        <f>IF(D274="","",VLOOKUP(D274,'produto-estoque-total-7'!A:AB,4,0))</f>
        <v/>
      </c>
      <c r="F274" s="36">
        <f>IF(D274="","",VLOOKUP(D274,'produto-estoque-total-7'!A:AB,13,0))</f>
        <v/>
      </c>
      <c r="G274" s="1">
        <f>IF(F274="","",VLOOKUP(F274,'FORNECEDORES X COMPRADOR'!A:D,4,0))</f>
        <v/>
      </c>
      <c r="H274" s="1">
        <f>IF(F274="","",VLOOKUP(F274,'FORNECEDORES X COMPRADOR'!A:E,5,0))</f>
        <v/>
      </c>
      <c r="I274" s="36">
        <f>IF(D274="","",VLOOKUP(D274,'produto-estoque-total-7'!A:AB,15,0))</f>
        <v/>
      </c>
      <c r="J274" s="36">
        <f>IF(D274="","",VLOOKUP(D274,'produto-estoque-total-7'!A:AB,19,0))</f>
        <v/>
      </c>
      <c r="K274" s="1">
        <f>IF(D274="","",VLOOKUP(D274,'produto-estoque-total-7'!A:AB,20,0))</f>
        <v/>
      </c>
      <c r="L274" s="36">
        <f>IF(D274="","",VLOOKUP(D274,'produto-estoque-total-7'!A:AB,17,0))</f>
        <v/>
      </c>
      <c r="M274" s="1">
        <f>IF(D274="","",VLOOKUP(D274,'produto-estoque-total-7'!A:AB,18,0))</f>
        <v/>
      </c>
      <c r="N274" s="36">
        <f>IF(D274="","",VLOOKUP(D274,'produto-estoque-total-7'!A:AB,21,0))</f>
        <v/>
      </c>
      <c r="O274" s="1">
        <f>IF(D274="","",VLOOKUP(D274,'produto-estoque-total-7'!A:AB,22,0))</f>
        <v/>
      </c>
      <c r="P274" s="36">
        <f>IF(D274="","",VLOOKUP(D274,'produto-estoque-total-7'!A:AB,23,0))</f>
        <v/>
      </c>
      <c r="Q274" s="1">
        <f>IF(D274="","",VLOOKUP(D274,'produto-estoque-total-7'!A:AB,24,0))</f>
        <v/>
      </c>
      <c r="R274" s="38">
        <f>IFERROR(IF(D274="","",VLOOKUP(D274,'produto-venda-7'!B:N,13,0)),"C")</f>
        <v/>
      </c>
      <c r="S274" s="39">
        <f>IF(D274="","",VLOOKUP(D274,'produto-estoque-total-7'!A:AB,6,0))</f>
        <v/>
      </c>
      <c r="T274" s="39">
        <f>IF(D274="","",VLOOKUP(D274,'produto-estoque-total-7'!A:AB,5,0))</f>
        <v/>
      </c>
      <c r="U274" s="40">
        <f>IF(D274="","",VLOOKUP(D274,'produto-estoque-total-7'!A:AB,11,0))</f>
        <v/>
      </c>
      <c r="V274" s="41">
        <f>IF(D274="","",IFERROR(VLOOKUP(D274,'produto-entrada-7'!A:M,10,0),0))</f>
        <v/>
      </c>
      <c r="W274" s="42" t="n"/>
      <c r="X274" s="39">
        <f>IF(D274="","",VLOOKUP(D274,'produto-estoque-total-7'!A:AB,8,0))</f>
        <v/>
      </c>
      <c r="Y274" s="39">
        <f>IF(D274="","",VLOOKUP(D274,'produto-estoque-total-7'!A:AB,9,0))</f>
        <v/>
      </c>
      <c r="Z274" s="39">
        <f>IF(D274="","",VLOOKUP(D274,'produto-estoque-total-7'!A:AB,10,0))</f>
        <v/>
      </c>
      <c r="AA274" s="39">
        <f>IFERROR(IF(D274="","",VLOOKUP(D274,'produto-venda-7'!B:N,4,0)),0)</f>
        <v/>
      </c>
      <c r="AB274" s="39">
        <f>IFERROR(IF(D274="","",VLOOKUP(D274,'produto-venda-7'!B:N,5,0)),0)</f>
        <v/>
      </c>
      <c r="AC274" s="39">
        <f>IF(D274="","",IFERROR(AA274/90,0))</f>
        <v/>
      </c>
      <c r="AD274" s="36">
        <f>IF(D274="","",IFERROR(VLOOKUP(D274,'produto-entrada-7'!A:M,4,0),0))</f>
        <v/>
      </c>
      <c r="AE274" s="36">
        <f>IFERROR(IF(D274="","",VLOOKUP(D274,'produto-venda-7'!B:N,10,0)),0)</f>
        <v/>
      </c>
      <c r="AF274" s="36">
        <f>IF(D274="","",IFERROR(VLOOKUP(D274,'produto-entrada-7'!A:M,11,0),0))</f>
        <v/>
      </c>
      <c r="AG274" s="1">
        <f>IF(D274="","",IFERROR(VLOOKUP(D274,'produto-entrada-7'!A:M,12,0),0))</f>
        <v/>
      </c>
      <c r="AH274" s="1">
        <f>IF(D274="","",IFERROR(VLOOKUP(D274,'produto-entrada-7'!A:M,13,0),0))</f>
        <v/>
      </c>
      <c r="AI274" s="36">
        <f>IFERROR(IF(D274="","",VLOOKUP(D274,'produto-venda-7'!B:N,11,0)),0)</f>
        <v/>
      </c>
      <c r="AJ274" s="43">
        <f>IF(D274="","",IFERROR(AI274*AB274,0))</f>
        <v/>
      </c>
      <c r="AK274" s="44">
        <f>IFERROR(IF(D274="","",VLOOKUP(F274,'ANALISE FORNECEDOR'!$A:$I,8,0)),"")</f>
        <v/>
      </c>
      <c r="AL274" s="44">
        <f>IF(D274="","",AVERAGE(AM274,AK274))</f>
        <v/>
      </c>
      <c r="AM274" s="44">
        <f>IFERROR(IF(D274="","",VLOOKUP(F274,'ANALISE FORNECEDOR'!$A:$I,9,0)),"")</f>
        <v/>
      </c>
      <c r="AN274" s="45">
        <f>IF(D274="","",IF(Y274&gt;12,AI274*(U274+Y274),AI274*U274))</f>
        <v/>
      </c>
      <c r="AO274" s="45">
        <f>IF(D274="","",IF(Y274&gt;12,AI274*(U274+V274+Y274),AI274*(U274+V274)))</f>
        <v/>
      </c>
      <c r="AP274" s="46">
        <f>IF(D274="","",IF(Y274&gt;12,AG274*(U274+Y274),AG274*U274))</f>
        <v/>
      </c>
      <c r="AQ274" s="46">
        <f>IF(D274="","",IF(Y274&gt;12,AG274*(U274+V274+Y274),AG274*(U274+V274)))</f>
        <v/>
      </c>
      <c r="AR274" s="46">
        <f>IF(D274="","",IF(OR(R274="A",R274="AA",R274="AAA"),AP274,0))</f>
        <v/>
      </c>
      <c r="AS274" s="46">
        <f>IF(D274="","",IF(R274="B",AP274,0))</f>
        <v/>
      </c>
      <c r="AT274" s="46">
        <f>IF(D274="","",IF(R274="C",AP274,0))</f>
        <v/>
      </c>
      <c r="AU274" s="47">
        <f>IF(D274="","",IFERROR(AN274/AJ274,0))</f>
        <v/>
      </c>
      <c r="AV274" s="47">
        <f>IF(D274="","",IFERROR(((AO274)/AJ274),0))</f>
        <v/>
      </c>
      <c r="AW274" s="48">
        <f>IF(D274="","",IF(OR(S274="S",NOT(AND(ISNUMBER(AC274),ISNUMBER(AL274),AC274*AL274&gt;=0))),0,AC274*AL274))</f>
        <v/>
      </c>
      <c r="AX274" s="49">
        <f>IFERROR(IF(D274="","",AW274*AG274),0)</f>
        <v/>
      </c>
      <c r="AY274" s="48">
        <f>IF(D274="","",IF(OR(S274="S",NOT(AND(ISNUMBER(AC274),ISNUMBER(AK274),AC274*AK274&gt;=0))),0,AC274*AK274))</f>
        <v/>
      </c>
      <c r="AZ274" s="48">
        <f>IFERROR(IF(D274="","",IF(AY274=0,0,IF(((AY274)-(U274+Y274))&lt;0,0,(AY274)-U274))),0)</f>
        <v/>
      </c>
      <c r="BA274" s="49">
        <f>IF(D274="","",AZ274*AG274)</f>
        <v/>
      </c>
      <c r="BB274" s="49">
        <f>IF(D274="","",IF(OR(R274="A",R274="AA",R274="AAA"),BA274,0))</f>
        <v/>
      </c>
      <c r="BC274" s="49">
        <f>IF(D274="","",IF(R274="B",BA274,0))</f>
        <v/>
      </c>
      <c r="BD274" s="49">
        <f>IF(D274="","",IF(R274="B",BA274,0))</f>
        <v/>
      </c>
      <c r="BE274" s="49">
        <f>IF(D274="","",IF(S274="S",
1,
IF(AC274=0,
1,
IF(
IFERROR(((U274+Y274)*AG274)/((AC274*AK274)*AG274),0)&lt;0,
0,
IF(
IFERROR(((U274+Y274)*AG274)/((AC274*AK274)*AG274),0)&gt;1,
1,
IFERROR(((U274+Y274)*AG274)/((AC274*AK274)*AG274),0)
)
)
)
))</f>
        <v/>
      </c>
      <c r="BF274" s="49">
        <f>IF(D274="","",IF(S274="S",
1,
IF(AC274=0,
1,
IF(
IFERROR(((U274+V274+Y274)*AG274)/((AC274*AK274)*AG274),0)&lt;0,
0,
IF(
IFERROR(((U274+V274+Y274)*AG274)/((AC274*AK274)*AG274),0)&gt;1,
1,
IFERROR(((U274+V274+Y274)*AG274)/((AC274*AK274)*AG274),0)
)
)
)
))</f>
        <v/>
      </c>
      <c r="BG274" s="50">
        <f>IF(D274="","",IF(S274="S",0,IF(AND(ISNUMBER(AC274),ISNUMBER(AM274)),IF(OR(AC274*AM274&lt;0,ISERR(AC274*AM274)),0,AC274*AM274),0)))</f>
        <v/>
      </c>
      <c r="BH274" s="50">
        <f>IF(D274="","",IF(BY274&gt;TODAY()-60,0,IF(Y274&gt;12,MAX(0,(U274+Y274)-BG274),MAX(0,U274-BG274))))</f>
        <v/>
      </c>
      <c r="BI274" s="51">
        <f>IF(D274="","",BH274*AG274)</f>
        <v/>
      </c>
      <c r="BJ274" s="51">
        <f>IF(D274="","",IF(OR(R274="A",R274="AA",R274="AAA"),BI274,0))</f>
        <v/>
      </c>
      <c r="BK274" s="51">
        <f>IF(D274="","",IF(R274="B",BI274,0))</f>
        <v/>
      </c>
      <c r="BL274" s="51">
        <f>IF(D274="","",IF(R274="C",BI274,0))</f>
        <v/>
      </c>
      <c r="BM274" s="51">
        <f>IF(D274="","",IFERROR(MAX(0,MIN(BI274/AP274,1)),0))</f>
        <v/>
      </c>
      <c r="BN274" s="52">
        <f>IF(D274="","",AB274*AG274)</f>
        <v/>
      </c>
      <c r="BO274" s="52">
        <f>IF(D274="","",(U274+V274+X274)*AG274)</f>
        <v/>
      </c>
      <c r="BP274" s="52">
        <f>IF(D274="","",(AB274*3)*AG274)</f>
        <v/>
      </c>
      <c r="BQ274" s="52">
        <f>IF(D274="","",IF(BO274-BP274&gt;0,0,BO274-BP274))</f>
        <v/>
      </c>
      <c r="BR274" s="52">
        <f>IF(D274="","",IF(BO274-BP274-BN274&gt;0,0,BO274-BP274-BN274))</f>
        <v/>
      </c>
      <c r="BS274" s="53">
        <f>IF(D274="","",IFERROR(AB274*AI274,0))</f>
        <v/>
      </c>
      <c r="BT274" s="53">
        <f>IF(D274="","",IFERROR(IF(X274&gt;12, AI274*(U274+V274+X274), AI274*(U274+V274)),0))</f>
        <v/>
      </c>
      <c r="BU274" s="53">
        <f>IF(D274="","",IFERROR(((AB274*3)*AI274),0))</f>
        <v/>
      </c>
      <c r="BV274" s="53">
        <f>IF(D274="","",IF(BT274-BU274&gt;0,0,BT274-BU274))</f>
        <v/>
      </c>
      <c r="BW274" s="53">
        <f>IF(D274="","",IF(BT274-BU274-BS274&gt;0,0,BT274-BU274-BS274))</f>
        <v/>
      </c>
      <c r="BX274" s="36">
        <f>IF(D274="","",IFERROR(VLOOKUP(D274,'produto-entrada-7'!A:M,3,0),"SEM PEDIDO"))</f>
        <v/>
      </c>
      <c r="BY274" s="36">
        <f>IF(D274="","",VLOOKUP(D274,'produto-estoque-total-7'!A:AB,25,0))</f>
        <v/>
      </c>
      <c r="BZ274" s="36">
        <f>IF(D274="","",IFERROR(VLOOKUP(D274,'produto-estoque-total-7'!A:AB,26,0)/100,0))</f>
        <v/>
      </c>
      <c r="CA274" s="36">
        <f>IF(D274="","",IFERROR(VLOOKUP(D274,'produto-estoque-total-7'!A:AB,27,0)/100,0))</f>
        <v/>
      </c>
      <c r="CB274" s="41">
        <f>IF(D274="","",V274*AF274)</f>
        <v/>
      </c>
      <c r="CC274" s="41">
        <f>IF(D274="","",V274*AI274)</f>
        <v/>
      </c>
      <c r="CD274" s="54">
        <f>IF(D274="","",VLOOKUP(D274,'produto-estoque-total-7'!A:AB,28,0))</f>
        <v/>
      </c>
    </row>
    <row r="275">
      <c r="A275" s="36">
        <f>IF(D275="","",VLOOKUP(D275,'produto-estoque-total-7'!A:AB,3,0))</f>
        <v/>
      </c>
      <c r="B275" s="1">
        <f>IF(D275="","",VLOOKUP(D275,'produto-estoque-total-7'!A:AB,12,0))</f>
        <v/>
      </c>
      <c r="C275" s="1">
        <f>IF(D275="","",VLOOKUP(D275,'produto-estoque-total-7'!A:AB,2,0))</f>
        <v/>
      </c>
      <c r="D275" s="37">
        <f>IFERROR(IF('produto-estoque-total-7'!A274="","",'produto-estoque-total-7'!A274),"")</f>
        <v/>
      </c>
      <c r="E275" s="1">
        <f>IF(D275="","",VLOOKUP(D275,'produto-estoque-total-7'!A:AB,4,0))</f>
        <v/>
      </c>
      <c r="F275" s="36">
        <f>IF(D275="","",VLOOKUP(D275,'produto-estoque-total-7'!A:AB,13,0))</f>
        <v/>
      </c>
      <c r="G275" s="1">
        <f>IF(F275="","",VLOOKUP(F275,'FORNECEDORES X COMPRADOR'!A:D,4,0))</f>
        <v/>
      </c>
      <c r="H275" s="1">
        <f>IF(F275="","",VLOOKUP(F275,'FORNECEDORES X COMPRADOR'!A:E,5,0))</f>
        <v/>
      </c>
      <c r="I275" s="36">
        <f>IF(D275="","",VLOOKUP(D275,'produto-estoque-total-7'!A:AB,15,0))</f>
        <v/>
      </c>
      <c r="J275" s="36">
        <f>IF(D275="","",VLOOKUP(D275,'produto-estoque-total-7'!A:AB,19,0))</f>
        <v/>
      </c>
      <c r="K275" s="1">
        <f>IF(D275="","",VLOOKUP(D275,'produto-estoque-total-7'!A:AB,20,0))</f>
        <v/>
      </c>
      <c r="L275" s="36">
        <f>IF(D275="","",VLOOKUP(D275,'produto-estoque-total-7'!A:AB,17,0))</f>
        <v/>
      </c>
      <c r="M275" s="1">
        <f>IF(D275="","",VLOOKUP(D275,'produto-estoque-total-7'!A:AB,18,0))</f>
        <v/>
      </c>
      <c r="N275" s="36">
        <f>IF(D275="","",VLOOKUP(D275,'produto-estoque-total-7'!A:AB,21,0))</f>
        <v/>
      </c>
      <c r="O275" s="1">
        <f>IF(D275="","",VLOOKUP(D275,'produto-estoque-total-7'!A:AB,22,0))</f>
        <v/>
      </c>
      <c r="P275" s="36">
        <f>IF(D275="","",VLOOKUP(D275,'produto-estoque-total-7'!A:AB,23,0))</f>
        <v/>
      </c>
      <c r="Q275" s="1">
        <f>IF(D275="","",VLOOKUP(D275,'produto-estoque-total-7'!A:AB,24,0))</f>
        <v/>
      </c>
      <c r="R275" s="38">
        <f>IFERROR(IF(D275="","",VLOOKUP(D275,'produto-venda-7'!B:N,13,0)),"C")</f>
        <v/>
      </c>
      <c r="S275" s="39">
        <f>IF(D275="","",VLOOKUP(D275,'produto-estoque-total-7'!A:AB,6,0))</f>
        <v/>
      </c>
      <c r="T275" s="39">
        <f>IF(D275="","",VLOOKUP(D275,'produto-estoque-total-7'!A:AB,5,0))</f>
        <v/>
      </c>
      <c r="U275" s="40">
        <f>IF(D275="","",VLOOKUP(D275,'produto-estoque-total-7'!A:AB,11,0))</f>
        <v/>
      </c>
      <c r="V275" s="41">
        <f>IF(D275="","",IFERROR(VLOOKUP(D275,'produto-entrada-7'!A:M,10,0),0))</f>
        <v/>
      </c>
      <c r="W275" s="42" t="n"/>
      <c r="X275" s="39">
        <f>IF(D275="","",VLOOKUP(D275,'produto-estoque-total-7'!A:AB,8,0))</f>
        <v/>
      </c>
      <c r="Y275" s="39">
        <f>IF(D275="","",VLOOKUP(D275,'produto-estoque-total-7'!A:AB,9,0))</f>
        <v/>
      </c>
      <c r="Z275" s="39">
        <f>IF(D275="","",VLOOKUP(D275,'produto-estoque-total-7'!A:AB,10,0))</f>
        <v/>
      </c>
      <c r="AA275" s="39">
        <f>IFERROR(IF(D275="","",VLOOKUP(D275,'produto-venda-7'!B:N,4,0)),0)</f>
        <v/>
      </c>
      <c r="AB275" s="39">
        <f>IFERROR(IF(D275="","",VLOOKUP(D275,'produto-venda-7'!B:N,5,0)),0)</f>
        <v/>
      </c>
      <c r="AC275" s="39">
        <f>IF(D275="","",IFERROR(AA275/90,0))</f>
        <v/>
      </c>
      <c r="AD275" s="36">
        <f>IF(D275="","",IFERROR(VLOOKUP(D275,'produto-entrada-7'!A:M,4,0),0))</f>
        <v/>
      </c>
      <c r="AE275" s="36">
        <f>IFERROR(IF(D275="","",VLOOKUP(D275,'produto-venda-7'!B:N,10,0)),0)</f>
        <v/>
      </c>
      <c r="AF275" s="36">
        <f>IF(D275="","",IFERROR(VLOOKUP(D275,'produto-entrada-7'!A:M,11,0),0))</f>
        <v/>
      </c>
      <c r="AG275" s="1">
        <f>IF(D275="","",IFERROR(VLOOKUP(D275,'produto-entrada-7'!A:M,12,0),0))</f>
        <v/>
      </c>
      <c r="AH275" s="1">
        <f>IF(D275="","",IFERROR(VLOOKUP(D275,'produto-entrada-7'!A:M,13,0),0))</f>
        <v/>
      </c>
      <c r="AI275" s="36">
        <f>IFERROR(IF(D275="","",VLOOKUP(D275,'produto-venda-7'!B:N,11,0)),0)</f>
        <v/>
      </c>
      <c r="AJ275" s="43">
        <f>IF(D275="","",IFERROR(AI275*AB275,0))</f>
        <v/>
      </c>
      <c r="AK275" s="44">
        <f>IFERROR(IF(D275="","",VLOOKUP(F275,'ANALISE FORNECEDOR'!$A:$I,8,0)),"")</f>
        <v/>
      </c>
      <c r="AL275" s="44">
        <f>IF(D275="","",AVERAGE(AM275,AK275))</f>
        <v/>
      </c>
      <c r="AM275" s="44">
        <f>IFERROR(IF(D275="","",VLOOKUP(F275,'ANALISE FORNECEDOR'!$A:$I,9,0)),"")</f>
        <v/>
      </c>
      <c r="AN275" s="45">
        <f>IF(D275="","",IF(Y275&gt;12,AI275*(U275+Y275),AI275*U275))</f>
        <v/>
      </c>
      <c r="AO275" s="45">
        <f>IF(D275="","",IF(Y275&gt;12,AI275*(U275+V275+Y275),AI275*(U275+V275)))</f>
        <v/>
      </c>
      <c r="AP275" s="46">
        <f>IF(D275="","",IF(Y275&gt;12,AG275*(U275+Y275),AG275*U275))</f>
        <v/>
      </c>
      <c r="AQ275" s="46">
        <f>IF(D275="","",IF(Y275&gt;12,AG275*(U275+V275+Y275),AG275*(U275+V275)))</f>
        <v/>
      </c>
      <c r="AR275" s="46">
        <f>IF(D275="","",IF(OR(R275="A",R275="AA",R275="AAA"),AP275,0))</f>
        <v/>
      </c>
      <c r="AS275" s="46">
        <f>IF(D275="","",IF(R275="B",AP275,0))</f>
        <v/>
      </c>
      <c r="AT275" s="46">
        <f>IF(D275="","",IF(R275="C",AP275,0))</f>
        <v/>
      </c>
      <c r="AU275" s="47">
        <f>IF(D275="","",IFERROR(AN275/AJ275,0))</f>
        <v/>
      </c>
      <c r="AV275" s="47">
        <f>IF(D275="","",IFERROR(((AO275)/AJ275),0))</f>
        <v/>
      </c>
      <c r="AW275" s="48">
        <f>IF(D275="","",IF(OR(S275="S",NOT(AND(ISNUMBER(AC275),ISNUMBER(AL275),AC275*AL275&gt;=0))),0,AC275*AL275))</f>
        <v/>
      </c>
      <c r="AX275" s="49">
        <f>IFERROR(IF(D275="","",AW275*AG275),0)</f>
        <v/>
      </c>
      <c r="AY275" s="48">
        <f>IF(D275="","",IF(OR(S275="S",NOT(AND(ISNUMBER(AC275),ISNUMBER(AK275),AC275*AK275&gt;=0))),0,AC275*AK275))</f>
        <v/>
      </c>
      <c r="AZ275" s="48">
        <f>IFERROR(IF(D275="","",IF(AY275=0,0,IF(((AY275)-(U275+Y275))&lt;0,0,(AY275)-U275))),0)</f>
        <v/>
      </c>
      <c r="BA275" s="49">
        <f>IF(D275="","",AZ275*AG275)</f>
        <v/>
      </c>
      <c r="BB275" s="49">
        <f>IF(D275="","",IF(OR(R275="A",R275="AA",R275="AAA"),BA275,0))</f>
        <v/>
      </c>
      <c r="BC275" s="49">
        <f>IF(D275="","",IF(R275="B",BA275,0))</f>
        <v/>
      </c>
      <c r="BD275" s="49">
        <f>IF(D275="","",IF(R275="B",BA275,0))</f>
        <v/>
      </c>
      <c r="BE275" s="49">
        <f>IF(D275="","",IF(S275="S",
1,
IF(AC275=0,
1,
IF(
IFERROR(((U275+Y275)*AG275)/((AC275*AK275)*AG275),0)&lt;0,
0,
IF(
IFERROR(((U275+Y275)*AG275)/((AC275*AK275)*AG275),0)&gt;1,
1,
IFERROR(((U275+Y275)*AG275)/((AC275*AK275)*AG275),0)
)
)
)
))</f>
        <v/>
      </c>
      <c r="BF275" s="49">
        <f>IF(D275="","",IF(S275="S",
1,
IF(AC275=0,
1,
IF(
IFERROR(((U275+V275+Y275)*AG275)/((AC275*AK275)*AG275),0)&lt;0,
0,
IF(
IFERROR(((U275+V275+Y275)*AG275)/((AC275*AK275)*AG275),0)&gt;1,
1,
IFERROR(((U275+V275+Y275)*AG275)/((AC275*AK275)*AG275),0)
)
)
)
))</f>
        <v/>
      </c>
      <c r="BG275" s="50">
        <f>IF(D275="","",IF(S275="S",0,IF(AND(ISNUMBER(AC275),ISNUMBER(AM275)),IF(OR(AC275*AM275&lt;0,ISERR(AC275*AM275)),0,AC275*AM275),0)))</f>
        <v/>
      </c>
      <c r="BH275" s="50">
        <f>IF(D275="","",IF(BY275&gt;TODAY()-60,0,IF(Y275&gt;12,MAX(0,(U275+Y275)-BG275),MAX(0,U275-BG275))))</f>
        <v/>
      </c>
      <c r="BI275" s="51">
        <f>IF(D275="","",BH275*AG275)</f>
        <v/>
      </c>
      <c r="BJ275" s="51">
        <f>IF(D275="","",IF(OR(R275="A",R275="AA",R275="AAA"),BI275,0))</f>
        <v/>
      </c>
      <c r="BK275" s="51">
        <f>IF(D275="","",IF(R275="B",BI275,0))</f>
        <v/>
      </c>
      <c r="BL275" s="51">
        <f>IF(D275="","",IF(R275="C",BI275,0))</f>
        <v/>
      </c>
      <c r="BM275" s="51">
        <f>IF(D275="","",IFERROR(MAX(0,MIN(BI275/AP275,1)),0))</f>
        <v/>
      </c>
      <c r="BN275" s="52">
        <f>IF(D275="","",AB275*AG275)</f>
        <v/>
      </c>
      <c r="BO275" s="52">
        <f>IF(D275="","",(U275+V275+X275)*AG275)</f>
        <v/>
      </c>
      <c r="BP275" s="52">
        <f>IF(D275="","",(AB275*3)*AG275)</f>
        <v/>
      </c>
      <c r="BQ275" s="52">
        <f>IF(D275="","",IF(BO275-BP275&gt;0,0,BO275-BP275))</f>
        <v/>
      </c>
      <c r="BR275" s="52">
        <f>IF(D275="","",IF(BO275-BP275-BN275&gt;0,0,BO275-BP275-BN275))</f>
        <v/>
      </c>
      <c r="BS275" s="53">
        <f>IF(D275="","",IFERROR(AB275*AI275,0))</f>
        <v/>
      </c>
      <c r="BT275" s="53">
        <f>IF(D275="","",IFERROR(IF(X275&gt;12, AI275*(U275+V275+X275), AI275*(U275+V275)),0))</f>
        <v/>
      </c>
      <c r="BU275" s="53">
        <f>IF(D275="","",IFERROR(((AB275*3)*AI275),0))</f>
        <v/>
      </c>
      <c r="BV275" s="53">
        <f>IF(D275="","",IF(BT275-BU275&gt;0,0,BT275-BU275))</f>
        <v/>
      </c>
      <c r="BW275" s="53">
        <f>IF(D275="","",IF(BT275-BU275-BS275&gt;0,0,BT275-BU275-BS275))</f>
        <v/>
      </c>
      <c r="BX275" s="36">
        <f>IF(D275="","",IFERROR(VLOOKUP(D275,'produto-entrada-7'!A:M,3,0),"SEM PEDIDO"))</f>
        <v/>
      </c>
      <c r="BY275" s="36">
        <f>IF(D275="","",VLOOKUP(D275,'produto-estoque-total-7'!A:AB,25,0))</f>
        <v/>
      </c>
      <c r="BZ275" s="36">
        <f>IF(D275="","",IFERROR(VLOOKUP(D275,'produto-estoque-total-7'!A:AB,26,0)/100,0))</f>
        <v/>
      </c>
      <c r="CA275" s="36">
        <f>IF(D275="","",IFERROR(VLOOKUP(D275,'produto-estoque-total-7'!A:AB,27,0)/100,0))</f>
        <v/>
      </c>
      <c r="CB275" s="41">
        <f>IF(D275="","",V275*AF275)</f>
        <v/>
      </c>
      <c r="CC275" s="41">
        <f>IF(D275="","",V275*AI275)</f>
        <v/>
      </c>
      <c r="CD275" s="54">
        <f>IF(D275="","",VLOOKUP(D275,'produto-estoque-total-7'!A:AB,28,0))</f>
        <v/>
      </c>
    </row>
    <row r="276">
      <c r="A276" s="36">
        <f>IF(D276="","",VLOOKUP(D276,'produto-estoque-total-7'!A:AB,3,0))</f>
        <v/>
      </c>
      <c r="B276" s="1">
        <f>IF(D276="","",VLOOKUP(D276,'produto-estoque-total-7'!A:AB,12,0))</f>
        <v/>
      </c>
      <c r="C276" s="1">
        <f>IF(D276="","",VLOOKUP(D276,'produto-estoque-total-7'!A:AB,2,0))</f>
        <v/>
      </c>
      <c r="D276" s="37">
        <f>IFERROR(IF('produto-estoque-total-7'!A275="","",'produto-estoque-total-7'!A275),"")</f>
        <v/>
      </c>
      <c r="E276" s="1">
        <f>IF(D276="","",VLOOKUP(D276,'produto-estoque-total-7'!A:AB,4,0))</f>
        <v/>
      </c>
      <c r="F276" s="36">
        <f>IF(D276="","",VLOOKUP(D276,'produto-estoque-total-7'!A:AB,13,0))</f>
        <v/>
      </c>
      <c r="G276" s="1">
        <f>IF(F276="","",VLOOKUP(F276,'FORNECEDORES X COMPRADOR'!A:D,4,0))</f>
        <v/>
      </c>
      <c r="H276" s="1">
        <f>IF(F276="","",VLOOKUP(F276,'FORNECEDORES X COMPRADOR'!A:E,5,0))</f>
        <v/>
      </c>
      <c r="I276" s="36">
        <f>IF(D276="","",VLOOKUP(D276,'produto-estoque-total-7'!A:AB,15,0))</f>
        <v/>
      </c>
      <c r="J276" s="36">
        <f>IF(D276="","",VLOOKUP(D276,'produto-estoque-total-7'!A:AB,19,0))</f>
        <v/>
      </c>
      <c r="K276" s="1">
        <f>IF(D276="","",VLOOKUP(D276,'produto-estoque-total-7'!A:AB,20,0))</f>
        <v/>
      </c>
      <c r="L276" s="36">
        <f>IF(D276="","",VLOOKUP(D276,'produto-estoque-total-7'!A:AB,17,0))</f>
        <v/>
      </c>
      <c r="M276" s="1">
        <f>IF(D276="","",VLOOKUP(D276,'produto-estoque-total-7'!A:AB,18,0))</f>
        <v/>
      </c>
      <c r="N276" s="36">
        <f>IF(D276="","",VLOOKUP(D276,'produto-estoque-total-7'!A:AB,21,0))</f>
        <v/>
      </c>
      <c r="O276" s="1">
        <f>IF(D276="","",VLOOKUP(D276,'produto-estoque-total-7'!A:AB,22,0))</f>
        <v/>
      </c>
      <c r="P276" s="36">
        <f>IF(D276="","",VLOOKUP(D276,'produto-estoque-total-7'!A:AB,23,0))</f>
        <v/>
      </c>
      <c r="Q276" s="1">
        <f>IF(D276="","",VLOOKUP(D276,'produto-estoque-total-7'!A:AB,24,0))</f>
        <v/>
      </c>
      <c r="R276" s="38">
        <f>IFERROR(IF(D276="","",VLOOKUP(D276,'produto-venda-7'!B:N,13,0)),"C")</f>
        <v/>
      </c>
      <c r="S276" s="39">
        <f>IF(D276="","",VLOOKUP(D276,'produto-estoque-total-7'!A:AB,6,0))</f>
        <v/>
      </c>
      <c r="T276" s="39">
        <f>IF(D276="","",VLOOKUP(D276,'produto-estoque-total-7'!A:AB,5,0))</f>
        <v/>
      </c>
      <c r="U276" s="40">
        <f>IF(D276="","",VLOOKUP(D276,'produto-estoque-total-7'!A:AB,11,0))</f>
        <v/>
      </c>
      <c r="V276" s="41">
        <f>IF(D276="","",IFERROR(VLOOKUP(D276,'produto-entrada-7'!A:M,10,0),0))</f>
        <v/>
      </c>
      <c r="W276" s="42" t="n"/>
      <c r="X276" s="39">
        <f>IF(D276="","",VLOOKUP(D276,'produto-estoque-total-7'!A:AB,8,0))</f>
        <v/>
      </c>
      <c r="Y276" s="39">
        <f>IF(D276="","",VLOOKUP(D276,'produto-estoque-total-7'!A:AB,9,0))</f>
        <v/>
      </c>
      <c r="Z276" s="39">
        <f>IF(D276="","",VLOOKUP(D276,'produto-estoque-total-7'!A:AB,10,0))</f>
        <v/>
      </c>
      <c r="AA276" s="39">
        <f>IFERROR(IF(D276="","",VLOOKUP(D276,'produto-venda-7'!B:N,4,0)),0)</f>
        <v/>
      </c>
      <c r="AB276" s="39">
        <f>IFERROR(IF(D276="","",VLOOKUP(D276,'produto-venda-7'!B:N,5,0)),0)</f>
        <v/>
      </c>
      <c r="AC276" s="39">
        <f>IF(D276="","",IFERROR(AA276/90,0))</f>
        <v/>
      </c>
      <c r="AD276" s="36">
        <f>IF(D276="","",IFERROR(VLOOKUP(D276,'produto-entrada-7'!A:M,4,0),0))</f>
        <v/>
      </c>
      <c r="AE276" s="36">
        <f>IFERROR(IF(D276="","",VLOOKUP(D276,'produto-venda-7'!B:N,10,0)),0)</f>
        <v/>
      </c>
      <c r="AF276" s="36">
        <f>IF(D276="","",IFERROR(VLOOKUP(D276,'produto-entrada-7'!A:M,11,0),0))</f>
        <v/>
      </c>
      <c r="AG276" s="1">
        <f>IF(D276="","",IFERROR(VLOOKUP(D276,'produto-entrada-7'!A:M,12,0),0))</f>
        <v/>
      </c>
      <c r="AH276" s="1">
        <f>IF(D276="","",IFERROR(VLOOKUP(D276,'produto-entrada-7'!A:M,13,0),0))</f>
        <v/>
      </c>
      <c r="AI276" s="36">
        <f>IFERROR(IF(D276="","",VLOOKUP(D276,'produto-venda-7'!B:N,11,0)),0)</f>
        <v/>
      </c>
      <c r="AJ276" s="43">
        <f>IF(D276="","",IFERROR(AI276*AB276,0))</f>
        <v/>
      </c>
      <c r="AK276" s="44">
        <f>IFERROR(IF(D276="","",VLOOKUP(F276,'ANALISE FORNECEDOR'!$A:$I,8,0)),"")</f>
        <v/>
      </c>
      <c r="AL276" s="44">
        <f>IF(D276="","",AVERAGE(AM276,AK276))</f>
        <v/>
      </c>
      <c r="AM276" s="44">
        <f>IFERROR(IF(D276="","",VLOOKUP(F276,'ANALISE FORNECEDOR'!$A:$I,9,0)),"")</f>
        <v/>
      </c>
      <c r="AN276" s="45">
        <f>IF(D276="","",IF(Y276&gt;12,AI276*(U276+Y276),AI276*U276))</f>
        <v/>
      </c>
      <c r="AO276" s="45">
        <f>IF(D276="","",IF(Y276&gt;12,AI276*(U276+V276+Y276),AI276*(U276+V276)))</f>
        <v/>
      </c>
      <c r="AP276" s="46">
        <f>IF(D276="","",IF(Y276&gt;12,AG276*(U276+Y276),AG276*U276))</f>
        <v/>
      </c>
      <c r="AQ276" s="46">
        <f>IF(D276="","",IF(Y276&gt;12,AG276*(U276+V276+Y276),AG276*(U276+V276)))</f>
        <v/>
      </c>
      <c r="AR276" s="46">
        <f>IF(D276="","",IF(OR(R276="A",R276="AA",R276="AAA"),AP276,0))</f>
        <v/>
      </c>
      <c r="AS276" s="46">
        <f>IF(D276="","",IF(R276="B",AP276,0))</f>
        <v/>
      </c>
      <c r="AT276" s="46">
        <f>IF(D276="","",IF(R276="C",AP276,0))</f>
        <v/>
      </c>
      <c r="AU276" s="47">
        <f>IF(D276="","",IFERROR(AN276/AJ276,0))</f>
        <v/>
      </c>
      <c r="AV276" s="47">
        <f>IF(D276="","",IFERROR(((AO276)/AJ276),0))</f>
        <v/>
      </c>
      <c r="AW276" s="48">
        <f>IF(D276="","",IF(OR(S276="S",NOT(AND(ISNUMBER(AC276),ISNUMBER(AL276),AC276*AL276&gt;=0))),0,AC276*AL276))</f>
        <v/>
      </c>
      <c r="AX276" s="49">
        <f>IFERROR(IF(D276="","",AW276*AG276),0)</f>
        <v/>
      </c>
      <c r="AY276" s="48">
        <f>IF(D276="","",IF(OR(S276="S",NOT(AND(ISNUMBER(AC276),ISNUMBER(AK276),AC276*AK276&gt;=0))),0,AC276*AK276))</f>
        <v/>
      </c>
      <c r="AZ276" s="48">
        <f>IFERROR(IF(D276="","",IF(AY276=0,0,IF(((AY276)-(U276+Y276))&lt;0,0,(AY276)-U276))),0)</f>
        <v/>
      </c>
      <c r="BA276" s="49">
        <f>IF(D276="","",AZ276*AG276)</f>
        <v/>
      </c>
      <c r="BB276" s="49">
        <f>IF(D276="","",IF(OR(R276="A",R276="AA",R276="AAA"),BA276,0))</f>
        <v/>
      </c>
      <c r="BC276" s="49">
        <f>IF(D276="","",IF(R276="B",BA276,0))</f>
        <v/>
      </c>
      <c r="BD276" s="49">
        <f>IF(D276="","",IF(R276="B",BA276,0))</f>
        <v/>
      </c>
      <c r="BE276" s="49">
        <f>IF(D276="","",IF(S276="S",
1,
IF(AC276=0,
1,
IF(
IFERROR(((U276+Y276)*AG276)/((AC276*AK276)*AG276),0)&lt;0,
0,
IF(
IFERROR(((U276+Y276)*AG276)/((AC276*AK276)*AG276),0)&gt;1,
1,
IFERROR(((U276+Y276)*AG276)/((AC276*AK276)*AG276),0)
)
)
)
))</f>
        <v/>
      </c>
      <c r="BF276" s="49">
        <f>IF(D276="","",IF(S276="S",
1,
IF(AC276=0,
1,
IF(
IFERROR(((U276+V276+Y276)*AG276)/((AC276*AK276)*AG276),0)&lt;0,
0,
IF(
IFERROR(((U276+V276+Y276)*AG276)/((AC276*AK276)*AG276),0)&gt;1,
1,
IFERROR(((U276+V276+Y276)*AG276)/((AC276*AK276)*AG276),0)
)
)
)
))</f>
        <v/>
      </c>
      <c r="BG276" s="50">
        <f>IF(D276="","",IF(S276="S",0,IF(AND(ISNUMBER(AC276),ISNUMBER(AM276)),IF(OR(AC276*AM276&lt;0,ISERR(AC276*AM276)),0,AC276*AM276),0)))</f>
        <v/>
      </c>
      <c r="BH276" s="50">
        <f>IF(D276="","",IF(BY276&gt;TODAY()-60,0,IF(Y276&gt;12,MAX(0,(U276+Y276)-BG276),MAX(0,U276-BG276))))</f>
        <v/>
      </c>
      <c r="BI276" s="51">
        <f>IF(D276="","",BH276*AG276)</f>
        <v/>
      </c>
      <c r="BJ276" s="51">
        <f>IF(D276="","",IF(OR(R276="A",R276="AA",R276="AAA"),BI276,0))</f>
        <v/>
      </c>
      <c r="BK276" s="51">
        <f>IF(D276="","",IF(R276="B",BI276,0))</f>
        <v/>
      </c>
      <c r="BL276" s="51">
        <f>IF(D276="","",IF(R276="C",BI276,0))</f>
        <v/>
      </c>
      <c r="BM276" s="51">
        <f>IF(D276="","",IFERROR(MAX(0,MIN(BI276/AP276,1)),0))</f>
        <v/>
      </c>
      <c r="BN276" s="52">
        <f>IF(D276="","",AB276*AG276)</f>
        <v/>
      </c>
      <c r="BO276" s="52">
        <f>IF(D276="","",(U276+V276+X276)*AG276)</f>
        <v/>
      </c>
      <c r="BP276" s="52">
        <f>IF(D276="","",(AB276*3)*AG276)</f>
        <v/>
      </c>
      <c r="BQ276" s="52">
        <f>IF(D276="","",IF(BO276-BP276&gt;0,0,BO276-BP276))</f>
        <v/>
      </c>
      <c r="BR276" s="52">
        <f>IF(D276="","",IF(BO276-BP276-BN276&gt;0,0,BO276-BP276-BN276))</f>
        <v/>
      </c>
      <c r="BS276" s="53">
        <f>IF(D276="","",IFERROR(AB276*AI276,0))</f>
        <v/>
      </c>
      <c r="BT276" s="53">
        <f>IF(D276="","",IFERROR(IF(X276&gt;12, AI276*(U276+V276+X276), AI276*(U276+V276)),0))</f>
        <v/>
      </c>
      <c r="BU276" s="53">
        <f>IF(D276="","",IFERROR(((AB276*3)*AI276),0))</f>
        <v/>
      </c>
      <c r="BV276" s="53">
        <f>IF(D276="","",IF(BT276-BU276&gt;0,0,BT276-BU276))</f>
        <v/>
      </c>
      <c r="BW276" s="53">
        <f>IF(D276="","",IF(BT276-BU276-BS276&gt;0,0,BT276-BU276-BS276))</f>
        <v/>
      </c>
      <c r="BX276" s="36">
        <f>IF(D276="","",IFERROR(VLOOKUP(D276,'produto-entrada-7'!A:M,3,0),"SEM PEDIDO"))</f>
        <v/>
      </c>
      <c r="BY276" s="36">
        <f>IF(D276="","",VLOOKUP(D276,'produto-estoque-total-7'!A:AB,25,0))</f>
        <v/>
      </c>
      <c r="BZ276" s="36">
        <f>IF(D276="","",IFERROR(VLOOKUP(D276,'produto-estoque-total-7'!A:AB,26,0)/100,0))</f>
        <v/>
      </c>
      <c r="CA276" s="36">
        <f>IF(D276="","",IFERROR(VLOOKUP(D276,'produto-estoque-total-7'!A:AB,27,0)/100,0))</f>
        <v/>
      </c>
      <c r="CB276" s="41">
        <f>IF(D276="","",V276*AF276)</f>
        <v/>
      </c>
      <c r="CC276" s="41">
        <f>IF(D276="","",V276*AI276)</f>
        <v/>
      </c>
      <c r="CD276" s="54">
        <f>IF(D276="","",VLOOKUP(D276,'produto-estoque-total-7'!A:AB,28,0))</f>
        <v/>
      </c>
    </row>
    <row r="277">
      <c r="A277" s="36">
        <f>IF(D277="","",VLOOKUP(D277,'produto-estoque-total-7'!A:AB,3,0))</f>
        <v/>
      </c>
      <c r="B277" s="1">
        <f>IF(D277="","",VLOOKUP(D277,'produto-estoque-total-7'!A:AB,12,0))</f>
        <v/>
      </c>
      <c r="C277" s="1">
        <f>IF(D277="","",VLOOKUP(D277,'produto-estoque-total-7'!A:AB,2,0))</f>
        <v/>
      </c>
      <c r="D277" s="37">
        <f>IFERROR(IF('produto-estoque-total-7'!A276="","",'produto-estoque-total-7'!A276),"")</f>
        <v/>
      </c>
      <c r="E277" s="1">
        <f>IF(D277="","",VLOOKUP(D277,'produto-estoque-total-7'!A:AB,4,0))</f>
        <v/>
      </c>
      <c r="F277" s="36">
        <f>IF(D277="","",VLOOKUP(D277,'produto-estoque-total-7'!A:AB,13,0))</f>
        <v/>
      </c>
      <c r="G277" s="1">
        <f>IF(F277="","",VLOOKUP(F277,'FORNECEDORES X COMPRADOR'!A:D,4,0))</f>
        <v/>
      </c>
      <c r="H277" s="1">
        <f>IF(F277="","",VLOOKUP(F277,'FORNECEDORES X COMPRADOR'!A:E,5,0))</f>
        <v/>
      </c>
      <c r="I277" s="36">
        <f>IF(D277="","",VLOOKUP(D277,'produto-estoque-total-7'!A:AB,15,0))</f>
        <v/>
      </c>
      <c r="J277" s="36">
        <f>IF(D277="","",VLOOKUP(D277,'produto-estoque-total-7'!A:AB,19,0))</f>
        <v/>
      </c>
      <c r="K277" s="1">
        <f>IF(D277="","",VLOOKUP(D277,'produto-estoque-total-7'!A:AB,20,0))</f>
        <v/>
      </c>
      <c r="L277" s="36">
        <f>IF(D277="","",VLOOKUP(D277,'produto-estoque-total-7'!A:AB,17,0))</f>
        <v/>
      </c>
      <c r="M277" s="1">
        <f>IF(D277="","",VLOOKUP(D277,'produto-estoque-total-7'!A:AB,18,0))</f>
        <v/>
      </c>
      <c r="N277" s="36">
        <f>IF(D277="","",VLOOKUP(D277,'produto-estoque-total-7'!A:AB,21,0))</f>
        <v/>
      </c>
      <c r="O277" s="1">
        <f>IF(D277="","",VLOOKUP(D277,'produto-estoque-total-7'!A:AB,22,0))</f>
        <v/>
      </c>
      <c r="P277" s="36">
        <f>IF(D277="","",VLOOKUP(D277,'produto-estoque-total-7'!A:AB,23,0))</f>
        <v/>
      </c>
      <c r="Q277" s="1">
        <f>IF(D277="","",VLOOKUP(D277,'produto-estoque-total-7'!A:AB,24,0))</f>
        <v/>
      </c>
      <c r="R277" s="38">
        <f>IFERROR(IF(D277="","",VLOOKUP(D277,'produto-venda-7'!B:N,13,0)),"C")</f>
        <v/>
      </c>
      <c r="S277" s="39">
        <f>IF(D277="","",VLOOKUP(D277,'produto-estoque-total-7'!A:AB,6,0))</f>
        <v/>
      </c>
      <c r="T277" s="39">
        <f>IF(D277="","",VLOOKUP(D277,'produto-estoque-total-7'!A:AB,5,0))</f>
        <v/>
      </c>
      <c r="U277" s="40">
        <f>IF(D277="","",VLOOKUP(D277,'produto-estoque-total-7'!A:AB,11,0))</f>
        <v/>
      </c>
      <c r="V277" s="41">
        <f>IF(D277="","",IFERROR(VLOOKUP(D277,'produto-entrada-7'!A:M,10,0),0))</f>
        <v/>
      </c>
      <c r="W277" s="42" t="n"/>
      <c r="X277" s="39">
        <f>IF(D277="","",VLOOKUP(D277,'produto-estoque-total-7'!A:AB,8,0))</f>
        <v/>
      </c>
      <c r="Y277" s="39">
        <f>IF(D277="","",VLOOKUP(D277,'produto-estoque-total-7'!A:AB,9,0))</f>
        <v/>
      </c>
      <c r="Z277" s="39">
        <f>IF(D277="","",VLOOKUP(D277,'produto-estoque-total-7'!A:AB,10,0))</f>
        <v/>
      </c>
      <c r="AA277" s="39">
        <f>IFERROR(IF(D277="","",VLOOKUP(D277,'produto-venda-7'!B:N,4,0)),0)</f>
        <v/>
      </c>
      <c r="AB277" s="39">
        <f>IFERROR(IF(D277="","",VLOOKUP(D277,'produto-venda-7'!B:N,5,0)),0)</f>
        <v/>
      </c>
      <c r="AC277" s="39">
        <f>IF(D277="","",IFERROR(AA277/90,0))</f>
        <v/>
      </c>
      <c r="AD277" s="36">
        <f>IF(D277="","",IFERROR(VLOOKUP(D277,'produto-entrada-7'!A:M,4,0),0))</f>
        <v/>
      </c>
      <c r="AE277" s="36">
        <f>IFERROR(IF(D277="","",VLOOKUP(D277,'produto-venda-7'!B:N,10,0)),0)</f>
        <v/>
      </c>
      <c r="AF277" s="36">
        <f>IF(D277="","",IFERROR(VLOOKUP(D277,'produto-entrada-7'!A:M,11,0),0))</f>
        <v/>
      </c>
      <c r="AG277" s="1">
        <f>IF(D277="","",IFERROR(VLOOKUP(D277,'produto-entrada-7'!A:M,12,0),0))</f>
        <v/>
      </c>
      <c r="AH277" s="1">
        <f>IF(D277="","",IFERROR(VLOOKUP(D277,'produto-entrada-7'!A:M,13,0),0))</f>
        <v/>
      </c>
      <c r="AI277" s="36">
        <f>IFERROR(IF(D277="","",VLOOKUP(D277,'produto-venda-7'!B:N,11,0)),0)</f>
        <v/>
      </c>
      <c r="AJ277" s="43">
        <f>IF(D277="","",IFERROR(AI277*AB277,0))</f>
        <v/>
      </c>
      <c r="AK277" s="44">
        <f>IFERROR(IF(D277="","",VLOOKUP(F277,'ANALISE FORNECEDOR'!$A:$I,8,0)),"")</f>
        <v/>
      </c>
      <c r="AL277" s="44">
        <f>IF(D277="","",AVERAGE(AM277,AK277))</f>
        <v/>
      </c>
      <c r="AM277" s="44">
        <f>IFERROR(IF(D277="","",VLOOKUP(F277,'ANALISE FORNECEDOR'!$A:$I,9,0)),"")</f>
        <v/>
      </c>
      <c r="AN277" s="45">
        <f>IF(D277="","",IF(Y277&gt;12,AI277*(U277+Y277),AI277*U277))</f>
        <v/>
      </c>
      <c r="AO277" s="45">
        <f>IF(D277="","",IF(Y277&gt;12,AI277*(U277+V277+Y277),AI277*(U277+V277)))</f>
        <v/>
      </c>
      <c r="AP277" s="46">
        <f>IF(D277="","",IF(Y277&gt;12,AG277*(U277+Y277),AG277*U277))</f>
        <v/>
      </c>
      <c r="AQ277" s="46">
        <f>IF(D277="","",IF(Y277&gt;12,AG277*(U277+V277+Y277),AG277*(U277+V277)))</f>
        <v/>
      </c>
      <c r="AR277" s="46">
        <f>IF(D277="","",IF(OR(R277="A",R277="AA",R277="AAA"),AP277,0))</f>
        <v/>
      </c>
      <c r="AS277" s="46">
        <f>IF(D277="","",IF(R277="B",AP277,0))</f>
        <v/>
      </c>
      <c r="AT277" s="46">
        <f>IF(D277="","",IF(R277="C",AP277,0))</f>
        <v/>
      </c>
      <c r="AU277" s="47">
        <f>IF(D277="","",IFERROR(AN277/AJ277,0))</f>
        <v/>
      </c>
      <c r="AV277" s="47">
        <f>IF(D277="","",IFERROR(((AO277)/AJ277),0))</f>
        <v/>
      </c>
      <c r="AW277" s="48">
        <f>IF(D277="","",IF(OR(S277="S",NOT(AND(ISNUMBER(AC277),ISNUMBER(AL277),AC277*AL277&gt;=0))),0,AC277*AL277))</f>
        <v/>
      </c>
      <c r="AX277" s="49">
        <f>IFERROR(IF(D277="","",AW277*AG277),0)</f>
        <v/>
      </c>
      <c r="AY277" s="48">
        <f>IF(D277="","",IF(OR(S277="S",NOT(AND(ISNUMBER(AC277),ISNUMBER(AK277),AC277*AK277&gt;=0))),0,AC277*AK277))</f>
        <v/>
      </c>
      <c r="AZ277" s="48">
        <f>IFERROR(IF(D277="","",IF(AY277=0,0,IF(((AY277)-(U277+Y277))&lt;0,0,(AY277)-U277))),0)</f>
        <v/>
      </c>
      <c r="BA277" s="49">
        <f>IF(D277="","",AZ277*AG277)</f>
        <v/>
      </c>
      <c r="BB277" s="49">
        <f>IF(D277="","",IF(OR(R277="A",R277="AA",R277="AAA"),BA277,0))</f>
        <v/>
      </c>
      <c r="BC277" s="49">
        <f>IF(D277="","",IF(R277="B",BA277,0))</f>
        <v/>
      </c>
      <c r="BD277" s="49">
        <f>IF(D277="","",IF(R277="B",BA277,0))</f>
        <v/>
      </c>
      <c r="BE277" s="49">
        <f>IF(D277="","",IF(S277="S",
1,
IF(AC277=0,
1,
IF(
IFERROR(((U277+Y277)*AG277)/((AC277*AK277)*AG277),0)&lt;0,
0,
IF(
IFERROR(((U277+Y277)*AG277)/((AC277*AK277)*AG277),0)&gt;1,
1,
IFERROR(((U277+Y277)*AG277)/((AC277*AK277)*AG277),0)
)
)
)
))</f>
        <v/>
      </c>
      <c r="BF277" s="49">
        <f>IF(D277="","",IF(S277="S",
1,
IF(AC277=0,
1,
IF(
IFERROR(((U277+V277+Y277)*AG277)/((AC277*AK277)*AG277),0)&lt;0,
0,
IF(
IFERROR(((U277+V277+Y277)*AG277)/((AC277*AK277)*AG277),0)&gt;1,
1,
IFERROR(((U277+V277+Y277)*AG277)/((AC277*AK277)*AG277),0)
)
)
)
))</f>
        <v/>
      </c>
      <c r="BG277" s="50">
        <f>IF(D277="","",IF(S277="S",0,IF(AND(ISNUMBER(AC277),ISNUMBER(AM277)),IF(OR(AC277*AM277&lt;0,ISERR(AC277*AM277)),0,AC277*AM277),0)))</f>
        <v/>
      </c>
      <c r="BH277" s="50">
        <f>IF(D277="","",IF(BY277&gt;TODAY()-60,0,IF(Y277&gt;12,MAX(0,(U277+Y277)-BG277),MAX(0,U277-BG277))))</f>
        <v/>
      </c>
      <c r="BI277" s="51">
        <f>IF(D277="","",BH277*AG277)</f>
        <v/>
      </c>
      <c r="BJ277" s="51">
        <f>IF(D277="","",IF(OR(R277="A",R277="AA",R277="AAA"),BI277,0))</f>
        <v/>
      </c>
      <c r="BK277" s="51">
        <f>IF(D277="","",IF(R277="B",BI277,0))</f>
        <v/>
      </c>
      <c r="BL277" s="51">
        <f>IF(D277="","",IF(R277="C",BI277,0))</f>
        <v/>
      </c>
      <c r="BM277" s="51">
        <f>IF(D277="","",IFERROR(MAX(0,MIN(BI277/AP277,1)),0))</f>
        <v/>
      </c>
      <c r="BN277" s="52">
        <f>IF(D277="","",AB277*AG277)</f>
        <v/>
      </c>
      <c r="BO277" s="52">
        <f>IF(D277="","",(U277+V277+X277)*AG277)</f>
        <v/>
      </c>
      <c r="BP277" s="52">
        <f>IF(D277="","",(AB277*3)*AG277)</f>
        <v/>
      </c>
      <c r="BQ277" s="52">
        <f>IF(D277="","",IF(BO277-BP277&gt;0,0,BO277-BP277))</f>
        <v/>
      </c>
      <c r="BR277" s="52">
        <f>IF(D277="","",IF(BO277-BP277-BN277&gt;0,0,BO277-BP277-BN277))</f>
        <v/>
      </c>
      <c r="BS277" s="53">
        <f>IF(D277="","",IFERROR(AB277*AI277,0))</f>
        <v/>
      </c>
      <c r="BT277" s="53">
        <f>IF(D277="","",IFERROR(IF(X277&gt;12, AI277*(U277+V277+X277), AI277*(U277+V277)),0))</f>
        <v/>
      </c>
      <c r="BU277" s="53">
        <f>IF(D277="","",IFERROR(((AB277*3)*AI277),0))</f>
        <v/>
      </c>
      <c r="BV277" s="53">
        <f>IF(D277="","",IF(BT277-BU277&gt;0,0,BT277-BU277))</f>
        <v/>
      </c>
      <c r="BW277" s="53">
        <f>IF(D277="","",IF(BT277-BU277-BS277&gt;0,0,BT277-BU277-BS277))</f>
        <v/>
      </c>
      <c r="BX277" s="36">
        <f>IF(D277="","",IFERROR(VLOOKUP(D277,'produto-entrada-7'!A:M,3,0),"SEM PEDIDO"))</f>
        <v/>
      </c>
      <c r="BY277" s="36">
        <f>IF(D277="","",VLOOKUP(D277,'produto-estoque-total-7'!A:AB,25,0))</f>
        <v/>
      </c>
      <c r="BZ277" s="36">
        <f>IF(D277="","",IFERROR(VLOOKUP(D277,'produto-estoque-total-7'!A:AB,26,0)/100,0))</f>
        <v/>
      </c>
      <c r="CA277" s="36">
        <f>IF(D277="","",IFERROR(VLOOKUP(D277,'produto-estoque-total-7'!A:AB,27,0)/100,0))</f>
        <v/>
      </c>
      <c r="CB277" s="41">
        <f>IF(D277="","",V277*AF277)</f>
        <v/>
      </c>
      <c r="CC277" s="41">
        <f>IF(D277="","",V277*AI277)</f>
        <v/>
      </c>
      <c r="CD277" s="54">
        <f>IF(D277="","",VLOOKUP(D277,'produto-estoque-total-7'!A:AB,28,0))</f>
        <v/>
      </c>
    </row>
    <row r="278">
      <c r="A278" s="36">
        <f>IF(D278="","",VLOOKUP(D278,'produto-estoque-total-7'!A:AB,3,0))</f>
        <v/>
      </c>
      <c r="B278" s="1">
        <f>IF(D278="","",VLOOKUP(D278,'produto-estoque-total-7'!A:AB,12,0))</f>
        <v/>
      </c>
      <c r="C278" s="1">
        <f>IF(D278="","",VLOOKUP(D278,'produto-estoque-total-7'!A:AB,2,0))</f>
        <v/>
      </c>
      <c r="D278" s="37">
        <f>IFERROR(IF('produto-estoque-total-7'!A277="","",'produto-estoque-total-7'!A277),"")</f>
        <v/>
      </c>
      <c r="E278" s="1">
        <f>IF(D278="","",VLOOKUP(D278,'produto-estoque-total-7'!A:AB,4,0))</f>
        <v/>
      </c>
      <c r="F278" s="36">
        <f>IF(D278="","",VLOOKUP(D278,'produto-estoque-total-7'!A:AB,13,0))</f>
        <v/>
      </c>
      <c r="G278" s="1">
        <f>IF(F278="","",VLOOKUP(F278,'FORNECEDORES X COMPRADOR'!A:D,4,0))</f>
        <v/>
      </c>
      <c r="H278" s="1">
        <f>IF(F278="","",VLOOKUP(F278,'FORNECEDORES X COMPRADOR'!A:E,5,0))</f>
        <v/>
      </c>
      <c r="I278" s="36">
        <f>IF(D278="","",VLOOKUP(D278,'produto-estoque-total-7'!A:AB,15,0))</f>
        <v/>
      </c>
      <c r="J278" s="36">
        <f>IF(D278="","",VLOOKUP(D278,'produto-estoque-total-7'!A:AB,19,0))</f>
        <v/>
      </c>
      <c r="K278" s="1">
        <f>IF(D278="","",VLOOKUP(D278,'produto-estoque-total-7'!A:AB,20,0))</f>
        <v/>
      </c>
      <c r="L278" s="36">
        <f>IF(D278="","",VLOOKUP(D278,'produto-estoque-total-7'!A:AB,17,0))</f>
        <v/>
      </c>
      <c r="M278" s="1">
        <f>IF(D278="","",VLOOKUP(D278,'produto-estoque-total-7'!A:AB,18,0))</f>
        <v/>
      </c>
      <c r="N278" s="36">
        <f>IF(D278="","",VLOOKUP(D278,'produto-estoque-total-7'!A:AB,21,0))</f>
        <v/>
      </c>
      <c r="O278" s="1">
        <f>IF(D278="","",VLOOKUP(D278,'produto-estoque-total-7'!A:AB,22,0))</f>
        <v/>
      </c>
      <c r="P278" s="36">
        <f>IF(D278="","",VLOOKUP(D278,'produto-estoque-total-7'!A:AB,23,0))</f>
        <v/>
      </c>
      <c r="Q278" s="1">
        <f>IF(D278="","",VLOOKUP(D278,'produto-estoque-total-7'!A:AB,24,0))</f>
        <v/>
      </c>
      <c r="R278" s="38">
        <f>IFERROR(IF(D278="","",VLOOKUP(D278,'produto-venda-7'!B:N,13,0)),"C")</f>
        <v/>
      </c>
      <c r="S278" s="39">
        <f>IF(D278="","",VLOOKUP(D278,'produto-estoque-total-7'!A:AB,6,0))</f>
        <v/>
      </c>
      <c r="T278" s="39">
        <f>IF(D278="","",VLOOKUP(D278,'produto-estoque-total-7'!A:AB,5,0))</f>
        <v/>
      </c>
      <c r="U278" s="40">
        <f>IF(D278="","",VLOOKUP(D278,'produto-estoque-total-7'!A:AB,11,0))</f>
        <v/>
      </c>
      <c r="V278" s="41">
        <f>IF(D278="","",IFERROR(VLOOKUP(D278,'produto-entrada-7'!A:M,10,0),0))</f>
        <v/>
      </c>
      <c r="W278" s="42" t="n"/>
      <c r="X278" s="39">
        <f>IF(D278="","",VLOOKUP(D278,'produto-estoque-total-7'!A:AB,8,0))</f>
        <v/>
      </c>
      <c r="Y278" s="39">
        <f>IF(D278="","",VLOOKUP(D278,'produto-estoque-total-7'!A:AB,9,0))</f>
        <v/>
      </c>
      <c r="Z278" s="39">
        <f>IF(D278="","",VLOOKUP(D278,'produto-estoque-total-7'!A:AB,10,0))</f>
        <v/>
      </c>
      <c r="AA278" s="39">
        <f>IFERROR(IF(D278="","",VLOOKUP(D278,'produto-venda-7'!B:N,4,0)),0)</f>
        <v/>
      </c>
      <c r="AB278" s="39">
        <f>IFERROR(IF(D278="","",VLOOKUP(D278,'produto-venda-7'!B:N,5,0)),0)</f>
        <v/>
      </c>
      <c r="AC278" s="39">
        <f>IF(D278="","",IFERROR(AA278/90,0))</f>
        <v/>
      </c>
      <c r="AD278" s="36">
        <f>IF(D278="","",IFERROR(VLOOKUP(D278,'produto-entrada-7'!A:M,4,0),0))</f>
        <v/>
      </c>
      <c r="AE278" s="36">
        <f>IFERROR(IF(D278="","",VLOOKUP(D278,'produto-venda-7'!B:N,10,0)),0)</f>
        <v/>
      </c>
      <c r="AF278" s="36">
        <f>IF(D278="","",IFERROR(VLOOKUP(D278,'produto-entrada-7'!A:M,11,0),0))</f>
        <v/>
      </c>
      <c r="AG278" s="1">
        <f>IF(D278="","",IFERROR(VLOOKUP(D278,'produto-entrada-7'!A:M,12,0),0))</f>
        <v/>
      </c>
      <c r="AH278" s="1">
        <f>IF(D278="","",IFERROR(VLOOKUP(D278,'produto-entrada-7'!A:M,13,0),0))</f>
        <v/>
      </c>
      <c r="AI278" s="36">
        <f>IFERROR(IF(D278="","",VLOOKUP(D278,'produto-venda-7'!B:N,11,0)),0)</f>
        <v/>
      </c>
      <c r="AJ278" s="43">
        <f>IF(D278="","",IFERROR(AI278*AB278,0))</f>
        <v/>
      </c>
      <c r="AK278" s="44">
        <f>IFERROR(IF(D278="","",VLOOKUP(F278,'ANALISE FORNECEDOR'!$A:$I,8,0)),"")</f>
        <v/>
      </c>
      <c r="AL278" s="44">
        <f>IF(D278="","",AVERAGE(AM278,AK278))</f>
        <v/>
      </c>
      <c r="AM278" s="44">
        <f>IFERROR(IF(D278="","",VLOOKUP(F278,'ANALISE FORNECEDOR'!$A:$I,9,0)),"")</f>
        <v/>
      </c>
      <c r="AN278" s="45">
        <f>IF(D278="","",IF(Y278&gt;12,AI278*(U278+Y278),AI278*U278))</f>
        <v/>
      </c>
      <c r="AO278" s="45">
        <f>IF(D278="","",IF(Y278&gt;12,AI278*(U278+V278+Y278),AI278*(U278+V278)))</f>
        <v/>
      </c>
      <c r="AP278" s="46">
        <f>IF(D278="","",IF(Y278&gt;12,AG278*(U278+Y278),AG278*U278))</f>
        <v/>
      </c>
      <c r="AQ278" s="46">
        <f>IF(D278="","",IF(Y278&gt;12,AG278*(U278+V278+Y278),AG278*(U278+V278)))</f>
        <v/>
      </c>
      <c r="AR278" s="46">
        <f>IF(D278="","",IF(OR(R278="A",R278="AA",R278="AAA"),AP278,0))</f>
        <v/>
      </c>
      <c r="AS278" s="46">
        <f>IF(D278="","",IF(R278="B",AP278,0))</f>
        <v/>
      </c>
      <c r="AT278" s="46">
        <f>IF(D278="","",IF(R278="C",AP278,0))</f>
        <v/>
      </c>
      <c r="AU278" s="47">
        <f>IF(D278="","",IFERROR(AN278/AJ278,0))</f>
        <v/>
      </c>
      <c r="AV278" s="47">
        <f>IF(D278="","",IFERROR(((AO278)/AJ278),0))</f>
        <v/>
      </c>
      <c r="AW278" s="48">
        <f>IF(D278="","",IF(OR(S278="S",NOT(AND(ISNUMBER(AC278),ISNUMBER(AL278),AC278*AL278&gt;=0))),0,AC278*AL278))</f>
        <v/>
      </c>
      <c r="AX278" s="49">
        <f>IFERROR(IF(D278="","",AW278*AG278),0)</f>
        <v/>
      </c>
      <c r="AY278" s="48">
        <f>IF(D278="","",IF(OR(S278="S",NOT(AND(ISNUMBER(AC278),ISNUMBER(AK278),AC278*AK278&gt;=0))),0,AC278*AK278))</f>
        <v/>
      </c>
      <c r="AZ278" s="48">
        <f>IFERROR(IF(D278="","",IF(AY278=0,0,IF(((AY278)-(U278+Y278))&lt;0,0,(AY278)-U278))),0)</f>
        <v/>
      </c>
      <c r="BA278" s="49">
        <f>IF(D278="","",AZ278*AG278)</f>
        <v/>
      </c>
      <c r="BB278" s="49">
        <f>IF(D278="","",IF(OR(R278="A",R278="AA",R278="AAA"),BA278,0))</f>
        <v/>
      </c>
      <c r="BC278" s="49">
        <f>IF(D278="","",IF(R278="B",BA278,0))</f>
        <v/>
      </c>
      <c r="BD278" s="49">
        <f>IF(D278="","",IF(R278="B",BA278,0))</f>
        <v/>
      </c>
      <c r="BE278" s="49">
        <f>IF(D278="","",IF(S278="S",
1,
IF(AC278=0,
1,
IF(
IFERROR(((U278+Y278)*AG278)/((AC278*AK278)*AG278),0)&lt;0,
0,
IF(
IFERROR(((U278+Y278)*AG278)/((AC278*AK278)*AG278),0)&gt;1,
1,
IFERROR(((U278+Y278)*AG278)/((AC278*AK278)*AG278),0)
)
)
)
))</f>
        <v/>
      </c>
      <c r="BF278" s="49">
        <f>IF(D278="","",IF(S278="S",
1,
IF(AC278=0,
1,
IF(
IFERROR(((U278+V278+Y278)*AG278)/((AC278*AK278)*AG278),0)&lt;0,
0,
IF(
IFERROR(((U278+V278+Y278)*AG278)/((AC278*AK278)*AG278),0)&gt;1,
1,
IFERROR(((U278+V278+Y278)*AG278)/((AC278*AK278)*AG278),0)
)
)
)
))</f>
        <v/>
      </c>
      <c r="BG278" s="50">
        <f>IF(D278="","",IF(S278="S",0,IF(AND(ISNUMBER(AC278),ISNUMBER(AM278)),IF(OR(AC278*AM278&lt;0,ISERR(AC278*AM278)),0,AC278*AM278),0)))</f>
        <v/>
      </c>
      <c r="BH278" s="50">
        <f>IF(D278="","",IF(BY278&gt;TODAY()-60,0,IF(Y278&gt;12,MAX(0,(U278+Y278)-BG278),MAX(0,U278-BG278))))</f>
        <v/>
      </c>
      <c r="BI278" s="51">
        <f>IF(D278="","",BH278*AG278)</f>
        <v/>
      </c>
      <c r="BJ278" s="51">
        <f>IF(D278="","",IF(OR(R278="A",R278="AA",R278="AAA"),BI278,0))</f>
        <v/>
      </c>
      <c r="BK278" s="51">
        <f>IF(D278="","",IF(R278="B",BI278,0))</f>
        <v/>
      </c>
      <c r="BL278" s="51">
        <f>IF(D278="","",IF(R278="C",BI278,0))</f>
        <v/>
      </c>
      <c r="BM278" s="51">
        <f>IF(D278="","",IFERROR(MAX(0,MIN(BI278/AP278,1)),0))</f>
        <v/>
      </c>
      <c r="BN278" s="52">
        <f>IF(D278="","",AB278*AG278)</f>
        <v/>
      </c>
      <c r="BO278" s="52">
        <f>IF(D278="","",(U278+V278+X278)*AG278)</f>
        <v/>
      </c>
      <c r="BP278" s="52">
        <f>IF(D278="","",(AB278*3)*AG278)</f>
        <v/>
      </c>
      <c r="BQ278" s="52">
        <f>IF(D278="","",IF(BO278-BP278&gt;0,0,BO278-BP278))</f>
        <v/>
      </c>
      <c r="BR278" s="52">
        <f>IF(D278="","",IF(BO278-BP278-BN278&gt;0,0,BO278-BP278-BN278))</f>
        <v/>
      </c>
      <c r="BS278" s="53">
        <f>IF(D278="","",IFERROR(AB278*AI278,0))</f>
        <v/>
      </c>
      <c r="BT278" s="53">
        <f>IF(D278="","",IFERROR(IF(X278&gt;12, AI278*(U278+V278+X278), AI278*(U278+V278)),0))</f>
        <v/>
      </c>
      <c r="BU278" s="53">
        <f>IF(D278="","",IFERROR(((AB278*3)*AI278),0))</f>
        <v/>
      </c>
      <c r="BV278" s="53">
        <f>IF(D278="","",IF(BT278-BU278&gt;0,0,BT278-BU278))</f>
        <v/>
      </c>
      <c r="BW278" s="53">
        <f>IF(D278="","",IF(BT278-BU278-BS278&gt;0,0,BT278-BU278-BS278))</f>
        <v/>
      </c>
      <c r="BX278" s="36">
        <f>IF(D278="","",IFERROR(VLOOKUP(D278,'produto-entrada-7'!A:M,3,0),"SEM PEDIDO"))</f>
        <v/>
      </c>
      <c r="BY278" s="36">
        <f>IF(D278="","",VLOOKUP(D278,'produto-estoque-total-7'!A:AB,25,0))</f>
        <v/>
      </c>
      <c r="BZ278" s="36">
        <f>IF(D278="","",IFERROR(VLOOKUP(D278,'produto-estoque-total-7'!A:AB,26,0)/100,0))</f>
        <v/>
      </c>
      <c r="CA278" s="36">
        <f>IF(D278="","",IFERROR(VLOOKUP(D278,'produto-estoque-total-7'!A:AB,27,0)/100,0))</f>
        <v/>
      </c>
      <c r="CB278" s="41">
        <f>IF(D278="","",V278*AF278)</f>
        <v/>
      </c>
      <c r="CC278" s="41">
        <f>IF(D278="","",V278*AI278)</f>
        <v/>
      </c>
      <c r="CD278" s="54">
        <f>IF(D278="","",VLOOKUP(D278,'produto-estoque-total-7'!A:AB,28,0))</f>
        <v/>
      </c>
    </row>
    <row r="279">
      <c r="A279" s="36">
        <f>IF(D279="","",VLOOKUP(D279,'produto-estoque-total-7'!A:AB,3,0))</f>
        <v/>
      </c>
      <c r="B279" s="1">
        <f>IF(D279="","",VLOOKUP(D279,'produto-estoque-total-7'!A:AB,12,0))</f>
        <v/>
      </c>
      <c r="C279" s="1">
        <f>IF(D279="","",VLOOKUP(D279,'produto-estoque-total-7'!A:AB,2,0))</f>
        <v/>
      </c>
      <c r="D279" s="37">
        <f>IFERROR(IF('produto-estoque-total-7'!A278="","",'produto-estoque-total-7'!A278),"")</f>
        <v/>
      </c>
      <c r="E279" s="1">
        <f>IF(D279="","",VLOOKUP(D279,'produto-estoque-total-7'!A:AB,4,0))</f>
        <v/>
      </c>
      <c r="F279" s="36">
        <f>IF(D279="","",VLOOKUP(D279,'produto-estoque-total-7'!A:AB,13,0))</f>
        <v/>
      </c>
      <c r="G279" s="1">
        <f>IF(F279="","",VLOOKUP(F279,'FORNECEDORES X COMPRADOR'!A:D,4,0))</f>
        <v/>
      </c>
      <c r="H279" s="1">
        <f>IF(F279="","",VLOOKUP(F279,'FORNECEDORES X COMPRADOR'!A:E,5,0))</f>
        <v/>
      </c>
      <c r="I279" s="36">
        <f>IF(D279="","",VLOOKUP(D279,'produto-estoque-total-7'!A:AB,15,0))</f>
        <v/>
      </c>
      <c r="J279" s="36">
        <f>IF(D279="","",VLOOKUP(D279,'produto-estoque-total-7'!A:AB,19,0))</f>
        <v/>
      </c>
      <c r="K279" s="1">
        <f>IF(D279="","",VLOOKUP(D279,'produto-estoque-total-7'!A:AB,20,0))</f>
        <v/>
      </c>
      <c r="L279" s="36">
        <f>IF(D279="","",VLOOKUP(D279,'produto-estoque-total-7'!A:AB,17,0))</f>
        <v/>
      </c>
      <c r="M279" s="1">
        <f>IF(D279="","",VLOOKUP(D279,'produto-estoque-total-7'!A:AB,18,0))</f>
        <v/>
      </c>
      <c r="N279" s="36">
        <f>IF(D279="","",VLOOKUP(D279,'produto-estoque-total-7'!A:AB,21,0))</f>
        <v/>
      </c>
      <c r="O279" s="1">
        <f>IF(D279="","",VLOOKUP(D279,'produto-estoque-total-7'!A:AB,22,0))</f>
        <v/>
      </c>
      <c r="P279" s="36">
        <f>IF(D279="","",VLOOKUP(D279,'produto-estoque-total-7'!A:AB,23,0))</f>
        <v/>
      </c>
      <c r="Q279" s="1">
        <f>IF(D279="","",VLOOKUP(D279,'produto-estoque-total-7'!A:AB,24,0))</f>
        <v/>
      </c>
      <c r="R279" s="38">
        <f>IFERROR(IF(D279="","",VLOOKUP(D279,'produto-venda-7'!B:N,13,0)),"C")</f>
        <v/>
      </c>
      <c r="S279" s="39">
        <f>IF(D279="","",VLOOKUP(D279,'produto-estoque-total-7'!A:AB,6,0))</f>
        <v/>
      </c>
      <c r="T279" s="39">
        <f>IF(D279="","",VLOOKUP(D279,'produto-estoque-total-7'!A:AB,5,0))</f>
        <v/>
      </c>
      <c r="U279" s="40">
        <f>IF(D279="","",VLOOKUP(D279,'produto-estoque-total-7'!A:AB,11,0))</f>
        <v/>
      </c>
      <c r="V279" s="41">
        <f>IF(D279="","",IFERROR(VLOOKUP(D279,'produto-entrada-7'!A:M,10,0),0))</f>
        <v/>
      </c>
      <c r="W279" s="42" t="n"/>
      <c r="X279" s="39">
        <f>IF(D279="","",VLOOKUP(D279,'produto-estoque-total-7'!A:AB,8,0))</f>
        <v/>
      </c>
      <c r="Y279" s="39">
        <f>IF(D279="","",VLOOKUP(D279,'produto-estoque-total-7'!A:AB,9,0))</f>
        <v/>
      </c>
      <c r="Z279" s="39">
        <f>IF(D279="","",VLOOKUP(D279,'produto-estoque-total-7'!A:AB,10,0))</f>
        <v/>
      </c>
      <c r="AA279" s="39">
        <f>IFERROR(IF(D279="","",VLOOKUP(D279,'produto-venda-7'!B:N,4,0)),0)</f>
        <v/>
      </c>
      <c r="AB279" s="39">
        <f>IFERROR(IF(D279="","",VLOOKUP(D279,'produto-venda-7'!B:N,5,0)),0)</f>
        <v/>
      </c>
      <c r="AC279" s="39">
        <f>IF(D279="","",IFERROR(AA279/90,0))</f>
        <v/>
      </c>
      <c r="AD279" s="36">
        <f>IF(D279="","",IFERROR(VLOOKUP(D279,'produto-entrada-7'!A:M,4,0),0))</f>
        <v/>
      </c>
      <c r="AE279" s="36">
        <f>IFERROR(IF(D279="","",VLOOKUP(D279,'produto-venda-7'!B:N,10,0)),0)</f>
        <v/>
      </c>
      <c r="AF279" s="36">
        <f>IF(D279="","",IFERROR(VLOOKUP(D279,'produto-entrada-7'!A:M,11,0),0))</f>
        <v/>
      </c>
      <c r="AG279" s="1">
        <f>IF(D279="","",IFERROR(VLOOKUP(D279,'produto-entrada-7'!A:M,12,0),0))</f>
        <v/>
      </c>
      <c r="AH279" s="1">
        <f>IF(D279="","",IFERROR(VLOOKUP(D279,'produto-entrada-7'!A:M,13,0),0))</f>
        <v/>
      </c>
      <c r="AI279" s="36">
        <f>IFERROR(IF(D279="","",VLOOKUP(D279,'produto-venda-7'!B:N,11,0)),0)</f>
        <v/>
      </c>
      <c r="AJ279" s="43">
        <f>IF(D279="","",IFERROR(AI279*AB279,0))</f>
        <v/>
      </c>
      <c r="AK279" s="44">
        <f>IFERROR(IF(D279="","",VLOOKUP(F279,'ANALISE FORNECEDOR'!$A:$I,8,0)),"")</f>
        <v/>
      </c>
      <c r="AL279" s="44">
        <f>IF(D279="","",AVERAGE(AM279,AK279))</f>
        <v/>
      </c>
      <c r="AM279" s="44">
        <f>IFERROR(IF(D279="","",VLOOKUP(F279,'ANALISE FORNECEDOR'!$A:$I,9,0)),"")</f>
        <v/>
      </c>
      <c r="AN279" s="45">
        <f>IF(D279="","",IF(Y279&gt;12,AI279*(U279+Y279),AI279*U279))</f>
        <v/>
      </c>
      <c r="AO279" s="45">
        <f>IF(D279="","",IF(Y279&gt;12,AI279*(U279+V279+Y279),AI279*(U279+V279)))</f>
        <v/>
      </c>
      <c r="AP279" s="46">
        <f>IF(D279="","",IF(Y279&gt;12,AG279*(U279+Y279),AG279*U279))</f>
        <v/>
      </c>
      <c r="AQ279" s="46">
        <f>IF(D279="","",IF(Y279&gt;12,AG279*(U279+V279+Y279),AG279*(U279+V279)))</f>
        <v/>
      </c>
      <c r="AR279" s="46">
        <f>IF(D279="","",IF(OR(R279="A",R279="AA",R279="AAA"),AP279,0))</f>
        <v/>
      </c>
      <c r="AS279" s="46">
        <f>IF(D279="","",IF(R279="B",AP279,0))</f>
        <v/>
      </c>
      <c r="AT279" s="46">
        <f>IF(D279="","",IF(R279="C",AP279,0))</f>
        <v/>
      </c>
      <c r="AU279" s="47">
        <f>IF(D279="","",IFERROR(AN279/AJ279,0))</f>
        <v/>
      </c>
      <c r="AV279" s="47">
        <f>IF(D279="","",IFERROR(((AO279)/AJ279),0))</f>
        <v/>
      </c>
      <c r="AW279" s="48">
        <f>IF(D279="","",IF(OR(S279="S",NOT(AND(ISNUMBER(AC279),ISNUMBER(AL279),AC279*AL279&gt;=0))),0,AC279*AL279))</f>
        <v/>
      </c>
      <c r="AX279" s="49">
        <f>IFERROR(IF(D279="","",AW279*AG279),0)</f>
        <v/>
      </c>
      <c r="AY279" s="48">
        <f>IF(D279="","",IF(OR(S279="S",NOT(AND(ISNUMBER(AC279),ISNUMBER(AK279),AC279*AK279&gt;=0))),0,AC279*AK279))</f>
        <v/>
      </c>
      <c r="AZ279" s="48">
        <f>IFERROR(IF(D279="","",IF(AY279=0,0,IF(((AY279)-(U279+Y279))&lt;0,0,(AY279)-U279))),0)</f>
        <v/>
      </c>
      <c r="BA279" s="49">
        <f>IF(D279="","",AZ279*AG279)</f>
        <v/>
      </c>
      <c r="BB279" s="49">
        <f>IF(D279="","",IF(OR(R279="A",R279="AA",R279="AAA"),BA279,0))</f>
        <v/>
      </c>
      <c r="BC279" s="49">
        <f>IF(D279="","",IF(R279="B",BA279,0))</f>
        <v/>
      </c>
      <c r="BD279" s="49">
        <f>IF(D279="","",IF(R279="B",BA279,0))</f>
        <v/>
      </c>
      <c r="BE279" s="49">
        <f>IF(D279="","",IF(S279="S",
1,
IF(AC279=0,
1,
IF(
IFERROR(((U279+Y279)*AG279)/((AC279*AK279)*AG279),0)&lt;0,
0,
IF(
IFERROR(((U279+Y279)*AG279)/((AC279*AK279)*AG279),0)&gt;1,
1,
IFERROR(((U279+Y279)*AG279)/((AC279*AK279)*AG279),0)
)
)
)
))</f>
        <v/>
      </c>
      <c r="BF279" s="49">
        <f>IF(D279="","",IF(S279="S",
1,
IF(AC279=0,
1,
IF(
IFERROR(((U279+V279+Y279)*AG279)/((AC279*AK279)*AG279),0)&lt;0,
0,
IF(
IFERROR(((U279+V279+Y279)*AG279)/((AC279*AK279)*AG279),0)&gt;1,
1,
IFERROR(((U279+V279+Y279)*AG279)/((AC279*AK279)*AG279),0)
)
)
)
))</f>
        <v/>
      </c>
      <c r="BG279" s="50">
        <f>IF(D279="","",IF(S279="S",0,IF(AND(ISNUMBER(AC279),ISNUMBER(AM279)),IF(OR(AC279*AM279&lt;0,ISERR(AC279*AM279)),0,AC279*AM279),0)))</f>
        <v/>
      </c>
      <c r="BH279" s="50">
        <f>IF(D279="","",IF(BY279&gt;TODAY()-60,0,IF(Y279&gt;12,MAX(0,(U279+Y279)-BG279),MAX(0,U279-BG279))))</f>
        <v/>
      </c>
      <c r="BI279" s="51">
        <f>IF(D279="","",BH279*AG279)</f>
        <v/>
      </c>
      <c r="BJ279" s="51">
        <f>IF(D279="","",IF(OR(R279="A",R279="AA",R279="AAA"),BI279,0))</f>
        <v/>
      </c>
      <c r="BK279" s="51">
        <f>IF(D279="","",IF(R279="B",BI279,0))</f>
        <v/>
      </c>
      <c r="BL279" s="51">
        <f>IF(D279="","",IF(R279="C",BI279,0))</f>
        <v/>
      </c>
      <c r="BM279" s="51">
        <f>IF(D279="","",IFERROR(MAX(0,MIN(BI279/AP279,1)),0))</f>
        <v/>
      </c>
      <c r="BN279" s="52">
        <f>IF(D279="","",AB279*AG279)</f>
        <v/>
      </c>
      <c r="BO279" s="52">
        <f>IF(D279="","",(U279+V279+X279)*AG279)</f>
        <v/>
      </c>
      <c r="BP279" s="52">
        <f>IF(D279="","",(AB279*3)*AG279)</f>
        <v/>
      </c>
      <c r="BQ279" s="52">
        <f>IF(D279="","",IF(BO279-BP279&gt;0,0,BO279-BP279))</f>
        <v/>
      </c>
      <c r="BR279" s="52">
        <f>IF(D279="","",IF(BO279-BP279-BN279&gt;0,0,BO279-BP279-BN279))</f>
        <v/>
      </c>
      <c r="BS279" s="53">
        <f>IF(D279="","",IFERROR(AB279*AI279,0))</f>
        <v/>
      </c>
      <c r="BT279" s="53">
        <f>IF(D279="","",IFERROR(IF(X279&gt;12, AI279*(U279+V279+X279), AI279*(U279+V279)),0))</f>
        <v/>
      </c>
      <c r="BU279" s="53">
        <f>IF(D279="","",IFERROR(((AB279*3)*AI279),0))</f>
        <v/>
      </c>
      <c r="BV279" s="53">
        <f>IF(D279="","",IF(BT279-BU279&gt;0,0,BT279-BU279))</f>
        <v/>
      </c>
      <c r="BW279" s="53">
        <f>IF(D279="","",IF(BT279-BU279-BS279&gt;0,0,BT279-BU279-BS279))</f>
        <v/>
      </c>
      <c r="BX279" s="36">
        <f>IF(D279="","",IFERROR(VLOOKUP(D279,'produto-entrada-7'!A:M,3,0),"SEM PEDIDO"))</f>
        <v/>
      </c>
      <c r="BY279" s="36">
        <f>IF(D279="","",VLOOKUP(D279,'produto-estoque-total-7'!A:AB,25,0))</f>
        <v/>
      </c>
      <c r="BZ279" s="36">
        <f>IF(D279="","",IFERROR(VLOOKUP(D279,'produto-estoque-total-7'!A:AB,26,0)/100,0))</f>
        <v/>
      </c>
      <c r="CA279" s="36">
        <f>IF(D279="","",IFERROR(VLOOKUP(D279,'produto-estoque-total-7'!A:AB,27,0)/100,0))</f>
        <v/>
      </c>
      <c r="CB279" s="41">
        <f>IF(D279="","",V279*AF279)</f>
        <v/>
      </c>
      <c r="CC279" s="41">
        <f>IF(D279="","",V279*AI279)</f>
        <v/>
      </c>
      <c r="CD279" s="54">
        <f>IF(D279="","",VLOOKUP(D279,'produto-estoque-total-7'!A:AB,28,0))</f>
        <v/>
      </c>
    </row>
    <row r="280">
      <c r="A280" s="36">
        <f>IF(D280="","",VLOOKUP(D280,'produto-estoque-total-7'!A:AB,3,0))</f>
        <v/>
      </c>
      <c r="B280" s="1">
        <f>IF(D280="","",VLOOKUP(D280,'produto-estoque-total-7'!A:AB,12,0))</f>
        <v/>
      </c>
      <c r="C280" s="1">
        <f>IF(D280="","",VLOOKUP(D280,'produto-estoque-total-7'!A:AB,2,0))</f>
        <v/>
      </c>
      <c r="D280" s="37">
        <f>IFERROR(IF('produto-estoque-total-7'!A279="","",'produto-estoque-total-7'!A279),"")</f>
        <v/>
      </c>
      <c r="E280" s="1">
        <f>IF(D280="","",VLOOKUP(D280,'produto-estoque-total-7'!A:AB,4,0))</f>
        <v/>
      </c>
      <c r="F280" s="36">
        <f>IF(D280="","",VLOOKUP(D280,'produto-estoque-total-7'!A:AB,13,0))</f>
        <v/>
      </c>
      <c r="G280" s="1">
        <f>IF(F280="","",VLOOKUP(F280,'FORNECEDORES X COMPRADOR'!A:D,4,0))</f>
        <v/>
      </c>
      <c r="H280" s="1">
        <f>IF(F280="","",VLOOKUP(F280,'FORNECEDORES X COMPRADOR'!A:E,5,0))</f>
        <v/>
      </c>
      <c r="I280" s="36">
        <f>IF(D280="","",VLOOKUP(D280,'produto-estoque-total-7'!A:AB,15,0))</f>
        <v/>
      </c>
      <c r="J280" s="36">
        <f>IF(D280="","",VLOOKUP(D280,'produto-estoque-total-7'!A:AB,19,0))</f>
        <v/>
      </c>
      <c r="K280" s="1">
        <f>IF(D280="","",VLOOKUP(D280,'produto-estoque-total-7'!A:AB,20,0))</f>
        <v/>
      </c>
      <c r="L280" s="36">
        <f>IF(D280="","",VLOOKUP(D280,'produto-estoque-total-7'!A:AB,17,0))</f>
        <v/>
      </c>
      <c r="M280" s="1">
        <f>IF(D280="","",VLOOKUP(D280,'produto-estoque-total-7'!A:AB,18,0))</f>
        <v/>
      </c>
      <c r="N280" s="36">
        <f>IF(D280="","",VLOOKUP(D280,'produto-estoque-total-7'!A:AB,21,0))</f>
        <v/>
      </c>
      <c r="O280" s="1">
        <f>IF(D280="","",VLOOKUP(D280,'produto-estoque-total-7'!A:AB,22,0))</f>
        <v/>
      </c>
      <c r="P280" s="36">
        <f>IF(D280="","",VLOOKUP(D280,'produto-estoque-total-7'!A:AB,23,0))</f>
        <v/>
      </c>
      <c r="Q280" s="1">
        <f>IF(D280="","",VLOOKUP(D280,'produto-estoque-total-7'!A:AB,24,0))</f>
        <v/>
      </c>
      <c r="R280" s="38">
        <f>IFERROR(IF(D280="","",VLOOKUP(D280,'produto-venda-7'!B:N,13,0)),"C")</f>
        <v/>
      </c>
      <c r="S280" s="39">
        <f>IF(D280="","",VLOOKUP(D280,'produto-estoque-total-7'!A:AB,6,0))</f>
        <v/>
      </c>
      <c r="T280" s="39">
        <f>IF(D280="","",VLOOKUP(D280,'produto-estoque-total-7'!A:AB,5,0))</f>
        <v/>
      </c>
      <c r="U280" s="40">
        <f>IF(D280="","",VLOOKUP(D280,'produto-estoque-total-7'!A:AB,11,0))</f>
        <v/>
      </c>
      <c r="V280" s="41">
        <f>IF(D280="","",IFERROR(VLOOKUP(D280,'produto-entrada-7'!A:M,10,0),0))</f>
        <v/>
      </c>
      <c r="W280" s="42" t="n"/>
      <c r="X280" s="39">
        <f>IF(D280="","",VLOOKUP(D280,'produto-estoque-total-7'!A:AB,8,0))</f>
        <v/>
      </c>
      <c r="Y280" s="39">
        <f>IF(D280="","",VLOOKUP(D280,'produto-estoque-total-7'!A:AB,9,0))</f>
        <v/>
      </c>
      <c r="Z280" s="39">
        <f>IF(D280="","",VLOOKUP(D280,'produto-estoque-total-7'!A:AB,10,0))</f>
        <v/>
      </c>
      <c r="AA280" s="39">
        <f>IFERROR(IF(D280="","",VLOOKUP(D280,'produto-venda-7'!B:N,4,0)),0)</f>
        <v/>
      </c>
      <c r="AB280" s="39">
        <f>IFERROR(IF(D280="","",VLOOKUP(D280,'produto-venda-7'!B:N,5,0)),0)</f>
        <v/>
      </c>
      <c r="AC280" s="39">
        <f>IF(D280="","",IFERROR(AA280/90,0))</f>
        <v/>
      </c>
      <c r="AD280" s="36">
        <f>IF(D280="","",IFERROR(VLOOKUP(D280,'produto-entrada-7'!A:M,4,0),0))</f>
        <v/>
      </c>
      <c r="AE280" s="36">
        <f>IFERROR(IF(D280="","",VLOOKUP(D280,'produto-venda-7'!B:N,10,0)),0)</f>
        <v/>
      </c>
      <c r="AF280" s="36">
        <f>IF(D280="","",IFERROR(VLOOKUP(D280,'produto-entrada-7'!A:M,11,0),0))</f>
        <v/>
      </c>
      <c r="AG280" s="1">
        <f>IF(D280="","",IFERROR(VLOOKUP(D280,'produto-entrada-7'!A:M,12,0),0))</f>
        <v/>
      </c>
      <c r="AH280" s="1">
        <f>IF(D280="","",IFERROR(VLOOKUP(D280,'produto-entrada-7'!A:M,13,0),0))</f>
        <v/>
      </c>
      <c r="AI280" s="36">
        <f>IFERROR(IF(D280="","",VLOOKUP(D280,'produto-venda-7'!B:N,11,0)),0)</f>
        <v/>
      </c>
      <c r="AJ280" s="43">
        <f>IF(D280="","",IFERROR(AI280*AB280,0))</f>
        <v/>
      </c>
      <c r="AK280" s="44">
        <f>IFERROR(IF(D280="","",VLOOKUP(F280,'ANALISE FORNECEDOR'!$A:$I,8,0)),"")</f>
        <v/>
      </c>
      <c r="AL280" s="44">
        <f>IF(D280="","",AVERAGE(AM280,AK280))</f>
        <v/>
      </c>
      <c r="AM280" s="44">
        <f>IFERROR(IF(D280="","",VLOOKUP(F280,'ANALISE FORNECEDOR'!$A:$I,9,0)),"")</f>
        <v/>
      </c>
      <c r="AN280" s="45">
        <f>IF(D280="","",IF(Y280&gt;12,AI280*(U280+Y280),AI280*U280))</f>
        <v/>
      </c>
      <c r="AO280" s="45">
        <f>IF(D280="","",IF(Y280&gt;12,AI280*(U280+V280+Y280),AI280*(U280+V280)))</f>
        <v/>
      </c>
      <c r="AP280" s="46">
        <f>IF(D280="","",IF(Y280&gt;12,AG280*(U280+Y280),AG280*U280))</f>
        <v/>
      </c>
      <c r="AQ280" s="46">
        <f>IF(D280="","",IF(Y280&gt;12,AG280*(U280+V280+Y280),AG280*(U280+V280)))</f>
        <v/>
      </c>
      <c r="AR280" s="46">
        <f>IF(D280="","",IF(OR(R280="A",R280="AA",R280="AAA"),AP280,0))</f>
        <v/>
      </c>
      <c r="AS280" s="46">
        <f>IF(D280="","",IF(R280="B",AP280,0))</f>
        <v/>
      </c>
      <c r="AT280" s="46">
        <f>IF(D280="","",IF(R280="C",AP280,0))</f>
        <v/>
      </c>
      <c r="AU280" s="47">
        <f>IF(D280="","",IFERROR(AN280/AJ280,0))</f>
        <v/>
      </c>
      <c r="AV280" s="47">
        <f>IF(D280="","",IFERROR(((AO280)/AJ280),0))</f>
        <v/>
      </c>
      <c r="AW280" s="48">
        <f>IF(D280="","",IF(OR(S280="S",NOT(AND(ISNUMBER(AC280),ISNUMBER(AL280),AC280*AL280&gt;=0))),0,AC280*AL280))</f>
        <v/>
      </c>
      <c r="AX280" s="49">
        <f>IFERROR(IF(D280="","",AW280*AG280),0)</f>
        <v/>
      </c>
      <c r="AY280" s="48">
        <f>IF(D280="","",IF(OR(S280="S",NOT(AND(ISNUMBER(AC280),ISNUMBER(AK280),AC280*AK280&gt;=0))),0,AC280*AK280))</f>
        <v/>
      </c>
      <c r="AZ280" s="48">
        <f>IFERROR(IF(D280="","",IF(AY280=0,0,IF(((AY280)-(U280+Y280))&lt;0,0,(AY280)-U280))),0)</f>
        <v/>
      </c>
      <c r="BA280" s="49">
        <f>IF(D280="","",AZ280*AG280)</f>
        <v/>
      </c>
      <c r="BB280" s="49">
        <f>IF(D280="","",IF(OR(R280="A",R280="AA",R280="AAA"),BA280,0))</f>
        <v/>
      </c>
      <c r="BC280" s="49">
        <f>IF(D280="","",IF(R280="B",BA280,0))</f>
        <v/>
      </c>
      <c r="BD280" s="49">
        <f>IF(D280="","",IF(R280="B",BA280,0))</f>
        <v/>
      </c>
      <c r="BE280" s="49">
        <f>IF(D280="","",IF(S280="S",
1,
IF(AC280=0,
1,
IF(
IFERROR(((U280+Y280)*AG280)/((AC280*AK280)*AG280),0)&lt;0,
0,
IF(
IFERROR(((U280+Y280)*AG280)/((AC280*AK280)*AG280),0)&gt;1,
1,
IFERROR(((U280+Y280)*AG280)/((AC280*AK280)*AG280),0)
)
)
)
))</f>
        <v/>
      </c>
      <c r="BF280" s="49">
        <f>IF(D280="","",IF(S280="S",
1,
IF(AC280=0,
1,
IF(
IFERROR(((U280+V280+Y280)*AG280)/((AC280*AK280)*AG280),0)&lt;0,
0,
IF(
IFERROR(((U280+V280+Y280)*AG280)/((AC280*AK280)*AG280),0)&gt;1,
1,
IFERROR(((U280+V280+Y280)*AG280)/((AC280*AK280)*AG280),0)
)
)
)
))</f>
        <v/>
      </c>
      <c r="BG280" s="50">
        <f>IF(D280="","",IF(S280="S",0,IF(AND(ISNUMBER(AC280),ISNUMBER(AM280)),IF(OR(AC280*AM280&lt;0,ISERR(AC280*AM280)),0,AC280*AM280),0)))</f>
        <v/>
      </c>
      <c r="BH280" s="50">
        <f>IF(D280="","",IF(BY280&gt;TODAY()-60,0,IF(Y280&gt;12,MAX(0,(U280+Y280)-BG280),MAX(0,U280-BG280))))</f>
        <v/>
      </c>
      <c r="BI280" s="51">
        <f>IF(D280="","",BH280*AG280)</f>
        <v/>
      </c>
      <c r="BJ280" s="51">
        <f>IF(D280="","",IF(OR(R280="A",R280="AA",R280="AAA"),BI280,0))</f>
        <v/>
      </c>
      <c r="BK280" s="51">
        <f>IF(D280="","",IF(R280="B",BI280,0))</f>
        <v/>
      </c>
      <c r="BL280" s="51">
        <f>IF(D280="","",IF(R280="C",BI280,0))</f>
        <v/>
      </c>
      <c r="BM280" s="51">
        <f>IF(D280="","",IFERROR(MAX(0,MIN(BI280/AP280,1)),0))</f>
        <v/>
      </c>
      <c r="BN280" s="52">
        <f>IF(D280="","",AB280*AG280)</f>
        <v/>
      </c>
      <c r="BO280" s="52">
        <f>IF(D280="","",(U280+V280+X280)*AG280)</f>
        <v/>
      </c>
      <c r="BP280" s="52">
        <f>IF(D280="","",(AB280*3)*AG280)</f>
        <v/>
      </c>
      <c r="BQ280" s="52">
        <f>IF(D280="","",IF(BO280-BP280&gt;0,0,BO280-BP280))</f>
        <v/>
      </c>
      <c r="BR280" s="52">
        <f>IF(D280="","",IF(BO280-BP280-BN280&gt;0,0,BO280-BP280-BN280))</f>
        <v/>
      </c>
      <c r="BS280" s="53">
        <f>IF(D280="","",IFERROR(AB280*AI280,0))</f>
        <v/>
      </c>
      <c r="BT280" s="53">
        <f>IF(D280="","",IFERROR(IF(X280&gt;12, AI280*(U280+V280+X280), AI280*(U280+V280)),0))</f>
        <v/>
      </c>
      <c r="BU280" s="53">
        <f>IF(D280="","",IFERROR(((AB280*3)*AI280),0))</f>
        <v/>
      </c>
      <c r="BV280" s="53">
        <f>IF(D280="","",IF(BT280-BU280&gt;0,0,BT280-BU280))</f>
        <v/>
      </c>
      <c r="BW280" s="53">
        <f>IF(D280="","",IF(BT280-BU280-BS280&gt;0,0,BT280-BU280-BS280))</f>
        <v/>
      </c>
      <c r="BX280" s="36">
        <f>IF(D280="","",IFERROR(VLOOKUP(D280,'produto-entrada-7'!A:M,3,0),"SEM PEDIDO"))</f>
        <v/>
      </c>
      <c r="BY280" s="36">
        <f>IF(D280="","",VLOOKUP(D280,'produto-estoque-total-7'!A:AB,25,0))</f>
        <v/>
      </c>
      <c r="BZ280" s="36">
        <f>IF(D280="","",IFERROR(VLOOKUP(D280,'produto-estoque-total-7'!A:AB,26,0)/100,0))</f>
        <v/>
      </c>
      <c r="CA280" s="36">
        <f>IF(D280="","",IFERROR(VLOOKUP(D280,'produto-estoque-total-7'!A:AB,27,0)/100,0))</f>
        <v/>
      </c>
      <c r="CB280" s="41">
        <f>IF(D280="","",V280*AF280)</f>
        <v/>
      </c>
      <c r="CC280" s="41">
        <f>IF(D280="","",V280*AI280)</f>
        <v/>
      </c>
      <c r="CD280" s="54">
        <f>IF(D280="","",VLOOKUP(D280,'produto-estoque-total-7'!A:AB,28,0))</f>
        <v/>
      </c>
    </row>
    <row r="281">
      <c r="A281" s="36">
        <f>IF(D281="","",VLOOKUP(D281,'produto-estoque-total-7'!A:AB,3,0))</f>
        <v/>
      </c>
      <c r="B281" s="1">
        <f>IF(D281="","",VLOOKUP(D281,'produto-estoque-total-7'!A:AB,12,0))</f>
        <v/>
      </c>
      <c r="C281" s="1">
        <f>IF(D281="","",VLOOKUP(D281,'produto-estoque-total-7'!A:AB,2,0))</f>
        <v/>
      </c>
      <c r="D281" s="37">
        <f>IFERROR(IF('produto-estoque-total-7'!A280="","",'produto-estoque-total-7'!A280),"")</f>
        <v/>
      </c>
      <c r="E281" s="1">
        <f>IF(D281="","",VLOOKUP(D281,'produto-estoque-total-7'!A:AB,4,0))</f>
        <v/>
      </c>
      <c r="F281" s="36">
        <f>IF(D281="","",VLOOKUP(D281,'produto-estoque-total-7'!A:AB,13,0))</f>
        <v/>
      </c>
      <c r="G281" s="1">
        <f>IF(F281="","",VLOOKUP(F281,'FORNECEDORES X COMPRADOR'!A:D,4,0))</f>
        <v/>
      </c>
      <c r="H281" s="1">
        <f>IF(F281="","",VLOOKUP(F281,'FORNECEDORES X COMPRADOR'!A:E,5,0))</f>
        <v/>
      </c>
      <c r="I281" s="36">
        <f>IF(D281="","",VLOOKUP(D281,'produto-estoque-total-7'!A:AB,15,0))</f>
        <v/>
      </c>
      <c r="J281" s="36">
        <f>IF(D281="","",VLOOKUP(D281,'produto-estoque-total-7'!A:AB,19,0))</f>
        <v/>
      </c>
      <c r="K281" s="1">
        <f>IF(D281="","",VLOOKUP(D281,'produto-estoque-total-7'!A:AB,20,0))</f>
        <v/>
      </c>
      <c r="L281" s="36">
        <f>IF(D281="","",VLOOKUP(D281,'produto-estoque-total-7'!A:AB,17,0))</f>
        <v/>
      </c>
      <c r="M281" s="1">
        <f>IF(D281="","",VLOOKUP(D281,'produto-estoque-total-7'!A:AB,18,0))</f>
        <v/>
      </c>
      <c r="N281" s="36">
        <f>IF(D281="","",VLOOKUP(D281,'produto-estoque-total-7'!A:AB,21,0))</f>
        <v/>
      </c>
      <c r="O281" s="1">
        <f>IF(D281="","",VLOOKUP(D281,'produto-estoque-total-7'!A:AB,22,0))</f>
        <v/>
      </c>
      <c r="P281" s="36">
        <f>IF(D281="","",VLOOKUP(D281,'produto-estoque-total-7'!A:AB,23,0))</f>
        <v/>
      </c>
      <c r="Q281" s="1">
        <f>IF(D281="","",VLOOKUP(D281,'produto-estoque-total-7'!A:AB,24,0))</f>
        <v/>
      </c>
      <c r="R281" s="38">
        <f>IFERROR(IF(D281="","",VLOOKUP(D281,'produto-venda-7'!B:N,13,0)),"C")</f>
        <v/>
      </c>
      <c r="S281" s="39">
        <f>IF(D281="","",VLOOKUP(D281,'produto-estoque-total-7'!A:AB,6,0))</f>
        <v/>
      </c>
      <c r="T281" s="39">
        <f>IF(D281="","",VLOOKUP(D281,'produto-estoque-total-7'!A:AB,5,0))</f>
        <v/>
      </c>
      <c r="U281" s="40">
        <f>IF(D281="","",VLOOKUP(D281,'produto-estoque-total-7'!A:AB,11,0))</f>
        <v/>
      </c>
      <c r="V281" s="41">
        <f>IF(D281="","",IFERROR(VLOOKUP(D281,'produto-entrada-7'!A:M,10,0),0))</f>
        <v/>
      </c>
      <c r="W281" s="42" t="n"/>
      <c r="X281" s="39">
        <f>IF(D281="","",VLOOKUP(D281,'produto-estoque-total-7'!A:AB,8,0))</f>
        <v/>
      </c>
      <c r="Y281" s="39">
        <f>IF(D281="","",VLOOKUP(D281,'produto-estoque-total-7'!A:AB,9,0))</f>
        <v/>
      </c>
      <c r="Z281" s="39">
        <f>IF(D281="","",VLOOKUP(D281,'produto-estoque-total-7'!A:AB,10,0))</f>
        <v/>
      </c>
      <c r="AA281" s="39">
        <f>IFERROR(IF(D281="","",VLOOKUP(D281,'produto-venda-7'!B:N,4,0)),0)</f>
        <v/>
      </c>
      <c r="AB281" s="39">
        <f>IFERROR(IF(D281="","",VLOOKUP(D281,'produto-venda-7'!B:N,5,0)),0)</f>
        <v/>
      </c>
      <c r="AC281" s="39">
        <f>IF(D281="","",IFERROR(AA281/90,0))</f>
        <v/>
      </c>
      <c r="AD281" s="36">
        <f>IF(D281="","",IFERROR(VLOOKUP(D281,'produto-entrada-7'!A:M,4,0),0))</f>
        <v/>
      </c>
      <c r="AE281" s="36">
        <f>IFERROR(IF(D281="","",VLOOKUP(D281,'produto-venda-7'!B:N,10,0)),0)</f>
        <v/>
      </c>
      <c r="AF281" s="36">
        <f>IF(D281="","",IFERROR(VLOOKUP(D281,'produto-entrada-7'!A:M,11,0),0))</f>
        <v/>
      </c>
      <c r="AG281" s="1">
        <f>IF(D281="","",IFERROR(VLOOKUP(D281,'produto-entrada-7'!A:M,12,0),0))</f>
        <v/>
      </c>
      <c r="AH281" s="1">
        <f>IF(D281="","",IFERROR(VLOOKUP(D281,'produto-entrada-7'!A:M,13,0),0))</f>
        <v/>
      </c>
      <c r="AI281" s="36">
        <f>IFERROR(IF(D281="","",VLOOKUP(D281,'produto-venda-7'!B:N,11,0)),0)</f>
        <v/>
      </c>
      <c r="AJ281" s="43">
        <f>IF(D281="","",IFERROR(AI281*AB281,0))</f>
        <v/>
      </c>
      <c r="AK281" s="44">
        <f>IFERROR(IF(D281="","",VLOOKUP(F281,'ANALISE FORNECEDOR'!$A:$I,8,0)),"")</f>
        <v/>
      </c>
      <c r="AL281" s="44">
        <f>IF(D281="","",AVERAGE(AM281,AK281))</f>
        <v/>
      </c>
      <c r="AM281" s="44">
        <f>IFERROR(IF(D281="","",VLOOKUP(F281,'ANALISE FORNECEDOR'!$A:$I,9,0)),"")</f>
        <v/>
      </c>
      <c r="AN281" s="45">
        <f>IF(D281="","",IF(Y281&gt;12,AI281*(U281+Y281),AI281*U281))</f>
        <v/>
      </c>
      <c r="AO281" s="45">
        <f>IF(D281="","",IF(Y281&gt;12,AI281*(U281+V281+Y281),AI281*(U281+V281)))</f>
        <v/>
      </c>
      <c r="AP281" s="46">
        <f>IF(D281="","",IF(Y281&gt;12,AG281*(U281+Y281),AG281*U281))</f>
        <v/>
      </c>
      <c r="AQ281" s="46">
        <f>IF(D281="","",IF(Y281&gt;12,AG281*(U281+V281+Y281),AG281*(U281+V281)))</f>
        <v/>
      </c>
      <c r="AR281" s="46">
        <f>IF(D281="","",IF(OR(R281="A",R281="AA",R281="AAA"),AP281,0))</f>
        <v/>
      </c>
      <c r="AS281" s="46">
        <f>IF(D281="","",IF(R281="B",AP281,0))</f>
        <v/>
      </c>
      <c r="AT281" s="46">
        <f>IF(D281="","",IF(R281="C",AP281,0))</f>
        <v/>
      </c>
      <c r="AU281" s="47">
        <f>IF(D281="","",IFERROR(AN281/AJ281,0))</f>
        <v/>
      </c>
      <c r="AV281" s="47">
        <f>IF(D281="","",IFERROR(((AO281)/AJ281),0))</f>
        <v/>
      </c>
      <c r="AW281" s="48">
        <f>IF(D281="","",IF(OR(S281="S",NOT(AND(ISNUMBER(AC281),ISNUMBER(AL281),AC281*AL281&gt;=0))),0,AC281*AL281))</f>
        <v/>
      </c>
      <c r="AX281" s="49">
        <f>IFERROR(IF(D281="","",AW281*AG281),0)</f>
        <v/>
      </c>
      <c r="AY281" s="48">
        <f>IF(D281="","",IF(OR(S281="S",NOT(AND(ISNUMBER(AC281),ISNUMBER(AK281),AC281*AK281&gt;=0))),0,AC281*AK281))</f>
        <v/>
      </c>
      <c r="AZ281" s="48">
        <f>IFERROR(IF(D281="","",IF(AY281=0,0,IF(((AY281)-(U281+Y281))&lt;0,0,(AY281)-U281))),0)</f>
        <v/>
      </c>
      <c r="BA281" s="49">
        <f>IF(D281="","",AZ281*AG281)</f>
        <v/>
      </c>
      <c r="BB281" s="49">
        <f>IF(D281="","",IF(OR(R281="A",R281="AA",R281="AAA"),BA281,0))</f>
        <v/>
      </c>
      <c r="BC281" s="49">
        <f>IF(D281="","",IF(R281="B",BA281,0))</f>
        <v/>
      </c>
      <c r="BD281" s="49">
        <f>IF(D281="","",IF(R281="B",BA281,0))</f>
        <v/>
      </c>
      <c r="BE281" s="49">
        <f>IF(D281="","",IF(S281="S",
1,
IF(AC281=0,
1,
IF(
IFERROR(((U281+Y281)*AG281)/((AC281*AK281)*AG281),0)&lt;0,
0,
IF(
IFERROR(((U281+Y281)*AG281)/((AC281*AK281)*AG281),0)&gt;1,
1,
IFERROR(((U281+Y281)*AG281)/((AC281*AK281)*AG281),0)
)
)
)
))</f>
        <v/>
      </c>
      <c r="BF281" s="49">
        <f>IF(D281="","",IF(S281="S",
1,
IF(AC281=0,
1,
IF(
IFERROR(((U281+V281+Y281)*AG281)/((AC281*AK281)*AG281),0)&lt;0,
0,
IF(
IFERROR(((U281+V281+Y281)*AG281)/((AC281*AK281)*AG281),0)&gt;1,
1,
IFERROR(((U281+V281+Y281)*AG281)/((AC281*AK281)*AG281),0)
)
)
)
))</f>
        <v/>
      </c>
      <c r="BG281" s="50">
        <f>IF(D281="","",IF(S281="S",0,IF(AND(ISNUMBER(AC281),ISNUMBER(AM281)),IF(OR(AC281*AM281&lt;0,ISERR(AC281*AM281)),0,AC281*AM281),0)))</f>
        <v/>
      </c>
      <c r="BH281" s="50">
        <f>IF(D281="","",IF(BY281&gt;TODAY()-60,0,IF(Y281&gt;12,MAX(0,(U281+Y281)-BG281),MAX(0,U281-BG281))))</f>
        <v/>
      </c>
      <c r="BI281" s="51">
        <f>IF(D281="","",BH281*AG281)</f>
        <v/>
      </c>
      <c r="BJ281" s="51">
        <f>IF(D281="","",IF(OR(R281="A",R281="AA",R281="AAA"),BI281,0))</f>
        <v/>
      </c>
      <c r="BK281" s="51">
        <f>IF(D281="","",IF(R281="B",BI281,0))</f>
        <v/>
      </c>
      <c r="BL281" s="51">
        <f>IF(D281="","",IF(R281="C",BI281,0))</f>
        <v/>
      </c>
      <c r="BM281" s="51">
        <f>IF(D281="","",IFERROR(MAX(0,MIN(BI281/AP281,1)),0))</f>
        <v/>
      </c>
      <c r="BN281" s="52">
        <f>IF(D281="","",AB281*AG281)</f>
        <v/>
      </c>
      <c r="BO281" s="52">
        <f>IF(D281="","",(U281+V281+X281)*AG281)</f>
        <v/>
      </c>
      <c r="BP281" s="52">
        <f>IF(D281="","",(AB281*3)*AG281)</f>
        <v/>
      </c>
      <c r="BQ281" s="52">
        <f>IF(D281="","",IF(BO281-BP281&gt;0,0,BO281-BP281))</f>
        <v/>
      </c>
      <c r="BR281" s="52">
        <f>IF(D281="","",IF(BO281-BP281-BN281&gt;0,0,BO281-BP281-BN281))</f>
        <v/>
      </c>
      <c r="BS281" s="53">
        <f>IF(D281="","",IFERROR(AB281*AI281,0))</f>
        <v/>
      </c>
      <c r="BT281" s="53">
        <f>IF(D281="","",IFERROR(IF(X281&gt;12, AI281*(U281+V281+X281), AI281*(U281+V281)),0))</f>
        <v/>
      </c>
      <c r="BU281" s="53">
        <f>IF(D281="","",IFERROR(((AB281*3)*AI281),0))</f>
        <v/>
      </c>
      <c r="BV281" s="53">
        <f>IF(D281="","",IF(BT281-BU281&gt;0,0,BT281-BU281))</f>
        <v/>
      </c>
      <c r="BW281" s="53">
        <f>IF(D281="","",IF(BT281-BU281-BS281&gt;0,0,BT281-BU281-BS281))</f>
        <v/>
      </c>
      <c r="BX281" s="36">
        <f>IF(D281="","",IFERROR(VLOOKUP(D281,'produto-entrada-7'!A:M,3,0),"SEM PEDIDO"))</f>
        <v/>
      </c>
      <c r="BY281" s="36">
        <f>IF(D281="","",VLOOKUP(D281,'produto-estoque-total-7'!A:AB,25,0))</f>
        <v/>
      </c>
      <c r="BZ281" s="36">
        <f>IF(D281="","",IFERROR(VLOOKUP(D281,'produto-estoque-total-7'!A:AB,26,0)/100,0))</f>
        <v/>
      </c>
      <c r="CA281" s="36">
        <f>IF(D281="","",IFERROR(VLOOKUP(D281,'produto-estoque-total-7'!A:AB,27,0)/100,0))</f>
        <v/>
      </c>
      <c r="CB281" s="41">
        <f>IF(D281="","",V281*AF281)</f>
        <v/>
      </c>
      <c r="CC281" s="41">
        <f>IF(D281="","",V281*AI281)</f>
        <v/>
      </c>
      <c r="CD281" s="54">
        <f>IF(D281="","",VLOOKUP(D281,'produto-estoque-total-7'!A:AB,28,0))</f>
        <v/>
      </c>
    </row>
    <row r="282">
      <c r="A282" s="36">
        <f>IF(D282="","",VLOOKUP(D282,'produto-estoque-total-7'!A:AB,3,0))</f>
        <v/>
      </c>
      <c r="B282" s="1">
        <f>IF(D282="","",VLOOKUP(D282,'produto-estoque-total-7'!A:AB,12,0))</f>
        <v/>
      </c>
      <c r="C282" s="1">
        <f>IF(D282="","",VLOOKUP(D282,'produto-estoque-total-7'!A:AB,2,0))</f>
        <v/>
      </c>
      <c r="D282" s="37">
        <f>IFERROR(IF('produto-estoque-total-7'!A281="","",'produto-estoque-total-7'!A281),"")</f>
        <v/>
      </c>
      <c r="E282" s="1">
        <f>IF(D282="","",VLOOKUP(D282,'produto-estoque-total-7'!A:AB,4,0))</f>
        <v/>
      </c>
      <c r="F282" s="36">
        <f>IF(D282="","",VLOOKUP(D282,'produto-estoque-total-7'!A:AB,13,0))</f>
        <v/>
      </c>
      <c r="G282" s="1">
        <f>IF(F282="","",VLOOKUP(F282,'FORNECEDORES X COMPRADOR'!A:D,4,0))</f>
        <v/>
      </c>
      <c r="H282" s="1">
        <f>IF(F282="","",VLOOKUP(F282,'FORNECEDORES X COMPRADOR'!A:E,5,0))</f>
        <v/>
      </c>
      <c r="I282" s="36">
        <f>IF(D282="","",VLOOKUP(D282,'produto-estoque-total-7'!A:AB,15,0))</f>
        <v/>
      </c>
      <c r="J282" s="36">
        <f>IF(D282="","",VLOOKUP(D282,'produto-estoque-total-7'!A:AB,19,0))</f>
        <v/>
      </c>
      <c r="K282" s="1">
        <f>IF(D282="","",VLOOKUP(D282,'produto-estoque-total-7'!A:AB,20,0))</f>
        <v/>
      </c>
      <c r="L282" s="36">
        <f>IF(D282="","",VLOOKUP(D282,'produto-estoque-total-7'!A:AB,17,0))</f>
        <v/>
      </c>
      <c r="M282" s="1">
        <f>IF(D282="","",VLOOKUP(D282,'produto-estoque-total-7'!A:AB,18,0))</f>
        <v/>
      </c>
      <c r="N282" s="36">
        <f>IF(D282="","",VLOOKUP(D282,'produto-estoque-total-7'!A:AB,21,0))</f>
        <v/>
      </c>
      <c r="O282" s="1">
        <f>IF(D282="","",VLOOKUP(D282,'produto-estoque-total-7'!A:AB,22,0))</f>
        <v/>
      </c>
      <c r="P282" s="36">
        <f>IF(D282="","",VLOOKUP(D282,'produto-estoque-total-7'!A:AB,23,0))</f>
        <v/>
      </c>
      <c r="Q282" s="1">
        <f>IF(D282="","",VLOOKUP(D282,'produto-estoque-total-7'!A:AB,24,0))</f>
        <v/>
      </c>
      <c r="R282" s="38">
        <f>IFERROR(IF(D282="","",VLOOKUP(D282,'produto-venda-7'!B:N,13,0)),"C")</f>
        <v/>
      </c>
      <c r="S282" s="39">
        <f>IF(D282="","",VLOOKUP(D282,'produto-estoque-total-7'!A:AB,6,0))</f>
        <v/>
      </c>
      <c r="T282" s="39">
        <f>IF(D282="","",VLOOKUP(D282,'produto-estoque-total-7'!A:AB,5,0))</f>
        <v/>
      </c>
      <c r="U282" s="40">
        <f>IF(D282="","",VLOOKUP(D282,'produto-estoque-total-7'!A:AB,11,0))</f>
        <v/>
      </c>
      <c r="V282" s="41">
        <f>IF(D282="","",IFERROR(VLOOKUP(D282,'produto-entrada-7'!A:M,10,0),0))</f>
        <v/>
      </c>
      <c r="W282" s="42" t="n"/>
      <c r="X282" s="39">
        <f>IF(D282="","",VLOOKUP(D282,'produto-estoque-total-7'!A:AB,8,0))</f>
        <v/>
      </c>
      <c r="Y282" s="39">
        <f>IF(D282="","",VLOOKUP(D282,'produto-estoque-total-7'!A:AB,9,0))</f>
        <v/>
      </c>
      <c r="Z282" s="39">
        <f>IF(D282="","",VLOOKUP(D282,'produto-estoque-total-7'!A:AB,10,0))</f>
        <v/>
      </c>
      <c r="AA282" s="39">
        <f>IFERROR(IF(D282="","",VLOOKUP(D282,'produto-venda-7'!B:N,4,0)),0)</f>
        <v/>
      </c>
      <c r="AB282" s="39">
        <f>IFERROR(IF(D282="","",VLOOKUP(D282,'produto-venda-7'!B:N,5,0)),0)</f>
        <v/>
      </c>
      <c r="AC282" s="39">
        <f>IF(D282="","",IFERROR(AA282/90,0))</f>
        <v/>
      </c>
      <c r="AD282" s="36">
        <f>IF(D282="","",IFERROR(VLOOKUP(D282,'produto-entrada-7'!A:M,4,0),0))</f>
        <v/>
      </c>
      <c r="AE282" s="36">
        <f>IFERROR(IF(D282="","",VLOOKUP(D282,'produto-venda-7'!B:N,10,0)),0)</f>
        <v/>
      </c>
      <c r="AF282" s="36">
        <f>IF(D282="","",IFERROR(VLOOKUP(D282,'produto-entrada-7'!A:M,11,0),0))</f>
        <v/>
      </c>
      <c r="AG282" s="1">
        <f>IF(D282="","",IFERROR(VLOOKUP(D282,'produto-entrada-7'!A:M,12,0),0))</f>
        <v/>
      </c>
      <c r="AH282" s="1">
        <f>IF(D282="","",IFERROR(VLOOKUP(D282,'produto-entrada-7'!A:M,13,0),0))</f>
        <v/>
      </c>
      <c r="AI282" s="36">
        <f>IFERROR(IF(D282="","",VLOOKUP(D282,'produto-venda-7'!B:N,11,0)),0)</f>
        <v/>
      </c>
      <c r="AJ282" s="43">
        <f>IF(D282="","",IFERROR(AI282*AB282,0))</f>
        <v/>
      </c>
      <c r="AK282" s="44">
        <f>IFERROR(IF(D282="","",VLOOKUP(F282,'ANALISE FORNECEDOR'!$A:$I,8,0)),"")</f>
        <v/>
      </c>
      <c r="AL282" s="44">
        <f>IF(D282="","",AVERAGE(AM282,AK282))</f>
        <v/>
      </c>
      <c r="AM282" s="44">
        <f>IFERROR(IF(D282="","",VLOOKUP(F282,'ANALISE FORNECEDOR'!$A:$I,9,0)),"")</f>
        <v/>
      </c>
      <c r="AN282" s="45">
        <f>IF(D282="","",IF(Y282&gt;12,AI282*(U282+Y282),AI282*U282))</f>
        <v/>
      </c>
      <c r="AO282" s="45">
        <f>IF(D282="","",IF(Y282&gt;12,AI282*(U282+V282+Y282),AI282*(U282+V282)))</f>
        <v/>
      </c>
      <c r="AP282" s="46">
        <f>IF(D282="","",IF(Y282&gt;12,AG282*(U282+Y282),AG282*U282))</f>
        <v/>
      </c>
      <c r="AQ282" s="46">
        <f>IF(D282="","",IF(Y282&gt;12,AG282*(U282+V282+Y282),AG282*(U282+V282)))</f>
        <v/>
      </c>
      <c r="AR282" s="46">
        <f>IF(D282="","",IF(OR(R282="A",R282="AA",R282="AAA"),AP282,0))</f>
        <v/>
      </c>
      <c r="AS282" s="46">
        <f>IF(D282="","",IF(R282="B",AP282,0))</f>
        <v/>
      </c>
      <c r="AT282" s="46">
        <f>IF(D282="","",IF(R282="C",AP282,0))</f>
        <v/>
      </c>
      <c r="AU282" s="47">
        <f>IF(D282="","",IFERROR(AN282/AJ282,0))</f>
        <v/>
      </c>
      <c r="AV282" s="47">
        <f>IF(D282="","",IFERROR(((AO282)/AJ282),0))</f>
        <v/>
      </c>
      <c r="AW282" s="48">
        <f>IF(D282="","",IF(OR(S282="S",NOT(AND(ISNUMBER(AC282),ISNUMBER(AL282),AC282*AL282&gt;=0))),0,AC282*AL282))</f>
        <v/>
      </c>
      <c r="AX282" s="49">
        <f>IFERROR(IF(D282="","",AW282*AG282),0)</f>
        <v/>
      </c>
      <c r="AY282" s="48">
        <f>IF(D282="","",IF(OR(S282="S",NOT(AND(ISNUMBER(AC282),ISNUMBER(AK282),AC282*AK282&gt;=0))),0,AC282*AK282))</f>
        <v/>
      </c>
      <c r="AZ282" s="48">
        <f>IFERROR(IF(D282="","",IF(AY282=0,0,IF(((AY282)-(U282+Y282))&lt;0,0,(AY282)-U282))),0)</f>
        <v/>
      </c>
      <c r="BA282" s="49">
        <f>IF(D282="","",AZ282*AG282)</f>
        <v/>
      </c>
      <c r="BB282" s="49">
        <f>IF(D282="","",IF(OR(R282="A",R282="AA",R282="AAA"),BA282,0))</f>
        <v/>
      </c>
      <c r="BC282" s="49">
        <f>IF(D282="","",IF(R282="B",BA282,0))</f>
        <v/>
      </c>
      <c r="BD282" s="49">
        <f>IF(D282="","",IF(R282="B",BA282,0))</f>
        <v/>
      </c>
      <c r="BE282" s="49">
        <f>IF(D282="","",IF(S282="S",
1,
IF(AC282=0,
1,
IF(
IFERROR(((U282+Y282)*AG282)/((AC282*AK282)*AG282),0)&lt;0,
0,
IF(
IFERROR(((U282+Y282)*AG282)/((AC282*AK282)*AG282),0)&gt;1,
1,
IFERROR(((U282+Y282)*AG282)/((AC282*AK282)*AG282),0)
)
)
)
))</f>
        <v/>
      </c>
      <c r="BF282" s="49">
        <f>IF(D282="","",IF(S282="S",
1,
IF(AC282=0,
1,
IF(
IFERROR(((U282+V282+Y282)*AG282)/((AC282*AK282)*AG282),0)&lt;0,
0,
IF(
IFERROR(((U282+V282+Y282)*AG282)/((AC282*AK282)*AG282),0)&gt;1,
1,
IFERROR(((U282+V282+Y282)*AG282)/((AC282*AK282)*AG282),0)
)
)
)
))</f>
        <v/>
      </c>
      <c r="BG282" s="50">
        <f>IF(D282="","",IF(S282="S",0,IF(AND(ISNUMBER(AC282),ISNUMBER(AM282)),IF(OR(AC282*AM282&lt;0,ISERR(AC282*AM282)),0,AC282*AM282),0)))</f>
        <v/>
      </c>
      <c r="BH282" s="50">
        <f>IF(D282="","",IF(BY282&gt;TODAY()-60,0,IF(Y282&gt;12,MAX(0,(U282+Y282)-BG282),MAX(0,U282-BG282))))</f>
        <v/>
      </c>
      <c r="BI282" s="51">
        <f>IF(D282="","",BH282*AG282)</f>
        <v/>
      </c>
      <c r="BJ282" s="51">
        <f>IF(D282="","",IF(OR(R282="A",R282="AA",R282="AAA"),BI282,0))</f>
        <v/>
      </c>
      <c r="BK282" s="51">
        <f>IF(D282="","",IF(R282="B",BI282,0))</f>
        <v/>
      </c>
      <c r="BL282" s="51">
        <f>IF(D282="","",IF(R282="C",BI282,0))</f>
        <v/>
      </c>
      <c r="BM282" s="51">
        <f>IF(D282="","",IFERROR(MAX(0,MIN(BI282/AP282,1)),0))</f>
        <v/>
      </c>
      <c r="BN282" s="52">
        <f>IF(D282="","",AB282*AG282)</f>
        <v/>
      </c>
      <c r="BO282" s="52">
        <f>IF(D282="","",(U282+V282+X282)*AG282)</f>
        <v/>
      </c>
      <c r="BP282" s="52">
        <f>IF(D282="","",(AB282*3)*AG282)</f>
        <v/>
      </c>
      <c r="BQ282" s="52">
        <f>IF(D282="","",IF(BO282-BP282&gt;0,0,BO282-BP282))</f>
        <v/>
      </c>
      <c r="BR282" s="52">
        <f>IF(D282="","",IF(BO282-BP282-BN282&gt;0,0,BO282-BP282-BN282))</f>
        <v/>
      </c>
      <c r="BS282" s="53">
        <f>IF(D282="","",IFERROR(AB282*AI282,0))</f>
        <v/>
      </c>
      <c r="BT282" s="53">
        <f>IF(D282="","",IFERROR(IF(X282&gt;12, AI282*(U282+V282+X282), AI282*(U282+V282)),0))</f>
        <v/>
      </c>
      <c r="BU282" s="53">
        <f>IF(D282="","",IFERROR(((AB282*3)*AI282),0))</f>
        <v/>
      </c>
      <c r="BV282" s="53">
        <f>IF(D282="","",IF(BT282-BU282&gt;0,0,BT282-BU282))</f>
        <v/>
      </c>
      <c r="BW282" s="53">
        <f>IF(D282="","",IF(BT282-BU282-BS282&gt;0,0,BT282-BU282-BS282))</f>
        <v/>
      </c>
      <c r="BX282" s="36">
        <f>IF(D282="","",IFERROR(VLOOKUP(D282,'produto-entrada-7'!A:M,3,0),"SEM PEDIDO"))</f>
        <v/>
      </c>
      <c r="BY282" s="36">
        <f>IF(D282="","",VLOOKUP(D282,'produto-estoque-total-7'!A:AB,25,0))</f>
        <v/>
      </c>
      <c r="BZ282" s="36">
        <f>IF(D282="","",IFERROR(VLOOKUP(D282,'produto-estoque-total-7'!A:AB,26,0)/100,0))</f>
        <v/>
      </c>
      <c r="CA282" s="36">
        <f>IF(D282="","",IFERROR(VLOOKUP(D282,'produto-estoque-total-7'!A:AB,27,0)/100,0))</f>
        <v/>
      </c>
      <c r="CB282" s="41">
        <f>IF(D282="","",V282*AF282)</f>
        <v/>
      </c>
      <c r="CC282" s="41">
        <f>IF(D282="","",V282*AI282)</f>
        <v/>
      </c>
      <c r="CD282" s="54">
        <f>IF(D282="","",VLOOKUP(D282,'produto-estoque-total-7'!A:AB,28,0))</f>
        <v/>
      </c>
    </row>
    <row r="283">
      <c r="A283" s="36">
        <f>IF(D283="","",VLOOKUP(D283,'produto-estoque-total-7'!A:AB,3,0))</f>
        <v/>
      </c>
      <c r="B283" s="1">
        <f>IF(D283="","",VLOOKUP(D283,'produto-estoque-total-7'!A:AB,12,0))</f>
        <v/>
      </c>
      <c r="C283" s="1">
        <f>IF(D283="","",VLOOKUP(D283,'produto-estoque-total-7'!A:AB,2,0))</f>
        <v/>
      </c>
      <c r="D283" s="37">
        <f>IFERROR(IF('produto-estoque-total-7'!A282="","",'produto-estoque-total-7'!A282),"")</f>
        <v/>
      </c>
      <c r="E283" s="1">
        <f>IF(D283="","",VLOOKUP(D283,'produto-estoque-total-7'!A:AB,4,0))</f>
        <v/>
      </c>
      <c r="F283" s="36">
        <f>IF(D283="","",VLOOKUP(D283,'produto-estoque-total-7'!A:AB,13,0))</f>
        <v/>
      </c>
      <c r="G283" s="1">
        <f>IF(F283="","",VLOOKUP(F283,'FORNECEDORES X COMPRADOR'!A:D,4,0))</f>
        <v/>
      </c>
      <c r="H283" s="1">
        <f>IF(F283="","",VLOOKUP(F283,'FORNECEDORES X COMPRADOR'!A:E,5,0))</f>
        <v/>
      </c>
      <c r="I283" s="36">
        <f>IF(D283="","",VLOOKUP(D283,'produto-estoque-total-7'!A:AB,15,0))</f>
        <v/>
      </c>
      <c r="J283" s="36">
        <f>IF(D283="","",VLOOKUP(D283,'produto-estoque-total-7'!A:AB,19,0))</f>
        <v/>
      </c>
      <c r="K283" s="1">
        <f>IF(D283="","",VLOOKUP(D283,'produto-estoque-total-7'!A:AB,20,0))</f>
        <v/>
      </c>
      <c r="L283" s="36">
        <f>IF(D283="","",VLOOKUP(D283,'produto-estoque-total-7'!A:AB,17,0))</f>
        <v/>
      </c>
      <c r="M283" s="1">
        <f>IF(D283="","",VLOOKUP(D283,'produto-estoque-total-7'!A:AB,18,0))</f>
        <v/>
      </c>
      <c r="N283" s="36">
        <f>IF(D283="","",VLOOKUP(D283,'produto-estoque-total-7'!A:AB,21,0))</f>
        <v/>
      </c>
      <c r="O283" s="1">
        <f>IF(D283="","",VLOOKUP(D283,'produto-estoque-total-7'!A:AB,22,0))</f>
        <v/>
      </c>
      <c r="P283" s="36">
        <f>IF(D283="","",VLOOKUP(D283,'produto-estoque-total-7'!A:AB,23,0))</f>
        <v/>
      </c>
      <c r="Q283" s="1">
        <f>IF(D283="","",VLOOKUP(D283,'produto-estoque-total-7'!A:AB,24,0))</f>
        <v/>
      </c>
      <c r="R283" s="38">
        <f>IFERROR(IF(D283="","",VLOOKUP(D283,'produto-venda-7'!B:N,13,0)),"C")</f>
        <v/>
      </c>
      <c r="S283" s="39">
        <f>IF(D283="","",VLOOKUP(D283,'produto-estoque-total-7'!A:AB,6,0))</f>
        <v/>
      </c>
      <c r="T283" s="39">
        <f>IF(D283="","",VLOOKUP(D283,'produto-estoque-total-7'!A:AB,5,0))</f>
        <v/>
      </c>
      <c r="U283" s="40">
        <f>IF(D283="","",VLOOKUP(D283,'produto-estoque-total-7'!A:AB,11,0))</f>
        <v/>
      </c>
      <c r="V283" s="41">
        <f>IF(D283="","",IFERROR(VLOOKUP(D283,'produto-entrada-7'!A:M,10,0),0))</f>
        <v/>
      </c>
      <c r="W283" s="42" t="n"/>
      <c r="X283" s="39">
        <f>IF(D283="","",VLOOKUP(D283,'produto-estoque-total-7'!A:AB,8,0))</f>
        <v/>
      </c>
      <c r="Y283" s="39">
        <f>IF(D283="","",VLOOKUP(D283,'produto-estoque-total-7'!A:AB,9,0))</f>
        <v/>
      </c>
      <c r="Z283" s="39">
        <f>IF(D283="","",VLOOKUP(D283,'produto-estoque-total-7'!A:AB,10,0))</f>
        <v/>
      </c>
      <c r="AA283" s="39">
        <f>IFERROR(IF(D283="","",VLOOKUP(D283,'produto-venda-7'!B:N,4,0)),0)</f>
        <v/>
      </c>
      <c r="AB283" s="39">
        <f>IFERROR(IF(D283="","",VLOOKUP(D283,'produto-venda-7'!B:N,5,0)),0)</f>
        <v/>
      </c>
      <c r="AC283" s="39">
        <f>IF(D283="","",IFERROR(AA283/90,0))</f>
        <v/>
      </c>
      <c r="AD283" s="36">
        <f>IF(D283="","",IFERROR(VLOOKUP(D283,'produto-entrada-7'!A:M,4,0),0))</f>
        <v/>
      </c>
      <c r="AE283" s="36">
        <f>IFERROR(IF(D283="","",VLOOKUP(D283,'produto-venda-7'!B:N,10,0)),0)</f>
        <v/>
      </c>
      <c r="AF283" s="36">
        <f>IF(D283="","",IFERROR(VLOOKUP(D283,'produto-entrada-7'!A:M,11,0),0))</f>
        <v/>
      </c>
      <c r="AG283" s="1">
        <f>IF(D283="","",IFERROR(VLOOKUP(D283,'produto-entrada-7'!A:M,12,0),0))</f>
        <v/>
      </c>
      <c r="AH283" s="1">
        <f>IF(D283="","",IFERROR(VLOOKUP(D283,'produto-entrada-7'!A:M,13,0),0))</f>
        <v/>
      </c>
      <c r="AI283" s="36">
        <f>IFERROR(IF(D283="","",VLOOKUP(D283,'produto-venda-7'!B:N,11,0)),0)</f>
        <v/>
      </c>
      <c r="AJ283" s="43">
        <f>IF(D283="","",IFERROR(AI283*AB283,0))</f>
        <v/>
      </c>
      <c r="AK283" s="44">
        <f>IFERROR(IF(D283="","",VLOOKUP(F283,'ANALISE FORNECEDOR'!$A:$I,8,0)),"")</f>
        <v/>
      </c>
      <c r="AL283" s="44">
        <f>IF(D283="","",AVERAGE(AM283,AK283))</f>
        <v/>
      </c>
      <c r="AM283" s="44">
        <f>IFERROR(IF(D283="","",VLOOKUP(F283,'ANALISE FORNECEDOR'!$A:$I,9,0)),"")</f>
        <v/>
      </c>
      <c r="AN283" s="45">
        <f>IF(D283="","",IF(Y283&gt;12,AI283*(U283+Y283),AI283*U283))</f>
        <v/>
      </c>
      <c r="AO283" s="45">
        <f>IF(D283="","",IF(Y283&gt;12,AI283*(U283+V283+Y283),AI283*(U283+V283)))</f>
        <v/>
      </c>
      <c r="AP283" s="46">
        <f>IF(D283="","",IF(Y283&gt;12,AG283*(U283+Y283),AG283*U283))</f>
        <v/>
      </c>
      <c r="AQ283" s="46">
        <f>IF(D283="","",IF(Y283&gt;12,AG283*(U283+V283+Y283),AG283*(U283+V283)))</f>
        <v/>
      </c>
      <c r="AR283" s="46">
        <f>IF(D283="","",IF(OR(R283="A",R283="AA",R283="AAA"),AP283,0))</f>
        <v/>
      </c>
      <c r="AS283" s="46">
        <f>IF(D283="","",IF(R283="B",AP283,0))</f>
        <v/>
      </c>
      <c r="AT283" s="46">
        <f>IF(D283="","",IF(R283="C",AP283,0))</f>
        <v/>
      </c>
      <c r="AU283" s="47">
        <f>IF(D283="","",IFERROR(AN283/AJ283,0))</f>
        <v/>
      </c>
      <c r="AV283" s="47">
        <f>IF(D283="","",IFERROR(((AO283)/AJ283),0))</f>
        <v/>
      </c>
      <c r="AW283" s="48">
        <f>IF(D283="","",IF(OR(S283="S",NOT(AND(ISNUMBER(AC283),ISNUMBER(AL283),AC283*AL283&gt;=0))),0,AC283*AL283))</f>
        <v/>
      </c>
      <c r="AX283" s="49">
        <f>IFERROR(IF(D283="","",AW283*AG283),0)</f>
        <v/>
      </c>
      <c r="AY283" s="48">
        <f>IF(D283="","",IF(OR(S283="S",NOT(AND(ISNUMBER(AC283),ISNUMBER(AK283),AC283*AK283&gt;=0))),0,AC283*AK283))</f>
        <v/>
      </c>
      <c r="AZ283" s="48">
        <f>IFERROR(IF(D283="","",IF(AY283=0,0,IF(((AY283)-(U283+Y283))&lt;0,0,(AY283)-U283))),0)</f>
        <v/>
      </c>
      <c r="BA283" s="49">
        <f>IF(D283="","",AZ283*AG283)</f>
        <v/>
      </c>
      <c r="BB283" s="49">
        <f>IF(D283="","",IF(OR(R283="A",R283="AA",R283="AAA"),BA283,0))</f>
        <v/>
      </c>
      <c r="BC283" s="49">
        <f>IF(D283="","",IF(R283="B",BA283,0))</f>
        <v/>
      </c>
      <c r="BD283" s="49">
        <f>IF(D283="","",IF(R283="B",BA283,0))</f>
        <v/>
      </c>
      <c r="BE283" s="49">
        <f>IF(D283="","",IF(S283="S",
1,
IF(AC283=0,
1,
IF(
IFERROR(((U283+Y283)*AG283)/((AC283*AK283)*AG283),0)&lt;0,
0,
IF(
IFERROR(((U283+Y283)*AG283)/((AC283*AK283)*AG283),0)&gt;1,
1,
IFERROR(((U283+Y283)*AG283)/((AC283*AK283)*AG283),0)
)
)
)
))</f>
        <v/>
      </c>
      <c r="BF283" s="49">
        <f>IF(D283="","",IF(S283="S",
1,
IF(AC283=0,
1,
IF(
IFERROR(((U283+V283+Y283)*AG283)/((AC283*AK283)*AG283),0)&lt;0,
0,
IF(
IFERROR(((U283+V283+Y283)*AG283)/((AC283*AK283)*AG283),0)&gt;1,
1,
IFERROR(((U283+V283+Y283)*AG283)/((AC283*AK283)*AG283),0)
)
)
)
))</f>
        <v/>
      </c>
      <c r="BG283" s="50">
        <f>IF(D283="","",IF(S283="S",0,IF(AND(ISNUMBER(AC283),ISNUMBER(AM283)),IF(OR(AC283*AM283&lt;0,ISERR(AC283*AM283)),0,AC283*AM283),0)))</f>
        <v/>
      </c>
      <c r="BH283" s="50">
        <f>IF(D283="","",IF(BY283&gt;TODAY()-60,0,IF(Y283&gt;12,MAX(0,(U283+Y283)-BG283),MAX(0,U283-BG283))))</f>
        <v/>
      </c>
      <c r="BI283" s="51">
        <f>IF(D283="","",BH283*AG283)</f>
        <v/>
      </c>
      <c r="BJ283" s="51">
        <f>IF(D283="","",IF(OR(R283="A",R283="AA",R283="AAA"),BI283,0))</f>
        <v/>
      </c>
      <c r="BK283" s="51">
        <f>IF(D283="","",IF(R283="B",BI283,0))</f>
        <v/>
      </c>
      <c r="BL283" s="51">
        <f>IF(D283="","",IF(R283="C",BI283,0))</f>
        <v/>
      </c>
      <c r="BM283" s="51">
        <f>IF(D283="","",IFERROR(MAX(0,MIN(BI283/AP283,1)),0))</f>
        <v/>
      </c>
      <c r="BN283" s="52">
        <f>IF(D283="","",AB283*AG283)</f>
        <v/>
      </c>
      <c r="BO283" s="52">
        <f>IF(D283="","",(U283+V283+X283)*AG283)</f>
        <v/>
      </c>
      <c r="BP283" s="52">
        <f>IF(D283="","",(AB283*3)*AG283)</f>
        <v/>
      </c>
      <c r="BQ283" s="52">
        <f>IF(D283="","",IF(BO283-BP283&gt;0,0,BO283-BP283))</f>
        <v/>
      </c>
      <c r="BR283" s="52">
        <f>IF(D283="","",IF(BO283-BP283-BN283&gt;0,0,BO283-BP283-BN283))</f>
        <v/>
      </c>
      <c r="BS283" s="53">
        <f>IF(D283="","",IFERROR(AB283*AI283,0))</f>
        <v/>
      </c>
      <c r="BT283" s="53">
        <f>IF(D283="","",IFERROR(IF(X283&gt;12, AI283*(U283+V283+X283), AI283*(U283+V283)),0))</f>
        <v/>
      </c>
      <c r="BU283" s="53">
        <f>IF(D283="","",IFERROR(((AB283*3)*AI283),0))</f>
        <v/>
      </c>
      <c r="BV283" s="53">
        <f>IF(D283="","",IF(BT283-BU283&gt;0,0,BT283-BU283))</f>
        <v/>
      </c>
      <c r="BW283" s="53">
        <f>IF(D283="","",IF(BT283-BU283-BS283&gt;0,0,BT283-BU283-BS283))</f>
        <v/>
      </c>
      <c r="BX283" s="36">
        <f>IF(D283="","",IFERROR(VLOOKUP(D283,'produto-entrada-7'!A:M,3,0),"SEM PEDIDO"))</f>
        <v/>
      </c>
      <c r="BY283" s="36">
        <f>IF(D283="","",VLOOKUP(D283,'produto-estoque-total-7'!A:AB,25,0))</f>
        <v/>
      </c>
      <c r="BZ283" s="36">
        <f>IF(D283="","",IFERROR(VLOOKUP(D283,'produto-estoque-total-7'!A:AB,26,0)/100,0))</f>
        <v/>
      </c>
      <c r="CA283" s="36">
        <f>IF(D283="","",IFERROR(VLOOKUP(D283,'produto-estoque-total-7'!A:AB,27,0)/100,0))</f>
        <v/>
      </c>
      <c r="CB283" s="41">
        <f>IF(D283="","",V283*AF283)</f>
        <v/>
      </c>
      <c r="CC283" s="41">
        <f>IF(D283="","",V283*AI283)</f>
        <v/>
      </c>
      <c r="CD283" s="54">
        <f>IF(D283="","",VLOOKUP(D283,'produto-estoque-total-7'!A:AB,28,0))</f>
        <v/>
      </c>
    </row>
    <row r="284">
      <c r="A284" s="36">
        <f>IF(D284="","",VLOOKUP(D284,'produto-estoque-total-7'!A:AB,3,0))</f>
        <v/>
      </c>
      <c r="B284" s="1">
        <f>IF(D284="","",VLOOKUP(D284,'produto-estoque-total-7'!A:AB,12,0))</f>
        <v/>
      </c>
      <c r="C284" s="1">
        <f>IF(D284="","",VLOOKUP(D284,'produto-estoque-total-7'!A:AB,2,0))</f>
        <v/>
      </c>
      <c r="D284" s="37">
        <f>IFERROR(IF('produto-estoque-total-7'!A283="","",'produto-estoque-total-7'!A283),"")</f>
        <v/>
      </c>
      <c r="E284" s="1">
        <f>IF(D284="","",VLOOKUP(D284,'produto-estoque-total-7'!A:AB,4,0))</f>
        <v/>
      </c>
      <c r="F284" s="36">
        <f>IF(D284="","",VLOOKUP(D284,'produto-estoque-total-7'!A:AB,13,0))</f>
        <v/>
      </c>
      <c r="G284" s="1">
        <f>IF(F284="","",VLOOKUP(F284,'FORNECEDORES X COMPRADOR'!A:D,4,0))</f>
        <v/>
      </c>
      <c r="H284" s="1">
        <f>IF(F284="","",VLOOKUP(F284,'FORNECEDORES X COMPRADOR'!A:E,5,0))</f>
        <v/>
      </c>
      <c r="I284" s="36">
        <f>IF(D284="","",VLOOKUP(D284,'produto-estoque-total-7'!A:AB,15,0))</f>
        <v/>
      </c>
      <c r="J284" s="36">
        <f>IF(D284="","",VLOOKUP(D284,'produto-estoque-total-7'!A:AB,19,0))</f>
        <v/>
      </c>
      <c r="K284" s="1">
        <f>IF(D284="","",VLOOKUP(D284,'produto-estoque-total-7'!A:AB,20,0))</f>
        <v/>
      </c>
      <c r="L284" s="36">
        <f>IF(D284="","",VLOOKUP(D284,'produto-estoque-total-7'!A:AB,17,0))</f>
        <v/>
      </c>
      <c r="M284" s="1">
        <f>IF(D284="","",VLOOKUP(D284,'produto-estoque-total-7'!A:AB,18,0))</f>
        <v/>
      </c>
      <c r="N284" s="36">
        <f>IF(D284="","",VLOOKUP(D284,'produto-estoque-total-7'!A:AB,21,0))</f>
        <v/>
      </c>
      <c r="O284" s="1">
        <f>IF(D284="","",VLOOKUP(D284,'produto-estoque-total-7'!A:AB,22,0))</f>
        <v/>
      </c>
      <c r="P284" s="36">
        <f>IF(D284="","",VLOOKUP(D284,'produto-estoque-total-7'!A:AB,23,0))</f>
        <v/>
      </c>
      <c r="Q284" s="1">
        <f>IF(D284="","",VLOOKUP(D284,'produto-estoque-total-7'!A:AB,24,0))</f>
        <v/>
      </c>
      <c r="R284" s="38">
        <f>IFERROR(IF(D284="","",VLOOKUP(D284,'produto-venda-7'!B:N,13,0)),"C")</f>
        <v/>
      </c>
      <c r="S284" s="39">
        <f>IF(D284="","",VLOOKUP(D284,'produto-estoque-total-7'!A:AB,6,0))</f>
        <v/>
      </c>
      <c r="T284" s="39">
        <f>IF(D284="","",VLOOKUP(D284,'produto-estoque-total-7'!A:AB,5,0))</f>
        <v/>
      </c>
      <c r="U284" s="40">
        <f>IF(D284="","",VLOOKUP(D284,'produto-estoque-total-7'!A:AB,11,0))</f>
        <v/>
      </c>
      <c r="V284" s="41">
        <f>IF(D284="","",IFERROR(VLOOKUP(D284,'produto-entrada-7'!A:M,10,0),0))</f>
        <v/>
      </c>
      <c r="W284" s="42" t="n"/>
      <c r="X284" s="39">
        <f>IF(D284="","",VLOOKUP(D284,'produto-estoque-total-7'!A:AB,8,0))</f>
        <v/>
      </c>
      <c r="Y284" s="39">
        <f>IF(D284="","",VLOOKUP(D284,'produto-estoque-total-7'!A:AB,9,0))</f>
        <v/>
      </c>
      <c r="Z284" s="39">
        <f>IF(D284="","",VLOOKUP(D284,'produto-estoque-total-7'!A:AB,10,0))</f>
        <v/>
      </c>
      <c r="AA284" s="39">
        <f>IFERROR(IF(D284="","",VLOOKUP(D284,'produto-venda-7'!B:N,4,0)),0)</f>
        <v/>
      </c>
      <c r="AB284" s="39">
        <f>IFERROR(IF(D284="","",VLOOKUP(D284,'produto-venda-7'!B:N,5,0)),0)</f>
        <v/>
      </c>
      <c r="AC284" s="39">
        <f>IF(D284="","",IFERROR(AA284/90,0))</f>
        <v/>
      </c>
      <c r="AD284" s="36">
        <f>IF(D284="","",IFERROR(VLOOKUP(D284,'produto-entrada-7'!A:M,4,0),0))</f>
        <v/>
      </c>
      <c r="AE284" s="36">
        <f>IFERROR(IF(D284="","",VLOOKUP(D284,'produto-venda-7'!B:N,10,0)),0)</f>
        <v/>
      </c>
      <c r="AF284" s="36">
        <f>IF(D284="","",IFERROR(VLOOKUP(D284,'produto-entrada-7'!A:M,11,0),0))</f>
        <v/>
      </c>
      <c r="AG284" s="1">
        <f>IF(D284="","",IFERROR(VLOOKUP(D284,'produto-entrada-7'!A:M,12,0),0))</f>
        <v/>
      </c>
      <c r="AH284" s="1">
        <f>IF(D284="","",IFERROR(VLOOKUP(D284,'produto-entrada-7'!A:M,13,0),0))</f>
        <v/>
      </c>
      <c r="AI284" s="36">
        <f>IFERROR(IF(D284="","",VLOOKUP(D284,'produto-venda-7'!B:N,11,0)),0)</f>
        <v/>
      </c>
      <c r="AJ284" s="43">
        <f>IF(D284="","",IFERROR(AI284*AB284,0))</f>
        <v/>
      </c>
      <c r="AK284" s="44">
        <f>IFERROR(IF(D284="","",VLOOKUP(F284,'ANALISE FORNECEDOR'!$A:$I,8,0)),"")</f>
        <v/>
      </c>
      <c r="AL284" s="44">
        <f>IF(D284="","",AVERAGE(AM284,AK284))</f>
        <v/>
      </c>
      <c r="AM284" s="44">
        <f>IFERROR(IF(D284="","",VLOOKUP(F284,'ANALISE FORNECEDOR'!$A:$I,9,0)),"")</f>
        <v/>
      </c>
      <c r="AN284" s="45">
        <f>IF(D284="","",IF(Y284&gt;12,AI284*(U284+Y284),AI284*U284))</f>
        <v/>
      </c>
      <c r="AO284" s="45">
        <f>IF(D284="","",IF(Y284&gt;12,AI284*(U284+V284+Y284),AI284*(U284+V284)))</f>
        <v/>
      </c>
      <c r="AP284" s="46">
        <f>IF(D284="","",IF(Y284&gt;12,AG284*(U284+Y284),AG284*U284))</f>
        <v/>
      </c>
      <c r="AQ284" s="46">
        <f>IF(D284="","",IF(Y284&gt;12,AG284*(U284+V284+Y284),AG284*(U284+V284)))</f>
        <v/>
      </c>
      <c r="AR284" s="46">
        <f>IF(D284="","",IF(OR(R284="A",R284="AA",R284="AAA"),AP284,0))</f>
        <v/>
      </c>
      <c r="AS284" s="46">
        <f>IF(D284="","",IF(R284="B",AP284,0))</f>
        <v/>
      </c>
      <c r="AT284" s="46">
        <f>IF(D284="","",IF(R284="C",AP284,0))</f>
        <v/>
      </c>
      <c r="AU284" s="47">
        <f>IF(D284="","",IFERROR(AN284/AJ284,0))</f>
        <v/>
      </c>
      <c r="AV284" s="47">
        <f>IF(D284="","",IFERROR(((AO284)/AJ284),0))</f>
        <v/>
      </c>
      <c r="AW284" s="48">
        <f>IF(D284="","",IF(OR(S284="S",NOT(AND(ISNUMBER(AC284),ISNUMBER(AL284),AC284*AL284&gt;=0))),0,AC284*AL284))</f>
        <v/>
      </c>
      <c r="AX284" s="49">
        <f>IFERROR(IF(D284="","",AW284*AG284),0)</f>
        <v/>
      </c>
      <c r="AY284" s="48">
        <f>IF(D284="","",IF(OR(S284="S",NOT(AND(ISNUMBER(AC284),ISNUMBER(AK284),AC284*AK284&gt;=0))),0,AC284*AK284))</f>
        <v/>
      </c>
      <c r="AZ284" s="48">
        <f>IFERROR(IF(D284="","",IF(AY284=0,0,IF(((AY284)-(U284+Y284))&lt;0,0,(AY284)-U284))),0)</f>
        <v/>
      </c>
      <c r="BA284" s="49">
        <f>IF(D284="","",AZ284*AG284)</f>
        <v/>
      </c>
      <c r="BB284" s="49">
        <f>IF(D284="","",IF(OR(R284="A",R284="AA",R284="AAA"),BA284,0))</f>
        <v/>
      </c>
      <c r="BC284" s="49">
        <f>IF(D284="","",IF(R284="B",BA284,0))</f>
        <v/>
      </c>
      <c r="BD284" s="49">
        <f>IF(D284="","",IF(R284="B",BA284,0))</f>
        <v/>
      </c>
      <c r="BE284" s="49">
        <f>IF(D284="","",IF(S284="S",
1,
IF(AC284=0,
1,
IF(
IFERROR(((U284+Y284)*AG284)/((AC284*AK284)*AG284),0)&lt;0,
0,
IF(
IFERROR(((U284+Y284)*AG284)/((AC284*AK284)*AG284),0)&gt;1,
1,
IFERROR(((U284+Y284)*AG284)/((AC284*AK284)*AG284),0)
)
)
)
))</f>
        <v/>
      </c>
      <c r="BF284" s="49">
        <f>IF(D284="","",IF(S284="S",
1,
IF(AC284=0,
1,
IF(
IFERROR(((U284+V284+Y284)*AG284)/((AC284*AK284)*AG284),0)&lt;0,
0,
IF(
IFERROR(((U284+V284+Y284)*AG284)/((AC284*AK284)*AG284),0)&gt;1,
1,
IFERROR(((U284+V284+Y284)*AG284)/((AC284*AK284)*AG284),0)
)
)
)
))</f>
        <v/>
      </c>
      <c r="BG284" s="50">
        <f>IF(D284="","",IF(S284="S",0,IF(AND(ISNUMBER(AC284),ISNUMBER(AM284)),IF(OR(AC284*AM284&lt;0,ISERR(AC284*AM284)),0,AC284*AM284),0)))</f>
        <v/>
      </c>
      <c r="BH284" s="50">
        <f>IF(D284="","",IF(BY284&gt;TODAY()-60,0,IF(Y284&gt;12,MAX(0,(U284+Y284)-BG284),MAX(0,U284-BG284))))</f>
        <v/>
      </c>
      <c r="BI284" s="51">
        <f>IF(D284="","",BH284*AG284)</f>
        <v/>
      </c>
      <c r="BJ284" s="51">
        <f>IF(D284="","",IF(OR(R284="A",R284="AA",R284="AAA"),BI284,0))</f>
        <v/>
      </c>
      <c r="BK284" s="51">
        <f>IF(D284="","",IF(R284="B",BI284,0))</f>
        <v/>
      </c>
      <c r="BL284" s="51">
        <f>IF(D284="","",IF(R284="C",BI284,0))</f>
        <v/>
      </c>
      <c r="BM284" s="51">
        <f>IF(D284="","",IFERROR(MAX(0,MIN(BI284/AP284,1)),0))</f>
        <v/>
      </c>
      <c r="BN284" s="52">
        <f>IF(D284="","",AB284*AG284)</f>
        <v/>
      </c>
      <c r="BO284" s="52">
        <f>IF(D284="","",(U284+V284+X284)*AG284)</f>
        <v/>
      </c>
      <c r="BP284" s="52">
        <f>IF(D284="","",(AB284*3)*AG284)</f>
        <v/>
      </c>
      <c r="BQ284" s="52">
        <f>IF(D284="","",IF(BO284-BP284&gt;0,0,BO284-BP284))</f>
        <v/>
      </c>
      <c r="BR284" s="52">
        <f>IF(D284="","",IF(BO284-BP284-BN284&gt;0,0,BO284-BP284-BN284))</f>
        <v/>
      </c>
      <c r="BS284" s="53">
        <f>IF(D284="","",IFERROR(AB284*AI284,0))</f>
        <v/>
      </c>
      <c r="BT284" s="53">
        <f>IF(D284="","",IFERROR(IF(X284&gt;12, AI284*(U284+V284+X284), AI284*(U284+V284)),0))</f>
        <v/>
      </c>
      <c r="BU284" s="53">
        <f>IF(D284="","",IFERROR(((AB284*3)*AI284),0))</f>
        <v/>
      </c>
      <c r="BV284" s="53">
        <f>IF(D284="","",IF(BT284-BU284&gt;0,0,BT284-BU284))</f>
        <v/>
      </c>
      <c r="BW284" s="53">
        <f>IF(D284="","",IF(BT284-BU284-BS284&gt;0,0,BT284-BU284-BS284))</f>
        <v/>
      </c>
      <c r="BX284" s="36">
        <f>IF(D284="","",IFERROR(VLOOKUP(D284,'produto-entrada-7'!A:M,3,0),"SEM PEDIDO"))</f>
        <v/>
      </c>
      <c r="BY284" s="36">
        <f>IF(D284="","",VLOOKUP(D284,'produto-estoque-total-7'!A:AB,25,0))</f>
        <v/>
      </c>
      <c r="BZ284" s="36">
        <f>IF(D284="","",IFERROR(VLOOKUP(D284,'produto-estoque-total-7'!A:AB,26,0)/100,0))</f>
        <v/>
      </c>
      <c r="CA284" s="36">
        <f>IF(D284="","",IFERROR(VLOOKUP(D284,'produto-estoque-total-7'!A:AB,27,0)/100,0))</f>
        <v/>
      </c>
      <c r="CB284" s="41">
        <f>IF(D284="","",V284*AF284)</f>
        <v/>
      </c>
      <c r="CC284" s="41">
        <f>IF(D284="","",V284*AI284)</f>
        <v/>
      </c>
      <c r="CD284" s="54">
        <f>IF(D284="","",VLOOKUP(D284,'produto-estoque-total-7'!A:AB,28,0))</f>
        <v/>
      </c>
    </row>
    <row r="285">
      <c r="A285" s="36">
        <f>IF(D285="","",VLOOKUP(D285,'produto-estoque-total-7'!A:AB,3,0))</f>
        <v/>
      </c>
      <c r="B285" s="1">
        <f>IF(D285="","",VLOOKUP(D285,'produto-estoque-total-7'!A:AB,12,0))</f>
        <v/>
      </c>
      <c r="C285" s="1">
        <f>IF(D285="","",VLOOKUP(D285,'produto-estoque-total-7'!A:AB,2,0))</f>
        <v/>
      </c>
      <c r="D285" s="37">
        <f>IFERROR(IF('produto-estoque-total-7'!A284="","",'produto-estoque-total-7'!A284),"")</f>
        <v/>
      </c>
      <c r="E285" s="1">
        <f>IF(D285="","",VLOOKUP(D285,'produto-estoque-total-7'!A:AB,4,0))</f>
        <v/>
      </c>
      <c r="F285" s="36">
        <f>IF(D285="","",VLOOKUP(D285,'produto-estoque-total-7'!A:AB,13,0))</f>
        <v/>
      </c>
      <c r="G285" s="1">
        <f>IF(F285="","",VLOOKUP(F285,'FORNECEDORES X COMPRADOR'!A:D,4,0))</f>
        <v/>
      </c>
      <c r="H285" s="1">
        <f>IF(F285="","",VLOOKUP(F285,'FORNECEDORES X COMPRADOR'!A:E,5,0))</f>
        <v/>
      </c>
      <c r="I285" s="36">
        <f>IF(D285="","",VLOOKUP(D285,'produto-estoque-total-7'!A:AB,15,0))</f>
        <v/>
      </c>
      <c r="J285" s="36">
        <f>IF(D285="","",VLOOKUP(D285,'produto-estoque-total-7'!A:AB,19,0))</f>
        <v/>
      </c>
      <c r="K285" s="1">
        <f>IF(D285="","",VLOOKUP(D285,'produto-estoque-total-7'!A:AB,20,0))</f>
        <v/>
      </c>
      <c r="L285" s="36">
        <f>IF(D285="","",VLOOKUP(D285,'produto-estoque-total-7'!A:AB,17,0))</f>
        <v/>
      </c>
      <c r="M285" s="1">
        <f>IF(D285="","",VLOOKUP(D285,'produto-estoque-total-7'!A:AB,18,0))</f>
        <v/>
      </c>
      <c r="N285" s="36">
        <f>IF(D285="","",VLOOKUP(D285,'produto-estoque-total-7'!A:AB,21,0))</f>
        <v/>
      </c>
      <c r="O285" s="1">
        <f>IF(D285="","",VLOOKUP(D285,'produto-estoque-total-7'!A:AB,22,0))</f>
        <v/>
      </c>
      <c r="P285" s="36">
        <f>IF(D285="","",VLOOKUP(D285,'produto-estoque-total-7'!A:AB,23,0))</f>
        <v/>
      </c>
      <c r="Q285" s="1">
        <f>IF(D285="","",VLOOKUP(D285,'produto-estoque-total-7'!A:AB,24,0))</f>
        <v/>
      </c>
      <c r="R285" s="38">
        <f>IFERROR(IF(D285="","",VLOOKUP(D285,'produto-venda-7'!B:N,13,0)),"C")</f>
        <v/>
      </c>
      <c r="S285" s="39">
        <f>IF(D285="","",VLOOKUP(D285,'produto-estoque-total-7'!A:AB,6,0))</f>
        <v/>
      </c>
      <c r="T285" s="39">
        <f>IF(D285="","",VLOOKUP(D285,'produto-estoque-total-7'!A:AB,5,0))</f>
        <v/>
      </c>
      <c r="U285" s="40">
        <f>IF(D285="","",VLOOKUP(D285,'produto-estoque-total-7'!A:AB,11,0))</f>
        <v/>
      </c>
      <c r="V285" s="41">
        <f>IF(D285="","",IFERROR(VLOOKUP(D285,'produto-entrada-7'!A:M,10,0),0))</f>
        <v/>
      </c>
      <c r="W285" s="42" t="n"/>
      <c r="X285" s="39">
        <f>IF(D285="","",VLOOKUP(D285,'produto-estoque-total-7'!A:AB,8,0))</f>
        <v/>
      </c>
      <c r="Y285" s="39">
        <f>IF(D285="","",VLOOKUP(D285,'produto-estoque-total-7'!A:AB,9,0))</f>
        <v/>
      </c>
      <c r="Z285" s="39">
        <f>IF(D285="","",VLOOKUP(D285,'produto-estoque-total-7'!A:AB,10,0))</f>
        <v/>
      </c>
      <c r="AA285" s="39">
        <f>IFERROR(IF(D285="","",VLOOKUP(D285,'produto-venda-7'!B:N,4,0)),0)</f>
        <v/>
      </c>
      <c r="AB285" s="39">
        <f>IFERROR(IF(D285="","",VLOOKUP(D285,'produto-venda-7'!B:N,5,0)),0)</f>
        <v/>
      </c>
      <c r="AC285" s="39">
        <f>IF(D285="","",IFERROR(AA285/90,0))</f>
        <v/>
      </c>
      <c r="AD285" s="36">
        <f>IF(D285="","",IFERROR(VLOOKUP(D285,'produto-entrada-7'!A:M,4,0),0))</f>
        <v/>
      </c>
      <c r="AE285" s="36">
        <f>IFERROR(IF(D285="","",VLOOKUP(D285,'produto-venda-7'!B:N,10,0)),0)</f>
        <v/>
      </c>
      <c r="AF285" s="36">
        <f>IF(D285="","",IFERROR(VLOOKUP(D285,'produto-entrada-7'!A:M,11,0),0))</f>
        <v/>
      </c>
      <c r="AG285" s="1">
        <f>IF(D285="","",IFERROR(VLOOKUP(D285,'produto-entrada-7'!A:M,12,0),0))</f>
        <v/>
      </c>
      <c r="AH285" s="1">
        <f>IF(D285="","",IFERROR(VLOOKUP(D285,'produto-entrada-7'!A:M,13,0),0))</f>
        <v/>
      </c>
      <c r="AI285" s="36">
        <f>IFERROR(IF(D285="","",VLOOKUP(D285,'produto-venda-7'!B:N,11,0)),0)</f>
        <v/>
      </c>
      <c r="AJ285" s="43">
        <f>IF(D285="","",IFERROR(AI285*AB285,0))</f>
        <v/>
      </c>
      <c r="AK285" s="44">
        <f>IFERROR(IF(D285="","",VLOOKUP(F285,'ANALISE FORNECEDOR'!$A:$I,8,0)),"")</f>
        <v/>
      </c>
      <c r="AL285" s="44">
        <f>IF(D285="","",AVERAGE(AM285,AK285))</f>
        <v/>
      </c>
      <c r="AM285" s="44">
        <f>IFERROR(IF(D285="","",VLOOKUP(F285,'ANALISE FORNECEDOR'!$A:$I,9,0)),"")</f>
        <v/>
      </c>
      <c r="AN285" s="45">
        <f>IF(D285="","",IF(Y285&gt;12,AI285*(U285+Y285),AI285*U285))</f>
        <v/>
      </c>
      <c r="AO285" s="45">
        <f>IF(D285="","",IF(Y285&gt;12,AI285*(U285+V285+Y285),AI285*(U285+V285)))</f>
        <v/>
      </c>
      <c r="AP285" s="46">
        <f>IF(D285="","",IF(Y285&gt;12,AG285*(U285+Y285),AG285*U285))</f>
        <v/>
      </c>
      <c r="AQ285" s="46">
        <f>IF(D285="","",IF(Y285&gt;12,AG285*(U285+V285+Y285),AG285*(U285+V285)))</f>
        <v/>
      </c>
      <c r="AR285" s="46">
        <f>IF(D285="","",IF(OR(R285="A",R285="AA",R285="AAA"),AP285,0))</f>
        <v/>
      </c>
      <c r="AS285" s="46">
        <f>IF(D285="","",IF(R285="B",AP285,0))</f>
        <v/>
      </c>
      <c r="AT285" s="46">
        <f>IF(D285="","",IF(R285="C",AP285,0))</f>
        <v/>
      </c>
      <c r="AU285" s="47">
        <f>IF(D285="","",IFERROR(AN285/AJ285,0))</f>
        <v/>
      </c>
      <c r="AV285" s="47">
        <f>IF(D285="","",IFERROR(((AO285)/AJ285),0))</f>
        <v/>
      </c>
      <c r="AW285" s="48">
        <f>IF(D285="","",IF(OR(S285="S",NOT(AND(ISNUMBER(AC285),ISNUMBER(AL285),AC285*AL285&gt;=0))),0,AC285*AL285))</f>
        <v/>
      </c>
      <c r="AX285" s="49">
        <f>IFERROR(IF(D285="","",AW285*AG285),0)</f>
        <v/>
      </c>
      <c r="AY285" s="48">
        <f>IF(D285="","",IF(OR(S285="S",NOT(AND(ISNUMBER(AC285),ISNUMBER(AK285),AC285*AK285&gt;=0))),0,AC285*AK285))</f>
        <v/>
      </c>
      <c r="AZ285" s="48">
        <f>IFERROR(IF(D285="","",IF(AY285=0,0,IF(((AY285)-(U285+Y285))&lt;0,0,(AY285)-U285))),0)</f>
        <v/>
      </c>
      <c r="BA285" s="49">
        <f>IF(D285="","",AZ285*AG285)</f>
        <v/>
      </c>
      <c r="BB285" s="49">
        <f>IF(D285="","",IF(OR(R285="A",R285="AA",R285="AAA"),BA285,0))</f>
        <v/>
      </c>
      <c r="BC285" s="49">
        <f>IF(D285="","",IF(R285="B",BA285,0))</f>
        <v/>
      </c>
      <c r="BD285" s="49">
        <f>IF(D285="","",IF(R285="B",BA285,0))</f>
        <v/>
      </c>
      <c r="BE285" s="49">
        <f>IF(D285="","",IF(S285="S",
1,
IF(AC285=0,
1,
IF(
IFERROR(((U285+Y285)*AG285)/((AC285*AK285)*AG285),0)&lt;0,
0,
IF(
IFERROR(((U285+Y285)*AG285)/((AC285*AK285)*AG285),0)&gt;1,
1,
IFERROR(((U285+Y285)*AG285)/((AC285*AK285)*AG285),0)
)
)
)
))</f>
        <v/>
      </c>
      <c r="BF285" s="49">
        <f>IF(D285="","",IF(S285="S",
1,
IF(AC285=0,
1,
IF(
IFERROR(((U285+V285+Y285)*AG285)/((AC285*AK285)*AG285),0)&lt;0,
0,
IF(
IFERROR(((U285+V285+Y285)*AG285)/((AC285*AK285)*AG285),0)&gt;1,
1,
IFERROR(((U285+V285+Y285)*AG285)/((AC285*AK285)*AG285),0)
)
)
)
))</f>
        <v/>
      </c>
      <c r="BG285" s="50">
        <f>IF(D285="","",IF(S285="S",0,IF(AND(ISNUMBER(AC285),ISNUMBER(AM285)),IF(OR(AC285*AM285&lt;0,ISERR(AC285*AM285)),0,AC285*AM285),0)))</f>
        <v/>
      </c>
      <c r="BH285" s="50">
        <f>IF(D285="","",IF(BY285&gt;TODAY()-60,0,IF(Y285&gt;12,MAX(0,(U285+Y285)-BG285),MAX(0,U285-BG285))))</f>
        <v/>
      </c>
      <c r="BI285" s="51">
        <f>IF(D285="","",BH285*AG285)</f>
        <v/>
      </c>
      <c r="BJ285" s="51">
        <f>IF(D285="","",IF(OR(R285="A",R285="AA",R285="AAA"),BI285,0))</f>
        <v/>
      </c>
      <c r="BK285" s="51">
        <f>IF(D285="","",IF(R285="B",BI285,0))</f>
        <v/>
      </c>
      <c r="BL285" s="51">
        <f>IF(D285="","",IF(R285="C",BI285,0))</f>
        <v/>
      </c>
      <c r="BM285" s="51">
        <f>IF(D285="","",IFERROR(MAX(0,MIN(BI285/AP285,1)),0))</f>
        <v/>
      </c>
      <c r="BN285" s="52">
        <f>IF(D285="","",AB285*AG285)</f>
        <v/>
      </c>
      <c r="BO285" s="52">
        <f>IF(D285="","",(U285+V285+X285)*AG285)</f>
        <v/>
      </c>
      <c r="BP285" s="52">
        <f>IF(D285="","",(AB285*3)*AG285)</f>
        <v/>
      </c>
      <c r="BQ285" s="52">
        <f>IF(D285="","",IF(BO285-BP285&gt;0,0,BO285-BP285))</f>
        <v/>
      </c>
      <c r="BR285" s="52">
        <f>IF(D285="","",IF(BO285-BP285-BN285&gt;0,0,BO285-BP285-BN285))</f>
        <v/>
      </c>
      <c r="BS285" s="53">
        <f>IF(D285="","",IFERROR(AB285*AI285,0))</f>
        <v/>
      </c>
      <c r="BT285" s="53">
        <f>IF(D285="","",IFERROR(IF(X285&gt;12, AI285*(U285+V285+X285), AI285*(U285+V285)),0))</f>
        <v/>
      </c>
      <c r="BU285" s="53">
        <f>IF(D285="","",IFERROR(((AB285*3)*AI285),0))</f>
        <v/>
      </c>
      <c r="BV285" s="53">
        <f>IF(D285="","",IF(BT285-BU285&gt;0,0,BT285-BU285))</f>
        <v/>
      </c>
      <c r="BW285" s="53">
        <f>IF(D285="","",IF(BT285-BU285-BS285&gt;0,0,BT285-BU285-BS285))</f>
        <v/>
      </c>
      <c r="BX285" s="36">
        <f>IF(D285="","",IFERROR(VLOOKUP(D285,'produto-entrada-7'!A:M,3,0),"SEM PEDIDO"))</f>
        <v/>
      </c>
      <c r="BY285" s="36">
        <f>IF(D285="","",VLOOKUP(D285,'produto-estoque-total-7'!A:AB,25,0))</f>
        <v/>
      </c>
      <c r="BZ285" s="36">
        <f>IF(D285="","",IFERROR(VLOOKUP(D285,'produto-estoque-total-7'!A:AB,26,0)/100,0))</f>
        <v/>
      </c>
      <c r="CA285" s="36">
        <f>IF(D285="","",IFERROR(VLOOKUP(D285,'produto-estoque-total-7'!A:AB,27,0)/100,0))</f>
        <v/>
      </c>
      <c r="CB285" s="41">
        <f>IF(D285="","",V285*AF285)</f>
        <v/>
      </c>
      <c r="CC285" s="41">
        <f>IF(D285="","",V285*AI285)</f>
        <v/>
      </c>
      <c r="CD285" s="54">
        <f>IF(D285="","",VLOOKUP(D285,'produto-estoque-total-7'!A:AB,28,0))</f>
        <v/>
      </c>
    </row>
    <row r="286">
      <c r="A286" s="36">
        <f>IF(D286="","",VLOOKUP(D286,'produto-estoque-total-7'!A:AB,3,0))</f>
        <v/>
      </c>
      <c r="B286" s="1">
        <f>IF(D286="","",VLOOKUP(D286,'produto-estoque-total-7'!A:AB,12,0))</f>
        <v/>
      </c>
      <c r="C286" s="1">
        <f>IF(D286="","",VLOOKUP(D286,'produto-estoque-total-7'!A:AB,2,0))</f>
        <v/>
      </c>
      <c r="D286" s="37">
        <f>IFERROR(IF('produto-estoque-total-7'!A285="","",'produto-estoque-total-7'!A285),"")</f>
        <v/>
      </c>
      <c r="E286" s="1">
        <f>IF(D286="","",VLOOKUP(D286,'produto-estoque-total-7'!A:AB,4,0))</f>
        <v/>
      </c>
      <c r="F286" s="36">
        <f>IF(D286="","",VLOOKUP(D286,'produto-estoque-total-7'!A:AB,13,0))</f>
        <v/>
      </c>
      <c r="G286" s="1">
        <f>IF(F286="","",VLOOKUP(F286,'FORNECEDORES X COMPRADOR'!A:D,4,0))</f>
        <v/>
      </c>
      <c r="H286" s="1">
        <f>IF(F286="","",VLOOKUP(F286,'FORNECEDORES X COMPRADOR'!A:E,5,0))</f>
        <v/>
      </c>
      <c r="I286" s="36">
        <f>IF(D286="","",VLOOKUP(D286,'produto-estoque-total-7'!A:AB,15,0))</f>
        <v/>
      </c>
      <c r="J286" s="36">
        <f>IF(D286="","",VLOOKUP(D286,'produto-estoque-total-7'!A:AB,19,0))</f>
        <v/>
      </c>
      <c r="K286" s="1">
        <f>IF(D286="","",VLOOKUP(D286,'produto-estoque-total-7'!A:AB,20,0))</f>
        <v/>
      </c>
      <c r="L286" s="36">
        <f>IF(D286="","",VLOOKUP(D286,'produto-estoque-total-7'!A:AB,17,0))</f>
        <v/>
      </c>
      <c r="M286" s="1">
        <f>IF(D286="","",VLOOKUP(D286,'produto-estoque-total-7'!A:AB,18,0))</f>
        <v/>
      </c>
      <c r="N286" s="36">
        <f>IF(D286="","",VLOOKUP(D286,'produto-estoque-total-7'!A:AB,21,0))</f>
        <v/>
      </c>
      <c r="O286" s="1">
        <f>IF(D286="","",VLOOKUP(D286,'produto-estoque-total-7'!A:AB,22,0))</f>
        <v/>
      </c>
      <c r="P286" s="36">
        <f>IF(D286="","",VLOOKUP(D286,'produto-estoque-total-7'!A:AB,23,0))</f>
        <v/>
      </c>
      <c r="Q286" s="1">
        <f>IF(D286="","",VLOOKUP(D286,'produto-estoque-total-7'!A:AB,24,0))</f>
        <v/>
      </c>
      <c r="R286" s="38">
        <f>IFERROR(IF(D286="","",VLOOKUP(D286,'produto-venda-7'!B:N,13,0)),"C")</f>
        <v/>
      </c>
      <c r="S286" s="39">
        <f>IF(D286="","",VLOOKUP(D286,'produto-estoque-total-7'!A:AB,6,0))</f>
        <v/>
      </c>
      <c r="T286" s="39">
        <f>IF(D286="","",VLOOKUP(D286,'produto-estoque-total-7'!A:AB,5,0))</f>
        <v/>
      </c>
      <c r="U286" s="40">
        <f>IF(D286="","",VLOOKUP(D286,'produto-estoque-total-7'!A:AB,11,0))</f>
        <v/>
      </c>
      <c r="V286" s="41">
        <f>IF(D286="","",IFERROR(VLOOKUP(D286,'produto-entrada-7'!A:M,10,0),0))</f>
        <v/>
      </c>
      <c r="W286" s="42" t="n"/>
      <c r="X286" s="39">
        <f>IF(D286="","",VLOOKUP(D286,'produto-estoque-total-7'!A:AB,8,0))</f>
        <v/>
      </c>
      <c r="Y286" s="39">
        <f>IF(D286="","",VLOOKUP(D286,'produto-estoque-total-7'!A:AB,9,0))</f>
        <v/>
      </c>
      <c r="Z286" s="39">
        <f>IF(D286="","",VLOOKUP(D286,'produto-estoque-total-7'!A:AB,10,0))</f>
        <v/>
      </c>
      <c r="AA286" s="39">
        <f>IFERROR(IF(D286="","",VLOOKUP(D286,'produto-venda-7'!B:N,4,0)),0)</f>
        <v/>
      </c>
      <c r="AB286" s="39">
        <f>IFERROR(IF(D286="","",VLOOKUP(D286,'produto-venda-7'!B:N,5,0)),0)</f>
        <v/>
      </c>
      <c r="AC286" s="39">
        <f>IF(D286="","",IFERROR(AA286/90,0))</f>
        <v/>
      </c>
      <c r="AD286" s="36">
        <f>IF(D286="","",IFERROR(VLOOKUP(D286,'produto-entrada-7'!A:M,4,0),0))</f>
        <v/>
      </c>
      <c r="AE286" s="36">
        <f>IFERROR(IF(D286="","",VLOOKUP(D286,'produto-venda-7'!B:N,10,0)),0)</f>
        <v/>
      </c>
      <c r="AF286" s="36">
        <f>IF(D286="","",IFERROR(VLOOKUP(D286,'produto-entrada-7'!A:M,11,0),0))</f>
        <v/>
      </c>
      <c r="AG286" s="1">
        <f>IF(D286="","",IFERROR(VLOOKUP(D286,'produto-entrada-7'!A:M,12,0),0))</f>
        <v/>
      </c>
      <c r="AH286" s="1">
        <f>IF(D286="","",IFERROR(VLOOKUP(D286,'produto-entrada-7'!A:M,13,0),0))</f>
        <v/>
      </c>
      <c r="AI286" s="36">
        <f>IFERROR(IF(D286="","",VLOOKUP(D286,'produto-venda-7'!B:N,11,0)),0)</f>
        <v/>
      </c>
      <c r="AJ286" s="43">
        <f>IF(D286="","",IFERROR(AI286*AB286,0))</f>
        <v/>
      </c>
      <c r="AK286" s="44">
        <f>IFERROR(IF(D286="","",VLOOKUP(F286,'ANALISE FORNECEDOR'!$A:$I,8,0)),"")</f>
        <v/>
      </c>
      <c r="AL286" s="44">
        <f>IF(D286="","",AVERAGE(AM286,AK286))</f>
        <v/>
      </c>
      <c r="AM286" s="44">
        <f>IFERROR(IF(D286="","",VLOOKUP(F286,'ANALISE FORNECEDOR'!$A:$I,9,0)),"")</f>
        <v/>
      </c>
      <c r="AN286" s="45">
        <f>IF(D286="","",IF(Y286&gt;12,AI286*(U286+Y286),AI286*U286))</f>
        <v/>
      </c>
      <c r="AO286" s="45">
        <f>IF(D286="","",IF(Y286&gt;12,AI286*(U286+V286+Y286),AI286*(U286+V286)))</f>
        <v/>
      </c>
      <c r="AP286" s="46">
        <f>IF(D286="","",IF(Y286&gt;12,AG286*(U286+Y286),AG286*U286))</f>
        <v/>
      </c>
      <c r="AQ286" s="46">
        <f>IF(D286="","",IF(Y286&gt;12,AG286*(U286+V286+Y286),AG286*(U286+V286)))</f>
        <v/>
      </c>
      <c r="AR286" s="46">
        <f>IF(D286="","",IF(OR(R286="A",R286="AA",R286="AAA"),AP286,0))</f>
        <v/>
      </c>
      <c r="AS286" s="46">
        <f>IF(D286="","",IF(R286="B",AP286,0))</f>
        <v/>
      </c>
      <c r="AT286" s="46">
        <f>IF(D286="","",IF(R286="C",AP286,0))</f>
        <v/>
      </c>
      <c r="AU286" s="47">
        <f>IF(D286="","",IFERROR(AN286/AJ286,0))</f>
        <v/>
      </c>
      <c r="AV286" s="47">
        <f>IF(D286="","",IFERROR(((AO286)/AJ286),0))</f>
        <v/>
      </c>
      <c r="AW286" s="48">
        <f>IF(D286="","",IF(OR(S286="S",NOT(AND(ISNUMBER(AC286),ISNUMBER(AL286),AC286*AL286&gt;=0))),0,AC286*AL286))</f>
        <v/>
      </c>
      <c r="AX286" s="49">
        <f>IFERROR(IF(D286="","",AW286*AG286),0)</f>
        <v/>
      </c>
      <c r="AY286" s="48">
        <f>IF(D286="","",IF(OR(S286="S",NOT(AND(ISNUMBER(AC286),ISNUMBER(AK286),AC286*AK286&gt;=0))),0,AC286*AK286))</f>
        <v/>
      </c>
      <c r="AZ286" s="48">
        <f>IFERROR(IF(D286="","",IF(AY286=0,0,IF(((AY286)-(U286+Y286))&lt;0,0,(AY286)-U286))),0)</f>
        <v/>
      </c>
      <c r="BA286" s="49">
        <f>IF(D286="","",AZ286*AG286)</f>
        <v/>
      </c>
      <c r="BB286" s="49">
        <f>IF(D286="","",IF(OR(R286="A",R286="AA",R286="AAA"),BA286,0))</f>
        <v/>
      </c>
      <c r="BC286" s="49">
        <f>IF(D286="","",IF(R286="B",BA286,0))</f>
        <v/>
      </c>
      <c r="BD286" s="49">
        <f>IF(D286="","",IF(R286="B",BA286,0))</f>
        <v/>
      </c>
      <c r="BE286" s="49">
        <f>IF(D286="","",IF(S286="S",
1,
IF(AC286=0,
1,
IF(
IFERROR(((U286+Y286)*AG286)/((AC286*AK286)*AG286),0)&lt;0,
0,
IF(
IFERROR(((U286+Y286)*AG286)/((AC286*AK286)*AG286),0)&gt;1,
1,
IFERROR(((U286+Y286)*AG286)/((AC286*AK286)*AG286),0)
)
)
)
))</f>
        <v/>
      </c>
      <c r="BF286" s="49">
        <f>IF(D286="","",IF(S286="S",
1,
IF(AC286=0,
1,
IF(
IFERROR(((U286+V286+Y286)*AG286)/((AC286*AK286)*AG286),0)&lt;0,
0,
IF(
IFERROR(((U286+V286+Y286)*AG286)/((AC286*AK286)*AG286),0)&gt;1,
1,
IFERROR(((U286+V286+Y286)*AG286)/((AC286*AK286)*AG286),0)
)
)
)
))</f>
        <v/>
      </c>
      <c r="BG286" s="50">
        <f>IF(D286="","",IF(S286="S",0,IF(AND(ISNUMBER(AC286),ISNUMBER(AM286)),IF(OR(AC286*AM286&lt;0,ISERR(AC286*AM286)),0,AC286*AM286),0)))</f>
        <v/>
      </c>
      <c r="BH286" s="50">
        <f>IF(D286="","",IF(BY286&gt;TODAY()-60,0,IF(Y286&gt;12,MAX(0,(U286+Y286)-BG286),MAX(0,U286-BG286))))</f>
        <v/>
      </c>
      <c r="BI286" s="51">
        <f>IF(D286="","",BH286*AG286)</f>
        <v/>
      </c>
      <c r="BJ286" s="51">
        <f>IF(D286="","",IF(OR(R286="A",R286="AA",R286="AAA"),BI286,0))</f>
        <v/>
      </c>
      <c r="BK286" s="51">
        <f>IF(D286="","",IF(R286="B",BI286,0))</f>
        <v/>
      </c>
      <c r="BL286" s="51">
        <f>IF(D286="","",IF(R286="C",BI286,0))</f>
        <v/>
      </c>
      <c r="BM286" s="51">
        <f>IF(D286="","",IFERROR(MAX(0,MIN(BI286/AP286,1)),0))</f>
        <v/>
      </c>
      <c r="BN286" s="52">
        <f>IF(D286="","",AB286*AG286)</f>
        <v/>
      </c>
      <c r="BO286" s="52">
        <f>IF(D286="","",(U286+V286+X286)*AG286)</f>
        <v/>
      </c>
      <c r="BP286" s="52">
        <f>IF(D286="","",(AB286*3)*AG286)</f>
        <v/>
      </c>
      <c r="BQ286" s="52">
        <f>IF(D286="","",IF(BO286-BP286&gt;0,0,BO286-BP286))</f>
        <v/>
      </c>
      <c r="BR286" s="52">
        <f>IF(D286="","",IF(BO286-BP286-BN286&gt;0,0,BO286-BP286-BN286))</f>
        <v/>
      </c>
      <c r="BS286" s="53">
        <f>IF(D286="","",IFERROR(AB286*AI286,0))</f>
        <v/>
      </c>
      <c r="BT286" s="53">
        <f>IF(D286="","",IFERROR(IF(X286&gt;12, AI286*(U286+V286+X286), AI286*(U286+V286)),0))</f>
        <v/>
      </c>
      <c r="BU286" s="53">
        <f>IF(D286="","",IFERROR(((AB286*3)*AI286),0))</f>
        <v/>
      </c>
      <c r="BV286" s="53">
        <f>IF(D286="","",IF(BT286-BU286&gt;0,0,BT286-BU286))</f>
        <v/>
      </c>
      <c r="BW286" s="53">
        <f>IF(D286="","",IF(BT286-BU286-BS286&gt;0,0,BT286-BU286-BS286))</f>
        <v/>
      </c>
      <c r="BX286" s="36">
        <f>IF(D286="","",IFERROR(VLOOKUP(D286,'produto-entrada-7'!A:M,3,0),"SEM PEDIDO"))</f>
        <v/>
      </c>
      <c r="BY286" s="36">
        <f>IF(D286="","",VLOOKUP(D286,'produto-estoque-total-7'!A:AB,25,0))</f>
        <v/>
      </c>
      <c r="BZ286" s="36">
        <f>IF(D286="","",IFERROR(VLOOKUP(D286,'produto-estoque-total-7'!A:AB,26,0)/100,0))</f>
        <v/>
      </c>
      <c r="CA286" s="36">
        <f>IF(D286="","",IFERROR(VLOOKUP(D286,'produto-estoque-total-7'!A:AB,27,0)/100,0))</f>
        <v/>
      </c>
      <c r="CB286" s="41">
        <f>IF(D286="","",V286*AF286)</f>
        <v/>
      </c>
      <c r="CC286" s="41">
        <f>IF(D286="","",V286*AI286)</f>
        <v/>
      </c>
      <c r="CD286" s="54">
        <f>IF(D286="","",VLOOKUP(D286,'produto-estoque-total-7'!A:AB,28,0))</f>
        <v/>
      </c>
    </row>
    <row r="287">
      <c r="A287" s="36">
        <f>IF(D287="","",VLOOKUP(D287,'produto-estoque-total-7'!A:AB,3,0))</f>
        <v/>
      </c>
      <c r="B287" s="1">
        <f>IF(D287="","",VLOOKUP(D287,'produto-estoque-total-7'!A:AB,12,0))</f>
        <v/>
      </c>
      <c r="C287" s="1">
        <f>IF(D287="","",VLOOKUP(D287,'produto-estoque-total-7'!A:AB,2,0))</f>
        <v/>
      </c>
      <c r="D287" s="37">
        <f>IFERROR(IF('produto-estoque-total-7'!A286="","",'produto-estoque-total-7'!A286),"")</f>
        <v/>
      </c>
      <c r="E287" s="1">
        <f>IF(D287="","",VLOOKUP(D287,'produto-estoque-total-7'!A:AB,4,0))</f>
        <v/>
      </c>
      <c r="F287" s="36">
        <f>IF(D287="","",VLOOKUP(D287,'produto-estoque-total-7'!A:AB,13,0))</f>
        <v/>
      </c>
      <c r="G287" s="1">
        <f>IF(F287="","",VLOOKUP(F287,'FORNECEDORES X COMPRADOR'!A:D,4,0))</f>
        <v/>
      </c>
      <c r="H287" s="1">
        <f>IF(F287="","",VLOOKUP(F287,'FORNECEDORES X COMPRADOR'!A:E,5,0))</f>
        <v/>
      </c>
      <c r="I287" s="36">
        <f>IF(D287="","",VLOOKUP(D287,'produto-estoque-total-7'!A:AB,15,0))</f>
        <v/>
      </c>
      <c r="J287" s="36">
        <f>IF(D287="","",VLOOKUP(D287,'produto-estoque-total-7'!A:AB,19,0))</f>
        <v/>
      </c>
      <c r="K287" s="1">
        <f>IF(D287="","",VLOOKUP(D287,'produto-estoque-total-7'!A:AB,20,0))</f>
        <v/>
      </c>
      <c r="L287" s="36">
        <f>IF(D287="","",VLOOKUP(D287,'produto-estoque-total-7'!A:AB,17,0))</f>
        <v/>
      </c>
      <c r="M287" s="1">
        <f>IF(D287="","",VLOOKUP(D287,'produto-estoque-total-7'!A:AB,18,0))</f>
        <v/>
      </c>
      <c r="N287" s="36">
        <f>IF(D287="","",VLOOKUP(D287,'produto-estoque-total-7'!A:AB,21,0))</f>
        <v/>
      </c>
      <c r="O287" s="1">
        <f>IF(D287="","",VLOOKUP(D287,'produto-estoque-total-7'!A:AB,22,0))</f>
        <v/>
      </c>
      <c r="P287" s="36">
        <f>IF(D287="","",VLOOKUP(D287,'produto-estoque-total-7'!A:AB,23,0))</f>
        <v/>
      </c>
      <c r="Q287" s="1">
        <f>IF(D287="","",VLOOKUP(D287,'produto-estoque-total-7'!A:AB,24,0))</f>
        <v/>
      </c>
      <c r="R287" s="38">
        <f>IFERROR(IF(D287="","",VLOOKUP(D287,'produto-venda-7'!B:N,13,0)),"C")</f>
        <v/>
      </c>
      <c r="S287" s="39">
        <f>IF(D287="","",VLOOKUP(D287,'produto-estoque-total-7'!A:AB,6,0))</f>
        <v/>
      </c>
      <c r="T287" s="39">
        <f>IF(D287="","",VLOOKUP(D287,'produto-estoque-total-7'!A:AB,5,0))</f>
        <v/>
      </c>
      <c r="U287" s="40">
        <f>IF(D287="","",VLOOKUP(D287,'produto-estoque-total-7'!A:AB,11,0))</f>
        <v/>
      </c>
      <c r="V287" s="41">
        <f>IF(D287="","",IFERROR(VLOOKUP(D287,'produto-entrada-7'!A:M,10,0),0))</f>
        <v/>
      </c>
      <c r="W287" s="42" t="n"/>
      <c r="X287" s="39">
        <f>IF(D287="","",VLOOKUP(D287,'produto-estoque-total-7'!A:AB,8,0))</f>
        <v/>
      </c>
      <c r="Y287" s="39">
        <f>IF(D287="","",VLOOKUP(D287,'produto-estoque-total-7'!A:AB,9,0))</f>
        <v/>
      </c>
      <c r="Z287" s="39">
        <f>IF(D287="","",VLOOKUP(D287,'produto-estoque-total-7'!A:AB,10,0))</f>
        <v/>
      </c>
      <c r="AA287" s="39">
        <f>IFERROR(IF(D287="","",VLOOKUP(D287,'produto-venda-7'!B:N,4,0)),0)</f>
        <v/>
      </c>
      <c r="AB287" s="39">
        <f>IFERROR(IF(D287="","",VLOOKUP(D287,'produto-venda-7'!B:N,5,0)),0)</f>
        <v/>
      </c>
      <c r="AC287" s="39">
        <f>IF(D287="","",IFERROR(AA287/90,0))</f>
        <v/>
      </c>
      <c r="AD287" s="36">
        <f>IF(D287="","",IFERROR(VLOOKUP(D287,'produto-entrada-7'!A:M,4,0),0))</f>
        <v/>
      </c>
      <c r="AE287" s="36">
        <f>IFERROR(IF(D287="","",VLOOKUP(D287,'produto-venda-7'!B:N,10,0)),0)</f>
        <v/>
      </c>
      <c r="AF287" s="36">
        <f>IF(D287="","",IFERROR(VLOOKUP(D287,'produto-entrada-7'!A:M,11,0),0))</f>
        <v/>
      </c>
      <c r="AG287" s="1">
        <f>IF(D287="","",IFERROR(VLOOKUP(D287,'produto-entrada-7'!A:M,12,0),0))</f>
        <v/>
      </c>
      <c r="AH287" s="1">
        <f>IF(D287="","",IFERROR(VLOOKUP(D287,'produto-entrada-7'!A:M,13,0),0))</f>
        <v/>
      </c>
      <c r="AI287" s="36">
        <f>IFERROR(IF(D287="","",VLOOKUP(D287,'produto-venda-7'!B:N,11,0)),0)</f>
        <v/>
      </c>
      <c r="AJ287" s="43">
        <f>IF(D287="","",IFERROR(AI287*AB287,0))</f>
        <v/>
      </c>
      <c r="AK287" s="44">
        <f>IFERROR(IF(D287="","",VLOOKUP(F287,'ANALISE FORNECEDOR'!$A:$I,8,0)),"")</f>
        <v/>
      </c>
      <c r="AL287" s="44">
        <f>IF(D287="","",AVERAGE(AM287,AK287))</f>
        <v/>
      </c>
      <c r="AM287" s="44">
        <f>IFERROR(IF(D287="","",VLOOKUP(F287,'ANALISE FORNECEDOR'!$A:$I,9,0)),"")</f>
        <v/>
      </c>
      <c r="AN287" s="45">
        <f>IF(D287="","",IF(Y287&gt;12,AI287*(U287+Y287),AI287*U287))</f>
        <v/>
      </c>
      <c r="AO287" s="45">
        <f>IF(D287="","",IF(Y287&gt;12,AI287*(U287+V287+Y287),AI287*(U287+V287)))</f>
        <v/>
      </c>
      <c r="AP287" s="46">
        <f>IF(D287="","",IF(Y287&gt;12,AG287*(U287+Y287),AG287*U287))</f>
        <v/>
      </c>
      <c r="AQ287" s="46">
        <f>IF(D287="","",IF(Y287&gt;12,AG287*(U287+V287+Y287),AG287*(U287+V287)))</f>
        <v/>
      </c>
      <c r="AR287" s="46">
        <f>IF(D287="","",IF(OR(R287="A",R287="AA",R287="AAA"),AP287,0))</f>
        <v/>
      </c>
      <c r="AS287" s="46">
        <f>IF(D287="","",IF(R287="B",AP287,0))</f>
        <v/>
      </c>
      <c r="AT287" s="46">
        <f>IF(D287="","",IF(R287="C",AP287,0))</f>
        <v/>
      </c>
      <c r="AU287" s="47">
        <f>IF(D287="","",IFERROR(AN287/AJ287,0))</f>
        <v/>
      </c>
      <c r="AV287" s="47">
        <f>IF(D287="","",IFERROR(((AO287)/AJ287),0))</f>
        <v/>
      </c>
      <c r="AW287" s="48">
        <f>IF(D287="","",IF(OR(S287="S",NOT(AND(ISNUMBER(AC287),ISNUMBER(AL287),AC287*AL287&gt;=0))),0,AC287*AL287))</f>
        <v/>
      </c>
      <c r="AX287" s="49">
        <f>IFERROR(IF(D287="","",AW287*AG287),0)</f>
        <v/>
      </c>
      <c r="AY287" s="48">
        <f>IF(D287="","",IF(OR(S287="S",NOT(AND(ISNUMBER(AC287),ISNUMBER(AK287),AC287*AK287&gt;=0))),0,AC287*AK287))</f>
        <v/>
      </c>
      <c r="AZ287" s="48">
        <f>IFERROR(IF(D287="","",IF(AY287=0,0,IF(((AY287)-(U287+Y287))&lt;0,0,(AY287)-U287))),0)</f>
        <v/>
      </c>
      <c r="BA287" s="49">
        <f>IF(D287="","",AZ287*AG287)</f>
        <v/>
      </c>
      <c r="BB287" s="49">
        <f>IF(D287="","",IF(OR(R287="A",R287="AA",R287="AAA"),BA287,0))</f>
        <v/>
      </c>
      <c r="BC287" s="49">
        <f>IF(D287="","",IF(R287="B",BA287,0))</f>
        <v/>
      </c>
      <c r="BD287" s="49">
        <f>IF(D287="","",IF(R287="B",BA287,0))</f>
        <v/>
      </c>
      <c r="BE287" s="49">
        <f>IF(D287="","",IF(S287="S",
1,
IF(AC287=0,
1,
IF(
IFERROR(((U287+Y287)*AG287)/((AC287*AK287)*AG287),0)&lt;0,
0,
IF(
IFERROR(((U287+Y287)*AG287)/((AC287*AK287)*AG287),0)&gt;1,
1,
IFERROR(((U287+Y287)*AG287)/((AC287*AK287)*AG287),0)
)
)
)
))</f>
        <v/>
      </c>
      <c r="BF287" s="49">
        <f>IF(D287="","",IF(S287="S",
1,
IF(AC287=0,
1,
IF(
IFERROR(((U287+V287+Y287)*AG287)/((AC287*AK287)*AG287),0)&lt;0,
0,
IF(
IFERROR(((U287+V287+Y287)*AG287)/((AC287*AK287)*AG287),0)&gt;1,
1,
IFERROR(((U287+V287+Y287)*AG287)/((AC287*AK287)*AG287),0)
)
)
)
))</f>
        <v/>
      </c>
      <c r="BG287" s="50">
        <f>IF(D287="","",IF(S287="S",0,IF(AND(ISNUMBER(AC287),ISNUMBER(AM287)),IF(OR(AC287*AM287&lt;0,ISERR(AC287*AM287)),0,AC287*AM287),0)))</f>
        <v/>
      </c>
      <c r="BH287" s="50">
        <f>IF(D287="","",IF(BY287&gt;TODAY()-60,0,IF(Y287&gt;12,MAX(0,(U287+Y287)-BG287),MAX(0,U287-BG287))))</f>
        <v/>
      </c>
      <c r="BI287" s="51">
        <f>IF(D287="","",BH287*AG287)</f>
        <v/>
      </c>
      <c r="BJ287" s="51">
        <f>IF(D287="","",IF(OR(R287="A",R287="AA",R287="AAA"),BI287,0))</f>
        <v/>
      </c>
      <c r="BK287" s="51">
        <f>IF(D287="","",IF(R287="B",BI287,0))</f>
        <v/>
      </c>
      <c r="BL287" s="51">
        <f>IF(D287="","",IF(R287="C",BI287,0))</f>
        <v/>
      </c>
      <c r="BM287" s="51">
        <f>IF(D287="","",IFERROR(MAX(0,MIN(BI287/AP287,1)),0))</f>
        <v/>
      </c>
      <c r="BN287" s="52">
        <f>IF(D287="","",AB287*AG287)</f>
        <v/>
      </c>
      <c r="BO287" s="52">
        <f>IF(D287="","",(U287+V287+X287)*AG287)</f>
        <v/>
      </c>
      <c r="BP287" s="52">
        <f>IF(D287="","",(AB287*3)*AG287)</f>
        <v/>
      </c>
      <c r="BQ287" s="52">
        <f>IF(D287="","",IF(BO287-BP287&gt;0,0,BO287-BP287))</f>
        <v/>
      </c>
      <c r="BR287" s="52">
        <f>IF(D287="","",IF(BO287-BP287-BN287&gt;0,0,BO287-BP287-BN287))</f>
        <v/>
      </c>
      <c r="BS287" s="53">
        <f>IF(D287="","",IFERROR(AB287*AI287,0))</f>
        <v/>
      </c>
      <c r="BT287" s="53">
        <f>IF(D287="","",IFERROR(IF(X287&gt;12, AI287*(U287+V287+X287), AI287*(U287+V287)),0))</f>
        <v/>
      </c>
      <c r="BU287" s="53">
        <f>IF(D287="","",IFERROR(((AB287*3)*AI287),0))</f>
        <v/>
      </c>
      <c r="BV287" s="53">
        <f>IF(D287="","",IF(BT287-BU287&gt;0,0,BT287-BU287))</f>
        <v/>
      </c>
      <c r="BW287" s="53">
        <f>IF(D287="","",IF(BT287-BU287-BS287&gt;0,0,BT287-BU287-BS287))</f>
        <v/>
      </c>
      <c r="BX287" s="36">
        <f>IF(D287="","",IFERROR(VLOOKUP(D287,'produto-entrada-7'!A:M,3,0),"SEM PEDIDO"))</f>
        <v/>
      </c>
      <c r="BY287" s="36">
        <f>IF(D287="","",VLOOKUP(D287,'produto-estoque-total-7'!A:AB,25,0))</f>
        <v/>
      </c>
      <c r="BZ287" s="36">
        <f>IF(D287="","",IFERROR(VLOOKUP(D287,'produto-estoque-total-7'!A:AB,26,0)/100,0))</f>
        <v/>
      </c>
      <c r="CA287" s="36">
        <f>IF(D287="","",IFERROR(VLOOKUP(D287,'produto-estoque-total-7'!A:AB,27,0)/100,0))</f>
        <v/>
      </c>
      <c r="CB287" s="41">
        <f>IF(D287="","",V287*AF287)</f>
        <v/>
      </c>
      <c r="CC287" s="41">
        <f>IF(D287="","",V287*AI287)</f>
        <v/>
      </c>
      <c r="CD287" s="54">
        <f>IF(D287="","",VLOOKUP(D287,'produto-estoque-total-7'!A:AB,28,0))</f>
        <v/>
      </c>
    </row>
    <row r="288">
      <c r="A288" s="36">
        <f>IF(D288="","",VLOOKUP(D288,'produto-estoque-total-7'!A:AB,3,0))</f>
        <v/>
      </c>
      <c r="B288" s="1">
        <f>IF(D288="","",VLOOKUP(D288,'produto-estoque-total-7'!A:AB,12,0))</f>
        <v/>
      </c>
      <c r="C288" s="1">
        <f>IF(D288="","",VLOOKUP(D288,'produto-estoque-total-7'!A:AB,2,0))</f>
        <v/>
      </c>
      <c r="D288" s="37">
        <f>IFERROR(IF('produto-estoque-total-7'!A287="","",'produto-estoque-total-7'!A287),"")</f>
        <v/>
      </c>
      <c r="E288" s="1">
        <f>IF(D288="","",VLOOKUP(D288,'produto-estoque-total-7'!A:AB,4,0))</f>
        <v/>
      </c>
      <c r="F288" s="36">
        <f>IF(D288="","",VLOOKUP(D288,'produto-estoque-total-7'!A:AB,13,0))</f>
        <v/>
      </c>
      <c r="G288" s="1">
        <f>IF(F288="","",VLOOKUP(F288,'FORNECEDORES X COMPRADOR'!A:D,4,0))</f>
        <v/>
      </c>
      <c r="H288" s="1">
        <f>IF(F288="","",VLOOKUP(F288,'FORNECEDORES X COMPRADOR'!A:E,5,0))</f>
        <v/>
      </c>
      <c r="I288" s="36">
        <f>IF(D288="","",VLOOKUP(D288,'produto-estoque-total-7'!A:AB,15,0))</f>
        <v/>
      </c>
      <c r="J288" s="36">
        <f>IF(D288="","",VLOOKUP(D288,'produto-estoque-total-7'!A:AB,19,0))</f>
        <v/>
      </c>
      <c r="K288" s="1">
        <f>IF(D288="","",VLOOKUP(D288,'produto-estoque-total-7'!A:AB,20,0))</f>
        <v/>
      </c>
      <c r="L288" s="36">
        <f>IF(D288="","",VLOOKUP(D288,'produto-estoque-total-7'!A:AB,17,0))</f>
        <v/>
      </c>
      <c r="M288" s="1">
        <f>IF(D288="","",VLOOKUP(D288,'produto-estoque-total-7'!A:AB,18,0))</f>
        <v/>
      </c>
      <c r="N288" s="36">
        <f>IF(D288="","",VLOOKUP(D288,'produto-estoque-total-7'!A:AB,21,0))</f>
        <v/>
      </c>
      <c r="O288" s="1">
        <f>IF(D288="","",VLOOKUP(D288,'produto-estoque-total-7'!A:AB,22,0))</f>
        <v/>
      </c>
      <c r="P288" s="36">
        <f>IF(D288="","",VLOOKUP(D288,'produto-estoque-total-7'!A:AB,23,0))</f>
        <v/>
      </c>
      <c r="Q288" s="1">
        <f>IF(D288="","",VLOOKUP(D288,'produto-estoque-total-7'!A:AB,24,0))</f>
        <v/>
      </c>
      <c r="R288" s="38">
        <f>IFERROR(IF(D288="","",VLOOKUP(D288,'produto-venda-7'!B:N,13,0)),"C")</f>
        <v/>
      </c>
      <c r="S288" s="39">
        <f>IF(D288="","",VLOOKUP(D288,'produto-estoque-total-7'!A:AB,6,0))</f>
        <v/>
      </c>
      <c r="T288" s="39">
        <f>IF(D288="","",VLOOKUP(D288,'produto-estoque-total-7'!A:AB,5,0))</f>
        <v/>
      </c>
      <c r="U288" s="40">
        <f>IF(D288="","",VLOOKUP(D288,'produto-estoque-total-7'!A:AB,11,0))</f>
        <v/>
      </c>
      <c r="V288" s="41">
        <f>IF(D288="","",IFERROR(VLOOKUP(D288,'produto-entrada-7'!A:M,10,0),0))</f>
        <v/>
      </c>
      <c r="W288" s="42" t="n"/>
      <c r="X288" s="39">
        <f>IF(D288="","",VLOOKUP(D288,'produto-estoque-total-7'!A:AB,8,0))</f>
        <v/>
      </c>
      <c r="Y288" s="39">
        <f>IF(D288="","",VLOOKUP(D288,'produto-estoque-total-7'!A:AB,9,0))</f>
        <v/>
      </c>
      <c r="Z288" s="39">
        <f>IF(D288="","",VLOOKUP(D288,'produto-estoque-total-7'!A:AB,10,0))</f>
        <v/>
      </c>
      <c r="AA288" s="39">
        <f>IFERROR(IF(D288="","",VLOOKUP(D288,'produto-venda-7'!B:N,4,0)),0)</f>
        <v/>
      </c>
      <c r="AB288" s="39">
        <f>IFERROR(IF(D288="","",VLOOKUP(D288,'produto-venda-7'!B:N,5,0)),0)</f>
        <v/>
      </c>
      <c r="AC288" s="39">
        <f>IF(D288="","",IFERROR(AA288/90,0))</f>
        <v/>
      </c>
      <c r="AD288" s="36">
        <f>IF(D288="","",IFERROR(VLOOKUP(D288,'produto-entrada-7'!A:M,4,0),0))</f>
        <v/>
      </c>
      <c r="AE288" s="36">
        <f>IFERROR(IF(D288="","",VLOOKUP(D288,'produto-venda-7'!B:N,10,0)),0)</f>
        <v/>
      </c>
      <c r="AF288" s="36">
        <f>IF(D288="","",IFERROR(VLOOKUP(D288,'produto-entrada-7'!A:M,11,0),0))</f>
        <v/>
      </c>
      <c r="AG288" s="1">
        <f>IF(D288="","",IFERROR(VLOOKUP(D288,'produto-entrada-7'!A:M,12,0),0))</f>
        <v/>
      </c>
      <c r="AH288" s="1">
        <f>IF(D288="","",IFERROR(VLOOKUP(D288,'produto-entrada-7'!A:M,13,0),0))</f>
        <v/>
      </c>
      <c r="AI288" s="36">
        <f>IFERROR(IF(D288="","",VLOOKUP(D288,'produto-venda-7'!B:N,11,0)),0)</f>
        <v/>
      </c>
      <c r="AJ288" s="43">
        <f>IF(D288="","",IFERROR(AI288*AB288,0))</f>
        <v/>
      </c>
      <c r="AK288" s="44">
        <f>IFERROR(IF(D288="","",VLOOKUP(F288,'ANALISE FORNECEDOR'!$A:$I,8,0)),"")</f>
        <v/>
      </c>
      <c r="AL288" s="44">
        <f>IF(D288="","",AVERAGE(AM288,AK288))</f>
        <v/>
      </c>
      <c r="AM288" s="44">
        <f>IFERROR(IF(D288="","",VLOOKUP(F288,'ANALISE FORNECEDOR'!$A:$I,9,0)),"")</f>
        <v/>
      </c>
      <c r="AN288" s="45">
        <f>IF(D288="","",IF(Y288&gt;12,AI288*(U288+Y288),AI288*U288))</f>
        <v/>
      </c>
      <c r="AO288" s="45">
        <f>IF(D288="","",IF(Y288&gt;12,AI288*(U288+V288+Y288),AI288*(U288+V288)))</f>
        <v/>
      </c>
      <c r="AP288" s="46">
        <f>IF(D288="","",IF(Y288&gt;12,AG288*(U288+Y288),AG288*U288))</f>
        <v/>
      </c>
      <c r="AQ288" s="46">
        <f>IF(D288="","",IF(Y288&gt;12,AG288*(U288+V288+Y288),AG288*(U288+V288)))</f>
        <v/>
      </c>
      <c r="AR288" s="46">
        <f>IF(D288="","",IF(OR(R288="A",R288="AA",R288="AAA"),AP288,0))</f>
        <v/>
      </c>
      <c r="AS288" s="46">
        <f>IF(D288="","",IF(R288="B",AP288,0))</f>
        <v/>
      </c>
      <c r="AT288" s="46">
        <f>IF(D288="","",IF(R288="C",AP288,0))</f>
        <v/>
      </c>
      <c r="AU288" s="47">
        <f>IF(D288="","",IFERROR(AN288/AJ288,0))</f>
        <v/>
      </c>
      <c r="AV288" s="47">
        <f>IF(D288="","",IFERROR(((AO288)/AJ288),0))</f>
        <v/>
      </c>
      <c r="AW288" s="48">
        <f>IF(D288="","",IF(OR(S288="S",NOT(AND(ISNUMBER(AC288),ISNUMBER(AL288),AC288*AL288&gt;=0))),0,AC288*AL288))</f>
        <v/>
      </c>
      <c r="AX288" s="49">
        <f>IFERROR(IF(D288="","",AW288*AG288),0)</f>
        <v/>
      </c>
      <c r="AY288" s="48">
        <f>IF(D288="","",IF(OR(S288="S",NOT(AND(ISNUMBER(AC288),ISNUMBER(AK288),AC288*AK288&gt;=0))),0,AC288*AK288))</f>
        <v/>
      </c>
      <c r="AZ288" s="48">
        <f>IFERROR(IF(D288="","",IF(AY288=0,0,IF(((AY288)-(U288+Y288))&lt;0,0,(AY288)-U288))),0)</f>
        <v/>
      </c>
      <c r="BA288" s="49">
        <f>IF(D288="","",AZ288*AG288)</f>
        <v/>
      </c>
      <c r="BB288" s="49">
        <f>IF(D288="","",IF(OR(R288="A",R288="AA",R288="AAA"),BA288,0))</f>
        <v/>
      </c>
      <c r="BC288" s="49">
        <f>IF(D288="","",IF(R288="B",BA288,0))</f>
        <v/>
      </c>
      <c r="BD288" s="49">
        <f>IF(D288="","",IF(R288="B",BA288,0))</f>
        <v/>
      </c>
      <c r="BE288" s="49">
        <f>IF(D288="","",IF(S288="S",
1,
IF(AC288=0,
1,
IF(
IFERROR(((U288+Y288)*AG288)/((AC288*AK288)*AG288),0)&lt;0,
0,
IF(
IFERROR(((U288+Y288)*AG288)/((AC288*AK288)*AG288),0)&gt;1,
1,
IFERROR(((U288+Y288)*AG288)/((AC288*AK288)*AG288),0)
)
)
)
))</f>
        <v/>
      </c>
      <c r="BF288" s="49">
        <f>IF(D288="","",IF(S288="S",
1,
IF(AC288=0,
1,
IF(
IFERROR(((U288+V288+Y288)*AG288)/((AC288*AK288)*AG288),0)&lt;0,
0,
IF(
IFERROR(((U288+V288+Y288)*AG288)/((AC288*AK288)*AG288),0)&gt;1,
1,
IFERROR(((U288+V288+Y288)*AG288)/((AC288*AK288)*AG288),0)
)
)
)
))</f>
        <v/>
      </c>
      <c r="BG288" s="50">
        <f>IF(D288="","",IF(S288="S",0,IF(AND(ISNUMBER(AC288),ISNUMBER(AM288)),IF(OR(AC288*AM288&lt;0,ISERR(AC288*AM288)),0,AC288*AM288),0)))</f>
        <v/>
      </c>
      <c r="BH288" s="50">
        <f>IF(D288="","",IF(BY288&gt;TODAY()-60,0,IF(Y288&gt;12,MAX(0,(U288+Y288)-BG288),MAX(0,U288-BG288))))</f>
        <v/>
      </c>
      <c r="BI288" s="51">
        <f>IF(D288="","",BH288*AG288)</f>
        <v/>
      </c>
      <c r="BJ288" s="51">
        <f>IF(D288="","",IF(OR(R288="A",R288="AA",R288="AAA"),BI288,0))</f>
        <v/>
      </c>
      <c r="BK288" s="51">
        <f>IF(D288="","",IF(R288="B",BI288,0))</f>
        <v/>
      </c>
      <c r="BL288" s="51">
        <f>IF(D288="","",IF(R288="C",BI288,0))</f>
        <v/>
      </c>
      <c r="BM288" s="51">
        <f>IF(D288="","",IFERROR(MAX(0,MIN(BI288/AP288,1)),0))</f>
        <v/>
      </c>
      <c r="BN288" s="52">
        <f>IF(D288="","",AB288*AG288)</f>
        <v/>
      </c>
      <c r="BO288" s="52">
        <f>IF(D288="","",(U288+V288+X288)*AG288)</f>
        <v/>
      </c>
      <c r="BP288" s="52">
        <f>IF(D288="","",(AB288*3)*AG288)</f>
        <v/>
      </c>
      <c r="BQ288" s="52">
        <f>IF(D288="","",IF(BO288-BP288&gt;0,0,BO288-BP288))</f>
        <v/>
      </c>
      <c r="BR288" s="52">
        <f>IF(D288="","",IF(BO288-BP288-BN288&gt;0,0,BO288-BP288-BN288))</f>
        <v/>
      </c>
      <c r="BS288" s="53">
        <f>IF(D288="","",IFERROR(AB288*AI288,0))</f>
        <v/>
      </c>
      <c r="BT288" s="53">
        <f>IF(D288="","",IFERROR(IF(X288&gt;12, AI288*(U288+V288+X288), AI288*(U288+V288)),0))</f>
        <v/>
      </c>
      <c r="BU288" s="53">
        <f>IF(D288="","",IFERROR(((AB288*3)*AI288),0))</f>
        <v/>
      </c>
      <c r="BV288" s="53">
        <f>IF(D288="","",IF(BT288-BU288&gt;0,0,BT288-BU288))</f>
        <v/>
      </c>
      <c r="BW288" s="53">
        <f>IF(D288="","",IF(BT288-BU288-BS288&gt;0,0,BT288-BU288-BS288))</f>
        <v/>
      </c>
      <c r="BX288" s="36">
        <f>IF(D288="","",IFERROR(VLOOKUP(D288,'produto-entrada-7'!A:M,3,0),"SEM PEDIDO"))</f>
        <v/>
      </c>
      <c r="BY288" s="36">
        <f>IF(D288="","",VLOOKUP(D288,'produto-estoque-total-7'!A:AB,25,0))</f>
        <v/>
      </c>
      <c r="BZ288" s="36">
        <f>IF(D288="","",IFERROR(VLOOKUP(D288,'produto-estoque-total-7'!A:AB,26,0)/100,0))</f>
        <v/>
      </c>
      <c r="CA288" s="36">
        <f>IF(D288="","",IFERROR(VLOOKUP(D288,'produto-estoque-total-7'!A:AB,27,0)/100,0))</f>
        <v/>
      </c>
      <c r="CB288" s="41">
        <f>IF(D288="","",V288*AF288)</f>
        <v/>
      </c>
      <c r="CC288" s="41">
        <f>IF(D288="","",V288*AI288)</f>
        <v/>
      </c>
      <c r="CD288" s="54">
        <f>IF(D288="","",VLOOKUP(D288,'produto-estoque-total-7'!A:AB,28,0))</f>
        <v/>
      </c>
    </row>
    <row r="289">
      <c r="A289" s="36">
        <f>IF(D289="","",VLOOKUP(D289,'produto-estoque-total-7'!A:AB,3,0))</f>
        <v/>
      </c>
      <c r="B289" s="1">
        <f>IF(D289="","",VLOOKUP(D289,'produto-estoque-total-7'!A:AB,12,0))</f>
        <v/>
      </c>
      <c r="C289" s="1">
        <f>IF(D289="","",VLOOKUP(D289,'produto-estoque-total-7'!A:AB,2,0))</f>
        <v/>
      </c>
      <c r="D289" s="37">
        <f>IFERROR(IF('produto-estoque-total-7'!A288="","",'produto-estoque-total-7'!A288),"")</f>
        <v/>
      </c>
      <c r="E289" s="1">
        <f>IF(D289="","",VLOOKUP(D289,'produto-estoque-total-7'!A:AB,4,0))</f>
        <v/>
      </c>
      <c r="F289" s="36">
        <f>IF(D289="","",VLOOKUP(D289,'produto-estoque-total-7'!A:AB,13,0))</f>
        <v/>
      </c>
      <c r="G289" s="1">
        <f>IF(F289="","",VLOOKUP(F289,'FORNECEDORES X COMPRADOR'!A:D,4,0))</f>
        <v/>
      </c>
      <c r="H289" s="1">
        <f>IF(F289="","",VLOOKUP(F289,'FORNECEDORES X COMPRADOR'!A:E,5,0))</f>
        <v/>
      </c>
      <c r="I289" s="36">
        <f>IF(D289="","",VLOOKUP(D289,'produto-estoque-total-7'!A:AB,15,0))</f>
        <v/>
      </c>
      <c r="J289" s="36">
        <f>IF(D289="","",VLOOKUP(D289,'produto-estoque-total-7'!A:AB,19,0))</f>
        <v/>
      </c>
      <c r="K289" s="1">
        <f>IF(D289="","",VLOOKUP(D289,'produto-estoque-total-7'!A:AB,20,0))</f>
        <v/>
      </c>
      <c r="L289" s="36">
        <f>IF(D289="","",VLOOKUP(D289,'produto-estoque-total-7'!A:AB,17,0))</f>
        <v/>
      </c>
      <c r="M289" s="1">
        <f>IF(D289="","",VLOOKUP(D289,'produto-estoque-total-7'!A:AB,18,0))</f>
        <v/>
      </c>
      <c r="N289" s="36">
        <f>IF(D289="","",VLOOKUP(D289,'produto-estoque-total-7'!A:AB,21,0))</f>
        <v/>
      </c>
      <c r="O289" s="1">
        <f>IF(D289="","",VLOOKUP(D289,'produto-estoque-total-7'!A:AB,22,0))</f>
        <v/>
      </c>
      <c r="P289" s="36">
        <f>IF(D289="","",VLOOKUP(D289,'produto-estoque-total-7'!A:AB,23,0))</f>
        <v/>
      </c>
      <c r="Q289" s="1">
        <f>IF(D289="","",VLOOKUP(D289,'produto-estoque-total-7'!A:AB,24,0))</f>
        <v/>
      </c>
      <c r="R289" s="38">
        <f>IFERROR(IF(D289="","",VLOOKUP(D289,'produto-venda-7'!B:N,13,0)),"C")</f>
        <v/>
      </c>
      <c r="S289" s="39">
        <f>IF(D289="","",VLOOKUP(D289,'produto-estoque-total-7'!A:AB,6,0))</f>
        <v/>
      </c>
      <c r="T289" s="39">
        <f>IF(D289="","",VLOOKUP(D289,'produto-estoque-total-7'!A:AB,5,0))</f>
        <v/>
      </c>
      <c r="U289" s="40">
        <f>IF(D289="","",VLOOKUP(D289,'produto-estoque-total-7'!A:AB,11,0))</f>
        <v/>
      </c>
      <c r="V289" s="41">
        <f>IF(D289="","",IFERROR(VLOOKUP(D289,'produto-entrada-7'!A:M,10,0),0))</f>
        <v/>
      </c>
      <c r="W289" s="42" t="n"/>
      <c r="X289" s="39">
        <f>IF(D289="","",VLOOKUP(D289,'produto-estoque-total-7'!A:AB,8,0))</f>
        <v/>
      </c>
      <c r="Y289" s="39">
        <f>IF(D289="","",VLOOKUP(D289,'produto-estoque-total-7'!A:AB,9,0))</f>
        <v/>
      </c>
      <c r="Z289" s="39">
        <f>IF(D289="","",VLOOKUP(D289,'produto-estoque-total-7'!A:AB,10,0))</f>
        <v/>
      </c>
      <c r="AA289" s="39">
        <f>IFERROR(IF(D289="","",VLOOKUP(D289,'produto-venda-7'!B:N,4,0)),0)</f>
        <v/>
      </c>
      <c r="AB289" s="39">
        <f>IFERROR(IF(D289="","",VLOOKUP(D289,'produto-venda-7'!B:N,5,0)),0)</f>
        <v/>
      </c>
      <c r="AC289" s="39">
        <f>IF(D289="","",IFERROR(AA289/90,0))</f>
        <v/>
      </c>
      <c r="AD289" s="36">
        <f>IF(D289="","",IFERROR(VLOOKUP(D289,'produto-entrada-7'!A:M,4,0),0))</f>
        <v/>
      </c>
      <c r="AE289" s="36">
        <f>IFERROR(IF(D289="","",VLOOKUP(D289,'produto-venda-7'!B:N,10,0)),0)</f>
        <v/>
      </c>
      <c r="AF289" s="36">
        <f>IF(D289="","",IFERROR(VLOOKUP(D289,'produto-entrada-7'!A:M,11,0),0))</f>
        <v/>
      </c>
      <c r="AG289" s="1">
        <f>IF(D289="","",IFERROR(VLOOKUP(D289,'produto-entrada-7'!A:M,12,0),0))</f>
        <v/>
      </c>
      <c r="AH289" s="1">
        <f>IF(D289="","",IFERROR(VLOOKUP(D289,'produto-entrada-7'!A:M,13,0),0))</f>
        <v/>
      </c>
      <c r="AI289" s="36">
        <f>IFERROR(IF(D289="","",VLOOKUP(D289,'produto-venda-7'!B:N,11,0)),0)</f>
        <v/>
      </c>
      <c r="AJ289" s="43">
        <f>IF(D289="","",IFERROR(AI289*AB289,0))</f>
        <v/>
      </c>
      <c r="AK289" s="44">
        <f>IFERROR(IF(D289="","",VLOOKUP(F289,'ANALISE FORNECEDOR'!$A:$I,8,0)),"")</f>
        <v/>
      </c>
      <c r="AL289" s="44">
        <f>IF(D289="","",AVERAGE(AM289,AK289))</f>
        <v/>
      </c>
      <c r="AM289" s="44">
        <f>IFERROR(IF(D289="","",VLOOKUP(F289,'ANALISE FORNECEDOR'!$A:$I,9,0)),"")</f>
        <v/>
      </c>
      <c r="AN289" s="45">
        <f>IF(D289="","",IF(Y289&gt;12,AI289*(U289+Y289),AI289*U289))</f>
        <v/>
      </c>
      <c r="AO289" s="45">
        <f>IF(D289="","",IF(Y289&gt;12,AI289*(U289+V289+Y289),AI289*(U289+V289)))</f>
        <v/>
      </c>
      <c r="AP289" s="46">
        <f>IF(D289="","",IF(Y289&gt;12,AG289*(U289+Y289),AG289*U289))</f>
        <v/>
      </c>
      <c r="AQ289" s="46">
        <f>IF(D289="","",IF(Y289&gt;12,AG289*(U289+V289+Y289),AG289*(U289+V289)))</f>
        <v/>
      </c>
      <c r="AR289" s="46">
        <f>IF(D289="","",IF(OR(R289="A",R289="AA",R289="AAA"),AP289,0))</f>
        <v/>
      </c>
      <c r="AS289" s="46">
        <f>IF(D289="","",IF(R289="B",AP289,0))</f>
        <v/>
      </c>
      <c r="AT289" s="46">
        <f>IF(D289="","",IF(R289="C",AP289,0))</f>
        <v/>
      </c>
      <c r="AU289" s="47">
        <f>IF(D289="","",IFERROR(AN289/AJ289,0))</f>
        <v/>
      </c>
      <c r="AV289" s="47">
        <f>IF(D289="","",IFERROR(((AO289)/AJ289),0))</f>
        <v/>
      </c>
      <c r="AW289" s="48">
        <f>IF(D289="","",IF(OR(S289="S",NOT(AND(ISNUMBER(AC289),ISNUMBER(AL289),AC289*AL289&gt;=0))),0,AC289*AL289))</f>
        <v/>
      </c>
      <c r="AX289" s="49">
        <f>IFERROR(IF(D289="","",AW289*AG289),0)</f>
        <v/>
      </c>
      <c r="AY289" s="48">
        <f>IF(D289="","",IF(OR(S289="S",NOT(AND(ISNUMBER(AC289),ISNUMBER(AK289),AC289*AK289&gt;=0))),0,AC289*AK289))</f>
        <v/>
      </c>
      <c r="AZ289" s="48">
        <f>IFERROR(IF(D289="","",IF(AY289=0,0,IF(((AY289)-(U289+Y289))&lt;0,0,(AY289)-U289))),0)</f>
        <v/>
      </c>
      <c r="BA289" s="49">
        <f>IF(D289="","",AZ289*AG289)</f>
        <v/>
      </c>
      <c r="BB289" s="49">
        <f>IF(D289="","",IF(OR(R289="A",R289="AA",R289="AAA"),BA289,0))</f>
        <v/>
      </c>
      <c r="BC289" s="49">
        <f>IF(D289="","",IF(R289="B",BA289,0))</f>
        <v/>
      </c>
      <c r="BD289" s="49">
        <f>IF(D289="","",IF(R289="B",BA289,0))</f>
        <v/>
      </c>
      <c r="BE289" s="49">
        <f>IF(D289="","",IF(S289="S",
1,
IF(AC289=0,
1,
IF(
IFERROR(((U289+Y289)*AG289)/((AC289*AK289)*AG289),0)&lt;0,
0,
IF(
IFERROR(((U289+Y289)*AG289)/((AC289*AK289)*AG289),0)&gt;1,
1,
IFERROR(((U289+Y289)*AG289)/((AC289*AK289)*AG289),0)
)
)
)
))</f>
        <v/>
      </c>
      <c r="BF289" s="49">
        <f>IF(D289="","",IF(S289="S",
1,
IF(AC289=0,
1,
IF(
IFERROR(((U289+V289+Y289)*AG289)/((AC289*AK289)*AG289),0)&lt;0,
0,
IF(
IFERROR(((U289+V289+Y289)*AG289)/((AC289*AK289)*AG289),0)&gt;1,
1,
IFERROR(((U289+V289+Y289)*AG289)/((AC289*AK289)*AG289),0)
)
)
)
))</f>
        <v/>
      </c>
      <c r="BG289" s="50">
        <f>IF(D289="","",IF(S289="S",0,IF(AND(ISNUMBER(AC289),ISNUMBER(AM289)),IF(OR(AC289*AM289&lt;0,ISERR(AC289*AM289)),0,AC289*AM289),0)))</f>
        <v/>
      </c>
      <c r="BH289" s="50">
        <f>IF(D289="","",IF(BY289&gt;TODAY()-60,0,IF(Y289&gt;12,MAX(0,(U289+Y289)-BG289),MAX(0,U289-BG289))))</f>
        <v/>
      </c>
      <c r="BI289" s="51">
        <f>IF(D289="","",BH289*AG289)</f>
        <v/>
      </c>
      <c r="BJ289" s="51">
        <f>IF(D289="","",IF(OR(R289="A",R289="AA",R289="AAA"),BI289,0))</f>
        <v/>
      </c>
      <c r="BK289" s="51">
        <f>IF(D289="","",IF(R289="B",BI289,0))</f>
        <v/>
      </c>
      <c r="BL289" s="51">
        <f>IF(D289="","",IF(R289="C",BI289,0))</f>
        <v/>
      </c>
      <c r="BM289" s="51">
        <f>IF(D289="","",IFERROR(MAX(0,MIN(BI289/AP289,1)),0))</f>
        <v/>
      </c>
      <c r="BN289" s="52">
        <f>IF(D289="","",AB289*AG289)</f>
        <v/>
      </c>
      <c r="BO289" s="52">
        <f>IF(D289="","",(U289+V289+X289)*AG289)</f>
        <v/>
      </c>
      <c r="BP289" s="52">
        <f>IF(D289="","",(AB289*3)*AG289)</f>
        <v/>
      </c>
      <c r="BQ289" s="52">
        <f>IF(D289="","",IF(BO289-BP289&gt;0,0,BO289-BP289))</f>
        <v/>
      </c>
      <c r="BR289" s="52">
        <f>IF(D289="","",IF(BO289-BP289-BN289&gt;0,0,BO289-BP289-BN289))</f>
        <v/>
      </c>
      <c r="BS289" s="53">
        <f>IF(D289="","",IFERROR(AB289*AI289,0))</f>
        <v/>
      </c>
      <c r="BT289" s="53">
        <f>IF(D289="","",IFERROR(IF(X289&gt;12, AI289*(U289+V289+X289), AI289*(U289+V289)),0))</f>
        <v/>
      </c>
      <c r="BU289" s="53">
        <f>IF(D289="","",IFERROR(((AB289*3)*AI289),0))</f>
        <v/>
      </c>
      <c r="BV289" s="53">
        <f>IF(D289="","",IF(BT289-BU289&gt;0,0,BT289-BU289))</f>
        <v/>
      </c>
      <c r="BW289" s="53">
        <f>IF(D289="","",IF(BT289-BU289-BS289&gt;0,0,BT289-BU289-BS289))</f>
        <v/>
      </c>
      <c r="BX289" s="36">
        <f>IF(D289="","",IFERROR(VLOOKUP(D289,'produto-entrada-7'!A:M,3,0),"SEM PEDIDO"))</f>
        <v/>
      </c>
      <c r="BY289" s="36">
        <f>IF(D289="","",VLOOKUP(D289,'produto-estoque-total-7'!A:AB,25,0))</f>
        <v/>
      </c>
      <c r="BZ289" s="36">
        <f>IF(D289="","",IFERROR(VLOOKUP(D289,'produto-estoque-total-7'!A:AB,26,0)/100,0))</f>
        <v/>
      </c>
      <c r="CA289" s="36">
        <f>IF(D289="","",IFERROR(VLOOKUP(D289,'produto-estoque-total-7'!A:AB,27,0)/100,0))</f>
        <v/>
      </c>
      <c r="CB289" s="41">
        <f>IF(D289="","",V289*AF289)</f>
        <v/>
      </c>
      <c r="CC289" s="41">
        <f>IF(D289="","",V289*AI289)</f>
        <v/>
      </c>
      <c r="CD289" s="54">
        <f>IF(D289="","",VLOOKUP(D289,'produto-estoque-total-7'!A:AB,28,0))</f>
        <v/>
      </c>
    </row>
    <row r="290">
      <c r="A290" s="36">
        <f>IF(D290="","",VLOOKUP(D290,'produto-estoque-total-7'!A:AB,3,0))</f>
        <v/>
      </c>
      <c r="B290" s="1">
        <f>IF(D290="","",VLOOKUP(D290,'produto-estoque-total-7'!A:AB,12,0))</f>
        <v/>
      </c>
      <c r="C290" s="1">
        <f>IF(D290="","",VLOOKUP(D290,'produto-estoque-total-7'!A:AB,2,0))</f>
        <v/>
      </c>
      <c r="D290" s="37">
        <f>IFERROR(IF('produto-estoque-total-7'!A289="","",'produto-estoque-total-7'!A289),"")</f>
        <v/>
      </c>
      <c r="E290" s="1">
        <f>IF(D290="","",VLOOKUP(D290,'produto-estoque-total-7'!A:AB,4,0))</f>
        <v/>
      </c>
      <c r="F290" s="36">
        <f>IF(D290="","",VLOOKUP(D290,'produto-estoque-total-7'!A:AB,13,0))</f>
        <v/>
      </c>
      <c r="G290" s="1">
        <f>IF(F290="","",VLOOKUP(F290,'FORNECEDORES X COMPRADOR'!A:D,4,0))</f>
        <v/>
      </c>
      <c r="H290" s="1">
        <f>IF(F290="","",VLOOKUP(F290,'FORNECEDORES X COMPRADOR'!A:E,5,0))</f>
        <v/>
      </c>
      <c r="I290" s="36">
        <f>IF(D290="","",VLOOKUP(D290,'produto-estoque-total-7'!A:AB,15,0))</f>
        <v/>
      </c>
      <c r="J290" s="36">
        <f>IF(D290="","",VLOOKUP(D290,'produto-estoque-total-7'!A:AB,19,0))</f>
        <v/>
      </c>
      <c r="K290" s="1">
        <f>IF(D290="","",VLOOKUP(D290,'produto-estoque-total-7'!A:AB,20,0))</f>
        <v/>
      </c>
      <c r="L290" s="36">
        <f>IF(D290="","",VLOOKUP(D290,'produto-estoque-total-7'!A:AB,17,0))</f>
        <v/>
      </c>
      <c r="M290" s="1">
        <f>IF(D290="","",VLOOKUP(D290,'produto-estoque-total-7'!A:AB,18,0))</f>
        <v/>
      </c>
      <c r="N290" s="36">
        <f>IF(D290="","",VLOOKUP(D290,'produto-estoque-total-7'!A:AB,21,0))</f>
        <v/>
      </c>
      <c r="O290" s="1">
        <f>IF(D290="","",VLOOKUP(D290,'produto-estoque-total-7'!A:AB,22,0))</f>
        <v/>
      </c>
      <c r="P290" s="36">
        <f>IF(D290="","",VLOOKUP(D290,'produto-estoque-total-7'!A:AB,23,0))</f>
        <v/>
      </c>
      <c r="Q290" s="1">
        <f>IF(D290="","",VLOOKUP(D290,'produto-estoque-total-7'!A:AB,24,0))</f>
        <v/>
      </c>
      <c r="R290" s="38">
        <f>IFERROR(IF(D290="","",VLOOKUP(D290,'produto-venda-7'!B:N,13,0)),"C")</f>
        <v/>
      </c>
      <c r="S290" s="39">
        <f>IF(D290="","",VLOOKUP(D290,'produto-estoque-total-7'!A:AB,6,0))</f>
        <v/>
      </c>
      <c r="T290" s="39">
        <f>IF(D290="","",VLOOKUP(D290,'produto-estoque-total-7'!A:AB,5,0))</f>
        <v/>
      </c>
      <c r="U290" s="40">
        <f>IF(D290="","",VLOOKUP(D290,'produto-estoque-total-7'!A:AB,11,0))</f>
        <v/>
      </c>
      <c r="V290" s="41">
        <f>IF(D290="","",IFERROR(VLOOKUP(D290,'produto-entrada-7'!A:M,10,0),0))</f>
        <v/>
      </c>
      <c r="W290" s="42" t="n"/>
      <c r="X290" s="39">
        <f>IF(D290="","",VLOOKUP(D290,'produto-estoque-total-7'!A:AB,8,0))</f>
        <v/>
      </c>
      <c r="Y290" s="39">
        <f>IF(D290="","",VLOOKUP(D290,'produto-estoque-total-7'!A:AB,9,0))</f>
        <v/>
      </c>
      <c r="Z290" s="39">
        <f>IF(D290="","",VLOOKUP(D290,'produto-estoque-total-7'!A:AB,10,0))</f>
        <v/>
      </c>
      <c r="AA290" s="39">
        <f>IFERROR(IF(D290="","",VLOOKUP(D290,'produto-venda-7'!B:N,4,0)),0)</f>
        <v/>
      </c>
      <c r="AB290" s="39">
        <f>IFERROR(IF(D290="","",VLOOKUP(D290,'produto-venda-7'!B:N,5,0)),0)</f>
        <v/>
      </c>
      <c r="AC290" s="39">
        <f>IF(D290="","",IFERROR(AA290/90,0))</f>
        <v/>
      </c>
      <c r="AD290" s="36">
        <f>IF(D290="","",IFERROR(VLOOKUP(D290,'produto-entrada-7'!A:M,4,0),0))</f>
        <v/>
      </c>
      <c r="AE290" s="36">
        <f>IFERROR(IF(D290="","",VLOOKUP(D290,'produto-venda-7'!B:N,10,0)),0)</f>
        <v/>
      </c>
      <c r="AF290" s="36">
        <f>IF(D290="","",IFERROR(VLOOKUP(D290,'produto-entrada-7'!A:M,11,0),0))</f>
        <v/>
      </c>
      <c r="AG290" s="1">
        <f>IF(D290="","",IFERROR(VLOOKUP(D290,'produto-entrada-7'!A:M,12,0),0))</f>
        <v/>
      </c>
      <c r="AH290" s="1">
        <f>IF(D290="","",IFERROR(VLOOKUP(D290,'produto-entrada-7'!A:M,13,0),0))</f>
        <v/>
      </c>
      <c r="AI290" s="36">
        <f>IFERROR(IF(D290="","",VLOOKUP(D290,'produto-venda-7'!B:N,11,0)),0)</f>
        <v/>
      </c>
      <c r="AJ290" s="43">
        <f>IF(D290="","",IFERROR(AI290*AB290,0))</f>
        <v/>
      </c>
      <c r="AK290" s="44">
        <f>IFERROR(IF(D290="","",VLOOKUP(F290,'ANALISE FORNECEDOR'!$A:$I,8,0)),"")</f>
        <v/>
      </c>
      <c r="AL290" s="44">
        <f>IF(D290="","",AVERAGE(AM290,AK290))</f>
        <v/>
      </c>
      <c r="AM290" s="44">
        <f>IFERROR(IF(D290="","",VLOOKUP(F290,'ANALISE FORNECEDOR'!$A:$I,9,0)),"")</f>
        <v/>
      </c>
      <c r="AN290" s="45">
        <f>IF(D290="","",IF(Y290&gt;12,AI290*(U290+Y290),AI290*U290))</f>
        <v/>
      </c>
      <c r="AO290" s="45">
        <f>IF(D290="","",IF(Y290&gt;12,AI290*(U290+V290+Y290),AI290*(U290+V290)))</f>
        <v/>
      </c>
      <c r="AP290" s="46">
        <f>IF(D290="","",IF(Y290&gt;12,AG290*(U290+Y290),AG290*U290))</f>
        <v/>
      </c>
      <c r="AQ290" s="46">
        <f>IF(D290="","",IF(Y290&gt;12,AG290*(U290+V290+Y290),AG290*(U290+V290)))</f>
        <v/>
      </c>
      <c r="AR290" s="46">
        <f>IF(D290="","",IF(OR(R290="A",R290="AA",R290="AAA"),AP290,0))</f>
        <v/>
      </c>
      <c r="AS290" s="46">
        <f>IF(D290="","",IF(R290="B",AP290,0))</f>
        <v/>
      </c>
      <c r="AT290" s="46">
        <f>IF(D290="","",IF(R290="C",AP290,0))</f>
        <v/>
      </c>
      <c r="AU290" s="47">
        <f>IF(D290="","",IFERROR(AN290/AJ290,0))</f>
        <v/>
      </c>
      <c r="AV290" s="47">
        <f>IF(D290="","",IFERROR(((AO290)/AJ290),0))</f>
        <v/>
      </c>
      <c r="AW290" s="48">
        <f>IF(D290="","",IF(OR(S290="S",NOT(AND(ISNUMBER(AC290),ISNUMBER(AL290),AC290*AL290&gt;=0))),0,AC290*AL290))</f>
        <v/>
      </c>
      <c r="AX290" s="49">
        <f>IFERROR(IF(D290="","",AW290*AG290),0)</f>
        <v/>
      </c>
      <c r="AY290" s="48">
        <f>IF(D290="","",IF(OR(S290="S",NOT(AND(ISNUMBER(AC290),ISNUMBER(AK290),AC290*AK290&gt;=0))),0,AC290*AK290))</f>
        <v/>
      </c>
      <c r="AZ290" s="48">
        <f>IFERROR(IF(D290="","",IF(AY290=0,0,IF(((AY290)-(U290+Y290))&lt;0,0,(AY290)-U290))),0)</f>
        <v/>
      </c>
      <c r="BA290" s="49">
        <f>IF(D290="","",AZ290*AG290)</f>
        <v/>
      </c>
      <c r="BB290" s="49">
        <f>IF(D290="","",IF(OR(R290="A",R290="AA",R290="AAA"),BA290,0))</f>
        <v/>
      </c>
      <c r="BC290" s="49">
        <f>IF(D290="","",IF(R290="B",BA290,0))</f>
        <v/>
      </c>
      <c r="BD290" s="49">
        <f>IF(D290="","",IF(R290="B",BA290,0))</f>
        <v/>
      </c>
      <c r="BE290" s="49">
        <f>IF(D290="","",IF(S290="S",
1,
IF(AC290=0,
1,
IF(
IFERROR(((U290+Y290)*AG290)/((AC290*AK290)*AG290),0)&lt;0,
0,
IF(
IFERROR(((U290+Y290)*AG290)/((AC290*AK290)*AG290),0)&gt;1,
1,
IFERROR(((U290+Y290)*AG290)/((AC290*AK290)*AG290),0)
)
)
)
))</f>
        <v/>
      </c>
      <c r="BF290" s="49">
        <f>IF(D290="","",IF(S290="S",
1,
IF(AC290=0,
1,
IF(
IFERROR(((U290+V290+Y290)*AG290)/((AC290*AK290)*AG290),0)&lt;0,
0,
IF(
IFERROR(((U290+V290+Y290)*AG290)/((AC290*AK290)*AG290),0)&gt;1,
1,
IFERROR(((U290+V290+Y290)*AG290)/((AC290*AK290)*AG290),0)
)
)
)
))</f>
        <v/>
      </c>
      <c r="BG290" s="50">
        <f>IF(D290="","",IF(S290="S",0,IF(AND(ISNUMBER(AC290),ISNUMBER(AM290)),IF(OR(AC290*AM290&lt;0,ISERR(AC290*AM290)),0,AC290*AM290),0)))</f>
        <v/>
      </c>
      <c r="BH290" s="50">
        <f>IF(D290="","",IF(BY290&gt;TODAY()-60,0,IF(Y290&gt;12,MAX(0,(U290+Y290)-BG290),MAX(0,U290-BG290))))</f>
        <v/>
      </c>
      <c r="BI290" s="51">
        <f>IF(D290="","",BH290*AG290)</f>
        <v/>
      </c>
      <c r="BJ290" s="51">
        <f>IF(D290="","",IF(OR(R290="A",R290="AA",R290="AAA"),BI290,0))</f>
        <v/>
      </c>
      <c r="BK290" s="51">
        <f>IF(D290="","",IF(R290="B",BI290,0))</f>
        <v/>
      </c>
      <c r="BL290" s="51">
        <f>IF(D290="","",IF(R290="C",BI290,0))</f>
        <v/>
      </c>
      <c r="BM290" s="51">
        <f>IF(D290="","",IFERROR(MAX(0,MIN(BI290/AP290,1)),0))</f>
        <v/>
      </c>
      <c r="BN290" s="52">
        <f>IF(D290="","",AB290*AG290)</f>
        <v/>
      </c>
      <c r="BO290" s="52">
        <f>IF(D290="","",(U290+V290+X290)*AG290)</f>
        <v/>
      </c>
      <c r="BP290" s="52">
        <f>IF(D290="","",(AB290*3)*AG290)</f>
        <v/>
      </c>
      <c r="BQ290" s="52">
        <f>IF(D290="","",IF(BO290-BP290&gt;0,0,BO290-BP290))</f>
        <v/>
      </c>
      <c r="BR290" s="52">
        <f>IF(D290="","",IF(BO290-BP290-BN290&gt;0,0,BO290-BP290-BN290))</f>
        <v/>
      </c>
      <c r="BS290" s="53">
        <f>IF(D290="","",IFERROR(AB290*AI290,0))</f>
        <v/>
      </c>
      <c r="BT290" s="53">
        <f>IF(D290="","",IFERROR(IF(X290&gt;12, AI290*(U290+V290+X290), AI290*(U290+V290)),0))</f>
        <v/>
      </c>
      <c r="BU290" s="53">
        <f>IF(D290="","",IFERROR(((AB290*3)*AI290),0))</f>
        <v/>
      </c>
      <c r="BV290" s="53">
        <f>IF(D290="","",IF(BT290-BU290&gt;0,0,BT290-BU290))</f>
        <v/>
      </c>
      <c r="BW290" s="53">
        <f>IF(D290="","",IF(BT290-BU290-BS290&gt;0,0,BT290-BU290-BS290))</f>
        <v/>
      </c>
      <c r="BX290" s="36">
        <f>IF(D290="","",IFERROR(VLOOKUP(D290,'produto-entrada-7'!A:M,3,0),"SEM PEDIDO"))</f>
        <v/>
      </c>
      <c r="BY290" s="36">
        <f>IF(D290="","",VLOOKUP(D290,'produto-estoque-total-7'!A:AB,25,0))</f>
        <v/>
      </c>
      <c r="BZ290" s="36">
        <f>IF(D290="","",IFERROR(VLOOKUP(D290,'produto-estoque-total-7'!A:AB,26,0)/100,0))</f>
        <v/>
      </c>
      <c r="CA290" s="36">
        <f>IF(D290="","",IFERROR(VLOOKUP(D290,'produto-estoque-total-7'!A:AB,27,0)/100,0))</f>
        <v/>
      </c>
      <c r="CB290" s="41">
        <f>IF(D290="","",V290*AF290)</f>
        <v/>
      </c>
      <c r="CC290" s="41">
        <f>IF(D290="","",V290*AI290)</f>
        <v/>
      </c>
      <c r="CD290" s="54">
        <f>IF(D290="","",VLOOKUP(D290,'produto-estoque-total-7'!A:AB,28,0))</f>
        <v/>
      </c>
    </row>
    <row r="291">
      <c r="A291" s="36">
        <f>IF(D291="","",VLOOKUP(D291,'produto-estoque-total-7'!A:AB,3,0))</f>
        <v/>
      </c>
      <c r="B291" s="1">
        <f>IF(D291="","",VLOOKUP(D291,'produto-estoque-total-7'!A:AB,12,0))</f>
        <v/>
      </c>
      <c r="C291" s="1">
        <f>IF(D291="","",VLOOKUP(D291,'produto-estoque-total-7'!A:AB,2,0))</f>
        <v/>
      </c>
      <c r="D291" s="37">
        <f>IFERROR(IF('produto-estoque-total-7'!A290="","",'produto-estoque-total-7'!A290),"")</f>
        <v/>
      </c>
      <c r="E291" s="1">
        <f>IF(D291="","",VLOOKUP(D291,'produto-estoque-total-7'!A:AB,4,0))</f>
        <v/>
      </c>
      <c r="F291" s="36">
        <f>IF(D291="","",VLOOKUP(D291,'produto-estoque-total-7'!A:AB,13,0))</f>
        <v/>
      </c>
      <c r="G291" s="1">
        <f>IF(F291="","",VLOOKUP(F291,'FORNECEDORES X COMPRADOR'!A:D,4,0))</f>
        <v/>
      </c>
      <c r="H291" s="1">
        <f>IF(F291="","",VLOOKUP(F291,'FORNECEDORES X COMPRADOR'!A:E,5,0))</f>
        <v/>
      </c>
      <c r="I291" s="36">
        <f>IF(D291="","",VLOOKUP(D291,'produto-estoque-total-7'!A:AB,15,0))</f>
        <v/>
      </c>
      <c r="J291" s="36">
        <f>IF(D291="","",VLOOKUP(D291,'produto-estoque-total-7'!A:AB,19,0))</f>
        <v/>
      </c>
      <c r="K291" s="1">
        <f>IF(D291="","",VLOOKUP(D291,'produto-estoque-total-7'!A:AB,20,0))</f>
        <v/>
      </c>
      <c r="L291" s="36">
        <f>IF(D291="","",VLOOKUP(D291,'produto-estoque-total-7'!A:AB,17,0))</f>
        <v/>
      </c>
      <c r="M291" s="1">
        <f>IF(D291="","",VLOOKUP(D291,'produto-estoque-total-7'!A:AB,18,0))</f>
        <v/>
      </c>
      <c r="N291" s="36">
        <f>IF(D291="","",VLOOKUP(D291,'produto-estoque-total-7'!A:AB,21,0))</f>
        <v/>
      </c>
      <c r="O291" s="1">
        <f>IF(D291="","",VLOOKUP(D291,'produto-estoque-total-7'!A:AB,22,0))</f>
        <v/>
      </c>
      <c r="P291" s="36">
        <f>IF(D291="","",VLOOKUP(D291,'produto-estoque-total-7'!A:AB,23,0))</f>
        <v/>
      </c>
      <c r="Q291" s="1">
        <f>IF(D291="","",VLOOKUP(D291,'produto-estoque-total-7'!A:AB,24,0))</f>
        <v/>
      </c>
      <c r="R291" s="38">
        <f>IFERROR(IF(D291="","",VLOOKUP(D291,'produto-venda-7'!B:N,13,0)),"C")</f>
        <v/>
      </c>
      <c r="S291" s="39">
        <f>IF(D291="","",VLOOKUP(D291,'produto-estoque-total-7'!A:AB,6,0))</f>
        <v/>
      </c>
      <c r="T291" s="39">
        <f>IF(D291="","",VLOOKUP(D291,'produto-estoque-total-7'!A:AB,5,0))</f>
        <v/>
      </c>
      <c r="U291" s="40">
        <f>IF(D291="","",VLOOKUP(D291,'produto-estoque-total-7'!A:AB,11,0))</f>
        <v/>
      </c>
      <c r="V291" s="41">
        <f>IF(D291="","",IFERROR(VLOOKUP(D291,'produto-entrada-7'!A:M,10,0),0))</f>
        <v/>
      </c>
      <c r="W291" s="42" t="n"/>
      <c r="X291" s="39">
        <f>IF(D291="","",VLOOKUP(D291,'produto-estoque-total-7'!A:AB,8,0))</f>
        <v/>
      </c>
      <c r="Y291" s="39">
        <f>IF(D291="","",VLOOKUP(D291,'produto-estoque-total-7'!A:AB,9,0))</f>
        <v/>
      </c>
      <c r="Z291" s="39">
        <f>IF(D291="","",VLOOKUP(D291,'produto-estoque-total-7'!A:AB,10,0))</f>
        <v/>
      </c>
      <c r="AA291" s="39">
        <f>IFERROR(IF(D291="","",VLOOKUP(D291,'produto-venda-7'!B:N,4,0)),0)</f>
        <v/>
      </c>
      <c r="AB291" s="39">
        <f>IFERROR(IF(D291="","",VLOOKUP(D291,'produto-venda-7'!B:N,5,0)),0)</f>
        <v/>
      </c>
      <c r="AC291" s="39">
        <f>IF(D291="","",IFERROR(AA291/90,0))</f>
        <v/>
      </c>
      <c r="AD291" s="36">
        <f>IF(D291="","",IFERROR(VLOOKUP(D291,'produto-entrada-7'!A:M,4,0),0))</f>
        <v/>
      </c>
      <c r="AE291" s="36">
        <f>IFERROR(IF(D291="","",VLOOKUP(D291,'produto-venda-7'!B:N,10,0)),0)</f>
        <v/>
      </c>
      <c r="AF291" s="36">
        <f>IF(D291="","",IFERROR(VLOOKUP(D291,'produto-entrada-7'!A:M,11,0),0))</f>
        <v/>
      </c>
      <c r="AG291" s="1">
        <f>IF(D291="","",IFERROR(VLOOKUP(D291,'produto-entrada-7'!A:M,12,0),0))</f>
        <v/>
      </c>
      <c r="AH291" s="1">
        <f>IF(D291="","",IFERROR(VLOOKUP(D291,'produto-entrada-7'!A:M,13,0),0))</f>
        <v/>
      </c>
      <c r="AI291" s="36">
        <f>IFERROR(IF(D291="","",VLOOKUP(D291,'produto-venda-7'!B:N,11,0)),0)</f>
        <v/>
      </c>
      <c r="AJ291" s="43">
        <f>IF(D291="","",IFERROR(AI291*AB291,0))</f>
        <v/>
      </c>
      <c r="AK291" s="44">
        <f>IFERROR(IF(D291="","",VLOOKUP(F291,'ANALISE FORNECEDOR'!$A:$I,8,0)),"")</f>
        <v/>
      </c>
      <c r="AL291" s="44">
        <f>IF(D291="","",AVERAGE(AM291,AK291))</f>
        <v/>
      </c>
      <c r="AM291" s="44">
        <f>IFERROR(IF(D291="","",VLOOKUP(F291,'ANALISE FORNECEDOR'!$A:$I,9,0)),"")</f>
        <v/>
      </c>
      <c r="AN291" s="45">
        <f>IF(D291="","",IF(Y291&gt;12,AI291*(U291+Y291),AI291*U291))</f>
        <v/>
      </c>
      <c r="AO291" s="45">
        <f>IF(D291="","",IF(Y291&gt;12,AI291*(U291+V291+Y291),AI291*(U291+V291)))</f>
        <v/>
      </c>
      <c r="AP291" s="46">
        <f>IF(D291="","",IF(Y291&gt;12,AG291*(U291+Y291),AG291*U291))</f>
        <v/>
      </c>
      <c r="AQ291" s="46">
        <f>IF(D291="","",IF(Y291&gt;12,AG291*(U291+V291+Y291),AG291*(U291+V291)))</f>
        <v/>
      </c>
      <c r="AR291" s="46">
        <f>IF(D291="","",IF(OR(R291="A",R291="AA",R291="AAA"),AP291,0))</f>
        <v/>
      </c>
      <c r="AS291" s="46">
        <f>IF(D291="","",IF(R291="B",AP291,0))</f>
        <v/>
      </c>
      <c r="AT291" s="46">
        <f>IF(D291="","",IF(R291="C",AP291,0))</f>
        <v/>
      </c>
      <c r="AU291" s="47">
        <f>IF(D291="","",IFERROR(AN291/AJ291,0))</f>
        <v/>
      </c>
      <c r="AV291" s="47">
        <f>IF(D291="","",IFERROR(((AO291)/AJ291),0))</f>
        <v/>
      </c>
      <c r="AW291" s="48">
        <f>IF(D291="","",IF(OR(S291="S",NOT(AND(ISNUMBER(AC291),ISNUMBER(AL291),AC291*AL291&gt;=0))),0,AC291*AL291))</f>
        <v/>
      </c>
      <c r="AX291" s="49">
        <f>IFERROR(IF(D291="","",AW291*AG291),0)</f>
        <v/>
      </c>
      <c r="AY291" s="48">
        <f>IF(D291="","",IF(OR(S291="S",NOT(AND(ISNUMBER(AC291),ISNUMBER(AK291),AC291*AK291&gt;=0))),0,AC291*AK291))</f>
        <v/>
      </c>
      <c r="AZ291" s="48">
        <f>IFERROR(IF(D291="","",IF(AY291=0,0,IF(((AY291)-(U291+Y291))&lt;0,0,(AY291)-U291))),0)</f>
        <v/>
      </c>
      <c r="BA291" s="49">
        <f>IF(D291="","",AZ291*AG291)</f>
        <v/>
      </c>
      <c r="BB291" s="49">
        <f>IF(D291="","",IF(OR(R291="A",R291="AA",R291="AAA"),BA291,0))</f>
        <v/>
      </c>
      <c r="BC291" s="49">
        <f>IF(D291="","",IF(R291="B",BA291,0))</f>
        <v/>
      </c>
      <c r="BD291" s="49">
        <f>IF(D291="","",IF(R291="B",BA291,0))</f>
        <v/>
      </c>
      <c r="BE291" s="49">
        <f>IF(D291="","",IF(S291="S",
1,
IF(AC291=0,
1,
IF(
IFERROR(((U291+Y291)*AG291)/((AC291*AK291)*AG291),0)&lt;0,
0,
IF(
IFERROR(((U291+Y291)*AG291)/((AC291*AK291)*AG291),0)&gt;1,
1,
IFERROR(((U291+Y291)*AG291)/((AC291*AK291)*AG291),0)
)
)
)
))</f>
        <v/>
      </c>
      <c r="BF291" s="49">
        <f>IF(D291="","",IF(S291="S",
1,
IF(AC291=0,
1,
IF(
IFERROR(((U291+V291+Y291)*AG291)/((AC291*AK291)*AG291),0)&lt;0,
0,
IF(
IFERROR(((U291+V291+Y291)*AG291)/((AC291*AK291)*AG291),0)&gt;1,
1,
IFERROR(((U291+V291+Y291)*AG291)/((AC291*AK291)*AG291),0)
)
)
)
))</f>
        <v/>
      </c>
      <c r="BG291" s="50">
        <f>IF(D291="","",IF(S291="S",0,IF(AND(ISNUMBER(AC291),ISNUMBER(AM291)),IF(OR(AC291*AM291&lt;0,ISERR(AC291*AM291)),0,AC291*AM291),0)))</f>
        <v/>
      </c>
      <c r="BH291" s="50">
        <f>IF(D291="","",IF(BY291&gt;TODAY()-60,0,IF(Y291&gt;12,MAX(0,(U291+Y291)-BG291),MAX(0,U291-BG291))))</f>
        <v/>
      </c>
      <c r="BI291" s="51">
        <f>IF(D291="","",BH291*AG291)</f>
        <v/>
      </c>
      <c r="BJ291" s="51">
        <f>IF(D291="","",IF(OR(R291="A",R291="AA",R291="AAA"),BI291,0))</f>
        <v/>
      </c>
      <c r="BK291" s="51">
        <f>IF(D291="","",IF(R291="B",BI291,0))</f>
        <v/>
      </c>
      <c r="BL291" s="51">
        <f>IF(D291="","",IF(R291="C",BI291,0))</f>
        <v/>
      </c>
      <c r="BM291" s="51">
        <f>IF(D291="","",IFERROR(MAX(0,MIN(BI291/AP291,1)),0))</f>
        <v/>
      </c>
      <c r="BN291" s="52">
        <f>IF(D291="","",AB291*AG291)</f>
        <v/>
      </c>
      <c r="BO291" s="52">
        <f>IF(D291="","",(U291+V291+X291)*AG291)</f>
        <v/>
      </c>
      <c r="BP291" s="52">
        <f>IF(D291="","",(AB291*3)*AG291)</f>
        <v/>
      </c>
      <c r="BQ291" s="52">
        <f>IF(D291="","",IF(BO291-BP291&gt;0,0,BO291-BP291))</f>
        <v/>
      </c>
      <c r="BR291" s="52">
        <f>IF(D291="","",IF(BO291-BP291-BN291&gt;0,0,BO291-BP291-BN291))</f>
        <v/>
      </c>
      <c r="BS291" s="53">
        <f>IF(D291="","",IFERROR(AB291*AI291,0))</f>
        <v/>
      </c>
      <c r="BT291" s="53">
        <f>IF(D291="","",IFERROR(IF(X291&gt;12, AI291*(U291+V291+X291), AI291*(U291+V291)),0))</f>
        <v/>
      </c>
      <c r="BU291" s="53">
        <f>IF(D291="","",IFERROR(((AB291*3)*AI291),0))</f>
        <v/>
      </c>
      <c r="BV291" s="53">
        <f>IF(D291="","",IF(BT291-BU291&gt;0,0,BT291-BU291))</f>
        <v/>
      </c>
      <c r="BW291" s="53">
        <f>IF(D291="","",IF(BT291-BU291-BS291&gt;0,0,BT291-BU291-BS291))</f>
        <v/>
      </c>
      <c r="BX291" s="36">
        <f>IF(D291="","",IFERROR(VLOOKUP(D291,'produto-entrada-7'!A:M,3,0),"SEM PEDIDO"))</f>
        <v/>
      </c>
      <c r="BY291" s="36">
        <f>IF(D291="","",VLOOKUP(D291,'produto-estoque-total-7'!A:AB,25,0))</f>
        <v/>
      </c>
      <c r="BZ291" s="36">
        <f>IF(D291="","",IFERROR(VLOOKUP(D291,'produto-estoque-total-7'!A:AB,26,0)/100,0))</f>
        <v/>
      </c>
      <c r="CA291" s="36">
        <f>IF(D291="","",IFERROR(VLOOKUP(D291,'produto-estoque-total-7'!A:AB,27,0)/100,0))</f>
        <v/>
      </c>
      <c r="CB291" s="41">
        <f>IF(D291="","",V291*AF291)</f>
        <v/>
      </c>
      <c r="CC291" s="41">
        <f>IF(D291="","",V291*AI291)</f>
        <v/>
      </c>
      <c r="CD291" s="54">
        <f>IF(D291="","",VLOOKUP(D291,'produto-estoque-total-7'!A:AB,28,0))</f>
        <v/>
      </c>
    </row>
    <row r="292">
      <c r="A292" s="36">
        <f>IF(D292="","",VLOOKUP(D292,'produto-estoque-total-7'!A:AB,3,0))</f>
        <v/>
      </c>
      <c r="B292" s="1">
        <f>IF(D292="","",VLOOKUP(D292,'produto-estoque-total-7'!A:AB,12,0))</f>
        <v/>
      </c>
      <c r="C292" s="1">
        <f>IF(D292="","",VLOOKUP(D292,'produto-estoque-total-7'!A:AB,2,0))</f>
        <v/>
      </c>
      <c r="D292" s="37">
        <f>IFERROR(IF('produto-estoque-total-7'!A291="","",'produto-estoque-total-7'!A291),"")</f>
        <v/>
      </c>
      <c r="E292" s="1">
        <f>IF(D292="","",VLOOKUP(D292,'produto-estoque-total-7'!A:AB,4,0))</f>
        <v/>
      </c>
      <c r="F292" s="36">
        <f>IF(D292="","",VLOOKUP(D292,'produto-estoque-total-7'!A:AB,13,0))</f>
        <v/>
      </c>
      <c r="G292" s="1">
        <f>IF(F292="","",VLOOKUP(F292,'FORNECEDORES X COMPRADOR'!A:D,4,0))</f>
        <v/>
      </c>
      <c r="H292" s="1">
        <f>IF(F292="","",VLOOKUP(F292,'FORNECEDORES X COMPRADOR'!A:E,5,0))</f>
        <v/>
      </c>
      <c r="I292" s="36">
        <f>IF(D292="","",VLOOKUP(D292,'produto-estoque-total-7'!A:AB,15,0))</f>
        <v/>
      </c>
      <c r="J292" s="36">
        <f>IF(D292="","",VLOOKUP(D292,'produto-estoque-total-7'!A:AB,19,0))</f>
        <v/>
      </c>
      <c r="K292" s="1">
        <f>IF(D292="","",VLOOKUP(D292,'produto-estoque-total-7'!A:AB,20,0))</f>
        <v/>
      </c>
      <c r="L292" s="36">
        <f>IF(D292="","",VLOOKUP(D292,'produto-estoque-total-7'!A:AB,17,0))</f>
        <v/>
      </c>
      <c r="M292" s="1">
        <f>IF(D292="","",VLOOKUP(D292,'produto-estoque-total-7'!A:AB,18,0))</f>
        <v/>
      </c>
      <c r="N292" s="36">
        <f>IF(D292="","",VLOOKUP(D292,'produto-estoque-total-7'!A:AB,21,0))</f>
        <v/>
      </c>
      <c r="O292" s="1">
        <f>IF(D292="","",VLOOKUP(D292,'produto-estoque-total-7'!A:AB,22,0))</f>
        <v/>
      </c>
      <c r="P292" s="36">
        <f>IF(D292="","",VLOOKUP(D292,'produto-estoque-total-7'!A:AB,23,0))</f>
        <v/>
      </c>
      <c r="Q292" s="1">
        <f>IF(D292="","",VLOOKUP(D292,'produto-estoque-total-7'!A:AB,24,0))</f>
        <v/>
      </c>
      <c r="R292" s="38">
        <f>IFERROR(IF(D292="","",VLOOKUP(D292,'produto-venda-7'!B:N,13,0)),"C")</f>
        <v/>
      </c>
      <c r="S292" s="39">
        <f>IF(D292="","",VLOOKUP(D292,'produto-estoque-total-7'!A:AB,6,0))</f>
        <v/>
      </c>
      <c r="T292" s="39">
        <f>IF(D292="","",VLOOKUP(D292,'produto-estoque-total-7'!A:AB,5,0))</f>
        <v/>
      </c>
      <c r="U292" s="40">
        <f>IF(D292="","",VLOOKUP(D292,'produto-estoque-total-7'!A:AB,11,0))</f>
        <v/>
      </c>
      <c r="V292" s="41">
        <f>IF(D292="","",IFERROR(VLOOKUP(D292,'produto-entrada-7'!A:M,10,0),0))</f>
        <v/>
      </c>
      <c r="W292" s="42" t="n"/>
      <c r="X292" s="39">
        <f>IF(D292="","",VLOOKUP(D292,'produto-estoque-total-7'!A:AB,8,0))</f>
        <v/>
      </c>
      <c r="Y292" s="39">
        <f>IF(D292="","",VLOOKUP(D292,'produto-estoque-total-7'!A:AB,9,0))</f>
        <v/>
      </c>
      <c r="Z292" s="39">
        <f>IF(D292="","",VLOOKUP(D292,'produto-estoque-total-7'!A:AB,10,0))</f>
        <v/>
      </c>
      <c r="AA292" s="39">
        <f>IFERROR(IF(D292="","",VLOOKUP(D292,'produto-venda-7'!B:N,4,0)),0)</f>
        <v/>
      </c>
      <c r="AB292" s="39">
        <f>IFERROR(IF(D292="","",VLOOKUP(D292,'produto-venda-7'!B:N,5,0)),0)</f>
        <v/>
      </c>
      <c r="AC292" s="39">
        <f>IF(D292="","",IFERROR(AA292/90,0))</f>
        <v/>
      </c>
      <c r="AD292" s="36">
        <f>IF(D292="","",IFERROR(VLOOKUP(D292,'produto-entrada-7'!A:M,4,0),0))</f>
        <v/>
      </c>
      <c r="AE292" s="36">
        <f>IFERROR(IF(D292="","",VLOOKUP(D292,'produto-venda-7'!B:N,10,0)),0)</f>
        <v/>
      </c>
      <c r="AF292" s="36">
        <f>IF(D292="","",IFERROR(VLOOKUP(D292,'produto-entrada-7'!A:M,11,0),0))</f>
        <v/>
      </c>
      <c r="AG292" s="1">
        <f>IF(D292="","",IFERROR(VLOOKUP(D292,'produto-entrada-7'!A:M,12,0),0))</f>
        <v/>
      </c>
      <c r="AH292" s="1">
        <f>IF(D292="","",IFERROR(VLOOKUP(D292,'produto-entrada-7'!A:M,13,0),0))</f>
        <v/>
      </c>
      <c r="AI292" s="36">
        <f>IFERROR(IF(D292="","",VLOOKUP(D292,'produto-venda-7'!B:N,11,0)),0)</f>
        <v/>
      </c>
      <c r="AJ292" s="43">
        <f>IF(D292="","",IFERROR(AI292*AB292,0))</f>
        <v/>
      </c>
      <c r="AK292" s="44">
        <f>IFERROR(IF(D292="","",VLOOKUP(F292,'ANALISE FORNECEDOR'!$A:$I,8,0)),"")</f>
        <v/>
      </c>
      <c r="AL292" s="44">
        <f>IF(D292="","",AVERAGE(AM292,AK292))</f>
        <v/>
      </c>
      <c r="AM292" s="44">
        <f>IFERROR(IF(D292="","",VLOOKUP(F292,'ANALISE FORNECEDOR'!$A:$I,9,0)),"")</f>
        <v/>
      </c>
      <c r="AN292" s="45">
        <f>IF(D292="","",IF(Y292&gt;12,AI292*(U292+Y292),AI292*U292))</f>
        <v/>
      </c>
      <c r="AO292" s="45">
        <f>IF(D292="","",IF(Y292&gt;12,AI292*(U292+V292+Y292),AI292*(U292+V292)))</f>
        <v/>
      </c>
      <c r="AP292" s="46">
        <f>IF(D292="","",IF(Y292&gt;12,AG292*(U292+Y292),AG292*U292))</f>
        <v/>
      </c>
      <c r="AQ292" s="46">
        <f>IF(D292="","",IF(Y292&gt;12,AG292*(U292+V292+Y292),AG292*(U292+V292)))</f>
        <v/>
      </c>
      <c r="AR292" s="46">
        <f>IF(D292="","",IF(OR(R292="A",R292="AA",R292="AAA"),AP292,0))</f>
        <v/>
      </c>
      <c r="AS292" s="46">
        <f>IF(D292="","",IF(R292="B",AP292,0))</f>
        <v/>
      </c>
      <c r="AT292" s="46">
        <f>IF(D292="","",IF(R292="C",AP292,0))</f>
        <v/>
      </c>
      <c r="AU292" s="47">
        <f>IF(D292="","",IFERROR(AN292/AJ292,0))</f>
        <v/>
      </c>
      <c r="AV292" s="47">
        <f>IF(D292="","",IFERROR(((AO292)/AJ292),0))</f>
        <v/>
      </c>
      <c r="AW292" s="48">
        <f>IF(D292="","",IF(OR(S292="S",NOT(AND(ISNUMBER(AC292),ISNUMBER(AL292),AC292*AL292&gt;=0))),0,AC292*AL292))</f>
        <v/>
      </c>
      <c r="AX292" s="49">
        <f>IFERROR(IF(D292="","",AW292*AG292),0)</f>
        <v/>
      </c>
      <c r="AY292" s="48">
        <f>IF(D292="","",IF(OR(S292="S",NOT(AND(ISNUMBER(AC292),ISNUMBER(AK292),AC292*AK292&gt;=0))),0,AC292*AK292))</f>
        <v/>
      </c>
      <c r="AZ292" s="48">
        <f>IFERROR(IF(D292="","",IF(AY292=0,0,IF(((AY292)-(U292+Y292))&lt;0,0,(AY292)-U292))),0)</f>
        <v/>
      </c>
      <c r="BA292" s="49">
        <f>IF(D292="","",AZ292*AG292)</f>
        <v/>
      </c>
      <c r="BB292" s="49">
        <f>IF(D292="","",IF(OR(R292="A",R292="AA",R292="AAA"),BA292,0))</f>
        <v/>
      </c>
      <c r="BC292" s="49">
        <f>IF(D292="","",IF(R292="B",BA292,0))</f>
        <v/>
      </c>
      <c r="BD292" s="49">
        <f>IF(D292="","",IF(R292="B",BA292,0))</f>
        <v/>
      </c>
      <c r="BE292" s="49">
        <f>IF(D292="","",IF(S292="S",
1,
IF(AC292=0,
1,
IF(
IFERROR(((U292+Y292)*AG292)/((AC292*AK292)*AG292),0)&lt;0,
0,
IF(
IFERROR(((U292+Y292)*AG292)/((AC292*AK292)*AG292),0)&gt;1,
1,
IFERROR(((U292+Y292)*AG292)/((AC292*AK292)*AG292),0)
)
)
)
))</f>
        <v/>
      </c>
      <c r="BF292" s="49">
        <f>IF(D292="","",IF(S292="S",
1,
IF(AC292=0,
1,
IF(
IFERROR(((U292+V292+Y292)*AG292)/((AC292*AK292)*AG292),0)&lt;0,
0,
IF(
IFERROR(((U292+V292+Y292)*AG292)/((AC292*AK292)*AG292),0)&gt;1,
1,
IFERROR(((U292+V292+Y292)*AG292)/((AC292*AK292)*AG292),0)
)
)
)
))</f>
        <v/>
      </c>
      <c r="BG292" s="50">
        <f>IF(D292="","",IF(S292="S",0,IF(AND(ISNUMBER(AC292),ISNUMBER(AM292)),IF(OR(AC292*AM292&lt;0,ISERR(AC292*AM292)),0,AC292*AM292),0)))</f>
        <v/>
      </c>
      <c r="BH292" s="50">
        <f>IF(D292="","",IF(BY292&gt;TODAY()-60,0,IF(Y292&gt;12,MAX(0,(U292+Y292)-BG292),MAX(0,U292-BG292))))</f>
        <v/>
      </c>
      <c r="BI292" s="51">
        <f>IF(D292="","",BH292*AG292)</f>
        <v/>
      </c>
      <c r="BJ292" s="51">
        <f>IF(D292="","",IF(OR(R292="A",R292="AA",R292="AAA"),BI292,0))</f>
        <v/>
      </c>
      <c r="BK292" s="51">
        <f>IF(D292="","",IF(R292="B",BI292,0))</f>
        <v/>
      </c>
      <c r="BL292" s="51">
        <f>IF(D292="","",IF(R292="C",BI292,0))</f>
        <v/>
      </c>
      <c r="BM292" s="51">
        <f>IF(D292="","",IFERROR(MAX(0,MIN(BI292/AP292,1)),0))</f>
        <v/>
      </c>
      <c r="BN292" s="52">
        <f>IF(D292="","",AB292*AG292)</f>
        <v/>
      </c>
      <c r="BO292" s="52">
        <f>IF(D292="","",(U292+V292+X292)*AG292)</f>
        <v/>
      </c>
      <c r="BP292" s="52">
        <f>IF(D292="","",(AB292*3)*AG292)</f>
        <v/>
      </c>
      <c r="BQ292" s="52">
        <f>IF(D292="","",IF(BO292-BP292&gt;0,0,BO292-BP292))</f>
        <v/>
      </c>
      <c r="BR292" s="52">
        <f>IF(D292="","",IF(BO292-BP292-BN292&gt;0,0,BO292-BP292-BN292))</f>
        <v/>
      </c>
      <c r="BS292" s="53">
        <f>IF(D292="","",IFERROR(AB292*AI292,0))</f>
        <v/>
      </c>
      <c r="BT292" s="53">
        <f>IF(D292="","",IFERROR(IF(X292&gt;12, AI292*(U292+V292+X292), AI292*(U292+V292)),0))</f>
        <v/>
      </c>
      <c r="BU292" s="53">
        <f>IF(D292="","",IFERROR(((AB292*3)*AI292),0))</f>
        <v/>
      </c>
      <c r="BV292" s="53">
        <f>IF(D292="","",IF(BT292-BU292&gt;0,0,BT292-BU292))</f>
        <v/>
      </c>
      <c r="BW292" s="53">
        <f>IF(D292="","",IF(BT292-BU292-BS292&gt;0,0,BT292-BU292-BS292))</f>
        <v/>
      </c>
      <c r="BX292" s="36">
        <f>IF(D292="","",IFERROR(VLOOKUP(D292,'produto-entrada-7'!A:M,3,0),"SEM PEDIDO"))</f>
        <v/>
      </c>
      <c r="BY292" s="36">
        <f>IF(D292="","",VLOOKUP(D292,'produto-estoque-total-7'!A:AB,25,0))</f>
        <v/>
      </c>
      <c r="BZ292" s="36">
        <f>IF(D292="","",IFERROR(VLOOKUP(D292,'produto-estoque-total-7'!A:AB,26,0)/100,0))</f>
        <v/>
      </c>
      <c r="CA292" s="36">
        <f>IF(D292="","",IFERROR(VLOOKUP(D292,'produto-estoque-total-7'!A:AB,27,0)/100,0))</f>
        <v/>
      </c>
      <c r="CB292" s="41">
        <f>IF(D292="","",V292*AF292)</f>
        <v/>
      </c>
      <c r="CC292" s="41">
        <f>IF(D292="","",V292*AI292)</f>
        <v/>
      </c>
      <c r="CD292" s="54">
        <f>IF(D292="","",VLOOKUP(D292,'produto-estoque-total-7'!A:AB,28,0))</f>
        <v/>
      </c>
    </row>
    <row r="293">
      <c r="A293" s="36">
        <f>IF(D293="","",VLOOKUP(D293,'produto-estoque-total-7'!A:AB,3,0))</f>
        <v/>
      </c>
      <c r="B293" s="1">
        <f>IF(D293="","",VLOOKUP(D293,'produto-estoque-total-7'!A:AB,12,0))</f>
        <v/>
      </c>
      <c r="C293" s="1">
        <f>IF(D293="","",VLOOKUP(D293,'produto-estoque-total-7'!A:AB,2,0))</f>
        <v/>
      </c>
      <c r="D293" s="37">
        <f>IFERROR(IF('produto-estoque-total-7'!A292="","",'produto-estoque-total-7'!A292),"")</f>
        <v/>
      </c>
      <c r="E293" s="1">
        <f>IF(D293="","",VLOOKUP(D293,'produto-estoque-total-7'!A:AB,4,0))</f>
        <v/>
      </c>
      <c r="F293" s="36">
        <f>IF(D293="","",VLOOKUP(D293,'produto-estoque-total-7'!A:AB,13,0))</f>
        <v/>
      </c>
      <c r="G293" s="1">
        <f>IF(F293="","",VLOOKUP(F293,'FORNECEDORES X COMPRADOR'!A:D,4,0))</f>
        <v/>
      </c>
      <c r="H293" s="1">
        <f>IF(F293="","",VLOOKUP(F293,'FORNECEDORES X COMPRADOR'!A:E,5,0))</f>
        <v/>
      </c>
      <c r="I293" s="36">
        <f>IF(D293="","",VLOOKUP(D293,'produto-estoque-total-7'!A:AB,15,0))</f>
        <v/>
      </c>
      <c r="J293" s="36">
        <f>IF(D293="","",VLOOKUP(D293,'produto-estoque-total-7'!A:AB,19,0))</f>
        <v/>
      </c>
      <c r="K293" s="1">
        <f>IF(D293="","",VLOOKUP(D293,'produto-estoque-total-7'!A:AB,20,0))</f>
        <v/>
      </c>
      <c r="L293" s="36">
        <f>IF(D293="","",VLOOKUP(D293,'produto-estoque-total-7'!A:AB,17,0))</f>
        <v/>
      </c>
      <c r="M293" s="1">
        <f>IF(D293="","",VLOOKUP(D293,'produto-estoque-total-7'!A:AB,18,0))</f>
        <v/>
      </c>
      <c r="N293" s="36">
        <f>IF(D293="","",VLOOKUP(D293,'produto-estoque-total-7'!A:AB,21,0))</f>
        <v/>
      </c>
      <c r="O293" s="1">
        <f>IF(D293="","",VLOOKUP(D293,'produto-estoque-total-7'!A:AB,22,0))</f>
        <v/>
      </c>
      <c r="P293" s="36">
        <f>IF(D293="","",VLOOKUP(D293,'produto-estoque-total-7'!A:AB,23,0))</f>
        <v/>
      </c>
      <c r="Q293" s="1">
        <f>IF(D293="","",VLOOKUP(D293,'produto-estoque-total-7'!A:AB,24,0))</f>
        <v/>
      </c>
      <c r="R293" s="38">
        <f>IFERROR(IF(D293="","",VLOOKUP(D293,'produto-venda-7'!B:N,13,0)),"C")</f>
        <v/>
      </c>
      <c r="S293" s="39">
        <f>IF(D293="","",VLOOKUP(D293,'produto-estoque-total-7'!A:AB,6,0))</f>
        <v/>
      </c>
      <c r="T293" s="39">
        <f>IF(D293="","",VLOOKUP(D293,'produto-estoque-total-7'!A:AB,5,0))</f>
        <v/>
      </c>
      <c r="U293" s="40">
        <f>IF(D293="","",VLOOKUP(D293,'produto-estoque-total-7'!A:AB,11,0))</f>
        <v/>
      </c>
      <c r="V293" s="41">
        <f>IF(D293="","",IFERROR(VLOOKUP(D293,'produto-entrada-7'!A:M,10,0),0))</f>
        <v/>
      </c>
      <c r="W293" s="42" t="n"/>
      <c r="X293" s="39">
        <f>IF(D293="","",VLOOKUP(D293,'produto-estoque-total-7'!A:AB,8,0))</f>
        <v/>
      </c>
      <c r="Y293" s="39">
        <f>IF(D293="","",VLOOKUP(D293,'produto-estoque-total-7'!A:AB,9,0))</f>
        <v/>
      </c>
      <c r="Z293" s="39">
        <f>IF(D293="","",VLOOKUP(D293,'produto-estoque-total-7'!A:AB,10,0))</f>
        <v/>
      </c>
      <c r="AA293" s="39">
        <f>IFERROR(IF(D293="","",VLOOKUP(D293,'produto-venda-7'!B:N,4,0)),0)</f>
        <v/>
      </c>
      <c r="AB293" s="39">
        <f>IFERROR(IF(D293="","",VLOOKUP(D293,'produto-venda-7'!B:N,5,0)),0)</f>
        <v/>
      </c>
      <c r="AC293" s="39">
        <f>IF(D293="","",IFERROR(AA293/90,0))</f>
        <v/>
      </c>
      <c r="AD293" s="36">
        <f>IF(D293="","",IFERROR(VLOOKUP(D293,'produto-entrada-7'!A:M,4,0),0))</f>
        <v/>
      </c>
      <c r="AE293" s="36">
        <f>IFERROR(IF(D293="","",VLOOKUP(D293,'produto-venda-7'!B:N,10,0)),0)</f>
        <v/>
      </c>
      <c r="AF293" s="36">
        <f>IF(D293="","",IFERROR(VLOOKUP(D293,'produto-entrada-7'!A:M,11,0),0))</f>
        <v/>
      </c>
      <c r="AG293" s="1">
        <f>IF(D293="","",IFERROR(VLOOKUP(D293,'produto-entrada-7'!A:M,12,0),0))</f>
        <v/>
      </c>
      <c r="AH293" s="1">
        <f>IF(D293="","",IFERROR(VLOOKUP(D293,'produto-entrada-7'!A:M,13,0),0))</f>
        <v/>
      </c>
      <c r="AI293" s="36">
        <f>IFERROR(IF(D293="","",VLOOKUP(D293,'produto-venda-7'!B:N,11,0)),0)</f>
        <v/>
      </c>
      <c r="AJ293" s="43">
        <f>IF(D293="","",IFERROR(AI293*AB293,0))</f>
        <v/>
      </c>
      <c r="AK293" s="44">
        <f>IFERROR(IF(D293="","",VLOOKUP(F293,'ANALISE FORNECEDOR'!$A:$I,8,0)),"")</f>
        <v/>
      </c>
      <c r="AL293" s="44">
        <f>IF(D293="","",AVERAGE(AM293,AK293))</f>
        <v/>
      </c>
      <c r="AM293" s="44">
        <f>IFERROR(IF(D293="","",VLOOKUP(F293,'ANALISE FORNECEDOR'!$A:$I,9,0)),"")</f>
        <v/>
      </c>
      <c r="AN293" s="45">
        <f>IF(D293="","",IF(Y293&gt;12,AI293*(U293+Y293),AI293*U293))</f>
        <v/>
      </c>
      <c r="AO293" s="45">
        <f>IF(D293="","",IF(Y293&gt;12,AI293*(U293+V293+Y293),AI293*(U293+V293)))</f>
        <v/>
      </c>
      <c r="AP293" s="46">
        <f>IF(D293="","",IF(Y293&gt;12,AG293*(U293+Y293),AG293*U293))</f>
        <v/>
      </c>
      <c r="AQ293" s="46">
        <f>IF(D293="","",IF(Y293&gt;12,AG293*(U293+V293+Y293),AG293*(U293+V293)))</f>
        <v/>
      </c>
      <c r="AR293" s="46">
        <f>IF(D293="","",IF(OR(R293="A",R293="AA",R293="AAA"),AP293,0))</f>
        <v/>
      </c>
      <c r="AS293" s="46">
        <f>IF(D293="","",IF(R293="B",AP293,0))</f>
        <v/>
      </c>
      <c r="AT293" s="46">
        <f>IF(D293="","",IF(R293="C",AP293,0))</f>
        <v/>
      </c>
      <c r="AU293" s="47">
        <f>IF(D293="","",IFERROR(AN293/AJ293,0))</f>
        <v/>
      </c>
      <c r="AV293" s="47">
        <f>IF(D293="","",IFERROR(((AO293)/AJ293),0))</f>
        <v/>
      </c>
      <c r="AW293" s="48">
        <f>IF(D293="","",IF(OR(S293="S",NOT(AND(ISNUMBER(AC293),ISNUMBER(AL293),AC293*AL293&gt;=0))),0,AC293*AL293))</f>
        <v/>
      </c>
      <c r="AX293" s="49">
        <f>IFERROR(IF(D293="","",AW293*AG293),0)</f>
        <v/>
      </c>
      <c r="AY293" s="48">
        <f>IF(D293="","",IF(OR(S293="S",NOT(AND(ISNUMBER(AC293),ISNUMBER(AK293),AC293*AK293&gt;=0))),0,AC293*AK293))</f>
        <v/>
      </c>
      <c r="AZ293" s="48">
        <f>IFERROR(IF(D293="","",IF(AY293=0,0,IF(((AY293)-(U293+Y293))&lt;0,0,(AY293)-U293))),0)</f>
        <v/>
      </c>
      <c r="BA293" s="49">
        <f>IF(D293="","",AZ293*AG293)</f>
        <v/>
      </c>
      <c r="BB293" s="49">
        <f>IF(D293="","",IF(OR(R293="A",R293="AA",R293="AAA"),BA293,0))</f>
        <v/>
      </c>
      <c r="BC293" s="49">
        <f>IF(D293="","",IF(R293="B",BA293,0))</f>
        <v/>
      </c>
      <c r="BD293" s="49">
        <f>IF(D293="","",IF(R293="B",BA293,0))</f>
        <v/>
      </c>
      <c r="BE293" s="49">
        <f>IF(D293="","",IF(S293="S",
1,
IF(AC293=0,
1,
IF(
IFERROR(((U293+Y293)*AG293)/((AC293*AK293)*AG293),0)&lt;0,
0,
IF(
IFERROR(((U293+Y293)*AG293)/((AC293*AK293)*AG293),0)&gt;1,
1,
IFERROR(((U293+Y293)*AG293)/((AC293*AK293)*AG293),0)
)
)
)
))</f>
        <v/>
      </c>
      <c r="BF293" s="49">
        <f>IF(D293="","",IF(S293="S",
1,
IF(AC293=0,
1,
IF(
IFERROR(((U293+V293+Y293)*AG293)/((AC293*AK293)*AG293),0)&lt;0,
0,
IF(
IFERROR(((U293+V293+Y293)*AG293)/((AC293*AK293)*AG293),0)&gt;1,
1,
IFERROR(((U293+V293+Y293)*AG293)/((AC293*AK293)*AG293),0)
)
)
)
))</f>
        <v/>
      </c>
      <c r="BG293" s="50">
        <f>IF(D293="","",IF(S293="S",0,IF(AND(ISNUMBER(AC293),ISNUMBER(AM293)),IF(OR(AC293*AM293&lt;0,ISERR(AC293*AM293)),0,AC293*AM293),0)))</f>
        <v/>
      </c>
      <c r="BH293" s="50">
        <f>IF(D293="","",IF(BY293&gt;TODAY()-60,0,IF(Y293&gt;12,MAX(0,(U293+Y293)-BG293),MAX(0,U293-BG293))))</f>
        <v/>
      </c>
      <c r="BI293" s="51">
        <f>IF(D293="","",BH293*AG293)</f>
        <v/>
      </c>
      <c r="BJ293" s="51">
        <f>IF(D293="","",IF(OR(R293="A",R293="AA",R293="AAA"),BI293,0))</f>
        <v/>
      </c>
      <c r="BK293" s="51">
        <f>IF(D293="","",IF(R293="B",BI293,0))</f>
        <v/>
      </c>
      <c r="BL293" s="51">
        <f>IF(D293="","",IF(R293="C",BI293,0))</f>
        <v/>
      </c>
      <c r="BM293" s="51">
        <f>IF(D293="","",IFERROR(MAX(0,MIN(BI293/AP293,1)),0))</f>
        <v/>
      </c>
      <c r="BN293" s="52">
        <f>IF(D293="","",AB293*AG293)</f>
        <v/>
      </c>
      <c r="BO293" s="52">
        <f>IF(D293="","",(U293+V293+X293)*AG293)</f>
        <v/>
      </c>
      <c r="BP293" s="52">
        <f>IF(D293="","",(AB293*3)*AG293)</f>
        <v/>
      </c>
      <c r="BQ293" s="52">
        <f>IF(D293="","",IF(BO293-BP293&gt;0,0,BO293-BP293))</f>
        <v/>
      </c>
      <c r="BR293" s="52">
        <f>IF(D293="","",IF(BO293-BP293-BN293&gt;0,0,BO293-BP293-BN293))</f>
        <v/>
      </c>
      <c r="BS293" s="53">
        <f>IF(D293="","",IFERROR(AB293*AI293,0))</f>
        <v/>
      </c>
      <c r="BT293" s="53">
        <f>IF(D293="","",IFERROR(IF(X293&gt;12, AI293*(U293+V293+X293), AI293*(U293+V293)),0))</f>
        <v/>
      </c>
      <c r="BU293" s="53">
        <f>IF(D293="","",IFERROR(((AB293*3)*AI293),0))</f>
        <v/>
      </c>
      <c r="BV293" s="53">
        <f>IF(D293="","",IF(BT293-BU293&gt;0,0,BT293-BU293))</f>
        <v/>
      </c>
      <c r="BW293" s="53">
        <f>IF(D293="","",IF(BT293-BU293-BS293&gt;0,0,BT293-BU293-BS293))</f>
        <v/>
      </c>
      <c r="BX293" s="36">
        <f>IF(D293="","",IFERROR(VLOOKUP(D293,'produto-entrada-7'!A:M,3,0),"SEM PEDIDO"))</f>
        <v/>
      </c>
      <c r="BY293" s="36">
        <f>IF(D293="","",VLOOKUP(D293,'produto-estoque-total-7'!A:AB,25,0))</f>
        <v/>
      </c>
      <c r="BZ293" s="36">
        <f>IF(D293="","",IFERROR(VLOOKUP(D293,'produto-estoque-total-7'!A:AB,26,0)/100,0))</f>
        <v/>
      </c>
      <c r="CA293" s="36">
        <f>IF(D293="","",IFERROR(VLOOKUP(D293,'produto-estoque-total-7'!A:AB,27,0)/100,0))</f>
        <v/>
      </c>
      <c r="CB293" s="41">
        <f>IF(D293="","",V293*AF293)</f>
        <v/>
      </c>
      <c r="CC293" s="41">
        <f>IF(D293="","",V293*AI293)</f>
        <v/>
      </c>
      <c r="CD293" s="54">
        <f>IF(D293="","",VLOOKUP(D293,'produto-estoque-total-7'!A:AB,28,0))</f>
        <v/>
      </c>
    </row>
    <row r="294">
      <c r="A294" s="36">
        <f>IF(D294="","",VLOOKUP(D294,'produto-estoque-total-7'!A:AB,3,0))</f>
        <v/>
      </c>
      <c r="B294" s="1">
        <f>IF(D294="","",VLOOKUP(D294,'produto-estoque-total-7'!A:AB,12,0))</f>
        <v/>
      </c>
      <c r="C294" s="1">
        <f>IF(D294="","",VLOOKUP(D294,'produto-estoque-total-7'!A:AB,2,0))</f>
        <v/>
      </c>
      <c r="D294" s="37">
        <f>IFERROR(IF('produto-estoque-total-7'!A293="","",'produto-estoque-total-7'!A293),"")</f>
        <v/>
      </c>
      <c r="E294" s="1">
        <f>IF(D294="","",VLOOKUP(D294,'produto-estoque-total-7'!A:AB,4,0))</f>
        <v/>
      </c>
      <c r="F294" s="36">
        <f>IF(D294="","",VLOOKUP(D294,'produto-estoque-total-7'!A:AB,13,0))</f>
        <v/>
      </c>
      <c r="G294" s="1">
        <f>IF(F294="","",VLOOKUP(F294,'FORNECEDORES X COMPRADOR'!A:D,4,0))</f>
        <v/>
      </c>
      <c r="H294" s="1">
        <f>IF(F294="","",VLOOKUP(F294,'FORNECEDORES X COMPRADOR'!A:E,5,0))</f>
        <v/>
      </c>
      <c r="I294" s="36">
        <f>IF(D294="","",VLOOKUP(D294,'produto-estoque-total-7'!A:AB,15,0))</f>
        <v/>
      </c>
      <c r="J294" s="36">
        <f>IF(D294="","",VLOOKUP(D294,'produto-estoque-total-7'!A:AB,19,0))</f>
        <v/>
      </c>
      <c r="K294" s="1">
        <f>IF(D294="","",VLOOKUP(D294,'produto-estoque-total-7'!A:AB,20,0))</f>
        <v/>
      </c>
      <c r="L294" s="36">
        <f>IF(D294="","",VLOOKUP(D294,'produto-estoque-total-7'!A:AB,17,0))</f>
        <v/>
      </c>
      <c r="M294" s="1">
        <f>IF(D294="","",VLOOKUP(D294,'produto-estoque-total-7'!A:AB,18,0))</f>
        <v/>
      </c>
      <c r="N294" s="36">
        <f>IF(D294="","",VLOOKUP(D294,'produto-estoque-total-7'!A:AB,21,0))</f>
        <v/>
      </c>
      <c r="O294" s="1">
        <f>IF(D294="","",VLOOKUP(D294,'produto-estoque-total-7'!A:AB,22,0))</f>
        <v/>
      </c>
      <c r="P294" s="36">
        <f>IF(D294="","",VLOOKUP(D294,'produto-estoque-total-7'!A:AB,23,0))</f>
        <v/>
      </c>
      <c r="Q294" s="1">
        <f>IF(D294="","",VLOOKUP(D294,'produto-estoque-total-7'!A:AB,24,0))</f>
        <v/>
      </c>
      <c r="R294" s="38">
        <f>IFERROR(IF(D294="","",VLOOKUP(D294,'produto-venda-7'!B:N,13,0)),"C")</f>
        <v/>
      </c>
      <c r="S294" s="39">
        <f>IF(D294="","",VLOOKUP(D294,'produto-estoque-total-7'!A:AB,6,0))</f>
        <v/>
      </c>
      <c r="T294" s="39">
        <f>IF(D294="","",VLOOKUP(D294,'produto-estoque-total-7'!A:AB,5,0))</f>
        <v/>
      </c>
      <c r="U294" s="40">
        <f>IF(D294="","",VLOOKUP(D294,'produto-estoque-total-7'!A:AB,11,0))</f>
        <v/>
      </c>
      <c r="V294" s="41">
        <f>IF(D294="","",IFERROR(VLOOKUP(D294,'produto-entrada-7'!A:M,10,0),0))</f>
        <v/>
      </c>
      <c r="W294" s="42" t="n"/>
      <c r="X294" s="39">
        <f>IF(D294="","",VLOOKUP(D294,'produto-estoque-total-7'!A:AB,8,0))</f>
        <v/>
      </c>
      <c r="Y294" s="39">
        <f>IF(D294="","",VLOOKUP(D294,'produto-estoque-total-7'!A:AB,9,0))</f>
        <v/>
      </c>
      <c r="Z294" s="39">
        <f>IF(D294="","",VLOOKUP(D294,'produto-estoque-total-7'!A:AB,10,0))</f>
        <v/>
      </c>
      <c r="AA294" s="39">
        <f>IFERROR(IF(D294="","",VLOOKUP(D294,'produto-venda-7'!B:N,4,0)),0)</f>
        <v/>
      </c>
      <c r="AB294" s="39">
        <f>IFERROR(IF(D294="","",VLOOKUP(D294,'produto-venda-7'!B:N,5,0)),0)</f>
        <v/>
      </c>
      <c r="AC294" s="39">
        <f>IF(D294="","",IFERROR(AA294/90,0))</f>
        <v/>
      </c>
      <c r="AD294" s="36">
        <f>IF(D294="","",IFERROR(VLOOKUP(D294,'produto-entrada-7'!A:M,4,0),0))</f>
        <v/>
      </c>
      <c r="AE294" s="36">
        <f>IFERROR(IF(D294="","",VLOOKUP(D294,'produto-venda-7'!B:N,10,0)),0)</f>
        <v/>
      </c>
      <c r="AF294" s="36">
        <f>IF(D294="","",IFERROR(VLOOKUP(D294,'produto-entrada-7'!A:M,11,0),0))</f>
        <v/>
      </c>
      <c r="AG294" s="1">
        <f>IF(D294="","",IFERROR(VLOOKUP(D294,'produto-entrada-7'!A:M,12,0),0))</f>
        <v/>
      </c>
      <c r="AH294" s="1">
        <f>IF(D294="","",IFERROR(VLOOKUP(D294,'produto-entrada-7'!A:M,13,0),0))</f>
        <v/>
      </c>
      <c r="AI294" s="36">
        <f>IFERROR(IF(D294="","",VLOOKUP(D294,'produto-venda-7'!B:N,11,0)),0)</f>
        <v/>
      </c>
      <c r="AJ294" s="43">
        <f>IF(D294="","",IFERROR(AI294*AB294,0))</f>
        <v/>
      </c>
      <c r="AK294" s="44">
        <f>IFERROR(IF(D294="","",VLOOKUP(F294,'ANALISE FORNECEDOR'!$A:$I,8,0)),"")</f>
        <v/>
      </c>
      <c r="AL294" s="44">
        <f>IF(D294="","",AVERAGE(AM294,AK294))</f>
        <v/>
      </c>
      <c r="AM294" s="44">
        <f>IFERROR(IF(D294="","",VLOOKUP(F294,'ANALISE FORNECEDOR'!$A:$I,9,0)),"")</f>
        <v/>
      </c>
      <c r="AN294" s="45">
        <f>IF(D294="","",IF(Y294&gt;12,AI294*(U294+Y294),AI294*U294))</f>
        <v/>
      </c>
      <c r="AO294" s="45">
        <f>IF(D294="","",IF(Y294&gt;12,AI294*(U294+V294+Y294),AI294*(U294+V294)))</f>
        <v/>
      </c>
      <c r="AP294" s="46">
        <f>IF(D294="","",IF(Y294&gt;12,AG294*(U294+Y294),AG294*U294))</f>
        <v/>
      </c>
      <c r="AQ294" s="46">
        <f>IF(D294="","",IF(Y294&gt;12,AG294*(U294+V294+Y294),AG294*(U294+V294)))</f>
        <v/>
      </c>
      <c r="AR294" s="46">
        <f>IF(D294="","",IF(OR(R294="A",R294="AA",R294="AAA"),AP294,0))</f>
        <v/>
      </c>
      <c r="AS294" s="46">
        <f>IF(D294="","",IF(R294="B",AP294,0))</f>
        <v/>
      </c>
      <c r="AT294" s="46">
        <f>IF(D294="","",IF(R294="C",AP294,0))</f>
        <v/>
      </c>
      <c r="AU294" s="47">
        <f>IF(D294="","",IFERROR(AN294/AJ294,0))</f>
        <v/>
      </c>
      <c r="AV294" s="47">
        <f>IF(D294="","",IFERROR(((AO294)/AJ294),0))</f>
        <v/>
      </c>
      <c r="AW294" s="48">
        <f>IF(D294="","",IF(OR(S294="S",NOT(AND(ISNUMBER(AC294),ISNUMBER(AL294),AC294*AL294&gt;=0))),0,AC294*AL294))</f>
        <v/>
      </c>
      <c r="AX294" s="49">
        <f>IFERROR(IF(D294="","",AW294*AG294),0)</f>
        <v/>
      </c>
      <c r="AY294" s="48">
        <f>IF(D294="","",IF(OR(S294="S",NOT(AND(ISNUMBER(AC294),ISNUMBER(AK294),AC294*AK294&gt;=0))),0,AC294*AK294))</f>
        <v/>
      </c>
      <c r="AZ294" s="48">
        <f>IFERROR(IF(D294="","",IF(AY294=0,0,IF(((AY294)-(U294+Y294))&lt;0,0,(AY294)-U294))),0)</f>
        <v/>
      </c>
      <c r="BA294" s="49">
        <f>IF(D294="","",AZ294*AG294)</f>
        <v/>
      </c>
      <c r="BB294" s="49">
        <f>IF(D294="","",IF(OR(R294="A",R294="AA",R294="AAA"),BA294,0))</f>
        <v/>
      </c>
      <c r="BC294" s="49">
        <f>IF(D294="","",IF(R294="B",BA294,0))</f>
        <v/>
      </c>
      <c r="BD294" s="49">
        <f>IF(D294="","",IF(R294="B",BA294,0))</f>
        <v/>
      </c>
      <c r="BE294" s="49">
        <f>IF(D294="","",IF(S294="S",
1,
IF(AC294=0,
1,
IF(
IFERROR(((U294+Y294)*AG294)/((AC294*AK294)*AG294),0)&lt;0,
0,
IF(
IFERROR(((U294+Y294)*AG294)/((AC294*AK294)*AG294),0)&gt;1,
1,
IFERROR(((U294+Y294)*AG294)/((AC294*AK294)*AG294),0)
)
)
)
))</f>
        <v/>
      </c>
      <c r="BF294" s="49">
        <f>IF(D294="","",IF(S294="S",
1,
IF(AC294=0,
1,
IF(
IFERROR(((U294+V294+Y294)*AG294)/((AC294*AK294)*AG294),0)&lt;0,
0,
IF(
IFERROR(((U294+V294+Y294)*AG294)/((AC294*AK294)*AG294),0)&gt;1,
1,
IFERROR(((U294+V294+Y294)*AG294)/((AC294*AK294)*AG294),0)
)
)
)
))</f>
        <v/>
      </c>
      <c r="BG294" s="50">
        <f>IF(D294="","",IF(S294="S",0,IF(AND(ISNUMBER(AC294),ISNUMBER(AM294)),IF(OR(AC294*AM294&lt;0,ISERR(AC294*AM294)),0,AC294*AM294),0)))</f>
        <v/>
      </c>
      <c r="BH294" s="50">
        <f>IF(D294="","",IF(BY294&gt;TODAY()-60,0,IF(Y294&gt;12,MAX(0,(U294+Y294)-BG294),MAX(0,U294-BG294))))</f>
        <v/>
      </c>
      <c r="BI294" s="51">
        <f>IF(D294="","",BH294*AG294)</f>
        <v/>
      </c>
      <c r="BJ294" s="51">
        <f>IF(D294="","",IF(OR(R294="A",R294="AA",R294="AAA"),BI294,0))</f>
        <v/>
      </c>
      <c r="BK294" s="51">
        <f>IF(D294="","",IF(R294="B",BI294,0))</f>
        <v/>
      </c>
      <c r="BL294" s="51">
        <f>IF(D294="","",IF(R294="C",BI294,0))</f>
        <v/>
      </c>
      <c r="BM294" s="51">
        <f>IF(D294="","",IFERROR(MAX(0,MIN(BI294/AP294,1)),0))</f>
        <v/>
      </c>
      <c r="BN294" s="52">
        <f>IF(D294="","",AB294*AG294)</f>
        <v/>
      </c>
      <c r="BO294" s="52">
        <f>IF(D294="","",(U294+V294+X294)*AG294)</f>
        <v/>
      </c>
      <c r="BP294" s="52">
        <f>IF(D294="","",(AB294*3)*AG294)</f>
        <v/>
      </c>
      <c r="BQ294" s="52">
        <f>IF(D294="","",IF(BO294-BP294&gt;0,0,BO294-BP294))</f>
        <v/>
      </c>
      <c r="BR294" s="52">
        <f>IF(D294="","",IF(BO294-BP294-BN294&gt;0,0,BO294-BP294-BN294))</f>
        <v/>
      </c>
      <c r="BS294" s="53">
        <f>IF(D294="","",IFERROR(AB294*AI294,0))</f>
        <v/>
      </c>
      <c r="BT294" s="53">
        <f>IF(D294="","",IFERROR(IF(X294&gt;12, AI294*(U294+V294+X294), AI294*(U294+V294)),0))</f>
        <v/>
      </c>
      <c r="BU294" s="53">
        <f>IF(D294="","",IFERROR(((AB294*3)*AI294),0))</f>
        <v/>
      </c>
      <c r="BV294" s="53">
        <f>IF(D294="","",IF(BT294-BU294&gt;0,0,BT294-BU294))</f>
        <v/>
      </c>
      <c r="BW294" s="53">
        <f>IF(D294="","",IF(BT294-BU294-BS294&gt;0,0,BT294-BU294-BS294))</f>
        <v/>
      </c>
      <c r="BX294" s="36">
        <f>IF(D294="","",IFERROR(VLOOKUP(D294,'produto-entrada-7'!A:M,3,0),"SEM PEDIDO"))</f>
        <v/>
      </c>
      <c r="BY294" s="36">
        <f>IF(D294="","",VLOOKUP(D294,'produto-estoque-total-7'!A:AB,25,0))</f>
        <v/>
      </c>
      <c r="BZ294" s="36">
        <f>IF(D294="","",IFERROR(VLOOKUP(D294,'produto-estoque-total-7'!A:AB,26,0)/100,0))</f>
        <v/>
      </c>
      <c r="CA294" s="36">
        <f>IF(D294="","",IFERROR(VLOOKUP(D294,'produto-estoque-total-7'!A:AB,27,0)/100,0))</f>
        <v/>
      </c>
      <c r="CB294" s="41">
        <f>IF(D294="","",V294*AF294)</f>
        <v/>
      </c>
      <c r="CC294" s="41">
        <f>IF(D294="","",V294*AI294)</f>
        <v/>
      </c>
      <c r="CD294" s="54">
        <f>IF(D294="","",VLOOKUP(D294,'produto-estoque-total-7'!A:AB,28,0))</f>
        <v/>
      </c>
    </row>
    <row r="295">
      <c r="A295" s="36">
        <f>IF(D295="","",VLOOKUP(D295,'produto-estoque-total-7'!A:AB,3,0))</f>
        <v/>
      </c>
      <c r="B295" s="1">
        <f>IF(D295="","",VLOOKUP(D295,'produto-estoque-total-7'!A:AB,12,0))</f>
        <v/>
      </c>
      <c r="C295" s="1">
        <f>IF(D295="","",VLOOKUP(D295,'produto-estoque-total-7'!A:AB,2,0))</f>
        <v/>
      </c>
      <c r="D295" s="37">
        <f>IFERROR(IF('produto-estoque-total-7'!A294="","",'produto-estoque-total-7'!A294),"")</f>
        <v/>
      </c>
      <c r="E295" s="1">
        <f>IF(D295="","",VLOOKUP(D295,'produto-estoque-total-7'!A:AB,4,0))</f>
        <v/>
      </c>
      <c r="F295" s="36">
        <f>IF(D295="","",VLOOKUP(D295,'produto-estoque-total-7'!A:AB,13,0))</f>
        <v/>
      </c>
      <c r="G295" s="1">
        <f>IF(F295="","",VLOOKUP(F295,'FORNECEDORES X COMPRADOR'!A:D,4,0))</f>
        <v/>
      </c>
      <c r="H295" s="1">
        <f>IF(F295="","",VLOOKUP(F295,'FORNECEDORES X COMPRADOR'!A:E,5,0))</f>
        <v/>
      </c>
      <c r="I295" s="36">
        <f>IF(D295="","",VLOOKUP(D295,'produto-estoque-total-7'!A:AB,15,0))</f>
        <v/>
      </c>
      <c r="J295" s="36">
        <f>IF(D295="","",VLOOKUP(D295,'produto-estoque-total-7'!A:AB,19,0))</f>
        <v/>
      </c>
      <c r="K295" s="1">
        <f>IF(D295="","",VLOOKUP(D295,'produto-estoque-total-7'!A:AB,20,0))</f>
        <v/>
      </c>
      <c r="L295" s="36">
        <f>IF(D295="","",VLOOKUP(D295,'produto-estoque-total-7'!A:AB,17,0))</f>
        <v/>
      </c>
      <c r="M295" s="1">
        <f>IF(D295="","",VLOOKUP(D295,'produto-estoque-total-7'!A:AB,18,0))</f>
        <v/>
      </c>
      <c r="N295" s="36">
        <f>IF(D295="","",VLOOKUP(D295,'produto-estoque-total-7'!A:AB,21,0))</f>
        <v/>
      </c>
      <c r="O295" s="1">
        <f>IF(D295="","",VLOOKUP(D295,'produto-estoque-total-7'!A:AB,22,0))</f>
        <v/>
      </c>
      <c r="P295" s="36">
        <f>IF(D295="","",VLOOKUP(D295,'produto-estoque-total-7'!A:AB,23,0))</f>
        <v/>
      </c>
      <c r="Q295" s="1">
        <f>IF(D295="","",VLOOKUP(D295,'produto-estoque-total-7'!A:AB,24,0))</f>
        <v/>
      </c>
      <c r="R295" s="38">
        <f>IFERROR(IF(D295="","",VLOOKUP(D295,'produto-venda-7'!B:N,13,0)),"C")</f>
        <v/>
      </c>
      <c r="S295" s="39">
        <f>IF(D295="","",VLOOKUP(D295,'produto-estoque-total-7'!A:AB,6,0))</f>
        <v/>
      </c>
      <c r="T295" s="39">
        <f>IF(D295="","",VLOOKUP(D295,'produto-estoque-total-7'!A:AB,5,0))</f>
        <v/>
      </c>
      <c r="U295" s="40">
        <f>IF(D295="","",VLOOKUP(D295,'produto-estoque-total-7'!A:AB,11,0))</f>
        <v/>
      </c>
      <c r="V295" s="41">
        <f>IF(D295="","",IFERROR(VLOOKUP(D295,'produto-entrada-7'!A:M,10,0),0))</f>
        <v/>
      </c>
      <c r="W295" s="42" t="n"/>
      <c r="X295" s="39">
        <f>IF(D295="","",VLOOKUP(D295,'produto-estoque-total-7'!A:AB,8,0))</f>
        <v/>
      </c>
      <c r="Y295" s="39">
        <f>IF(D295="","",VLOOKUP(D295,'produto-estoque-total-7'!A:AB,9,0))</f>
        <v/>
      </c>
      <c r="Z295" s="39">
        <f>IF(D295="","",VLOOKUP(D295,'produto-estoque-total-7'!A:AB,10,0))</f>
        <v/>
      </c>
      <c r="AA295" s="39">
        <f>IFERROR(IF(D295="","",VLOOKUP(D295,'produto-venda-7'!B:N,4,0)),0)</f>
        <v/>
      </c>
      <c r="AB295" s="39">
        <f>IFERROR(IF(D295="","",VLOOKUP(D295,'produto-venda-7'!B:N,5,0)),0)</f>
        <v/>
      </c>
      <c r="AC295" s="39">
        <f>IF(D295="","",IFERROR(AA295/90,0))</f>
        <v/>
      </c>
      <c r="AD295" s="36">
        <f>IF(D295="","",IFERROR(VLOOKUP(D295,'produto-entrada-7'!A:M,4,0),0))</f>
        <v/>
      </c>
      <c r="AE295" s="36">
        <f>IFERROR(IF(D295="","",VLOOKUP(D295,'produto-venda-7'!B:N,10,0)),0)</f>
        <v/>
      </c>
      <c r="AF295" s="36">
        <f>IF(D295="","",IFERROR(VLOOKUP(D295,'produto-entrada-7'!A:M,11,0),0))</f>
        <v/>
      </c>
      <c r="AG295" s="1">
        <f>IF(D295="","",IFERROR(VLOOKUP(D295,'produto-entrada-7'!A:M,12,0),0))</f>
        <v/>
      </c>
      <c r="AH295" s="1">
        <f>IF(D295="","",IFERROR(VLOOKUP(D295,'produto-entrada-7'!A:M,13,0),0))</f>
        <v/>
      </c>
      <c r="AI295" s="36">
        <f>IFERROR(IF(D295="","",VLOOKUP(D295,'produto-venda-7'!B:N,11,0)),0)</f>
        <v/>
      </c>
      <c r="AJ295" s="43">
        <f>IF(D295="","",IFERROR(AI295*AB295,0))</f>
        <v/>
      </c>
      <c r="AK295" s="44">
        <f>IFERROR(IF(D295="","",VLOOKUP(F295,'ANALISE FORNECEDOR'!$A:$I,8,0)),"")</f>
        <v/>
      </c>
      <c r="AL295" s="44">
        <f>IF(D295="","",AVERAGE(AM295,AK295))</f>
        <v/>
      </c>
      <c r="AM295" s="44">
        <f>IFERROR(IF(D295="","",VLOOKUP(F295,'ANALISE FORNECEDOR'!$A:$I,9,0)),"")</f>
        <v/>
      </c>
      <c r="AN295" s="45">
        <f>IF(D295="","",IF(Y295&gt;12,AI295*(U295+Y295),AI295*U295))</f>
        <v/>
      </c>
      <c r="AO295" s="45">
        <f>IF(D295="","",IF(Y295&gt;12,AI295*(U295+V295+Y295),AI295*(U295+V295)))</f>
        <v/>
      </c>
      <c r="AP295" s="46">
        <f>IF(D295="","",IF(Y295&gt;12,AG295*(U295+Y295),AG295*U295))</f>
        <v/>
      </c>
      <c r="AQ295" s="46">
        <f>IF(D295="","",IF(Y295&gt;12,AG295*(U295+V295+Y295),AG295*(U295+V295)))</f>
        <v/>
      </c>
      <c r="AR295" s="46">
        <f>IF(D295="","",IF(OR(R295="A",R295="AA",R295="AAA"),AP295,0))</f>
        <v/>
      </c>
      <c r="AS295" s="46">
        <f>IF(D295="","",IF(R295="B",AP295,0))</f>
        <v/>
      </c>
      <c r="AT295" s="46">
        <f>IF(D295="","",IF(R295="C",AP295,0))</f>
        <v/>
      </c>
      <c r="AU295" s="47">
        <f>IF(D295="","",IFERROR(AN295/AJ295,0))</f>
        <v/>
      </c>
      <c r="AV295" s="47">
        <f>IF(D295="","",IFERROR(((AO295)/AJ295),0))</f>
        <v/>
      </c>
      <c r="AW295" s="48">
        <f>IF(D295="","",IF(OR(S295="S",NOT(AND(ISNUMBER(AC295),ISNUMBER(AL295),AC295*AL295&gt;=0))),0,AC295*AL295))</f>
        <v/>
      </c>
      <c r="AX295" s="49">
        <f>IFERROR(IF(D295="","",AW295*AG295),0)</f>
        <v/>
      </c>
      <c r="AY295" s="48">
        <f>IF(D295="","",IF(OR(S295="S",NOT(AND(ISNUMBER(AC295),ISNUMBER(AK295),AC295*AK295&gt;=0))),0,AC295*AK295))</f>
        <v/>
      </c>
      <c r="AZ295" s="48">
        <f>IFERROR(IF(D295="","",IF(AY295=0,0,IF(((AY295)-(U295+Y295))&lt;0,0,(AY295)-U295))),0)</f>
        <v/>
      </c>
      <c r="BA295" s="49">
        <f>IF(D295="","",AZ295*AG295)</f>
        <v/>
      </c>
      <c r="BB295" s="49">
        <f>IF(D295="","",IF(OR(R295="A",R295="AA",R295="AAA"),BA295,0))</f>
        <v/>
      </c>
      <c r="BC295" s="49">
        <f>IF(D295="","",IF(R295="B",BA295,0))</f>
        <v/>
      </c>
      <c r="BD295" s="49">
        <f>IF(D295="","",IF(R295="B",BA295,0))</f>
        <v/>
      </c>
      <c r="BE295" s="49">
        <f>IF(D295="","",IF(S295="S",
1,
IF(AC295=0,
1,
IF(
IFERROR(((U295+Y295)*AG295)/((AC295*AK295)*AG295),0)&lt;0,
0,
IF(
IFERROR(((U295+Y295)*AG295)/((AC295*AK295)*AG295),0)&gt;1,
1,
IFERROR(((U295+Y295)*AG295)/((AC295*AK295)*AG295),0)
)
)
)
))</f>
        <v/>
      </c>
      <c r="BF295" s="49">
        <f>IF(D295="","",IF(S295="S",
1,
IF(AC295=0,
1,
IF(
IFERROR(((U295+V295+Y295)*AG295)/((AC295*AK295)*AG295),0)&lt;0,
0,
IF(
IFERROR(((U295+V295+Y295)*AG295)/((AC295*AK295)*AG295),0)&gt;1,
1,
IFERROR(((U295+V295+Y295)*AG295)/((AC295*AK295)*AG295),0)
)
)
)
))</f>
        <v/>
      </c>
      <c r="BG295" s="50">
        <f>IF(D295="","",IF(S295="S",0,IF(AND(ISNUMBER(AC295),ISNUMBER(AM295)),IF(OR(AC295*AM295&lt;0,ISERR(AC295*AM295)),0,AC295*AM295),0)))</f>
        <v/>
      </c>
      <c r="BH295" s="50">
        <f>IF(D295="","",IF(BY295&gt;TODAY()-60,0,IF(Y295&gt;12,MAX(0,(U295+Y295)-BG295),MAX(0,U295-BG295))))</f>
        <v/>
      </c>
      <c r="BI295" s="51">
        <f>IF(D295="","",BH295*AG295)</f>
        <v/>
      </c>
      <c r="BJ295" s="51">
        <f>IF(D295="","",IF(OR(R295="A",R295="AA",R295="AAA"),BI295,0))</f>
        <v/>
      </c>
      <c r="BK295" s="51">
        <f>IF(D295="","",IF(R295="B",BI295,0))</f>
        <v/>
      </c>
      <c r="BL295" s="51">
        <f>IF(D295="","",IF(R295="C",BI295,0))</f>
        <v/>
      </c>
      <c r="BM295" s="51">
        <f>IF(D295="","",IFERROR(MAX(0,MIN(BI295/AP295,1)),0))</f>
        <v/>
      </c>
      <c r="BN295" s="52">
        <f>IF(D295="","",AB295*AG295)</f>
        <v/>
      </c>
      <c r="BO295" s="52">
        <f>IF(D295="","",(U295+V295+X295)*AG295)</f>
        <v/>
      </c>
      <c r="BP295" s="52">
        <f>IF(D295="","",(AB295*3)*AG295)</f>
        <v/>
      </c>
      <c r="BQ295" s="52">
        <f>IF(D295="","",IF(BO295-BP295&gt;0,0,BO295-BP295))</f>
        <v/>
      </c>
      <c r="BR295" s="52">
        <f>IF(D295="","",IF(BO295-BP295-BN295&gt;0,0,BO295-BP295-BN295))</f>
        <v/>
      </c>
      <c r="BS295" s="53">
        <f>IF(D295="","",IFERROR(AB295*AI295,0))</f>
        <v/>
      </c>
      <c r="BT295" s="53">
        <f>IF(D295="","",IFERROR(IF(X295&gt;12, AI295*(U295+V295+X295), AI295*(U295+V295)),0))</f>
        <v/>
      </c>
      <c r="BU295" s="53">
        <f>IF(D295="","",IFERROR(((AB295*3)*AI295),0))</f>
        <v/>
      </c>
      <c r="BV295" s="53">
        <f>IF(D295="","",IF(BT295-BU295&gt;0,0,BT295-BU295))</f>
        <v/>
      </c>
      <c r="BW295" s="53">
        <f>IF(D295="","",IF(BT295-BU295-BS295&gt;0,0,BT295-BU295-BS295))</f>
        <v/>
      </c>
      <c r="BX295" s="36">
        <f>IF(D295="","",IFERROR(VLOOKUP(D295,'produto-entrada-7'!A:M,3,0),"SEM PEDIDO"))</f>
        <v/>
      </c>
      <c r="BY295" s="36">
        <f>IF(D295="","",VLOOKUP(D295,'produto-estoque-total-7'!A:AB,25,0))</f>
        <v/>
      </c>
      <c r="BZ295" s="36">
        <f>IF(D295="","",IFERROR(VLOOKUP(D295,'produto-estoque-total-7'!A:AB,26,0)/100,0))</f>
        <v/>
      </c>
      <c r="CA295" s="36">
        <f>IF(D295="","",IFERROR(VLOOKUP(D295,'produto-estoque-total-7'!A:AB,27,0)/100,0))</f>
        <v/>
      </c>
      <c r="CB295" s="41">
        <f>IF(D295="","",V295*AF295)</f>
        <v/>
      </c>
      <c r="CC295" s="41">
        <f>IF(D295="","",V295*AI295)</f>
        <v/>
      </c>
      <c r="CD295" s="54">
        <f>IF(D295="","",VLOOKUP(D295,'produto-estoque-total-7'!A:AB,28,0))</f>
        <v/>
      </c>
    </row>
    <row r="296">
      <c r="A296" s="36">
        <f>IF(D296="","",VLOOKUP(D296,'produto-estoque-total-7'!A:AB,3,0))</f>
        <v/>
      </c>
      <c r="B296" s="1">
        <f>IF(D296="","",VLOOKUP(D296,'produto-estoque-total-7'!A:AB,12,0))</f>
        <v/>
      </c>
      <c r="C296" s="1">
        <f>IF(D296="","",VLOOKUP(D296,'produto-estoque-total-7'!A:AB,2,0))</f>
        <v/>
      </c>
      <c r="D296" s="37">
        <f>IFERROR(IF('produto-estoque-total-7'!A295="","",'produto-estoque-total-7'!A295),"")</f>
        <v/>
      </c>
      <c r="E296" s="1">
        <f>IF(D296="","",VLOOKUP(D296,'produto-estoque-total-7'!A:AB,4,0))</f>
        <v/>
      </c>
      <c r="F296" s="36">
        <f>IF(D296="","",VLOOKUP(D296,'produto-estoque-total-7'!A:AB,13,0))</f>
        <v/>
      </c>
      <c r="G296" s="1">
        <f>IF(F296="","",VLOOKUP(F296,'FORNECEDORES X COMPRADOR'!A:D,4,0))</f>
        <v/>
      </c>
      <c r="H296" s="1">
        <f>IF(F296="","",VLOOKUP(F296,'FORNECEDORES X COMPRADOR'!A:E,5,0))</f>
        <v/>
      </c>
      <c r="I296" s="36">
        <f>IF(D296="","",VLOOKUP(D296,'produto-estoque-total-7'!A:AB,15,0))</f>
        <v/>
      </c>
      <c r="J296" s="36">
        <f>IF(D296="","",VLOOKUP(D296,'produto-estoque-total-7'!A:AB,19,0))</f>
        <v/>
      </c>
      <c r="K296" s="1">
        <f>IF(D296="","",VLOOKUP(D296,'produto-estoque-total-7'!A:AB,20,0))</f>
        <v/>
      </c>
      <c r="L296" s="36">
        <f>IF(D296="","",VLOOKUP(D296,'produto-estoque-total-7'!A:AB,17,0))</f>
        <v/>
      </c>
      <c r="M296" s="1">
        <f>IF(D296="","",VLOOKUP(D296,'produto-estoque-total-7'!A:AB,18,0))</f>
        <v/>
      </c>
      <c r="N296" s="36">
        <f>IF(D296="","",VLOOKUP(D296,'produto-estoque-total-7'!A:AB,21,0))</f>
        <v/>
      </c>
      <c r="O296" s="1">
        <f>IF(D296="","",VLOOKUP(D296,'produto-estoque-total-7'!A:AB,22,0))</f>
        <v/>
      </c>
      <c r="P296" s="36">
        <f>IF(D296="","",VLOOKUP(D296,'produto-estoque-total-7'!A:AB,23,0))</f>
        <v/>
      </c>
      <c r="Q296" s="1">
        <f>IF(D296="","",VLOOKUP(D296,'produto-estoque-total-7'!A:AB,24,0))</f>
        <v/>
      </c>
      <c r="R296" s="38">
        <f>IFERROR(IF(D296="","",VLOOKUP(D296,'produto-venda-7'!B:N,13,0)),"C")</f>
        <v/>
      </c>
      <c r="S296" s="39">
        <f>IF(D296="","",VLOOKUP(D296,'produto-estoque-total-7'!A:AB,6,0))</f>
        <v/>
      </c>
      <c r="T296" s="39">
        <f>IF(D296="","",VLOOKUP(D296,'produto-estoque-total-7'!A:AB,5,0))</f>
        <v/>
      </c>
      <c r="U296" s="40">
        <f>IF(D296="","",VLOOKUP(D296,'produto-estoque-total-7'!A:AB,11,0))</f>
        <v/>
      </c>
      <c r="V296" s="41">
        <f>IF(D296="","",IFERROR(VLOOKUP(D296,'produto-entrada-7'!A:M,10,0),0))</f>
        <v/>
      </c>
      <c r="W296" s="42" t="n"/>
      <c r="X296" s="39">
        <f>IF(D296="","",VLOOKUP(D296,'produto-estoque-total-7'!A:AB,8,0))</f>
        <v/>
      </c>
      <c r="Y296" s="39">
        <f>IF(D296="","",VLOOKUP(D296,'produto-estoque-total-7'!A:AB,9,0))</f>
        <v/>
      </c>
      <c r="Z296" s="39">
        <f>IF(D296="","",VLOOKUP(D296,'produto-estoque-total-7'!A:AB,10,0))</f>
        <v/>
      </c>
      <c r="AA296" s="39">
        <f>IFERROR(IF(D296="","",VLOOKUP(D296,'produto-venda-7'!B:N,4,0)),0)</f>
        <v/>
      </c>
      <c r="AB296" s="39">
        <f>IFERROR(IF(D296="","",VLOOKUP(D296,'produto-venda-7'!B:N,5,0)),0)</f>
        <v/>
      </c>
      <c r="AC296" s="39">
        <f>IF(D296="","",IFERROR(AA296/90,0))</f>
        <v/>
      </c>
      <c r="AD296" s="36">
        <f>IF(D296="","",IFERROR(VLOOKUP(D296,'produto-entrada-7'!A:M,4,0),0))</f>
        <v/>
      </c>
      <c r="AE296" s="36">
        <f>IFERROR(IF(D296="","",VLOOKUP(D296,'produto-venda-7'!B:N,10,0)),0)</f>
        <v/>
      </c>
      <c r="AF296" s="36">
        <f>IF(D296="","",IFERROR(VLOOKUP(D296,'produto-entrada-7'!A:M,11,0),0))</f>
        <v/>
      </c>
      <c r="AG296" s="1">
        <f>IF(D296="","",IFERROR(VLOOKUP(D296,'produto-entrada-7'!A:M,12,0),0))</f>
        <v/>
      </c>
      <c r="AH296" s="1">
        <f>IF(D296="","",IFERROR(VLOOKUP(D296,'produto-entrada-7'!A:M,13,0),0))</f>
        <v/>
      </c>
      <c r="AI296" s="36">
        <f>IFERROR(IF(D296="","",VLOOKUP(D296,'produto-venda-7'!B:N,11,0)),0)</f>
        <v/>
      </c>
      <c r="AJ296" s="43">
        <f>IF(D296="","",IFERROR(AI296*AB296,0))</f>
        <v/>
      </c>
      <c r="AK296" s="44">
        <f>IFERROR(IF(D296="","",VLOOKUP(F296,'ANALISE FORNECEDOR'!$A:$I,8,0)),"")</f>
        <v/>
      </c>
      <c r="AL296" s="44">
        <f>IF(D296="","",AVERAGE(AM296,AK296))</f>
        <v/>
      </c>
      <c r="AM296" s="44">
        <f>IFERROR(IF(D296="","",VLOOKUP(F296,'ANALISE FORNECEDOR'!$A:$I,9,0)),"")</f>
        <v/>
      </c>
      <c r="AN296" s="45">
        <f>IF(D296="","",IF(Y296&gt;12,AI296*(U296+Y296),AI296*U296))</f>
        <v/>
      </c>
      <c r="AO296" s="45">
        <f>IF(D296="","",IF(Y296&gt;12,AI296*(U296+V296+Y296),AI296*(U296+V296)))</f>
        <v/>
      </c>
      <c r="AP296" s="46">
        <f>IF(D296="","",IF(Y296&gt;12,AG296*(U296+Y296),AG296*U296))</f>
        <v/>
      </c>
      <c r="AQ296" s="46">
        <f>IF(D296="","",IF(Y296&gt;12,AG296*(U296+V296+Y296),AG296*(U296+V296)))</f>
        <v/>
      </c>
      <c r="AR296" s="46">
        <f>IF(D296="","",IF(OR(R296="A",R296="AA",R296="AAA"),AP296,0))</f>
        <v/>
      </c>
      <c r="AS296" s="46">
        <f>IF(D296="","",IF(R296="B",AP296,0))</f>
        <v/>
      </c>
      <c r="AT296" s="46">
        <f>IF(D296="","",IF(R296="C",AP296,0))</f>
        <v/>
      </c>
      <c r="AU296" s="47">
        <f>IF(D296="","",IFERROR(AN296/AJ296,0))</f>
        <v/>
      </c>
      <c r="AV296" s="47">
        <f>IF(D296="","",IFERROR(((AO296)/AJ296),0))</f>
        <v/>
      </c>
      <c r="AW296" s="48">
        <f>IF(D296="","",IF(OR(S296="S",NOT(AND(ISNUMBER(AC296),ISNUMBER(AL296),AC296*AL296&gt;=0))),0,AC296*AL296))</f>
        <v/>
      </c>
      <c r="AX296" s="49">
        <f>IFERROR(IF(D296="","",AW296*AG296),0)</f>
        <v/>
      </c>
      <c r="AY296" s="48">
        <f>IF(D296="","",IF(OR(S296="S",NOT(AND(ISNUMBER(AC296),ISNUMBER(AK296),AC296*AK296&gt;=0))),0,AC296*AK296))</f>
        <v/>
      </c>
      <c r="AZ296" s="48">
        <f>IFERROR(IF(D296="","",IF(AY296=0,0,IF(((AY296)-(U296+Y296))&lt;0,0,(AY296)-U296))),0)</f>
        <v/>
      </c>
      <c r="BA296" s="49">
        <f>IF(D296="","",AZ296*AG296)</f>
        <v/>
      </c>
      <c r="BB296" s="49">
        <f>IF(D296="","",IF(OR(R296="A",R296="AA",R296="AAA"),BA296,0))</f>
        <v/>
      </c>
      <c r="BC296" s="49">
        <f>IF(D296="","",IF(R296="B",BA296,0))</f>
        <v/>
      </c>
      <c r="BD296" s="49">
        <f>IF(D296="","",IF(R296="B",BA296,0))</f>
        <v/>
      </c>
      <c r="BE296" s="49">
        <f>IF(D296="","",IF(S296="S",
1,
IF(AC296=0,
1,
IF(
IFERROR(((U296+Y296)*AG296)/((AC296*AK296)*AG296),0)&lt;0,
0,
IF(
IFERROR(((U296+Y296)*AG296)/((AC296*AK296)*AG296),0)&gt;1,
1,
IFERROR(((U296+Y296)*AG296)/((AC296*AK296)*AG296),0)
)
)
)
))</f>
        <v/>
      </c>
      <c r="BF296" s="49">
        <f>IF(D296="","",IF(S296="S",
1,
IF(AC296=0,
1,
IF(
IFERROR(((U296+V296+Y296)*AG296)/((AC296*AK296)*AG296),0)&lt;0,
0,
IF(
IFERROR(((U296+V296+Y296)*AG296)/((AC296*AK296)*AG296),0)&gt;1,
1,
IFERROR(((U296+V296+Y296)*AG296)/((AC296*AK296)*AG296),0)
)
)
)
))</f>
        <v/>
      </c>
      <c r="BG296" s="50">
        <f>IF(D296="","",IF(S296="S",0,IF(AND(ISNUMBER(AC296),ISNUMBER(AM296)),IF(OR(AC296*AM296&lt;0,ISERR(AC296*AM296)),0,AC296*AM296),0)))</f>
        <v/>
      </c>
      <c r="BH296" s="50">
        <f>IF(D296="","",IF(BY296&gt;TODAY()-60,0,IF(Y296&gt;12,MAX(0,(U296+Y296)-BG296),MAX(0,U296-BG296))))</f>
        <v/>
      </c>
      <c r="BI296" s="51">
        <f>IF(D296="","",BH296*AG296)</f>
        <v/>
      </c>
      <c r="BJ296" s="51">
        <f>IF(D296="","",IF(OR(R296="A",R296="AA",R296="AAA"),BI296,0))</f>
        <v/>
      </c>
      <c r="BK296" s="51">
        <f>IF(D296="","",IF(R296="B",BI296,0))</f>
        <v/>
      </c>
      <c r="BL296" s="51">
        <f>IF(D296="","",IF(R296="C",BI296,0))</f>
        <v/>
      </c>
      <c r="BM296" s="51">
        <f>IF(D296="","",IFERROR(MAX(0,MIN(BI296/AP296,1)),0))</f>
        <v/>
      </c>
      <c r="BN296" s="52">
        <f>IF(D296="","",AB296*AG296)</f>
        <v/>
      </c>
      <c r="BO296" s="52">
        <f>IF(D296="","",(U296+V296+X296)*AG296)</f>
        <v/>
      </c>
      <c r="BP296" s="52">
        <f>IF(D296="","",(AB296*3)*AG296)</f>
        <v/>
      </c>
      <c r="BQ296" s="52">
        <f>IF(D296="","",IF(BO296-BP296&gt;0,0,BO296-BP296))</f>
        <v/>
      </c>
      <c r="BR296" s="52">
        <f>IF(D296="","",IF(BO296-BP296-BN296&gt;0,0,BO296-BP296-BN296))</f>
        <v/>
      </c>
      <c r="BS296" s="53">
        <f>IF(D296="","",IFERROR(AB296*AI296,0))</f>
        <v/>
      </c>
      <c r="BT296" s="53">
        <f>IF(D296="","",IFERROR(IF(X296&gt;12, AI296*(U296+V296+X296), AI296*(U296+V296)),0))</f>
        <v/>
      </c>
      <c r="BU296" s="53">
        <f>IF(D296="","",IFERROR(((AB296*3)*AI296),0))</f>
        <v/>
      </c>
      <c r="BV296" s="53">
        <f>IF(D296="","",IF(BT296-BU296&gt;0,0,BT296-BU296))</f>
        <v/>
      </c>
      <c r="BW296" s="53">
        <f>IF(D296="","",IF(BT296-BU296-BS296&gt;0,0,BT296-BU296-BS296))</f>
        <v/>
      </c>
      <c r="BX296" s="36">
        <f>IF(D296="","",IFERROR(VLOOKUP(D296,'produto-entrada-7'!A:M,3,0),"SEM PEDIDO"))</f>
        <v/>
      </c>
      <c r="BY296" s="36">
        <f>IF(D296="","",VLOOKUP(D296,'produto-estoque-total-7'!A:AB,25,0))</f>
        <v/>
      </c>
      <c r="BZ296" s="36">
        <f>IF(D296="","",IFERROR(VLOOKUP(D296,'produto-estoque-total-7'!A:AB,26,0)/100,0))</f>
        <v/>
      </c>
      <c r="CA296" s="36">
        <f>IF(D296="","",IFERROR(VLOOKUP(D296,'produto-estoque-total-7'!A:AB,27,0)/100,0))</f>
        <v/>
      </c>
      <c r="CB296" s="41">
        <f>IF(D296="","",V296*AF296)</f>
        <v/>
      </c>
      <c r="CC296" s="41">
        <f>IF(D296="","",V296*AI296)</f>
        <v/>
      </c>
      <c r="CD296" s="54">
        <f>IF(D296="","",VLOOKUP(D296,'produto-estoque-total-7'!A:AB,28,0))</f>
        <v/>
      </c>
    </row>
    <row r="297">
      <c r="A297" s="36">
        <f>IF(D297="","",VLOOKUP(D297,'produto-estoque-total-7'!A:AB,3,0))</f>
        <v/>
      </c>
      <c r="B297" s="1">
        <f>IF(D297="","",VLOOKUP(D297,'produto-estoque-total-7'!A:AB,12,0))</f>
        <v/>
      </c>
      <c r="C297" s="1">
        <f>IF(D297="","",VLOOKUP(D297,'produto-estoque-total-7'!A:AB,2,0))</f>
        <v/>
      </c>
      <c r="D297" s="37">
        <f>IFERROR(IF('produto-estoque-total-7'!A296="","",'produto-estoque-total-7'!A296),"")</f>
        <v/>
      </c>
      <c r="E297" s="1">
        <f>IF(D297="","",VLOOKUP(D297,'produto-estoque-total-7'!A:AB,4,0))</f>
        <v/>
      </c>
      <c r="F297" s="36">
        <f>IF(D297="","",VLOOKUP(D297,'produto-estoque-total-7'!A:AB,13,0))</f>
        <v/>
      </c>
      <c r="G297" s="1">
        <f>IF(F297="","",VLOOKUP(F297,'FORNECEDORES X COMPRADOR'!A:D,4,0))</f>
        <v/>
      </c>
      <c r="H297" s="1">
        <f>IF(F297="","",VLOOKUP(F297,'FORNECEDORES X COMPRADOR'!A:E,5,0))</f>
        <v/>
      </c>
      <c r="I297" s="36">
        <f>IF(D297="","",VLOOKUP(D297,'produto-estoque-total-7'!A:AB,15,0))</f>
        <v/>
      </c>
      <c r="J297" s="36">
        <f>IF(D297="","",VLOOKUP(D297,'produto-estoque-total-7'!A:AB,19,0))</f>
        <v/>
      </c>
      <c r="K297" s="1">
        <f>IF(D297="","",VLOOKUP(D297,'produto-estoque-total-7'!A:AB,20,0))</f>
        <v/>
      </c>
      <c r="L297" s="36">
        <f>IF(D297="","",VLOOKUP(D297,'produto-estoque-total-7'!A:AB,17,0))</f>
        <v/>
      </c>
      <c r="M297" s="1">
        <f>IF(D297="","",VLOOKUP(D297,'produto-estoque-total-7'!A:AB,18,0))</f>
        <v/>
      </c>
      <c r="N297" s="36">
        <f>IF(D297="","",VLOOKUP(D297,'produto-estoque-total-7'!A:AB,21,0))</f>
        <v/>
      </c>
      <c r="O297" s="1">
        <f>IF(D297="","",VLOOKUP(D297,'produto-estoque-total-7'!A:AB,22,0))</f>
        <v/>
      </c>
      <c r="P297" s="36">
        <f>IF(D297="","",VLOOKUP(D297,'produto-estoque-total-7'!A:AB,23,0))</f>
        <v/>
      </c>
      <c r="Q297" s="1">
        <f>IF(D297="","",VLOOKUP(D297,'produto-estoque-total-7'!A:AB,24,0))</f>
        <v/>
      </c>
      <c r="R297" s="38">
        <f>IFERROR(IF(D297="","",VLOOKUP(D297,'produto-venda-7'!B:N,13,0)),"C")</f>
        <v/>
      </c>
      <c r="S297" s="39">
        <f>IF(D297="","",VLOOKUP(D297,'produto-estoque-total-7'!A:AB,6,0))</f>
        <v/>
      </c>
      <c r="T297" s="39">
        <f>IF(D297="","",VLOOKUP(D297,'produto-estoque-total-7'!A:AB,5,0))</f>
        <v/>
      </c>
      <c r="U297" s="40">
        <f>IF(D297="","",VLOOKUP(D297,'produto-estoque-total-7'!A:AB,11,0))</f>
        <v/>
      </c>
      <c r="V297" s="41">
        <f>IF(D297="","",IFERROR(VLOOKUP(D297,'produto-entrada-7'!A:M,10,0),0))</f>
        <v/>
      </c>
      <c r="W297" s="42" t="n"/>
      <c r="X297" s="39">
        <f>IF(D297="","",VLOOKUP(D297,'produto-estoque-total-7'!A:AB,8,0))</f>
        <v/>
      </c>
      <c r="Y297" s="39">
        <f>IF(D297="","",VLOOKUP(D297,'produto-estoque-total-7'!A:AB,9,0))</f>
        <v/>
      </c>
      <c r="Z297" s="39">
        <f>IF(D297="","",VLOOKUP(D297,'produto-estoque-total-7'!A:AB,10,0))</f>
        <v/>
      </c>
      <c r="AA297" s="39">
        <f>IFERROR(IF(D297="","",VLOOKUP(D297,'produto-venda-7'!B:N,4,0)),0)</f>
        <v/>
      </c>
      <c r="AB297" s="39">
        <f>IFERROR(IF(D297="","",VLOOKUP(D297,'produto-venda-7'!B:N,5,0)),0)</f>
        <v/>
      </c>
      <c r="AC297" s="39">
        <f>IF(D297="","",IFERROR(AA297/90,0))</f>
        <v/>
      </c>
      <c r="AD297" s="36">
        <f>IF(D297="","",IFERROR(VLOOKUP(D297,'produto-entrada-7'!A:M,4,0),0))</f>
        <v/>
      </c>
      <c r="AE297" s="36">
        <f>IFERROR(IF(D297="","",VLOOKUP(D297,'produto-venda-7'!B:N,10,0)),0)</f>
        <v/>
      </c>
      <c r="AF297" s="36">
        <f>IF(D297="","",IFERROR(VLOOKUP(D297,'produto-entrada-7'!A:M,11,0),0))</f>
        <v/>
      </c>
      <c r="AG297" s="1">
        <f>IF(D297="","",IFERROR(VLOOKUP(D297,'produto-entrada-7'!A:M,12,0),0))</f>
        <v/>
      </c>
      <c r="AH297" s="1">
        <f>IF(D297="","",IFERROR(VLOOKUP(D297,'produto-entrada-7'!A:M,13,0),0))</f>
        <v/>
      </c>
      <c r="AI297" s="36">
        <f>IFERROR(IF(D297="","",VLOOKUP(D297,'produto-venda-7'!B:N,11,0)),0)</f>
        <v/>
      </c>
      <c r="AJ297" s="43">
        <f>IF(D297="","",IFERROR(AI297*AB297,0))</f>
        <v/>
      </c>
      <c r="AK297" s="44">
        <f>IFERROR(IF(D297="","",VLOOKUP(F297,'ANALISE FORNECEDOR'!$A:$I,8,0)),"")</f>
        <v/>
      </c>
      <c r="AL297" s="44">
        <f>IF(D297="","",AVERAGE(AM297,AK297))</f>
        <v/>
      </c>
      <c r="AM297" s="44">
        <f>IFERROR(IF(D297="","",VLOOKUP(F297,'ANALISE FORNECEDOR'!$A:$I,9,0)),"")</f>
        <v/>
      </c>
      <c r="AN297" s="45">
        <f>IF(D297="","",IF(Y297&gt;12,AI297*(U297+Y297),AI297*U297))</f>
        <v/>
      </c>
      <c r="AO297" s="45">
        <f>IF(D297="","",IF(Y297&gt;12,AI297*(U297+V297+Y297),AI297*(U297+V297)))</f>
        <v/>
      </c>
      <c r="AP297" s="46">
        <f>IF(D297="","",IF(Y297&gt;12,AG297*(U297+Y297),AG297*U297))</f>
        <v/>
      </c>
      <c r="AQ297" s="46">
        <f>IF(D297="","",IF(Y297&gt;12,AG297*(U297+V297+Y297),AG297*(U297+V297)))</f>
        <v/>
      </c>
      <c r="AR297" s="46">
        <f>IF(D297="","",IF(OR(R297="A",R297="AA",R297="AAA"),AP297,0))</f>
        <v/>
      </c>
      <c r="AS297" s="46">
        <f>IF(D297="","",IF(R297="B",AP297,0))</f>
        <v/>
      </c>
      <c r="AT297" s="46">
        <f>IF(D297="","",IF(R297="C",AP297,0))</f>
        <v/>
      </c>
      <c r="AU297" s="47">
        <f>IF(D297="","",IFERROR(AN297/AJ297,0))</f>
        <v/>
      </c>
      <c r="AV297" s="47">
        <f>IF(D297="","",IFERROR(((AO297)/AJ297),0))</f>
        <v/>
      </c>
      <c r="AW297" s="48">
        <f>IF(D297="","",IF(OR(S297="S",NOT(AND(ISNUMBER(AC297),ISNUMBER(AL297),AC297*AL297&gt;=0))),0,AC297*AL297))</f>
        <v/>
      </c>
      <c r="AX297" s="49">
        <f>IFERROR(IF(D297="","",AW297*AG297),0)</f>
        <v/>
      </c>
      <c r="AY297" s="48">
        <f>IF(D297="","",IF(OR(S297="S",NOT(AND(ISNUMBER(AC297),ISNUMBER(AK297),AC297*AK297&gt;=0))),0,AC297*AK297))</f>
        <v/>
      </c>
      <c r="AZ297" s="48">
        <f>IFERROR(IF(D297="","",IF(AY297=0,0,IF(((AY297)-(U297+Y297))&lt;0,0,(AY297)-U297))),0)</f>
        <v/>
      </c>
      <c r="BA297" s="49">
        <f>IF(D297="","",AZ297*AG297)</f>
        <v/>
      </c>
      <c r="BB297" s="49">
        <f>IF(D297="","",IF(OR(R297="A",R297="AA",R297="AAA"),BA297,0))</f>
        <v/>
      </c>
      <c r="BC297" s="49">
        <f>IF(D297="","",IF(R297="B",BA297,0))</f>
        <v/>
      </c>
      <c r="BD297" s="49">
        <f>IF(D297="","",IF(R297="B",BA297,0))</f>
        <v/>
      </c>
      <c r="BE297" s="49">
        <f>IF(D297="","",IF(S297="S",
1,
IF(AC297=0,
1,
IF(
IFERROR(((U297+Y297)*AG297)/((AC297*AK297)*AG297),0)&lt;0,
0,
IF(
IFERROR(((U297+Y297)*AG297)/((AC297*AK297)*AG297),0)&gt;1,
1,
IFERROR(((U297+Y297)*AG297)/((AC297*AK297)*AG297),0)
)
)
)
))</f>
        <v/>
      </c>
      <c r="BF297" s="49">
        <f>IF(D297="","",IF(S297="S",
1,
IF(AC297=0,
1,
IF(
IFERROR(((U297+V297+Y297)*AG297)/((AC297*AK297)*AG297),0)&lt;0,
0,
IF(
IFERROR(((U297+V297+Y297)*AG297)/((AC297*AK297)*AG297),0)&gt;1,
1,
IFERROR(((U297+V297+Y297)*AG297)/((AC297*AK297)*AG297),0)
)
)
)
))</f>
        <v/>
      </c>
      <c r="BG297" s="50">
        <f>IF(D297="","",IF(S297="S",0,IF(AND(ISNUMBER(AC297),ISNUMBER(AM297)),IF(OR(AC297*AM297&lt;0,ISERR(AC297*AM297)),0,AC297*AM297),0)))</f>
        <v/>
      </c>
      <c r="BH297" s="50">
        <f>IF(D297="","",IF(BY297&gt;TODAY()-60,0,IF(Y297&gt;12,MAX(0,(U297+Y297)-BG297),MAX(0,U297-BG297))))</f>
        <v/>
      </c>
      <c r="BI297" s="51">
        <f>IF(D297="","",BH297*AG297)</f>
        <v/>
      </c>
      <c r="BJ297" s="51">
        <f>IF(D297="","",IF(OR(R297="A",R297="AA",R297="AAA"),BI297,0))</f>
        <v/>
      </c>
      <c r="BK297" s="51">
        <f>IF(D297="","",IF(R297="B",BI297,0))</f>
        <v/>
      </c>
      <c r="BL297" s="51">
        <f>IF(D297="","",IF(R297="C",BI297,0))</f>
        <v/>
      </c>
      <c r="BM297" s="51">
        <f>IF(D297="","",IFERROR(MAX(0,MIN(BI297/AP297,1)),0))</f>
        <v/>
      </c>
      <c r="BN297" s="52">
        <f>IF(D297="","",AB297*AG297)</f>
        <v/>
      </c>
      <c r="BO297" s="52">
        <f>IF(D297="","",(U297+V297+X297)*AG297)</f>
        <v/>
      </c>
      <c r="BP297" s="52">
        <f>IF(D297="","",(AB297*3)*AG297)</f>
        <v/>
      </c>
      <c r="BQ297" s="52">
        <f>IF(D297="","",IF(BO297-BP297&gt;0,0,BO297-BP297))</f>
        <v/>
      </c>
      <c r="BR297" s="52">
        <f>IF(D297="","",IF(BO297-BP297-BN297&gt;0,0,BO297-BP297-BN297))</f>
        <v/>
      </c>
      <c r="BS297" s="53">
        <f>IF(D297="","",IFERROR(AB297*AI297,0))</f>
        <v/>
      </c>
      <c r="BT297" s="53">
        <f>IF(D297="","",IFERROR(IF(X297&gt;12, AI297*(U297+V297+X297), AI297*(U297+V297)),0))</f>
        <v/>
      </c>
      <c r="BU297" s="53">
        <f>IF(D297="","",IFERROR(((AB297*3)*AI297),0))</f>
        <v/>
      </c>
      <c r="BV297" s="53">
        <f>IF(D297="","",IF(BT297-BU297&gt;0,0,BT297-BU297))</f>
        <v/>
      </c>
      <c r="BW297" s="53">
        <f>IF(D297="","",IF(BT297-BU297-BS297&gt;0,0,BT297-BU297-BS297))</f>
        <v/>
      </c>
      <c r="BX297" s="36">
        <f>IF(D297="","",IFERROR(VLOOKUP(D297,'produto-entrada-7'!A:M,3,0),"SEM PEDIDO"))</f>
        <v/>
      </c>
      <c r="BY297" s="36">
        <f>IF(D297="","",VLOOKUP(D297,'produto-estoque-total-7'!A:AB,25,0))</f>
        <v/>
      </c>
      <c r="BZ297" s="36">
        <f>IF(D297="","",IFERROR(VLOOKUP(D297,'produto-estoque-total-7'!A:AB,26,0)/100,0))</f>
        <v/>
      </c>
      <c r="CA297" s="36">
        <f>IF(D297="","",IFERROR(VLOOKUP(D297,'produto-estoque-total-7'!A:AB,27,0)/100,0))</f>
        <v/>
      </c>
      <c r="CB297" s="41">
        <f>IF(D297="","",V297*AF297)</f>
        <v/>
      </c>
      <c r="CC297" s="41">
        <f>IF(D297="","",V297*AI297)</f>
        <v/>
      </c>
      <c r="CD297" s="54">
        <f>IF(D297="","",VLOOKUP(D297,'produto-estoque-total-7'!A:AB,28,0))</f>
        <v/>
      </c>
    </row>
    <row r="298">
      <c r="A298" s="36">
        <f>IF(D298="","",VLOOKUP(D298,'produto-estoque-total-7'!A:AB,3,0))</f>
        <v/>
      </c>
      <c r="B298" s="1">
        <f>IF(D298="","",VLOOKUP(D298,'produto-estoque-total-7'!A:AB,12,0))</f>
        <v/>
      </c>
      <c r="C298" s="1">
        <f>IF(D298="","",VLOOKUP(D298,'produto-estoque-total-7'!A:AB,2,0))</f>
        <v/>
      </c>
      <c r="D298" s="37">
        <f>IFERROR(IF('produto-estoque-total-7'!A297="","",'produto-estoque-total-7'!A297),"")</f>
        <v/>
      </c>
      <c r="E298" s="1">
        <f>IF(D298="","",VLOOKUP(D298,'produto-estoque-total-7'!A:AB,4,0))</f>
        <v/>
      </c>
      <c r="F298" s="36">
        <f>IF(D298="","",VLOOKUP(D298,'produto-estoque-total-7'!A:AB,13,0))</f>
        <v/>
      </c>
      <c r="G298" s="1">
        <f>IF(F298="","",VLOOKUP(F298,'FORNECEDORES X COMPRADOR'!A:D,4,0))</f>
        <v/>
      </c>
      <c r="H298" s="1">
        <f>IF(F298="","",VLOOKUP(F298,'FORNECEDORES X COMPRADOR'!A:E,5,0))</f>
        <v/>
      </c>
      <c r="I298" s="36">
        <f>IF(D298="","",VLOOKUP(D298,'produto-estoque-total-7'!A:AB,15,0))</f>
        <v/>
      </c>
      <c r="J298" s="36">
        <f>IF(D298="","",VLOOKUP(D298,'produto-estoque-total-7'!A:AB,19,0))</f>
        <v/>
      </c>
      <c r="K298" s="1">
        <f>IF(D298="","",VLOOKUP(D298,'produto-estoque-total-7'!A:AB,20,0))</f>
        <v/>
      </c>
      <c r="L298" s="36">
        <f>IF(D298="","",VLOOKUP(D298,'produto-estoque-total-7'!A:AB,17,0))</f>
        <v/>
      </c>
      <c r="M298" s="1">
        <f>IF(D298="","",VLOOKUP(D298,'produto-estoque-total-7'!A:AB,18,0))</f>
        <v/>
      </c>
      <c r="N298" s="36">
        <f>IF(D298="","",VLOOKUP(D298,'produto-estoque-total-7'!A:AB,21,0))</f>
        <v/>
      </c>
      <c r="O298" s="1">
        <f>IF(D298="","",VLOOKUP(D298,'produto-estoque-total-7'!A:AB,22,0))</f>
        <v/>
      </c>
      <c r="P298" s="36">
        <f>IF(D298="","",VLOOKUP(D298,'produto-estoque-total-7'!A:AB,23,0))</f>
        <v/>
      </c>
      <c r="Q298" s="1">
        <f>IF(D298="","",VLOOKUP(D298,'produto-estoque-total-7'!A:AB,24,0))</f>
        <v/>
      </c>
      <c r="R298" s="38">
        <f>IFERROR(IF(D298="","",VLOOKUP(D298,'produto-venda-7'!B:N,13,0)),"C")</f>
        <v/>
      </c>
      <c r="S298" s="39">
        <f>IF(D298="","",VLOOKUP(D298,'produto-estoque-total-7'!A:AB,6,0))</f>
        <v/>
      </c>
      <c r="T298" s="39">
        <f>IF(D298="","",VLOOKUP(D298,'produto-estoque-total-7'!A:AB,5,0))</f>
        <v/>
      </c>
      <c r="U298" s="40">
        <f>IF(D298="","",VLOOKUP(D298,'produto-estoque-total-7'!A:AB,11,0))</f>
        <v/>
      </c>
      <c r="V298" s="41">
        <f>IF(D298="","",IFERROR(VLOOKUP(D298,'produto-entrada-7'!A:M,10,0),0))</f>
        <v/>
      </c>
      <c r="W298" s="42" t="n"/>
      <c r="X298" s="39">
        <f>IF(D298="","",VLOOKUP(D298,'produto-estoque-total-7'!A:AB,8,0))</f>
        <v/>
      </c>
      <c r="Y298" s="39">
        <f>IF(D298="","",VLOOKUP(D298,'produto-estoque-total-7'!A:AB,9,0))</f>
        <v/>
      </c>
      <c r="Z298" s="39">
        <f>IF(D298="","",VLOOKUP(D298,'produto-estoque-total-7'!A:AB,10,0))</f>
        <v/>
      </c>
      <c r="AA298" s="39">
        <f>IFERROR(IF(D298="","",VLOOKUP(D298,'produto-venda-7'!B:N,4,0)),0)</f>
        <v/>
      </c>
      <c r="AB298" s="39">
        <f>IFERROR(IF(D298="","",VLOOKUP(D298,'produto-venda-7'!B:N,5,0)),0)</f>
        <v/>
      </c>
      <c r="AC298" s="39">
        <f>IF(D298="","",IFERROR(AA298/90,0))</f>
        <v/>
      </c>
      <c r="AD298" s="36">
        <f>IF(D298="","",IFERROR(VLOOKUP(D298,'produto-entrada-7'!A:M,4,0),0))</f>
        <v/>
      </c>
      <c r="AE298" s="36">
        <f>IFERROR(IF(D298="","",VLOOKUP(D298,'produto-venda-7'!B:N,10,0)),0)</f>
        <v/>
      </c>
      <c r="AF298" s="36">
        <f>IF(D298="","",IFERROR(VLOOKUP(D298,'produto-entrada-7'!A:M,11,0),0))</f>
        <v/>
      </c>
      <c r="AG298" s="1">
        <f>IF(D298="","",IFERROR(VLOOKUP(D298,'produto-entrada-7'!A:M,12,0),0))</f>
        <v/>
      </c>
      <c r="AH298" s="1">
        <f>IF(D298="","",IFERROR(VLOOKUP(D298,'produto-entrada-7'!A:M,13,0),0))</f>
        <v/>
      </c>
      <c r="AI298" s="36">
        <f>IFERROR(IF(D298="","",VLOOKUP(D298,'produto-venda-7'!B:N,11,0)),0)</f>
        <v/>
      </c>
      <c r="AJ298" s="43">
        <f>IF(D298="","",IFERROR(AI298*AB298,0))</f>
        <v/>
      </c>
      <c r="AK298" s="44">
        <f>IFERROR(IF(D298="","",VLOOKUP(F298,'ANALISE FORNECEDOR'!$A:$I,8,0)),"")</f>
        <v/>
      </c>
      <c r="AL298" s="44">
        <f>IF(D298="","",AVERAGE(AM298,AK298))</f>
        <v/>
      </c>
      <c r="AM298" s="44">
        <f>IFERROR(IF(D298="","",VLOOKUP(F298,'ANALISE FORNECEDOR'!$A:$I,9,0)),"")</f>
        <v/>
      </c>
      <c r="AN298" s="45">
        <f>IF(D298="","",IF(Y298&gt;12,AI298*(U298+Y298),AI298*U298))</f>
        <v/>
      </c>
      <c r="AO298" s="45">
        <f>IF(D298="","",IF(Y298&gt;12,AI298*(U298+V298+Y298),AI298*(U298+V298)))</f>
        <v/>
      </c>
      <c r="AP298" s="46">
        <f>IF(D298="","",IF(Y298&gt;12,AG298*(U298+Y298),AG298*U298))</f>
        <v/>
      </c>
      <c r="AQ298" s="46">
        <f>IF(D298="","",IF(Y298&gt;12,AG298*(U298+V298+Y298),AG298*(U298+V298)))</f>
        <v/>
      </c>
      <c r="AR298" s="46">
        <f>IF(D298="","",IF(OR(R298="A",R298="AA",R298="AAA"),AP298,0))</f>
        <v/>
      </c>
      <c r="AS298" s="46">
        <f>IF(D298="","",IF(R298="B",AP298,0))</f>
        <v/>
      </c>
      <c r="AT298" s="46">
        <f>IF(D298="","",IF(R298="C",AP298,0))</f>
        <v/>
      </c>
      <c r="AU298" s="47">
        <f>IF(D298="","",IFERROR(AN298/AJ298,0))</f>
        <v/>
      </c>
      <c r="AV298" s="47">
        <f>IF(D298="","",IFERROR(((AO298)/AJ298),0))</f>
        <v/>
      </c>
      <c r="AW298" s="48">
        <f>IF(D298="","",IF(OR(S298="S",NOT(AND(ISNUMBER(AC298),ISNUMBER(AL298),AC298*AL298&gt;=0))),0,AC298*AL298))</f>
        <v/>
      </c>
      <c r="AX298" s="49">
        <f>IFERROR(IF(D298="","",AW298*AG298),0)</f>
        <v/>
      </c>
      <c r="AY298" s="48">
        <f>IF(D298="","",IF(OR(S298="S",NOT(AND(ISNUMBER(AC298),ISNUMBER(AK298),AC298*AK298&gt;=0))),0,AC298*AK298))</f>
        <v/>
      </c>
      <c r="AZ298" s="48">
        <f>IFERROR(IF(D298="","",IF(AY298=0,0,IF(((AY298)-(U298+Y298))&lt;0,0,(AY298)-U298))),0)</f>
        <v/>
      </c>
      <c r="BA298" s="49">
        <f>IF(D298="","",AZ298*AG298)</f>
        <v/>
      </c>
      <c r="BB298" s="49">
        <f>IF(D298="","",IF(OR(R298="A",R298="AA",R298="AAA"),BA298,0))</f>
        <v/>
      </c>
      <c r="BC298" s="49">
        <f>IF(D298="","",IF(R298="B",BA298,0))</f>
        <v/>
      </c>
      <c r="BD298" s="49">
        <f>IF(D298="","",IF(R298="B",BA298,0))</f>
        <v/>
      </c>
      <c r="BE298" s="49">
        <f>IF(D298="","",IF(S298="S",
1,
IF(AC298=0,
1,
IF(
IFERROR(((U298+Y298)*AG298)/((AC298*AK298)*AG298),0)&lt;0,
0,
IF(
IFERROR(((U298+Y298)*AG298)/((AC298*AK298)*AG298),0)&gt;1,
1,
IFERROR(((U298+Y298)*AG298)/((AC298*AK298)*AG298),0)
)
)
)
))</f>
        <v/>
      </c>
      <c r="BF298" s="49">
        <f>IF(D298="","",IF(S298="S",
1,
IF(AC298=0,
1,
IF(
IFERROR(((U298+V298+Y298)*AG298)/((AC298*AK298)*AG298),0)&lt;0,
0,
IF(
IFERROR(((U298+V298+Y298)*AG298)/((AC298*AK298)*AG298),0)&gt;1,
1,
IFERROR(((U298+V298+Y298)*AG298)/((AC298*AK298)*AG298),0)
)
)
)
))</f>
        <v/>
      </c>
      <c r="BG298" s="50">
        <f>IF(D298="","",IF(S298="S",0,IF(AND(ISNUMBER(AC298),ISNUMBER(AM298)),IF(OR(AC298*AM298&lt;0,ISERR(AC298*AM298)),0,AC298*AM298),0)))</f>
        <v/>
      </c>
      <c r="BH298" s="50">
        <f>IF(D298="","",IF(BY298&gt;TODAY()-60,0,IF(Y298&gt;12,MAX(0,(U298+Y298)-BG298),MAX(0,U298-BG298))))</f>
        <v/>
      </c>
      <c r="BI298" s="51">
        <f>IF(D298="","",BH298*AG298)</f>
        <v/>
      </c>
      <c r="BJ298" s="51">
        <f>IF(D298="","",IF(OR(R298="A",R298="AA",R298="AAA"),BI298,0))</f>
        <v/>
      </c>
      <c r="BK298" s="51">
        <f>IF(D298="","",IF(R298="B",BI298,0))</f>
        <v/>
      </c>
      <c r="BL298" s="51">
        <f>IF(D298="","",IF(R298="C",BI298,0))</f>
        <v/>
      </c>
      <c r="BM298" s="51">
        <f>IF(D298="","",IFERROR(MAX(0,MIN(BI298/AP298,1)),0))</f>
        <v/>
      </c>
      <c r="BN298" s="52">
        <f>IF(D298="","",AB298*AG298)</f>
        <v/>
      </c>
      <c r="BO298" s="52">
        <f>IF(D298="","",(U298+V298+X298)*AG298)</f>
        <v/>
      </c>
      <c r="BP298" s="52">
        <f>IF(D298="","",(AB298*3)*AG298)</f>
        <v/>
      </c>
      <c r="BQ298" s="52">
        <f>IF(D298="","",IF(BO298-BP298&gt;0,0,BO298-BP298))</f>
        <v/>
      </c>
      <c r="BR298" s="52">
        <f>IF(D298="","",IF(BO298-BP298-BN298&gt;0,0,BO298-BP298-BN298))</f>
        <v/>
      </c>
      <c r="BS298" s="53">
        <f>IF(D298="","",IFERROR(AB298*AI298,0))</f>
        <v/>
      </c>
      <c r="BT298" s="53">
        <f>IF(D298="","",IFERROR(IF(X298&gt;12, AI298*(U298+V298+X298), AI298*(U298+V298)),0))</f>
        <v/>
      </c>
      <c r="BU298" s="53">
        <f>IF(D298="","",IFERROR(((AB298*3)*AI298),0))</f>
        <v/>
      </c>
      <c r="BV298" s="53">
        <f>IF(D298="","",IF(BT298-BU298&gt;0,0,BT298-BU298))</f>
        <v/>
      </c>
      <c r="BW298" s="53">
        <f>IF(D298="","",IF(BT298-BU298-BS298&gt;0,0,BT298-BU298-BS298))</f>
        <v/>
      </c>
      <c r="BX298" s="36">
        <f>IF(D298="","",IFERROR(VLOOKUP(D298,'produto-entrada-7'!A:M,3,0),"SEM PEDIDO"))</f>
        <v/>
      </c>
      <c r="BY298" s="36">
        <f>IF(D298="","",VLOOKUP(D298,'produto-estoque-total-7'!A:AB,25,0))</f>
        <v/>
      </c>
      <c r="BZ298" s="36">
        <f>IF(D298="","",IFERROR(VLOOKUP(D298,'produto-estoque-total-7'!A:AB,26,0)/100,0))</f>
        <v/>
      </c>
      <c r="CA298" s="36">
        <f>IF(D298="","",IFERROR(VLOOKUP(D298,'produto-estoque-total-7'!A:AB,27,0)/100,0))</f>
        <v/>
      </c>
      <c r="CB298" s="41">
        <f>IF(D298="","",V298*AF298)</f>
        <v/>
      </c>
      <c r="CC298" s="41">
        <f>IF(D298="","",V298*AI298)</f>
        <v/>
      </c>
      <c r="CD298" s="54">
        <f>IF(D298="","",VLOOKUP(D298,'produto-estoque-total-7'!A:AB,28,0))</f>
        <v/>
      </c>
    </row>
    <row r="299">
      <c r="A299" s="36">
        <f>IF(D299="","",VLOOKUP(D299,'produto-estoque-total-7'!A:AB,3,0))</f>
        <v/>
      </c>
      <c r="B299" s="1">
        <f>IF(D299="","",VLOOKUP(D299,'produto-estoque-total-7'!A:AB,12,0))</f>
        <v/>
      </c>
      <c r="C299" s="1">
        <f>IF(D299="","",VLOOKUP(D299,'produto-estoque-total-7'!A:AB,2,0))</f>
        <v/>
      </c>
      <c r="D299" s="37">
        <f>IFERROR(IF('produto-estoque-total-7'!A298="","",'produto-estoque-total-7'!A298),"")</f>
        <v/>
      </c>
      <c r="E299" s="1">
        <f>IF(D299="","",VLOOKUP(D299,'produto-estoque-total-7'!A:AB,4,0))</f>
        <v/>
      </c>
      <c r="F299" s="36">
        <f>IF(D299="","",VLOOKUP(D299,'produto-estoque-total-7'!A:AB,13,0))</f>
        <v/>
      </c>
      <c r="G299" s="1">
        <f>IF(F299="","",VLOOKUP(F299,'FORNECEDORES X COMPRADOR'!A:D,4,0))</f>
        <v/>
      </c>
      <c r="H299" s="1">
        <f>IF(F299="","",VLOOKUP(F299,'FORNECEDORES X COMPRADOR'!A:E,5,0))</f>
        <v/>
      </c>
      <c r="I299" s="36">
        <f>IF(D299="","",VLOOKUP(D299,'produto-estoque-total-7'!A:AB,15,0))</f>
        <v/>
      </c>
      <c r="J299" s="36">
        <f>IF(D299="","",VLOOKUP(D299,'produto-estoque-total-7'!A:AB,19,0))</f>
        <v/>
      </c>
      <c r="K299" s="1">
        <f>IF(D299="","",VLOOKUP(D299,'produto-estoque-total-7'!A:AB,20,0))</f>
        <v/>
      </c>
      <c r="L299" s="36">
        <f>IF(D299="","",VLOOKUP(D299,'produto-estoque-total-7'!A:AB,17,0))</f>
        <v/>
      </c>
      <c r="M299" s="1">
        <f>IF(D299="","",VLOOKUP(D299,'produto-estoque-total-7'!A:AB,18,0))</f>
        <v/>
      </c>
      <c r="N299" s="36">
        <f>IF(D299="","",VLOOKUP(D299,'produto-estoque-total-7'!A:AB,21,0))</f>
        <v/>
      </c>
      <c r="O299" s="1">
        <f>IF(D299="","",VLOOKUP(D299,'produto-estoque-total-7'!A:AB,22,0))</f>
        <v/>
      </c>
      <c r="P299" s="36">
        <f>IF(D299="","",VLOOKUP(D299,'produto-estoque-total-7'!A:AB,23,0))</f>
        <v/>
      </c>
      <c r="Q299" s="1">
        <f>IF(D299="","",VLOOKUP(D299,'produto-estoque-total-7'!A:AB,24,0))</f>
        <v/>
      </c>
      <c r="R299" s="38">
        <f>IFERROR(IF(D299="","",VLOOKUP(D299,'produto-venda-7'!B:N,13,0)),"C")</f>
        <v/>
      </c>
      <c r="S299" s="39">
        <f>IF(D299="","",VLOOKUP(D299,'produto-estoque-total-7'!A:AB,6,0))</f>
        <v/>
      </c>
      <c r="T299" s="39">
        <f>IF(D299="","",VLOOKUP(D299,'produto-estoque-total-7'!A:AB,5,0))</f>
        <v/>
      </c>
      <c r="U299" s="40">
        <f>IF(D299="","",VLOOKUP(D299,'produto-estoque-total-7'!A:AB,11,0))</f>
        <v/>
      </c>
      <c r="V299" s="41">
        <f>IF(D299="","",IFERROR(VLOOKUP(D299,'produto-entrada-7'!A:M,10,0),0))</f>
        <v/>
      </c>
      <c r="W299" s="42" t="n"/>
      <c r="X299" s="39">
        <f>IF(D299="","",VLOOKUP(D299,'produto-estoque-total-7'!A:AB,8,0))</f>
        <v/>
      </c>
      <c r="Y299" s="39">
        <f>IF(D299="","",VLOOKUP(D299,'produto-estoque-total-7'!A:AB,9,0))</f>
        <v/>
      </c>
      <c r="Z299" s="39">
        <f>IF(D299="","",VLOOKUP(D299,'produto-estoque-total-7'!A:AB,10,0))</f>
        <v/>
      </c>
      <c r="AA299" s="39">
        <f>IFERROR(IF(D299="","",VLOOKUP(D299,'produto-venda-7'!B:N,4,0)),0)</f>
        <v/>
      </c>
      <c r="AB299" s="39">
        <f>IFERROR(IF(D299="","",VLOOKUP(D299,'produto-venda-7'!B:N,5,0)),0)</f>
        <v/>
      </c>
      <c r="AC299" s="39">
        <f>IF(D299="","",IFERROR(AA299/90,0))</f>
        <v/>
      </c>
      <c r="AD299" s="36">
        <f>IF(D299="","",IFERROR(VLOOKUP(D299,'produto-entrada-7'!A:M,4,0),0))</f>
        <v/>
      </c>
      <c r="AE299" s="36">
        <f>IFERROR(IF(D299="","",VLOOKUP(D299,'produto-venda-7'!B:N,10,0)),0)</f>
        <v/>
      </c>
      <c r="AF299" s="36">
        <f>IF(D299="","",IFERROR(VLOOKUP(D299,'produto-entrada-7'!A:M,11,0),0))</f>
        <v/>
      </c>
      <c r="AG299" s="1">
        <f>IF(D299="","",IFERROR(VLOOKUP(D299,'produto-entrada-7'!A:M,12,0),0))</f>
        <v/>
      </c>
      <c r="AH299" s="1">
        <f>IF(D299="","",IFERROR(VLOOKUP(D299,'produto-entrada-7'!A:M,13,0),0))</f>
        <v/>
      </c>
      <c r="AI299" s="36">
        <f>IFERROR(IF(D299="","",VLOOKUP(D299,'produto-venda-7'!B:N,11,0)),0)</f>
        <v/>
      </c>
      <c r="AJ299" s="43">
        <f>IF(D299="","",IFERROR(AI299*AB299,0))</f>
        <v/>
      </c>
      <c r="AK299" s="44">
        <f>IFERROR(IF(D299="","",VLOOKUP(F299,'ANALISE FORNECEDOR'!$A:$I,8,0)),"")</f>
        <v/>
      </c>
      <c r="AL299" s="44">
        <f>IF(D299="","",AVERAGE(AM299,AK299))</f>
        <v/>
      </c>
      <c r="AM299" s="44">
        <f>IFERROR(IF(D299="","",VLOOKUP(F299,'ANALISE FORNECEDOR'!$A:$I,9,0)),"")</f>
        <v/>
      </c>
      <c r="AN299" s="45">
        <f>IF(D299="","",IF(Y299&gt;12,AI299*(U299+Y299),AI299*U299))</f>
        <v/>
      </c>
      <c r="AO299" s="45">
        <f>IF(D299="","",IF(Y299&gt;12,AI299*(U299+V299+Y299),AI299*(U299+V299)))</f>
        <v/>
      </c>
      <c r="AP299" s="46">
        <f>IF(D299="","",IF(Y299&gt;12,AG299*(U299+Y299),AG299*U299))</f>
        <v/>
      </c>
      <c r="AQ299" s="46">
        <f>IF(D299="","",IF(Y299&gt;12,AG299*(U299+V299+Y299),AG299*(U299+V299)))</f>
        <v/>
      </c>
      <c r="AR299" s="46">
        <f>IF(D299="","",IF(OR(R299="A",R299="AA",R299="AAA"),AP299,0))</f>
        <v/>
      </c>
      <c r="AS299" s="46">
        <f>IF(D299="","",IF(R299="B",AP299,0))</f>
        <v/>
      </c>
      <c r="AT299" s="46">
        <f>IF(D299="","",IF(R299="C",AP299,0))</f>
        <v/>
      </c>
      <c r="AU299" s="47">
        <f>IF(D299="","",IFERROR(AN299/AJ299,0))</f>
        <v/>
      </c>
      <c r="AV299" s="47">
        <f>IF(D299="","",IFERROR(((AO299)/AJ299),0))</f>
        <v/>
      </c>
      <c r="AW299" s="48">
        <f>IF(D299="","",IF(OR(S299="S",NOT(AND(ISNUMBER(AC299),ISNUMBER(AL299),AC299*AL299&gt;=0))),0,AC299*AL299))</f>
        <v/>
      </c>
      <c r="AX299" s="49">
        <f>IFERROR(IF(D299="","",AW299*AG299),0)</f>
        <v/>
      </c>
      <c r="AY299" s="48">
        <f>IF(D299="","",IF(OR(S299="S",NOT(AND(ISNUMBER(AC299),ISNUMBER(AK299),AC299*AK299&gt;=0))),0,AC299*AK299))</f>
        <v/>
      </c>
      <c r="AZ299" s="48">
        <f>IFERROR(IF(D299="","",IF(AY299=0,0,IF(((AY299)-(U299+Y299))&lt;0,0,(AY299)-U299))),0)</f>
        <v/>
      </c>
      <c r="BA299" s="49">
        <f>IF(D299="","",AZ299*AG299)</f>
        <v/>
      </c>
      <c r="BB299" s="49">
        <f>IF(D299="","",IF(OR(R299="A",R299="AA",R299="AAA"),BA299,0))</f>
        <v/>
      </c>
      <c r="BC299" s="49">
        <f>IF(D299="","",IF(R299="B",BA299,0))</f>
        <v/>
      </c>
      <c r="BD299" s="49">
        <f>IF(D299="","",IF(R299="B",BA299,0))</f>
        <v/>
      </c>
      <c r="BE299" s="49">
        <f>IF(D299="","",IF(S299="S",
1,
IF(AC299=0,
1,
IF(
IFERROR(((U299+Y299)*AG299)/((AC299*AK299)*AG299),0)&lt;0,
0,
IF(
IFERROR(((U299+Y299)*AG299)/((AC299*AK299)*AG299),0)&gt;1,
1,
IFERROR(((U299+Y299)*AG299)/((AC299*AK299)*AG299),0)
)
)
)
))</f>
        <v/>
      </c>
      <c r="BF299" s="49">
        <f>IF(D299="","",IF(S299="S",
1,
IF(AC299=0,
1,
IF(
IFERROR(((U299+V299+Y299)*AG299)/((AC299*AK299)*AG299),0)&lt;0,
0,
IF(
IFERROR(((U299+V299+Y299)*AG299)/((AC299*AK299)*AG299),0)&gt;1,
1,
IFERROR(((U299+V299+Y299)*AG299)/((AC299*AK299)*AG299),0)
)
)
)
))</f>
        <v/>
      </c>
      <c r="BG299" s="50">
        <f>IF(D299="","",IF(S299="S",0,IF(AND(ISNUMBER(AC299),ISNUMBER(AM299)),IF(OR(AC299*AM299&lt;0,ISERR(AC299*AM299)),0,AC299*AM299),0)))</f>
        <v/>
      </c>
      <c r="BH299" s="50">
        <f>IF(D299="","",IF(BY299&gt;TODAY()-60,0,IF(Y299&gt;12,MAX(0,(U299+Y299)-BG299),MAX(0,U299-BG299))))</f>
        <v/>
      </c>
      <c r="BI299" s="51">
        <f>IF(D299="","",BH299*AG299)</f>
        <v/>
      </c>
      <c r="BJ299" s="51">
        <f>IF(D299="","",IF(OR(R299="A",R299="AA",R299="AAA"),BI299,0))</f>
        <v/>
      </c>
      <c r="BK299" s="51">
        <f>IF(D299="","",IF(R299="B",BI299,0))</f>
        <v/>
      </c>
      <c r="BL299" s="51">
        <f>IF(D299="","",IF(R299="C",BI299,0))</f>
        <v/>
      </c>
      <c r="BM299" s="51">
        <f>IF(D299="","",IFERROR(MAX(0,MIN(BI299/AP299,1)),0))</f>
        <v/>
      </c>
      <c r="BN299" s="52">
        <f>IF(D299="","",AB299*AG299)</f>
        <v/>
      </c>
      <c r="BO299" s="52">
        <f>IF(D299="","",(U299+V299+X299)*AG299)</f>
        <v/>
      </c>
      <c r="BP299" s="52">
        <f>IF(D299="","",(AB299*3)*AG299)</f>
        <v/>
      </c>
      <c r="BQ299" s="52">
        <f>IF(D299="","",IF(BO299-BP299&gt;0,0,BO299-BP299))</f>
        <v/>
      </c>
      <c r="BR299" s="52">
        <f>IF(D299="","",IF(BO299-BP299-BN299&gt;0,0,BO299-BP299-BN299))</f>
        <v/>
      </c>
      <c r="BS299" s="53">
        <f>IF(D299="","",IFERROR(AB299*AI299,0))</f>
        <v/>
      </c>
      <c r="BT299" s="53">
        <f>IF(D299="","",IFERROR(IF(X299&gt;12, AI299*(U299+V299+X299), AI299*(U299+V299)),0))</f>
        <v/>
      </c>
      <c r="BU299" s="53">
        <f>IF(D299="","",IFERROR(((AB299*3)*AI299),0))</f>
        <v/>
      </c>
      <c r="BV299" s="53">
        <f>IF(D299="","",IF(BT299-BU299&gt;0,0,BT299-BU299))</f>
        <v/>
      </c>
      <c r="BW299" s="53">
        <f>IF(D299="","",IF(BT299-BU299-BS299&gt;0,0,BT299-BU299-BS299))</f>
        <v/>
      </c>
      <c r="BX299" s="36">
        <f>IF(D299="","",IFERROR(VLOOKUP(D299,'produto-entrada-7'!A:M,3,0),"SEM PEDIDO"))</f>
        <v/>
      </c>
      <c r="BY299" s="36">
        <f>IF(D299="","",VLOOKUP(D299,'produto-estoque-total-7'!A:AB,25,0))</f>
        <v/>
      </c>
      <c r="BZ299" s="36">
        <f>IF(D299="","",IFERROR(VLOOKUP(D299,'produto-estoque-total-7'!A:AB,26,0)/100,0))</f>
        <v/>
      </c>
      <c r="CA299" s="36">
        <f>IF(D299="","",IFERROR(VLOOKUP(D299,'produto-estoque-total-7'!A:AB,27,0)/100,0))</f>
        <v/>
      </c>
      <c r="CB299" s="41">
        <f>IF(D299="","",V299*AF299)</f>
        <v/>
      </c>
      <c r="CC299" s="41">
        <f>IF(D299="","",V299*AI299)</f>
        <v/>
      </c>
      <c r="CD299" s="54">
        <f>IF(D299="","",VLOOKUP(D299,'produto-estoque-total-7'!A:AB,28,0))</f>
        <v/>
      </c>
    </row>
    <row r="300">
      <c r="A300" s="36">
        <f>IF(D300="","",VLOOKUP(D300,'produto-estoque-total-7'!A:AB,3,0))</f>
        <v/>
      </c>
      <c r="B300" s="1">
        <f>IF(D300="","",VLOOKUP(D300,'produto-estoque-total-7'!A:AB,12,0))</f>
        <v/>
      </c>
      <c r="C300" s="1">
        <f>IF(D300="","",VLOOKUP(D300,'produto-estoque-total-7'!A:AB,2,0))</f>
        <v/>
      </c>
      <c r="D300" s="37">
        <f>IFERROR(IF('produto-estoque-total-7'!A299="","",'produto-estoque-total-7'!A299),"")</f>
        <v/>
      </c>
      <c r="E300" s="1">
        <f>IF(D300="","",VLOOKUP(D300,'produto-estoque-total-7'!A:AB,4,0))</f>
        <v/>
      </c>
      <c r="F300" s="36">
        <f>IF(D300="","",VLOOKUP(D300,'produto-estoque-total-7'!A:AB,13,0))</f>
        <v/>
      </c>
      <c r="G300" s="1">
        <f>IF(F300="","",VLOOKUP(F300,'FORNECEDORES X COMPRADOR'!A:D,4,0))</f>
        <v/>
      </c>
      <c r="H300" s="1">
        <f>IF(F300="","",VLOOKUP(F300,'FORNECEDORES X COMPRADOR'!A:E,5,0))</f>
        <v/>
      </c>
      <c r="I300" s="36">
        <f>IF(D300="","",VLOOKUP(D300,'produto-estoque-total-7'!A:AB,15,0))</f>
        <v/>
      </c>
      <c r="J300" s="36">
        <f>IF(D300="","",VLOOKUP(D300,'produto-estoque-total-7'!A:AB,19,0))</f>
        <v/>
      </c>
      <c r="K300" s="1">
        <f>IF(D300="","",VLOOKUP(D300,'produto-estoque-total-7'!A:AB,20,0))</f>
        <v/>
      </c>
      <c r="L300" s="36">
        <f>IF(D300="","",VLOOKUP(D300,'produto-estoque-total-7'!A:AB,17,0))</f>
        <v/>
      </c>
      <c r="M300" s="1">
        <f>IF(D300="","",VLOOKUP(D300,'produto-estoque-total-7'!A:AB,18,0))</f>
        <v/>
      </c>
      <c r="N300" s="36">
        <f>IF(D300="","",VLOOKUP(D300,'produto-estoque-total-7'!A:AB,21,0))</f>
        <v/>
      </c>
      <c r="O300" s="1">
        <f>IF(D300="","",VLOOKUP(D300,'produto-estoque-total-7'!A:AB,22,0))</f>
        <v/>
      </c>
      <c r="P300" s="36">
        <f>IF(D300="","",VLOOKUP(D300,'produto-estoque-total-7'!A:AB,23,0))</f>
        <v/>
      </c>
      <c r="Q300" s="1">
        <f>IF(D300="","",VLOOKUP(D300,'produto-estoque-total-7'!A:AB,24,0))</f>
        <v/>
      </c>
      <c r="R300" s="38">
        <f>IFERROR(IF(D300="","",VLOOKUP(D300,'produto-venda-7'!B:N,13,0)),"C")</f>
        <v/>
      </c>
      <c r="S300" s="39">
        <f>IF(D300="","",VLOOKUP(D300,'produto-estoque-total-7'!A:AB,6,0))</f>
        <v/>
      </c>
      <c r="T300" s="39">
        <f>IF(D300="","",VLOOKUP(D300,'produto-estoque-total-7'!A:AB,5,0))</f>
        <v/>
      </c>
      <c r="U300" s="40">
        <f>IF(D300="","",VLOOKUP(D300,'produto-estoque-total-7'!A:AB,11,0))</f>
        <v/>
      </c>
      <c r="V300" s="41">
        <f>IF(D300="","",IFERROR(VLOOKUP(D300,'produto-entrada-7'!A:M,10,0),0))</f>
        <v/>
      </c>
      <c r="W300" s="42" t="n"/>
      <c r="X300" s="39">
        <f>IF(D300="","",VLOOKUP(D300,'produto-estoque-total-7'!A:AB,8,0))</f>
        <v/>
      </c>
      <c r="Y300" s="39">
        <f>IF(D300="","",VLOOKUP(D300,'produto-estoque-total-7'!A:AB,9,0))</f>
        <v/>
      </c>
      <c r="Z300" s="39">
        <f>IF(D300="","",VLOOKUP(D300,'produto-estoque-total-7'!A:AB,10,0))</f>
        <v/>
      </c>
      <c r="AA300" s="39">
        <f>IFERROR(IF(D300="","",VLOOKUP(D300,'produto-venda-7'!B:N,4,0)),0)</f>
        <v/>
      </c>
      <c r="AB300" s="39">
        <f>IFERROR(IF(D300="","",VLOOKUP(D300,'produto-venda-7'!B:N,5,0)),0)</f>
        <v/>
      </c>
      <c r="AC300" s="39">
        <f>IF(D300="","",IFERROR(AA300/90,0))</f>
        <v/>
      </c>
      <c r="AD300" s="36">
        <f>IF(D300="","",IFERROR(VLOOKUP(D300,'produto-entrada-7'!A:M,4,0),0))</f>
        <v/>
      </c>
      <c r="AE300" s="36">
        <f>IFERROR(IF(D300="","",VLOOKUP(D300,'produto-venda-7'!B:N,10,0)),0)</f>
        <v/>
      </c>
      <c r="AF300" s="36">
        <f>IF(D300="","",IFERROR(VLOOKUP(D300,'produto-entrada-7'!A:M,11,0),0))</f>
        <v/>
      </c>
      <c r="AG300" s="1">
        <f>IF(D300="","",IFERROR(VLOOKUP(D300,'produto-entrada-7'!A:M,12,0),0))</f>
        <v/>
      </c>
      <c r="AH300" s="1">
        <f>IF(D300="","",IFERROR(VLOOKUP(D300,'produto-entrada-7'!A:M,13,0),0))</f>
        <v/>
      </c>
      <c r="AI300" s="36">
        <f>IFERROR(IF(D300="","",VLOOKUP(D300,'produto-venda-7'!B:N,11,0)),0)</f>
        <v/>
      </c>
      <c r="AJ300" s="43">
        <f>IF(D300="","",IFERROR(AI300*AB300,0))</f>
        <v/>
      </c>
      <c r="AK300" s="44">
        <f>IFERROR(IF(D300="","",VLOOKUP(F300,'ANALISE FORNECEDOR'!$A:$I,8,0)),"")</f>
        <v/>
      </c>
      <c r="AL300" s="44">
        <f>IF(D300="","",AVERAGE(AM300,AK300))</f>
        <v/>
      </c>
      <c r="AM300" s="44">
        <f>IFERROR(IF(D300="","",VLOOKUP(F300,'ANALISE FORNECEDOR'!$A:$I,9,0)),"")</f>
        <v/>
      </c>
      <c r="AN300" s="45">
        <f>IF(D300="","",IF(Y300&gt;12,AI300*(U300+Y300),AI300*U300))</f>
        <v/>
      </c>
      <c r="AO300" s="45">
        <f>IF(D300="","",IF(Y300&gt;12,AI300*(U300+V300+Y300),AI300*(U300+V300)))</f>
        <v/>
      </c>
      <c r="AP300" s="46">
        <f>IF(D300="","",IF(Y300&gt;12,AG300*(U300+Y300),AG300*U300))</f>
        <v/>
      </c>
      <c r="AQ300" s="46">
        <f>IF(D300="","",IF(Y300&gt;12,AG300*(U300+V300+Y300),AG300*(U300+V300)))</f>
        <v/>
      </c>
      <c r="AR300" s="46">
        <f>IF(D300="","",IF(OR(R300="A",R300="AA",R300="AAA"),AP300,0))</f>
        <v/>
      </c>
      <c r="AS300" s="46">
        <f>IF(D300="","",IF(R300="B",AP300,0))</f>
        <v/>
      </c>
      <c r="AT300" s="46">
        <f>IF(D300="","",IF(R300="C",AP300,0))</f>
        <v/>
      </c>
      <c r="AU300" s="47">
        <f>IF(D300="","",IFERROR(AN300/AJ300,0))</f>
        <v/>
      </c>
      <c r="AV300" s="47">
        <f>IF(D300="","",IFERROR(((AO300)/AJ300),0))</f>
        <v/>
      </c>
      <c r="AW300" s="48">
        <f>IF(D300="","",IF(OR(S300="S",NOT(AND(ISNUMBER(AC300),ISNUMBER(AL300),AC300*AL300&gt;=0))),0,AC300*AL300))</f>
        <v/>
      </c>
      <c r="AX300" s="49">
        <f>IFERROR(IF(D300="","",AW300*AG300),0)</f>
        <v/>
      </c>
      <c r="AY300" s="48">
        <f>IF(D300="","",IF(OR(S300="S",NOT(AND(ISNUMBER(AC300),ISNUMBER(AK300),AC300*AK300&gt;=0))),0,AC300*AK300))</f>
        <v/>
      </c>
      <c r="AZ300" s="48">
        <f>IFERROR(IF(D300="","",IF(AY300=0,0,IF(((AY300)-(U300+Y300))&lt;0,0,(AY300)-U300))),0)</f>
        <v/>
      </c>
      <c r="BA300" s="49">
        <f>IF(D300="","",AZ300*AG300)</f>
        <v/>
      </c>
      <c r="BB300" s="49">
        <f>IF(D300="","",IF(OR(R300="A",R300="AA",R300="AAA"),BA300,0))</f>
        <v/>
      </c>
      <c r="BC300" s="49">
        <f>IF(D300="","",IF(R300="B",BA300,0))</f>
        <v/>
      </c>
      <c r="BD300" s="49">
        <f>IF(D300="","",IF(R300="B",BA300,0))</f>
        <v/>
      </c>
      <c r="BE300" s="49">
        <f>IF(D300="","",IF(S300="S",
1,
IF(AC300=0,
1,
IF(
IFERROR(((U300+Y300)*AG300)/((AC300*AK300)*AG300),0)&lt;0,
0,
IF(
IFERROR(((U300+Y300)*AG300)/((AC300*AK300)*AG300),0)&gt;1,
1,
IFERROR(((U300+Y300)*AG300)/((AC300*AK300)*AG300),0)
)
)
)
))</f>
        <v/>
      </c>
      <c r="BF300" s="49">
        <f>IF(D300="","",IF(S300="S",
1,
IF(AC300=0,
1,
IF(
IFERROR(((U300+V300+Y300)*AG300)/((AC300*AK300)*AG300),0)&lt;0,
0,
IF(
IFERROR(((U300+V300+Y300)*AG300)/((AC300*AK300)*AG300),0)&gt;1,
1,
IFERROR(((U300+V300+Y300)*AG300)/((AC300*AK300)*AG300),0)
)
)
)
))</f>
        <v/>
      </c>
      <c r="BG300" s="50">
        <f>IF(D300="","",IF(S300="S",0,IF(AND(ISNUMBER(AC300),ISNUMBER(AM300)),IF(OR(AC300*AM300&lt;0,ISERR(AC300*AM300)),0,AC300*AM300),0)))</f>
        <v/>
      </c>
      <c r="BH300" s="50">
        <f>IF(D300="","",IF(BY300&gt;TODAY()-60,0,IF(Y300&gt;12,MAX(0,(U300+Y300)-BG300),MAX(0,U300-BG300))))</f>
        <v/>
      </c>
      <c r="BI300" s="51">
        <f>IF(D300="","",BH300*AG300)</f>
        <v/>
      </c>
      <c r="BJ300" s="51">
        <f>IF(D300="","",IF(OR(R300="A",R300="AA",R300="AAA"),BI300,0))</f>
        <v/>
      </c>
      <c r="BK300" s="51">
        <f>IF(D300="","",IF(R300="B",BI300,0))</f>
        <v/>
      </c>
      <c r="BL300" s="51">
        <f>IF(D300="","",IF(R300="C",BI300,0))</f>
        <v/>
      </c>
      <c r="BM300" s="51">
        <f>IF(D300="","",IFERROR(MAX(0,MIN(BI300/AP300,1)),0))</f>
        <v/>
      </c>
      <c r="BN300" s="52">
        <f>IF(D300="","",AB300*AG300)</f>
        <v/>
      </c>
      <c r="BO300" s="52">
        <f>IF(D300="","",(U300+V300+X300)*AG300)</f>
        <v/>
      </c>
      <c r="BP300" s="52">
        <f>IF(D300="","",(AB300*3)*AG300)</f>
        <v/>
      </c>
      <c r="BQ300" s="52">
        <f>IF(D300="","",IF(BO300-BP300&gt;0,0,BO300-BP300))</f>
        <v/>
      </c>
      <c r="BR300" s="52">
        <f>IF(D300="","",IF(BO300-BP300-BN300&gt;0,0,BO300-BP300-BN300))</f>
        <v/>
      </c>
      <c r="BS300" s="53">
        <f>IF(D300="","",IFERROR(AB300*AI300,0))</f>
        <v/>
      </c>
      <c r="BT300" s="53">
        <f>IF(D300="","",IFERROR(IF(X300&gt;12, AI300*(U300+V300+X300), AI300*(U300+V300)),0))</f>
        <v/>
      </c>
      <c r="BU300" s="53">
        <f>IF(D300="","",IFERROR(((AB300*3)*AI300),0))</f>
        <v/>
      </c>
      <c r="BV300" s="53">
        <f>IF(D300="","",IF(BT300-BU300&gt;0,0,BT300-BU300))</f>
        <v/>
      </c>
      <c r="BW300" s="53">
        <f>IF(D300="","",IF(BT300-BU300-BS300&gt;0,0,BT300-BU300-BS300))</f>
        <v/>
      </c>
      <c r="BX300" s="36">
        <f>IF(D300="","",IFERROR(VLOOKUP(D300,'produto-entrada-7'!A:M,3,0),"SEM PEDIDO"))</f>
        <v/>
      </c>
      <c r="BY300" s="36">
        <f>IF(D300="","",VLOOKUP(D300,'produto-estoque-total-7'!A:AB,25,0))</f>
        <v/>
      </c>
      <c r="BZ300" s="36">
        <f>IF(D300="","",IFERROR(VLOOKUP(D300,'produto-estoque-total-7'!A:AB,26,0)/100,0))</f>
        <v/>
      </c>
      <c r="CA300" s="36">
        <f>IF(D300="","",IFERROR(VLOOKUP(D300,'produto-estoque-total-7'!A:AB,27,0)/100,0))</f>
        <v/>
      </c>
      <c r="CB300" s="41">
        <f>IF(D300="","",V300*AF300)</f>
        <v/>
      </c>
      <c r="CC300" s="41">
        <f>IF(D300="","",V300*AI300)</f>
        <v/>
      </c>
      <c r="CD300" s="54">
        <f>IF(D300="","",VLOOKUP(D300,'produto-estoque-total-7'!A:AB,28,0))</f>
        <v/>
      </c>
    </row>
    <row r="301">
      <c r="A301" s="36">
        <f>IF(D301="","",VLOOKUP(D301,'produto-estoque-total-7'!A:AB,3,0))</f>
        <v/>
      </c>
      <c r="B301" s="1">
        <f>IF(D301="","",VLOOKUP(D301,'produto-estoque-total-7'!A:AB,12,0))</f>
        <v/>
      </c>
      <c r="C301" s="1">
        <f>IF(D301="","",VLOOKUP(D301,'produto-estoque-total-7'!A:AB,2,0))</f>
        <v/>
      </c>
      <c r="D301" s="37">
        <f>IFERROR(IF('produto-estoque-total-7'!A300="","",'produto-estoque-total-7'!A300),"")</f>
        <v/>
      </c>
      <c r="E301" s="1">
        <f>IF(D301="","",VLOOKUP(D301,'produto-estoque-total-7'!A:AB,4,0))</f>
        <v/>
      </c>
      <c r="F301" s="36">
        <f>IF(D301="","",VLOOKUP(D301,'produto-estoque-total-7'!A:AB,13,0))</f>
        <v/>
      </c>
      <c r="G301" s="1">
        <f>IF(F301="","",VLOOKUP(F301,'FORNECEDORES X COMPRADOR'!A:D,4,0))</f>
        <v/>
      </c>
      <c r="H301" s="1">
        <f>IF(F301="","",VLOOKUP(F301,'FORNECEDORES X COMPRADOR'!A:E,5,0))</f>
        <v/>
      </c>
      <c r="I301" s="36">
        <f>IF(D301="","",VLOOKUP(D301,'produto-estoque-total-7'!A:AB,15,0))</f>
        <v/>
      </c>
      <c r="J301" s="36">
        <f>IF(D301="","",VLOOKUP(D301,'produto-estoque-total-7'!A:AB,19,0))</f>
        <v/>
      </c>
      <c r="K301" s="1">
        <f>IF(D301="","",VLOOKUP(D301,'produto-estoque-total-7'!A:AB,20,0))</f>
        <v/>
      </c>
      <c r="L301" s="36">
        <f>IF(D301="","",VLOOKUP(D301,'produto-estoque-total-7'!A:AB,17,0))</f>
        <v/>
      </c>
      <c r="M301" s="1">
        <f>IF(D301="","",VLOOKUP(D301,'produto-estoque-total-7'!A:AB,18,0))</f>
        <v/>
      </c>
      <c r="N301" s="36">
        <f>IF(D301="","",VLOOKUP(D301,'produto-estoque-total-7'!A:AB,21,0))</f>
        <v/>
      </c>
      <c r="O301" s="1">
        <f>IF(D301="","",VLOOKUP(D301,'produto-estoque-total-7'!A:AB,22,0))</f>
        <v/>
      </c>
      <c r="P301" s="36">
        <f>IF(D301="","",VLOOKUP(D301,'produto-estoque-total-7'!A:AB,23,0))</f>
        <v/>
      </c>
      <c r="Q301" s="1">
        <f>IF(D301="","",VLOOKUP(D301,'produto-estoque-total-7'!A:AB,24,0))</f>
        <v/>
      </c>
      <c r="R301" s="38">
        <f>IFERROR(IF(D301="","",VLOOKUP(D301,'produto-venda-7'!B:N,13,0)),"C")</f>
        <v/>
      </c>
      <c r="S301" s="39">
        <f>IF(D301="","",VLOOKUP(D301,'produto-estoque-total-7'!A:AB,6,0))</f>
        <v/>
      </c>
      <c r="T301" s="39">
        <f>IF(D301="","",VLOOKUP(D301,'produto-estoque-total-7'!A:AB,5,0))</f>
        <v/>
      </c>
      <c r="U301" s="40">
        <f>IF(D301="","",VLOOKUP(D301,'produto-estoque-total-7'!A:AB,11,0))</f>
        <v/>
      </c>
      <c r="V301" s="41">
        <f>IF(D301="","",IFERROR(VLOOKUP(D301,'produto-entrada-7'!A:M,10,0),0))</f>
        <v/>
      </c>
      <c r="W301" s="42" t="n"/>
      <c r="X301" s="39">
        <f>IF(D301="","",VLOOKUP(D301,'produto-estoque-total-7'!A:AB,8,0))</f>
        <v/>
      </c>
      <c r="Y301" s="39">
        <f>IF(D301="","",VLOOKUP(D301,'produto-estoque-total-7'!A:AB,9,0))</f>
        <v/>
      </c>
      <c r="Z301" s="39">
        <f>IF(D301="","",VLOOKUP(D301,'produto-estoque-total-7'!A:AB,10,0))</f>
        <v/>
      </c>
      <c r="AA301" s="39">
        <f>IFERROR(IF(D301="","",VLOOKUP(D301,'produto-venda-7'!B:N,4,0)),0)</f>
        <v/>
      </c>
      <c r="AB301" s="39">
        <f>IFERROR(IF(D301="","",VLOOKUP(D301,'produto-venda-7'!B:N,5,0)),0)</f>
        <v/>
      </c>
      <c r="AC301" s="39">
        <f>IF(D301="","",IFERROR(AA301/90,0))</f>
        <v/>
      </c>
      <c r="AD301" s="36">
        <f>IF(D301="","",IFERROR(VLOOKUP(D301,'produto-entrada-7'!A:M,4,0),0))</f>
        <v/>
      </c>
      <c r="AE301" s="36">
        <f>IFERROR(IF(D301="","",VLOOKUP(D301,'produto-venda-7'!B:N,10,0)),0)</f>
        <v/>
      </c>
      <c r="AF301" s="36">
        <f>IF(D301="","",IFERROR(VLOOKUP(D301,'produto-entrada-7'!A:M,11,0),0))</f>
        <v/>
      </c>
      <c r="AG301" s="1">
        <f>IF(D301="","",IFERROR(VLOOKUP(D301,'produto-entrada-7'!A:M,12,0),0))</f>
        <v/>
      </c>
      <c r="AH301" s="1">
        <f>IF(D301="","",IFERROR(VLOOKUP(D301,'produto-entrada-7'!A:M,13,0),0))</f>
        <v/>
      </c>
      <c r="AI301" s="36">
        <f>IFERROR(IF(D301="","",VLOOKUP(D301,'produto-venda-7'!B:N,11,0)),0)</f>
        <v/>
      </c>
      <c r="AJ301" s="43">
        <f>IF(D301="","",IFERROR(AI301*AB301,0))</f>
        <v/>
      </c>
      <c r="AK301" s="44">
        <f>IFERROR(IF(D301="","",VLOOKUP(F301,'ANALISE FORNECEDOR'!$A:$I,8,0)),"")</f>
        <v/>
      </c>
      <c r="AL301" s="44">
        <f>IF(D301="","",AVERAGE(AM301,AK301))</f>
        <v/>
      </c>
      <c r="AM301" s="44">
        <f>IFERROR(IF(D301="","",VLOOKUP(F301,'ANALISE FORNECEDOR'!$A:$I,9,0)),"")</f>
        <v/>
      </c>
      <c r="AN301" s="45">
        <f>IF(D301="","",IF(Y301&gt;12,AI301*(U301+Y301),AI301*U301))</f>
        <v/>
      </c>
      <c r="AO301" s="45">
        <f>IF(D301="","",IF(Y301&gt;12,AI301*(U301+V301+Y301),AI301*(U301+V301)))</f>
        <v/>
      </c>
      <c r="AP301" s="46">
        <f>IF(D301="","",IF(Y301&gt;12,AG301*(U301+Y301),AG301*U301))</f>
        <v/>
      </c>
      <c r="AQ301" s="46">
        <f>IF(D301="","",IF(Y301&gt;12,AG301*(U301+V301+Y301),AG301*(U301+V301)))</f>
        <v/>
      </c>
      <c r="AR301" s="46">
        <f>IF(D301="","",IF(OR(R301="A",R301="AA",R301="AAA"),AP301,0))</f>
        <v/>
      </c>
      <c r="AS301" s="46">
        <f>IF(D301="","",IF(R301="B",AP301,0))</f>
        <v/>
      </c>
      <c r="AT301" s="46">
        <f>IF(D301="","",IF(R301="C",AP301,0))</f>
        <v/>
      </c>
      <c r="AU301" s="47">
        <f>IF(D301="","",IFERROR(AN301/AJ301,0))</f>
        <v/>
      </c>
      <c r="AV301" s="47">
        <f>IF(D301="","",IFERROR(((AO301)/AJ301),0))</f>
        <v/>
      </c>
      <c r="AW301" s="48">
        <f>IF(D301="","",IF(OR(S301="S",NOT(AND(ISNUMBER(AC301),ISNUMBER(AL301),AC301*AL301&gt;=0))),0,AC301*AL301))</f>
        <v/>
      </c>
      <c r="AX301" s="49">
        <f>IFERROR(IF(D301="","",AW301*AG301),0)</f>
        <v/>
      </c>
      <c r="AY301" s="48">
        <f>IF(D301="","",IF(OR(S301="S",NOT(AND(ISNUMBER(AC301),ISNUMBER(AK301),AC301*AK301&gt;=0))),0,AC301*AK301))</f>
        <v/>
      </c>
      <c r="AZ301" s="48">
        <f>IFERROR(IF(D301="","",IF(AY301=0,0,IF(((AY301)-(U301+Y301))&lt;0,0,(AY301)-U301))),0)</f>
        <v/>
      </c>
      <c r="BA301" s="49">
        <f>IF(D301="","",AZ301*AG301)</f>
        <v/>
      </c>
      <c r="BB301" s="49">
        <f>IF(D301="","",IF(OR(R301="A",R301="AA",R301="AAA"),BA301,0))</f>
        <v/>
      </c>
      <c r="BC301" s="49">
        <f>IF(D301="","",IF(R301="B",BA301,0))</f>
        <v/>
      </c>
      <c r="BD301" s="49">
        <f>IF(D301="","",IF(R301="B",BA301,0))</f>
        <v/>
      </c>
      <c r="BE301" s="49">
        <f>IF(D301="","",IF(S301="S",
1,
IF(AC301=0,
1,
IF(
IFERROR(((U301+Y301)*AG301)/((AC301*AK301)*AG301),0)&lt;0,
0,
IF(
IFERROR(((U301+Y301)*AG301)/((AC301*AK301)*AG301),0)&gt;1,
1,
IFERROR(((U301+Y301)*AG301)/((AC301*AK301)*AG301),0)
)
)
)
))</f>
        <v/>
      </c>
      <c r="BF301" s="49">
        <f>IF(D301="","",IF(S301="S",
1,
IF(AC301=0,
1,
IF(
IFERROR(((U301+V301+Y301)*AG301)/((AC301*AK301)*AG301),0)&lt;0,
0,
IF(
IFERROR(((U301+V301+Y301)*AG301)/((AC301*AK301)*AG301),0)&gt;1,
1,
IFERROR(((U301+V301+Y301)*AG301)/((AC301*AK301)*AG301),0)
)
)
)
))</f>
        <v/>
      </c>
      <c r="BG301" s="50">
        <f>IF(D301="","",IF(S301="S",0,IF(AND(ISNUMBER(AC301),ISNUMBER(AM301)),IF(OR(AC301*AM301&lt;0,ISERR(AC301*AM301)),0,AC301*AM301),0)))</f>
        <v/>
      </c>
      <c r="BH301" s="50">
        <f>IF(D301="","",IF(BY301&gt;TODAY()-60,0,IF(Y301&gt;12,MAX(0,(U301+Y301)-BG301),MAX(0,U301-BG301))))</f>
        <v/>
      </c>
      <c r="BI301" s="51">
        <f>IF(D301="","",BH301*AG301)</f>
        <v/>
      </c>
      <c r="BJ301" s="51">
        <f>IF(D301="","",IF(OR(R301="A",R301="AA",R301="AAA"),BI301,0))</f>
        <v/>
      </c>
      <c r="BK301" s="51">
        <f>IF(D301="","",IF(R301="B",BI301,0))</f>
        <v/>
      </c>
      <c r="BL301" s="51">
        <f>IF(D301="","",IF(R301="C",BI301,0))</f>
        <v/>
      </c>
      <c r="BM301" s="51">
        <f>IF(D301="","",IFERROR(MAX(0,MIN(BI301/AP301,1)),0))</f>
        <v/>
      </c>
      <c r="BN301" s="52">
        <f>IF(D301="","",AB301*AG301)</f>
        <v/>
      </c>
      <c r="BO301" s="52">
        <f>IF(D301="","",(U301+V301+X301)*AG301)</f>
        <v/>
      </c>
      <c r="BP301" s="52">
        <f>IF(D301="","",(AB301*3)*AG301)</f>
        <v/>
      </c>
      <c r="BQ301" s="52">
        <f>IF(D301="","",IF(BO301-BP301&gt;0,0,BO301-BP301))</f>
        <v/>
      </c>
      <c r="BR301" s="52">
        <f>IF(D301="","",IF(BO301-BP301-BN301&gt;0,0,BO301-BP301-BN301))</f>
        <v/>
      </c>
      <c r="BS301" s="53">
        <f>IF(D301="","",IFERROR(AB301*AI301,0))</f>
        <v/>
      </c>
      <c r="BT301" s="53">
        <f>IF(D301="","",IFERROR(IF(X301&gt;12, AI301*(U301+V301+X301), AI301*(U301+V301)),0))</f>
        <v/>
      </c>
      <c r="BU301" s="53">
        <f>IF(D301="","",IFERROR(((AB301*3)*AI301),0))</f>
        <v/>
      </c>
      <c r="BV301" s="53">
        <f>IF(D301="","",IF(BT301-BU301&gt;0,0,BT301-BU301))</f>
        <v/>
      </c>
      <c r="BW301" s="53">
        <f>IF(D301="","",IF(BT301-BU301-BS301&gt;0,0,BT301-BU301-BS301))</f>
        <v/>
      </c>
      <c r="BX301" s="36">
        <f>IF(D301="","",IFERROR(VLOOKUP(D301,'produto-entrada-7'!A:M,3,0),"SEM PEDIDO"))</f>
        <v/>
      </c>
      <c r="BY301" s="36">
        <f>IF(D301="","",VLOOKUP(D301,'produto-estoque-total-7'!A:AB,25,0))</f>
        <v/>
      </c>
      <c r="BZ301" s="36">
        <f>IF(D301="","",IFERROR(VLOOKUP(D301,'produto-estoque-total-7'!A:AB,26,0)/100,0))</f>
        <v/>
      </c>
      <c r="CA301" s="36">
        <f>IF(D301="","",IFERROR(VLOOKUP(D301,'produto-estoque-total-7'!A:AB,27,0)/100,0))</f>
        <v/>
      </c>
      <c r="CB301" s="41">
        <f>IF(D301="","",V301*AF301)</f>
        <v/>
      </c>
      <c r="CC301" s="41">
        <f>IF(D301="","",V301*AI301)</f>
        <v/>
      </c>
      <c r="CD301" s="54">
        <f>IF(D301="","",VLOOKUP(D301,'produto-estoque-total-7'!A:AB,28,0))</f>
        <v/>
      </c>
    </row>
    <row r="302">
      <c r="A302" s="36">
        <f>IF(D302="","",VLOOKUP(D302,'produto-estoque-total-7'!A:AB,3,0))</f>
        <v/>
      </c>
      <c r="B302" s="1">
        <f>IF(D302="","",VLOOKUP(D302,'produto-estoque-total-7'!A:AB,12,0))</f>
        <v/>
      </c>
      <c r="C302" s="1">
        <f>IF(D302="","",VLOOKUP(D302,'produto-estoque-total-7'!A:AB,2,0))</f>
        <v/>
      </c>
      <c r="D302" s="37">
        <f>IFERROR(IF('produto-estoque-total-7'!A301="","",'produto-estoque-total-7'!A301),"")</f>
        <v/>
      </c>
      <c r="E302" s="1">
        <f>IF(D302="","",VLOOKUP(D302,'produto-estoque-total-7'!A:AB,4,0))</f>
        <v/>
      </c>
      <c r="F302" s="36">
        <f>IF(D302="","",VLOOKUP(D302,'produto-estoque-total-7'!A:AB,13,0))</f>
        <v/>
      </c>
      <c r="G302" s="1">
        <f>IF(F302="","",VLOOKUP(F302,'FORNECEDORES X COMPRADOR'!A:D,4,0))</f>
        <v/>
      </c>
      <c r="H302" s="1">
        <f>IF(F302="","",VLOOKUP(F302,'FORNECEDORES X COMPRADOR'!A:E,5,0))</f>
        <v/>
      </c>
      <c r="I302" s="36">
        <f>IF(D302="","",VLOOKUP(D302,'produto-estoque-total-7'!A:AB,15,0))</f>
        <v/>
      </c>
      <c r="J302" s="36">
        <f>IF(D302="","",VLOOKUP(D302,'produto-estoque-total-7'!A:AB,19,0))</f>
        <v/>
      </c>
      <c r="K302" s="1">
        <f>IF(D302="","",VLOOKUP(D302,'produto-estoque-total-7'!A:AB,20,0))</f>
        <v/>
      </c>
      <c r="L302" s="36">
        <f>IF(D302="","",VLOOKUP(D302,'produto-estoque-total-7'!A:AB,17,0))</f>
        <v/>
      </c>
      <c r="M302" s="1">
        <f>IF(D302="","",VLOOKUP(D302,'produto-estoque-total-7'!A:AB,18,0))</f>
        <v/>
      </c>
      <c r="N302" s="36">
        <f>IF(D302="","",VLOOKUP(D302,'produto-estoque-total-7'!A:AB,21,0))</f>
        <v/>
      </c>
      <c r="O302" s="1">
        <f>IF(D302="","",VLOOKUP(D302,'produto-estoque-total-7'!A:AB,22,0))</f>
        <v/>
      </c>
      <c r="P302" s="36">
        <f>IF(D302="","",VLOOKUP(D302,'produto-estoque-total-7'!A:AB,23,0))</f>
        <v/>
      </c>
      <c r="Q302" s="1">
        <f>IF(D302="","",VLOOKUP(D302,'produto-estoque-total-7'!A:AB,24,0))</f>
        <v/>
      </c>
      <c r="R302" s="38">
        <f>IFERROR(IF(D302="","",VLOOKUP(D302,'produto-venda-7'!B:N,13,0)),"C")</f>
        <v/>
      </c>
      <c r="S302" s="39">
        <f>IF(D302="","",VLOOKUP(D302,'produto-estoque-total-7'!A:AB,6,0))</f>
        <v/>
      </c>
      <c r="T302" s="39">
        <f>IF(D302="","",VLOOKUP(D302,'produto-estoque-total-7'!A:AB,5,0))</f>
        <v/>
      </c>
      <c r="U302" s="40">
        <f>IF(D302="","",VLOOKUP(D302,'produto-estoque-total-7'!A:AB,11,0))</f>
        <v/>
      </c>
      <c r="V302" s="41">
        <f>IF(D302="","",IFERROR(VLOOKUP(D302,'produto-entrada-7'!A:M,10,0),0))</f>
        <v/>
      </c>
      <c r="W302" s="42" t="n"/>
      <c r="X302" s="39">
        <f>IF(D302="","",VLOOKUP(D302,'produto-estoque-total-7'!A:AB,8,0))</f>
        <v/>
      </c>
      <c r="Y302" s="39">
        <f>IF(D302="","",VLOOKUP(D302,'produto-estoque-total-7'!A:AB,9,0))</f>
        <v/>
      </c>
      <c r="Z302" s="39">
        <f>IF(D302="","",VLOOKUP(D302,'produto-estoque-total-7'!A:AB,10,0))</f>
        <v/>
      </c>
      <c r="AA302" s="39">
        <f>IFERROR(IF(D302="","",VLOOKUP(D302,'produto-venda-7'!B:N,4,0)),0)</f>
        <v/>
      </c>
      <c r="AB302" s="39">
        <f>IFERROR(IF(D302="","",VLOOKUP(D302,'produto-venda-7'!B:N,5,0)),0)</f>
        <v/>
      </c>
      <c r="AC302" s="39">
        <f>IF(D302="","",IFERROR(AA302/90,0))</f>
        <v/>
      </c>
      <c r="AD302" s="36">
        <f>IF(D302="","",IFERROR(VLOOKUP(D302,'produto-entrada-7'!A:M,4,0),0))</f>
        <v/>
      </c>
      <c r="AE302" s="36">
        <f>IFERROR(IF(D302="","",VLOOKUP(D302,'produto-venda-7'!B:N,10,0)),0)</f>
        <v/>
      </c>
      <c r="AF302" s="36">
        <f>IF(D302="","",IFERROR(VLOOKUP(D302,'produto-entrada-7'!A:M,11,0),0))</f>
        <v/>
      </c>
      <c r="AG302" s="1">
        <f>IF(D302="","",IFERROR(VLOOKUP(D302,'produto-entrada-7'!A:M,12,0),0))</f>
        <v/>
      </c>
      <c r="AH302" s="1">
        <f>IF(D302="","",IFERROR(VLOOKUP(D302,'produto-entrada-7'!A:M,13,0),0))</f>
        <v/>
      </c>
      <c r="AI302" s="36">
        <f>IFERROR(IF(D302="","",VLOOKUP(D302,'produto-venda-7'!B:N,11,0)),0)</f>
        <v/>
      </c>
      <c r="AJ302" s="43">
        <f>IF(D302="","",IFERROR(AI302*AB302,0))</f>
        <v/>
      </c>
      <c r="AK302" s="44">
        <f>IFERROR(IF(D302="","",VLOOKUP(F302,'ANALISE FORNECEDOR'!$A:$I,8,0)),"")</f>
        <v/>
      </c>
      <c r="AL302" s="44">
        <f>IF(D302="","",AVERAGE(AM302,AK302))</f>
        <v/>
      </c>
      <c r="AM302" s="44">
        <f>IFERROR(IF(D302="","",VLOOKUP(F302,'ANALISE FORNECEDOR'!$A:$I,9,0)),"")</f>
        <v/>
      </c>
      <c r="AN302" s="45">
        <f>IF(D302="","",IF(Y302&gt;12,AI302*(U302+Y302),AI302*U302))</f>
        <v/>
      </c>
      <c r="AO302" s="45">
        <f>IF(D302="","",IF(Y302&gt;12,AI302*(U302+V302+Y302),AI302*(U302+V302)))</f>
        <v/>
      </c>
      <c r="AP302" s="46">
        <f>IF(D302="","",IF(Y302&gt;12,AG302*(U302+Y302),AG302*U302))</f>
        <v/>
      </c>
      <c r="AQ302" s="46">
        <f>IF(D302="","",IF(Y302&gt;12,AG302*(U302+V302+Y302),AG302*(U302+V302)))</f>
        <v/>
      </c>
      <c r="AR302" s="46">
        <f>IF(D302="","",IF(OR(R302="A",R302="AA",R302="AAA"),AP302,0))</f>
        <v/>
      </c>
      <c r="AS302" s="46">
        <f>IF(D302="","",IF(R302="B",AP302,0))</f>
        <v/>
      </c>
      <c r="AT302" s="46">
        <f>IF(D302="","",IF(R302="C",AP302,0))</f>
        <v/>
      </c>
      <c r="AU302" s="47">
        <f>IF(D302="","",IFERROR(AN302/AJ302,0))</f>
        <v/>
      </c>
      <c r="AV302" s="47">
        <f>IF(D302="","",IFERROR(((AO302)/AJ302),0))</f>
        <v/>
      </c>
      <c r="AW302" s="48">
        <f>IF(D302="","",IF(OR(S302="S",NOT(AND(ISNUMBER(AC302),ISNUMBER(AL302),AC302*AL302&gt;=0))),0,AC302*AL302))</f>
        <v/>
      </c>
      <c r="AX302" s="49">
        <f>IFERROR(IF(D302="","",AW302*AG302),0)</f>
        <v/>
      </c>
      <c r="AY302" s="48">
        <f>IF(D302="","",IF(OR(S302="S",NOT(AND(ISNUMBER(AC302),ISNUMBER(AK302),AC302*AK302&gt;=0))),0,AC302*AK302))</f>
        <v/>
      </c>
      <c r="AZ302" s="48">
        <f>IFERROR(IF(D302="","",IF(AY302=0,0,IF(((AY302)-(U302+Y302))&lt;0,0,(AY302)-U302))),0)</f>
        <v/>
      </c>
      <c r="BA302" s="49">
        <f>IF(D302="","",AZ302*AG302)</f>
        <v/>
      </c>
      <c r="BB302" s="49">
        <f>IF(D302="","",IF(OR(R302="A",R302="AA",R302="AAA"),BA302,0))</f>
        <v/>
      </c>
      <c r="BC302" s="49">
        <f>IF(D302="","",IF(R302="B",BA302,0))</f>
        <v/>
      </c>
      <c r="BD302" s="49">
        <f>IF(D302="","",IF(R302="B",BA302,0))</f>
        <v/>
      </c>
      <c r="BE302" s="49">
        <f>IF(D302="","",IF(S302="S",
1,
IF(AC302=0,
1,
IF(
IFERROR(((U302+Y302)*AG302)/((AC302*AK302)*AG302),0)&lt;0,
0,
IF(
IFERROR(((U302+Y302)*AG302)/((AC302*AK302)*AG302),0)&gt;1,
1,
IFERROR(((U302+Y302)*AG302)/((AC302*AK302)*AG302),0)
)
)
)
))</f>
        <v/>
      </c>
      <c r="BF302" s="49">
        <f>IF(D302="","",IF(S302="S",
1,
IF(AC302=0,
1,
IF(
IFERROR(((U302+V302+Y302)*AG302)/((AC302*AK302)*AG302),0)&lt;0,
0,
IF(
IFERROR(((U302+V302+Y302)*AG302)/((AC302*AK302)*AG302),0)&gt;1,
1,
IFERROR(((U302+V302+Y302)*AG302)/((AC302*AK302)*AG302),0)
)
)
)
))</f>
        <v/>
      </c>
      <c r="BG302" s="50">
        <f>IF(D302="","",IF(S302="S",0,IF(AND(ISNUMBER(AC302),ISNUMBER(AM302)),IF(OR(AC302*AM302&lt;0,ISERR(AC302*AM302)),0,AC302*AM302),0)))</f>
        <v/>
      </c>
      <c r="BH302" s="50">
        <f>IF(D302="","",IF(BY302&gt;TODAY()-60,0,IF(Y302&gt;12,MAX(0,(U302+Y302)-BG302),MAX(0,U302-BG302))))</f>
        <v/>
      </c>
      <c r="BI302" s="51">
        <f>IF(D302="","",BH302*AG302)</f>
        <v/>
      </c>
      <c r="BJ302" s="51">
        <f>IF(D302="","",IF(OR(R302="A",R302="AA",R302="AAA"),BI302,0))</f>
        <v/>
      </c>
      <c r="BK302" s="51">
        <f>IF(D302="","",IF(R302="B",BI302,0))</f>
        <v/>
      </c>
      <c r="BL302" s="51">
        <f>IF(D302="","",IF(R302="C",BI302,0))</f>
        <v/>
      </c>
      <c r="BM302" s="51">
        <f>IF(D302="","",IFERROR(MAX(0,MIN(BI302/AP302,1)),0))</f>
        <v/>
      </c>
      <c r="BN302" s="52">
        <f>IF(D302="","",AB302*AG302)</f>
        <v/>
      </c>
      <c r="BO302" s="52">
        <f>IF(D302="","",(U302+V302+X302)*AG302)</f>
        <v/>
      </c>
      <c r="BP302" s="52">
        <f>IF(D302="","",(AB302*3)*AG302)</f>
        <v/>
      </c>
      <c r="BQ302" s="52">
        <f>IF(D302="","",IF(BO302-BP302&gt;0,0,BO302-BP302))</f>
        <v/>
      </c>
      <c r="BR302" s="52">
        <f>IF(D302="","",IF(BO302-BP302-BN302&gt;0,0,BO302-BP302-BN302))</f>
        <v/>
      </c>
      <c r="BS302" s="53">
        <f>IF(D302="","",IFERROR(AB302*AI302,0))</f>
        <v/>
      </c>
      <c r="BT302" s="53">
        <f>IF(D302="","",IFERROR(IF(X302&gt;12, AI302*(U302+V302+X302), AI302*(U302+V302)),0))</f>
        <v/>
      </c>
      <c r="BU302" s="53">
        <f>IF(D302="","",IFERROR(((AB302*3)*AI302),0))</f>
        <v/>
      </c>
      <c r="BV302" s="53">
        <f>IF(D302="","",IF(BT302-BU302&gt;0,0,BT302-BU302))</f>
        <v/>
      </c>
      <c r="BW302" s="53">
        <f>IF(D302="","",IF(BT302-BU302-BS302&gt;0,0,BT302-BU302-BS302))</f>
        <v/>
      </c>
      <c r="BX302" s="36">
        <f>IF(D302="","",IFERROR(VLOOKUP(D302,'produto-entrada-7'!A:M,3,0),"SEM PEDIDO"))</f>
        <v/>
      </c>
      <c r="BY302" s="36">
        <f>IF(D302="","",VLOOKUP(D302,'produto-estoque-total-7'!A:AB,25,0))</f>
        <v/>
      </c>
      <c r="BZ302" s="36">
        <f>IF(D302="","",IFERROR(VLOOKUP(D302,'produto-estoque-total-7'!A:AB,26,0)/100,0))</f>
        <v/>
      </c>
      <c r="CA302" s="36">
        <f>IF(D302="","",IFERROR(VLOOKUP(D302,'produto-estoque-total-7'!A:AB,27,0)/100,0))</f>
        <v/>
      </c>
      <c r="CB302" s="41">
        <f>IF(D302="","",V302*AF302)</f>
        <v/>
      </c>
      <c r="CC302" s="41">
        <f>IF(D302="","",V302*AI302)</f>
        <v/>
      </c>
      <c r="CD302" s="54">
        <f>IF(D302="","",VLOOKUP(D302,'produto-estoque-total-7'!A:AB,28,0))</f>
        <v/>
      </c>
    </row>
    <row r="303">
      <c r="A303" s="36">
        <f>IF(D303="","",VLOOKUP(D303,'produto-estoque-total-7'!A:AB,3,0))</f>
        <v/>
      </c>
      <c r="B303" s="1">
        <f>IF(D303="","",VLOOKUP(D303,'produto-estoque-total-7'!A:AB,12,0))</f>
        <v/>
      </c>
      <c r="C303" s="1">
        <f>IF(D303="","",VLOOKUP(D303,'produto-estoque-total-7'!A:AB,2,0))</f>
        <v/>
      </c>
      <c r="D303" s="37">
        <f>IFERROR(IF('produto-estoque-total-7'!A302="","",'produto-estoque-total-7'!A302),"")</f>
        <v/>
      </c>
      <c r="E303" s="1">
        <f>IF(D303="","",VLOOKUP(D303,'produto-estoque-total-7'!A:AB,4,0))</f>
        <v/>
      </c>
      <c r="F303" s="36">
        <f>IF(D303="","",VLOOKUP(D303,'produto-estoque-total-7'!A:AB,13,0))</f>
        <v/>
      </c>
      <c r="G303" s="1">
        <f>IF(F303="","",VLOOKUP(F303,'FORNECEDORES X COMPRADOR'!A:D,4,0))</f>
        <v/>
      </c>
      <c r="H303" s="1">
        <f>IF(F303="","",VLOOKUP(F303,'FORNECEDORES X COMPRADOR'!A:E,5,0))</f>
        <v/>
      </c>
      <c r="I303" s="36">
        <f>IF(D303="","",VLOOKUP(D303,'produto-estoque-total-7'!A:AB,15,0))</f>
        <v/>
      </c>
      <c r="J303" s="36">
        <f>IF(D303="","",VLOOKUP(D303,'produto-estoque-total-7'!A:AB,19,0))</f>
        <v/>
      </c>
      <c r="K303" s="1">
        <f>IF(D303="","",VLOOKUP(D303,'produto-estoque-total-7'!A:AB,20,0))</f>
        <v/>
      </c>
      <c r="L303" s="36">
        <f>IF(D303="","",VLOOKUP(D303,'produto-estoque-total-7'!A:AB,17,0))</f>
        <v/>
      </c>
      <c r="M303" s="1">
        <f>IF(D303="","",VLOOKUP(D303,'produto-estoque-total-7'!A:AB,18,0))</f>
        <v/>
      </c>
      <c r="N303" s="36">
        <f>IF(D303="","",VLOOKUP(D303,'produto-estoque-total-7'!A:AB,21,0))</f>
        <v/>
      </c>
      <c r="O303" s="1">
        <f>IF(D303="","",VLOOKUP(D303,'produto-estoque-total-7'!A:AB,22,0))</f>
        <v/>
      </c>
      <c r="P303" s="36">
        <f>IF(D303="","",VLOOKUP(D303,'produto-estoque-total-7'!A:AB,23,0))</f>
        <v/>
      </c>
      <c r="Q303" s="1">
        <f>IF(D303="","",VLOOKUP(D303,'produto-estoque-total-7'!A:AB,24,0))</f>
        <v/>
      </c>
      <c r="R303" s="38">
        <f>IFERROR(IF(D303="","",VLOOKUP(D303,'produto-venda-7'!B:N,13,0)),"C")</f>
        <v/>
      </c>
      <c r="S303" s="39">
        <f>IF(D303="","",VLOOKUP(D303,'produto-estoque-total-7'!A:AB,6,0))</f>
        <v/>
      </c>
      <c r="T303" s="39">
        <f>IF(D303="","",VLOOKUP(D303,'produto-estoque-total-7'!A:AB,5,0))</f>
        <v/>
      </c>
      <c r="U303" s="40">
        <f>IF(D303="","",VLOOKUP(D303,'produto-estoque-total-7'!A:AB,11,0))</f>
        <v/>
      </c>
      <c r="V303" s="41">
        <f>IF(D303="","",IFERROR(VLOOKUP(D303,'produto-entrada-7'!A:M,10,0),0))</f>
        <v/>
      </c>
      <c r="W303" s="42" t="n"/>
      <c r="X303" s="39">
        <f>IF(D303="","",VLOOKUP(D303,'produto-estoque-total-7'!A:AB,8,0))</f>
        <v/>
      </c>
      <c r="Y303" s="39">
        <f>IF(D303="","",VLOOKUP(D303,'produto-estoque-total-7'!A:AB,9,0))</f>
        <v/>
      </c>
      <c r="Z303" s="39">
        <f>IF(D303="","",VLOOKUP(D303,'produto-estoque-total-7'!A:AB,10,0))</f>
        <v/>
      </c>
      <c r="AA303" s="39">
        <f>IFERROR(IF(D303="","",VLOOKUP(D303,'produto-venda-7'!B:N,4,0)),0)</f>
        <v/>
      </c>
      <c r="AB303" s="39">
        <f>IFERROR(IF(D303="","",VLOOKUP(D303,'produto-venda-7'!B:N,5,0)),0)</f>
        <v/>
      </c>
      <c r="AC303" s="39">
        <f>IF(D303="","",IFERROR(AA303/90,0))</f>
        <v/>
      </c>
      <c r="AD303" s="36">
        <f>IF(D303="","",IFERROR(VLOOKUP(D303,'produto-entrada-7'!A:M,4,0),0))</f>
        <v/>
      </c>
      <c r="AE303" s="36">
        <f>IFERROR(IF(D303="","",VLOOKUP(D303,'produto-venda-7'!B:N,10,0)),0)</f>
        <v/>
      </c>
      <c r="AF303" s="36">
        <f>IF(D303="","",IFERROR(VLOOKUP(D303,'produto-entrada-7'!A:M,11,0),0))</f>
        <v/>
      </c>
      <c r="AG303" s="1">
        <f>IF(D303="","",IFERROR(VLOOKUP(D303,'produto-entrada-7'!A:M,12,0),0))</f>
        <v/>
      </c>
      <c r="AH303" s="1">
        <f>IF(D303="","",IFERROR(VLOOKUP(D303,'produto-entrada-7'!A:M,13,0),0))</f>
        <v/>
      </c>
      <c r="AI303" s="36">
        <f>IFERROR(IF(D303="","",VLOOKUP(D303,'produto-venda-7'!B:N,11,0)),0)</f>
        <v/>
      </c>
      <c r="AJ303" s="43">
        <f>IF(D303="","",IFERROR(AI303*AB303,0))</f>
        <v/>
      </c>
      <c r="AK303" s="44">
        <f>IFERROR(IF(D303="","",VLOOKUP(F303,'ANALISE FORNECEDOR'!$A:$I,8,0)),"")</f>
        <v/>
      </c>
      <c r="AL303" s="44">
        <f>IF(D303="","",AVERAGE(AM303,AK303))</f>
        <v/>
      </c>
      <c r="AM303" s="44">
        <f>IFERROR(IF(D303="","",VLOOKUP(F303,'ANALISE FORNECEDOR'!$A:$I,9,0)),"")</f>
        <v/>
      </c>
      <c r="AN303" s="45">
        <f>IF(D303="","",IF(Y303&gt;12,AI303*(U303+Y303),AI303*U303))</f>
        <v/>
      </c>
      <c r="AO303" s="45">
        <f>IF(D303="","",IF(Y303&gt;12,AI303*(U303+V303+Y303),AI303*(U303+V303)))</f>
        <v/>
      </c>
      <c r="AP303" s="46">
        <f>IF(D303="","",IF(Y303&gt;12,AG303*(U303+Y303),AG303*U303))</f>
        <v/>
      </c>
      <c r="AQ303" s="46">
        <f>IF(D303="","",IF(Y303&gt;12,AG303*(U303+V303+Y303),AG303*(U303+V303)))</f>
        <v/>
      </c>
      <c r="AR303" s="46">
        <f>IF(D303="","",IF(OR(R303="A",R303="AA",R303="AAA"),AP303,0))</f>
        <v/>
      </c>
      <c r="AS303" s="46">
        <f>IF(D303="","",IF(R303="B",AP303,0))</f>
        <v/>
      </c>
      <c r="AT303" s="46">
        <f>IF(D303="","",IF(R303="C",AP303,0))</f>
        <v/>
      </c>
      <c r="AU303" s="47">
        <f>IF(D303="","",IFERROR(AN303/AJ303,0))</f>
        <v/>
      </c>
      <c r="AV303" s="47">
        <f>IF(D303="","",IFERROR(((AO303)/AJ303),0))</f>
        <v/>
      </c>
      <c r="AW303" s="48">
        <f>IF(D303="","",IF(OR(S303="S",NOT(AND(ISNUMBER(AC303),ISNUMBER(AL303),AC303*AL303&gt;=0))),0,AC303*AL303))</f>
        <v/>
      </c>
      <c r="AX303" s="49">
        <f>IFERROR(IF(D303="","",AW303*AG303),0)</f>
        <v/>
      </c>
      <c r="AY303" s="48">
        <f>IF(D303="","",IF(OR(S303="S",NOT(AND(ISNUMBER(AC303),ISNUMBER(AK303),AC303*AK303&gt;=0))),0,AC303*AK303))</f>
        <v/>
      </c>
      <c r="AZ303" s="48">
        <f>IFERROR(IF(D303="","",IF(AY303=0,0,IF(((AY303)-(U303+Y303))&lt;0,0,(AY303)-U303))),0)</f>
        <v/>
      </c>
      <c r="BA303" s="49">
        <f>IF(D303="","",AZ303*AG303)</f>
        <v/>
      </c>
      <c r="BB303" s="49">
        <f>IF(D303="","",IF(OR(R303="A",R303="AA",R303="AAA"),BA303,0))</f>
        <v/>
      </c>
      <c r="BC303" s="49">
        <f>IF(D303="","",IF(R303="B",BA303,0))</f>
        <v/>
      </c>
      <c r="BD303" s="49">
        <f>IF(D303="","",IF(R303="B",BA303,0))</f>
        <v/>
      </c>
      <c r="BE303" s="49">
        <f>IF(D303="","",IF(S303="S",
1,
IF(AC303=0,
1,
IF(
IFERROR(((U303+Y303)*AG303)/((AC303*AK303)*AG303),0)&lt;0,
0,
IF(
IFERROR(((U303+Y303)*AG303)/((AC303*AK303)*AG303),0)&gt;1,
1,
IFERROR(((U303+Y303)*AG303)/((AC303*AK303)*AG303),0)
)
)
)
))</f>
        <v/>
      </c>
      <c r="BF303" s="49">
        <f>IF(D303="","",IF(S303="S",
1,
IF(AC303=0,
1,
IF(
IFERROR(((U303+V303+Y303)*AG303)/((AC303*AK303)*AG303),0)&lt;0,
0,
IF(
IFERROR(((U303+V303+Y303)*AG303)/((AC303*AK303)*AG303),0)&gt;1,
1,
IFERROR(((U303+V303+Y303)*AG303)/((AC303*AK303)*AG303),0)
)
)
)
))</f>
        <v/>
      </c>
      <c r="BG303" s="50">
        <f>IF(D303="","",IF(S303="S",0,IF(AND(ISNUMBER(AC303),ISNUMBER(AM303)),IF(OR(AC303*AM303&lt;0,ISERR(AC303*AM303)),0,AC303*AM303),0)))</f>
        <v/>
      </c>
      <c r="BH303" s="50">
        <f>IF(D303="","",IF(BY303&gt;TODAY()-60,0,IF(Y303&gt;12,MAX(0,(U303+Y303)-BG303),MAX(0,U303-BG303))))</f>
        <v/>
      </c>
      <c r="BI303" s="51">
        <f>IF(D303="","",BH303*AG303)</f>
        <v/>
      </c>
      <c r="BJ303" s="51">
        <f>IF(D303="","",IF(OR(R303="A",R303="AA",R303="AAA"),BI303,0))</f>
        <v/>
      </c>
      <c r="BK303" s="51">
        <f>IF(D303="","",IF(R303="B",BI303,0))</f>
        <v/>
      </c>
      <c r="BL303" s="51">
        <f>IF(D303="","",IF(R303="C",BI303,0))</f>
        <v/>
      </c>
      <c r="BM303" s="51">
        <f>IF(D303="","",IFERROR(MAX(0,MIN(BI303/AP303,1)),0))</f>
        <v/>
      </c>
      <c r="BN303" s="52">
        <f>IF(D303="","",AB303*AG303)</f>
        <v/>
      </c>
      <c r="BO303" s="52">
        <f>IF(D303="","",(U303+V303+X303)*AG303)</f>
        <v/>
      </c>
      <c r="BP303" s="52">
        <f>IF(D303="","",(AB303*3)*AG303)</f>
        <v/>
      </c>
      <c r="BQ303" s="52">
        <f>IF(D303="","",IF(BO303-BP303&gt;0,0,BO303-BP303))</f>
        <v/>
      </c>
      <c r="BR303" s="52">
        <f>IF(D303="","",IF(BO303-BP303-BN303&gt;0,0,BO303-BP303-BN303))</f>
        <v/>
      </c>
      <c r="BS303" s="53">
        <f>IF(D303="","",IFERROR(AB303*AI303,0))</f>
        <v/>
      </c>
      <c r="BT303" s="53">
        <f>IF(D303="","",IFERROR(IF(X303&gt;12, AI303*(U303+V303+X303), AI303*(U303+V303)),0))</f>
        <v/>
      </c>
      <c r="BU303" s="53">
        <f>IF(D303="","",IFERROR(((AB303*3)*AI303),0))</f>
        <v/>
      </c>
      <c r="BV303" s="53">
        <f>IF(D303="","",IF(BT303-BU303&gt;0,0,BT303-BU303))</f>
        <v/>
      </c>
      <c r="BW303" s="53">
        <f>IF(D303="","",IF(BT303-BU303-BS303&gt;0,0,BT303-BU303-BS303))</f>
        <v/>
      </c>
      <c r="BX303" s="36">
        <f>IF(D303="","",IFERROR(VLOOKUP(D303,'produto-entrada-7'!A:M,3,0),"SEM PEDIDO"))</f>
        <v/>
      </c>
      <c r="BY303" s="36">
        <f>IF(D303="","",VLOOKUP(D303,'produto-estoque-total-7'!A:AB,25,0))</f>
        <v/>
      </c>
      <c r="BZ303" s="36">
        <f>IF(D303="","",IFERROR(VLOOKUP(D303,'produto-estoque-total-7'!A:AB,26,0)/100,0))</f>
        <v/>
      </c>
      <c r="CA303" s="36">
        <f>IF(D303="","",IFERROR(VLOOKUP(D303,'produto-estoque-total-7'!A:AB,27,0)/100,0))</f>
        <v/>
      </c>
      <c r="CB303" s="41">
        <f>IF(D303="","",V303*AF303)</f>
        <v/>
      </c>
      <c r="CC303" s="41">
        <f>IF(D303="","",V303*AI303)</f>
        <v/>
      </c>
      <c r="CD303" s="54">
        <f>IF(D303="","",VLOOKUP(D303,'produto-estoque-total-7'!A:AB,28,0))</f>
        <v/>
      </c>
    </row>
    <row r="304">
      <c r="A304" s="36">
        <f>IF(D304="","",VLOOKUP(D304,'produto-estoque-total-7'!A:AB,3,0))</f>
        <v/>
      </c>
      <c r="B304" s="1">
        <f>IF(D304="","",VLOOKUP(D304,'produto-estoque-total-7'!A:AB,12,0))</f>
        <v/>
      </c>
      <c r="C304" s="1">
        <f>IF(D304="","",VLOOKUP(D304,'produto-estoque-total-7'!A:AB,2,0))</f>
        <v/>
      </c>
      <c r="D304" s="37">
        <f>IFERROR(IF('produto-estoque-total-7'!A303="","",'produto-estoque-total-7'!A303),"")</f>
        <v/>
      </c>
      <c r="E304" s="1">
        <f>IF(D304="","",VLOOKUP(D304,'produto-estoque-total-7'!A:AB,4,0))</f>
        <v/>
      </c>
      <c r="F304" s="36">
        <f>IF(D304="","",VLOOKUP(D304,'produto-estoque-total-7'!A:AB,13,0))</f>
        <v/>
      </c>
      <c r="G304" s="1">
        <f>IF(F304="","",VLOOKUP(F304,'FORNECEDORES X COMPRADOR'!A:D,4,0))</f>
        <v/>
      </c>
      <c r="H304" s="1">
        <f>IF(F304="","",VLOOKUP(F304,'FORNECEDORES X COMPRADOR'!A:E,5,0))</f>
        <v/>
      </c>
      <c r="I304" s="36">
        <f>IF(D304="","",VLOOKUP(D304,'produto-estoque-total-7'!A:AB,15,0))</f>
        <v/>
      </c>
      <c r="J304" s="36">
        <f>IF(D304="","",VLOOKUP(D304,'produto-estoque-total-7'!A:AB,19,0))</f>
        <v/>
      </c>
      <c r="K304" s="1">
        <f>IF(D304="","",VLOOKUP(D304,'produto-estoque-total-7'!A:AB,20,0))</f>
        <v/>
      </c>
      <c r="L304" s="36">
        <f>IF(D304="","",VLOOKUP(D304,'produto-estoque-total-7'!A:AB,17,0))</f>
        <v/>
      </c>
      <c r="M304" s="1">
        <f>IF(D304="","",VLOOKUP(D304,'produto-estoque-total-7'!A:AB,18,0))</f>
        <v/>
      </c>
      <c r="N304" s="36">
        <f>IF(D304="","",VLOOKUP(D304,'produto-estoque-total-7'!A:AB,21,0))</f>
        <v/>
      </c>
      <c r="O304" s="1">
        <f>IF(D304="","",VLOOKUP(D304,'produto-estoque-total-7'!A:AB,22,0))</f>
        <v/>
      </c>
      <c r="P304" s="36">
        <f>IF(D304="","",VLOOKUP(D304,'produto-estoque-total-7'!A:AB,23,0))</f>
        <v/>
      </c>
      <c r="Q304" s="1">
        <f>IF(D304="","",VLOOKUP(D304,'produto-estoque-total-7'!A:AB,24,0))</f>
        <v/>
      </c>
      <c r="R304" s="38">
        <f>IFERROR(IF(D304="","",VLOOKUP(D304,'produto-venda-7'!B:N,13,0)),"C")</f>
        <v/>
      </c>
      <c r="S304" s="39">
        <f>IF(D304="","",VLOOKUP(D304,'produto-estoque-total-7'!A:AB,6,0))</f>
        <v/>
      </c>
      <c r="T304" s="39">
        <f>IF(D304="","",VLOOKUP(D304,'produto-estoque-total-7'!A:AB,5,0))</f>
        <v/>
      </c>
      <c r="U304" s="40">
        <f>IF(D304="","",VLOOKUP(D304,'produto-estoque-total-7'!A:AB,11,0))</f>
        <v/>
      </c>
      <c r="V304" s="41">
        <f>IF(D304="","",IFERROR(VLOOKUP(D304,'produto-entrada-7'!A:M,10,0),0))</f>
        <v/>
      </c>
      <c r="W304" s="42" t="n"/>
      <c r="X304" s="39">
        <f>IF(D304="","",VLOOKUP(D304,'produto-estoque-total-7'!A:AB,8,0))</f>
        <v/>
      </c>
      <c r="Y304" s="39">
        <f>IF(D304="","",VLOOKUP(D304,'produto-estoque-total-7'!A:AB,9,0))</f>
        <v/>
      </c>
      <c r="Z304" s="39">
        <f>IF(D304="","",VLOOKUP(D304,'produto-estoque-total-7'!A:AB,10,0))</f>
        <v/>
      </c>
      <c r="AA304" s="39">
        <f>IFERROR(IF(D304="","",VLOOKUP(D304,'produto-venda-7'!B:N,4,0)),0)</f>
        <v/>
      </c>
      <c r="AB304" s="39">
        <f>IFERROR(IF(D304="","",VLOOKUP(D304,'produto-venda-7'!B:N,5,0)),0)</f>
        <v/>
      </c>
      <c r="AC304" s="39">
        <f>IF(D304="","",IFERROR(AA304/90,0))</f>
        <v/>
      </c>
      <c r="AD304" s="36">
        <f>IF(D304="","",IFERROR(VLOOKUP(D304,'produto-entrada-7'!A:M,4,0),0))</f>
        <v/>
      </c>
      <c r="AE304" s="36">
        <f>IFERROR(IF(D304="","",VLOOKUP(D304,'produto-venda-7'!B:N,10,0)),0)</f>
        <v/>
      </c>
      <c r="AF304" s="36">
        <f>IF(D304="","",IFERROR(VLOOKUP(D304,'produto-entrada-7'!A:M,11,0),0))</f>
        <v/>
      </c>
      <c r="AG304" s="1">
        <f>IF(D304="","",IFERROR(VLOOKUP(D304,'produto-entrada-7'!A:M,12,0),0))</f>
        <v/>
      </c>
      <c r="AH304" s="1">
        <f>IF(D304="","",IFERROR(VLOOKUP(D304,'produto-entrada-7'!A:M,13,0),0))</f>
        <v/>
      </c>
      <c r="AI304" s="36">
        <f>IFERROR(IF(D304="","",VLOOKUP(D304,'produto-venda-7'!B:N,11,0)),0)</f>
        <v/>
      </c>
      <c r="AJ304" s="43">
        <f>IF(D304="","",IFERROR(AI304*AB304,0))</f>
        <v/>
      </c>
      <c r="AK304" s="44">
        <f>IFERROR(IF(D304="","",VLOOKUP(F304,'ANALISE FORNECEDOR'!$A:$I,8,0)),"")</f>
        <v/>
      </c>
      <c r="AL304" s="44">
        <f>IF(D304="","",AVERAGE(AM304,AK304))</f>
        <v/>
      </c>
      <c r="AM304" s="44">
        <f>IFERROR(IF(D304="","",VLOOKUP(F304,'ANALISE FORNECEDOR'!$A:$I,9,0)),"")</f>
        <v/>
      </c>
      <c r="AN304" s="45">
        <f>IF(D304="","",IF(Y304&gt;12,AI304*(U304+Y304),AI304*U304))</f>
        <v/>
      </c>
      <c r="AO304" s="45">
        <f>IF(D304="","",IF(Y304&gt;12,AI304*(U304+V304+Y304),AI304*(U304+V304)))</f>
        <v/>
      </c>
      <c r="AP304" s="46">
        <f>IF(D304="","",IF(Y304&gt;12,AG304*(U304+Y304),AG304*U304))</f>
        <v/>
      </c>
      <c r="AQ304" s="46">
        <f>IF(D304="","",IF(Y304&gt;12,AG304*(U304+V304+Y304),AG304*(U304+V304)))</f>
        <v/>
      </c>
      <c r="AR304" s="46">
        <f>IF(D304="","",IF(OR(R304="A",R304="AA",R304="AAA"),AP304,0))</f>
        <v/>
      </c>
      <c r="AS304" s="46">
        <f>IF(D304="","",IF(R304="B",AP304,0))</f>
        <v/>
      </c>
      <c r="AT304" s="46">
        <f>IF(D304="","",IF(R304="C",AP304,0))</f>
        <v/>
      </c>
      <c r="AU304" s="47">
        <f>IF(D304="","",IFERROR(AN304/AJ304,0))</f>
        <v/>
      </c>
      <c r="AV304" s="47">
        <f>IF(D304="","",IFERROR(((AO304)/AJ304),0))</f>
        <v/>
      </c>
      <c r="AW304" s="48">
        <f>IF(D304="","",IF(OR(S304="S",NOT(AND(ISNUMBER(AC304),ISNUMBER(AL304),AC304*AL304&gt;=0))),0,AC304*AL304))</f>
        <v/>
      </c>
      <c r="AX304" s="49">
        <f>IFERROR(IF(D304="","",AW304*AG304),0)</f>
        <v/>
      </c>
      <c r="AY304" s="48">
        <f>IF(D304="","",IF(OR(S304="S",NOT(AND(ISNUMBER(AC304),ISNUMBER(AK304),AC304*AK304&gt;=0))),0,AC304*AK304))</f>
        <v/>
      </c>
      <c r="AZ304" s="48">
        <f>IFERROR(IF(D304="","",IF(AY304=0,0,IF(((AY304)-(U304+Y304))&lt;0,0,(AY304)-U304))),0)</f>
        <v/>
      </c>
      <c r="BA304" s="49">
        <f>IF(D304="","",AZ304*AG304)</f>
        <v/>
      </c>
      <c r="BB304" s="49">
        <f>IF(D304="","",IF(OR(R304="A",R304="AA",R304="AAA"),BA304,0))</f>
        <v/>
      </c>
      <c r="BC304" s="49">
        <f>IF(D304="","",IF(R304="B",BA304,0))</f>
        <v/>
      </c>
      <c r="BD304" s="49">
        <f>IF(D304="","",IF(R304="B",BA304,0))</f>
        <v/>
      </c>
      <c r="BE304" s="49">
        <f>IF(D304="","",IF(S304="S",
1,
IF(AC304=0,
1,
IF(
IFERROR(((U304+Y304)*AG304)/((AC304*AK304)*AG304),0)&lt;0,
0,
IF(
IFERROR(((U304+Y304)*AG304)/((AC304*AK304)*AG304),0)&gt;1,
1,
IFERROR(((U304+Y304)*AG304)/((AC304*AK304)*AG304),0)
)
)
)
))</f>
        <v/>
      </c>
      <c r="BF304" s="49">
        <f>IF(D304="","",IF(S304="S",
1,
IF(AC304=0,
1,
IF(
IFERROR(((U304+V304+Y304)*AG304)/((AC304*AK304)*AG304),0)&lt;0,
0,
IF(
IFERROR(((U304+V304+Y304)*AG304)/((AC304*AK304)*AG304),0)&gt;1,
1,
IFERROR(((U304+V304+Y304)*AG304)/((AC304*AK304)*AG304),0)
)
)
)
))</f>
        <v/>
      </c>
      <c r="BG304" s="50">
        <f>IF(D304="","",IF(S304="S",0,IF(AND(ISNUMBER(AC304),ISNUMBER(AM304)),IF(OR(AC304*AM304&lt;0,ISERR(AC304*AM304)),0,AC304*AM304),0)))</f>
        <v/>
      </c>
      <c r="BH304" s="50">
        <f>IF(D304="","",IF(BY304&gt;TODAY()-60,0,IF(Y304&gt;12,MAX(0,(U304+Y304)-BG304),MAX(0,U304-BG304))))</f>
        <v/>
      </c>
      <c r="BI304" s="51">
        <f>IF(D304="","",BH304*AG304)</f>
        <v/>
      </c>
      <c r="BJ304" s="51">
        <f>IF(D304="","",IF(OR(R304="A",R304="AA",R304="AAA"),BI304,0))</f>
        <v/>
      </c>
      <c r="BK304" s="51">
        <f>IF(D304="","",IF(R304="B",BI304,0))</f>
        <v/>
      </c>
      <c r="BL304" s="51">
        <f>IF(D304="","",IF(R304="C",BI304,0))</f>
        <v/>
      </c>
      <c r="BM304" s="51">
        <f>IF(D304="","",IFERROR(MAX(0,MIN(BI304/AP304,1)),0))</f>
        <v/>
      </c>
      <c r="BN304" s="52">
        <f>IF(D304="","",AB304*AG304)</f>
        <v/>
      </c>
      <c r="BO304" s="52">
        <f>IF(D304="","",(U304+V304+X304)*AG304)</f>
        <v/>
      </c>
      <c r="BP304" s="52">
        <f>IF(D304="","",(AB304*3)*AG304)</f>
        <v/>
      </c>
      <c r="BQ304" s="52">
        <f>IF(D304="","",IF(BO304-BP304&gt;0,0,BO304-BP304))</f>
        <v/>
      </c>
      <c r="BR304" s="52">
        <f>IF(D304="","",IF(BO304-BP304-BN304&gt;0,0,BO304-BP304-BN304))</f>
        <v/>
      </c>
      <c r="BS304" s="53">
        <f>IF(D304="","",IFERROR(AB304*AI304,0))</f>
        <v/>
      </c>
      <c r="BT304" s="53">
        <f>IF(D304="","",IFERROR(IF(X304&gt;12, AI304*(U304+V304+X304), AI304*(U304+V304)),0))</f>
        <v/>
      </c>
      <c r="BU304" s="53">
        <f>IF(D304="","",IFERROR(((AB304*3)*AI304),0))</f>
        <v/>
      </c>
      <c r="BV304" s="53">
        <f>IF(D304="","",IF(BT304-BU304&gt;0,0,BT304-BU304))</f>
        <v/>
      </c>
      <c r="BW304" s="53">
        <f>IF(D304="","",IF(BT304-BU304-BS304&gt;0,0,BT304-BU304-BS304))</f>
        <v/>
      </c>
      <c r="BX304" s="36">
        <f>IF(D304="","",IFERROR(VLOOKUP(D304,'produto-entrada-7'!A:M,3,0),"SEM PEDIDO"))</f>
        <v/>
      </c>
      <c r="BY304" s="36">
        <f>IF(D304="","",VLOOKUP(D304,'produto-estoque-total-7'!A:AB,25,0))</f>
        <v/>
      </c>
      <c r="BZ304" s="36">
        <f>IF(D304="","",IFERROR(VLOOKUP(D304,'produto-estoque-total-7'!A:AB,26,0)/100,0))</f>
        <v/>
      </c>
      <c r="CA304" s="36">
        <f>IF(D304="","",IFERROR(VLOOKUP(D304,'produto-estoque-total-7'!A:AB,27,0)/100,0))</f>
        <v/>
      </c>
      <c r="CB304" s="41">
        <f>IF(D304="","",V304*AF304)</f>
        <v/>
      </c>
      <c r="CC304" s="41">
        <f>IF(D304="","",V304*AI304)</f>
        <v/>
      </c>
      <c r="CD304" s="54">
        <f>IF(D304="","",VLOOKUP(D304,'produto-estoque-total-7'!A:AB,28,0))</f>
        <v/>
      </c>
    </row>
    <row r="305">
      <c r="A305" s="36">
        <f>IF(D305="","",VLOOKUP(D305,'produto-estoque-total-7'!A:AB,3,0))</f>
        <v/>
      </c>
      <c r="B305" s="1">
        <f>IF(D305="","",VLOOKUP(D305,'produto-estoque-total-7'!A:AB,12,0))</f>
        <v/>
      </c>
      <c r="C305" s="1">
        <f>IF(D305="","",VLOOKUP(D305,'produto-estoque-total-7'!A:AB,2,0))</f>
        <v/>
      </c>
      <c r="D305" s="37">
        <f>IFERROR(IF('produto-estoque-total-7'!A304="","",'produto-estoque-total-7'!A304),"")</f>
        <v/>
      </c>
      <c r="E305" s="1">
        <f>IF(D305="","",VLOOKUP(D305,'produto-estoque-total-7'!A:AB,4,0))</f>
        <v/>
      </c>
      <c r="F305" s="36">
        <f>IF(D305="","",VLOOKUP(D305,'produto-estoque-total-7'!A:AB,13,0))</f>
        <v/>
      </c>
      <c r="G305" s="1">
        <f>IF(F305="","",VLOOKUP(F305,'FORNECEDORES X COMPRADOR'!A:D,4,0))</f>
        <v/>
      </c>
      <c r="H305" s="1">
        <f>IF(F305="","",VLOOKUP(F305,'FORNECEDORES X COMPRADOR'!A:E,5,0))</f>
        <v/>
      </c>
      <c r="I305" s="36">
        <f>IF(D305="","",VLOOKUP(D305,'produto-estoque-total-7'!A:AB,15,0))</f>
        <v/>
      </c>
      <c r="J305" s="36">
        <f>IF(D305="","",VLOOKUP(D305,'produto-estoque-total-7'!A:AB,19,0))</f>
        <v/>
      </c>
      <c r="K305" s="1">
        <f>IF(D305="","",VLOOKUP(D305,'produto-estoque-total-7'!A:AB,20,0))</f>
        <v/>
      </c>
      <c r="L305" s="36">
        <f>IF(D305="","",VLOOKUP(D305,'produto-estoque-total-7'!A:AB,17,0))</f>
        <v/>
      </c>
      <c r="M305" s="1">
        <f>IF(D305="","",VLOOKUP(D305,'produto-estoque-total-7'!A:AB,18,0))</f>
        <v/>
      </c>
      <c r="N305" s="36">
        <f>IF(D305="","",VLOOKUP(D305,'produto-estoque-total-7'!A:AB,21,0))</f>
        <v/>
      </c>
      <c r="O305" s="1">
        <f>IF(D305="","",VLOOKUP(D305,'produto-estoque-total-7'!A:AB,22,0))</f>
        <v/>
      </c>
      <c r="P305" s="36">
        <f>IF(D305="","",VLOOKUP(D305,'produto-estoque-total-7'!A:AB,23,0))</f>
        <v/>
      </c>
      <c r="Q305" s="1">
        <f>IF(D305="","",VLOOKUP(D305,'produto-estoque-total-7'!A:AB,24,0))</f>
        <v/>
      </c>
      <c r="R305" s="38">
        <f>IFERROR(IF(D305="","",VLOOKUP(D305,'produto-venda-7'!B:N,13,0)),"C")</f>
        <v/>
      </c>
      <c r="S305" s="39">
        <f>IF(D305="","",VLOOKUP(D305,'produto-estoque-total-7'!A:AB,6,0))</f>
        <v/>
      </c>
      <c r="T305" s="39">
        <f>IF(D305="","",VLOOKUP(D305,'produto-estoque-total-7'!A:AB,5,0))</f>
        <v/>
      </c>
      <c r="U305" s="40">
        <f>IF(D305="","",VLOOKUP(D305,'produto-estoque-total-7'!A:AB,11,0))</f>
        <v/>
      </c>
      <c r="V305" s="41">
        <f>IF(D305="","",IFERROR(VLOOKUP(D305,'produto-entrada-7'!A:M,10,0),0))</f>
        <v/>
      </c>
      <c r="W305" s="42" t="n"/>
      <c r="X305" s="39">
        <f>IF(D305="","",VLOOKUP(D305,'produto-estoque-total-7'!A:AB,8,0))</f>
        <v/>
      </c>
      <c r="Y305" s="39">
        <f>IF(D305="","",VLOOKUP(D305,'produto-estoque-total-7'!A:AB,9,0))</f>
        <v/>
      </c>
      <c r="Z305" s="39">
        <f>IF(D305="","",VLOOKUP(D305,'produto-estoque-total-7'!A:AB,10,0))</f>
        <v/>
      </c>
      <c r="AA305" s="39">
        <f>IFERROR(IF(D305="","",VLOOKUP(D305,'produto-venda-7'!B:N,4,0)),0)</f>
        <v/>
      </c>
      <c r="AB305" s="39">
        <f>IFERROR(IF(D305="","",VLOOKUP(D305,'produto-venda-7'!B:N,5,0)),0)</f>
        <v/>
      </c>
      <c r="AC305" s="39">
        <f>IF(D305="","",IFERROR(AA305/90,0))</f>
        <v/>
      </c>
      <c r="AD305" s="36">
        <f>IF(D305="","",IFERROR(VLOOKUP(D305,'produto-entrada-7'!A:M,4,0),0))</f>
        <v/>
      </c>
      <c r="AE305" s="36">
        <f>IFERROR(IF(D305="","",VLOOKUP(D305,'produto-venda-7'!B:N,10,0)),0)</f>
        <v/>
      </c>
      <c r="AF305" s="36">
        <f>IF(D305="","",IFERROR(VLOOKUP(D305,'produto-entrada-7'!A:M,11,0),0))</f>
        <v/>
      </c>
      <c r="AG305" s="1">
        <f>IF(D305="","",IFERROR(VLOOKUP(D305,'produto-entrada-7'!A:M,12,0),0))</f>
        <v/>
      </c>
      <c r="AH305" s="1">
        <f>IF(D305="","",IFERROR(VLOOKUP(D305,'produto-entrada-7'!A:M,13,0),0))</f>
        <v/>
      </c>
      <c r="AI305" s="36">
        <f>IFERROR(IF(D305="","",VLOOKUP(D305,'produto-venda-7'!B:N,11,0)),0)</f>
        <v/>
      </c>
      <c r="AJ305" s="43">
        <f>IF(D305="","",IFERROR(AI305*AB305,0))</f>
        <v/>
      </c>
      <c r="AK305" s="44">
        <f>IFERROR(IF(D305="","",VLOOKUP(F305,'ANALISE FORNECEDOR'!$A:$I,8,0)),"")</f>
        <v/>
      </c>
      <c r="AL305" s="44">
        <f>IF(D305="","",AVERAGE(AM305,AK305))</f>
        <v/>
      </c>
      <c r="AM305" s="44">
        <f>IFERROR(IF(D305="","",VLOOKUP(F305,'ANALISE FORNECEDOR'!$A:$I,9,0)),"")</f>
        <v/>
      </c>
      <c r="AN305" s="45">
        <f>IF(D305="","",IF(Y305&gt;12,AI305*(U305+Y305),AI305*U305))</f>
        <v/>
      </c>
      <c r="AO305" s="45">
        <f>IF(D305="","",IF(Y305&gt;12,AI305*(U305+V305+Y305),AI305*(U305+V305)))</f>
        <v/>
      </c>
      <c r="AP305" s="46">
        <f>IF(D305="","",IF(Y305&gt;12,AG305*(U305+Y305),AG305*U305))</f>
        <v/>
      </c>
      <c r="AQ305" s="46">
        <f>IF(D305="","",IF(Y305&gt;12,AG305*(U305+V305+Y305),AG305*(U305+V305)))</f>
        <v/>
      </c>
      <c r="AR305" s="46">
        <f>IF(D305="","",IF(OR(R305="A",R305="AA",R305="AAA"),AP305,0))</f>
        <v/>
      </c>
      <c r="AS305" s="46">
        <f>IF(D305="","",IF(R305="B",AP305,0))</f>
        <v/>
      </c>
      <c r="AT305" s="46">
        <f>IF(D305="","",IF(R305="C",AP305,0))</f>
        <v/>
      </c>
      <c r="AU305" s="47">
        <f>IF(D305="","",IFERROR(AN305/AJ305,0))</f>
        <v/>
      </c>
      <c r="AV305" s="47">
        <f>IF(D305="","",IFERROR(((AO305)/AJ305),0))</f>
        <v/>
      </c>
      <c r="AW305" s="48">
        <f>IF(D305="","",IF(OR(S305="S",NOT(AND(ISNUMBER(AC305),ISNUMBER(AL305),AC305*AL305&gt;=0))),0,AC305*AL305))</f>
        <v/>
      </c>
      <c r="AX305" s="49">
        <f>IFERROR(IF(D305="","",AW305*AG305),0)</f>
        <v/>
      </c>
      <c r="AY305" s="48">
        <f>IF(D305="","",IF(OR(S305="S",NOT(AND(ISNUMBER(AC305),ISNUMBER(AK305),AC305*AK305&gt;=0))),0,AC305*AK305))</f>
        <v/>
      </c>
      <c r="AZ305" s="48">
        <f>IFERROR(IF(D305="","",IF(AY305=0,0,IF(((AY305)-(U305+Y305))&lt;0,0,(AY305)-U305))),0)</f>
        <v/>
      </c>
      <c r="BA305" s="49">
        <f>IF(D305="","",AZ305*AG305)</f>
        <v/>
      </c>
      <c r="BB305" s="49">
        <f>IF(D305="","",IF(OR(R305="A",R305="AA",R305="AAA"),BA305,0))</f>
        <v/>
      </c>
      <c r="BC305" s="49">
        <f>IF(D305="","",IF(R305="B",BA305,0))</f>
        <v/>
      </c>
      <c r="BD305" s="49">
        <f>IF(D305="","",IF(R305="B",BA305,0))</f>
        <v/>
      </c>
      <c r="BE305" s="49">
        <f>IF(D305="","",IF(S305="S",
1,
IF(AC305=0,
1,
IF(
IFERROR(((U305+Y305)*AG305)/((AC305*AK305)*AG305),0)&lt;0,
0,
IF(
IFERROR(((U305+Y305)*AG305)/((AC305*AK305)*AG305),0)&gt;1,
1,
IFERROR(((U305+Y305)*AG305)/((AC305*AK305)*AG305),0)
)
)
)
))</f>
        <v/>
      </c>
      <c r="BF305" s="49">
        <f>IF(D305="","",IF(S305="S",
1,
IF(AC305=0,
1,
IF(
IFERROR(((U305+V305+Y305)*AG305)/((AC305*AK305)*AG305),0)&lt;0,
0,
IF(
IFERROR(((U305+V305+Y305)*AG305)/((AC305*AK305)*AG305),0)&gt;1,
1,
IFERROR(((U305+V305+Y305)*AG305)/((AC305*AK305)*AG305),0)
)
)
)
))</f>
        <v/>
      </c>
      <c r="BG305" s="50">
        <f>IF(D305="","",IF(S305="S",0,IF(AND(ISNUMBER(AC305),ISNUMBER(AM305)),IF(OR(AC305*AM305&lt;0,ISERR(AC305*AM305)),0,AC305*AM305),0)))</f>
        <v/>
      </c>
      <c r="BH305" s="50">
        <f>IF(D305="","",IF(BY305&gt;TODAY()-60,0,IF(Y305&gt;12,MAX(0,(U305+Y305)-BG305),MAX(0,U305-BG305))))</f>
        <v/>
      </c>
      <c r="BI305" s="51">
        <f>IF(D305="","",BH305*AG305)</f>
        <v/>
      </c>
      <c r="BJ305" s="51">
        <f>IF(D305="","",IF(OR(R305="A",R305="AA",R305="AAA"),BI305,0))</f>
        <v/>
      </c>
      <c r="BK305" s="51">
        <f>IF(D305="","",IF(R305="B",BI305,0))</f>
        <v/>
      </c>
      <c r="BL305" s="51">
        <f>IF(D305="","",IF(R305="C",BI305,0))</f>
        <v/>
      </c>
      <c r="BM305" s="51">
        <f>IF(D305="","",IFERROR(MAX(0,MIN(BI305/AP305,1)),0))</f>
        <v/>
      </c>
      <c r="BN305" s="52">
        <f>IF(D305="","",AB305*AG305)</f>
        <v/>
      </c>
      <c r="BO305" s="52">
        <f>IF(D305="","",(U305+V305+X305)*AG305)</f>
        <v/>
      </c>
      <c r="BP305" s="52">
        <f>IF(D305="","",(AB305*3)*AG305)</f>
        <v/>
      </c>
      <c r="BQ305" s="52">
        <f>IF(D305="","",IF(BO305-BP305&gt;0,0,BO305-BP305))</f>
        <v/>
      </c>
      <c r="BR305" s="52">
        <f>IF(D305="","",IF(BO305-BP305-BN305&gt;0,0,BO305-BP305-BN305))</f>
        <v/>
      </c>
      <c r="BS305" s="53">
        <f>IF(D305="","",IFERROR(AB305*AI305,0))</f>
        <v/>
      </c>
      <c r="BT305" s="53">
        <f>IF(D305="","",IFERROR(IF(X305&gt;12, AI305*(U305+V305+X305), AI305*(U305+V305)),0))</f>
        <v/>
      </c>
      <c r="BU305" s="53">
        <f>IF(D305="","",IFERROR(((AB305*3)*AI305),0))</f>
        <v/>
      </c>
      <c r="BV305" s="53">
        <f>IF(D305="","",IF(BT305-BU305&gt;0,0,BT305-BU305))</f>
        <v/>
      </c>
      <c r="BW305" s="53">
        <f>IF(D305="","",IF(BT305-BU305-BS305&gt;0,0,BT305-BU305-BS305))</f>
        <v/>
      </c>
      <c r="BX305" s="36">
        <f>IF(D305="","",IFERROR(VLOOKUP(D305,'produto-entrada-7'!A:M,3,0),"SEM PEDIDO"))</f>
        <v/>
      </c>
      <c r="BY305" s="36">
        <f>IF(D305="","",VLOOKUP(D305,'produto-estoque-total-7'!A:AB,25,0))</f>
        <v/>
      </c>
      <c r="BZ305" s="36">
        <f>IF(D305="","",IFERROR(VLOOKUP(D305,'produto-estoque-total-7'!A:AB,26,0)/100,0))</f>
        <v/>
      </c>
      <c r="CA305" s="36">
        <f>IF(D305="","",IFERROR(VLOOKUP(D305,'produto-estoque-total-7'!A:AB,27,0)/100,0))</f>
        <v/>
      </c>
      <c r="CB305" s="41">
        <f>IF(D305="","",V305*AF305)</f>
        <v/>
      </c>
      <c r="CC305" s="41">
        <f>IF(D305="","",V305*AI305)</f>
        <v/>
      </c>
      <c r="CD305" s="54">
        <f>IF(D305="","",VLOOKUP(D305,'produto-estoque-total-7'!A:AB,28,0))</f>
        <v/>
      </c>
    </row>
    <row r="306">
      <c r="A306" s="36">
        <f>IF(D306="","",VLOOKUP(D306,'produto-estoque-total-7'!A:AB,3,0))</f>
        <v/>
      </c>
      <c r="B306" s="1">
        <f>IF(D306="","",VLOOKUP(D306,'produto-estoque-total-7'!A:AB,12,0))</f>
        <v/>
      </c>
      <c r="C306" s="1">
        <f>IF(D306="","",VLOOKUP(D306,'produto-estoque-total-7'!A:AB,2,0))</f>
        <v/>
      </c>
      <c r="D306" s="37">
        <f>IFERROR(IF('produto-estoque-total-7'!A305="","",'produto-estoque-total-7'!A305),"")</f>
        <v/>
      </c>
      <c r="E306" s="1">
        <f>IF(D306="","",VLOOKUP(D306,'produto-estoque-total-7'!A:AB,4,0))</f>
        <v/>
      </c>
      <c r="F306" s="36">
        <f>IF(D306="","",VLOOKUP(D306,'produto-estoque-total-7'!A:AB,13,0))</f>
        <v/>
      </c>
      <c r="G306" s="1">
        <f>IF(F306="","",VLOOKUP(F306,'FORNECEDORES X COMPRADOR'!A:D,4,0))</f>
        <v/>
      </c>
      <c r="H306" s="1">
        <f>IF(F306="","",VLOOKUP(F306,'FORNECEDORES X COMPRADOR'!A:E,5,0))</f>
        <v/>
      </c>
      <c r="I306" s="36">
        <f>IF(D306="","",VLOOKUP(D306,'produto-estoque-total-7'!A:AB,15,0))</f>
        <v/>
      </c>
      <c r="J306" s="36">
        <f>IF(D306="","",VLOOKUP(D306,'produto-estoque-total-7'!A:AB,19,0))</f>
        <v/>
      </c>
      <c r="K306" s="1">
        <f>IF(D306="","",VLOOKUP(D306,'produto-estoque-total-7'!A:AB,20,0))</f>
        <v/>
      </c>
      <c r="L306" s="36">
        <f>IF(D306="","",VLOOKUP(D306,'produto-estoque-total-7'!A:AB,17,0))</f>
        <v/>
      </c>
      <c r="M306" s="1">
        <f>IF(D306="","",VLOOKUP(D306,'produto-estoque-total-7'!A:AB,18,0))</f>
        <v/>
      </c>
      <c r="N306" s="36">
        <f>IF(D306="","",VLOOKUP(D306,'produto-estoque-total-7'!A:AB,21,0))</f>
        <v/>
      </c>
      <c r="O306" s="1">
        <f>IF(D306="","",VLOOKUP(D306,'produto-estoque-total-7'!A:AB,22,0))</f>
        <v/>
      </c>
      <c r="P306" s="36">
        <f>IF(D306="","",VLOOKUP(D306,'produto-estoque-total-7'!A:AB,23,0))</f>
        <v/>
      </c>
      <c r="Q306" s="1">
        <f>IF(D306="","",VLOOKUP(D306,'produto-estoque-total-7'!A:AB,24,0))</f>
        <v/>
      </c>
      <c r="R306" s="38">
        <f>IFERROR(IF(D306="","",VLOOKUP(D306,'produto-venda-7'!B:N,13,0)),"C")</f>
        <v/>
      </c>
      <c r="S306" s="39">
        <f>IF(D306="","",VLOOKUP(D306,'produto-estoque-total-7'!A:AB,6,0))</f>
        <v/>
      </c>
      <c r="T306" s="39">
        <f>IF(D306="","",VLOOKUP(D306,'produto-estoque-total-7'!A:AB,5,0))</f>
        <v/>
      </c>
      <c r="U306" s="40">
        <f>IF(D306="","",VLOOKUP(D306,'produto-estoque-total-7'!A:AB,11,0))</f>
        <v/>
      </c>
      <c r="V306" s="41">
        <f>IF(D306="","",IFERROR(VLOOKUP(D306,'produto-entrada-7'!A:M,10,0),0))</f>
        <v/>
      </c>
      <c r="W306" s="42" t="n"/>
      <c r="X306" s="39">
        <f>IF(D306="","",VLOOKUP(D306,'produto-estoque-total-7'!A:AB,8,0))</f>
        <v/>
      </c>
      <c r="Y306" s="39">
        <f>IF(D306="","",VLOOKUP(D306,'produto-estoque-total-7'!A:AB,9,0))</f>
        <v/>
      </c>
      <c r="Z306" s="39">
        <f>IF(D306="","",VLOOKUP(D306,'produto-estoque-total-7'!A:AB,10,0))</f>
        <v/>
      </c>
      <c r="AA306" s="39">
        <f>IFERROR(IF(D306="","",VLOOKUP(D306,'produto-venda-7'!B:N,4,0)),0)</f>
        <v/>
      </c>
      <c r="AB306" s="39">
        <f>IFERROR(IF(D306="","",VLOOKUP(D306,'produto-venda-7'!B:N,5,0)),0)</f>
        <v/>
      </c>
      <c r="AC306" s="39">
        <f>IF(D306="","",IFERROR(AA306/90,0))</f>
        <v/>
      </c>
      <c r="AD306" s="36">
        <f>IF(D306="","",IFERROR(VLOOKUP(D306,'produto-entrada-7'!A:M,4,0),0))</f>
        <v/>
      </c>
      <c r="AE306" s="36">
        <f>IFERROR(IF(D306="","",VLOOKUP(D306,'produto-venda-7'!B:N,10,0)),0)</f>
        <v/>
      </c>
      <c r="AF306" s="36">
        <f>IF(D306="","",IFERROR(VLOOKUP(D306,'produto-entrada-7'!A:M,11,0),0))</f>
        <v/>
      </c>
      <c r="AG306" s="1">
        <f>IF(D306="","",IFERROR(VLOOKUP(D306,'produto-entrada-7'!A:M,12,0),0))</f>
        <v/>
      </c>
      <c r="AH306" s="1">
        <f>IF(D306="","",IFERROR(VLOOKUP(D306,'produto-entrada-7'!A:M,13,0),0))</f>
        <v/>
      </c>
      <c r="AI306" s="36">
        <f>IFERROR(IF(D306="","",VLOOKUP(D306,'produto-venda-7'!B:N,11,0)),0)</f>
        <v/>
      </c>
      <c r="AJ306" s="43">
        <f>IF(D306="","",IFERROR(AI306*AB306,0))</f>
        <v/>
      </c>
      <c r="AK306" s="44">
        <f>IFERROR(IF(D306="","",VLOOKUP(F306,'ANALISE FORNECEDOR'!$A:$I,8,0)),"")</f>
        <v/>
      </c>
      <c r="AL306" s="44">
        <f>IF(D306="","",AVERAGE(AM306,AK306))</f>
        <v/>
      </c>
      <c r="AM306" s="44">
        <f>IFERROR(IF(D306="","",VLOOKUP(F306,'ANALISE FORNECEDOR'!$A:$I,9,0)),"")</f>
        <v/>
      </c>
      <c r="AN306" s="45">
        <f>IF(D306="","",IF(Y306&gt;12,AI306*(U306+Y306),AI306*U306))</f>
        <v/>
      </c>
      <c r="AO306" s="45">
        <f>IF(D306="","",IF(Y306&gt;12,AI306*(U306+V306+Y306),AI306*(U306+V306)))</f>
        <v/>
      </c>
      <c r="AP306" s="46">
        <f>IF(D306="","",IF(Y306&gt;12,AG306*(U306+Y306),AG306*U306))</f>
        <v/>
      </c>
      <c r="AQ306" s="46">
        <f>IF(D306="","",IF(Y306&gt;12,AG306*(U306+V306+Y306),AG306*(U306+V306)))</f>
        <v/>
      </c>
      <c r="AR306" s="46">
        <f>IF(D306="","",IF(OR(R306="A",R306="AA",R306="AAA"),AP306,0))</f>
        <v/>
      </c>
      <c r="AS306" s="46">
        <f>IF(D306="","",IF(R306="B",AP306,0))</f>
        <v/>
      </c>
      <c r="AT306" s="46">
        <f>IF(D306="","",IF(R306="C",AP306,0))</f>
        <v/>
      </c>
      <c r="AU306" s="47">
        <f>IF(D306="","",IFERROR(AN306/AJ306,0))</f>
        <v/>
      </c>
      <c r="AV306" s="47">
        <f>IF(D306="","",IFERROR(((AO306)/AJ306),0))</f>
        <v/>
      </c>
      <c r="AW306" s="48">
        <f>IF(D306="","",IF(OR(S306="S",NOT(AND(ISNUMBER(AC306),ISNUMBER(AL306),AC306*AL306&gt;=0))),0,AC306*AL306))</f>
        <v/>
      </c>
      <c r="AX306" s="49">
        <f>IFERROR(IF(D306="","",AW306*AG306),0)</f>
        <v/>
      </c>
      <c r="AY306" s="48">
        <f>IF(D306="","",IF(OR(S306="S",NOT(AND(ISNUMBER(AC306),ISNUMBER(AK306),AC306*AK306&gt;=0))),0,AC306*AK306))</f>
        <v/>
      </c>
      <c r="AZ306" s="48">
        <f>IFERROR(IF(D306="","",IF(AY306=0,0,IF(((AY306)-(U306+Y306))&lt;0,0,(AY306)-U306))),0)</f>
        <v/>
      </c>
      <c r="BA306" s="49">
        <f>IF(D306="","",AZ306*AG306)</f>
        <v/>
      </c>
      <c r="BB306" s="49">
        <f>IF(D306="","",IF(OR(R306="A",R306="AA",R306="AAA"),BA306,0))</f>
        <v/>
      </c>
      <c r="BC306" s="49">
        <f>IF(D306="","",IF(R306="B",BA306,0))</f>
        <v/>
      </c>
      <c r="BD306" s="49">
        <f>IF(D306="","",IF(R306="B",BA306,0))</f>
        <v/>
      </c>
      <c r="BE306" s="49">
        <f>IF(D306="","",IF(S306="S",
1,
IF(AC306=0,
1,
IF(
IFERROR(((U306+Y306)*AG306)/((AC306*AK306)*AG306),0)&lt;0,
0,
IF(
IFERROR(((U306+Y306)*AG306)/((AC306*AK306)*AG306),0)&gt;1,
1,
IFERROR(((U306+Y306)*AG306)/((AC306*AK306)*AG306),0)
)
)
)
))</f>
        <v/>
      </c>
      <c r="BF306" s="49">
        <f>IF(D306="","",IF(S306="S",
1,
IF(AC306=0,
1,
IF(
IFERROR(((U306+V306+Y306)*AG306)/((AC306*AK306)*AG306),0)&lt;0,
0,
IF(
IFERROR(((U306+V306+Y306)*AG306)/((AC306*AK306)*AG306),0)&gt;1,
1,
IFERROR(((U306+V306+Y306)*AG306)/((AC306*AK306)*AG306),0)
)
)
)
))</f>
        <v/>
      </c>
      <c r="BG306" s="50">
        <f>IF(D306="","",IF(S306="S",0,IF(AND(ISNUMBER(AC306),ISNUMBER(AM306)),IF(OR(AC306*AM306&lt;0,ISERR(AC306*AM306)),0,AC306*AM306),0)))</f>
        <v/>
      </c>
      <c r="BH306" s="50">
        <f>IF(D306="","",IF(BY306&gt;TODAY()-60,0,IF(Y306&gt;12,MAX(0,(U306+Y306)-BG306),MAX(0,U306-BG306))))</f>
        <v/>
      </c>
      <c r="BI306" s="51">
        <f>IF(D306="","",BH306*AG306)</f>
        <v/>
      </c>
      <c r="BJ306" s="51">
        <f>IF(D306="","",IF(OR(R306="A",R306="AA",R306="AAA"),BI306,0))</f>
        <v/>
      </c>
      <c r="BK306" s="51">
        <f>IF(D306="","",IF(R306="B",BI306,0))</f>
        <v/>
      </c>
      <c r="BL306" s="51">
        <f>IF(D306="","",IF(R306="C",BI306,0))</f>
        <v/>
      </c>
      <c r="BM306" s="51">
        <f>IF(D306="","",IFERROR(MAX(0,MIN(BI306/AP306,1)),0))</f>
        <v/>
      </c>
      <c r="BN306" s="52">
        <f>IF(D306="","",AB306*AG306)</f>
        <v/>
      </c>
      <c r="BO306" s="52">
        <f>IF(D306="","",(U306+V306+X306)*AG306)</f>
        <v/>
      </c>
      <c r="BP306" s="52">
        <f>IF(D306="","",(AB306*3)*AG306)</f>
        <v/>
      </c>
      <c r="BQ306" s="52">
        <f>IF(D306="","",IF(BO306-BP306&gt;0,0,BO306-BP306))</f>
        <v/>
      </c>
      <c r="BR306" s="52">
        <f>IF(D306="","",IF(BO306-BP306-BN306&gt;0,0,BO306-BP306-BN306))</f>
        <v/>
      </c>
      <c r="BS306" s="53">
        <f>IF(D306="","",IFERROR(AB306*AI306,0))</f>
        <v/>
      </c>
      <c r="BT306" s="53">
        <f>IF(D306="","",IFERROR(IF(X306&gt;12, AI306*(U306+V306+X306), AI306*(U306+V306)),0))</f>
        <v/>
      </c>
      <c r="BU306" s="53">
        <f>IF(D306="","",IFERROR(((AB306*3)*AI306),0))</f>
        <v/>
      </c>
      <c r="BV306" s="53">
        <f>IF(D306="","",IF(BT306-BU306&gt;0,0,BT306-BU306))</f>
        <v/>
      </c>
      <c r="BW306" s="53">
        <f>IF(D306="","",IF(BT306-BU306-BS306&gt;0,0,BT306-BU306-BS306))</f>
        <v/>
      </c>
      <c r="BX306" s="36">
        <f>IF(D306="","",IFERROR(VLOOKUP(D306,'produto-entrada-7'!A:M,3,0),"SEM PEDIDO"))</f>
        <v/>
      </c>
      <c r="BY306" s="36">
        <f>IF(D306="","",VLOOKUP(D306,'produto-estoque-total-7'!A:AB,25,0))</f>
        <v/>
      </c>
      <c r="BZ306" s="36">
        <f>IF(D306="","",IFERROR(VLOOKUP(D306,'produto-estoque-total-7'!A:AB,26,0)/100,0))</f>
        <v/>
      </c>
      <c r="CA306" s="36">
        <f>IF(D306="","",IFERROR(VLOOKUP(D306,'produto-estoque-total-7'!A:AB,27,0)/100,0))</f>
        <v/>
      </c>
      <c r="CB306" s="41">
        <f>IF(D306="","",V306*AF306)</f>
        <v/>
      </c>
      <c r="CC306" s="41">
        <f>IF(D306="","",V306*AI306)</f>
        <v/>
      </c>
      <c r="CD306" s="54">
        <f>IF(D306="","",VLOOKUP(D306,'produto-estoque-total-7'!A:AB,28,0))</f>
        <v/>
      </c>
    </row>
    <row r="307">
      <c r="A307" s="36">
        <f>IF(D307="","",VLOOKUP(D307,'produto-estoque-total-7'!A:AB,3,0))</f>
        <v/>
      </c>
      <c r="B307" s="1">
        <f>IF(D307="","",VLOOKUP(D307,'produto-estoque-total-7'!A:AB,12,0))</f>
        <v/>
      </c>
      <c r="C307" s="1">
        <f>IF(D307="","",VLOOKUP(D307,'produto-estoque-total-7'!A:AB,2,0))</f>
        <v/>
      </c>
      <c r="D307" s="37">
        <f>IFERROR(IF('produto-estoque-total-7'!A306="","",'produto-estoque-total-7'!A306),"")</f>
        <v/>
      </c>
      <c r="E307" s="1">
        <f>IF(D307="","",VLOOKUP(D307,'produto-estoque-total-7'!A:AB,4,0))</f>
        <v/>
      </c>
      <c r="F307" s="36">
        <f>IF(D307="","",VLOOKUP(D307,'produto-estoque-total-7'!A:AB,13,0))</f>
        <v/>
      </c>
      <c r="G307" s="1">
        <f>IF(F307="","",VLOOKUP(F307,'FORNECEDORES X COMPRADOR'!A:D,4,0))</f>
        <v/>
      </c>
      <c r="H307" s="1">
        <f>IF(F307="","",VLOOKUP(F307,'FORNECEDORES X COMPRADOR'!A:E,5,0))</f>
        <v/>
      </c>
      <c r="I307" s="36">
        <f>IF(D307="","",VLOOKUP(D307,'produto-estoque-total-7'!A:AB,15,0))</f>
        <v/>
      </c>
      <c r="J307" s="36">
        <f>IF(D307="","",VLOOKUP(D307,'produto-estoque-total-7'!A:AB,19,0))</f>
        <v/>
      </c>
      <c r="K307" s="1">
        <f>IF(D307="","",VLOOKUP(D307,'produto-estoque-total-7'!A:AB,20,0))</f>
        <v/>
      </c>
      <c r="L307" s="36">
        <f>IF(D307="","",VLOOKUP(D307,'produto-estoque-total-7'!A:AB,17,0))</f>
        <v/>
      </c>
      <c r="M307" s="1">
        <f>IF(D307="","",VLOOKUP(D307,'produto-estoque-total-7'!A:AB,18,0))</f>
        <v/>
      </c>
      <c r="N307" s="36">
        <f>IF(D307="","",VLOOKUP(D307,'produto-estoque-total-7'!A:AB,21,0))</f>
        <v/>
      </c>
      <c r="O307" s="1">
        <f>IF(D307="","",VLOOKUP(D307,'produto-estoque-total-7'!A:AB,22,0))</f>
        <v/>
      </c>
      <c r="P307" s="36">
        <f>IF(D307="","",VLOOKUP(D307,'produto-estoque-total-7'!A:AB,23,0))</f>
        <v/>
      </c>
      <c r="Q307" s="1">
        <f>IF(D307="","",VLOOKUP(D307,'produto-estoque-total-7'!A:AB,24,0))</f>
        <v/>
      </c>
      <c r="R307" s="38">
        <f>IFERROR(IF(D307="","",VLOOKUP(D307,'produto-venda-7'!B:N,13,0)),"C")</f>
        <v/>
      </c>
      <c r="S307" s="39">
        <f>IF(D307="","",VLOOKUP(D307,'produto-estoque-total-7'!A:AB,6,0))</f>
        <v/>
      </c>
      <c r="T307" s="39">
        <f>IF(D307="","",VLOOKUP(D307,'produto-estoque-total-7'!A:AB,5,0))</f>
        <v/>
      </c>
      <c r="U307" s="40">
        <f>IF(D307="","",VLOOKUP(D307,'produto-estoque-total-7'!A:AB,11,0))</f>
        <v/>
      </c>
      <c r="V307" s="41">
        <f>IF(D307="","",IFERROR(VLOOKUP(D307,'produto-entrada-7'!A:M,10,0),0))</f>
        <v/>
      </c>
      <c r="W307" s="42" t="n"/>
      <c r="X307" s="39">
        <f>IF(D307="","",VLOOKUP(D307,'produto-estoque-total-7'!A:AB,8,0))</f>
        <v/>
      </c>
      <c r="Y307" s="39">
        <f>IF(D307="","",VLOOKUP(D307,'produto-estoque-total-7'!A:AB,9,0))</f>
        <v/>
      </c>
      <c r="Z307" s="39">
        <f>IF(D307="","",VLOOKUP(D307,'produto-estoque-total-7'!A:AB,10,0))</f>
        <v/>
      </c>
      <c r="AA307" s="39">
        <f>IFERROR(IF(D307="","",VLOOKUP(D307,'produto-venda-7'!B:N,4,0)),0)</f>
        <v/>
      </c>
      <c r="AB307" s="39">
        <f>IFERROR(IF(D307="","",VLOOKUP(D307,'produto-venda-7'!B:N,5,0)),0)</f>
        <v/>
      </c>
      <c r="AC307" s="39">
        <f>IF(D307="","",IFERROR(AA307/90,0))</f>
        <v/>
      </c>
      <c r="AD307" s="36">
        <f>IF(D307="","",IFERROR(VLOOKUP(D307,'produto-entrada-7'!A:M,4,0),0))</f>
        <v/>
      </c>
      <c r="AE307" s="36">
        <f>IFERROR(IF(D307="","",VLOOKUP(D307,'produto-venda-7'!B:N,10,0)),0)</f>
        <v/>
      </c>
      <c r="AF307" s="36">
        <f>IF(D307="","",IFERROR(VLOOKUP(D307,'produto-entrada-7'!A:M,11,0),0))</f>
        <v/>
      </c>
      <c r="AG307" s="1">
        <f>IF(D307="","",IFERROR(VLOOKUP(D307,'produto-entrada-7'!A:M,12,0),0))</f>
        <v/>
      </c>
      <c r="AH307" s="1">
        <f>IF(D307="","",IFERROR(VLOOKUP(D307,'produto-entrada-7'!A:M,13,0),0))</f>
        <v/>
      </c>
      <c r="AI307" s="36">
        <f>IFERROR(IF(D307="","",VLOOKUP(D307,'produto-venda-7'!B:N,11,0)),0)</f>
        <v/>
      </c>
      <c r="AJ307" s="43">
        <f>IF(D307="","",IFERROR(AI307*AB307,0))</f>
        <v/>
      </c>
      <c r="AK307" s="44">
        <f>IFERROR(IF(D307="","",VLOOKUP(F307,'ANALISE FORNECEDOR'!$A:$I,8,0)),"")</f>
        <v/>
      </c>
      <c r="AL307" s="44">
        <f>IF(D307="","",AVERAGE(AM307,AK307))</f>
        <v/>
      </c>
      <c r="AM307" s="44">
        <f>IFERROR(IF(D307="","",VLOOKUP(F307,'ANALISE FORNECEDOR'!$A:$I,9,0)),"")</f>
        <v/>
      </c>
      <c r="AN307" s="45">
        <f>IF(D307="","",IF(Y307&gt;12,AI307*(U307+Y307),AI307*U307))</f>
        <v/>
      </c>
      <c r="AO307" s="45">
        <f>IF(D307="","",IF(Y307&gt;12,AI307*(U307+V307+Y307),AI307*(U307+V307)))</f>
        <v/>
      </c>
      <c r="AP307" s="46">
        <f>IF(D307="","",IF(Y307&gt;12,AG307*(U307+Y307),AG307*U307))</f>
        <v/>
      </c>
      <c r="AQ307" s="46">
        <f>IF(D307="","",IF(Y307&gt;12,AG307*(U307+V307+Y307),AG307*(U307+V307)))</f>
        <v/>
      </c>
      <c r="AR307" s="46">
        <f>IF(D307="","",IF(OR(R307="A",R307="AA",R307="AAA"),AP307,0))</f>
        <v/>
      </c>
      <c r="AS307" s="46">
        <f>IF(D307="","",IF(R307="B",AP307,0))</f>
        <v/>
      </c>
      <c r="AT307" s="46">
        <f>IF(D307="","",IF(R307="C",AP307,0))</f>
        <v/>
      </c>
      <c r="AU307" s="47">
        <f>IF(D307="","",IFERROR(AN307/AJ307,0))</f>
        <v/>
      </c>
      <c r="AV307" s="47">
        <f>IF(D307="","",IFERROR(((AO307)/AJ307),0))</f>
        <v/>
      </c>
      <c r="AW307" s="48">
        <f>IF(D307="","",IF(OR(S307="S",NOT(AND(ISNUMBER(AC307),ISNUMBER(AL307),AC307*AL307&gt;=0))),0,AC307*AL307))</f>
        <v/>
      </c>
      <c r="AX307" s="49">
        <f>IFERROR(IF(D307="","",AW307*AG307),0)</f>
        <v/>
      </c>
      <c r="AY307" s="48">
        <f>IF(D307="","",IF(OR(S307="S",NOT(AND(ISNUMBER(AC307),ISNUMBER(AK307),AC307*AK307&gt;=0))),0,AC307*AK307))</f>
        <v/>
      </c>
      <c r="AZ307" s="48">
        <f>IFERROR(IF(D307="","",IF(AY307=0,0,IF(((AY307)-(U307+Y307))&lt;0,0,(AY307)-U307))),0)</f>
        <v/>
      </c>
      <c r="BA307" s="49">
        <f>IF(D307="","",AZ307*AG307)</f>
        <v/>
      </c>
      <c r="BB307" s="49">
        <f>IF(D307="","",IF(OR(R307="A",R307="AA",R307="AAA"),BA307,0))</f>
        <v/>
      </c>
      <c r="BC307" s="49">
        <f>IF(D307="","",IF(R307="B",BA307,0))</f>
        <v/>
      </c>
      <c r="BD307" s="49">
        <f>IF(D307="","",IF(R307="B",BA307,0))</f>
        <v/>
      </c>
      <c r="BE307" s="49">
        <f>IF(D307="","",IF(S307="S",
1,
IF(AC307=0,
1,
IF(
IFERROR(((U307+Y307)*AG307)/((AC307*AK307)*AG307),0)&lt;0,
0,
IF(
IFERROR(((U307+Y307)*AG307)/((AC307*AK307)*AG307),0)&gt;1,
1,
IFERROR(((U307+Y307)*AG307)/((AC307*AK307)*AG307),0)
)
)
)
))</f>
        <v/>
      </c>
      <c r="BF307" s="49">
        <f>IF(D307="","",IF(S307="S",
1,
IF(AC307=0,
1,
IF(
IFERROR(((U307+V307+Y307)*AG307)/((AC307*AK307)*AG307),0)&lt;0,
0,
IF(
IFERROR(((U307+V307+Y307)*AG307)/((AC307*AK307)*AG307),0)&gt;1,
1,
IFERROR(((U307+V307+Y307)*AG307)/((AC307*AK307)*AG307),0)
)
)
)
))</f>
        <v/>
      </c>
      <c r="BG307" s="50">
        <f>IF(D307="","",IF(S307="S",0,IF(AND(ISNUMBER(AC307),ISNUMBER(AM307)),IF(OR(AC307*AM307&lt;0,ISERR(AC307*AM307)),0,AC307*AM307),0)))</f>
        <v/>
      </c>
      <c r="BH307" s="50">
        <f>IF(D307="","",IF(BY307&gt;TODAY()-60,0,IF(Y307&gt;12,MAX(0,(U307+Y307)-BG307),MAX(0,U307-BG307))))</f>
        <v/>
      </c>
      <c r="BI307" s="51">
        <f>IF(D307="","",BH307*AG307)</f>
        <v/>
      </c>
      <c r="BJ307" s="51">
        <f>IF(D307="","",IF(OR(R307="A",R307="AA",R307="AAA"),BI307,0))</f>
        <v/>
      </c>
      <c r="BK307" s="51">
        <f>IF(D307="","",IF(R307="B",BI307,0))</f>
        <v/>
      </c>
      <c r="BL307" s="51">
        <f>IF(D307="","",IF(R307="C",BI307,0))</f>
        <v/>
      </c>
      <c r="BM307" s="51">
        <f>IF(D307="","",IFERROR(MAX(0,MIN(BI307/AP307,1)),0))</f>
        <v/>
      </c>
      <c r="BN307" s="52">
        <f>IF(D307="","",AB307*AG307)</f>
        <v/>
      </c>
      <c r="BO307" s="52">
        <f>IF(D307="","",(U307+V307+X307)*AG307)</f>
        <v/>
      </c>
      <c r="BP307" s="52">
        <f>IF(D307="","",(AB307*3)*AG307)</f>
        <v/>
      </c>
      <c r="BQ307" s="52">
        <f>IF(D307="","",IF(BO307-BP307&gt;0,0,BO307-BP307))</f>
        <v/>
      </c>
      <c r="BR307" s="52">
        <f>IF(D307="","",IF(BO307-BP307-BN307&gt;0,0,BO307-BP307-BN307))</f>
        <v/>
      </c>
      <c r="BS307" s="53">
        <f>IF(D307="","",IFERROR(AB307*AI307,0))</f>
        <v/>
      </c>
      <c r="BT307" s="53">
        <f>IF(D307="","",IFERROR(IF(X307&gt;12, AI307*(U307+V307+X307), AI307*(U307+V307)),0))</f>
        <v/>
      </c>
      <c r="BU307" s="53">
        <f>IF(D307="","",IFERROR(((AB307*3)*AI307),0))</f>
        <v/>
      </c>
      <c r="BV307" s="53">
        <f>IF(D307="","",IF(BT307-BU307&gt;0,0,BT307-BU307))</f>
        <v/>
      </c>
      <c r="BW307" s="53">
        <f>IF(D307="","",IF(BT307-BU307-BS307&gt;0,0,BT307-BU307-BS307))</f>
        <v/>
      </c>
      <c r="BX307" s="36">
        <f>IF(D307="","",IFERROR(VLOOKUP(D307,'produto-entrada-7'!A:M,3,0),"SEM PEDIDO"))</f>
        <v/>
      </c>
      <c r="BY307" s="36">
        <f>IF(D307="","",VLOOKUP(D307,'produto-estoque-total-7'!A:AB,25,0))</f>
        <v/>
      </c>
      <c r="BZ307" s="36">
        <f>IF(D307="","",IFERROR(VLOOKUP(D307,'produto-estoque-total-7'!A:AB,26,0)/100,0))</f>
        <v/>
      </c>
      <c r="CA307" s="36">
        <f>IF(D307="","",IFERROR(VLOOKUP(D307,'produto-estoque-total-7'!A:AB,27,0)/100,0))</f>
        <v/>
      </c>
      <c r="CB307" s="41">
        <f>IF(D307="","",V307*AF307)</f>
        <v/>
      </c>
      <c r="CC307" s="41">
        <f>IF(D307="","",V307*AI307)</f>
        <v/>
      </c>
      <c r="CD307" s="54">
        <f>IF(D307="","",VLOOKUP(D307,'produto-estoque-total-7'!A:AB,28,0))</f>
        <v/>
      </c>
    </row>
    <row r="308">
      <c r="A308" s="36">
        <f>IF(D308="","",VLOOKUP(D308,'produto-estoque-total-7'!A:AB,3,0))</f>
        <v/>
      </c>
      <c r="B308" s="1">
        <f>IF(D308="","",VLOOKUP(D308,'produto-estoque-total-7'!A:AB,12,0))</f>
        <v/>
      </c>
      <c r="C308" s="1">
        <f>IF(D308="","",VLOOKUP(D308,'produto-estoque-total-7'!A:AB,2,0))</f>
        <v/>
      </c>
      <c r="D308" s="37">
        <f>IFERROR(IF('produto-estoque-total-7'!A307="","",'produto-estoque-total-7'!A307),"")</f>
        <v/>
      </c>
      <c r="E308" s="1">
        <f>IF(D308="","",VLOOKUP(D308,'produto-estoque-total-7'!A:AB,4,0))</f>
        <v/>
      </c>
      <c r="F308" s="36">
        <f>IF(D308="","",VLOOKUP(D308,'produto-estoque-total-7'!A:AB,13,0))</f>
        <v/>
      </c>
      <c r="G308" s="1">
        <f>IF(F308="","",VLOOKUP(F308,'FORNECEDORES X COMPRADOR'!A:D,4,0))</f>
        <v/>
      </c>
      <c r="H308" s="1">
        <f>IF(F308="","",VLOOKUP(F308,'FORNECEDORES X COMPRADOR'!A:E,5,0))</f>
        <v/>
      </c>
      <c r="I308" s="36">
        <f>IF(D308="","",VLOOKUP(D308,'produto-estoque-total-7'!A:AB,15,0))</f>
        <v/>
      </c>
      <c r="J308" s="36">
        <f>IF(D308="","",VLOOKUP(D308,'produto-estoque-total-7'!A:AB,19,0))</f>
        <v/>
      </c>
      <c r="K308" s="1">
        <f>IF(D308="","",VLOOKUP(D308,'produto-estoque-total-7'!A:AB,20,0))</f>
        <v/>
      </c>
      <c r="L308" s="36">
        <f>IF(D308="","",VLOOKUP(D308,'produto-estoque-total-7'!A:AB,17,0))</f>
        <v/>
      </c>
      <c r="M308" s="1">
        <f>IF(D308="","",VLOOKUP(D308,'produto-estoque-total-7'!A:AB,18,0))</f>
        <v/>
      </c>
      <c r="N308" s="36">
        <f>IF(D308="","",VLOOKUP(D308,'produto-estoque-total-7'!A:AB,21,0))</f>
        <v/>
      </c>
      <c r="O308" s="1">
        <f>IF(D308="","",VLOOKUP(D308,'produto-estoque-total-7'!A:AB,22,0))</f>
        <v/>
      </c>
      <c r="P308" s="36">
        <f>IF(D308="","",VLOOKUP(D308,'produto-estoque-total-7'!A:AB,23,0))</f>
        <v/>
      </c>
      <c r="Q308" s="1">
        <f>IF(D308="","",VLOOKUP(D308,'produto-estoque-total-7'!A:AB,24,0))</f>
        <v/>
      </c>
      <c r="R308" s="38">
        <f>IFERROR(IF(D308="","",VLOOKUP(D308,'produto-venda-7'!B:N,13,0)),"C")</f>
        <v/>
      </c>
      <c r="S308" s="39">
        <f>IF(D308="","",VLOOKUP(D308,'produto-estoque-total-7'!A:AB,6,0))</f>
        <v/>
      </c>
      <c r="T308" s="39">
        <f>IF(D308="","",VLOOKUP(D308,'produto-estoque-total-7'!A:AB,5,0))</f>
        <v/>
      </c>
      <c r="U308" s="40">
        <f>IF(D308="","",VLOOKUP(D308,'produto-estoque-total-7'!A:AB,11,0))</f>
        <v/>
      </c>
      <c r="V308" s="41">
        <f>IF(D308="","",IFERROR(VLOOKUP(D308,'produto-entrada-7'!A:M,10,0),0))</f>
        <v/>
      </c>
      <c r="W308" s="42" t="n"/>
      <c r="X308" s="39">
        <f>IF(D308="","",VLOOKUP(D308,'produto-estoque-total-7'!A:AB,8,0))</f>
        <v/>
      </c>
      <c r="Y308" s="39">
        <f>IF(D308="","",VLOOKUP(D308,'produto-estoque-total-7'!A:AB,9,0))</f>
        <v/>
      </c>
      <c r="Z308" s="39">
        <f>IF(D308="","",VLOOKUP(D308,'produto-estoque-total-7'!A:AB,10,0))</f>
        <v/>
      </c>
      <c r="AA308" s="39">
        <f>IFERROR(IF(D308="","",VLOOKUP(D308,'produto-venda-7'!B:N,4,0)),0)</f>
        <v/>
      </c>
      <c r="AB308" s="39">
        <f>IFERROR(IF(D308="","",VLOOKUP(D308,'produto-venda-7'!B:N,5,0)),0)</f>
        <v/>
      </c>
      <c r="AC308" s="39">
        <f>IF(D308="","",IFERROR(AA308/90,0))</f>
        <v/>
      </c>
      <c r="AD308" s="36">
        <f>IF(D308="","",IFERROR(VLOOKUP(D308,'produto-entrada-7'!A:M,4,0),0))</f>
        <v/>
      </c>
      <c r="AE308" s="36">
        <f>IFERROR(IF(D308="","",VLOOKUP(D308,'produto-venda-7'!B:N,10,0)),0)</f>
        <v/>
      </c>
      <c r="AF308" s="36">
        <f>IF(D308="","",IFERROR(VLOOKUP(D308,'produto-entrada-7'!A:M,11,0),0))</f>
        <v/>
      </c>
      <c r="AG308" s="1">
        <f>IF(D308="","",IFERROR(VLOOKUP(D308,'produto-entrada-7'!A:M,12,0),0))</f>
        <v/>
      </c>
      <c r="AH308" s="1">
        <f>IF(D308="","",IFERROR(VLOOKUP(D308,'produto-entrada-7'!A:M,13,0),0))</f>
        <v/>
      </c>
      <c r="AI308" s="36">
        <f>IFERROR(IF(D308="","",VLOOKUP(D308,'produto-venda-7'!B:N,11,0)),0)</f>
        <v/>
      </c>
      <c r="AJ308" s="43">
        <f>IF(D308="","",IFERROR(AI308*AB308,0))</f>
        <v/>
      </c>
      <c r="AK308" s="44">
        <f>IFERROR(IF(D308="","",VLOOKUP(F308,'ANALISE FORNECEDOR'!$A:$I,8,0)),"")</f>
        <v/>
      </c>
      <c r="AL308" s="44">
        <f>IF(D308="","",AVERAGE(AM308,AK308))</f>
        <v/>
      </c>
      <c r="AM308" s="44">
        <f>IFERROR(IF(D308="","",VLOOKUP(F308,'ANALISE FORNECEDOR'!$A:$I,9,0)),"")</f>
        <v/>
      </c>
      <c r="AN308" s="45">
        <f>IF(D308="","",IF(Y308&gt;12,AI308*(U308+Y308),AI308*U308))</f>
        <v/>
      </c>
      <c r="AO308" s="45">
        <f>IF(D308="","",IF(Y308&gt;12,AI308*(U308+V308+Y308),AI308*(U308+V308)))</f>
        <v/>
      </c>
      <c r="AP308" s="46">
        <f>IF(D308="","",IF(Y308&gt;12,AG308*(U308+Y308),AG308*U308))</f>
        <v/>
      </c>
      <c r="AQ308" s="46">
        <f>IF(D308="","",IF(Y308&gt;12,AG308*(U308+V308+Y308),AG308*(U308+V308)))</f>
        <v/>
      </c>
      <c r="AR308" s="46">
        <f>IF(D308="","",IF(OR(R308="A",R308="AA",R308="AAA"),AP308,0))</f>
        <v/>
      </c>
      <c r="AS308" s="46">
        <f>IF(D308="","",IF(R308="B",AP308,0))</f>
        <v/>
      </c>
      <c r="AT308" s="46">
        <f>IF(D308="","",IF(R308="C",AP308,0))</f>
        <v/>
      </c>
      <c r="AU308" s="47">
        <f>IF(D308="","",IFERROR(AN308/AJ308,0))</f>
        <v/>
      </c>
      <c r="AV308" s="47">
        <f>IF(D308="","",IFERROR(((AO308)/AJ308),0))</f>
        <v/>
      </c>
      <c r="AW308" s="48">
        <f>IF(D308="","",IF(OR(S308="S",NOT(AND(ISNUMBER(AC308),ISNUMBER(AL308),AC308*AL308&gt;=0))),0,AC308*AL308))</f>
        <v/>
      </c>
      <c r="AX308" s="49">
        <f>IFERROR(IF(D308="","",AW308*AG308),0)</f>
        <v/>
      </c>
      <c r="AY308" s="48">
        <f>IF(D308="","",IF(OR(S308="S",NOT(AND(ISNUMBER(AC308),ISNUMBER(AK308),AC308*AK308&gt;=0))),0,AC308*AK308))</f>
        <v/>
      </c>
      <c r="AZ308" s="48">
        <f>IFERROR(IF(D308="","",IF(AY308=0,0,IF(((AY308)-(U308+Y308))&lt;0,0,(AY308)-U308))),0)</f>
        <v/>
      </c>
      <c r="BA308" s="49">
        <f>IF(D308="","",AZ308*AG308)</f>
        <v/>
      </c>
      <c r="BB308" s="49">
        <f>IF(D308="","",IF(OR(R308="A",R308="AA",R308="AAA"),BA308,0))</f>
        <v/>
      </c>
      <c r="BC308" s="49">
        <f>IF(D308="","",IF(R308="B",BA308,0))</f>
        <v/>
      </c>
      <c r="BD308" s="49">
        <f>IF(D308="","",IF(R308="B",BA308,0))</f>
        <v/>
      </c>
      <c r="BE308" s="49">
        <f>IF(D308="","",IF(S308="S",
1,
IF(AC308=0,
1,
IF(
IFERROR(((U308+Y308)*AG308)/((AC308*AK308)*AG308),0)&lt;0,
0,
IF(
IFERROR(((U308+Y308)*AG308)/((AC308*AK308)*AG308),0)&gt;1,
1,
IFERROR(((U308+Y308)*AG308)/((AC308*AK308)*AG308),0)
)
)
)
))</f>
        <v/>
      </c>
      <c r="BF308" s="49">
        <f>IF(D308="","",IF(S308="S",
1,
IF(AC308=0,
1,
IF(
IFERROR(((U308+V308+Y308)*AG308)/((AC308*AK308)*AG308),0)&lt;0,
0,
IF(
IFERROR(((U308+V308+Y308)*AG308)/((AC308*AK308)*AG308),0)&gt;1,
1,
IFERROR(((U308+V308+Y308)*AG308)/((AC308*AK308)*AG308),0)
)
)
)
))</f>
        <v/>
      </c>
      <c r="BG308" s="50">
        <f>IF(D308="","",IF(S308="S",0,IF(AND(ISNUMBER(AC308),ISNUMBER(AM308)),IF(OR(AC308*AM308&lt;0,ISERR(AC308*AM308)),0,AC308*AM308),0)))</f>
        <v/>
      </c>
      <c r="BH308" s="50">
        <f>IF(D308="","",IF(BY308&gt;TODAY()-60,0,IF(Y308&gt;12,MAX(0,(U308+Y308)-BG308),MAX(0,U308-BG308))))</f>
        <v/>
      </c>
      <c r="BI308" s="51">
        <f>IF(D308="","",BH308*AG308)</f>
        <v/>
      </c>
      <c r="BJ308" s="51">
        <f>IF(D308="","",IF(OR(R308="A",R308="AA",R308="AAA"),BI308,0))</f>
        <v/>
      </c>
      <c r="BK308" s="51">
        <f>IF(D308="","",IF(R308="B",BI308,0))</f>
        <v/>
      </c>
      <c r="BL308" s="51">
        <f>IF(D308="","",IF(R308="C",BI308,0))</f>
        <v/>
      </c>
      <c r="BM308" s="51">
        <f>IF(D308="","",IFERROR(MAX(0,MIN(BI308/AP308,1)),0))</f>
        <v/>
      </c>
      <c r="BN308" s="52">
        <f>IF(D308="","",AB308*AG308)</f>
        <v/>
      </c>
      <c r="BO308" s="52">
        <f>IF(D308="","",(U308+V308+X308)*AG308)</f>
        <v/>
      </c>
      <c r="BP308" s="52">
        <f>IF(D308="","",(AB308*3)*AG308)</f>
        <v/>
      </c>
      <c r="BQ308" s="52">
        <f>IF(D308="","",IF(BO308-BP308&gt;0,0,BO308-BP308))</f>
        <v/>
      </c>
      <c r="BR308" s="52">
        <f>IF(D308="","",IF(BO308-BP308-BN308&gt;0,0,BO308-BP308-BN308))</f>
        <v/>
      </c>
      <c r="BS308" s="53">
        <f>IF(D308="","",IFERROR(AB308*AI308,0))</f>
        <v/>
      </c>
      <c r="BT308" s="53">
        <f>IF(D308="","",IFERROR(IF(X308&gt;12, AI308*(U308+V308+X308), AI308*(U308+V308)),0))</f>
        <v/>
      </c>
      <c r="BU308" s="53">
        <f>IF(D308="","",IFERROR(((AB308*3)*AI308),0))</f>
        <v/>
      </c>
      <c r="BV308" s="53">
        <f>IF(D308="","",IF(BT308-BU308&gt;0,0,BT308-BU308))</f>
        <v/>
      </c>
      <c r="BW308" s="53">
        <f>IF(D308="","",IF(BT308-BU308-BS308&gt;0,0,BT308-BU308-BS308))</f>
        <v/>
      </c>
      <c r="BX308" s="36">
        <f>IF(D308="","",IFERROR(VLOOKUP(D308,'produto-entrada-7'!A:M,3,0),"SEM PEDIDO"))</f>
        <v/>
      </c>
      <c r="BY308" s="36">
        <f>IF(D308="","",VLOOKUP(D308,'produto-estoque-total-7'!A:AB,25,0))</f>
        <v/>
      </c>
      <c r="BZ308" s="36">
        <f>IF(D308="","",IFERROR(VLOOKUP(D308,'produto-estoque-total-7'!A:AB,26,0)/100,0))</f>
        <v/>
      </c>
      <c r="CA308" s="36">
        <f>IF(D308="","",IFERROR(VLOOKUP(D308,'produto-estoque-total-7'!A:AB,27,0)/100,0))</f>
        <v/>
      </c>
      <c r="CB308" s="41">
        <f>IF(D308="","",V308*AF308)</f>
        <v/>
      </c>
      <c r="CC308" s="41">
        <f>IF(D308="","",V308*AI308)</f>
        <v/>
      </c>
      <c r="CD308" s="54">
        <f>IF(D308="","",VLOOKUP(D308,'produto-estoque-total-7'!A:AB,28,0))</f>
        <v/>
      </c>
    </row>
    <row r="309">
      <c r="A309" s="36">
        <f>IF(D309="","",VLOOKUP(D309,'produto-estoque-total-7'!A:AB,3,0))</f>
        <v/>
      </c>
      <c r="B309" s="1">
        <f>IF(D309="","",VLOOKUP(D309,'produto-estoque-total-7'!A:AB,12,0))</f>
        <v/>
      </c>
      <c r="C309" s="1">
        <f>IF(D309="","",VLOOKUP(D309,'produto-estoque-total-7'!A:AB,2,0))</f>
        <v/>
      </c>
      <c r="D309" s="37">
        <f>IFERROR(IF('produto-estoque-total-7'!A308="","",'produto-estoque-total-7'!A308),"")</f>
        <v/>
      </c>
      <c r="E309" s="1">
        <f>IF(D309="","",VLOOKUP(D309,'produto-estoque-total-7'!A:AB,4,0))</f>
        <v/>
      </c>
      <c r="F309" s="36">
        <f>IF(D309="","",VLOOKUP(D309,'produto-estoque-total-7'!A:AB,13,0))</f>
        <v/>
      </c>
      <c r="G309" s="1">
        <f>IF(F309="","",VLOOKUP(F309,'FORNECEDORES X COMPRADOR'!A:D,4,0))</f>
        <v/>
      </c>
      <c r="H309" s="1">
        <f>IF(F309="","",VLOOKUP(F309,'FORNECEDORES X COMPRADOR'!A:E,5,0))</f>
        <v/>
      </c>
      <c r="I309" s="36">
        <f>IF(D309="","",VLOOKUP(D309,'produto-estoque-total-7'!A:AB,15,0))</f>
        <v/>
      </c>
      <c r="J309" s="36">
        <f>IF(D309="","",VLOOKUP(D309,'produto-estoque-total-7'!A:AB,19,0))</f>
        <v/>
      </c>
      <c r="K309" s="1">
        <f>IF(D309="","",VLOOKUP(D309,'produto-estoque-total-7'!A:AB,20,0))</f>
        <v/>
      </c>
      <c r="L309" s="36">
        <f>IF(D309="","",VLOOKUP(D309,'produto-estoque-total-7'!A:AB,17,0))</f>
        <v/>
      </c>
      <c r="M309" s="1">
        <f>IF(D309="","",VLOOKUP(D309,'produto-estoque-total-7'!A:AB,18,0))</f>
        <v/>
      </c>
      <c r="N309" s="36">
        <f>IF(D309="","",VLOOKUP(D309,'produto-estoque-total-7'!A:AB,21,0))</f>
        <v/>
      </c>
      <c r="O309" s="1">
        <f>IF(D309="","",VLOOKUP(D309,'produto-estoque-total-7'!A:AB,22,0))</f>
        <v/>
      </c>
      <c r="P309" s="36">
        <f>IF(D309="","",VLOOKUP(D309,'produto-estoque-total-7'!A:AB,23,0))</f>
        <v/>
      </c>
      <c r="Q309" s="1">
        <f>IF(D309="","",VLOOKUP(D309,'produto-estoque-total-7'!A:AB,24,0))</f>
        <v/>
      </c>
      <c r="R309" s="38">
        <f>IFERROR(IF(D309="","",VLOOKUP(D309,'produto-venda-7'!B:N,13,0)),"C")</f>
        <v/>
      </c>
      <c r="S309" s="39">
        <f>IF(D309="","",VLOOKUP(D309,'produto-estoque-total-7'!A:AB,6,0))</f>
        <v/>
      </c>
      <c r="T309" s="39">
        <f>IF(D309="","",VLOOKUP(D309,'produto-estoque-total-7'!A:AB,5,0))</f>
        <v/>
      </c>
      <c r="U309" s="40">
        <f>IF(D309="","",VLOOKUP(D309,'produto-estoque-total-7'!A:AB,11,0))</f>
        <v/>
      </c>
      <c r="V309" s="41">
        <f>IF(D309="","",IFERROR(VLOOKUP(D309,'produto-entrada-7'!A:M,10,0),0))</f>
        <v/>
      </c>
      <c r="W309" s="42" t="n"/>
      <c r="X309" s="39">
        <f>IF(D309="","",VLOOKUP(D309,'produto-estoque-total-7'!A:AB,8,0))</f>
        <v/>
      </c>
      <c r="Y309" s="39">
        <f>IF(D309="","",VLOOKUP(D309,'produto-estoque-total-7'!A:AB,9,0))</f>
        <v/>
      </c>
      <c r="Z309" s="39">
        <f>IF(D309="","",VLOOKUP(D309,'produto-estoque-total-7'!A:AB,10,0))</f>
        <v/>
      </c>
      <c r="AA309" s="39">
        <f>IFERROR(IF(D309="","",VLOOKUP(D309,'produto-venda-7'!B:N,4,0)),0)</f>
        <v/>
      </c>
      <c r="AB309" s="39">
        <f>IFERROR(IF(D309="","",VLOOKUP(D309,'produto-venda-7'!B:N,5,0)),0)</f>
        <v/>
      </c>
      <c r="AC309" s="39">
        <f>IF(D309="","",IFERROR(AA309/90,0))</f>
        <v/>
      </c>
      <c r="AD309" s="36">
        <f>IF(D309="","",IFERROR(VLOOKUP(D309,'produto-entrada-7'!A:M,4,0),0))</f>
        <v/>
      </c>
      <c r="AE309" s="36">
        <f>IFERROR(IF(D309="","",VLOOKUP(D309,'produto-venda-7'!B:N,10,0)),0)</f>
        <v/>
      </c>
      <c r="AF309" s="36">
        <f>IF(D309="","",IFERROR(VLOOKUP(D309,'produto-entrada-7'!A:M,11,0),0))</f>
        <v/>
      </c>
      <c r="AG309" s="1">
        <f>IF(D309="","",IFERROR(VLOOKUP(D309,'produto-entrada-7'!A:M,12,0),0))</f>
        <v/>
      </c>
      <c r="AH309" s="1">
        <f>IF(D309="","",IFERROR(VLOOKUP(D309,'produto-entrada-7'!A:M,13,0),0))</f>
        <v/>
      </c>
      <c r="AI309" s="36">
        <f>IFERROR(IF(D309="","",VLOOKUP(D309,'produto-venda-7'!B:N,11,0)),0)</f>
        <v/>
      </c>
      <c r="AJ309" s="43">
        <f>IF(D309="","",IFERROR(AI309*AB309,0))</f>
        <v/>
      </c>
      <c r="AK309" s="44">
        <f>IFERROR(IF(D309="","",VLOOKUP(F309,'ANALISE FORNECEDOR'!$A:$I,8,0)),"")</f>
        <v/>
      </c>
      <c r="AL309" s="44">
        <f>IF(D309="","",AVERAGE(AM309,AK309))</f>
        <v/>
      </c>
      <c r="AM309" s="44">
        <f>IFERROR(IF(D309="","",VLOOKUP(F309,'ANALISE FORNECEDOR'!$A:$I,9,0)),"")</f>
        <v/>
      </c>
      <c r="AN309" s="45">
        <f>IF(D309="","",IF(Y309&gt;12,AI309*(U309+Y309),AI309*U309))</f>
        <v/>
      </c>
      <c r="AO309" s="45">
        <f>IF(D309="","",IF(Y309&gt;12,AI309*(U309+V309+Y309),AI309*(U309+V309)))</f>
        <v/>
      </c>
      <c r="AP309" s="46">
        <f>IF(D309="","",IF(Y309&gt;12,AG309*(U309+Y309),AG309*U309))</f>
        <v/>
      </c>
      <c r="AQ309" s="46">
        <f>IF(D309="","",IF(Y309&gt;12,AG309*(U309+V309+Y309),AG309*(U309+V309)))</f>
        <v/>
      </c>
      <c r="AR309" s="46">
        <f>IF(D309="","",IF(OR(R309="A",R309="AA",R309="AAA"),AP309,0))</f>
        <v/>
      </c>
      <c r="AS309" s="46">
        <f>IF(D309="","",IF(R309="B",AP309,0))</f>
        <v/>
      </c>
      <c r="AT309" s="46">
        <f>IF(D309="","",IF(R309="C",AP309,0))</f>
        <v/>
      </c>
      <c r="AU309" s="47">
        <f>IF(D309="","",IFERROR(AN309/AJ309,0))</f>
        <v/>
      </c>
      <c r="AV309" s="47">
        <f>IF(D309="","",IFERROR(((AO309)/AJ309),0))</f>
        <v/>
      </c>
      <c r="AW309" s="48">
        <f>IF(D309="","",IF(OR(S309="S",NOT(AND(ISNUMBER(AC309),ISNUMBER(AL309),AC309*AL309&gt;=0))),0,AC309*AL309))</f>
        <v/>
      </c>
      <c r="AX309" s="49">
        <f>IFERROR(IF(D309="","",AW309*AG309),0)</f>
        <v/>
      </c>
      <c r="AY309" s="48">
        <f>IF(D309="","",IF(OR(S309="S",NOT(AND(ISNUMBER(AC309),ISNUMBER(AK309),AC309*AK309&gt;=0))),0,AC309*AK309))</f>
        <v/>
      </c>
      <c r="AZ309" s="48">
        <f>IFERROR(IF(D309="","",IF(AY309=0,0,IF(((AY309)-(U309+Y309))&lt;0,0,(AY309)-U309))),0)</f>
        <v/>
      </c>
      <c r="BA309" s="49">
        <f>IF(D309="","",AZ309*AG309)</f>
        <v/>
      </c>
      <c r="BB309" s="49">
        <f>IF(D309="","",IF(OR(R309="A",R309="AA",R309="AAA"),BA309,0))</f>
        <v/>
      </c>
      <c r="BC309" s="49">
        <f>IF(D309="","",IF(R309="B",BA309,0))</f>
        <v/>
      </c>
      <c r="BD309" s="49">
        <f>IF(D309="","",IF(R309="B",BA309,0))</f>
        <v/>
      </c>
      <c r="BE309" s="49">
        <f>IF(D309="","",IF(S309="S",
1,
IF(AC309=0,
1,
IF(
IFERROR(((U309+Y309)*AG309)/((AC309*AK309)*AG309),0)&lt;0,
0,
IF(
IFERROR(((U309+Y309)*AG309)/((AC309*AK309)*AG309),0)&gt;1,
1,
IFERROR(((U309+Y309)*AG309)/((AC309*AK309)*AG309),0)
)
)
)
))</f>
        <v/>
      </c>
      <c r="BF309" s="49">
        <f>IF(D309="","",IF(S309="S",
1,
IF(AC309=0,
1,
IF(
IFERROR(((U309+V309+Y309)*AG309)/((AC309*AK309)*AG309),0)&lt;0,
0,
IF(
IFERROR(((U309+V309+Y309)*AG309)/((AC309*AK309)*AG309),0)&gt;1,
1,
IFERROR(((U309+V309+Y309)*AG309)/((AC309*AK309)*AG309),0)
)
)
)
))</f>
        <v/>
      </c>
      <c r="BG309" s="50">
        <f>IF(D309="","",IF(S309="S",0,IF(AND(ISNUMBER(AC309),ISNUMBER(AM309)),IF(OR(AC309*AM309&lt;0,ISERR(AC309*AM309)),0,AC309*AM309),0)))</f>
        <v/>
      </c>
      <c r="BH309" s="50">
        <f>IF(D309="","",IF(BY309&gt;TODAY()-60,0,IF(Y309&gt;12,MAX(0,(U309+Y309)-BG309),MAX(0,U309-BG309))))</f>
        <v/>
      </c>
      <c r="BI309" s="51">
        <f>IF(D309="","",BH309*AG309)</f>
        <v/>
      </c>
      <c r="BJ309" s="51">
        <f>IF(D309="","",IF(OR(R309="A",R309="AA",R309="AAA"),BI309,0))</f>
        <v/>
      </c>
      <c r="BK309" s="51">
        <f>IF(D309="","",IF(R309="B",BI309,0))</f>
        <v/>
      </c>
      <c r="BL309" s="51">
        <f>IF(D309="","",IF(R309="C",BI309,0))</f>
        <v/>
      </c>
      <c r="BM309" s="51">
        <f>IF(D309="","",IFERROR(MAX(0,MIN(BI309/AP309,1)),0))</f>
        <v/>
      </c>
      <c r="BN309" s="52">
        <f>IF(D309="","",AB309*AG309)</f>
        <v/>
      </c>
      <c r="BO309" s="52">
        <f>IF(D309="","",(U309+V309+X309)*AG309)</f>
        <v/>
      </c>
      <c r="BP309" s="52">
        <f>IF(D309="","",(AB309*3)*AG309)</f>
        <v/>
      </c>
      <c r="BQ309" s="52">
        <f>IF(D309="","",IF(BO309-BP309&gt;0,0,BO309-BP309))</f>
        <v/>
      </c>
      <c r="BR309" s="52">
        <f>IF(D309="","",IF(BO309-BP309-BN309&gt;0,0,BO309-BP309-BN309))</f>
        <v/>
      </c>
      <c r="BS309" s="53">
        <f>IF(D309="","",IFERROR(AB309*AI309,0))</f>
        <v/>
      </c>
      <c r="BT309" s="53">
        <f>IF(D309="","",IFERROR(IF(X309&gt;12, AI309*(U309+V309+X309), AI309*(U309+V309)),0))</f>
        <v/>
      </c>
      <c r="BU309" s="53">
        <f>IF(D309="","",IFERROR(((AB309*3)*AI309),0))</f>
        <v/>
      </c>
      <c r="BV309" s="53">
        <f>IF(D309="","",IF(BT309-BU309&gt;0,0,BT309-BU309))</f>
        <v/>
      </c>
      <c r="BW309" s="53">
        <f>IF(D309="","",IF(BT309-BU309-BS309&gt;0,0,BT309-BU309-BS309))</f>
        <v/>
      </c>
      <c r="BX309" s="36">
        <f>IF(D309="","",IFERROR(VLOOKUP(D309,'produto-entrada-7'!A:M,3,0),"SEM PEDIDO"))</f>
        <v/>
      </c>
      <c r="BY309" s="36">
        <f>IF(D309="","",VLOOKUP(D309,'produto-estoque-total-7'!A:AB,25,0))</f>
        <v/>
      </c>
      <c r="BZ309" s="36">
        <f>IF(D309="","",IFERROR(VLOOKUP(D309,'produto-estoque-total-7'!A:AB,26,0)/100,0))</f>
        <v/>
      </c>
      <c r="CA309" s="36">
        <f>IF(D309="","",IFERROR(VLOOKUP(D309,'produto-estoque-total-7'!A:AB,27,0)/100,0))</f>
        <v/>
      </c>
      <c r="CB309" s="41">
        <f>IF(D309="","",V309*AF309)</f>
        <v/>
      </c>
      <c r="CC309" s="41">
        <f>IF(D309="","",V309*AI309)</f>
        <v/>
      </c>
      <c r="CD309" s="54">
        <f>IF(D309="","",VLOOKUP(D309,'produto-estoque-total-7'!A:AB,28,0))</f>
        <v/>
      </c>
    </row>
    <row r="310">
      <c r="A310" s="36">
        <f>IF(D310="","",VLOOKUP(D310,'produto-estoque-total-7'!A:AB,3,0))</f>
        <v/>
      </c>
      <c r="B310" s="1">
        <f>IF(D310="","",VLOOKUP(D310,'produto-estoque-total-7'!A:AB,12,0))</f>
        <v/>
      </c>
      <c r="C310" s="1">
        <f>IF(D310="","",VLOOKUP(D310,'produto-estoque-total-7'!A:AB,2,0))</f>
        <v/>
      </c>
      <c r="D310" s="37">
        <f>IFERROR(IF('produto-estoque-total-7'!A309="","",'produto-estoque-total-7'!A309),"")</f>
        <v/>
      </c>
      <c r="E310" s="1">
        <f>IF(D310="","",VLOOKUP(D310,'produto-estoque-total-7'!A:AB,4,0))</f>
        <v/>
      </c>
      <c r="F310" s="36">
        <f>IF(D310="","",VLOOKUP(D310,'produto-estoque-total-7'!A:AB,13,0))</f>
        <v/>
      </c>
      <c r="G310" s="1">
        <f>IF(F310="","",VLOOKUP(F310,'FORNECEDORES X COMPRADOR'!A:D,4,0))</f>
        <v/>
      </c>
      <c r="H310" s="1">
        <f>IF(F310="","",VLOOKUP(F310,'FORNECEDORES X COMPRADOR'!A:E,5,0))</f>
        <v/>
      </c>
      <c r="I310" s="36">
        <f>IF(D310="","",VLOOKUP(D310,'produto-estoque-total-7'!A:AB,15,0))</f>
        <v/>
      </c>
      <c r="J310" s="36">
        <f>IF(D310="","",VLOOKUP(D310,'produto-estoque-total-7'!A:AB,19,0))</f>
        <v/>
      </c>
      <c r="K310" s="1">
        <f>IF(D310="","",VLOOKUP(D310,'produto-estoque-total-7'!A:AB,20,0))</f>
        <v/>
      </c>
      <c r="L310" s="36">
        <f>IF(D310="","",VLOOKUP(D310,'produto-estoque-total-7'!A:AB,17,0))</f>
        <v/>
      </c>
      <c r="M310" s="1">
        <f>IF(D310="","",VLOOKUP(D310,'produto-estoque-total-7'!A:AB,18,0))</f>
        <v/>
      </c>
      <c r="N310" s="36">
        <f>IF(D310="","",VLOOKUP(D310,'produto-estoque-total-7'!A:AB,21,0))</f>
        <v/>
      </c>
      <c r="O310" s="1">
        <f>IF(D310="","",VLOOKUP(D310,'produto-estoque-total-7'!A:AB,22,0))</f>
        <v/>
      </c>
      <c r="P310" s="36">
        <f>IF(D310="","",VLOOKUP(D310,'produto-estoque-total-7'!A:AB,23,0))</f>
        <v/>
      </c>
      <c r="Q310" s="1">
        <f>IF(D310="","",VLOOKUP(D310,'produto-estoque-total-7'!A:AB,24,0))</f>
        <v/>
      </c>
      <c r="R310" s="38">
        <f>IFERROR(IF(D310="","",VLOOKUP(D310,'produto-venda-7'!B:N,13,0)),"C")</f>
        <v/>
      </c>
      <c r="S310" s="39">
        <f>IF(D310="","",VLOOKUP(D310,'produto-estoque-total-7'!A:AB,6,0))</f>
        <v/>
      </c>
      <c r="T310" s="39">
        <f>IF(D310="","",VLOOKUP(D310,'produto-estoque-total-7'!A:AB,5,0))</f>
        <v/>
      </c>
      <c r="U310" s="40">
        <f>IF(D310="","",VLOOKUP(D310,'produto-estoque-total-7'!A:AB,11,0))</f>
        <v/>
      </c>
      <c r="V310" s="41">
        <f>IF(D310="","",IFERROR(VLOOKUP(D310,'produto-entrada-7'!A:M,10,0),0))</f>
        <v/>
      </c>
      <c r="W310" s="42" t="n"/>
      <c r="X310" s="39">
        <f>IF(D310="","",VLOOKUP(D310,'produto-estoque-total-7'!A:AB,8,0))</f>
        <v/>
      </c>
      <c r="Y310" s="39">
        <f>IF(D310="","",VLOOKUP(D310,'produto-estoque-total-7'!A:AB,9,0))</f>
        <v/>
      </c>
      <c r="Z310" s="39">
        <f>IF(D310="","",VLOOKUP(D310,'produto-estoque-total-7'!A:AB,10,0))</f>
        <v/>
      </c>
      <c r="AA310" s="39">
        <f>IFERROR(IF(D310="","",VLOOKUP(D310,'produto-venda-7'!B:N,4,0)),0)</f>
        <v/>
      </c>
      <c r="AB310" s="39">
        <f>IFERROR(IF(D310="","",VLOOKUP(D310,'produto-venda-7'!B:N,5,0)),0)</f>
        <v/>
      </c>
      <c r="AC310" s="39">
        <f>IF(D310="","",IFERROR(AA310/90,0))</f>
        <v/>
      </c>
      <c r="AD310" s="36">
        <f>IF(D310="","",IFERROR(VLOOKUP(D310,'produto-entrada-7'!A:M,4,0),0))</f>
        <v/>
      </c>
      <c r="AE310" s="36">
        <f>IFERROR(IF(D310="","",VLOOKUP(D310,'produto-venda-7'!B:N,10,0)),0)</f>
        <v/>
      </c>
      <c r="AF310" s="36">
        <f>IF(D310="","",IFERROR(VLOOKUP(D310,'produto-entrada-7'!A:M,11,0),0))</f>
        <v/>
      </c>
      <c r="AG310" s="1">
        <f>IF(D310="","",IFERROR(VLOOKUP(D310,'produto-entrada-7'!A:M,12,0),0))</f>
        <v/>
      </c>
      <c r="AH310" s="1">
        <f>IF(D310="","",IFERROR(VLOOKUP(D310,'produto-entrada-7'!A:M,13,0),0))</f>
        <v/>
      </c>
      <c r="AI310" s="36">
        <f>IFERROR(IF(D310="","",VLOOKUP(D310,'produto-venda-7'!B:N,11,0)),0)</f>
        <v/>
      </c>
      <c r="AJ310" s="43">
        <f>IF(D310="","",IFERROR(AI310*AB310,0))</f>
        <v/>
      </c>
      <c r="AK310" s="44">
        <f>IFERROR(IF(D310="","",VLOOKUP(F310,'ANALISE FORNECEDOR'!$A:$I,8,0)),"")</f>
        <v/>
      </c>
      <c r="AL310" s="44">
        <f>IF(D310="","",AVERAGE(AM310,AK310))</f>
        <v/>
      </c>
      <c r="AM310" s="44">
        <f>IFERROR(IF(D310="","",VLOOKUP(F310,'ANALISE FORNECEDOR'!$A:$I,9,0)),"")</f>
        <v/>
      </c>
      <c r="AN310" s="45">
        <f>IF(D310="","",IF(Y310&gt;12,AI310*(U310+Y310),AI310*U310))</f>
        <v/>
      </c>
      <c r="AO310" s="45">
        <f>IF(D310="","",IF(Y310&gt;12,AI310*(U310+V310+Y310),AI310*(U310+V310)))</f>
        <v/>
      </c>
      <c r="AP310" s="46">
        <f>IF(D310="","",IF(Y310&gt;12,AG310*(U310+Y310),AG310*U310))</f>
        <v/>
      </c>
      <c r="AQ310" s="46">
        <f>IF(D310="","",IF(Y310&gt;12,AG310*(U310+V310+Y310),AG310*(U310+V310)))</f>
        <v/>
      </c>
      <c r="AR310" s="46">
        <f>IF(D310="","",IF(OR(R310="A",R310="AA",R310="AAA"),AP310,0))</f>
        <v/>
      </c>
      <c r="AS310" s="46">
        <f>IF(D310="","",IF(R310="B",AP310,0))</f>
        <v/>
      </c>
      <c r="AT310" s="46">
        <f>IF(D310="","",IF(R310="C",AP310,0))</f>
        <v/>
      </c>
      <c r="AU310" s="47">
        <f>IF(D310="","",IFERROR(AN310/AJ310,0))</f>
        <v/>
      </c>
      <c r="AV310" s="47">
        <f>IF(D310="","",IFERROR(((AO310)/AJ310),0))</f>
        <v/>
      </c>
      <c r="AW310" s="48">
        <f>IF(D310="","",IF(OR(S310="S",NOT(AND(ISNUMBER(AC310),ISNUMBER(AL310),AC310*AL310&gt;=0))),0,AC310*AL310))</f>
        <v/>
      </c>
      <c r="AX310" s="49">
        <f>IFERROR(IF(D310="","",AW310*AG310),0)</f>
        <v/>
      </c>
      <c r="AY310" s="48">
        <f>IF(D310="","",IF(OR(S310="S",NOT(AND(ISNUMBER(AC310),ISNUMBER(AK310),AC310*AK310&gt;=0))),0,AC310*AK310))</f>
        <v/>
      </c>
      <c r="AZ310" s="48">
        <f>IFERROR(IF(D310="","",IF(AY310=0,0,IF(((AY310)-(U310+Y310))&lt;0,0,(AY310)-U310))),0)</f>
        <v/>
      </c>
      <c r="BA310" s="49">
        <f>IF(D310="","",AZ310*AG310)</f>
        <v/>
      </c>
      <c r="BB310" s="49">
        <f>IF(D310="","",IF(OR(R310="A",R310="AA",R310="AAA"),BA310,0))</f>
        <v/>
      </c>
      <c r="BC310" s="49">
        <f>IF(D310="","",IF(R310="B",BA310,0))</f>
        <v/>
      </c>
      <c r="BD310" s="49">
        <f>IF(D310="","",IF(R310="B",BA310,0))</f>
        <v/>
      </c>
      <c r="BE310" s="49">
        <f>IF(D310="","",IF(S310="S",
1,
IF(AC310=0,
1,
IF(
IFERROR(((U310+Y310)*AG310)/((AC310*AK310)*AG310),0)&lt;0,
0,
IF(
IFERROR(((U310+Y310)*AG310)/((AC310*AK310)*AG310),0)&gt;1,
1,
IFERROR(((U310+Y310)*AG310)/((AC310*AK310)*AG310),0)
)
)
)
))</f>
        <v/>
      </c>
      <c r="BF310" s="49">
        <f>IF(D310="","",IF(S310="S",
1,
IF(AC310=0,
1,
IF(
IFERROR(((U310+V310+Y310)*AG310)/((AC310*AK310)*AG310),0)&lt;0,
0,
IF(
IFERROR(((U310+V310+Y310)*AG310)/((AC310*AK310)*AG310),0)&gt;1,
1,
IFERROR(((U310+V310+Y310)*AG310)/((AC310*AK310)*AG310),0)
)
)
)
))</f>
        <v/>
      </c>
      <c r="BG310" s="50">
        <f>IF(D310="","",IF(S310="S",0,IF(AND(ISNUMBER(AC310),ISNUMBER(AM310)),IF(OR(AC310*AM310&lt;0,ISERR(AC310*AM310)),0,AC310*AM310),0)))</f>
        <v/>
      </c>
      <c r="BH310" s="50">
        <f>IF(D310="","",IF(BY310&gt;TODAY()-60,0,IF(Y310&gt;12,MAX(0,(U310+Y310)-BG310),MAX(0,U310-BG310))))</f>
        <v/>
      </c>
      <c r="BI310" s="51">
        <f>IF(D310="","",BH310*AG310)</f>
        <v/>
      </c>
      <c r="BJ310" s="51">
        <f>IF(D310="","",IF(OR(R310="A",R310="AA",R310="AAA"),BI310,0))</f>
        <v/>
      </c>
      <c r="BK310" s="51">
        <f>IF(D310="","",IF(R310="B",BI310,0))</f>
        <v/>
      </c>
      <c r="BL310" s="51">
        <f>IF(D310="","",IF(R310="C",BI310,0))</f>
        <v/>
      </c>
      <c r="BM310" s="51">
        <f>IF(D310="","",IFERROR(MAX(0,MIN(BI310/AP310,1)),0))</f>
        <v/>
      </c>
      <c r="BN310" s="52">
        <f>IF(D310="","",AB310*AG310)</f>
        <v/>
      </c>
      <c r="BO310" s="52">
        <f>IF(D310="","",(U310+V310+X310)*AG310)</f>
        <v/>
      </c>
      <c r="BP310" s="52">
        <f>IF(D310="","",(AB310*3)*AG310)</f>
        <v/>
      </c>
      <c r="BQ310" s="52">
        <f>IF(D310="","",IF(BO310-BP310&gt;0,0,BO310-BP310))</f>
        <v/>
      </c>
      <c r="BR310" s="52">
        <f>IF(D310="","",IF(BO310-BP310-BN310&gt;0,0,BO310-BP310-BN310))</f>
        <v/>
      </c>
      <c r="BS310" s="53">
        <f>IF(D310="","",IFERROR(AB310*AI310,0))</f>
        <v/>
      </c>
      <c r="BT310" s="53">
        <f>IF(D310="","",IFERROR(IF(X310&gt;12, AI310*(U310+V310+X310), AI310*(U310+V310)),0))</f>
        <v/>
      </c>
      <c r="BU310" s="53">
        <f>IF(D310="","",IFERROR(((AB310*3)*AI310),0))</f>
        <v/>
      </c>
      <c r="BV310" s="53">
        <f>IF(D310="","",IF(BT310-BU310&gt;0,0,BT310-BU310))</f>
        <v/>
      </c>
      <c r="BW310" s="53">
        <f>IF(D310="","",IF(BT310-BU310-BS310&gt;0,0,BT310-BU310-BS310))</f>
        <v/>
      </c>
      <c r="BX310" s="36">
        <f>IF(D310="","",IFERROR(VLOOKUP(D310,'produto-entrada-7'!A:M,3,0),"SEM PEDIDO"))</f>
        <v/>
      </c>
      <c r="BY310" s="36">
        <f>IF(D310="","",VLOOKUP(D310,'produto-estoque-total-7'!A:AB,25,0))</f>
        <v/>
      </c>
      <c r="BZ310" s="36">
        <f>IF(D310="","",IFERROR(VLOOKUP(D310,'produto-estoque-total-7'!A:AB,26,0)/100,0))</f>
        <v/>
      </c>
      <c r="CA310" s="36">
        <f>IF(D310="","",IFERROR(VLOOKUP(D310,'produto-estoque-total-7'!A:AB,27,0)/100,0))</f>
        <v/>
      </c>
      <c r="CB310" s="41">
        <f>IF(D310="","",V310*AF310)</f>
        <v/>
      </c>
      <c r="CC310" s="41">
        <f>IF(D310="","",V310*AI310)</f>
        <v/>
      </c>
      <c r="CD310" s="54">
        <f>IF(D310="","",VLOOKUP(D310,'produto-estoque-total-7'!A:AB,28,0))</f>
        <v/>
      </c>
    </row>
    <row r="311">
      <c r="A311" s="36">
        <f>IF(D311="","",VLOOKUP(D311,'produto-estoque-total-7'!A:AB,3,0))</f>
        <v/>
      </c>
      <c r="B311" s="1">
        <f>IF(D311="","",VLOOKUP(D311,'produto-estoque-total-7'!A:AB,12,0))</f>
        <v/>
      </c>
      <c r="C311" s="1">
        <f>IF(D311="","",VLOOKUP(D311,'produto-estoque-total-7'!A:AB,2,0))</f>
        <v/>
      </c>
      <c r="D311" s="37">
        <f>IFERROR(IF('produto-estoque-total-7'!A310="","",'produto-estoque-total-7'!A310),"")</f>
        <v/>
      </c>
      <c r="E311" s="1">
        <f>IF(D311="","",VLOOKUP(D311,'produto-estoque-total-7'!A:AB,4,0))</f>
        <v/>
      </c>
      <c r="F311" s="36">
        <f>IF(D311="","",VLOOKUP(D311,'produto-estoque-total-7'!A:AB,13,0))</f>
        <v/>
      </c>
      <c r="G311" s="1">
        <f>IF(F311="","",VLOOKUP(F311,'FORNECEDORES X COMPRADOR'!A:D,4,0))</f>
        <v/>
      </c>
      <c r="H311" s="1">
        <f>IF(F311="","",VLOOKUP(F311,'FORNECEDORES X COMPRADOR'!A:E,5,0))</f>
        <v/>
      </c>
      <c r="I311" s="36">
        <f>IF(D311="","",VLOOKUP(D311,'produto-estoque-total-7'!A:AB,15,0))</f>
        <v/>
      </c>
      <c r="J311" s="36">
        <f>IF(D311="","",VLOOKUP(D311,'produto-estoque-total-7'!A:AB,19,0))</f>
        <v/>
      </c>
      <c r="K311" s="1">
        <f>IF(D311="","",VLOOKUP(D311,'produto-estoque-total-7'!A:AB,20,0))</f>
        <v/>
      </c>
      <c r="L311" s="36">
        <f>IF(D311="","",VLOOKUP(D311,'produto-estoque-total-7'!A:AB,17,0))</f>
        <v/>
      </c>
      <c r="M311" s="1">
        <f>IF(D311="","",VLOOKUP(D311,'produto-estoque-total-7'!A:AB,18,0))</f>
        <v/>
      </c>
      <c r="N311" s="36">
        <f>IF(D311="","",VLOOKUP(D311,'produto-estoque-total-7'!A:AB,21,0))</f>
        <v/>
      </c>
      <c r="O311" s="1">
        <f>IF(D311="","",VLOOKUP(D311,'produto-estoque-total-7'!A:AB,22,0))</f>
        <v/>
      </c>
      <c r="P311" s="36">
        <f>IF(D311="","",VLOOKUP(D311,'produto-estoque-total-7'!A:AB,23,0))</f>
        <v/>
      </c>
      <c r="Q311" s="1">
        <f>IF(D311="","",VLOOKUP(D311,'produto-estoque-total-7'!A:AB,24,0))</f>
        <v/>
      </c>
      <c r="R311" s="38">
        <f>IFERROR(IF(D311="","",VLOOKUP(D311,'produto-venda-7'!B:N,13,0)),"C")</f>
        <v/>
      </c>
      <c r="S311" s="39">
        <f>IF(D311="","",VLOOKUP(D311,'produto-estoque-total-7'!A:AB,6,0))</f>
        <v/>
      </c>
      <c r="T311" s="39">
        <f>IF(D311="","",VLOOKUP(D311,'produto-estoque-total-7'!A:AB,5,0))</f>
        <v/>
      </c>
      <c r="U311" s="40">
        <f>IF(D311="","",VLOOKUP(D311,'produto-estoque-total-7'!A:AB,11,0))</f>
        <v/>
      </c>
      <c r="V311" s="41">
        <f>IF(D311="","",IFERROR(VLOOKUP(D311,'produto-entrada-7'!A:M,10,0),0))</f>
        <v/>
      </c>
      <c r="W311" s="42" t="n"/>
      <c r="X311" s="39">
        <f>IF(D311="","",VLOOKUP(D311,'produto-estoque-total-7'!A:AB,8,0))</f>
        <v/>
      </c>
      <c r="Y311" s="39">
        <f>IF(D311="","",VLOOKUP(D311,'produto-estoque-total-7'!A:AB,9,0))</f>
        <v/>
      </c>
      <c r="Z311" s="39">
        <f>IF(D311="","",VLOOKUP(D311,'produto-estoque-total-7'!A:AB,10,0))</f>
        <v/>
      </c>
      <c r="AA311" s="39">
        <f>IFERROR(IF(D311="","",VLOOKUP(D311,'produto-venda-7'!B:N,4,0)),0)</f>
        <v/>
      </c>
      <c r="AB311" s="39">
        <f>IFERROR(IF(D311="","",VLOOKUP(D311,'produto-venda-7'!B:N,5,0)),0)</f>
        <v/>
      </c>
      <c r="AC311" s="39">
        <f>IF(D311="","",IFERROR(AA311/90,0))</f>
        <v/>
      </c>
      <c r="AD311" s="36">
        <f>IF(D311="","",IFERROR(VLOOKUP(D311,'produto-entrada-7'!A:M,4,0),0))</f>
        <v/>
      </c>
      <c r="AE311" s="36">
        <f>IFERROR(IF(D311="","",VLOOKUP(D311,'produto-venda-7'!B:N,10,0)),0)</f>
        <v/>
      </c>
      <c r="AF311" s="36">
        <f>IF(D311="","",IFERROR(VLOOKUP(D311,'produto-entrada-7'!A:M,11,0),0))</f>
        <v/>
      </c>
      <c r="AG311" s="1">
        <f>IF(D311="","",IFERROR(VLOOKUP(D311,'produto-entrada-7'!A:M,12,0),0))</f>
        <v/>
      </c>
      <c r="AH311" s="1">
        <f>IF(D311="","",IFERROR(VLOOKUP(D311,'produto-entrada-7'!A:M,13,0),0))</f>
        <v/>
      </c>
      <c r="AI311" s="36">
        <f>IFERROR(IF(D311="","",VLOOKUP(D311,'produto-venda-7'!B:N,11,0)),0)</f>
        <v/>
      </c>
      <c r="AJ311" s="43">
        <f>IF(D311="","",IFERROR(AI311*AB311,0))</f>
        <v/>
      </c>
      <c r="AK311" s="44">
        <f>IFERROR(IF(D311="","",VLOOKUP(F311,'ANALISE FORNECEDOR'!$A:$I,8,0)),"")</f>
        <v/>
      </c>
      <c r="AL311" s="44">
        <f>IF(D311="","",AVERAGE(AM311,AK311))</f>
        <v/>
      </c>
      <c r="AM311" s="44">
        <f>IFERROR(IF(D311="","",VLOOKUP(F311,'ANALISE FORNECEDOR'!$A:$I,9,0)),"")</f>
        <v/>
      </c>
      <c r="AN311" s="45">
        <f>IF(D311="","",IF(Y311&gt;12,AI311*(U311+Y311),AI311*U311))</f>
        <v/>
      </c>
      <c r="AO311" s="45">
        <f>IF(D311="","",IF(Y311&gt;12,AI311*(U311+V311+Y311),AI311*(U311+V311)))</f>
        <v/>
      </c>
      <c r="AP311" s="46">
        <f>IF(D311="","",IF(Y311&gt;12,AG311*(U311+Y311),AG311*U311))</f>
        <v/>
      </c>
      <c r="AQ311" s="46">
        <f>IF(D311="","",IF(Y311&gt;12,AG311*(U311+V311+Y311),AG311*(U311+V311)))</f>
        <v/>
      </c>
      <c r="AR311" s="46">
        <f>IF(D311="","",IF(OR(R311="A",R311="AA",R311="AAA"),AP311,0))</f>
        <v/>
      </c>
      <c r="AS311" s="46">
        <f>IF(D311="","",IF(R311="B",AP311,0))</f>
        <v/>
      </c>
      <c r="AT311" s="46">
        <f>IF(D311="","",IF(R311="C",AP311,0))</f>
        <v/>
      </c>
      <c r="AU311" s="47">
        <f>IF(D311="","",IFERROR(AN311/AJ311,0))</f>
        <v/>
      </c>
      <c r="AV311" s="47">
        <f>IF(D311="","",IFERROR(((AO311)/AJ311),0))</f>
        <v/>
      </c>
      <c r="AW311" s="48">
        <f>IF(D311="","",IF(OR(S311="S",NOT(AND(ISNUMBER(AC311),ISNUMBER(AL311),AC311*AL311&gt;=0))),0,AC311*AL311))</f>
        <v/>
      </c>
      <c r="AX311" s="49">
        <f>IFERROR(IF(D311="","",AW311*AG311),0)</f>
        <v/>
      </c>
      <c r="AY311" s="48">
        <f>IF(D311="","",IF(OR(S311="S",NOT(AND(ISNUMBER(AC311),ISNUMBER(AK311),AC311*AK311&gt;=0))),0,AC311*AK311))</f>
        <v/>
      </c>
      <c r="AZ311" s="48">
        <f>IFERROR(IF(D311="","",IF(AY311=0,0,IF(((AY311)-(U311+Y311))&lt;0,0,(AY311)-U311))),0)</f>
        <v/>
      </c>
      <c r="BA311" s="49">
        <f>IF(D311="","",AZ311*AG311)</f>
        <v/>
      </c>
      <c r="BB311" s="49">
        <f>IF(D311="","",IF(OR(R311="A",R311="AA",R311="AAA"),BA311,0))</f>
        <v/>
      </c>
      <c r="BC311" s="49">
        <f>IF(D311="","",IF(R311="B",BA311,0))</f>
        <v/>
      </c>
      <c r="BD311" s="49">
        <f>IF(D311="","",IF(R311="B",BA311,0))</f>
        <v/>
      </c>
      <c r="BE311" s="49">
        <f>IF(D311="","",IF(S311="S",
1,
IF(AC311=0,
1,
IF(
IFERROR(((U311+Y311)*AG311)/((AC311*AK311)*AG311),0)&lt;0,
0,
IF(
IFERROR(((U311+Y311)*AG311)/((AC311*AK311)*AG311),0)&gt;1,
1,
IFERROR(((U311+Y311)*AG311)/((AC311*AK311)*AG311),0)
)
)
)
))</f>
        <v/>
      </c>
      <c r="BF311" s="49">
        <f>IF(D311="","",IF(S311="S",
1,
IF(AC311=0,
1,
IF(
IFERROR(((U311+V311+Y311)*AG311)/((AC311*AK311)*AG311),0)&lt;0,
0,
IF(
IFERROR(((U311+V311+Y311)*AG311)/((AC311*AK311)*AG311),0)&gt;1,
1,
IFERROR(((U311+V311+Y311)*AG311)/((AC311*AK311)*AG311),0)
)
)
)
))</f>
        <v/>
      </c>
      <c r="BG311" s="50">
        <f>IF(D311="","",IF(S311="S",0,IF(AND(ISNUMBER(AC311),ISNUMBER(AM311)),IF(OR(AC311*AM311&lt;0,ISERR(AC311*AM311)),0,AC311*AM311),0)))</f>
        <v/>
      </c>
      <c r="BH311" s="50">
        <f>IF(D311="","",IF(BY311&gt;TODAY()-60,0,IF(Y311&gt;12,MAX(0,(U311+Y311)-BG311),MAX(0,U311-BG311))))</f>
        <v/>
      </c>
      <c r="BI311" s="51">
        <f>IF(D311="","",BH311*AG311)</f>
        <v/>
      </c>
      <c r="BJ311" s="51">
        <f>IF(D311="","",IF(OR(R311="A",R311="AA",R311="AAA"),BI311,0))</f>
        <v/>
      </c>
      <c r="BK311" s="51">
        <f>IF(D311="","",IF(R311="B",BI311,0))</f>
        <v/>
      </c>
      <c r="BL311" s="51">
        <f>IF(D311="","",IF(R311="C",BI311,0))</f>
        <v/>
      </c>
      <c r="BM311" s="51">
        <f>IF(D311="","",IFERROR(MAX(0,MIN(BI311/AP311,1)),0))</f>
        <v/>
      </c>
      <c r="BN311" s="52">
        <f>IF(D311="","",AB311*AG311)</f>
        <v/>
      </c>
      <c r="BO311" s="52">
        <f>IF(D311="","",(U311+V311+X311)*AG311)</f>
        <v/>
      </c>
      <c r="BP311" s="52">
        <f>IF(D311="","",(AB311*3)*AG311)</f>
        <v/>
      </c>
      <c r="BQ311" s="52">
        <f>IF(D311="","",IF(BO311-BP311&gt;0,0,BO311-BP311))</f>
        <v/>
      </c>
      <c r="BR311" s="52">
        <f>IF(D311="","",IF(BO311-BP311-BN311&gt;0,0,BO311-BP311-BN311))</f>
        <v/>
      </c>
      <c r="BS311" s="53">
        <f>IF(D311="","",IFERROR(AB311*AI311,0))</f>
        <v/>
      </c>
      <c r="BT311" s="53">
        <f>IF(D311="","",IFERROR(IF(X311&gt;12, AI311*(U311+V311+X311), AI311*(U311+V311)),0))</f>
        <v/>
      </c>
      <c r="BU311" s="53">
        <f>IF(D311="","",IFERROR(((AB311*3)*AI311),0))</f>
        <v/>
      </c>
      <c r="BV311" s="53">
        <f>IF(D311="","",IF(BT311-BU311&gt;0,0,BT311-BU311))</f>
        <v/>
      </c>
      <c r="BW311" s="53">
        <f>IF(D311="","",IF(BT311-BU311-BS311&gt;0,0,BT311-BU311-BS311))</f>
        <v/>
      </c>
      <c r="BX311" s="36">
        <f>IF(D311="","",IFERROR(VLOOKUP(D311,'produto-entrada-7'!A:M,3,0),"SEM PEDIDO"))</f>
        <v/>
      </c>
      <c r="BY311" s="36">
        <f>IF(D311="","",VLOOKUP(D311,'produto-estoque-total-7'!A:AB,25,0))</f>
        <v/>
      </c>
      <c r="BZ311" s="36">
        <f>IF(D311="","",IFERROR(VLOOKUP(D311,'produto-estoque-total-7'!A:AB,26,0)/100,0))</f>
        <v/>
      </c>
      <c r="CA311" s="36">
        <f>IF(D311="","",IFERROR(VLOOKUP(D311,'produto-estoque-total-7'!A:AB,27,0)/100,0))</f>
        <v/>
      </c>
      <c r="CB311" s="41">
        <f>IF(D311="","",V311*AF311)</f>
        <v/>
      </c>
      <c r="CC311" s="41">
        <f>IF(D311="","",V311*AI311)</f>
        <v/>
      </c>
      <c r="CD311" s="54">
        <f>IF(D311="","",VLOOKUP(D311,'produto-estoque-total-7'!A:AB,28,0))</f>
        <v/>
      </c>
    </row>
    <row r="312">
      <c r="A312" s="36">
        <f>IF(D312="","",VLOOKUP(D312,'produto-estoque-total-7'!A:AB,3,0))</f>
        <v/>
      </c>
      <c r="B312" s="1">
        <f>IF(D312="","",VLOOKUP(D312,'produto-estoque-total-7'!A:AB,12,0))</f>
        <v/>
      </c>
      <c r="C312" s="1">
        <f>IF(D312="","",VLOOKUP(D312,'produto-estoque-total-7'!A:AB,2,0))</f>
        <v/>
      </c>
      <c r="D312" s="37">
        <f>IFERROR(IF('produto-estoque-total-7'!A311="","",'produto-estoque-total-7'!A311),"")</f>
        <v/>
      </c>
      <c r="E312" s="1">
        <f>IF(D312="","",VLOOKUP(D312,'produto-estoque-total-7'!A:AB,4,0))</f>
        <v/>
      </c>
      <c r="F312" s="36">
        <f>IF(D312="","",VLOOKUP(D312,'produto-estoque-total-7'!A:AB,13,0))</f>
        <v/>
      </c>
      <c r="G312" s="1">
        <f>IF(F312="","",VLOOKUP(F312,'FORNECEDORES X COMPRADOR'!A:D,4,0))</f>
        <v/>
      </c>
      <c r="H312" s="1">
        <f>IF(F312="","",VLOOKUP(F312,'FORNECEDORES X COMPRADOR'!A:E,5,0))</f>
        <v/>
      </c>
      <c r="I312" s="36">
        <f>IF(D312="","",VLOOKUP(D312,'produto-estoque-total-7'!A:AB,15,0))</f>
        <v/>
      </c>
      <c r="J312" s="36">
        <f>IF(D312="","",VLOOKUP(D312,'produto-estoque-total-7'!A:AB,19,0))</f>
        <v/>
      </c>
      <c r="K312" s="1">
        <f>IF(D312="","",VLOOKUP(D312,'produto-estoque-total-7'!A:AB,20,0))</f>
        <v/>
      </c>
      <c r="L312" s="36">
        <f>IF(D312="","",VLOOKUP(D312,'produto-estoque-total-7'!A:AB,17,0))</f>
        <v/>
      </c>
      <c r="M312" s="1">
        <f>IF(D312="","",VLOOKUP(D312,'produto-estoque-total-7'!A:AB,18,0))</f>
        <v/>
      </c>
      <c r="N312" s="36">
        <f>IF(D312="","",VLOOKUP(D312,'produto-estoque-total-7'!A:AB,21,0))</f>
        <v/>
      </c>
      <c r="O312" s="1">
        <f>IF(D312="","",VLOOKUP(D312,'produto-estoque-total-7'!A:AB,22,0))</f>
        <v/>
      </c>
      <c r="P312" s="36">
        <f>IF(D312="","",VLOOKUP(D312,'produto-estoque-total-7'!A:AB,23,0))</f>
        <v/>
      </c>
      <c r="Q312" s="1">
        <f>IF(D312="","",VLOOKUP(D312,'produto-estoque-total-7'!A:AB,24,0))</f>
        <v/>
      </c>
      <c r="R312" s="38">
        <f>IFERROR(IF(D312="","",VLOOKUP(D312,'produto-venda-7'!B:N,13,0)),"C")</f>
        <v/>
      </c>
      <c r="S312" s="39">
        <f>IF(D312="","",VLOOKUP(D312,'produto-estoque-total-7'!A:AB,6,0))</f>
        <v/>
      </c>
      <c r="T312" s="39">
        <f>IF(D312="","",VLOOKUP(D312,'produto-estoque-total-7'!A:AB,5,0))</f>
        <v/>
      </c>
      <c r="U312" s="40">
        <f>IF(D312="","",VLOOKUP(D312,'produto-estoque-total-7'!A:AB,11,0))</f>
        <v/>
      </c>
      <c r="V312" s="41">
        <f>IF(D312="","",IFERROR(VLOOKUP(D312,'produto-entrada-7'!A:M,10,0),0))</f>
        <v/>
      </c>
      <c r="W312" s="42" t="n"/>
      <c r="X312" s="39">
        <f>IF(D312="","",VLOOKUP(D312,'produto-estoque-total-7'!A:AB,8,0))</f>
        <v/>
      </c>
      <c r="Y312" s="39">
        <f>IF(D312="","",VLOOKUP(D312,'produto-estoque-total-7'!A:AB,9,0))</f>
        <v/>
      </c>
      <c r="Z312" s="39">
        <f>IF(D312="","",VLOOKUP(D312,'produto-estoque-total-7'!A:AB,10,0))</f>
        <v/>
      </c>
      <c r="AA312" s="39">
        <f>IFERROR(IF(D312="","",VLOOKUP(D312,'produto-venda-7'!B:N,4,0)),0)</f>
        <v/>
      </c>
      <c r="AB312" s="39">
        <f>IFERROR(IF(D312="","",VLOOKUP(D312,'produto-venda-7'!B:N,5,0)),0)</f>
        <v/>
      </c>
      <c r="AC312" s="39">
        <f>IF(D312="","",IFERROR(AA312/90,0))</f>
        <v/>
      </c>
      <c r="AD312" s="36">
        <f>IF(D312="","",IFERROR(VLOOKUP(D312,'produto-entrada-7'!A:M,4,0),0))</f>
        <v/>
      </c>
      <c r="AE312" s="36">
        <f>IFERROR(IF(D312="","",VLOOKUP(D312,'produto-venda-7'!B:N,10,0)),0)</f>
        <v/>
      </c>
      <c r="AF312" s="36">
        <f>IF(D312="","",IFERROR(VLOOKUP(D312,'produto-entrada-7'!A:M,11,0),0))</f>
        <v/>
      </c>
      <c r="AG312" s="1">
        <f>IF(D312="","",IFERROR(VLOOKUP(D312,'produto-entrada-7'!A:M,12,0),0))</f>
        <v/>
      </c>
      <c r="AH312" s="1">
        <f>IF(D312="","",IFERROR(VLOOKUP(D312,'produto-entrada-7'!A:M,13,0),0))</f>
        <v/>
      </c>
      <c r="AI312" s="36">
        <f>IFERROR(IF(D312="","",VLOOKUP(D312,'produto-venda-7'!B:N,11,0)),0)</f>
        <v/>
      </c>
      <c r="AJ312" s="43">
        <f>IF(D312="","",IFERROR(AI312*AB312,0))</f>
        <v/>
      </c>
      <c r="AK312" s="44">
        <f>IFERROR(IF(D312="","",VLOOKUP(F312,'ANALISE FORNECEDOR'!$A:$I,8,0)),"")</f>
        <v/>
      </c>
      <c r="AL312" s="44">
        <f>IF(D312="","",AVERAGE(AM312,AK312))</f>
        <v/>
      </c>
      <c r="AM312" s="44">
        <f>IFERROR(IF(D312="","",VLOOKUP(F312,'ANALISE FORNECEDOR'!$A:$I,9,0)),"")</f>
        <v/>
      </c>
      <c r="AN312" s="45">
        <f>IF(D312="","",IF(Y312&gt;12,AI312*(U312+Y312),AI312*U312))</f>
        <v/>
      </c>
      <c r="AO312" s="45">
        <f>IF(D312="","",IF(Y312&gt;12,AI312*(U312+V312+Y312),AI312*(U312+V312)))</f>
        <v/>
      </c>
      <c r="AP312" s="46">
        <f>IF(D312="","",IF(Y312&gt;12,AG312*(U312+Y312),AG312*U312))</f>
        <v/>
      </c>
      <c r="AQ312" s="46">
        <f>IF(D312="","",IF(Y312&gt;12,AG312*(U312+V312+Y312),AG312*(U312+V312)))</f>
        <v/>
      </c>
      <c r="AR312" s="46">
        <f>IF(D312="","",IF(OR(R312="A",R312="AA",R312="AAA"),AP312,0))</f>
        <v/>
      </c>
      <c r="AS312" s="46">
        <f>IF(D312="","",IF(R312="B",AP312,0))</f>
        <v/>
      </c>
      <c r="AT312" s="46">
        <f>IF(D312="","",IF(R312="C",AP312,0))</f>
        <v/>
      </c>
      <c r="AU312" s="47">
        <f>IF(D312="","",IFERROR(AN312/AJ312,0))</f>
        <v/>
      </c>
      <c r="AV312" s="47">
        <f>IF(D312="","",IFERROR(((AO312)/AJ312),0))</f>
        <v/>
      </c>
      <c r="AW312" s="48">
        <f>IF(D312="","",IF(OR(S312="S",NOT(AND(ISNUMBER(AC312),ISNUMBER(AL312),AC312*AL312&gt;=0))),0,AC312*AL312))</f>
        <v/>
      </c>
      <c r="AX312" s="49">
        <f>IFERROR(IF(D312="","",AW312*AG312),0)</f>
        <v/>
      </c>
      <c r="AY312" s="48">
        <f>IF(D312="","",IF(OR(S312="S",NOT(AND(ISNUMBER(AC312),ISNUMBER(AK312),AC312*AK312&gt;=0))),0,AC312*AK312))</f>
        <v/>
      </c>
      <c r="AZ312" s="48">
        <f>IFERROR(IF(D312="","",IF(AY312=0,0,IF(((AY312)-(U312+Y312))&lt;0,0,(AY312)-U312))),0)</f>
        <v/>
      </c>
      <c r="BA312" s="49">
        <f>IF(D312="","",AZ312*AG312)</f>
        <v/>
      </c>
      <c r="BB312" s="49">
        <f>IF(D312="","",IF(OR(R312="A",R312="AA",R312="AAA"),BA312,0))</f>
        <v/>
      </c>
      <c r="BC312" s="49">
        <f>IF(D312="","",IF(R312="B",BA312,0))</f>
        <v/>
      </c>
      <c r="BD312" s="49">
        <f>IF(D312="","",IF(R312="B",BA312,0))</f>
        <v/>
      </c>
      <c r="BE312" s="49">
        <f>IF(D312="","",IF(S312="S",
1,
IF(AC312=0,
1,
IF(
IFERROR(((U312+Y312)*AG312)/((AC312*AK312)*AG312),0)&lt;0,
0,
IF(
IFERROR(((U312+Y312)*AG312)/((AC312*AK312)*AG312),0)&gt;1,
1,
IFERROR(((U312+Y312)*AG312)/((AC312*AK312)*AG312),0)
)
)
)
))</f>
        <v/>
      </c>
      <c r="BF312" s="49">
        <f>IF(D312="","",IF(S312="S",
1,
IF(AC312=0,
1,
IF(
IFERROR(((U312+V312+Y312)*AG312)/((AC312*AK312)*AG312),0)&lt;0,
0,
IF(
IFERROR(((U312+V312+Y312)*AG312)/((AC312*AK312)*AG312),0)&gt;1,
1,
IFERROR(((U312+V312+Y312)*AG312)/((AC312*AK312)*AG312),0)
)
)
)
))</f>
        <v/>
      </c>
      <c r="BG312" s="50">
        <f>IF(D312="","",IF(S312="S",0,IF(AND(ISNUMBER(AC312),ISNUMBER(AM312)),IF(OR(AC312*AM312&lt;0,ISERR(AC312*AM312)),0,AC312*AM312),0)))</f>
        <v/>
      </c>
      <c r="BH312" s="50">
        <f>IF(D312="","",IF(BY312&gt;TODAY()-60,0,IF(Y312&gt;12,MAX(0,(U312+Y312)-BG312),MAX(0,U312-BG312))))</f>
        <v/>
      </c>
      <c r="BI312" s="51">
        <f>IF(D312="","",BH312*AG312)</f>
        <v/>
      </c>
      <c r="BJ312" s="51">
        <f>IF(D312="","",IF(OR(R312="A",R312="AA",R312="AAA"),BI312,0))</f>
        <v/>
      </c>
      <c r="BK312" s="51">
        <f>IF(D312="","",IF(R312="B",BI312,0))</f>
        <v/>
      </c>
      <c r="BL312" s="51">
        <f>IF(D312="","",IF(R312="C",BI312,0))</f>
        <v/>
      </c>
      <c r="BM312" s="51">
        <f>IF(D312="","",IFERROR(MAX(0,MIN(BI312/AP312,1)),0))</f>
        <v/>
      </c>
      <c r="BN312" s="52">
        <f>IF(D312="","",AB312*AG312)</f>
        <v/>
      </c>
      <c r="BO312" s="52">
        <f>IF(D312="","",(U312+V312+X312)*AG312)</f>
        <v/>
      </c>
      <c r="BP312" s="52">
        <f>IF(D312="","",(AB312*3)*AG312)</f>
        <v/>
      </c>
      <c r="BQ312" s="52">
        <f>IF(D312="","",IF(BO312-BP312&gt;0,0,BO312-BP312))</f>
        <v/>
      </c>
      <c r="BR312" s="52">
        <f>IF(D312="","",IF(BO312-BP312-BN312&gt;0,0,BO312-BP312-BN312))</f>
        <v/>
      </c>
      <c r="BS312" s="53">
        <f>IF(D312="","",IFERROR(AB312*AI312,0))</f>
        <v/>
      </c>
      <c r="BT312" s="53">
        <f>IF(D312="","",IFERROR(IF(X312&gt;12, AI312*(U312+V312+X312), AI312*(U312+V312)),0))</f>
        <v/>
      </c>
      <c r="BU312" s="53">
        <f>IF(D312="","",IFERROR(((AB312*3)*AI312),0))</f>
        <v/>
      </c>
      <c r="BV312" s="53">
        <f>IF(D312="","",IF(BT312-BU312&gt;0,0,BT312-BU312))</f>
        <v/>
      </c>
      <c r="BW312" s="53">
        <f>IF(D312="","",IF(BT312-BU312-BS312&gt;0,0,BT312-BU312-BS312))</f>
        <v/>
      </c>
      <c r="BX312" s="36">
        <f>IF(D312="","",IFERROR(VLOOKUP(D312,'produto-entrada-7'!A:M,3,0),"SEM PEDIDO"))</f>
        <v/>
      </c>
      <c r="BY312" s="36">
        <f>IF(D312="","",VLOOKUP(D312,'produto-estoque-total-7'!A:AB,25,0))</f>
        <v/>
      </c>
      <c r="BZ312" s="36">
        <f>IF(D312="","",IFERROR(VLOOKUP(D312,'produto-estoque-total-7'!A:AB,26,0)/100,0))</f>
        <v/>
      </c>
      <c r="CA312" s="36">
        <f>IF(D312="","",IFERROR(VLOOKUP(D312,'produto-estoque-total-7'!A:AB,27,0)/100,0))</f>
        <v/>
      </c>
      <c r="CB312" s="41">
        <f>IF(D312="","",V312*AF312)</f>
        <v/>
      </c>
      <c r="CC312" s="41">
        <f>IF(D312="","",V312*AI312)</f>
        <v/>
      </c>
      <c r="CD312" s="54">
        <f>IF(D312="","",VLOOKUP(D312,'produto-estoque-total-7'!A:AB,28,0))</f>
        <v/>
      </c>
    </row>
    <row r="313">
      <c r="A313" s="36">
        <f>IF(D313="","",VLOOKUP(D313,'produto-estoque-total-7'!A:AB,3,0))</f>
        <v/>
      </c>
      <c r="B313" s="1">
        <f>IF(D313="","",VLOOKUP(D313,'produto-estoque-total-7'!A:AB,12,0))</f>
        <v/>
      </c>
      <c r="C313" s="1">
        <f>IF(D313="","",VLOOKUP(D313,'produto-estoque-total-7'!A:AB,2,0))</f>
        <v/>
      </c>
      <c r="D313" s="37">
        <f>IFERROR(IF('produto-estoque-total-7'!A312="","",'produto-estoque-total-7'!A312),"")</f>
        <v/>
      </c>
      <c r="E313" s="1">
        <f>IF(D313="","",VLOOKUP(D313,'produto-estoque-total-7'!A:AB,4,0))</f>
        <v/>
      </c>
      <c r="F313" s="36">
        <f>IF(D313="","",VLOOKUP(D313,'produto-estoque-total-7'!A:AB,13,0))</f>
        <v/>
      </c>
      <c r="G313" s="1">
        <f>IF(F313="","",VLOOKUP(F313,'FORNECEDORES X COMPRADOR'!A:D,4,0))</f>
        <v/>
      </c>
      <c r="H313" s="1">
        <f>IF(F313="","",VLOOKUP(F313,'FORNECEDORES X COMPRADOR'!A:E,5,0))</f>
        <v/>
      </c>
      <c r="I313" s="36">
        <f>IF(D313="","",VLOOKUP(D313,'produto-estoque-total-7'!A:AB,15,0))</f>
        <v/>
      </c>
      <c r="J313" s="36">
        <f>IF(D313="","",VLOOKUP(D313,'produto-estoque-total-7'!A:AB,19,0))</f>
        <v/>
      </c>
      <c r="K313" s="1">
        <f>IF(D313="","",VLOOKUP(D313,'produto-estoque-total-7'!A:AB,20,0))</f>
        <v/>
      </c>
      <c r="L313" s="36">
        <f>IF(D313="","",VLOOKUP(D313,'produto-estoque-total-7'!A:AB,17,0))</f>
        <v/>
      </c>
      <c r="M313" s="1">
        <f>IF(D313="","",VLOOKUP(D313,'produto-estoque-total-7'!A:AB,18,0))</f>
        <v/>
      </c>
      <c r="N313" s="36">
        <f>IF(D313="","",VLOOKUP(D313,'produto-estoque-total-7'!A:AB,21,0))</f>
        <v/>
      </c>
      <c r="O313" s="1">
        <f>IF(D313="","",VLOOKUP(D313,'produto-estoque-total-7'!A:AB,22,0))</f>
        <v/>
      </c>
      <c r="P313" s="36">
        <f>IF(D313="","",VLOOKUP(D313,'produto-estoque-total-7'!A:AB,23,0))</f>
        <v/>
      </c>
      <c r="Q313" s="1">
        <f>IF(D313="","",VLOOKUP(D313,'produto-estoque-total-7'!A:AB,24,0))</f>
        <v/>
      </c>
      <c r="R313" s="38">
        <f>IFERROR(IF(D313="","",VLOOKUP(D313,'produto-venda-7'!B:N,13,0)),"C")</f>
        <v/>
      </c>
      <c r="S313" s="39">
        <f>IF(D313="","",VLOOKUP(D313,'produto-estoque-total-7'!A:AB,6,0))</f>
        <v/>
      </c>
      <c r="T313" s="39">
        <f>IF(D313="","",VLOOKUP(D313,'produto-estoque-total-7'!A:AB,5,0))</f>
        <v/>
      </c>
      <c r="U313" s="40">
        <f>IF(D313="","",VLOOKUP(D313,'produto-estoque-total-7'!A:AB,11,0))</f>
        <v/>
      </c>
      <c r="V313" s="41">
        <f>IF(D313="","",IFERROR(VLOOKUP(D313,'produto-entrada-7'!A:M,10,0),0))</f>
        <v/>
      </c>
      <c r="W313" s="42" t="n"/>
      <c r="X313" s="39">
        <f>IF(D313="","",VLOOKUP(D313,'produto-estoque-total-7'!A:AB,8,0))</f>
        <v/>
      </c>
      <c r="Y313" s="39">
        <f>IF(D313="","",VLOOKUP(D313,'produto-estoque-total-7'!A:AB,9,0))</f>
        <v/>
      </c>
      <c r="Z313" s="39">
        <f>IF(D313="","",VLOOKUP(D313,'produto-estoque-total-7'!A:AB,10,0))</f>
        <v/>
      </c>
      <c r="AA313" s="39">
        <f>IFERROR(IF(D313="","",VLOOKUP(D313,'produto-venda-7'!B:N,4,0)),0)</f>
        <v/>
      </c>
      <c r="AB313" s="39">
        <f>IFERROR(IF(D313="","",VLOOKUP(D313,'produto-venda-7'!B:N,5,0)),0)</f>
        <v/>
      </c>
      <c r="AC313" s="39">
        <f>IF(D313="","",IFERROR(AA313/90,0))</f>
        <v/>
      </c>
      <c r="AD313" s="36">
        <f>IF(D313="","",IFERROR(VLOOKUP(D313,'produto-entrada-7'!A:M,4,0),0))</f>
        <v/>
      </c>
      <c r="AE313" s="36">
        <f>IFERROR(IF(D313="","",VLOOKUP(D313,'produto-venda-7'!B:N,10,0)),0)</f>
        <v/>
      </c>
      <c r="AF313" s="36">
        <f>IF(D313="","",IFERROR(VLOOKUP(D313,'produto-entrada-7'!A:M,11,0),0))</f>
        <v/>
      </c>
      <c r="AG313" s="1">
        <f>IF(D313="","",IFERROR(VLOOKUP(D313,'produto-entrada-7'!A:M,12,0),0))</f>
        <v/>
      </c>
      <c r="AH313" s="1">
        <f>IF(D313="","",IFERROR(VLOOKUP(D313,'produto-entrada-7'!A:M,13,0),0))</f>
        <v/>
      </c>
      <c r="AI313" s="36">
        <f>IFERROR(IF(D313="","",VLOOKUP(D313,'produto-venda-7'!B:N,11,0)),0)</f>
        <v/>
      </c>
      <c r="AJ313" s="43">
        <f>IF(D313="","",IFERROR(AI313*AB313,0))</f>
        <v/>
      </c>
      <c r="AK313" s="44">
        <f>IFERROR(IF(D313="","",VLOOKUP(F313,'ANALISE FORNECEDOR'!$A:$I,8,0)),"")</f>
        <v/>
      </c>
      <c r="AL313" s="44">
        <f>IF(D313="","",AVERAGE(AM313,AK313))</f>
        <v/>
      </c>
      <c r="AM313" s="44">
        <f>IFERROR(IF(D313="","",VLOOKUP(F313,'ANALISE FORNECEDOR'!$A:$I,9,0)),"")</f>
        <v/>
      </c>
      <c r="AN313" s="45">
        <f>IF(D313="","",IF(Y313&gt;12,AI313*(U313+Y313),AI313*U313))</f>
        <v/>
      </c>
      <c r="AO313" s="45">
        <f>IF(D313="","",IF(Y313&gt;12,AI313*(U313+V313+Y313),AI313*(U313+V313)))</f>
        <v/>
      </c>
      <c r="AP313" s="46">
        <f>IF(D313="","",IF(Y313&gt;12,AG313*(U313+Y313),AG313*U313))</f>
        <v/>
      </c>
      <c r="AQ313" s="46">
        <f>IF(D313="","",IF(Y313&gt;12,AG313*(U313+V313+Y313),AG313*(U313+V313)))</f>
        <v/>
      </c>
      <c r="AR313" s="46">
        <f>IF(D313="","",IF(OR(R313="A",R313="AA",R313="AAA"),AP313,0))</f>
        <v/>
      </c>
      <c r="AS313" s="46">
        <f>IF(D313="","",IF(R313="B",AP313,0))</f>
        <v/>
      </c>
      <c r="AT313" s="46">
        <f>IF(D313="","",IF(R313="C",AP313,0))</f>
        <v/>
      </c>
      <c r="AU313" s="47">
        <f>IF(D313="","",IFERROR(AN313/AJ313,0))</f>
        <v/>
      </c>
      <c r="AV313" s="47">
        <f>IF(D313="","",IFERROR(((AO313)/AJ313),0))</f>
        <v/>
      </c>
      <c r="AW313" s="48">
        <f>IF(D313="","",IF(OR(S313="S",NOT(AND(ISNUMBER(AC313),ISNUMBER(AL313),AC313*AL313&gt;=0))),0,AC313*AL313))</f>
        <v/>
      </c>
      <c r="AX313" s="49">
        <f>IFERROR(IF(D313="","",AW313*AG313),0)</f>
        <v/>
      </c>
      <c r="AY313" s="48">
        <f>IF(D313="","",IF(OR(S313="S",NOT(AND(ISNUMBER(AC313),ISNUMBER(AK313),AC313*AK313&gt;=0))),0,AC313*AK313))</f>
        <v/>
      </c>
      <c r="AZ313" s="48">
        <f>IFERROR(IF(D313="","",IF(AY313=0,0,IF(((AY313)-(U313+Y313))&lt;0,0,(AY313)-U313))),0)</f>
        <v/>
      </c>
      <c r="BA313" s="49">
        <f>IF(D313="","",AZ313*AG313)</f>
        <v/>
      </c>
      <c r="BB313" s="49">
        <f>IF(D313="","",IF(OR(R313="A",R313="AA",R313="AAA"),BA313,0))</f>
        <v/>
      </c>
      <c r="BC313" s="49">
        <f>IF(D313="","",IF(R313="B",BA313,0))</f>
        <v/>
      </c>
      <c r="BD313" s="49">
        <f>IF(D313="","",IF(R313="B",BA313,0))</f>
        <v/>
      </c>
      <c r="BE313" s="49">
        <f>IF(D313="","",IF(S313="S",
1,
IF(AC313=0,
1,
IF(
IFERROR(((U313+Y313)*AG313)/((AC313*AK313)*AG313),0)&lt;0,
0,
IF(
IFERROR(((U313+Y313)*AG313)/((AC313*AK313)*AG313),0)&gt;1,
1,
IFERROR(((U313+Y313)*AG313)/((AC313*AK313)*AG313),0)
)
)
)
))</f>
        <v/>
      </c>
      <c r="BF313" s="49">
        <f>IF(D313="","",IF(S313="S",
1,
IF(AC313=0,
1,
IF(
IFERROR(((U313+V313+Y313)*AG313)/((AC313*AK313)*AG313),0)&lt;0,
0,
IF(
IFERROR(((U313+V313+Y313)*AG313)/((AC313*AK313)*AG313),0)&gt;1,
1,
IFERROR(((U313+V313+Y313)*AG313)/((AC313*AK313)*AG313),0)
)
)
)
))</f>
        <v/>
      </c>
      <c r="BG313" s="50">
        <f>IF(D313="","",IF(S313="S",0,IF(AND(ISNUMBER(AC313),ISNUMBER(AM313)),IF(OR(AC313*AM313&lt;0,ISERR(AC313*AM313)),0,AC313*AM313),0)))</f>
        <v/>
      </c>
      <c r="BH313" s="50">
        <f>IF(D313="","",IF(BY313&gt;TODAY()-60,0,IF(Y313&gt;12,MAX(0,(U313+Y313)-BG313),MAX(0,U313-BG313))))</f>
        <v/>
      </c>
      <c r="BI313" s="51">
        <f>IF(D313="","",BH313*AG313)</f>
        <v/>
      </c>
      <c r="BJ313" s="51">
        <f>IF(D313="","",IF(OR(R313="A",R313="AA",R313="AAA"),BI313,0))</f>
        <v/>
      </c>
      <c r="BK313" s="51">
        <f>IF(D313="","",IF(R313="B",BI313,0))</f>
        <v/>
      </c>
      <c r="BL313" s="51">
        <f>IF(D313="","",IF(R313="C",BI313,0))</f>
        <v/>
      </c>
      <c r="BM313" s="51">
        <f>IF(D313="","",IFERROR(MAX(0,MIN(BI313/AP313,1)),0))</f>
        <v/>
      </c>
      <c r="BN313" s="52">
        <f>IF(D313="","",AB313*AG313)</f>
        <v/>
      </c>
      <c r="BO313" s="52">
        <f>IF(D313="","",(U313+V313+X313)*AG313)</f>
        <v/>
      </c>
      <c r="BP313" s="52">
        <f>IF(D313="","",(AB313*3)*AG313)</f>
        <v/>
      </c>
      <c r="BQ313" s="52">
        <f>IF(D313="","",IF(BO313-BP313&gt;0,0,BO313-BP313))</f>
        <v/>
      </c>
      <c r="BR313" s="52">
        <f>IF(D313="","",IF(BO313-BP313-BN313&gt;0,0,BO313-BP313-BN313))</f>
        <v/>
      </c>
      <c r="BS313" s="53">
        <f>IF(D313="","",IFERROR(AB313*AI313,0))</f>
        <v/>
      </c>
      <c r="BT313" s="53">
        <f>IF(D313="","",IFERROR(IF(X313&gt;12, AI313*(U313+V313+X313), AI313*(U313+V313)),0))</f>
        <v/>
      </c>
      <c r="BU313" s="53">
        <f>IF(D313="","",IFERROR(((AB313*3)*AI313),0))</f>
        <v/>
      </c>
      <c r="BV313" s="53">
        <f>IF(D313="","",IF(BT313-BU313&gt;0,0,BT313-BU313))</f>
        <v/>
      </c>
      <c r="BW313" s="53">
        <f>IF(D313="","",IF(BT313-BU313-BS313&gt;0,0,BT313-BU313-BS313))</f>
        <v/>
      </c>
      <c r="BX313" s="36">
        <f>IF(D313="","",IFERROR(VLOOKUP(D313,'produto-entrada-7'!A:M,3,0),"SEM PEDIDO"))</f>
        <v/>
      </c>
      <c r="BY313" s="36">
        <f>IF(D313="","",VLOOKUP(D313,'produto-estoque-total-7'!A:AB,25,0))</f>
        <v/>
      </c>
      <c r="BZ313" s="36">
        <f>IF(D313="","",IFERROR(VLOOKUP(D313,'produto-estoque-total-7'!A:AB,26,0)/100,0))</f>
        <v/>
      </c>
      <c r="CA313" s="36">
        <f>IF(D313="","",IFERROR(VLOOKUP(D313,'produto-estoque-total-7'!A:AB,27,0)/100,0))</f>
        <v/>
      </c>
      <c r="CB313" s="41">
        <f>IF(D313="","",V313*AF313)</f>
        <v/>
      </c>
      <c r="CC313" s="41">
        <f>IF(D313="","",V313*AI313)</f>
        <v/>
      </c>
      <c r="CD313" s="54">
        <f>IF(D313="","",VLOOKUP(D313,'produto-estoque-total-7'!A:AB,28,0))</f>
        <v/>
      </c>
    </row>
    <row r="314">
      <c r="A314" s="36">
        <f>IF(D314="","",VLOOKUP(D314,'produto-estoque-total-7'!A:AB,3,0))</f>
        <v/>
      </c>
      <c r="B314" s="1">
        <f>IF(D314="","",VLOOKUP(D314,'produto-estoque-total-7'!A:AB,12,0))</f>
        <v/>
      </c>
      <c r="C314" s="1">
        <f>IF(D314="","",VLOOKUP(D314,'produto-estoque-total-7'!A:AB,2,0))</f>
        <v/>
      </c>
      <c r="D314" s="37">
        <f>IFERROR(IF('produto-estoque-total-7'!A313="","",'produto-estoque-total-7'!A313),"")</f>
        <v/>
      </c>
      <c r="E314" s="1">
        <f>IF(D314="","",VLOOKUP(D314,'produto-estoque-total-7'!A:AB,4,0))</f>
        <v/>
      </c>
      <c r="F314" s="36">
        <f>IF(D314="","",VLOOKUP(D314,'produto-estoque-total-7'!A:AB,13,0))</f>
        <v/>
      </c>
      <c r="G314" s="1">
        <f>IF(F314="","",VLOOKUP(F314,'FORNECEDORES X COMPRADOR'!A:D,4,0))</f>
        <v/>
      </c>
      <c r="H314" s="1">
        <f>IF(F314="","",VLOOKUP(F314,'FORNECEDORES X COMPRADOR'!A:E,5,0))</f>
        <v/>
      </c>
      <c r="I314" s="36">
        <f>IF(D314="","",VLOOKUP(D314,'produto-estoque-total-7'!A:AB,15,0))</f>
        <v/>
      </c>
      <c r="J314" s="36">
        <f>IF(D314="","",VLOOKUP(D314,'produto-estoque-total-7'!A:AB,19,0))</f>
        <v/>
      </c>
      <c r="K314" s="1">
        <f>IF(D314="","",VLOOKUP(D314,'produto-estoque-total-7'!A:AB,20,0))</f>
        <v/>
      </c>
      <c r="L314" s="36">
        <f>IF(D314="","",VLOOKUP(D314,'produto-estoque-total-7'!A:AB,17,0))</f>
        <v/>
      </c>
      <c r="M314" s="1">
        <f>IF(D314="","",VLOOKUP(D314,'produto-estoque-total-7'!A:AB,18,0))</f>
        <v/>
      </c>
      <c r="N314" s="36">
        <f>IF(D314="","",VLOOKUP(D314,'produto-estoque-total-7'!A:AB,21,0))</f>
        <v/>
      </c>
      <c r="O314" s="1">
        <f>IF(D314="","",VLOOKUP(D314,'produto-estoque-total-7'!A:AB,22,0))</f>
        <v/>
      </c>
      <c r="P314" s="36">
        <f>IF(D314="","",VLOOKUP(D314,'produto-estoque-total-7'!A:AB,23,0))</f>
        <v/>
      </c>
      <c r="Q314" s="1">
        <f>IF(D314="","",VLOOKUP(D314,'produto-estoque-total-7'!A:AB,24,0))</f>
        <v/>
      </c>
      <c r="R314" s="38">
        <f>IFERROR(IF(D314="","",VLOOKUP(D314,'produto-venda-7'!B:N,13,0)),"C")</f>
        <v/>
      </c>
      <c r="S314" s="39">
        <f>IF(D314="","",VLOOKUP(D314,'produto-estoque-total-7'!A:AB,6,0))</f>
        <v/>
      </c>
      <c r="T314" s="39">
        <f>IF(D314="","",VLOOKUP(D314,'produto-estoque-total-7'!A:AB,5,0))</f>
        <v/>
      </c>
      <c r="U314" s="40">
        <f>IF(D314="","",VLOOKUP(D314,'produto-estoque-total-7'!A:AB,11,0))</f>
        <v/>
      </c>
      <c r="V314" s="41">
        <f>IF(D314="","",IFERROR(VLOOKUP(D314,'produto-entrada-7'!A:M,10,0),0))</f>
        <v/>
      </c>
      <c r="W314" s="42" t="n"/>
      <c r="X314" s="39">
        <f>IF(D314="","",VLOOKUP(D314,'produto-estoque-total-7'!A:AB,8,0))</f>
        <v/>
      </c>
      <c r="Y314" s="39">
        <f>IF(D314="","",VLOOKUP(D314,'produto-estoque-total-7'!A:AB,9,0))</f>
        <v/>
      </c>
      <c r="Z314" s="39">
        <f>IF(D314="","",VLOOKUP(D314,'produto-estoque-total-7'!A:AB,10,0))</f>
        <v/>
      </c>
      <c r="AA314" s="39">
        <f>IFERROR(IF(D314="","",VLOOKUP(D314,'produto-venda-7'!B:N,4,0)),0)</f>
        <v/>
      </c>
      <c r="AB314" s="39">
        <f>IFERROR(IF(D314="","",VLOOKUP(D314,'produto-venda-7'!B:N,5,0)),0)</f>
        <v/>
      </c>
      <c r="AC314" s="39">
        <f>IF(D314="","",IFERROR(AA314/90,0))</f>
        <v/>
      </c>
      <c r="AD314" s="36">
        <f>IF(D314="","",IFERROR(VLOOKUP(D314,'produto-entrada-7'!A:M,4,0),0))</f>
        <v/>
      </c>
      <c r="AE314" s="36">
        <f>IFERROR(IF(D314="","",VLOOKUP(D314,'produto-venda-7'!B:N,10,0)),0)</f>
        <v/>
      </c>
      <c r="AF314" s="36">
        <f>IF(D314="","",IFERROR(VLOOKUP(D314,'produto-entrada-7'!A:M,11,0),0))</f>
        <v/>
      </c>
      <c r="AG314" s="1">
        <f>IF(D314="","",IFERROR(VLOOKUP(D314,'produto-entrada-7'!A:M,12,0),0))</f>
        <v/>
      </c>
      <c r="AH314" s="1">
        <f>IF(D314="","",IFERROR(VLOOKUP(D314,'produto-entrada-7'!A:M,13,0),0))</f>
        <v/>
      </c>
      <c r="AI314" s="36">
        <f>IFERROR(IF(D314="","",VLOOKUP(D314,'produto-venda-7'!B:N,11,0)),0)</f>
        <v/>
      </c>
      <c r="AJ314" s="43">
        <f>IF(D314="","",IFERROR(AI314*AB314,0))</f>
        <v/>
      </c>
      <c r="AK314" s="44">
        <f>IFERROR(IF(D314="","",VLOOKUP(F314,'ANALISE FORNECEDOR'!$A:$I,8,0)),"")</f>
        <v/>
      </c>
      <c r="AL314" s="44">
        <f>IF(D314="","",AVERAGE(AM314,AK314))</f>
        <v/>
      </c>
      <c r="AM314" s="44">
        <f>IFERROR(IF(D314="","",VLOOKUP(F314,'ANALISE FORNECEDOR'!$A:$I,9,0)),"")</f>
        <v/>
      </c>
      <c r="AN314" s="45">
        <f>IF(D314="","",IF(Y314&gt;12,AI314*(U314+Y314),AI314*U314))</f>
        <v/>
      </c>
      <c r="AO314" s="45">
        <f>IF(D314="","",IF(Y314&gt;12,AI314*(U314+V314+Y314),AI314*(U314+V314)))</f>
        <v/>
      </c>
      <c r="AP314" s="46">
        <f>IF(D314="","",IF(Y314&gt;12,AG314*(U314+Y314),AG314*U314))</f>
        <v/>
      </c>
      <c r="AQ314" s="46">
        <f>IF(D314="","",IF(Y314&gt;12,AG314*(U314+V314+Y314),AG314*(U314+V314)))</f>
        <v/>
      </c>
      <c r="AR314" s="46">
        <f>IF(D314="","",IF(OR(R314="A",R314="AA",R314="AAA"),AP314,0))</f>
        <v/>
      </c>
      <c r="AS314" s="46">
        <f>IF(D314="","",IF(R314="B",AP314,0))</f>
        <v/>
      </c>
      <c r="AT314" s="46">
        <f>IF(D314="","",IF(R314="C",AP314,0))</f>
        <v/>
      </c>
      <c r="AU314" s="47">
        <f>IF(D314="","",IFERROR(AN314/AJ314,0))</f>
        <v/>
      </c>
      <c r="AV314" s="47">
        <f>IF(D314="","",IFERROR(((AO314)/AJ314),0))</f>
        <v/>
      </c>
      <c r="AW314" s="48">
        <f>IF(D314="","",IF(OR(S314="S",NOT(AND(ISNUMBER(AC314),ISNUMBER(AL314),AC314*AL314&gt;=0))),0,AC314*AL314))</f>
        <v/>
      </c>
      <c r="AX314" s="49">
        <f>IFERROR(IF(D314="","",AW314*AG314),0)</f>
        <v/>
      </c>
      <c r="AY314" s="48">
        <f>IF(D314="","",IF(OR(S314="S",NOT(AND(ISNUMBER(AC314),ISNUMBER(AK314),AC314*AK314&gt;=0))),0,AC314*AK314))</f>
        <v/>
      </c>
      <c r="AZ314" s="48">
        <f>IFERROR(IF(D314="","",IF(AY314=0,0,IF(((AY314)-(U314+Y314))&lt;0,0,(AY314)-U314))),0)</f>
        <v/>
      </c>
      <c r="BA314" s="49">
        <f>IF(D314="","",AZ314*AG314)</f>
        <v/>
      </c>
      <c r="BB314" s="49">
        <f>IF(D314="","",IF(OR(R314="A",R314="AA",R314="AAA"),BA314,0))</f>
        <v/>
      </c>
      <c r="BC314" s="49">
        <f>IF(D314="","",IF(R314="B",BA314,0))</f>
        <v/>
      </c>
      <c r="BD314" s="49">
        <f>IF(D314="","",IF(R314="B",BA314,0))</f>
        <v/>
      </c>
      <c r="BE314" s="49">
        <f>IF(D314="","",IF(S314="S",
1,
IF(AC314=0,
1,
IF(
IFERROR(((U314+Y314)*AG314)/((AC314*AK314)*AG314),0)&lt;0,
0,
IF(
IFERROR(((U314+Y314)*AG314)/((AC314*AK314)*AG314),0)&gt;1,
1,
IFERROR(((U314+Y314)*AG314)/((AC314*AK314)*AG314),0)
)
)
)
))</f>
        <v/>
      </c>
      <c r="BF314" s="49">
        <f>IF(D314="","",IF(S314="S",
1,
IF(AC314=0,
1,
IF(
IFERROR(((U314+V314+Y314)*AG314)/((AC314*AK314)*AG314),0)&lt;0,
0,
IF(
IFERROR(((U314+V314+Y314)*AG314)/((AC314*AK314)*AG314),0)&gt;1,
1,
IFERROR(((U314+V314+Y314)*AG314)/((AC314*AK314)*AG314),0)
)
)
)
))</f>
        <v/>
      </c>
      <c r="BG314" s="50">
        <f>IF(D314="","",IF(S314="S",0,IF(AND(ISNUMBER(AC314),ISNUMBER(AM314)),IF(OR(AC314*AM314&lt;0,ISERR(AC314*AM314)),0,AC314*AM314),0)))</f>
        <v/>
      </c>
      <c r="BH314" s="50">
        <f>IF(D314="","",IF(BY314&gt;TODAY()-60,0,IF(Y314&gt;12,MAX(0,(U314+Y314)-BG314),MAX(0,U314-BG314))))</f>
        <v/>
      </c>
      <c r="BI314" s="51">
        <f>IF(D314="","",BH314*AG314)</f>
        <v/>
      </c>
      <c r="BJ314" s="51">
        <f>IF(D314="","",IF(OR(R314="A",R314="AA",R314="AAA"),BI314,0))</f>
        <v/>
      </c>
      <c r="BK314" s="51">
        <f>IF(D314="","",IF(R314="B",BI314,0))</f>
        <v/>
      </c>
      <c r="BL314" s="51">
        <f>IF(D314="","",IF(R314="C",BI314,0))</f>
        <v/>
      </c>
      <c r="BM314" s="51">
        <f>IF(D314="","",IFERROR(MAX(0,MIN(BI314/AP314,1)),0))</f>
        <v/>
      </c>
      <c r="BN314" s="52">
        <f>IF(D314="","",AB314*AG314)</f>
        <v/>
      </c>
      <c r="BO314" s="52">
        <f>IF(D314="","",(U314+V314+X314)*AG314)</f>
        <v/>
      </c>
      <c r="BP314" s="52">
        <f>IF(D314="","",(AB314*3)*AG314)</f>
        <v/>
      </c>
      <c r="BQ314" s="52">
        <f>IF(D314="","",IF(BO314-BP314&gt;0,0,BO314-BP314))</f>
        <v/>
      </c>
      <c r="BR314" s="52">
        <f>IF(D314="","",IF(BO314-BP314-BN314&gt;0,0,BO314-BP314-BN314))</f>
        <v/>
      </c>
      <c r="BS314" s="53">
        <f>IF(D314="","",IFERROR(AB314*AI314,0))</f>
        <v/>
      </c>
      <c r="BT314" s="53">
        <f>IF(D314="","",IFERROR(IF(X314&gt;12, AI314*(U314+V314+X314), AI314*(U314+V314)),0))</f>
        <v/>
      </c>
      <c r="BU314" s="53">
        <f>IF(D314="","",IFERROR(((AB314*3)*AI314),0))</f>
        <v/>
      </c>
      <c r="BV314" s="53">
        <f>IF(D314="","",IF(BT314-BU314&gt;0,0,BT314-BU314))</f>
        <v/>
      </c>
      <c r="BW314" s="53">
        <f>IF(D314="","",IF(BT314-BU314-BS314&gt;0,0,BT314-BU314-BS314))</f>
        <v/>
      </c>
      <c r="BX314" s="36">
        <f>IF(D314="","",IFERROR(VLOOKUP(D314,'produto-entrada-7'!A:M,3,0),"SEM PEDIDO"))</f>
        <v/>
      </c>
      <c r="BY314" s="36">
        <f>IF(D314="","",VLOOKUP(D314,'produto-estoque-total-7'!A:AB,25,0))</f>
        <v/>
      </c>
      <c r="BZ314" s="36">
        <f>IF(D314="","",IFERROR(VLOOKUP(D314,'produto-estoque-total-7'!A:AB,26,0)/100,0))</f>
        <v/>
      </c>
      <c r="CA314" s="36">
        <f>IF(D314="","",IFERROR(VLOOKUP(D314,'produto-estoque-total-7'!A:AB,27,0)/100,0))</f>
        <v/>
      </c>
      <c r="CB314" s="41">
        <f>IF(D314="","",V314*AF314)</f>
        <v/>
      </c>
      <c r="CC314" s="41">
        <f>IF(D314="","",V314*AI314)</f>
        <v/>
      </c>
      <c r="CD314" s="54">
        <f>IF(D314="","",VLOOKUP(D314,'produto-estoque-total-7'!A:AB,28,0))</f>
        <v/>
      </c>
    </row>
    <row r="315">
      <c r="A315" s="36">
        <f>IF(D315="","",VLOOKUP(D315,'produto-estoque-total-7'!A:AB,3,0))</f>
        <v/>
      </c>
      <c r="B315" s="1">
        <f>IF(D315="","",VLOOKUP(D315,'produto-estoque-total-7'!A:AB,12,0))</f>
        <v/>
      </c>
      <c r="C315" s="1">
        <f>IF(D315="","",VLOOKUP(D315,'produto-estoque-total-7'!A:AB,2,0))</f>
        <v/>
      </c>
      <c r="D315" s="37">
        <f>IFERROR(IF('produto-estoque-total-7'!A314="","",'produto-estoque-total-7'!A314),"")</f>
        <v/>
      </c>
      <c r="E315" s="1">
        <f>IF(D315="","",VLOOKUP(D315,'produto-estoque-total-7'!A:AB,4,0))</f>
        <v/>
      </c>
      <c r="F315" s="36">
        <f>IF(D315="","",VLOOKUP(D315,'produto-estoque-total-7'!A:AB,13,0))</f>
        <v/>
      </c>
      <c r="G315" s="1">
        <f>IF(F315="","",VLOOKUP(F315,'FORNECEDORES X COMPRADOR'!A:D,4,0))</f>
        <v/>
      </c>
      <c r="H315" s="1">
        <f>IF(F315="","",VLOOKUP(F315,'FORNECEDORES X COMPRADOR'!A:E,5,0))</f>
        <v/>
      </c>
      <c r="I315" s="36">
        <f>IF(D315="","",VLOOKUP(D315,'produto-estoque-total-7'!A:AB,15,0))</f>
        <v/>
      </c>
      <c r="J315" s="36">
        <f>IF(D315="","",VLOOKUP(D315,'produto-estoque-total-7'!A:AB,19,0))</f>
        <v/>
      </c>
      <c r="K315" s="1">
        <f>IF(D315="","",VLOOKUP(D315,'produto-estoque-total-7'!A:AB,20,0))</f>
        <v/>
      </c>
      <c r="L315" s="36">
        <f>IF(D315="","",VLOOKUP(D315,'produto-estoque-total-7'!A:AB,17,0))</f>
        <v/>
      </c>
      <c r="M315" s="1">
        <f>IF(D315="","",VLOOKUP(D315,'produto-estoque-total-7'!A:AB,18,0))</f>
        <v/>
      </c>
      <c r="N315" s="36">
        <f>IF(D315="","",VLOOKUP(D315,'produto-estoque-total-7'!A:AB,21,0))</f>
        <v/>
      </c>
      <c r="O315" s="1">
        <f>IF(D315="","",VLOOKUP(D315,'produto-estoque-total-7'!A:AB,22,0))</f>
        <v/>
      </c>
      <c r="P315" s="36">
        <f>IF(D315="","",VLOOKUP(D315,'produto-estoque-total-7'!A:AB,23,0))</f>
        <v/>
      </c>
      <c r="Q315" s="1">
        <f>IF(D315="","",VLOOKUP(D315,'produto-estoque-total-7'!A:AB,24,0))</f>
        <v/>
      </c>
      <c r="R315" s="38">
        <f>IFERROR(IF(D315="","",VLOOKUP(D315,'produto-venda-7'!B:N,13,0)),"C")</f>
        <v/>
      </c>
      <c r="S315" s="39">
        <f>IF(D315="","",VLOOKUP(D315,'produto-estoque-total-7'!A:AB,6,0))</f>
        <v/>
      </c>
      <c r="T315" s="39">
        <f>IF(D315="","",VLOOKUP(D315,'produto-estoque-total-7'!A:AB,5,0))</f>
        <v/>
      </c>
      <c r="U315" s="40">
        <f>IF(D315="","",VLOOKUP(D315,'produto-estoque-total-7'!A:AB,11,0))</f>
        <v/>
      </c>
      <c r="V315" s="41">
        <f>IF(D315="","",IFERROR(VLOOKUP(D315,'produto-entrada-7'!A:M,10,0),0))</f>
        <v/>
      </c>
      <c r="W315" s="42" t="n"/>
      <c r="X315" s="39">
        <f>IF(D315="","",VLOOKUP(D315,'produto-estoque-total-7'!A:AB,8,0))</f>
        <v/>
      </c>
      <c r="Y315" s="39">
        <f>IF(D315="","",VLOOKUP(D315,'produto-estoque-total-7'!A:AB,9,0))</f>
        <v/>
      </c>
      <c r="Z315" s="39">
        <f>IF(D315="","",VLOOKUP(D315,'produto-estoque-total-7'!A:AB,10,0))</f>
        <v/>
      </c>
      <c r="AA315" s="39">
        <f>IFERROR(IF(D315="","",VLOOKUP(D315,'produto-venda-7'!B:N,4,0)),0)</f>
        <v/>
      </c>
      <c r="AB315" s="39">
        <f>IFERROR(IF(D315="","",VLOOKUP(D315,'produto-venda-7'!B:N,5,0)),0)</f>
        <v/>
      </c>
      <c r="AC315" s="39">
        <f>IF(D315="","",IFERROR(AA315/90,0))</f>
        <v/>
      </c>
      <c r="AD315" s="36">
        <f>IF(D315="","",IFERROR(VLOOKUP(D315,'produto-entrada-7'!A:M,4,0),0))</f>
        <v/>
      </c>
      <c r="AE315" s="36">
        <f>IFERROR(IF(D315="","",VLOOKUP(D315,'produto-venda-7'!B:N,10,0)),0)</f>
        <v/>
      </c>
      <c r="AF315" s="36">
        <f>IF(D315="","",IFERROR(VLOOKUP(D315,'produto-entrada-7'!A:M,11,0),0))</f>
        <v/>
      </c>
      <c r="AG315" s="1">
        <f>IF(D315="","",IFERROR(VLOOKUP(D315,'produto-entrada-7'!A:M,12,0),0))</f>
        <v/>
      </c>
      <c r="AH315" s="1">
        <f>IF(D315="","",IFERROR(VLOOKUP(D315,'produto-entrada-7'!A:M,13,0),0))</f>
        <v/>
      </c>
      <c r="AI315" s="36">
        <f>IFERROR(IF(D315="","",VLOOKUP(D315,'produto-venda-7'!B:N,11,0)),0)</f>
        <v/>
      </c>
      <c r="AJ315" s="43">
        <f>IF(D315="","",IFERROR(AI315*AB315,0))</f>
        <v/>
      </c>
      <c r="AK315" s="44">
        <f>IFERROR(IF(D315="","",VLOOKUP(F315,'ANALISE FORNECEDOR'!$A:$I,8,0)),"")</f>
        <v/>
      </c>
      <c r="AL315" s="44">
        <f>IF(D315="","",AVERAGE(AM315,AK315))</f>
        <v/>
      </c>
      <c r="AM315" s="44">
        <f>IFERROR(IF(D315="","",VLOOKUP(F315,'ANALISE FORNECEDOR'!$A:$I,9,0)),"")</f>
        <v/>
      </c>
      <c r="AN315" s="45">
        <f>IF(D315="","",IF(Y315&gt;12,AI315*(U315+Y315),AI315*U315))</f>
        <v/>
      </c>
      <c r="AO315" s="45">
        <f>IF(D315="","",IF(Y315&gt;12,AI315*(U315+V315+Y315),AI315*(U315+V315)))</f>
        <v/>
      </c>
      <c r="AP315" s="46">
        <f>IF(D315="","",IF(Y315&gt;12,AG315*(U315+Y315),AG315*U315))</f>
        <v/>
      </c>
      <c r="AQ315" s="46">
        <f>IF(D315="","",IF(Y315&gt;12,AG315*(U315+V315+Y315),AG315*(U315+V315)))</f>
        <v/>
      </c>
      <c r="AR315" s="46">
        <f>IF(D315="","",IF(OR(R315="A",R315="AA",R315="AAA"),AP315,0))</f>
        <v/>
      </c>
      <c r="AS315" s="46">
        <f>IF(D315="","",IF(R315="B",AP315,0))</f>
        <v/>
      </c>
      <c r="AT315" s="46">
        <f>IF(D315="","",IF(R315="C",AP315,0))</f>
        <v/>
      </c>
      <c r="AU315" s="47">
        <f>IF(D315="","",IFERROR(AN315/AJ315,0))</f>
        <v/>
      </c>
      <c r="AV315" s="47">
        <f>IF(D315="","",IFERROR(((AO315)/AJ315),0))</f>
        <v/>
      </c>
      <c r="AW315" s="48">
        <f>IF(D315="","",IF(OR(S315="S",NOT(AND(ISNUMBER(AC315),ISNUMBER(AL315),AC315*AL315&gt;=0))),0,AC315*AL315))</f>
        <v/>
      </c>
      <c r="AX315" s="49">
        <f>IFERROR(IF(D315="","",AW315*AG315),0)</f>
        <v/>
      </c>
      <c r="AY315" s="48">
        <f>IF(D315="","",IF(OR(S315="S",NOT(AND(ISNUMBER(AC315),ISNUMBER(AK315),AC315*AK315&gt;=0))),0,AC315*AK315))</f>
        <v/>
      </c>
      <c r="AZ315" s="48">
        <f>IFERROR(IF(D315="","",IF(AY315=0,0,IF(((AY315)-(U315+Y315))&lt;0,0,(AY315)-U315))),0)</f>
        <v/>
      </c>
      <c r="BA315" s="49">
        <f>IF(D315="","",AZ315*AG315)</f>
        <v/>
      </c>
      <c r="BB315" s="49">
        <f>IF(D315="","",IF(OR(R315="A",R315="AA",R315="AAA"),BA315,0))</f>
        <v/>
      </c>
      <c r="BC315" s="49">
        <f>IF(D315="","",IF(R315="B",BA315,0))</f>
        <v/>
      </c>
      <c r="BD315" s="49">
        <f>IF(D315="","",IF(R315="B",BA315,0))</f>
        <v/>
      </c>
      <c r="BE315" s="49">
        <f>IF(D315="","",IF(S315="S",
1,
IF(AC315=0,
1,
IF(
IFERROR(((U315+Y315)*AG315)/((AC315*AK315)*AG315),0)&lt;0,
0,
IF(
IFERROR(((U315+Y315)*AG315)/((AC315*AK315)*AG315),0)&gt;1,
1,
IFERROR(((U315+Y315)*AG315)/((AC315*AK315)*AG315),0)
)
)
)
))</f>
        <v/>
      </c>
      <c r="BF315" s="49">
        <f>IF(D315="","",IF(S315="S",
1,
IF(AC315=0,
1,
IF(
IFERROR(((U315+V315+Y315)*AG315)/((AC315*AK315)*AG315),0)&lt;0,
0,
IF(
IFERROR(((U315+V315+Y315)*AG315)/((AC315*AK315)*AG315),0)&gt;1,
1,
IFERROR(((U315+V315+Y315)*AG315)/((AC315*AK315)*AG315),0)
)
)
)
))</f>
        <v/>
      </c>
      <c r="BG315" s="50">
        <f>IF(D315="","",IF(S315="S",0,IF(AND(ISNUMBER(AC315),ISNUMBER(AM315)),IF(OR(AC315*AM315&lt;0,ISERR(AC315*AM315)),0,AC315*AM315),0)))</f>
        <v/>
      </c>
      <c r="BH315" s="50">
        <f>IF(D315="","",IF(BY315&gt;TODAY()-60,0,IF(Y315&gt;12,MAX(0,(U315+Y315)-BG315),MAX(0,U315-BG315))))</f>
        <v/>
      </c>
      <c r="BI315" s="51">
        <f>IF(D315="","",BH315*AG315)</f>
        <v/>
      </c>
      <c r="BJ315" s="51">
        <f>IF(D315="","",IF(OR(R315="A",R315="AA",R315="AAA"),BI315,0))</f>
        <v/>
      </c>
      <c r="BK315" s="51">
        <f>IF(D315="","",IF(R315="B",BI315,0))</f>
        <v/>
      </c>
      <c r="BL315" s="51">
        <f>IF(D315="","",IF(R315="C",BI315,0))</f>
        <v/>
      </c>
      <c r="BM315" s="51">
        <f>IF(D315="","",IFERROR(MAX(0,MIN(BI315/AP315,1)),0))</f>
        <v/>
      </c>
      <c r="BN315" s="52">
        <f>IF(D315="","",AB315*AG315)</f>
        <v/>
      </c>
      <c r="BO315" s="52">
        <f>IF(D315="","",(U315+V315+X315)*AG315)</f>
        <v/>
      </c>
      <c r="BP315" s="52">
        <f>IF(D315="","",(AB315*3)*AG315)</f>
        <v/>
      </c>
      <c r="BQ315" s="52">
        <f>IF(D315="","",IF(BO315-BP315&gt;0,0,BO315-BP315))</f>
        <v/>
      </c>
      <c r="BR315" s="52">
        <f>IF(D315="","",IF(BO315-BP315-BN315&gt;0,0,BO315-BP315-BN315))</f>
        <v/>
      </c>
      <c r="BS315" s="53">
        <f>IF(D315="","",IFERROR(AB315*AI315,0))</f>
        <v/>
      </c>
      <c r="BT315" s="53">
        <f>IF(D315="","",IFERROR(IF(X315&gt;12, AI315*(U315+V315+X315), AI315*(U315+V315)),0))</f>
        <v/>
      </c>
      <c r="BU315" s="53">
        <f>IF(D315="","",IFERROR(((AB315*3)*AI315),0))</f>
        <v/>
      </c>
      <c r="BV315" s="53">
        <f>IF(D315="","",IF(BT315-BU315&gt;0,0,BT315-BU315))</f>
        <v/>
      </c>
      <c r="BW315" s="53">
        <f>IF(D315="","",IF(BT315-BU315-BS315&gt;0,0,BT315-BU315-BS315))</f>
        <v/>
      </c>
      <c r="BX315" s="36">
        <f>IF(D315="","",IFERROR(VLOOKUP(D315,'produto-entrada-7'!A:M,3,0),"SEM PEDIDO"))</f>
        <v/>
      </c>
      <c r="BY315" s="36">
        <f>IF(D315="","",VLOOKUP(D315,'produto-estoque-total-7'!A:AB,25,0))</f>
        <v/>
      </c>
      <c r="BZ315" s="36">
        <f>IF(D315="","",IFERROR(VLOOKUP(D315,'produto-estoque-total-7'!A:AB,26,0)/100,0))</f>
        <v/>
      </c>
      <c r="CA315" s="36">
        <f>IF(D315="","",IFERROR(VLOOKUP(D315,'produto-estoque-total-7'!A:AB,27,0)/100,0))</f>
        <v/>
      </c>
      <c r="CB315" s="41">
        <f>IF(D315="","",V315*AF315)</f>
        <v/>
      </c>
      <c r="CC315" s="41">
        <f>IF(D315="","",V315*AI315)</f>
        <v/>
      </c>
      <c r="CD315" s="54">
        <f>IF(D315="","",VLOOKUP(D315,'produto-estoque-total-7'!A:AB,28,0))</f>
        <v/>
      </c>
    </row>
    <row r="316">
      <c r="A316" s="36">
        <f>IF(D316="","",VLOOKUP(D316,'produto-estoque-total-7'!A:AB,3,0))</f>
        <v/>
      </c>
      <c r="B316" s="1">
        <f>IF(D316="","",VLOOKUP(D316,'produto-estoque-total-7'!A:AB,12,0))</f>
        <v/>
      </c>
      <c r="C316" s="1">
        <f>IF(D316="","",VLOOKUP(D316,'produto-estoque-total-7'!A:AB,2,0))</f>
        <v/>
      </c>
      <c r="D316" s="37">
        <f>IFERROR(IF('produto-estoque-total-7'!A315="","",'produto-estoque-total-7'!A315),"")</f>
        <v/>
      </c>
      <c r="E316" s="1">
        <f>IF(D316="","",VLOOKUP(D316,'produto-estoque-total-7'!A:AB,4,0))</f>
        <v/>
      </c>
      <c r="F316" s="36">
        <f>IF(D316="","",VLOOKUP(D316,'produto-estoque-total-7'!A:AB,13,0))</f>
        <v/>
      </c>
      <c r="G316" s="1">
        <f>IF(F316="","",VLOOKUP(F316,'FORNECEDORES X COMPRADOR'!A:D,4,0))</f>
        <v/>
      </c>
      <c r="H316" s="1">
        <f>IF(F316="","",VLOOKUP(F316,'FORNECEDORES X COMPRADOR'!A:E,5,0))</f>
        <v/>
      </c>
      <c r="I316" s="36">
        <f>IF(D316="","",VLOOKUP(D316,'produto-estoque-total-7'!A:AB,15,0))</f>
        <v/>
      </c>
      <c r="J316" s="36">
        <f>IF(D316="","",VLOOKUP(D316,'produto-estoque-total-7'!A:AB,19,0))</f>
        <v/>
      </c>
      <c r="K316" s="1">
        <f>IF(D316="","",VLOOKUP(D316,'produto-estoque-total-7'!A:AB,20,0))</f>
        <v/>
      </c>
      <c r="L316" s="36">
        <f>IF(D316="","",VLOOKUP(D316,'produto-estoque-total-7'!A:AB,17,0))</f>
        <v/>
      </c>
      <c r="M316" s="1">
        <f>IF(D316="","",VLOOKUP(D316,'produto-estoque-total-7'!A:AB,18,0))</f>
        <v/>
      </c>
      <c r="N316" s="36">
        <f>IF(D316="","",VLOOKUP(D316,'produto-estoque-total-7'!A:AB,21,0))</f>
        <v/>
      </c>
      <c r="O316" s="1">
        <f>IF(D316="","",VLOOKUP(D316,'produto-estoque-total-7'!A:AB,22,0))</f>
        <v/>
      </c>
      <c r="P316" s="36">
        <f>IF(D316="","",VLOOKUP(D316,'produto-estoque-total-7'!A:AB,23,0))</f>
        <v/>
      </c>
      <c r="Q316" s="1">
        <f>IF(D316="","",VLOOKUP(D316,'produto-estoque-total-7'!A:AB,24,0))</f>
        <v/>
      </c>
      <c r="R316" s="38">
        <f>IFERROR(IF(D316="","",VLOOKUP(D316,'produto-venda-7'!B:N,13,0)),"C")</f>
        <v/>
      </c>
      <c r="S316" s="39">
        <f>IF(D316="","",VLOOKUP(D316,'produto-estoque-total-7'!A:AB,6,0))</f>
        <v/>
      </c>
      <c r="T316" s="39">
        <f>IF(D316="","",VLOOKUP(D316,'produto-estoque-total-7'!A:AB,5,0))</f>
        <v/>
      </c>
      <c r="U316" s="40">
        <f>IF(D316="","",VLOOKUP(D316,'produto-estoque-total-7'!A:AB,11,0))</f>
        <v/>
      </c>
      <c r="V316" s="41">
        <f>IF(D316="","",IFERROR(VLOOKUP(D316,'produto-entrada-7'!A:M,10,0),0))</f>
        <v/>
      </c>
      <c r="W316" s="42" t="n"/>
      <c r="X316" s="39">
        <f>IF(D316="","",VLOOKUP(D316,'produto-estoque-total-7'!A:AB,8,0))</f>
        <v/>
      </c>
      <c r="Y316" s="39">
        <f>IF(D316="","",VLOOKUP(D316,'produto-estoque-total-7'!A:AB,9,0))</f>
        <v/>
      </c>
      <c r="Z316" s="39">
        <f>IF(D316="","",VLOOKUP(D316,'produto-estoque-total-7'!A:AB,10,0))</f>
        <v/>
      </c>
      <c r="AA316" s="39">
        <f>IFERROR(IF(D316="","",VLOOKUP(D316,'produto-venda-7'!B:N,4,0)),0)</f>
        <v/>
      </c>
      <c r="AB316" s="39">
        <f>IFERROR(IF(D316="","",VLOOKUP(D316,'produto-venda-7'!B:N,5,0)),0)</f>
        <v/>
      </c>
      <c r="AC316" s="39">
        <f>IF(D316="","",IFERROR(AA316/90,0))</f>
        <v/>
      </c>
      <c r="AD316" s="36">
        <f>IF(D316="","",IFERROR(VLOOKUP(D316,'produto-entrada-7'!A:M,4,0),0))</f>
        <v/>
      </c>
      <c r="AE316" s="36">
        <f>IFERROR(IF(D316="","",VLOOKUP(D316,'produto-venda-7'!B:N,10,0)),0)</f>
        <v/>
      </c>
      <c r="AF316" s="36">
        <f>IF(D316="","",IFERROR(VLOOKUP(D316,'produto-entrada-7'!A:M,11,0),0))</f>
        <v/>
      </c>
      <c r="AG316" s="1">
        <f>IF(D316="","",IFERROR(VLOOKUP(D316,'produto-entrada-7'!A:M,12,0),0))</f>
        <v/>
      </c>
      <c r="AH316" s="1">
        <f>IF(D316="","",IFERROR(VLOOKUP(D316,'produto-entrada-7'!A:M,13,0),0))</f>
        <v/>
      </c>
      <c r="AI316" s="36">
        <f>IFERROR(IF(D316="","",VLOOKUP(D316,'produto-venda-7'!B:N,11,0)),0)</f>
        <v/>
      </c>
      <c r="AJ316" s="43">
        <f>IF(D316="","",IFERROR(AI316*AB316,0))</f>
        <v/>
      </c>
      <c r="AK316" s="44">
        <f>IFERROR(IF(D316="","",VLOOKUP(F316,'ANALISE FORNECEDOR'!$A:$I,8,0)),"")</f>
        <v/>
      </c>
      <c r="AL316" s="44">
        <f>IF(D316="","",AVERAGE(AM316,AK316))</f>
        <v/>
      </c>
      <c r="AM316" s="44">
        <f>IFERROR(IF(D316="","",VLOOKUP(F316,'ANALISE FORNECEDOR'!$A:$I,9,0)),"")</f>
        <v/>
      </c>
      <c r="AN316" s="45">
        <f>IF(D316="","",IF(Y316&gt;12,AI316*(U316+Y316),AI316*U316))</f>
        <v/>
      </c>
      <c r="AO316" s="45">
        <f>IF(D316="","",IF(Y316&gt;12,AI316*(U316+V316+Y316),AI316*(U316+V316)))</f>
        <v/>
      </c>
      <c r="AP316" s="46">
        <f>IF(D316="","",IF(Y316&gt;12,AG316*(U316+Y316),AG316*U316))</f>
        <v/>
      </c>
      <c r="AQ316" s="46">
        <f>IF(D316="","",IF(Y316&gt;12,AG316*(U316+V316+Y316),AG316*(U316+V316)))</f>
        <v/>
      </c>
      <c r="AR316" s="46">
        <f>IF(D316="","",IF(OR(R316="A",R316="AA",R316="AAA"),AP316,0))</f>
        <v/>
      </c>
      <c r="AS316" s="46">
        <f>IF(D316="","",IF(R316="B",AP316,0))</f>
        <v/>
      </c>
      <c r="AT316" s="46">
        <f>IF(D316="","",IF(R316="C",AP316,0))</f>
        <v/>
      </c>
      <c r="AU316" s="47">
        <f>IF(D316="","",IFERROR(AN316/AJ316,0))</f>
        <v/>
      </c>
      <c r="AV316" s="47">
        <f>IF(D316="","",IFERROR(((AO316)/AJ316),0))</f>
        <v/>
      </c>
      <c r="AW316" s="48">
        <f>IF(D316="","",IF(OR(S316="S",NOT(AND(ISNUMBER(AC316),ISNUMBER(AL316),AC316*AL316&gt;=0))),0,AC316*AL316))</f>
        <v/>
      </c>
      <c r="AX316" s="49">
        <f>IFERROR(IF(D316="","",AW316*AG316),0)</f>
        <v/>
      </c>
      <c r="AY316" s="48">
        <f>IF(D316="","",IF(OR(S316="S",NOT(AND(ISNUMBER(AC316),ISNUMBER(AK316),AC316*AK316&gt;=0))),0,AC316*AK316))</f>
        <v/>
      </c>
      <c r="AZ316" s="48">
        <f>IFERROR(IF(D316="","",IF(AY316=0,0,IF(((AY316)-(U316+Y316))&lt;0,0,(AY316)-U316))),0)</f>
        <v/>
      </c>
      <c r="BA316" s="49">
        <f>IF(D316="","",AZ316*AG316)</f>
        <v/>
      </c>
      <c r="BB316" s="49">
        <f>IF(D316="","",IF(OR(R316="A",R316="AA",R316="AAA"),BA316,0))</f>
        <v/>
      </c>
      <c r="BC316" s="49">
        <f>IF(D316="","",IF(R316="B",BA316,0))</f>
        <v/>
      </c>
      <c r="BD316" s="49">
        <f>IF(D316="","",IF(R316="B",BA316,0))</f>
        <v/>
      </c>
      <c r="BE316" s="49">
        <f>IF(D316="","",IF(S316="S",
1,
IF(AC316=0,
1,
IF(
IFERROR(((U316+Y316)*AG316)/((AC316*AK316)*AG316),0)&lt;0,
0,
IF(
IFERROR(((U316+Y316)*AG316)/((AC316*AK316)*AG316),0)&gt;1,
1,
IFERROR(((U316+Y316)*AG316)/((AC316*AK316)*AG316),0)
)
)
)
))</f>
        <v/>
      </c>
      <c r="BF316" s="49">
        <f>IF(D316="","",IF(S316="S",
1,
IF(AC316=0,
1,
IF(
IFERROR(((U316+V316+Y316)*AG316)/((AC316*AK316)*AG316),0)&lt;0,
0,
IF(
IFERROR(((U316+V316+Y316)*AG316)/((AC316*AK316)*AG316),0)&gt;1,
1,
IFERROR(((U316+V316+Y316)*AG316)/((AC316*AK316)*AG316),0)
)
)
)
))</f>
        <v/>
      </c>
      <c r="BG316" s="50">
        <f>IF(D316="","",IF(S316="S",0,IF(AND(ISNUMBER(AC316),ISNUMBER(AM316)),IF(OR(AC316*AM316&lt;0,ISERR(AC316*AM316)),0,AC316*AM316),0)))</f>
        <v/>
      </c>
      <c r="BH316" s="50">
        <f>IF(D316="","",IF(BY316&gt;TODAY()-60,0,IF(Y316&gt;12,MAX(0,(U316+Y316)-BG316),MAX(0,U316-BG316))))</f>
        <v/>
      </c>
      <c r="BI316" s="51">
        <f>IF(D316="","",BH316*AG316)</f>
        <v/>
      </c>
      <c r="BJ316" s="51">
        <f>IF(D316="","",IF(OR(R316="A",R316="AA",R316="AAA"),BI316,0))</f>
        <v/>
      </c>
      <c r="BK316" s="51">
        <f>IF(D316="","",IF(R316="B",BI316,0))</f>
        <v/>
      </c>
      <c r="BL316" s="51">
        <f>IF(D316="","",IF(R316="C",BI316,0))</f>
        <v/>
      </c>
      <c r="BM316" s="51">
        <f>IF(D316="","",IFERROR(MAX(0,MIN(BI316/AP316,1)),0))</f>
        <v/>
      </c>
      <c r="BN316" s="52">
        <f>IF(D316="","",AB316*AG316)</f>
        <v/>
      </c>
      <c r="BO316" s="52">
        <f>IF(D316="","",(U316+V316+X316)*AG316)</f>
        <v/>
      </c>
      <c r="BP316" s="52">
        <f>IF(D316="","",(AB316*3)*AG316)</f>
        <v/>
      </c>
      <c r="BQ316" s="52">
        <f>IF(D316="","",IF(BO316-BP316&gt;0,0,BO316-BP316))</f>
        <v/>
      </c>
      <c r="BR316" s="52">
        <f>IF(D316="","",IF(BO316-BP316-BN316&gt;0,0,BO316-BP316-BN316))</f>
        <v/>
      </c>
      <c r="BS316" s="53">
        <f>IF(D316="","",IFERROR(AB316*AI316,0))</f>
        <v/>
      </c>
      <c r="BT316" s="53">
        <f>IF(D316="","",IFERROR(IF(X316&gt;12, AI316*(U316+V316+X316), AI316*(U316+V316)),0))</f>
        <v/>
      </c>
      <c r="BU316" s="53">
        <f>IF(D316="","",IFERROR(((AB316*3)*AI316),0))</f>
        <v/>
      </c>
      <c r="BV316" s="53">
        <f>IF(D316="","",IF(BT316-BU316&gt;0,0,BT316-BU316))</f>
        <v/>
      </c>
      <c r="BW316" s="53">
        <f>IF(D316="","",IF(BT316-BU316-BS316&gt;0,0,BT316-BU316-BS316))</f>
        <v/>
      </c>
      <c r="BX316" s="36">
        <f>IF(D316="","",IFERROR(VLOOKUP(D316,'produto-entrada-7'!A:M,3,0),"SEM PEDIDO"))</f>
        <v/>
      </c>
      <c r="BY316" s="36">
        <f>IF(D316="","",VLOOKUP(D316,'produto-estoque-total-7'!A:AB,25,0))</f>
        <v/>
      </c>
      <c r="BZ316" s="36">
        <f>IF(D316="","",IFERROR(VLOOKUP(D316,'produto-estoque-total-7'!A:AB,26,0)/100,0))</f>
        <v/>
      </c>
      <c r="CA316" s="36">
        <f>IF(D316="","",IFERROR(VLOOKUP(D316,'produto-estoque-total-7'!A:AB,27,0)/100,0))</f>
        <v/>
      </c>
      <c r="CB316" s="41">
        <f>IF(D316="","",V316*AF316)</f>
        <v/>
      </c>
      <c r="CC316" s="41">
        <f>IF(D316="","",V316*AI316)</f>
        <v/>
      </c>
      <c r="CD316" s="54">
        <f>IF(D316="","",VLOOKUP(D316,'produto-estoque-total-7'!A:AB,28,0))</f>
        <v/>
      </c>
    </row>
    <row r="317">
      <c r="A317" s="36">
        <f>IF(D317="","",VLOOKUP(D317,'produto-estoque-total-7'!A:AB,3,0))</f>
        <v/>
      </c>
      <c r="B317" s="1">
        <f>IF(D317="","",VLOOKUP(D317,'produto-estoque-total-7'!A:AB,12,0))</f>
        <v/>
      </c>
      <c r="C317" s="1">
        <f>IF(D317="","",VLOOKUP(D317,'produto-estoque-total-7'!A:AB,2,0))</f>
        <v/>
      </c>
      <c r="D317" s="37">
        <f>IFERROR(IF('produto-estoque-total-7'!A316="","",'produto-estoque-total-7'!A316),"")</f>
        <v/>
      </c>
      <c r="E317" s="1">
        <f>IF(D317="","",VLOOKUP(D317,'produto-estoque-total-7'!A:AB,4,0))</f>
        <v/>
      </c>
      <c r="F317" s="36">
        <f>IF(D317="","",VLOOKUP(D317,'produto-estoque-total-7'!A:AB,13,0))</f>
        <v/>
      </c>
      <c r="G317" s="1">
        <f>IF(F317="","",VLOOKUP(F317,'FORNECEDORES X COMPRADOR'!A:D,4,0))</f>
        <v/>
      </c>
      <c r="H317" s="1">
        <f>IF(F317="","",VLOOKUP(F317,'FORNECEDORES X COMPRADOR'!A:E,5,0))</f>
        <v/>
      </c>
      <c r="I317" s="36">
        <f>IF(D317="","",VLOOKUP(D317,'produto-estoque-total-7'!A:AB,15,0))</f>
        <v/>
      </c>
      <c r="J317" s="36">
        <f>IF(D317="","",VLOOKUP(D317,'produto-estoque-total-7'!A:AB,19,0))</f>
        <v/>
      </c>
      <c r="K317" s="1">
        <f>IF(D317="","",VLOOKUP(D317,'produto-estoque-total-7'!A:AB,20,0))</f>
        <v/>
      </c>
      <c r="L317" s="36">
        <f>IF(D317="","",VLOOKUP(D317,'produto-estoque-total-7'!A:AB,17,0))</f>
        <v/>
      </c>
      <c r="M317" s="1">
        <f>IF(D317="","",VLOOKUP(D317,'produto-estoque-total-7'!A:AB,18,0))</f>
        <v/>
      </c>
      <c r="N317" s="36">
        <f>IF(D317="","",VLOOKUP(D317,'produto-estoque-total-7'!A:AB,21,0))</f>
        <v/>
      </c>
      <c r="O317" s="1">
        <f>IF(D317="","",VLOOKUP(D317,'produto-estoque-total-7'!A:AB,22,0))</f>
        <v/>
      </c>
      <c r="P317" s="36">
        <f>IF(D317="","",VLOOKUP(D317,'produto-estoque-total-7'!A:AB,23,0))</f>
        <v/>
      </c>
      <c r="Q317" s="1">
        <f>IF(D317="","",VLOOKUP(D317,'produto-estoque-total-7'!A:AB,24,0))</f>
        <v/>
      </c>
      <c r="R317" s="38">
        <f>IFERROR(IF(D317="","",VLOOKUP(D317,'produto-venda-7'!B:N,13,0)),"C")</f>
        <v/>
      </c>
      <c r="S317" s="39">
        <f>IF(D317="","",VLOOKUP(D317,'produto-estoque-total-7'!A:AB,6,0))</f>
        <v/>
      </c>
      <c r="T317" s="39">
        <f>IF(D317="","",VLOOKUP(D317,'produto-estoque-total-7'!A:AB,5,0))</f>
        <v/>
      </c>
      <c r="U317" s="40">
        <f>IF(D317="","",VLOOKUP(D317,'produto-estoque-total-7'!A:AB,11,0))</f>
        <v/>
      </c>
      <c r="V317" s="41">
        <f>IF(D317="","",IFERROR(VLOOKUP(D317,'produto-entrada-7'!A:M,10,0),0))</f>
        <v/>
      </c>
      <c r="W317" s="42" t="n"/>
      <c r="X317" s="39">
        <f>IF(D317="","",VLOOKUP(D317,'produto-estoque-total-7'!A:AB,8,0))</f>
        <v/>
      </c>
      <c r="Y317" s="39">
        <f>IF(D317="","",VLOOKUP(D317,'produto-estoque-total-7'!A:AB,9,0))</f>
        <v/>
      </c>
      <c r="Z317" s="39">
        <f>IF(D317="","",VLOOKUP(D317,'produto-estoque-total-7'!A:AB,10,0))</f>
        <v/>
      </c>
      <c r="AA317" s="39">
        <f>IFERROR(IF(D317="","",VLOOKUP(D317,'produto-venda-7'!B:N,4,0)),0)</f>
        <v/>
      </c>
      <c r="AB317" s="39">
        <f>IFERROR(IF(D317="","",VLOOKUP(D317,'produto-venda-7'!B:N,5,0)),0)</f>
        <v/>
      </c>
      <c r="AC317" s="39">
        <f>IF(D317="","",IFERROR(AA317/90,0))</f>
        <v/>
      </c>
      <c r="AD317" s="36">
        <f>IF(D317="","",IFERROR(VLOOKUP(D317,'produto-entrada-7'!A:M,4,0),0))</f>
        <v/>
      </c>
      <c r="AE317" s="36">
        <f>IFERROR(IF(D317="","",VLOOKUP(D317,'produto-venda-7'!B:N,10,0)),0)</f>
        <v/>
      </c>
      <c r="AF317" s="36">
        <f>IF(D317="","",IFERROR(VLOOKUP(D317,'produto-entrada-7'!A:M,11,0),0))</f>
        <v/>
      </c>
      <c r="AG317" s="1">
        <f>IF(D317="","",IFERROR(VLOOKUP(D317,'produto-entrada-7'!A:M,12,0),0))</f>
        <v/>
      </c>
      <c r="AH317" s="1">
        <f>IF(D317="","",IFERROR(VLOOKUP(D317,'produto-entrada-7'!A:M,13,0),0))</f>
        <v/>
      </c>
      <c r="AI317" s="36">
        <f>IFERROR(IF(D317="","",VLOOKUP(D317,'produto-venda-7'!B:N,11,0)),0)</f>
        <v/>
      </c>
      <c r="AJ317" s="43">
        <f>IF(D317="","",IFERROR(AI317*AB317,0))</f>
        <v/>
      </c>
      <c r="AK317" s="44">
        <f>IFERROR(IF(D317="","",VLOOKUP(F317,'ANALISE FORNECEDOR'!$A:$I,8,0)),"")</f>
        <v/>
      </c>
      <c r="AL317" s="44">
        <f>IF(D317="","",AVERAGE(AM317,AK317))</f>
        <v/>
      </c>
      <c r="AM317" s="44">
        <f>IFERROR(IF(D317="","",VLOOKUP(F317,'ANALISE FORNECEDOR'!$A:$I,9,0)),"")</f>
        <v/>
      </c>
      <c r="AN317" s="45">
        <f>IF(D317="","",IF(Y317&gt;12,AI317*(U317+Y317),AI317*U317))</f>
        <v/>
      </c>
      <c r="AO317" s="45">
        <f>IF(D317="","",IF(Y317&gt;12,AI317*(U317+V317+Y317),AI317*(U317+V317)))</f>
        <v/>
      </c>
      <c r="AP317" s="46">
        <f>IF(D317="","",IF(Y317&gt;12,AG317*(U317+Y317),AG317*U317))</f>
        <v/>
      </c>
      <c r="AQ317" s="46">
        <f>IF(D317="","",IF(Y317&gt;12,AG317*(U317+V317+Y317),AG317*(U317+V317)))</f>
        <v/>
      </c>
      <c r="AR317" s="46">
        <f>IF(D317="","",IF(OR(R317="A",R317="AA",R317="AAA"),AP317,0))</f>
        <v/>
      </c>
      <c r="AS317" s="46">
        <f>IF(D317="","",IF(R317="B",AP317,0))</f>
        <v/>
      </c>
      <c r="AT317" s="46">
        <f>IF(D317="","",IF(R317="C",AP317,0))</f>
        <v/>
      </c>
      <c r="AU317" s="47">
        <f>IF(D317="","",IFERROR(AN317/AJ317,0))</f>
        <v/>
      </c>
      <c r="AV317" s="47">
        <f>IF(D317="","",IFERROR(((AO317)/AJ317),0))</f>
        <v/>
      </c>
      <c r="AW317" s="48">
        <f>IF(D317="","",IF(OR(S317="S",NOT(AND(ISNUMBER(AC317),ISNUMBER(AL317),AC317*AL317&gt;=0))),0,AC317*AL317))</f>
        <v/>
      </c>
      <c r="AX317" s="49">
        <f>IFERROR(IF(D317="","",AW317*AG317),0)</f>
        <v/>
      </c>
      <c r="AY317" s="48">
        <f>IF(D317="","",IF(OR(S317="S",NOT(AND(ISNUMBER(AC317),ISNUMBER(AK317),AC317*AK317&gt;=0))),0,AC317*AK317))</f>
        <v/>
      </c>
      <c r="AZ317" s="48">
        <f>IFERROR(IF(D317="","",IF(AY317=0,0,IF(((AY317)-(U317+Y317))&lt;0,0,(AY317)-U317))),0)</f>
        <v/>
      </c>
      <c r="BA317" s="49">
        <f>IF(D317="","",AZ317*AG317)</f>
        <v/>
      </c>
      <c r="BB317" s="49">
        <f>IF(D317="","",IF(OR(R317="A",R317="AA",R317="AAA"),BA317,0))</f>
        <v/>
      </c>
      <c r="BC317" s="49">
        <f>IF(D317="","",IF(R317="B",BA317,0))</f>
        <v/>
      </c>
      <c r="BD317" s="49">
        <f>IF(D317="","",IF(R317="B",BA317,0))</f>
        <v/>
      </c>
      <c r="BE317" s="49">
        <f>IF(D317="","",IF(S317="S",
1,
IF(AC317=0,
1,
IF(
IFERROR(((U317+Y317)*AG317)/((AC317*AK317)*AG317),0)&lt;0,
0,
IF(
IFERROR(((U317+Y317)*AG317)/((AC317*AK317)*AG317),0)&gt;1,
1,
IFERROR(((U317+Y317)*AG317)/((AC317*AK317)*AG317),0)
)
)
)
))</f>
        <v/>
      </c>
      <c r="BF317" s="49">
        <f>IF(D317="","",IF(S317="S",
1,
IF(AC317=0,
1,
IF(
IFERROR(((U317+V317+Y317)*AG317)/((AC317*AK317)*AG317),0)&lt;0,
0,
IF(
IFERROR(((U317+V317+Y317)*AG317)/((AC317*AK317)*AG317),0)&gt;1,
1,
IFERROR(((U317+V317+Y317)*AG317)/((AC317*AK317)*AG317),0)
)
)
)
))</f>
        <v/>
      </c>
      <c r="BG317" s="50">
        <f>IF(D317="","",IF(S317="S",0,IF(AND(ISNUMBER(AC317),ISNUMBER(AM317)),IF(OR(AC317*AM317&lt;0,ISERR(AC317*AM317)),0,AC317*AM317),0)))</f>
        <v/>
      </c>
      <c r="BH317" s="50">
        <f>IF(D317="","",IF(BY317&gt;TODAY()-60,0,IF(Y317&gt;12,MAX(0,(U317+Y317)-BG317),MAX(0,U317-BG317))))</f>
        <v/>
      </c>
      <c r="BI317" s="51">
        <f>IF(D317="","",BH317*AG317)</f>
        <v/>
      </c>
      <c r="BJ317" s="51">
        <f>IF(D317="","",IF(OR(R317="A",R317="AA",R317="AAA"),BI317,0))</f>
        <v/>
      </c>
      <c r="BK317" s="51">
        <f>IF(D317="","",IF(R317="B",BI317,0))</f>
        <v/>
      </c>
      <c r="BL317" s="51">
        <f>IF(D317="","",IF(R317="C",BI317,0))</f>
        <v/>
      </c>
      <c r="BM317" s="51">
        <f>IF(D317="","",IFERROR(MAX(0,MIN(BI317/AP317,1)),0))</f>
        <v/>
      </c>
      <c r="BN317" s="52">
        <f>IF(D317="","",AB317*AG317)</f>
        <v/>
      </c>
      <c r="BO317" s="52">
        <f>IF(D317="","",(U317+V317+X317)*AG317)</f>
        <v/>
      </c>
      <c r="BP317" s="52">
        <f>IF(D317="","",(AB317*3)*AG317)</f>
        <v/>
      </c>
      <c r="BQ317" s="52">
        <f>IF(D317="","",IF(BO317-BP317&gt;0,0,BO317-BP317))</f>
        <v/>
      </c>
      <c r="BR317" s="52">
        <f>IF(D317="","",IF(BO317-BP317-BN317&gt;0,0,BO317-BP317-BN317))</f>
        <v/>
      </c>
      <c r="BS317" s="53">
        <f>IF(D317="","",IFERROR(AB317*AI317,0))</f>
        <v/>
      </c>
      <c r="BT317" s="53">
        <f>IF(D317="","",IFERROR(IF(X317&gt;12, AI317*(U317+V317+X317), AI317*(U317+V317)),0))</f>
        <v/>
      </c>
      <c r="BU317" s="53">
        <f>IF(D317="","",IFERROR(((AB317*3)*AI317),0))</f>
        <v/>
      </c>
      <c r="BV317" s="53">
        <f>IF(D317="","",IF(BT317-BU317&gt;0,0,BT317-BU317))</f>
        <v/>
      </c>
      <c r="BW317" s="53">
        <f>IF(D317="","",IF(BT317-BU317-BS317&gt;0,0,BT317-BU317-BS317))</f>
        <v/>
      </c>
      <c r="BX317" s="36">
        <f>IF(D317="","",IFERROR(VLOOKUP(D317,'produto-entrada-7'!A:M,3,0),"SEM PEDIDO"))</f>
        <v/>
      </c>
      <c r="BY317" s="36">
        <f>IF(D317="","",VLOOKUP(D317,'produto-estoque-total-7'!A:AB,25,0))</f>
        <v/>
      </c>
      <c r="BZ317" s="36">
        <f>IF(D317="","",IFERROR(VLOOKUP(D317,'produto-estoque-total-7'!A:AB,26,0)/100,0))</f>
        <v/>
      </c>
      <c r="CA317" s="36">
        <f>IF(D317="","",IFERROR(VLOOKUP(D317,'produto-estoque-total-7'!A:AB,27,0)/100,0))</f>
        <v/>
      </c>
      <c r="CB317" s="41">
        <f>IF(D317="","",V317*AF317)</f>
        <v/>
      </c>
      <c r="CC317" s="41">
        <f>IF(D317="","",V317*AI317)</f>
        <v/>
      </c>
      <c r="CD317" s="54">
        <f>IF(D317="","",VLOOKUP(D317,'produto-estoque-total-7'!A:AB,28,0))</f>
        <v/>
      </c>
    </row>
    <row r="318">
      <c r="A318" s="36">
        <f>IF(D318="","",VLOOKUP(D318,'produto-estoque-total-7'!A:AB,3,0))</f>
        <v/>
      </c>
      <c r="B318" s="1">
        <f>IF(D318="","",VLOOKUP(D318,'produto-estoque-total-7'!A:AB,12,0))</f>
        <v/>
      </c>
      <c r="C318" s="1">
        <f>IF(D318="","",VLOOKUP(D318,'produto-estoque-total-7'!A:AB,2,0))</f>
        <v/>
      </c>
      <c r="D318" s="37">
        <f>IFERROR(IF('produto-estoque-total-7'!A317="","",'produto-estoque-total-7'!A317),"")</f>
        <v/>
      </c>
      <c r="E318" s="1">
        <f>IF(D318="","",VLOOKUP(D318,'produto-estoque-total-7'!A:AB,4,0))</f>
        <v/>
      </c>
      <c r="F318" s="36">
        <f>IF(D318="","",VLOOKUP(D318,'produto-estoque-total-7'!A:AB,13,0))</f>
        <v/>
      </c>
      <c r="G318" s="1">
        <f>IF(F318="","",VLOOKUP(F318,'FORNECEDORES X COMPRADOR'!A:D,4,0))</f>
        <v/>
      </c>
      <c r="H318" s="1">
        <f>IF(F318="","",VLOOKUP(F318,'FORNECEDORES X COMPRADOR'!A:E,5,0))</f>
        <v/>
      </c>
      <c r="I318" s="36">
        <f>IF(D318="","",VLOOKUP(D318,'produto-estoque-total-7'!A:AB,15,0))</f>
        <v/>
      </c>
      <c r="J318" s="36">
        <f>IF(D318="","",VLOOKUP(D318,'produto-estoque-total-7'!A:AB,19,0))</f>
        <v/>
      </c>
      <c r="K318" s="1">
        <f>IF(D318="","",VLOOKUP(D318,'produto-estoque-total-7'!A:AB,20,0))</f>
        <v/>
      </c>
      <c r="L318" s="36">
        <f>IF(D318="","",VLOOKUP(D318,'produto-estoque-total-7'!A:AB,17,0))</f>
        <v/>
      </c>
      <c r="M318" s="1">
        <f>IF(D318="","",VLOOKUP(D318,'produto-estoque-total-7'!A:AB,18,0))</f>
        <v/>
      </c>
      <c r="N318" s="36">
        <f>IF(D318="","",VLOOKUP(D318,'produto-estoque-total-7'!A:AB,21,0))</f>
        <v/>
      </c>
      <c r="O318" s="1">
        <f>IF(D318="","",VLOOKUP(D318,'produto-estoque-total-7'!A:AB,22,0))</f>
        <v/>
      </c>
      <c r="P318" s="36">
        <f>IF(D318="","",VLOOKUP(D318,'produto-estoque-total-7'!A:AB,23,0))</f>
        <v/>
      </c>
      <c r="Q318" s="1">
        <f>IF(D318="","",VLOOKUP(D318,'produto-estoque-total-7'!A:AB,24,0))</f>
        <v/>
      </c>
      <c r="R318" s="38">
        <f>IFERROR(IF(D318="","",VLOOKUP(D318,'produto-venda-7'!B:N,13,0)),"C")</f>
        <v/>
      </c>
      <c r="S318" s="39">
        <f>IF(D318="","",VLOOKUP(D318,'produto-estoque-total-7'!A:AB,6,0))</f>
        <v/>
      </c>
      <c r="T318" s="39">
        <f>IF(D318="","",VLOOKUP(D318,'produto-estoque-total-7'!A:AB,5,0))</f>
        <v/>
      </c>
      <c r="U318" s="40">
        <f>IF(D318="","",VLOOKUP(D318,'produto-estoque-total-7'!A:AB,11,0))</f>
        <v/>
      </c>
      <c r="V318" s="41">
        <f>IF(D318="","",IFERROR(VLOOKUP(D318,'produto-entrada-7'!A:M,10,0),0))</f>
        <v/>
      </c>
      <c r="W318" s="42" t="n"/>
      <c r="X318" s="39">
        <f>IF(D318="","",VLOOKUP(D318,'produto-estoque-total-7'!A:AB,8,0))</f>
        <v/>
      </c>
      <c r="Y318" s="39">
        <f>IF(D318="","",VLOOKUP(D318,'produto-estoque-total-7'!A:AB,9,0))</f>
        <v/>
      </c>
      <c r="Z318" s="39">
        <f>IF(D318="","",VLOOKUP(D318,'produto-estoque-total-7'!A:AB,10,0))</f>
        <v/>
      </c>
      <c r="AA318" s="39">
        <f>IFERROR(IF(D318="","",VLOOKUP(D318,'produto-venda-7'!B:N,4,0)),0)</f>
        <v/>
      </c>
      <c r="AB318" s="39">
        <f>IFERROR(IF(D318="","",VLOOKUP(D318,'produto-venda-7'!B:N,5,0)),0)</f>
        <v/>
      </c>
      <c r="AC318" s="39">
        <f>IF(D318="","",IFERROR(AA318/90,0))</f>
        <v/>
      </c>
      <c r="AD318" s="36">
        <f>IF(D318="","",IFERROR(VLOOKUP(D318,'produto-entrada-7'!A:M,4,0),0))</f>
        <v/>
      </c>
      <c r="AE318" s="36">
        <f>IFERROR(IF(D318="","",VLOOKUP(D318,'produto-venda-7'!B:N,10,0)),0)</f>
        <v/>
      </c>
      <c r="AF318" s="36">
        <f>IF(D318="","",IFERROR(VLOOKUP(D318,'produto-entrada-7'!A:M,11,0),0))</f>
        <v/>
      </c>
      <c r="AG318" s="1">
        <f>IF(D318="","",IFERROR(VLOOKUP(D318,'produto-entrada-7'!A:M,12,0),0))</f>
        <v/>
      </c>
      <c r="AH318" s="1">
        <f>IF(D318="","",IFERROR(VLOOKUP(D318,'produto-entrada-7'!A:M,13,0),0))</f>
        <v/>
      </c>
      <c r="AI318" s="36">
        <f>IFERROR(IF(D318="","",VLOOKUP(D318,'produto-venda-7'!B:N,11,0)),0)</f>
        <v/>
      </c>
      <c r="AJ318" s="43">
        <f>IF(D318="","",IFERROR(AI318*AB318,0))</f>
        <v/>
      </c>
      <c r="AK318" s="44">
        <f>IFERROR(IF(D318="","",VLOOKUP(F318,'ANALISE FORNECEDOR'!$A:$I,8,0)),"")</f>
        <v/>
      </c>
      <c r="AL318" s="44">
        <f>IF(D318="","",AVERAGE(AM318,AK318))</f>
        <v/>
      </c>
      <c r="AM318" s="44">
        <f>IFERROR(IF(D318="","",VLOOKUP(F318,'ANALISE FORNECEDOR'!$A:$I,9,0)),"")</f>
        <v/>
      </c>
      <c r="AN318" s="45">
        <f>IF(D318="","",IF(Y318&gt;12,AI318*(U318+Y318),AI318*U318))</f>
        <v/>
      </c>
      <c r="AO318" s="45">
        <f>IF(D318="","",IF(Y318&gt;12,AI318*(U318+V318+Y318),AI318*(U318+V318)))</f>
        <v/>
      </c>
      <c r="AP318" s="46">
        <f>IF(D318="","",IF(Y318&gt;12,AG318*(U318+Y318),AG318*U318))</f>
        <v/>
      </c>
      <c r="AQ318" s="46">
        <f>IF(D318="","",IF(Y318&gt;12,AG318*(U318+V318+Y318),AG318*(U318+V318)))</f>
        <v/>
      </c>
      <c r="AR318" s="46">
        <f>IF(D318="","",IF(OR(R318="A",R318="AA",R318="AAA"),AP318,0))</f>
        <v/>
      </c>
      <c r="AS318" s="46">
        <f>IF(D318="","",IF(R318="B",AP318,0))</f>
        <v/>
      </c>
      <c r="AT318" s="46">
        <f>IF(D318="","",IF(R318="C",AP318,0))</f>
        <v/>
      </c>
      <c r="AU318" s="47">
        <f>IF(D318="","",IFERROR(AN318/AJ318,0))</f>
        <v/>
      </c>
      <c r="AV318" s="47">
        <f>IF(D318="","",IFERROR(((AO318)/AJ318),0))</f>
        <v/>
      </c>
      <c r="AW318" s="48">
        <f>IF(D318="","",IF(OR(S318="S",NOT(AND(ISNUMBER(AC318),ISNUMBER(AL318),AC318*AL318&gt;=0))),0,AC318*AL318))</f>
        <v/>
      </c>
      <c r="AX318" s="49">
        <f>IFERROR(IF(D318="","",AW318*AG318),0)</f>
        <v/>
      </c>
      <c r="AY318" s="48">
        <f>IF(D318="","",IF(OR(S318="S",NOT(AND(ISNUMBER(AC318),ISNUMBER(AK318),AC318*AK318&gt;=0))),0,AC318*AK318))</f>
        <v/>
      </c>
      <c r="AZ318" s="48">
        <f>IFERROR(IF(D318="","",IF(AY318=0,0,IF(((AY318)-(U318+Y318))&lt;0,0,(AY318)-U318))),0)</f>
        <v/>
      </c>
      <c r="BA318" s="49">
        <f>IF(D318="","",AZ318*AG318)</f>
        <v/>
      </c>
      <c r="BB318" s="49">
        <f>IF(D318="","",IF(OR(R318="A",R318="AA",R318="AAA"),BA318,0))</f>
        <v/>
      </c>
      <c r="BC318" s="49">
        <f>IF(D318="","",IF(R318="B",BA318,0))</f>
        <v/>
      </c>
      <c r="BD318" s="49">
        <f>IF(D318="","",IF(R318="B",BA318,0))</f>
        <v/>
      </c>
      <c r="BE318" s="49">
        <f>IF(D318="","",IF(S318="S",
1,
IF(AC318=0,
1,
IF(
IFERROR(((U318+Y318)*AG318)/((AC318*AK318)*AG318),0)&lt;0,
0,
IF(
IFERROR(((U318+Y318)*AG318)/((AC318*AK318)*AG318),0)&gt;1,
1,
IFERROR(((U318+Y318)*AG318)/((AC318*AK318)*AG318),0)
)
)
)
))</f>
        <v/>
      </c>
      <c r="BF318" s="49">
        <f>IF(D318="","",IF(S318="S",
1,
IF(AC318=0,
1,
IF(
IFERROR(((U318+V318+Y318)*AG318)/((AC318*AK318)*AG318),0)&lt;0,
0,
IF(
IFERROR(((U318+V318+Y318)*AG318)/((AC318*AK318)*AG318),0)&gt;1,
1,
IFERROR(((U318+V318+Y318)*AG318)/((AC318*AK318)*AG318),0)
)
)
)
))</f>
        <v/>
      </c>
      <c r="BG318" s="50">
        <f>IF(D318="","",IF(S318="S",0,IF(AND(ISNUMBER(AC318),ISNUMBER(AM318)),IF(OR(AC318*AM318&lt;0,ISERR(AC318*AM318)),0,AC318*AM318),0)))</f>
        <v/>
      </c>
      <c r="BH318" s="50">
        <f>IF(D318="","",IF(BY318&gt;TODAY()-60,0,IF(Y318&gt;12,MAX(0,(U318+Y318)-BG318),MAX(0,U318-BG318))))</f>
        <v/>
      </c>
      <c r="BI318" s="51">
        <f>IF(D318="","",BH318*AG318)</f>
        <v/>
      </c>
      <c r="BJ318" s="51">
        <f>IF(D318="","",IF(OR(R318="A",R318="AA",R318="AAA"),BI318,0))</f>
        <v/>
      </c>
      <c r="BK318" s="51">
        <f>IF(D318="","",IF(R318="B",BI318,0))</f>
        <v/>
      </c>
      <c r="BL318" s="51">
        <f>IF(D318="","",IF(R318="C",BI318,0))</f>
        <v/>
      </c>
      <c r="BM318" s="51">
        <f>IF(D318="","",IFERROR(MAX(0,MIN(BI318/AP318,1)),0))</f>
        <v/>
      </c>
      <c r="BN318" s="52">
        <f>IF(D318="","",AB318*AG318)</f>
        <v/>
      </c>
      <c r="BO318" s="52">
        <f>IF(D318="","",(U318+V318+X318)*AG318)</f>
        <v/>
      </c>
      <c r="BP318" s="52">
        <f>IF(D318="","",(AB318*3)*AG318)</f>
        <v/>
      </c>
      <c r="BQ318" s="52">
        <f>IF(D318="","",IF(BO318-BP318&gt;0,0,BO318-BP318))</f>
        <v/>
      </c>
      <c r="BR318" s="52">
        <f>IF(D318="","",IF(BO318-BP318-BN318&gt;0,0,BO318-BP318-BN318))</f>
        <v/>
      </c>
      <c r="BS318" s="53">
        <f>IF(D318="","",IFERROR(AB318*AI318,0))</f>
        <v/>
      </c>
      <c r="BT318" s="53">
        <f>IF(D318="","",IFERROR(IF(X318&gt;12, AI318*(U318+V318+X318), AI318*(U318+V318)),0))</f>
        <v/>
      </c>
      <c r="BU318" s="53">
        <f>IF(D318="","",IFERROR(((AB318*3)*AI318),0))</f>
        <v/>
      </c>
      <c r="BV318" s="53">
        <f>IF(D318="","",IF(BT318-BU318&gt;0,0,BT318-BU318))</f>
        <v/>
      </c>
      <c r="BW318" s="53">
        <f>IF(D318="","",IF(BT318-BU318-BS318&gt;0,0,BT318-BU318-BS318))</f>
        <v/>
      </c>
      <c r="BX318" s="36">
        <f>IF(D318="","",IFERROR(VLOOKUP(D318,'produto-entrada-7'!A:M,3,0),"SEM PEDIDO"))</f>
        <v/>
      </c>
      <c r="BY318" s="36">
        <f>IF(D318="","",VLOOKUP(D318,'produto-estoque-total-7'!A:AB,25,0))</f>
        <v/>
      </c>
      <c r="BZ318" s="36">
        <f>IF(D318="","",IFERROR(VLOOKUP(D318,'produto-estoque-total-7'!A:AB,26,0)/100,0))</f>
        <v/>
      </c>
      <c r="CA318" s="36">
        <f>IF(D318="","",IFERROR(VLOOKUP(D318,'produto-estoque-total-7'!A:AB,27,0)/100,0))</f>
        <v/>
      </c>
      <c r="CB318" s="41">
        <f>IF(D318="","",V318*AF318)</f>
        <v/>
      </c>
      <c r="CC318" s="41">
        <f>IF(D318="","",V318*AI318)</f>
        <v/>
      </c>
      <c r="CD318" s="54">
        <f>IF(D318="","",VLOOKUP(D318,'produto-estoque-total-7'!A:AB,28,0))</f>
        <v/>
      </c>
    </row>
    <row r="319">
      <c r="A319" s="36">
        <f>IF(D319="","",VLOOKUP(D319,'produto-estoque-total-7'!A:AB,3,0))</f>
        <v/>
      </c>
      <c r="B319" s="1">
        <f>IF(D319="","",VLOOKUP(D319,'produto-estoque-total-7'!A:AB,12,0))</f>
        <v/>
      </c>
      <c r="C319" s="1">
        <f>IF(D319="","",VLOOKUP(D319,'produto-estoque-total-7'!A:AB,2,0))</f>
        <v/>
      </c>
      <c r="D319" s="37">
        <f>IFERROR(IF('produto-estoque-total-7'!A318="","",'produto-estoque-total-7'!A318),"")</f>
        <v/>
      </c>
      <c r="E319" s="1">
        <f>IF(D319="","",VLOOKUP(D319,'produto-estoque-total-7'!A:AB,4,0))</f>
        <v/>
      </c>
      <c r="F319" s="36">
        <f>IF(D319="","",VLOOKUP(D319,'produto-estoque-total-7'!A:AB,13,0))</f>
        <v/>
      </c>
      <c r="G319" s="1">
        <f>IF(F319="","",VLOOKUP(F319,'FORNECEDORES X COMPRADOR'!A:D,4,0))</f>
        <v/>
      </c>
      <c r="H319" s="1">
        <f>IF(F319="","",VLOOKUP(F319,'FORNECEDORES X COMPRADOR'!A:E,5,0))</f>
        <v/>
      </c>
      <c r="I319" s="36">
        <f>IF(D319="","",VLOOKUP(D319,'produto-estoque-total-7'!A:AB,15,0))</f>
        <v/>
      </c>
      <c r="J319" s="36">
        <f>IF(D319="","",VLOOKUP(D319,'produto-estoque-total-7'!A:AB,19,0))</f>
        <v/>
      </c>
      <c r="K319" s="1">
        <f>IF(D319="","",VLOOKUP(D319,'produto-estoque-total-7'!A:AB,20,0))</f>
        <v/>
      </c>
      <c r="L319" s="36">
        <f>IF(D319="","",VLOOKUP(D319,'produto-estoque-total-7'!A:AB,17,0))</f>
        <v/>
      </c>
      <c r="M319" s="1">
        <f>IF(D319="","",VLOOKUP(D319,'produto-estoque-total-7'!A:AB,18,0))</f>
        <v/>
      </c>
      <c r="N319" s="36">
        <f>IF(D319="","",VLOOKUP(D319,'produto-estoque-total-7'!A:AB,21,0))</f>
        <v/>
      </c>
      <c r="O319" s="1">
        <f>IF(D319="","",VLOOKUP(D319,'produto-estoque-total-7'!A:AB,22,0))</f>
        <v/>
      </c>
      <c r="P319" s="36">
        <f>IF(D319="","",VLOOKUP(D319,'produto-estoque-total-7'!A:AB,23,0))</f>
        <v/>
      </c>
      <c r="Q319" s="1">
        <f>IF(D319="","",VLOOKUP(D319,'produto-estoque-total-7'!A:AB,24,0))</f>
        <v/>
      </c>
      <c r="R319" s="38">
        <f>IFERROR(IF(D319="","",VLOOKUP(D319,'produto-venda-7'!B:N,13,0)),"C")</f>
        <v/>
      </c>
      <c r="S319" s="39">
        <f>IF(D319="","",VLOOKUP(D319,'produto-estoque-total-7'!A:AB,6,0))</f>
        <v/>
      </c>
      <c r="T319" s="39">
        <f>IF(D319="","",VLOOKUP(D319,'produto-estoque-total-7'!A:AB,5,0))</f>
        <v/>
      </c>
      <c r="U319" s="40">
        <f>IF(D319="","",VLOOKUP(D319,'produto-estoque-total-7'!A:AB,11,0))</f>
        <v/>
      </c>
      <c r="V319" s="41">
        <f>IF(D319="","",IFERROR(VLOOKUP(D319,'produto-entrada-7'!A:M,10,0),0))</f>
        <v/>
      </c>
      <c r="W319" s="42" t="n"/>
      <c r="X319" s="39">
        <f>IF(D319="","",VLOOKUP(D319,'produto-estoque-total-7'!A:AB,8,0))</f>
        <v/>
      </c>
      <c r="Y319" s="39">
        <f>IF(D319="","",VLOOKUP(D319,'produto-estoque-total-7'!A:AB,9,0))</f>
        <v/>
      </c>
      <c r="Z319" s="39">
        <f>IF(D319="","",VLOOKUP(D319,'produto-estoque-total-7'!A:AB,10,0))</f>
        <v/>
      </c>
      <c r="AA319" s="39">
        <f>IFERROR(IF(D319="","",VLOOKUP(D319,'produto-venda-7'!B:N,4,0)),0)</f>
        <v/>
      </c>
      <c r="AB319" s="39">
        <f>IFERROR(IF(D319="","",VLOOKUP(D319,'produto-venda-7'!B:N,5,0)),0)</f>
        <v/>
      </c>
      <c r="AC319" s="39">
        <f>IF(D319="","",IFERROR(AA319/90,0))</f>
        <v/>
      </c>
      <c r="AD319" s="36">
        <f>IF(D319="","",IFERROR(VLOOKUP(D319,'produto-entrada-7'!A:M,4,0),0))</f>
        <v/>
      </c>
      <c r="AE319" s="36">
        <f>IFERROR(IF(D319="","",VLOOKUP(D319,'produto-venda-7'!B:N,10,0)),0)</f>
        <v/>
      </c>
      <c r="AF319" s="36">
        <f>IF(D319="","",IFERROR(VLOOKUP(D319,'produto-entrada-7'!A:M,11,0),0))</f>
        <v/>
      </c>
      <c r="AG319" s="1">
        <f>IF(D319="","",IFERROR(VLOOKUP(D319,'produto-entrada-7'!A:M,12,0),0))</f>
        <v/>
      </c>
      <c r="AH319" s="1">
        <f>IF(D319="","",IFERROR(VLOOKUP(D319,'produto-entrada-7'!A:M,13,0),0))</f>
        <v/>
      </c>
      <c r="AI319" s="36">
        <f>IFERROR(IF(D319="","",VLOOKUP(D319,'produto-venda-7'!B:N,11,0)),0)</f>
        <v/>
      </c>
      <c r="AJ319" s="43">
        <f>IF(D319="","",IFERROR(AI319*AB319,0))</f>
        <v/>
      </c>
      <c r="AK319" s="44">
        <f>IFERROR(IF(D319="","",VLOOKUP(F319,'ANALISE FORNECEDOR'!$A:$I,8,0)),"")</f>
        <v/>
      </c>
      <c r="AL319" s="44">
        <f>IF(D319="","",AVERAGE(AM319,AK319))</f>
        <v/>
      </c>
      <c r="AM319" s="44">
        <f>IFERROR(IF(D319="","",VLOOKUP(F319,'ANALISE FORNECEDOR'!$A:$I,9,0)),"")</f>
        <v/>
      </c>
      <c r="AN319" s="45">
        <f>IF(D319="","",IF(Y319&gt;12,AI319*(U319+Y319),AI319*U319))</f>
        <v/>
      </c>
      <c r="AO319" s="45">
        <f>IF(D319="","",IF(Y319&gt;12,AI319*(U319+V319+Y319),AI319*(U319+V319)))</f>
        <v/>
      </c>
      <c r="AP319" s="46">
        <f>IF(D319="","",IF(Y319&gt;12,AG319*(U319+Y319),AG319*U319))</f>
        <v/>
      </c>
      <c r="AQ319" s="46">
        <f>IF(D319="","",IF(Y319&gt;12,AG319*(U319+V319+Y319),AG319*(U319+V319)))</f>
        <v/>
      </c>
      <c r="AR319" s="46">
        <f>IF(D319="","",IF(OR(R319="A",R319="AA",R319="AAA"),AP319,0))</f>
        <v/>
      </c>
      <c r="AS319" s="46">
        <f>IF(D319="","",IF(R319="B",AP319,0))</f>
        <v/>
      </c>
      <c r="AT319" s="46">
        <f>IF(D319="","",IF(R319="C",AP319,0))</f>
        <v/>
      </c>
      <c r="AU319" s="47">
        <f>IF(D319="","",IFERROR(AN319/AJ319,0))</f>
        <v/>
      </c>
      <c r="AV319" s="47">
        <f>IF(D319="","",IFERROR(((AO319)/AJ319),0))</f>
        <v/>
      </c>
      <c r="AW319" s="48">
        <f>IF(D319="","",IF(OR(S319="S",NOT(AND(ISNUMBER(AC319),ISNUMBER(AL319),AC319*AL319&gt;=0))),0,AC319*AL319))</f>
        <v/>
      </c>
      <c r="AX319" s="49">
        <f>IFERROR(IF(D319="","",AW319*AG319),0)</f>
        <v/>
      </c>
      <c r="AY319" s="48">
        <f>IF(D319="","",IF(OR(S319="S",NOT(AND(ISNUMBER(AC319),ISNUMBER(AK319),AC319*AK319&gt;=0))),0,AC319*AK319))</f>
        <v/>
      </c>
      <c r="AZ319" s="48">
        <f>IFERROR(IF(D319="","",IF(AY319=0,0,IF(((AY319)-(U319+Y319))&lt;0,0,(AY319)-U319))),0)</f>
        <v/>
      </c>
      <c r="BA319" s="49">
        <f>IF(D319="","",AZ319*AG319)</f>
        <v/>
      </c>
      <c r="BB319" s="49">
        <f>IF(D319="","",IF(OR(R319="A",R319="AA",R319="AAA"),BA319,0))</f>
        <v/>
      </c>
      <c r="BC319" s="49">
        <f>IF(D319="","",IF(R319="B",BA319,0))</f>
        <v/>
      </c>
      <c r="BD319" s="49">
        <f>IF(D319="","",IF(R319="B",BA319,0))</f>
        <v/>
      </c>
      <c r="BE319" s="49">
        <f>IF(D319="","",IF(S319="S",
1,
IF(AC319=0,
1,
IF(
IFERROR(((U319+Y319)*AG319)/((AC319*AK319)*AG319),0)&lt;0,
0,
IF(
IFERROR(((U319+Y319)*AG319)/((AC319*AK319)*AG319),0)&gt;1,
1,
IFERROR(((U319+Y319)*AG319)/((AC319*AK319)*AG319),0)
)
)
)
))</f>
        <v/>
      </c>
      <c r="BF319" s="49">
        <f>IF(D319="","",IF(S319="S",
1,
IF(AC319=0,
1,
IF(
IFERROR(((U319+V319+Y319)*AG319)/((AC319*AK319)*AG319),0)&lt;0,
0,
IF(
IFERROR(((U319+V319+Y319)*AG319)/((AC319*AK319)*AG319),0)&gt;1,
1,
IFERROR(((U319+V319+Y319)*AG319)/((AC319*AK319)*AG319),0)
)
)
)
))</f>
        <v/>
      </c>
      <c r="BG319" s="50">
        <f>IF(D319="","",IF(S319="S",0,IF(AND(ISNUMBER(AC319),ISNUMBER(AM319)),IF(OR(AC319*AM319&lt;0,ISERR(AC319*AM319)),0,AC319*AM319),0)))</f>
        <v/>
      </c>
      <c r="BH319" s="50">
        <f>IF(D319="","",IF(BY319&gt;TODAY()-60,0,IF(Y319&gt;12,MAX(0,(U319+Y319)-BG319),MAX(0,U319-BG319))))</f>
        <v/>
      </c>
      <c r="BI319" s="51">
        <f>IF(D319="","",BH319*AG319)</f>
        <v/>
      </c>
      <c r="BJ319" s="51">
        <f>IF(D319="","",IF(OR(R319="A",R319="AA",R319="AAA"),BI319,0))</f>
        <v/>
      </c>
      <c r="BK319" s="51">
        <f>IF(D319="","",IF(R319="B",BI319,0))</f>
        <v/>
      </c>
      <c r="BL319" s="51">
        <f>IF(D319="","",IF(R319="C",BI319,0))</f>
        <v/>
      </c>
      <c r="BM319" s="51">
        <f>IF(D319="","",IFERROR(MAX(0,MIN(BI319/AP319,1)),0))</f>
        <v/>
      </c>
      <c r="BN319" s="52">
        <f>IF(D319="","",AB319*AG319)</f>
        <v/>
      </c>
      <c r="BO319" s="52">
        <f>IF(D319="","",(U319+V319+X319)*AG319)</f>
        <v/>
      </c>
      <c r="BP319" s="52">
        <f>IF(D319="","",(AB319*3)*AG319)</f>
        <v/>
      </c>
      <c r="BQ319" s="52">
        <f>IF(D319="","",IF(BO319-BP319&gt;0,0,BO319-BP319))</f>
        <v/>
      </c>
      <c r="BR319" s="52">
        <f>IF(D319="","",IF(BO319-BP319-BN319&gt;0,0,BO319-BP319-BN319))</f>
        <v/>
      </c>
      <c r="BS319" s="53">
        <f>IF(D319="","",IFERROR(AB319*AI319,0))</f>
        <v/>
      </c>
      <c r="BT319" s="53">
        <f>IF(D319="","",IFERROR(IF(X319&gt;12, AI319*(U319+V319+X319), AI319*(U319+V319)),0))</f>
        <v/>
      </c>
      <c r="BU319" s="53">
        <f>IF(D319="","",IFERROR(((AB319*3)*AI319),0))</f>
        <v/>
      </c>
      <c r="BV319" s="53">
        <f>IF(D319="","",IF(BT319-BU319&gt;0,0,BT319-BU319))</f>
        <v/>
      </c>
      <c r="BW319" s="53">
        <f>IF(D319="","",IF(BT319-BU319-BS319&gt;0,0,BT319-BU319-BS319))</f>
        <v/>
      </c>
      <c r="BX319" s="36">
        <f>IF(D319="","",IFERROR(VLOOKUP(D319,'produto-entrada-7'!A:M,3,0),"SEM PEDIDO"))</f>
        <v/>
      </c>
      <c r="BY319" s="36">
        <f>IF(D319="","",VLOOKUP(D319,'produto-estoque-total-7'!A:AB,25,0))</f>
        <v/>
      </c>
      <c r="BZ319" s="36">
        <f>IF(D319="","",IFERROR(VLOOKUP(D319,'produto-estoque-total-7'!A:AB,26,0)/100,0))</f>
        <v/>
      </c>
      <c r="CA319" s="36">
        <f>IF(D319="","",IFERROR(VLOOKUP(D319,'produto-estoque-total-7'!A:AB,27,0)/100,0))</f>
        <v/>
      </c>
      <c r="CB319" s="41">
        <f>IF(D319="","",V319*AF319)</f>
        <v/>
      </c>
      <c r="CC319" s="41">
        <f>IF(D319="","",V319*AI319)</f>
        <v/>
      </c>
      <c r="CD319" s="54">
        <f>IF(D319="","",VLOOKUP(D319,'produto-estoque-total-7'!A:AB,28,0))</f>
        <v/>
      </c>
    </row>
    <row r="320">
      <c r="A320" s="36">
        <f>IF(D320="","",VLOOKUP(D320,'produto-estoque-total-7'!A:AB,3,0))</f>
        <v/>
      </c>
      <c r="B320" s="1">
        <f>IF(D320="","",VLOOKUP(D320,'produto-estoque-total-7'!A:AB,12,0))</f>
        <v/>
      </c>
      <c r="C320" s="1">
        <f>IF(D320="","",VLOOKUP(D320,'produto-estoque-total-7'!A:AB,2,0))</f>
        <v/>
      </c>
      <c r="D320" s="37">
        <f>IFERROR(IF('produto-estoque-total-7'!A319="","",'produto-estoque-total-7'!A319),"")</f>
        <v/>
      </c>
      <c r="E320" s="1">
        <f>IF(D320="","",VLOOKUP(D320,'produto-estoque-total-7'!A:AB,4,0))</f>
        <v/>
      </c>
      <c r="F320" s="36">
        <f>IF(D320="","",VLOOKUP(D320,'produto-estoque-total-7'!A:AB,13,0))</f>
        <v/>
      </c>
      <c r="G320" s="1">
        <f>IF(F320="","",VLOOKUP(F320,'FORNECEDORES X COMPRADOR'!A:D,4,0))</f>
        <v/>
      </c>
      <c r="H320" s="1">
        <f>IF(F320="","",VLOOKUP(F320,'FORNECEDORES X COMPRADOR'!A:E,5,0))</f>
        <v/>
      </c>
      <c r="I320" s="36">
        <f>IF(D320="","",VLOOKUP(D320,'produto-estoque-total-7'!A:AB,15,0))</f>
        <v/>
      </c>
      <c r="J320" s="36">
        <f>IF(D320="","",VLOOKUP(D320,'produto-estoque-total-7'!A:AB,19,0))</f>
        <v/>
      </c>
      <c r="K320" s="1">
        <f>IF(D320="","",VLOOKUP(D320,'produto-estoque-total-7'!A:AB,20,0))</f>
        <v/>
      </c>
      <c r="L320" s="36">
        <f>IF(D320="","",VLOOKUP(D320,'produto-estoque-total-7'!A:AB,17,0))</f>
        <v/>
      </c>
      <c r="M320" s="1">
        <f>IF(D320="","",VLOOKUP(D320,'produto-estoque-total-7'!A:AB,18,0))</f>
        <v/>
      </c>
      <c r="N320" s="36">
        <f>IF(D320="","",VLOOKUP(D320,'produto-estoque-total-7'!A:AB,21,0))</f>
        <v/>
      </c>
      <c r="O320" s="1">
        <f>IF(D320="","",VLOOKUP(D320,'produto-estoque-total-7'!A:AB,22,0))</f>
        <v/>
      </c>
      <c r="P320" s="36">
        <f>IF(D320="","",VLOOKUP(D320,'produto-estoque-total-7'!A:AB,23,0))</f>
        <v/>
      </c>
      <c r="Q320" s="1">
        <f>IF(D320="","",VLOOKUP(D320,'produto-estoque-total-7'!A:AB,24,0))</f>
        <v/>
      </c>
      <c r="R320" s="38">
        <f>IFERROR(IF(D320="","",VLOOKUP(D320,'produto-venda-7'!B:N,13,0)),"C")</f>
        <v/>
      </c>
      <c r="S320" s="39">
        <f>IF(D320="","",VLOOKUP(D320,'produto-estoque-total-7'!A:AB,6,0))</f>
        <v/>
      </c>
      <c r="T320" s="39">
        <f>IF(D320="","",VLOOKUP(D320,'produto-estoque-total-7'!A:AB,5,0))</f>
        <v/>
      </c>
      <c r="U320" s="40">
        <f>IF(D320="","",VLOOKUP(D320,'produto-estoque-total-7'!A:AB,11,0))</f>
        <v/>
      </c>
      <c r="V320" s="41">
        <f>IF(D320="","",IFERROR(VLOOKUP(D320,'produto-entrada-7'!A:M,10,0),0))</f>
        <v/>
      </c>
      <c r="W320" s="42" t="n"/>
      <c r="X320" s="39">
        <f>IF(D320="","",VLOOKUP(D320,'produto-estoque-total-7'!A:AB,8,0))</f>
        <v/>
      </c>
      <c r="Y320" s="39">
        <f>IF(D320="","",VLOOKUP(D320,'produto-estoque-total-7'!A:AB,9,0))</f>
        <v/>
      </c>
      <c r="Z320" s="39">
        <f>IF(D320="","",VLOOKUP(D320,'produto-estoque-total-7'!A:AB,10,0))</f>
        <v/>
      </c>
      <c r="AA320" s="39">
        <f>IFERROR(IF(D320="","",VLOOKUP(D320,'produto-venda-7'!B:N,4,0)),0)</f>
        <v/>
      </c>
      <c r="AB320" s="39">
        <f>IFERROR(IF(D320="","",VLOOKUP(D320,'produto-venda-7'!B:N,5,0)),0)</f>
        <v/>
      </c>
      <c r="AC320" s="39">
        <f>IF(D320="","",IFERROR(AA320/90,0))</f>
        <v/>
      </c>
      <c r="AD320" s="36">
        <f>IF(D320="","",IFERROR(VLOOKUP(D320,'produto-entrada-7'!A:M,4,0),0))</f>
        <v/>
      </c>
      <c r="AE320" s="36">
        <f>IFERROR(IF(D320="","",VLOOKUP(D320,'produto-venda-7'!B:N,10,0)),0)</f>
        <v/>
      </c>
      <c r="AF320" s="36">
        <f>IF(D320="","",IFERROR(VLOOKUP(D320,'produto-entrada-7'!A:M,11,0),0))</f>
        <v/>
      </c>
      <c r="AG320" s="1">
        <f>IF(D320="","",IFERROR(VLOOKUP(D320,'produto-entrada-7'!A:M,12,0),0))</f>
        <v/>
      </c>
      <c r="AH320" s="1">
        <f>IF(D320="","",IFERROR(VLOOKUP(D320,'produto-entrada-7'!A:M,13,0),0))</f>
        <v/>
      </c>
      <c r="AI320" s="36">
        <f>IFERROR(IF(D320="","",VLOOKUP(D320,'produto-venda-7'!B:N,11,0)),0)</f>
        <v/>
      </c>
      <c r="AJ320" s="43">
        <f>IF(D320="","",IFERROR(AI320*AB320,0))</f>
        <v/>
      </c>
      <c r="AK320" s="44">
        <f>IFERROR(IF(D320="","",VLOOKUP(F320,'ANALISE FORNECEDOR'!$A:$I,8,0)),"")</f>
        <v/>
      </c>
      <c r="AL320" s="44">
        <f>IF(D320="","",AVERAGE(AM320,AK320))</f>
        <v/>
      </c>
      <c r="AM320" s="44">
        <f>IFERROR(IF(D320="","",VLOOKUP(F320,'ANALISE FORNECEDOR'!$A:$I,9,0)),"")</f>
        <v/>
      </c>
      <c r="AN320" s="45">
        <f>IF(D320="","",IF(Y320&gt;12,AI320*(U320+Y320),AI320*U320))</f>
        <v/>
      </c>
      <c r="AO320" s="45">
        <f>IF(D320="","",IF(Y320&gt;12,AI320*(U320+V320+Y320),AI320*(U320+V320)))</f>
        <v/>
      </c>
      <c r="AP320" s="46">
        <f>IF(D320="","",IF(Y320&gt;12,AG320*(U320+Y320),AG320*U320))</f>
        <v/>
      </c>
      <c r="AQ320" s="46">
        <f>IF(D320="","",IF(Y320&gt;12,AG320*(U320+V320+Y320),AG320*(U320+V320)))</f>
        <v/>
      </c>
      <c r="AR320" s="46">
        <f>IF(D320="","",IF(OR(R320="A",R320="AA",R320="AAA"),AP320,0))</f>
        <v/>
      </c>
      <c r="AS320" s="46">
        <f>IF(D320="","",IF(R320="B",AP320,0))</f>
        <v/>
      </c>
      <c r="AT320" s="46">
        <f>IF(D320="","",IF(R320="C",AP320,0))</f>
        <v/>
      </c>
      <c r="AU320" s="47">
        <f>IF(D320="","",IFERROR(AN320/AJ320,0))</f>
        <v/>
      </c>
      <c r="AV320" s="47">
        <f>IF(D320="","",IFERROR(((AO320)/AJ320),0))</f>
        <v/>
      </c>
      <c r="AW320" s="48">
        <f>IF(D320="","",IF(OR(S320="S",NOT(AND(ISNUMBER(AC320),ISNUMBER(AL320),AC320*AL320&gt;=0))),0,AC320*AL320))</f>
        <v/>
      </c>
      <c r="AX320" s="49">
        <f>IFERROR(IF(D320="","",AW320*AG320),0)</f>
        <v/>
      </c>
      <c r="AY320" s="48">
        <f>IF(D320="","",IF(OR(S320="S",NOT(AND(ISNUMBER(AC320),ISNUMBER(AK320),AC320*AK320&gt;=0))),0,AC320*AK320))</f>
        <v/>
      </c>
      <c r="AZ320" s="48">
        <f>IFERROR(IF(D320="","",IF(AY320=0,0,IF(((AY320)-(U320+Y320))&lt;0,0,(AY320)-U320))),0)</f>
        <v/>
      </c>
      <c r="BA320" s="49">
        <f>IF(D320="","",AZ320*AG320)</f>
        <v/>
      </c>
      <c r="BB320" s="49">
        <f>IF(D320="","",IF(OR(R320="A",R320="AA",R320="AAA"),BA320,0))</f>
        <v/>
      </c>
      <c r="BC320" s="49">
        <f>IF(D320="","",IF(R320="B",BA320,0))</f>
        <v/>
      </c>
      <c r="BD320" s="49">
        <f>IF(D320="","",IF(R320="B",BA320,0))</f>
        <v/>
      </c>
      <c r="BE320" s="49">
        <f>IF(D320="","",IF(S320="S",
1,
IF(AC320=0,
1,
IF(
IFERROR(((U320+Y320)*AG320)/((AC320*AK320)*AG320),0)&lt;0,
0,
IF(
IFERROR(((U320+Y320)*AG320)/((AC320*AK320)*AG320),0)&gt;1,
1,
IFERROR(((U320+Y320)*AG320)/((AC320*AK320)*AG320),0)
)
)
)
))</f>
        <v/>
      </c>
      <c r="BF320" s="49">
        <f>IF(D320="","",IF(S320="S",
1,
IF(AC320=0,
1,
IF(
IFERROR(((U320+V320+Y320)*AG320)/((AC320*AK320)*AG320),0)&lt;0,
0,
IF(
IFERROR(((U320+V320+Y320)*AG320)/((AC320*AK320)*AG320),0)&gt;1,
1,
IFERROR(((U320+V320+Y320)*AG320)/((AC320*AK320)*AG320),0)
)
)
)
))</f>
        <v/>
      </c>
      <c r="BG320" s="50">
        <f>IF(D320="","",IF(S320="S",0,IF(AND(ISNUMBER(AC320),ISNUMBER(AM320)),IF(OR(AC320*AM320&lt;0,ISERR(AC320*AM320)),0,AC320*AM320),0)))</f>
        <v/>
      </c>
      <c r="BH320" s="50">
        <f>IF(D320="","",IF(BY320&gt;TODAY()-60,0,IF(Y320&gt;12,MAX(0,(U320+Y320)-BG320),MAX(0,U320-BG320))))</f>
        <v/>
      </c>
      <c r="BI320" s="51">
        <f>IF(D320="","",BH320*AG320)</f>
        <v/>
      </c>
      <c r="BJ320" s="51">
        <f>IF(D320="","",IF(OR(R320="A",R320="AA",R320="AAA"),BI320,0))</f>
        <v/>
      </c>
      <c r="BK320" s="51">
        <f>IF(D320="","",IF(R320="B",BI320,0))</f>
        <v/>
      </c>
      <c r="BL320" s="51">
        <f>IF(D320="","",IF(R320="C",BI320,0))</f>
        <v/>
      </c>
      <c r="BM320" s="51">
        <f>IF(D320="","",IFERROR(MAX(0,MIN(BI320/AP320,1)),0))</f>
        <v/>
      </c>
      <c r="BN320" s="52">
        <f>IF(D320="","",AB320*AG320)</f>
        <v/>
      </c>
      <c r="BO320" s="52">
        <f>IF(D320="","",(U320+V320+X320)*AG320)</f>
        <v/>
      </c>
      <c r="BP320" s="52">
        <f>IF(D320="","",(AB320*3)*AG320)</f>
        <v/>
      </c>
      <c r="BQ320" s="52">
        <f>IF(D320="","",IF(BO320-BP320&gt;0,0,BO320-BP320))</f>
        <v/>
      </c>
      <c r="BR320" s="52">
        <f>IF(D320="","",IF(BO320-BP320-BN320&gt;0,0,BO320-BP320-BN320))</f>
        <v/>
      </c>
      <c r="BS320" s="53">
        <f>IF(D320="","",IFERROR(AB320*AI320,0))</f>
        <v/>
      </c>
      <c r="BT320" s="53">
        <f>IF(D320="","",IFERROR(IF(X320&gt;12, AI320*(U320+V320+X320), AI320*(U320+V320)),0))</f>
        <v/>
      </c>
      <c r="BU320" s="53">
        <f>IF(D320="","",IFERROR(((AB320*3)*AI320),0))</f>
        <v/>
      </c>
      <c r="BV320" s="53">
        <f>IF(D320="","",IF(BT320-BU320&gt;0,0,BT320-BU320))</f>
        <v/>
      </c>
      <c r="BW320" s="53">
        <f>IF(D320="","",IF(BT320-BU320-BS320&gt;0,0,BT320-BU320-BS320))</f>
        <v/>
      </c>
      <c r="BX320" s="36">
        <f>IF(D320="","",IFERROR(VLOOKUP(D320,'produto-entrada-7'!A:M,3,0),"SEM PEDIDO"))</f>
        <v/>
      </c>
      <c r="BY320" s="36">
        <f>IF(D320="","",VLOOKUP(D320,'produto-estoque-total-7'!A:AB,25,0))</f>
        <v/>
      </c>
      <c r="BZ320" s="36">
        <f>IF(D320="","",IFERROR(VLOOKUP(D320,'produto-estoque-total-7'!A:AB,26,0)/100,0))</f>
        <v/>
      </c>
      <c r="CA320" s="36">
        <f>IF(D320="","",IFERROR(VLOOKUP(D320,'produto-estoque-total-7'!A:AB,27,0)/100,0))</f>
        <v/>
      </c>
      <c r="CB320" s="41">
        <f>IF(D320="","",V320*AF320)</f>
        <v/>
      </c>
      <c r="CC320" s="41">
        <f>IF(D320="","",V320*AI320)</f>
        <v/>
      </c>
      <c r="CD320" s="54">
        <f>IF(D320="","",VLOOKUP(D320,'produto-estoque-total-7'!A:AB,28,0))</f>
        <v/>
      </c>
    </row>
    <row r="321">
      <c r="A321" s="36">
        <f>IF(D321="","",VLOOKUP(D321,'produto-estoque-total-7'!A:AB,3,0))</f>
        <v/>
      </c>
      <c r="B321" s="1">
        <f>IF(D321="","",VLOOKUP(D321,'produto-estoque-total-7'!A:AB,12,0))</f>
        <v/>
      </c>
      <c r="C321" s="1">
        <f>IF(D321="","",VLOOKUP(D321,'produto-estoque-total-7'!A:AB,2,0))</f>
        <v/>
      </c>
      <c r="D321" s="37">
        <f>IFERROR(IF('produto-estoque-total-7'!A320="","",'produto-estoque-total-7'!A320),"")</f>
        <v/>
      </c>
      <c r="E321" s="1">
        <f>IF(D321="","",VLOOKUP(D321,'produto-estoque-total-7'!A:AB,4,0))</f>
        <v/>
      </c>
      <c r="F321" s="36">
        <f>IF(D321="","",VLOOKUP(D321,'produto-estoque-total-7'!A:AB,13,0))</f>
        <v/>
      </c>
      <c r="G321" s="1">
        <f>IF(F321="","",VLOOKUP(F321,'FORNECEDORES X COMPRADOR'!A:D,4,0))</f>
        <v/>
      </c>
      <c r="H321" s="1">
        <f>IF(F321="","",VLOOKUP(F321,'FORNECEDORES X COMPRADOR'!A:E,5,0))</f>
        <v/>
      </c>
      <c r="I321" s="36">
        <f>IF(D321="","",VLOOKUP(D321,'produto-estoque-total-7'!A:AB,15,0))</f>
        <v/>
      </c>
      <c r="J321" s="36">
        <f>IF(D321="","",VLOOKUP(D321,'produto-estoque-total-7'!A:AB,19,0))</f>
        <v/>
      </c>
      <c r="K321" s="1">
        <f>IF(D321="","",VLOOKUP(D321,'produto-estoque-total-7'!A:AB,20,0))</f>
        <v/>
      </c>
      <c r="L321" s="36">
        <f>IF(D321="","",VLOOKUP(D321,'produto-estoque-total-7'!A:AB,17,0))</f>
        <v/>
      </c>
      <c r="M321" s="1">
        <f>IF(D321="","",VLOOKUP(D321,'produto-estoque-total-7'!A:AB,18,0))</f>
        <v/>
      </c>
      <c r="N321" s="36">
        <f>IF(D321="","",VLOOKUP(D321,'produto-estoque-total-7'!A:AB,21,0))</f>
        <v/>
      </c>
      <c r="O321" s="1">
        <f>IF(D321="","",VLOOKUP(D321,'produto-estoque-total-7'!A:AB,22,0))</f>
        <v/>
      </c>
      <c r="P321" s="36">
        <f>IF(D321="","",VLOOKUP(D321,'produto-estoque-total-7'!A:AB,23,0))</f>
        <v/>
      </c>
      <c r="Q321" s="1">
        <f>IF(D321="","",VLOOKUP(D321,'produto-estoque-total-7'!A:AB,24,0))</f>
        <v/>
      </c>
      <c r="R321" s="38">
        <f>IFERROR(IF(D321="","",VLOOKUP(D321,'produto-venda-7'!B:N,13,0)),"C")</f>
        <v/>
      </c>
      <c r="S321" s="39">
        <f>IF(D321="","",VLOOKUP(D321,'produto-estoque-total-7'!A:AB,6,0))</f>
        <v/>
      </c>
      <c r="T321" s="39">
        <f>IF(D321="","",VLOOKUP(D321,'produto-estoque-total-7'!A:AB,5,0))</f>
        <v/>
      </c>
      <c r="U321" s="40">
        <f>IF(D321="","",VLOOKUP(D321,'produto-estoque-total-7'!A:AB,11,0))</f>
        <v/>
      </c>
      <c r="V321" s="41">
        <f>IF(D321="","",IFERROR(VLOOKUP(D321,'produto-entrada-7'!A:M,10,0),0))</f>
        <v/>
      </c>
      <c r="W321" s="42" t="n"/>
      <c r="X321" s="39">
        <f>IF(D321="","",VLOOKUP(D321,'produto-estoque-total-7'!A:AB,8,0))</f>
        <v/>
      </c>
      <c r="Y321" s="39">
        <f>IF(D321="","",VLOOKUP(D321,'produto-estoque-total-7'!A:AB,9,0))</f>
        <v/>
      </c>
      <c r="Z321" s="39">
        <f>IF(D321="","",VLOOKUP(D321,'produto-estoque-total-7'!A:AB,10,0))</f>
        <v/>
      </c>
      <c r="AA321" s="39">
        <f>IFERROR(IF(D321="","",VLOOKUP(D321,'produto-venda-7'!B:N,4,0)),0)</f>
        <v/>
      </c>
      <c r="AB321" s="39">
        <f>IFERROR(IF(D321="","",VLOOKUP(D321,'produto-venda-7'!B:N,5,0)),0)</f>
        <v/>
      </c>
      <c r="AC321" s="39">
        <f>IF(D321="","",IFERROR(AA321/90,0))</f>
        <v/>
      </c>
      <c r="AD321" s="36">
        <f>IF(D321="","",IFERROR(VLOOKUP(D321,'produto-entrada-7'!A:M,4,0),0))</f>
        <v/>
      </c>
      <c r="AE321" s="36">
        <f>IFERROR(IF(D321="","",VLOOKUP(D321,'produto-venda-7'!B:N,10,0)),0)</f>
        <v/>
      </c>
      <c r="AF321" s="36">
        <f>IF(D321="","",IFERROR(VLOOKUP(D321,'produto-entrada-7'!A:M,11,0),0))</f>
        <v/>
      </c>
      <c r="AG321" s="1">
        <f>IF(D321="","",IFERROR(VLOOKUP(D321,'produto-entrada-7'!A:M,12,0),0))</f>
        <v/>
      </c>
      <c r="AH321" s="1">
        <f>IF(D321="","",IFERROR(VLOOKUP(D321,'produto-entrada-7'!A:M,13,0),0))</f>
        <v/>
      </c>
      <c r="AI321" s="36">
        <f>IFERROR(IF(D321="","",VLOOKUP(D321,'produto-venda-7'!B:N,11,0)),0)</f>
        <v/>
      </c>
      <c r="AJ321" s="43">
        <f>IF(D321="","",IFERROR(AI321*AB321,0))</f>
        <v/>
      </c>
      <c r="AK321" s="44">
        <f>IFERROR(IF(D321="","",VLOOKUP(F321,'ANALISE FORNECEDOR'!$A:$I,8,0)),"")</f>
        <v/>
      </c>
      <c r="AL321" s="44">
        <f>IF(D321="","",AVERAGE(AM321,AK321))</f>
        <v/>
      </c>
      <c r="AM321" s="44">
        <f>IFERROR(IF(D321="","",VLOOKUP(F321,'ANALISE FORNECEDOR'!$A:$I,9,0)),"")</f>
        <v/>
      </c>
      <c r="AN321" s="45">
        <f>IF(D321="","",IF(Y321&gt;12,AI321*(U321+Y321),AI321*U321))</f>
        <v/>
      </c>
      <c r="AO321" s="45">
        <f>IF(D321="","",IF(Y321&gt;12,AI321*(U321+V321+Y321),AI321*(U321+V321)))</f>
        <v/>
      </c>
      <c r="AP321" s="46">
        <f>IF(D321="","",IF(Y321&gt;12,AG321*(U321+Y321),AG321*U321))</f>
        <v/>
      </c>
      <c r="AQ321" s="46">
        <f>IF(D321="","",IF(Y321&gt;12,AG321*(U321+V321+Y321),AG321*(U321+V321)))</f>
        <v/>
      </c>
      <c r="AR321" s="46">
        <f>IF(D321="","",IF(OR(R321="A",R321="AA",R321="AAA"),AP321,0))</f>
        <v/>
      </c>
      <c r="AS321" s="46">
        <f>IF(D321="","",IF(R321="B",AP321,0))</f>
        <v/>
      </c>
      <c r="AT321" s="46">
        <f>IF(D321="","",IF(R321="C",AP321,0))</f>
        <v/>
      </c>
      <c r="AU321" s="47">
        <f>IF(D321="","",IFERROR(AN321/AJ321,0))</f>
        <v/>
      </c>
      <c r="AV321" s="47">
        <f>IF(D321="","",IFERROR(((AO321)/AJ321),0))</f>
        <v/>
      </c>
      <c r="AW321" s="48">
        <f>IF(D321="","",IF(OR(S321="S",NOT(AND(ISNUMBER(AC321),ISNUMBER(AL321),AC321*AL321&gt;=0))),0,AC321*AL321))</f>
        <v/>
      </c>
      <c r="AX321" s="49">
        <f>IFERROR(IF(D321="","",AW321*AG321),0)</f>
        <v/>
      </c>
      <c r="AY321" s="48">
        <f>IF(D321="","",IF(OR(S321="S",NOT(AND(ISNUMBER(AC321),ISNUMBER(AK321),AC321*AK321&gt;=0))),0,AC321*AK321))</f>
        <v/>
      </c>
      <c r="AZ321" s="48">
        <f>IFERROR(IF(D321="","",IF(AY321=0,0,IF(((AY321)-(U321+Y321))&lt;0,0,(AY321)-U321))),0)</f>
        <v/>
      </c>
      <c r="BA321" s="49">
        <f>IF(D321="","",AZ321*AG321)</f>
        <v/>
      </c>
      <c r="BB321" s="49">
        <f>IF(D321="","",IF(OR(R321="A",R321="AA",R321="AAA"),BA321,0))</f>
        <v/>
      </c>
      <c r="BC321" s="49">
        <f>IF(D321="","",IF(R321="B",BA321,0))</f>
        <v/>
      </c>
      <c r="BD321" s="49">
        <f>IF(D321="","",IF(R321="B",BA321,0))</f>
        <v/>
      </c>
      <c r="BE321" s="49">
        <f>IF(D321="","",IF(S321="S",
1,
IF(AC321=0,
1,
IF(
IFERROR(((U321+Y321)*AG321)/((AC321*AK321)*AG321),0)&lt;0,
0,
IF(
IFERROR(((U321+Y321)*AG321)/((AC321*AK321)*AG321),0)&gt;1,
1,
IFERROR(((U321+Y321)*AG321)/((AC321*AK321)*AG321),0)
)
)
)
))</f>
        <v/>
      </c>
      <c r="BF321" s="49">
        <f>IF(D321="","",IF(S321="S",
1,
IF(AC321=0,
1,
IF(
IFERROR(((U321+V321+Y321)*AG321)/((AC321*AK321)*AG321),0)&lt;0,
0,
IF(
IFERROR(((U321+V321+Y321)*AG321)/((AC321*AK321)*AG321),0)&gt;1,
1,
IFERROR(((U321+V321+Y321)*AG321)/((AC321*AK321)*AG321),0)
)
)
)
))</f>
        <v/>
      </c>
      <c r="BG321" s="50">
        <f>IF(D321="","",IF(S321="S",0,IF(AND(ISNUMBER(AC321),ISNUMBER(AM321)),IF(OR(AC321*AM321&lt;0,ISERR(AC321*AM321)),0,AC321*AM321),0)))</f>
        <v/>
      </c>
      <c r="BH321" s="50">
        <f>IF(D321="","",IF(BY321&gt;TODAY()-60,0,IF(Y321&gt;12,MAX(0,(U321+Y321)-BG321),MAX(0,U321-BG321))))</f>
        <v/>
      </c>
      <c r="BI321" s="51">
        <f>IF(D321="","",BH321*AG321)</f>
        <v/>
      </c>
      <c r="BJ321" s="51">
        <f>IF(D321="","",IF(OR(R321="A",R321="AA",R321="AAA"),BI321,0))</f>
        <v/>
      </c>
      <c r="BK321" s="51">
        <f>IF(D321="","",IF(R321="B",BI321,0))</f>
        <v/>
      </c>
      <c r="BL321" s="51">
        <f>IF(D321="","",IF(R321="C",BI321,0))</f>
        <v/>
      </c>
      <c r="BM321" s="51">
        <f>IF(D321="","",IFERROR(MAX(0,MIN(BI321/AP321,1)),0))</f>
        <v/>
      </c>
      <c r="BN321" s="52">
        <f>IF(D321="","",AB321*AG321)</f>
        <v/>
      </c>
      <c r="BO321" s="52">
        <f>IF(D321="","",(U321+V321+X321)*AG321)</f>
        <v/>
      </c>
      <c r="BP321" s="52">
        <f>IF(D321="","",(AB321*3)*AG321)</f>
        <v/>
      </c>
      <c r="BQ321" s="52">
        <f>IF(D321="","",IF(BO321-BP321&gt;0,0,BO321-BP321))</f>
        <v/>
      </c>
      <c r="BR321" s="52">
        <f>IF(D321="","",IF(BO321-BP321-BN321&gt;0,0,BO321-BP321-BN321))</f>
        <v/>
      </c>
      <c r="BS321" s="53">
        <f>IF(D321="","",IFERROR(AB321*AI321,0))</f>
        <v/>
      </c>
      <c r="BT321" s="53">
        <f>IF(D321="","",IFERROR(IF(X321&gt;12, AI321*(U321+V321+X321), AI321*(U321+V321)),0))</f>
        <v/>
      </c>
      <c r="BU321" s="53">
        <f>IF(D321="","",IFERROR(((AB321*3)*AI321),0))</f>
        <v/>
      </c>
      <c r="BV321" s="53">
        <f>IF(D321="","",IF(BT321-BU321&gt;0,0,BT321-BU321))</f>
        <v/>
      </c>
      <c r="BW321" s="53">
        <f>IF(D321="","",IF(BT321-BU321-BS321&gt;0,0,BT321-BU321-BS321))</f>
        <v/>
      </c>
      <c r="BX321" s="36">
        <f>IF(D321="","",IFERROR(VLOOKUP(D321,'produto-entrada-7'!A:M,3,0),"SEM PEDIDO"))</f>
        <v/>
      </c>
      <c r="BY321" s="36">
        <f>IF(D321="","",VLOOKUP(D321,'produto-estoque-total-7'!A:AB,25,0))</f>
        <v/>
      </c>
      <c r="BZ321" s="36">
        <f>IF(D321="","",IFERROR(VLOOKUP(D321,'produto-estoque-total-7'!A:AB,26,0)/100,0))</f>
        <v/>
      </c>
      <c r="CA321" s="36">
        <f>IF(D321="","",IFERROR(VLOOKUP(D321,'produto-estoque-total-7'!A:AB,27,0)/100,0))</f>
        <v/>
      </c>
      <c r="CB321" s="41">
        <f>IF(D321="","",V321*AF321)</f>
        <v/>
      </c>
      <c r="CC321" s="41">
        <f>IF(D321="","",V321*AI321)</f>
        <v/>
      </c>
      <c r="CD321" s="54">
        <f>IF(D321="","",VLOOKUP(D321,'produto-estoque-total-7'!A:AB,28,0))</f>
        <v/>
      </c>
    </row>
    <row r="322">
      <c r="A322" s="36">
        <f>IF(D322="","",VLOOKUP(D322,'produto-estoque-total-7'!A:AB,3,0))</f>
        <v/>
      </c>
      <c r="B322" s="1">
        <f>IF(D322="","",VLOOKUP(D322,'produto-estoque-total-7'!A:AB,12,0))</f>
        <v/>
      </c>
      <c r="C322" s="1">
        <f>IF(D322="","",VLOOKUP(D322,'produto-estoque-total-7'!A:AB,2,0))</f>
        <v/>
      </c>
      <c r="D322" s="37">
        <f>IFERROR(IF('produto-estoque-total-7'!A321="","",'produto-estoque-total-7'!A321),"")</f>
        <v/>
      </c>
      <c r="E322" s="1">
        <f>IF(D322="","",VLOOKUP(D322,'produto-estoque-total-7'!A:AB,4,0))</f>
        <v/>
      </c>
      <c r="F322" s="36">
        <f>IF(D322="","",VLOOKUP(D322,'produto-estoque-total-7'!A:AB,13,0))</f>
        <v/>
      </c>
      <c r="G322" s="1">
        <f>IF(F322="","",VLOOKUP(F322,'FORNECEDORES X COMPRADOR'!A:D,4,0))</f>
        <v/>
      </c>
      <c r="H322" s="1">
        <f>IF(F322="","",VLOOKUP(F322,'FORNECEDORES X COMPRADOR'!A:E,5,0))</f>
        <v/>
      </c>
      <c r="I322" s="36">
        <f>IF(D322="","",VLOOKUP(D322,'produto-estoque-total-7'!A:AB,15,0))</f>
        <v/>
      </c>
      <c r="J322" s="36">
        <f>IF(D322="","",VLOOKUP(D322,'produto-estoque-total-7'!A:AB,19,0))</f>
        <v/>
      </c>
      <c r="K322" s="1">
        <f>IF(D322="","",VLOOKUP(D322,'produto-estoque-total-7'!A:AB,20,0))</f>
        <v/>
      </c>
      <c r="L322" s="36">
        <f>IF(D322="","",VLOOKUP(D322,'produto-estoque-total-7'!A:AB,17,0))</f>
        <v/>
      </c>
      <c r="M322" s="1">
        <f>IF(D322="","",VLOOKUP(D322,'produto-estoque-total-7'!A:AB,18,0))</f>
        <v/>
      </c>
      <c r="N322" s="36">
        <f>IF(D322="","",VLOOKUP(D322,'produto-estoque-total-7'!A:AB,21,0))</f>
        <v/>
      </c>
      <c r="O322" s="1">
        <f>IF(D322="","",VLOOKUP(D322,'produto-estoque-total-7'!A:AB,22,0))</f>
        <v/>
      </c>
      <c r="P322" s="36">
        <f>IF(D322="","",VLOOKUP(D322,'produto-estoque-total-7'!A:AB,23,0))</f>
        <v/>
      </c>
      <c r="Q322" s="1">
        <f>IF(D322="","",VLOOKUP(D322,'produto-estoque-total-7'!A:AB,24,0))</f>
        <v/>
      </c>
      <c r="R322" s="38">
        <f>IFERROR(IF(D322="","",VLOOKUP(D322,'produto-venda-7'!B:N,13,0)),"C")</f>
        <v/>
      </c>
      <c r="S322" s="39">
        <f>IF(D322="","",VLOOKUP(D322,'produto-estoque-total-7'!A:AB,6,0))</f>
        <v/>
      </c>
      <c r="T322" s="39">
        <f>IF(D322="","",VLOOKUP(D322,'produto-estoque-total-7'!A:AB,5,0))</f>
        <v/>
      </c>
      <c r="U322" s="40">
        <f>IF(D322="","",VLOOKUP(D322,'produto-estoque-total-7'!A:AB,11,0))</f>
        <v/>
      </c>
      <c r="V322" s="41">
        <f>IF(D322="","",IFERROR(VLOOKUP(D322,'produto-entrada-7'!A:M,10,0),0))</f>
        <v/>
      </c>
      <c r="W322" s="42" t="n"/>
      <c r="X322" s="39">
        <f>IF(D322="","",VLOOKUP(D322,'produto-estoque-total-7'!A:AB,8,0))</f>
        <v/>
      </c>
      <c r="Y322" s="39">
        <f>IF(D322="","",VLOOKUP(D322,'produto-estoque-total-7'!A:AB,9,0))</f>
        <v/>
      </c>
      <c r="Z322" s="39">
        <f>IF(D322="","",VLOOKUP(D322,'produto-estoque-total-7'!A:AB,10,0))</f>
        <v/>
      </c>
      <c r="AA322" s="39">
        <f>IFERROR(IF(D322="","",VLOOKUP(D322,'produto-venda-7'!B:N,4,0)),0)</f>
        <v/>
      </c>
      <c r="AB322" s="39">
        <f>IFERROR(IF(D322="","",VLOOKUP(D322,'produto-venda-7'!B:N,5,0)),0)</f>
        <v/>
      </c>
      <c r="AC322" s="39">
        <f>IF(D322="","",IFERROR(AA322/90,0))</f>
        <v/>
      </c>
      <c r="AD322" s="36">
        <f>IF(D322="","",IFERROR(VLOOKUP(D322,'produto-entrada-7'!A:M,4,0),0))</f>
        <v/>
      </c>
      <c r="AE322" s="36">
        <f>IFERROR(IF(D322="","",VLOOKUP(D322,'produto-venda-7'!B:N,10,0)),0)</f>
        <v/>
      </c>
      <c r="AF322" s="36">
        <f>IF(D322="","",IFERROR(VLOOKUP(D322,'produto-entrada-7'!A:M,11,0),0))</f>
        <v/>
      </c>
      <c r="AG322" s="1">
        <f>IF(D322="","",IFERROR(VLOOKUP(D322,'produto-entrada-7'!A:M,12,0),0))</f>
        <v/>
      </c>
      <c r="AH322" s="1">
        <f>IF(D322="","",IFERROR(VLOOKUP(D322,'produto-entrada-7'!A:M,13,0),0))</f>
        <v/>
      </c>
      <c r="AI322" s="36">
        <f>IFERROR(IF(D322="","",VLOOKUP(D322,'produto-venda-7'!B:N,11,0)),0)</f>
        <v/>
      </c>
      <c r="AJ322" s="43">
        <f>IF(D322="","",IFERROR(AI322*AB322,0))</f>
        <v/>
      </c>
      <c r="AK322" s="44">
        <f>IFERROR(IF(D322="","",VLOOKUP(F322,'ANALISE FORNECEDOR'!$A:$I,8,0)),"")</f>
        <v/>
      </c>
      <c r="AL322" s="44">
        <f>IF(D322="","",AVERAGE(AM322,AK322))</f>
        <v/>
      </c>
      <c r="AM322" s="44">
        <f>IFERROR(IF(D322="","",VLOOKUP(F322,'ANALISE FORNECEDOR'!$A:$I,9,0)),"")</f>
        <v/>
      </c>
      <c r="AN322" s="45">
        <f>IF(D322="","",IF(Y322&gt;12,AI322*(U322+Y322),AI322*U322))</f>
        <v/>
      </c>
      <c r="AO322" s="45">
        <f>IF(D322="","",IF(Y322&gt;12,AI322*(U322+V322+Y322),AI322*(U322+V322)))</f>
        <v/>
      </c>
      <c r="AP322" s="46">
        <f>IF(D322="","",IF(Y322&gt;12,AG322*(U322+Y322),AG322*U322))</f>
        <v/>
      </c>
      <c r="AQ322" s="46">
        <f>IF(D322="","",IF(Y322&gt;12,AG322*(U322+V322+Y322),AG322*(U322+V322)))</f>
        <v/>
      </c>
      <c r="AR322" s="46">
        <f>IF(D322="","",IF(OR(R322="A",R322="AA",R322="AAA"),AP322,0))</f>
        <v/>
      </c>
      <c r="AS322" s="46">
        <f>IF(D322="","",IF(R322="B",AP322,0))</f>
        <v/>
      </c>
      <c r="AT322" s="46">
        <f>IF(D322="","",IF(R322="C",AP322,0))</f>
        <v/>
      </c>
      <c r="AU322" s="47">
        <f>IF(D322="","",IFERROR(AN322/AJ322,0))</f>
        <v/>
      </c>
      <c r="AV322" s="47">
        <f>IF(D322="","",IFERROR(((AO322)/AJ322),0))</f>
        <v/>
      </c>
      <c r="AW322" s="48">
        <f>IF(D322="","",IF(OR(S322="S",NOT(AND(ISNUMBER(AC322),ISNUMBER(AL322),AC322*AL322&gt;=0))),0,AC322*AL322))</f>
        <v/>
      </c>
      <c r="AX322" s="49">
        <f>IFERROR(IF(D322="","",AW322*AG322),0)</f>
        <v/>
      </c>
      <c r="AY322" s="48">
        <f>IF(D322="","",IF(OR(S322="S",NOT(AND(ISNUMBER(AC322),ISNUMBER(AK322),AC322*AK322&gt;=0))),0,AC322*AK322))</f>
        <v/>
      </c>
      <c r="AZ322" s="48">
        <f>IFERROR(IF(D322="","",IF(AY322=0,0,IF(((AY322)-(U322+Y322))&lt;0,0,(AY322)-U322))),0)</f>
        <v/>
      </c>
      <c r="BA322" s="49">
        <f>IF(D322="","",AZ322*AG322)</f>
        <v/>
      </c>
      <c r="BB322" s="49">
        <f>IF(D322="","",IF(OR(R322="A",R322="AA",R322="AAA"),BA322,0))</f>
        <v/>
      </c>
      <c r="BC322" s="49">
        <f>IF(D322="","",IF(R322="B",BA322,0))</f>
        <v/>
      </c>
      <c r="BD322" s="49">
        <f>IF(D322="","",IF(R322="B",BA322,0))</f>
        <v/>
      </c>
      <c r="BE322" s="49">
        <f>IF(D322="","",IF(S322="S",
1,
IF(AC322=0,
1,
IF(
IFERROR(((U322+Y322)*AG322)/((AC322*AK322)*AG322),0)&lt;0,
0,
IF(
IFERROR(((U322+Y322)*AG322)/((AC322*AK322)*AG322),0)&gt;1,
1,
IFERROR(((U322+Y322)*AG322)/((AC322*AK322)*AG322),0)
)
)
)
))</f>
        <v/>
      </c>
      <c r="BF322" s="49">
        <f>IF(D322="","",IF(S322="S",
1,
IF(AC322=0,
1,
IF(
IFERROR(((U322+V322+Y322)*AG322)/((AC322*AK322)*AG322),0)&lt;0,
0,
IF(
IFERROR(((U322+V322+Y322)*AG322)/((AC322*AK322)*AG322),0)&gt;1,
1,
IFERROR(((U322+V322+Y322)*AG322)/((AC322*AK322)*AG322),0)
)
)
)
))</f>
        <v/>
      </c>
      <c r="BG322" s="50">
        <f>IF(D322="","",IF(S322="S",0,IF(AND(ISNUMBER(AC322),ISNUMBER(AM322)),IF(OR(AC322*AM322&lt;0,ISERR(AC322*AM322)),0,AC322*AM322),0)))</f>
        <v/>
      </c>
      <c r="BH322" s="50">
        <f>IF(D322="","",IF(BY322&gt;TODAY()-60,0,IF(Y322&gt;12,MAX(0,(U322+Y322)-BG322),MAX(0,U322-BG322))))</f>
        <v/>
      </c>
      <c r="BI322" s="51">
        <f>IF(D322="","",BH322*AG322)</f>
        <v/>
      </c>
      <c r="BJ322" s="51">
        <f>IF(D322="","",IF(OR(R322="A",R322="AA",R322="AAA"),BI322,0))</f>
        <v/>
      </c>
      <c r="BK322" s="51">
        <f>IF(D322="","",IF(R322="B",BI322,0))</f>
        <v/>
      </c>
      <c r="BL322" s="51">
        <f>IF(D322="","",IF(R322="C",BI322,0))</f>
        <v/>
      </c>
      <c r="BM322" s="51">
        <f>IF(D322="","",IFERROR(MAX(0,MIN(BI322/AP322,1)),0))</f>
        <v/>
      </c>
      <c r="BN322" s="52">
        <f>IF(D322="","",AB322*AG322)</f>
        <v/>
      </c>
      <c r="BO322" s="52">
        <f>IF(D322="","",(U322+V322+X322)*AG322)</f>
        <v/>
      </c>
      <c r="BP322" s="52">
        <f>IF(D322="","",(AB322*3)*AG322)</f>
        <v/>
      </c>
      <c r="BQ322" s="52">
        <f>IF(D322="","",IF(BO322-BP322&gt;0,0,BO322-BP322))</f>
        <v/>
      </c>
      <c r="BR322" s="52">
        <f>IF(D322="","",IF(BO322-BP322-BN322&gt;0,0,BO322-BP322-BN322))</f>
        <v/>
      </c>
      <c r="BS322" s="53">
        <f>IF(D322="","",IFERROR(AB322*AI322,0))</f>
        <v/>
      </c>
      <c r="BT322" s="53">
        <f>IF(D322="","",IFERROR(IF(X322&gt;12, AI322*(U322+V322+X322), AI322*(U322+V322)),0))</f>
        <v/>
      </c>
      <c r="BU322" s="53">
        <f>IF(D322="","",IFERROR(((AB322*3)*AI322),0))</f>
        <v/>
      </c>
      <c r="BV322" s="53">
        <f>IF(D322="","",IF(BT322-BU322&gt;0,0,BT322-BU322))</f>
        <v/>
      </c>
      <c r="BW322" s="53">
        <f>IF(D322="","",IF(BT322-BU322-BS322&gt;0,0,BT322-BU322-BS322))</f>
        <v/>
      </c>
      <c r="BX322" s="36">
        <f>IF(D322="","",IFERROR(VLOOKUP(D322,'produto-entrada-7'!A:M,3,0),"SEM PEDIDO"))</f>
        <v/>
      </c>
      <c r="BY322" s="36">
        <f>IF(D322="","",VLOOKUP(D322,'produto-estoque-total-7'!A:AB,25,0))</f>
        <v/>
      </c>
      <c r="BZ322" s="36">
        <f>IF(D322="","",IFERROR(VLOOKUP(D322,'produto-estoque-total-7'!A:AB,26,0)/100,0))</f>
        <v/>
      </c>
      <c r="CA322" s="36">
        <f>IF(D322="","",IFERROR(VLOOKUP(D322,'produto-estoque-total-7'!A:AB,27,0)/100,0))</f>
        <v/>
      </c>
      <c r="CB322" s="41">
        <f>IF(D322="","",V322*AF322)</f>
        <v/>
      </c>
      <c r="CC322" s="41">
        <f>IF(D322="","",V322*AI322)</f>
        <v/>
      </c>
      <c r="CD322" s="54">
        <f>IF(D322="","",VLOOKUP(D322,'produto-estoque-total-7'!A:AB,28,0))</f>
        <v/>
      </c>
    </row>
    <row r="323">
      <c r="A323" s="36">
        <f>IF(D323="","",VLOOKUP(D323,'produto-estoque-total-7'!A:AB,3,0))</f>
        <v/>
      </c>
      <c r="B323" s="1">
        <f>IF(D323="","",VLOOKUP(D323,'produto-estoque-total-7'!A:AB,12,0))</f>
        <v/>
      </c>
      <c r="C323" s="1">
        <f>IF(D323="","",VLOOKUP(D323,'produto-estoque-total-7'!A:AB,2,0))</f>
        <v/>
      </c>
      <c r="D323" s="37">
        <f>IFERROR(IF('produto-estoque-total-7'!A322="","",'produto-estoque-total-7'!A322),"")</f>
        <v/>
      </c>
      <c r="E323" s="1">
        <f>IF(D323="","",VLOOKUP(D323,'produto-estoque-total-7'!A:AB,4,0))</f>
        <v/>
      </c>
      <c r="F323" s="36">
        <f>IF(D323="","",VLOOKUP(D323,'produto-estoque-total-7'!A:AB,13,0))</f>
        <v/>
      </c>
      <c r="G323" s="1">
        <f>IF(F323="","",VLOOKUP(F323,'FORNECEDORES X COMPRADOR'!A:D,4,0))</f>
        <v/>
      </c>
      <c r="H323" s="1">
        <f>IF(F323="","",VLOOKUP(F323,'FORNECEDORES X COMPRADOR'!A:E,5,0))</f>
        <v/>
      </c>
      <c r="I323" s="36">
        <f>IF(D323="","",VLOOKUP(D323,'produto-estoque-total-7'!A:AB,15,0))</f>
        <v/>
      </c>
      <c r="J323" s="36">
        <f>IF(D323="","",VLOOKUP(D323,'produto-estoque-total-7'!A:AB,19,0))</f>
        <v/>
      </c>
      <c r="K323" s="1">
        <f>IF(D323="","",VLOOKUP(D323,'produto-estoque-total-7'!A:AB,20,0))</f>
        <v/>
      </c>
      <c r="L323" s="36">
        <f>IF(D323="","",VLOOKUP(D323,'produto-estoque-total-7'!A:AB,17,0))</f>
        <v/>
      </c>
      <c r="M323" s="1">
        <f>IF(D323="","",VLOOKUP(D323,'produto-estoque-total-7'!A:AB,18,0))</f>
        <v/>
      </c>
      <c r="N323" s="36">
        <f>IF(D323="","",VLOOKUP(D323,'produto-estoque-total-7'!A:AB,21,0))</f>
        <v/>
      </c>
      <c r="O323" s="1">
        <f>IF(D323="","",VLOOKUP(D323,'produto-estoque-total-7'!A:AB,22,0))</f>
        <v/>
      </c>
      <c r="P323" s="36">
        <f>IF(D323="","",VLOOKUP(D323,'produto-estoque-total-7'!A:AB,23,0))</f>
        <v/>
      </c>
      <c r="Q323" s="1">
        <f>IF(D323="","",VLOOKUP(D323,'produto-estoque-total-7'!A:AB,24,0))</f>
        <v/>
      </c>
      <c r="R323" s="38">
        <f>IFERROR(IF(D323="","",VLOOKUP(D323,'produto-venda-7'!B:N,13,0)),"C")</f>
        <v/>
      </c>
      <c r="S323" s="39">
        <f>IF(D323="","",VLOOKUP(D323,'produto-estoque-total-7'!A:AB,6,0))</f>
        <v/>
      </c>
      <c r="T323" s="39">
        <f>IF(D323="","",VLOOKUP(D323,'produto-estoque-total-7'!A:AB,5,0))</f>
        <v/>
      </c>
      <c r="U323" s="40">
        <f>IF(D323="","",VLOOKUP(D323,'produto-estoque-total-7'!A:AB,11,0))</f>
        <v/>
      </c>
      <c r="V323" s="41">
        <f>IF(D323="","",IFERROR(VLOOKUP(D323,'produto-entrada-7'!A:M,10,0),0))</f>
        <v/>
      </c>
      <c r="W323" s="42" t="n"/>
      <c r="X323" s="39">
        <f>IF(D323="","",VLOOKUP(D323,'produto-estoque-total-7'!A:AB,8,0))</f>
        <v/>
      </c>
      <c r="Y323" s="39">
        <f>IF(D323="","",VLOOKUP(D323,'produto-estoque-total-7'!A:AB,9,0))</f>
        <v/>
      </c>
      <c r="Z323" s="39">
        <f>IF(D323="","",VLOOKUP(D323,'produto-estoque-total-7'!A:AB,10,0))</f>
        <v/>
      </c>
      <c r="AA323" s="39">
        <f>IFERROR(IF(D323="","",VLOOKUP(D323,'produto-venda-7'!B:N,4,0)),0)</f>
        <v/>
      </c>
      <c r="AB323" s="39">
        <f>IFERROR(IF(D323="","",VLOOKUP(D323,'produto-venda-7'!B:N,5,0)),0)</f>
        <v/>
      </c>
      <c r="AC323" s="39">
        <f>IF(D323="","",IFERROR(AA323/90,0))</f>
        <v/>
      </c>
      <c r="AD323" s="36">
        <f>IF(D323="","",IFERROR(VLOOKUP(D323,'produto-entrada-7'!A:M,4,0),0))</f>
        <v/>
      </c>
      <c r="AE323" s="36">
        <f>IFERROR(IF(D323="","",VLOOKUP(D323,'produto-venda-7'!B:N,10,0)),0)</f>
        <v/>
      </c>
      <c r="AF323" s="36">
        <f>IF(D323="","",IFERROR(VLOOKUP(D323,'produto-entrada-7'!A:M,11,0),0))</f>
        <v/>
      </c>
      <c r="AG323" s="1">
        <f>IF(D323="","",IFERROR(VLOOKUP(D323,'produto-entrada-7'!A:M,12,0),0))</f>
        <v/>
      </c>
      <c r="AH323" s="1">
        <f>IF(D323="","",IFERROR(VLOOKUP(D323,'produto-entrada-7'!A:M,13,0),0))</f>
        <v/>
      </c>
      <c r="AI323" s="36">
        <f>IFERROR(IF(D323="","",VLOOKUP(D323,'produto-venda-7'!B:N,11,0)),0)</f>
        <v/>
      </c>
      <c r="AJ323" s="43">
        <f>IF(D323="","",IFERROR(AI323*AB323,0))</f>
        <v/>
      </c>
      <c r="AK323" s="44">
        <f>IFERROR(IF(D323="","",VLOOKUP(F323,'ANALISE FORNECEDOR'!$A:$I,8,0)),"")</f>
        <v/>
      </c>
      <c r="AL323" s="44">
        <f>IF(D323="","",AVERAGE(AM323,AK323))</f>
        <v/>
      </c>
      <c r="AM323" s="44">
        <f>IFERROR(IF(D323="","",VLOOKUP(F323,'ANALISE FORNECEDOR'!$A:$I,9,0)),"")</f>
        <v/>
      </c>
      <c r="AN323" s="45">
        <f>IF(D323="","",IF(Y323&gt;12,AI323*(U323+Y323),AI323*U323))</f>
        <v/>
      </c>
      <c r="AO323" s="45">
        <f>IF(D323="","",IF(Y323&gt;12,AI323*(U323+V323+Y323),AI323*(U323+V323)))</f>
        <v/>
      </c>
      <c r="AP323" s="46">
        <f>IF(D323="","",IF(Y323&gt;12,AG323*(U323+Y323),AG323*U323))</f>
        <v/>
      </c>
      <c r="AQ323" s="46">
        <f>IF(D323="","",IF(Y323&gt;12,AG323*(U323+V323+Y323),AG323*(U323+V323)))</f>
        <v/>
      </c>
      <c r="AR323" s="46">
        <f>IF(D323="","",IF(OR(R323="A",R323="AA",R323="AAA"),AP323,0))</f>
        <v/>
      </c>
      <c r="AS323" s="46">
        <f>IF(D323="","",IF(R323="B",AP323,0))</f>
        <v/>
      </c>
      <c r="AT323" s="46">
        <f>IF(D323="","",IF(R323="C",AP323,0))</f>
        <v/>
      </c>
      <c r="AU323" s="47">
        <f>IF(D323="","",IFERROR(AN323/AJ323,0))</f>
        <v/>
      </c>
      <c r="AV323" s="47">
        <f>IF(D323="","",IFERROR(((AO323)/AJ323),0))</f>
        <v/>
      </c>
      <c r="AW323" s="48">
        <f>IF(D323="","",IF(OR(S323="S",NOT(AND(ISNUMBER(AC323),ISNUMBER(AL323),AC323*AL323&gt;=0))),0,AC323*AL323))</f>
        <v/>
      </c>
      <c r="AX323" s="49">
        <f>IFERROR(IF(D323="","",AW323*AG323),0)</f>
        <v/>
      </c>
      <c r="AY323" s="48">
        <f>IF(D323="","",IF(OR(S323="S",NOT(AND(ISNUMBER(AC323),ISNUMBER(AK323),AC323*AK323&gt;=0))),0,AC323*AK323))</f>
        <v/>
      </c>
      <c r="AZ323" s="48">
        <f>IFERROR(IF(D323="","",IF(AY323=0,0,IF(((AY323)-(U323+Y323))&lt;0,0,(AY323)-U323))),0)</f>
        <v/>
      </c>
      <c r="BA323" s="49">
        <f>IF(D323="","",AZ323*AG323)</f>
        <v/>
      </c>
      <c r="BB323" s="49">
        <f>IF(D323="","",IF(OR(R323="A",R323="AA",R323="AAA"),BA323,0))</f>
        <v/>
      </c>
      <c r="BC323" s="49">
        <f>IF(D323="","",IF(R323="B",BA323,0))</f>
        <v/>
      </c>
      <c r="BD323" s="49">
        <f>IF(D323="","",IF(R323="B",BA323,0))</f>
        <v/>
      </c>
      <c r="BE323" s="49">
        <f>IF(D323="","",IF(S323="S",
1,
IF(AC323=0,
1,
IF(
IFERROR(((U323+Y323)*AG323)/((AC323*AK323)*AG323),0)&lt;0,
0,
IF(
IFERROR(((U323+Y323)*AG323)/((AC323*AK323)*AG323),0)&gt;1,
1,
IFERROR(((U323+Y323)*AG323)/((AC323*AK323)*AG323),0)
)
)
)
))</f>
        <v/>
      </c>
      <c r="BF323" s="49">
        <f>IF(D323="","",IF(S323="S",
1,
IF(AC323=0,
1,
IF(
IFERROR(((U323+V323+Y323)*AG323)/((AC323*AK323)*AG323),0)&lt;0,
0,
IF(
IFERROR(((U323+V323+Y323)*AG323)/((AC323*AK323)*AG323),0)&gt;1,
1,
IFERROR(((U323+V323+Y323)*AG323)/((AC323*AK323)*AG323),0)
)
)
)
))</f>
        <v/>
      </c>
      <c r="BG323" s="50">
        <f>IF(D323="","",IF(S323="S",0,IF(AND(ISNUMBER(AC323),ISNUMBER(AM323)),IF(OR(AC323*AM323&lt;0,ISERR(AC323*AM323)),0,AC323*AM323),0)))</f>
        <v/>
      </c>
      <c r="BH323" s="50">
        <f>IF(D323="","",IF(BY323&gt;TODAY()-60,0,IF(Y323&gt;12,MAX(0,(U323+Y323)-BG323),MAX(0,U323-BG323))))</f>
        <v/>
      </c>
      <c r="BI323" s="51">
        <f>IF(D323="","",BH323*AG323)</f>
        <v/>
      </c>
      <c r="BJ323" s="51">
        <f>IF(D323="","",IF(OR(R323="A",R323="AA",R323="AAA"),BI323,0))</f>
        <v/>
      </c>
      <c r="BK323" s="51">
        <f>IF(D323="","",IF(R323="B",BI323,0))</f>
        <v/>
      </c>
      <c r="BL323" s="51">
        <f>IF(D323="","",IF(R323="C",BI323,0))</f>
        <v/>
      </c>
      <c r="BM323" s="51">
        <f>IF(D323="","",IFERROR(MAX(0,MIN(BI323/AP323,1)),0))</f>
        <v/>
      </c>
      <c r="BN323" s="52">
        <f>IF(D323="","",AB323*AG323)</f>
        <v/>
      </c>
      <c r="BO323" s="52">
        <f>IF(D323="","",(U323+V323+X323)*AG323)</f>
        <v/>
      </c>
      <c r="BP323" s="52">
        <f>IF(D323="","",(AB323*3)*AG323)</f>
        <v/>
      </c>
      <c r="BQ323" s="52">
        <f>IF(D323="","",IF(BO323-BP323&gt;0,0,BO323-BP323))</f>
        <v/>
      </c>
      <c r="BR323" s="52">
        <f>IF(D323="","",IF(BO323-BP323-BN323&gt;0,0,BO323-BP323-BN323))</f>
        <v/>
      </c>
      <c r="BS323" s="53">
        <f>IF(D323="","",IFERROR(AB323*AI323,0))</f>
        <v/>
      </c>
      <c r="BT323" s="53">
        <f>IF(D323="","",IFERROR(IF(X323&gt;12, AI323*(U323+V323+X323), AI323*(U323+V323)),0))</f>
        <v/>
      </c>
      <c r="BU323" s="53">
        <f>IF(D323="","",IFERROR(((AB323*3)*AI323),0))</f>
        <v/>
      </c>
      <c r="BV323" s="53">
        <f>IF(D323="","",IF(BT323-BU323&gt;0,0,BT323-BU323))</f>
        <v/>
      </c>
      <c r="BW323" s="53">
        <f>IF(D323="","",IF(BT323-BU323-BS323&gt;0,0,BT323-BU323-BS323))</f>
        <v/>
      </c>
      <c r="BX323" s="36">
        <f>IF(D323="","",IFERROR(VLOOKUP(D323,'produto-entrada-7'!A:M,3,0),"SEM PEDIDO"))</f>
        <v/>
      </c>
      <c r="BY323" s="36">
        <f>IF(D323="","",VLOOKUP(D323,'produto-estoque-total-7'!A:AB,25,0))</f>
        <v/>
      </c>
      <c r="BZ323" s="36">
        <f>IF(D323="","",IFERROR(VLOOKUP(D323,'produto-estoque-total-7'!A:AB,26,0)/100,0))</f>
        <v/>
      </c>
      <c r="CA323" s="36">
        <f>IF(D323="","",IFERROR(VLOOKUP(D323,'produto-estoque-total-7'!A:AB,27,0)/100,0))</f>
        <v/>
      </c>
      <c r="CB323" s="41">
        <f>IF(D323="","",V323*AF323)</f>
        <v/>
      </c>
      <c r="CC323" s="41">
        <f>IF(D323="","",V323*AI323)</f>
        <v/>
      </c>
      <c r="CD323" s="54">
        <f>IF(D323="","",VLOOKUP(D323,'produto-estoque-total-7'!A:AB,28,0))</f>
        <v/>
      </c>
    </row>
    <row r="324">
      <c r="A324" s="36">
        <f>IF(D324="","",VLOOKUP(D324,'produto-estoque-total-7'!A:AB,3,0))</f>
        <v/>
      </c>
      <c r="B324" s="1">
        <f>IF(D324="","",VLOOKUP(D324,'produto-estoque-total-7'!A:AB,12,0))</f>
        <v/>
      </c>
      <c r="C324" s="1">
        <f>IF(D324="","",VLOOKUP(D324,'produto-estoque-total-7'!A:AB,2,0))</f>
        <v/>
      </c>
      <c r="D324" s="37">
        <f>IFERROR(IF('produto-estoque-total-7'!A323="","",'produto-estoque-total-7'!A323),"")</f>
        <v/>
      </c>
      <c r="E324" s="1">
        <f>IF(D324="","",VLOOKUP(D324,'produto-estoque-total-7'!A:AB,4,0))</f>
        <v/>
      </c>
      <c r="F324" s="36">
        <f>IF(D324="","",VLOOKUP(D324,'produto-estoque-total-7'!A:AB,13,0))</f>
        <v/>
      </c>
      <c r="G324" s="1">
        <f>IF(F324="","",VLOOKUP(F324,'FORNECEDORES X COMPRADOR'!A:D,4,0))</f>
        <v/>
      </c>
      <c r="H324" s="1">
        <f>IF(F324="","",VLOOKUP(F324,'FORNECEDORES X COMPRADOR'!A:E,5,0))</f>
        <v/>
      </c>
      <c r="I324" s="36">
        <f>IF(D324="","",VLOOKUP(D324,'produto-estoque-total-7'!A:AB,15,0))</f>
        <v/>
      </c>
      <c r="J324" s="36">
        <f>IF(D324="","",VLOOKUP(D324,'produto-estoque-total-7'!A:AB,19,0))</f>
        <v/>
      </c>
      <c r="K324" s="1">
        <f>IF(D324="","",VLOOKUP(D324,'produto-estoque-total-7'!A:AB,20,0))</f>
        <v/>
      </c>
      <c r="L324" s="36">
        <f>IF(D324="","",VLOOKUP(D324,'produto-estoque-total-7'!A:AB,17,0))</f>
        <v/>
      </c>
      <c r="M324" s="1">
        <f>IF(D324="","",VLOOKUP(D324,'produto-estoque-total-7'!A:AB,18,0))</f>
        <v/>
      </c>
      <c r="N324" s="36">
        <f>IF(D324="","",VLOOKUP(D324,'produto-estoque-total-7'!A:AB,21,0))</f>
        <v/>
      </c>
      <c r="O324" s="1">
        <f>IF(D324="","",VLOOKUP(D324,'produto-estoque-total-7'!A:AB,22,0))</f>
        <v/>
      </c>
      <c r="P324" s="36">
        <f>IF(D324="","",VLOOKUP(D324,'produto-estoque-total-7'!A:AB,23,0))</f>
        <v/>
      </c>
      <c r="Q324" s="1">
        <f>IF(D324="","",VLOOKUP(D324,'produto-estoque-total-7'!A:AB,24,0))</f>
        <v/>
      </c>
      <c r="R324" s="38">
        <f>IFERROR(IF(D324="","",VLOOKUP(D324,'produto-venda-7'!B:N,13,0)),"C")</f>
        <v/>
      </c>
      <c r="S324" s="39">
        <f>IF(D324="","",VLOOKUP(D324,'produto-estoque-total-7'!A:AB,6,0))</f>
        <v/>
      </c>
      <c r="T324" s="39">
        <f>IF(D324="","",VLOOKUP(D324,'produto-estoque-total-7'!A:AB,5,0))</f>
        <v/>
      </c>
      <c r="U324" s="40">
        <f>IF(D324="","",VLOOKUP(D324,'produto-estoque-total-7'!A:AB,11,0))</f>
        <v/>
      </c>
      <c r="V324" s="41">
        <f>IF(D324="","",IFERROR(VLOOKUP(D324,'produto-entrada-7'!A:M,10,0),0))</f>
        <v/>
      </c>
      <c r="W324" s="42" t="n"/>
      <c r="X324" s="39">
        <f>IF(D324="","",VLOOKUP(D324,'produto-estoque-total-7'!A:AB,8,0))</f>
        <v/>
      </c>
      <c r="Y324" s="39">
        <f>IF(D324="","",VLOOKUP(D324,'produto-estoque-total-7'!A:AB,9,0))</f>
        <v/>
      </c>
      <c r="Z324" s="39">
        <f>IF(D324="","",VLOOKUP(D324,'produto-estoque-total-7'!A:AB,10,0))</f>
        <v/>
      </c>
      <c r="AA324" s="39">
        <f>IFERROR(IF(D324="","",VLOOKUP(D324,'produto-venda-7'!B:N,4,0)),0)</f>
        <v/>
      </c>
      <c r="AB324" s="39">
        <f>IFERROR(IF(D324="","",VLOOKUP(D324,'produto-venda-7'!B:N,5,0)),0)</f>
        <v/>
      </c>
      <c r="AC324" s="39">
        <f>IF(D324="","",IFERROR(AA324/90,0))</f>
        <v/>
      </c>
      <c r="AD324" s="36">
        <f>IF(D324="","",IFERROR(VLOOKUP(D324,'produto-entrada-7'!A:M,4,0),0))</f>
        <v/>
      </c>
      <c r="AE324" s="36">
        <f>IFERROR(IF(D324="","",VLOOKUP(D324,'produto-venda-7'!B:N,10,0)),0)</f>
        <v/>
      </c>
      <c r="AF324" s="36">
        <f>IF(D324="","",IFERROR(VLOOKUP(D324,'produto-entrada-7'!A:M,11,0),0))</f>
        <v/>
      </c>
      <c r="AG324" s="1">
        <f>IF(D324="","",IFERROR(VLOOKUP(D324,'produto-entrada-7'!A:M,12,0),0))</f>
        <v/>
      </c>
      <c r="AH324" s="1">
        <f>IF(D324="","",IFERROR(VLOOKUP(D324,'produto-entrada-7'!A:M,13,0),0))</f>
        <v/>
      </c>
      <c r="AI324" s="36">
        <f>IFERROR(IF(D324="","",VLOOKUP(D324,'produto-venda-7'!B:N,11,0)),0)</f>
        <v/>
      </c>
      <c r="AJ324" s="43">
        <f>IF(D324="","",IFERROR(AI324*AB324,0))</f>
        <v/>
      </c>
      <c r="AK324" s="44">
        <f>IFERROR(IF(D324="","",VLOOKUP(F324,'ANALISE FORNECEDOR'!$A:$I,8,0)),"")</f>
        <v/>
      </c>
      <c r="AL324" s="44">
        <f>IF(D324="","",AVERAGE(AM324,AK324))</f>
        <v/>
      </c>
      <c r="AM324" s="44">
        <f>IFERROR(IF(D324="","",VLOOKUP(F324,'ANALISE FORNECEDOR'!$A:$I,9,0)),"")</f>
        <v/>
      </c>
      <c r="AN324" s="45">
        <f>IF(D324="","",IF(Y324&gt;12,AI324*(U324+Y324),AI324*U324))</f>
        <v/>
      </c>
      <c r="AO324" s="45">
        <f>IF(D324="","",IF(Y324&gt;12,AI324*(U324+V324+Y324),AI324*(U324+V324)))</f>
        <v/>
      </c>
      <c r="AP324" s="46">
        <f>IF(D324="","",IF(Y324&gt;12,AG324*(U324+Y324),AG324*U324))</f>
        <v/>
      </c>
      <c r="AQ324" s="46">
        <f>IF(D324="","",IF(Y324&gt;12,AG324*(U324+V324+Y324),AG324*(U324+V324)))</f>
        <v/>
      </c>
      <c r="AR324" s="46">
        <f>IF(D324="","",IF(OR(R324="A",R324="AA",R324="AAA"),AP324,0))</f>
        <v/>
      </c>
      <c r="AS324" s="46">
        <f>IF(D324="","",IF(R324="B",AP324,0))</f>
        <v/>
      </c>
      <c r="AT324" s="46">
        <f>IF(D324="","",IF(R324="C",AP324,0))</f>
        <v/>
      </c>
      <c r="AU324" s="47">
        <f>IF(D324="","",IFERROR(AN324/AJ324,0))</f>
        <v/>
      </c>
      <c r="AV324" s="47">
        <f>IF(D324="","",IFERROR(((AO324)/AJ324),0))</f>
        <v/>
      </c>
      <c r="AW324" s="48">
        <f>IF(D324="","",IF(OR(S324="S",NOT(AND(ISNUMBER(AC324),ISNUMBER(AL324),AC324*AL324&gt;=0))),0,AC324*AL324))</f>
        <v/>
      </c>
      <c r="AX324" s="49">
        <f>IFERROR(IF(D324="","",AW324*AG324),0)</f>
        <v/>
      </c>
      <c r="AY324" s="48">
        <f>IF(D324="","",IF(OR(S324="S",NOT(AND(ISNUMBER(AC324),ISNUMBER(AK324),AC324*AK324&gt;=0))),0,AC324*AK324))</f>
        <v/>
      </c>
      <c r="AZ324" s="48">
        <f>IFERROR(IF(D324="","",IF(AY324=0,0,IF(((AY324)-(U324+Y324))&lt;0,0,(AY324)-U324))),0)</f>
        <v/>
      </c>
      <c r="BA324" s="49">
        <f>IF(D324="","",AZ324*AG324)</f>
        <v/>
      </c>
      <c r="BB324" s="49">
        <f>IF(D324="","",IF(OR(R324="A",R324="AA",R324="AAA"),BA324,0))</f>
        <v/>
      </c>
      <c r="BC324" s="49">
        <f>IF(D324="","",IF(R324="B",BA324,0))</f>
        <v/>
      </c>
      <c r="BD324" s="49">
        <f>IF(D324="","",IF(R324="B",BA324,0))</f>
        <v/>
      </c>
      <c r="BE324" s="49">
        <f>IF(D324="","",IF(S324="S",
1,
IF(AC324=0,
1,
IF(
IFERROR(((U324+Y324)*AG324)/((AC324*AK324)*AG324),0)&lt;0,
0,
IF(
IFERROR(((U324+Y324)*AG324)/((AC324*AK324)*AG324),0)&gt;1,
1,
IFERROR(((U324+Y324)*AG324)/((AC324*AK324)*AG324),0)
)
)
)
))</f>
        <v/>
      </c>
      <c r="BF324" s="49">
        <f>IF(D324="","",IF(S324="S",
1,
IF(AC324=0,
1,
IF(
IFERROR(((U324+V324+Y324)*AG324)/((AC324*AK324)*AG324),0)&lt;0,
0,
IF(
IFERROR(((U324+V324+Y324)*AG324)/((AC324*AK324)*AG324),0)&gt;1,
1,
IFERROR(((U324+V324+Y324)*AG324)/((AC324*AK324)*AG324),0)
)
)
)
))</f>
        <v/>
      </c>
      <c r="BG324" s="50">
        <f>IF(D324="","",IF(S324="S",0,IF(AND(ISNUMBER(AC324),ISNUMBER(AM324)),IF(OR(AC324*AM324&lt;0,ISERR(AC324*AM324)),0,AC324*AM324),0)))</f>
        <v/>
      </c>
      <c r="BH324" s="50">
        <f>IF(D324="","",IF(BY324&gt;TODAY()-60,0,IF(Y324&gt;12,MAX(0,(U324+Y324)-BG324),MAX(0,U324-BG324))))</f>
        <v/>
      </c>
      <c r="BI324" s="51">
        <f>IF(D324="","",BH324*AG324)</f>
        <v/>
      </c>
      <c r="BJ324" s="51">
        <f>IF(D324="","",IF(OR(R324="A",R324="AA",R324="AAA"),BI324,0))</f>
        <v/>
      </c>
      <c r="BK324" s="51">
        <f>IF(D324="","",IF(R324="B",BI324,0))</f>
        <v/>
      </c>
      <c r="BL324" s="51">
        <f>IF(D324="","",IF(R324="C",BI324,0))</f>
        <v/>
      </c>
      <c r="BM324" s="51">
        <f>IF(D324="","",IFERROR(MAX(0,MIN(BI324/AP324,1)),0))</f>
        <v/>
      </c>
      <c r="BN324" s="52">
        <f>IF(D324="","",AB324*AG324)</f>
        <v/>
      </c>
      <c r="BO324" s="52">
        <f>IF(D324="","",(U324+V324+X324)*AG324)</f>
        <v/>
      </c>
      <c r="BP324" s="52">
        <f>IF(D324="","",(AB324*3)*AG324)</f>
        <v/>
      </c>
      <c r="BQ324" s="52">
        <f>IF(D324="","",IF(BO324-BP324&gt;0,0,BO324-BP324))</f>
        <v/>
      </c>
      <c r="BR324" s="52">
        <f>IF(D324="","",IF(BO324-BP324-BN324&gt;0,0,BO324-BP324-BN324))</f>
        <v/>
      </c>
      <c r="BS324" s="53">
        <f>IF(D324="","",IFERROR(AB324*AI324,0))</f>
        <v/>
      </c>
      <c r="BT324" s="53">
        <f>IF(D324="","",IFERROR(IF(X324&gt;12, AI324*(U324+V324+X324), AI324*(U324+V324)),0))</f>
        <v/>
      </c>
      <c r="BU324" s="53">
        <f>IF(D324="","",IFERROR(((AB324*3)*AI324),0))</f>
        <v/>
      </c>
      <c r="BV324" s="53">
        <f>IF(D324="","",IF(BT324-BU324&gt;0,0,BT324-BU324))</f>
        <v/>
      </c>
      <c r="BW324" s="53">
        <f>IF(D324="","",IF(BT324-BU324-BS324&gt;0,0,BT324-BU324-BS324))</f>
        <v/>
      </c>
      <c r="BX324" s="36">
        <f>IF(D324="","",IFERROR(VLOOKUP(D324,'produto-entrada-7'!A:M,3,0),"SEM PEDIDO"))</f>
        <v/>
      </c>
      <c r="BY324" s="36">
        <f>IF(D324="","",VLOOKUP(D324,'produto-estoque-total-7'!A:AB,25,0))</f>
        <v/>
      </c>
      <c r="BZ324" s="36">
        <f>IF(D324="","",IFERROR(VLOOKUP(D324,'produto-estoque-total-7'!A:AB,26,0)/100,0))</f>
        <v/>
      </c>
      <c r="CA324" s="36">
        <f>IF(D324="","",IFERROR(VLOOKUP(D324,'produto-estoque-total-7'!A:AB,27,0)/100,0))</f>
        <v/>
      </c>
      <c r="CB324" s="41">
        <f>IF(D324="","",V324*AF324)</f>
        <v/>
      </c>
      <c r="CC324" s="41">
        <f>IF(D324="","",V324*AI324)</f>
        <v/>
      </c>
      <c r="CD324" s="54">
        <f>IF(D324="","",VLOOKUP(D324,'produto-estoque-total-7'!A:AB,28,0))</f>
        <v/>
      </c>
    </row>
    <row r="325">
      <c r="A325" s="36">
        <f>IF(D325="","",VLOOKUP(D325,'produto-estoque-total-7'!A:AB,3,0))</f>
        <v/>
      </c>
      <c r="B325" s="1">
        <f>IF(D325="","",VLOOKUP(D325,'produto-estoque-total-7'!A:AB,12,0))</f>
        <v/>
      </c>
      <c r="C325" s="1">
        <f>IF(D325="","",VLOOKUP(D325,'produto-estoque-total-7'!A:AB,2,0))</f>
        <v/>
      </c>
      <c r="D325" s="37">
        <f>IFERROR(IF('produto-estoque-total-7'!A324="","",'produto-estoque-total-7'!A324),"")</f>
        <v/>
      </c>
      <c r="E325" s="1">
        <f>IF(D325="","",VLOOKUP(D325,'produto-estoque-total-7'!A:AB,4,0))</f>
        <v/>
      </c>
      <c r="F325" s="36">
        <f>IF(D325="","",VLOOKUP(D325,'produto-estoque-total-7'!A:AB,13,0))</f>
        <v/>
      </c>
      <c r="G325" s="1">
        <f>IF(F325="","",VLOOKUP(F325,'FORNECEDORES X COMPRADOR'!A:D,4,0))</f>
        <v/>
      </c>
      <c r="H325" s="1">
        <f>IF(F325="","",VLOOKUP(F325,'FORNECEDORES X COMPRADOR'!A:E,5,0))</f>
        <v/>
      </c>
      <c r="I325" s="36">
        <f>IF(D325="","",VLOOKUP(D325,'produto-estoque-total-7'!A:AB,15,0))</f>
        <v/>
      </c>
      <c r="J325" s="36">
        <f>IF(D325="","",VLOOKUP(D325,'produto-estoque-total-7'!A:AB,19,0))</f>
        <v/>
      </c>
      <c r="K325" s="1">
        <f>IF(D325="","",VLOOKUP(D325,'produto-estoque-total-7'!A:AB,20,0))</f>
        <v/>
      </c>
      <c r="L325" s="36">
        <f>IF(D325="","",VLOOKUP(D325,'produto-estoque-total-7'!A:AB,17,0))</f>
        <v/>
      </c>
      <c r="M325" s="1">
        <f>IF(D325="","",VLOOKUP(D325,'produto-estoque-total-7'!A:AB,18,0))</f>
        <v/>
      </c>
      <c r="N325" s="36">
        <f>IF(D325="","",VLOOKUP(D325,'produto-estoque-total-7'!A:AB,21,0))</f>
        <v/>
      </c>
      <c r="O325" s="1">
        <f>IF(D325="","",VLOOKUP(D325,'produto-estoque-total-7'!A:AB,22,0))</f>
        <v/>
      </c>
      <c r="P325" s="36">
        <f>IF(D325="","",VLOOKUP(D325,'produto-estoque-total-7'!A:AB,23,0))</f>
        <v/>
      </c>
      <c r="Q325" s="1">
        <f>IF(D325="","",VLOOKUP(D325,'produto-estoque-total-7'!A:AB,24,0))</f>
        <v/>
      </c>
      <c r="R325" s="38">
        <f>IFERROR(IF(D325="","",VLOOKUP(D325,'produto-venda-7'!B:N,13,0)),"C")</f>
        <v/>
      </c>
      <c r="S325" s="39">
        <f>IF(D325="","",VLOOKUP(D325,'produto-estoque-total-7'!A:AB,6,0))</f>
        <v/>
      </c>
      <c r="T325" s="39">
        <f>IF(D325="","",VLOOKUP(D325,'produto-estoque-total-7'!A:AB,5,0))</f>
        <v/>
      </c>
      <c r="U325" s="40">
        <f>IF(D325="","",VLOOKUP(D325,'produto-estoque-total-7'!A:AB,11,0))</f>
        <v/>
      </c>
      <c r="V325" s="41">
        <f>IF(D325="","",IFERROR(VLOOKUP(D325,'produto-entrada-7'!A:M,10,0),0))</f>
        <v/>
      </c>
      <c r="W325" s="42" t="n"/>
      <c r="X325" s="39">
        <f>IF(D325="","",VLOOKUP(D325,'produto-estoque-total-7'!A:AB,8,0))</f>
        <v/>
      </c>
      <c r="Y325" s="39">
        <f>IF(D325="","",VLOOKUP(D325,'produto-estoque-total-7'!A:AB,9,0))</f>
        <v/>
      </c>
      <c r="Z325" s="39">
        <f>IF(D325="","",VLOOKUP(D325,'produto-estoque-total-7'!A:AB,10,0))</f>
        <v/>
      </c>
      <c r="AA325" s="39">
        <f>IFERROR(IF(D325="","",VLOOKUP(D325,'produto-venda-7'!B:N,4,0)),0)</f>
        <v/>
      </c>
      <c r="AB325" s="39">
        <f>IFERROR(IF(D325="","",VLOOKUP(D325,'produto-venda-7'!B:N,5,0)),0)</f>
        <v/>
      </c>
      <c r="AC325" s="39">
        <f>IF(D325="","",IFERROR(AA325/90,0))</f>
        <v/>
      </c>
      <c r="AD325" s="36">
        <f>IF(D325="","",IFERROR(VLOOKUP(D325,'produto-entrada-7'!A:M,4,0),0))</f>
        <v/>
      </c>
      <c r="AE325" s="36">
        <f>IFERROR(IF(D325="","",VLOOKUP(D325,'produto-venda-7'!B:N,10,0)),0)</f>
        <v/>
      </c>
      <c r="AF325" s="36">
        <f>IF(D325="","",IFERROR(VLOOKUP(D325,'produto-entrada-7'!A:M,11,0),0))</f>
        <v/>
      </c>
      <c r="AG325" s="1">
        <f>IF(D325="","",IFERROR(VLOOKUP(D325,'produto-entrada-7'!A:M,12,0),0))</f>
        <v/>
      </c>
      <c r="AH325" s="1">
        <f>IF(D325="","",IFERROR(VLOOKUP(D325,'produto-entrada-7'!A:M,13,0),0))</f>
        <v/>
      </c>
      <c r="AI325" s="36">
        <f>IFERROR(IF(D325="","",VLOOKUP(D325,'produto-venda-7'!B:N,11,0)),0)</f>
        <v/>
      </c>
      <c r="AJ325" s="43">
        <f>IF(D325="","",IFERROR(AI325*AB325,0))</f>
        <v/>
      </c>
      <c r="AK325" s="44">
        <f>IFERROR(IF(D325="","",VLOOKUP(F325,'ANALISE FORNECEDOR'!$A:$I,8,0)),"")</f>
        <v/>
      </c>
      <c r="AL325" s="44">
        <f>IF(D325="","",AVERAGE(AM325,AK325))</f>
        <v/>
      </c>
      <c r="AM325" s="44">
        <f>IFERROR(IF(D325="","",VLOOKUP(F325,'ANALISE FORNECEDOR'!$A:$I,9,0)),"")</f>
        <v/>
      </c>
      <c r="AN325" s="45">
        <f>IF(D325="","",IF(Y325&gt;12,AI325*(U325+Y325),AI325*U325))</f>
        <v/>
      </c>
      <c r="AO325" s="45">
        <f>IF(D325="","",IF(Y325&gt;12,AI325*(U325+V325+Y325),AI325*(U325+V325)))</f>
        <v/>
      </c>
      <c r="AP325" s="46">
        <f>IF(D325="","",IF(Y325&gt;12,AG325*(U325+Y325),AG325*U325))</f>
        <v/>
      </c>
      <c r="AQ325" s="46">
        <f>IF(D325="","",IF(Y325&gt;12,AG325*(U325+V325+Y325),AG325*(U325+V325)))</f>
        <v/>
      </c>
      <c r="AR325" s="46">
        <f>IF(D325="","",IF(OR(R325="A",R325="AA",R325="AAA"),AP325,0))</f>
        <v/>
      </c>
      <c r="AS325" s="46">
        <f>IF(D325="","",IF(R325="B",AP325,0))</f>
        <v/>
      </c>
      <c r="AT325" s="46">
        <f>IF(D325="","",IF(R325="C",AP325,0))</f>
        <v/>
      </c>
      <c r="AU325" s="47">
        <f>IF(D325="","",IFERROR(AN325/AJ325,0))</f>
        <v/>
      </c>
      <c r="AV325" s="47">
        <f>IF(D325="","",IFERROR(((AO325)/AJ325),0))</f>
        <v/>
      </c>
      <c r="AW325" s="48">
        <f>IF(D325="","",IF(OR(S325="S",NOT(AND(ISNUMBER(AC325),ISNUMBER(AL325),AC325*AL325&gt;=0))),0,AC325*AL325))</f>
        <v/>
      </c>
      <c r="AX325" s="49">
        <f>IFERROR(IF(D325="","",AW325*AG325),0)</f>
        <v/>
      </c>
      <c r="AY325" s="48">
        <f>IF(D325="","",IF(OR(S325="S",NOT(AND(ISNUMBER(AC325),ISNUMBER(AK325),AC325*AK325&gt;=0))),0,AC325*AK325))</f>
        <v/>
      </c>
      <c r="AZ325" s="48">
        <f>IFERROR(IF(D325="","",IF(AY325=0,0,IF(((AY325)-(U325+Y325))&lt;0,0,(AY325)-U325))),0)</f>
        <v/>
      </c>
      <c r="BA325" s="49">
        <f>IF(D325="","",AZ325*AG325)</f>
        <v/>
      </c>
      <c r="BB325" s="49">
        <f>IF(D325="","",IF(OR(R325="A",R325="AA",R325="AAA"),BA325,0))</f>
        <v/>
      </c>
      <c r="BC325" s="49">
        <f>IF(D325="","",IF(R325="B",BA325,0))</f>
        <v/>
      </c>
      <c r="BD325" s="49">
        <f>IF(D325="","",IF(R325="B",BA325,0))</f>
        <v/>
      </c>
      <c r="BE325" s="49">
        <f>IF(D325="","",IF(S325="S",
1,
IF(AC325=0,
1,
IF(
IFERROR(((U325+Y325)*AG325)/((AC325*AK325)*AG325),0)&lt;0,
0,
IF(
IFERROR(((U325+Y325)*AG325)/((AC325*AK325)*AG325),0)&gt;1,
1,
IFERROR(((U325+Y325)*AG325)/((AC325*AK325)*AG325),0)
)
)
)
))</f>
        <v/>
      </c>
      <c r="BF325" s="49">
        <f>IF(D325="","",IF(S325="S",
1,
IF(AC325=0,
1,
IF(
IFERROR(((U325+V325+Y325)*AG325)/((AC325*AK325)*AG325),0)&lt;0,
0,
IF(
IFERROR(((U325+V325+Y325)*AG325)/((AC325*AK325)*AG325),0)&gt;1,
1,
IFERROR(((U325+V325+Y325)*AG325)/((AC325*AK325)*AG325),0)
)
)
)
))</f>
        <v/>
      </c>
      <c r="BG325" s="50">
        <f>IF(D325="","",IF(S325="S",0,IF(AND(ISNUMBER(AC325),ISNUMBER(AM325)),IF(OR(AC325*AM325&lt;0,ISERR(AC325*AM325)),0,AC325*AM325),0)))</f>
        <v/>
      </c>
      <c r="BH325" s="50">
        <f>IF(D325="","",IF(BY325&gt;TODAY()-60,0,IF(Y325&gt;12,MAX(0,(U325+Y325)-BG325),MAX(0,U325-BG325))))</f>
        <v/>
      </c>
      <c r="BI325" s="51">
        <f>IF(D325="","",BH325*AG325)</f>
        <v/>
      </c>
      <c r="BJ325" s="51">
        <f>IF(D325="","",IF(OR(R325="A",R325="AA",R325="AAA"),BI325,0))</f>
        <v/>
      </c>
      <c r="BK325" s="51">
        <f>IF(D325="","",IF(R325="B",BI325,0))</f>
        <v/>
      </c>
      <c r="BL325" s="51">
        <f>IF(D325="","",IF(R325="C",BI325,0))</f>
        <v/>
      </c>
      <c r="BM325" s="51">
        <f>IF(D325="","",IFERROR(MAX(0,MIN(BI325/AP325,1)),0))</f>
        <v/>
      </c>
      <c r="BN325" s="52">
        <f>IF(D325="","",AB325*AG325)</f>
        <v/>
      </c>
      <c r="BO325" s="52">
        <f>IF(D325="","",(U325+V325+X325)*AG325)</f>
        <v/>
      </c>
      <c r="BP325" s="52">
        <f>IF(D325="","",(AB325*3)*AG325)</f>
        <v/>
      </c>
      <c r="BQ325" s="52">
        <f>IF(D325="","",IF(BO325-BP325&gt;0,0,BO325-BP325))</f>
        <v/>
      </c>
      <c r="BR325" s="52">
        <f>IF(D325="","",IF(BO325-BP325-BN325&gt;0,0,BO325-BP325-BN325))</f>
        <v/>
      </c>
      <c r="BS325" s="53">
        <f>IF(D325="","",IFERROR(AB325*AI325,0))</f>
        <v/>
      </c>
      <c r="BT325" s="53">
        <f>IF(D325="","",IFERROR(IF(X325&gt;12, AI325*(U325+V325+X325), AI325*(U325+V325)),0))</f>
        <v/>
      </c>
      <c r="BU325" s="53">
        <f>IF(D325="","",IFERROR(((AB325*3)*AI325),0))</f>
        <v/>
      </c>
      <c r="BV325" s="53">
        <f>IF(D325="","",IF(BT325-BU325&gt;0,0,BT325-BU325))</f>
        <v/>
      </c>
      <c r="BW325" s="53">
        <f>IF(D325="","",IF(BT325-BU325-BS325&gt;0,0,BT325-BU325-BS325))</f>
        <v/>
      </c>
      <c r="BX325" s="36">
        <f>IF(D325="","",IFERROR(VLOOKUP(D325,'produto-entrada-7'!A:M,3,0),"SEM PEDIDO"))</f>
        <v/>
      </c>
      <c r="BY325" s="36">
        <f>IF(D325="","",VLOOKUP(D325,'produto-estoque-total-7'!A:AB,25,0))</f>
        <v/>
      </c>
      <c r="BZ325" s="36">
        <f>IF(D325="","",IFERROR(VLOOKUP(D325,'produto-estoque-total-7'!A:AB,26,0)/100,0))</f>
        <v/>
      </c>
      <c r="CA325" s="36">
        <f>IF(D325="","",IFERROR(VLOOKUP(D325,'produto-estoque-total-7'!A:AB,27,0)/100,0))</f>
        <v/>
      </c>
      <c r="CB325" s="41">
        <f>IF(D325="","",V325*AF325)</f>
        <v/>
      </c>
      <c r="CC325" s="41">
        <f>IF(D325="","",V325*AI325)</f>
        <v/>
      </c>
      <c r="CD325" s="54">
        <f>IF(D325="","",VLOOKUP(D325,'produto-estoque-total-7'!A:AB,28,0))</f>
        <v/>
      </c>
    </row>
    <row r="326">
      <c r="A326" s="36">
        <f>IF(D326="","",VLOOKUP(D326,'produto-estoque-total-7'!A:AB,3,0))</f>
        <v/>
      </c>
      <c r="B326" s="1">
        <f>IF(D326="","",VLOOKUP(D326,'produto-estoque-total-7'!A:AB,12,0))</f>
        <v/>
      </c>
      <c r="C326" s="1">
        <f>IF(D326="","",VLOOKUP(D326,'produto-estoque-total-7'!A:AB,2,0))</f>
        <v/>
      </c>
      <c r="D326" s="37">
        <f>IFERROR(IF('produto-estoque-total-7'!A325="","",'produto-estoque-total-7'!A325),"")</f>
        <v/>
      </c>
      <c r="E326" s="1">
        <f>IF(D326="","",VLOOKUP(D326,'produto-estoque-total-7'!A:AB,4,0))</f>
        <v/>
      </c>
      <c r="F326" s="36">
        <f>IF(D326="","",VLOOKUP(D326,'produto-estoque-total-7'!A:AB,13,0))</f>
        <v/>
      </c>
      <c r="G326" s="1">
        <f>IF(F326="","",VLOOKUP(F326,'FORNECEDORES X COMPRADOR'!A:D,4,0))</f>
        <v/>
      </c>
      <c r="H326" s="1">
        <f>IF(F326="","",VLOOKUP(F326,'FORNECEDORES X COMPRADOR'!A:E,5,0))</f>
        <v/>
      </c>
      <c r="I326" s="36">
        <f>IF(D326="","",VLOOKUP(D326,'produto-estoque-total-7'!A:AB,15,0))</f>
        <v/>
      </c>
      <c r="J326" s="36">
        <f>IF(D326="","",VLOOKUP(D326,'produto-estoque-total-7'!A:AB,19,0))</f>
        <v/>
      </c>
      <c r="K326" s="1">
        <f>IF(D326="","",VLOOKUP(D326,'produto-estoque-total-7'!A:AB,20,0))</f>
        <v/>
      </c>
      <c r="L326" s="36">
        <f>IF(D326="","",VLOOKUP(D326,'produto-estoque-total-7'!A:AB,17,0))</f>
        <v/>
      </c>
      <c r="M326" s="1">
        <f>IF(D326="","",VLOOKUP(D326,'produto-estoque-total-7'!A:AB,18,0))</f>
        <v/>
      </c>
      <c r="N326" s="36">
        <f>IF(D326="","",VLOOKUP(D326,'produto-estoque-total-7'!A:AB,21,0))</f>
        <v/>
      </c>
      <c r="O326" s="1">
        <f>IF(D326="","",VLOOKUP(D326,'produto-estoque-total-7'!A:AB,22,0))</f>
        <v/>
      </c>
      <c r="P326" s="36">
        <f>IF(D326="","",VLOOKUP(D326,'produto-estoque-total-7'!A:AB,23,0))</f>
        <v/>
      </c>
      <c r="Q326" s="1">
        <f>IF(D326="","",VLOOKUP(D326,'produto-estoque-total-7'!A:AB,24,0))</f>
        <v/>
      </c>
      <c r="R326" s="38">
        <f>IFERROR(IF(D326="","",VLOOKUP(D326,'produto-venda-7'!B:N,13,0)),"C")</f>
        <v/>
      </c>
      <c r="S326" s="39">
        <f>IF(D326="","",VLOOKUP(D326,'produto-estoque-total-7'!A:AB,6,0))</f>
        <v/>
      </c>
      <c r="T326" s="39">
        <f>IF(D326="","",VLOOKUP(D326,'produto-estoque-total-7'!A:AB,5,0))</f>
        <v/>
      </c>
      <c r="U326" s="40">
        <f>IF(D326="","",VLOOKUP(D326,'produto-estoque-total-7'!A:AB,11,0))</f>
        <v/>
      </c>
      <c r="V326" s="41">
        <f>IF(D326="","",IFERROR(VLOOKUP(D326,'produto-entrada-7'!A:M,10,0),0))</f>
        <v/>
      </c>
      <c r="W326" s="42" t="n"/>
      <c r="X326" s="39">
        <f>IF(D326="","",VLOOKUP(D326,'produto-estoque-total-7'!A:AB,8,0))</f>
        <v/>
      </c>
      <c r="Y326" s="39">
        <f>IF(D326="","",VLOOKUP(D326,'produto-estoque-total-7'!A:AB,9,0))</f>
        <v/>
      </c>
      <c r="Z326" s="39">
        <f>IF(D326="","",VLOOKUP(D326,'produto-estoque-total-7'!A:AB,10,0))</f>
        <v/>
      </c>
      <c r="AA326" s="39">
        <f>IFERROR(IF(D326="","",VLOOKUP(D326,'produto-venda-7'!B:N,4,0)),0)</f>
        <v/>
      </c>
      <c r="AB326" s="39">
        <f>IFERROR(IF(D326="","",VLOOKUP(D326,'produto-venda-7'!B:N,5,0)),0)</f>
        <v/>
      </c>
      <c r="AC326" s="39">
        <f>IF(D326="","",IFERROR(AA326/90,0))</f>
        <v/>
      </c>
      <c r="AD326" s="36">
        <f>IF(D326="","",IFERROR(VLOOKUP(D326,'produto-entrada-7'!A:M,4,0),0))</f>
        <v/>
      </c>
      <c r="AE326" s="36">
        <f>IFERROR(IF(D326="","",VLOOKUP(D326,'produto-venda-7'!B:N,10,0)),0)</f>
        <v/>
      </c>
      <c r="AF326" s="36">
        <f>IF(D326="","",IFERROR(VLOOKUP(D326,'produto-entrada-7'!A:M,11,0),0))</f>
        <v/>
      </c>
      <c r="AG326" s="1">
        <f>IF(D326="","",IFERROR(VLOOKUP(D326,'produto-entrada-7'!A:M,12,0),0))</f>
        <v/>
      </c>
      <c r="AH326" s="1">
        <f>IF(D326="","",IFERROR(VLOOKUP(D326,'produto-entrada-7'!A:M,13,0),0))</f>
        <v/>
      </c>
      <c r="AI326" s="36">
        <f>IFERROR(IF(D326="","",VLOOKUP(D326,'produto-venda-7'!B:N,11,0)),0)</f>
        <v/>
      </c>
      <c r="AJ326" s="43">
        <f>IF(D326="","",IFERROR(AI326*AB326,0))</f>
        <v/>
      </c>
      <c r="AK326" s="44">
        <f>IFERROR(IF(D326="","",VLOOKUP(F326,'ANALISE FORNECEDOR'!$A:$I,8,0)),"")</f>
        <v/>
      </c>
      <c r="AL326" s="44">
        <f>IF(D326="","",AVERAGE(AM326,AK326))</f>
        <v/>
      </c>
      <c r="AM326" s="44">
        <f>IFERROR(IF(D326="","",VLOOKUP(F326,'ANALISE FORNECEDOR'!$A:$I,9,0)),"")</f>
        <v/>
      </c>
      <c r="AN326" s="45">
        <f>IF(D326="","",IF(Y326&gt;12,AI326*(U326+Y326),AI326*U326))</f>
        <v/>
      </c>
      <c r="AO326" s="45">
        <f>IF(D326="","",IF(Y326&gt;12,AI326*(U326+V326+Y326),AI326*(U326+V326)))</f>
        <v/>
      </c>
      <c r="AP326" s="46">
        <f>IF(D326="","",IF(Y326&gt;12,AG326*(U326+Y326),AG326*U326))</f>
        <v/>
      </c>
      <c r="AQ326" s="46">
        <f>IF(D326="","",IF(Y326&gt;12,AG326*(U326+V326+Y326),AG326*(U326+V326)))</f>
        <v/>
      </c>
      <c r="AR326" s="46">
        <f>IF(D326="","",IF(OR(R326="A",R326="AA",R326="AAA"),AP326,0))</f>
        <v/>
      </c>
      <c r="AS326" s="46">
        <f>IF(D326="","",IF(R326="B",AP326,0))</f>
        <v/>
      </c>
      <c r="AT326" s="46">
        <f>IF(D326="","",IF(R326="C",AP326,0))</f>
        <v/>
      </c>
      <c r="AU326" s="47">
        <f>IF(D326="","",IFERROR(AN326/AJ326,0))</f>
        <v/>
      </c>
      <c r="AV326" s="47">
        <f>IF(D326="","",IFERROR(((AO326)/AJ326),0))</f>
        <v/>
      </c>
      <c r="AW326" s="48">
        <f>IF(D326="","",IF(OR(S326="S",NOT(AND(ISNUMBER(AC326),ISNUMBER(AL326),AC326*AL326&gt;=0))),0,AC326*AL326))</f>
        <v/>
      </c>
      <c r="AX326" s="49">
        <f>IFERROR(IF(D326="","",AW326*AG326),0)</f>
        <v/>
      </c>
      <c r="AY326" s="48">
        <f>IF(D326="","",IF(OR(S326="S",NOT(AND(ISNUMBER(AC326),ISNUMBER(AK326),AC326*AK326&gt;=0))),0,AC326*AK326))</f>
        <v/>
      </c>
      <c r="AZ326" s="48">
        <f>IFERROR(IF(D326="","",IF(AY326=0,0,IF(((AY326)-(U326+Y326))&lt;0,0,(AY326)-U326))),0)</f>
        <v/>
      </c>
      <c r="BA326" s="49">
        <f>IF(D326="","",AZ326*AG326)</f>
        <v/>
      </c>
      <c r="BB326" s="49">
        <f>IF(D326="","",IF(OR(R326="A",R326="AA",R326="AAA"),BA326,0))</f>
        <v/>
      </c>
      <c r="BC326" s="49">
        <f>IF(D326="","",IF(R326="B",BA326,0))</f>
        <v/>
      </c>
      <c r="BD326" s="49">
        <f>IF(D326="","",IF(R326="B",BA326,0))</f>
        <v/>
      </c>
      <c r="BE326" s="49">
        <f>IF(D326="","",IF(S326="S",
1,
IF(AC326=0,
1,
IF(
IFERROR(((U326+Y326)*AG326)/((AC326*AK326)*AG326),0)&lt;0,
0,
IF(
IFERROR(((U326+Y326)*AG326)/((AC326*AK326)*AG326),0)&gt;1,
1,
IFERROR(((U326+Y326)*AG326)/((AC326*AK326)*AG326),0)
)
)
)
))</f>
        <v/>
      </c>
      <c r="BF326" s="49">
        <f>IF(D326="","",IF(S326="S",
1,
IF(AC326=0,
1,
IF(
IFERROR(((U326+V326+Y326)*AG326)/((AC326*AK326)*AG326),0)&lt;0,
0,
IF(
IFERROR(((U326+V326+Y326)*AG326)/((AC326*AK326)*AG326),0)&gt;1,
1,
IFERROR(((U326+V326+Y326)*AG326)/((AC326*AK326)*AG326),0)
)
)
)
))</f>
        <v/>
      </c>
      <c r="BG326" s="50">
        <f>IF(D326="","",IF(S326="S",0,IF(AND(ISNUMBER(AC326),ISNUMBER(AM326)),IF(OR(AC326*AM326&lt;0,ISERR(AC326*AM326)),0,AC326*AM326),0)))</f>
        <v/>
      </c>
      <c r="BH326" s="50">
        <f>IF(D326="","",IF(BY326&gt;TODAY()-60,0,IF(Y326&gt;12,MAX(0,(U326+Y326)-BG326),MAX(0,U326-BG326))))</f>
        <v/>
      </c>
      <c r="BI326" s="51">
        <f>IF(D326="","",BH326*AG326)</f>
        <v/>
      </c>
      <c r="BJ326" s="51">
        <f>IF(D326="","",IF(OR(R326="A",R326="AA",R326="AAA"),BI326,0))</f>
        <v/>
      </c>
      <c r="BK326" s="51">
        <f>IF(D326="","",IF(R326="B",BI326,0))</f>
        <v/>
      </c>
      <c r="BL326" s="51">
        <f>IF(D326="","",IF(R326="C",BI326,0))</f>
        <v/>
      </c>
      <c r="BM326" s="51">
        <f>IF(D326="","",IFERROR(MAX(0,MIN(BI326/AP326,1)),0))</f>
        <v/>
      </c>
      <c r="BN326" s="52">
        <f>IF(D326="","",AB326*AG326)</f>
        <v/>
      </c>
      <c r="BO326" s="52">
        <f>IF(D326="","",(U326+V326+X326)*AG326)</f>
        <v/>
      </c>
      <c r="BP326" s="52">
        <f>IF(D326="","",(AB326*3)*AG326)</f>
        <v/>
      </c>
      <c r="BQ326" s="52">
        <f>IF(D326="","",IF(BO326-BP326&gt;0,0,BO326-BP326))</f>
        <v/>
      </c>
      <c r="BR326" s="52">
        <f>IF(D326="","",IF(BO326-BP326-BN326&gt;0,0,BO326-BP326-BN326))</f>
        <v/>
      </c>
      <c r="BS326" s="53">
        <f>IF(D326="","",IFERROR(AB326*AI326,0))</f>
        <v/>
      </c>
      <c r="BT326" s="53">
        <f>IF(D326="","",IFERROR(IF(X326&gt;12, AI326*(U326+V326+X326), AI326*(U326+V326)),0))</f>
        <v/>
      </c>
      <c r="BU326" s="53">
        <f>IF(D326="","",IFERROR(((AB326*3)*AI326),0))</f>
        <v/>
      </c>
      <c r="BV326" s="53">
        <f>IF(D326="","",IF(BT326-BU326&gt;0,0,BT326-BU326))</f>
        <v/>
      </c>
      <c r="BW326" s="53">
        <f>IF(D326="","",IF(BT326-BU326-BS326&gt;0,0,BT326-BU326-BS326))</f>
        <v/>
      </c>
      <c r="BX326" s="36">
        <f>IF(D326="","",IFERROR(VLOOKUP(D326,'produto-entrada-7'!A:M,3,0),"SEM PEDIDO"))</f>
        <v/>
      </c>
      <c r="BY326" s="36">
        <f>IF(D326="","",VLOOKUP(D326,'produto-estoque-total-7'!A:AB,25,0))</f>
        <v/>
      </c>
      <c r="BZ326" s="36">
        <f>IF(D326="","",IFERROR(VLOOKUP(D326,'produto-estoque-total-7'!A:AB,26,0)/100,0))</f>
        <v/>
      </c>
      <c r="CA326" s="36">
        <f>IF(D326="","",IFERROR(VLOOKUP(D326,'produto-estoque-total-7'!A:AB,27,0)/100,0))</f>
        <v/>
      </c>
      <c r="CB326" s="41">
        <f>IF(D326="","",V326*AF326)</f>
        <v/>
      </c>
      <c r="CC326" s="41">
        <f>IF(D326="","",V326*AI326)</f>
        <v/>
      </c>
      <c r="CD326" s="54">
        <f>IF(D326="","",VLOOKUP(D326,'produto-estoque-total-7'!A:AB,28,0))</f>
        <v/>
      </c>
    </row>
    <row r="327">
      <c r="A327" s="36">
        <f>IF(D327="","",VLOOKUP(D327,'produto-estoque-total-7'!A:AB,3,0))</f>
        <v/>
      </c>
      <c r="B327" s="1">
        <f>IF(D327="","",VLOOKUP(D327,'produto-estoque-total-7'!A:AB,12,0))</f>
        <v/>
      </c>
      <c r="C327" s="1">
        <f>IF(D327="","",VLOOKUP(D327,'produto-estoque-total-7'!A:AB,2,0))</f>
        <v/>
      </c>
      <c r="D327" s="37">
        <f>IFERROR(IF('produto-estoque-total-7'!A326="","",'produto-estoque-total-7'!A326),"")</f>
        <v/>
      </c>
      <c r="E327" s="1">
        <f>IF(D327="","",VLOOKUP(D327,'produto-estoque-total-7'!A:AB,4,0))</f>
        <v/>
      </c>
      <c r="F327" s="36">
        <f>IF(D327="","",VLOOKUP(D327,'produto-estoque-total-7'!A:AB,13,0))</f>
        <v/>
      </c>
      <c r="G327" s="1">
        <f>IF(F327="","",VLOOKUP(F327,'FORNECEDORES X COMPRADOR'!A:D,4,0))</f>
        <v/>
      </c>
      <c r="H327" s="1">
        <f>IF(F327="","",VLOOKUP(F327,'FORNECEDORES X COMPRADOR'!A:E,5,0))</f>
        <v/>
      </c>
      <c r="I327" s="36">
        <f>IF(D327="","",VLOOKUP(D327,'produto-estoque-total-7'!A:AB,15,0))</f>
        <v/>
      </c>
      <c r="J327" s="36">
        <f>IF(D327="","",VLOOKUP(D327,'produto-estoque-total-7'!A:AB,19,0))</f>
        <v/>
      </c>
      <c r="K327" s="1">
        <f>IF(D327="","",VLOOKUP(D327,'produto-estoque-total-7'!A:AB,20,0))</f>
        <v/>
      </c>
      <c r="L327" s="36">
        <f>IF(D327="","",VLOOKUP(D327,'produto-estoque-total-7'!A:AB,17,0))</f>
        <v/>
      </c>
      <c r="M327" s="1">
        <f>IF(D327="","",VLOOKUP(D327,'produto-estoque-total-7'!A:AB,18,0))</f>
        <v/>
      </c>
      <c r="N327" s="36">
        <f>IF(D327="","",VLOOKUP(D327,'produto-estoque-total-7'!A:AB,21,0))</f>
        <v/>
      </c>
      <c r="O327" s="1">
        <f>IF(D327="","",VLOOKUP(D327,'produto-estoque-total-7'!A:AB,22,0))</f>
        <v/>
      </c>
      <c r="P327" s="36">
        <f>IF(D327="","",VLOOKUP(D327,'produto-estoque-total-7'!A:AB,23,0))</f>
        <v/>
      </c>
      <c r="Q327" s="1">
        <f>IF(D327="","",VLOOKUP(D327,'produto-estoque-total-7'!A:AB,24,0))</f>
        <v/>
      </c>
      <c r="R327" s="38">
        <f>IFERROR(IF(D327="","",VLOOKUP(D327,'produto-venda-7'!B:N,13,0)),"C")</f>
        <v/>
      </c>
      <c r="S327" s="39">
        <f>IF(D327="","",VLOOKUP(D327,'produto-estoque-total-7'!A:AB,6,0))</f>
        <v/>
      </c>
      <c r="T327" s="39">
        <f>IF(D327="","",VLOOKUP(D327,'produto-estoque-total-7'!A:AB,5,0))</f>
        <v/>
      </c>
      <c r="U327" s="40">
        <f>IF(D327="","",VLOOKUP(D327,'produto-estoque-total-7'!A:AB,11,0))</f>
        <v/>
      </c>
      <c r="V327" s="41">
        <f>IF(D327="","",IFERROR(VLOOKUP(D327,'produto-entrada-7'!A:M,10,0),0))</f>
        <v/>
      </c>
      <c r="W327" s="42" t="n"/>
      <c r="X327" s="39">
        <f>IF(D327="","",VLOOKUP(D327,'produto-estoque-total-7'!A:AB,8,0))</f>
        <v/>
      </c>
      <c r="Y327" s="39">
        <f>IF(D327="","",VLOOKUP(D327,'produto-estoque-total-7'!A:AB,9,0))</f>
        <v/>
      </c>
      <c r="Z327" s="39">
        <f>IF(D327="","",VLOOKUP(D327,'produto-estoque-total-7'!A:AB,10,0))</f>
        <v/>
      </c>
      <c r="AA327" s="39">
        <f>IFERROR(IF(D327="","",VLOOKUP(D327,'produto-venda-7'!B:N,4,0)),0)</f>
        <v/>
      </c>
      <c r="AB327" s="39">
        <f>IFERROR(IF(D327="","",VLOOKUP(D327,'produto-venda-7'!B:N,5,0)),0)</f>
        <v/>
      </c>
      <c r="AC327" s="39">
        <f>IF(D327="","",IFERROR(AA327/90,0))</f>
        <v/>
      </c>
      <c r="AD327" s="36">
        <f>IF(D327="","",IFERROR(VLOOKUP(D327,'produto-entrada-7'!A:M,4,0),0))</f>
        <v/>
      </c>
      <c r="AE327" s="36">
        <f>IFERROR(IF(D327="","",VLOOKUP(D327,'produto-venda-7'!B:N,10,0)),0)</f>
        <v/>
      </c>
      <c r="AF327" s="36">
        <f>IF(D327="","",IFERROR(VLOOKUP(D327,'produto-entrada-7'!A:M,11,0),0))</f>
        <v/>
      </c>
      <c r="AG327" s="1">
        <f>IF(D327="","",IFERROR(VLOOKUP(D327,'produto-entrada-7'!A:M,12,0),0))</f>
        <v/>
      </c>
      <c r="AH327" s="1">
        <f>IF(D327="","",IFERROR(VLOOKUP(D327,'produto-entrada-7'!A:M,13,0),0))</f>
        <v/>
      </c>
      <c r="AI327" s="36">
        <f>IFERROR(IF(D327="","",VLOOKUP(D327,'produto-venda-7'!B:N,11,0)),0)</f>
        <v/>
      </c>
      <c r="AJ327" s="43">
        <f>IF(D327="","",IFERROR(AI327*AB327,0))</f>
        <v/>
      </c>
      <c r="AK327" s="44">
        <f>IFERROR(IF(D327="","",VLOOKUP(F327,'ANALISE FORNECEDOR'!$A:$I,8,0)),"")</f>
        <v/>
      </c>
      <c r="AL327" s="44">
        <f>IF(D327="","",AVERAGE(AM327,AK327))</f>
        <v/>
      </c>
      <c r="AM327" s="44">
        <f>IFERROR(IF(D327="","",VLOOKUP(F327,'ANALISE FORNECEDOR'!$A:$I,9,0)),"")</f>
        <v/>
      </c>
      <c r="AN327" s="45">
        <f>IF(D327="","",IF(Y327&gt;12,AI327*(U327+Y327),AI327*U327))</f>
        <v/>
      </c>
      <c r="AO327" s="45">
        <f>IF(D327="","",IF(Y327&gt;12,AI327*(U327+V327+Y327),AI327*(U327+V327)))</f>
        <v/>
      </c>
      <c r="AP327" s="46">
        <f>IF(D327="","",IF(Y327&gt;12,AG327*(U327+Y327),AG327*U327))</f>
        <v/>
      </c>
      <c r="AQ327" s="46">
        <f>IF(D327="","",IF(Y327&gt;12,AG327*(U327+V327+Y327),AG327*(U327+V327)))</f>
        <v/>
      </c>
      <c r="AR327" s="46">
        <f>IF(D327="","",IF(OR(R327="A",R327="AA",R327="AAA"),AP327,0))</f>
        <v/>
      </c>
      <c r="AS327" s="46">
        <f>IF(D327="","",IF(R327="B",AP327,0))</f>
        <v/>
      </c>
      <c r="AT327" s="46">
        <f>IF(D327="","",IF(R327="C",AP327,0))</f>
        <v/>
      </c>
      <c r="AU327" s="47">
        <f>IF(D327="","",IFERROR(AN327/AJ327,0))</f>
        <v/>
      </c>
      <c r="AV327" s="47">
        <f>IF(D327="","",IFERROR(((AO327)/AJ327),0))</f>
        <v/>
      </c>
      <c r="AW327" s="48">
        <f>IF(D327="","",IF(OR(S327="S",NOT(AND(ISNUMBER(AC327),ISNUMBER(AL327),AC327*AL327&gt;=0))),0,AC327*AL327))</f>
        <v/>
      </c>
      <c r="AX327" s="49">
        <f>IFERROR(IF(D327="","",AW327*AG327),0)</f>
        <v/>
      </c>
      <c r="AY327" s="48">
        <f>IF(D327="","",IF(OR(S327="S",NOT(AND(ISNUMBER(AC327),ISNUMBER(AK327),AC327*AK327&gt;=0))),0,AC327*AK327))</f>
        <v/>
      </c>
      <c r="AZ327" s="48">
        <f>IFERROR(IF(D327="","",IF(AY327=0,0,IF(((AY327)-(U327+Y327))&lt;0,0,(AY327)-U327))),0)</f>
        <v/>
      </c>
      <c r="BA327" s="49">
        <f>IF(D327="","",AZ327*AG327)</f>
        <v/>
      </c>
      <c r="BB327" s="49">
        <f>IF(D327="","",IF(OR(R327="A",R327="AA",R327="AAA"),BA327,0))</f>
        <v/>
      </c>
      <c r="BC327" s="49">
        <f>IF(D327="","",IF(R327="B",BA327,0))</f>
        <v/>
      </c>
      <c r="BD327" s="49">
        <f>IF(D327="","",IF(R327="B",BA327,0))</f>
        <v/>
      </c>
      <c r="BE327" s="49">
        <f>IF(D327="","",IF(S327="S",
1,
IF(AC327=0,
1,
IF(
IFERROR(((U327+Y327)*AG327)/((AC327*AK327)*AG327),0)&lt;0,
0,
IF(
IFERROR(((U327+Y327)*AG327)/((AC327*AK327)*AG327),0)&gt;1,
1,
IFERROR(((U327+Y327)*AG327)/((AC327*AK327)*AG327),0)
)
)
)
))</f>
        <v/>
      </c>
      <c r="BF327" s="49">
        <f>IF(D327="","",IF(S327="S",
1,
IF(AC327=0,
1,
IF(
IFERROR(((U327+V327+Y327)*AG327)/((AC327*AK327)*AG327),0)&lt;0,
0,
IF(
IFERROR(((U327+V327+Y327)*AG327)/((AC327*AK327)*AG327),0)&gt;1,
1,
IFERROR(((U327+V327+Y327)*AG327)/((AC327*AK327)*AG327),0)
)
)
)
))</f>
        <v/>
      </c>
      <c r="BG327" s="50">
        <f>IF(D327="","",IF(S327="S",0,IF(AND(ISNUMBER(AC327),ISNUMBER(AM327)),IF(OR(AC327*AM327&lt;0,ISERR(AC327*AM327)),0,AC327*AM327),0)))</f>
        <v/>
      </c>
      <c r="BH327" s="50">
        <f>IF(D327="","",IF(BY327&gt;TODAY()-60,0,IF(Y327&gt;12,MAX(0,(U327+Y327)-BG327),MAX(0,U327-BG327))))</f>
        <v/>
      </c>
      <c r="BI327" s="51">
        <f>IF(D327="","",BH327*AG327)</f>
        <v/>
      </c>
      <c r="BJ327" s="51">
        <f>IF(D327="","",IF(OR(R327="A",R327="AA",R327="AAA"),BI327,0))</f>
        <v/>
      </c>
      <c r="BK327" s="51">
        <f>IF(D327="","",IF(R327="B",BI327,0))</f>
        <v/>
      </c>
      <c r="BL327" s="51">
        <f>IF(D327="","",IF(R327="C",BI327,0))</f>
        <v/>
      </c>
      <c r="BM327" s="51">
        <f>IF(D327="","",IFERROR(MAX(0,MIN(BI327/AP327,1)),0))</f>
        <v/>
      </c>
      <c r="BN327" s="52">
        <f>IF(D327="","",AB327*AG327)</f>
        <v/>
      </c>
      <c r="BO327" s="52">
        <f>IF(D327="","",(U327+V327+X327)*AG327)</f>
        <v/>
      </c>
      <c r="BP327" s="52">
        <f>IF(D327="","",(AB327*3)*AG327)</f>
        <v/>
      </c>
      <c r="BQ327" s="52">
        <f>IF(D327="","",IF(BO327-BP327&gt;0,0,BO327-BP327))</f>
        <v/>
      </c>
      <c r="BR327" s="52">
        <f>IF(D327="","",IF(BO327-BP327-BN327&gt;0,0,BO327-BP327-BN327))</f>
        <v/>
      </c>
      <c r="BS327" s="53">
        <f>IF(D327="","",IFERROR(AB327*AI327,0))</f>
        <v/>
      </c>
      <c r="BT327" s="53">
        <f>IF(D327="","",IFERROR(IF(X327&gt;12, AI327*(U327+V327+X327), AI327*(U327+V327)),0))</f>
        <v/>
      </c>
      <c r="BU327" s="53">
        <f>IF(D327="","",IFERROR(((AB327*3)*AI327),0))</f>
        <v/>
      </c>
      <c r="BV327" s="53">
        <f>IF(D327="","",IF(BT327-BU327&gt;0,0,BT327-BU327))</f>
        <v/>
      </c>
      <c r="BW327" s="53">
        <f>IF(D327="","",IF(BT327-BU327-BS327&gt;0,0,BT327-BU327-BS327))</f>
        <v/>
      </c>
      <c r="BX327" s="36">
        <f>IF(D327="","",IFERROR(VLOOKUP(D327,'produto-entrada-7'!A:M,3,0),"SEM PEDIDO"))</f>
        <v/>
      </c>
      <c r="BY327" s="36">
        <f>IF(D327="","",VLOOKUP(D327,'produto-estoque-total-7'!A:AB,25,0))</f>
        <v/>
      </c>
      <c r="BZ327" s="36">
        <f>IF(D327="","",IFERROR(VLOOKUP(D327,'produto-estoque-total-7'!A:AB,26,0)/100,0))</f>
        <v/>
      </c>
      <c r="CA327" s="36">
        <f>IF(D327="","",IFERROR(VLOOKUP(D327,'produto-estoque-total-7'!A:AB,27,0)/100,0))</f>
        <v/>
      </c>
      <c r="CB327" s="41">
        <f>IF(D327="","",V327*AF327)</f>
        <v/>
      </c>
      <c r="CC327" s="41">
        <f>IF(D327="","",V327*AI327)</f>
        <v/>
      </c>
      <c r="CD327" s="54">
        <f>IF(D327="","",VLOOKUP(D327,'produto-estoque-total-7'!A:AB,28,0))</f>
        <v/>
      </c>
    </row>
    <row r="328">
      <c r="A328" s="36">
        <f>IF(D328="","",VLOOKUP(D328,'produto-estoque-total-7'!A:AB,3,0))</f>
        <v/>
      </c>
      <c r="B328" s="1">
        <f>IF(D328="","",VLOOKUP(D328,'produto-estoque-total-7'!A:AB,12,0))</f>
        <v/>
      </c>
      <c r="C328" s="1">
        <f>IF(D328="","",VLOOKUP(D328,'produto-estoque-total-7'!A:AB,2,0))</f>
        <v/>
      </c>
      <c r="D328" s="37">
        <f>IFERROR(IF('produto-estoque-total-7'!A327="","",'produto-estoque-total-7'!A327),"")</f>
        <v/>
      </c>
      <c r="E328" s="1">
        <f>IF(D328="","",VLOOKUP(D328,'produto-estoque-total-7'!A:AB,4,0))</f>
        <v/>
      </c>
      <c r="F328" s="36">
        <f>IF(D328="","",VLOOKUP(D328,'produto-estoque-total-7'!A:AB,13,0))</f>
        <v/>
      </c>
      <c r="G328" s="1">
        <f>IF(F328="","",VLOOKUP(F328,'FORNECEDORES X COMPRADOR'!A:D,4,0))</f>
        <v/>
      </c>
      <c r="H328" s="1">
        <f>IF(F328="","",VLOOKUP(F328,'FORNECEDORES X COMPRADOR'!A:E,5,0))</f>
        <v/>
      </c>
      <c r="I328" s="36">
        <f>IF(D328="","",VLOOKUP(D328,'produto-estoque-total-7'!A:AB,15,0))</f>
        <v/>
      </c>
      <c r="J328" s="36">
        <f>IF(D328="","",VLOOKUP(D328,'produto-estoque-total-7'!A:AB,19,0))</f>
        <v/>
      </c>
      <c r="K328" s="1">
        <f>IF(D328="","",VLOOKUP(D328,'produto-estoque-total-7'!A:AB,20,0))</f>
        <v/>
      </c>
      <c r="L328" s="36">
        <f>IF(D328="","",VLOOKUP(D328,'produto-estoque-total-7'!A:AB,17,0))</f>
        <v/>
      </c>
      <c r="M328" s="1">
        <f>IF(D328="","",VLOOKUP(D328,'produto-estoque-total-7'!A:AB,18,0))</f>
        <v/>
      </c>
      <c r="N328" s="36">
        <f>IF(D328="","",VLOOKUP(D328,'produto-estoque-total-7'!A:AB,21,0))</f>
        <v/>
      </c>
      <c r="O328" s="1">
        <f>IF(D328="","",VLOOKUP(D328,'produto-estoque-total-7'!A:AB,22,0))</f>
        <v/>
      </c>
      <c r="P328" s="36">
        <f>IF(D328="","",VLOOKUP(D328,'produto-estoque-total-7'!A:AB,23,0))</f>
        <v/>
      </c>
      <c r="Q328" s="1">
        <f>IF(D328="","",VLOOKUP(D328,'produto-estoque-total-7'!A:AB,24,0))</f>
        <v/>
      </c>
      <c r="R328" s="38">
        <f>IFERROR(IF(D328="","",VLOOKUP(D328,'produto-venda-7'!B:N,13,0)),"C")</f>
        <v/>
      </c>
      <c r="S328" s="39">
        <f>IF(D328="","",VLOOKUP(D328,'produto-estoque-total-7'!A:AB,6,0))</f>
        <v/>
      </c>
      <c r="T328" s="39">
        <f>IF(D328="","",VLOOKUP(D328,'produto-estoque-total-7'!A:AB,5,0))</f>
        <v/>
      </c>
      <c r="U328" s="40">
        <f>IF(D328="","",VLOOKUP(D328,'produto-estoque-total-7'!A:AB,11,0))</f>
        <v/>
      </c>
      <c r="V328" s="41">
        <f>IF(D328="","",IFERROR(VLOOKUP(D328,'produto-entrada-7'!A:M,10,0),0))</f>
        <v/>
      </c>
      <c r="W328" s="42" t="n"/>
      <c r="X328" s="39">
        <f>IF(D328="","",VLOOKUP(D328,'produto-estoque-total-7'!A:AB,8,0))</f>
        <v/>
      </c>
      <c r="Y328" s="39">
        <f>IF(D328="","",VLOOKUP(D328,'produto-estoque-total-7'!A:AB,9,0))</f>
        <v/>
      </c>
      <c r="Z328" s="39">
        <f>IF(D328="","",VLOOKUP(D328,'produto-estoque-total-7'!A:AB,10,0))</f>
        <v/>
      </c>
      <c r="AA328" s="39">
        <f>IFERROR(IF(D328="","",VLOOKUP(D328,'produto-venda-7'!B:N,4,0)),0)</f>
        <v/>
      </c>
      <c r="AB328" s="39">
        <f>IFERROR(IF(D328="","",VLOOKUP(D328,'produto-venda-7'!B:N,5,0)),0)</f>
        <v/>
      </c>
      <c r="AC328" s="39">
        <f>IF(D328="","",IFERROR(AA328/90,0))</f>
        <v/>
      </c>
      <c r="AD328" s="36">
        <f>IF(D328="","",IFERROR(VLOOKUP(D328,'produto-entrada-7'!A:M,4,0),0))</f>
        <v/>
      </c>
      <c r="AE328" s="36">
        <f>IFERROR(IF(D328="","",VLOOKUP(D328,'produto-venda-7'!B:N,10,0)),0)</f>
        <v/>
      </c>
      <c r="AF328" s="36">
        <f>IF(D328="","",IFERROR(VLOOKUP(D328,'produto-entrada-7'!A:M,11,0),0))</f>
        <v/>
      </c>
      <c r="AG328" s="1">
        <f>IF(D328="","",IFERROR(VLOOKUP(D328,'produto-entrada-7'!A:M,12,0),0))</f>
        <v/>
      </c>
      <c r="AH328" s="1">
        <f>IF(D328="","",IFERROR(VLOOKUP(D328,'produto-entrada-7'!A:M,13,0),0))</f>
        <v/>
      </c>
      <c r="AI328" s="36">
        <f>IFERROR(IF(D328="","",VLOOKUP(D328,'produto-venda-7'!B:N,11,0)),0)</f>
        <v/>
      </c>
      <c r="AJ328" s="43">
        <f>IF(D328="","",IFERROR(AI328*AB328,0))</f>
        <v/>
      </c>
      <c r="AK328" s="44">
        <f>IFERROR(IF(D328="","",VLOOKUP(F328,'ANALISE FORNECEDOR'!$A:$I,8,0)),"")</f>
        <v/>
      </c>
      <c r="AL328" s="44">
        <f>IF(D328="","",AVERAGE(AM328,AK328))</f>
        <v/>
      </c>
      <c r="AM328" s="44">
        <f>IFERROR(IF(D328="","",VLOOKUP(F328,'ANALISE FORNECEDOR'!$A:$I,9,0)),"")</f>
        <v/>
      </c>
      <c r="AN328" s="45">
        <f>IF(D328="","",IF(Y328&gt;12,AI328*(U328+Y328),AI328*U328))</f>
        <v/>
      </c>
      <c r="AO328" s="45">
        <f>IF(D328="","",IF(Y328&gt;12,AI328*(U328+V328+Y328),AI328*(U328+V328)))</f>
        <v/>
      </c>
      <c r="AP328" s="46">
        <f>IF(D328="","",IF(Y328&gt;12,AG328*(U328+Y328),AG328*U328))</f>
        <v/>
      </c>
      <c r="AQ328" s="46">
        <f>IF(D328="","",IF(Y328&gt;12,AG328*(U328+V328+Y328),AG328*(U328+V328)))</f>
        <v/>
      </c>
      <c r="AR328" s="46">
        <f>IF(D328="","",IF(OR(R328="A",R328="AA",R328="AAA"),AP328,0))</f>
        <v/>
      </c>
      <c r="AS328" s="46">
        <f>IF(D328="","",IF(R328="B",AP328,0))</f>
        <v/>
      </c>
      <c r="AT328" s="46">
        <f>IF(D328="","",IF(R328="C",AP328,0))</f>
        <v/>
      </c>
      <c r="AU328" s="47">
        <f>IF(D328="","",IFERROR(AN328/AJ328,0))</f>
        <v/>
      </c>
      <c r="AV328" s="47">
        <f>IF(D328="","",IFERROR(((AO328)/AJ328),0))</f>
        <v/>
      </c>
      <c r="AW328" s="48">
        <f>IF(D328="","",IF(OR(S328="S",NOT(AND(ISNUMBER(AC328),ISNUMBER(AL328),AC328*AL328&gt;=0))),0,AC328*AL328))</f>
        <v/>
      </c>
      <c r="AX328" s="49">
        <f>IFERROR(IF(D328="","",AW328*AG328),0)</f>
        <v/>
      </c>
      <c r="AY328" s="48">
        <f>IF(D328="","",IF(OR(S328="S",NOT(AND(ISNUMBER(AC328),ISNUMBER(AK328),AC328*AK328&gt;=0))),0,AC328*AK328))</f>
        <v/>
      </c>
      <c r="AZ328" s="48">
        <f>IFERROR(IF(D328="","",IF(AY328=0,0,IF(((AY328)-(U328+Y328))&lt;0,0,(AY328)-U328))),0)</f>
        <v/>
      </c>
      <c r="BA328" s="49">
        <f>IF(D328="","",AZ328*AG328)</f>
        <v/>
      </c>
      <c r="BB328" s="49">
        <f>IF(D328="","",IF(OR(R328="A",R328="AA",R328="AAA"),BA328,0))</f>
        <v/>
      </c>
      <c r="BC328" s="49">
        <f>IF(D328="","",IF(R328="B",BA328,0))</f>
        <v/>
      </c>
      <c r="BD328" s="49">
        <f>IF(D328="","",IF(R328="B",BA328,0))</f>
        <v/>
      </c>
      <c r="BE328" s="49">
        <f>IF(D328="","",IF(S328="S",
1,
IF(AC328=0,
1,
IF(
IFERROR(((U328+Y328)*AG328)/((AC328*AK328)*AG328),0)&lt;0,
0,
IF(
IFERROR(((U328+Y328)*AG328)/((AC328*AK328)*AG328),0)&gt;1,
1,
IFERROR(((U328+Y328)*AG328)/((AC328*AK328)*AG328),0)
)
)
)
))</f>
        <v/>
      </c>
      <c r="BF328" s="49">
        <f>IF(D328="","",IF(S328="S",
1,
IF(AC328=0,
1,
IF(
IFERROR(((U328+V328+Y328)*AG328)/((AC328*AK328)*AG328),0)&lt;0,
0,
IF(
IFERROR(((U328+V328+Y328)*AG328)/((AC328*AK328)*AG328),0)&gt;1,
1,
IFERROR(((U328+V328+Y328)*AG328)/((AC328*AK328)*AG328),0)
)
)
)
))</f>
        <v/>
      </c>
      <c r="BG328" s="50">
        <f>IF(D328="","",IF(S328="S",0,IF(AND(ISNUMBER(AC328),ISNUMBER(AM328)),IF(OR(AC328*AM328&lt;0,ISERR(AC328*AM328)),0,AC328*AM328),0)))</f>
        <v/>
      </c>
      <c r="BH328" s="50">
        <f>IF(D328="","",IF(BY328&gt;TODAY()-60,0,IF(Y328&gt;12,MAX(0,(U328+Y328)-BG328),MAX(0,U328-BG328))))</f>
        <v/>
      </c>
      <c r="BI328" s="51">
        <f>IF(D328="","",BH328*AG328)</f>
        <v/>
      </c>
      <c r="BJ328" s="51">
        <f>IF(D328="","",IF(OR(R328="A",R328="AA",R328="AAA"),BI328,0))</f>
        <v/>
      </c>
      <c r="BK328" s="51">
        <f>IF(D328="","",IF(R328="B",BI328,0))</f>
        <v/>
      </c>
      <c r="BL328" s="51">
        <f>IF(D328="","",IF(R328="C",BI328,0))</f>
        <v/>
      </c>
      <c r="BM328" s="51">
        <f>IF(D328="","",IFERROR(MAX(0,MIN(BI328/AP328,1)),0))</f>
        <v/>
      </c>
      <c r="BN328" s="52">
        <f>IF(D328="","",AB328*AG328)</f>
        <v/>
      </c>
      <c r="BO328" s="52">
        <f>IF(D328="","",(U328+V328+X328)*AG328)</f>
        <v/>
      </c>
      <c r="BP328" s="52">
        <f>IF(D328="","",(AB328*3)*AG328)</f>
        <v/>
      </c>
      <c r="BQ328" s="52">
        <f>IF(D328="","",IF(BO328-BP328&gt;0,0,BO328-BP328))</f>
        <v/>
      </c>
      <c r="BR328" s="52">
        <f>IF(D328="","",IF(BO328-BP328-BN328&gt;0,0,BO328-BP328-BN328))</f>
        <v/>
      </c>
      <c r="BS328" s="53">
        <f>IF(D328="","",IFERROR(AB328*AI328,0))</f>
        <v/>
      </c>
      <c r="BT328" s="53">
        <f>IF(D328="","",IFERROR(IF(X328&gt;12, AI328*(U328+V328+X328), AI328*(U328+V328)),0))</f>
        <v/>
      </c>
      <c r="BU328" s="53">
        <f>IF(D328="","",IFERROR(((AB328*3)*AI328),0))</f>
        <v/>
      </c>
      <c r="BV328" s="53">
        <f>IF(D328="","",IF(BT328-BU328&gt;0,0,BT328-BU328))</f>
        <v/>
      </c>
      <c r="BW328" s="53">
        <f>IF(D328="","",IF(BT328-BU328-BS328&gt;0,0,BT328-BU328-BS328))</f>
        <v/>
      </c>
      <c r="BX328" s="36">
        <f>IF(D328="","",IFERROR(VLOOKUP(D328,'produto-entrada-7'!A:M,3,0),"SEM PEDIDO"))</f>
        <v/>
      </c>
      <c r="BY328" s="36">
        <f>IF(D328="","",VLOOKUP(D328,'produto-estoque-total-7'!A:AB,25,0))</f>
        <v/>
      </c>
      <c r="BZ328" s="36">
        <f>IF(D328="","",IFERROR(VLOOKUP(D328,'produto-estoque-total-7'!A:AB,26,0)/100,0))</f>
        <v/>
      </c>
      <c r="CA328" s="36">
        <f>IF(D328="","",IFERROR(VLOOKUP(D328,'produto-estoque-total-7'!A:AB,27,0)/100,0))</f>
        <v/>
      </c>
      <c r="CB328" s="41">
        <f>IF(D328="","",V328*AF328)</f>
        <v/>
      </c>
      <c r="CC328" s="41">
        <f>IF(D328="","",V328*AI328)</f>
        <v/>
      </c>
      <c r="CD328" s="54">
        <f>IF(D328="","",VLOOKUP(D328,'produto-estoque-total-7'!A:AB,28,0))</f>
        <v/>
      </c>
    </row>
    <row r="329">
      <c r="A329" s="36">
        <f>IF(D329="","",VLOOKUP(D329,'produto-estoque-total-7'!A:AB,3,0))</f>
        <v/>
      </c>
      <c r="B329" s="1">
        <f>IF(D329="","",VLOOKUP(D329,'produto-estoque-total-7'!A:AB,12,0))</f>
        <v/>
      </c>
      <c r="C329" s="1">
        <f>IF(D329="","",VLOOKUP(D329,'produto-estoque-total-7'!A:AB,2,0))</f>
        <v/>
      </c>
      <c r="D329" s="37">
        <f>IFERROR(IF('produto-estoque-total-7'!A328="","",'produto-estoque-total-7'!A328),"")</f>
        <v/>
      </c>
      <c r="E329" s="1">
        <f>IF(D329="","",VLOOKUP(D329,'produto-estoque-total-7'!A:AB,4,0))</f>
        <v/>
      </c>
      <c r="F329" s="36">
        <f>IF(D329="","",VLOOKUP(D329,'produto-estoque-total-7'!A:AB,13,0))</f>
        <v/>
      </c>
      <c r="G329" s="1">
        <f>IF(F329="","",VLOOKUP(F329,'FORNECEDORES X COMPRADOR'!A:D,4,0))</f>
        <v/>
      </c>
      <c r="H329" s="1">
        <f>IF(F329="","",VLOOKUP(F329,'FORNECEDORES X COMPRADOR'!A:E,5,0))</f>
        <v/>
      </c>
      <c r="I329" s="36">
        <f>IF(D329="","",VLOOKUP(D329,'produto-estoque-total-7'!A:AB,15,0))</f>
        <v/>
      </c>
      <c r="J329" s="36">
        <f>IF(D329="","",VLOOKUP(D329,'produto-estoque-total-7'!A:AB,19,0))</f>
        <v/>
      </c>
      <c r="K329" s="1">
        <f>IF(D329="","",VLOOKUP(D329,'produto-estoque-total-7'!A:AB,20,0))</f>
        <v/>
      </c>
      <c r="L329" s="36">
        <f>IF(D329="","",VLOOKUP(D329,'produto-estoque-total-7'!A:AB,17,0))</f>
        <v/>
      </c>
      <c r="M329" s="1">
        <f>IF(D329="","",VLOOKUP(D329,'produto-estoque-total-7'!A:AB,18,0))</f>
        <v/>
      </c>
      <c r="N329" s="36">
        <f>IF(D329="","",VLOOKUP(D329,'produto-estoque-total-7'!A:AB,21,0))</f>
        <v/>
      </c>
      <c r="O329" s="1">
        <f>IF(D329="","",VLOOKUP(D329,'produto-estoque-total-7'!A:AB,22,0))</f>
        <v/>
      </c>
      <c r="P329" s="36">
        <f>IF(D329="","",VLOOKUP(D329,'produto-estoque-total-7'!A:AB,23,0))</f>
        <v/>
      </c>
      <c r="Q329" s="1">
        <f>IF(D329="","",VLOOKUP(D329,'produto-estoque-total-7'!A:AB,24,0))</f>
        <v/>
      </c>
      <c r="R329" s="38">
        <f>IFERROR(IF(D329="","",VLOOKUP(D329,'produto-venda-7'!B:N,13,0)),"C")</f>
        <v/>
      </c>
      <c r="S329" s="39">
        <f>IF(D329="","",VLOOKUP(D329,'produto-estoque-total-7'!A:AB,6,0))</f>
        <v/>
      </c>
      <c r="T329" s="39">
        <f>IF(D329="","",VLOOKUP(D329,'produto-estoque-total-7'!A:AB,5,0))</f>
        <v/>
      </c>
      <c r="U329" s="40">
        <f>IF(D329="","",VLOOKUP(D329,'produto-estoque-total-7'!A:AB,11,0))</f>
        <v/>
      </c>
      <c r="V329" s="41">
        <f>IF(D329="","",IFERROR(VLOOKUP(D329,'produto-entrada-7'!A:M,10,0),0))</f>
        <v/>
      </c>
      <c r="W329" s="42" t="n"/>
      <c r="X329" s="39">
        <f>IF(D329="","",VLOOKUP(D329,'produto-estoque-total-7'!A:AB,8,0))</f>
        <v/>
      </c>
      <c r="Y329" s="39">
        <f>IF(D329="","",VLOOKUP(D329,'produto-estoque-total-7'!A:AB,9,0))</f>
        <v/>
      </c>
      <c r="Z329" s="39">
        <f>IF(D329="","",VLOOKUP(D329,'produto-estoque-total-7'!A:AB,10,0))</f>
        <v/>
      </c>
      <c r="AA329" s="39">
        <f>IFERROR(IF(D329="","",VLOOKUP(D329,'produto-venda-7'!B:N,4,0)),0)</f>
        <v/>
      </c>
      <c r="AB329" s="39">
        <f>IFERROR(IF(D329="","",VLOOKUP(D329,'produto-venda-7'!B:N,5,0)),0)</f>
        <v/>
      </c>
      <c r="AC329" s="39">
        <f>IF(D329="","",IFERROR(AA329/90,0))</f>
        <v/>
      </c>
      <c r="AD329" s="36">
        <f>IF(D329="","",IFERROR(VLOOKUP(D329,'produto-entrada-7'!A:M,4,0),0))</f>
        <v/>
      </c>
      <c r="AE329" s="36">
        <f>IFERROR(IF(D329="","",VLOOKUP(D329,'produto-venda-7'!B:N,10,0)),0)</f>
        <v/>
      </c>
      <c r="AF329" s="36">
        <f>IF(D329="","",IFERROR(VLOOKUP(D329,'produto-entrada-7'!A:M,11,0),0))</f>
        <v/>
      </c>
      <c r="AG329" s="1">
        <f>IF(D329="","",IFERROR(VLOOKUP(D329,'produto-entrada-7'!A:M,12,0),0))</f>
        <v/>
      </c>
      <c r="AH329" s="1">
        <f>IF(D329="","",IFERROR(VLOOKUP(D329,'produto-entrada-7'!A:M,13,0),0))</f>
        <v/>
      </c>
      <c r="AI329" s="36">
        <f>IFERROR(IF(D329="","",VLOOKUP(D329,'produto-venda-7'!B:N,11,0)),0)</f>
        <v/>
      </c>
      <c r="AJ329" s="43">
        <f>IF(D329="","",IFERROR(AI329*AB329,0))</f>
        <v/>
      </c>
      <c r="AK329" s="44">
        <f>IFERROR(IF(D329="","",VLOOKUP(F329,'ANALISE FORNECEDOR'!$A:$I,8,0)),"")</f>
        <v/>
      </c>
      <c r="AL329" s="44">
        <f>IF(D329="","",AVERAGE(AM329,AK329))</f>
        <v/>
      </c>
      <c r="AM329" s="44">
        <f>IFERROR(IF(D329="","",VLOOKUP(F329,'ANALISE FORNECEDOR'!$A:$I,9,0)),"")</f>
        <v/>
      </c>
      <c r="AN329" s="45">
        <f>IF(D329="","",IF(Y329&gt;12,AI329*(U329+Y329),AI329*U329))</f>
        <v/>
      </c>
      <c r="AO329" s="45">
        <f>IF(D329="","",IF(Y329&gt;12,AI329*(U329+V329+Y329),AI329*(U329+V329)))</f>
        <v/>
      </c>
      <c r="AP329" s="46">
        <f>IF(D329="","",IF(Y329&gt;12,AG329*(U329+Y329),AG329*U329))</f>
        <v/>
      </c>
      <c r="AQ329" s="46">
        <f>IF(D329="","",IF(Y329&gt;12,AG329*(U329+V329+Y329),AG329*(U329+V329)))</f>
        <v/>
      </c>
      <c r="AR329" s="46">
        <f>IF(D329="","",IF(OR(R329="A",R329="AA",R329="AAA"),AP329,0))</f>
        <v/>
      </c>
      <c r="AS329" s="46">
        <f>IF(D329="","",IF(R329="B",AP329,0))</f>
        <v/>
      </c>
      <c r="AT329" s="46">
        <f>IF(D329="","",IF(R329="C",AP329,0))</f>
        <v/>
      </c>
      <c r="AU329" s="47">
        <f>IF(D329="","",IFERROR(AN329/AJ329,0))</f>
        <v/>
      </c>
      <c r="AV329" s="47">
        <f>IF(D329="","",IFERROR(((AO329)/AJ329),0))</f>
        <v/>
      </c>
      <c r="AW329" s="48">
        <f>IF(D329="","",IF(OR(S329="S",NOT(AND(ISNUMBER(AC329),ISNUMBER(AL329),AC329*AL329&gt;=0))),0,AC329*AL329))</f>
        <v/>
      </c>
      <c r="AX329" s="49">
        <f>IFERROR(IF(D329="","",AW329*AG329),0)</f>
        <v/>
      </c>
      <c r="AY329" s="48">
        <f>IF(D329="","",IF(OR(S329="S",NOT(AND(ISNUMBER(AC329),ISNUMBER(AK329),AC329*AK329&gt;=0))),0,AC329*AK329))</f>
        <v/>
      </c>
      <c r="AZ329" s="48">
        <f>IFERROR(IF(D329="","",IF(AY329=0,0,IF(((AY329)-(U329+Y329))&lt;0,0,(AY329)-U329))),0)</f>
        <v/>
      </c>
      <c r="BA329" s="49">
        <f>IF(D329="","",AZ329*AG329)</f>
        <v/>
      </c>
      <c r="BB329" s="49">
        <f>IF(D329="","",IF(OR(R329="A",R329="AA",R329="AAA"),BA329,0))</f>
        <v/>
      </c>
      <c r="BC329" s="49">
        <f>IF(D329="","",IF(R329="B",BA329,0))</f>
        <v/>
      </c>
      <c r="BD329" s="49">
        <f>IF(D329="","",IF(R329="B",BA329,0))</f>
        <v/>
      </c>
      <c r="BE329" s="49">
        <f>IF(D329="","",IF(S329="S",
1,
IF(AC329=0,
1,
IF(
IFERROR(((U329+Y329)*AG329)/((AC329*AK329)*AG329),0)&lt;0,
0,
IF(
IFERROR(((U329+Y329)*AG329)/((AC329*AK329)*AG329),0)&gt;1,
1,
IFERROR(((U329+Y329)*AG329)/((AC329*AK329)*AG329),0)
)
)
)
))</f>
        <v/>
      </c>
      <c r="BF329" s="49">
        <f>IF(D329="","",IF(S329="S",
1,
IF(AC329=0,
1,
IF(
IFERROR(((U329+V329+Y329)*AG329)/((AC329*AK329)*AG329),0)&lt;0,
0,
IF(
IFERROR(((U329+V329+Y329)*AG329)/((AC329*AK329)*AG329),0)&gt;1,
1,
IFERROR(((U329+V329+Y329)*AG329)/((AC329*AK329)*AG329),0)
)
)
)
))</f>
        <v/>
      </c>
      <c r="BG329" s="50">
        <f>IF(D329="","",IF(S329="S",0,IF(AND(ISNUMBER(AC329),ISNUMBER(AM329)),IF(OR(AC329*AM329&lt;0,ISERR(AC329*AM329)),0,AC329*AM329),0)))</f>
        <v/>
      </c>
      <c r="BH329" s="50">
        <f>IF(D329="","",IF(BY329&gt;TODAY()-60,0,IF(Y329&gt;12,MAX(0,(U329+Y329)-BG329),MAX(0,U329-BG329))))</f>
        <v/>
      </c>
      <c r="BI329" s="51">
        <f>IF(D329="","",BH329*AG329)</f>
        <v/>
      </c>
      <c r="BJ329" s="51">
        <f>IF(D329="","",IF(OR(R329="A",R329="AA",R329="AAA"),BI329,0))</f>
        <v/>
      </c>
      <c r="BK329" s="51">
        <f>IF(D329="","",IF(R329="B",BI329,0))</f>
        <v/>
      </c>
      <c r="BL329" s="51">
        <f>IF(D329="","",IF(R329="C",BI329,0))</f>
        <v/>
      </c>
      <c r="BM329" s="51">
        <f>IF(D329="","",IFERROR(MAX(0,MIN(BI329/AP329,1)),0))</f>
        <v/>
      </c>
      <c r="BN329" s="52">
        <f>IF(D329="","",AB329*AG329)</f>
        <v/>
      </c>
      <c r="BO329" s="52">
        <f>IF(D329="","",(U329+V329+X329)*AG329)</f>
        <v/>
      </c>
      <c r="BP329" s="52">
        <f>IF(D329="","",(AB329*3)*AG329)</f>
        <v/>
      </c>
      <c r="BQ329" s="52">
        <f>IF(D329="","",IF(BO329-BP329&gt;0,0,BO329-BP329))</f>
        <v/>
      </c>
      <c r="BR329" s="52">
        <f>IF(D329="","",IF(BO329-BP329-BN329&gt;0,0,BO329-BP329-BN329))</f>
        <v/>
      </c>
      <c r="BS329" s="53">
        <f>IF(D329="","",IFERROR(AB329*AI329,0))</f>
        <v/>
      </c>
      <c r="BT329" s="53">
        <f>IF(D329="","",IFERROR(IF(X329&gt;12, AI329*(U329+V329+X329), AI329*(U329+V329)),0))</f>
        <v/>
      </c>
      <c r="BU329" s="53">
        <f>IF(D329="","",IFERROR(((AB329*3)*AI329),0))</f>
        <v/>
      </c>
      <c r="BV329" s="53">
        <f>IF(D329="","",IF(BT329-BU329&gt;0,0,BT329-BU329))</f>
        <v/>
      </c>
      <c r="BW329" s="53">
        <f>IF(D329="","",IF(BT329-BU329-BS329&gt;0,0,BT329-BU329-BS329))</f>
        <v/>
      </c>
      <c r="BX329" s="36">
        <f>IF(D329="","",IFERROR(VLOOKUP(D329,'produto-entrada-7'!A:M,3,0),"SEM PEDIDO"))</f>
        <v/>
      </c>
      <c r="BY329" s="36">
        <f>IF(D329="","",VLOOKUP(D329,'produto-estoque-total-7'!A:AB,25,0))</f>
        <v/>
      </c>
      <c r="BZ329" s="36">
        <f>IF(D329="","",IFERROR(VLOOKUP(D329,'produto-estoque-total-7'!A:AB,26,0)/100,0))</f>
        <v/>
      </c>
      <c r="CA329" s="36">
        <f>IF(D329="","",IFERROR(VLOOKUP(D329,'produto-estoque-total-7'!A:AB,27,0)/100,0))</f>
        <v/>
      </c>
      <c r="CB329" s="41">
        <f>IF(D329="","",V329*AF329)</f>
        <v/>
      </c>
      <c r="CC329" s="41">
        <f>IF(D329="","",V329*AI329)</f>
        <v/>
      </c>
      <c r="CD329" s="54">
        <f>IF(D329="","",VLOOKUP(D329,'produto-estoque-total-7'!A:AB,28,0))</f>
        <v/>
      </c>
    </row>
    <row r="330">
      <c r="A330" s="36">
        <f>IF(D330="","",VLOOKUP(D330,'produto-estoque-total-7'!A:AB,3,0))</f>
        <v/>
      </c>
      <c r="B330" s="1">
        <f>IF(D330="","",VLOOKUP(D330,'produto-estoque-total-7'!A:AB,12,0))</f>
        <v/>
      </c>
      <c r="C330" s="1">
        <f>IF(D330="","",VLOOKUP(D330,'produto-estoque-total-7'!A:AB,2,0))</f>
        <v/>
      </c>
      <c r="D330" s="37">
        <f>IFERROR(IF('produto-estoque-total-7'!A329="","",'produto-estoque-total-7'!A329),"")</f>
        <v/>
      </c>
      <c r="E330" s="1">
        <f>IF(D330="","",VLOOKUP(D330,'produto-estoque-total-7'!A:AB,4,0))</f>
        <v/>
      </c>
      <c r="F330" s="36">
        <f>IF(D330="","",VLOOKUP(D330,'produto-estoque-total-7'!A:AB,13,0))</f>
        <v/>
      </c>
      <c r="G330" s="1">
        <f>IF(F330="","",VLOOKUP(F330,'FORNECEDORES X COMPRADOR'!A:D,4,0))</f>
        <v/>
      </c>
      <c r="H330" s="1">
        <f>IF(F330="","",VLOOKUP(F330,'FORNECEDORES X COMPRADOR'!A:E,5,0))</f>
        <v/>
      </c>
      <c r="I330" s="36">
        <f>IF(D330="","",VLOOKUP(D330,'produto-estoque-total-7'!A:AB,15,0))</f>
        <v/>
      </c>
      <c r="J330" s="36">
        <f>IF(D330="","",VLOOKUP(D330,'produto-estoque-total-7'!A:AB,19,0))</f>
        <v/>
      </c>
      <c r="K330" s="1">
        <f>IF(D330="","",VLOOKUP(D330,'produto-estoque-total-7'!A:AB,20,0))</f>
        <v/>
      </c>
      <c r="L330" s="36">
        <f>IF(D330="","",VLOOKUP(D330,'produto-estoque-total-7'!A:AB,17,0))</f>
        <v/>
      </c>
      <c r="M330" s="1">
        <f>IF(D330="","",VLOOKUP(D330,'produto-estoque-total-7'!A:AB,18,0))</f>
        <v/>
      </c>
      <c r="N330" s="36">
        <f>IF(D330="","",VLOOKUP(D330,'produto-estoque-total-7'!A:AB,21,0))</f>
        <v/>
      </c>
      <c r="O330" s="1">
        <f>IF(D330="","",VLOOKUP(D330,'produto-estoque-total-7'!A:AB,22,0))</f>
        <v/>
      </c>
      <c r="P330" s="36">
        <f>IF(D330="","",VLOOKUP(D330,'produto-estoque-total-7'!A:AB,23,0))</f>
        <v/>
      </c>
      <c r="Q330" s="1">
        <f>IF(D330="","",VLOOKUP(D330,'produto-estoque-total-7'!A:AB,24,0))</f>
        <v/>
      </c>
      <c r="R330" s="38">
        <f>IFERROR(IF(D330="","",VLOOKUP(D330,'produto-venda-7'!B:N,13,0)),"C")</f>
        <v/>
      </c>
      <c r="S330" s="39">
        <f>IF(D330="","",VLOOKUP(D330,'produto-estoque-total-7'!A:AB,6,0))</f>
        <v/>
      </c>
      <c r="T330" s="39">
        <f>IF(D330="","",VLOOKUP(D330,'produto-estoque-total-7'!A:AB,5,0))</f>
        <v/>
      </c>
      <c r="U330" s="40">
        <f>IF(D330="","",VLOOKUP(D330,'produto-estoque-total-7'!A:AB,11,0))</f>
        <v/>
      </c>
      <c r="V330" s="41">
        <f>IF(D330="","",IFERROR(VLOOKUP(D330,'produto-entrada-7'!A:M,10,0),0))</f>
        <v/>
      </c>
      <c r="W330" s="42" t="n"/>
      <c r="X330" s="39">
        <f>IF(D330="","",VLOOKUP(D330,'produto-estoque-total-7'!A:AB,8,0))</f>
        <v/>
      </c>
      <c r="Y330" s="39">
        <f>IF(D330="","",VLOOKUP(D330,'produto-estoque-total-7'!A:AB,9,0))</f>
        <v/>
      </c>
      <c r="Z330" s="39">
        <f>IF(D330="","",VLOOKUP(D330,'produto-estoque-total-7'!A:AB,10,0))</f>
        <v/>
      </c>
      <c r="AA330" s="39">
        <f>IFERROR(IF(D330="","",VLOOKUP(D330,'produto-venda-7'!B:N,4,0)),0)</f>
        <v/>
      </c>
      <c r="AB330" s="39">
        <f>IFERROR(IF(D330="","",VLOOKUP(D330,'produto-venda-7'!B:N,5,0)),0)</f>
        <v/>
      </c>
      <c r="AC330" s="39">
        <f>IF(D330="","",IFERROR(AA330/90,0))</f>
        <v/>
      </c>
      <c r="AD330" s="36">
        <f>IF(D330="","",IFERROR(VLOOKUP(D330,'produto-entrada-7'!A:M,4,0),0))</f>
        <v/>
      </c>
      <c r="AE330" s="36">
        <f>IFERROR(IF(D330="","",VLOOKUP(D330,'produto-venda-7'!B:N,10,0)),0)</f>
        <v/>
      </c>
      <c r="AF330" s="36">
        <f>IF(D330="","",IFERROR(VLOOKUP(D330,'produto-entrada-7'!A:M,11,0),0))</f>
        <v/>
      </c>
      <c r="AG330" s="1">
        <f>IF(D330="","",IFERROR(VLOOKUP(D330,'produto-entrada-7'!A:M,12,0),0))</f>
        <v/>
      </c>
      <c r="AH330" s="1">
        <f>IF(D330="","",IFERROR(VLOOKUP(D330,'produto-entrada-7'!A:M,13,0),0))</f>
        <v/>
      </c>
      <c r="AI330" s="36">
        <f>IFERROR(IF(D330="","",VLOOKUP(D330,'produto-venda-7'!B:N,11,0)),0)</f>
        <v/>
      </c>
      <c r="AJ330" s="43">
        <f>IF(D330="","",IFERROR(AI330*AB330,0))</f>
        <v/>
      </c>
      <c r="AK330" s="44">
        <f>IFERROR(IF(D330="","",VLOOKUP(F330,'ANALISE FORNECEDOR'!$A:$I,8,0)),"")</f>
        <v/>
      </c>
      <c r="AL330" s="44">
        <f>IF(D330="","",AVERAGE(AM330,AK330))</f>
        <v/>
      </c>
      <c r="AM330" s="44">
        <f>IFERROR(IF(D330="","",VLOOKUP(F330,'ANALISE FORNECEDOR'!$A:$I,9,0)),"")</f>
        <v/>
      </c>
      <c r="AN330" s="45">
        <f>IF(D330="","",IF(Y330&gt;12,AI330*(U330+Y330),AI330*U330))</f>
        <v/>
      </c>
      <c r="AO330" s="45">
        <f>IF(D330="","",IF(Y330&gt;12,AI330*(U330+V330+Y330),AI330*(U330+V330)))</f>
        <v/>
      </c>
      <c r="AP330" s="46">
        <f>IF(D330="","",IF(Y330&gt;12,AG330*(U330+Y330),AG330*U330))</f>
        <v/>
      </c>
      <c r="AQ330" s="46">
        <f>IF(D330="","",IF(Y330&gt;12,AG330*(U330+V330+Y330),AG330*(U330+V330)))</f>
        <v/>
      </c>
      <c r="AR330" s="46">
        <f>IF(D330="","",IF(OR(R330="A",R330="AA",R330="AAA"),AP330,0))</f>
        <v/>
      </c>
      <c r="AS330" s="46">
        <f>IF(D330="","",IF(R330="B",AP330,0))</f>
        <v/>
      </c>
      <c r="AT330" s="46">
        <f>IF(D330="","",IF(R330="C",AP330,0))</f>
        <v/>
      </c>
      <c r="AU330" s="47">
        <f>IF(D330="","",IFERROR(AN330/AJ330,0))</f>
        <v/>
      </c>
      <c r="AV330" s="47">
        <f>IF(D330="","",IFERROR(((AO330)/AJ330),0))</f>
        <v/>
      </c>
      <c r="AW330" s="48">
        <f>IF(D330="","",IF(OR(S330="S",NOT(AND(ISNUMBER(AC330),ISNUMBER(AL330),AC330*AL330&gt;=0))),0,AC330*AL330))</f>
        <v/>
      </c>
      <c r="AX330" s="49">
        <f>IFERROR(IF(D330="","",AW330*AG330),0)</f>
        <v/>
      </c>
      <c r="AY330" s="48">
        <f>IF(D330="","",IF(OR(S330="S",NOT(AND(ISNUMBER(AC330),ISNUMBER(AK330),AC330*AK330&gt;=0))),0,AC330*AK330))</f>
        <v/>
      </c>
      <c r="AZ330" s="48">
        <f>IFERROR(IF(D330="","",IF(AY330=0,0,IF(((AY330)-(U330+Y330))&lt;0,0,(AY330)-U330))),0)</f>
        <v/>
      </c>
      <c r="BA330" s="49">
        <f>IF(D330="","",AZ330*AG330)</f>
        <v/>
      </c>
      <c r="BB330" s="49">
        <f>IF(D330="","",IF(OR(R330="A",R330="AA",R330="AAA"),BA330,0))</f>
        <v/>
      </c>
      <c r="BC330" s="49">
        <f>IF(D330="","",IF(R330="B",BA330,0))</f>
        <v/>
      </c>
      <c r="BD330" s="49">
        <f>IF(D330="","",IF(R330="B",BA330,0))</f>
        <v/>
      </c>
      <c r="BE330" s="49">
        <f>IF(D330="","",IF(S330="S",
1,
IF(AC330=0,
1,
IF(
IFERROR(((U330+Y330)*AG330)/((AC330*AK330)*AG330),0)&lt;0,
0,
IF(
IFERROR(((U330+Y330)*AG330)/((AC330*AK330)*AG330),0)&gt;1,
1,
IFERROR(((U330+Y330)*AG330)/((AC330*AK330)*AG330),0)
)
)
)
))</f>
        <v/>
      </c>
      <c r="BF330" s="49">
        <f>IF(D330="","",IF(S330="S",
1,
IF(AC330=0,
1,
IF(
IFERROR(((U330+V330+Y330)*AG330)/((AC330*AK330)*AG330),0)&lt;0,
0,
IF(
IFERROR(((U330+V330+Y330)*AG330)/((AC330*AK330)*AG330),0)&gt;1,
1,
IFERROR(((U330+V330+Y330)*AG330)/((AC330*AK330)*AG330),0)
)
)
)
))</f>
        <v/>
      </c>
      <c r="BG330" s="50">
        <f>IF(D330="","",IF(S330="S",0,IF(AND(ISNUMBER(AC330),ISNUMBER(AM330)),IF(OR(AC330*AM330&lt;0,ISERR(AC330*AM330)),0,AC330*AM330),0)))</f>
        <v/>
      </c>
      <c r="BH330" s="50">
        <f>IF(D330="","",IF(BY330&gt;TODAY()-60,0,IF(Y330&gt;12,MAX(0,(U330+Y330)-BG330),MAX(0,U330-BG330))))</f>
        <v/>
      </c>
      <c r="BI330" s="51">
        <f>IF(D330="","",BH330*AG330)</f>
        <v/>
      </c>
      <c r="BJ330" s="51">
        <f>IF(D330="","",IF(OR(R330="A",R330="AA",R330="AAA"),BI330,0))</f>
        <v/>
      </c>
      <c r="BK330" s="51">
        <f>IF(D330="","",IF(R330="B",BI330,0))</f>
        <v/>
      </c>
      <c r="BL330" s="51">
        <f>IF(D330="","",IF(R330="C",BI330,0))</f>
        <v/>
      </c>
      <c r="BM330" s="51">
        <f>IF(D330="","",IFERROR(MAX(0,MIN(BI330/AP330,1)),0))</f>
        <v/>
      </c>
      <c r="BN330" s="52">
        <f>IF(D330="","",AB330*AG330)</f>
        <v/>
      </c>
      <c r="BO330" s="52">
        <f>IF(D330="","",(U330+V330+X330)*AG330)</f>
        <v/>
      </c>
      <c r="BP330" s="52">
        <f>IF(D330="","",(AB330*3)*AG330)</f>
        <v/>
      </c>
      <c r="BQ330" s="52">
        <f>IF(D330="","",IF(BO330-BP330&gt;0,0,BO330-BP330))</f>
        <v/>
      </c>
      <c r="BR330" s="52">
        <f>IF(D330="","",IF(BO330-BP330-BN330&gt;0,0,BO330-BP330-BN330))</f>
        <v/>
      </c>
      <c r="BS330" s="53">
        <f>IF(D330="","",IFERROR(AB330*AI330,0))</f>
        <v/>
      </c>
      <c r="BT330" s="53">
        <f>IF(D330="","",IFERROR(IF(X330&gt;12, AI330*(U330+V330+X330), AI330*(U330+V330)),0))</f>
        <v/>
      </c>
      <c r="BU330" s="53">
        <f>IF(D330="","",IFERROR(((AB330*3)*AI330),0))</f>
        <v/>
      </c>
      <c r="BV330" s="53">
        <f>IF(D330="","",IF(BT330-BU330&gt;0,0,BT330-BU330))</f>
        <v/>
      </c>
      <c r="BW330" s="53">
        <f>IF(D330="","",IF(BT330-BU330-BS330&gt;0,0,BT330-BU330-BS330))</f>
        <v/>
      </c>
      <c r="BX330" s="36">
        <f>IF(D330="","",IFERROR(VLOOKUP(D330,'produto-entrada-7'!A:M,3,0),"SEM PEDIDO"))</f>
        <v/>
      </c>
      <c r="BY330" s="36">
        <f>IF(D330="","",VLOOKUP(D330,'produto-estoque-total-7'!A:AB,25,0))</f>
        <v/>
      </c>
      <c r="BZ330" s="36">
        <f>IF(D330="","",IFERROR(VLOOKUP(D330,'produto-estoque-total-7'!A:AB,26,0)/100,0))</f>
        <v/>
      </c>
      <c r="CA330" s="36">
        <f>IF(D330="","",IFERROR(VLOOKUP(D330,'produto-estoque-total-7'!A:AB,27,0)/100,0))</f>
        <v/>
      </c>
      <c r="CB330" s="41">
        <f>IF(D330="","",V330*AF330)</f>
        <v/>
      </c>
      <c r="CC330" s="41">
        <f>IF(D330="","",V330*AI330)</f>
        <v/>
      </c>
      <c r="CD330" s="54">
        <f>IF(D330="","",VLOOKUP(D330,'produto-estoque-total-7'!A:AB,28,0))</f>
        <v/>
      </c>
    </row>
    <row r="331">
      <c r="A331" s="36">
        <f>IF(D331="","",VLOOKUP(D331,'produto-estoque-total-7'!A:AB,3,0))</f>
        <v/>
      </c>
      <c r="B331" s="1">
        <f>IF(D331="","",VLOOKUP(D331,'produto-estoque-total-7'!A:AB,12,0))</f>
        <v/>
      </c>
      <c r="C331" s="1">
        <f>IF(D331="","",VLOOKUP(D331,'produto-estoque-total-7'!A:AB,2,0))</f>
        <v/>
      </c>
      <c r="D331" s="37">
        <f>IFERROR(IF('produto-estoque-total-7'!A330="","",'produto-estoque-total-7'!A330),"")</f>
        <v/>
      </c>
      <c r="E331" s="1">
        <f>IF(D331="","",VLOOKUP(D331,'produto-estoque-total-7'!A:AB,4,0))</f>
        <v/>
      </c>
      <c r="F331" s="36">
        <f>IF(D331="","",VLOOKUP(D331,'produto-estoque-total-7'!A:AB,13,0))</f>
        <v/>
      </c>
      <c r="G331" s="1">
        <f>IF(F331="","",VLOOKUP(F331,'FORNECEDORES X COMPRADOR'!A:D,4,0))</f>
        <v/>
      </c>
      <c r="H331" s="1">
        <f>IF(F331="","",VLOOKUP(F331,'FORNECEDORES X COMPRADOR'!A:E,5,0))</f>
        <v/>
      </c>
      <c r="I331" s="36">
        <f>IF(D331="","",VLOOKUP(D331,'produto-estoque-total-7'!A:AB,15,0))</f>
        <v/>
      </c>
      <c r="J331" s="36">
        <f>IF(D331="","",VLOOKUP(D331,'produto-estoque-total-7'!A:AB,19,0))</f>
        <v/>
      </c>
      <c r="K331" s="1">
        <f>IF(D331="","",VLOOKUP(D331,'produto-estoque-total-7'!A:AB,20,0))</f>
        <v/>
      </c>
      <c r="L331" s="36">
        <f>IF(D331="","",VLOOKUP(D331,'produto-estoque-total-7'!A:AB,17,0))</f>
        <v/>
      </c>
      <c r="M331" s="1">
        <f>IF(D331="","",VLOOKUP(D331,'produto-estoque-total-7'!A:AB,18,0))</f>
        <v/>
      </c>
      <c r="N331" s="36">
        <f>IF(D331="","",VLOOKUP(D331,'produto-estoque-total-7'!A:AB,21,0))</f>
        <v/>
      </c>
      <c r="O331" s="1">
        <f>IF(D331="","",VLOOKUP(D331,'produto-estoque-total-7'!A:AB,22,0))</f>
        <v/>
      </c>
      <c r="P331" s="36">
        <f>IF(D331="","",VLOOKUP(D331,'produto-estoque-total-7'!A:AB,23,0))</f>
        <v/>
      </c>
      <c r="Q331" s="1">
        <f>IF(D331="","",VLOOKUP(D331,'produto-estoque-total-7'!A:AB,24,0))</f>
        <v/>
      </c>
      <c r="R331" s="38">
        <f>IFERROR(IF(D331="","",VLOOKUP(D331,'produto-venda-7'!B:N,13,0)),"C")</f>
        <v/>
      </c>
      <c r="S331" s="39">
        <f>IF(D331="","",VLOOKUP(D331,'produto-estoque-total-7'!A:AB,6,0))</f>
        <v/>
      </c>
      <c r="T331" s="39">
        <f>IF(D331="","",VLOOKUP(D331,'produto-estoque-total-7'!A:AB,5,0))</f>
        <v/>
      </c>
      <c r="U331" s="40">
        <f>IF(D331="","",VLOOKUP(D331,'produto-estoque-total-7'!A:AB,11,0))</f>
        <v/>
      </c>
      <c r="V331" s="41">
        <f>IF(D331="","",IFERROR(VLOOKUP(D331,'produto-entrada-7'!A:M,10,0),0))</f>
        <v/>
      </c>
      <c r="W331" s="42" t="n"/>
      <c r="X331" s="39">
        <f>IF(D331="","",VLOOKUP(D331,'produto-estoque-total-7'!A:AB,8,0))</f>
        <v/>
      </c>
      <c r="Y331" s="39">
        <f>IF(D331="","",VLOOKUP(D331,'produto-estoque-total-7'!A:AB,9,0))</f>
        <v/>
      </c>
      <c r="Z331" s="39">
        <f>IF(D331="","",VLOOKUP(D331,'produto-estoque-total-7'!A:AB,10,0))</f>
        <v/>
      </c>
      <c r="AA331" s="39">
        <f>IFERROR(IF(D331="","",VLOOKUP(D331,'produto-venda-7'!B:N,4,0)),0)</f>
        <v/>
      </c>
      <c r="AB331" s="39">
        <f>IFERROR(IF(D331="","",VLOOKUP(D331,'produto-venda-7'!B:N,5,0)),0)</f>
        <v/>
      </c>
      <c r="AC331" s="39">
        <f>IF(D331="","",IFERROR(AA331/90,0))</f>
        <v/>
      </c>
      <c r="AD331" s="36">
        <f>IF(D331="","",IFERROR(VLOOKUP(D331,'produto-entrada-7'!A:M,4,0),0))</f>
        <v/>
      </c>
      <c r="AE331" s="36">
        <f>IFERROR(IF(D331="","",VLOOKUP(D331,'produto-venda-7'!B:N,10,0)),0)</f>
        <v/>
      </c>
      <c r="AF331" s="36">
        <f>IF(D331="","",IFERROR(VLOOKUP(D331,'produto-entrada-7'!A:M,11,0),0))</f>
        <v/>
      </c>
      <c r="AG331" s="1">
        <f>IF(D331="","",IFERROR(VLOOKUP(D331,'produto-entrada-7'!A:M,12,0),0))</f>
        <v/>
      </c>
      <c r="AH331" s="1">
        <f>IF(D331="","",IFERROR(VLOOKUP(D331,'produto-entrada-7'!A:M,13,0),0))</f>
        <v/>
      </c>
      <c r="AI331" s="36">
        <f>IFERROR(IF(D331="","",VLOOKUP(D331,'produto-venda-7'!B:N,11,0)),0)</f>
        <v/>
      </c>
      <c r="AJ331" s="43">
        <f>IF(D331="","",IFERROR(AI331*AB331,0))</f>
        <v/>
      </c>
      <c r="AK331" s="44">
        <f>IFERROR(IF(D331="","",VLOOKUP(F331,'ANALISE FORNECEDOR'!$A:$I,8,0)),"")</f>
        <v/>
      </c>
      <c r="AL331" s="44">
        <f>IF(D331="","",AVERAGE(AM331,AK331))</f>
        <v/>
      </c>
      <c r="AM331" s="44">
        <f>IFERROR(IF(D331="","",VLOOKUP(F331,'ANALISE FORNECEDOR'!$A:$I,9,0)),"")</f>
        <v/>
      </c>
      <c r="AN331" s="45">
        <f>IF(D331="","",IF(Y331&gt;12,AI331*(U331+Y331),AI331*U331))</f>
        <v/>
      </c>
      <c r="AO331" s="45">
        <f>IF(D331="","",IF(Y331&gt;12,AI331*(U331+V331+Y331),AI331*(U331+V331)))</f>
        <v/>
      </c>
      <c r="AP331" s="46">
        <f>IF(D331="","",IF(Y331&gt;12,AG331*(U331+Y331),AG331*U331))</f>
        <v/>
      </c>
      <c r="AQ331" s="46">
        <f>IF(D331="","",IF(Y331&gt;12,AG331*(U331+V331+Y331),AG331*(U331+V331)))</f>
        <v/>
      </c>
      <c r="AR331" s="46">
        <f>IF(D331="","",IF(OR(R331="A",R331="AA",R331="AAA"),AP331,0))</f>
        <v/>
      </c>
      <c r="AS331" s="46">
        <f>IF(D331="","",IF(R331="B",AP331,0))</f>
        <v/>
      </c>
      <c r="AT331" s="46">
        <f>IF(D331="","",IF(R331="C",AP331,0))</f>
        <v/>
      </c>
      <c r="AU331" s="47">
        <f>IF(D331="","",IFERROR(AN331/AJ331,0))</f>
        <v/>
      </c>
      <c r="AV331" s="47">
        <f>IF(D331="","",IFERROR(((AO331)/AJ331),0))</f>
        <v/>
      </c>
      <c r="AW331" s="48">
        <f>IF(D331="","",IF(OR(S331="S",NOT(AND(ISNUMBER(AC331),ISNUMBER(AL331),AC331*AL331&gt;=0))),0,AC331*AL331))</f>
        <v/>
      </c>
      <c r="AX331" s="49">
        <f>IFERROR(IF(D331="","",AW331*AG331),0)</f>
        <v/>
      </c>
      <c r="AY331" s="48">
        <f>IF(D331="","",IF(OR(S331="S",NOT(AND(ISNUMBER(AC331),ISNUMBER(AK331),AC331*AK331&gt;=0))),0,AC331*AK331))</f>
        <v/>
      </c>
      <c r="AZ331" s="48">
        <f>IFERROR(IF(D331="","",IF(AY331=0,0,IF(((AY331)-(U331+Y331))&lt;0,0,(AY331)-U331))),0)</f>
        <v/>
      </c>
      <c r="BA331" s="49">
        <f>IF(D331="","",AZ331*AG331)</f>
        <v/>
      </c>
      <c r="BB331" s="49">
        <f>IF(D331="","",IF(OR(R331="A",R331="AA",R331="AAA"),BA331,0))</f>
        <v/>
      </c>
      <c r="BC331" s="49">
        <f>IF(D331="","",IF(R331="B",BA331,0))</f>
        <v/>
      </c>
      <c r="BD331" s="49">
        <f>IF(D331="","",IF(R331="B",BA331,0))</f>
        <v/>
      </c>
      <c r="BE331" s="49">
        <f>IF(D331="","",IF(S331="S",
1,
IF(AC331=0,
1,
IF(
IFERROR(((U331+Y331)*AG331)/((AC331*AK331)*AG331),0)&lt;0,
0,
IF(
IFERROR(((U331+Y331)*AG331)/((AC331*AK331)*AG331),0)&gt;1,
1,
IFERROR(((U331+Y331)*AG331)/((AC331*AK331)*AG331),0)
)
)
)
))</f>
        <v/>
      </c>
      <c r="BF331" s="49">
        <f>IF(D331="","",IF(S331="S",
1,
IF(AC331=0,
1,
IF(
IFERROR(((U331+V331+Y331)*AG331)/((AC331*AK331)*AG331),0)&lt;0,
0,
IF(
IFERROR(((U331+V331+Y331)*AG331)/((AC331*AK331)*AG331),0)&gt;1,
1,
IFERROR(((U331+V331+Y331)*AG331)/((AC331*AK331)*AG331),0)
)
)
)
))</f>
        <v/>
      </c>
      <c r="BG331" s="50">
        <f>IF(D331="","",IF(S331="S",0,IF(AND(ISNUMBER(AC331),ISNUMBER(AM331)),IF(OR(AC331*AM331&lt;0,ISERR(AC331*AM331)),0,AC331*AM331),0)))</f>
        <v/>
      </c>
      <c r="BH331" s="50">
        <f>IF(D331="","",IF(BY331&gt;TODAY()-60,0,IF(Y331&gt;12,MAX(0,(U331+Y331)-BG331),MAX(0,U331-BG331))))</f>
        <v/>
      </c>
      <c r="BI331" s="51">
        <f>IF(D331="","",BH331*AG331)</f>
        <v/>
      </c>
      <c r="BJ331" s="51">
        <f>IF(D331="","",IF(OR(R331="A",R331="AA",R331="AAA"),BI331,0))</f>
        <v/>
      </c>
      <c r="BK331" s="51">
        <f>IF(D331="","",IF(R331="B",BI331,0))</f>
        <v/>
      </c>
      <c r="BL331" s="51">
        <f>IF(D331="","",IF(R331="C",BI331,0))</f>
        <v/>
      </c>
      <c r="BM331" s="51">
        <f>IF(D331="","",IFERROR(MAX(0,MIN(BI331/AP331,1)),0))</f>
        <v/>
      </c>
      <c r="BN331" s="52">
        <f>IF(D331="","",AB331*AG331)</f>
        <v/>
      </c>
      <c r="BO331" s="52">
        <f>IF(D331="","",(U331+V331+X331)*AG331)</f>
        <v/>
      </c>
      <c r="BP331" s="52">
        <f>IF(D331="","",(AB331*3)*AG331)</f>
        <v/>
      </c>
      <c r="BQ331" s="52">
        <f>IF(D331="","",IF(BO331-BP331&gt;0,0,BO331-BP331))</f>
        <v/>
      </c>
      <c r="BR331" s="52">
        <f>IF(D331="","",IF(BO331-BP331-BN331&gt;0,0,BO331-BP331-BN331))</f>
        <v/>
      </c>
      <c r="BS331" s="53">
        <f>IF(D331="","",IFERROR(AB331*AI331,0))</f>
        <v/>
      </c>
      <c r="BT331" s="53">
        <f>IF(D331="","",IFERROR(IF(X331&gt;12, AI331*(U331+V331+X331), AI331*(U331+V331)),0))</f>
        <v/>
      </c>
      <c r="BU331" s="53">
        <f>IF(D331="","",IFERROR(((AB331*3)*AI331),0))</f>
        <v/>
      </c>
      <c r="BV331" s="53">
        <f>IF(D331="","",IF(BT331-BU331&gt;0,0,BT331-BU331))</f>
        <v/>
      </c>
      <c r="BW331" s="53">
        <f>IF(D331="","",IF(BT331-BU331-BS331&gt;0,0,BT331-BU331-BS331))</f>
        <v/>
      </c>
      <c r="BX331" s="36">
        <f>IF(D331="","",IFERROR(VLOOKUP(D331,'produto-entrada-7'!A:M,3,0),"SEM PEDIDO"))</f>
        <v/>
      </c>
      <c r="BY331" s="36">
        <f>IF(D331="","",VLOOKUP(D331,'produto-estoque-total-7'!A:AB,25,0))</f>
        <v/>
      </c>
      <c r="BZ331" s="36">
        <f>IF(D331="","",IFERROR(VLOOKUP(D331,'produto-estoque-total-7'!A:AB,26,0)/100,0))</f>
        <v/>
      </c>
      <c r="CA331" s="36">
        <f>IF(D331="","",IFERROR(VLOOKUP(D331,'produto-estoque-total-7'!A:AB,27,0)/100,0))</f>
        <v/>
      </c>
      <c r="CB331" s="41">
        <f>IF(D331="","",V331*AF331)</f>
        <v/>
      </c>
      <c r="CC331" s="41">
        <f>IF(D331="","",V331*AI331)</f>
        <v/>
      </c>
      <c r="CD331" s="54">
        <f>IF(D331="","",VLOOKUP(D331,'produto-estoque-total-7'!A:AB,28,0))</f>
        <v/>
      </c>
    </row>
    <row r="332">
      <c r="A332" s="36">
        <f>IF(D332="","",VLOOKUP(D332,'produto-estoque-total-7'!A:AB,3,0))</f>
        <v/>
      </c>
      <c r="B332" s="1">
        <f>IF(D332="","",VLOOKUP(D332,'produto-estoque-total-7'!A:AB,12,0))</f>
        <v/>
      </c>
      <c r="C332" s="1">
        <f>IF(D332="","",VLOOKUP(D332,'produto-estoque-total-7'!A:AB,2,0))</f>
        <v/>
      </c>
      <c r="D332" s="37">
        <f>IFERROR(IF('produto-estoque-total-7'!A331="","",'produto-estoque-total-7'!A331),"")</f>
        <v/>
      </c>
      <c r="E332" s="1">
        <f>IF(D332="","",VLOOKUP(D332,'produto-estoque-total-7'!A:AB,4,0))</f>
        <v/>
      </c>
      <c r="F332" s="36">
        <f>IF(D332="","",VLOOKUP(D332,'produto-estoque-total-7'!A:AB,13,0))</f>
        <v/>
      </c>
      <c r="G332" s="1">
        <f>IF(F332="","",VLOOKUP(F332,'FORNECEDORES X COMPRADOR'!A:D,4,0))</f>
        <v/>
      </c>
      <c r="H332" s="1">
        <f>IF(F332="","",VLOOKUP(F332,'FORNECEDORES X COMPRADOR'!A:E,5,0))</f>
        <v/>
      </c>
      <c r="I332" s="36">
        <f>IF(D332="","",VLOOKUP(D332,'produto-estoque-total-7'!A:AB,15,0))</f>
        <v/>
      </c>
      <c r="J332" s="36">
        <f>IF(D332="","",VLOOKUP(D332,'produto-estoque-total-7'!A:AB,19,0))</f>
        <v/>
      </c>
      <c r="K332" s="1">
        <f>IF(D332="","",VLOOKUP(D332,'produto-estoque-total-7'!A:AB,20,0))</f>
        <v/>
      </c>
      <c r="L332" s="36">
        <f>IF(D332="","",VLOOKUP(D332,'produto-estoque-total-7'!A:AB,17,0))</f>
        <v/>
      </c>
      <c r="M332" s="1">
        <f>IF(D332="","",VLOOKUP(D332,'produto-estoque-total-7'!A:AB,18,0))</f>
        <v/>
      </c>
      <c r="N332" s="36">
        <f>IF(D332="","",VLOOKUP(D332,'produto-estoque-total-7'!A:AB,21,0))</f>
        <v/>
      </c>
      <c r="O332" s="1">
        <f>IF(D332="","",VLOOKUP(D332,'produto-estoque-total-7'!A:AB,22,0))</f>
        <v/>
      </c>
      <c r="P332" s="36">
        <f>IF(D332="","",VLOOKUP(D332,'produto-estoque-total-7'!A:AB,23,0))</f>
        <v/>
      </c>
      <c r="Q332" s="1">
        <f>IF(D332="","",VLOOKUP(D332,'produto-estoque-total-7'!A:AB,24,0))</f>
        <v/>
      </c>
      <c r="R332" s="38">
        <f>IFERROR(IF(D332="","",VLOOKUP(D332,'produto-venda-7'!B:N,13,0)),"C")</f>
        <v/>
      </c>
      <c r="S332" s="39">
        <f>IF(D332="","",VLOOKUP(D332,'produto-estoque-total-7'!A:AB,6,0))</f>
        <v/>
      </c>
      <c r="T332" s="39">
        <f>IF(D332="","",VLOOKUP(D332,'produto-estoque-total-7'!A:AB,5,0))</f>
        <v/>
      </c>
      <c r="U332" s="40">
        <f>IF(D332="","",VLOOKUP(D332,'produto-estoque-total-7'!A:AB,11,0))</f>
        <v/>
      </c>
      <c r="V332" s="41">
        <f>IF(D332="","",IFERROR(VLOOKUP(D332,'produto-entrada-7'!A:M,10,0),0))</f>
        <v/>
      </c>
      <c r="W332" s="42" t="n"/>
      <c r="X332" s="39">
        <f>IF(D332="","",VLOOKUP(D332,'produto-estoque-total-7'!A:AB,8,0))</f>
        <v/>
      </c>
      <c r="Y332" s="39">
        <f>IF(D332="","",VLOOKUP(D332,'produto-estoque-total-7'!A:AB,9,0))</f>
        <v/>
      </c>
      <c r="Z332" s="39">
        <f>IF(D332="","",VLOOKUP(D332,'produto-estoque-total-7'!A:AB,10,0))</f>
        <v/>
      </c>
      <c r="AA332" s="39">
        <f>IFERROR(IF(D332="","",VLOOKUP(D332,'produto-venda-7'!B:N,4,0)),0)</f>
        <v/>
      </c>
      <c r="AB332" s="39">
        <f>IFERROR(IF(D332="","",VLOOKUP(D332,'produto-venda-7'!B:N,5,0)),0)</f>
        <v/>
      </c>
      <c r="AC332" s="39">
        <f>IF(D332="","",IFERROR(AA332/90,0))</f>
        <v/>
      </c>
      <c r="AD332" s="36">
        <f>IF(D332="","",IFERROR(VLOOKUP(D332,'produto-entrada-7'!A:M,4,0),0))</f>
        <v/>
      </c>
      <c r="AE332" s="36">
        <f>IFERROR(IF(D332="","",VLOOKUP(D332,'produto-venda-7'!B:N,10,0)),0)</f>
        <v/>
      </c>
      <c r="AF332" s="36">
        <f>IF(D332="","",IFERROR(VLOOKUP(D332,'produto-entrada-7'!A:M,11,0),0))</f>
        <v/>
      </c>
      <c r="AG332" s="1">
        <f>IF(D332="","",IFERROR(VLOOKUP(D332,'produto-entrada-7'!A:M,12,0),0))</f>
        <v/>
      </c>
      <c r="AH332" s="1">
        <f>IF(D332="","",IFERROR(VLOOKUP(D332,'produto-entrada-7'!A:M,13,0),0))</f>
        <v/>
      </c>
      <c r="AI332" s="36">
        <f>IFERROR(IF(D332="","",VLOOKUP(D332,'produto-venda-7'!B:N,11,0)),0)</f>
        <v/>
      </c>
      <c r="AJ332" s="43">
        <f>IF(D332="","",IFERROR(AI332*AB332,0))</f>
        <v/>
      </c>
      <c r="AK332" s="44">
        <f>IFERROR(IF(D332="","",VLOOKUP(F332,'ANALISE FORNECEDOR'!$A:$I,8,0)),"")</f>
        <v/>
      </c>
      <c r="AL332" s="44">
        <f>IF(D332="","",AVERAGE(AM332,AK332))</f>
        <v/>
      </c>
      <c r="AM332" s="44">
        <f>IFERROR(IF(D332="","",VLOOKUP(F332,'ANALISE FORNECEDOR'!$A:$I,9,0)),"")</f>
        <v/>
      </c>
      <c r="AN332" s="45">
        <f>IF(D332="","",IF(Y332&gt;12,AI332*(U332+Y332),AI332*U332))</f>
        <v/>
      </c>
      <c r="AO332" s="45">
        <f>IF(D332="","",IF(Y332&gt;12,AI332*(U332+V332+Y332),AI332*(U332+V332)))</f>
        <v/>
      </c>
      <c r="AP332" s="46">
        <f>IF(D332="","",IF(Y332&gt;12,AG332*(U332+Y332),AG332*U332))</f>
        <v/>
      </c>
      <c r="AQ332" s="46">
        <f>IF(D332="","",IF(Y332&gt;12,AG332*(U332+V332+Y332),AG332*(U332+V332)))</f>
        <v/>
      </c>
      <c r="AR332" s="46">
        <f>IF(D332="","",IF(OR(R332="A",R332="AA",R332="AAA"),AP332,0))</f>
        <v/>
      </c>
      <c r="AS332" s="46">
        <f>IF(D332="","",IF(R332="B",AP332,0))</f>
        <v/>
      </c>
      <c r="AT332" s="46">
        <f>IF(D332="","",IF(R332="C",AP332,0))</f>
        <v/>
      </c>
      <c r="AU332" s="47">
        <f>IF(D332="","",IFERROR(AN332/AJ332,0))</f>
        <v/>
      </c>
      <c r="AV332" s="47">
        <f>IF(D332="","",IFERROR(((AO332)/AJ332),0))</f>
        <v/>
      </c>
      <c r="AW332" s="48">
        <f>IF(D332="","",IF(OR(S332="S",NOT(AND(ISNUMBER(AC332),ISNUMBER(AL332),AC332*AL332&gt;=0))),0,AC332*AL332))</f>
        <v/>
      </c>
      <c r="AX332" s="49">
        <f>IFERROR(IF(D332="","",AW332*AG332),0)</f>
        <v/>
      </c>
      <c r="AY332" s="48">
        <f>IF(D332="","",IF(OR(S332="S",NOT(AND(ISNUMBER(AC332),ISNUMBER(AK332),AC332*AK332&gt;=0))),0,AC332*AK332))</f>
        <v/>
      </c>
      <c r="AZ332" s="48">
        <f>IFERROR(IF(D332="","",IF(AY332=0,0,IF(((AY332)-(U332+Y332))&lt;0,0,(AY332)-U332))),0)</f>
        <v/>
      </c>
      <c r="BA332" s="49">
        <f>IF(D332="","",AZ332*AG332)</f>
        <v/>
      </c>
      <c r="BB332" s="49">
        <f>IF(D332="","",IF(OR(R332="A",R332="AA",R332="AAA"),BA332,0))</f>
        <v/>
      </c>
      <c r="BC332" s="49">
        <f>IF(D332="","",IF(R332="B",BA332,0))</f>
        <v/>
      </c>
      <c r="BD332" s="49">
        <f>IF(D332="","",IF(R332="B",BA332,0))</f>
        <v/>
      </c>
      <c r="BE332" s="49">
        <f>IF(D332="","",IF(S332="S",
1,
IF(AC332=0,
1,
IF(
IFERROR(((U332+Y332)*AG332)/((AC332*AK332)*AG332),0)&lt;0,
0,
IF(
IFERROR(((U332+Y332)*AG332)/((AC332*AK332)*AG332),0)&gt;1,
1,
IFERROR(((U332+Y332)*AG332)/((AC332*AK332)*AG332),0)
)
)
)
))</f>
        <v/>
      </c>
      <c r="BF332" s="49">
        <f>IF(D332="","",IF(S332="S",
1,
IF(AC332=0,
1,
IF(
IFERROR(((U332+V332+Y332)*AG332)/((AC332*AK332)*AG332),0)&lt;0,
0,
IF(
IFERROR(((U332+V332+Y332)*AG332)/((AC332*AK332)*AG332),0)&gt;1,
1,
IFERROR(((U332+V332+Y332)*AG332)/((AC332*AK332)*AG332),0)
)
)
)
))</f>
        <v/>
      </c>
      <c r="BG332" s="50">
        <f>IF(D332="","",IF(S332="S",0,IF(AND(ISNUMBER(AC332),ISNUMBER(AM332)),IF(OR(AC332*AM332&lt;0,ISERR(AC332*AM332)),0,AC332*AM332),0)))</f>
        <v/>
      </c>
      <c r="BH332" s="50">
        <f>IF(D332="","",IF(BY332&gt;TODAY()-60,0,IF(Y332&gt;12,MAX(0,(U332+Y332)-BG332),MAX(0,U332-BG332))))</f>
        <v/>
      </c>
      <c r="BI332" s="51">
        <f>IF(D332="","",BH332*AG332)</f>
        <v/>
      </c>
      <c r="BJ332" s="51">
        <f>IF(D332="","",IF(OR(R332="A",R332="AA",R332="AAA"),BI332,0))</f>
        <v/>
      </c>
      <c r="BK332" s="51">
        <f>IF(D332="","",IF(R332="B",BI332,0))</f>
        <v/>
      </c>
      <c r="BL332" s="51">
        <f>IF(D332="","",IF(R332="C",BI332,0))</f>
        <v/>
      </c>
      <c r="BM332" s="51">
        <f>IF(D332="","",IFERROR(MAX(0,MIN(BI332/AP332,1)),0))</f>
        <v/>
      </c>
      <c r="BN332" s="52">
        <f>IF(D332="","",AB332*AG332)</f>
        <v/>
      </c>
      <c r="BO332" s="52">
        <f>IF(D332="","",(U332+V332+X332)*AG332)</f>
        <v/>
      </c>
      <c r="BP332" s="52">
        <f>IF(D332="","",(AB332*3)*AG332)</f>
        <v/>
      </c>
      <c r="BQ332" s="52">
        <f>IF(D332="","",IF(BO332-BP332&gt;0,0,BO332-BP332))</f>
        <v/>
      </c>
      <c r="BR332" s="52">
        <f>IF(D332="","",IF(BO332-BP332-BN332&gt;0,0,BO332-BP332-BN332))</f>
        <v/>
      </c>
      <c r="BS332" s="53">
        <f>IF(D332="","",IFERROR(AB332*AI332,0))</f>
        <v/>
      </c>
      <c r="BT332" s="53">
        <f>IF(D332="","",IFERROR(IF(X332&gt;12, AI332*(U332+V332+X332), AI332*(U332+V332)),0))</f>
        <v/>
      </c>
      <c r="BU332" s="53">
        <f>IF(D332="","",IFERROR(((AB332*3)*AI332),0))</f>
        <v/>
      </c>
      <c r="BV332" s="53">
        <f>IF(D332="","",IF(BT332-BU332&gt;0,0,BT332-BU332))</f>
        <v/>
      </c>
      <c r="BW332" s="53">
        <f>IF(D332="","",IF(BT332-BU332-BS332&gt;0,0,BT332-BU332-BS332))</f>
        <v/>
      </c>
      <c r="BX332" s="36">
        <f>IF(D332="","",IFERROR(VLOOKUP(D332,'produto-entrada-7'!A:M,3,0),"SEM PEDIDO"))</f>
        <v/>
      </c>
      <c r="BY332" s="36">
        <f>IF(D332="","",VLOOKUP(D332,'produto-estoque-total-7'!A:AB,25,0))</f>
        <v/>
      </c>
      <c r="BZ332" s="36">
        <f>IF(D332="","",IFERROR(VLOOKUP(D332,'produto-estoque-total-7'!A:AB,26,0)/100,0))</f>
        <v/>
      </c>
      <c r="CA332" s="36">
        <f>IF(D332="","",IFERROR(VLOOKUP(D332,'produto-estoque-total-7'!A:AB,27,0)/100,0))</f>
        <v/>
      </c>
      <c r="CB332" s="41">
        <f>IF(D332="","",V332*AF332)</f>
        <v/>
      </c>
      <c r="CC332" s="41">
        <f>IF(D332="","",V332*AI332)</f>
        <v/>
      </c>
      <c r="CD332" s="54">
        <f>IF(D332="","",VLOOKUP(D332,'produto-estoque-total-7'!A:AB,28,0))</f>
        <v/>
      </c>
    </row>
    <row r="333">
      <c r="A333" s="36">
        <f>IF(D333="","",VLOOKUP(D333,'produto-estoque-total-7'!A:AB,3,0))</f>
        <v/>
      </c>
      <c r="B333" s="1">
        <f>IF(D333="","",VLOOKUP(D333,'produto-estoque-total-7'!A:AB,12,0))</f>
        <v/>
      </c>
      <c r="C333" s="1">
        <f>IF(D333="","",VLOOKUP(D333,'produto-estoque-total-7'!A:AB,2,0))</f>
        <v/>
      </c>
      <c r="D333" s="37">
        <f>IFERROR(IF('produto-estoque-total-7'!A332="","",'produto-estoque-total-7'!A332),"")</f>
        <v/>
      </c>
      <c r="E333" s="1">
        <f>IF(D333="","",VLOOKUP(D333,'produto-estoque-total-7'!A:AB,4,0))</f>
        <v/>
      </c>
      <c r="F333" s="36">
        <f>IF(D333="","",VLOOKUP(D333,'produto-estoque-total-7'!A:AB,13,0))</f>
        <v/>
      </c>
      <c r="G333" s="1">
        <f>IF(F333="","",VLOOKUP(F333,'FORNECEDORES X COMPRADOR'!A:D,4,0))</f>
        <v/>
      </c>
      <c r="H333" s="1">
        <f>IF(F333="","",VLOOKUP(F333,'FORNECEDORES X COMPRADOR'!A:E,5,0))</f>
        <v/>
      </c>
      <c r="I333" s="36">
        <f>IF(D333="","",VLOOKUP(D333,'produto-estoque-total-7'!A:AB,15,0))</f>
        <v/>
      </c>
      <c r="J333" s="36">
        <f>IF(D333="","",VLOOKUP(D333,'produto-estoque-total-7'!A:AB,19,0))</f>
        <v/>
      </c>
      <c r="K333" s="1">
        <f>IF(D333="","",VLOOKUP(D333,'produto-estoque-total-7'!A:AB,20,0))</f>
        <v/>
      </c>
      <c r="L333" s="36">
        <f>IF(D333="","",VLOOKUP(D333,'produto-estoque-total-7'!A:AB,17,0))</f>
        <v/>
      </c>
      <c r="M333" s="1">
        <f>IF(D333="","",VLOOKUP(D333,'produto-estoque-total-7'!A:AB,18,0))</f>
        <v/>
      </c>
      <c r="N333" s="36">
        <f>IF(D333="","",VLOOKUP(D333,'produto-estoque-total-7'!A:AB,21,0))</f>
        <v/>
      </c>
      <c r="O333" s="1">
        <f>IF(D333="","",VLOOKUP(D333,'produto-estoque-total-7'!A:AB,22,0))</f>
        <v/>
      </c>
      <c r="P333" s="36">
        <f>IF(D333="","",VLOOKUP(D333,'produto-estoque-total-7'!A:AB,23,0))</f>
        <v/>
      </c>
      <c r="Q333" s="1">
        <f>IF(D333="","",VLOOKUP(D333,'produto-estoque-total-7'!A:AB,24,0))</f>
        <v/>
      </c>
      <c r="R333" s="38">
        <f>IFERROR(IF(D333="","",VLOOKUP(D333,'produto-venda-7'!B:N,13,0)),"C")</f>
        <v/>
      </c>
      <c r="S333" s="39">
        <f>IF(D333="","",VLOOKUP(D333,'produto-estoque-total-7'!A:AB,6,0))</f>
        <v/>
      </c>
      <c r="T333" s="39">
        <f>IF(D333="","",VLOOKUP(D333,'produto-estoque-total-7'!A:AB,5,0))</f>
        <v/>
      </c>
      <c r="U333" s="40">
        <f>IF(D333="","",VLOOKUP(D333,'produto-estoque-total-7'!A:AB,11,0))</f>
        <v/>
      </c>
      <c r="V333" s="41">
        <f>IF(D333="","",IFERROR(VLOOKUP(D333,'produto-entrada-7'!A:M,10,0),0))</f>
        <v/>
      </c>
      <c r="W333" s="42" t="n"/>
      <c r="X333" s="39">
        <f>IF(D333="","",VLOOKUP(D333,'produto-estoque-total-7'!A:AB,8,0))</f>
        <v/>
      </c>
      <c r="Y333" s="39">
        <f>IF(D333="","",VLOOKUP(D333,'produto-estoque-total-7'!A:AB,9,0))</f>
        <v/>
      </c>
      <c r="Z333" s="39">
        <f>IF(D333="","",VLOOKUP(D333,'produto-estoque-total-7'!A:AB,10,0))</f>
        <v/>
      </c>
      <c r="AA333" s="39">
        <f>IFERROR(IF(D333="","",VLOOKUP(D333,'produto-venda-7'!B:N,4,0)),0)</f>
        <v/>
      </c>
      <c r="AB333" s="39">
        <f>IFERROR(IF(D333="","",VLOOKUP(D333,'produto-venda-7'!B:N,5,0)),0)</f>
        <v/>
      </c>
      <c r="AC333" s="39">
        <f>IF(D333="","",IFERROR(AA333/90,0))</f>
        <v/>
      </c>
      <c r="AD333" s="36">
        <f>IF(D333="","",IFERROR(VLOOKUP(D333,'produto-entrada-7'!A:M,4,0),0))</f>
        <v/>
      </c>
      <c r="AE333" s="36">
        <f>IFERROR(IF(D333="","",VLOOKUP(D333,'produto-venda-7'!B:N,10,0)),0)</f>
        <v/>
      </c>
      <c r="AF333" s="36">
        <f>IF(D333="","",IFERROR(VLOOKUP(D333,'produto-entrada-7'!A:M,11,0),0))</f>
        <v/>
      </c>
      <c r="AG333" s="1">
        <f>IF(D333="","",IFERROR(VLOOKUP(D333,'produto-entrada-7'!A:M,12,0),0))</f>
        <v/>
      </c>
      <c r="AH333" s="1">
        <f>IF(D333="","",IFERROR(VLOOKUP(D333,'produto-entrada-7'!A:M,13,0),0))</f>
        <v/>
      </c>
      <c r="AI333" s="36">
        <f>IFERROR(IF(D333="","",VLOOKUP(D333,'produto-venda-7'!B:N,11,0)),0)</f>
        <v/>
      </c>
      <c r="AJ333" s="43">
        <f>IF(D333="","",IFERROR(AI333*AB333,0))</f>
        <v/>
      </c>
      <c r="AK333" s="44">
        <f>IFERROR(IF(D333="","",VLOOKUP(F333,'ANALISE FORNECEDOR'!$A:$I,8,0)),"")</f>
        <v/>
      </c>
      <c r="AL333" s="44">
        <f>IF(D333="","",AVERAGE(AM333,AK333))</f>
        <v/>
      </c>
      <c r="AM333" s="44">
        <f>IFERROR(IF(D333="","",VLOOKUP(F333,'ANALISE FORNECEDOR'!$A:$I,9,0)),"")</f>
        <v/>
      </c>
      <c r="AN333" s="45">
        <f>IF(D333="","",IF(Y333&gt;12,AI333*(U333+Y333),AI333*U333))</f>
        <v/>
      </c>
      <c r="AO333" s="45">
        <f>IF(D333="","",IF(Y333&gt;12,AI333*(U333+V333+Y333),AI333*(U333+V333)))</f>
        <v/>
      </c>
      <c r="AP333" s="46">
        <f>IF(D333="","",IF(Y333&gt;12,AG333*(U333+Y333),AG333*U333))</f>
        <v/>
      </c>
      <c r="AQ333" s="46">
        <f>IF(D333="","",IF(Y333&gt;12,AG333*(U333+V333+Y333),AG333*(U333+V333)))</f>
        <v/>
      </c>
      <c r="AR333" s="46">
        <f>IF(D333="","",IF(OR(R333="A",R333="AA",R333="AAA"),AP333,0))</f>
        <v/>
      </c>
      <c r="AS333" s="46">
        <f>IF(D333="","",IF(R333="B",AP333,0))</f>
        <v/>
      </c>
      <c r="AT333" s="46">
        <f>IF(D333="","",IF(R333="C",AP333,0))</f>
        <v/>
      </c>
      <c r="AU333" s="47">
        <f>IF(D333="","",IFERROR(AN333/AJ333,0))</f>
        <v/>
      </c>
      <c r="AV333" s="47">
        <f>IF(D333="","",IFERROR(((AO333)/AJ333),0))</f>
        <v/>
      </c>
      <c r="AW333" s="48">
        <f>IF(D333="","",IF(OR(S333="S",NOT(AND(ISNUMBER(AC333),ISNUMBER(AL333),AC333*AL333&gt;=0))),0,AC333*AL333))</f>
        <v/>
      </c>
      <c r="AX333" s="49">
        <f>IFERROR(IF(D333="","",AW333*AG333),0)</f>
        <v/>
      </c>
      <c r="AY333" s="48">
        <f>IF(D333="","",IF(OR(S333="S",NOT(AND(ISNUMBER(AC333),ISNUMBER(AK333),AC333*AK333&gt;=0))),0,AC333*AK333))</f>
        <v/>
      </c>
      <c r="AZ333" s="48">
        <f>IFERROR(IF(D333="","",IF(AY333=0,0,IF(((AY333)-(U333+Y333))&lt;0,0,(AY333)-U333))),0)</f>
        <v/>
      </c>
      <c r="BA333" s="49">
        <f>IF(D333="","",AZ333*AG333)</f>
        <v/>
      </c>
      <c r="BB333" s="49">
        <f>IF(D333="","",IF(OR(R333="A",R333="AA",R333="AAA"),BA333,0))</f>
        <v/>
      </c>
      <c r="BC333" s="49">
        <f>IF(D333="","",IF(R333="B",BA333,0))</f>
        <v/>
      </c>
      <c r="BD333" s="49">
        <f>IF(D333="","",IF(R333="B",BA333,0))</f>
        <v/>
      </c>
      <c r="BE333" s="49">
        <f>IF(D333="","",IF(S333="S",
1,
IF(AC333=0,
1,
IF(
IFERROR(((U333+Y333)*AG333)/((AC333*AK333)*AG333),0)&lt;0,
0,
IF(
IFERROR(((U333+Y333)*AG333)/((AC333*AK333)*AG333),0)&gt;1,
1,
IFERROR(((U333+Y333)*AG333)/((AC333*AK333)*AG333),0)
)
)
)
))</f>
        <v/>
      </c>
      <c r="BF333" s="49">
        <f>IF(D333="","",IF(S333="S",
1,
IF(AC333=0,
1,
IF(
IFERROR(((U333+V333+Y333)*AG333)/((AC333*AK333)*AG333),0)&lt;0,
0,
IF(
IFERROR(((U333+V333+Y333)*AG333)/((AC333*AK333)*AG333),0)&gt;1,
1,
IFERROR(((U333+V333+Y333)*AG333)/((AC333*AK333)*AG333),0)
)
)
)
))</f>
        <v/>
      </c>
      <c r="BG333" s="50">
        <f>IF(D333="","",IF(S333="S",0,IF(AND(ISNUMBER(AC333),ISNUMBER(AM333)),IF(OR(AC333*AM333&lt;0,ISERR(AC333*AM333)),0,AC333*AM333),0)))</f>
        <v/>
      </c>
      <c r="BH333" s="50">
        <f>IF(D333="","",IF(BY333&gt;TODAY()-60,0,IF(Y333&gt;12,MAX(0,(U333+Y333)-BG333),MAX(0,U333-BG333))))</f>
        <v/>
      </c>
      <c r="BI333" s="51">
        <f>IF(D333="","",BH333*AG333)</f>
        <v/>
      </c>
      <c r="BJ333" s="51">
        <f>IF(D333="","",IF(OR(R333="A",R333="AA",R333="AAA"),BI333,0))</f>
        <v/>
      </c>
      <c r="BK333" s="51">
        <f>IF(D333="","",IF(R333="B",BI333,0))</f>
        <v/>
      </c>
      <c r="BL333" s="51">
        <f>IF(D333="","",IF(R333="C",BI333,0))</f>
        <v/>
      </c>
      <c r="BM333" s="51">
        <f>IF(D333="","",IFERROR(MAX(0,MIN(BI333/AP333,1)),0))</f>
        <v/>
      </c>
      <c r="BN333" s="52">
        <f>IF(D333="","",AB333*AG333)</f>
        <v/>
      </c>
      <c r="BO333" s="52">
        <f>IF(D333="","",(U333+V333+X333)*AG333)</f>
        <v/>
      </c>
      <c r="BP333" s="52">
        <f>IF(D333="","",(AB333*3)*AG333)</f>
        <v/>
      </c>
      <c r="BQ333" s="52">
        <f>IF(D333="","",IF(BO333-BP333&gt;0,0,BO333-BP333))</f>
        <v/>
      </c>
      <c r="BR333" s="52">
        <f>IF(D333="","",IF(BO333-BP333-BN333&gt;0,0,BO333-BP333-BN333))</f>
        <v/>
      </c>
      <c r="BS333" s="53">
        <f>IF(D333="","",IFERROR(AB333*AI333,0))</f>
        <v/>
      </c>
      <c r="BT333" s="53">
        <f>IF(D333="","",IFERROR(IF(X333&gt;12, AI333*(U333+V333+X333), AI333*(U333+V333)),0))</f>
        <v/>
      </c>
      <c r="BU333" s="53">
        <f>IF(D333="","",IFERROR(((AB333*3)*AI333),0))</f>
        <v/>
      </c>
      <c r="BV333" s="53">
        <f>IF(D333="","",IF(BT333-BU333&gt;0,0,BT333-BU333))</f>
        <v/>
      </c>
      <c r="BW333" s="53">
        <f>IF(D333="","",IF(BT333-BU333-BS333&gt;0,0,BT333-BU333-BS333))</f>
        <v/>
      </c>
      <c r="BX333" s="36">
        <f>IF(D333="","",IFERROR(VLOOKUP(D333,'produto-entrada-7'!A:M,3,0),"SEM PEDIDO"))</f>
        <v/>
      </c>
      <c r="BY333" s="36">
        <f>IF(D333="","",VLOOKUP(D333,'produto-estoque-total-7'!A:AB,25,0))</f>
        <v/>
      </c>
      <c r="BZ333" s="36">
        <f>IF(D333="","",IFERROR(VLOOKUP(D333,'produto-estoque-total-7'!A:AB,26,0)/100,0))</f>
        <v/>
      </c>
      <c r="CA333" s="36">
        <f>IF(D333="","",IFERROR(VLOOKUP(D333,'produto-estoque-total-7'!A:AB,27,0)/100,0))</f>
        <v/>
      </c>
      <c r="CB333" s="41">
        <f>IF(D333="","",V333*AF333)</f>
        <v/>
      </c>
      <c r="CC333" s="41">
        <f>IF(D333="","",V333*AI333)</f>
        <v/>
      </c>
      <c r="CD333" s="54">
        <f>IF(D333="","",VLOOKUP(D333,'produto-estoque-total-7'!A:AB,28,0))</f>
        <v/>
      </c>
    </row>
    <row r="334">
      <c r="A334" s="36">
        <f>IF(D334="","",VLOOKUP(D334,'produto-estoque-total-7'!A:AB,3,0))</f>
        <v/>
      </c>
      <c r="B334" s="1">
        <f>IF(D334="","",VLOOKUP(D334,'produto-estoque-total-7'!A:AB,12,0))</f>
        <v/>
      </c>
      <c r="C334" s="1">
        <f>IF(D334="","",VLOOKUP(D334,'produto-estoque-total-7'!A:AB,2,0))</f>
        <v/>
      </c>
      <c r="D334" s="37">
        <f>IFERROR(IF('produto-estoque-total-7'!A333="","",'produto-estoque-total-7'!A333),"")</f>
        <v/>
      </c>
      <c r="E334" s="1">
        <f>IF(D334="","",VLOOKUP(D334,'produto-estoque-total-7'!A:AB,4,0))</f>
        <v/>
      </c>
      <c r="F334" s="36">
        <f>IF(D334="","",VLOOKUP(D334,'produto-estoque-total-7'!A:AB,13,0))</f>
        <v/>
      </c>
      <c r="G334" s="1">
        <f>IF(F334="","",VLOOKUP(F334,'FORNECEDORES X COMPRADOR'!A:D,4,0))</f>
        <v/>
      </c>
      <c r="H334" s="1">
        <f>IF(F334="","",VLOOKUP(F334,'FORNECEDORES X COMPRADOR'!A:E,5,0))</f>
        <v/>
      </c>
      <c r="I334" s="36">
        <f>IF(D334="","",VLOOKUP(D334,'produto-estoque-total-7'!A:AB,15,0))</f>
        <v/>
      </c>
      <c r="J334" s="36">
        <f>IF(D334="","",VLOOKUP(D334,'produto-estoque-total-7'!A:AB,19,0))</f>
        <v/>
      </c>
      <c r="K334" s="1">
        <f>IF(D334="","",VLOOKUP(D334,'produto-estoque-total-7'!A:AB,20,0))</f>
        <v/>
      </c>
      <c r="L334" s="36">
        <f>IF(D334="","",VLOOKUP(D334,'produto-estoque-total-7'!A:AB,17,0))</f>
        <v/>
      </c>
      <c r="M334" s="1">
        <f>IF(D334="","",VLOOKUP(D334,'produto-estoque-total-7'!A:AB,18,0))</f>
        <v/>
      </c>
      <c r="N334" s="36">
        <f>IF(D334="","",VLOOKUP(D334,'produto-estoque-total-7'!A:AB,21,0))</f>
        <v/>
      </c>
      <c r="O334" s="1">
        <f>IF(D334="","",VLOOKUP(D334,'produto-estoque-total-7'!A:AB,22,0))</f>
        <v/>
      </c>
      <c r="P334" s="36">
        <f>IF(D334="","",VLOOKUP(D334,'produto-estoque-total-7'!A:AB,23,0))</f>
        <v/>
      </c>
      <c r="Q334" s="1">
        <f>IF(D334="","",VLOOKUP(D334,'produto-estoque-total-7'!A:AB,24,0))</f>
        <v/>
      </c>
      <c r="R334" s="38">
        <f>IFERROR(IF(D334="","",VLOOKUP(D334,'produto-venda-7'!B:N,13,0)),"C")</f>
        <v/>
      </c>
      <c r="S334" s="39">
        <f>IF(D334="","",VLOOKUP(D334,'produto-estoque-total-7'!A:AB,6,0))</f>
        <v/>
      </c>
      <c r="T334" s="39">
        <f>IF(D334="","",VLOOKUP(D334,'produto-estoque-total-7'!A:AB,5,0))</f>
        <v/>
      </c>
      <c r="U334" s="40">
        <f>IF(D334="","",VLOOKUP(D334,'produto-estoque-total-7'!A:AB,11,0))</f>
        <v/>
      </c>
      <c r="V334" s="41">
        <f>IF(D334="","",IFERROR(VLOOKUP(D334,'produto-entrada-7'!A:M,10,0),0))</f>
        <v/>
      </c>
      <c r="W334" s="42" t="n"/>
      <c r="X334" s="39">
        <f>IF(D334="","",VLOOKUP(D334,'produto-estoque-total-7'!A:AB,8,0))</f>
        <v/>
      </c>
      <c r="Y334" s="39">
        <f>IF(D334="","",VLOOKUP(D334,'produto-estoque-total-7'!A:AB,9,0))</f>
        <v/>
      </c>
      <c r="Z334" s="39">
        <f>IF(D334="","",VLOOKUP(D334,'produto-estoque-total-7'!A:AB,10,0))</f>
        <v/>
      </c>
      <c r="AA334" s="39">
        <f>IFERROR(IF(D334="","",VLOOKUP(D334,'produto-venda-7'!B:N,4,0)),0)</f>
        <v/>
      </c>
      <c r="AB334" s="39">
        <f>IFERROR(IF(D334="","",VLOOKUP(D334,'produto-venda-7'!B:N,5,0)),0)</f>
        <v/>
      </c>
      <c r="AC334" s="39">
        <f>IF(D334="","",IFERROR(AA334/90,0))</f>
        <v/>
      </c>
      <c r="AD334" s="36">
        <f>IF(D334="","",IFERROR(VLOOKUP(D334,'produto-entrada-7'!A:M,4,0),0))</f>
        <v/>
      </c>
      <c r="AE334" s="36">
        <f>IFERROR(IF(D334="","",VLOOKUP(D334,'produto-venda-7'!B:N,10,0)),0)</f>
        <v/>
      </c>
      <c r="AF334" s="36">
        <f>IF(D334="","",IFERROR(VLOOKUP(D334,'produto-entrada-7'!A:M,11,0),0))</f>
        <v/>
      </c>
      <c r="AG334" s="1">
        <f>IF(D334="","",IFERROR(VLOOKUP(D334,'produto-entrada-7'!A:M,12,0),0))</f>
        <v/>
      </c>
      <c r="AH334" s="1">
        <f>IF(D334="","",IFERROR(VLOOKUP(D334,'produto-entrada-7'!A:M,13,0),0))</f>
        <v/>
      </c>
      <c r="AI334" s="36">
        <f>IFERROR(IF(D334="","",VLOOKUP(D334,'produto-venda-7'!B:N,11,0)),0)</f>
        <v/>
      </c>
      <c r="AJ334" s="43">
        <f>IF(D334="","",IFERROR(AI334*AB334,0))</f>
        <v/>
      </c>
      <c r="AK334" s="44">
        <f>IFERROR(IF(D334="","",VLOOKUP(F334,'ANALISE FORNECEDOR'!$A:$I,8,0)),"")</f>
        <v/>
      </c>
      <c r="AL334" s="44">
        <f>IF(D334="","",AVERAGE(AM334,AK334))</f>
        <v/>
      </c>
      <c r="AM334" s="44">
        <f>IFERROR(IF(D334="","",VLOOKUP(F334,'ANALISE FORNECEDOR'!$A:$I,9,0)),"")</f>
        <v/>
      </c>
      <c r="AN334" s="45">
        <f>IF(D334="","",IF(Y334&gt;12,AI334*(U334+Y334),AI334*U334))</f>
        <v/>
      </c>
      <c r="AO334" s="45">
        <f>IF(D334="","",IF(Y334&gt;12,AI334*(U334+V334+Y334),AI334*(U334+V334)))</f>
        <v/>
      </c>
      <c r="AP334" s="46">
        <f>IF(D334="","",IF(Y334&gt;12,AG334*(U334+Y334),AG334*U334))</f>
        <v/>
      </c>
      <c r="AQ334" s="46">
        <f>IF(D334="","",IF(Y334&gt;12,AG334*(U334+V334+Y334),AG334*(U334+V334)))</f>
        <v/>
      </c>
      <c r="AR334" s="46">
        <f>IF(D334="","",IF(OR(R334="A",R334="AA",R334="AAA"),AP334,0))</f>
        <v/>
      </c>
      <c r="AS334" s="46">
        <f>IF(D334="","",IF(R334="B",AP334,0))</f>
        <v/>
      </c>
      <c r="AT334" s="46">
        <f>IF(D334="","",IF(R334="C",AP334,0))</f>
        <v/>
      </c>
      <c r="AU334" s="47">
        <f>IF(D334="","",IFERROR(AN334/AJ334,0))</f>
        <v/>
      </c>
      <c r="AV334" s="47">
        <f>IF(D334="","",IFERROR(((AO334)/AJ334),0))</f>
        <v/>
      </c>
      <c r="AW334" s="48">
        <f>IF(D334="","",IF(OR(S334="S",NOT(AND(ISNUMBER(AC334),ISNUMBER(AL334),AC334*AL334&gt;=0))),0,AC334*AL334))</f>
        <v/>
      </c>
      <c r="AX334" s="49">
        <f>IFERROR(IF(D334="","",AW334*AG334),0)</f>
        <v/>
      </c>
      <c r="AY334" s="48">
        <f>IF(D334="","",IF(OR(S334="S",NOT(AND(ISNUMBER(AC334),ISNUMBER(AK334),AC334*AK334&gt;=0))),0,AC334*AK334))</f>
        <v/>
      </c>
      <c r="AZ334" s="48">
        <f>IFERROR(IF(D334="","",IF(AY334=0,0,IF(((AY334)-(U334+Y334))&lt;0,0,(AY334)-U334))),0)</f>
        <v/>
      </c>
      <c r="BA334" s="49">
        <f>IF(D334="","",AZ334*AG334)</f>
        <v/>
      </c>
      <c r="BB334" s="49">
        <f>IF(D334="","",IF(OR(R334="A",R334="AA",R334="AAA"),BA334,0))</f>
        <v/>
      </c>
      <c r="BC334" s="49">
        <f>IF(D334="","",IF(R334="B",BA334,0))</f>
        <v/>
      </c>
      <c r="BD334" s="49">
        <f>IF(D334="","",IF(R334="B",BA334,0))</f>
        <v/>
      </c>
      <c r="BE334" s="49">
        <f>IF(D334="","",IF(S334="S",
1,
IF(AC334=0,
1,
IF(
IFERROR(((U334+Y334)*AG334)/((AC334*AK334)*AG334),0)&lt;0,
0,
IF(
IFERROR(((U334+Y334)*AG334)/((AC334*AK334)*AG334),0)&gt;1,
1,
IFERROR(((U334+Y334)*AG334)/((AC334*AK334)*AG334),0)
)
)
)
))</f>
        <v/>
      </c>
      <c r="BF334" s="49">
        <f>IF(D334="","",IF(S334="S",
1,
IF(AC334=0,
1,
IF(
IFERROR(((U334+V334+Y334)*AG334)/((AC334*AK334)*AG334),0)&lt;0,
0,
IF(
IFERROR(((U334+V334+Y334)*AG334)/((AC334*AK334)*AG334),0)&gt;1,
1,
IFERROR(((U334+V334+Y334)*AG334)/((AC334*AK334)*AG334),0)
)
)
)
))</f>
        <v/>
      </c>
      <c r="BG334" s="50">
        <f>IF(D334="","",IF(S334="S",0,IF(AND(ISNUMBER(AC334),ISNUMBER(AM334)),IF(OR(AC334*AM334&lt;0,ISERR(AC334*AM334)),0,AC334*AM334),0)))</f>
        <v/>
      </c>
      <c r="BH334" s="50">
        <f>IF(D334="","",IF(BY334&gt;TODAY()-60,0,IF(Y334&gt;12,MAX(0,(U334+Y334)-BG334),MAX(0,U334-BG334))))</f>
        <v/>
      </c>
      <c r="BI334" s="51">
        <f>IF(D334="","",BH334*AG334)</f>
        <v/>
      </c>
      <c r="BJ334" s="51">
        <f>IF(D334="","",IF(OR(R334="A",R334="AA",R334="AAA"),BI334,0))</f>
        <v/>
      </c>
      <c r="BK334" s="51">
        <f>IF(D334="","",IF(R334="B",BI334,0))</f>
        <v/>
      </c>
      <c r="BL334" s="51">
        <f>IF(D334="","",IF(R334="C",BI334,0))</f>
        <v/>
      </c>
      <c r="BM334" s="51">
        <f>IF(D334="","",IFERROR(MAX(0,MIN(BI334/AP334,1)),0))</f>
        <v/>
      </c>
      <c r="BN334" s="52">
        <f>IF(D334="","",AB334*AG334)</f>
        <v/>
      </c>
      <c r="BO334" s="52">
        <f>IF(D334="","",(U334+V334+X334)*AG334)</f>
        <v/>
      </c>
      <c r="BP334" s="52">
        <f>IF(D334="","",(AB334*3)*AG334)</f>
        <v/>
      </c>
      <c r="BQ334" s="52">
        <f>IF(D334="","",IF(BO334-BP334&gt;0,0,BO334-BP334))</f>
        <v/>
      </c>
      <c r="BR334" s="52">
        <f>IF(D334="","",IF(BO334-BP334-BN334&gt;0,0,BO334-BP334-BN334))</f>
        <v/>
      </c>
      <c r="BS334" s="53">
        <f>IF(D334="","",IFERROR(AB334*AI334,0))</f>
        <v/>
      </c>
      <c r="BT334" s="53">
        <f>IF(D334="","",IFERROR(IF(X334&gt;12, AI334*(U334+V334+X334), AI334*(U334+V334)),0))</f>
        <v/>
      </c>
      <c r="BU334" s="53">
        <f>IF(D334="","",IFERROR(((AB334*3)*AI334),0))</f>
        <v/>
      </c>
      <c r="BV334" s="53">
        <f>IF(D334="","",IF(BT334-BU334&gt;0,0,BT334-BU334))</f>
        <v/>
      </c>
      <c r="BW334" s="53">
        <f>IF(D334="","",IF(BT334-BU334-BS334&gt;0,0,BT334-BU334-BS334))</f>
        <v/>
      </c>
      <c r="BX334" s="36">
        <f>IF(D334="","",IFERROR(VLOOKUP(D334,'produto-entrada-7'!A:M,3,0),"SEM PEDIDO"))</f>
        <v/>
      </c>
      <c r="BY334" s="36">
        <f>IF(D334="","",VLOOKUP(D334,'produto-estoque-total-7'!A:AB,25,0))</f>
        <v/>
      </c>
      <c r="BZ334" s="36">
        <f>IF(D334="","",IFERROR(VLOOKUP(D334,'produto-estoque-total-7'!A:AB,26,0)/100,0))</f>
        <v/>
      </c>
      <c r="CA334" s="36">
        <f>IF(D334="","",IFERROR(VLOOKUP(D334,'produto-estoque-total-7'!A:AB,27,0)/100,0))</f>
        <v/>
      </c>
      <c r="CB334" s="41">
        <f>IF(D334="","",V334*AF334)</f>
        <v/>
      </c>
      <c r="CC334" s="41">
        <f>IF(D334="","",V334*AI334)</f>
        <v/>
      </c>
      <c r="CD334" s="54">
        <f>IF(D334="","",VLOOKUP(D334,'produto-estoque-total-7'!A:AB,28,0))</f>
        <v/>
      </c>
    </row>
    <row r="335">
      <c r="A335" s="36">
        <f>IF(D335="","",VLOOKUP(D335,'produto-estoque-total-7'!A:AB,3,0))</f>
        <v/>
      </c>
      <c r="B335" s="1">
        <f>IF(D335="","",VLOOKUP(D335,'produto-estoque-total-7'!A:AB,12,0))</f>
        <v/>
      </c>
      <c r="C335" s="1">
        <f>IF(D335="","",VLOOKUP(D335,'produto-estoque-total-7'!A:AB,2,0))</f>
        <v/>
      </c>
      <c r="D335" s="37">
        <f>IFERROR(IF('produto-estoque-total-7'!A334="","",'produto-estoque-total-7'!A334),"")</f>
        <v/>
      </c>
      <c r="E335" s="1">
        <f>IF(D335="","",VLOOKUP(D335,'produto-estoque-total-7'!A:AB,4,0))</f>
        <v/>
      </c>
      <c r="F335" s="36">
        <f>IF(D335="","",VLOOKUP(D335,'produto-estoque-total-7'!A:AB,13,0))</f>
        <v/>
      </c>
      <c r="G335" s="1">
        <f>IF(F335="","",VLOOKUP(F335,'FORNECEDORES X COMPRADOR'!A:D,4,0))</f>
        <v/>
      </c>
      <c r="H335" s="1">
        <f>IF(F335="","",VLOOKUP(F335,'FORNECEDORES X COMPRADOR'!A:E,5,0))</f>
        <v/>
      </c>
      <c r="I335" s="36">
        <f>IF(D335="","",VLOOKUP(D335,'produto-estoque-total-7'!A:AB,15,0))</f>
        <v/>
      </c>
      <c r="J335" s="36">
        <f>IF(D335="","",VLOOKUP(D335,'produto-estoque-total-7'!A:AB,19,0))</f>
        <v/>
      </c>
      <c r="K335" s="1">
        <f>IF(D335="","",VLOOKUP(D335,'produto-estoque-total-7'!A:AB,20,0))</f>
        <v/>
      </c>
      <c r="L335" s="36">
        <f>IF(D335="","",VLOOKUP(D335,'produto-estoque-total-7'!A:AB,17,0))</f>
        <v/>
      </c>
      <c r="M335" s="1">
        <f>IF(D335="","",VLOOKUP(D335,'produto-estoque-total-7'!A:AB,18,0))</f>
        <v/>
      </c>
      <c r="N335" s="36">
        <f>IF(D335="","",VLOOKUP(D335,'produto-estoque-total-7'!A:AB,21,0))</f>
        <v/>
      </c>
      <c r="O335" s="1">
        <f>IF(D335="","",VLOOKUP(D335,'produto-estoque-total-7'!A:AB,22,0))</f>
        <v/>
      </c>
      <c r="P335" s="36">
        <f>IF(D335="","",VLOOKUP(D335,'produto-estoque-total-7'!A:AB,23,0))</f>
        <v/>
      </c>
      <c r="Q335" s="1">
        <f>IF(D335="","",VLOOKUP(D335,'produto-estoque-total-7'!A:AB,24,0))</f>
        <v/>
      </c>
      <c r="R335" s="38">
        <f>IFERROR(IF(D335="","",VLOOKUP(D335,'produto-venda-7'!B:N,13,0)),"C")</f>
        <v/>
      </c>
      <c r="S335" s="39">
        <f>IF(D335="","",VLOOKUP(D335,'produto-estoque-total-7'!A:AB,6,0))</f>
        <v/>
      </c>
      <c r="T335" s="39">
        <f>IF(D335="","",VLOOKUP(D335,'produto-estoque-total-7'!A:AB,5,0))</f>
        <v/>
      </c>
      <c r="U335" s="40">
        <f>IF(D335="","",VLOOKUP(D335,'produto-estoque-total-7'!A:AB,11,0))</f>
        <v/>
      </c>
      <c r="V335" s="41">
        <f>IF(D335="","",IFERROR(VLOOKUP(D335,'produto-entrada-7'!A:M,10,0),0))</f>
        <v/>
      </c>
      <c r="W335" s="42" t="n"/>
      <c r="X335" s="39">
        <f>IF(D335="","",VLOOKUP(D335,'produto-estoque-total-7'!A:AB,8,0))</f>
        <v/>
      </c>
      <c r="Y335" s="39">
        <f>IF(D335="","",VLOOKUP(D335,'produto-estoque-total-7'!A:AB,9,0))</f>
        <v/>
      </c>
      <c r="Z335" s="39">
        <f>IF(D335="","",VLOOKUP(D335,'produto-estoque-total-7'!A:AB,10,0))</f>
        <v/>
      </c>
      <c r="AA335" s="39">
        <f>IFERROR(IF(D335="","",VLOOKUP(D335,'produto-venda-7'!B:N,4,0)),0)</f>
        <v/>
      </c>
      <c r="AB335" s="39">
        <f>IFERROR(IF(D335="","",VLOOKUP(D335,'produto-venda-7'!B:N,5,0)),0)</f>
        <v/>
      </c>
      <c r="AC335" s="39">
        <f>IF(D335="","",IFERROR(AA335/90,0))</f>
        <v/>
      </c>
      <c r="AD335" s="36">
        <f>IF(D335="","",IFERROR(VLOOKUP(D335,'produto-entrada-7'!A:M,4,0),0))</f>
        <v/>
      </c>
      <c r="AE335" s="36">
        <f>IFERROR(IF(D335="","",VLOOKUP(D335,'produto-venda-7'!B:N,10,0)),0)</f>
        <v/>
      </c>
      <c r="AF335" s="36">
        <f>IF(D335="","",IFERROR(VLOOKUP(D335,'produto-entrada-7'!A:M,11,0),0))</f>
        <v/>
      </c>
      <c r="AG335" s="1">
        <f>IF(D335="","",IFERROR(VLOOKUP(D335,'produto-entrada-7'!A:M,12,0),0))</f>
        <v/>
      </c>
      <c r="AH335" s="1">
        <f>IF(D335="","",IFERROR(VLOOKUP(D335,'produto-entrada-7'!A:M,13,0),0))</f>
        <v/>
      </c>
      <c r="AI335" s="36">
        <f>IFERROR(IF(D335="","",VLOOKUP(D335,'produto-venda-7'!B:N,11,0)),0)</f>
        <v/>
      </c>
      <c r="AJ335" s="43">
        <f>IF(D335="","",IFERROR(AI335*AB335,0))</f>
        <v/>
      </c>
      <c r="AK335" s="44">
        <f>IFERROR(IF(D335="","",VLOOKUP(F335,'ANALISE FORNECEDOR'!$A:$I,8,0)),"")</f>
        <v/>
      </c>
      <c r="AL335" s="44">
        <f>IF(D335="","",AVERAGE(AM335,AK335))</f>
        <v/>
      </c>
      <c r="AM335" s="44">
        <f>IFERROR(IF(D335="","",VLOOKUP(F335,'ANALISE FORNECEDOR'!$A:$I,9,0)),"")</f>
        <v/>
      </c>
      <c r="AN335" s="45">
        <f>IF(D335="","",IF(Y335&gt;12,AI335*(U335+Y335),AI335*U335))</f>
        <v/>
      </c>
      <c r="AO335" s="45">
        <f>IF(D335="","",IF(Y335&gt;12,AI335*(U335+V335+Y335),AI335*(U335+V335)))</f>
        <v/>
      </c>
      <c r="AP335" s="46">
        <f>IF(D335="","",IF(Y335&gt;12,AG335*(U335+Y335),AG335*U335))</f>
        <v/>
      </c>
      <c r="AQ335" s="46">
        <f>IF(D335="","",IF(Y335&gt;12,AG335*(U335+V335+Y335),AG335*(U335+V335)))</f>
        <v/>
      </c>
      <c r="AR335" s="46">
        <f>IF(D335="","",IF(OR(R335="A",R335="AA",R335="AAA"),AP335,0))</f>
        <v/>
      </c>
      <c r="AS335" s="46">
        <f>IF(D335="","",IF(R335="B",AP335,0))</f>
        <v/>
      </c>
      <c r="AT335" s="46">
        <f>IF(D335="","",IF(R335="C",AP335,0))</f>
        <v/>
      </c>
      <c r="AU335" s="47">
        <f>IF(D335="","",IFERROR(AN335/AJ335,0))</f>
        <v/>
      </c>
      <c r="AV335" s="47">
        <f>IF(D335="","",IFERROR(((AO335)/AJ335),0))</f>
        <v/>
      </c>
      <c r="AW335" s="48">
        <f>IF(D335="","",IF(OR(S335="S",NOT(AND(ISNUMBER(AC335),ISNUMBER(AL335),AC335*AL335&gt;=0))),0,AC335*AL335))</f>
        <v/>
      </c>
      <c r="AX335" s="49">
        <f>IFERROR(IF(D335="","",AW335*AG335),0)</f>
        <v/>
      </c>
      <c r="AY335" s="48">
        <f>IF(D335="","",IF(OR(S335="S",NOT(AND(ISNUMBER(AC335),ISNUMBER(AK335),AC335*AK335&gt;=0))),0,AC335*AK335))</f>
        <v/>
      </c>
      <c r="AZ335" s="48">
        <f>IFERROR(IF(D335="","",IF(AY335=0,0,IF(((AY335)-(U335+Y335))&lt;0,0,(AY335)-U335))),0)</f>
        <v/>
      </c>
      <c r="BA335" s="49">
        <f>IF(D335="","",AZ335*AG335)</f>
        <v/>
      </c>
      <c r="BB335" s="49">
        <f>IF(D335="","",IF(OR(R335="A",R335="AA",R335="AAA"),BA335,0))</f>
        <v/>
      </c>
      <c r="BC335" s="49">
        <f>IF(D335="","",IF(R335="B",BA335,0))</f>
        <v/>
      </c>
      <c r="BD335" s="49">
        <f>IF(D335="","",IF(R335="B",BA335,0))</f>
        <v/>
      </c>
      <c r="BE335" s="49">
        <f>IF(D335="","",IF(S335="S",
1,
IF(AC335=0,
1,
IF(
IFERROR(((U335+Y335)*AG335)/((AC335*AK335)*AG335),0)&lt;0,
0,
IF(
IFERROR(((U335+Y335)*AG335)/((AC335*AK335)*AG335),0)&gt;1,
1,
IFERROR(((U335+Y335)*AG335)/((AC335*AK335)*AG335),0)
)
)
)
))</f>
        <v/>
      </c>
      <c r="BF335" s="49">
        <f>IF(D335="","",IF(S335="S",
1,
IF(AC335=0,
1,
IF(
IFERROR(((U335+V335+Y335)*AG335)/((AC335*AK335)*AG335),0)&lt;0,
0,
IF(
IFERROR(((U335+V335+Y335)*AG335)/((AC335*AK335)*AG335),0)&gt;1,
1,
IFERROR(((U335+V335+Y335)*AG335)/((AC335*AK335)*AG335),0)
)
)
)
))</f>
        <v/>
      </c>
      <c r="BG335" s="50">
        <f>IF(D335="","",IF(S335="S",0,IF(AND(ISNUMBER(AC335),ISNUMBER(AM335)),IF(OR(AC335*AM335&lt;0,ISERR(AC335*AM335)),0,AC335*AM335),0)))</f>
        <v/>
      </c>
      <c r="BH335" s="50">
        <f>IF(D335="","",IF(BY335&gt;TODAY()-60,0,IF(Y335&gt;12,MAX(0,(U335+Y335)-BG335),MAX(0,U335-BG335))))</f>
        <v/>
      </c>
      <c r="BI335" s="51">
        <f>IF(D335="","",BH335*AG335)</f>
        <v/>
      </c>
      <c r="BJ335" s="51">
        <f>IF(D335="","",IF(OR(R335="A",R335="AA",R335="AAA"),BI335,0))</f>
        <v/>
      </c>
      <c r="BK335" s="51">
        <f>IF(D335="","",IF(R335="B",BI335,0))</f>
        <v/>
      </c>
      <c r="BL335" s="51">
        <f>IF(D335="","",IF(R335="C",BI335,0))</f>
        <v/>
      </c>
      <c r="BM335" s="51">
        <f>IF(D335="","",IFERROR(MAX(0,MIN(BI335/AP335,1)),0))</f>
        <v/>
      </c>
      <c r="BN335" s="52">
        <f>IF(D335="","",AB335*AG335)</f>
        <v/>
      </c>
      <c r="BO335" s="52">
        <f>IF(D335="","",(U335+V335+X335)*AG335)</f>
        <v/>
      </c>
      <c r="BP335" s="52">
        <f>IF(D335="","",(AB335*3)*AG335)</f>
        <v/>
      </c>
      <c r="BQ335" s="52">
        <f>IF(D335="","",IF(BO335-BP335&gt;0,0,BO335-BP335))</f>
        <v/>
      </c>
      <c r="BR335" s="52">
        <f>IF(D335="","",IF(BO335-BP335-BN335&gt;0,0,BO335-BP335-BN335))</f>
        <v/>
      </c>
      <c r="BS335" s="53">
        <f>IF(D335="","",IFERROR(AB335*AI335,0))</f>
        <v/>
      </c>
      <c r="BT335" s="53">
        <f>IF(D335="","",IFERROR(IF(X335&gt;12, AI335*(U335+V335+X335), AI335*(U335+V335)),0))</f>
        <v/>
      </c>
      <c r="BU335" s="53">
        <f>IF(D335="","",IFERROR(((AB335*3)*AI335),0))</f>
        <v/>
      </c>
      <c r="BV335" s="53">
        <f>IF(D335="","",IF(BT335-BU335&gt;0,0,BT335-BU335))</f>
        <v/>
      </c>
      <c r="BW335" s="53">
        <f>IF(D335="","",IF(BT335-BU335-BS335&gt;0,0,BT335-BU335-BS335))</f>
        <v/>
      </c>
      <c r="BX335" s="36">
        <f>IF(D335="","",IFERROR(VLOOKUP(D335,'produto-entrada-7'!A:M,3,0),"SEM PEDIDO"))</f>
        <v/>
      </c>
      <c r="BY335" s="36">
        <f>IF(D335="","",VLOOKUP(D335,'produto-estoque-total-7'!A:AB,25,0))</f>
        <v/>
      </c>
      <c r="BZ335" s="36">
        <f>IF(D335="","",IFERROR(VLOOKUP(D335,'produto-estoque-total-7'!A:AB,26,0)/100,0))</f>
        <v/>
      </c>
      <c r="CA335" s="36">
        <f>IF(D335="","",IFERROR(VLOOKUP(D335,'produto-estoque-total-7'!A:AB,27,0)/100,0))</f>
        <v/>
      </c>
      <c r="CB335" s="41">
        <f>IF(D335="","",V335*AF335)</f>
        <v/>
      </c>
      <c r="CC335" s="41">
        <f>IF(D335="","",V335*AI335)</f>
        <v/>
      </c>
      <c r="CD335" s="54">
        <f>IF(D335="","",VLOOKUP(D335,'produto-estoque-total-7'!A:AB,28,0))</f>
        <v/>
      </c>
    </row>
    <row r="336">
      <c r="A336" s="36">
        <f>IF(D336="","",VLOOKUP(D336,'produto-estoque-total-7'!A:AB,3,0))</f>
        <v/>
      </c>
      <c r="B336" s="1">
        <f>IF(D336="","",VLOOKUP(D336,'produto-estoque-total-7'!A:AB,12,0))</f>
        <v/>
      </c>
      <c r="C336" s="1">
        <f>IF(D336="","",VLOOKUP(D336,'produto-estoque-total-7'!A:AB,2,0))</f>
        <v/>
      </c>
      <c r="D336" s="37">
        <f>IFERROR(IF('produto-estoque-total-7'!A335="","",'produto-estoque-total-7'!A335),"")</f>
        <v/>
      </c>
      <c r="E336" s="1">
        <f>IF(D336="","",VLOOKUP(D336,'produto-estoque-total-7'!A:AB,4,0))</f>
        <v/>
      </c>
      <c r="F336" s="36">
        <f>IF(D336="","",VLOOKUP(D336,'produto-estoque-total-7'!A:AB,13,0))</f>
        <v/>
      </c>
      <c r="G336" s="1">
        <f>IF(F336="","",VLOOKUP(F336,'FORNECEDORES X COMPRADOR'!A:D,4,0))</f>
        <v/>
      </c>
      <c r="H336" s="1">
        <f>IF(F336="","",VLOOKUP(F336,'FORNECEDORES X COMPRADOR'!A:E,5,0))</f>
        <v/>
      </c>
      <c r="I336" s="36">
        <f>IF(D336="","",VLOOKUP(D336,'produto-estoque-total-7'!A:AB,15,0))</f>
        <v/>
      </c>
      <c r="J336" s="36">
        <f>IF(D336="","",VLOOKUP(D336,'produto-estoque-total-7'!A:AB,19,0))</f>
        <v/>
      </c>
      <c r="K336" s="1">
        <f>IF(D336="","",VLOOKUP(D336,'produto-estoque-total-7'!A:AB,20,0))</f>
        <v/>
      </c>
      <c r="L336" s="36">
        <f>IF(D336="","",VLOOKUP(D336,'produto-estoque-total-7'!A:AB,17,0))</f>
        <v/>
      </c>
      <c r="M336" s="1">
        <f>IF(D336="","",VLOOKUP(D336,'produto-estoque-total-7'!A:AB,18,0))</f>
        <v/>
      </c>
      <c r="N336" s="36">
        <f>IF(D336="","",VLOOKUP(D336,'produto-estoque-total-7'!A:AB,21,0))</f>
        <v/>
      </c>
      <c r="O336" s="1">
        <f>IF(D336="","",VLOOKUP(D336,'produto-estoque-total-7'!A:AB,22,0))</f>
        <v/>
      </c>
      <c r="P336" s="36">
        <f>IF(D336="","",VLOOKUP(D336,'produto-estoque-total-7'!A:AB,23,0))</f>
        <v/>
      </c>
      <c r="Q336" s="1">
        <f>IF(D336="","",VLOOKUP(D336,'produto-estoque-total-7'!A:AB,24,0))</f>
        <v/>
      </c>
      <c r="R336" s="38">
        <f>IFERROR(IF(D336="","",VLOOKUP(D336,'produto-venda-7'!B:N,13,0)),"C")</f>
        <v/>
      </c>
      <c r="S336" s="39">
        <f>IF(D336="","",VLOOKUP(D336,'produto-estoque-total-7'!A:AB,6,0))</f>
        <v/>
      </c>
      <c r="T336" s="39">
        <f>IF(D336="","",VLOOKUP(D336,'produto-estoque-total-7'!A:AB,5,0))</f>
        <v/>
      </c>
      <c r="U336" s="40">
        <f>IF(D336="","",VLOOKUP(D336,'produto-estoque-total-7'!A:AB,11,0))</f>
        <v/>
      </c>
      <c r="V336" s="41">
        <f>IF(D336="","",IFERROR(VLOOKUP(D336,'produto-entrada-7'!A:M,10,0),0))</f>
        <v/>
      </c>
      <c r="W336" s="42" t="n"/>
      <c r="X336" s="39">
        <f>IF(D336="","",VLOOKUP(D336,'produto-estoque-total-7'!A:AB,8,0))</f>
        <v/>
      </c>
      <c r="Y336" s="39">
        <f>IF(D336="","",VLOOKUP(D336,'produto-estoque-total-7'!A:AB,9,0))</f>
        <v/>
      </c>
      <c r="Z336" s="39">
        <f>IF(D336="","",VLOOKUP(D336,'produto-estoque-total-7'!A:AB,10,0))</f>
        <v/>
      </c>
      <c r="AA336" s="39">
        <f>IFERROR(IF(D336="","",VLOOKUP(D336,'produto-venda-7'!B:N,4,0)),0)</f>
        <v/>
      </c>
      <c r="AB336" s="39">
        <f>IFERROR(IF(D336="","",VLOOKUP(D336,'produto-venda-7'!B:N,5,0)),0)</f>
        <v/>
      </c>
      <c r="AC336" s="39">
        <f>IF(D336="","",IFERROR(AA336/90,0))</f>
        <v/>
      </c>
      <c r="AD336" s="36">
        <f>IF(D336="","",IFERROR(VLOOKUP(D336,'produto-entrada-7'!A:M,4,0),0))</f>
        <v/>
      </c>
      <c r="AE336" s="36">
        <f>IFERROR(IF(D336="","",VLOOKUP(D336,'produto-venda-7'!B:N,10,0)),0)</f>
        <v/>
      </c>
      <c r="AF336" s="36">
        <f>IF(D336="","",IFERROR(VLOOKUP(D336,'produto-entrada-7'!A:M,11,0),0))</f>
        <v/>
      </c>
      <c r="AG336" s="1">
        <f>IF(D336="","",IFERROR(VLOOKUP(D336,'produto-entrada-7'!A:M,12,0),0))</f>
        <v/>
      </c>
      <c r="AH336" s="1">
        <f>IF(D336="","",IFERROR(VLOOKUP(D336,'produto-entrada-7'!A:M,13,0),0))</f>
        <v/>
      </c>
      <c r="AI336" s="36">
        <f>IFERROR(IF(D336="","",VLOOKUP(D336,'produto-venda-7'!B:N,11,0)),0)</f>
        <v/>
      </c>
      <c r="AJ336" s="43">
        <f>IF(D336="","",IFERROR(AI336*AB336,0))</f>
        <v/>
      </c>
      <c r="AK336" s="44">
        <f>IFERROR(IF(D336="","",VLOOKUP(F336,'ANALISE FORNECEDOR'!$A:$I,8,0)),"")</f>
        <v/>
      </c>
      <c r="AL336" s="44">
        <f>IF(D336="","",AVERAGE(AM336,AK336))</f>
        <v/>
      </c>
      <c r="AM336" s="44">
        <f>IFERROR(IF(D336="","",VLOOKUP(F336,'ANALISE FORNECEDOR'!$A:$I,9,0)),"")</f>
        <v/>
      </c>
      <c r="AN336" s="45">
        <f>IF(D336="","",IF(Y336&gt;12,AI336*(U336+Y336),AI336*U336))</f>
        <v/>
      </c>
      <c r="AO336" s="45">
        <f>IF(D336="","",IF(Y336&gt;12,AI336*(U336+V336+Y336),AI336*(U336+V336)))</f>
        <v/>
      </c>
      <c r="AP336" s="46">
        <f>IF(D336="","",IF(Y336&gt;12,AG336*(U336+Y336),AG336*U336))</f>
        <v/>
      </c>
      <c r="AQ336" s="46">
        <f>IF(D336="","",IF(Y336&gt;12,AG336*(U336+V336+Y336),AG336*(U336+V336)))</f>
        <v/>
      </c>
      <c r="AR336" s="46">
        <f>IF(D336="","",IF(OR(R336="A",R336="AA",R336="AAA"),AP336,0))</f>
        <v/>
      </c>
      <c r="AS336" s="46">
        <f>IF(D336="","",IF(R336="B",AP336,0))</f>
        <v/>
      </c>
      <c r="AT336" s="46">
        <f>IF(D336="","",IF(R336="C",AP336,0))</f>
        <v/>
      </c>
      <c r="AU336" s="47">
        <f>IF(D336="","",IFERROR(AN336/AJ336,0))</f>
        <v/>
      </c>
      <c r="AV336" s="47">
        <f>IF(D336="","",IFERROR(((AO336)/AJ336),0))</f>
        <v/>
      </c>
      <c r="AW336" s="48">
        <f>IF(D336="","",IF(OR(S336="S",NOT(AND(ISNUMBER(AC336),ISNUMBER(AL336),AC336*AL336&gt;=0))),0,AC336*AL336))</f>
        <v/>
      </c>
      <c r="AX336" s="49">
        <f>IFERROR(IF(D336="","",AW336*AG336),0)</f>
        <v/>
      </c>
      <c r="AY336" s="48">
        <f>IF(D336="","",IF(OR(S336="S",NOT(AND(ISNUMBER(AC336),ISNUMBER(AK336),AC336*AK336&gt;=0))),0,AC336*AK336))</f>
        <v/>
      </c>
      <c r="AZ336" s="48">
        <f>IFERROR(IF(D336="","",IF(AY336=0,0,IF(((AY336)-(U336+Y336))&lt;0,0,(AY336)-U336))),0)</f>
        <v/>
      </c>
      <c r="BA336" s="49">
        <f>IF(D336="","",AZ336*AG336)</f>
        <v/>
      </c>
      <c r="BB336" s="49">
        <f>IF(D336="","",IF(OR(R336="A",R336="AA",R336="AAA"),BA336,0))</f>
        <v/>
      </c>
      <c r="BC336" s="49">
        <f>IF(D336="","",IF(R336="B",BA336,0))</f>
        <v/>
      </c>
      <c r="BD336" s="49">
        <f>IF(D336="","",IF(R336="B",BA336,0))</f>
        <v/>
      </c>
      <c r="BE336" s="49">
        <f>IF(D336="","",IF(S336="S",
1,
IF(AC336=0,
1,
IF(
IFERROR(((U336+Y336)*AG336)/((AC336*AK336)*AG336),0)&lt;0,
0,
IF(
IFERROR(((U336+Y336)*AG336)/((AC336*AK336)*AG336),0)&gt;1,
1,
IFERROR(((U336+Y336)*AG336)/((AC336*AK336)*AG336),0)
)
)
)
))</f>
        <v/>
      </c>
      <c r="BF336" s="49">
        <f>IF(D336="","",IF(S336="S",
1,
IF(AC336=0,
1,
IF(
IFERROR(((U336+V336+Y336)*AG336)/((AC336*AK336)*AG336),0)&lt;0,
0,
IF(
IFERROR(((U336+V336+Y336)*AG336)/((AC336*AK336)*AG336),0)&gt;1,
1,
IFERROR(((U336+V336+Y336)*AG336)/((AC336*AK336)*AG336),0)
)
)
)
))</f>
        <v/>
      </c>
      <c r="BG336" s="50">
        <f>IF(D336="","",IF(S336="S",0,IF(AND(ISNUMBER(AC336),ISNUMBER(AM336)),IF(OR(AC336*AM336&lt;0,ISERR(AC336*AM336)),0,AC336*AM336),0)))</f>
        <v/>
      </c>
      <c r="BH336" s="50">
        <f>IF(D336="","",IF(BY336&gt;TODAY()-60,0,IF(Y336&gt;12,MAX(0,(U336+Y336)-BG336),MAX(0,U336-BG336))))</f>
        <v/>
      </c>
      <c r="BI336" s="51">
        <f>IF(D336="","",BH336*AG336)</f>
        <v/>
      </c>
      <c r="BJ336" s="51">
        <f>IF(D336="","",IF(OR(R336="A",R336="AA",R336="AAA"),BI336,0))</f>
        <v/>
      </c>
      <c r="BK336" s="51">
        <f>IF(D336="","",IF(R336="B",BI336,0))</f>
        <v/>
      </c>
      <c r="BL336" s="51">
        <f>IF(D336="","",IF(R336="C",BI336,0))</f>
        <v/>
      </c>
      <c r="BM336" s="51">
        <f>IF(D336="","",IFERROR(MAX(0,MIN(BI336/AP336,1)),0))</f>
        <v/>
      </c>
      <c r="BN336" s="52">
        <f>IF(D336="","",AB336*AG336)</f>
        <v/>
      </c>
      <c r="BO336" s="52">
        <f>IF(D336="","",(U336+V336+X336)*AG336)</f>
        <v/>
      </c>
      <c r="BP336" s="52">
        <f>IF(D336="","",(AB336*3)*AG336)</f>
        <v/>
      </c>
      <c r="BQ336" s="52">
        <f>IF(D336="","",IF(BO336-BP336&gt;0,0,BO336-BP336))</f>
        <v/>
      </c>
      <c r="BR336" s="52">
        <f>IF(D336="","",IF(BO336-BP336-BN336&gt;0,0,BO336-BP336-BN336))</f>
        <v/>
      </c>
      <c r="BS336" s="53">
        <f>IF(D336="","",IFERROR(AB336*AI336,0))</f>
        <v/>
      </c>
      <c r="BT336" s="53">
        <f>IF(D336="","",IFERROR(IF(X336&gt;12, AI336*(U336+V336+X336), AI336*(U336+V336)),0))</f>
        <v/>
      </c>
      <c r="BU336" s="53">
        <f>IF(D336="","",IFERROR(((AB336*3)*AI336),0))</f>
        <v/>
      </c>
      <c r="BV336" s="53">
        <f>IF(D336="","",IF(BT336-BU336&gt;0,0,BT336-BU336))</f>
        <v/>
      </c>
      <c r="BW336" s="53">
        <f>IF(D336="","",IF(BT336-BU336-BS336&gt;0,0,BT336-BU336-BS336))</f>
        <v/>
      </c>
      <c r="BX336" s="36">
        <f>IF(D336="","",IFERROR(VLOOKUP(D336,'produto-entrada-7'!A:M,3,0),"SEM PEDIDO"))</f>
        <v/>
      </c>
      <c r="BY336" s="36">
        <f>IF(D336="","",VLOOKUP(D336,'produto-estoque-total-7'!A:AB,25,0))</f>
        <v/>
      </c>
      <c r="BZ336" s="36">
        <f>IF(D336="","",IFERROR(VLOOKUP(D336,'produto-estoque-total-7'!A:AB,26,0)/100,0))</f>
        <v/>
      </c>
      <c r="CA336" s="36">
        <f>IF(D336="","",IFERROR(VLOOKUP(D336,'produto-estoque-total-7'!A:AB,27,0)/100,0))</f>
        <v/>
      </c>
      <c r="CB336" s="41">
        <f>IF(D336="","",V336*AF336)</f>
        <v/>
      </c>
      <c r="CC336" s="41">
        <f>IF(D336="","",V336*AI336)</f>
        <v/>
      </c>
      <c r="CD336" s="54">
        <f>IF(D336="","",VLOOKUP(D336,'produto-estoque-total-7'!A:AB,28,0))</f>
        <v/>
      </c>
    </row>
    <row r="337">
      <c r="A337" s="36">
        <f>IF(D337="","",VLOOKUP(D337,'produto-estoque-total-7'!A:AB,3,0))</f>
        <v/>
      </c>
      <c r="B337" s="1">
        <f>IF(D337="","",VLOOKUP(D337,'produto-estoque-total-7'!A:AB,12,0))</f>
        <v/>
      </c>
      <c r="C337" s="1">
        <f>IF(D337="","",VLOOKUP(D337,'produto-estoque-total-7'!A:AB,2,0))</f>
        <v/>
      </c>
      <c r="D337" s="37">
        <f>IFERROR(IF('produto-estoque-total-7'!A336="","",'produto-estoque-total-7'!A336),"")</f>
        <v/>
      </c>
      <c r="E337" s="1">
        <f>IF(D337="","",VLOOKUP(D337,'produto-estoque-total-7'!A:AB,4,0))</f>
        <v/>
      </c>
      <c r="F337" s="36">
        <f>IF(D337="","",VLOOKUP(D337,'produto-estoque-total-7'!A:AB,13,0))</f>
        <v/>
      </c>
      <c r="G337" s="1">
        <f>IF(F337="","",VLOOKUP(F337,'FORNECEDORES X COMPRADOR'!A:D,4,0))</f>
        <v/>
      </c>
      <c r="H337" s="1">
        <f>IF(F337="","",VLOOKUP(F337,'FORNECEDORES X COMPRADOR'!A:E,5,0))</f>
        <v/>
      </c>
      <c r="I337" s="36">
        <f>IF(D337="","",VLOOKUP(D337,'produto-estoque-total-7'!A:AB,15,0))</f>
        <v/>
      </c>
      <c r="J337" s="36">
        <f>IF(D337="","",VLOOKUP(D337,'produto-estoque-total-7'!A:AB,19,0))</f>
        <v/>
      </c>
      <c r="K337" s="1">
        <f>IF(D337="","",VLOOKUP(D337,'produto-estoque-total-7'!A:AB,20,0))</f>
        <v/>
      </c>
      <c r="L337" s="36">
        <f>IF(D337="","",VLOOKUP(D337,'produto-estoque-total-7'!A:AB,17,0))</f>
        <v/>
      </c>
      <c r="M337" s="1">
        <f>IF(D337="","",VLOOKUP(D337,'produto-estoque-total-7'!A:AB,18,0))</f>
        <v/>
      </c>
      <c r="N337" s="36">
        <f>IF(D337="","",VLOOKUP(D337,'produto-estoque-total-7'!A:AB,21,0))</f>
        <v/>
      </c>
      <c r="O337" s="1">
        <f>IF(D337="","",VLOOKUP(D337,'produto-estoque-total-7'!A:AB,22,0))</f>
        <v/>
      </c>
      <c r="P337" s="36">
        <f>IF(D337="","",VLOOKUP(D337,'produto-estoque-total-7'!A:AB,23,0))</f>
        <v/>
      </c>
      <c r="Q337" s="1">
        <f>IF(D337="","",VLOOKUP(D337,'produto-estoque-total-7'!A:AB,24,0))</f>
        <v/>
      </c>
      <c r="R337" s="38">
        <f>IFERROR(IF(D337="","",VLOOKUP(D337,'produto-venda-7'!B:N,13,0)),"C")</f>
        <v/>
      </c>
      <c r="S337" s="39">
        <f>IF(D337="","",VLOOKUP(D337,'produto-estoque-total-7'!A:AB,6,0))</f>
        <v/>
      </c>
      <c r="T337" s="39">
        <f>IF(D337="","",VLOOKUP(D337,'produto-estoque-total-7'!A:AB,5,0))</f>
        <v/>
      </c>
      <c r="U337" s="40">
        <f>IF(D337="","",VLOOKUP(D337,'produto-estoque-total-7'!A:AB,11,0))</f>
        <v/>
      </c>
      <c r="V337" s="41">
        <f>IF(D337="","",IFERROR(VLOOKUP(D337,'produto-entrada-7'!A:M,10,0),0))</f>
        <v/>
      </c>
      <c r="W337" s="42" t="n"/>
      <c r="X337" s="39">
        <f>IF(D337="","",VLOOKUP(D337,'produto-estoque-total-7'!A:AB,8,0))</f>
        <v/>
      </c>
      <c r="Y337" s="39">
        <f>IF(D337="","",VLOOKUP(D337,'produto-estoque-total-7'!A:AB,9,0))</f>
        <v/>
      </c>
      <c r="Z337" s="39">
        <f>IF(D337="","",VLOOKUP(D337,'produto-estoque-total-7'!A:AB,10,0))</f>
        <v/>
      </c>
      <c r="AA337" s="39">
        <f>IFERROR(IF(D337="","",VLOOKUP(D337,'produto-venda-7'!B:N,4,0)),0)</f>
        <v/>
      </c>
      <c r="AB337" s="39">
        <f>IFERROR(IF(D337="","",VLOOKUP(D337,'produto-venda-7'!B:N,5,0)),0)</f>
        <v/>
      </c>
      <c r="AC337" s="39">
        <f>IF(D337="","",IFERROR(AA337/90,0))</f>
        <v/>
      </c>
      <c r="AD337" s="36">
        <f>IF(D337="","",IFERROR(VLOOKUP(D337,'produto-entrada-7'!A:M,4,0),0))</f>
        <v/>
      </c>
      <c r="AE337" s="36">
        <f>IFERROR(IF(D337="","",VLOOKUP(D337,'produto-venda-7'!B:N,10,0)),0)</f>
        <v/>
      </c>
      <c r="AF337" s="36">
        <f>IF(D337="","",IFERROR(VLOOKUP(D337,'produto-entrada-7'!A:M,11,0),0))</f>
        <v/>
      </c>
      <c r="AG337" s="1">
        <f>IF(D337="","",IFERROR(VLOOKUP(D337,'produto-entrada-7'!A:M,12,0),0))</f>
        <v/>
      </c>
      <c r="AH337" s="1">
        <f>IF(D337="","",IFERROR(VLOOKUP(D337,'produto-entrada-7'!A:M,13,0),0))</f>
        <v/>
      </c>
      <c r="AI337" s="36">
        <f>IFERROR(IF(D337="","",VLOOKUP(D337,'produto-venda-7'!B:N,11,0)),0)</f>
        <v/>
      </c>
      <c r="AJ337" s="43">
        <f>IF(D337="","",IFERROR(AI337*AB337,0))</f>
        <v/>
      </c>
      <c r="AK337" s="44">
        <f>IFERROR(IF(D337="","",VLOOKUP(F337,'ANALISE FORNECEDOR'!$A:$I,8,0)),"")</f>
        <v/>
      </c>
      <c r="AL337" s="44">
        <f>IF(D337="","",AVERAGE(AM337,AK337))</f>
        <v/>
      </c>
      <c r="AM337" s="44">
        <f>IFERROR(IF(D337="","",VLOOKUP(F337,'ANALISE FORNECEDOR'!$A:$I,9,0)),"")</f>
        <v/>
      </c>
      <c r="AN337" s="45">
        <f>IF(D337="","",IF(Y337&gt;12,AI337*(U337+Y337),AI337*U337))</f>
        <v/>
      </c>
      <c r="AO337" s="45">
        <f>IF(D337="","",IF(Y337&gt;12,AI337*(U337+V337+Y337),AI337*(U337+V337)))</f>
        <v/>
      </c>
      <c r="AP337" s="46">
        <f>IF(D337="","",IF(Y337&gt;12,AG337*(U337+Y337),AG337*U337))</f>
        <v/>
      </c>
      <c r="AQ337" s="46">
        <f>IF(D337="","",IF(Y337&gt;12,AG337*(U337+V337+Y337),AG337*(U337+V337)))</f>
        <v/>
      </c>
      <c r="AR337" s="46">
        <f>IF(D337="","",IF(OR(R337="A",R337="AA",R337="AAA"),AP337,0))</f>
        <v/>
      </c>
      <c r="AS337" s="46">
        <f>IF(D337="","",IF(R337="B",AP337,0))</f>
        <v/>
      </c>
      <c r="AT337" s="46">
        <f>IF(D337="","",IF(R337="C",AP337,0))</f>
        <v/>
      </c>
      <c r="AU337" s="47">
        <f>IF(D337="","",IFERROR(AN337/AJ337,0))</f>
        <v/>
      </c>
      <c r="AV337" s="47">
        <f>IF(D337="","",IFERROR(((AO337)/AJ337),0))</f>
        <v/>
      </c>
      <c r="AW337" s="48">
        <f>IF(D337="","",IF(OR(S337="S",NOT(AND(ISNUMBER(AC337),ISNUMBER(AL337),AC337*AL337&gt;=0))),0,AC337*AL337))</f>
        <v/>
      </c>
      <c r="AX337" s="49">
        <f>IFERROR(IF(D337="","",AW337*AG337),0)</f>
        <v/>
      </c>
      <c r="AY337" s="48">
        <f>IF(D337="","",IF(OR(S337="S",NOT(AND(ISNUMBER(AC337),ISNUMBER(AK337),AC337*AK337&gt;=0))),0,AC337*AK337))</f>
        <v/>
      </c>
      <c r="AZ337" s="48">
        <f>IFERROR(IF(D337="","",IF(AY337=0,0,IF(((AY337)-(U337+Y337))&lt;0,0,(AY337)-U337))),0)</f>
        <v/>
      </c>
      <c r="BA337" s="49">
        <f>IF(D337="","",AZ337*AG337)</f>
        <v/>
      </c>
      <c r="BB337" s="49">
        <f>IF(D337="","",IF(OR(R337="A",R337="AA",R337="AAA"),BA337,0))</f>
        <v/>
      </c>
      <c r="BC337" s="49">
        <f>IF(D337="","",IF(R337="B",BA337,0))</f>
        <v/>
      </c>
      <c r="BD337" s="49">
        <f>IF(D337="","",IF(R337="B",BA337,0))</f>
        <v/>
      </c>
      <c r="BE337" s="49">
        <f>IF(D337="","",IF(S337="S",
1,
IF(AC337=0,
1,
IF(
IFERROR(((U337+Y337)*AG337)/((AC337*AK337)*AG337),0)&lt;0,
0,
IF(
IFERROR(((U337+Y337)*AG337)/((AC337*AK337)*AG337),0)&gt;1,
1,
IFERROR(((U337+Y337)*AG337)/((AC337*AK337)*AG337),0)
)
)
)
))</f>
        <v/>
      </c>
      <c r="BF337" s="49">
        <f>IF(D337="","",IF(S337="S",
1,
IF(AC337=0,
1,
IF(
IFERROR(((U337+V337+Y337)*AG337)/((AC337*AK337)*AG337),0)&lt;0,
0,
IF(
IFERROR(((U337+V337+Y337)*AG337)/((AC337*AK337)*AG337),0)&gt;1,
1,
IFERROR(((U337+V337+Y337)*AG337)/((AC337*AK337)*AG337),0)
)
)
)
))</f>
        <v/>
      </c>
      <c r="BG337" s="50">
        <f>IF(D337="","",IF(S337="S",0,IF(AND(ISNUMBER(AC337),ISNUMBER(AM337)),IF(OR(AC337*AM337&lt;0,ISERR(AC337*AM337)),0,AC337*AM337),0)))</f>
        <v/>
      </c>
      <c r="BH337" s="50">
        <f>IF(D337="","",IF(BY337&gt;TODAY()-60,0,IF(Y337&gt;12,MAX(0,(U337+Y337)-BG337),MAX(0,U337-BG337))))</f>
        <v/>
      </c>
      <c r="BI337" s="51">
        <f>IF(D337="","",BH337*AG337)</f>
        <v/>
      </c>
      <c r="BJ337" s="51">
        <f>IF(D337="","",IF(OR(R337="A",R337="AA",R337="AAA"),BI337,0))</f>
        <v/>
      </c>
      <c r="BK337" s="51">
        <f>IF(D337="","",IF(R337="B",BI337,0))</f>
        <v/>
      </c>
      <c r="BL337" s="51">
        <f>IF(D337="","",IF(R337="C",BI337,0))</f>
        <v/>
      </c>
      <c r="BM337" s="51">
        <f>IF(D337="","",IFERROR(MAX(0,MIN(BI337/AP337,1)),0))</f>
        <v/>
      </c>
      <c r="BN337" s="52">
        <f>IF(D337="","",AB337*AG337)</f>
        <v/>
      </c>
      <c r="BO337" s="52">
        <f>IF(D337="","",(U337+V337+X337)*AG337)</f>
        <v/>
      </c>
      <c r="BP337" s="52">
        <f>IF(D337="","",(AB337*3)*AG337)</f>
        <v/>
      </c>
      <c r="BQ337" s="52">
        <f>IF(D337="","",IF(BO337-BP337&gt;0,0,BO337-BP337))</f>
        <v/>
      </c>
      <c r="BR337" s="52">
        <f>IF(D337="","",IF(BO337-BP337-BN337&gt;0,0,BO337-BP337-BN337))</f>
        <v/>
      </c>
      <c r="BS337" s="53">
        <f>IF(D337="","",IFERROR(AB337*AI337,0))</f>
        <v/>
      </c>
      <c r="BT337" s="53">
        <f>IF(D337="","",IFERROR(IF(X337&gt;12, AI337*(U337+V337+X337), AI337*(U337+V337)),0))</f>
        <v/>
      </c>
      <c r="BU337" s="53">
        <f>IF(D337="","",IFERROR(((AB337*3)*AI337),0))</f>
        <v/>
      </c>
      <c r="BV337" s="53">
        <f>IF(D337="","",IF(BT337-BU337&gt;0,0,BT337-BU337))</f>
        <v/>
      </c>
      <c r="BW337" s="53">
        <f>IF(D337="","",IF(BT337-BU337-BS337&gt;0,0,BT337-BU337-BS337))</f>
        <v/>
      </c>
      <c r="BX337" s="36">
        <f>IF(D337="","",IFERROR(VLOOKUP(D337,'produto-entrada-7'!A:M,3,0),"SEM PEDIDO"))</f>
        <v/>
      </c>
      <c r="BY337" s="36">
        <f>IF(D337="","",VLOOKUP(D337,'produto-estoque-total-7'!A:AB,25,0))</f>
        <v/>
      </c>
      <c r="BZ337" s="36">
        <f>IF(D337="","",IFERROR(VLOOKUP(D337,'produto-estoque-total-7'!A:AB,26,0)/100,0))</f>
        <v/>
      </c>
      <c r="CA337" s="36">
        <f>IF(D337="","",IFERROR(VLOOKUP(D337,'produto-estoque-total-7'!A:AB,27,0)/100,0))</f>
        <v/>
      </c>
      <c r="CB337" s="41">
        <f>IF(D337="","",V337*AF337)</f>
        <v/>
      </c>
      <c r="CC337" s="41">
        <f>IF(D337="","",V337*AI337)</f>
        <v/>
      </c>
      <c r="CD337" s="54">
        <f>IF(D337="","",VLOOKUP(D337,'produto-estoque-total-7'!A:AB,28,0))</f>
        <v/>
      </c>
    </row>
    <row r="338">
      <c r="A338" s="36">
        <f>IF(D338="","",VLOOKUP(D338,'produto-estoque-total-7'!A:AB,3,0))</f>
        <v/>
      </c>
      <c r="B338" s="1">
        <f>IF(D338="","",VLOOKUP(D338,'produto-estoque-total-7'!A:AB,12,0))</f>
        <v/>
      </c>
      <c r="C338" s="1">
        <f>IF(D338="","",VLOOKUP(D338,'produto-estoque-total-7'!A:AB,2,0))</f>
        <v/>
      </c>
      <c r="D338" s="37">
        <f>IFERROR(IF('produto-estoque-total-7'!A337="","",'produto-estoque-total-7'!A337),"")</f>
        <v/>
      </c>
      <c r="E338" s="1">
        <f>IF(D338="","",VLOOKUP(D338,'produto-estoque-total-7'!A:AB,4,0))</f>
        <v/>
      </c>
      <c r="F338" s="36">
        <f>IF(D338="","",VLOOKUP(D338,'produto-estoque-total-7'!A:AB,13,0))</f>
        <v/>
      </c>
      <c r="G338" s="1">
        <f>IF(F338="","",VLOOKUP(F338,'FORNECEDORES X COMPRADOR'!A:D,4,0))</f>
        <v/>
      </c>
      <c r="H338" s="1">
        <f>IF(F338="","",VLOOKUP(F338,'FORNECEDORES X COMPRADOR'!A:E,5,0))</f>
        <v/>
      </c>
      <c r="I338" s="36">
        <f>IF(D338="","",VLOOKUP(D338,'produto-estoque-total-7'!A:AB,15,0))</f>
        <v/>
      </c>
      <c r="J338" s="36">
        <f>IF(D338="","",VLOOKUP(D338,'produto-estoque-total-7'!A:AB,19,0))</f>
        <v/>
      </c>
      <c r="K338" s="1">
        <f>IF(D338="","",VLOOKUP(D338,'produto-estoque-total-7'!A:AB,20,0))</f>
        <v/>
      </c>
      <c r="L338" s="36">
        <f>IF(D338="","",VLOOKUP(D338,'produto-estoque-total-7'!A:AB,17,0))</f>
        <v/>
      </c>
      <c r="M338" s="1">
        <f>IF(D338="","",VLOOKUP(D338,'produto-estoque-total-7'!A:AB,18,0))</f>
        <v/>
      </c>
      <c r="N338" s="36">
        <f>IF(D338="","",VLOOKUP(D338,'produto-estoque-total-7'!A:AB,21,0))</f>
        <v/>
      </c>
      <c r="O338" s="1">
        <f>IF(D338="","",VLOOKUP(D338,'produto-estoque-total-7'!A:AB,22,0))</f>
        <v/>
      </c>
      <c r="P338" s="36">
        <f>IF(D338="","",VLOOKUP(D338,'produto-estoque-total-7'!A:AB,23,0))</f>
        <v/>
      </c>
      <c r="Q338" s="1">
        <f>IF(D338="","",VLOOKUP(D338,'produto-estoque-total-7'!A:AB,24,0))</f>
        <v/>
      </c>
      <c r="R338" s="38">
        <f>IFERROR(IF(D338="","",VLOOKUP(D338,'produto-venda-7'!B:N,13,0)),"C")</f>
        <v/>
      </c>
      <c r="S338" s="39">
        <f>IF(D338="","",VLOOKUP(D338,'produto-estoque-total-7'!A:AB,6,0))</f>
        <v/>
      </c>
      <c r="T338" s="39">
        <f>IF(D338="","",VLOOKUP(D338,'produto-estoque-total-7'!A:AB,5,0))</f>
        <v/>
      </c>
      <c r="U338" s="40">
        <f>IF(D338="","",VLOOKUP(D338,'produto-estoque-total-7'!A:AB,11,0))</f>
        <v/>
      </c>
      <c r="V338" s="41">
        <f>IF(D338="","",IFERROR(VLOOKUP(D338,'produto-entrada-7'!A:M,10,0),0))</f>
        <v/>
      </c>
      <c r="W338" s="42" t="n"/>
      <c r="X338" s="39">
        <f>IF(D338="","",VLOOKUP(D338,'produto-estoque-total-7'!A:AB,8,0))</f>
        <v/>
      </c>
      <c r="Y338" s="39">
        <f>IF(D338="","",VLOOKUP(D338,'produto-estoque-total-7'!A:AB,9,0))</f>
        <v/>
      </c>
      <c r="Z338" s="39">
        <f>IF(D338="","",VLOOKUP(D338,'produto-estoque-total-7'!A:AB,10,0))</f>
        <v/>
      </c>
      <c r="AA338" s="39">
        <f>IFERROR(IF(D338="","",VLOOKUP(D338,'produto-venda-7'!B:N,4,0)),0)</f>
        <v/>
      </c>
      <c r="AB338" s="39">
        <f>IFERROR(IF(D338="","",VLOOKUP(D338,'produto-venda-7'!B:N,5,0)),0)</f>
        <v/>
      </c>
      <c r="AC338" s="39">
        <f>IF(D338="","",IFERROR(AA338/90,0))</f>
        <v/>
      </c>
      <c r="AD338" s="36">
        <f>IF(D338="","",IFERROR(VLOOKUP(D338,'produto-entrada-7'!A:M,4,0),0))</f>
        <v/>
      </c>
      <c r="AE338" s="36">
        <f>IFERROR(IF(D338="","",VLOOKUP(D338,'produto-venda-7'!B:N,10,0)),0)</f>
        <v/>
      </c>
      <c r="AF338" s="36">
        <f>IF(D338="","",IFERROR(VLOOKUP(D338,'produto-entrada-7'!A:M,11,0),0))</f>
        <v/>
      </c>
      <c r="AG338" s="1">
        <f>IF(D338="","",IFERROR(VLOOKUP(D338,'produto-entrada-7'!A:M,12,0),0))</f>
        <v/>
      </c>
      <c r="AH338" s="1">
        <f>IF(D338="","",IFERROR(VLOOKUP(D338,'produto-entrada-7'!A:M,13,0),0))</f>
        <v/>
      </c>
      <c r="AI338" s="36">
        <f>IFERROR(IF(D338="","",VLOOKUP(D338,'produto-venda-7'!B:N,11,0)),0)</f>
        <v/>
      </c>
      <c r="AJ338" s="43">
        <f>IF(D338="","",IFERROR(AI338*AB338,0))</f>
        <v/>
      </c>
      <c r="AK338" s="44">
        <f>IFERROR(IF(D338="","",VLOOKUP(F338,'ANALISE FORNECEDOR'!$A:$I,8,0)),"")</f>
        <v/>
      </c>
      <c r="AL338" s="44">
        <f>IF(D338="","",AVERAGE(AM338,AK338))</f>
        <v/>
      </c>
      <c r="AM338" s="44">
        <f>IFERROR(IF(D338="","",VLOOKUP(F338,'ANALISE FORNECEDOR'!$A:$I,9,0)),"")</f>
        <v/>
      </c>
      <c r="AN338" s="45">
        <f>IF(D338="","",IF(Y338&gt;12,AI338*(U338+Y338),AI338*U338))</f>
        <v/>
      </c>
      <c r="AO338" s="45">
        <f>IF(D338="","",IF(Y338&gt;12,AI338*(U338+V338+Y338),AI338*(U338+V338)))</f>
        <v/>
      </c>
      <c r="AP338" s="46">
        <f>IF(D338="","",IF(Y338&gt;12,AG338*(U338+Y338),AG338*U338))</f>
        <v/>
      </c>
      <c r="AQ338" s="46">
        <f>IF(D338="","",IF(Y338&gt;12,AG338*(U338+V338+Y338),AG338*(U338+V338)))</f>
        <v/>
      </c>
      <c r="AR338" s="46">
        <f>IF(D338="","",IF(OR(R338="A",R338="AA",R338="AAA"),AP338,0))</f>
        <v/>
      </c>
      <c r="AS338" s="46">
        <f>IF(D338="","",IF(R338="B",AP338,0))</f>
        <v/>
      </c>
      <c r="AT338" s="46">
        <f>IF(D338="","",IF(R338="C",AP338,0))</f>
        <v/>
      </c>
      <c r="AU338" s="47">
        <f>IF(D338="","",IFERROR(AN338/AJ338,0))</f>
        <v/>
      </c>
      <c r="AV338" s="47">
        <f>IF(D338="","",IFERROR(((AO338)/AJ338),0))</f>
        <v/>
      </c>
      <c r="AW338" s="48">
        <f>IF(D338="","",IF(OR(S338="S",NOT(AND(ISNUMBER(AC338),ISNUMBER(AL338),AC338*AL338&gt;=0))),0,AC338*AL338))</f>
        <v/>
      </c>
      <c r="AX338" s="49">
        <f>IFERROR(IF(D338="","",AW338*AG338),0)</f>
        <v/>
      </c>
      <c r="AY338" s="48">
        <f>IF(D338="","",IF(OR(S338="S",NOT(AND(ISNUMBER(AC338),ISNUMBER(AK338),AC338*AK338&gt;=0))),0,AC338*AK338))</f>
        <v/>
      </c>
      <c r="AZ338" s="48">
        <f>IFERROR(IF(D338="","",IF(AY338=0,0,IF(((AY338)-(U338+Y338))&lt;0,0,(AY338)-U338))),0)</f>
        <v/>
      </c>
      <c r="BA338" s="49">
        <f>IF(D338="","",AZ338*AG338)</f>
        <v/>
      </c>
      <c r="BB338" s="49">
        <f>IF(D338="","",IF(OR(R338="A",R338="AA",R338="AAA"),BA338,0))</f>
        <v/>
      </c>
      <c r="BC338" s="49">
        <f>IF(D338="","",IF(R338="B",BA338,0))</f>
        <v/>
      </c>
      <c r="BD338" s="49">
        <f>IF(D338="","",IF(R338="B",BA338,0))</f>
        <v/>
      </c>
      <c r="BE338" s="49">
        <f>IF(D338="","",IF(S338="S",
1,
IF(AC338=0,
1,
IF(
IFERROR(((U338+Y338)*AG338)/((AC338*AK338)*AG338),0)&lt;0,
0,
IF(
IFERROR(((U338+Y338)*AG338)/((AC338*AK338)*AG338),0)&gt;1,
1,
IFERROR(((U338+Y338)*AG338)/((AC338*AK338)*AG338),0)
)
)
)
))</f>
        <v/>
      </c>
      <c r="BF338" s="49">
        <f>IF(D338="","",IF(S338="S",
1,
IF(AC338=0,
1,
IF(
IFERROR(((U338+V338+Y338)*AG338)/((AC338*AK338)*AG338),0)&lt;0,
0,
IF(
IFERROR(((U338+V338+Y338)*AG338)/((AC338*AK338)*AG338),0)&gt;1,
1,
IFERROR(((U338+V338+Y338)*AG338)/((AC338*AK338)*AG338),0)
)
)
)
))</f>
        <v/>
      </c>
      <c r="BG338" s="50">
        <f>IF(D338="","",IF(S338="S",0,IF(AND(ISNUMBER(AC338),ISNUMBER(AM338)),IF(OR(AC338*AM338&lt;0,ISERR(AC338*AM338)),0,AC338*AM338),0)))</f>
        <v/>
      </c>
      <c r="BH338" s="50">
        <f>IF(D338="","",IF(BY338&gt;TODAY()-60,0,IF(Y338&gt;12,MAX(0,(U338+Y338)-BG338),MAX(0,U338-BG338))))</f>
        <v/>
      </c>
      <c r="BI338" s="51">
        <f>IF(D338="","",BH338*AG338)</f>
        <v/>
      </c>
      <c r="BJ338" s="51">
        <f>IF(D338="","",IF(OR(R338="A",R338="AA",R338="AAA"),BI338,0))</f>
        <v/>
      </c>
      <c r="BK338" s="51">
        <f>IF(D338="","",IF(R338="B",BI338,0))</f>
        <v/>
      </c>
      <c r="BL338" s="51">
        <f>IF(D338="","",IF(R338="C",BI338,0))</f>
        <v/>
      </c>
      <c r="BM338" s="51">
        <f>IF(D338="","",IFERROR(MAX(0,MIN(BI338/AP338,1)),0))</f>
        <v/>
      </c>
      <c r="BN338" s="52">
        <f>IF(D338="","",AB338*AG338)</f>
        <v/>
      </c>
      <c r="BO338" s="52">
        <f>IF(D338="","",(U338+V338+X338)*AG338)</f>
        <v/>
      </c>
      <c r="BP338" s="52">
        <f>IF(D338="","",(AB338*3)*AG338)</f>
        <v/>
      </c>
      <c r="BQ338" s="52">
        <f>IF(D338="","",IF(BO338-BP338&gt;0,0,BO338-BP338))</f>
        <v/>
      </c>
      <c r="BR338" s="52">
        <f>IF(D338="","",IF(BO338-BP338-BN338&gt;0,0,BO338-BP338-BN338))</f>
        <v/>
      </c>
      <c r="BS338" s="53">
        <f>IF(D338="","",IFERROR(AB338*AI338,0))</f>
        <v/>
      </c>
      <c r="BT338" s="53">
        <f>IF(D338="","",IFERROR(IF(X338&gt;12, AI338*(U338+V338+X338), AI338*(U338+V338)),0))</f>
        <v/>
      </c>
      <c r="BU338" s="53">
        <f>IF(D338="","",IFERROR(((AB338*3)*AI338),0))</f>
        <v/>
      </c>
      <c r="BV338" s="53">
        <f>IF(D338="","",IF(BT338-BU338&gt;0,0,BT338-BU338))</f>
        <v/>
      </c>
      <c r="BW338" s="53">
        <f>IF(D338="","",IF(BT338-BU338-BS338&gt;0,0,BT338-BU338-BS338))</f>
        <v/>
      </c>
      <c r="BX338" s="36">
        <f>IF(D338="","",IFERROR(VLOOKUP(D338,'produto-entrada-7'!A:M,3,0),"SEM PEDIDO"))</f>
        <v/>
      </c>
      <c r="BY338" s="36">
        <f>IF(D338="","",VLOOKUP(D338,'produto-estoque-total-7'!A:AB,25,0))</f>
        <v/>
      </c>
      <c r="BZ338" s="36">
        <f>IF(D338="","",IFERROR(VLOOKUP(D338,'produto-estoque-total-7'!A:AB,26,0)/100,0))</f>
        <v/>
      </c>
      <c r="CA338" s="36">
        <f>IF(D338="","",IFERROR(VLOOKUP(D338,'produto-estoque-total-7'!A:AB,27,0)/100,0))</f>
        <v/>
      </c>
      <c r="CB338" s="41">
        <f>IF(D338="","",V338*AF338)</f>
        <v/>
      </c>
      <c r="CC338" s="41">
        <f>IF(D338="","",V338*AI338)</f>
        <v/>
      </c>
      <c r="CD338" s="54">
        <f>IF(D338="","",VLOOKUP(D338,'produto-estoque-total-7'!A:AB,28,0))</f>
        <v/>
      </c>
    </row>
    <row r="339">
      <c r="A339" s="36">
        <f>IF(D339="","",VLOOKUP(D339,'produto-estoque-total-7'!A:AB,3,0))</f>
        <v/>
      </c>
      <c r="B339" s="1">
        <f>IF(D339="","",VLOOKUP(D339,'produto-estoque-total-7'!A:AB,12,0))</f>
        <v/>
      </c>
      <c r="C339" s="1">
        <f>IF(D339="","",VLOOKUP(D339,'produto-estoque-total-7'!A:AB,2,0))</f>
        <v/>
      </c>
      <c r="D339" s="37">
        <f>IFERROR(IF('produto-estoque-total-7'!A338="","",'produto-estoque-total-7'!A338),"")</f>
        <v/>
      </c>
      <c r="E339" s="1">
        <f>IF(D339="","",VLOOKUP(D339,'produto-estoque-total-7'!A:AB,4,0))</f>
        <v/>
      </c>
      <c r="F339" s="36">
        <f>IF(D339="","",VLOOKUP(D339,'produto-estoque-total-7'!A:AB,13,0))</f>
        <v/>
      </c>
      <c r="G339" s="1">
        <f>IF(F339="","",VLOOKUP(F339,'FORNECEDORES X COMPRADOR'!A:D,4,0))</f>
        <v/>
      </c>
      <c r="H339" s="1">
        <f>IF(F339="","",VLOOKUP(F339,'FORNECEDORES X COMPRADOR'!A:E,5,0))</f>
        <v/>
      </c>
      <c r="I339" s="36">
        <f>IF(D339="","",VLOOKUP(D339,'produto-estoque-total-7'!A:AB,15,0))</f>
        <v/>
      </c>
      <c r="J339" s="36">
        <f>IF(D339="","",VLOOKUP(D339,'produto-estoque-total-7'!A:AB,19,0))</f>
        <v/>
      </c>
      <c r="K339" s="1">
        <f>IF(D339="","",VLOOKUP(D339,'produto-estoque-total-7'!A:AB,20,0))</f>
        <v/>
      </c>
      <c r="L339" s="36">
        <f>IF(D339="","",VLOOKUP(D339,'produto-estoque-total-7'!A:AB,17,0))</f>
        <v/>
      </c>
      <c r="M339" s="1">
        <f>IF(D339="","",VLOOKUP(D339,'produto-estoque-total-7'!A:AB,18,0))</f>
        <v/>
      </c>
      <c r="N339" s="36">
        <f>IF(D339="","",VLOOKUP(D339,'produto-estoque-total-7'!A:AB,21,0))</f>
        <v/>
      </c>
      <c r="O339" s="1">
        <f>IF(D339="","",VLOOKUP(D339,'produto-estoque-total-7'!A:AB,22,0))</f>
        <v/>
      </c>
      <c r="P339" s="36">
        <f>IF(D339="","",VLOOKUP(D339,'produto-estoque-total-7'!A:AB,23,0))</f>
        <v/>
      </c>
      <c r="Q339" s="1">
        <f>IF(D339="","",VLOOKUP(D339,'produto-estoque-total-7'!A:AB,24,0))</f>
        <v/>
      </c>
      <c r="R339" s="38">
        <f>IFERROR(IF(D339="","",VLOOKUP(D339,'produto-venda-7'!B:N,13,0)),"C")</f>
        <v/>
      </c>
      <c r="S339" s="39">
        <f>IF(D339="","",VLOOKUP(D339,'produto-estoque-total-7'!A:AB,6,0))</f>
        <v/>
      </c>
      <c r="T339" s="39">
        <f>IF(D339="","",VLOOKUP(D339,'produto-estoque-total-7'!A:AB,5,0))</f>
        <v/>
      </c>
      <c r="U339" s="40">
        <f>IF(D339="","",VLOOKUP(D339,'produto-estoque-total-7'!A:AB,11,0))</f>
        <v/>
      </c>
      <c r="V339" s="41">
        <f>IF(D339="","",IFERROR(VLOOKUP(D339,'produto-entrada-7'!A:M,10,0),0))</f>
        <v/>
      </c>
      <c r="W339" s="42" t="n"/>
      <c r="X339" s="39">
        <f>IF(D339="","",VLOOKUP(D339,'produto-estoque-total-7'!A:AB,8,0))</f>
        <v/>
      </c>
      <c r="Y339" s="39">
        <f>IF(D339="","",VLOOKUP(D339,'produto-estoque-total-7'!A:AB,9,0))</f>
        <v/>
      </c>
      <c r="Z339" s="39">
        <f>IF(D339="","",VLOOKUP(D339,'produto-estoque-total-7'!A:AB,10,0))</f>
        <v/>
      </c>
      <c r="AA339" s="39">
        <f>IFERROR(IF(D339="","",VLOOKUP(D339,'produto-venda-7'!B:N,4,0)),0)</f>
        <v/>
      </c>
      <c r="AB339" s="39">
        <f>IFERROR(IF(D339="","",VLOOKUP(D339,'produto-venda-7'!B:N,5,0)),0)</f>
        <v/>
      </c>
      <c r="AC339" s="39">
        <f>IF(D339="","",IFERROR(AA339/90,0))</f>
        <v/>
      </c>
      <c r="AD339" s="36">
        <f>IF(D339="","",IFERROR(VLOOKUP(D339,'produto-entrada-7'!A:M,4,0),0))</f>
        <v/>
      </c>
      <c r="AE339" s="36">
        <f>IFERROR(IF(D339="","",VLOOKUP(D339,'produto-venda-7'!B:N,10,0)),0)</f>
        <v/>
      </c>
      <c r="AF339" s="36">
        <f>IF(D339="","",IFERROR(VLOOKUP(D339,'produto-entrada-7'!A:M,11,0),0))</f>
        <v/>
      </c>
      <c r="AG339" s="1">
        <f>IF(D339="","",IFERROR(VLOOKUP(D339,'produto-entrada-7'!A:M,12,0),0))</f>
        <v/>
      </c>
      <c r="AH339" s="1">
        <f>IF(D339="","",IFERROR(VLOOKUP(D339,'produto-entrada-7'!A:M,13,0),0))</f>
        <v/>
      </c>
      <c r="AI339" s="36">
        <f>IFERROR(IF(D339="","",VLOOKUP(D339,'produto-venda-7'!B:N,11,0)),0)</f>
        <v/>
      </c>
      <c r="AJ339" s="43">
        <f>IF(D339="","",IFERROR(AI339*AB339,0))</f>
        <v/>
      </c>
      <c r="AK339" s="44">
        <f>IFERROR(IF(D339="","",VLOOKUP(F339,'ANALISE FORNECEDOR'!$A:$I,8,0)),"")</f>
        <v/>
      </c>
      <c r="AL339" s="44">
        <f>IF(D339="","",AVERAGE(AM339,AK339))</f>
        <v/>
      </c>
      <c r="AM339" s="44">
        <f>IFERROR(IF(D339="","",VLOOKUP(F339,'ANALISE FORNECEDOR'!$A:$I,9,0)),"")</f>
        <v/>
      </c>
      <c r="AN339" s="45">
        <f>IF(D339="","",IF(Y339&gt;12,AI339*(U339+Y339),AI339*U339))</f>
        <v/>
      </c>
      <c r="AO339" s="45">
        <f>IF(D339="","",IF(Y339&gt;12,AI339*(U339+V339+Y339),AI339*(U339+V339)))</f>
        <v/>
      </c>
      <c r="AP339" s="46">
        <f>IF(D339="","",IF(Y339&gt;12,AG339*(U339+Y339),AG339*U339))</f>
        <v/>
      </c>
      <c r="AQ339" s="46">
        <f>IF(D339="","",IF(Y339&gt;12,AG339*(U339+V339+Y339),AG339*(U339+V339)))</f>
        <v/>
      </c>
      <c r="AR339" s="46">
        <f>IF(D339="","",IF(OR(R339="A",R339="AA",R339="AAA"),AP339,0))</f>
        <v/>
      </c>
      <c r="AS339" s="46">
        <f>IF(D339="","",IF(R339="B",AP339,0))</f>
        <v/>
      </c>
      <c r="AT339" s="46">
        <f>IF(D339="","",IF(R339="C",AP339,0))</f>
        <v/>
      </c>
      <c r="AU339" s="47">
        <f>IF(D339="","",IFERROR(AN339/AJ339,0))</f>
        <v/>
      </c>
      <c r="AV339" s="47">
        <f>IF(D339="","",IFERROR(((AO339)/AJ339),0))</f>
        <v/>
      </c>
      <c r="AW339" s="48">
        <f>IF(D339="","",IF(OR(S339="S",NOT(AND(ISNUMBER(AC339),ISNUMBER(AL339),AC339*AL339&gt;=0))),0,AC339*AL339))</f>
        <v/>
      </c>
      <c r="AX339" s="49">
        <f>IFERROR(IF(D339="","",AW339*AG339),0)</f>
        <v/>
      </c>
      <c r="AY339" s="48">
        <f>IF(D339="","",IF(OR(S339="S",NOT(AND(ISNUMBER(AC339),ISNUMBER(AK339),AC339*AK339&gt;=0))),0,AC339*AK339))</f>
        <v/>
      </c>
      <c r="AZ339" s="48">
        <f>IFERROR(IF(D339="","",IF(AY339=0,0,IF(((AY339)-(U339+Y339))&lt;0,0,(AY339)-U339))),0)</f>
        <v/>
      </c>
      <c r="BA339" s="49">
        <f>IF(D339="","",AZ339*AG339)</f>
        <v/>
      </c>
      <c r="BB339" s="49">
        <f>IF(D339="","",IF(OR(R339="A",R339="AA",R339="AAA"),BA339,0))</f>
        <v/>
      </c>
      <c r="BC339" s="49">
        <f>IF(D339="","",IF(R339="B",BA339,0))</f>
        <v/>
      </c>
      <c r="BD339" s="49">
        <f>IF(D339="","",IF(R339="B",BA339,0))</f>
        <v/>
      </c>
      <c r="BE339" s="49">
        <f>IF(D339="","",IF(S339="S",
1,
IF(AC339=0,
1,
IF(
IFERROR(((U339+Y339)*AG339)/((AC339*AK339)*AG339),0)&lt;0,
0,
IF(
IFERROR(((U339+Y339)*AG339)/((AC339*AK339)*AG339),0)&gt;1,
1,
IFERROR(((U339+Y339)*AG339)/((AC339*AK339)*AG339),0)
)
)
)
))</f>
        <v/>
      </c>
      <c r="BF339" s="49">
        <f>IF(D339="","",IF(S339="S",
1,
IF(AC339=0,
1,
IF(
IFERROR(((U339+V339+Y339)*AG339)/((AC339*AK339)*AG339),0)&lt;0,
0,
IF(
IFERROR(((U339+V339+Y339)*AG339)/((AC339*AK339)*AG339),0)&gt;1,
1,
IFERROR(((U339+V339+Y339)*AG339)/((AC339*AK339)*AG339),0)
)
)
)
))</f>
        <v/>
      </c>
      <c r="BG339" s="50">
        <f>IF(D339="","",IF(S339="S",0,IF(AND(ISNUMBER(AC339),ISNUMBER(AM339)),IF(OR(AC339*AM339&lt;0,ISERR(AC339*AM339)),0,AC339*AM339),0)))</f>
        <v/>
      </c>
      <c r="BH339" s="50">
        <f>IF(D339="","",IF(BY339&gt;TODAY()-60,0,IF(Y339&gt;12,MAX(0,(U339+Y339)-BG339),MAX(0,U339-BG339))))</f>
        <v/>
      </c>
      <c r="BI339" s="51">
        <f>IF(D339="","",BH339*AG339)</f>
        <v/>
      </c>
      <c r="BJ339" s="51">
        <f>IF(D339="","",IF(OR(R339="A",R339="AA",R339="AAA"),BI339,0))</f>
        <v/>
      </c>
      <c r="BK339" s="51">
        <f>IF(D339="","",IF(R339="B",BI339,0))</f>
        <v/>
      </c>
      <c r="BL339" s="51">
        <f>IF(D339="","",IF(R339="C",BI339,0))</f>
        <v/>
      </c>
      <c r="BM339" s="51">
        <f>IF(D339="","",IFERROR(MAX(0,MIN(BI339/AP339,1)),0))</f>
        <v/>
      </c>
      <c r="BN339" s="52">
        <f>IF(D339="","",AB339*AG339)</f>
        <v/>
      </c>
      <c r="BO339" s="52">
        <f>IF(D339="","",(U339+V339+X339)*AG339)</f>
        <v/>
      </c>
      <c r="BP339" s="52">
        <f>IF(D339="","",(AB339*3)*AG339)</f>
        <v/>
      </c>
      <c r="BQ339" s="52">
        <f>IF(D339="","",IF(BO339-BP339&gt;0,0,BO339-BP339))</f>
        <v/>
      </c>
      <c r="BR339" s="52">
        <f>IF(D339="","",IF(BO339-BP339-BN339&gt;0,0,BO339-BP339-BN339))</f>
        <v/>
      </c>
      <c r="BS339" s="53">
        <f>IF(D339="","",IFERROR(AB339*AI339,0))</f>
        <v/>
      </c>
      <c r="BT339" s="53">
        <f>IF(D339="","",IFERROR(IF(X339&gt;12, AI339*(U339+V339+X339), AI339*(U339+V339)),0))</f>
        <v/>
      </c>
      <c r="BU339" s="53">
        <f>IF(D339="","",IFERROR(((AB339*3)*AI339),0))</f>
        <v/>
      </c>
      <c r="BV339" s="53">
        <f>IF(D339="","",IF(BT339-BU339&gt;0,0,BT339-BU339))</f>
        <v/>
      </c>
      <c r="BW339" s="53">
        <f>IF(D339="","",IF(BT339-BU339-BS339&gt;0,0,BT339-BU339-BS339))</f>
        <v/>
      </c>
      <c r="BX339" s="36">
        <f>IF(D339="","",IFERROR(VLOOKUP(D339,'produto-entrada-7'!A:M,3,0),"SEM PEDIDO"))</f>
        <v/>
      </c>
      <c r="BY339" s="36">
        <f>IF(D339="","",VLOOKUP(D339,'produto-estoque-total-7'!A:AB,25,0))</f>
        <v/>
      </c>
      <c r="BZ339" s="36">
        <f>IF(D339="","",IFERROR(VLOOKUP(D339,'produto-estoque-total-7'!A:AB,26,0)/100,0))</f>
        <v/>
      </c>
      <c r="CA339" s="36">
        <f>IF(D339="","",IFERROR(VLOOKUP(D339,'produto-estoque-total-7'!A:AB,27,0)/100,0))</f>
        <v/>
      </c>
      <c r="CB339" s="41">
        <f>IF(D339="","",V339*AF339)</f>
        <v/>
      </c>
      <c r="CC339" s="41">
        <f>IF(D339="","",V339*AI339)</f>
        <v/>
      </c>
      <c r="CD339" s="54">
        <f>IF(D339="","",VLOOKUP(D339,'produto-estoque-total-7'!A:AB,28,0))</f>
        <v/>
      </c>
    </row>
    <row r="340">
      <c r="A340" s="36">
        <f>IF(D340="","",VLOOKUP(D340,'produto-estoque-total-7'!A:AB,3,0))</f>
        <v/>
      </c>
      <c r="B340" s="1">
        <f>IF(D340="","",VLOOKUP(D340,'produto-estoque-total-7'!A:AB,12,0))</f>
        <v/>
      </c>
      <c r="C340" s="1">
        <f>IF(D340="","",VLOOKUP(D340,'produto-estoque-total-7'!A:AB,2,0))</f>
        <v/>
      </c>
      <c r="D340" s="37">
        <f>IFERROR(IF('produto-estoque-total-7'!A339="","",'produto-estoque-total-7'!A339),"")</f>
        <v/>
      </c>
      <c r="E340" s="1">
        <f>IF(D340="","",VLOOKUP(D340,'produto-estoque-total-7'!A:AB,4,0))</f>
        <v/>
      </c>
      <c r="F340" s="36">
        <f>IF(D340="","",VLOOKUP(D340,'produto-estoque-total-7'!A:AB,13,0))</f>
        <v/>
      </c>
      <c r="G340" s="1">
        <f>IF(F340="","",VLOOKUP(F340,'FORNECEDORES X COMPRADOR'!A:D,4,0))</f>
        <v/>
      </c>
      <c r="H340" s="1">
        <f>IF(F340="","",VLOOKUP(F340,'FORNECEDORES X COMPRADOR'!A:E,5,0))</f>
        <v/>
      </c>
      <c r="I340" s="36">
        <f>IF(D340="","",VLOOKUP(D340,'produto-estoque-total-7'!A:AB,15,0))</f>
        <v/>
      </c>
      <c r="J340" s="36">
        <f>IF(D340="","",VLOOKUP(D340,'produto-estoque-total-7'!A:AB,19,0))</f>
        <v/>
      </c>
      <c r="K340" s="1">
        <f>IF(D340="","",VLOOKUP(D340,'produto-estoque-total-7'!A:AB,20,0))</f>
        <v/>
      </c>
      <c r="L340" s="36">
        <f>IF(D340="","",VLOOKUP(D340,'produto-estoque-total-7'!A:AB,17,0))</f>
        <v/>
      </c>
      <c r="M340" s="1">
        <f>IF(D340="","",VLOOKUP(D340,'produto-estoque-total-7'!A:AB,18,0))</f>
        <v/>
      </c>
      <c r="N340" s="36">
        <f>IF(D340="","",VLOOKUP(D340,'produto-estoque-total-7'!A:AB,21,0))</f>
        <v/>
      </c>
      <c r="O340" s="1">
        <f>IF(D340="","",VLOOKUP(D340,'produto-estoque-total-7'!A:AB,22,0))</f>
        <v/>
      </c>
      <c r="P340" s="36">
        <f>IF(D340="","",VLOOKUP(D340,'produto-estoque-total-7'!A:AB,23,0))</f>
        <v/>
      </c>
      <c r="Q340" s="1">
        <f>IF(D340="","",VLOOKUP(D340,'produto-estoque-total-7'!A:AB,24,0))</f>
        <v/>
      </c>
      <c r="R340" s="38">
        <f>IFERROR(IF(D340="","",VLOOKUP(D340,'produto-venda-7'!B:N,13,0)),"C")</f>
        <v/>
      </c>
      <c r="S340" s="39">
        <f>IF(D340="","",VLOOKUP(D340,'produto-estoque-total-7'!A:AB,6,0))</f>
        <v/>
      </c>
      <c r="T340" s="39">
        <f>IF(D340="","",VLOOKUP(D340,'produto-estoque-total-7'!A:AB,5,0))</f>
        <v/>
      </c>
      <c r="U340" s="40">
        <f>IF(D340="","",VLOOKUP(D340,'produto-estoque-total-7'!A:AB,11,0))</f>
        <v/>
      </c>
      <c r="V340" s="41">
        <f>IF(D340="","",IFERROR(VLOOKUP(D340,'produto-entrada-7'!A:M,10,0),0))</f>
        <v/>
      </c>
      <c r="W340" s="42" t="n"/>
      <c r="X340" s="39">
        <f>IF(D340="","",VLOOKUP(D340,'produto-estoque-total-7'!A:AB,8,0))</f>
        <v/>
      </c>
      <c r="Y340" s="39">
        <f>IF(D340="","",VLOOKUP(D340,'produto-estoque-total-7'!A:AB,9,0))</f>
        <v/>
      </c>
      <c r="Z340" s="39">
        <f>IF(D340="","",VLOOKUP(D340,'produto-estoque-total-7'!A:AB,10,0))</f>
        <v/>
      </c>
      <c r="AA340" s="39">
        <f>IFERROR(IF(D340="","",VLOOKUP(D340,'produto-venda-7'!B:N,4,0)),0)</f>
        <v/>
      </c>
      <c r="AB340" s="39">
        <f>IFERROR(IF(D340="","",VLOOKUP(D340,'produto-venda-7'!B:N,5,0)),0)</f>
        <v/>
      </c>
      <c r="AC340" s="39">
        <f>IF(D340="","",IFERROR(AA340/90,0))</f>
        <v/>
      </c>
      <c r="AD340" s="36">
        <f>IF(D340="","",IFERROR(VLOOKUP(D340,'produto-entrada-7'!A:M,4,0),0))</f>
        <v/>
      </c>
      <c r="AE340" s="36">
        <f>IFERROR(IF(D340="","",VLOOKUP(D340,'produto-venda-7'!B:N,10,0)),0)</f>
        <v/>
      </c>
      <c r="AF340" s="36">
        <f>IF(D340="","",IFERROR(VLOOKUP(D340,'produto-entrada-7'!A:M,11,0),0))</f>
        <v/>
      </c>
      <c r="AG340" s="1">
        <f>IF(D340="","",IFERROR(VLOOKUP(D340,'produto-entrada-7'!A:M,12,0),0))</f>
        <v/>
      </c>
      <c r="AH340" s="1">
        <f>IF(D340="","",IFERROR(VLOOKUP(D340,'produto-entrada-7'!A:M,13,0),0))</f>
        <v/>
      </c>
      <c r="AI340" s="36">
        <f>IFERROR(IF(D340="","",VLOOKUP(D340,'produto-venda-7'!B:N,11,0)),0)</f>
        <v/>
      </c>
      <c r="AJ340" s="43">
        <f>IF(D340="","",IFERROR(AI340*AB340,0))</f>
        <v/>
      </c>
      <c r="AK340" s="44">
        <f>IFERROR(IF(D340="","",VLOOKUP(F340,'ANALISE FORNECEDOR'!$A:$I,8,0)),"")</f>
        <v/>
      </c>
      <c r="AL340" s="44">
        <f>IF(D340="","",AVERAGE(AM340,AK340))</f>
        <v/>
      </c>
      <c r="AM340" s="44">
        <f>IFERROR(IF(D340="","",VLOOKUP(F340,'ANALISE FORNECEDOR'!$A:$I,9,0)),"")</f>
        <v/>
      </c>
      <c r="AN340" s="45">
        <f>IF(D340="","",IF(Y340&gt;12,AI340*(U340+Y340),AI340*U340))</f>
        <v/>
      </c>
      <c r="AO340" s="45">
        <f>IF(D340="","",IF(Y340&gt;12,AI340*(U340+V340+Y340),AI340*(U340+V340)))</f>
        <v/>
      </c>
      <c r="AP340" s="46">
        <f>IF(D340="","",IF(Y340&gt;12,AG340*(U340+Y340),AG340*U340))</f>
        <v/>
      </c>
      <c r="AQ340" s="46">
        <f>IF(D340="","",IF(Y340&gt;12,AG340*(U340+V340+Y340),AG340*(U340+V340)))</f>
        <v/>
      </c>
      <c r="AR340" s="46">
        <f>IF(D340="","",IF(OR(R340="A",R340="AA",R340="AAA"),AP340,0))</f>
        <v/>
      </c>
      <c r="AS340" s="46">
        <f>IF(D340="","",IF(R340="B",AP340,0))</f>
        <v/>
      </c>
      <c r="AT340" s="46">
        <f>IF(D340="","",IF(R340="C",AP340,0))</f>
        <v/>
      </c>
      <c r="AU340" s="47">
        <f>IF(D340="","",IFERROR(AN340/AJ340,0))</f>
        <v/>
      </c>
      <c r="AV340" s="47">
        <f>IF(D340="","",IFERROR(((AO340)/AJ340),0))</f>
        <v/>
      </c>
      <c r="AW340" s="48">
        <f>IF(D340="","",IF(OR(S340="S",NOT(AND(ISNUMBER(AC340),ISNUMBER(AL340),AC340*AL340&gt;=0))),0,AC340*AL340))</f>
        <v/>
      </c>
      <c r="AX340" s="49">
        <f>IFERROR(IF(D340="","",AW340*AG340),0)</f>
        <v/>
      </c>
      <c r="AY340" s="48">
        <f>IF(D340="","",IF(OR(S340="S",NOT(AND(ISNUMBER(AC340),ISNUMBER(AK340),AC340*AK340&gt;=0))),0,AC340*AK340))</f>
        <v/>
      </c>
      <c r="AZ340" s="48">
        <f>IFERROR(IF(D340="","",IF(AY340=0,0,IF(((AY340)-(U340+Y340))&lt;0,0,(AY340)-U340))),0)</f>
        <v/>
      </c>
      <c r="BA340" s="49">
        <f>IF(D340="","",AZ340*AG340)</f>
        <v/>
      </c>
      <c r="BB340" s="49">
        <f>IF(D340="","",IF(OR(R340="A",R340="AA",R340="AAA"),BA340,0))</f>
        <v/>
      </c>
      <c r="BC340" s="49">
        <f>IF(D340="","",IF(R340="B",BA340,0))</f>
        <v/>
      </c>
      <c r="BD340" s="49">
        <f>IF(D340="","",IF(R340="B",BA340,0))</f>
        <v/>
      </c>
      <c r="BE340" s="49">
        <f>IF(D340="","",IF(S340="S",
1,
IF(AC340=0,
1,
IF(
IFERROR(((U340+Y340)*AG340)/((AC340*AK340)*AG340),0)&lt;0,
0,
IF(
IFERROR(((U340+Y340)*AG340)/((AC340*AK340)*AG340),0)&gt;1,
1,
IFERROR(((U340+Y340)*AG340)/((AC340*AK340)*AG340),0)
)
)
)
))</f>
        <v/>
      </c>
      <c r="BF340" s="49">
        <f>IF(D340="","",IF(S340="S",
1,
IF(AC340=0,
1,
IF(
IFERROR(((U340+V340+Y340)*AG340)/((AC340*AK340)*AG340),0)&lt;0,
0,
IF(
IFERROR(((U340+V340+Y340)*AG340)/((AC340*AK340)*AG340),0)&gt;1,
1,
IFERROR(((U340+V340+Y340)*AG340)/((AC340*AK340)*AG340),0)
)
)
)
))</f>
        <v/>
      </c>
      <c r="BG340" s="50">
        <f>IF(D340="","",IF(S340="S",0,IF(AND(ISNUMBER(AC340),ISNUMBER(AM340)),IF(OR(AC340*AM340&lt;0,ISERR(AC340*AM340)),0,AC340*AM340),0)))</f>
        <v/>
      </c>
      <c r="BH340" s="50">
        <f>IF(D340="","",IF(BY340&gt;TODAY()-60,0,IF(Y340&gt;12,MAX(0,(U340+Y340)-BG340),MAX(0,U340-BG340))))</f>
        <v/>
      </c>
      <c r="BI340" s="51">
        <f>IF(D340="","",BH340*AG340)</f>
        <v/>
      </c>
      <c r="BJ340" s="51">
        <f>IF(D340="","",IF(OR(R340="A",R340="AA",R340="AAA"),BI340,0))</f>
        <v/>
      </c>
      <c r="BK340" s="51">
        <f>IF(D340="","",IF(R340="B",BI340,0))</f>
        <v/>
      </c>
      <c r="BL340" s="51">
        <f>IF(D340="","",IF(R340="C",BI340,0))</f>
        <v/>
      </c>
      <c r="BM340" s="51">
        <f>IF(D340="","",IFERROR(MAX(0,MIN(BI340/AP340,1)),0))</f>
        <v/>
      </c>
      <c r="BN340" s="52">
        <f>IF(D340="","",AB340*AG340)</f>
        <v/>
      </c>
      <c r="BO340" s="52">
        <f>IF(D340="","",(U340+V340+X340)*AG340)</f>
        <v/>
      </c>
      <c r="BP340" s="52">
        <f>IF(D340="","",(AB340*3)*AG340)</f>
        <v/>
      </c>
      <c r="BQ340" s="52">
        <f>IF(D340="","",IF(BO340-BP340&gt;0,0,BO340-BP340))</f>
        <v/>
      </c>
      <c r="BR340" s="52">
        <f>IF(D340="","",IF(BO340-BP340-BN340&gt;0,0,BO340-BP340-BN340))</f>
        <v/>
      </c>
      <c r="BS340" s="53">
        <f>IF(D340="","",IFERROR(AB340*AI340,0))</f>
        <v/>
      </c>
      <c r="BT340" s="53">
        <f>IF(D340="","",IFERROR(IF(X340&gt;12, AI340*(U340+V340+X340), AI340*(U340+V340)),0))</f>
        <v/>
      </c>
      <c r="BU340" s="53">
        <f>IF(D340="","",IFERROR(((AB340*3)*AI340),0))</f>
        <v/>
      </c>
      <c r="BV340" s="53">
        <f>IF(D340="","",IF(BT340-BU340&gt;0,0,BT340-BU340))</f>
        <v/>
      </c>
      <c r="BW340" s="53">
        <f>IF(D340="","",IF(BT340-BU340-BS340&gt;0,0,BT340-BU340-BS340))</f>
        <v/>
      </c>
      <c r="BX340" s="36">
        <f>IF(D340="","",IFERROR(VLOOKUP(D340,'produto-entrada-7'!A:M,3,0),"SEM PEDIDO"))</f>
        <v/>
      </c>
      <c r="BY340" s="36">
        <f>IF(D340="","",VLOOKUP(D340,'produto-estoque-total-7'!A:AB,25,0))</f>
        <v/>
      </c>
      <c r="BZ340" s="36">
        <f>IF(D340="","",IFERROR(VLOOKUP(D340,'produto-estoque-total-7'!A:AB,26,0)/100,0))</f>
        <v/>
      </c>
      <c r="CA340" s="36">
        <f>IF(D340="","",IFERROR(VLOOKUP(D340,'produto-estoque-total-7'!A:AB,27,0)/100,0))</f>
        <v/>
      </c>
      <c r="CB340" s="41">
        <f>IF(D340="","",V340*AF340)</f>
        <v/>
      </c>
      <c r="CC340" s="41">
        <f>IF(D340="","",V340*AI340)</f>
        <v/>
      </c>
      <c r="CD340" s="54">
        <f>IF(D340="","",VLOOKUP(D340,'produto-estoque-total-7'!A:AB,28,0))</f>
        <v/>
      </c>
    </row>
    <row r="341">
      <c r="A341" s="36">
        <f>IF(D341="","",VLOOKUP(D341,'produto-estoque-total-7'!A:AB,3,0))</f>
        <v/>
      </c>
      <c r="B341" s="1">
        <f>IF(D341="","",VLOOKUP(D341,'produto-estoque-total-7'!A:AB,12,0))</f>
        <v/>
      </c>
      <c r="C341" s="1">
        <f>IF(D341="","",VLOOKUP(D341,'produto-estoque-total-7'!A:AB,2,0))</f>
        <v/>
      </c>
      <c r="D341" s="37">
        <f>IFERROR(IF('produto-estoque-total-7'!A340="","",'produto-estoque-total-7'!A340),"")</f>
        <v/>
      </c>
      <c r="E341" s="1">
        <f>IF(D341="","",VLOOKUP(D341,'produto-estoque-total-7'!A:AB,4,0))</f>
        <v/>
      </c>
      <c r="F341" s="36">
        <f>IF(D341="","",VLOOKUP(D341,'produto-estoque-total-7'!A:AB,13,0))</f>
        <v/>
      </c>
      <c r="G341" s="1">
        <f>IF(F341="","",VLOOKUP(F341,'FORNECEDORES X COMPRADOR'!A:D,4,0))</f>
        <v/>
      </c>
      <c r="H341" s="1">
        <f>IF(F341="","",VLOOKUP(F341,'FORNECEDORES X COMPRADOR'!A:E,5,0))</f>
        <v/>
      </c>
      <c r="I341" s="36">
        <f>IF(D341="","",VLOOKUP(D341,'produto-estoque-total-7'!A:AB,15,0))</f>
        <v/>
      </c>
      <c r="J341" s="36">
        <f>IF(D341="","",VLOOKUP(D341,'produto-estoque-total-7'!A:AB,19,0))</f>
        <v/>
      </c>
      <c r="K341" s="1">
        <f>IF(D341="","",VLOOKUP(D341,'produto-estoque-total-7'!A:AB,20,0))</f>
        <v/>
      </c>
      <c r="L341" s="36">
        <f>IF(D341="","",VLOOKUP(D341,'produto-estoque-total-7'!A:AB,17,0))</f>
        <v/>
      </c>
      <c r="M341" s="1">
        <f>IF(D341="","",VLOOKUP(D341,'produto-estoque-total-7'!A:AB,18,0))</f>
        <v/>
      </c>
      <c r="N341" s="36">
        <f>IF(D341="","",VLOOKUP(D341,'produto-estoque-total-7'!A:AB,21,0))</f>
        <v/>
      </c>
      <c r="O341" s="1">
        <f>IF(D341="","",VLOOKUP(D341,'produto-estoque-total-7'!A:AB,22,0))</f>
        <v/>
      </c>
      <c r="P341" s="36">
        <f>IF(D341="","",VLOOKUP(D341,'produto-estoque-total-7'!A:AB,23,0))</f>
        <v/>
      </c>
      <c r="Q341" s="1">
        <f>IF(D341="","",VLOOKUP(D341,'produto-estoque-total-7'!A:AB,24,0))</f>
        <v/>
      </c>
      <c r="R341" s="38">
        <f>IFERROR(IF(D341="","",VLOOKUP(D341,'produto-venda-7'!B:N,13,0)),"C")</f>
        <v/>
      </c>
      <c r="S341" s="39">
        <f>IF(D341="","",VLOOKUP(D341,'produto-estoque-total-7'!A:AB,6,0))</f>
        <v/>
      </c>
      <c r="T341" s="39">
        <f>IF(D341="","",VLOOKUP(D341,'produto-estoque-total-7'!A:AB,5,0))</f>
        <v/>
      </c>
      <c r="U341" s="40">
        <f>IF(D341="","",VLOOKUP(D341,'produto-estoque-total-7'!A:AB,11,0))</f>
        <v/>
      </c>
      <c r="V341" s="41">
        <f>IF(D341="","",IFERROR(VLOOKUP(D341,'produto-entrada-7'!A:M,10,0),0))</f>
        <v/>
      </c>
      <c r="W341" s="42" t="n"/>
      <c r="X341" s="39">
        <f>IF(D341="","",VLOOKUP(D341,'produto-estoque-total-7'!A:AB,8,0))</f>
        <v/>
      </c>
      <c r="Y341" s="39">
        <f>IF(D341="","",VLOOKUP(D341,'produto-estoque-total-7'!A:AB,9,0))</f>
        <v/>
      </c>
      <c r="Z341" s="39">
        <f>IF(D341="","",VLOOKUP(D341,'produto-estoque-total-7'!A:AB,10,0))</f>
        <v/>
      </c>
      <c r="AA341" s="39">
        <f>IFERROR(IF(D341="","",VLOOKUP(D341,'produto-venda-7'!B:N,4,0)),0)</f>
        <v/>
      </c>
      <c r="AB341" s="39">
        <f>IFERROR(IF(D341="","",VLOOKUP(D341,'produto-venda-7'!B:N,5,0)),0)</f>
        <v/>
      </c>
      <c r="AC341" s="39">
        <f>IF(D341="","",IFERROR(AA341/90,0))</f>
        <v/>
      </c>
      <c r="AD341" s="36">
        <f>IF(D341="","",IFERROR(VLOOKUP(D341,'produto-entrada-7'!A:M,4,0),0))</f>
        <v/>
      </c>
      <c r="AE341" s="36">
        <f>IFERROR(IF(D341="","",VLOOKUP(D341,'produto-venda-7'!B:N,10,0)),0)</f>
        <v/>
      </c>
      <c r="AF341" s="36">
        <f>IF(D341="","",IFERROR(VLOOKUP(D341,'produto-entrada-7'!A:M,11,0),0))</f>
        <v/>
      </c>
      <c r="AG341" s="1">
        <f>IF(D341="","",IFERROR(VLOOKUP(D341,'produto-entrada-7'!A:M,12,0),0))</f>
        <v/>
      </c>
      <c r="AH341" s="1">
        <f>IF(D341="","",IFERROR(VLOOKUP(D341,'produto-entrada-7'!A:M,13,0),0))</f>
        <v/>
      </c>
      <c r="AI341" s="36">
        <f>IFERROR(IF(D341="","",VLOOKUP(D341,'produto-venda-7'!B:N,11,0)),0)</f>
        <v/>
      </c>
      <c r="AJ341" s="43">
        <f>IF(D341="","",IFERROR(AI341*AB341,0))</f>
        <v/>
      </c>
      <c r="AK341" s="44">
        <f>IFERROR(IF(D341="","",VLOOKUP(F341,'ANALISE FORNECEDOR'!$A:$I,8,0)),"")</f>
        <v/>
      </c>
      <c r="AL341" s="44">
        <f>IF(D341="","",AVERAGE(AM341,AK341))</f>
        <v/>
      </c>
      <c r="AM341" s="44">
        <f>IFERROR(IF(D341="","",VLOOKUP(F341,'ANALISE FORNECEDOR'!$A:$I,9,0)),"")</f>
        <v/>
      </c>
      <c r="AN341" s="45">
        <f>IF(D341="","",IF(Y341&gt;12,AI341*(U341+Y341),AI341*U341))</f>
        <v/>
      </c>
      <c r="AO341" s="45">
        <f>IF(D341="","",IF(Y341&gt;12,AI341*(U341+V341+Y341),AI341*(U341+V341)))</f>
        <v/>
      </c>
      <c r="AP341" s="46">
        <f>IF(D341="","",IF(Y341&gt;12,AG341*(U341+Y341),AG341*U341))</f>
        <v/>
      </c>
      <c r="AQ341" s="46">
        <f>IF(D341="","",IF(Y341&gt;12,AG341*(U341+V341+Y341),AG341*(U341+V341)))</f>
        <v/>
      </c>
      <c r="AR341" s="46">
        <f>IF(D341="","",IF(OR(R341="A",R341="AA",R341="AAA"),AP341,0))</f>
        <v/>
      </c>
      <c r="AS341" s="46">
        <f>IF(D341="","",IF(R341="B",AP341,0))</f>
        <v/>
      </c>
      <c r="AT341" s="46">
        <f>IF(D341="","",IF(R341="C",AP341,0))</f>
        <v/>
      </c>
      <c r="AU341" s="47">
        <f>IF(D341="","",IFERROR(AN341/AJ341,0))</f>
        <v/>
      </c>
      <c r="AV341" s="47">
        <f>IF(D341="","",IFERROR(((AO341)/AJ341),0))</f>
        <v/>
      </c>
      <c r="AW341" s="48">
        <f>IF(D341="","",IF(OR(S341="S",NOT(AND(ISNUMBER(AC341),ISNUMBER(AL341),AC341*AL341&gt;=0))),0,AC341*AL341))</f>
        <v/>
      </c>
      <c r="AX341" s="49">
        <f>IFERROR(IF(D341="","",AW341*AG341),0)</f>
        <v/>
      </c>
      <c r="AY341" s="48">
        <f>IF(D341="","",IF(OR(S341="S",NOT(AND(ISNUMBER(AC341),ISNUMBER(AK341),AC341*AK341&gt;=0))),0,AC341*AK341))</f>
        <v/>
      </c>
      <c r="AZ341" s="48">
        <f>IFERROR(IF(D341="","",IF(AY341=0,0,IF(((AY341)-(U341+Y341))&lt;0,0,(AY341)-U341))),0)</f>
        <v/>
      </c>
      <c r="BA341" s="49">
        <f>IF(D341="","",AZ341*AG341)</f>
        <v/>
      </c>
      <c r="BB341" s="49">
        <f>IF(D341="","",IF(OR(R341="A",R341="AA",R341="AAA"),BA341,0))</f>
        <v/>
      </c>
      <c r="BC341" s="49">
        <f>IF(D341="","",IF(R341="B",BA341,0))</f>
        <v/>
      </c>
      <c r="BD341" s="49">
        <f>IF(D341="","",IF(R341="B",BA341,0))</f>
        <v/>
      </c>
      <c r="BE341" s="49">
        <f>IF(D341="","",IF(S341="S",
1,
IF(AC341=0,
1,
IF(
IFERROR(((U341+Y341)*AG341)/((AC341*AK341)*AG341),0)&lt;0,
0,
IF(
IFERROR(((U341+Y341)*AG341)/((AC341*AK341)*AG341),0)&gt;1,
1,
IFERROR(((U341+Y341)*AG341)/((AC341*AK341)*AG341),0)
)
)
)
))</f>
        <v/>
      </c>
      <c r="BF341" s="49">
        <f>IF(D341="","",IF(S341="S",
1,
IF(AC341=0,
1,
IF(
IFERROR(((U341+V341+Y341)*AG341)/((AC341*AK341)*AG341),0)&lt;0,
0,
IF(
IFERROR(((U341+V341+Y341)*AG341)/((AC341*AK341)*AG341),0)&gt;1,
1,
IFERROR(((U341+V341+Y341)*AG341)/((AC341*AK341)*AG341),0)
)
)
)
))</f>
        <v/>
      </c>
      <c r="BG341" s="50">
        <f>IF(D341="","",IF(S341="S",0,IF(AND(ISNUMBER(AC341),ISNUMBER(AM341)),IF(OR(AC341*AM341&lt;0,ISERR(AC341*AM341)),0,AC341*AM341),0)))</f>
        <v/>
      </c>
      <c r="BH341" s="50">
        <f>IF(D341="","",IF(BY341&gt;TODAY()-60,0,IF(Y341&gt;12,MAX(0,(U341+Y341)-BG341),MAX(0,U341-BG341))))</f>
        <v/>
      </c>
      <c r="BI341" s="51">
        <f>IF(D341="","",BH341*AG341)</f>
        <v/>
      </c>
      <c r="BJ341" s="51">
        <f>IF(D341="","",IF(OR(R341="A",R341="AA",R341="AAA"),BI341,0))</f>
        <v/>
      </c>
      <c r="BK341" s="51">
        <f>IF(D341="","",IF(R341="B",BI341,0))</f>
        <v/>
      </c>
      <c r="BL341" s="51">
        <f>IF(D341="","",IF(R341="C",BI341,0))</f>
        <v/>
      </c>
      <c r="BM341" s="51">
        <f>IF(D341="","",IFERROR(MAX(0,MIN(BI341/AP341,1)),0))</f>
        <v/>
      </c>
      <c r="BN341" s="52">
        <f>IF(D341="","",AB341*AG341)</f>
        <v/>
      </c>
      <c r="BO341" s="52">
        <f>IF(D341="","",(U341+V341+X341)*AG341)</f>
        <v/>
      </c>
      <c r="BP341" s="52">
        <f>IF(D341="","",(AB341*3)*AG341)</f>
        <v/>
      </c>
      <c r="BQ341" s="52">
        <f>IF(D341="","",IF(BO341-BP341&gt;0,0,BO341-BP341))</f>
        <v/>
      </c>
      <c r="BR341" s="52">
        <f>IF(D341="","",IF(BO341-BP341-BN341&gt;0,0,BO341-BP341-BN341))</f>
        <v/>
      </c>
      <c r="BS341" s="53">
        <f>IF(D341="","",IFERROR(AB341*AI341,0))</f>
        <v/>
      </c>
      <c r="BT341" s="53">
        <f>IF(D341="","",IFERROR(IF(X341&gt;12, AI341*(U341+V341+X341), AI341*(U341+V341)),0))</f>
        <v/>
      </c>
      <c r="BU341" s="53">
        <f>IF(D341="","",IFERROR(((AB341*3)*AI341),0))</f>
        <v/>
      </c>
      <c r="BV341" s="53">
        <f>IF(D341="","",IF(BT341-BU341&gt;0,0,BT341-BU341))</f>
        <v/>
      </c>
      <c r="BW341" s="53">
        <f>IF(D341="","",IF(BT341-BU341-BS341&gt;0,0,BT341-BU341-BS341))</f>
        <v/>
      </c>
      <c r="BX341" s="36">
        <f>IF(D341="","",IFERROR(VLOOKUP(D341,'produto-entrada-7'!A:M,3,0),"SEM PEDIDO"))</f>
        <v/>
      </c>
      <c r="BY341" s="36">
        <f>IF(D341="","",VLOOKUP(D341,'produto-estoque-total-7'!A:AB,25,0))</f>
        <v/>
      </c>
      <c r="BZ341" s="36">
        <f>IF(D341="","",IFERROR(VLOOKUP(D341,'produto-estoque-total-7'!A:AB,26,0)/100,0))</f>
        <v/>
      </c>
      <c r="CA341" s="36">
        <f>IF(D341="","",IFERROR(VLOOKUP(D341,'produto-estoque-total-7'!A:AB,27,0)/100,0))</f>
        <v/>
      </c>
      <c r="CB341" s="41">
        <f>IF(D341="","",V341*AF341)</f>
        <v/>
      </c>
      <c r="CC341" s="41">
        <f>IF(D341="","",V341*AI341)</f>
        <v/>
      </c>
      <c r="CD341" s="54">
        <f>IF(D341="","",VLOOKUP(D341,'produto-estoque-total-7'!A:AB,28,0))</f>
        <v/>
      </c>
    </row>
    <row r="342">
      <c r="A342" s="36">
        <f>IF(D342="","",VLOOKUP(D342,'produto-estoque-total-7'!A:AB,3,0))</f>
        <v/>
      </c>
      <c r="B342" s="1">
        <f>IF(D342="","",VLOOKUP(D342,'produto-estoque-total-7'!A:AB,12,0))</f>
        <v/>
      </c>
      <c r="C342" s="1">
        <f>IF(D342="","",VLOOKUP(D342,'produto-estoque-total-7'!A:AB,2,0))</f>
        <v/>
      </c>
      <c r="D342" s="37">
        <f>IFERROR(IF('produto-estoque-total-7'!A341="","",'produto-estoque-total-7'!A341),"")</f>
        <v/>
      </c>
      <c r="E342" s="1">
        <f>IF(D342="","",VLOOKUP(D342,'produto-estoque-total-7'!A:AB,4,0))</f>
        <v/>
      </c>
      <c r="F342" s="36">
        <f>IF(D342="","",VLOOKUP(D342,'produto-estoque-total-7'!A:AB,13,0))</f>
        <v/>
      </c>
      <c r="G342" s="1">
        <f>IF(F342="","",VLOOKUP(F342,'FORNECEDORES X COMPRADOR'!A:D,4,0))</f>
        <v/>
      </c>
      <c r="H342" s="1">
        <f>IF(F342="","",VLOOKUP(F342,'FORNECEDORES X COMPRADOR'!A:E,5,0))</f>
        <v/>
      </c>
      <c r="I342" s="36">
        <f>IF(D342="","",VLOOKUP(D342,'produto-estoque-total-7'!A:AB,15,0))</f>
        <v/>
      </c>
      <c r="J342" s="36">
        <f>IF(D342="","",VLOOKUP(D342,'produto-estoque-total-7'!A:AB,19,0))</f>
        <v/>
      </c>
      <c r="K342" s="1">
        <f>IF(D342="","",VLOOKUP(D342,'produto-estoque-total-7'!A:AB,20,0))</f>
        <v/>
      </c>
      <c r="L342" s="36">
        <f>IF(D342="","",VLOOKUP(D342,'produto-estoque-total-7'!A:AB,17,0))</f>
        <v/>
      </c>
      <c r="M342" s="1">
        <f>IF(D342="","",VLOOKUP(D342,'produto-estoque-total-7'!A:AB,18,0))</f>
        <v/>
      </c>
      <c r="N342" s="36">
        <f>IF(D342="","",VLOOKUP(D342,'produto-estoque-total-7'!A:AB,21,0))</f>
        <v/>
      </c>
      <c r="O342" s="1">
        <f>IF(D342="","",VLOOKUP(D342,'produto-estoque-total-7'!A:AB,22,0))</f>
        <v/>
      </c>
      <c r="P342" s="36">
        <f>IF(D342="","",VLOOKUP(D342,'produto-estoque-total-7'!A:AB,23,0))</f>
        <v/>
      </c>
      <c r="Q342" s="1">
        <f>IF(D342="","",VLOOKUP(D342,'produto-estoque-total-7'!A:AB,24,0))</f>
        <v/>
      </c>
      <c r="R342" s="38">
        <f>IFERROR(IF(D342="","",VLOOKUP(D342,'produto-venda-7'!B:N,13,0)),"C")</f>
        <v/>
      </c>
      <c r="S342" s="39">
        <f>IF(D342="","",VLOOKUP(D342,'produto-estoque-total-7'!A:AB,6,0))</f>
        <v/>
      </c>
      <c r="T342" s="39">
        <f>IF(D342="","",VLOOKUP(D342,'produto-estoque-total-7'!A:AB,5,0))</f>
        <v/>
      </c>
      <c r="U342" s="40">
        <f>IF(D342="","",VLOOKUP(D342,'produto-estoque-total-7'!A:AB,11,0))</f>
        <v/>
      </c>
      <c r="V342" s="41">
        <f>IF(D342="","",IFERROR(VLOOKUP(D342,'produto-entrada-7'!A:M,10,0),0))</f>
        <v/>
      </c>
      <c r="W342" s="42" t="n"/>
      <c r="X342" s="39">
        <f>IF(D342="","",VLOOKUP(D342,'produto-estoque-total-7'!A:AB,8,0))</f>
        <v/>
      </c>
      <c r="Y342" s="39">
        <f>IF(D342="","",VLOOKUP(D342,'produto-estoque-total-7'!A:AB,9,0))</f>
        <v/>
      </c>
      <c r="Z342" s="39">
        <f>IF(D342="","",VLOOKUP(D342,'produto-estoque-total-7'!A:AB,10,0))</f>
        <v/>
      </c>
      <c r="AA342" s="39">
        <f>IFERROR(IF(D342="","",VLOOKUP(D342,'produto-venda-7'!B:N,4,0)),0)</f>
        <v/>
      </c>
      <c r="AB342" s="39">
        <f>IFERROR(IF(D342="","",VLOOKUP(D342,'produto-venda-7'!B:N,5,0)),0)</f>
        <v/>
      </c>
      <c r="AC342" s="39">
        <f>IF(D342="","",IFERROR(AA342/90,0))</f>
        <v/>
      </c>
      <c r="AD342" s="36">
        <f>IF(D342="","",IFERROR(VLOOKUP(D342,'produto-entrada-7'!A:M,4,0),0))</f>
        <v/>
      </c>
      <c r="AE342" s="36">
        <f>IFERROR(IF(D342="","",VLOOKUP(D342,'produto-venda-7'!B:N,10,0)),0)</f>
        <v/>
      </c>
      <c r="AF342" s="36">
        <f>IF(D342="","",IFERROR(VLOOKUP(D342,'produto-entrada-7'!A:M,11,0),0))</f>
        <v/>
      </c>
      <c r="AG342" s="1">
        <f>IF(D342="","",IFERROR(VLOOKUP(D342,'produto-entrada-7'!A:M,12,0),0))</f>
        <v/>
      </c>
      <c r="AH342" s="1">
        <f>IF(D342="","",IFERROR(VLOOKUP(D342,'produto-entrada-7'!A:M,13,0),0))</f>
        <v/>
      </c>
      <c r="AI342" s="36">
        <f>IFERROR(IF(D342="","",VLOOKUP(D342,'produto-venda-7'!B:N,11,0)),0)</f>
        <v/>
      </c>
      <c r="AJ342" s="43">
        <f>IF(D342="","",IFERROR(AI342*AB342,0))</f>
        <v/>
      </c>
      <c r="AK342" s="44">
        <f>IFERROR(IF(D342="","",VLOOKUP(F342,'ANALISE FORNECEDOR'!$A:$I,8,0)),"")</f>
        <v/>
      </c>
      <c r="AL342" s="44">
        <f>IF(D342="","",AVERAGE(AM342,AK342))</f>
        <v/>
      </c>
      <c r="AM342" s="44">
        <f>IFERROR(IF(D342="","",VLOOKUP(F342,'ANALISE FORNECEDOR'!$A:$I,9,0)),"")</f>
        <v/>
      </c>
      <c r="AN342" s="45">
        <f>IF(D342="","",IF(Y342&gt;12,AI342*(U342+Y342),AI342*U342))</f>
        <v/>
      </c>
      <c r="AO342" s="45">
        <f>IF(D342="","",IF(Y342&gt;12,AI342*(U342+V342+Y342),AI342*(U342+V342)))</f>
        <v/>
      </c>
      <c r="AP342" s="46">
        <f>IF(D342="","",IF(Y342&gt;12,AG342*(U342+Y342),AG342*U342))</f>
        <v/>
      </c>
      <c r="AQ342" s="46">
        <f>IF(D342="","",IF(Y342&gt;12,AG342*(U342+V342+Y342),AG342*(U342+V342)))</f>
        <v/>
      </c>
      <c r="AR342" s="46">
        <f>IF(D342="","",IF(OR(R342="A",R342="AA",R342="AAA"),AP342,0))</f>
        <v/>
      </c>
      <c r="AS342" s="46">
        <f>IF(D342="","",IF(R342="B",AP342,0))</f>
        <v/>
      </c>
      <c r="AT342" s="46">
        <f>IF(D342="","",IF(R342="C",AP342,0))</f>
        <v/>
      </c>
      <c r="AU342" s="47">
        <f>IF(D342="","",IFERROR(AN342/AJ342,0))</f>
        <v/>
      </c>
      <c r="AV342" s="47">
        <f>IF(D342="","",IFERROR(((AO342)/AJ342),0))</f>
        <v/>
      </c>
      <c r="AW342" s="48">
        <f>IF(D342="","",IF(OR(S342="S",NOT(AND(ISNUMBER(AC342),ISNUMBER(AL342),AC342*AL342&gt;=0))),0,AC342*AL342))</f>
        <v/>
      </c>
      <c r="AX342" s="49">
        <f>IFERROR(IF(D342="","",AW342*AG342),0)</f>
        <v/>
      </c>
      <c r="AY342" s="48">
        <f>IF(D342="","",IF(OR(S342="S",NOT(AND(ISNUMBER(AC342),ISNUMBER(AK342),AC342*AK342&gt;=0))),0,AC342*AK342))</f>
        <v/>
      </c>
      <c r="AZ342" s="48">
        <f>IFERROR(IF(D342="","",IF(AY342=0,0,IF(((AY342)-(U342+Y342))&lt;0,0,(AY342)-U342))),0)</f>
        <v/>
      </c>
      <c r="BA342" s="49">
        <f>IF(D342="","",AZ342*AG342)</f>
        <v/>
      </c>
      <c r="BB342" s="49">
        <f>IF(D342="","",IF(OR(R342="A",R342="AA",R342="AAA"),BA342,0))</f>
        <v/>
      </c>
      <c r="BC342" s="49">
        <f>IF(D342="","",IF(R342="B",BA342,0))</f>
        <v/>
      </c>
      <c r="BD342" s="49">
        <f>IF(D342="","",IF(R342="B",BA342,0))</f>
        <v/>
      </c>
      <c r="BE342" s="49">
        <f>IF(D342="","",IF(S342="S",
1,
IF(AC342=0,
1,
IF(
IFERROR(((U342+Y342)*AG342)/((AC342*AK342)*AG342),0)&lt;0,
0,
IF(
IFERROR(((U342+Y342)*AG342)/((AC342*AK342)*AG342),0)&gt;1,
1,
IFERROR(((U342+Y342)*AG342)/((AC342*AK342)*AG342),0)
)
)
)
))</f>
        <v/>
      </c>
      <c r="BF342" s="49">
        <f>IF(D342="","",IF(S342="S",
1,
IF(AC342=0,
1,
IF(
IFERROR(((U342+V342+Y342)*AG342)/((AC342*AK342)*AG342),0)&lt;0,
0,
IF(
IFERROR(((U342+V342+Y342)*AG342)/((AC342*AK342)*AG342),0)&gt;1,
1,
IFERROR(((U342+V342+Y342)*AG342)/((AC342*AK342)*AG342),0)
)
)
)
))</f>
        <v/>
      </c>
      <c r="BG342" s="50">
        <f>IF(D342="","",IF(S342="S",0,IF(AND(ISNUMBER(AC342),ISNUMBER(AM342)),IF(OR(AC342*AM342&lt;0,ISERR(AC342*AM342)),0,AC342*AM342),0)))</f>
        <v/>
      </c>
      <c r="BH342" s="50">
        <f>IF(D342="","",IF(BY342&gt;TODAY()-60,0,IF(Y342&gt;12,MAX(0,(U342+Y342)-BG342),MAX(0,U342-BG342))))</f>
        <v/>
      </c>
      <c r="BI342" s="51">
        <f>IF(D342="","",BH342*AG342)</f>
        <v/>
      </c>
      <c r="BJ342" s="51">
        <f>IF(D342="","",IF(OR(R342="A",R342="AA",R342="AAA"),BI342,0))</f>
        <v/>
      </c>
      <c r="BK342" s="51">
        <f>IF(D342="","",IF(R342="B",BI342,0))</f>
        <v/>
      </c>
      <c r="BL342" s="51">
        <f>IF(D342="","",IF(R342="C",BI342,0))</f>
        <v/>
      </c>
      <c r="BM342" s="51">
        <f>IF(D342="","",IFERROR(MAX(0,MIN(BI342/AP342,1)),0))</f>
        <v/>
      </c>
      <c r="BN342" s="52">
        <f>IF(D342="","",AB342*AG342)</f>
        <v/>
      </c>
      <c r="BO342" s="52">
        <f>IF(D342="","",(U342+V342+X342)*AG342)</f>
        <v/>
      </c>
      <c r="BP342" s="52">
        <f>IF(D342="","",(AB342*3)*AG342)</f>
        <v/>
      </c>
      <c r="BQ342" s="52">
        <f>IF(D342="","",IF(BO342-BP342&gt;0,0,BO342-BP342))</f>
        <v/>
      </c>
      <c r="BR342" s="52">
        <f>IF(D342="","",IF(BO342-BP342-BN342&gt;0,0,BO342-BP342-BN342))</f>
        <v/>
      </c>
      <c r="BS342" s="53">
        <f>IF(D342="","",IFERROR(AB342*AI342,0))</f>
        <v/>
      </c>
      <c r="BT342" s="53">
        <f>IF(D342="","",IFERROR(IF(X342&gt;12, AI342*(U342+V342+X342), AI342*(U342+V342)),0))</f>
        <v/>
      </c>
      <c r="BU342" s="53">
        <f>IF(D342="","",IFERROR(((AB342*3)*AI342),0))</f>
        <v/>
      </c>
      <c r="BV342" s="53">
        <f>IF(D342="","",IF(BT342-BU342&gt;0,0,BT342-BU342))</f>
        <v/>
      </c>
      <c r="BW342" s="53">
        <f>IF(D342="","",IF(BT342-BU342-BS342&gt;0,0,BT342-BU342-BS342))</f>
        <v/>
      </c>
      <c r="BX342" s="36">
        <f>IF(D342="","",IFERROR(VLOOKUP(D342,'produto-entrada-7'!A:M,3,0),"SEM PEDIDO"))</f>
        <v/>
      </c>
      <c r="BY342" s="36">
        <f>IF(D342="","",VLOOKUP(D342,'produto-estoque-total-7'!A:AB,25,0))</f>
        <v/>
      </c>
      <c r="BZ342" s="36">
        <f>IF(D342="","",IFERROR(VLOOKUP(D342,'produto-estoque-total-7'!A:AB,26,0)/100,0))</f>
        <v/>
      </c>
      <c r="CA342" s="36">
        <f>IF(D342="","",IFERROR(VLOOKUP(D342,'produto-estoque-total-7'!A:AB,27,0)/100,0))</f>
        <v/>
      </c>
      <c r="CB342" s="41">
        <f>IF(D342="","",V342*AF342)</f>
        <v/>
      </c>
      <c r="CC342" s="41">
        <f>IF(D342="","",V342*AI342)</f>
        <v/>
      </c>
      <c r="CD342" s="54">
        <f>IF(D342="","",VLOOKUP(D342,'produto-estoque-total-7'!A:AB,28,0))</f>
        <v/>
      </c>
    </row>
    <row r="343">
      <c r="A343" s="36">
        <f>IF(D343="","",VLOOKUP(D343,'produto-estoque-total-7'!A:AB,3,0))</f>
        <v/>
      </c>
      <c r="B343" s="1">
        <f>IF(D343="","",VLOOKUP(D343,'produto-estoque-total-7'!A:AB,12,0))</f>
        <v/>
      </c>
      <c r="C343" s="1">
        <f>IF(D343="","",VLOOKUP(D343,'produto-estoque-total-7'!A:AB,2,0))</f>
        <v/>
      </c>
      <c r="D343" s="37">
        <f>IFERROR(IF('produto-estoque-total-7'!A342="","",'produto-estoque-total-7'!A342),"")</f>
        <v/>
      </c>
      <c r="E343" s="1">
        <f>IF(D343="","",VLOOKUP(D343,'produto-estoque-total-7'!A:AB,4,0))</f>
        <v/>
      </c>
      <c r="F343" s="36">
        <f>IF(D343="","",VLOOKUP(D343,'produto-estoque-total-7'!A:AB,13,0))</f>
        <v/>
      </c>
      <c r="G343" s="1">
        <f>IF(F343="","",VLOOKUP(F343,'FORNECEDORES X COMPRADOR'!A:D,4,0))</f>
        <v/>
      </c>
      <c r="H343" s="1">
        <f>IF(F343="","",VLOOKUP(F343,'FORNECEDORES X COMPRADOR'!A:E,5,0))</f>
        <v/>
      </c>
      <c r="I343" s="36">
        <f>IF(D343="","",VLOOKUP(D343,'produto-estoque-total-7'!A:AB,15,0))</f>
        <v/>
      </c>
      <c r="J343" s="36">
        <f>IF(D343="","",VLOOKUP(D343,'produto-estoque-total-7'!A:AB,19,0))</f>
        <v/>
      </c>
      <c r="K343" s="1">
        <f>IF(D343="","",VLOOKUP(D343,'produto-estoque-total-7'!A:AB,20,0))</f>
        <v/>
      </c>
      <c r="L343" s="36">
        <f>IF(D343="","",VLOOKUP(D343,'produto-estoque-total-7'!A:AB,17,0))</f>
        <v/>
      </c>
      <c r="M343" s="1">
        <f>IF(D343="","",VLOOKUP(D343,'produto-estoque-total-7'!A:AB,18,0))</f>
        <v/>
      </c>
      <c r="N343" s="36">
        <f>IF(D343="","",VLOOKUP(D343,'produto-estoque-total-7'!A:AB,21,0))</f>
        <v/>
      </c>
      <c r="O343" s="1">
        <f>IF(D343="","",VLOOKUP(D343,'produto-estoque-total-7'!A:AB,22,0))</f>
        <v/>
      </c>
      <c r="P343" s="36">
        <f>IF(D343="","",VLOOKUP(D343,'produto-estoque-total-7'!A:AB,23,0))</f>
        <v/>
      </c>
      <c r="Q343" s="1">
        <f>IF(D343="","",VLOOKUP(D343,'produto-estoque-total-7'!A:AB,24,0))</f>
        <v/>
      </c>
      <c r="R343" s="38">
        <f>IFERROR(IF(D343="","",VLOOKUP(D343,'produto-venda-7'!B:N,13,0)),"C")</f>
        <v/>
      </c>
      <c r="S343" s="39">
        <f>IF(D343="","",VLOOKUP(D343,'produto-estoque-total-7'!A:AB,6,0))</f>
        <v/>
      </c>
      <c r="T343" s="39">
        <f>IF(D343="","",VLOOKUP(D343,'produto-estoque-total-7'!A:AB,5,0))</f>
        <v/>
      </c>
      <c r="U343" s="40">
        <f>IF(D343="","",VLOOKUP(D343,'produto-estoque-total-7'!A:AB,11,0))</f>
        <v/>
      </c>
      <c r="V343" s="41">
        <f>IF(D343="","",IFERROR(VLOOKUP(D343,'produto-entrada-7'!A:M,10,0),0))</f>
        <v/>
      </c>
      <c r="W343" s="42" t="n"/>
      <c r="X343" s="39">
        <f>IF(D343="","",VLOOKUP(D343,'produto-estoque-total-7'!A:AB,8,0))</f>
        <v/>
      </c>
      <c r="Y343" s="39">
        <f>IF(D343="","",VLOOKUP(D343,'produto-estoque-total-7'!A:AB,9,0))</f>
        <v/>
      </c>
      <c r="Z343" s="39">
        <f>IF(D343="","",VLOOKUP(D343,'produto-estoque-total-7'!A:AB,10,0))</f>
        <v/>
      </c>
      <c r="AA343" s="39">
        <f>IFERROR(IF(D343="","",VLOOKUP(D343,'produto-venda-7'!B:N,4,0)),0)</f>
        <v/>
      </c>
      <c r="AB343" s="39">
        <f>IFERROR(IF(D343="","",VLOOKUP(D343,'produto-venda-7'!B:N,5,0)),0)</f>
        <v/>
      </c>
      <c r="AC343" s="39">
        <f>IF(D343="","",IFERROR(AA343/90,0))</f>
        <v/>
      </c>
      <c r="AD343" s="36">
        <f>IF(D343="","",IFERROR(VLOOKUP(D343,'produto-entrada-7'!A:M,4,0),0))</f>
        <v/>
      </c>
      <c r="AE343" s="36">
        <f>IFERROR(IF(D343="","",VLOOKUP(D343,'produto-venda-7'!B:N,10,0)),0)</f>
        <v/>
      </c>
      <c r="AF343" s="36">
        <f>IF(D343="","",IFERROR(VLOOKUP(D343,'produto-entrada-7'!A:M,11,0),0))</f>
        <v/>
      </c>
      <c r="AG343" s="1">
        <f>IF(D343="","",IFERROR(VLOOKUP(D343,'produto-entrada-7'!A:M,12,0),0))</f>
        <v/>
      </c>
      <c r="AH343" s="1">
        <f>IF(D343="","",IFERROR(VLOOKUP(D343,'produto-entrada-7'!A:M,13,0),0))</f>
        <v/>
      </c>
      <c r="AI343" s="36">
        <f>IFERROR(IF(D343="","",VLOOKUP(D343,'produto-venda-7'!B:N,11,0)),0)</f>
        <v/>
      </c>
      <c r="AJ343" s="43">
        <f>IF(D343="","",IFERROR(AI343*AB343,0))</f>
        <v/>
      </c>
      <c r="AK343" s="44">
        <f>IFERROR(IF(D343="","",VLOOKUP(F343,'ANALISE FORNECEDOR'!$A:$I,8,0)),"")</f>
        <v/>
      </c>
      <c r="AL343" s="44">
        <f>IF(D343="","",AVERAGE(AM343,AK343))</f>
        <v/>
      </c>
      <c r="AM343" s="44">
        <f>IFERROR(IF(D343="","",VLOOKUP(F343,'ANALISE FORNECEDOR'!$A:$I,9,0)),"")</f>
        <v/>
      </c>
      <c r="AN343" s="45">
        <f>IF(D343="","",IF(Y343&gt;12,AI343*(U343+Y343),AI343*U343))</f>
        <v/>
      </c>
      <c r="AO343" s="45">
        <f>IF(D343="","",IF(Y343&gt;12,AI343*(U343+V343+Y343),AI343*(U343+V343)))</f>
        <v/>
      </c>
      <c r="AP343" s="46">
        <f>IF(D343="","",IF(Y343&gt;12,AG343*(U343+Y343),AG343*U343))</f>
        <v/>
      </c>
      <c r="AQ343" s="46">
        <f>IF(D343="","",IF(Y343&gt;12,AG343*(U343+V343+Y343),AG343*(U343+V343)))</f>
        <v/>
      </c>
      <c r="AR343" s="46">
        <f>IF(D343="","",IF(OR(R343="A",R343="AA",R343="AAA"),AP343,0))</f>
        <v/>
      </c>
      <c r="AS343" s="46">
        <f>IF(D343="","",IF(R343="B",AP343,0))</f>
        <v/>
      </c>
      <c r="AT343" s="46">
        <f>IF(D343="","",IF(R343="C",AP343,0))</f>
        <v/>
      </c>
      <c r="AU343" s="47">
        <f>IF(D343="","",IFERROR(AN343/AJ343,0))</f>
        <v/>
      </c>
      <c r="AV343" s="47">
        <f>IF(D343="","",IFERROR(((AO343)/AJ343),0))</f>
        <v/>
      </c>
      <c r="AW343" s="48">
        <f>IF(D343="","",IF(OR(S343="S",NOT(AND(ISNUMBER(AC343),ISNUMBER(AL343),AC343*AL343&gt;=0))),0,AC343*AL343))</f>
        <v/>
      </c>
      <c r="AX343" s="49">
        <f>IFERROR(IF(D343="","",AW343*AG343),0)</f>
        <v/>
      </c>
      <c r="AY343" s="48">
        <f>IF(D343="","",IF(OR(S343="S",NOT(AND(ISNUMBER(AC343),ISNUMBER(AK343),AC343*AK343&gt;=0))),0,AC343*AK343))</f>
        <v/>
      </c>
      <c r="AZ343" s="48">
        <f>IFERROR(IF(D343="","",IF(AY343=0,0,IF(((AY343)-(U343+Y343))&lt;0,0,(AY343)-U343))),0)</f>
        <v/>
      </c>
      <c r="BA343" s="49">
        <f>IF(D343="","",AZ343*AG343)</f>
        <v/>
      </c>
      <c r="BB343" s="49">
        <f>IF(D343="","",IF(OR(R343="A",R343="AA",R343="AAA"),BA343,0))</f>
        <v/>
      </c>
      <c r="BC343" s="49">
        <f>IF(D343="","",IF(R343="B",BA343,0))</f>
        <v/>
      </c>
      <c r="BD343" s="49">
        <f>IF(D343="","",IF(R343="B",BA343,0))</f>
        <v/>
      </c>
      <c r="BE343" s="49">
        <f>IF(D343="","",IF(S343="S",
1,
IF(AC343=0,
1,
IF(
IFERROR(((U343+Y343)*AG343)/((AC343*AK343)*AG343),0)&lt;0,
0,
IF(
IFERROR(((U343+Y343)*AG343)/((AC343*AK343)*AG343),0)&gt;1,
1,
IFERROR(((U343+Y343)*AG343)/((AC343*AK343)*AG343),0)
)
)
)
))</f>
        <v/>
      </c>
      <c r="BF343" s="49">
        <f>IF(D343="","",IF(S343="S",
1,
IF(AC343=0,
1,
IF(
IFERROR(((U343+V343+Y343)*AG343)/((AC343*AK343)*AG343),0)&lt;0,
0,
IF(
IFERROR(((U343+V343+Y343)*AG343)/((AC343*AK343)*AG343),0)&gt;1,
1,
IFERROR(((U343+V343+Y343)*AG343)/((AC343*AK343)*AG343),0)
)
)
)
))</f>
        <v/>
      </c>
      <c r="BG343" s="50">
        <f>IF(D343="","",IF(S343="S",0,IF(AND(ISNUMBER(AC343),ISNUMBER(AM343)),IF(OR(AC343*AM343&lt;0,ISERR(AC343*AM343)),0,AC343*AM343),0)))</f>
        <v/>
      </c>
      <c r="BH343" s="50">
        <f>IF(D343="","",IF(BY343&gt;TODAY()-60,0,IF(Y343&gt;12,MAX(0,(U343+Y343)-BG343),MAX(0,U343-BG343))))</f>
        <v/>
      </c>
      <c r="BI343" s="51">
        <f>IF(D343="","",BH343*AG343)</f>
        <v/>
      </c>
      <c r="BJ343" s="51">
        <f>IF(D343="","",IF(OR(R343="A",R343="AA",R343="AAA"),BI343,0))</f>
        <v/>
      </c>
      <c r="BK343" s="51">
        <f>IF(D343="","",IF(R343="B",BI343,0))</f>
        <v/>
      </c>
      <c r="BL343" s="51">
        <f>IF(D343="","",IF(R343="C",BI343,0))</f>
        <v/>
      </c>
      <c r="BM343" s="51">
        <f>IF(D343="","",IFERROR(MAX(0,MIN(BI343/AP343,1)),0))</f>
        <v/>
      </c>
      <c r="BN343" s="52">
        <f>IF(D343="","",AB343*AG343)</f>
        <v/>
      </c>
      <c r="BO343" s="52">
        <f>IF(D343="","",(U343+V343+X343)*AG343)</f>
        <v/>
      </c>
      <c r="BP343" s="52">
        <f>IF(D343="","",(AB343*3)*AG343)</f>
        <v/>
      </c>
      <c r="BQ343" s="52">
        <f>IF(D343="","",IF(BO343-BP343&gt;0,0,BO343-BP343))</f>
        <v/>
      </c>
      <c r="BR343" s="52">
        <f>IF(D343="","",IF(BO343-BP343-BN343&gt;0,0,BO343-BP343-BN343))</f>
        <v/>
      </c>
      <c r="BS343" s="53">
        <f>IF(D343="","",IFERROR(AB343*AI343,0))</f>
        <v/>
      </c>
      <c r="BT343" s="53">
        <f>IF(D343="","",IFERROR(IF(X343&gt;12, AI343*(U343+V343+X343), AI343*(U343+V343)),0))</f>
        <v/>
      </c>
      <c r="BU343" s="53">
        <f>IF(D343="","",IFERROR(((AB343*3)*AI343),0))</f>
        <v/>
      </c>
      <c r="BV343" s="53">
        <f>IF(D343="","",IF(BT343-BU343&gt;0,0,BT343-BU343))</f>
        <v/>
      </c>
      <c r="BW343" s="53">
        <f>IF(D343="","",IF(BT343-BU343-BS343&gt;0,0,BT343-BU343-BS343))</f>
        <v/>
      </c>
      <c r="BX343" s="36">
        <f>IF(D343="","",IFERROR(VLOOKUP(D343,'produto-entrada-7'!A:M,3,0),"SEM PEDIDO"))</f>
        <v/>
      </c>
      <c r="BY343" s="36">
        <f>IF(D343="","",VLOOKUP(D343,'produto-estoque-total-7'!A:AB,25,0))</f>
        <v/>
      </c>
      <c r="BZ343" s="36">
        <f>IF(D343="","",IFERROR(VLOOKUP(D343,'produto-estoque-total-7'!A:AB,26,0)/100,0))</f>
        <v/>
      </c>
      <c r="CA343" s="36">
        <f>IF(D343="","",IFERROR(VLOOKUP(D343,'produto-estoque-total-7'!A:AB,27,0)/100,0))</f>
        <v/>
      </c>
      <c r="CB343" s="41">
        <f>IF(D343="","",V343*AF343)</f>
        <v/>
      </c>
      <c r="CC343" s="41">
        <f>IF(D343="","",V343*AI343)</f>
        <v/>
      </c>
      <c r="CD343" s="54">
        <f>IF(D343="","",VLOOKUP(D343,'produto-estoque-total-7'!A:AB,28,0))</f>
        <v/>
      </c>
    </row>
    <row r="344">
      <c r="A344" s="36">
        <f>IF(D344="","",VLOOKUP(D344,'produto-estoque-total-7'!A:AB,3,0))</f>
        <v/>
      </c>
      <c r="B344" s="1">
        <f>IF(D344="","",VLOOKUP(D344,'produto-estoque-total-7'!A:AB,12,0))</f>
        <v/>
      </c>
      <c r="C344" s="1">
        <f>IF(D344="","",VLOOKUP(D344,'produto-estoque-total-7'!A:AB,2,0))</f>
        <v/>
      </c>
      <c r="D344" s="37">
        <f>IFERROR(IF('produto-estoque-total-7'!A343="","",'produto-estoque-total-7'!A343),"")</f>
        <v/>
      </c>
      <c r="E344" s="1">
        <f>IF(D344="","",VLOOKUP(D344,'produto-estoque-total-7'!A:AB,4,0))</f>
        <v/>
      </c>
      <c r="F344" s="36">
        <f>IF(D344="","",VLOOKUP(D344,'produto-estoque-total-7'!A:AB,13,0))</f>
        <v/>
      </c>
      <c r="G344" s="1">
        <f>IF(F344="","",VLOOKUP(F344,'FORNECEDORES X COMPRADOR'!A:D,4,0))</f>
        <v/>
      </c>
      <c r="H344" s="1">
        <f>IF(F344="","",VLOOKUP(F344,'FORNECEDORES X COMPRADOR'!A:E,5,0))</f>
        <v/>
      </c>
      <c r="I344" s="36">
        <f>IF(D344="","",VLOOKUP(D344,'produto-estoque-total-7'!A:AB,15,0))</f>
        <v/>
      </c>
      <c r="J344" s="36">
        <f>IF(D344="","",VLOOKUP(D344,'produto-estoque-total-7'!A:AB,19,0))</f>
        <v/>
      </c>
      <c r="K344" s="1">
        <f>IF(D344="","",VLOOKUP(D344,'produto-estoque-total-7'!A:AB,20,0))</f>
        <v/>
      </c>
      <c r="L344" s="36">
        <f>IF(D344="","",VLOOKUP(D344,'produto-estoque-total-7'!A:AB,17,0))</f>
        <v/>
      </c>
      <c r="M344" s="1">
        <f>IF(D344="","",VLOOKUP(D344,'produto-estoque-total-7'!A:AB,18,0))</f>
        <v/>
      </c>
      <c r="N344" s="36">
        <f>IF(D344="","",VLOOKUP(D344,'produto-estoque-total-7'!A:AB,21,0))</f>
        <v/>
      </c>
      <c r="O344" s="1">
        <f>IF(D344="","",VLOOKUP(D344,'produto-estoque-total-7'!A:AB,22,0))</f>
        <v/>
      </c>
      <c r="P344" s="36">
        <f>IF(D344="","",VLOOKUP(D344,'produto-estoque-total-7'!A:AB,23,0))</f>
        <v/>
      </c>
      <c r="Q344" s="1">
        <f>IF(D344="","",VLOOKUP(D344,'produto-estoque-total-7'!A:AB,24,0))</f>
        <v/>
      </c>
      <c r="R344" s="38">
        <f>IFERROR(IF(D344="","",VLOOKUP(D344,'produto-venda-7'!B:N,13,0)),"C")</f>
        <v/>
      </c>
      <c r="S344" s="39">
        <f>IF(D344="","",VLOOKUP(D344,'produto-estoque-total-7'!A:AB,6,0))</f>
        <v/>
      </c>
      <c r="T344" s="39">
        <f>IF(D344="","",VLOOKUP(D344,'produto-estoque-total-7'!A:AB,5,0))</f>
        <v/>
      </c>
      <c r="U344" s="40">
        <f>IF(D344="","",VLOOKUP(D344,'produto-estoque-total-7'!A:AB,11,0))</f>
        <v/>
      </c>
      <c r="V344" s="41">
        <f>IF(D344="","",IFERROR(VLOOKUP(D344,'produto-entrada-7'!A:M,10,0),0))</f>
        <v/>
      </c>
      <c r="W344" s="42" t="n"/>
      <c r="X344" s="39">
        <f>IF(D344="","",VLOOKUP(D344,'produto-estoque-total-7'!A:AB,8,0))</f>
        <v/>
      </c>
      <c r="Y344" s="39">
        <f>IF(D344="","",VLOOKUP(D344,'produto-estoque-total-7'!A:AB,9,0))</f>
        <v/>
      </c>
      <c r="Z344" s="39">
        <f>IF(D344="","",VLOOKUP(D344,'produto-estoque-total-7'!A:AB,10,0))</f>
        <v/>
      </c>
      <c r="AA344" s="39">
        <f>IFERROR(IF(D344="","",VLOOKUP(D344,'produto-venda-7'!B:N,4,0)),0)</f>
        <v/>
      </c>
      <c r="AB344" s="39">
        <f>IFERROR(IF(D344="","",VLOOKUP(D344,'produto-venda-7'!B:N,5,0)),0)</f>
        <v/>
      </c>
      <c r="AC344" s="39">
        <f>IF(D344="","",IFERROR(AA344/90,0))</f>
        <v/>
      </c>
      <c r="AD344" s="36">
        <f>IF(D344="","",IFERROR(VLOOKUP(D344,'produto-entrada-7'!A:M,4,0),0))</f>
        <v/>
      </c>
      <c r="AE344" s="36">
        <f>IFERROR(IF(D344="","",VLOOKUP(D344,'produto-venda-7'!B:N,10,0)),0)</f>
        <v/>
      </c>
      <c r="AF344" s="36">
        <f>IF(D344="","",IFERROR(VLOOKUP(D344,'produto-entrada-7'!A:M,11,0),0))</f>
        <v/>
      </c>
      <c r="AG344" s="1">
        <f>IF(D344="","",IFERROR(VLOOKUP(D344,'produto-entrada-7'!A:M,12,0),0))</f>
        <v/>
      </c>
      <c r="AH344" s="1">
        <f>IF(D344="","",IFERROR(VLOOKUP(D344,'produto-entrada-7'!A:M,13,0),0))</f>
        <v/>
      </c>
      <c r="AI344" s="36">
        <f>IFERROR(IF(D344="","",VLOOKUP(D344,'produto-venda-7'!B:N,11,0)),0)</f>
        <v/>
      </c>
      <c r="AJ344" s="43">
        <f>IF(D344="","",IFERROR(AI344*AB344,0))</f>
        <v/>
      </c>
      <c r="AK344" s="44">
        <f>IFERROR(IF(D344="","",VLOOKUP(F344,'ANALISE FORNECEDOR'!$A:$I,8,0)),"")</f>
        <v/>
      </c>
      <c r="AL344" s="44">
        <f>IF(D344="","",AVERAGE(AM344,AK344))</f>
        <v/>
      </c>
      <c r="AM344" s="44">
        <f>IFERROR(IF(D344="","",VLOOKUP(F344,'ANALISE FORNECEDOR'!$A:$I,9,0)),"")</f>
        <v/>
      </c>
      <c r="AN344" s="45">
        <f>IF(D344="","",IF(Y344&gt;12,AI344*(U344+Y344),AI344*U344))</f>
        <v/>
      </c>
      <c r="AO344" s="45">
        <f>IF(D344="","",IF(Y344&gt;12,AI344*(U344+V344+Y344),AI344*(U344+V344)))</f>
        <v/>
      </c>
      <c r="AP344" s="46">
        <f>IF(D344="","",IF(Y344&gt;12,AG344*(U344+Y344),AG344*U344))</f>
        <v/>
      </c>
      <c r="AQ344" s="46">
        <f>IF(D344="","",IF(Y344&gt;12,AG344*(U344+V344+Y344),AG344*(U344+V344)))</f>
        <v/>
      </c>
      <c r="AR344" s="46">
        <f>IF(D344="","",IF(OR(R344="A",R344="AA",R344="AAA"),AP344,0))</f>
        <v/>
      </c>
      <c r="AS344" s="46">
        <f>IF(D344="","",IF(R344="B",AP344,0))</f>
        <v/>
      </c>
      <c r="AT344" s="46">
        <f>IF(D344="","",IF(R344="C",AP344,0))</f>
        <v/>
      </c>
      <c r="AU344" s="47">
        <f>IF(D344="","",IFERROR(AN344/AJ344,0))</f>
        <v/>
      </c>
      <c r="AV344" s="47">
        <f>IF(D344="","",IFERROR(((AO344)/AJ344),0))</f>
        <v/>
      </c>
      <c r="AW344" s="48">
        <f>IF(D344="","",IF(OR(S344="S",NOT(AND(ISNUMBER(AC344),ISNUMBER(AL344),AC344*AL344&gt;=0))),0,AC344*AL344))</f>
        <v/>
      </c>
      <c r="AX344" s="49">
        <f>IFERROR(IF(D344="","",AW344*AG344),0)</f>
        <v/>
      </c>
      <c r="AY344" s="48">
        <f>IF(D344="","",IF(OR(S344="S",NOT(AND(ISNUMBER(AC344),ISNUMBER(AK344),AC344*AK344&gt;=0))),0,AC344*AK344))</f>
        <v/>
      </c>
      <c r="AZ344" s="48">
        <f>IFERROR(IF(D344="","",IF(AY344=0,0,IF(((AY344)-(U344+Y344))&lt;0,0,(AY344)-U344))),0)</f>
        <v/>
      </c>
      <c r="BA344" s="49">
        <f>IF(D344="","",AZ344*AG344)</f>
        <v/>
      </c>
      <c r="BB344" s="49">
        <f>IF(D344="","",IF(OR(R344="A",R344="AA",R344="AAA"),BA344,0))</f>
        <v/>
      </c>
      <c r="BC344" s="49">
        <f>IF(D344="","",IF(R344="B",BA344,0))</f>
        <v/>
      </c>
      <c r="BD344" s="49">
        <f>IF(D344="","",IF(R344="B",BA344,0))</f>
        <v/>
      </c>
      <c r="BE344" s="49">
        <f>IF(D344="","",IF(S344="S",
1,
IF(AC344=0,
1,
IF(
IFERROR(((U344+Y344)*AG344)/((AC344*AK344)*AG344),0)&lt;0,
0,
IF(
IFERROR(((U344+Y344)*AG344)/((AC344*AK344)*AG344),0)&gt;1,
1,
IFERROR(((U344+Y344)*AG344)/((AC344*AK344)*AG344),0)
)
)
)
))</f>
        <v/>
      </c>
      <c r="BF344" s="49">
        <f>IF(D344="","",IF(S344="S",
1,
IF(AC344=0,
1,
IF(
IFERROR(((U344+V344+Y344)*AG344)/((AC344*AK344)*AG344),0)&lt;0,
0,
IF(
IFERROR(((U344+V344+Y344)*AG344)/((AC344*AK344)*AG344),0)&gt;1,
1,
IFERROR(((U344+V344+Y344)*AG344)/((AC344*AK344)*AG344),0)
)
)
)
))</f>
        <v/>
      </c>
      <c r="BG344" s="50">
        <f>IF(D344="","",IF(S344="S",0,IF(AND(ISNUMBER(AC344),ISNUMBER(AM344)),IF(OR(AC344*AM344&lt;0,ISERR(AC344*AM344)),0,AC344*AM344),0)))</f>
        <v/>
      </c>
      <c r="BH344" s="50">
        <f>IF(D344="","",IF(BY344&gt;TODAY()-60,0,IF(Y344&gt;12,MAX(0,(U344+Y344)-BG344),MAX(0,U344-BG344))))</f>
        <v/>
      </c>
      <c r="BI344" s="51">
        <f>IF(D344="","",BH344*AG344)</f>
        <v/>
      </c>
      <c r="BJ344" s="51">
        <f>IF(D344="","",IF(OR(R344="A",R344="AA",R344="AAA"),BI344,0))</f>
        <v/>
      </c>
      <c r="BK344" s="51">
        <f>IF(D344="","",IF(R344="B",BI344,0))</f>
        <v/>
      </c>
      <c r="BL344" s="51">
        <f>IF(D344="","",IF(R344="C",BI344,0))</f>
        <v/>
      </c>
      <c r="BM344" s="51">
        <f>IF(D344="","",IFERROR(MAX(0,MIN(BI344/AP344,1)),0))</f>
        <v/>
      </c>
      <c r="BN344" s="52">
        <f>IF(D344="","",AB344*AG344)</f>
        <v/>
      </c>
      <c r="BO344" s="52">
        <f>IF(D344="","",(U344+V344+X344)*AG344)</f>
        <v/>
      </c>
      <c r="BP344" s="52">
        <f>IF(D344="","",(AB344*3)*AG344)</f>
        <v/>
      </c>
      <c r="BQ344" s="52">
        <f>IF(D344="","",IF(BO344-BP344&gt;0,0,BO344-BP344))</f>
        <v/>
      </c>
      <c r="BR344" s="52">
        <f>IF(D344="","",IF(BO344-BP344-BN344&gt;0,0,BO344-BP344-BN344))</f>
        <v/>
      </c>
      <c r="BS344" s="53">
        <f>IF(D344="","",IFERROR(AB344*AI344,0))</f>
        <v/>
      </c>
      <c r="BT344" s="53">
        <f>IF(D344="","",IFERROR(IF(X344&gt;12, AI344*(U344+V344+X344), AI344*(U344+V344)),0))</f>
        <v/>
      </c>
      <c r="BU344" s="53">
        <f>IF(D344="","",IFERROR(((AB344*3)*AI344),0))</f>
        <v/>
      </c>
      <c r="BV344" s="53">
        <f>IF(D344="","",IF(BT344-BU344&gt;0,0,BT344-BU344))</f>
        <v/>
      </c>
      <c r="BW344" s="53">
        <f>IF(D344="","",IF(BT344-BU344-BS344&gt;0,0,BT344-BU344-BS344))</f>
        <v/>
      </c>
      <c r="BX344" s="36">
        <f>IF(D344="","",IFERROR(VLOOKUP(D344,'produto-entrada-7'!A:M,3,0),"SEM PEDIDO"))</f>
        <v/>
      </c>
      <c r="BY344" s="36">
        <f>IF(D344="","",VLOOKUP(D344,'produto-estoque-total-7'!A:AB,25,0))</f>
        <v/>
      </c>
      <c r="BZ344" s="36">
        <f>IF(D344="","",IFERROR(VLOOKUP(D344,'produto-estoque-total-7'!A:AB,26,0)/100,0))</f>
        <v/>
      </c>
      <c r="CA344" s="36">
        <f>IF(D344="","",IFERROR(VLOOKUP(D344,'produto-estoque-total-7'!A:AB,27,0)/100,0))</f>
        <v/>
      </c>
      <c r="CB344" s="41">
        <f>IF(D344="","",V344*AF344)</f>
        <v/>
      </c>
      <c r="CC344" s="41">
        <f>IF(D344="","",V344*AI344)</f>
        <v/>
      </c>
      <c r="CD344" s="54">
        <f>IF(D344="","",VLOOKUP(D344,'produto-estoque-total-7'!A:AB,28,0))</f>
        <v/>
      </c>
    </row>
    <row r="345">
      <c r="A345" s="36">
        <f>IF(D345="","",VLOOKUP(D345,'produto-estoque-total-7'!A:AB,3,0))</f>
        <v/>
      </c>
      <c r="B345" s="1">
        <f>IF(D345="","",VLOOKUP(D345,'produto-estoque-total-7'!A:AB,12,0))</f>
        <v/>
      </c>
      <c r="C345" s="1">
        <f>IF(D345="","",VLOOKUP(D345,'produto-estoque-total-7'!A:AB,2,0))</f>
        <v/>
      </c>
      <c r="D345" s="37">
        <f>IFERROR(IF('produto-estoque-total-7'!A344="","",'produto-estoque-total-7'!A344),"")</f>
        <v/>
      </c>
      <c r="E345" s="1">
        <f>IF(D345="","",VLOOKUP(D345,'produto-estoque-total-7'!A:AB,4,0))</f>
        <v/>
      </c>
      <c r="F345" s="36">
        <f>IF(D345="","",VLOOKUP(D345,'produto-estoque-total-7'!A:AB,13,0))</f>
        <v/>
      </c>
      <c r="G345" s="1">
        <f>IF(F345="","",VLOOKUP(F345,'FORNECEDORES X COMPRADOR'!A:D,4,0))</f>
        <v/>
      </c>
      <c r="H345" s="1">
        <f>IF(F345="","",VLOOKUP(F345,'FORNECEDORES X COMPRADOR'!A:E,5,0))</f>
        <v/>
      </c>
      <c r="I345" s="36">
        <f>IF(D345="","",VLOOKUP(D345,'produto-estoque-total-7'!A:AB,15,0))</f>
        <v/>
      </c>
      <c r="J345" s="36">
        <f>IF(D345="","",VLOOKUP(D345,'produto-estoque-total-7'!A:AB,19,0))</f>
        <v/>
      </c>
      <c r="K345" s="1">
        <f>IF(D345="","",VLOOKUP(D345,'produto-estoque-total-7'!A:AB,20,0))</f>
        <v/>
      </c>
      <c r="L345" s="36">
        <f>IF(D345="","",VLOOKUP(D345,'produto-estoque-total-7'!A:AB,17,0))</f>
        <v/>
      </c>
      <c r="M345" s="1">
        <f>IF(D345="","",VLOOKUP(D345,'produto-estoque-total-7'!A:AB,18,0))</f>
        <v/>
      </c>
      <c r="N345" s="36">
        <f>IF(D345="","",VLOOKUP(D345,'produto-estoque-total-7'!A:AB,21,0))</f>
        <v/>
      </c>
      <c r="O345" s="1">
        <f>IF(D345="","",VLOOKUP(D345,'produto-estoque-total-7'!A:AB,22,0))</f>
        <v/>
      </c>
      <c r="P345" s="36">
        <f>IF(D345="","",VLOOKUP(D345,'produto-estoque-total-7'!A:AB,23,0))</f>
        <v/>
      </c>
      <c r="Q345" s="1">
        <f>IF(D345="","",VLOOKUP(D345,'produto-estoque-total-7'!A:AB,24,0))</f>
        <v/>
      </c>
      <c r="R345" s="38">
        <f>IFERROR(IF(D345="","",VLOOKUP(D345,'produto-venda-7'!B:N,13,0)),"C")</f>
        <v/>
      </c>
      <c r="S345" s="39">
        <f>IF(D345="","",VLOOKUP(D345,'produto-estoque-total-7'!A:AB,6,0))</f>
        <v/>
      </c>
      <c r="T345" s="39">
        <f>IF(D345="","",VLOOKUP(D345,'produto-estoque-total-7'!A:AB,5,0))</f>
        <v/>
      </c>
      <c r="U345" s="40">
        <f>IF(D345="","",VLOOKUP(D345,'produto-estoque-total-7'!A:AB,11,0))</f>
        <v/>
      </c>
      <c r="V345" s="41">
        <f>IF(D345="","",IFERROR(VLOOKUP(D345,'produto-entrada-7'!A:M,10,0),0))</f>
        <v/>
      </c>
      <c r="W345" s="42" t="n"/>
      <c r="X345" s="39">
        <f>IF(D345="","",VLOOKUP(D345,'produto-estoque-total-7'!A:AB,8,0))</f>
        <v/>
      </c>
      <c r="Y345" s="39">
        <f>IF(D345="","",VLOOKUP(D345,'produto-estoque-total-7'!A:AB,9,0))</f>
        <v/>
      </c>
      <c r="Z345" s="39">
        <f>IF(D345="","",VLOOKUP(D345,'produto-estoque-total-7'!A:AB,10,0))</f>
        <v/>
      </c>
      <c r="AA345" s="39">
        <f>IFERROR(IF(D345="","",VLOOKUP(D345,'produto-venda-7'!B:N,4,0)),0)</f>
        <v/>
      </c>
      <c r="AB345" s="39">
        <f>IFERROR(IF(D345="","",VLOOKUP(D345,'produto-venda-7'!B:N,5,0)),0)</f>
        <v/>
      </c>
      <c r="AC345" s="39">
        <f>IF(D345="","",IFERROR(AA345/90,0))</f>
        <v/>
      </c>
      <c r="AD345" s="36">
        <f>IF(D345="","",IFERROR(VLOOKUP(D345,'produto-entrada-7'!A:M,4,0),0))</f>
        <v/>
      </c>
      <c r="AE345" s="36">
        <f>IFERROR(IF(D345="","",VLOOKUP(D345,'produto-venda-7'!B:N,10,0)),0)</f>
        <v/>
      </c>
      <c r="AF345" s="36">
        <f>IF(D345="","",IFERROR(VLOOKUP(D345,'produto-entrada-7'!A:M,11,0),0))</f>
        <v/>
      </c>
      <c r="AG345" s="1">
        <f>IF(D345="","",IFERROR(VLOOKUP(D345,'produto-entrada-7'!A:M,12,0),0))</f>
        <v/>
      </c>
      <c r="AH345" s="1">
        <f>IF(D345="","",IFERROR(VLOOKUP(D345,'produto-entrada-7'!A:M,13,0),0))</f>
        <v/>
      </c>
      <c r="AI345" s="36">
        <f>IFERROR(IF(D345="","",VLOOKUP(D345,'produto-venda-7'!B:N,11,0)),0)</f>
        <v/>
      </c>
      <c r="AJ345" s="43">
        <f>IF(D345="","",IFERROR(AI345*AB345,0))</f>
        <v/>
      </c>
      <c r="AK345" s="44">
        <f>IFERROR(IF(D345="","",VLOOKUP(F345,'ANALISE FORNECEDOR'!$A:$I,8,0)),"")</f>
        <v/>
      </c>
      <c r="AL345" s="44">
        <f>IF(D345="","",AVERAGE(AM345,AK345))</f>
        <v/>
      </c>
      <c r="AM345" s="44">
        <f>IFERROR(IF(D345="","",VLOOKUP(F345,'ANALISE FORNECEDOR'!$A:$I,9,0)),"")</f>
        <v/>
      </c>
      <c r="AN345" s="45">
        <f>IF(D345="","",IF(Y345&gt;12,AI345*(U345+Y345),AI345*U345))</f>
        <v/>
      </c>
      <c r="AO345" s="45">
        <f>IF(D345="","",IF(Y345&gt;12,AI345*(U345+V345+Y345),AI345*(U345+V345)))</f>
        <v/>
      </c>
      <c r="AP345" s="46">
        <f>IF(D345="","",IF(Y345&gt;12,AG345*(U345+Y345),AG345*U345))</f>
        <v/>
      </c>
      <c r="AQ345" s="46">
        <f>IF(D345="","",IF(Y345&gt;12,AG345*(U345+V345+Y345),AG345*(U345+V345)))</f>
        <v/>
      </c>
      <c r="AR345" s="46">
        <f>IF(D345="","",IF(OR(R345="A",R345="AA",R345="AAA"),AP345,0))</f>
        <v/>
      </c>
      <c r="AS345" s="46">
        <f>IF(D345="","",IF(R345="B",AP345,0))</f>
        <v/>
      </c>
      <c r="AT345" s="46">
        <f>IF(D345="","",IF(R345="C",AP345,0))</f>
        <v/>
      </c>
      <c r="AU345" s="47">
        <f>IF(D345="","",IFERROR(AN345/AJ345,0))</f>
        <v/>
      </c>
      <c r="AV345" s="47">
        <f>IF(D345="","",IFERROR(((AO345)/AJ345),0))</f>
        <v/>
      </c>
      <c r="AW345" s="48">
        <f>IF(D345="","",IF(OR(S345="S",NOT(AND(ISNUMBER(AC345),ISNUMBER(AL345),AC345*AL345&gt;=0))),0,AC345*AL345))</f>
        <v/>
      </c>
      <c r="AX345" s="49">
        <f>IFERROR(IF(D345="","",AW345*AG345),0)</f>
        <v/>
      </c>
      <c r="AY345" s="48">
        <f>IF(D345="","",IF(OR(S345="S",NOT(AND(ISNUMBER(AC345),ISNUMBER(AK345),AC345*AK345&gt;=0))),0,AC345*AK345))</f>
        <v/>
      </c>
      <c r="AZ345" s="48">
        <f>IFERROR(IF(D345="","",IF(AY345=0,0,IF(((AY345)-(U345+Y345))&lt;0,0,(AY345)-U345))),0)</f>
        <v/>
      </c>
      <c r="BA345" s="49">
        <f>IF(D345="","",AZ345*AG345)</f>
        <v/>
      </c>
      <c r="BB345" s="49">
        <f>IF(D345="","",IF(OR(R345="A",R345="AA",R345="AAA"),BA345,0))</f>
        <v/>
      </c>
      <c r="BC345" s="49">
        <f>IF(D345="","",IF(R345="B",BA345,0))</f>
        <v/>
      </c>
      <c r="BD345" s="49">
        <f>IF(D345="","",IF(R345="B",BA345,0))</f>
        <v/>
      </c>
      <c r="BE345" s="49">
        <f>IF(D345="","",IF(S345="S",
1,
IF(AC345=0,
1,
IF(
IFERROR(((U345+Y345)*AG345)/((AC345*AK345)*AG345),0)&lt;0,
0,
IF(
IFERROR(((U345+Y345)*AG345)/((AC345*AK345)*AG345),0)&gt;1,
1,
IFERROR(((U345+Y345)*AG345)/((AC345*AK345)*AG345),0)
)
)
)
))</f>
        <v/>
      </c>
      <c r="BF345" s="49">
        <f>IF(D345="","",IF(S345="S",
1,
IF(AC345=0,
1,
IF(
IFERROR(((U345+V345+Y345)*AG345)/((AC345*AK345)*AG345),0)&lt;0,
0,
IF(
IFERROR(((U345+V345+Y345)*AG345)/((AC345*AK345)*AG345),0)&gt;1,
1,
IFERROR(((U345+V345+Y345)*AG345)/((AC345*AK345)*AG345),0)
)
)
)
))</f>
        <v/>
      </c>
      <c r="BG345" s="50">
        <f>IF(D345="","",IF(S345="S",0,IF(AND(ISNUMBER(AC345),ISNUMBER(AM345)),IF(OR(AC345*AM345&lt;0,ISERR(AC345*AM345)),0,AC345*AM345),0)))</f>
        <v/>
      </c>
      <c r="BH345" s="50">
        <f>IF(D345="","",IF(BY345&gt;TODAY()-60,0,IF(Y345&gt;12,MAX(0,(U345+Y345)-BG345),MAX(0,U345-BG345))))</f>
        <v/>
      </c>
      <c r="BI345" s="51">
        <f>IF(D345="","",BH345*AG345)</f>
        <v/>
      </c>
      <c r="BJ345" s="51">
        <f>IF(D345="","",IF(OR(R345="A",R345="AA",R345="AAA"),BI345,0))</f>
        <v/>
      </c>
      <c r="BK345" s="51">
        <f>IF(D345="","",IF(R345="B",BI345,0))</f>
        <v/>
      </c>
      <c r="BL345" s="51">
        <f>IF(D345="","",IF(R345="C",BI345,0))</f>
        <v/>
      </c>
      <c r="BM345" s="51">
        <f>IF(D345="","",IFERROR(MAX(0,MIN(BI345/AP345,1)),0))</f>
        <v/>
      </c>
      <c r="BN345" s="52">
        <f>IF(D345="","",AB345*AG345)</f>
        <v/>
      </c>
      <c r="BO345" s="52">
        <f>IF(D345="","",(U345+V345+X345)*AG345)</f>
        <v/>
      </c>
      <c r="BP345" s="52">
        <f>IF(D345="","",(AB345*3)*AG345)</f>
        <v/>
      </c>
      <c r="BQ345" s="52">
        <f>IF(D345="","",IF(BO345-BP345&gt;0,0,BO345-BP345))</f>
        <v/>
      </c>
      <c r="BR345" s="52">
        <f>IF(D345="","",IF(BO345-BP345-BN345&gt;0,0,BO345-BP345-BN345))</f>
        <v/>
      </c>
      <c r="BS345" s="53">
        <f>IF(D345="","",IFERROR(AB345*AI345,0))</f>
        <v/>
      </c>
      <c r="BT345" s="53">
        <f>IF(D345="","",IFERROR(IF(X345&gt;12, AI345*(U345+V345+X345), AI345*(U345+V345)),0))</f>
        <v/>
      </c>
      <c r="BU345" s="53">
        <f>IF(D345="","",IFERROR(((AB345*3)*AI345),0))</f>
        <v/>
      </c>
      <c r="BV345" s="53">
        <f>IF(D345="","",IF(BT345-BU345&gt;0,0,BT345-BU345))</f>
        <v/>
      </c>
      <c r="BW345" s="53">
        <f>IF(D345="","",IF(BT345-BU345-BS345&gt;0,0,BT345-BU345-BS345))</f>
        <v/>
      </c>
      <c r="BX345" s="36">
        <f>IF(D345="","",IFERROR(VLOOKUP(D345,'produto-entrada-7'!A:M,3,0),"SEM PEDIDO"))</f>
        <v/>
      </c>
      <c r="BY345" s="36">
        <f>IF(D345="","",VLOOKUP(D345,'produto-estoque-total-7'!A:AB,25,0))</f>
        <v/>
      </c>
      <c r="BZ345" s="36">
        <f>IF(D345="","",IFERROR(VLOOKUP(D345,'produto-estoque-total-7'!A:AB,26,0)/100,0))</f>
        <v/>
      </c>
      <c r="CA345" s="36">
        <f>IF(D345="","",IFERROR(VLOOKUP(D345,'produto-estoque-total-7'!A:AB,27,0)/100,0))</f>
        <v/>
      </c>
      <c r="CB345" s="41">
        <f>IF(D345="","",V345*AF345)</f>
        <v/>
      </c>
      <c r="CC345" s="41">
        <f>IF(D345="","",V345*AI345)</f>
        <v/>
      </c>
      <c r="CD345" s="54">
        <f>IF(D345="","",VLOOKUP(D345,'produto-estoque-total-7'!A:AB,28,0))</f>
        <v/>
      </c>
    </row>
    <row r="346">
      <c r="A346" s="36">
        <f>IF(D346="","",VLOOKUP(D346,'produto-estoque-total-7'!A:AB,3,0))</f>
        <v/>
      </c>
      <c r="B346" s="1">
        <f>IF(D346="","",VLOOKUP(D346,'produto-estoque-total-7'!A:AB,12,0))</f>
        <v/>
      </c>
      <c r="C346" s="1">
        <f>IF(D346="","",VLOOKUP(D346,'produto-estoque-total-7'!A:AB,2,0))</f>
        <v/>
      </c>
      <c r="D346" s="37">
        <f>IFERROR(IF('produto-estoque-total-7'!A345="","",'produto-estoque-total-7'!A345),"")</f>
        <v/>
      </c>
      <c r="E346" s="1">
        <f>IF(D346="","",VLOOKUP(D346,'produto-estoque-total-7'!A:AB,4,0))</f>
        <v/>
      </c>
      <c r="F346" s="36">
        <f>IF(D346="","",VLOOKUP(D346,'produto-estoque-total-7'!A:AB,13,0))</f>
        <v/>
      </c>
      <c r="G346" s="1">
        <f>IF(F346="","",VLOOKUP(F346,'FORNECEDORES X COMPRADOR'!A:D,4,0))</f>
        <v/>
      </c>
      <c r="H346" s="1">
        <f>IF(F346="","",VLOOKUP(F346,'FORNECEDORES X COMPRADOR'!A:E,5,0))</f>
        <v/>
      </c>
      <c r="I346" s="36">
        <f>IF(D346="","",VLOOKUP(D346,'produto-estoque-total-7'!A:AB,15,0))</f>
        <v/>
      </c>
      <c r="J346" s="36">
        <f>IF(D346="","",VLOOKUP(D346,'produto-estoque-total-7'!A:AB,19,0))</f>
        <v/>
      </c>
      <c r="K346" s="1">
        <f>IF(D346="","",VLOOKUP(D346,'produto-estoque-total-7'!A:AB,20,0))</f>
        <v/>
      </c>
      <c r="L346" s="36">
        <f>IF(D346="","",VLOOKUP(D346,'produto-estoque-total-7'!A:AB,17,0))</f>
        <v/>
      </c>
      <c r="M346" s="1">
        <f>IF(D346="","",VLOOKUP(D346,'produto-estoque-total-7'!A:AB,18,0))</f>
        <v/>
      </c>
      <c r="N346" s="36">
        <f>IF(D346="","",VLOOKUP(D346,'produto-estoque-total-7'!A:AB,21,0))</f>
        <v/>
      </c>
      <c r="O346" s="1">
        <f>IF(D346="","",VLOOKUP(D346,'produto-estoque-total-7'!A:AB,22,0))</f>
        <v/>
      </c>
      <c r="P346" s="36">
        <f>IF(D346="","",VLOOKUP(D346,'produto-estoque-total-7'!A:AB,23,0))</f>
        <v/>
      </c>
      <c r="Q346" s="1">
        <f>IF(D346="","",VLOOKUP(D346,'produto-estoque-total-7'!A:AB,24,0))</f>
        <v/>
      </c>
      <c r="R346" s="38">
        <f>IFERROR(IF(D346="","",VLOOKUP(D346,'produto-venda-7'!B:N,13,0)),"C")</f>
        <v/>
      </c>
      <c r="S346" s="39">
        <f>IF(D346="","",VLOOKUP(D346,'produto-estoque-total-7'!A:AB,6,0))</f>
        <v/>
      </c>
      <c r="T346" s="39">
        <f>IF(D346="","",VLOOKUP(D346,'produto-estoque-total-7'!A:AB,5,0))</f>
        <v/>
      </c>
      <c r="U346" s="40">
        <f>IF(D346="","",VLOOKUP(D346,'produto-estoque-total-7'!A:AB,11,0))</f>
        <v/>
      </c>
      <c r="V346" s="41">
        <f>IF(D346="","",IFERROR(VLOOKUP(D346,'produto-entrada-7'!A:M,10,0),0))</f>
        <v/>
      </c>
      <c r="W346" s="42" t="n"/>
      <c r="X346" s="39">
        <f>IF(D346="","",VLOOKUP(D346,'produto-estoque-total-7'!A:AB,8,0))</f>
        <v/>
      </c>
      <c r="Y346" s="39">
        <f>IF(D346="","",VLOOKUP(D346,'produto-estoque-total-7'!A:AB,9,0))</f>
        <v/>
      </c>
      <c r="Z346" s="39">
        <f>IF(D346="","",VLOOKUP(D346,'produto-estoque-total-7'!A:AB,10,0))</f>
        <v/>
      </c>
      <c r="AA346" s="39">
        <f>IFERROR(IF(D346="","",VLOOKUP(D346,'produto-venda-7'!B:N,4,0)),0)</f>
        <v/>
      </c>
      <c r="AB346" s="39">
        <f>IFERROR(IF(D346="","",VLOOKUP(D346,'produto-venda-7'!B:N,5,0)),0)</f>
        <v/>
      </c>
      <c r="AC346" s="39">
        <f>IF(D346="","",IFERROR(AA346/90,0))</f>
        <v/>
      </c>
      <c r="AD346" s="36">
        <f>IF(D346="","",IFERROR(VLOOKUP(D346,'produto-entrada-7'!A:M,4,0),0))</f>
        <v/>
      </c>
      <c r="AE346" s="36">
        <f>IFERROR(IF(D346="","",VLOOKUP(D346,'produto-venda-7'!B:N,10,0)),0)</f>
        <v/>
      </c>
      <c r="AF346" s="36">
        <f>IF(D346="","",IFERROR(VLOOKUP(D346,'produto-entrada-7'!A:M,11,0),0))</f>
        <v/>
      </c>
      <c r="AG346" s="1">
        <f>IF(D346="","",IFERROR(VLOOKUP(D346,'produto-entrada-7'!A:M,12,0),0))</f>
        <v/>
      </c>
      <c r="AH346" s="1">
        <f>IF(D346="","",IFERROR(VLOOKUP(D346,'produto-entrada-7'!A:M,13,0),0))</f>
        <v/>
      </c>
      <c r="AI346" s="36">
        <f>IFERROR(IF(D346="","",VLOOKUP(D346,'produto-venda-7'!B:N,11,0)),0)</f>
        <v/>
      </c>
      <c r="AJ346" s="43">
        <f>IF(D346="","",IFERROR(AI346*AB346,0))</f>
        <v/>
      </c>
      <c r="AK346" s="44">
        <f>IFERROR(IF(D346="","",VLOOKUP(F346,'ANALISE FORNECEDOR'!$A:$I,8,0)),"")</f>
        <v/>
      </c>
      <c r="AL346" s="44">
        <f>IF(D346="","",AVERAGE(AM346,AK346))</f>
        <v/>
      </c>
      <c r="AM346" s="44">
        <f>IFERROR(IF(D346="","",VLOOKUP(F346,'ANALISE FORNECEDOR'!$A:$I,9,0)),"")</f>
        <v/>
      </c>
      <c r="AN346" s="45">
        <f>IF(D346="","",IF(Y346&gt;12,AI346*(U346+Y346),AI346*U346))</f>
        <v/>
      </c>
      <c r="AO346" s="45">
        <f>IF(D346="","",IF(Y346&gt;12,AI346*(U346+V346+Y346),AI346*(U346+V346)))</f>
        <v/>
      </c>
      <c r="AP346" s="46">
        <f>IF(D346="","",IF(Y346&gt;12,AG346*(U346+Y346),AG346*U346))</f>
        <v/>
      </c>
      <c r="AQ346" s="46">
        <f>IF(D346="","",IF(Y346&gt;12,AG346*(U346+V346+Y346),AG346*(U346+V346)))</f>
        <v/>
      </c>
      <c r="AR346" s="46">
        <f>IF(D346="","",IF(OR(R346="A",R346="AA",R346="AAA"),AP346,0))</f>
        <v/>
      </c>
      <c r="AS346" s="46">
        <f>IF(D346="","",IF(R346="B",AP346,0))</f>
        <v/>
      </c>
      <c r="AT346" s="46">
        <f>IF(D346="","",IF(R346="C",AP346,0))</f>
        <v/>
      </c>
      <c r="AU346" s="47">
        <f>IF(D346="","",IFERROR(AN346/AJ346,0))</f>
        <v/>
      </c>
      <c r="AV346" s="47">
        <f>IF(D346="","",IFERROR(((AO346)/AJ346),0))</f>
        <v/>
      </c>
      <c r="AW346" s="48">
        <f>IF(D346="","",IF(OR(S346="S",NOT(AND(ISNUMBER(AC346),ISNUMBER(AL346),AC346*AL346&gt;=0))),0,AC346*AL346))</f>
        <v/>
      </c>
      <c r="AX346" s="49">
        <f>IFERROR(IF(D346="","",AW346*AG346),0)</f>
        <v/>
      </c>
      <c r="AY346" s="48">
        <f>IF(D346="","",IF(OR(S346="S",NOT(AND(ISNUMBER(AC346),ISNUMBER(AK346),AC346*AK346&gt;=0))),0,AC346*AK346))</f>
        <v/>
      </c>
      <c r="AZ346" s="48">
        <f>IFERROR(IF(D346="","",IF(AY346=0,0,IF(((AY346)-(U346+Y346))&lt;0,0,(AY346)-U346))),0)</f>
        <v/>
      </c>
      <c r="BA346" s="49">
        <f>IF(D346="","",AZ346*AG346)</f>
        <v/>
      </c>
      <c r="BB346" s="49">
        <f>IF(D346="","",IF(OR(R346="A",R346="AA",R346="AAA"),BA346,0))</f>
        <v/>
      </c>
      <c r="BC346" s="49">
        <f>IF(D346="","",IF(R346="B",BA346,0))</f>
        <v/>
      </c>
      <c r="BD346" s="49">
        <f>IF(D346="","",IF(R346="B",BA346,0))</f>
        <v/>
      </c>
      <c r="BE346" s="49">
        <f>IF(D346="","",IF(S346="S",
1,
IF(AC346=0,
1,
IF(
IFERROR(((U346+Y346)*AG346)/((AC346*AK346)*AG346),0)&lt;0,
0,
IF(
IFERROR(((U346+Y346)*AG346)/((AC346*AK346)*AG346),0)&gt;1,
1,
IFERROR(((U346+Y346)*AG346)/((AC346*AK346)*AG346),0)
)
)
)
))</f>
        <v/>
      </c>
      <c r="BF346" s="49">
        <f>IF(D346="","",IF(S346="S",
1,
IF(AC346=0,
1,
IF(
IFERROR(((U346+V346+Y346)*AG346)/((AC346*AK346)*AG346),0)&lt;0,
0,
IF(
IFERROR(((U346+V346+Y346)*AG346)/((AC346*AK346)*AG346),0)&gt;1,
1,
IFERROR(((U346+V346+Y346)*AG346)/((AC346*AK346)*AG346),0)
)
)
)
))</f>
        <v/>
      </c>
      <c r="BG346" s="50">
        <f>IF(D346="","",IF(S346="S",0,IF(AND(ISNUMBER(AC346),ISNUMBER(AM346)),IF(OR(AC346*AM346&lt;0,ISERR(AC346*AM346)),0,AC346*AM346),0)))</f>
        <v/>
      </c>
      <c r="BH346" s="50">
        <f>IF(D346="","",IF(BY346&gt;TODAY()-60,0,IF(Y346&gt;12,MAX(0,(U346+Y346)-BG346),MAX(0,U346-BG346))))</f>
        <v/>
      </c>
      <c r="BI346" s="51">
        <f>IF(D346="","",BH346*AG346)</f>
        <v/>
      </c>
      <c r="BJ346" s="51">
        <f>IF(D346="","",IF(OR(R346="A",R346="AA",R346="AAA"),BI346,0))</f>
        <v/>
      </c>
      <c r="BK346" s="51">
        <f>IF(D346="","",IF(R346="B",BI346,0))</f>
        <v/>
      </c>
      <c r="BL346" s="51">
        <f>IF(D346="","",IF(R346="C",BI346,0))</f>
        <v/>
      </c>
      <c r="BM346" s="51">
        <f>IF(D346="","",IFERROR(MAX(0,MIN(BI346/AP346,1)),0))</f>
        <v/>
      </c>
      <c r="BN346" s="52">
        <f>IF(D346="","",AB346*AG346)</f>
        <v/>
      </c>
      <c r="BO346" s="52">
        <f>IF(D346="","",(U346+V346+X346)*AG346)</f>
        <v/>
      </c>
      <c r="BP346" s="52">
        <f>IF(D346="","",(AB346*3)*AG346)</f>
        <v/>
      </c>
      <c r="BQ346" s="52">
        <f>IF(D346="","",IF(BO346-BP346&gt;0,0,BO346-BP346))</f>
        <v/>
      </c>
      <c r="BR346" s="52">
        <f>IF(D346="","",IF(BO346-BP346-BN346&gt;0,0,BO346-BP346-BN346))</f>
        <v/>
      </c>
      <c r="BS346" s="53">
        <f>IF(D346="","",IFERROR(AB346*AI346,0))</f>
        <v/>
      </c>
      <c r="BT346" s="53">
        <f>IF(D346="","",IFERROR(IF(X346&gt;12, AI346*(U346+V346+X346), AI346*(U346+V346)),0))</f>
        <v/>
      </c>
      <c r="BU346" s="53">
        <f>IF(D346="","",IFERROR(((AB346*3)*AI346),0))</f>
        <v/>
      </c>
      <c r="BV346" s="53">
        <f>IF(D346="","",IF(BT346-BU346&gt;0,0,BT346-BU346))</f>
        <v/>
      </c>
      <c r="BW346" s="53">
        <f>IF(D346="","",IF(BT346-BU346-BS346&gt;0,0,BT346-BU346-BS346))</f>
        <v/>
      </c>
      <c r="BX346" s="36">
        <f>IF(D346="","",IFERROR(VLOOKUP(D346,'produto-entrada-7'!A:M,3,0),"SEM PEDIDO"))</f>
        <v/>
      </c>
      <c r="BY346" s="36">
        <f>IF(D346="","",VLOOKUP(D346,'produto-estoque-total-7'!A:AB,25,0))</f>
        <v/>
      </c>
      <c r="BZ346" s="36">
        <f>IF(D346="","",IFERROR(VLOOKUP(D346,'produto-estoque-total-7'!A:AB,26,0)/100,0))</f>
        <v/>
      </c>
      <c r="CA346" s="36">
        <f>IF(D346="","",IFERROR(VLOOKUP(D346,'produto-estoque-total-7'!A:AB,27,0)/100,0))</f>
        <v/>
      </c>
      <c r="CB346" s="41">
        <f>IF(D346="","",V346*AF346)</f>
        <v/>
      </c>
      <c r="CC346" s="41">
        <f>IF(D346="","",V346*AI346)</f>
        <v/>
      </c>
      <c r="CD346" s="54">
        <f>IF(D346="","",VLOOKUP(D346,'produto-estoque-total-7'!A:AB,28,0))</f>
        <v/>
      </c>
    </row>
    <row r="347">
      <c r="A347" s="36">
        <f>IF(D347="","",VLOOKUP(D347,'produto-estoque-total-7'!A:AB,3,0))</f>
        <v/>
      </c>
      <c r="B347" s="1">
        <f>IF(D347="","",VLOOKUP(D347,'produto-estoque-total-7'!A:AB,12,0))</f>
        <v/>
      </c>
      <c r="C347" s="1">
        <f>IF(D347="","",VLOOKUP(D347,'produto-estoque-total-7'!A:AB,2,0))</f>
        <v/>
      </c>
      <c r="D347" s="37">
        <f>IFERROR(IF('produto-estoque-total-7'!A346="","",'produto-estoque-total-7'!A346),"")</f>
        <v/>
      </c>
      <c r="E347" s="1">
        <f>IF(D347="","",VLOOKUP(D347,'produto-estoque-total-7'!A:AB,4,0))</f>
        <v/>
      </c>
      <c r="F347" s="36">
        <f>IF(D347="","",VLOOKUP(D347,'produto-estoque-total-7'!A:AB,13,0))</f>
        <v/>
      </c>
      <c r="G347" s="1">
        <f>IF(F347="","",VLOOKUP(F347,'FORNECEDORES X COMPRADOR'!A:D,4,0))</f>
        <v/>
      </c>
      <c r="H347" s="1">
        <f>IF(F347="","",VLOOKUP(F347,'FORNECEDORES X COMPRADOR'!A:E,5,0))</f>
        <v/>
      </c>
      <c r="I347" s="36">
        <f>IF(D347="","",VLOOKUP(D347,'produto-estoque-total-7'!A:AB,15,0))</f>
        <v/>
      </c>
      <c r="J347" s="36">
        <f>IF(D347="","",VLOOKUP(D347,'produto-estoque-total-7'!A:AB,19,0))</f>
        <v/>
      </c>
      <c r="K347" s="1">
        <f>IF(D347="","",VLOOKUP(D347,'produto-estoque-total-7'!A:AB,20,0))</f>
        <v/>
      </c>
      <c r="L347" s="36">
        <f>IF(D347="","",VLOOKUP(D347,'produto-estoque-total-7'!A:AB,17,0))</f>
        <v/>
      </c>
      <c r="M347" s="1">
        <f>IF(D347="","",VLOOKUP(D347,'produto-estoque-total-7'!A:AB,18,0))</f>
        <v/>
      </c>
      <c r="N347" s="36">
        <f>IF(D347="","",VLOOKUP(D347,'produto-estoque-total-7'!A:AB,21,0))</f>
        <v/>
      </c>
      <c r="O347" s="1">
        <f>IF(D347="","",VLOOKUP(D347,'produto-estoque-total-7'!A:AB,22,0))</f>
        <v/>
      </c>
      <c r="P347" s="36">
        <f>IF(D347="","",VLOOKUP(D347,'produto-estoque-total-7'!A:AB,23,0))</f>
        <v/>
      </c>
      <c r="Q347" s="1">
        <f>IF(D347="","",VLOOKUP(D347,'produto-estoque-total-7'!A:AB,24,0))</f>
        <v/>
      </c>
      <c r="R347" s="38">
        <f>IFERROR(IF(D347="","",VLOOKUP(D347,'produto-venda-7'!B:N,13,0)),"C")</f>
        <v/>
      </c>
      <c r="S347" s="39">
        <f>IF(D347="","",VLOOKUP(D347,'produto-estoque-total-7'!A:AB,6,0))</f>
        <v/>
      </c>
      <c r="T347" s="39">
        <f>IF(D347="","",VLOOKUP(D347,'produto-estoque-total-7'!A:AB,5,0))</f>
        <v/>
      </c>
      <c r="U347" s="40">
        <f>IF(D347="","",VLOOKUP(D347,'produto-estoque-total-7'!A:AB,11,0))</f>
        <v/>
      </c>
      <c r="V347" s="41">
        <f>IF(D347="","",IFERROR(VLOOKUP(D347,'produto-entrada-7'!A:M,10,0),0))</f>
        <v/>
      </c>
      <c r="W347" s="42" t="n"/>
      <c r="X347" s="39">
        <f>IF(D347="","",VLOOKUP(D347,'produto-estoque-total-7'!A:AB,8,0))</f>
        <v/>
      </c>
      <c r="Y347" s="39">
        <f>IF(D347="","",VLOOKUP(D347,'produto-estoque-total-7'!A:AB,9,0))</f>
        <v/>
      </c>
      <c r="Z347" s="39">
        <f>IF(D347="","",VLOOKUP(D347,'produto-estoque-total-7'!A:AB,10,0))</f>
        <v/>
      </c>
      <c r="AA347" s="39">
        <f>IFERROR(IF(D347="","",VLOOKUP(D347,'produto-venda-7'!B:N,4,0)),0)</f>
        <v/>
      </c>
      <c r="AB347" s="39">
        <f>IFERROR(IF(D347="","",VLOOKUP(D347,'produto-venda-7'!B:N,5,0)),0)</f>
        <v/>
      </c>
      <c r="AC347" s="39">
        <f>IF(D347="","",IFERROR(AA347/90,0))</f>
        <v/>
      </c>
      <c r="AD347" s="36">
        <f>IF(D347="","",IFERROR(VLOOKUP(D347,'produto-entrada-7'!A:M,4,0),0))</f>
        <v/>
      </c>
      <c r="AE347" s="36">
        <f>IFERROR(IF(D347="","",VLOOKUP(D347,'produto-venda-7'!B:N,10,0)),0)</f>
        <v/>
      </c>
      <c r="AF347" s="36">
        <f>IF(D347="","",IFERROR(VLOOKUP(D347,'produto-entrada-7'!A:M,11,0),0))</f>
        <v/>
      </c>
      <c r="AG347" s="1">
        <f>IF(D347="","",IFERROR(VLOOKUP(D347,'produto-entrada-7'!A:M,12,0),0))</f>
        <v/>
      </c>
      <c r="AH347" s="1">
        <f>IF(D347="","",IFERROR(VLOOKUP(D347,'produto-entrada-7'!A:M,13,0),0))</f>
        <v/>
      </c>
      <c r="AI347" s="36">
        <f>IFERROR(IF(D347="","",VLOOKUP(D347,'produto-venda-7'!B:N,11,0)),0)</f>
        <v/>
      </c>
      <c r="AJ347" s="43">
        <f>IF(D347="","",IFERROR(AI347*AB347,0))</f>
        <v/>
      </c>
      <c r="AK347" s="44">
        <f>IFERROR(IF(D347="","",VLOOKUP(F347,'ANALISE FORNECEDOR'!$A:$I,8,0)),"")</f>
        <v/>
      </c>
      <c r="AL347" s="44">
        <f>IF(D347="","",AVERAGE(AM347,AK347))</f>
        <v/>
      </c>
      <c r="AM347" s="44">
        <f>IFERROR(IF(D347="","",VLOOKUP(F347,'ANALISE FORNECEDOR'!$A:$I,9,0)),"")</f>
        <v/>
      </c>
      <c r="AN347" s="45">
        <f>IF(D347="","",IF(Y347&gt;12,AI347*(U347+Y347),AI347*U347))</f>
        <v/>
      </c>
      <c r="AO347" s="45">
        <f>IF(D347="","",IF(Y347&gt;12,AI347*(U347+V347+Y347),AI347*(U347+V347)))</f>
        <v/>
      </c>
      <c r="AP347" s="46">
        <f>IF(D347="","",IF(Y347&gt;12,AG347*(U347+Y347),AG347*U347))</f>
        <v/>
      </c>
      <c r="AQ347" s="46">
        <f>IF(D347="","",IF(Y347&gt;12,AG347*(U347+V347+Y347),AG347*(U347+V347)))</f>
        <v/>
      </c>
      <c r="AR347" s="46">
        <f>IF(D347="","",IF(OR(R347="A",R347="AA",R347="AAA"),AP347,0))</f>
        <v/>
      </c>
      <c r="AS347" s="46">
        <f>IF(D347="","",IF(R347="B",AP347,0))</f>
        <v/>
      </c>
      <c r="AT347" s="46">
        <f>IF(D347="","",IF(R347="C",AP347,0))</f>
        <v/>
      </c>
      <c r="AU347" s="47">
        <f>IF(D347="","",IFERROR(AN347/AJ347,0))</f>
        <v/>
      </c>
      <c r="AV347" s="47">
        <f>IF(D347="","",IFERROR(((AO347)/AJ347),0))</f>
        <v/>
      </c>
      <c r="AW347" s="48">
        <f>IF(D347="","",IF(OR(S347="S",NOT(AND(ISNUMBER(AC347),ISNUMBER(AL347),AC347*AL347&gt;=0))),0,AC347*AL347))</f>
        <v/>
      </c>
      <c r="AX347" s="49">
        <f>IFERROR(IF(D347="","",AW347*AG347),0)</f>
        <v/>
      </c>
      <c r="AY347" s="48">
        <f>IF(D347="","",IF(OR(S347="S",NOT(AND(ISNUMBER(AC347),ISNUMBER(AK347),AC347*AK347&gt;=0))),0,AC347*AK347))</f>
        <v/>
      </c>
      <c r="AZ347" s="48">
        <f>IFERROR(IF(D347="","",IF(AY347=0,0,IF(((AY347)-(U347+Y347))&lt;0,0,(AY347)-U347))),0)</f>
        <v/>
      </c>
      <c r="BA347" s="49">
        <f>IF(D347="","",AZ347*AG347)</f>
        <v/>
      </c>
      <c r="BB347" s="49">
        <f>IF(D347="","",IF(OR(R347="A",R347="AA",R347="AAA"),BA347,0))</f>
        <v/>
      </c>
      <c r="BC347" s="49">
        <f>IF(D347="","",IF(R347="B",BA347,0))</f>
        <v/>
      </c>
      <c r="BD347" s="49">
        <f>IF(D347="","",IF(R347="B",BA347,0))</f>
        <v/>
      </c>
      <c r="BE347" s="49">
        <f>IF(D347="","",IF(S347="S",
1,
IF(AC347=0,
1,
IF(
IFERROR(((U347+Y347)*AG347)/((AC347*AK347)*AG347),0)&lt;0,
0,
IF(
IFERROR(((U347+Y347)*AG347)/((AC347*AK347)*AG347),0)&gt;1,
1,
IFERROR(((U347+Y347)*AG347)/((AC347*AK347)*AG347),0)
)
)
)
))</f>
        <v/>
      </c>
      <c r="BF347" s="49">
        <f>IF(D347="","",IF(S347="S",
1,
IF(AC347=0,
1,
IF(
IFERROR(((U347+V347+Y347)*AG347)/((AC347*AK347)*AG347),0)&lt;0,
0,
IF(
IFERROR(((U347+V347+Y347)*AG347)/((AC347*AK347)*AG347),0)&gt;1,
1,
IFERROR(((U347+V347+Y347)*AG347)/((AC347*AK347)*AG347),0)
)
)
)
))</f>
        <v/>
      </c>
      <c r="BG347" s="50">
        <f>IF(D347="","",IF(S347="S",0,IF(AND(ISNUMBER(AC347),ISNUMBER(AM347)),IF(OR(AC347*AM347&lt;0,ISERR(AC347*AM347)),0,AC347*AM347),0)))</f>
        <v/>
      </c>
      <c r="BH347" s="50">
        <f>IF(D347="","",IF(BY347&gt;TODAY()-60,0,IF(Y347&gt;12,MAX(0,(U347+Y347)-BG347),MAX(0,U347-BG347))))</f>
        <v/>
      </c>
      <c r="BI347" s="51">
        <f>IF(D347="","",BH347*AG347)</f>
        <v/>
      </c>
      <c r="BJ347" s="51">
        <f>IF(D347="","",IF(OR(R347="A",R347="AA",R347="AAA"),BI347,0))</f>
        <v/>
      </c>
      <c r="BK347" s="51">
        <f>IF(D347="","",IF(R347="B",BI347,0))</f>
        <v/>
      </c>
      <c r="BL347" s="51">
        <f>IF(D347="","",IF(R347="C",BI347,0))</f>
        <v/>
      </c>
      <c r="BM347" s="51">
        <f>IF(D347="","",IFERROR(MAX(0,MIN(BI347/AP347,1)),0))</f>
        <v/>
      </c>
      <c r="BN347" s="52">
        <f>IF(D347="","",AB347*AG347)</f>
        <v/>
      </c>
      <c r="BO347" s="52">
        <f>IF(D347="","",(U347+V347+X347)*AG347)</f>
        <v/>
      </c>
      <c r="BP347" s="52">
        <f>IF(D347="","",(AB347*3)*AG347)</f>
        <v/>
      </c>
      <c r="BQ347" s="52">
        <f>IF(D347="","",IF(BO347-BP347&gt;0,0,BO347-BP347))</f>
        <v/>
      </c>
      <c r="BR347" s="52">
        <f>IF(D347="","",IF(BO347-BP347-BN347&gt;0,0,BO347-BP347-BN347))</f>
        <v/>
      </c>
      <c r="BS347" s="53">
        <f>IF(D347="","",IFERROR(AB347*AI347,0))</f>
        <v/>
      </c>
      <c r="BT347" s="53">
        <f>IF(D347="","",IFERROR(IF(X347&gt;12, AI347*(U347+V347+X347), AI347*(U347+V347)),0))</f>
        <v/>
      </c>
      <c r="BU347" s="53">
        <f>IF(D347="","",IFERROR(((AB347*3)*AI347),0))</f>
        <v/>
      </c>
      <c r="BV347" s="53">
        <f>IF(D347="","",IF(BT347-BU347&gt;0,0,BT347-BU347))</f>
        <v/>
      </c>
      <c r="BW347" s="53">
        <f>IF(D347="","",IF(BT347-BU347-BS347&gt;0,0,BT347-BU347-BS347))</f>
        <v/>
      </c>
      <c r="BX347" s="36">
        <f>IF(D347="","",IFERROR(VLOOKUP(D347,'produto-entrada-7'!A:M,3,0),"SEM PEDIDO"))</f>
        <v/>
      </c>
      <c r="BY347" s="36">
        <f>IF(D347="","",VLOOKUP(D347,'produto-estoque-total-7'!A:AB,25,0))</f>
        <v/>
      </c>
      <c r="BZ347" s="36">
        <f>IF(D347="","",IFERROR(VLOOKUP(D347,'produto-estoque-total-7'!A:AB,26,0)/100,0))</f>
        <v/>
      </c>
      <c r="CA347" s="36">
        <f>IF(D347="","",IFERROR(VLOOKUP(D347,'produto-estoque-total-7'!A:AB,27,0)/100,0))</f>
        <v/>
      </c>
      <c r="CB347" s="41">
        <f>IF(D347="","",V347*AF347)</f>
        <v/>
      </c>
      <c r="CC347" s="41">
        <f>IF(D347="","",V347*AI347)</f>
        <v/>
      </c>
      <c r="CD347" s="54">
        <f>IF(D347="","",VLOOKUP(D347,'produto-estoque-total-7'!A:AB,28,0))</f>
        <v/>
      </c>
    </row>
    <row r="348">
      <c r="A348" s="36">
        <f>IF(D348="","",VLOOKUP(D348,'produto-estoque-total-7'!A:AB,3,0))</f>
        <v/>
      </c>
      <c r="B348" s="1">
        <f>IF(D348="","",VLOOKUP(D348,'produto-estoque-total-7'!A:AB,12,0))</f>
        <v/>
      </c>
      <c r="C348" s="1">
        <f>IF(D348="","",VLOOKUP(D348,'produto-estoque-total-7'!A:AB,2,0))</f>
        <v/>
      </c>
      <c r="D348" s="37">
        <f>IFERROR(IF('produto-estoque-total-7'!A347="","",'produto-estoque-total-7'!A347),"")</f>
        <v/>
      </c>
      <c r="E348" s="1">
        <f>IF(D348="","",VLOOKUP(D348,'produto-estoque-total-7'!A:AB,4,0))</f>
        <v/>
      </c>
      <c r="F348" s="36">
        <f>IF(D348="","",VLOOKUP(D348,'produto-estoque-total-7'!A:AB,13,0))</f>
        <v/>
      </c>
      <c r="G348" s="1">
        <f>IF(F348="","",VLOOKUP(F348,'FORNECEDORES X COMPRADOR'!A:D,4,0))</f>
        <v/>
      </c>
      <c r="H348" s="1">
        <f>IF(F348="","",VLOOKUP(F348,'FORNECEDORES X COMPRADOR'!A:E,5,0))</f>
        <v/>
      </c>
      <c r="I348" s="36">
        <f>IF(D348="","",VLOOKUP(D348,'produto-estoque-total-7'!A:AB,15,0))</f>
        <v/>
      </c>
      <c r="J348" s="36">
        <f>IF(D348="","",VLOOKUP(D348,'produto-estoque-total-7'!A:AB,19,0))</f>
        <v/>
      </c>
      <c r="K348" s="1">
        <f>IF(D348="","",VLOOKUP(D348,'produto-estoque-total-7'!A:AB,20,0))</f>
        <v/>
      </c>
      <c r="L348" s="36">
        <f>IF(D348="","",VLOOKUP(D348,'produto-estoque-total-7'!A:AB,17,0))</f>
        <v/>
      </c>
      <c r="M348" s="1">
        <f>IF(D348="","",VLOOKUP(D348,'produto-estoque-total-7'!A:AB,18,0))</f>
        <v/>
      </c>
      <c r="N348" s="36">
        <f>IF(D348="","",VLOOKUP(D348,'produto-estoque-total-7'!A:AB,21,0))</f>
        <v/>
      </c>
      <c r="O348" s="1">
        <f>IF(D348="","",VLOOKUP(D348,'produto-estoque-total-7'!A:AB,22,0))</f>
        <v/>
      </c>
      <c r="P348" s="36">
        <f>IF(D348="","",VLOOKUP(D348,'produto-estoque-total-7'!A:AB,23,0))</f>
        <v/>
      </c>
      <c r="Q348" s="1">
        <f>IF(D348="","",VLOOKUP(D348,'produto-estoque-total-7'!A:AB,24,0))</f>
        <v/>
      </c>
      <c r="R348" s="38">
        <f>IFERROR(IF(D348="","",VLOOKUP(D348,'produto-venda-7'!B:N,13,0)),"C")</f>
        <v/>
      </c>
      <c r="S348" s="39">
        <f>IF(D348="","",VLOOKUP(D348,'produto-estoque-total-7'!A:AB,6,0))</f>
        <v/>
      </c>
      <c r="T348" s="39">
        <f>IF(D348="","",VLOOKUP(D348,'produto-estoque-total-7'!A:AB,5,0))</f>
        <v/>
      </c>
      <c r="U348" s="40">
        <f>IF(D348="","",VLOOKUP(D348,'produto-estoque-total-7'!A:AB,11,0))</f>
        <v/>
      </c>
      <c r="V348" s="41">
        <f>IF(D348="","",IFERROR(VLOOKUP(D348,'produto-entrada-7'!A:M,10,0),0))</f>
        <v/>
      </c>
      <c r="W348" s="42" t="n"/>
      <c r="X348" s="39">
        <f>IF(D348="","",VLOOKUP(D348,'produto-estoque-total-7'!A:AB,8,0))</f>
        <v/>
      </c>
      <c r="Y348" s="39">
        <f>IF(D348="","",VLOOKUP(D348,'produto-estoque-total-7'!A:AB,9,0))</f>
        <v/>
      </c>
      <c r="Z348" s="39">
        <f>IF(D348="","",VLOOKUP(D348,'produto-estoque-total-7'!A:AB,10,0))</f>
        <v/>
      </c>
      <c r="AA348" s="39">
        <f>IFERROR(IF(D348="","",VLOOKUP(D348,'produto-venda-7'!B:N,4,0)),0)</f>
        <v/>
      </c>
      <c r="AB348" s="39">
        <f>IFERROR(IF(D348="","",VLOOKUP(D348,'produto-venda-7'!B:N,5,0)),0)</f>
        <v/>
      </c>
      <c r="AC348" s="39">
        <f>IF(D348="","",IFERROR(AA348/90,0))</f>
        <v/>
      </c>
      <c r="AD348" s="36">
        <f>IF(D348="","",IFERROR(VLOOKUP(D348,'produto-entrada-7'!A:M,4,0),0))</f>
        <v/>
      </c>
      <c r="AE348" s="36">
        <f>IFERROR(IF(D348="","",VLOOKUP(D348,'produto-venda-7'!B:N,10,0)),0)</f>
        <v/>
      </c>
      <c r="AF348" s="36">
        <f>IF(D348="","",IFERROR(VLOOKUP(D348,'produto-entrada-7'!A:M,11,0),0))</f>
        <v/>
      </c>
      <c r="AG348" s="1">
        <f>IF(D348="","",IFERROR(VLOOKUP(D348,'produto-entrada-7'!A:M,12,0),0))</f>
        <v/>
      </c>
      <c r="AH348" s="1">
        <f>IF(D348="","",IFERROR(VLOOKUP(D348,'produto-entrada-7'!A:M,13,0),0))</f>
        <v/>
      </c>
      <c r="AI348" s="36">
        <f>IFERROR(IF(D348="","",VLOOKUP(D348,'produto-venda-7'!B:N,11,0)),0)</f>
        <v/>
      </c>
      <c r="AJ348" s="43">
        <f>IF(D348="","",IFERROR(AI348*AB348,0))</f>
        <v/>
      </c>
      <c r="AK348" s="44">
        <f>IFERROR(IF(D348="","",VLOOKUP(F348,'ANALISE FORNECEDOR'!$A:$I,8,0)),"")</f>
        <v/>
      </c>
      <c r="AL348" s="44">
        <f>IF(D348="","",AVERAGE(AM348,AK348))</f>
        <v/>
      </c>
      <c r="AM348" s="44">
        <f>IFERROR(IF(D348="","",VLOOKUP(F348,'ANALISE FORNECEDOR'!$A:$I,9,0)),"")</f>
        <v/>
      </c>
      <c r="AN348" s="45">
        <f>IF(D348="","",IF(Y348&gt;12,AI348*(U348+Y348),AI348*U348))</f>
        <v/>
      </c>
      <c r="AO348" s="45">
        <f>IF(D348="","",IF(Y348&gt;12,AI348*(U348+V348+Y348),AI348*(U348+V348)))</f>
        <v/>
      </c>
      <c r="AP348" s="46">
        <f>IF(D348="","",IF(Y348&gt;12,AG348*(U348+Y348),AG348*U348))</f>
        <v/>
      </c>
      <c r="AQ348" s="46">
        <f>IF(D348="","",IF(Y348&gt;12,AG348*(U348+V348+Y348),AG348*(U348+V348)))</f>
        <v/>
      </c>
      <c r="AR348" s="46">
        <f>IF(D348="","",IF(OR(R348="A",R348="AA",R348="AAA"),AP348,0))</f>
        <v/>
      </c>
      <c r="AS348" s="46">
        <f>IF(D348="","",IF(R348="B",AP348,0))</f>
        <v/>
      </c>
      <c r="AT348" s="46">
        <f>IF(D348="","",IF(R348="C",AP348,0))</f>
        <v/>
      </c>
      <c r="AU348" s="47">
        <f>IF(D348="","",IFERROR(AN348/AJ348,0))</f>
        <v/>
      </c>
      <c r="AV348" s="47">
        <f>IF(D348="","",IFERROR(((AO348)/AJ348),0))</f>
        <v/>
      </c>
      <c r="AW348" s="48">
        <f>IF(D348="","",IF(OR(S348="S",NOT(AND(ISNUMBER(AC348),ISNUMBER(AL348),AC348*AL348&gt;=0))),0,AC348*AL348))</f>
        <v/>
      </c>
      <c r="AX348" s="49">
        <f>IFERROR(IF(D348="","",AW348*AG348),0)</f>
        <v/>
      </c>
      <c r="AY348" s="48">
        <f>IF(D348="","",IF(OR(S348="S",NOT(AND(ISNUMBER(AC348),ISNUMBER(AK348),AC348*AK348&gt;=0))),0,AC348*AK348))</f>
        <v/>
      </c>
      <c r="AZ348" s="48">
        <f>IFERROR(IF(D348="","",IF(AY348=0,0,IF(((AY348)-(U348+Y348))&lt;0,0,(AY348)-U348))),0)</f>
        <v/>
      </c>
      <c r="BA348" s="49">
        <f>IF(D348="","",AZ348*AG348)</f>
        <v/>
      </c>
      <c r="BB348" s="49">
        <f>IF(D348="","",IF(OR(R348="A",R348="AA",R348="AAA"),BA348,0))</f>
        <v/>
      </c>
      <c r="BC348" s="49">
        <f>IF(D348="","",IF(R348="B",BA348,0))</f>
        <v/>
      </c>
      <c r="BD348" s="49">
        <f>IF(D348="","",IF(R348="B",BA348,0))</f>
        <v/>
      </c>
      <c r="BE348" s="49">
        <f>IF(D348="","",IF(S348="S",
1,
IF(AC348=0,
1,
IF(
IFERROR(((U348+Y348)*AG348)/((AC348*AK348)*AG348),0)&lt;0,
0,
IF(
IFERROR(((U348+Y348)*AG348)/((AC348*AK348)*AG348),0)&gt;1,
1,
IFERROR(((U348+Y348)*AG348)/((AC348*AK348)*AG348),0)
)
)
)
))</f>
        <v/>
      </c>
      <c r="BF348" s="49">
        <f>IF(D348="","",IF(S348="S",
1,
IF(AC348=0,
1,
IF(
IFERROR(((U348+V348+Y348)*AG348)/((AC348*AK348)*AG348),0)&lt;0,
0,
IF(
IFERROR(((U348+V348+Y348)*AG348)/((AC348*AK348)*AG348),0)&gt;1,
1,
IFERROR(((U348+V348+Y348)*AG348)/((AC348*AK348)*AG348),0)
)
)
)
))</f>
        <v/>
      </c>
      <c r="BG348" s="50">
        <f>IF(D348="","",IF(S348="S",0,IF(AND(ISNUMBER(AC348),ISNUMBER(AM348)),IF(OR(AC348*AM348&lt;0,ISERR(AC348*AM348)),0,AC348*AM348),0)))</f>
        <v/>
      </c>
      <c r="BH348" s="50">
        <f>IF(D348="","",IF(BY348&gt;TODAY()-60,0,IF(Y348&gt;12,MAX(0,(U348+Y348)-BG348),MAX(0,U348-BG348))))</f>
        <v/>
      </c>
      <c r="BI348" s="51">
        <f>IF(D348="","",BH348*AG348)</f>
        <v/>
      </c>
      <c r="BJ348" s="51">
        <f>IF(D348="","",IF(OR(R348="A",R348="AA",R348="AAA"),BI348,0))</f>
        <v/>
      </c>
      <c r="BK348" s="51">
        <f>IF(D348="","",IF(R348="B",BI348,0))</f>
        <v/>
      </c>
      <c r="BL348" s="51">
        <f>IF(D348="","",IF(R348="C",BI348,0))</f>
        <v/>
      </c>
      <c r="BM348" s="51">
        <f>IF(D348="","",IFERROR(MAX(0,MIN(BI348/AP348,1)),0))</f>
        <v/>
      </c>
      <c r="BN348" s="52">
        <f>IF(D348="","",AB348*AG348)</f>
        <v/>
      </c>
      <c r="BO348" s="52">
        <f>IF(D348="","",(U348+V348+X348)*AG348)</f>
        <v/>
      </c>
      <c r="BP348" s="52">
        <f>IF(D348="","",(AB348*3)*AG348)</f>
        <v/>
      </c>
      <c r="BQ348" s="52">
        <f>IF(D348="","",IF(BO348-BP348&gt;0,0,BO348-BP348))</f>
        <v/>
      </c>
      <c r="BR348" s="52">
        <f>IF(D348="","",IF(BO348-BP348-BN348&gt;0,0,BO348-BP348-BN348))</f>
        <v/>
      </c>
      <c r="BS348" s="53">
        <f>IF(D348="","",IFERROR(AB348*AI348,0))</f>
        <v/>
      </c>
      <c r="BT348" s="53">
        <f>IF(D348="","",IFERROR(IF(X348&gt;12, AI348*(U348+V348+X348), AI348*(U348+V348)),0))</f>
        <v/>
      </c>
      <c r="BU348" s="53">
        <f>IF(D348="","",IFERROR(((AB348*3)*AI348),0))</f>
        <v/>
      </c>
      <c r="BV348" s="53">
        <f>IF(D348="","",IF(BT348-BU348&gt;0,0,BT348-BU348))</f>
        <v/>
      </c>
      <c r="BW348" s="53">
        <f>IF(D348="","",IF(BT348-BU348-BS348&gt;0,0,BT348-BU348-BS348))</f>
        <v/>
      </c>
      <c r="BX348" s="36">
        <f>IF(D348="","",IFERROR(VLOOKUP(D348,'produto-entrada-7'!A:M,3,0),"SEM PEDIDO"))</f>
        <v/>
      </c>
      <c r="BY348" s="36">
        <f>IF(D348="","",VLOOKUP(D348,'produto-estoque-total-7'!A:AB,25,0))</f>
        <v/>
      </c>
      <c r="BZ348" s="36">
        <f>IF(D348="","",IFERROR(VLOOKUP(D348,'produto-estoque-total-7'!A:AB,26,0)/100,0))</f>
        <v/>
      </c>
      <c r="CA348" s="36">
        <f>IF(D348="","",IFERROR(VLOOKUP(D348,'produto-estoque-total-7'!A:AB,27,0)/100,0))</f>
        <v/>
      </c>
      <c r="CB348" s="41">
        <f>IF(D348="","",V348*AF348)</f>
        <v/>
      </c>
      <c r="CC348" s="41">
        <f>IF(D348="","",V348*AI348)</f>
        <v/>
      </c>
      <c r="CD348" s="54">
        <f>IF(D348="","",VLOOKUP(D348,'produto-estoque-total-7'!A:AB,28,0))</f>
        <v/>
      </c>
    </row>
    <row r="349">
      <c r="A349" s="36">
        <f>IF(D349="","",VLOOKUP(D349,'produto-estoque-total-7'!A:AB,3,0))</f>
        <v/>
      </c>
      <c r="B349" s="1">
        <f>IF(D349="","",VLOOKUP(D349,'produto-estoque-total-7'!A:AB,12,0))</f>
        <v/>
      </c>
      <c r="C349" s="1">
        <f>IF(D349="","",VLOOKUP(D349,'produto-estoque-total-7'!A:AB,2,0))</f>
        <v/>
      </c>
      <c r="D349" s="37">
        <f>IFERROR(IF('produto-estoque-total-7'!A348="","",'produto-estoque-total-7'!A348),"")</f>
        <v/>
      </c>
      <c r="E349" s="1">
        <f>IF(D349="","",VLOOKUP(D349,'produto-estoque-total-7'!A:AB,4,0))</f>
        <v/>
      </c>
      <c r="F349" s="36">
        <f>IF(D349="","",VLOOKUP(D349,'produto-estoque-total-7'!A:AB,13,0))</f>
        <v/>
      </c>
      <c r="G349" s="1">
        <f>IF(F349="","",VLOOKUP(F349,'FORNECEDORES X COMPRADOR'!A:D,4,0))</f>
        <v/>
      </c>
      <c r="H349" s="1">
        <f>IF(F349="","",VLOOKUP(F349,'FORNECEDORES X COMPRADOR'!A:E,5,0))</f>
        <v/>
      </c>
      <c r="I349" s="36">
        <f>IF(D349="","",VLOOKUP(D349,'produto-estoque-total-7'!A:AB,15,0))</f>
        <v/>
      </c>
      <c r="J349" s="36">
        <f>IF(D349="","",VLOOKUP(D349,'produto-estoque-total-7'!A:AB,19,0))</f>
        <v/>
      </c>
      <c r="K349" s="1">
        <f>IF(D349="","",VLOOKUP(D349,'produto-estoque-total-7'!A:AB,20,0))</f>
        <v/>
      </c>
      <c r="L349" s="36">
        <f>IF(D349="","",VLOOKUP(D349,'produto-estoque-total-7'!A:AB,17,0))</f>
        <v/>
      </c>
      <c r="M349" s="1">
        <f>IF(D349="","",VLOOKUP(D349,'produto-estoque-total-7'!A:AB,18,0))</f>
        <v/>
      </c>
      <c r="N349" s="36">
        <f>IF(D349="","",VLOOKUP(D349,'produto-estoque-total-7'!A:AB,21,0))</f>
        <v/>
      </c>
      <c r="O349" s="1">
        <f>IF(D349="","",VLOOKUP(D349,'produto-estoque-total-7'!A:AB,22,0))</f>
        <v/>
      </c>
      <c r="P349" s="36">
        <f>IF(D349="","",VLOOKUP(D349,'produto-estoque-total-7'!A:AB,23,0))</f>
        <v/>
      </c>
      <c r="Q349" s="1">
        <f>IF(D349="","",VLOOKUP(D349,'produto-estoque-total-7'!A:AB,24,0))</f>
        <v/>
      </c>
      <c r="R349" s="38">
        <f>IFERROR(IF(D349="","",VLOOKUP(D349,'produto-venda-7'!B:N,13,0)),"C")</f>
        <v/>
      </c>
      <c r="S349" s="39">
        <f>IF(D349="","",VLOOKUP(D349,'produto-estoque-total-7'!A:AB,6,0))</f>
        <v/>
      </c>
      <c r="T349" s="39">
        <f>IF(D349="","",VLOOKUP(D349,'produto-estoque-total-7'!A:AB,5,0))</f>
        <v/>
      </c>
      <c r="U349" s="40">
        <f>IF(D349="","",VLOOKUP(D349,'produto-estoque-total-7'!A:AB,11,0))</f>
        <v/>
      </c>
      <c r="V349" s="41">
        <f>IF(D349="","",IFERROR(VLOOKUP(D349,'produto-entrada-7'!A:M,10,0),0))</f>
        <v/>
      </c>
      <c r="W349" s="42" t="n"/>
      <c r="X349" s="39">
        <f>IF(D349="","",VLOOKUP(D349,'produto-estoque-total-7'!A:AB,8,0))</f>
        <v/>
      </c>
      <c r="Y349" s="39">
        <f>IF(D349="","",VLOOKUP(D349,'produto-estoque-total-7'!A:AB,9,0))</f>
        <v/>
      </c>
      <c r="Z349" s="39">
        <f>IF(D349="","",VLOOKUP(D349,'produto-estoque-total-7'!A:AB,10,0))</f>
        <v/>
      </c>
      <c r="AA349" s="39">
        <f>IFERROR(IF(D349="","",VLOOKUP(D349,'produto-venda-7'!B:N,4,0)),0)</f>
        <v/>
      </c>
      <c r="AB349" s="39">
        <f>IFERROR(IF(D349="","",VLOOKUP(D349,'produto-venda-7'!B:N,5,0)),0)</f>
        <v/>
      </c>
      <c r="AC349" s="39">
        <f>IF(D349="","",IFERROR(AA349/90,0))</f>
        <v/>
      </c>
      <c r="AD349" s="36">
        <f>IF(D349="","",IFERROR(VLOOKUP(D349,'produto-entrada-7'!A:M,4,0),0))</f>
        <v/>
      </c>
      <c r="AE349" s="36">
        <f>IFERROR(IF(D349="","",VLOOKUP(D349,'produto-venda-7'!B:N,10,0)),0)</f>
        <v/>
      </c>
      <c r="AF349" s="36">
        <f>IF(D349="","",IFERROR(VLOOKUP(D349,'produto-entrada-7'!A:M,11,0),0))</f>
        <v/>
      </c>
      <c r="AG349" s="1">
        <f>IF(D349="","",IFERROR(VLOOKUP(D349,'produto-entrada-7'!A:M,12,0),0))</f>
        <v/>
      </c>
      <c r="AH349" s="1">
        <f>IF(D349="","",IFERROR(VLOOKUP(D349,'produto-entrada-7'!A:M,13,0),0))</f>
        <v/>
      </c>
      <c r="AI349" s="36">
        <f>IFERROR(IF(D349="","",VLOOKUP(D349,'produto-venda-7'!B:N,11,0)),0)</f>
        <v/>
      </c>
      <c r="AJ349" s="43">
        <f>IF(D349="","",IFERROR(AI349*AB349,0))</f>
        <v/>
      </c>
      <c r="AK349" s="44">
        <f>IFERROR(IF(D349="","",VLOOKUP(F349,'ANALISE FORNECEDOR'!$A:$I,8,0)),"")</f>
        <v/>
      </c>
      <c r="AL349" s="44">
        <f>IF(D349="","",AVERAGE(AM349,AK349))</f>
        <v/>
      </c>
      <c r="AM349" s="44">
        <f>IFERROR(IF(D349="","",VLOOKUP(F349,'ANALISE FORNECEDOR'!$A:$I,9,0)),"")</f>
        <v/>
      </c>
      <c r="AN349" s="45">
        <f>IF(D349="","",IF(Y349&gt;12,AI349*(U349+Y349),AI349*U349))</f>
        <v/>
      </c>
      <c r="AO349" s="45">
        <f>IF(D349="","",IF(Y349&gt;12,AI349*(U349+V349+Y349),AI349*(U349+V349)))</f>
        <v/>
      </c>
      <c r="AP349" s="46">
        <f>IF(D349="","",IF(Y349&gt;12,AG349*(U349+Y349),AG349*U349))</f>
        <v/>
      </c>
      <c r="AQ349" s="46">
        <f>IF(D349="","",IF(Y349&gt;12,AG349*(U349+V349+Y349),AG349*(U349+V349)))</f>
        <v/>
      </c>
      <c r="AR349" s="46">
        <f>IF(D349="","",IF(OR(R349="A",R349="AA",R349="AAA"),AP349,0))</f>
        <v/>
      </c>
      <c r="AS349" s="46">
        <f>IF(D349="","",IF(R349="B",AP349,0))</f>
        <v/>
      </c>
      <c r="AT349" s="46">
        <f>IF(D349="","",IF(R349="C",AP349,0))</f>
        <v/>
      </c>
      <c r="AU349" s="47">
        <f>IF(D349="","",IFERROR(AN349/AJ349,0))</f>
        <v/>
      </c>
      <c r="AV349" s="47">
        <f>IF(D349="","",IFERROR(((AO349)/AJ349),0))</f>
        <v/>
      </c>
      <c r="AW349" s="48">
        <f>IF(D349="","",IF(OR(S349="S",NOT(AND(ISNUMBER(AC349),ISNUMBER(AL349),AC349*AL349&gt;=0))),0,AC349*AL349))</f>
        <v/>
      </c>
      <c r="AX349" s="49">
        <f>IFERROR(IF(D349="","",AW349*AG349),0)</f>
        <v/>
      </c>
      <c r="AY349" s="48">
        <f>IF(D349="","",IF(OR(S349="S",NOT(AND(ISNUMBER(AC349),ISNUMBER(AK349),AC349*AK349&gt;=0))),0,AC349*AK349))</f>
        <v/>
      </c>
      <c r="AZ349" s="48">
        <f>IFERROR(IF(D349="","",IF(AY349=0,0,IF(((AY349)-(U349+Y349))&lt;0,0,(AY349)-U349))),0)</f>
        <v/>
      </c>
      <c r="BA349" s="49">
        <f>IF(D349="","",AZ349*AG349)</f>
        <v/>
      </c>
      <c r="BB349" s="49">
        <f>IF(D349="","",IF(OR(R349="A",R349="AA",R349="AAA"),BA349,0))</f>
        <v/>
      </c>
      <c r="BC349" s="49">
        <f>IF(D349="","",IF(R349="B",BA349,0))</f>
        <v/>
      </c>
      <c r="BD349" s="49">
        <f>IF(D349="","",IF(R349="B",BA349,0))</f>
        <v/>
      </c>
      <c r="BE349" s="49">
        <f>IF(D349="","",IF(S349="S",
1,
IF(AC349=0,
1,
IF(
IFERROR(((U349+Y349)*AG349)/((AC349*AK349)*AG349),0)&lt;0,
0,
IF(
IFERROR(((U349+Y349)*AG349)/((AC349*AK349)*AG349),0)&gt;1,
1,
IFERROR(((U349+Y349)*AG349)/((AC349*AK349)*AG349),0)
)
)
)
))</f>
        <v/>
      </c>
      <c r="BF349" s="49">
        <f>IF(D349="","",IF(S349="S",
1,
IF(AC349=0,
1,
IF(
IFERROR(((U349+V349+Y349)*AG349)/((AC349*AK349)*AG349),0)&lt;0,
0,
IF(
IFERROR(((U349+V349+Y349)*AG349)/((AC349*AK349)*AG349),0)&gt;1,
1,
IFERROR(((U349+V349+Y349)*AG349)/((AC349*AK349)*AG349),0)
)
)
)
))</f>
        <v/>
      </c>
      <c r="BG349" s="50">
        <f>IF(D349="","",IF(S349="S",0,IF(AND(ISNUMBER(AC349),ISNUMBER(AM349)),IF(OR(AC349*AM349&lt;0,ISERR(AC349*AM349)),0,AC349*AM349),0)))</f>
        <v/>
      </c>
      <c r="BH349" s="50">
        <f>IF(D349="","",IF(BY349&gt;TODAY()-60,0,IF(Y349&gt;12,MAX(0,(U349+Y349)-BG349),MAX(0,U349-BG349))))</f>
        <v/>
      </c>
      <c r="BI349" s="51">
        <f>IF(D349="","",BH349*AG349)</f>
        <v/>
      </c>
      <c r="BJ349" s="51">
        <f>IF(D349="","",IF(OR(R349="A",R349="AA",R349="AAA"),BI349,0))</f>
        <v/>
      </c>
      <c r="BK349" s="51">
        <f>IF(D349="","",IF(R349="B",BI349,0))</f>
        <v/>
      </c>
      <c r="BL349" s="51">
        <f>IF(D349="","",IF(R349="C",BI349,0))</f>
        <v/>
      </c>
      <c r="BM349" s="51">
        <f>IF(D349="","",IFERROR(MAX(0,MIN(BI349/AP349,1)),0))</f>
        <v/>
      </c>
      <c r="BN349" s="52">
        <f>IF(D349="","",AB349*AG349)</f>
        <v/>
      </c>
      <c r="BO349" s="52">
        <f>IF(D349="","",(U349+V349+X349)*AG349)</f>
        <v/>
      </c>
      <c r="BP349" s="52">
        <f>IF(D349="","",(AB349*3)*AG349)</f>
        <v/>
      </c>
      <c r="BQ349" s="52">
        <f>IF(D349="","",IF(BO349-BP349&gt;0,0,BO349-BP349))</f>
        <v/>
      </c>
      <c r="BR349" s="52">
        <f>IF(D349="","",IF(BO349-BP349-BN349&gt;0,0,BO349-BP349-BN349))</f>
        <v/>
      </c>
      <c r="BS349" s="53">
        <f>IF(D349="","",IFERROR(AB349*AI349,0))</f>
        <v/>
      </c>
      <c r="BT349" s="53">
        <f>IF(D349="","",IFERROR(IF(X349&gt;12, AI349*(U349+V349+X349), AI349*(U349+V349)),0))</f>
        <v/>
      </c>
      <c r="BU349" s="53">
        <f>IF(D349="","",IFERROR(((AB349*3)*AI349),0))</f>
        <v/>
      </c>
      <c r="BV349" s="53">
        <f>IF(D349="","",IF(BT349-BU349&gt;0,0,BT349-BU349))</f>
        <v/>
      </c>
      <c r="BW349" s="53">
        <f>IF(D349="","",IF(BT349-BU349-BS349&gt;0,0,BT349-BU349-BS349))</f>
        <v/>
      </c>
      <c r="BX349" s="36">
        <f>IF(D349="","",IFERROR(VLOOKUP(D349,'produto-entrada-7'!A:M,3,0),"SEM PEDIDO"))</f>
        <v/>
      </c>
      <c r="BY349" s="36">
        <f>IF(D349="","",VLOOKUP(D349,'produto-estoque-total-7'!A:AB,25,0))</f>
        <v/>
      </c>
      <c r="BZ349" s="36">
        <f>IF(D349="","",IFERROR(VLOOKUP(D349,'produto-estoque-total-7'!A:AB,26,0)/100,0))</f>
        <v/>
      </c>
      <c r="CA349" s="36">
        <f>IF(D349="","",IFERROR(VLOOKUP(D349,'produto-estoque-total-7'!A:AB,27,0)/100,0))</f>
        <v/>
      </c>
      <c r="CB349" s="41">
        <f>IF(D349="","",V349*AF349)</f>
        <v/>
      </c>
      <c r="CC349" s="41">
        <f>IF(D349="","",V349*AI349)</f>
        <v/>
      </c>
      <c r="CD349" s="54">
        <f>IF(D349="","",VLOOKUP(D349,'produto-estoque-total-7'!A:AB,28,0))</f>
        <v/>
      </c>
    </row>
    <row r="350">
      <c r="A350" s="36">
        <f>IF(D350="","",VLOOKUP(D350,'produto-estoque-total-7'!A:AB,3,0))</f>
        <v/>
      </c>
      <c r="B350" s="1">
        <f>IF(D350="","",VLOOKUP(D350,'produto-estoque-total-7'!A:AB,12,0))</f>
        <v/>
      </c>
      <c r="C350" s="1">
        <f>IF(D350="","",VLOOKUP(D350,'produto-estoque-total-7'!A:AB,2,0))</f>
        <v/>
      </c>
      <c r="D350" s="37">
        <f>IFERROR(IF('produto-estoque-total-7'!A349="","",'produto-estoque-total-7'!A349),"")</f>
        <v/>
      </c>
      <c r="E350" s="1">
        <f>IF(D350="","",VLOOKUP(D350,'produto-estoque-total-7'!A:AB,4,0))</f>
        <v/>
      </c>
      <c r="F350" s="36">
        <f>IF(D350="","",VLOOKUP(D350,'produto-estoque-total-7'!A:AB,13,0))</f>
        <v/>
      </c>
      <c r="G350" s="1">
        <f>IF(F350="","",VLOOKUP(F350,'FORNECEDORES X COMPRADOR'!A:D,4,0))</f>
        <v/>
      </c>
      <c r="H350" s="1">
        <f>IF(F350="","",VLOOKUP(F350,'FORNECEDORES X COMPRADOR'!A:E,5,0))</f>
        <v/>
      </c>
      <c r="I350" s="36">
        <f>IF(D350="","",VLOOKUP(D350,'produto-estoque-total-7'!A:AB,15,0))</f>
        <v/>
      </c>
      <c r="J350" s="36">
        <f>IF(D350="","",VLOOKUP(D350,'produto-estoque-total-7'!A:AB,19,0))</f>
        <v/>
      </c>
      <c r="K350" s="1">
        <f>IF(D350="","",VLOOKUP(D350,'produto-estoque-total-7'!A:AB,20,0))</f>
        <v/>
      </c>
      <c r="L350" s="36">
        <f>IF(D350="","",VLOOKUP(D350,'produto-estoque-total-7'!A:AB,17,0))</f>
        <v/>
      </c>
      <c r="M350" s="1">
        <f>IF(D350="","",VLOOKUP(D350,'produto-estoque-total-7'!A:AB,18,0))</f>
        <v/>
      </c>
      <c r="N350" s="36">
        <f>IF(D350="","",VLOOKUP(D350,'produto-estoque-total-7'!A:AB,21,0))</f>
        <v/>
      </c>
      <c r="O350" s="1">
        <f>IF(D350="","",VLOOKUP(D350,'produto-estoque-total-7'!A:AB,22,0))</f>
        <v/>
      </c>
      <c r="P350" s="36">
        <f>IF(D350="","",VLOOKUP(D350,'produto-estoque-total-7'!A:AB,23,0))</f>
        <v/>
      </c>
      <c r="Q350" s="1">
        <f>IF(D350="","",VLOOKUP(D350,'produto-estoque-total-7'!A:AB,24,0))</f>
        <v/>
      </c>
      <c r="R350" s="38">
        <f>IFERROR(IF(D350="","",VLOOKUP(D350,'produto-venda-7'!B:N,13,0)),"C")</f>
        <v/>
      </c>
      <c r="S350" s="39">
        <f>IF(D350="","",VLOOKUP(D350,'produto-estoque-total-7'!A:AB,6,0))</f>
        <v/>
      </c>
      <c r="T350" s="39">
        <f>IF(D350="","",VLOOKUP(D350,'produto-estoque-total-7'!A:AB,5,0))</f>
        <v/>
      </c>
      <c r="U350" s="40">
        <f>IF(D350="","",VLOOKUP(D350,'produto-estoque-total-7'!A:AB,11,0))</f>
        <v/>
      </c>
      <c r="V350" s="41">
        <f>IF(D350="","",IFERROR(VLOOKUP(D350,'produto-entrada-7'!A:M,10,0),0))</f>
        <v/>
      </c>
      <c r="W350" s="42" t="n"/>
      <c r="X350" s="39">
        <f>IF(D350="","",VLOOKUP(D350,'produto-estoque-total-7'!A:AB,8,0))</f>
        <v/>
      </c>
      <c r="Y350" s="39">
        <f>IF(D350="","",VLOOKUP(D350,'produto-estoque-total-7'!A:AB,9,0))</f>
        <v/>
      </c>
      <c r="Z350" s="39">
        <f>IF(D350="","",VLOOKUP(D350,'produto-estoque-total-7'!A:AB,10,0))</f>
        <v/>
      </c>
      <c r="AA350" s="39">
        <f>IFERROR(IF(D350="","",VLOOKUP(D350,'produto-venda-7'!B:N,4,0)),0)</f>
        <v/>
      </c>
      <c r="AB350" s="39">
        <f>IFERROR(IF(D350="","",VLOOKUP(D350,'produto-venda-7'!B:N,5,0)),0)</f>
        <v/>
      </c>
      <c r="AC350" s="39">
        <f>IF(D350="","",IFERROR(AA350/90,0))</f>
        <v/>
      </c>
      <c r="AD350" s="36">
        <f>IF(D350="","",IFERROR(VLOOKUP(D350,'produto-entrada-7'!A:M,4,0),0))</f>
        <v/>
      </c>
      <c r="AE350" s="36">
        <f>IFERROR(IF(D350="","",VLOOKUP(D350,'produto-venda-7'!B:N,10,0)),0)</f>
        <v/>
      </c>
      <c r="AF350" s="36">
        <f>IF(D350="","",IFERROR(VLOOKUP(D350,'produto-entrada-7'!A:M,11,0),0))</f>
        <v/>
      </c>
      <c r="AG350" s="1">
        <f>IF(D350="","",IFERROR(VLOOKUP(D350,'produto-entrada-7'!A:M,12,0),0))</f>
        <v/>
      </c>
      <c r="AH350" s="1">
        <f>IF(D350="","",IFERROR(VLOOKUP(D350,'produto-entrada-7'!A:M,13,0),0))</f>
        <v/>
      </c>
      <c r="AI350" s="36">
        <f>IFERROR(IF(D350="","",VLOOKUP(D350,'produto-venda-7'!B:N,11,0)),0)</f>
        <v/>
      </c>
      <c r="AJ350" s="43">
        <f>IF(D350="","",IFERROR(AI350*AB350,0))</f>
        <v/>
      </c>
      <c r="AK350" s="44">
        <f>IFERROR(IF(D350="","",VLOOKUP(F350,'ANALISE FORNECEDOR'!$A:$I,8,0)),"")</f>
        <v/>
      </c>
      <c r="AL350" s="44">
        <f>IF(D350="","",AVERAGE(AM350,AK350))</f>
        <v/>
      </c>
      <c r="AM350" s="44">
        <f>IFERROR(IF(D350="","",VLOOKUP(F350,'ANALISE FORNECEDOR'!$A:$I,9,0)),"")</f>
        <v/>
      </c>
      <c r="AN350" s="45">
        <f>IF(D350="","",IF(Y350&gt;12,AI350*(U350+Y350),AI350*U350))</f>
        <v/>
      </c>
      <c r="AO350" s="45">
        <f>IF(D350="","",IF(Y350&gt;12,AI350*(U350+V350+Y350),AI350*(U350+V350)))</f>
        <v/>
      </c>
      <c r="AP350" s="46">
        <f>IF(D350="","",IF(Y350&gt;12,AG350*(U350+Y350),AG350*U350))</f>
        <v/>
      </c>
      <c r="AQ350" s="46">
        <f>IF(D350="","",IF(Y350&gt;12,AG350*(U350+V350+Y350),AG350*(U350+V350)))</f>
        <v/>
      </c>
      <c r="AR350" s="46">
        <f>IF(D350="","",IF(OR(R350="A",R350="AA",R350="AAA"),AP350,0))</f>
        <v/>
      </c>
      <c r="AS350" s="46">
        <f>IF(D350="","",IF(R350="B",AP350,0))</f>
        <v/>
      </c>
      <c r="AT350" s="46">
        <f>IF(D350="","",IF(R350="C",AP350,0))</f>
        <v/>
      </c>
      <c r="AU350" s="47">
        <f>IF(D350="","",IFERROR(AN350/AJ350,0))</f>
        <v/>
      </c>
      <c r="AV350" s="47">
        <f>IF(D350="","",IFERROR(((AO350)/AJ350),0))</f>
        <v/>
      </c>
      <c r="AW350" s="48">
        <f>IF(D350="","",IF(OR(S350="S",NOT(AND(ISNUMBER(AC350),ISNUMBER(AL350),AC350*AL350&gt;=0))),0,AC350*AL350))</f>
        <v/>
      </c>
      <c r="AX350" s="49">
        <f>IFERROR(IF(D350="","",AW350*AG350),0)</f>
        <v/>
      </c>
      <c r="AY350" s="48">
        <f>IF(D350="","",IF(OR(S350="S",NOT(AND(ISNUMBER(AC350),ISNUMBER(AK350),AC350*AK350&gt;=0))),0,AC350*AK350))</f>
        <v/>
      </c>
      <c r="AZ350" s="48">
        <f>IFERROR(IF(D350="","",IF(AY350=0,0,IF(((AY350)-(U350+Y350))&lt;0,0,(AY350)-U350))),0)</f>
        <v/>
      </c>
      <c r="BA350" s="49">
        <f>IF(D350="","",AZ350*AG350)</f>
        <v/>
      </c>
      <c r="BB350" s="49">
        <f>IF(D350="","",IF(OR(R350="A",R350="AA",R350="AAA"),BA350,0))</f>
        <v/>
      </c>
      <c r="BC350" s="49">
        <f>IF(D350="","",IF(R350="B",BA350,0))</f>
        <v/>
      </c>
      <c r="BD350" s="49">
        <f>IF(D350="","",IF(R350="B",BA350,0))</f>
        <v/>
      </c>
      <c r="BE350" s="49">
        <f>IF(D350="","",IF(S350="S",
1,
IF(AC350=0,
1,
IF(
IFERROR(((U350+Y350)*AG350)/((AC350*AK350)*AG350),0)&lt;0,
0,
IF(
IFERROR(((U350+Y350)*AG350)/((AC350*AK350)*AG350),0)&gt;1,
1,
IFERROR(((U350+Y350)*AG350)/((AC350*AK350)*AG350),0)
)
)
)
))</f>
        <v/>
      </c>
      <c r="BF350" s="49">
        <f>IF(D350="","",IF(S350="S",
1,
IF(AC350=0,
1,
IF(
IFERROR(((U350+V350+Y350)*AG350)/((AC350*AK350)*AG350),0)&lt;0,
0,
IF(
IFERROR(((U350+V350+Y350)*AG350)/((AC350*AK350)*AG350),0)&gt;1,
1,
IFERROR(((U350+V350+Y350)*AG350)/((AC350*AK350)*AG350),0)
)
)
)
))</f>
        <v/>
      </c>
      <c r="BG350" s="50">
        <f>IF(D350="","",IF(S350="S",0,IF(AND(ISNUMBER(AC350),ISNUMBER(AM350)),IF(OR(AC350*AM350&lt;0,ISERR(AC350*AM350)),0,AC350*AM350),0)))</f>
        <v/>
      </c>
      <c r="BH350" s="50">
        <f>IF(D350="","",IF(BY350&gt;TODAY()-60,0,IF(Y350&gt;12,MAX(0,(U350+Y350)-BG350),MAX(0,U350-BG350))))</f>
        <v/>
      </c>
      <c r="BI350" s="51">
        <f>IF(D350="","",BH350*AG350)</f>
        <v/>
      </c>
      <c r="BJ350" s="51">
        <f>IF(D350="","",IF(OR(R350="A",R350="AA",R350="AAA"),BI350,0))</f>
        <v/>
      </c>
      <c r="BK350" s="51">
        <f>IF(D350="","",IF(R350="B",BI350,0))</f>
        <v/>
      </c>
      <c r="BL350" s="51">
        <f>IF(D350="","",IF(R350="C",BI350,0))</f>
        <v/>
      </c>
      <c r="BM350" s="51">
        <f>IF(D350="","",IFERROR(MAX(0,MIN(BI350/AP350,1)),0))</f>
        <v/>
      </c>
      <c r="BN350" s="52">
        <f>IF(D350="","",AB350*AG350)</f>
        <v/>
      </c>
      <c r="BO350" s="52">
        <f>IF(D350="","",(U350+V350+X350)*AG350)</f>
        <v/>
      </c>
      <c r="BP350" s="52">
        <f>IF(D350="","",(AB350*3)*AG350)</f>
        <v/>
      </c>
      <c r="BQ350" s="52">
        <f>IF(D350="","",IF(BO350-BP350&gt;0,0,BO350-BP350))</f>
        <v/>
      </c>
      <c r="BR350" s="52">
        <f>IF(D350="","",IF(BO350-BP350-BN350&gt;0,0,BO350-BP350-BN350))</f>
        <v/>
      </c>
      <c r="BS350" s="53">
        <f>IF(D350="","",IFERROR(AB350*AI350,0))</f>
        <v/>
      </c>
      <c r="BT350" s="53">
        <f>IF(D350="","",IFERROR(IF(X350&gt;12, AI350*(U350+V350+X350), AI350*(U350+V350)),0))</f>
        <v/>
      </c>
      <c r="BU350" s="53">
        <f>IF(D350="","",IFERROR(((AB350*3)*AI350),0))</f>
        <v/>
      </c>
      <c r="BV350" s="53">
        <f>IF(D350="","",IF(BT350-BU350&gt;0,0,BT350-BU350))</f>
        <v/>
      </c>
      <c r="BW350" s="53">
        <f>IF(D350="","",IF(BT350-BU350-BS350&gt;0,0,BT350-BU350-BS350))</f>
        <v/>
      </c>
      <c r="BX350" s="36">
        <f>IF(D350="","",IFERROR(VLOOKUP(D350,'produto-entrada-7'!A:M,3,0),"SEM PEDIDO"))</f>
        <v/>
      </c>
      <c r="BY350" s="36">
        <f>IF(D350="","",VLOOKUP(D350,'produto-estoque-total-7'!A:AB,25,0))</f>
        <v/>
      </c>
      <c r="BZ350" s="36">
        <f>IF(D350="","",IFERROR(VLOOKUP(D350,'produto-estoque-total-7'!A:AB,26,0)/100,0))</f>
        <v/>
      </c>
      <c r="CA350" s="36">
        <f>IF(D350="","",IFERROR(VLOOKUP(D350,'produto-estoque-total-7'!A:AB,27,0)/100,0))</f>
        <v/>
      </c>
      <c r="CB350" s="41">
        <f>IF(D350="","",V350*AF350)</f>
        <v/>
      </c>
      <c r="CC350" s="41">
        <f>IF(D350="","",V350*AI350)</f>
        <v/>
      </c>
      <c r="CD350" s="54">
        <f>IF(D350="","",VLOOKUP(D350,'produto-estoque-total-7'!A:AB,28,0))</f>
        <v/>
      </c>
    </row>
    <row r="351">
      <c r="A351" s="36">
        <f>IF(D351="","",VLOOKUP(D351,'produto-estoque-total-7'!A:AB,3,0))</f>
        <v/>
      </c>
      <c r="B351" s="1">
        <f>IF(D351="","",VLOOKUP(D351,'produto-estoque-total-7'!A:AB,12,0))</f>
        <v/>
      </c>
      <c r="C351" s="1">
        <f>IF(D351="","",VLOOKUP(D351,'produto-estoque-total-7'!A:AB,2,0))</f>
        <v/>
      </c>
      <c r="D351" s="37">
        <f>IFERROR(IF('produto-estoque-total-7'!A350="","",'produto-estoque-total-7'!A350),"")</f>
        <v/>
      </c>
      <c r="E351" s="1">
        <f>IF(D351="","",VLOOKUP(D351,'produto-estoque-total-7'!A:AB,4,0))</f>
        <v/>
      </c>
      <c r="F351" s="36">
        <f>IF(D351="","",VLOOKUP(D351,'produto-estoque-total-7'!A:AB,13,0))</f>
        <v/>
      </c>
      <c r="G351" s="1">
        <f>IF(F351="","",VLOOKUP(F351,'FORNECEDORES X COMPRADOR'!A:D,4,0))</f>
        <v/>
      </c>
      <c r="H351" s="1">
        <f>IF(F351="","",VLOOKUP(F351,'FORNECEDORES X COMPRADOR'!A:E,5,0))</f>
        <v/>
      </c>
      <c r="I351" s="36">
        <f>IF(D351="","",VLOOKUP(D351,'produto-estoque-total-7'!A:AB,15,0))</f>
        <v/>
      </c>
      <c r="J351" s="36">
        <f>IF(D351="","",VLOOKUP(D351,'produto-estoque-total-7'!A:AB,19,0))</f>
        <v/>
      </c>
      <c r="K351" s="1">
        <f>IF(D351="","",VLOOKUP(D351,'produto-estoque-total-7'!A:AB,20,0))</f>
        <v/>
      </c>
      <c r="L351" s="36">
        <f>IF(D351="","",VLOOKUP(D351,'produto-estoque-total-7'!A:AB,17,0))</f>
        <v/>
      </c>
      <c r="M351" s="1">
        <f>IF(D351="","",VLOOKUP(D351,'produto-estoque-total-7'!A:AB,18,0))</f>
        <v/>
      </c>
      <c r="N351" s="36">
        <f>IF(D351="","",VLOOKUP(D351,'produto-estoque-total-7'!A:AB,21,0))</f>
        <v/>
      </c>
      <c r="O351" s="1">
        <f>IF(D351="","",VLOOKUP(D351,'produto-estoque-total-7'!A:AB,22,0))</f>
        <v/>
      </c>
      <c r="P351" s="36">
        <f>IF(D351="","",VLOOKUP(D351,'produto-estoque-total-7'!A:AB,23,0))</f>
        <v/>
      </c>
      <c r="Q351" s="1">
        <f>IF(D351="","",VLOOKUP(D351,'produto-estoque-total-7'!A:AB,24,0))</f>
        <v/>
      </c>
      <c r="R351" s="38">
        <f>IFERROR(IF(D351="","",VLOOKUP(D351,'produto-venda-7'!B:N,13,0)),"C")</f>
        <v/>
      </c>
      <c r="S351" s="39">
        <f>IF(D351="","",VLOOKUP(D351,'produto-estoque-total-7'!A:AB,6,0))</f>
        <v/>
      </c>
      <c r="T351" s="39">
        <f>IF(D351="","",VLOOKUP(D351,'produto-estoque-total-7'!A:AB,5,0))</f>
        <v/>
      </c>
      <c r="U351" s="40">
        <f>IF(D351="","",VLOOKUP(D351,'produto-estoque-total-7'!A:AB,11,0))</f>
        <v/>
      </c>
      <c r="V351" s="41">
        <f>IF(D351="","",IFERROR(VLOOKUP(D351,'produto-entrada-7'!A:M,10,0),0))</f>
        <v/>
      </c>
      <c r="W351" s="42" t="n"/>
      <c r="X351" s="39">
        <f>IF(D351="","",VLOOKUP(D351,'produto-estoque-total-7'!A:AB,8,0))</f>
        <v/>
      </c>
      <c r="Y351" s="39">
        <f>IF(D351="","",VLOOKUP(D351,'produto-estoque-total-7'!A:AB,9,0))</f>
        <v/>
      </c>
      <c r="Z351" s="39">
        <f>IF(D351="","",VLOOKUP(D351,'produto-estoque-total-7'!A:AB,10,0))</f>
        <v/>
      </c>
      <c r="AA351" s="39">
        <f>IFERROR(IF(D351="","",VLOOKUP(D351,'produto-venda-7'!B:N,4,0)),0)</f>
        <v/>
      </c>
      <c r="AB351" s="39">
        <f>IFERROR(IF(D351="","",VLOOKUP(D351,'produto-venda-7'!B:N,5,0)),0)</f>
        <v/>
      </c>
      <c r="AC351" s="39">
        <f>IF(D351="","",IFERROR(AA351/90,0))</f>
        <v/>
      </c>
      <c r="AD351" s="36">
        <f>IF(D351="","",IFERROR(VLOOKUP(D351,'produto-entrada-7'!A:M,4,0),0))</f>
        <v/>
      </c>
      <c r="AE351" s="36">
        <f>IFERROR(IF(D351="","",VLOOKUP(D351,'produto-venda-7'!B:N,10,0)),0)</f>
        <v/>
      </c>
      <c r="AF351" s="36">
        <f>IF(D351="","",IFERROR(VLOOKUP(D351,'produto-entrada-7'!A:M,11,0),0))</f>
        <v/>
      </c>
      <c r="AG351" s="1">
        <f>IF(D351="","",IFERROR(VLOOKUP(D351,'produto-entrada-7'!A:M,12,0),0))</f>
        <v/>
      </c>
      <c r="AH351" s="1">
        <f>IF(D351="","",IFERROR(VLOOKUP(D351,'produto-entrada-7'!A:M,13,0),0))</f>
        <v/>
      </c>
      <c r="AI351" s="36">
        <f>IFERROR(IF(D351="","",VLOOKUP(D351,'produto-venda-7'!B:N,11,0)),0)</f>
        <v/>
      </c>
      <c r="AJ351" s="43">
        <f>IF(D351="","",IFERROR(AI351*AB351,0))</f>
        <v/>
      </c>
      <c r="AK351" s="44">
        <f>IFERROR(IF(D351="","",VLOOKUP(F351,'ANALISE FORNECEDOR'!$A:$I,8,0)),"")</f>
        <v/>
      </c>
      <c r="AL351" s="44">
        <f>IF(D351="","",AVERAGE(AM351,AK351))</f>
        <v/>
      </c>
      <c r="AM351" s="44">
        <f>IFERROR(IF(D351="","",VLOOKUP(F351,'ANALISE FORNECEDOR'!$A:$I,9,0)),"")</f>
        <v/>
      </c>
      <c r="AN351" s="45">
        <f>IF(D351="","",IF(Y351&gt;12,AI351*(U351+Y351),AI351*U351))</f>
        <v/>
      </c>
      <c r="AO351" s="45">
        <f>IF(D351="","",IF(Y351&gt;12,AI351*(U351+V351+Y351),AI351*(U351+V351)))</f>
        <v/>
      </c>
      <c r="AP351" s="46">
        <f>IF(D351="","",IF(Y351&gt;12,AG351*(U351+Y351),AG351*U351))</f>
        <v/>
      </c>
      <c r="AQ351" s="46">
        <f>IF(D351="","",IF(Y351&gt;12,AG351*(U351+V351+Y351),AG351*(U351+V351)))</f>
        <v/>
      </c>
      <c r="AR351" s="46">
        <f>IF(D351="","",IF(OR(R351="A",R351="AA",R351="AAA"),AP351,0))</f>
        <v/>
      </c>
      <c r="AS351" s="46">
        <f>IF(D351="","",IF(R351="B",AP351,0))</f>
        <v/>
      </c>
      <c r="AT351" s="46">
        <f>IF(D351="","",IF(R351="C",AP351,0))</f>
        <v/>
      </c>
      <c r="AU351" s="47">
        <f>IF(D351="","",IFERROR(AN351/AJ351,0))</f>
        <v/>
      </c>
      <c r="AV351" s="47">
        <f>IF(D351="","",IFERROR(((AO351)/AJ351),0))</f>
        <v/>
      </c>
      <c r="AW351" s="48">
        <f>IF(D351="","",IF(OR(S351="S",NOT(AND(ISNUMBER(AC351),ISNUMBER(AL351),AC351*AL351&gt;=0))),0,AC351*AL351))</f>
        <v/>
      </c>
      <c r="AX351" s="49">
        <f>IFERROR(IF(D351="","",AW351*AG351),0)</f>
        <v/>
      </c>
      <c r="AY351" s="48">
        <f>IF(D351="","",IF(OR(S351="S",NOT(AND(ISNUMBER(AC351),ISNUMBER(AK351),AC351*AK351&gt;=0))),0,AC351*AK351))</f>
        <v/>
      </c>
      <c r="AZ351" s="48">
        <f>IFERROR(IF(D351="","",IF(AY351=0,0,IF(((AY351)-(U351+Y351))&lt;0,0,(AY351)-U351))),0)</f>
        <v/>
      </c>
      <c r="BA351" s="49">
        <f>IF(D351="","",AZ351*AG351)</f>
        <v/>
      </c>
      <c r="BB351" s="49">
        <f>IF(D351="","",IF(OR(R351="A",R351="AA",R351="AAA"),BA351,0))</f>
        <v/>
      </c>
      <c r="BC351" s="49">
        <f>IF(D351="","",IF(R351="B",BA351,0))</f>
        <v/>
      </c>
      <c r="BD351" s="49">
        <f>IF(D351="","",IF(R351="B",BA351,0))</f>
        <v/>
      </c>
      <c r="BE351" s="49">
        <f>IF(D351="","",IF(S351="S",
1,
IF(AC351=0,
1,
IF(
IFERROR(((U351+Y351)*AG351)/((AC351*AK351)*AG351),0)&lt;0,
0,
IF(
IFERROR(((U351+Y351)*AG351)/((AC351*AK351)*AG351),0)&gt;1,
1,
IFERROR(((U351+Y351)*AG351)/((AC351*AK351)*AG351),0)
)
)
)
))</f>
        <v/>
      </c>
      <c r="BF351" s="49">
        <f>IF(D351="","",IF(S351="S",
1,
IF(AC351=0,
1,
IF(
IFERROR(((U351+V351+Y351)*AG351)/((AC351*AK351)*AG351),0)&lt;0,
0,
IF(
IFERROR(((U351+V351+Y351)*AG351)/((AC351*AK351)*AG351),0)&gt;1,
1,
IFERROR(((U351+V351+Y351)*AG351)/((AC351*AK351)*AG351),0)
)
)
)
))</f>
        <v/>
      </c>
      <c r="BG351" s="50">
        <f>IF(D351="","",IF(S351="S",0,IF(AND(ISNUMBER(AC351),ISNUMBER(AM351)),IF(OR(AC351*AM351&lt;0,ISERR(AC351*AM351)),0,AC351*AM351),0)))</f>
        <v/>
      </c>
      <c r="BH351" s="50">
        <f>IF(D351="","",IF(BY351&gt;TODAY()-60,0,IF(Y351&gt;12,MAX(0,(U351+Y351)-BG351),MAX(0,U351-BG351))))</f>
        <v/>
      </c>
      <c r="BI351" s="51">
        <f>IF(D351="","",BH351*AG351)</f>
        <v/>
      </c>
      <c r="BJ351" s="51">
        <f>IF(D351="","",IF(OR(R351="A",R351="AA",R351="AAA"),BI351,0))</f>
        <v/>
      </c>
      <c r="BK351" s="51">
        <f>IF(D351="","",IF(R351="B",BI351,0))</f>
        <v/>
      </c>
      <c r="BL351" s="51">
        <f>IF(D351="","",IF(R351="C",BI351,0))</f>
        <v/>
      </c>
      <c r="BM351" s="51">
        <f>IF(D351="","",IFERROR(MAX(0,MIN(BI351/AP351,1)),0))</f>
        <v/>
      </c>
      <c r="BN351" s="52">
        <f>IF(D351="","",AB351*AG351)</f>
        <v/>
      </c>
      <c r="BO351" s="52">
        <f>IF(D351="","",(U351+V351+X351)*AG351)</f>
        <v/>
      </c>
      <c r="BP351" s="52">
        <f>IF(D351="","",(AB351*3)*AG351)</f>
        <v/>
      </c>
      <c r="BQ351" s="52">
        <f>IF(D351="","",IF(BO351-BP351&gt;0,0,BO351-BP351))</f>
        <v/>
      </c>
      <c r="BR351" s="52">
        <f>IF(D351="","",IF(BO351-BP351-BN351&gt;0,0,BO351-BP351-BN351))</f>
        <v/>
      </c>
      <c r="BS351" s="53">
        <f>IF(D351="","",IFERROR(AB351*AI351,0))</f>
        <v/>
      </c>
      <c r="BT351" s="53">
        <f>IF(D351="","",IFERROR(IF(X351&gt;12, AI351*(U351+V351+X351), AI351*(U351+V351)),0))</f>
        <v/>
      </c>
      <c r="BU351" s="53">
        <f>IF(D351="","",IFERROR(((AB351*3)*AI351),0))</f>
        <v/>
      </c>
      <c r="BV351" s="53">
        <f>IF(D351="","",IF(BT351-BU351&gt;0,0,BT351-BU351))</f>
        <v/>
      </c>
      <c r="BW351" s="53">
        <f>IF(D351="","",IF(BT351-BU351-BS351&gt;0,0,BT351-BU351-BS351))</f>
        <v/>
      </c>
      <c r="BX351" s="36">
        <f>IF(D351="","",IFERROR(VLOOKUP(D351,'produto-entrada-7'!A:M,3,0),"SEM PEDIDO"))</f>
        <v/>
      </c>
      <c r="BY351" s="36">
        <f>IF(D351="","",VLOOKUP(D351,'produto-estoque-total-7'!A:AB,25,0))</f>
        <v/>
      </c>
      <c r="BZ351" s="36">
        <f>IF(D351="","",IFERROR(VLOOKUP(D351,'produto-estoque-total-7'!A:AB,26,0)/100,0))</f>
        <v/>
      </c>
      <c r="CA351" s="36">
        <f>IF(D351="","",IFERROR(VLOOKUP(D351,'produto-estoque-total-7'!A:AB,27,0)/100,0))</f>
        <v/>
      </c>
      <c r="CB351" s="41">
        <f>IF(D351="","",V351*AF351)</f>
        <v/>
      </c>
      <c r="CC351" s="41">
        <f>IF(D351="","",V351*AI351)</f>
        <v/>
      </c>
      <c r="CD351" s="54">
        <f>IF(D351="","",VLOOKUP(D351,'produto-estoque-total-7'!A:AB,28,0))</f>
        <v/>
      </c>
    </row>
    <row r="352">
      <c r="A352" s="36">
        <f>IF(D352="","",VLOOKUP(D352,'produto-estoque-total-7'!A:AB,3,0))</f>
        <v/>
      </c>
      <c r="B352" s="1">
        <f>IF(D352="","",VLOOKUP(D352,'produto-estoque-total-7'!A:AB,12,0))</f>
        <v/>
      </c>
      <c r="C352" s="1">
        <f>IF(D352="","",VLOOKUP(D352,'produto-estoque-total-7'!A:AB,2,0))</f>
        <v/>
      </c>
      <c r="D352" s="37">
        <f>IFERROR(IF('produto-estoque-total-7'!A351="","",'produto-estoque-total-7'!A351),"")</f>
        <v/>
      </c>
      <c r="E352" s="1">
        <f>IF(D352="","",VLOOKUP(D352,'produto-estoque-total-7'!A:AB,4,0))</f>
        <v/>
      </c>
      <c r="F352" s="36">
        <f>IF(D352="","",VLOOKUP(D352,'produto-estoque-total-7'!A:AB,13,0))</f>
        <v/>
      </c>
      <c r="G352" s="1">
        <f>IF(F352="","",VLOOKUP(F352,'FORNECEDORES X COMPRADOR'!A:D,4,0))</f>
        <v/>
      </c>
      <c r="H352" s="1">
        <f>IF(F352="","",VLOOKUP(F352,'FORNECEDORES X COMPRADOR'!A:E,5,0))</f>
        <v/>
      </c>
      <c r="I352" s="36">
        <f>IF(D352="","",VLOOKUP(D352,'produto-estoque-total-7'!A:AB,15,0))</f>
        <v/>
      </c>
      <c r="J352" s="36">
        <f>IF(D352="","",VLOOKUP(D352,'produto-estoque-total-7'!A:AB,19,0))</f>
        <v/>
      </c>
      <c r="K352" s="1">
        <f>IF(D352="","",VLOOKUP(D352,'produto-estoque-total-7'!A:AB,20,0))</f>
        <v/>
      </c>
      <c r="L352" s="36">
        <f>IF(D352="","",VLOOKUP(D352,'produto-estoque-total-7'!A:AB,17,0))</f>
        <v/>
      </c>
      <c r="M352" s="1">
        <f>IF(D352="","",VLOOKUP(D352,'produto-estoque-total-7'!A:AB,18,0))</f>
        <v/>
      </c>
      <c r="N352" s="36">
        <f>IF(D352="","",VLOOKUP(D352,'produto-estoque-total-7'!A:AB,21,0))</f>
        <v/>
      </c>
      <c r="O352" s="1">
        <f>IF(D352="","",VLOOKUP(D352,'produto-estoque-total-7'!A:AB,22,0))</f>
        <v/>
      </c>
      <c r="P352" s="36">
        <f>IF(D352="","",VLOOKUP(D352,'produto-estoque-total-7'!A:AB,23,0))</f>
        <v/>
      </c>
      <c r="Q352" s="1">
        <f>IF(D352="","",VLOOKUP(D352,'produto-estoque-total-7'!A:AB,24,0))</f>
        <v/>
      </c>
      <c r="R352" s="38">
        <f>IFERROR(IF(D352="","",VLOOKUP(D352,'produto-venda-7'!B:N,13,0)),"C")</f>
        <v/>
      </c>
      <c r="S352" s="39">
        <f>IF(D352="","",VLOOKUP(D352,'produto-estoque-total-7'!A:AB,6,0))</f>
        <v/>
      </c>
      <c r="T352" s="39">
        <f>IF(D352="","",VLOOKUP(D352,'produto-estoque-total-7'!A:AB,5,0))</f>
        <v/>
      </c>
      <c r="U352" s="40">
        <f>IF(D352="","",VLOOKUP(D352,'produto-estoque-total-7'!A:AB,11,0))</f>
        <v/>
      </c>
      <c r="V352" s="41">
        <f>IF(D352="","",IFERROR(VLOOKUP(D352,'produto-entrada-7'!A:M,10,0),0))</f>
        <v/>
      </c>
      <c r="W352" s="42" t="n"/>
      <c r="X352" s="39">
        <f>IF(D352="","",VLOOKUP(D352,'produto-estoque-total-7'!A:AB,8,0))</f>
        <v/>
      </c>
      <c r="Y352" s="39">
        <f>IF(D352="","",VLOOKUP(D352,'produto-estoque-total-7'!A:AB,9,0))</f>
        <v/>
      </c>
      <c r="Z352" s="39">
        <f>IF(D352="","",VLOOKUP(D352,'produto-estoque-total-7'!A:AB,10,0))</f>
        <v/>
      </c>
      <c r="AA352" s="39">
        <f>IFERROR(IF(D352="","",VLOOKUP(D352,'produto-venda-7'!B:N,4,0)),0)</f>
        <v/>
      </c>
      <c r="AB352" s="39">
        <f>IFERROR(IF(D352="","",VLOOKUP(D352,'produto-venda-7'!B:N,5,0)),0)</f>
        <v/>
      </c>
      <c r="AC352" s="39">
        <f>IF(D352="","",IFERROR(AA352/90,0))</f>
        <v/>
      </c>
      <c r="AD352" s="36">
        <f>IF(D352="","",IFERROR(VLOOKUP(D352,'produto-entrada-7'!A:M,4,0),0))</f>
        <v/>
      </c>
      <c r="AE352" s="36">
        <f>IFERROR(IF(D352="","",VLOOKUP(D352,'produto-venda-7'!B:N,10,0)),0)</f>
        <v/>
      </c>
      <c r="AF352" s="36">
        <f>IF(D352="","",IFERROR(VLOOKUP(D352,'produto-entrada-7'!A:M,11,0),0))</f>
        <v/>
      </c>
      <c r="AG352" s="1">
        <f>IF(D352="","",IFERROR(VLOOKUP(D352,'produto-entrada-7'!A:M,12,0),0))</f>
        <v/>
      </c>
      <c r="AH352" s="1">
        <f>IF(D352="","",IFERROR(VLOOKUP(D352,'produto-entrada-7'!A:M,13,0),0))</f>
        <v/>
      </c>
      <c r="AI352" s="36">
        <f>IFERROR(IF(D352="","",VLOOKUP(D352,'produto-venda-7'!B:N,11,0)),0)</f>
        <v/>
      </c>
      <c r="AJ352" s="43">
        <f>IF(D352="","",IFERROR(AI352*AB352,0))</f>
        <v/>
      </c>
      <c r="AK352" s="44">
        <f>IFERROR(IF(D352="","",VLOOKUP(F352,'ANALISE FORNECEDOR'!$A:$I,8,0)),"")</f>
        <v/>
      </c>
      <c r="AL352" s="44">
        <f>IF(D352="","",AVERAGE(AM352,AK352))</f>
        <v/>
      </c>
      <c r="AM352" s="44">
        <f>IFERROR(IF(D352="","",VLOOKUP(F352,'ANALISE FORNECEDOR'!$A:$I,9,0)),"")</f>
        <v/>
      </c>
      <c r="AN352" s="45">
        <f>IF(D352="","",IF(Y352&gt;12,AI352*(U352+Y352),AI352*U352))</f>
        <v/>
      </c>
      <c r="AO352" s="45">
        <f>IF(D352="","",IF(Y352&gt;12,AI352*(U352+V352+Y352),AI352*(U352+V352)))</f>
        <v/>
      </c>
      <c r="AP352" s="46">
        <f>IF(D352="","",IF(Y352&gt;12,AG352*(U352+Y352),AG352*U352))</f>
        <v/>
      </c>
      <c r="AQ352" s="46">
        <f>IF(D352="","",IF(Y352&gt;12,AG352*(U352+V352+Y352),AG352*(U352+V352)))</f>
        <v/>
      </c>
      <c r="AR352" s="46">
        <f>IF(D352="","",IF(OR(R352="A",R352="AA",R352="AAA"),AP352,0))</f>
        <v/>
      </c>
      <c r="AS352" s="46">
        <f>IF(D352="","",IF(R352="B",AP352,0))</f>
        <v/>
      </c>
      <c r="AT352" s="46">
        <f>IF(D352="","",IF(R352="C",AP352,0))</f>
        <v/>
      </c>
      <c r="AU352" s="47">
        <f>IF(D352="","",IFERROR(AN352/AJ352,0))</f>
        <v/>
      </c>
      <c r="AV352" s="47">
        <f>IF(D352="","",IFERROR(((AO352)/AJ352),0))</f>
        <v/>
      </c>
      <c r="AW352" s="48">
        <f>IF(D352="","",IF(OR(S352="S",NOT(AND(ISNUMBER(AC352),ISNUMBER(AL352),AC352*AL352&gt;=0))),0,AC352*AL352))</f>
        <v/>
      </c>
      <c r="AX352" s="49">
        <f>IFERROR(IF(D352="","",AW352*AG352),0)</f>
        <v/>
      </c>
      <c r="AY352" s="48">
        <f>IF(D352="","",IF(OR(S352="S",NOT(AND(ISNUMBER(AC352),ISNUMBER(AK352),AC352*AK352&gt;=0))),0,AC352*AK352))</f>
        <v/>
      </c>
      <c r="AZ352" s="48">
        <f>IFERROR(IF(D352="","",IF(AY352=0,0,IF(((AY352)-(U352+Y352))&lt;0,0,(AY352)-U352))),0)</f>
        <v/>
      </c>
      <c r="BA352" s="49">
        <f>IF(D352="","",AZ352*AG352)</f>
        <v/>
      </c>
      <c r="BB352" s="49">
        <f>IF(D352="","",IF(OR(R352="A",R352="AA",R352="AAA"),BA352,0))</f>
        <v/>
      </c>
      <c r="BC352" s="49">
        <f>IF(D352="","",IF(R352="B",BA352,0))</f>
        <v/>
      </c>
      <c r="BD352" s="49">
        <f>IF(D352="","",IF(R352="B",BA352,0))</f>
        <v/>
      </c>
      <c r="BE352" s="49">
        <f>IF(D352="","",IF(S352="S",
1,
IF(AC352=0,
1,
IF(
IFERROR(((U352+Y352)*AG352)/((AC352*AK352)*AG352),0)&lt;0,
0,
IF(
IFERROR(((U352+Y352)*AG352)/((AC352*AK352)*AG352),0)&gt;1,
1,
IFERROR(((U352+Y352)*AG352)/((AC352*AK352)*AG352),0)
)
)
)
))</f>
        <v/>
      </c>
      <c r="BF352" s="49">
        <f>IF(D352="","",IF(S352="S",
1,
IF(AC352=0,
1,
IF(
IFERROR(((U352+V352+Y352)*AG352)/((AC352*AK352)*AG352),0)&lt;0,
0,
IF(
IFERROR(((U352+V352+Y352)*AG352)/((AC352*AK352)*AG352),0)&gt;1,
1,
IFERROR(((U352+V352+Y352)*AG352)/((AC352*AK352)*AG352),0)
)
)
)
))</f>
        <v/>
      </c>
      <c r="BG352" s="50">
        <f>IF(D352="","",IF(S352="S",0,IF(AND(ISNUMBER(AC352),ISNUMBER(AM352)),IF(OR(AC352*AM352&lt;0,ISERR(AC352*AM352)),0,AC352*AM352),0)))</f>
        <v/>
      </c>
      <c r="BH352" s="50">
        <f>IF(D352="","",IF(BY352&gt;TODAY()-60,0,IF(Y352&gt;12,MAX(0,(U352+Y352)-BG352),MAX(0,U352-BG352))))</f>
        <v/>
      </c>
      <c r="BI352" s="51">
        <f>IF(D352="","",BH352*AG352)</f>
        <v/>
      </c>
      <c r="BJ352" s="51">
        <f>IF(D352="","",IF(OR(R352="A",R352="AA",R352="AAA"),BI352,0))</f>
        <v/>
      </c>
      <c r="BK352" s="51">
        <f>IF(D352="","",IF(R352="B",BI352,0))</f>
        <v/>
      </c>
      <c r="BL352" s="51">
        <f>IF(D352="","",IF(R352="C",BI352,0))</f>
        <v/>
      </c>
      <c r="BM352" s="51">
        <f>IF(D352="","",IFERROR(MAX(0,MIN(BI352/AP352,1)),0))</f>
        <v/>
      </c>
      <c r="BN352" s="52">
        <f>IF(D352="","",AB352*AG352)</f>
        <v/>
      </c>
      <c r="BO352" s="52">
        <f>IF(D352="","",(U352+V352+X352)*AG352)</f>
        <v/>
      </c>
      <c r="BP352" s="52">
        <f>IF(D352="","",(AB352*3)*AG352)</f>
        <v/>
      </c>
      <c r="BQ352" s="52">
        <f>IF(D352="","",IF(BO352-BP352&gt;0,0,BO352-BP352))</f>
        <v/>
      </c>
      <c r="BR352" s="52">
        <f>IF(D352="","",IF(BO352-BP352-BN352&gt;0,0,BO352-BP352-BN352))</f>
        <v/>
      </c>
      <c r="BS352" s="53">
        <f>IF(D352="","",IFERROR(AB352*AI352,0))</f>
        <v/>
      </c>
      <c r="BT352" s="53">
        <f>IF(D352="","",IFERROR(IF(X352&gt;12, AI352*(U352+V352+X352), AI352*(U352+V352)),0))</f>
        <v/>
      </c>
      <c r="BU352" s="53">
        <f>IF(D352="","",IFERROR(((AB352*3)*AI352),0))</f>
        <v/>
      </c>
      <c r="BV352" s="53">
        <f>IF(D352="","",IF(BT352-BU352&gt;0,0,BT352-BU352))</f>
        <v/>
      </c>
      <c r="BW352" s="53">
        <f>IF(D352="","",IF(BT352-BU352-BS352&gt;0,0,BT352-BU352-BS352))</f>
        <v/>
      </c>
      <c r="BX352" s="36">
        <f>IF(D352="","",IFERROR(VLOOKUP(D352,'produto-entrada-7'!A:M,3,0),"SEM PEDIDO"))</f>
        <v/>
      </c>
      <c r="BY352" s="36">
        <f>IF(D352="","",VLOOKUP(D352,'produto-estoque-total-7'!A:AB,25,0))</f>
        <v/>
      </c>
      <c r="BZ352" s="36">
        <f>IF(D352="","",IFERROR(VLOOKUP(D352,'produto-estoque-total-7'!A:AB,26,0)/100,0))</f>
        <v/>
      </c>
      <c r="CA352" s="36">
        <f>IF(D352="","",IFERROR(VLOOKUP(D352,'produto-estoque-total-7'!A:AB,27,0)/100,0))</f>
        <v/>
      </c>
      <c r="CB352" s="41">
        <f>IF(D352="","",V352*AF352)</f>
        <v/>
      </c>
      <c r="CC352" s="41">
        <f>IF(D352="","",V352*AI352)</f>
        <v/>
      </c>
      <c r="CD352" s="54">
        <f>IF(D352="","",VLOOKUP(D352,'produto-estoque-total-7'!A:AB,28,0))</f>
        <v/>
      </c>
    </row>
    <row r="353">
      <c r="A353" s="36">
        <f>IF(D353="","",VLOOKUP(D353,'produto-estoque-total-7'!A:AB,3,0))</f>
        <v/>
      </c>
      <c r="B353" s="1">
        <f>IF(D353="","",VLOOKUP(D353,'produto-estoque-total-7'!A:AB,12,0))</f>
        <v/>
      </c>
      <c r="C353" s="1">
        <f>IF(D353="","",VLOOKUP(D353,'produto-estoque-total-7'!A:AB,2,0))</f>
        <v/>
      </c>
      <c r="D353" s="37">
        <f>IFERROR(IF('produto-estoque-total-7'!A352="","",'produto-estoque-total-7'!A352),"")</f>
        <v/>
      </c>
      <c r="E353" s="1">
        <f>IF(D353="","",VLOOKUP(D353,'produto-estoque-total-7'!A:AB,4,0))</f>
        <v/>
      </c>
      <c r="F353" s="36">
        <f>IF(D353="","",VLOOKUP(D353,'produto-estoque-total-7'!A:AB,13,0))</f>
        <v/>
      </c>
      <c r="G353" s="1">
        <f>IF(F353="","",VLOOKUP(F353,'FORNECEDORES X COMPRADOR'!A:D,4,0))</f>
        <v/>
      </c>
      <c r="H353" s="1">
        <f>IF(F353="","",VLOOKUP(F353,'FORNECEDORES X COMPRADOR'!A:E,5,0))</f>
        <v/>
      </c>
      <c r="I353" s="36">
        <f>IF(D353="","",VLOOKUP(D353,'produto-estoque-total-7'!A:AB,15,0))</f>
        <v/>
      </c>
      <c r="J353" s="36">
        <f>IF(D353="","",VLOOKUP(D353,'produto-estoque-total-7'!A:AB,19,0))</f>
        <v/>
      </c>
      <c r="K353" s="1">
        <f>IF(D353="","",VLOOKUP(D353,'produto-estoque-total-7'!A:AB,20,0))</f>
        <v/>
      </c>
      <c r="L353" s="36">
        <f>IF(D353="","",VLOOKUP(D353,'produto-estoque-total-7'!A:AB,17,0))</f>
        <v/>
      </c>
      <c r="M353" s="1">
        <f>IF(D353="","",VLOOKUP(D353,'produto-estoque-total-7'!A:AB,18,0))</f>
        <v/>
      </c>
      <c r="N353" s="36">
        <f>IF(D353="","",VLOOKUP(D353,'produto-estoque-total-7'!A:AB,21,0))</f>
        <v/>
      </c>
      <c r="O353" s="1">
        <f>IF(D353="","",VLOOKUP(D353,'produto-estoque-total-7'!A:AB,22,0))</f>
        <v/>
      </c>
      <c r="P353" s="36">
        <f>IF(D353="","",VLOOKUP(D353,'produto-estoque-total-7'!A:AB,23,0))</f>
        <v/>
      </c>
      <c r="Q353" s="1">
        <f>IF(D353="","",VLOOKUP(D353,'produto-estoque-total-7'!A:AB,24,0))</f>
        <v/>
      </c>
      <c r="R353" s="38">
        <f>IFERROR(IF(D353="","",VLOOKUP(D353,'produto-venda-7'!B:N,13,0)),"C")</f>
        <v/>
      </c>
      <c r="S353" s="39">
        <f>IF(D353="","",VLOOKUP(D353,'produto-estoque-total-7'!A:AB,6,0))</f>
        <v/>
      </c>
      <c r="T353" s="39">
        <f>IF(D353="","",VLOOKUP(D353,'produto-estoque-total-7'!A:AB,5,0))</f>
        <v/>
      </c>
      <c r="U353" s="40">
        <f>IF(D353="","",VLOOKUP(D353,'produto-estoque-total-7'!A:AB,11,0))</f>
        <v/>
      </c>
      <c r="V353" s="41">
        <f>IF(D353="","",IFERROR(VLOOKUP(D353,'produto-entrada-7'!A:M,10,0),0))</f>
        <v/>
      </c>
      <c r="W353" s="42" t="n"/>
      <c r="X353" s="39">
        <f>IF(D353="","",VLOOKUP(D353,'produto-estoque-total-7'!A:AB,8,0))</f>
        <v/>
      </c>
      <c r="Y353" s="39">
        <f>IF(D353="","",VLOOKUP(D353,'produto-estoque-total-7'!A:AB,9,0))</f>
        <v/>
      </c>
      <c r="Z353" s="39">
        <f>IF(D353="","",VLOOKUP(D353,'produto-estoque-total-7'!A:AB,10,0))</f>
        <v/>
      </c>
      <c r="AA353" s="39">
        <f>IFERROR(IF(D353="","",VLOOKUP(D353,'produto-venda-7'!B:N,4,0)),0)</f>
        <v/>
      </c>
      <c r="AB353" s="39">
        <f>IFERROR(IF(D353="","",VLOOKUP(D353,'produto-venda-7'!B:N,5,0)),0)</f>
        <v/>
      </c>
      <c r="AC353" s="39">
        <f>IF(D353="","",IFERROR(AA353/90,0))</f>
        <v/>
      </c>
      <c r="AD353" s="36">
        <f>IF(D353="","",IFERROR(VLOOKUP(D353,'produto-entrada-7'!A:M,4,0),0))</f>
        <v/>
      </c>
      <c r="AE353" s="36">
        <f>IFERROR(IF(D353="","",VLOOKUP(D353,'produto-venda-7'!B:N,10,0)),0)</f>
        <v/>
      </c>
      <c r="AF353" s="36">
        <f>IF(D353="","",IFERROR(VLOOKUP(D353,'produto-entrada-7'!A:M,11,0),0))</f>
        <v/>
      </c>
      <c r="AG353" s="1">
        <f>IF(D353="","",IFERROR(VLOOKUP(D353,'produto-entrada-7'!A:M,12,0),0))</f>
        <v/>
      </c>
      <c r="AH353" s="1">
        <f>IF(D353="","",IFERROR(VLOOKUP(D353,'produto-entrada-7'!A:M,13,0),0))</f>
        <v/>
      </c>
      <c r="AI353" s="36">
        <f>IFERROR(IF(D353="","",VLOOKUP(D353,'produto-venda-7'!B:N,11,0)),0)</f>
        <v/>
      </c>
      <c r="AJ353" s="43">
        <f>IF(D353="","",IFERROR(AI353*AB353,0))</f>
        <v/>
      </c>
      <c r="AK353" s="44">
        <f>IFERROR(IF(D353="","",VLOOKUP(F353,'ANALISE FORNECEDOR'!$A:$I,8,0)),"")</f>
        <v/>
      </c>
      <c r="AL353" s="44">
        <f>IF(D353="","",AVERAGE(AM353,AK353))</f>
        <v/>
      </c>
      <c r="AM353" s="44">
        <f>IFERROR(IF(D353="","",VLOOKUP(F353,'ANALISE FORNECEDOR'!$A:$I,9,0)),"")</f>
        <v/>
      </c>
      <c r="AN353" s="45">
        <f>IF(D353="","",IF(Y353&gt;12,AI353*(U353+Y353),AI353*U353))</f>
        <v/>
      </c>
      <c r="AO353" s="45">
        <f>IF(D353="","",IF(Y353&gt;12,AI353*(U353+V353+Y353),AI353*(U353+V353)))</f>
        <v/>
      </c>
      <c r="AP353" s="46">
        <f>IF(D353="","",IF(Y353&gt;12,AG353*(U353+Y353),AG353*U353))</f>
        <v/>
      </c>
      <c r="AQ353" s="46">
        <f>IF(D353="","",IF(Y353&gt;12,AG353*(U353+V353+Y353),AG353*(U353+V353)))</f>
        <v/>
      </c>
      <c r="AR353" s="46">
        <f>IF(D353="","",IF(OR(R353="A",R353="AA",R353="AAA"),AP353,0))</f>
        <v/>
      </c>
      <c r="AS353" s="46">
        <f>IF(D353="","",IF(R353="B",AP353,0))</f>
        <v/>
      </c>
      <c r="AT353" s="46">
        <f>IF(D353="","",IF(R353="C",AP353,0))</f>
        <v/>
      </c>
      <c r="AU353" s="47">
        <f>IF(D353="","",IFERROR(AN353/AJ353,0))</f>
        <v/>
      </c>
      <c r="AV353" s="47">
        <f>IF(D353="","",IFERROR(((AO353)/AJ353),0))</f>
        <v/>
      </c>
      <c r="AW353" s="48">
        <f>IF(D353="","",IF(OR(S353="S",NOT(AND(ISNUMBER(AC353),ISNUMBER(AL353),AC353*AL353&gt;=0))),0,AC353*AL353))</f>
        <v/>
      </c>
      <c r="AX353" s="49">
        <f>IFERROR(IF(D353="","",AW353*AG353),0)</f>
        <v/>
      </c>
      <c r="AY353" s="48">
        <f>IF(D353="","",IF(OR(S353="S",NOT(AND(ISNUMBER(AC353),ISNUMBER(AK353),AC353*AK353&gt;=0))),0,AC353*AK353))</f>
        <v/>
      </c>
      <c r="AZ353" s="48">
        <f>IFERROR(IF(D353="","",IF(AY353=0,0,IF(((AY353)-(U353+Y353))&lt;0,0,(AY353)-U353))),0)</f>
        <v/>
      </c>
      <c r="BA353" s="49">
        <f>IF(D353="","",AZ353*AG353)</f>
        <v/>
      </c>
      <c r="BB353" s="49">
        <f>IF(D353="","",IF(OR(R353="A",R353="AA",R353="AAA"),BA353,0))</f>
        <v/>
      </c>
      <c r="BC353" s="49">
        <f>IF(D353="","",IF(R353="B",BA353,0))</f>
        <v/>
      </c>
      <c r="BD353" s="49">
        <f>IF(D353="","",IF(R353="B",BA353,0))</f>
        <v/>
      </c>
      <c r="BE353" s="49">
        <f>IF(D353="","",IF(S353="S",
1,
IF(AC353=0,
1,
IF(
IFERROR(((U353+Y353)*AG353)/((AC353*AK353)*AG353),0)&lt;0,
0,
IF(
IFERROR(((U353+Y353)*AG353)/((AC353*AK353)*AG353),0)&gt;1,
1,
IFERROR(((U353+Y353)*AG353)/((AC353*AK353)*AG353),0)
)
)
)
))</f>
        <v/>
      </c>
      <c r="BF353" s="49">
        <f>IF(D353="","",IF(S353="S",
1,
IF(AC353=0,
1,
IF(
IFERROR(((U353+V353+Y353)*AG353)/((AC353*AK353)*AG353),0)&lt;0,
0,
IF(
IFERROR(((U353+V353+Y353)*AG353)/((AC353*AK353)*AG353),0)&gt;1,
1,
IFERROR(((U353+V353+Y353)*AG353)/((AC353*AK353)*AG353),0)
)
)
)
))</f>
        <v/>
      </c>
      <c r="BG353" s="50">
        <f>IF(D353="","",IF(S353="S",0,IF(AND(ISNUMBER(AC353),ISNUMBER(AM353)),IF(OR(AC353*AM353&lt;0,ISERR(AC353*AM353)),0,AC353*AM353),0)))</f>
        <v/>
      </c>
      <c r="BH353" s="50">
        <f>IF(D353="","",IF(BY353&gt;TODAY()-60,0,IF(Y353&gt;12,MAX(0,(U353+Y353)-BG353),MAX(0,U353-BG353))))</f>
        <v/>
      </c>
      <c r="BI353" s="51">
        <f>IF(D353="","",BH353*AG353)</f>
        <v/>
      </c>
      <c r="BJ353" s="51">
        <f>IF(D353="","",IF(OR(R353="A",R353="AA",R353="AAA"),BI353,0))</f>
        <v/>
      </c>
      <c r="BK353" s="51">
        <f>IF(D353="","",IF(R353="B",BI353,0))</f>
        <v/>
      </c>
      <c r="BL353" s="51">
        <f>IF(D353="","",IF(R353="C",BI353,0))</f>
        <v/>
      </c>
      <c r="BM353" s="51">
        <f>IF(D353="","",IFERROR(MAX(0,MIN(BI353/AP353,1)),0))</f>
        <v/>
      </c>
      <c r="BN353" s="52">
        <f>IF(D353="","",AB353*AG353)</f>
        <v/>
      </c>
      <c r="BO353" s="52">
        <f>IF(D353="","",(U353+V353+X353)*AG353)</f>
        <v/>
      </c>
      <c r="BP353" s="52">
        <f>IF(D353="","",(AB353*3)*AG353)</f>
        <v/>
      </c>
      <c r="BQ353" s="52">
        <f>IF(D353="","",IF(BO353-BP353&gt;0,0,BO353-BP353))</f>
        <v/>
      </c>
      <c r="BR353" s="52">
        <f>IF(D353="","",IF(BO353-BP353-BN353&gt;0,0,BO353-BP353-BN353))</f>
        <v/>
      </c>
      <c r="BS353" s="53">
        <f>IF(D353="","",IFERROR(AB353*AI353,0))</f>
        <v/>
      </c>
      <c r="BT353" s="53">
        <f>IF(D353="","",IFERROR(IF(X353&gt;12, AI353*(U353+V353+X353), AI353*(U353+V353)),0))</f>
        <v/>
      </c>
      <c r="BU353" s="53">
        <f>IF(D353="","",IFERROR(((AB353*3)*AI353),0))</f>
        <v/>
      </c>
      <c r="BV353" s="53">
        <f>IF(D353="","",IF(BT353-BU353&gt;0,0,BT353-BU353))</f>
        <v/>
      </c>
      <c r="BW353" s="53">
        <f>IF(D353="","",IF(BT353-BU353-BS353&gt;0,0,BT353-BU353-BS353))</f>
        <v/>
      </c>
      <c r="BX353" s="36">
        <f>IF(D353="","",IFERROR(VLOOKUP(D353,'produto-entrada-7'!A:M,3,0),"SEM PEDIDO"))</f>
        <v/>
      </c>
      <c r="BY353" s="36">
        <f>IF(D353="","",VLOOKUP(D353,'produto-estoque-total-7'!A:AB,25,0))</f>
        <v/>
      </c>
      <c r="BZ353" s="36">
        <f>IF(D353="","",IFERROR(VLOOKUP(D353,'produto-estoque-total-7'!A:AB,26,0)/100,0))</f>
        <v/>
      </c>
      <c r="CA353" s="36">
        <f>IF(D353="","",IFERROR(VLOOKUP(D353,'produto-estoque-total-7'!A:AB,27,0)/100,0))</f>
        <v/>
      </c>
      <c r="CB353" s="41">
        <f>IF(D353="","",V353*AF353)</f>
        <v/>
      </c>
      <c r="CC353" s="41">
        <f>IF(D353="","",V353*AI353)</f>
        <v/>
      </c>
      <c r="CD353" s="54">
        <f>IF(D353="","",VLOOKUP(D353,'produto-estoque-total-7'!A:AB,28,0))</f>
        <v/>
      </c>
    </row>
    <row r="354">
      <c r="A354" s="36">
        <f>IF(D354="","",VLOOKUP(D354,'produto-estoque-total-7'!A:AB,3,0))</f>
        <v/>
      </c>
      <c r="B354" s="1">
        <f>IF(D354="","",VLOOKUP(D354,'produto-estoque-total-7'!A:AB,12,0))</f>
        <v/>
      </c>
      <c r="C354" s="1">
        <f>IF(D354="","",VLOOKUP(D354,'produto-estoque-total-7'!A:AB,2,0))</f>
        <v/>
      </c>
      <c r="D354" s="37">
        <f>IFERROR(IF('produto-estoque-total-7'!A353="","",'produto-estoque-total-7'!A353),"")</f>
        <v/>
      </c>
      <c r="E354" s="1">
        <f>IF(D354="","",VLOOKUP(D354,'produto-estoque-total-7'!A:AB,4,0))</f>
        <v/>
      </c>
      <c r="F354" s="36">
        <f>IF(D354="","",VLOOKUP(D354,'produto-estoque-total-7'!A:AB,13,0))</f>
        <v/>
      </c>
      <c r="G354" s="1">
        <f>IF(F354="","",VLOOKUP(F354,'FORNECEDORES X COMPRADOR'!A:D,4,0))</f>
        <v/>
      </c>
      <c r="H354" s="1">
        <f>IF(F354="","",VLOOKUP(F354,'FORNECEDORES X COMPRADOR'!A:E,5,0))</f>
        <v/>
      </c>
      <c r="I354" s="36">
        <f>IF(D354="","",VLOOKUP(D354,'produto-estoque-total-7'!A:AB,15,0))</f>
        <v/>
      </c>
      <c r="J354" s="36">
        <f>IF(D354="","",VLOOKUP(D354,'produto-estoque-total-7'!A:AB,19,0))</f>
        <v/>
      </c>
      <c r="K354" s="1">
        <f>IF(D354="","",VLOOKUP(D354,'produto-estoque-total-7'!A:AB,20,0))</f>
        <v/>
      </c>
      <c r="L354" s="36">
        <f>IF(D354="","",VLOOKUP(D354,'produto-estoque-total-7'!A:AB,17,0))</f>
        <v/>
      </c>
      <c r="M354" s="1">
        <f>IF(D354="","",VLOOKUP(D354,'produto-estoque-total-7'!A:AB,18,0))</f>
        <v/>
      </c>
      <c r="N354" s="36">
        <f>IF(D354="","",VLOOKUP(D354,'produto-estoque-total-7'!A:AB,21,0))</f>
        <v/>
      </c>
      <c r="O354" s="1">
        <f>IF(D354="","",VLOOKUP(D354,'produto-estoque-total-7'!A:AB,22,0))</f>
        <v/>
      </c>
      <c r="P354" s="36">
        <f>IF(D354="","",VLOOKUP(D354,'produto-estoque-total-7'!A:AB,23,0))</f>
        <v/>
      </c>
      <c r="Q354" s="1">
        <f>IF(D354="","",VLOOKUP(D354,'produto-estoque-total-7'!A:AB,24,0))</f>
        <v/>
      </c>
      <c r="R354" s="38">
        <f>IFERROR(IF(D354="","",VLOOKUP(D354,'produto-venda-7'!B:N,13,0)),"C")</f>
        <v/>
      </c>
      <c r="S354" s="39">
        <f>IF(D354="","",VLOOKUP(D354,'produto-estoque-total-7'!A:AB,6,0))</f>
        <v/>
      </c>
      <c r="T354" s="39">
        <f>IF(D354="","",VLOOKUP(D354,'produto-estoque-total-7'!A:AB,5,0))</f>
        <v/>
      </c>
      <c r="U354" s="40">
        <f>IF(D354="","",VLOOKUP(D354,'produto-estoque-total-7'!A:AB,11,0))</f>
        <v/>
      </c>
      <c r="V354" s="41">
        <f>IF(D354="","",IFERROR(VLOOKUP(D354,'produto-entrada-7'!A:M,10,0),0))</f>
        <v/>
      </c>
      <c r="W354" s="42" t="n"/>
      <c r="X354" s="39">
        <f>IF(D354="","",VLOOKUP(D354,'produto-estoque-total-7'!A:AB,8,0))</f>
        <v/>
      </c>
      <c r="Y354" s="39">
        <f>IF(D354="","",VLOOKUP(D354,'produto-estoque-total-7'!A:AB,9,0))</f>
        <v/>
      </c>
      <c r="Z354" s="39">
        <f>IF(D354="","",VLOOKUP(D354,'produto-estoque-total-7'!A:AB,10,0))</f>
        <v/>
      </c>
      <c r="AA354" s="39">
        <f>IFERROR(IF(D354="","",VLOOKUP(D354,'produto-venda-7'!B:N,4,0)),0)</f>
        <v/>
      </c>
      <c r="AB354" s="39">
        <f>IFERROR(IF(D354="","",VLOOKUP(D354,'produto-venda-7'!B:N,5,0)),0)</f>
        <v/>
      </c>
      <c r="AC354" s="39">
        <f>IF(D354="","",IFERROR(AA354/90,0))</f>
        <v/>
      </c>
      <c r="AD354" s="36">
        <f>IF(D354="","",IFERROR(VLOOKUP(D354,'produto-entrada-7'!A:M,4,0),0))</f>
        <v/>
      </c>
      <c r="AE354" s="36">
        <f>IFERROR(IF(D354="","",VLOOKUP(D354,'produto-venda-7'!B:N,10,0)),0)</f>
        <v/>
      </c>
      <c r="AF354" s="36">
        <f>IF(D354="","",IFERROR(VLOOKUP(D354,'produto-entrada-7'!A:M,11,0),0))</f>
        <v/>
      </c>
      <c r="AG354" s="1">
        <f>IF(D354="","",IFERROR(VLOOKUP(D354,'produto-entrada-7'!A:M,12,0),0))</f>
        <v/>
      </c>
      <c r="AH354" s="1">
        <f>IF(D354="","",IFERROR(VLOOKUP(D354,'produto-entrada-7'!A:M,13,0),0))</f>
        <v/>
      </c>
      <c r="AI354" s="36">
        <f>IFERROR(IF(D354="","",VLOOKUP(D354,'produto-venda-7'!B:N,11,0)),0)</f>
        <v/>
      </c>
      <c r="AJ354" s="43">
        <f>IF(D354="","",IFERROR(AI354*AB354,0))</f>
        <v/>
      </c>
      <c r="AK354" s="44">
        <f>IFERROR(IF(D354="","",VLOOKUP(F354,'ANALISE FORNECEDOR'!$A:$I,8,0)),"")</f>
        <v/>
      </c>
      <c r="AL354" s="44">
        <f>IF(D354="","",AVERAGE(AM354,AK354))</f>
        <v/>
      </c>
      <c r="AM354" s="44">
        <f>IFERROR(IF(D354="","",VLOOKUP(F354,'ANALISE FORNECEDOR'!$A:$I,9,0)),"")</f>
        <v/>
      </c>
      <c r="AN354" s="45">
        <f>IF(D354="","",IF(Y354&gt;12,AI354*(U354+Y354),AI354*U354))</f>
        <v/>
      </c>
      <c r="AO354" s="45">
        <f>IF(D354="","",IF(Y354&gt;12,AI354*(U354+V354+Y354),AI354*(U354+V354)))</f>
        <v/>
      </c>
      <c r="AP354" s="46">
        <f>IF(D354="","",IF(Y354&gt;12,AG354*(U354+Y354),AG354*U354))</f>
        <v/>
      </c>
      <c r="AQ354" s="46">
        <f>IF(D354="","",IF(Y354&gt;12,AG354*(U354+V354+Y354),AG354*(U354+V354)))</f>
        <v/>
      </c>
      <c r="AR354" s="46">
        <f>IF(D354="","",IF(OR(R354="A",R354="AA",R354="AAA"),AP354,0))</f>
        <v/>
      </c>
      <c r="AS354" s="46">
        <f>IF(D354="","",IF(R354="B",AP354,0))</f>
        <v/>
      </c>
      <c r="AT354" s="46">
        <f>IF(D354="","",IF(R354="C",AP354,0))</f>
        <v/>
      </c>
      <c r="AU354" s="47">
        <f>IF(D354="","",IFERROR(AN354/AJ354,0))</f>
        <v/>
      </c>
      <c r="AV354" s="47">
        <f>IF(D354="","",IFERROR(((AO354)/AJ354),0))</f>
        <v/>
      </c>
      <c r="AW354" s="48">
        <f>IF(D354="","",IF(OR(S354="S",NOT(AND(ISNUMBER(AC354),ISNUMBER(AL354),AC354*AL354&gt;=0))),0,AC354*AL354))</f>
        <v/>
      </c>
      <c r="AX354" s="49">
        <f>IFERROR(IF(D354="","",AW354*AG354),0)</f>
        <v/>
      </c>
      <c r="AY354" s="48">
        <f>IF(D354="","",IF(OR(S354="S",NOT(AND(ISNUMBER(AC354),ISNUMBER(AK354),AC354*AK354&gt;=0))),0,AC354*AK354))</f>
        <v/>
      </c>
      <c r="AZ354" s="48">
        <f>IFERROR(IF(D354="","",IF(AY354=0,0,IF(((AY354)-(U354+Y354))&lt;0,0,(AY354)-U354))),0)</f>
        <v/>
      </c>
      <c r="BA354" s="49">
        <f>IF(D354="","",AZ354*AG354)</f>
        <v/>
      </c>
      <c r="BB354" s="49">
        <f>IF(D354="","",IF(OR(R354="A",R354="AA",R354="AAA"),BA354,0))</f>
        <v/>
      </c>
      <c r="BC354" s="49">
        <f>IF(D354="","",IF(R354="B",BA354,0))</f>
        <v/>
      </c>
      <c r="BD354" s="49">
        <f>IF(D354="","",IF(R354="B",BA354,0))</f>
        <v/>
      </c>
      <c r="BE354" s="49">
        <f>IF(D354="","",IF(S354="S",
1,
IF(AC354=0,
1,
IF(
IFERROR(((U354+Y354)*AG354)/((AC354*AK354)*AG354),0)&lt;0,
0,
IF(
IFERROR(((U354+Y354)*AG354)/((AC354*AK354)*AG354),0)&gt;1,
1,
IFERROR(((U354+Y354)*AG354)/((AC354*AK354)*AG354),0)
)
)
)
))</f>
        <v/>
      </c>
      <c r="BF354" s="49">
        <f>IF(D354="","",IF(S354="S",
1,
IF(AC354=0,
1,
IF(
IFERROR(((U354+V354+Y354)*AG354)/((AC354*AK354)*AG354),0)&lt;0,
0,
IF(
IFERROR(((U354+V354+Y354)*AG354)/((AC354*AK354)*AG354),0)&gt;1,
1,
IFERROR(((U354+V354+Y354)*AG354)/((AC354*AK354)*AG354),0)
)
)
)
))</f>
        <v/>
      </c>
      <c r="BG354" s="50">
        <f>IF(D354="","",IF(S354="S",0,IF(AND(ISNUMBER(AC354),ISNUMBER(AM354)),IF(OR(AC354*AM354&lt;0,ISERR(AC354*AM354)),0,AC354*AM354),0)))</f>
        <v/>
      </c>
      <c r="BH354" s="50">
        <f>IF(D354="","",IF(BY354&gt;TODAY()-60,0,IF(Y354&gt;12,MAX(0,(U354+Y354)-BG354),MAX(0,U354-BG354))))</f>
        <v/>
      </c>
      <c r="BI354" s="51">
        <f>IF(D354="","",BH354*AG354)</f>
        <v/>
      </c>
      <c r="BJ354" s="51">
        <f>IF(D354="","",IF(OR(R354="A",R354="AA",R354="AAA"),BI354,0))</f>
        <v/>
      </c>
      <c r="BK354" s="51">
        <f>IF(D354="","",IF(R354="B",BI354,0))</f>
        <v/>
      </c>
      <c r="BL354" s="51">
        <f>IF(D354="","",IF(R354="C",BI354,0))</f>
        <v/>
      </c>
      <c r="BM354" s="51">
        <f>IF(D354="","",IFERROR(MAX(0,MIN(BI354/AP354,1)),0))</f>
        <v/>
      </c>
      <c r="BN354" s="52">
        <f>IF(D354="","",AB354*AG354)</f>
        <v/>
      </c>
      <c r="BO354" s="52">
        <f>IF(D354="","",(U354+V354+X354)*AG354)</f>
        <v/>
      </c>
      <c r="BP354" s="52">
        <f>IF(D354="","",(AB354*3)*AG354)</f>
        <v/>
      </c>
      <c r="BQ354" s="52">
        <f>IF(D354="","",IF(BO354-BP354&gt;0,0,BO354-BP354))</f>
        <v/>
      </c>
      <c r="BR354" s="52">
        <f>IF(D354="","",IF(BO354-BP354-BN354&gt;0,0,BO354-BP354-BN354))</f>
        <v/>
      </c>
      <c r="BS354" s="53">
        <f>IF(D354="","",IFERROR(AB354*AI354,0))</f>
        <v/>
      </c>
      <c r="BT354" s="53">
        <f>IF(D354="","",IFERROR(IF(X354&gt;12, AI354*(U354+V354+X354), AI354*(U354+V354)),0))</f>
        <v/>
      </c>
      <c r="BU354" s="53">
        <f>IF(D354="","",IFERROR(((AB354*3)*AI354),0))</f>
        <v/>
      </c>
      <c r="BV354" s="53">
        <f>IF(D354="","",IF(BT354-BU354&gt;0,0,BT354-BU354))</f>
        <v/>
      </c>
      <c r="BW354" s="53">
        <f>IF(D354="","",IF(BT354-BU354-BS354&gt;0,0,BT354-BU354-BS354))</f>
        <v/>
      </c>
      <c r="BX354" s="36">
        <f>IF(D354="","",IFERROR(VLOOKUP(D354,'produto-entrada-7'!A:M,3,0),"SEM PEDIDO"))</f>
        <v/>
      </c>
      <c r="BY354" s="36">
        <f>IF(D354="","",VLOOKUP(D354,'produto-estoque-total-7'!A:AB,25,0))</f>
        <v/>
      </c>
      <c r="BZ354" s="36">
        <f>IF(D354="","",IFERROR(VLOOKUP(D354,'produto-estoque-total-7'!A:AB,26,0)/100,0))</f>
        <v/>
      </c>
      <c r="CA354" s="36">
        <f>IF(D354="","",IFERROR(VLOOKUP(D354,'produto-estoque-total-7'!A:AB,27,0)/100,0))</f>
        <v/>
      </c>
      <c r="CB354" s="41">
        <f>IF(D354="","",V354*AF354)</f>
        <v/>
      </c>
      <c r="CC354" s="41">
        <f>IF(D354="","",V354*AI354)</f>
        <v/>
      </c>
      <c r="CD354" s="54">
        <f>IF(D354="","",VLOOKUP(D354,'produto-estoque-total-7'!A:AB,28,0))</f>
        <v/>
      </c>
    </row>
    <row r="355">
      <c r="A355" s="36">
        <f>IF(D355="","",VLOOKUP(D355,'produto-estoque-total-7'!A:AB,3,0))</f>
        <v/>
      </c>
      <c r="B355" s="1">
        <f>IF(D355="","",VLOOKUP(D355,'produto-estoque-total-7'!A:AB,12,0))</f>
        <v/>
      </c>
      <c r="C355" s="1">
        <f>IF(D355="","",VLOOKUP(D355,'produto-estoque-total-7'!A:AB,2,0))</f>
        <v/>
      </c>
      <c r="D355" s="37">
        <f>IFERROR(IF('produto-estoque-total-7'!A354="","",'produto-estoque-total-7'!A354),"")</f>
        <v/>
      </c>
      <c r="E355" s="1">
        <f>IF(D355="","",VLOOKUP(D355,'produto-estoque-total-7'!A:AB,4,0))</f>
        <v/>
      </c>
      <c r="F355" s="36">
        <f>IF(D355="","",VLOOKUP(D355,'produto-estoque-total-7'!A:AB,13,0))</f>
        <v/>
      </c>
      <c r="G355" s="1">
        <f>IF(F355="","",VLOOKUP(F355,'FORNECEDORES X COMPRADOR'!A:D,4,0))</f>
        <v/>
      </c>
      <c r="H355" s="1">
        <f>IF(F355="","",VLOOKUP(F355,'FORNECEDORES X COMPRADOR'!A:E,5,0))</f>
        <v/>
      </c>
      <c r="I355" s="36">
        <f>IF(D355="","",VLOOKUP(D355,'produto-estoque-total-7'!A:AB,15,0))</f>
        <v/>
      </c>
      <c r="J355" s="36">
        <f>IF(D355="","",VLOOKUP(D355,'produto-estoque-total-7'!A:AB,19,0))</f>
        <v/>
      </c>
      <c r="K355" s="1">
        <f>IF(D355="","",VLOOKUP(D355,'produto-estoque-total-7'!A:AB,20,0))</f>
        <v/>
      </c>
      <c r="L355" s="36">
        <f>IF(D355="","",VLOOKUP(D355,'produto-estoque-total-7'!A:AB,17,0))</f>
        <v/>
      </c>
      <c r="M355" s="1">
        <f>IF(D355="","",VLOOKUP(D355,'produto-estoque-total-7'!A:AB,18,0))</f>
        <v/>
      </c>
      <c r="N355" s="36">
        <f>IF(D355="","",VLOOKUP(D355,'produto-estoque-total-7'!A:AB,21,0))</f>
        <v/>
      </c>
      <c r="O355" s="1">
        <f>IF(D355="","",VLOOKUP(D355,'produto-estoque-total-7'!A:AB,22,0))</f>
        <v/>
      </c>
      <c r="P355" s="36">
        <f>IF(D355="","",VLOOKUP(D355,'produto-estoque-total-7'!A:AB,23,0))</f>
        <v/>
      </c>
      <c r="Q355" s="1">
        <f>IF(D355="","",VLOOKUP(D355,'produto-estoque-total-7'!A:AB,24,0))</f>
        <v/>
      </c>
      <c r="R355" s="38">
        <f>IFERROR(IF(D355="","",VLOOKUP(D355,'produto-venda-7'!B:N,13,0)),"C")</f>
        <v/>
      </c>
      <c r="S355" s="39">
        <f>IF(D355="","",VLOOKUP(D355,'produto-estoque-total-7'!A:AB,6,0))</f>
        <v/>
      </c>
      <c r="T355" s="39">
        <f>IF(D355="","",VLOOKUP(D355,'produto-estoque-total-7'!A:AB,5,0))</f>
        <v/>
      </c>
      <c r="U355" s="40">
        <f>IF(D355="","",VLOOKUP(D355,'produto-estoque-total-7'!A:AB,11,0))</f>
        <v/>
      </c>
      <c r="V355" s="41">
        <f>IF(D355="","",IFERROR(VLOOKUP(D355,'produto-entrada-7'!A:M,10,0),0))</f>
        <v/>
      </c>
      <c r="W355" s="42" t="n"/>
      <c r="X355" s="39">
        <f>IF(D355="","",VLOOKUP(D355,'produto-estoque-total-7'!A:AB,8,0))</f>
        <v/>
      </c>
      <c r="Y355" s="39">
        <f>IF(D355="","",VLOOKUP(D355,'produto-estoque-total-7'!A:AB,9,0))</f>
        <v/>
      </c>
      <c r="Z355" s="39">
        <f>IF(D355="","",VLOOKUP(D355,'produto-estoque-total-7'!A:AB,10,0))</f>
        <v/>
      </c>
      <c r="AA355" s="39">
        <f>IFERROR(IF(D355="","",VLOOKUP(D355,'produto-venda-7'!B:N,4,0)),0)</f>
        <v/>
      </c>
      <c r="AB355" s="39">
        <f>IFERROR(IF(D355="","",VLOOKUP(D355,'produto-venda-7'!B:N,5,0)),0)</f>
        <v/>
      </c>
      <c r="AC355" s="39">
        <f>IF(D355="","",IFERROR(AA355/90,0))</f>
        <v/>
      </c>
      <c r="AD355" s="36">
        <f>IF(D355="","",IFERROR(VLOOKUP(D355,'produto-entrada-7'!A:M,4,0),0))</f>
        <v/>
      </c>
      <c r="AE355" s="36">
        <f>IFERROR(IF(D355="","",VLOOKUP(D355,'produto-venda-7'!B:N,10,0)),0)</f>
        <v/>
      </c>
      <c r="AF355" s="36">
        <f>IF(D355="","",IFERROR(VLOOKUP(D355,'produto-entrada-7'!A:M,11,0),0))</f>
        <v/>
      </c>
      <c r="AG355" s="1">
        <f>IF(D355="","",IFERROR(VLOOKUP(D355,'produto-entrada-7'!A:M,12,0),0))</f>
        <v/>
      </c>
      <c r="AH355" s="1">
        <f>IF(D355="","",IFERROR(VLOOKUP(D355,'produto-entrada-7'!A:M,13,0),0))</f>
        <v/>
      </c>
      <c r="AI355" s="36">
        <f>IFERROR(IF(D355="","",VLOOKUP(D355,'produto-venda-7'!B:N,11,0)),0)</f>
        <v/>
      </c>
      <c r="AJ355" s="43">
        <f>IF(D355="","",IFERROR(AI355*AB355,0))</f>
        <v/>
      </c>
      <c r="AK355" s="44">
        <f>IFERROR(IF(D355="","",VLOOKUP(F355,'ANALISE FORNECEDOR'!$A:$I,8,0)),"")</f>
        <v/>
      </c>
      <c r="AL355" s="44">
        <f>IF(D355="","",AVERAGE(AM355,AK355))</f>
        <v/>
      </c>
      <c r="AM355" s="44">
        <f>IFERROR(IF(D355="","",VLOOKUP(F355,'ANALISE FORNECEDOR'!$A:$I,9,0)),"")</f>
        <v/>
      </c>
      <c r="AN355" s="45">
        <f>IF(D355="","",IF(Y355&gt;12,AI355*(U355+Y355),AI355*U355))</f>
        <v/>
      </c>
      <c r="AO355" s="45">
        <f>IF(D355="","",IF(Y355&gt;12,AI355*(U355+V355+Y355),AI355*(U355+V355)))</f>
        <v/>
      </c>
      <c r="AP355" s="46">
        <f>IF(D355="","",IF(Y355&gt;12,AG355*(U355+Y355),AG355*U355))</f>
        <v/>
      </c>
      <c r="AQ355" s="46">
        <f>IF(D355="","",IF(Y355&gt;12,AG355*(U355+V355+Y355),AG355*(U355+V355)))</f>
        <v/>
      </c>
      <c r="AR355" s="46">
        <f>IF(D355="","",IF(OR(R355="A",R355="AA",R355="AAA"),AP355,0))</f>
        <v/>
      </c>
      <c r="AS355" s="46">
        <f>IF(D355="","",IF(R355="B",AP355,0))</f>
        <v/>
      </c>
      <c r="AT355" s="46">
        <f>IF(D355="","",IF(R355="C",AP355,0))</f>
        <v/>
      </c>
      <c r="AU355" s="47">
        <f>IF(D355="","",IFERROR(AN355/AJ355,0))</f>
        <v/>
      </c>
      <c r="AV355" s="47">
        <f>IF(D355="","",IFERROR(((AO355)/AJ355),0))</f>
        <v/>
      </c>
      <c r="AW355" s="48">
        <f>IF(D355="","",IF(OR(S355="S",NOT(AND(ISNUMBER(AC355),ISNUMBER(AL355),AC355*AL355&gt;=0))),0,AC355*AL355))</f>
        <v/>
      </c>
      <c r="AX355" s="49">
        <f>IFERROR(IF(D355="","",AW355*AG355),0)</f>
        <v/>
      </c>
      <c r="AY355" s="48">
        <f>IF(D355="","",IF(OR(S355="S",NOT(AND(ISNUMBER(AC355),ISNUMBER(AK355),AC355*AK355&gt;=0))),0,AC355*AK355))</f>
        <v/>
      </c>
      <c r="AZ355" s="48">
        <f>IFERROR(IF(D355="","",IF(AY355=0,0,IF(((AY355)-(U355+Y355))&lt;0,0,(AY355)-U355))),0)</f>
        <v/>
      </c>
      <c r="BA355" s="49">
        <f>IF(D355="","",AZ355*AG355)</f>
        <v/>
      </c>
      <c r="BB355" s="49">
        <f>IF(D355="","",IF(OR(R355="A",R355="AA",R355="AAA"),BA355,0))</f>
        <v/>
      </c>
      <c r="BC355" s="49">
        <f>IF(D355="","",IF(R355="B",BA355,0))</f>
        <v/>
      </c>
      <c r="BD355" s="49">
        <f>IF(D355="","",IF(R355="B",BA355,0))</f>
        <v/>
      </c>
      <c r="BE355" s="49">
        <f>IF(D355="","",IF(S355="S",
1,
IF(AC355=0,
1,
IF(
IFERROR(((U355+Y355)*AG355)/((AC355*AK355)*AG355),0)&lt;0,
0,
IF(
IFERROR(((U355+Y355)*AG355)/((AC355*AK355)*AG355),0)&gt;1,
1,
IFERROR(((U355+Y355)*AG355)/((AC355*AK355)*AG355),0)
)
)
)
))</f>
        <v/>
      </c>
      <c r="BF355" s="49">
        <f>IF(D355="","",IF(S355="S",
1,
IF(AC355=0,
1,
IF(
IFERROR(((U355+V355+Y355)*AG355)/((AC355*AK355)*AG355),0)&lt;0,
0,
IF(
IFERROR(((U355+V355+Y355)*AG355)/((AC355*AK355)*AG355),0)&gt;1,
1,
IFERROR(((U355+V355+Y355)*AG355)/((AC355*AK355)*AG355),0)
)
)
)
))</f>
        <v/>
      </c>
      <c r="BG355" s="50">
        <f>IF(D355="","",IF(S355="S",0,IF(AND(ISNUMBER(AC355),ISNUMBER(AM355)),IF(OR(AC355*AM355&lt;0,ISERR(AC355*AM355)),0,AC355*AM355),0)))</f>
        <v/>
      </c>
      <c r="BH355" s="50">
        <f>IF(D355="","",IF(BY355&gt;TODAY()-60,0,IF(Y355&gt;12,MAX(0,(U355+Y355)-BG355),MAX(0,U355-BG355))))</f>
        <v/>
      </c>
      <c r="BI355" s="51">
        <f>IF(D355="","",BH355*AG355)</f>
        <v/>
      </c>
      <c r="BJ355" s="51">
        <f>IF(D355="","",IF(OR(R355="A",R355="AA",R355="AAA"),BI355,0))</f>
        <v/>
      </c>
      <c r="BK355" s="51">
        <f>IF(D355="","",IF(R355="B",BI355,0))</f>
        <v/>
      </c>
      <c r="BL355" s="51">
        <f>IF(D355="","",IF(R355="C",BI355,0))</f>
        <v/>
      </c>
      <c r="BM355" s="51">
        <f>IF(D355="","",IFERROR(MAX(0,MIN(BI355/AP355,1)),0))</f>
        <v/>
      </c>
      <c r="BN355" s="52">
        <f>IF(D355="","",AB355*AG355)</f>
        <v/>
      </c>
      <c r="BO355" s="52">
        <f>IF(D355="","",(U355+V355+X355)*AG355)</f>
        <v/>
      </c>
      <c r="BP355" s="52">
        <f>IF(D355="","",(AB355*3)*AG355)</f>
        <v/>
      </c>
      <c r="BQ355" s="52">
        <f>IF(D355="","",IF(BO355-BP355&gt;0,0,BO355-BP355))</f>
        <v/>
      </c>
      <c r="BR355" s="52">
        <f>IF(D355="","",IF(BO355-BP355-BN355&gt;0,0,BO355-BP355-BN355))</f>
        <v/>
      </c>
      <c r="BS355" s="53">
        <f>IF(D355="","",IFERROR(AB355*AI355,0))</f>
        <v/>
      </c>
      <c r="BT355" s="53">
        <f>IF(D355="","",IFERROR(IF(X355&gt;12, AI355*(U355+V355+X355), AI355*(U355+V355)),0))</f>
        <v/>
      </c>
      <c r="BU355" s="53">
        <f>IF(D355="","",IFERROR(((AB355*3)*AI355),0))</f>
        <v/>
      </c>
      <c r="BV355" s="53">
        <f>IF(D355="","",IF(BT355-BU355&gt;0,0,BT355-BU355))</f>
        <v/>
      </c>
      <c r="BW355" s="53">
        <f>IF(D355="","",IF(BT355-BU355-BS355&gt;0,0,BT355-BU355-BS355))</f>
        <v/>
      </c>
      <c r="BX355" s="36">
        <f>IF(D355="","",IFERROR(VLOOKUP(D355,'produto-entrada-7'!A:M,3,0),"SEM PEDIDO"))</f>
        <v/>
      </c>
      <c r="BY355" s="36">
        <f>IF(D355="","",VLOOKUP(D355,'produto-estoque-total-7'!A:AB,25,0))</f>
        <v/>
      </c>
      <c r="BZ355" s="36">
        <f>IF(D355="","",IFERROR(VLOOKUP(D355,'produto-estoque-total-7'!A:AB,26,0)/100,0))</f>
        <v/>
      </c>
      <c r="CA355" s="36">
        <f>IF(D355="","",IFERROR(VLOOKUP(D355,'produto-estoque-total-7'!A:AB,27,0)/100,0))</f>
        <v/>
      </c>
      <c r="CB355" s="41">
        <f>IF(D355="","",V355*AF355)</f>
        <v/>
      </c>
      <c r="CC355" s="41">
        <f>IF(D355="","",V355*AI355)</f>
        <v/>
      </c>
      <c r="CD355" s="54">
        <f>IF(D355="","",VLOOKUP(D355,'produto-estoque-total-7'!A:AB,28,0))</f>
        <v/>
      </c>
    </row>
    <row r="356">
      <c r="A356" s="36">
        <f>IF(D356="","",VLOOKUP(D356,'produto-estoque-total-7'!A:AB,3,0))</f>
        <v/>
      </c>
      <c r="B356" s="1">
        <f>IF(D356="","",VLOOKUP(D356,'produto-estoque-total-7'!A:AB,12,0))</f>
        <v/>
      </c>
      <c r="C356" s="1">
        <f>IF(D356="","",VLOOKUP(D356,'produto-estoque-total-7'!A:AB,2,0))</f>
        <v/>
      </c>
      <c r="D356" s="37">
        <f>IFERROR(IF('produto-estoque-total-7'!A355="","",'produto-estoque-total-7'!A355),"")</f>
        <v/>
      </c>
      <c r="E356" s="1">
        <f>IF(D356="","",VLOOKUP(D356,'produto-estoque-total-7'!A:AB,4,0))</f>
        <v/>
      </c>
      <c r="F356" s="36">
        <f>IF(D356="","",VLOOKUP(D356,'produto-estoque-total-7'!A:AB,13,0))</f>
        <v/>
      </c>
      <c r="G356" s="1">
        <f>IF(F356="","",VLOOKUP(F356,'FORNECEDORES X COMPRADOR'!A:D,4,0))</f>
        <v/>
      </c>
      <c r="H356" s="1">
        <f>IF(F356="","",VLOOKUP(F356,'FORNECEDORES X COMPRADOR'!A:E,5,0))</f>
        <v/>
      </c>
      <c r="I356" s="36">
        <f>IF(D356="","",VLOOKUP(D356,'produto-estoque-total-7'!A:AB,15,0))</f>
        <v/>
      </c>
      <c r="J356" s="36">
        <f>IF(D356="","",VLOOKUP(D356,'produto-estoque-total-7'!A:AB,19,0))</f>
        <v/>
      </c>
      <c r="K356" s="1">
        <f>IF(D356="","",VLOOKUP(D356,'produto-estoque-total-7'!A:AB,20,0))</f>
        <v/>
      </c>
      <c r="L356" s="36">
        <f>IF(D356="","",VLOOKUP(D356,'produto-estoque-total-7'!A:AB,17,0))</f>
        <v/>
      </c>
      <c r="M356" s="1">
        <f>IF(D356="","",VLOOKUP(D356,'produto-estoque-total-7'!A:AB,18,0))</f>
        <v/>
      </c>
      <c r="N356" s="36">
        <f>IF(D356="","",VLOOKUP(D356,'produto-estoque-total-7'!A:AB,21,0))</f>
        <v/>
      </c>
      <c r="O356" s="1">
        <f>IF(D356="","",VLOOKUP(D356,'produto-estoque-total-7'!A:AB,22,0))</f>
        <v/>
      </c>
      <c r="P356" s="36">
        <f>IF(D356="","",VLOOKUP(D356,'produto-estoque-total-7'!A:AB,23,0))</f>
        <v/>
      </c>
      <c r="Q356" s="1">
        <f>IF(D356="","",VLOOKUP(D356,'produto-estoque-total-7'!A:AB,24,0))</f>
        <v/>
      </c>
      <c r="R356" s="38">
        <f>IFERROR(IF(D356="","",VLOOKUP(D356,'produto-venda-7'!B:N,13,0)),"C")</f>
        <v/>
      </c>
      <c r="S356" s="39">
        <f>IF(D356="","",VLOOKUP(D356,'produto-estoque-total-7'!A:AB,6,0))</f>
        <v/>
      </c>
      <c r="T356" s="39">
        <f>IF(D356="","",VLOOKUP(D356,'produto-estoque-total-7'!A:AB,5,0))</f>
        <v/>
      </c>
      <c r="U356" s="40">
        <f>IF(D356="","",VLOOKUP(D356,'produto-estoque-total-7'!A:AB,11,0))</f>
        <v/>
      </c>
      <c r="V356" s="41">
        <f>IF(D356="","",IFERROR(VLOOKUP(D356,'produto-entrada-7'!A:M,10,0),0))</f>
        <v/>
      </c>
      <c r="W356" s="42" t="n"/>
      <c r="X356" s="39">
        <f>IF(D356="","",VLOOKUP(D356,'produto-estoque-total-7'!A:AB,8,0))</f>
        <v/>
      </c>
      <c r="Y356" s="39">
        <f>IF(D356="","",VLOOKUP(D356,'produto-estoque-total-7'!A:AB,9,0))</f>
        <v/>
      </c>
      <c r="Z356" s="39">
        <f>IF(D356="","",VLOOKUP(D356,'produto-estoque-total-7'!A:AB,10,0))</f>
        <v/>
      </c>
      <c r="AA356" s="39">
        <f>IFERROR(IF(D356="","",VLOOKUP(D356,'produto-venda-7'!B:N,4,0)),0)</f>
        <v/>
      </c>
      <c r="AB356" s="39">
        <f>IFERROR(IF(D356="","",VLOOKUP(D356,'produto-venda-7'!B:N,5,0)),0)</f>
        <v/>
      </c>
      <c r="AC356" s="39">
        <f>IF(D356="","",IFERROR(AA356/90,0))</f>
        <v/>
      </c>
      <c r="AD356" s="36">
        <f>IF(D356="","",IFERROR(VLOOKUP(D356,'produto-entrada-7'!A:M,4,0),0))</f>
        <v/>
      </c>
      <c r="AE356" s="36">
        <f>IFERROR(IF(D356="","",VLOOKUP(D356,'produto-venda-7'!B:N,10,0)),0)</f>
        <v/>
      </c>
      <c r="AF356" s="36">
        <f>IF(D356="","",IFERROR(VLOOKUP(D356,'produto-entrada-7'!A:M,11,0),0))</f>
        <v/>
      </c>
      <c r="AG356" s="1">
        <f>IF(D356="","",IFERROR(VLOOKUP(D356,'produto-entrada-7'!A:M,12,0),0))</f>
        <v/>
      </c>
      <c r="AH356" s="1">
        <f>IF(D356="","",IFERROR(VLOOKUP(D356,'produto-entrada-7'!A:M,13,0),0))</f>
        <v/>
      </c>
      <c r="AI356" s="36">
        <f>IFERROR(IF(D356="","",VLOOKUP(D356,'produto-venda-7'!B:N,11,0)),0)</f>
        <v/>
      </c>
      <c r="AJ356" s="43">
        <f>IF(D356="","",IFERROR(AI356*AB356,0))</f>
        <v/>
      </c>
      <c r="AK356" s="44">
        <f>IFERROR(IF(D356="","",VLOOKUP(F356,'ANALISE FORNECEDOR'!$A:$I,8,0)),"")</f>
        <v/>
      </c>
      <c r="AL356" s="44">
        <f>IF(D356="","",AVERAGE(AM356,AK356))</f>
        <v/>
      </c>
      <c r="AM356" s="44">
        <f>IFERROR(IF(D356="","",VLOOKUP(F356,'ANALISE FORNECEDOR'!$A:$I,9,0)),"")</f>
        <v/>
      </c>
      <c r="AN356" s="45">
        <f>IF(D356="","",IF(Y356&gt;12,AI356*(U356+Y356),AI356*U356))</f>
        <v/>
      </c>
      <c r="AO356" s="45">
        <f>IF(D356="","",IF(Y356&gt;12,AI356*(U356+V356+Y356),AI356*(U356+V356)))</f>
        <v/>
      </c>
      <c r="AP356" s="46">
        <f>IF(D356="","",IF(Y356&gt;12,AG356*(U356+Y356),AG356*U356))</f>
        <v/>
      </c>
      <c r="AQ356" s="46">
        <f>IF(D356="","",IF(Y356&gt;12,AG356*(U356+V356+Y356),AG356*(U356+V356)))</f>
        <v/>
      </c>
      <c r="AR356" s="46">
        <f>IF(D356="","",IF(OR(R356="A",R356="AA",R356="AAA"),AP356,0))</f>
        <v/>
      </c>
      <c r="AS356" s="46">
        <f>IF(D356="","",IF(R356="B",AP356,0))</f>
        <v/>
      </c>
      <c r="AT356" s="46">
        <f>IF(D356="","",IF(R356="C",AP356,0))</f>
        <v/>
      </c>
      <c r="AU356" s="47">
        <f>IF(D356="","",IFERROR(AN356/AJ356,0))</f>
        <v/>
      </c>
      <c r="AV356" s="47">
        <f>IF(D356="","",IFERROR(((AO356)/AJ356),0))</f>
        <v/>
      </c>
      <c r="AW356" s="48">
        <f>IF(D356="","",IF(OR(S356="S",NOT(AND(ISNUMBER(AC356),ISNUMBER(AL356),AC356*AL356&gt;=0))),0,AC356*AL356))</f>
        <v/>
      </c>
      <c r="AX356" s="49">
        <f>IFERROR(IF(D356="","",AW356*AG356),0)</f>
        <v/>
      </c>
      <c r="AY356" s="48">
        <f>IF(D356="","",IF(OR(S356="S",NOT(AND(ISNUMBER(AC356),ISNUMBER(AK356),AC356*AK356&gt;=0))),0,AC356*AK356))</f>
        <v/>
      </c>
      <c r="AZ356" s="48">
        <f>IFERROR(IF(D356="","",IF(AY356=0,0,IF(((AY356)-(U356+Y356))&lt;0,0,(AY356)-U356))),0)</f>
        <v/>
      </c>
      <c r="BA356" s="49">
        <f>IF(D356="","",AZ356*AG356)</f>
        <v/>
      </c>
      <c r="BB356" s="49">
        <f>IF(D356="","",IF(OR(R356="A",R356="AA",R356="AAA"),BA356,0))</f>
        <v/>
      </c>
      <c r="BC356" s="49">
        <f>IF(D356="","",IF(R356="B",BA356,0))</f>
        <v/>
      </c>
      <c r="BD356" s="49">
        <f>IF(D356="","",IF(R356="B",BA356,0))</f>
        <v/>
      </c>
      <c r="BE356" s="49">
        <f>IF(D356="","",IF(S356="S",
1,
IF(AC356=0,
1,
IF(
IFERROR(((U356+Y356)*AG356)/((AC356*AK356)*AG356),0)&lt;0,
0,
IF(
IFERROR(((U356+Y356)*AG356)/((AC356*AK356)*AG356),0)&gt;1,
1,
IFERROR(((U356+Y356)*AG356)/((AC356*AK356)*AG356),0)
)
)
)
))</f>
        <v/>
      </c>
      <c r="BF356" s="49">
        <f>IF(D356="","",IF(S356="S",
1,
IF(AC356=0,
1,
IF(
IFERROR(((U356+V356+Y356)*AG356)/((AC356*AK356)*AG356),0)&lt;0,
0,
IF(
IFERROR(((U356+V356+Y356)*AG356)/((AC356*AK356)*AG356),0)&gt;1,
1,
IFERROR(((U356+V356+Y356)*AG356)/((AC356*AK356)*AG356),0)
)
)
)
))</f>
        <v/>
      </c>
      <c r="BG356" s="50">
        <f>IF(D356="","",IF(S356="S",0,IF(AND(ISNUMBER(AC356),ISNUMBER(AM356)),IF(OR(AC356*AM356&lt;0,ISERR(AC356*AM356)),0,AC356*AM356),0)))</f>
        <v/>
      </c>
      <c r="BH356" s="50">
        <f>IF(D356="","",IF(BY356&gt;TODAY()-60,0,IF(Y356&gt;12,MAX(0,(U356+Y356)-BG356),MAX(0,U356-BG356))))</f>
        <v/>
      </c>
      <c r="BI356" s="51">
        <f>IF(D356="","",BH356*AG356)</f>
        <v/>
      </c>
      <c r="BJ356" s="51">
        <f>IF(D356="","",IF(OR(R356="A",R356="AA",R356="AAA"),BI356,0))</f>
        <v/>
      </c>
      <c r="BK356" s="51">
        <f>IF(D356="","",IF(R356="B",BI356,0))</f>
        <v/>
      </c>
      <c r="BL356" s="51">
        <f>IF(D356="","",IF(R356="C",BI356,0))</f>
        <v/>
      </c>
      <c r="BM356" s="51">
        <f>IF(D356="","",IFERROR(MAX(0,MIN(BI356/AP356,1)),0))</f>
        <v/>
      </c>
      <c r="BN356" s="52">
        <f>IF(D356="","",AB356*AG356)</f>
        <v/>
      </c>
      <c r="BO356" s="52">
        <f>IF(D356="","",(U356+V356+X356)*AG356)</f>
        <v/>
      </c>
      <c r="BP356" s="52">
        <f>IF(D356="","",(AB356*3)*AG356)</f>
        <v/>
      </c>
      <c r="BQ356" s="52">
        <f>IF(D356="","",IF(BO356-BP356&gt;0,0,BO356-BP356))</f>
        <v/>
      </c>
      <c r="BR356" s="52">
        <f>IF(D356="","",IF(BO356-BP356-BN356&gt;0,0,BO356-BP356-BN356))</f>
        <v/>
      </c>
      <c r="BS356" s="53">
        <f>IF(D356="","",IFERROR(AB356*AI356,0))</f>
        <v/>
      </c>
      <c r="BT356" s="53">
        <f>IF(D356="","",IFERROR(IF(X356&gt;12, AI356*(U356+V356+X356), AI356*(U356+V356)),0))</f>
        <v/>
      </c>
      <c r="BU356" s="53">
        <f>IF(D356="","",IFERROR(((AB356*3)*AI356),0))</f>
        <v/>
      </c>
      <c r="BV356" s="53">
        <f>IF(D356="","",IF(BT356-BU356&gt;0,0,BT356-BU356))</f>
        <v/>
      </c>
      <c r="BW356" s="53">
        <f>IF(D356="","",IF(BT356-BU356-BS356&gt;0,0,BT356-BU356-BS356))</f>
        <v/>
      </c>
      <c r="BX356" s="36">
        <f>IF(D356="","",IFERROR(VLOOKUP(D356,'produto-entrada-7'!A:M,3,0),"SEM PEDIDO"))</f>
        <v/>
      </c>
      <c r="BY356" s="36">
        <f>IF(D356="","",VLOOKUP(D356,'produto-estoque-total-7'!A:AB,25,0))</f>
        <v/>
      </c>
      <c r="BZ356" s="36">
        <f>IF(D356="","",IFERROR(VLOOKUP(D356,'produto-estoque-total-7'!A:AB,26,0)/100,0))</f>
        <v/>
      </c>
      <c r="CA356" s="36">
        <f>IF(D356="","",IFERROR(VLOOKUP(D356,'produto-estoque-total-7'!A:AB,27,0)/100,0))</f>
        <v/>
      </c>
      <c r="CB356" s="41">
        <f>IF(D356="","",V356*AF356)</f>
        <v/>
      </c>
      <c r="CC356" s="41">
        <f>IF(D356="","",V356*AI356)</f>
        <v/>
      </c>
      <c r="CD356" s="54">
        <f>IF(D356="","",VLOOKUP(D356,'produto-estoque-total-7'!A:AB,28,0))</f>
        <v/>
      </c>
    </row>
    <row r="357">
      <c r="A357" s="36">
        <f>IF(D357="","",VLOOKUP(D357,'produto-estoque-total-7'!A:AB,3,0))</f>
        <v/>
      </c>
      <c r="B357" s="1">
        <f>IF(D357="","",VLOOKUP(D357,'produto-estoque-total-7'!A:AB,12,0))</f>
        <v/>
      </c>
      <c r="C357" s="1">
        <f>IF(D357="","",VLOOKUP(D357,'produto-estoque-total-7'!A:AB,2,0))</f>
        <v/>
      </c>
      <c r="D357" s="37">
        <f>IFERROR(IF('produto-estoque-total-7'!A356="","",'produto-estoque-total-7'!A356),"")</f>
        <v/>
      </c>
      <c r="E357" s="1">
        <f>IF(D357="","",VLOOKUP(D357,'produto-estoque-total-7'!A:AB,4,0))</f>
        <v/>
      </c>
      <c r="F357" s="36">
        <f>IF(D357="","",VLOOKUP(D357,'produto-estoque-total-7'!A:AB,13,0))</f>
        <v/>
      </c>
      <c r="G357" s="1">
        <f>IF(F357="","",VLOOKUP(F357,'FORNECEDORES X COMPRADOR'!A:D,4,0))</f>
        <v/>
      </c>
      <c r="H357" s="1">
        <f>IF(F357="","",VLOOKUP(F357,'FORNECEDORES X COMPRADOR'!A:E,5,0))</f>
        <v/>
      </c>
      <c r="I357" s="36">
        <f>IF(D357="","",VLOOKUP(D357,'produto-estoque-total-7'!A:AB,15,0))</f>
        <v/>
      </c>
      <c r="J357" s="36">
        <f>IF(D357="","",VLOOKUP(D357,'produto-estoque-total-7'!A:AB,19,0))</f>
        <v/>
      </c>
      <c r="K357" s="1">
        <f>IF(D357="","",VLOOKUP(D357,'produto-estoque-total-7'!A:AB,20,0))</f>
        <v/>
      </c>
      <c r="L357" s="36">
        <f>IF(D357="","",VLOOKUP(D357,'produto-estoque-total-7'!A:AB,17,0))</f>
        <v/>
      </c>
      <c r="M357" s="1">
        <f>IF(D357="","",VLOOKUP(D357,'produto-estoque-total-7'!A:AB,18,0))</f>
        <v/>
      </c>
      <c r="N357" s="36">
        <f>IF(D357="","",VLOOKUP(D357,'produto-estoque-total-7'!A:AB,21,0))</f>
        <v/>
      </c>
      <c r="O357" s="1">
        <f>IF(D357="","",VLOOKUP(D357,'produto-estoque-total-7'!A:AB,22,0))</f>
        <v/>
      </c>
      <c r="P357" s="36">
        <f>IF(D357="","",VLOOKUP(D357,'produto-estoque-total-7'!A:AB,23,0))</f>
        <v/>
      </c>
      <c r="Q357" s="1">
        <f>IF(D357="","",VLOOKUP(D357,'produto-estoque-total-7'!A:AB,24,0))</f>
        <v/>
      </c>
      <c r="R357" s="38">
        <f>IFERROR(IF(D357="","",VLOOKUP(D357,'produto-venda-7'!B:N,13,0)),"C")</f>
        <v/>
      </c>
      <c r="S357" s="39">
        <f>IF(D357="","",VLOOKUP(D357,'produto-estoque-total-7'!A:AB,6,0))</f>
        <v/>
      </c>
      <c r="T357" s="39">
        <f>IF(D357="","",VLOOKUP(D357,'produto-estoque-total-7'!A:AB,5,0))</f>
        <v/>
      </c>
      <c r="U357" s="40">
        <f>IF(D357="","",VLOOKUP(D357,'produto-estoque-total-7'!A:AB,11,0))</f>
        <v/>
      </c>
      <c r="V357" s="41">
        <f>IF(D357="","",IFERROR(VLOOKUP(D357,'produto-entrada-7'!A:M,10,0),0))</f>
        <v/>
      </c>
      <c r="W357" s="42" t="n"/>
      <c r="X357" s="39">
        <f>IF(D357="","",VLOOKUP(D357,'produto-estoque-total-7'!A:AB,8,0))</f>
        <v/>
      </c>
      <c r="Y357" s="39">
        <f>IF(D357="","",VLOOKUP(D357,'produto-estoque-total-7'!A:AB,9,0))</f>
        <v/>
      </c>
      <c r="Z357" s="39">
        <f>IF(D357="","",VLOOKUP(D357,'produto-estoque-total-7'!A:AB,10,0))</f>
        <v/>
      </c>
      <c r="AA357" s="39">
        <f>IFERROR(IF(D357="","",VLOOKUP(D357,'produto-venda-7'!B:N,4,0)),0)</f>
        <v/>
      </c>
      <c r="AB357" s="39">
        <f>IFERROR(IF(D357="","",VLOOKUP(D357,'produto-venda-7'!B:N,5,0)),0)</f>
        <v/>
      </c>
      <c r="AC357" s="39">
        <f>IF(D357="","",IFERROR(AA357/90,0))</f>
        <v/>
      </c>
      <c r="AD357" s="36">
        <f>IF(D357="","",IFERROR(VLOOKUP(D357,'produto-entrada-7'!A:M,4,0),0))</f>
        <v/>
      </c>
      <c r="AE357" s="36">
        <f>IFERROR(IF(D357="","",VLOOKUP(D357,'produto-venda-7'!B:N,10,0)),0)</f>
        <v/>
      </c>
      <c r="AF357" s="36">
        <f>IF(D357="","",IFERROR(VLOOKUP(D357,'produto-entrada-7'!A:M,11,0),0))</f>
        <v/>
      </c>
      <c r="AG357" s="1">
        <f>IF(D357="","",IFERROR(VLOOKUP(D357,'produto-entrada-7'!A:M,12,0),0))</f>
        <v/>
      </c>
      <c r="AH357" s="1">
        <f>IF(D357="","",IFERROR(VLOOKUP(D357,'produto-entrada-7'!A:M,13,0),0))</f>
        <v/>
      </c>
      <c r="AI357" s="36">
        <f>IFERROR(IF(D357="","",VLOOKUP(D357,'produto-venda-7'!B:N,11,0)),0)</f>
        <v/>
      </c>
      <c r="AJ357" s="43">
        <f>IF(D357="","",IFERROR(AI357*AB357,0))</f>
        <v/>
      </c>
      <c r="AK357" s="44">
        <f>IFERROR(IF(D357="","",VLOOKUP(F357,'ANALISE FORNECEDOR'!$A:$I,8,0)),"")</f>
        <v/>
      </c>
      <c r="AL357" s="44">
        <f>IF(D357="","",AVERAGE(AM357,AK357))</f>
        <v/>
      </c>
      <c r="AM357" s="44">
        <f>IFERROR(IF(D357="","",VLOOKUP(F357,'ANALISE FORNECEDOR'!$A:$I,9,0)),"")</f>
        <v/>
      </c>
      <c r="AN357" s="45">
        <f>IF(D357="","",IF(Y357&gt;12,AI357*(U357+Y357),AI357*U357))</f>
        <v/>
      </c>
      <c r="AO357" s="45">
        <f>IF(D357="","",IF(Y357&gt;12,AI357*(U357+V357+Y357),AI357*(U357+V357)))</f>
        <v/>
      </c>
      <c r="AP357" s="46">
        <f>IF(D357="","",IF(Y357&gt;12,AG357*(U357+Y357),AG357*U357))</f>
        <v/>
      </c>
      <c r="AQ357" s="46">
        <f>IF(D357="","",IF(Y357&gt;12,AG357*(U357+V357+Y357),AG357*(U357+V357)))</f>
        <v/>
      </c>
      <c r="AR357" s="46">
        <f>IF(D357="","",IF(OR(R357="A",R357="AA",R357="AAA"),AP357,0))</f>
        <v/>
      </c>
      <c r="AS357" s="46">
        <f>IF(D357="","",IF(R357="B",AP357,0))</f>
        <v/>
      </c>
      <c r="AT357" s="46">
        <f>IF(D357="","",IF(R357="C",AP357,0))</f>
        <v/>
      </c>
      <c r="AU357" s="47">
        <f>IF(D357="","",IFERROR(AN357/AJ357,0))</f>
        <v/>
      </c>
      <c r="AV357" s="47">
        <f>IF(D357="","",IFERROR(((AO357)/AJ357),0))</f>
        <v/>
      </c>
      <c r="AW357" s="48">
        <f>IF(D357="","",IF(OR(S357="S",NOT(AND(ISNUMBER(AC357),ISNUMBER(AL357),AC357*AL357&gt;=0))),0,AC357*AL357))</f>
        <v/>
      </c>
      <c r="AX357" s="49">
        <f>IFERROR(IF(D357="","",AW357*AG357),0)</f>
        <v/>
      </c>
      <c r="AY357" s="48">
        <f>IF(D357="","",IF(OR(S357="S",NOT(AND(ISNUMBER(AC357),ISNUMBER(AK357),AC357*AK357&gt;=0))),0,AC357*AK357))</f>
        <v/>
      </c>
      <c r="AZ357" s="48">
        <f>IFERROR(IF(D357="","",IF(AY357=0,0,IF(((AY357)-(U357+Y357))&lt;0,0,(AY357)-U357))),0)</f>
        <v/>
      </c>
      <c r="BA357" s="49">
        <f>IF(D357="","",AZ357*AG357)</f>
        <v/>
      </c>
      <c r="BB357" s="49">
        <f>IF(D357="","",IF(OR(R357="A",R357="AA",R357="AAA"),BA357,0))</f>
        <v/>
      </c>
      <c r="BC357" s="49">
        <f>IF(D357="","",IF(R357="B",BA357,0))</f>
        <v/>
      </c>
      <c r="BD357" s="49">
        <f>IF(D357="","",IF(R357="B",BA357,0))</f>
        <v/>
      </c>
      <c r="BE357" s="49">
        <f>IF(D357="","",IF(S357="S",
1,
IF(AC357=0,
1,
IF(
IFERROR(((U357+Y357)*AG357)/((AC357*AK357)*AG357),0)&lt;0,
0,
IF(
IFERROR(((U357+Y357)*AG357)/((AC357*AK357)*AG357),0)&gt;1,
1,
IFERROR(((U357+Y357)*AG357)/((AC357*AK357)*AG357),0)
)
)
)
))</f>
        <v/>
      </c>
      <c r="BF357" s="49">
        <f>IF(D357="","",IF(S357="S",
1,
IF(AC357=0,
1,
IF(
IFERROR(((U357+V357+Y357)*AG357)/((AC357*AK357)*AG357),0)&lt;0,
0,
IF(
IFERROR(((U357+V357+Y357)*AG357)/((AC357*AK357)*AG357),0)&gt;1,
1,
IFERROR(((U357+V357+Y357)*AG357)/((AC357*AK357)*AG357),0)
)
)
)
))</f>
        <v/>
      </c>
      <c r="BG357" s="50">
        <f>IF(D357="","",IF(S357="S",0,IF(AND(ISNUMBER(AC357),ISNUMBER(AM357)),IF(OR(AC357*AM357&lt;0,ISERR(AC357*AM357)),0,AC357*AM357),0)))</f>
        <v/>
      </c>
      <c r="BH357" s="50">
        <f>IF(D357="","",IF(BY357&gt;TODAY()-60,0,IF(Y357&gt;12,MAX(0,(U357+Y357)-BG357),MAX(0,U357-BG357))))</f>
        <v/>
      </c>
      <c r="BI357" s="51">
        <f>IF(D357="","",BH357*AG357)</f>
        <v/>
      </c>
      <c r="BJ357" s="51">
        <f>IF(D357="","",IF(OR(R357="A",R357="AA",R357="AAA"),BI357,0))</f>
        <v/>
      </c>
      <c r="BK357" s="51">
        <f>IF(D357="","",IF(R357="B",BI357,0))</f>
        <v/>
      </c>
      <c r="BL357" s="51">
        <f>IF(D357="","",IF(R357="C",BI357,0))</f>
        <v/>
      </c>
      <c r="BM357" s="51">
        <f>IF(D357="","",IFERROR(MAX(0,MIN(BI357/AP357,1)),0))</f>
        <v/>
      </c>
      <c r="BN357" s="52">
        <f>IF(D357="","",AB357*AG357)</f>
        <v/>
      </c>
      <c r="BO357" s="52">
        <f>IF(D357="","",(U357+V357+X357)*AG357)</f>
        <v/>
      </c>
      <c r="BP357" s="52">
        <f>IF(D357="","",(AB357*3)*AG357)</f>
        <v/>
      </c>
      <c r="BQ357" s="52">
        <f>IF(D357="","",IF(BO357-BP357&gt;0,0,BO357-BP357))</f>
        <v/>
      </c>
      <c r="BR357" s="52">
        <f>IF(D357="","",IF(BO357-BP357-BN357&gt;0,0,BO357-BP357-BN357))</f>
        <v/>
      </c>
      <c r="BS357" s="53">
        <f>IF(D357="","",IFERROR(AB357*AI357,0))</f>
        <v/>
      </c>
      <c r="BT357" s="53">
        <f>IF(D357="","",IFERROR(IF(X357&gt;12, AI357*(U357+V357+X357), AI357*(U357+V357)),0))</f>
        <v/>
      </c>
      <c r="BU357" s="53">
        <f>IF(D357="","",IFERROR(((AB357*3)*AI357),0))</f>
        <v/>
      </c>
      <c r="BV357" s="53">
        <f>IF(D357="","",IF(BT357-BU357&gt;0,0,BT357-BU357))</f>
        <v/>
      </c>
      <c r="BW357" s="53">
        <f>IF(D357="","",IF(BT357-BU357-BS357&gt;0,0,BT357-BU357-BS357))</f>
        <v/>
      </c>
      <c r="BX357" s="36">
        <f>IF(D357="","",IFERROR(VLOOKUP(D357,'produto-entrada-7'!A:M,3,0),"SEM PEDIDO"))</f>
        <v/>
      </c>
      <c r="BY357" s="36">
        <f>IF(D357="","",VLOOKUP(D357,'produto-estoque-total-7'!A:AB,25,0))</f>
        <v/>
      </c>
      <c r="BZ357" s="36">
        <f>IF(D357="","",IFERROR(VLOOKUP(D357,'produto-estoque-total-7'!A:AB,26,0)/100,0))</f>
        <v/>
      </c>
      <c r="CA357" s="36">
        <f>IF(D357="","",IFERROR(VLOOKUP(D357,'produto-estoque-total-7'!A:AB,27,0)/100,0))</f>
        <v/>
      </c>
      <c r="CB357" s="41">
        <f>IF(D357="","",V357*AF357)</f>
        <v/>
      </c>
      <c r="CC357" s="41">
        <f>IF(D357="","",V357*AI357)</f>
        <v/>
      </c>
      <c r="CD357" s="54">
        <f>IF(D357="","",VLOOKUP(D357,'produto-estoque-total-7'!A:AB,28,0))</f>
        <v/>
      </c>
    </row>
    <row r="358">
      <c r="A358" s="36">
        <f>IF(D358="","",VLOOKUP(D358,'produto-estoque-total-7'!A:AB,3,0))</f>
        <v/>
      </c>
      <c r="B358" s="1">
        <f>IF(D358="","",VLOOKUP(D358,'produto-estoque-total-7'!A:AB,12,0))</f>
        <v/>
      </c>
      <c r="C358" s="1">
        <f>IF(D358="","",VLOOKUP(D358,'produto-estoque-total-7'!A:AB,2,0))</f>
        <v/>
      </c>
      <c r="D358" s="37">
        <f>IFERROR(IF('produto-estoque-total-7'!A357="","",'produto-estoque-total-7'!A357),"")</f>
        <v/>
      </c>
      <c r="E358" s="1">
        <f>IF(D358="","",VLOOKUP(D358,'produto-estoque-total-7'!A:AB,4,0))</f>
        <v/>
      </c>
      <c r="F358" s="36">
        <f>IF(D358="","",VLOOKUP(D358,'produto-estoque-total-7'!A:AB,13,0))</f>
        <v/>
      </c>
      <c r="G358" s="1">
        <f>IF(F358="","",VLOOKUP(F358,'FORNECEDORES X COMPRADOR'!A:D,4,0))</f>
        <v/>
      </c>
      <c r="H358" s="1">
        <f>IF(F358="","",VLOOKUP(F358,'FORNECEDORES X COMPRADOR'!A:E,5,0))</f>
        <v/>
      </c>
      <c r="I358" s="36">
        <f>IF(D358="","",VLOOKUP(D358,'produto-estoque-total-7'!A:AB,15,0))</f>
        <v/>
      </c>
      <c r="J358" s="36">
        <f>IF(D358="","",VLOOKUP(D358,'produto-estoque-total-7'!A:AB,19,0))</f>
        <v/>
      </c>
      <c r="K358" s="1">
        <f>IF(D358="","",VLOOKUP(D358,'produto-estoque-total-7'!A:AB,20,0))</f>
        <v/>
      </c>
      <c r="L358" s="36">
        <f>IF(D358="","",VLOOKUP(D358,'produto-estoque-total-7'!A:AB,17,0))</f>
        <v/>
      </c>
      <c r="M358" s="1">
        <f>IF(D358="","",VLOOKUP(D358,'produto-estoque-total-7'!A:AB,18,0))</f>
        <v/>
      </c>
      <c r="N358" s="36">
        <f>IF(D358="","",VLOOKUP(D358,'produto-estoque-total-7'!A:AB,21,0))</f>
        <v/>
      </c>
      <c r="O358" s="1">
        <f>IF(D358="","",VLOOKUP(D358,'produto-estoque-total-7'!A:AB,22,0))</f>
        <v/>
      </c>
      <c r="P358" s="36">
        <f>IF(D358="","",VLOOKUP(D358,'produto-estoque-total-7'!A:AB,23,0))</f>
        <v/>
      </c>
      <c r="Q358" s="1">
        <f>IF(D358="","",VLOOKUP(D358,'produto-estoque-total-7'!A:AB,24,0))</f>
        <v/>
      </c>
      <c r="R358" s="38">
        <f>IFERROR(IF(D358="","",VLOOKUP(D358,'produto-venda-7'!B:N,13,0)),"C")</f>
        <v/>
      </c>
      <c r="S358" s="39">
        <f>IF(D358="","",VLOOKUP(D358,'produto-estoque-total-7'!A:AB,6,0))</f>
        <v/>
      </c>
      <c r="T358" s="39">
        <f>IF(D358="","",VLOOKUP(D358,'produto-estoque-total-7'!A:AB,5,0))</f>
        <v/>
      </c>
      <c r="U358" s="40">
        <f>IF(D358="","",VLOOKUP(D358,'produto-estoque-total-7'!A:AB,11,0))</f>
        <v/>
      </c>
      <c r="V358" s="41">
        <f>IF(D358="","",IFERROR(VLOOKUP(D358,'produto-entrada-7'!A:M,10,0),0))</f>
        <v/>
      </c>
      <c r="W358" s="42" t="n"/>
      <c r="X358" s="39">
        <f>IF(D358="","",VLOOKUP(D358,'produto-estoque-total-7'!A:AB,8,0))</f>
        <v/>
      </c>
      <c r="Y358" s="39">
        <f>IF(D358="","",VLOOKUP(D358,'produto-estoque-total-7'!A:AB,9,0))</f>
        <v/>
      </c>
      <c r="Z358" s="39">
        <f>IF(D358="","",VLOOKUP(D358,'produto-estoque-total-7'!A:AB,10,0))</f>
        <v/>
      </c>
      <c r="AA358" s="39">
        <f>IFERROR(IF(D358="","",VLOOKUP(D358,'produto-venda-7'!B:N,4,0)),0)</f>
        <v/>
      </c>
      <c r="AB358" s="39">
        <f>IFERROR(IF(D358="","",VLOOKUP(D358,'produto-venda-7'!B:N,5,0)),0)</f>
        <v/>
      </c>
      <c r="AC358" s="39">
        <f>IF(D358="","",IFERROR(AA358/90,0))</f>
        <v/>
      </c>
      <c r="AD358" s="36">
        <f>IF(D358="","",IFERROR(VLOOKUP(D358,'produto-entrada-7'!A:M,4,0),0))</f>
        <v/>
      </c>
      <c r="AE358" s="36">
        <f>IFERROR(IF(D358="","",VLOOKUP(D358,'produto-venda-7'!B:N,10,0)),0)</f>
        <v/>
      </c>
      <c r="AF358" s="36">
        <f>IF(D358="","",IFERROR(VLOOKUP(D358,'produto-entrada-7'!A:M,11,0),0))</f>
        <v/>
      </c>
      <c r="AG358" s="1">
        <f>IF(D358="","",IFERROR(VLOOKUP(D358,'produto-entrada-7'!A:M,12,0),0))</f>
        <v/>
      </c>
      <c r="AH358" s="1">
        <f>IF(D358="","",IFERROR(VLOOKUP(D358,'produto-entrada-7'!A:M,13,0),0))</f>
        <v/>
      </c>
      <c r="AI358" s="36">
        <f>IFERROR(IF(D358="","",VLOOKUP(D358,'produto-venda-7'!B:N,11,0)),0)</f>
        <v/>
      </c>
      <c r="AJ358" s="43">
        <f>IF(D358="","",IFERROR(AI358*AB358,0))</f>
        <v/>
      </c>
      <c r="AK358" s="44">
        <f>IFERROR(IF(D358="","",VLOOKUP(F358,'ANALISE FORNECEDOR'!$A:$I,8,0)),"")</f>
        <v/>
      </c>
      <c r="AL358" s="44">
        <f>IF(D358="","",AVERAGE(AM358,AK358))</f>
        <v/>
      </c>
      <c r="AM358" s="44">
        <f>IFERROR(IF(D358="","",VLOOKUP(F358,'ANALISE FORNECEDOR'!$A:$I,9,0)),"")</f>
        <v/>
      </c>
      <c r="AN358" s="45">
        <f>IF(D358="","",IF(Y358&gt;12,AI358*(U358+Y358),AI358*U358))</f>
        <v/>
      </c>
      <c r="AO358" s="45">
        <f>IF(D358="","",IF(Y358&gt;12,AI358*(U358+V358+Y358),AI358*(U358+V358)))</f>
        <v/>
      </c>
      <c r="AP358" s="46">
        <f>IF(D358="","",IF(Y358&gt;12,AG358*(U358+Y358),AG358*U358))</f>
        <v/>
      </c>
      <c r="AQ358" s="46">
        <f>IF(D358="","",IF(Y358&gt;12,AG358*(U358+V358+Y358),AG358*(U358+V358)))</f>
        <v/>
      </c>
      <c r="AR358" s="46">
        <f>IF(D358="","",IF(OR(R358="A",R358="AA",R358="AAA"),AP358,0))</f>
        <v/>
      </c>
      <c r="AS358" s="46">
        <f>IF(D358="","",IF(R358="B",AP358,0))</f>
        <v/>
      </c>
      <c r="AT358" s="46">
        <f>IF(D358="","",IF(R358="C",AP358,0))</f>
        <v/>
      </c>
      <c r="AU358" s="47">
        <f>IF(D358="","",IFERROR(AN358/AJ358,0))</f>
        <v/>
      </c>
      <c r="AV358" s="47">
        <f>IF(D358="","",IFERROR(((AO358)/AJ358),0))</f>
        <v/>
      </c>
      <c r="AW358" s="48">
        <f>IF(D358="","",IF(OR(S358="S",NOT(AND(ISNUMBER(AC358),ISNUMBER(AL358),AC358*AL358&gt;=0))),0,AC358*AL358))</f>
        <v/>
      </c>
      <c r="AX358" s="49">
        <f>IFERROR(IF(D358="","",AW358*AG358),0)</f>
        <v/>
      </c>
      <c r="AY358" s="48">
        <f>IF(D358="","",IF(OR(S358="S",NOT(AND(ISNUMBER(AC358),ISNUMBER(AK358),AC358*AK358&gt;=0))),0,AC358*AK358))</f>
        <v/>
      </c>
      <c r="AZ358" s="48">
        <f>IFERROR(IF(D358="","",IF(AY358=0,0,IF(((AY358)-(U358+Y358))&lt;0,0,(AY358)-U358))),0)</f>
        <v/>
      </c>
      <c r="BA358" s="49">
        <f>IF(D358="","",AZ358*AG358)</f>
        <v/>
      </c>
      <c r="BB358" s="49">
        <f>IF(D358="","",IF(OR(R358="A",R358="AA",R358="AAA"),BA358,0))</f>
        <v/>
      </c>
      <c r="BC358" s="49">
        <f>IF(D358="","",IF(R358="B",BA358,0))</f>
        <v/>
      </c>
      <c r="BD358" s="49">
        <f>IF(D358="","",IF(R358="B",BA358,0))</f>
        <v/>
      </c>
      <c r="BE358" s="49">
        <f>IF(D358="","",IF(S358="S",
1,
IF(AC358=0,
1,
IF(
IFERROR(((U358+Y358)*AG358)/((AC358*AK358)*AG358),0)&lt;0,
0,
IF(
IFERROR(((U358+Y358)*AG358)/((AC358*AK358)*AG358),0)&gt;1,
1,
IFERROR(((U358+Y358)*AG358)/((AC358*AK358)*AG358),0)
)
)
)
))</f>
        <v/>
      </c>
      <c r="BF358" s="49">
        <f>IF(D358="","",IF(S358="S",
1,
IF(AC358=0,
1,
IF(
IFERROR(((U358+V358+Y358)*AG358)/((AC358*AK358)*AG358),0)&lt;0,
0,
IF(
IFERROR(((U358+V358+Y358)*AG358)/((AC358*AK358)*AG358),0)&gt;1,
1,
IFERROR(((U358+V358+Y358)*AG358)/((AC358*AK358)*AG358),0)
)
)
)
))</f>
        <v/>
      </c>
      <c r="BG358" s="50">
        <f>IF(D358="","",IF(S358="S",0,IF(AND(ISNUMBER(AC358),ISNUMBER(AM358)),IF(OR(AC358*AM358&lt;0,ISERR(AC358*AM358)),0,AC358*AM358),0)))</f>
        <v/>
      </c>
      <c r="BH358" s="50">
        <f>IF(D358="","",IF(BY358&gt;TODAY()-60,0,IF(Y358&gt;12,MAX(0,(U358+Y358)-BG358),MAX(0,U358-BG358))))</f>
        <v/>
      </c>
      <c r="BI358" s="51">
        <f>IF(D358="","",BH358*AG358)</f>
        <v/>
      </c>
      <c r="BJ358" s="51">
        <f>IF(D358="","",IF(OR(R358="A",R358="AA",R358="AAA"),BI358,0))</f>
        <v/>
      </c>
      <c r="BK358" s="51">
        <f>IF(D358="","",IF(R358="B",BI358,0))</f>
        <v/>
      </c>
      <c r="BL358" s="51">
        <f>IF(D358="","",IF(R358="C",BI358,0))</f>
        <v/>
      </c>
      <c r="BM358" s="51">
        <f>IF(D358="","",IFERROR(MAX(0,MIN(BI358/AP358,1)),0))</f>
        <v/>
      </c>
      <c r="BN358" s="52">
        <f>IF(D358="","",AB358*AG358)</f>
        <v/>
      </c>
      <c r="BO358" s="52">
        <f>IF(D358="","",(U358+V358+X358)*AG358)</f>
        <v/>
      </c>
      <c r="BP358" s="52">
        <f>IF(D358="","",(AB358*3)*AG358)</f>
        <v/>
      </c>
      <c r="BQ358" s="52">
        <f>IF(D358="","",IF(BO358-BP358&gt;0,0,BO358-BP358))</f>
        <v/>
      </c>
      <c r="BR358" s="52">
        <f>IF(D358="","",IF(BO358-BP358-BN358&gt;0,0,BO358-BP358-BN358))</f>
        <v/>
      </c>
      <c r="BS358" s="53">
        <f>IF(D358="","",IFERROR(AB358*AI358,0))</f>
        <v/>
      </c>
      <c r="BT358" s="53">
        <f>IF(D358="","",IFERROR(IF(X358&gt;12, AI358*(U358+V358+X358), AI358*(U358+V358)),0))</f>
        <v/>
      </c>
      <c r="BU358" s="53">
        <f>IF(D358="","",IFERROR(((AB358*3)*AI358),0))</f>
        <v/>
      </c>
      <c r="BV358" s="53">
        <f>IF(D358="","",IF(BT358-BU358&gt;0,0,BT358-BU358))</f>
        <v/>
      </c>
      <c r="BW358" s="53">
        <f>IF(D358="","",IF(BT358-BU358-BS358&gt;0,0,BT358-BU358-BS358))</f>
        <v/>
      </c>
      <c r="BX358" s="36">
        <f>IF(D358="","",IFERROR(VLOOKUP(D358,'produto-entrada-7'!A:M,3,0),"SEM PEDIDO"))</f>
        <v/>
      </c>
      <c r="BY358" s="36">
        <f>IF(D358="","",VLOOKUP(D358,'produto-estoque-total-7'!A:AB,25,0))</f>
        <v/>
      </c>
      <c r="BZ358" s="36">
        <f>IF(D358="","",IFERROR(VLOOKUP(D358,'produto-estoque-total-7'!A:AB,26,0)/100,0))</f>
        <v/>
      </c>
      <c r="CA358" s="36">
        <f>IF(D358="","",IFERROR(VLOOKUP(D358,'produto-estoque-total-7'!A:AB,27,0)/100,0))</f>
        <v/>
      </c>
      <c r="CB358" s="41">
        <f>IF(D358="","",V358*AF358)</f>
        <v/>
      </c>
      <c r="CC358" s="41">
        <f>IF(D358="","",V358*AI358)</f>
        <v/>
      </c>
      <c r="CD358" s="54">
        <f>IF(D358="","",VLOOKUP(D358,'produto-estoque-total-7'!A:AB,28,0))</f>
        <v/>
      </c>
    </row>
    <row r="359">
      <c r="A359" s="36">
        <f>IF(D359="","",VLOOKUP(D359,'produto-estoque-total-7'!A:AB,3,0))</f>
        <v/>
      </c>
      <c r="B359" s="1">
        <f>IF(D359="","",VLOOKUP(D359,'produto-estoque-total-7'!A:AB,12,0))</f>
        <v/>
      </c>
      <c r="C359" s="1">
        <f>IF(D359="","",VLOOKUP(D359,'produto-estoque-total-7'!A:AB,2,0))</f>
        <v/>
      </c>
      <c r="D359" s="37">
        <f>IFERROR(IF('produto-estoque-total-7'!A358="","",'produto-estoque-total-7'!A358),"")</f>
        <v/>
      </c>
      <c r="E359" s="1">
        <f>IF(D359="","",VLOOKUP(D359,'produto-estoque-total-7'!A:AB,4,0))</f>
        <v/>
      </c>
      <c r="F359" s="36">
        <f>IF(D359="","",VLOOKUP(D359,'produto-estoque-total-7'!A:AB,13,0))</f>
        <v/>
      </c>
      <c r="G359" s="1">
        <f>IF(F359="","",VLOOKUP(F359,'FORNECEDORES X COMPRADOR'!A:D,4,0))</f>
        <v/>
      </c>
      <c r="H359" s="1">
        <f>IF(F359="","",VLOOKUP(F359,'FORNECEDORES X COMPRADOR'!A:E,5,0))</f>
        <v/>
      </c>
      <c r="I359" s="36">
        <f>IF(D359="","",VLOOKUP(D359,'produto-estoque-total-7'!A:AB,15,0))</f>
        <v/>
      </c>
      <c r="J359" s="36">
        <f>IF(D359="","",VLOOKUP(D359,'produto-estoque-total-7'!A:AB,19,0))</f>
        <v/>
      </c>
      <c r="K359" s="1">
        <f>IF(D359="","",VLOOKUP(D359,'produto-estoque-total-7'!A:AB,20,0))</f>
        <v/>
      </c>
      <c r="L359" s="36">
        <f>IF(D359="","",VLOOKUP(D359,'produto-estoque-total-7'!A:AB,17,0))</f>
        <v/>
      </c>
      <c r="M359" s="1">
        <f>IF(D359="","",VLOOKUP(D359,'produto-estoque-total-7'!A:AB,18,0))</f>
        <v/>
      </c>
      <c r="N359" s="36">
        <f>IF(D359="","",VLOOKUP(D359,'produto-estoque-total-7'!A:AB,21,0))</f>
        <v/>
      </c>
      <c r="O359" s="1">
        <f>IF(D359="","",VLOOKUP(D359,'produto-estoque-total-7'!A:AB,22,0))</f>
        <v/>
      </c>
      <c r="P359" s="36">
        <f>IF(D359="","",VLOOKUP(D359,'produto-estoque-total-7'!A:AB,23,0))</f>
        <v/>
      </c>
      <c r="Q359" s="1">
        <f>IF(D359="","",VLOOKUP(D359,'produto-estoque-total-7'!A:AB,24,0))</f>
        <v/>
      </c>
      <c r="R359" s="38">
        <f>IFERROR(IF(D359="","",VLOOKUP(D359,'produto-venda-7'!B:N,13,0)),"C")</f>
        <v/>
      </c>
      <c r="S359" s="39">
        <f>IF(D359="","",VLOOKUP(D359,'produto-estoque-total-7'!A:AB,6,0))</f>
        <v/>
      </c>
      <c r="T359" s="39">
        <f>IF(D359="","",VLOOKUP(D359,'produto-estoque-total-7'!A:AB,5,0))</f>
        <v/>
      </c>
      <c r="U359" s="40">
        <f>IF(D359="","",VLOOKUP(D359,'produto-estoque-total-7'!A:AB,11,0))</f>
        <v/>
      </c>
      <c r="V359" s="41">
        <f>IF(D359="","",IFERROR(VLOOKUP(D359,'produto-entrada-7'!A:M,10,0),0))</f>
        <v/>
      </c>
      <c r="W359" s="42" t="n"/>
      <c r="X359" s="39">
        <f>IF(D359="","",VLOOKUP(D359,'produto-estoque-total-7'!A:AB,8,0))</f>
        <v/>
      </c>
      <c r="Y359" s="39">
        <f>IF(D359="","",VLOOKUP(D359,'produto-estoque-total-7'!A:AB,9,0))</f>
        <v/>
      </c>
      <c r="Z359" s="39">
        <f>IF(D359="","",VLOOKUP(D359,'produto-estoque-total-7'!A:AB,10,0))</f>
        <v/>
      </c>
      <c r="AA359" s="39">
        <f>IFERROR(IF(D359="","",VLOOKUP(D359,'produto-venda-7'!B:N,4,0)),0)</f>
        <v/>
      </c>
      <c r="AB359" s="39">
        <f>IFERROR(IF(D359="","",VLOOKUP(D359,'produto-venda-7'!B:N,5,0)),0)</f>
        <v/>
      </c>
      <c r="AC359" s="39">
        <f>IF(D359="","",IFERROR(AA359/90,0))</f>
        <v/>
      </c>
      <c r="AD359" s="36">
        <f>IF(D359="","",IFERROR(VLOOKUP(D359,'produto-entrada-7'!A:M,4,0),0))</f>
        <v/>
      </c>
      <c r="AE359" s="36">
        <f>IFERROR(IF(D359="","",VLOOKUP(D359,'produto-venda-7'!B:N,10,0)),0)</f>
        <v/>
      </c>
      <c r="AF359" s="36">
        <f>IF(D359="","",IFERROR(VLOOKUP(D359,'produto-entrada-7'!A:M,11,0),0))</f>
        <v/>
      </c>
      <c r="AG359" s="1">
        <f>IF(D359="","",IFERROR(VLOOKUP(D359,'produto-entrada-7'!A:M,12,0),0))</f>
        <v/>
      </c>
      <c r="AH359" s="1">
        <f>IF(D359="","",IFERROR(VLOOKUP(D359,'produto-entrada-7'!A:M,13,0),0))</f>
        <v/>
      </c>
      <c r="AI359" s="36">
        <f>IFERROR(IF(D359="","",VLOOKUP(D359,'produto-venda-7'!B:N,11,0)),0)</f>
        <v/>
      </c>
      <c r="AJ359" s="43">
        <f>IF(D359="","",IFERROR(AI359*AB359,0))</f>
        <v/>
      </c>
      <c r="AK359" s="44">
        <f>IFERROR(IF(D359="","",VLOOKUP(F359,'ANALISE FORNECEDOR'!$A:$I,8,0)),"")</f>
        <v/>
      </c>
      <c r="AL359" s="44">
        <f>IF(D359="","",AVERAGE(AM359,AK359))</f>
        <v/>
      </c>
      <c r="AM359" s="44">
        <f>IFERROR(IF(D359="","",VLOOKUP(F359,'ANALISE FORNECEDOR'!$A:$I,9,0)),"")</f>
        <v/>
      </c>
      <c r="AN359" s="45">
        <f>IF(D359="","",IF(Y359&gt;12,AI359*(U359+Y359),AI359*U359))</f>
        <v/>
      </c>
      <c r="AO359" s="45">
        <f>IF(D359="","",IF(Y359&gt;12,AI359*(U359+V359+Y359),AI359*(U359+V359)))</f>
        <v/>
      </c>
      <c r="AP359" s="46">
        <f>IF(D359="","",IF(Y359&gt;12,AG359*(U359+Y359),AG359*U359))</f>
        <v/>
      </c>
      <c r="AQ359" s="46">
        <f>IF(D359="","",IF(Y359&gt;12,AG359*(U359+V359+Y359),AG359*(U359+V359)))</f>
        <v/>
      </c>
      <c r="AR359" s="46">
        <f>IF(D359="","",IF(OR(R359="A",R359="AA",R359="AAA"),AP359,0))</f>
        <v/>
      </c>
      <c r="AS359" s="46">
        <f>IF(D359="","",IF(R359="B",AP359,0))</f>
        <v/>
      </c>
      <c r="AT359" s="46">
        <f>IF(D359="","",IF(R359="C",AP359,0))</f>
        <v/>
      </c>
      <c r="AU359" s="47">
        <f>IF(D359="","",IFERROR(AN359/AJ359,0))</f>
        <v/>
      </c>
      <c r="AV359" s="47">
        <f>IF(D359="","",IFERROR(((AO359)/AJ359),0))</f>
        <v/>
      </c>
      <c r="AW359" s="48">
        <f>IF(D359="","",IF(OR(S359="S",NOT(AND(ISNUMBER(AC359),ISNUMBER(AL359),AC359*AL359&gt;=0))),0,AC359*AL359))</f>
        <v/>
      </c>
      <c r="AX359" s="49">
        <f>IFERROR(IF(D359="","",AW359*AG359),0)</f>
        <v/>
      </c>
      <c r="AY359" s="48">
        <f>IF(D359="","",IF(OR(S359="S",NOT(AND(ISNUMBER(AC359),ISNUMBER(AK359),AC359*AK359&gt;=0))),0,AC359*AK359))</f>
        <v/>
      </c>
      <c r="AZ359" s="48">
        <f>IFERROR(IF(D359="","",IF(AY359=0,0,IF(((AY359)-(U359+Y359))&lt;0,0,(AY359)-U359))),0)</f>
        <v/>
      </c>
      <c r="BA359" s="49">
        <f>IF(D359="","",AZ359*AG359)</f>
        <v/>
      </c>
      <c r="BB359" s="49">
        <f>IF(D359="","",IF(OR(R359="A",R359="AA",R359="AAA"),BA359,0))</f>
        <v/>
      </c>
      <c r="BC359" s="49">
        <f>IF(D359="","",IF(R359="B",BA359,0))</f>
        <v/>
      </c>
      <c r="BD359" s="49">
        <f>IF(D359="","",IF(R359="B",BA359,0))</f>
        <v/>
      </c>
      <c r="BE359" s="49">
        <f>IF(D359="","",IF(S359="S",
1,
IF(AC359=0,
1,
IF(
IFERROR(((U359+Y359)*AG359)/((AC359*AK359)*AG359),0)&lt;0,
0,
IF(
IFERROR(((U359+Y359)*AG359)/((AC359*AK359)*AG359),0)&gt;1,
1,
IFERROR(((U359+Y359)*AG359)/((AC359*AK359)*AG359),0)
)
)
)
))</f>
        <v/>
      </c>
      <c r="BF359" s="49">
        <f>IF(D359="","",IF(S359="S",
1,
IF(AC359=0,
1,
IF(
IFERROR(((U359+V359+Y359)*AG359)/((AC359*AK359)*AG359),0)&lt;0,
0,
IF(
IFERROR(((U359+V359+Y359)*AG359)/((AC359*AK359)*AG359),0)&gt;1,
1,
IFERROR(((U359+V359+Y359)*AG359)/((AC359*AK359)*AG359),0)
)
)
)
))</f>
        <v/>
      </c>
      <c r="BG359" s="50">
        <f>IF(D359="","",IF(S359="S",0,IF(AND(ISNUMBER(AC359),ISNUMBER(AM359)),IF(OR(AC359*AM359&lt;0,ISERR(AC359*AM359)),0,AC359*AM359),0)))</f>
        <v/>
      </c>
      <c r="BH359" s="50">
        <f>IF(D359="","",IF(BY359&gt;TODAY()-60,0,IF(Y359&gt;12,MAX(0,(U359+Y359)-BG359),MAX(0,U359-BG359))))</f>
        <v/>
      </c>
      <c r="BI359" s="51">
        <f>IF(D359="","",BH359*AG359)</f>
        <v/>
      </c>
      <c r="BJ359" s="51">
        <f>IF(D359="","",IF(OR(R359="A",R359="AA",R359="AAA"),BI359,0))</f>
        <v/>
      </c>
      <c r="BK359" s="51">
        <f>IF(D359="","",IF(R359="B",BI359,0))</f>
        <v/>
      </c>
      <c r="BL359" s="51">
        <f>IF(D359="","",IF(R359="C",BI359,0))</f>
        <v/>
      </c>
      <c r="BM359" s="51">
        <f>IF(D359="","",IFERROR(MAX(0,MIN(BI359/AP359,1)),0))</f>
        <v/>
      </c>
      <c r="BN359" s="52">
        <f>IF(D359="","",AB359*AG359)</f>
        <v/>
      </c>
      <c r="BO359" s="52">
        <f>IF(D359="","",(U359+V359+X359)*AG359)</f>
        <v/>
      </c>
      <c r="BP359" s="52">
        <f>IF(D359="","",(AB359*3)*AG359)</f>
        <v/>
      </c>
      <c r="BQ359" s="52">
        <f>IF(D359="","",IF(BO359-BP359&gt;0,0,BO359-BP359))</f>
        <v/>
      </c>
      <c r="BR359" s="52">
        <f>IF(D359="","",IF(BO359-BP359-BN359&gt;0,0,BO359-BP359-BN359))</f>
        <v/>
      </c>
      <c r="BS359" s="53">
        <f>IF(D359="","",IFERROR(AB359*AI359,0))</f>
        <v/>
      </c>
      <c r="BT359" s="53">
        <f>IF(D359="","",IFERROR(IF(X359&gt;12, AI359*(U359+V359+X359), AI359*(U359+V359)),0))</f>
        <v/>
      </c>
      <c r="BU359" s="53">
        <f>IF(D359="","",IFERROR(((AB359*3)*AI359),0))</f>
        <v/>
      </c>
      <c r="BV359" s="53">
        <f>IF(D359="","",IF(BT359-BU359&gt;0,0,BT359-BU359))</f>
        <v/>
      </c>
      <c r="BW359" s="53">
        <f>IF(D359="","",IF(BT359-BU359-BS359&gt;0,0,BT359-BU359-BS359))</f>
        <v/>
      </c>
      <c r="BX359" s="36">
        <f>IF(D359="","",IFERROR(VLOOKUP(D359,'produto-entrada-7'!A:M,3,0),"SEM PEDIDO"))</f>
        <v/>
      </c>
      <c r="BY359" s="36">
        <f>IF(D359="","",VLOOKUP(D359,'produto-estoque-total-7'!A:AB,25,0))</f>
        <v/>
      </c>
      <c r="BZ359" s="36">
        <f>IF(D359="","",IFERROR(VLOOKUP(D359,'produto-estoque-total-7'!A:AB,26,0)/100,0))</f>
        <v/>
      </c>
      <c r="CA359" s="36">
        <f>IF(D359="","",IFERROR(VLOOKUP(D359,'produto-estoque-total-7'!A:AB,27,0)/100,0))</f>
        <v/>
      </c>
      <c r="CB359" s="41">
        <f>IF(D359="","",V359*AF359)</f>
        <v/>
      </c>
      <c r="CC359" s="41">
        <f>IF(D359="","",V359*AI359)</f>
        <v/>
      </c>
      <c r="CD359" s="54">
        <f>IF(D359="","",VLOOKUP(D359,'produto-estoque-total-7'!A:AB,28,0))</f>
        <v/>
      </c>
    </row>
    <row r="360">
      <c r="A360" s="36">
        <f>IF(D360="","",VLOOKUP(D360,'produto-estoque-total-7'!A:AB,3,0))</f>
        <v/>
      </c>
      <c r="B360" s="1">
        <f>IF(D360="","",VLOOKUP(D360,'produto-estoque-total-7'!A:AB,12,0))</f>
        <v/>
      </c>
      <c r="C360" s="1">
        <f>IF(D360="","",VLOOKUP(D360,'produto-estoque-total-7'!A:AB,2,0))</f>
        <v/>
      </c>
      <c r="D360" s="37">
        <f>IFERROR(IF('produto-estoque-total-7'!A359="","",'produto-estoque-total-7'!A359),"")</f>
        <v/>
      </c>
      <c r="E360" s="1">
        <f>IF(D360="","",VLOOKUP(D360,'produto-estoque-total-7'!A:AB,4,0))</f>
        <v/>
      </c>
      <c r="F360" s="36">
        <f>IF(D360="","",VLOOKUP(D360,'produto-estoque-total-7'!A:AB,13,0))</f>
        <v/>
      </c>
      <c r="G360" s="1">
        <f>IF(F360="","",VLOOKUP(F360,'FORNECEDORES X COMPRADOR'!A:D,4,0))</f>
        <v/>
      </c>
      <c r="H360" s="1">
        <f>IF(F360="","",VLOOKUP(F360,'FORNECEDORES X COMPRADOR'!A:E,5,0))</f>
        <v/>
      </c>
      <c r="I360" s="36">
        <f>IF(D360="","",VLOOKUP(D360,'produto-estoque-total-7'!A:AB,15,0))</f>
        <v/>
      </c>
      <c r="J360" s="36">
        <f>IF(D360="","",VLOOKUP(D360,'produto-estoque-total-7'!A:AB,19,0))</f>
        <v/>
      </c>
      <c r="K360" s="1">
        <f>IF(D360="","",VLOOKUP(D360,'produto-estoque-total-7'!A:AB,20,0))</f>
        <v/>
      </c>
      <c r="L360" s="36">
        <f>IF(D360="","",VLOOKUP(D360,'produto-estoque-total-7'!A:AB,17,0))</f>
        <v/>
      </c>
      <c r="M360" s="1">
        <f>IF(D360="","",VLOOKUP(D360,'produto-estoque-total-7'!A:AB,18,0))</f>
        <v/>
      </c>
      <c r="N360" s="36">
        <f>IF(D360="","",VLOOKUP(D360,'produto-estoque-total-7'!A:AB,21,0))</f>
        <v/>
      </c>
      <c r="O360" s="1">
        <f>IF(D360="","",VLOOKUP(D360,'produto-estoque-total-7'!A:AB,22,0))</f>
        <v/>
      </c>
      <c r="P360" s="36">
        <f>IF(D360="","",VLOOKUP(D360,'produto-estoque-total-7'!A:AB,23,0))</f>
        <v/>
      </c>
      <c r="Q360" s="1">
        <f>IF(D360="","",VLOOKUP(D360,'produto-estoque-total-7'!A:AB,24,0))</f>
        <v/>
      </c>
      <c r="R360" s="38">
        <f>IFERROR(IF(D360="","",VLOOKUP(D360,'produto-venda-7'!B:N,13,0)),"C")</f>
        <v/>
      </c>
      <c r="S360" s="39">
        <f>IF(D360="","",VLOOKUP(D360,'produto-estoque-total-7'!A:AB,6,0))</f>
        <v/>
      </c>
      <c r="T360" s="39">
        <f>IF(D360="","",VLOOKUP(D360,'produto-estoque-total-7'!A:AB,5,0))</f>
        <v/>
      </c>
      <c r="U360" s="40">
        <f>IF(D360="","",VLOOKUP(D360,'produto-estoque-total-7'!A:AB,11,0))</f>
        <v/>
      </c>
      <c r="V360" s="41">
        <f>IF(D360="","",IFERROR(VLOOKUP(D360,'produto-entrada-7'!A:M,10,0),0))</f>
        <v/>
      </c>
      <c r="W360" s="42" t="n"/>
      <c r="X360" s="39">
        <f>IF(D360="","",VLOOKUP(D360,'produto-estoque-total-7'!A:AB,8,0))</f>
        <v/>
      </c>
      <c r="Y360" s="39">
        <f>IF(D360="","",VLOOKUP(D360,'produto-estoque-total-7'!A:AB,9,0))</f>
        <v/>
      </c>
      <c r="Z360" s="39">
        <f>IF(D360="","",VLOOKUP(D360,'produto-estoque-total-7'!A:AB,10,0))</f>
        <v/>
      </c>
      <c r="AA360" s="39">
        <f>IFERROR(IF(D360="","",VLOOKUP(D360,'produto-venda-7'!B:N,4,0)),0)</f>
        <v/>
      </c>
      <c r="AB360" s="39">
        <f>IFERROR(IF(D360="","",VLOOKUP(D360,'produto-venda-7'!B:N,5,0)),0)</f>
        <v/>
      </c>
      <c r="AC360" s="39">
        <f>IF(D360="","",IFERROR(AA360/90,0))</f>
        <v/>
      </c>
      <c r="AD360" s="36">
        <f>IF(D360="","",IFERROR(VLOOKUP(D360,'produto-entrada-7'!A:M,4,0),0))</f>
        <v/>
      </c>
      <c r="AE360" s="36">
        <f>IFERROR(IF(D360="","",VLOOKUP(D360,'produto-venda-7'!B:N,10,0)),0)</f>
        <v/>
      </c>
      <c r="AF360" s="36">
        <f>IF(D360="","",IFERROR(VLOOKUP(D360,'produto-entrada-7'!A:M,11,0),0))</f>
        <v/>
      </c>
      <c r="AG360" s="1">
        <f>IF(D360="","",IFERROR(VLOOKUP(D360,'produto-entrada-7'!A:M,12,0),0))</f>
        <v/>
      </c>
      <c r="AH360" s="1">
        <f>IF(D360="","",IFERROR(VLOOKUP(D360,'produto-entrada-7'!A:M,13,0),0))</f>
        <v/>
      </c>
      <c r="AI360" s="36">
        <f>IFERROR(IF(D360="","",VLOOKUP(D360,'produto-venda-7'!B:N,11,0)),0)</f>
        <v/>
      </c>
      <c r="AJ360" s="43">
        <f>IF(D360="","",IFERROR(AI360*AB360,0))</f>
        <v/>
      </c>
      <c r="AK360" s="44">
        <f>IFERROR(IF(D360="","",VLOOKUP(F360,'ANALISE FORNECEDOR'!$A:$I,8,0)),"")</f>
        <v/>
      </c>
      <c r="AL360" s="44">
        <f>IF(D360="","",AVERAGE(AM360,AK360))</f>
        <v/>
      </c>
      <c r="AM360" s="44">
        <f>IFERROR(IF(D360="","",VLOOKUP(F360,'ANALISE FORNECEDOR'!$A:$I,9,0)),"")</f>
        <v/>
      </c>
      <c r="AN360" s="45">
        <f>IF(D360="","",IF(Y360&gt;12,AI360*(U360+Y360),AI360*U360))</f>
        <v/>
      </c>
      <c r="AO360" s="45">
        <f>IF(D360="","",IF(Y360&gt;12,AI360*(U360+V360+Y360),AI360*(U360+V360)))</f>
        <v/>
      </c>
      <c r="AP360" s="46">
        <f>IF(D360="","",IF(Y360&gt;12,AG360*(U360+Y360),AG360*U360))</f>
        <v/>
      </c>
      <c r="AQ360" s="46">
        <f>IF(D360="","",IF(Y360&gt;12,AG360*(U360+V360+Y360),AG360*(U360+V360)))</f>
        <v/>
      </c>
      <c r="AR360" s="46">
        <f>IF(D360="","",IF(OR(R360="A",R360="AA",R360="AAA"),AP360,0))</f>
        <v/>
      </c>
      <c r="AS360" s="46">
        <f>IF(D360="","",IF(R360="B",AP360,0))</f>
        <v/>
      </c>
      <c r="AT360" s="46">
        <f>IF(D360="","",IF(R360="C",AP360,0))</f>
        <v/>
      </c>
      <c r="AU360" s="47">
        <f>IF(D360="","",IFERROR(AN360/AJ360,0))</f>
        <v/>
      </c>
      <c r="AV360" s="47">
        <f>IF(D360="","",IFERROR(((AO360)/AJ360),0))</f>
        <v/>
      </c>
      <c r="AW360" s="48">
        <f>IF(D360="","",IF(OR(S360="S",NOT(AND(ISNUMBER(AC360),ISNUMBER(AL360),AC360*AL360&gt;=0))),0,AC360*AL360))</f>
        <v/>
      </c>
      <c r="AX360" s="49">
        <f>IFERROR(IF(D360="","",AW360*AG360),0)</f>
        <v/>
      </c>
      <c r="AY360" s="48">
        <f>IF(D360="","",IF(OR(S360="S",NOT(AND(ISNUMBER(AC360),ISNUMBER(AK360),AC360*AK360&gt;=0))),0,AC360*AK360))</f>
        <v/>
      </c>
      <c r="AZ360" s="48">
        <f>IFERROR(IF(D360="","",IF(AY360=0,0,IF(((AY360)-(U360+Y360))&lt;0,0,(AY360)-U360))),0)</f>
        <v/>
      </c>
      <c r="BA360" s="49">
        <f>IF(D360="","",AZ360*AG360)</f>
        <v/>
      </c>
      <c r="BB360" s="49">
        <f>IF(D360="","",IF(OR(R360="A",R360="AA",R360="AAA"),BA360,0))</f>
        <v/>
      </c>
      <c r="BC360" s="49">
        <f>IF(D360="","",IF(R360="B",BA360,0))</f>
        <v/>
      </c>
      <c r="BD360" s="49">
        <f>IF(D360="","",IF(R360="B",BA360,0))</f>
        <v/>
      </c>
      <c r="BE360" s="49">
        <f>IF(D360="","",IF(S360="S",
1,
IF(AC360=0,
1,
IF(
IFERROR(((U360+Y360)*AG360)/((AC360*AK360)*AG360),0)&lt;0,
0,
IF(
IFERROR(((U360+Y360)*AG360)/((AC360*AK360)*AG360),0)&gt;1,
1,
IFERROR(((U360+Y360)*AG360)/((AC360*AK360)*AG360),0)
)
)
)
))</f>
        <v/>
      </c>
      <c r="BF360" s="49">
        <f>IF(D360="","",IF(S360="S",
1,
IF(AC360=0,
1,
IF(
IFERROR(((U360+V360+Y360)*AG360)/((AC360*AK360)*AG360),0)&lt;0,
0,
IF(
IFERROR(((U360+V360+Y360)*AG360)/((AC360*AK360)*AG360),0)&gt;1,
1,
IFERROR(((U360+V360+Y360)*AG360)/((AC360*AK360)*AG360),0)
)
)
)
))</f>
        <v/>
      </c>
      <c r="BG360" s="50">
        <f>IF(D360="","",IF(S360="S",0,IF(AND(ISNUMBER(AC360),ISNUMBER(AM360)),IF(OR(AC360*AM360&lt;0,ISERR(AC360*AM360)),0,AC360*AM360),0)))</f>
        <v/>
      </c>
      <c r="BH360" s="50">
        <f>IF(D360="","",IF(BY360&gt;TODAY()-60,0,IF(Y360&gt;12,MAX(0,(U360+Y360)-BG360),MAX(0,U360-BG360))))</f>
        <v/>
      </c>
      <c r="BI360" s="51">
        <f>IF(D360="","",BH360*AG360)</f>
        <v/>
      </c>
      <c r="BJ360" s="51">
        <f>IF(D360="","",IF(OR(R360="A",R360="AA",R360="AAA"),BI360,0))</f>
        <v/>
      </c>
      <c r="BK360" s="51">
        <f>IF(D360="","",IF(R360="B",BI360,0))</f>
        <v/>
      </c>
      <c r="BL360" s="51">
        <f>IF(D360="","",IF(R360="C",BI360,0))</f>
        <v/>
      </c>
      <c r="BM360" s="51">
        <f>IF(D360="","",IFERROR(MAX(0,MIN(BI360/AP360,1)),0))</f>
        <v/>
      </c>
      <c r="BN360" s="52">
        <f>IF(D360="","",AB360*AG360)</f>
        <v/>
      </c>
      <c r="BO360" s="52">
        <f>IF(D360="","",(U360+V360+X360)*AG360)</f>
        <v/>
      </c>
      <c r="BP360" s="52">
        <f>IF(D360="","",(AB360*3)*AG360)</f>
        <v/>
      </c>
      <c r="BQ360" s="52">
        <f>IF(D360="","",IF(BO360-BP360&gt;0,0,BO360-BP360))</f>
        <v/>
      </c>
      <c r="BR360" s="52">
        <f>IF(D360="","",IF(BO360-BP360-BN360&gt;0,0,BO360-BP360-BN360))</f>
        <v/>
      </c>
      <c r="BS360" s="53">
        <f>IF(D360="","",IFERROR(AB360*AI360,0))</f>
        <v/>
      </c>
      <c r="BT360" s="53">
        <f>IF(D360="","",IFERROR(IF(X360&gt;12, AI360*(U360+V360+X360), AI360*(U360+V360)),0))</f>
        <v/>
      </c>
      <c r="BU360" s="53">
        <f>IF(D360="","",IFERROR(((AB360*3)*AI360),0))</f>
        <v/>
      </c>
      <c r="BV360" s="53">
        <f>IF(D360="","",IF(BT360-BU360&gt;0,0,BT360-BU360))</f>
        <v/>
      </c>
      <c r="BW360" s="53">
        <f>IF(D360="","",IF(BT360-BU360-BS360&gt;0,0,BT360-BU360-BS360))</f>
        <v/>
      </c>
      <c r="BX360" s="36">
        <f>IF(D360="","",IFERROR(VLOOKUP(D360,'produto-entrada-7'!A:M,3,0),"SEM PEDIDO"))</f>
        <v/>
      </c>
      <c r="BY360" s="36">
        <f>IF(D360="","",VLOOKUP(D360,'produto-estoque-total-7'!A:AB,25,0))</f>
        <v/>
      </c>
      <c r="BZ360" s="36">
        <f>IF(D360="","",IFERROR(VLOOKUP(D360,'produto-estoque-total-7'!A:AB,26,0)/100,0))</f>
        <v/>
      </c>
      <c r="CA360" s="36">
        <f>IF(D360="","",IFERROR(VLOOKUP(D360,'produto-estoque-total-7'!A:AB,27,0)/100,0))</f>
        <v/>
      </c>
      <c r="CB360" s="41">
        <f>IF(D360="","",V360*AF360)</f>
        <v/>
      </c>
      <c r="CC360" s="41">
        <f>IF(D360="","",V360*AI360)</f>
        <v/>
      </c>
      <c r="CD360" s="54">
        <f>IF(D360="","",VLOOKUP(D360,'produto-estoque-total-7'!A:AB,28,0))</f>
        <v/>
      </c>
    </row>
    <row r="361">
      <c r="A361" s="36">
        <f>IF(D361="","",VLOOKUP(D361,'produto-estoque-total-7'!A:AB,3,0))</f>
        <v/>
      </c>
      <c r="B361" s="1">
        <f>IF(D361="","",VLOOKUP(D361,'produto-estoque-total-7'!A:AB,12,0))</f>
        <v/>
      </c>
      <c r="C361" s="1">
        <f>IF(D361="","",VLOOKUP(D361,'produto-estoque-total-7'!A:AB,2,0))</f>
        <v/>
      </c>
      <c r="D361" s="37">
        <f>IFERROR(IF('produto-estoque-total-7'!A360="","",'produto-estoque-total-7'!A360),"")</f>
        <v/>
      </c>
      <c r="E361" s="1">
        <f>IF(D361="","",VLOOKUP(D361,'produto-estoque-total-7'!A:AB,4,0))</f>
        <v/>
      </c>
      <c r="F361" s="36">
        <f>IF(D361="","",VLOOKUP(D361,'produto-estoque-total-7'!A:AB,13,0))</f>
        <v/>
      </c>
      <c r="G361" s="1">
        <f>IF(F361="","",VLOOKUP(F361,'FORNECEDORES X COMPRADOR'!A:D,4,0))</f>
        <v/>
      </c>
      <c r="H361" s="1">
        <f>IF(F361="","",VLOOKUP(F361,'FORNECEDORES X COMPRADOR'!A:E,5,0))</f>
        <v/>
      </c>
      <c r="I361" s="36">
        <f>IF(D361="","",VLOOKUP(D361,'produto-estoque-total-7'!A:AB,15,0))</f>
        <v/>
      </c>
      <c r="J361" s="36">
        <f>IF(D361="","",VLOOKUP(D361,'produto-estoque-total-7'!A:AB,19,0))</f>
        <v/>
      </c>
      <c r="K361" s="1">
        <f>IF(D361="","",VLOOKUP(D361,'produto-estoque-total-7'!A:AB,20,0))</f>
        <v/>
      </c>
      <c r="L361" s="36">
        <f>IF(D361="","",VLOOKUP(D361,'produto-estoque-total-7'!A:AB,17,0))</f>
        <v/>
      </c>
      <c r="M361" s="1">
        <f>IF(D361="","",VLOOKUP(D361,'produto-estoque-total-7'!A:AB,18,0))</f>
        <v/>
      </c>
      <c r="N361" s="36">
        <f>IF(D361="","",VLOOKUP(D361,'produto-estoque-total-7'!A:AB,21,0))</f>
        <v/>
      </c>
      <c r="O361" s="1">
        <f>IF(D361="","",VLOOKUP(D361,'produto-estoque-total-7'!A:AB,22,0))</f>
        <v/>
      </c>
      <c r="P361" s="36">
        <f>IF(D361="","",VLOOKUP(D361,'produto-estoque-total-7'!A:AB,23,0))</f>
        <v/>
      </c>
      <c r="Q361" s="1">
        <f>IF(D361="","",VLOOKUP(D361,'produto-estoque-total-7'!A:AB,24,0))</f>
        <v/>
      </c>
      <c r="R361" s="38">
        <f>IFERROR(IF(D361="","",VLOOKUP(D361,'produto-venda-7'!B:N,13,0)),"C")</f>
        <v/>
      </c>
      <c r="S361" s="39">
        <f>IF(D361="","",VLOOKUP(D361,'produto-estoque-total-7'!A:AB,6,0))</f>
        <v/>
      </c>
      <c r="T361" s="39">
        <f>IF(D361="","",VLOOKUP(D361,'produto-estoque-total-7'!A:AB,5,0))</f>
        <v/>
      </c>
      <c r="U361" s="40">
        <f>IF(D361="","",VLOOKUP(D361,'produto-estoque-total-7'!A:AB,11,0))</f>
        <v/>
      </c>
      <c r="V361" s="41">
        <f>IF(D361="","",IFERROR(VLOOKUP(D361,'produto-entrada-7'!A:M,10,0),0))</f>
        <v/>
      </c>
      <c r="W361" s="42" t="n"/>
      <c r="X361" s="39">
        <f>IF(D361="","",VLOOKUP(D361,'produto-estoque-total-7'!A:AB,8,0))</f>
        <v/>
      </c>
      <c r="Y361" s="39">
        <f>IF(D361="","",VLOOKUP(D361,'produto-estoque-total-7'!A:AB,9,0))</f>
        <v/>
      </c>
      <c r="Z361" s="39">
        <f>IF(D361="","",VLOOKUP(D361,'produto-estoque-total-7'!A:AB,10,0))</f>
        <v/>
      </c>
      <c r="AA361" s="39">
        <f>IFERROR(IF(D361="","",VLOOKUP(D361,'produto-venda-7'!B:N,4,0)),0)</f>
        <v/>
      </c>
      <c r="AB361" s="39">
        <f>IFERROR(IF(D361="","",VLOOKUP(D361,'produto-venda-7'!B:N,5,0)),0)</f>
        <v/>
      </c>
      <c r="AC361" s="39">
        <f>IF(D361="","",IFERROR(AA361/90,0))</f>
        <v/>
      </c>
      <c r="AD361" s="36">
        <f>IF(D361="","",IFERROR(VLOOKUP(D361,'produto-entrada-7'!A:M,4,0),0))</f>
        <v/>
      </c>
      <c r="AE361" s="36">
        <f>IFERROR(IF(D361="","",VLOOKUP(D361,'produto-venda-7'!B:N,10,0)),0)</f>
        <v/>
      </c>
      <c r="AF361" s="36">
        <f>IF(D361="","",IFERROR(VLOOKUP(D361,'produto-entrada-7'!A:M,11,0),0))</f>
        <v/>
      </c>
      <c r="AG361" s="1">
        <f>IF(D361="","",IFERROR(VLOOKUP(D361,'produto-entrada-7'!A:M,12,0),0))</f>
        <v/>
      </c>
      <c r="AH361" s="1">
        <f>IF(D361="","",IFERROR(VLOOKUP(D361,'produto-entrada-7'!A:M,13,0),0))</f>
        <v/>
      </c>
      <c r="AI361" s="36">
        <f>IFERROR(IF(D361="","",VLOOKUP(D361,'produto-venda-7'!B:N,11,0)),0)</f>
        <v/>
      </c>
      <c r="AJ361" s="43">
        <f>IF(D361="","",IFERROR(AI361*AB361,0))</f>
        <v/>
      </c>
      <c r="AK361" s="44">
        <f>IFERROR(IF(D361="","",VLOOKUP(F361,'ANALISE FORNECEDOR'!$A:$I,8,0)),"")</f>
        <v/>
      </c>
      <c r="AL361" s="44">
        <f>IF(D361="","",AVERAGE(AM361,AK361))</f>
        <v/>
      </c>
      <c r="AM361" s="44">
        <f>IFERROR(IF(D361="","",VLOOKUP(F361,'ANALISE FORNECEDOR'!$A:$I,9,0)),"")</f>
        <v/>
      </c>
      <c r="AN361" s="45">
        <f>IF(D361="","",IF(Y361&gt;12,AI361*(U361+Y361),AI361*U361))</f>
        <v/>
      </c>
      <c r="AO361" s="45">
        <f>IF(D361="","",IF(Y361&gt;12,AI361*(U361+V361+Y361),AI361*(U361+V361)))</f>
        <v/>
      </c>
      <c r="AP361" s="46">
        <f>IF(D361="","",IF(Y361&gt;12,AG361*(U361+Y361),AG361*U361))</f>
        <v/>
      </c>
      <c r="AQ361" s="46">
        <f>IF(D361="","",IF(Y361&gt;12,AG361*(U361+V361+Y361),AG361*(U361+V361)))</f>
        <v/>
      </c>
      <c r="AR361" s="46">
        <f>IF(D361="","",IF(OR(R361="A",R361="AA",R361="AAA"),AP361,0))</f>
        <v/>
      </c>
      <c r="AS361" s="46">
        <f>IF(D361="","",IF(R361="B",AP361,0))</f>
        <v/>
      </c>
      <c r="AT361" s="46">
        <f>IF(D361="","",IF(R361="C",AP361,0))</f>
        <v/>
      </c>
      <c r="AU361" s="47">
        <f>IF(D361="","",IFERROR(AN361/AJ361,0))</f>
        <v/>
      </c>
      <c r="AV361" s="47">
        <f>IF(D361="","",IFERROR(((AO361)/AJ361),0))</f>
        <v/>
      </c>
      <c r="AW361" s="48">
        <f>IF(D361="","",IF(OR(S361="S",NOT(AND(ISNUMBER(AC361),ISNUMBER(AL361),AC361*AL361&gt;=0))),0,AC361*AL361))</f>
        <v/>
      </c>
      <c r="AX361" s="49">
        <f>IFERROR(IF(D361="","",AW361*AG361),0)</f>
        <v/>
      </c>
      <c r="AY361" s="48">
        <f>IF(D361="","",IF(OR(S361="S",NOT(AND(ISNUMBER(AC361),ISNUMBER(AK361),AC361*AK361&gt;=0))),0,AC361*AK361))</f>
        <v/>
      </c>
      <c r="AZ361" s="48">
        <f>IFERROR(IF(D361="","",IF(AY361=0,0,IF(((AY361)-(U361+Y361))&lt;0,0,(AY361)-U361))),0)</f>
        <v/>
      </c>
      <c r="BA361" s="49">
        <f>IF(D361="","",AZ361*AG361)</f>
        <v/>
      </c>
      <c r="BB361" s="49">
        <f>IF(D361="","",IF(OR(R361="A",R361="AA",R361="AAA"),BA361,0))</f>
        <v/>
      </c>
      <c r="BC361" s="49">
        <f>IF(D361="","",IF(R361="B",BA361,0))</f>
        <v/>
      </c>
      <c r="BD361" s="49">
        <f>IF(D361="","",IF(R361="B",BA361,0))</f>
        <v/>
      </c>
      <c r="BE361" s="49">
        <f>IF(D361="","",IF(S361="S",
1,
IF(AC361=0,
1,
IF(
IFERROR(((U361+Y361)*AG361)/((AC361*AK361)*AG361),0)&lt;0,
0,
IF(
IFERROR(((U361+Y361)*AG361)/((AC361*AK361)*AG361),0)&gt;1,
1,
IFERROR(((U361+Y361)*AG361)/((AC361*AK361)*AG361),0)
)
)
)
))</f>
        <v/>
      </c>
      <c r="BF361" s="49">
        <f>IF(D361="","",IF(S361="S",
1,
IF(AC361=0,
1,
IF(
IFERROR(((U361+V361+Y361)*AG361)/((AC361*AK361)*AG361),0)&lt;0,
0,
IF(
IFERROR(((U361+V361+Y361)*AG361)/((AC361*AK361)*AG361),0)&gt;1,
1,
IFERROR(((U361+V361+Y361)*AG361)/((AC361*AK361)*AG361),0)
)
)
)
))</f>
        <v/>
      </c>
      <c r="BG361" s="50">
        <f>IF(D361="","",IF(S361="S",0,IF(AND(ISNUMBER(AC361),ISNUMBER(AM361)),IF(OR(AC361*AM361&lt;0,ISERR(AC361*AM361)),0,AC361*AM361),0)))</f>
        <v/>
      </c>
      <c r="BH361" s="50">
        <f>IF(D361="","",IF(BY361&gt;TODAY()-60,0,IF(Y361&gt;12,MAX(0,(U361+Y361)-BG361),MAX(0,U361-BG361))))</f>
        <v/>
      </c>
      <c r="BI361" s="51">
        <f>IF(D361="","",BH361*AG361)</f>
        <v/>
      </c>
      <c r="BJ361" s="51">
        <f>IF(D361="","",IF(OR(R361="A",R361="AA",R361="AAA"),BI361,0))</f>
        <v/>
      </c>
      <c r="BK361" s="51">
        <f>IF(D361="","",IF(R361="B",BI361,0))</f>
        <v/>
      </c>
      <c r="BL361" s="51">
        <f>IF(D361="","",IF(R361="C",BI361,0))</f>
        <v/>
      </c>
      <c r="BM361" s="51">
        <f>IF(D361="","",IFERROR(MAX(0,MIN(BI361/AP361,1)),0))</f>
        <v/>
      </c>
      <c r="BN361" s="52">
        <f>IF(D361="","",AB361*AG361)</f>
        <v/>
      </c>
      <c r="BO361" s="52">
        <f>IF(D361="","",(U361+V361+X361)*AG361)</f>
        <v/>
      </c>
      <c r="BP361" s="52">
        <f>IF(D361="","",(AB361*3)*AG361)</f>
        <v/>
      </c>
      <c r="BQ361" s="52">
        <f>IF(D361="","",IF(BO361-BP361&gt;0,0,BO361-BP361))</f>
        <v/>
      </c>
      <c r="BR361" s="52">
        <f>IF(D361="","",IF(BO361-BP361-BN361&gt;0,0,BO361-BP361-BN361))</f>
        <v/>
      </c>
      <c r="BS361" s="53">
        <f>IF(D361="","",IFERROR(AB361*AI361,0))</f>
        <v/>
      </c>
      <c r="BT361" s="53">
        <f>IF(D361="","",IFERROR(IF(X361&gt;12, AI361*(U361+V361+X361), AI361*(U361+V361)),0))</f>
        <v/>
      </c>
      <c r="BU361" s="53">
        <f>IF(D361="","",IFERROR(((AB361*3)*AI361),0))</f>
        <v/>
      </c>
      <c r="BV361" s="53">
        <f>IF(D361="","",IF(BT361-BU361&gt;0,0,BT361-BU361))</f>
        <v/>
      </c>
      <c r="BW361" s="53">
        <f>IF(D361="","",IF(BT361-BU361-BS361&gt;0,0,BT361-BU361-BS361))</f>
        <v/>
      </c>
      <c r="BX361" s="36">
        <f>IF(D361="","",IFERROR(VLOOKUP(D361,'produto-entrada-7'!A:M,3,0),"SEM PEDIDO"))</f>
        <v/>
      </c>
      <c r="BY361" s="36">
        <f>IF(D361="","",VLOOKUP(D361,'produto-estoque-total-7'!A:AB,25,0))</f>
        <v/>
      </c>
      <c r="BZ361" s="36">
        <f>IF(D361="","",IFERROR(VLOOKUP(D361,'produto-estoque-total-7'!A:AB,26,0)/100,0))</f>
        <v/>
      </c>
      <c r="CA361" s="36">
        <f>IF(D361="","",IFERROR(VLOOKUP(D361,'produto-estoque-total-7'!A:AB,27,0)/100,0))</f>
        <v/>
      </c>
      <c r="CB361" s="41">
        <f>IF(D361="","",V361*AF361)</f>
        <v/>
      </c>
      <c r="CC361" s="41">
        <f>IF(D361="","",V361*AI361)</f>
        <v/>
      </c>
      <c r="CD361" s="54">
        <f>IF(D361="","",VLOOKUP(D361,'produto-estoque-total-7'!A:AB,28,0))</f>
        <v/>
      </c>
    </row>
    <row r="362">
      <c r="A362" s="36">
        <f>IF(D362="","",VLOOKUP(D362,'produto-estoque-total-7'!A:AB,3,0))</f>
        <v/>
      </c>
      <c r="B362" s="1">
        <f>IF(D362="","",VLOOKUP(D362,'produto-estoque-total-7'!A:AB,12,0))</f>
        <v/>
      </c>
      <c r="C362" s="1">
        <f>IF(D362="","",VLOOKUP(D362,'produto-estoque-total-7'!A:AB,2,0))</f>
        <v/>
      </c>
      <c r="D362" s="37">
        <f>IFERROR(IF('produto-estoque-total-7'!A361="","",'produto-estoque-total-7'!A361),"")</f>
        <v/>
      </c>
      <c r="E362" s="1">
        <f>IF(D362="","",VLOOKUP(D362,'produto-estoque-total-7'!A:AB,4,0))</f>
        <v/>
      </c>
      <c r="F362" s="36">
        <f>IF(D362="","",VLOOKUP(D362,'produto-estoque-total-7'!A:AB,13,0))</f>
        <v/>
      </c>
      <c r="G362" s="1">
        <f>IF(F362="","",VLOOKUP(F362,'FORNECEDORES X COMPRADOR'!A:D,4,0))</f>
        <v/>
      </c>
      <c r="H362" s="1">
        <f>IF(F362="","",VLOOKUP(F362,'FORNECEDORES X COMPRADOR'!A:E,5,0))</f>
        <v/>
      </c>
      <c r="I362" s="36">
        <f>IF(D362="","",VLOOKUP(D362,'produto-estoque-total-7'!A:AB,15,0))</f>
        <v/>
      </c>
      <c r="J362" s="36">
        <f>IF(D362="","",VLOOKUP(D362,'produto-estoque-total-7'!A:AB,19,0))</f>
        <v/>
      </c>
      <c r="K362" s="1">
        <f>IF(D362="","",VLOOKUP(D362,'produto-estoque-total-7'!A:AB,20,0))</f>
        <v/>
      </c>
      <c r="L362" s="36">
        <f>IF(D362="","",VLOOKUP(D362,'produto-estoque-total-7'!A:AB,17,0))</f>
        <v/>
      </c>
      <c r="M362" s="1">
        <f>IF(D362="","",VLOOKUP(D362,'produto-estoque-total-7'!A:AB,18,0))</f>
        <v/>
      </c>
      <c r="N362" s="36">
        <f>IF(D362="","",VLOOKUP(D362,'produto-estoque-total-7'!A:AB,21,0))</f>
        <v/>
      </c>
      <c r="O362" s="1">
        <f>IF(D362="","",VLOOKUP(D362,'produto-estoque-total-7'!A:AB,22,0))</f>
        <v/>
      </c>
      <c r="P362" s="36">
        <f>IF(D362="","",VLOOKUP(D362,'produto-estoque-total-7'!A:AB,23,0))</f>
        <v/>
      </c>
      <c r="Q362" s="1">
        <f>IF(D362="","",VLOOKUP(D362,'produto-estoque-total-7'!A:AB,24,0))</f>
        <v/>
      </c>
      <c r="R362" s="38">
        <f>IFERROR(IF(D362="","",VLOOKUP(D362,'produto-venda-7'!B:N,13,0)),"C")</f>
        <v/>
      </c>
      <c r="S362" s="39">
        <f>IF(D362="","",VLOOKUP(D362,'produto-estoque-total-7'!A:AB,6,0))</f>
        <v/>
      </c>
      <c r="T362" s="39">
        <f>IF(D362="","",VLOOKUP(D362,'produto-estoque-total-7'!A:AB,5,0))</f>
        <v/>
      </c>
      <c r="U362" s="40">
        <f>IF(D362="","",VLOOKUP(D362,'produto-estoque-total-7'!A:AB,11,0))</f>
        <v/>
      </c>
      <c r="V362" s="41">
        <f>IF(D362="","",IFERROR(VLOOKUP(D362,'produto-entrada-7'!A:M,10,0),0))</f>
        <v/>
      </c>
      <c r="W362" s="42" t="n"/>
      <c r="X362" s="39">
        <f>IF(D362="","",VLOOKUP(D362,'produto-estoque-total-7'!A:AB,8,0))</f>
        <v/>
      </c>
      <c r="Y362" s="39">
        <f>IF(D362="","",VLOOKUP(D362,'produto-estoque-total-7'!A:AB,9,0))</f>
        <v/>
      </c>
      <c r="Z362" s="39">
        <f>IF(D362="","",VLOOKUP(D362,'produto-estoque-total-7'!A:AB,10,0))</f>
        <v/>
      </c>
      <c r="AA362" s="39">
        <f>IFERROR(IF(D362="","",VLOOKUP(D362,'produto-venda-7'!B:N,4,0)),0)</f>
        <v/>
      </c>
      <c r="AB362" s="39">
        <f>IFERROR(IF(D362="","",VLOOKUP(D362,'produto-venda-7'!B:N,5,0)),0)</f>
        <v/>
      </c>
      <c r="AC362" s="39">
        <f>IF(D362="","",IFERROR(AA362/90,0))</f>
        <v/>
      </c>
      <c r="AD362" s="36">
        <f>IF(D362="","",IFERROR(VLOOKUP(D362,'produto-entrada-7'!A:M,4,0),0))</f>
        <v/>
      </c>
      <c r="AE362" s="36">
        <f>IFERROR(IF(D362="","",VLOOKUP(D362,'produto-venda-7'!B:N,10,0)),0)</f>
        <v/>
      </c>
      <c r="AF362" s="36">
        <f>IF(D362="","",IFERROR(VLOOKUP(D362,'produto-entrada-7'!A:M,11,0),0))</f>
        <v/>
      </c>
      <c r="AG362" s="1">
        <f>IF(D362="","",IFERROR(VLOOKUP(D362,'produto-entrada-7'!A:M,12,0),0))</f>
        <v/>
      </c>
      <c r="AH362" s="1">
        <f>IF(D362="","",IFERROR(VLOOKUP(D362,'produto-entrada-7'!A:M,13,0),0))</f>
        <v/>
      </c>
      <c r="AI362" s="36">
        <f>IFERROR(IF(D362="","",VLOOKUP(D362,'produto-venda-7'!B:N,11,0)),0)</f>
        <v/>
      </c>
      <c r="AJ362" s="43">
        <f>IF(D362="","",IFERROR(AI362*AB362,0))</f>
        <v/>
      </c>
      <c r="AK362" s="44">
        <f>IFERROR(IF(D362="","",VLOOKUP(F362,'ANALISE FORNECEDOR'!$A:$I,8,0)),"")</f>
        <v/>
      </c>
      <c r="AL362" s="44">
        <f>IF(D362="","",AVERAGE(AM362,AK362))</f>
        <v/>
      </c>
      <c r="AM362" s="44">
        <f>IFERROR(IF(D362="","",VLOOKUP(F362,'ANALISE FORNECEDOR'!$A:$I,9,0)),"")</f>
        <v/>
      </c>
      <c r="AN362" s="45">
        <f>IF(D362="","",IF(Y362&gt;12,AI362*(U362+Y362),AI362*U362))</f>
        <v/>
      </c>
      <c r="AO362" s="45">
        <f>IF(D362="","",IF(Y362&gt;12,AI362*(U362+V362+Y362),AI362*(U362+V362)))</f>
        <v/>
      </c>
      <c r="AP362" s="46">
        <f>IF(D362="","",IF(Y362&gt;12,AG362*(U362+Y362),AG362*U362))</f>
        <v/>
      </c>
      <c r="AQ362" s="46">
        <f>IF(D362="","",IF(Y362&gt;12,AG362*(U362+V362+Y362),AG362*(U362+V362)))</f>
        <v/>
      </c>
      <c r="AR362" s="46">
        <f>IF(D362="","",IF(OR(R362="A",R362="AA",R362="AAA"),AP362,0))</f>
        <v/>
      </c>
      <c r="AS362" s="46">
        <f>IF(D362="","",IF(R362="B",AP362,0))</f>
        <v/>
      </c>
      <c r="AT362" s="46">
        <f>IF(D362="","",IF(R362="C",AP362,0))</f>
        <v/>
      </c>
      <c r="AU362" s="47">
        <f>IF(D362="","",IFERROR(AN362/AJ362,0))</f>
        <v/>
      </c>
      <c r="AV362" s="47">
        <f>IF(D362="","",IFERROR(((AO362)/AJ362),0))</f>
        <v/>
      </c>
      <c r="AW362" s="48">
        <f>IF(D362="","",IF(OR(S362="S",NOT(AND(ISNUMBER(AC362),ISNUMBER(AL362),AC362*AL362&gt;=0))),0,AC362*AL362))</f>
        <v/>
      </c>
      <c r="AX362" s="49">
        <f>IFERROR(IF(D362="","",AW362*AG362),0)</f>
        <v/>
      </c>
      <c r="AY362" s="48">
        <f>IF(D362="","",IF(OR(S362="S",NOT(AND(ISNUMBER(AC362),ISNUMBER(AK362),AC362*AK362&gt;=0))),0,AC362*AK362))</f>
        <v/>
      </c>
      <c r="AZ362" s="48">
        <f>IFERROR(IF(D362="","",IF(AY362=0,0,IF(((AY362)-(U362+Y362))&lt;0,0,(AY362)-U362))),0)</f>
        <v/>
      </c>
      <c r="BA362" s="49">
        <f>IF(D362="","",AZ362*AG362)</f>
        <v/>
      </c>
      <c r="BB362" s="49">
        <f>IF(D362="","",IF(OR(R362="A",R362="AA",R362="AAA"),BA362,0))</f>
        <v/>
      </c>
      <c r="BC362" s="49">
        <f>IF(D362="","",IF(R362="B",BA362,0))</f>
        <v/>
      </c>
      <c r="BD362" s="49">
        <f>IF(D362="","",IF(R362="B",BA362,0))</f>
        <v/>
      </c>
      <c r="BE362" s="49">
        <f>IF(D362="","",IF(S362="S",
1,
IF(AC362=0,
1,
IF(
IFERROR(((U362+Y362)*AG362)/((AC362*AK362)*AG362),0)&lt;0,
0,
IF(
IFERROR(((U362+Y362)*AG362)/((AC362*AK362)*AG362),0)&gt;1,
1,
IFERROR(((U362+Y362)*AG362)/((AC362*AK362)*AG362),0)
)
)
)
))</f>
        <v/>
      </c>
      <c r="BF362" s="49">
        <f>IF(D362="","",IF(S362="S",
1,
IF(AC362=0,
1,
IF(
IFERROR(((U362+V362+Y362)*AG362)/((AC362*AK362)*AG362),0)&lt;0,
0,
IF(
IFERROR(((U362+V362+Y362)*AG362)/((AC362*AK362)*AG362),0)&gt;1,
1,
IFERROR(((U362+V362+Y362)*AG362)/((AC362*AK362)*AG362),0)
)
)
)
))</f>
        <v/>
      </c>
      <c r="BG362" s="50">
        <f>IF(D362="","",IF(S362="S",0,IF(AND(ISNUMBER(AC362),ISNUMBER(AM362)),IF(OR(AC362*AM362&lt;0,ISERR(AC362*AM362)),0,AC362*AM362),0)))</f>
        <v/>
      </c>
      <c r="BH362" s="50">
        <f>IF(D362="","",IF(BY362&gt;TODAY()-60,0,IF(Y362&gt;12,MAX(0,(U362+Y362)-BG362),MAX(0,U362-BG362))))</f>
        <v/>
      </c>
      <c r="BI362" s="51">
        <f>IF(D362="","",BH362*AG362)</f>
        <v/>
      </c>
      <c r="BJ362" s="51">
        <f>IF(D362="","",IF(OR(R362="A",R362="AA",R362="AAA"),BI362,0))</f>
        <v/>
      </c>
      <c r="BK362" s="51">
        <f>IF(D362="","",IF(R362="B",BI362,0))</f>
        <v/>
      </c>
      <c r="BL362" s="51">
        <f>IF(D362="","",IF(R362="C",BI362,0))</f>
        <v/>
      </c>
      <c r="BM362" s="51">
        <f>IF(D362="","",IFERROR(MAX(0,MIN(BI362/AP362,1)),0))</f>
        <v/>
      </c>
      <c r="BN362" s="52">
        <f>IF(D362="","",AB362*AG362)</f>
        <v/>
      </c>
      <c r="BO362" s="52">
        <f>IF(D362="","",(U362+V362+X362)*AG362)</f>
        <v/>
      </c>
      <c r="BP362" s="52">
        <f>IF(D362="","",(AB362*3)*AG362)</f>
        <v/>
      </c>
      <c r="BQ362" s="52">
        <f>IF(D362="","",IF(BO362-BP362&gt;0,0,BO362-BP362))</f>
        <v/>
      </c>
      <c r="BR362" s="52">
        <f>IF(D362="","",IF(BO362-BP362-BN362&gt;0,0,BO362-BP362-BN362))</f>
        <v/>
      </c>
      <c r="BS362" s="53">
        <f>IF(D362="","",IFERROR(AB362*AI362,0))</f>
        <v/>
      </c>
      <c r="BT362" s="53">
        <f>IF(D362="","",IFERROR(IF(X362&gt;12, AI362*(U362+V362+X362), AI362*(U362+V362)),0))</f>
        <v/>
      </c>
      <c r="BU362" s="53">
        <f>IF(D362="","",IFERROR(((AB362*3)*AI362),0))</f>
        <v/>
      </c>
      <c r="BV362" s="53">
        <f>IF(D362="","",IF(BT362-BU362&gt;0,0,BT362-BU362))</f>
        <v/>
      </c>
      <c r="BW362" s="53">
        <f>IF(D362="","",IF(BT362-BU362-BS362&gt;0,0,BT362-BU362-BS362))</f>
        <v/>
      </c>
      <c r="BX362" s="36">
        <f>IF(D362="","",IFERROR(VLOOKUP(D362,'produto-entrada-7'!A:M,3,0),"SEM PEDIDO"))</f>
        <v/>
      </c>
      <c r="BY362" s="36">
        <f>IF(D362="","",VLOOKUP(D362,'produto-estoque-total-7'!A:AB,25,0))</f>
        <v/>
      </c>
      <c r="BZ362" s="36">
        <f>IF(D362="","",IFERROR(VLOOKUP(D362,'produto-estoque-total-7'!A:AB,26,0)/100,0))</f>
        <v/>
      </c>
      <c r="CA362" s="36">
        <f>IF(D362="","",IFERROR(VLOOKUP(D362,'produto-estoque-total-7'!A:AB,27,0)/100,0))</f>
        <v/>
      </c>
      <c r="CB362" s="41">
        <f>IF(D362="","",V362*AF362)</f>
        <v/>
      </c>
      <c r="CC362" s="41">
        <f>IF(D362="","",V362*AI362)</f>
        <v/>
      </c>
      <c r="CD362" s="54">
        <f>IF(D362="","",VLOOKUP(D362,'produto-estoque-total-7'!A:AB,28,0))</f>
        <v/>
      </c>
    </row>
    <row r="363">
      <c r="A363" s="36">
        <f>IF(D363="","",VLOOKUP(D363,'produto-estoque-total-7'!A:AB,3,0))</f>
        <v/>
      </c>
      <c r="B363" s="1">
        <f>IF(D363="","",VLOOKUP(D363,'produto-estoque-total-7'!A:AB,12,0))</f>
        <v/>
      </c>
      <c r="C363" s="1">
        <f>IF(D363="","",VLOOKUP(D363,'produto-estoque-total-7'!A:AB,2,0))</f>
        <v/>
      </c>
      <c r="D363" s="37">
        <f>IFERROR(IF('produto-estoque-total-7'!A362="","",'produto-estoque-total-7'!A362),"")</f>
        <v/>
      </c>
      <c r="E363" s="1">
        <f>IF(D363="","",VLOOKUP(D363,'produto-estoque-total-7'!A:AB,4,0))</f>
        <v/>
      </c>
      <c r="F363" s="36">
        <f>IF(D363="","",VLOOKUP(D363,'produto-estoque-total-7'!A:AB,13,0))</f>
        <v/>
      </c>
      <c r="G363" s="1">
        <f>IF(F363="","",VLOOKUP(F363,'FORNECEDORES X COMPRADOR'!A:D,4,0))</f>
        <v/>
      </c>
      <c r="H363" s="1">
        <f>IF(F363="","",VLOOKUP(F363,'FORNECEDORES X COMPRADOR'!A:E,5,0))</f>
        <v/>
      </c>
      <c r="I363" s="36">
        <f>IF(D363="","",VLOOKUP(D363,'produto-estoque-total-7'!A:AB,15,0))</f>
        <v/>
      </c>
      <c r="J363" s="36">
        <f>IF(D363="","",VLOOKUP(D363,'produto-estoque-total-7'!A:AB,19,0))</f>
        <v/>
      </c>
      <c r="K363" s="1">
        <f>IF(D363="","",VLOOKUP(D363,'produto-estoque-total-7'!A:AB,20,0))</f>
        <v/>
      </c>
      <c r="L363" s="36">
        <f>IF(D363="","",VLOOKUP(D363,'produto-estoque-total-7'!A:AB,17,0))</f>
        <v/>
      </c>
      <c r="M363" s="1">
        <f>IF(D363="","",VLOOKUP(D363,'produto-estoque-total-7'!A:AB,18,0))</f>
        <v/>
      </c>
      <c r="N363" s="36">
        <f>IF(D363="","",VLOOKUP(D363,'produto-estoque-total-7'!A:AB,21,0))</f>
        <v/>
      </c>
      <c r="O363" s="1">
        <f>IF(D363="","",VLOOKUP(D363,'produto-estoque-total-7'!A:AB,22,0))</f>
        <v/>
      </c>
      <c r="P363" s="36">
        <f>IF(D363="","",VLOOKUP(D363,'produto-estoque-total-7'!A:AB,23,0))</f>
        <v/>
      </c>
      <c r="Q363" s="1">
        <f>IF(D363="","",VLOOKUP(D363,'produto-estoque-total-7'!A:AB,24,0))</f>
        <v/>
      </c>
      <c r="R363" s="38">
        <f>IFERROR(IF(D363="","",VLOOKUP(D363,'produto-venda-7'!B:N,13,0)),"C")</f>
        <v/>
      </c>
      <c r="S363" s="39">
        <f>IF(D363="","",VLOOKUP(D363,'produto-estoque-total-7'!A:AB,6,0))</f>
        <v/>
      </c>
      <c r="T363" s="39">
        <f>IF(D363="","",VLOOKUP(D363,'produto-estoque-total-7'!A:AB,5,0))</f>
        <v/>
      </c>
      <c r="U363" s="40">
        <f>IF(D363="","",VLOOKUP(D363,'produto-estoque-total-7'!A:AB,11,0))</f>
        <v/>
      </c>
      <c r="V363" s="41">
        <f>IF(D363="","",IFERROR(VLOOKUP(D363,'produto-entrada-7'!A:M,10,0),0))</f>
        <v/>
      </c>
      <c r="W363" s="42" t="n"/>
      <c r="X363" s="39">
        <f>IF(D363="","",VLOOKUP(D363,'produto-estoque-total-7'!A:AB,8,0))</f>
        <v/>
      </c>
      <c r="Y363" s="39">
        <f>IF(D363="","",VLOOKUP(D363,'produto-estoque-total-7'!A:AB,9,0))</f>
        <v/>
      </c>
      <c r="Z363" s="39">
        <f>IF(D363="","",VLOOKUP(D363,'produto-estoque-total-7'!A:AB,10,0))</f>
        <v/>
      </c>
      <c r="AA363" s="39">
        <f>IFERROR(IF(D363="","",VLOOKUP(D363,'produto-venda-7'!B:N,4,0)),0)</f>
        <v/>
      </c>
      <c r="AB363" s="39">
        <f>IFERROR(IF(D363="","",VLOOKUP(D363,'produto-venda-7'!B:N,5,0)),0)</f>
        <v/>
      </c>
      <c r="AC363" s="39">
        <f>IF(D363="","",IFERROR(AA363/90,0))</f>
        <v/>
      </c>
      <c r="AD363" s="36">
        <f>IF(D363="","",IFERROR(VLOOKUP(D363,'produto-entrada-7'!A:M,4,0),0))</f>
        <v/>
      </c>
      <c r="AE363" s="36">
        <f>IFERROR(IF(D363="","",VLOOKUP(D363,'produto-venda-7'!B:N,10,0)),0)</f>
        <v/>
      </c>
      <c r="AF363" s="36">
        <f>IF(D363="","",IFERROR(VLOOKUP(D363,'produto-entrada-7'!A:M,11,0),0))</f>
        <v/>
      </c>
      <c r="AG363" s="1">
        <f>IF(D363="","",IFERROR(VLOOKUP(D363,'produto-entrada-7'!A:M,12,0),0))</f>
        <v/>
      </c>
      <c r="AH363" s="1">
        <f>IF(D363="","",IFERROR(VLOOKUP(D363,'produto-entrada-7'!A:M,13,0),0))</f>
        <v/>
      </c>
      <c r="AI363" s="36">
        <f>IFERROR(IF(D363="","",VLOOKUP(D363,'produto-venda-7'!B:N,11,0)),0)</f>
        <v/>
      </c>
      <c r="AJ363" s="43">
        <f>IF(D363="","",IFERROR(AI363*AB363,0))</f>
        <v/>
      </c>
      <c r="AK363" s="44">
        <f>IFERROR(IF(D363="","",VLOOKUP(F363,'ANALISE FORNECEDOR'!$A:$I,8,0)),"")</f>
        <v/>
      </c>
      <c r="AL363" s="44">
        <f>IF(D363="","",AVERAGE(AM363,AK363))</f>
        <v/>
      </c>
      <c r="AM363" s="44">
        <f>IFERROR(IF(D363="","",VLOOKUP(F363,'ANALISE FORNECEDOR'!$A:$I,9,0)),"")</f>
        <v/>
      </c>
      <c r="AN363" s="45">
        <f>IF(D363="","",IF(Y363&gt;12,AI363*(U363+Y363),AI363*U363))</f>
        <v/>
      </c>
      <c r="AO363" s="45">
        <f>IF(D363="","",IF(Y363&gt;12,AI363*(U363+V363+Y363),AI363*(U363+V363)))</f>
        <v/>
      </c>
      <c r="AP363" s="46">
        <f>IF(D363="","",IF(Y363&gt;12,AG363*(U363+Y363),AG363*U363))</f>
        <v/>
      </c>
      <c r="AQ363" s="46">
        <f>IF(D363="","",IF(Y363&gt;12,AG363*(U363+V363+Y363),AG363*(U363+V363)))</f>
        <v/>
      </c>
      <c r="AR363" s="46">
        <f>IF(D363="","",IF(OR(R363="A",R363="AA",R363="AAA"),AP363,0))</f>
        <v/>
      </c>
      <c r="AS363" s="46">
        <f>IF(D363="","",IF(R363="B",AP363,0))</f>
        <v/>
      </c>
      <c r="AT363" s="46">
        <f>IF(D363="","",IF(R363="C",AP363,0))</f>
        <v/>
      </c>
      <c r="AU363" s="47">
        <f>IF(D363="","",IFERROR(AN363/AJ363,0))</f>
        <v/>
      </c>
      <c r="AV363" s="47">
        <f>IF(D363="","",IFERROR(((AO363)/AJ363),0))</f>
        <v/>
      </c>
      <c r="AW363" s="48">
        <f>IF(D363="","",IF(OR(S363="S",NOT(AND(ISNUMBER(AC363),ISNUMBER(AL363),AC363*AL363&gt;=0))),0,AC363*AL363))</f>
        <v/>
      </c>
      <c r="AX363" s="49">
        <f>IFERROR(IF(D363="","",AW363*AG363),0)</f>
        <v/>
      </c>
      <c r="AY363" s="48">
        <f>IF(D363="","",IF(OR(S363="S",NOT(AND(ISNUMBER(AC363),ISNUMBER(AK363),AC363*AK363&gt;=0))),0,AC363*AK363))</f>
        <v/>
      </c>
      <c r="AZ363" s="48">
        <f>IFERROR(IF(D363="","",IF(AY363=0,0,IF(((AY363)-(U363+Y363))&lt;0,0,(AY363)-U363))),0)</f>
        <v/>
      </c>
      <c r="BA363" s="49">
        <f>IF(D363="","",AZ363*AG363)</f>
        <v/>
      </c>
      <c r="BB363" s="49">
        <f>IF(D363="","",IF(OR(R363="A",R363="AA",R363="AAA"),BA363,0))</f>
        <v/>
      </c>
      <c r="BC363" s="49">
        <f>IF(D363="","",IF(R363="B",BA363,0))</f>
        <v/>
      </c>
      <c r="BD363" s="49">
        <f>IF(D363="","",IF(R363="B",BA363,0))</f>
        <v/>
      </c>
      <c r="BE363" s="49">
        <f>IF(D363="","",IF(S363="S",
1,
IF(AC363=0,
1,
IF(
IFERROR(((U363+Y363)*AG363)/((AC363*AK363)*AG363),0)&lt;0,
0,
IF(
IFERROR(((U363+Y363)*AG363)/((AC363*AK363)*AG363),0)&gt;1,
1,
IFERROR(((U363+Y363)*AG363)/((AC363*AK363)*AG363),0)
)
)
)
))</f>
        <v/>
      </c>
      <c r="BF363" s="49">
        <f>IF(D363="","",IF(S363="S",
1,
IF(AC363=0,
1,
IF(
IFERROR(((U363+V363+Y363)*AG363)/((AC363*AK363)*AG363),0)&lt;0,
0,
IF(
IFERROR(((U363+V363+Y363)*AG363)/((AC363*AK363)*AG363),0)&gt;1,
1,
IFERROR(((U363+V363+Y363)*AG363)/((AC363*AK363)*AG363),0)
)
)
)
))</f>
        <v/>
      </c>
      <c r="BG363" s="50">
        <f>IF(D363="","",IF(S363="S",0,IF(AND(ISNUMBER(AC363),ISNUMBER(AM363)),IF(OR(AC363*AM363&lt;0,ISERR(AC363*AM363)),0,AC363*AM363),0)))</f>
        <v/>
      </c>
      <c r="BH363" s="50">
        <f>IF(D363="","",IF(BY363&gt;TODAY()-60,0,IF(Y363&gt;12,MAX(0,(U363+Y363)-BG363),MAX(0,U363-BG363))))</f>
        <v/>
      </c>
      <c r="BI363" s="51">
        <f>IF(D363="","",BH363*AG363)</f>
        <v/>
      </c>
      <c r="BJ363" s="51">
        <f>IF(D363="","",IF(OR(R363="A",R363="AA",R363="AAA"),BI363,0))</f>
        <v/>
      </c>
      <c r="BK363" s="51">
        <f>IF(D363="","",IF(R363="B",BI363,0))</f>
        <v/>
      </c>
      <c r="BL363" s="51">
        <f>IF(D363="","",IF(R363="C",BI363,0))</f>
        <v/>
      </c>
      <c r="BM363" s="51">
        <f>IF(D363="","",IFERROR(MAX(0,MIN(BI363/AP363,1)),0))</f>
        <v/>
      </c>
      <c r="BN363" s="52">
        <f>IF(D363="","",AB363*AG363)</f>
        <v/>
      </c>
      <c r="BO363" s="52">
        <f>IF(D363="","",(U363+V363+X363)*AG363)</f>
        <v/>
      </c>
      <c r="BP363" s="52">
        <f>IF(D363="","",(AB363*3)*AG363)</f>
        <v/>
      </c>
      <c r="BQ363" s="52">
        <f>IF(D363="","",IF(BO363-BP363&gt;0,0,BO363-BP363))</f>
        <v/>
      </c>
      <c r="BR363" s="52">
        <f>IF(D363="","",IF(BO363-BP363-BN363&gt;0,0,BO363-BP363-BN363))</f>
        <v/>
      </c>
      <c r="BS363" s="53">
        <f>IF(D363="","",IFERROR(AB363*AI363,0))</f>
        <v/>
      </c>
      <c r="BT363" s="53">
        <f>IF(D363="","",IFERROR(IF(X363&gt;12, AI363*(U363+V363+X363), AI363*(U363+V363)),0))</f>
        <v/>
      </c>
      <c r="BU363" s="53">
        <f>IF(D363="","",IFERROR(((AB363*3)*AI363),0))</f>
        <v/>
      </c>
      <c r="BV363" s="53">
        <f>IF(D363="","",IF(BT363-BU363&gt;0,0,BT363-BU363))</f>
        <v/>
      </c>
      <c r="BW363" s="53">
        <f>IF(D363="","",IF(BT363-BU363-BS363&gt;0,0,BT363-BU363-BS363))</f>
        <v/>
      </c>
      <c r="BX363" s="36">
        <f>IF(D363="","",IFERROR(VLOOKUP(D363,'produto-entrada-7'!A:M,3,0),"SEM PEDIDO"))</f>
        <v/>
      </c>
      <c r="BY363" s="36">
        <f>IF(D363="","",VLOOKUP(D363,'produto-estoque-total-7'!A:AB,25,0))</f>
        <v/>
      </c>
      <c r="BZ363" s="36">
        <f>IF(D363="","",IFERROR(VLOOKUP(D363,'produto-estoque-total-7'!A:AB,26,0)/100,0))</f>
        <v/>
      </c>
      <c r="CA363" s="36">
        <f>IF(D363="","",IFERROR(VLOOKUP(D363,'produto-estoque-total-7'!A:AB,27,0)/100,0))</f>
        <v/>
      </c>
      <c r="CB363" s="41">
        <f>IF(D363="","",V363*AF363)</f>
        <v/>
      </c>
      <c r="CC363" s="41">
        <f>IF(D363="","",V363*AI363)</f>
        <v/>
      </c>
      <c r="CD363" s="54">
        <f>IF(D363="","",VLOOKUP(D363,'produto-estoque-total-7'!A:AB,28,0))</f>
        <v/>
      </c>
    </row>
    <row r="364">
      <c r="A364" s="36">
        <f>IF(D364="","",VLOOKUP(D364,'produto-estoque-total-7'!A:AB,3,0))</f>
        <v/>
      </c>
      <c r="B364" s="1">
        <f>IF(D364="","",VLOOKUP(D364,'produto-estoque-total-7'!A:AB,12,0))</f>
        <v/>
      </c>
      <c r="C364" s="1">
        <f>IF(D364="","",VLOOKUP(D364,'produto-estoque-total-7'!A:AB,2,0))</f>
        <v/>
      </c>
      <c r="D364" s="37">
        <f>IFERROR(IF('produto-estoque-total-7'!A363="","",'produto-estoque-total-7'!A363),"")</f>
        <v/>
      </c>
      <c r="E364" s="1">
        <f>IF(D364="","",VLOOKUP(D364,'produto-estoque-total-7'!A:AB,4,0))</f>
        <v/>
      </c>
      <c r="F364" s="36">
        <f>IF(D364="","",VLOOKUP(D364,'produto-estoque-total-7'!A:AB,13,0))</f>
        <v/>
      </c>
      <c r="G364" s="1">
        <f>IF(F364="","",VLOOKUP(F364,'FORNECEDORES X COMPRADOR'!A:D,4,0))</f>
        <v/>
      </c>
      <c r="H364" s="1">
        <f>IF(F364="","",VLOOKUP(F364,'FORNECEDORES X COMPRADOR'!A:E,5,0))</f>
        <v/>
      </c>
      <c r="I364" s="36">
        <f>IF(D364="","",VLOOKUP(D364,'produto-estoque-total-7'!A:AB,15,0))</f>
        <v/>
      </c>
      <c r="J364" s="36">
        <f>IF(D364="","",VLOOKUP(D364,'produto-estoque-total-7'!A:AB,19,0))</f>
        <v/>
      </c>
      <c r="K364" s="1">
        <f>IF(D364="","",VLOOKUP(D364,'produto-estoque-total-7'!A:AB,20,0))</f>
        <v/>
      </c>
      <c r="L364" s="36">
        <f>IF(D364="","",VLOOKUP(D364,'produto-estoque-total-7'!A:AB,17,0))</f>
        <v/>
      </c>
      <c r="M364" s="1">
        <f>IF(D364="","",VLOOKUP(D364,'produto-estoque-total-7'!A:AB,18,0))</f>
        <v/>
      </c>
      <c r="N364" s="36">
        <f>IF(D364="","",VLOOKUP(D364,'produto-estoque-total-7'!A:AB,21,0))</f>
        <v/>
      </c>
      <c r="O364" s="1">
        <f>IF(D364="","",VLOOKUP(D364,'produto-estoque-total-7'!A:AB,22,0))</f>
        <v/>
      </c>
      <c r="P364" s="36">
        <f>IF(D364="","",VLOOKUP(D364,'produto-estoque-total-7'!A:AB,23,0))</f>
        <v/>
      </c>
      <c r="Q364" s="1">
        <f>IF(D364="","",VLOOKUP(D364,'produto-estoque-total-7'!A:AB,24,0))</f>
        <v/>
      </c>
      <c r="R364" s="38">
        <f>IFERROR(IF(D364="","",VLOOKUP(D364,'produto-venda-7'!B:N,13,0)),"C")</f>
        <v/>
      </c>
      <c r="S364" s="39">
        <f>IF(D364="","",VLOOKUP(D364,'produto-estoque-total-7'!A:AB,6,0))</f>
        <v/>
      </c>
      <c r="T364" s="39">
        <f>IF(D364="","",VLOOKUP(D364,'produto-estoque-total-7'!A:AB,5,0))</f>
        <v/>
      </c>
      <c r="U364" s="40">
        <f>IF(D364="","",VLOOKUP(D364,'produto-estoque-total-7'!A:AB,11,0))</f>
        <v/>
      </c>
      <c r="V364" s="41">
        <f>IF(D364="","",IFERROR(VLOOKUP(D364,'produto-entrada-7'!A:M,10,0),0))</f>
        <v/>
      </c>
      <c r="W364" s="42" t="n"/>
      <c r="X364" s="39">
        <f>IF(D364="","",VLOOKUP(D364,'produto-estoque-total-7'!A:AB,8,0))</f>
        <v/>
      </c>
      <c r="Y364" s="39">
        <f>IF(D364="","",VLOOKUP(D364,'produto-estoque-total-7'!A:AB,9,0))</f>
        <v/>
      </c>
      <c r="Z364" s="39">
        <f>IF(D364="","",VLOOKUP(D364,'produto-estoque-total-7'!A:AB,10,0))</f>
        <v/>
      </c>
      <c r="AA364" s="39">
        <f>IFERROR(IF(D364="","",VLOOKUP(D364,'produto-venda-7'!B:N,4,0)),0)</f>
        <v/>
      </c>
      <c r="AB364" s="39">
        <f>IFERROR(IF(D364="","",VLOOKUP(D364,'produto-venda-7'!B:N,5,0)),0)</f>
        <v/>
      </c>
      <c r="AC364" s="39">
        <f>IF(D364="","",IFERROR(AA364/90,0))</f>
        <v/>
      </c>
      <c r="AD364" s="36">
        <f>IF(D364="","",IFERROR(VLOOKUP(D364,'produto-entrada-7'!A:M,4,0),0))</f>
        <v/>
      </c>
      <c r="AE364" s="36">
        <f>IFERROR(IF(D364="","",VLOOKUP(D364,'produto-venda-7'!B:N,10,0)),0)</f>
        <v/>
      </c>
      <c r="AF364" s="36">
        <f>IF(D364="","",IFERROR(VLOOKUP(D364,'produto-entrada-7'!A:M,11,0),0))</f>
        <v/>
      </c>
      <c r="AG364" s="1">
        <f>IF(D364="","",IFERROR(VLOOKUP(D364,'produto-entrada-7'!A:M,12,0),0))</f>
        <v/>
      </c>
      <c r="AH364" s="1">
        <f>IF(D364="","",IFERROR(VLOOKUP(D364,'produto-entrada-7'!A:M,13,0),0))</f>
        <v/>
      </c>
      <c r="AI364" s="36">
        <f>IFERROR(IF(D364="","",VLOOKUP(D364,'produto-venda-7'!B:N,11,0)),0)</f>
        <v/>
      </c>
      <c r="AJ364" s="43">
        <f>IF(D364="","",IFERROR(AI364*AB364,0))</f>
        <v/>
      </c>
      <c r="AK364" s="44">
        <f>IFERROR(IF(D364="","",VLOOKUP(F364,'ANALISE FORNECEDOR'!$A:$I,8,0)),"")</f>
        <v/>
      </c>
      <c r="AL364" s="44">
        <f>IF(D364="","",AVERAGE(AM364,AK364))</f>
        <v/>
      </c>
      <c r="AM364" s="44">
        <f>IFERROR(IF(D364="","",VLOOKUP(F364,'ANALISE FORNECEDOR'!$A:$I,9,0)),"")</f>
        <v/>
      </c>
      <c r="AN364" s="45">
        <f>IF(D364="","",IF(Y364&gt;12,AI364*(U364+Y364),AI364*U364))</f>
        <v/>
      </c>
      <c r="AO364" s="45">
        <f>IF(D364="","",IF(Y364&gt;12,AI364*(U364+V364+Y364),AI364*(U364+V364)))</f>
        <v/>
      </c>
      <c r="AP364" s="46">
        <f>IF(D364="","",IF(Y364&gt;12,AG364*(U364+Y364),AG364*U364))</f>
        <v/>
      </c>
      <c r="AQ364" s="46">
        <f>IF(D364="","",IF(Y364&gt;12,AG364*(U364+V364+Y364),AG364*(U364+V364)))</f>
        <v/>
      </c>
      <c r="AR364" s="46">
        <f>IF(D364="","",IF(OR(R364="A",R364="AA",R364="AAA"),AP364,0))</f>
        <v/>
      </c>
      <c r="AS364" s="46">
        <f>IF(D364="","",IF(R364="B",AP364,0))</f>
        <v/>
      </c>
      <c r="AT364" s="46">
        <f>IF(D364="","",IF(R364="C",AP364,0))</f>
        <v/>
      </c>
      <c r="AU364" s="47">
        <f>IF(D364="","",IFERROR(AN364/AJ364,0))</f>
        <v/>
      </c>
      <c r="AV364" s="47">
        <f>IF(D364="","",IFERROR(((AO364)/AJ364),0))</f>
        <v/>
      </c>
      <c r="AW364" s="48">
        <f>IF(D364="","",IF(OR(S364="S",NOT(AND(ISNUMBER(AC364),ISNUMBER(AL364),AC364*AL364&gt;=0))),0,AC364*AL364))</f>
        <v/>
      </c>
      <c r="AX364" s="49">
        <f>IFERROR(IF(D364="","",AW364*AG364),0)</f>
        <v/>
      </c>
      <c r="AY364" s="48">
        <f>IF(D364="","",IF(OR(S364="S",NOT(AND(ISNUMBER(AC364),ISNUMBER(AK364),AC364*AK364&gt;=0))),0,AC364*AK364))</f>
        <v/>
      </c>
      <c r="AZ364" s="48">
        <f>IFERROR(IF(D364="","",IF(AY364=0,0,IF(((AY364)-(U364+Y364))&lt;0,0,(AY364)-U364))),0)</f>
        <v/>
      </c>
      <c r="BA364" s="49">
        <f>IF(D364="","",AZ364*AG364)</f>
        <v/>
      </c>
      <c r="BB364" s="49">
        <f>IF(D364="","",IF(OR(R364="A",R364="AA",R364="AAA"),BA364,0))</f>
        <v/>
      </c>
      <c r="BC364" s="49">
        <f>IF(D364="","",IF(R364="B",BA364,0))</f>
        <v/>
      </c>
      <c r="BD364" s="49">
        <f>IF(D364="","",IF(R364="B",BA364,0))</f>
        <v/>
      </c>
      <c r="BE364" s="49">
        <f>IF(D364="","",IF(S364="S",
1,
IF(AC364=0,
1,
IF(
IFERROR(((U364+Y364)*AG364)/((AC364*AK364)*AG364),0)&lt;0,
0,
IF(
IFERROR(((U364+Y364)*AG364)/((AC364*AK364)*AG364),0)&gt;1,
1,
IFERROR(((U364+Y364)*AG364)/((AC364*AK364)*AG364),0)
)
)
)
))</f>
        <v/>
      </c>
      <c r="BF364" s="49">
        <f>IF(D364="","",IF(S364="S",
1,
IF(AC364=0,
1,
IF(
IFERROR(((U364+V364+Y364)*AG364)/((AC364*AK364)*AG364),0)&lt;0,
0,
IF(
IFERROR(((U364+V364+Y364)*AG364)/((AC364*AK364)*AG364),0)&gt;1,
1,
IFERROR(((U364+V364+Y364)*AG364)/((AC364*AK364)*AG364),0)
)
)
)
))</f>
        <v/>
      </c>
      <c r="BG364" s="50">
        <f>IF(D364="","",IF(S364="S",0,IF(AND(ISNUMBER(AC364),ISNUMBER(AM364)),IF(OR(AC364*AM364&lt;0,ISERR(AC364*AM364)),0,AC364*AM364),0)))</f>
        <v/>
      </c>
      <c r="BH364" s="50">
        <f>IF(D364="","",IF(BY364&gt;TODAY()-60,0,IF(Y364&gt;12,MAX(0,(U364+Y364)-BG364),MAX(0,U364-BG364))))</f>
        <v/>
      </c>
      <c r="BI364" s="51">
        <f>IF(D364="","",BH364*AG364)</f>
        <v/>
      </c>
      <c r="BJ364" s="51">
        <f>IF(D364="","",IF(OR(R364="A",R364="AA",R364="AAA"),BI364,0))</f>
        <v/>
      </c>
      <c r="BK364" s="51">
        <f>IF(D364="","",IF(R364="B",BI364,0))</f>
        <v/>
      </c>
      <c r="BL364" s="51">
        <f>IF(D364="","",IF(R364="C",BI364,0))</f>
        <v/>
      </c>
      <c r="BM364" s="51">
        <f>IF(D364="","",IFERROR(MAX(0,MIN(BI364/AP364,1)),0))</f>
        <v/>
      </c>
      <c r="BN364" s="52">
        <f>IF(D364="","",AB364*AG364)</f>
        <v/>
      </c>
      <c r="BO364" s="52">
        <f>IF(D364="","",(U364+V364+X364)*AG364)</f>
        <v/>
      </c>
      <c r="BP364" s="52">
        <f>IF(D364="","",(AB364*3)*AG364)</f>
        <v/>
      </c>
      <c r="BQ364" s="52">
        <f>IF(D364="","",IF(BO364-BP364&gt;0,0,BO364-BP364))</f>
        <v/>
      </c>
      <c r="BR364" s="52">
        <f>IF(D364="","",IF(BO364-BP364-BN364&gt;0,0,BO364-BP364-BN364))</f>
        <v/>
      </c>
      <c r="BS364" s="53">
        <f>IF(D364="","",IFERROR(AB364*AI364,0))</f>
        <v/>
      </c>
      <c r="BT364" s="53">
        <f>IF(D364="","",IFERROR(IF(X364&gt;12, AI364*(U364+V364+X364), AI364*(U364+V364)),0))</f>
        <v/>
      </c>
      <c r="BU364" s="53">
        <f>IF(D364="","",IFERROR(((AB364*3)*AI364),0))</f>
        <v/>
      </c>
      <c r="BV364" s="53">
        <f>IF(D364="","",IF(BT364-BU364&gt;0,0,BT364-BU364))</f>
        <v/>
      </c>
      <c r="BW364" s="53">
        <f>IF(D364="","",IF(BT364-BU364-BS364&gt;0,0,BT364-BU364-BS364))</f>
        <v/>
      </c>
      <c r="BX364" s="36">
        <f>IF(D364="","",IFERROR(VLOOKUP(D364,'produto-entrada-7'!A:M,3,0),"SEM PEDIDO"))</f>
        <v/>
      </c>
      <c r="BY364" s="36">
        <f>IF(D364="","",VLOOKUP(D364,'produto-estoque-total-7'!A:AB,25,0))</f>
        <v/>
      </c>
      <c r="BZ364" s="36">
        <f>IF(D364="","",IFERROR(VLOOKUP(D364,'produto-estoque-total-7'!A:AB,26,0)/100,0))</f>
        <v/>
      </c>
      <c r="CA364" s="36">
        <f>IF(D364="","",IFERROR(VLOOKUP(D364,'produto-estoque-total-7'!A:AB,27,0)/100,0))</f>
        <v/>
      </c>
      <c r="CB364" s="41">
        <f>IF(D364="","",V364*AF364)</f>
        <v/>
      </c>
      <c r="CC364" s="41">
        <f>IF(D364="","",V364*AI364)</f>
        <v/>
      </c>
      <c r="CD364" s="54">
        <f>IF(D364="","",VLOOKUP(D364,'produto-estoque-total-7'!A:AB,28,0))</f>
        <v/>
      </c>
    </row>
    <row r="365">
      <c r="A365" s="36">
        <f>IF(D365="","",VLOOKUP(D365,'produto-estoque-total-7'!A:AB,3,0))</f>
        <v/>
      </c>
      <c r="B365" s="1">
        <f>IF(D365="","",VLOOKUP(D365,'produto-estoque-total-7'!A:AB,12,0))</f>
        <v/>
      </c>
      <c r="C365" s="1">
        <f>IF(D365="","",VLOOKUP(D365,'produto-estoque-total-7'!A:AB,2,0))</f>
        <v/>
      </c>
      <c r="D365" s="37">
        <f>IFERROR(IF('produto-estoque-total-7'!A364="","",'produto-estoque-total-7'!A364),"")</f>
        <v/>
      </c>
      <c r="E365" s="1">
        <f>IF(D365="","",VLOOKUP(D365,'produto-estoque-total-7'!A:AB,4,0))</f>
        <v/>
      </c>
      <c r="F365" s="36">
        <f>IF(D365="","",VLOOKUP(D365,'produto-estoque-total-7'!A:AB,13,0))</f>
        <v/>
      </c>
      <c r="G365" s="1">
        <f>IF(F365="","",VLOOKUP(F365,'FORNECEDORES X COMPRADOR'!A:D,4,0))</f>
        <v/>
      </c>
      <c r="H365" s="1">
        <f>IF(F365="","",VLOOKUP(F365,'FORNECEDORES X COMPRADOR'!A:E,5,0))</f>
        <v/>
      </c>
      <c r="I365" s="36">
        <f>IF(D365="","",VLOOKUP(D365,'produto-estoque-total-7'!A:AB,15,0))</f>
        <v/>
      </c>
      <c r="J365" s="36">
        <f>IF(D365="","",VLOOKUP(D365,'produto-estoque-total-7'!A:AB,19,0))</f>
        <v/>
      </c>
      <c r="K365" s="1">
        <f>IF(D365="","",VLOOKUP(D365,'produto-estoque-total-7'!A:AB,20,0))</f>
        <v/>
      </c>
      <c r="L365" s="36">
        <f>IF(D365="","",VLOOKUP(D365,'produto-estoque-total-7'!A:AB,17,0))</f>
        <v/>
      </c>
      <c r="M365" s="1">
        <f>IF(D365="","",VLOOKUP(D365,'produto-estoque-total-7'!A:AB,18,0))</f>
        <v/>
      </c>
      <c r="N365" s="36">
        <f>IF(D365="","",VLOOKUP(D365,'produto-estoque-total-7'!A:AB,21,0))</f>
        <v/>
      </c>
      <c r="O365" s="1">
        <f>IF(D365="","",VLOOKUP(D365,'produto-estoque-total-7'!A:AB,22,0))</f>
        <v/>
      </c>
      <c r="P365" s="36">
        <f>IF(D365="","",VLOOKUP(D365,'produto-estoque-total-7'!A:AB,23,0))</f>
        <v/>
      </c>
      <c r="Q365" s="1">
        <f>IF(D365="","",VLOOKUP(D365,'produto-estoque-total-7'!A:AB,24,0))</f>
        <v/>
      </c>
      <c r="R365" s="38">
        <f>IFERROR(IF(D365="","",VLOOKUP(D365,'produto-venda-7'!B:N,13,0)),"C")</f>
        <v/>
      </c>
      <c r="S365" s="39">
        <f>IF(D365="","",VLOOKUP(D365,'produto-estoque-total-7'!A:AB,6,0))</f>
        <v/>
      </c>
      <c r="T365" s="39">
        <f>IF(D365="","",VLOOKUP(D365,'produto-estoque-total-7'!A:AB,5,0))</f>
        <v/>
      </c>
      <c r="U365" s="40">
        <f>IF(D365="","",VLOOKUP(D365,'produto-estoque-total-7'!A:AB,11,0))</f>
        <v/>
      </c>
      <c r="V365" s="41">
        <f>IF(D365="","",IFERROR(VLOOKUP(D365,'produto-entrada-7'!A:M,10,0),0))</f>
        <v/>
      </c>
      <c r="W365" s="42" t="n"/>
      <c r="X365" s="39">
        <f>IF(D365="","",VLOOKUP(D365,'produto-estoque-total-7'!A:AB,8,0))</f>
        <v/>
      </c>
      <c r="Y365" s="39">
        <f>IF(D365="","",VLOOKUP(D365,'produto-estoque-total-7'!A:AB,9,0))</f>
        <v/>
      </c>
      <c r="Z365" s="39">
        <f>IF(D365="","",VLOOKUP(D365,'produto-estoque-total-7'!A:AB,10,0))</f>
        <v/>
      </c>
      <c r="AA365" s="39">
        <f>IFERROR(IF(D365="","",VLOOKUP(D365,'produto-venda-7'!B:N,4,0)),0)</f>
        <v/>
      </c>
      <c r="AB365" s="39">
        <f>IFERROR(IF(D365="","",VLOOKUP(D365,'produto-venda-7'!B:N,5,0)),0)</f>
        <v/>
      </c>
      <c r="AC365" s="39">
        <f>IF(D365="","",IFERROR(AA365/90,0))</f>
        <v/>
      </c>
      <c r="AD365" s="36">
        <f>IF(D365="","",IFERROR(VLOOKUP(D365,'produto-entrada-7'!A:M,4,0),0))</f>
        <v/>
      </c>
      <c r="AE365" s="36">
        <f>IFERROR(IF(D365="","",VLOOKUP(D365,'produto-venda-7'!B:N,10,0)),0)</f>
        <v/>
      </c>
      <c r="AF365" s="36">
        <f>IF(D365="","",IFERROR(VLOOKUP(D365,'produto-entrada-7'!A:M,11,0),0))</f>
        <v/>
      </c>
      <c r="AG365" s="1">
        <f>IF(D365="","",IFERROR(VLOOKUP(D365,'produto-entrada-7'!A:M,12,0),0))</f>
        <v/>
      </c>
      <c r="AH365" s="1">
        <f>IF(D365="","",IFERROR(VLOOKUP(D365,'produto-entrada-7'!A:M,13,0),0))</f>
        <v/>
      </c>
      <c r="AI365" s="36">
        <f>IFERROR(IF(D365="","",VLOOKUP(D365,'produto-venda-7'!B:N,11,0)),0)</f>
        <v/>
      </c>
      <c r="AJ365" s="43">
        <f>IF(D365="","",IFERROR(AI365*AB365,0))</f>
        <v/>
      </c>
      <c r="AK365" s="44">
        <f>IFERROR(IF(D365="","",VLOOKUP(F365,'ANALISE FORNECEDOR'!$A:$I,8,0)),"")</f>
        <v/>
      </c>
      <c r="AL365" s="44">
        <f>IF(D365="","",AVERAGE(AM365,AK365))</f>
        <v/>
      </c>
      <c r="AM365" s="44">
        <f>IFERROR(IF(D365="","",VLOOKUP(F365,'ANALISE FORNECEDOR'!$A:$I,9,0)),"")</f>
        <v/>
      </c>
      <c r="AN365" s="45">
        <f>IF(D365="","",IF(Y365&gt;12,AI365*(U365+Y365),AI365*U365))</f>
        <v/>
      </c>
      <c r="AO365" s="45">
        <f>IF(D365="","",IF(Y365&gt;12,AI365*(U365+V365+Y365),AI365*(U365+V365)))</f>
        <v/>
      </c>
      <c r="AP365" s="46">
        <f>IF(D365="","",IF(Y365&gt;12,AG365*(U365+Y365),AG365*U365))</f>
        <v/>
      </c>
      <c r="AQ365" s="46">
        <f>IF(D365="","",IF(Y365&gt;12,AG365*(U365+V365+Y365),AG365*(U365+V365)))</f>
        <v/>
      </c>
      <c r="AR365" s="46">
        <f>IF(D365="","",IF(OR(R365="A",R365="AA",R365="AAA"),AP365,0))</f>
        <v/>
      </c>
      <c r="AS365" s="46">
        <f>IF(D365="","",IF(R365="B",AP365,0))</f>
        <v/>
      </c>
      <c r="AT365" s="46">
        <f>IF(D365="","",IF(R365="C",AP365,0))</f>
        <v/>
      </c>
      <c r="AU365" s="47">
        <f>IF(D365="","",IFERROR(AN365/AJ365,0))</f>
        <v/>
      </c>
      <c r="AV365" s="47">
        <f>IF(D365="","",IFERROR(((AO365)/AJ365),0))</f>
        <v/>
      </c>
      <c r="AW365" s="48">
        <f>IF(D365="","",IF(OR(S365="S",NOT(AND(ISNUMBER(AC365),ISNUMBER(AL365),AC365*AL365&gt;=0))),0,AC365*AL365))</f>
        <v/>
      </c>
      <c r="AX365" s="49">
        <f>IFERROR(IF(D365="","",AW365*AG365),0)</f>
        <v/>
      </c>
      <c r="AY365" s="48">
        <f>IF(D365="","",IF(OR(S365="S",NOT(AND(ISNUMBER(AC365),ISNUMBER(AK365),AC365*AK365&gt;=0))),0,AC365*AK365))</f>
        <v/>
      </c>
      <c r="AZ365" s="48">
        <f>IFERROR(IF(D365="","",IF(AY365=0,0,IF(((AY365)-(U365+Y365))&lt;0,0,(AY365)-U365))),0)</f>
        <v/>
      </c>
      <c r="BA365" s="49">
        <f>IF(D365="","",AZ365*AG365)</f>
        <v/>
      </c>
      <c r="BB365" s="49">
        <f>IF(D365="","",IF(OR(R365="A",R365="AA",R365="AAA"),BA365,0))</f>
        <v/>
      </c>
      <c r="BC365" s="49">
        <f>IF(D365="","",IF(R365="B",BA365,0))</f>
        <v/>
      </c>
      <c r="BD365" s="49">
        <f>IF(D365="","",IF(R365="B",BA365,0))</f>
        <v/>
      </c>
      <c r="BE365" s="49">
        <f>IF(D365="","",IF(S365="S",
1,
IF(AC365=0,
1,
IF(
IFERROR(((U365+Y365)*AG365)/((AC365*AK365)*AG365),0)&lt;0,
0,
IF(
IFERROR(((U365+Y365)*AG365)/((AC365*AK365)*AG365),0)&gt;1,
1,
IFERROR(((U365+Y365)*AG365)/((AC365*AK365)*AG365),0)
)
)
)
))</f>
        <v/>
      </c>
      <c r="BF365" s="49">
        <f>IF(D365="","",IF(S365="S",
1,
IF(AC365=0,
1,
IF(
IFERROR(((U365+V365+Y365)*AG365)/((AC365*AK365)*AG365),0)&lt;0,
0,
IF(
IFERROR(((U365+V365+Y365)*AG365)/((AC365*AK365)*AG365),0)&gt;1,
1,
IFERROR(((U365+V365+Y365)*AG365)/((AC365*AK365)*AG365),0)
)
)
)
))</f>
        <v/>
      </c>
      <c r="BG365" s="50">
        <f>IF(D365="","",IF(S365="S",0,IF(AND(ISNUMBER(AC365),ISNUMBER(AM365)),IF(OR(AC365*AM365&lt;0,ISERR(AC365*AM365)),0,AC365*AM365),0)))</f>
        <v/>
      </c>
      <c r="BH365" s="50">
        <f>IF(D365="","",IF(BY365&gt;TODAY()-60,0,IF(Y365&gt;12,MAX(0,(U365+Y365)-BG365),MAX(0,U365-BG365))))</f>
        <v/>
      </c>
      <c r="BI365" s="51">
        <f>IF(D365="","",BH365*AG365)</f>
        <v/>
      </c>
      <c r="BJ365" s="51">
        <f>IF(D365="","",IF(OR(R365="A",R365="AA",R365="AAA"),BI365,0))</f>
        <v/>
      </c>
      <c r="BK365" s="51">
        <f>IF(D365="","",IF(R365="B",BI365,0))</f>
        <v/>
      </c>
      <c r="BL365" s="51">
        <f>IF(D365="","",IF(R365="C",BI365,0))</f>
        <v/>
      </c>
      <c r="BM365" s="51">
        <f>IF(D365="","",IFERROR(MAX(0,MIN(BI365/AP365,1)),0))</f>
        <v/>
      </c>
      <c r="BN365" s="52">
        <f>IF(D365="","",AB365*AG365)</f>
        <v/>
      </c>
      <c r="BO365" s="52">
        <f>IF(D365="","",(U365+V365+X365)*AG365)</f>
        <v/>
      </c>
      <c r="BP365" s="52">
        <f>IF(D365="","",(AB365*3)*AG365)</f>
        <v/>
      </c>
      <c r="BQ365" s="52">
        <f>IF(D365="","",IF(BO365-BP365&gt;0,0,BO365-BP365))</f>
        <v/>
      </c>
      <c r="BR365" s="52">
        <f>IF(D365="","",IF(BO365-BP365-BN365&gt;0,0,BO365-BP365-BN365))</f>
        <v/>
      </c>
      <c r="BS365" s="53">
        <f>IF(D365="","",IFERROR(AB365*AI365,0))</f>
        <v/>
      </c>
      <c r="BT365" s="53">
        <f>IF(D365="","",IFERROR(IF(X365&gt;12, AI365*(U365+V365+X365), AI365*(U365+V365)),0))</f>
        <v/>
      </c>
      <c r="BU365" s="53">
        <f>IF(D365="","",IFERROR(((AB365*3)*AI365),0))</f>
        <v/>
      </c>
      <c r="BV365" s="53">
        <f>IF(D365="","",IF(BT365-BU365&gt;0,0,BT365-BU365))</f>
        <v/>
      </c>
      <c r="BW365" s="53">
        <f>IF(D365="","",IF(BT365-BU365-BS365&gt;0,0,BT365-BU365-BS365))</f>
        <v/>
      </c>
      <c r="BX365" s="36">
        <f>IF(D365="","",IFERROR(VLOOKUP(D365,'produto-entrada-7'!A:M,3,0),"SEM PEDIDO"))</f>
        <v/>
      </c>
      <c r="BY365" s="36">
        <f>IF(D365="","",VLOOKUP(D365,'produto-estoque-total-7'!A:AB,25,0))</f>
        <v/>
      </c>
      <c r="BZ365" s="36">
        <f>IF(D365="","",IFERROR(VLOOKUP(D365,'produto-estoque-total-7'!A:AB,26,0)/100,0))</f>
        <v/>
      </c>
      <c r="CA365" s="36">
        <f>IF(D365="","",IFERROR(VLOOKUP(D365,'produto-estoque-total-7'!A:AB,27,0)/100,0))</f>
        <v/>
      </c>
      <c r="CB365" s="41">
        <f>IF(D365="","",V365*AF365)</f>
        <v/>
      </c>
      <c r="CC365" s="41">
        <f>IF(D365="","",V365*AI365)</f>
        <v/>
      </c>
      <c r="CD365" s="54">
        <f>IF(D365="","",VLOOKUP(D365,'produto-estoque-total-7'!A:AB,28,0))</f>
        <v/>
      </c>
    </row>
    <row r="366">
      <c r="A366" s="36">
        <f>IF(D366="","",VLOOKUP(D366,'produto-estoque-total-7'!A:AB,3,0))</f>
        <v/>
      </c>
      <c r="B366" s="1">
        <f>IF(D366="","",VLOOKUP(D366,'produto-estoque-total-7'!A:AB,12,0))</f>
        <v/>
      </c>
      <c r="C366" s="1">
        <f>IF(D366="","",VLOOKUP(D366,'produto-estoque-total-7'!A:AB,2,0))</f>
        <v/>
      </c>
      <c r="D366" s="37">
        <f>IFERROR(IF('produto-estoque-total-7'!A365="","",'produto-estoque-total-7'!A365),"")</f>
        <v/>
      </c>
      <c r="E366" s="1">
        <f>IF(D366="","",VLOOKUP(D366,'produto-estoque-total-7'!A:AB,4,0))</f>
        <v/>
      </c>
      <c r="F366" s="36">
        <f>IF(D366="","",VLOOKUP(D366,'produto-estoque-total-7'!A:AB,13,0))</f>
        <v/>
      </c>
      <c r="G366" s="1">
        <f>IF(F366="","",VLOOKUP(F366,'FORNECEDORES X COMPRADOR'!A:D,4,0))</f>
        <v/>
      </c>
      <c r="H366" s="1">
        <f>IF(F366="","",VLOOKUP(F366,'FORNECEDORES X COMPRADOR'!A:E,5,0))</f>
        <v/>
      </c>
      <c r="I366" s="36">
        <f>IF(D366="","",VLOOKUP(D366,'produto-estoque-total-7'!A:AB,15,0))</f>
        <v/>
      </c>
      <c r="J366" s="36">
        <f>IF(D366="","",VLOOKUP(D366,'produto-estoque-total-7'!A:AB,19,0))</f>
        <v/>
      </c>
      <c r="K366" s="1">
        <f>IF(D366="","",VLOOKUP(D366,'produto-estoque-total-7'!A:AB,20,0))</f>
        <v/>
      </c>
      <c r="L366" s="36">
        <f>IF(D366="","",VLOOKUP(D366,'produto-estoque-total-7'!A:AB,17,0))</f>
        <v/>
      </c>
      <c r="M366" s="1">
        <f>IF(D366="","",VLOOKUP(D366,'produto-estoque-total-7'!A:AB,18,0))</f>
        <v/>
      </c>
      <c r="N366" s="36">
        <f>IF(D366="","",VLOOKUP(D366,'produto-estoque-total-7'!A:AB,21,0))</f>
        <v/>
      </c>
      <c r="O366" s="1">
        <f>IF(D366="","",VLOOKUP(D366,'produto-estoque-total-7'!A:AB,22,0))</f>
        <v/>
      </c>
      <c r="P366" s="36">
        <f>IF(D366="","",VLOOKUP(D366,'produto-estoque-total-7'!A:AB,23,0))</f>
        <v/>
      </c>
      <c r="Q366" s="1">
        <f>IF(D366="","",VLOOKUP(D366,'produto-estoque-total-7'!A:AB,24,0))</f>
        <v/>
      </c>
      <c r="R366" s="38">
        <f>IFERROR(IF(D366="","",VLOOKUP(D366,'produto-venda-7'!B:N,13,0)),"C")</f>
        <v/>
      </c>
      <c r="S366" s="39">
        <f>IF(D366="","",VLOOKUP(D366,'produto-estoque-total-7'!A:AB,6,0))</f>
        <v/>
      </c>
      <c r="T366" s="39">
        <f>IF(D366="","",VLOOKUP(D366,'produto-estoque-total-7'!A:AB,5,0))</f>
        <v/>
      </c>
      <c r="U366" s="40">
        <f>IF(D366="","",VLOOKUP(D366,'produto-estoque-total-7'!A:AB,11,0))</f>
        <v/>
      </c>
      <c r="V366" s="41">
        <f>IF(D366="","",IFERROR(VLOOKUP(D366,'produto-entrada-7'!A:M,10,0),0))</f>
        <v/>
      </c>
      <c r="W366" s="42" t="n"/>
      <c r="X366" s="39">
        <f>IF(D366="","",VLOOKUP(D366,'produto-estoque-total-7'!A:AB,8,0))</f>
        <v/>
      </c>
      <c r="Y366" s="39">
        <f>IF(D366="","",VLOOKUP(D366,'produto-estoque-total-7'!A:AB,9,0))</f>
        <v/>
      </c>
      <c r="Z366" s="39">
        <f>IF(D366="","",VLOOKUP(D366,'produto-estoque-total-7'!A:AB,10,0))</f>
        <v/>
      </c>
      <c r="AA366" s="39">
        <f>IFERROR(IF(D366="","",VLOOKUP(D366,'produto-venda-7'!B:N,4,0)),0)</f>
        <v/>
      </c>
      <c r="AB366" s="39">
        <f>IFERROR(IF(D366="","",VLOOKUP(D366,'produto-venda-7'!B:N,5,0)),0)</f>
        <v/>
      </c>
      <c r="AC366" s="39">
        <f>IF(D366="","",IFERROR(AA366/90,0))</f>
        <v/>
      </c>
      <c r="AD366" s="36">
        <f>IF(D366="","",IFERROR(VLOOKUP(D366,'produto-entrada-7'!A:M,4,0),0))</f>
        <v/>
      </c>
      <c r="AE366" s="36">
        <f>IFERROR(IF(D366="","",VLOOKUP(D366,'produto-venda-7'!B:N,10,0)),0)</f>
        <v/>
      </c>
      <c r="AF366" s="36">
        <f>IF(D366="","",IFERROR(VLOOKUP(D366,'produto-entrada-7'!A:M,11,0),0))</f>
        <v/>
      </c>
      <c r="AG366" s="1">
        <f>IF(D366="","",IFERROR(VLOOKUP(D366,'produto-entrada-7'!A:M,12,0),0))</f>
        <v/>
      </c>
      <c r="AH366" s="1">
        <f>IF(D366="","",IFERROR(VLOOKUP(D366,'produto-entrada-7'!A:M,13,0),0))</f>
        <v/>
      </c>
      <c r="AI366" s="36">
        <f>IFERROR(IF(D366="","",VLOOKUP(D366,'produto-venda-7'!B:N,11,0)),0)</f>
        <v/>
      </c>
      <c r="AJ366" s="43">
        <f>IF(D366="","",IFERROR(AI366*AB366,0))</f>
        <v/>
      </c>
      <c r="AK366" s="44">
        <f>IFERROR(IF(D366="","",VLOOKUP(F366,'ANALISE FORNECEDOR'!$A:$I,8,0)),"")</f>
        <v/>
      </c>
      <c r="AL366" s="44">
        <f>IF(D366="","",AVERAGE(AM366,AK366))</f>
        <v/>
      </c>
      <c r="AM366" s="44">
        <f>IFERROR(IF(D366="","",VLOOKUP(F366,'ANALISE FORNECEDOR'!$A:$I,9,0)),"")</f>
        <v/>
      </c>
      <c r="AN366" s="45">
        <f>IF(D366="","",IF(Y366&gt;12,AI366*(U366+Y366),AI366*U366))</f>
        <v/>
      </c>
      <c r="AO366" s="45">
        <f>IF(D366="","",IF(Y366&gt;12,AI366*(U366+V366+Y366),AI366*(U366+V366)))</f>
        <v/>
      </c>
      <c r="AP366" s="46">
        <f>IF(D366="","",IF(Y366&gt;12,AG366*(U366+Y366),AG366*U366))</f>
        <v/>
      </c>
      <c r="AQ366" s="46">
        <f>IF(D366="","",IF(Y366&gt;12,AG366*(U366+V366+Y366),AG366*(U366+V366)))</f>
        <v/>
      </c>
      <c r="AR366" s="46">
        <f>IF(D366="","",IF(OR(R366="A",R366="AA",R366="AAA"),AP366,0))</f>
        <v/>
      </c>
      <c r="AS366" s="46">
        <f>IF(D366="","",IF(R366="B",AP366,0))</f>
        <v/>
      </c>
      <c r="AT366" s="46">
        <f>IF(D366="","",IF(R366="C",AP366,0))</f>
        <v/>
      </c>
      <c r="AU366" s="47">
        <f>IF(D366="","",IFERROR(AN366/AJ366,0))</f>
        <v/>
      </c>
      <c r="AV366" s="47">
        <f>IF(D366="","",IFERROR(((AO366)/AJ366),0))</f>
        <v/>
      </c>
      <c r="AW366" s="48">
        <f>IF(D366="","",IF(OR(S366="S",NOT(AND(ISNUMBER(AC366),ISNUMBER(AL366),AC366*AL366&gt;=0))),0,AC366*AL366))</f>
        <v/>
      </c>
      <c r="AX366" s="49">
        <f>IFERROR(IF(D366="","",AW366*AG366),0)</f>
        <v/>
      </c>
      <c r="AY366" s="48">
        <f>IF(D366="","",IF(OR(S366="S",NOT(AND(ISNUMBER(AC366),ISNUMBER(AK366),AC366*AK366&gt;=0))),0,AC366*AK366))</f>
        <v/>
      </c>
      <c r="AZ366" s="48">
        <f>IFERROR(IF(D366="","",IF(AY366=0,0,IF(((AY366)-(U366+Y366))&lt;0,0,(AY366)-U366))),0)</f>
        <v/>
      </c>
      <c r="BA366" s="49">
        <f>IF(D366="","",AZ366*AG366)</f>
        <v/>
      </c>
      <c r="BB366" s="49">
        <f>IF(D366="","",IF(OR(R366="A",R366="AA",R366="AAA"),BA366,0))</f>
        <v/>
      </c>
      <c r="BC366" s="49">
        <f>IF(D366="","",IF(R366="B",BA366,0))</f>
        <v/>
      </c>
      <c r="BD366" s="49">
        <f>IF(D366="","",IF(R366="B",BA366,0))</f>
        <v/>
      </c>
      <c r="BE366" s="49">
        <f>IF(D366="","",IF(S366="S",
1,
IF(AC366=0,
1,
IF(
IFERROR(((U366+Y366)*AG366)/((AC366*AK366)*AG366),0)&lt;0,
0,
IF(
IFERROR(((U366+Y366)*AG366)/((AC366*AK366)*AG366),0)&gt;1,
1,
IFERROR(((U366+Y366)*AG366)/((AC366*AK366)*AG366),0)
)
)
)
))</f>
        <v/>
      </c>
      <c r="BF366" s="49">
        <f>IF(D366="","",IF(S366="S",
1,
IF(AC366=0,
1,
IF(
IFERROR(((U366+V366+Y366)*AG366)/((AC366*AK366)*AG366),0)&lt;0,
0,
IF(
IFERROR(((U366+V366+Y366)*AG366)/((AC366*AK366)*AG366),0)&gt;1,
1,
IFERROR(((U366+V366+Y366)*AG366)/((AC366*AK366)*AG366),0)
)
)
)
))</f>
        <v/>
      </c>
      <c r="BG366" s="50">
        <f>IF(D366="","",IF(S366="S",0,IF(AND(ISNUMBER(AC366),ISNUMBER(AM366)),IF(OR(AC366*AM366&lt;0,ISERR(AC366*AM366)),0,AC366*AM366),0)))</f>
        <v/>
      </c>
      <c r="BH366" s="50">
        <f>IF(D366="","",IF(BY366&gt;TODAY()-60,0,IF(Y366&gt;12,MAX(0,(U366+Y366)-BG366),MAX(0,U366-BG366))))</f>
        <v/>
      </c>
      <c r="BI366" s="51">
        <f>IF(D366="","",BH366*AG366)</f>
        <v/>
      </c>
      <c r="BJ366" s="51">
        <f>IF(D366="","",IF(OR(R366="A",R366="AA",R366="AAA"),BI366,0))</f>
        <v/>
      </c>
      <c r="BK366" s="51">
        <f>IF(D366="","",IF(R366="B",BI366,0))</f>
        <v/>
      </c>
      <c r="BL366" s="51">
        <f>IF(D366="","",IF(R366="C",BI366,0))</f>
        <v/>
      </c>
      <c r="BM366" s="51">
        <f>IF(D366="","",IFERROR(MAX(0,MIN(BI366/AP366,1)),0))</f>
        <v/>
      </c>
      <c r="BN366" s="52">
        <f>IF(D366="","",AB366*AG366)</f>
        <v/>
      </c>
      <c r="BO366" s="52">
        <f>IF(D366="","",(U366+V366+X366)*AG366)</f>
        <v/>
      </c>
      <c r="BP366" s="52">
        <f>IF(D366="","",(AB366*3)*AG366)</f>
        <v/>
      </c>
      <c r="BQ366" s="52">
        <f>IF(D366="","",IF(BO366-BP366&gt;0,0,BO366-BP366))</f>
        <v/>
      </c>
      <c r="BR366" s="52">
        <f>IF(D366="","",IF(BO366-BP366-BN366&gt;0,0,BO366-BP366-BN366))</f>
        <v/>
      </c>
      <c r="BS366" s="53">
        <f>IF(D366="","",IFERROR(AB366*AI366,0))</f>
        <v/>
      </c>
      <c r="BT366" s="53">
        <f>IF(D366="","",IFERROR(IF(X366&gt;12, AI366*(U366+V366+X366), AI366*(U366+V366)),0))</f>
        <v/>
      </c>
      <c r="BU366" s="53">
        <f>IF(D366="","",IFERROR(((AB366*3)*AI366),0))</f>
        <v/>
      </c>
      <c r="BV366" s="53">
        <f>IF(D366="","",IF(BT366-BU366&gt;0,0,BT366-BU366))</f>
        <v/>
      </c>
      <c r="BW366" s="53">
        <f>IF(D366="","",IF(BT366-BU366-BS366&gt;0,0,BT366-BU366-BS366))</f>
        <v/>
      </c>
      <c r="BX366" s="36">
        <f>IF(D366="","",IFERROR(VLOOKUP(D366,'produto-entrada-7'!A:M,3,0),"SEM PEDIDO"))</f>
        <v/>
      </c>
      <c r="BY366" s="36">
        <f>IF(D366="","",VLOOKUP(D366,'produto-estoque-total-7'!A:AB,25,0))</f>
        <v/>
      </c>
      <c r="BZ366" s="36">
        <f>IF(D366="","",IFERROR(VLOOKUP(D366,'produto-estoque-total-7'!A:AB,26,0)/100,0))</f>
        <v/>
      </c>
      <c r="CA366" s="36">
        <f>IF(D366="","",IFERROR(VLOOKUP(D366,'produto-estoque-total-7'!A:AB,27,0)/100,0))</f>
        <v/>
      </c>
      <c r="CB366" s="41">
        <f>IF(D366="","",V366*AF366)</f>
        <v/>
      </c>
      <c r="CC366" s="41">
        <f>IF(D366="","",V366*AI366)</f>
        <v/>
      </c>
      <c r="CD366" s="54">
        <f>IF(D366="","",VLOOKUP(D366,'produto-estoque-total-7'!A:AB,28,0))</f>
        <v/>
      </c>
    </row>
    <row r="367">
      <c r="A367" s="36">
        <f>IF(D367="","",VLOOKUP(D367,'produto-estoque-total-7'!A:AB,3,0))</f>
        <v/>
      </c>
      <c r="B367" s="1">
        <f>IF(D367="","",VLOOKUP(D367,'produto-estoque-total-7'!A:AB,12,0))</f>
        <v/>
      </c>
      <c r="C367" s="1">
        <f>IF(D367="","",VLOOKUP(D367,'produto-estoque-total-7'!A:AB,2,0))</f>
        <v/>
      </c>
      <c r="D367" s="37">
        <f>IFERROR(IF('produto-estoque-total-7'!A366="","",'produto-estoque-total-7'!A366),"")</f>
        <v/>
      </c>
      <c r="E367" s="1">
        <f>IF(D367="","",VLOOKUP(D367,'produto-estoque-total-7'!A:AB,4,0))</f>
        <v/>
      </c>
      <c r="F367" s="36">
        <f>IF(D367="","",VLOOKUP(D367,'produto-estoque-total-7'!A:AB,13,0))</f>
        <v/>
      </c>
      <c r="G367" s="1">
        <f>IF(F367="","",VLOOKUP(F367,'FORNECEDORES X COMPRADOR'!A:D,4,0))</f>
        <v/>
      </c>
      <c r="H367" s="1">
        <f>IF(F367="","",VLOOKUP(F367,'FORNECEDORES X COMPRADOR'!A:E,5,0))</f>
        <v/>
      </c>
      <c r="I367" s="36">
        <f>IF(D367="","",VLOOKUP(D367,'produto-estoque-total-7'!A:AB,15,0))</f>
        <v/>
      </c>
      <c r="J367" s="36">
        <f>IF(D367="","",VLOOKUP(D367,'produto-estoque-total-7'!A:AB,19,0))</f>
        <v/>
      </c>
      <c r="K367" s="1">
        <f>IF(D367="","",VLOOKUP(D367,'produto-estoque-total-7'!A:AB,20,0))</f>
        <v/>
      </c>
      <c r="L367" s="36">
        <f>IF(D367="","",VLOOKUP(D367,'produto-estoque-total-7'!A:AB,17,0))</f>
        <v/>
      </c>
      <c r="M367" s="1">
        <f>IF(D367="","",VLOOKUP(D367,'produto-estoque-total-7'!A:AB,18,0))</f>
        <v/>
      </c>
      <c r="N367" s="36">
        <f>IF(D367="","",VLOOKUP(D367,'produto-estoque-total-7'!A:AB,21,0))</f>
        <v/>
      </c>
      <c r="O367" s="1">
        <f>IF(D367="","",VLOOKUP(D367,'produto-estoque-total-7'!A:AB,22,0))</f>
        <v/>
      </c>
      <c r="P367" s="36">
        <f>IF(D367="","",VLOOKUP(D367,'produto-estoque-total-7'!A:AB,23,0))</f>
        <v/>
      </c>
      <c r="Q367" s="1">
        <f>IF(D367="","",VLOOKUP(D367,'produto-estoque-total-7'!A:AB,24,0))</f>
        <v/>
      </c>
      <c r="R367" s="38">
        <f>IFERROR(IF(D367="","",VLOOKUP(D367,'produto-venda-7'!B:N,13,0)),"C")</f>
        <v/>
      </c>
      <c r="S367" s="39">
        <f>IF(D367="","",VLOOKUP(D367,'produto-estoque-total-7'!A:AB,6,0))</f>
        <v/>
      </c>
      <c r="T367" s="39">
        <f>IF(D367="","",VLOOKUP(D367,'produto-estoque-total-7'!A:AB,5,0))</f>
        <v/>
      </c>
      <c r="U367" s="40">
        <f>IF(D367="","",VLOOKUP(D367,'produto-estoque-total-7'!A:AB,11,0))</f>
        <v/>
      </c>
      <c r="V367" s="41">
        <f>IF(D367="","",IFERROR(VLOOKUP(D367,'produto-entrada-7'!A:M,10,0),0))</f>
        <v/>
      </c>
      <c r="W367" s="42" t="n"/>
      <c r="X367" s="39">
        <f>IF(D367="","",VLOOKUP(D367,'produto-estoque-total-7'!A:AB,8,0))</f>
        <v/>
      </c>
      <c r="Y367" s="39">
        <f>IF(D367="","",VLOOKUP(D367,'produto-estoque-total-7'!A:AB,9,0))</f>
        <v/>
      </c>
      <c r="Z367" s="39">
        <f>IF(D367="","",VLOOKUP(D367,'produto-estoque-total-7'!A:AB,10,0))</f>
        <v/>
      </c>
      <c r="AA367" s="39">
        <f>IFERROR(IF(D367="","",VLOOKUP(D367,'produto-venda-7'!B:N,4,0)),0)</f>
        <v/>
      </c>
      <c r="AB367" s="39">
        <f>IFERROR(IF(D367="","",VLOOKUP(D367,'produto-venda-7'!B:N,5,0)),0)</f>
        <v/>
      </c>
      <c r="AC367" s="39">
        <f>IF(D367="","",IFERROR(AA367/90,0))</f>
        <v/>
      </c>
      <c r="AD367" s="36">
        <f>IF(D367="","",IFERROR(VLOOKUP(D367,'produto-entrada-7'!A:M,4,0),0))</f>
        <v/>
      </c>
      <c r="AE367" s="36">
        <f>IFERROR(IF(D367="","",VLOOKUP(D367,'produto-venda-7'!B:N,10,0)),0)</f>
        <v/>
      </c>
      <c r="AF367" s="36">
        <f>IF(D367="","",IFERROR(VLOOKUP(D367,'produto-entrada-7'!A:M,11,0),0))</f>
        <v/>
      </c>
      <c r="AG367" s="1">
        <f>IF(D367="","",IFERROR(VLOOKUP(D367,'produto-entrada-7'!A:M,12,0),0))</f>
        <v/>
      </c>
      <c r="AH367" s="1">
        <f>IF(D367="","",IFERROR(VLOOKUP(D367,'produto-entrada-7'!A:M,13,0),0))</f>
        <v/>
      </c>
      <c r="AI367" s="36">
        <f>IFERROR(IF(D367="","",VLOOKUP(D367,'produto-venda-7'!B:N,11,0)),0)</f>
        <v/>
      </c>
      <c r="AJ367" s="43">
        <f>IF(D367="","",IFERROR(AI367*AB367,0))</f>
        <v/>
      </c>
      <c r="AK367" s="44">
        <f>IFERROR(IF(D367="","",VLOOKUP(F367,'ANALISE FORNECEDOR'!$A:$I,8,0)),"")</f>
        <v/>
      </c>
      <c r="AL367" s="44">
        <f>IF(D367="","",AVERAGE(AM367,AK367))</f>
        <v/>
      </c>
      <c r="AM367" s="44">
        <f>IFERROR(IF(D367="","",VLOOKUP(F367,'ANALISE FORNECEDOR'!$A:$I,9,0)),"")</f>
        <v/>
      </c>
      <c r="AN367" s="45">
        <f>IF(D367="","",IF(Y367&gt;12,AI367*(U367+Y367),AI367*U367))</f>
        <v/>
      </c>
      <c r="AO367" s="45">
        <f>IF(D367="","",IF(Y367&gt;12,AI367*(U367+V367+Y367),AI367*(U367+V367)))</f>
        <v/>
      </c>
      <c r="AP367" s="46">
        <f>IF(D367="","",IF(Y367&gt;12,AG367*(U367+Y367),AG367*U367))</f>
        <v/>
      </c>
      <c r="AQ367" s="46">
        <f>IF(D367="","",IF(Y367&gt;12,AG367*(U367+V367+Y367),AG367*(U367+V367)))</f>
        <v/>
      </c>
      <c r="AR367" s="46">
        <f>IF(D367="","",IF(OR(R367="A",R367="AA",R367="AAA"),AP367,0))</f>
        <v/>
      </c>
      <c r="AS367" s="46">
        <f>IF(D367="","",IF(R367="B",AP367,0))</f>
        <v/>
      </c>
      <c r="AT367" s="46">
        <f>IF(D367="","",IF(R367="C",AP367,0))</f>
        <v/>
      </c>
      <c r="AU367" s="47">
        <f>IF(D367="","",IFERROR(AN367/AJ367,0))</f>
        <v/>
      </c>
      <c r="AV367" s="47">
        <f>IF(D367="","",IFERROR(((AO367)/AJ367),0))</f>
        <v/>
      </c>
      <c r="AW367" s="48">
        <f>IF(D367="","",IF(OR(S367="S",NOT(AND(ISNUMBER(AC367),ISNUMBER(AL367),AC367*AL367&gt;=0))),0,AC367*AL367))</f>
        <v/>
      </c>
      <c r="AX367" s="49">
        <f>IFERROR(IF(D367="","",AW367*AG367),0)</f>
        <v/>
      </c>
      <c r="AY367" s="48">
        <f>IF(D367="","",IF(OR(S367="S",NOT(AND(ISNUMBER(AC367),ISNUMBER(AK367),AC367*AK367&gt;=0))),0,AC367*AK367))</f>
        <v/>
      </c>
      <c r="AZ367" s="48">
        <f>IFERROR(IF(D367="","",IF(AY367=0,0,IF(((AY367)-(U367+Y367))&lt;0,0,(AY367)-U367))),0)</f>
        <v/>
      </c>
      <c r="BA367" s="49">
        <f>IF(D367="","",AZ367*AG367)</f>
        <v/>
      </c>
      <c r="BB367" s="49">
        <f>IF(D367="","",IF(OR(R367="A",R367="AA",R367="AAA"),BA367,0))</f>
        <v/>
      </c>
      <c r="BC367" s="49">
        <f>IF(D367="","",IF(R367="B",BA367,0))</f>
        <v/>
      </c>
      <c r="BD367" s="49">
        <f>IF(D367="","",IF(R367="B",BA367,0))</f>
        <v/>
      </c>
      <c r="BE367" s="49">
        <f>IF(D367="","",IF(S367="S",
1,
IF(AC367=0,
1,
IF(
IFERROR(((U367+Y367)*AG367)/((AC367*AK367)*AG367),0)&lt;0,
0,
IF(
IFERROR(((U367+Y367)*AG367)/((AC367*AK367)*AG367),0)&gt;1,
1,
IFERROR(((U367+Y367)*AG367)/((AC367*AK367)*AG367),0)
)
)
)
))</f>
        <v/>
      </c>
      <c r="BF367" s="49">
        <f>IF(D367="","",IF(S367="S",
1,
IF(AC367=0,
1,
IF(
IFERROR(((U367+V367+Y367)*AG367)/((AC367*AK367)*AG367),0)&lt;0,
0,
IF(
IFERROR(((U367+V367+Y367)*AG367)/((AC367*AK367)*AG367),0)&gt;1,
1,
IFERROR(((U367+V367+Y367)*AG367)/((AC367*AK367)*AG367),0)
)
)
)
))</f>
        <v/>
      </c>
      <c r="BG367" s="50">
        <f>IF(D367="","",IF(S367="S",0,IF(AND(ISNUMBER(AC367),ISNUMBER(AM367)),IF(OR(AC367*AM367&lt;0,ISERR(AC367*AM367)),0,AC367*AM367),0)))</f>
        <v/>
      </c>
      <c r="BH367" s="50">
        <f>IF(D367="","",IF(BY367&gt;TODAY()-60,0,IF(Y367&gt;12,MAX(0,(U367+Y367)-BG367),MAX(0,U367-BG367))))</f>
        <v/>
      </c>
      <c r="BI367" s="51">
        <f>IF(D367="","",BH367*AG367)</f>
        <v/>
      </c>
      <c r="BJ367" s="51">
        <f>IF(D367="","",IF(OR(R367="A",R367="AA",R367="AAA"),BI367,0))</f>
        <v/>
      </c>
      <c r="BK367" s="51">
        <f>IF(D367="","",IF(R367="B",BI367,0))</f>
        <v/>
      </c>
      <c r="BL367" s="51">
        <f>IF(D367="","",IF(R367="C",BI367,0))</f>
        <v/>
      </c>
      <c r="BM367" s="51">
        <f>IF(D367="","",IFERROR(MAX(0,MIN(BI367/AP367,1)),0))</f>
        <v/>
      </c>
      <c r="BN367" s="52">
        <f>IF(D367="","",AB367*AG367)</f>
        <v/>
      </c>
      <c r="BO367" s="52">
        <f>IF(D367="","",(U367+V367+X367)*AG367)</f>
        <v/>
      </c>
      <c r="BP367" s="52">
        <f>IF(D367="","",(AB367*3)*AG367)</f>
        <v/>
      </c>
      <c r="BQ367" s="52">
        <f>IF(D367="","",IF(BO367-BP367&gt;0,0,BO367-BP367))</f>
        <v/>
      </c>
      <c r="BR367" s="52">
        <f>IF(D367="","",IF(BO367-BP367-BN367&gt;0,0,BO367-BP367-BN367))</f>
        <v/>
      </c>
      <c r="BS367" s="53">
        <f>IF(D367="","",IFERROR(AB367*AI367,0))</f>
        <v/>
      </c>
      <c r="BT367" s="53">
        <f>IF(D367="","",IFERROR(IF(X367&gt;12, AI367*(U367+V367+X367), AI367*(U367+V367)),0))</f>
        <v/>
      </c>
      <c r="BU367" s="53">
        <f>IF(D367="","",IFERROR(((AB367*3)*AI367),0))</f>
        <v/>
      </c>
      <c r="BV367" s="53">
        <f>IF(D367="","",IF(BT367-BU367&gt;0,0,BT367-BU367))</f>
        <v/>
      </c>
      <c r="BW367" s="53">
        <f>IF(D367="","",IF(BT367-BU367-BS367&gt;0,0,BT367-BU367-BS367))</f>
        <v/>
      </c>
      <c r="BX367" s="36">
        <f>IF(D367="","",IFERROR(VLOOKUP(D367,'produto-entrada-7'!A:M,3,0),"SEM PEDIDO"))</f>
        <v/>
      </c>
      <c r="BY367" s="36">
        <f>IF(D367="","",VLOOKUP(D367,'produto-estoque-total-7'!A:AB,25,0))</f>
        <v/>
      </c>
      <c r="BZ367" s="36">
        <f>IF(D367="","",IFERROR(VLOOKUP(D367,'produto-estoque-total-7'!A:AB,26,0)/100,0))</f>
        <v/>
      </c>
      <c r="CA367" s="36">
        <f>IF(D367="","",IFERROR(VLOOKUP(D367,'produto-estoque-total-7'!A:AB,27,0)/100,0))</f>
        <v/>
      </c>
      <c r="CB367" s="41">
        <f>IF(D367="","",V367*AF367)</f>
        <v/>
      </c>
      <c r="CC367" s="41">
        <f>IF(D367="","",V367*AI367)</f>
        <v/>
      </c>
      <c r="CD367" s="54">
        <f>IF(D367="","",VLOOKUP(D367,'produto-estoque-total-7'!A:AB,28,0))</f>
        <v/>
      </c>
    </row>
    <row r="368">
      <c r="A368" s="36">
        <f>IF(D368="","",VLOOKUP(D368,'produto-estoque-total-7'!A:AB,3,0))</f>
        <v/>
      </c>
      <c r="B368" s="1">
        <f>IF(D368="","",VLOOKUP(D368,'produto-estoque-total-7'!A:AB,12,0))</f>
        <v/>
      </c>
      <c r="C368" s="1">
        <f>IF(D368="","",VLOOKUP(D368,'produto-estoque-total-7'!A:AB,2,0))</f>
        <v/>
      </c>
      <c r="D368" s="37">
        <f>IFERROR(IF('produto-estoque-total-7'!A367="","",'produto-estoque-total-7'!A367),"")</f>
        <v/>
      </c>
      <c r="E368" s="1">
        <f>IF(D368="","",VLOOKUP(D368,'produto-estoque-total-7'!A:AB,4,0))</f>
        <v/>
      </c>
      <c r="F368" s="36">
        <f>IF(D368="","",VLOOKUP(D368,'produto-estoque-total-7'!A:AB,13,0))</f>
        <v/>
      </c>
      <c r="G368" s="1">
        <f>IF(F368="","",VLOOKUP(F368,'FORNECEDORES X COMPRADOR'!A:D,4,0))</f>
        <v/>
      </c>
      <c r="H368" s="1">
        <f>IF(F368="","",VLOOKUP(F368,'FORNECEDORES X COMPRADOR'!A:E,5,0))</f>
        <v/>
      </c>
      <c r="I368" s="36">
        <f>IF(D368="","",VLOOKUP(D368,'produto-estoque-total-7'!A:AB,15,0))</f>
        <v/>
      </c>
      <c r="J368" s="36">
        <f>IF(D368="","",VLOOKUP(D368,'produto-estoque-total-7'!A:AB,19,0))</f>
        <v/>
      </c>
      <c r="K368" s="1">
        <f>IF(D368="","",VLOOKUP(D368,'produto-estoque-total-7'!A:AB,20,0))</f>
        <v/>
      </c>
      <c r="L368" s="36">
        <f>IF(D368="","",VLOOKUP(D368,'produto-estoque-total-7'!A:AB,17,0))</f>
        <v/>
      </c>
      <c r="M368" s="1">
        <f>IF(D368="","",VLOOKUP(D368,'produto-estoque-total-7'!A:AB,18,0))</f>
        <v/>
      </c>
      <c r="N368" s="36">
        <f>IF(D368="","",VLOOKUP(D368,'produto-estoque-total-7'!A:AB,21,0))</f>
        <v/>
      </c>
      <c r="O368" s="1">
        <f>IF(D368="","",VLOOKUP(D368,'produto-estoque-total-7'!A:AB,22,0))</f>
        <v/>
      </c>
      <c r="P368" s="36">
        <f>IF(D368="","",VLOOKUP(D368,'produto-estoque-total-7'!A:AB,23,0))</f>
        <v/>
      </c>
      <c r="Q368" s="1">
        <f>IF(D368="","",VLOOKUP(D368,'produto-estoque-total-7'!A:AB,24,0))</f>
        <v/>
      </c>
      <c r="R368" s="38">
        <f>IFERROR(IF(D368="","",VLOOKUP(D368,'produto-venda-7'!B:N,13,0)),"C")</f>
        <v/>
      </c>
      <c r="S368" s="39">
        <f>IF(D368="","",VLOOKUP(D368,'produto-estoque-total-7'!A:AB,6,0))</f>
        <v/>
      </c>
      <c r="T368" s="39">
        <f>IF(D368="","",VLOOKUP(D368,'produto-estoque-total-7'!A:AB,5,0))</f>
        <v/>
      </c>
      <c r="U368" s="40">
        <f>IF(D368="","",VLOOKUP(D368,'produto-estoque-total-7'!A:AB,11,0))</f>
        <v/>
      </c>
      <c r="V368" s="41">
        <f>IF(D368="","",IFERROR(VLOOKUP(D368,'produto-entrada-7'!A:M,10,0),0))</f>
        <v/>
      </c>
      <c r="W368" s="42" t="n"/>
      <c r="X368" s="39">
        <f>IF(D368="","",VLOOKUP(D368,'produto-estoque-total-7'!A:AB,8,0))</f>
        <v/>
      </c>
      <c r="Y368" s="39">
        <f>IF(D368="","",VLOOKUP(D368,'produto-estoque-total-7'!A:AB,9,0))</f>
        <v/>
      </c>
      <c r="Z368" s="39">
        <f>IF(D368="","",VLOOKUP(D368,'produto-estoque-total-7'!A:AB,10,0))</f>
        <v/>
      </c>
      <c r="AA368" s="39">
        <f>IFERROR(IF(D368="","",VLOOKUP(D368,'produto-venda-7'!B:N,4,0)),0)</f>
        <v/>
      </c>
      <c r="AB368" s="39">
        <f>IFERROR(IF(D368="","",VLOOKUP(D368,'produto-venda-7'!B:N,5,0)),0)</f>
        <v/>
      </c>
      <c r="AC368" s="39">
        <f>IF(D368="","",IFERROR(AA368/90,0))</f>
        <v/>
      </c>
      <c r="AD368" s="36">
        <f>IF(D368="","",IFERROR(VLOOKUP(D368,'produto-entrada-7'!A:M,4,0),0))</f>
        <v/>
      </c>
      <c r="AE368" s="36">
        <f>IFERROR(IF(D368="","",VLOOKUP(D368,'produto-venda-7'!B:N,10,0)),0)</f>
        <v/>
      </c>
      <c r="AF368" s="36">
        <f>IF(D368="","",IFERROR(VLOOKUP(D368,'produto-entrada-7'!A:M,11,0),0))</f>
        <v/>
      </c>
      <c r="AG368" s="1">
        <f>IF(D368="","",IFERROR(VLOOKUP(D368,'produto-entrada-7'!A:M,12,0),0))</f>
        <v/>
      </c>
      <c r="AH368" s="1">
        <f>IF(D368="","",IFERROR(VLOOKUP(D368,'produto-entrada-7'!A:M,13,0),0))</f>
        <v/>
      </c>
      <c r="AI368" s="36">
        <f>IFERROR(IF(D368="","",VLOOKUP(D368,'produto-venda-7'!B:N,11,0)),0)</f>
        <v/>
      </c>
      <c r="AJ368" s="43">
        <f>IF(D368="","",IFERROR(AI368*AB368,0))</f>
        <v/>
      </c>
      <c r="AK368" s="44">
        <f>IFERROR(IF(D368="","",VLOOKUP(F368,'ANALISE FORNECEDOR'!$A:$I,8,0)),"")</f>
        <v/>
      </c>
      <c r="AL368" s="44">
        <f>IF(D368="","",AVERAGE(AM368,AK368))</f>
        <v/>
      </c>
      <c r="AM368" s="44">
        <f>IFERROR(IF(D368="","",VLOOKUP(F368,'ANALISE FORNECEDOR'!$A:$I,9,0)),"")</f>
        <v/>
      </c>
      <c r="AN368" s="45">
        <f>IF(D368="","",IF(Y368&gt;12,AI368*(U368+Y368),AI368*U368))</f>
        <v/>
      </c>
      <c r="AO368" s="45">
        <f>IF(D368="","",IF(Y368&gt;12,AI368*(U368+V368+Y368),AI368*(U368+V368)))</f>
        <v/>
      </c>
      <c r="AP368" s="46">
        <f>IF(D368="","",IF(Y368&gt;12,AG368*(U368+Y368),AG368*U368))</f>
        <v/>
      </c>
      <c r="AQ368" s="46">
        <f>IF(D368="","",IF(Y368&gt;12,AG368*(U368+V368+Y368),AG368*(U368+V368)))</f>
        <v/>
      </c>
      <c r="AR368" s="46">
        <f>IF(D368="","",IF(OR(R368="A",R368="AA",R368="AAA"),AP368,0))</f>
        <v/>
      </c>
      <c r="AS368" s="46">
        <f>IF(D368="","",IF(R368="B",AP368,0))</f>
        <v/>
      </c>
      <c r="AT368" s="46">
        <f>IF(D368="","",IF(R368="C",AP368,0))</f>
        <v/>
      </c>
      <c r="AU368" s="47">
        <f>IF(D368="","",IFERROR(AN368/AJ368,0))</f>
        <v/>
      </c>
      <c r="AV368" s="47">
        <f>IF(D368="","",IFERROR(((AO368)/AJ368),0))</f>
        <v/>
      </c>
      <c r="AW368" s="48">
        <f>IF(D368="","",IF(OR(S368="S",NOT(AND(ISNUMBER(AC368),ISNUMBER(AL368),AC368*AL368&gt;=0))),0,AC368*AL368))</f>
        <v/>
      </c>
      <c r="AX368" s="49">
        <f>IFERROR(IF(D368="","",AW368*AG368),0)</f>
        <v/>
      </c>
      <c r="AY368" s="48">
        <f>IF(D368="","",IF(OR(S368="S",NOT(AND(ISNUMBER(AC368),ISNUMBER(AK368),AC368*AK368&gt;=0))),0,AC368*AK368))</f>
        <v/>
      </c>
      <c r="AZ368" s="48">
        <f>IFERROR(IF(D368="","",IF(AY368=0,0,IF(((AY368)-(U368+Y368))&lt;0,0,(AY368)-U368))),0)</f>
        <v/>
      </c>
      <c r="BA368" s="49">
        <f>IF(D368="","",AZ368*AG368)</f>
        <v/>
      </c>
      <c r="BB368" s="49">
        <f>IF(D368="","",IF(OR(R368="A",R368="AA",R368="AAA"),BA368,0))</f>
        <v/>
      </c>
      <c r="BC368" s="49">
        <f>IF(D368="","",IF(R368="B",BA368,0))</f>
        <v/>
      </c>
      <c r="BD368" s="49">
        <f>IF(D368="","",IF(R368="B",BA368,0))</f>
        <v/>
      </c>
      <c r="BE368" s="49">
        <f>IF(D368="","",IF(S368="S",
1,
IF(AC368=0,
1,
IF(
IFERROR(((U368+Y368)*AG368)/((AC368*AK368)*AG368),0)&lt;0,
0,
IF(
IFERROR(((U368+Y368)*AG368)/((AC368*AK368)*AG368),0)&gt;1,
1,
IFERROR(((U368+Y368)*AG368)/((AC368*AK368)*AG368),0)
)
)
)
))</f>
        <v/>
      </c>
      <c r="BF368" s="49">
        <f>IF(D368="","",IF(S368="S",
1,
IF(AC368=0,
1,
IF(
IFERROR(((U368+V368+Y368)*AG368)/((AC368*AK368)*AG368),0)&lt;0,
0,
IF(
IFERROR(((U368+V368+Y368)*AG368)/((AC368*AK368)*AG368),0)&gt;1,
1,
IFERROR(((U368+V368+Y368)*AG368)/((AC368*AK368)*AG368),0)
)
)
)
))</f>
        <v/>
      </c>
      <c r="BG368" s="50">
        <f>IF(D368="","",IF(S368="S",0,IF(AND(ISNUMBER(AC368),ISNUMBER(AM368)),IF(OR(AC368*AM368&lt;0,ISERR(AC368*AM368)),0,AC368*AM368),0)))</f>
        <v/>
      </c>
      <c r="BH368" s="50">
        <f>IF(D368="","",IF(BY368&gt;TODAY()-60,0,IF(Y368&gt;12,MAX(0,(U368+Y368)-BG368),MAX(0,U368-BG368))))</f>
        <v/>
      </c>
      <c r="BI368" s="51">
        <f>IF(D368="","",BH368*AG368)</f>
        <v/>
      </c>
      <c r="BJ368" s="51">
        <f>IF(D368="","",IF(OR(R368="A",R368="AA",R368="AAA"),BI368,0))</f>
        <v/>
      </c>
      <c r="BK368" s="51">
        <f>IF(D368="","",IF(R368="B",BI368,0))</f>
        <v/>
      </c>
      <c r="BL368" s="51">
        <f>IF(D368="","",IF(R368="C",BI368,0))</f>
        <v/>
      </c>
      <c r="BM368" s="51">
        <f>IF(D368="","",IFERROR(MAX(0,MIN(BI368/AP368,1)),0))</f>
        <v/>
      </c>
      <c r="BN368" s="52">
        <f>IF(D368="","",AB368*AG368)</f>
        <v/>
      </c>
      <c r="BO368" s="52">
        <f>IF(D368="","",(U368+V368+X368)*AG368)</f>
        <v/>
      </c>
      <c r="BP368" s="52">
        <f>IF(D368="","",(AB368*3)*AG368)</f>
        <v/>
      </c>
      <c r="BQ368" s="52">
        <f>IF(D368="","",IF(BO368-BP368&gt;0,0,BO368-BP368))</f>
        <v/>
      </c>
      <c r="BR368" s="52">
        <f>IF(D368="","",IF(BO368-BP368-BN368&gt;0,0,BO368-BP368-BN368))</f>
        <v/>
      </c>
      <c r="BS368" s="53">
        <f>IF(D368="","",IFERROR(AB368*AI368,0))</f>
        <v/>
      </c>
      <c r="BT368" s="53">
        <f>IF(D368="","",IFERROR(IF(X368&gt;12, AI368*(U368+V368+X368), AI368*(U368+V368)),0))</f>
        <v/>
      </c>
      <c r="BU368" s="53">
        <f>IF(D368="","",IFERROR(((AB368*3)*AI368),0))</f>
        <v/>
      </c>
      <c r="BV368" s="53">
        <f>IF(D368="","",IF(BT368-BU368&gt;0,0,BT368-BU368))</f>
        <v/>
      </c>
      <c r="BW368" s="53">
        <f>IF(D368="","",IF(BT368-BU368-BS368&gt;0,0,BT368-BU368-BS368))</f>
        <v/>
      </c>
      <c r="BX368" s="36">
        <f>IF(D368="","",IFERROR(VLOOKUP(D368,'produto-entrada-7'!A:M,3,0),"SEM PEDIDO"))</f>
        <v/>
      </c>
      <c r="BY368" s="36">
        <f>IF(D368="","",VLOOKUP(D368,'produto-estoque-total-7'!A:AB,25,0))</f>
        <v/>
      </c>
      <c r="BZ368" s="36">
        <f>IF(D368="","",IFERROR(VLOOKUP(D368,'produto-estoque-total-7'!A:AB,26,0)/100,0))</f>
        <v/>
      </c>
      <c r="CA368" s="36">
        <f>IF(D368="","",IFERROR(VLOOKUP(D368,'produto-estoque-total-7'!A:AB,27,0)/100,0))</f>
        <v/>
      </c>
      <c r="CB368" s="41">
        <f>IF(D368="","",V368*AF368)</f>
        <v/>
      </c>
      <c r="CC368" s="41">
        <f>IF(D368="","",V368*AI368)</f>
        <v/>
      </c>
      <c r="CD368" s="54">
        <f>IF(D368="","",VLOOKUP(D368,'produto-estoque-total-7'!A:AB,28,0))</f>
        <v/>
      </c>
    </row>
    <row r="369">
      <c r="A369" s="36">
        <f>IF(D369="","",VLOOKUP(D369,'produto-estoque-total-7'!A:AB,3,0))</f>
        <v/>
      </c>
      <c r="B369" s="1">
        <f>IF(D369="","",VLOOKUP(D369,'produto-estoque-total-7'!A:AB,12,0))</f>
        <v/>
      </c>
      <c r="C369" s="1">
        <f>IF(D369="","",VLOOKUP(D369,'produto-estoque-total-7'!A:AB,2,0))</f>
        <v/>
      </c>
      <c r="D369" s="37">
        <f>IFERROR(IF('produto-estoque-total-7'!A368="","",'produto-estoque-total-7'!A368),"")</f>
        <v/>
      </c>
      <c r="E369" s="1">
        <f>IF(D369="","",VLOOKUP(D369,'produto-estoque-total-7'!A:AB,4,0))</f>
        <v/>
      </c>
      <c r="F369" s="36">
        <f>IF(D369="","",VLOOKUP(D369,'produto-estoque-total-7'!A:AB,13,0))</f>
        <v/>
      </c>
      <c r="G369" s="1">
        <f>IF(F369="","",VLOOKUP(F369,'FORNECEDORES X COMPRADOR'!A:D,4,0))</f>
        <v/>
      </c>
      <c r="H369" s="1">
        <f>IF(F369="","",VLOOKUP(F369,'FORNECEDORES X COMPRADOR'!A:E,5,0))</f>
        <v/>
      </c>
      <c r="I369" s="36">
        <f>IF(D369="","",VLOOKUP(D369,'produto-estoque-total-7'!A:AB,15,0))</f>
        <v/>
      </c>
      <c r="J369" s="36">
        <f>IF(D369="","",VLOOKUP(D369,'produto-estoque-total-7'!A:AB,19,0))</f>
        <v/>
      </c>
      <c r="K369" s="1">
        <f>IF(D369="","",VLOOKUP(D369,'produto-estoque-total-7'!A:AB,20,0))</f>
        <v/>
      </c>
      <c r="L369" s="36">
        <f>IF(D369="","",VLOOKUP(D369,'produto-estoque-total-7'!A:AB,17,0))</f>
        <v/>
      </c>
      <c r="M369" s="1">
        <f>IF(D369="","",VLOOKUP(D369,'produto-estoque-total-7'!A:AB,18,0))</f>
        <v/>
      </c>
      <c r="N369" s="36">
        <f>IF(D369="","",VLOOKUP(D369,'produto-estoque-total-7'!A:AB,21,0))</f>
        <v/>
      </c>
      <c r="O369" s="1">
        <f>IF(D369="","",VLOOKUP(D369,'produto-estoque-total-7'!A:AB,22,0))</f>
        <v/>
      </c>
      <c r="P369" s="36">
        <f>IF(D369="","",VLOOKUP(D369,'produto-estoque-total-7'!A:AB,23,0))</f>
        <v/>
      </c>
      <c r="Q369" s="1">
        <f>IF(D369="","",VLOOKUP(D369,'produto-estoque-total-7'!A:AB,24,0))</f>
        <v/>
      </c>
      <c r="R369" s="38">
        <f>IFERROR(IF(D369="","",VLOOKUP(D369,'produto-venda-7'!B:N,13,0)),"C")</f>
        <v/>
      </c>
      <c r="S369" s="39">
        <f>IF(D369="","",VLOOKUP(D369,'produto-estoque-total-7'!A:AB,6,0))</f>
        <v/>
      </c>
      <c r="T369" s="39">
        <f>IF(D369="","",VLOOKUP(D369,'produto-estoque-total-7'!A:AB,5,0))</f>
        <v/>
      </c>
      <c r="U369" s="40">
        <f>IF(D369="","",VLOOKUP(D369,'produto-estoque-total-7'!A:AB,11,0))</f>
        <v/>
      </c>
      <c r="V369" s="41">
        <f>IF(D369="","",IFERROR(VLOOKUP(D369,'produto-entrada-7'!A:M,10,0),0))</f>
        <v/>
      </c>
      <c r="W369" s="42" t="n"/>
      <c r="X369" s="39">
        <f>IF(D369="","",VLOOKUP(D369,'produto-estoque-total-7'!A:AB,8,0))</f>
        <v/>
      </c>
      <c r="Y369" s="39">
        <f>IF(D369="","",VLOOKUP(D369,'produto-estoque-total-7'!A:AB,9,0))</f>
        <v/>
      </c>
      <c r="Z369" s="39">
        <f>IF(D369="","",VLOOKUP(D369,'produto-estoque-total-7'!A:AB,10,0))</f>
        <v/>
      </c>
      <c r="AA369" s="39">
        <f>IFERROR(IF(D369="","",VLOOKUP(D369,'produto-venda-7'!B:N,4,0)),0)</f>
        <v/>
      </c>
      <c r="AB369" s="39">
        <f>IFERROR(IF(D369="","",VLOOKUP(D369,'produto-venda-7'!B:N,5,0)),0)</f>
        <v/>
      </c>
      <c r="AC369" s="39">
        <f>IF(D369="","",IFERROR(AA369/90,0))</f>
        <v/>
      </c>
      <c r="AD369" s="36">
        <f>IF(D369="","",IFERROR(VLOOKUP(D369,'produto-entrada-7'!A:M,4,0),0))</f>
        <v/>
      </c>
      <c r="AE369" s="36">
        <f>IFERROR(IF(D369="","",VLOOKUP(D369,'produto-venda-7'!B:N,10,0)),0)</f>
        <v/>
      </c>
      <c r="AF369" s="36">
        <f>IF(D369="","",IFERROR(VLOOKUP(D369,'produto-entrada-7'!A:M,11,0),0))</f>
        <v/>
      </c>
      <c r="AG369" s="1">
        <f>IF(D369="","",IFERROR(VLOOKUP(D369,'produto-entrada-7'!A:M,12,0),0))</f>
        <v/>
      </c>
      <c r="AH369" s="1">
        <f>IF(D369="","",IFERROR(VLOOKUP(D369,'produto-entrada-7'!A:M,13,0),0))</f>
        <v/>
      </c>
      <c r="AI369" s="36">
        <f>IFERROR(IF(D369="","",VLOOKUP(D369,'produto-venda-7'!B:N,11,0)),0)</f>
        <v/>
      </c>
      <c r="AJ369" s="43">
        <f>IF(D369="","",IFERROR(AI369*AB369,0))</f>
        <v/>
      </c>
      <c r="AK369" s="44">
        <f>IFERROR(IF(D369="","",VLOOKUP(F369,'ANALISE FORNECEDOR'!$A:$I,8,0)),"")</f>
        <v/>
      </c>
      <c r="AL369" s="44">
        <f>IF(D369="","",AVERAGE(AM369,AK369))</f>
        <v/>
      </c>
      <c r="AM369" s="44">
        <f>IFERROR(IF(D369="","",VLOOKUP(F369,'ANALISE FORNECEDOR'!$A:$I,9,0)),"")</f>
        <v/>
      </c>
      <c r="AN369" s="45">
        <f>IF(D369="","",IF(Y369&gt;12,AI369*(U369+Y369),AI369*U369))</f>
        <v/>
      </c>
      <c r="AO369" s="45">
        <f>IF(D369="","",IF(Y369&gt;12,AI369*(U369+V369+Y369),AI369*(U369+V369)))</f>
        <v/>
      </c>
      <c r="AP369" s="46">
        <f>IF(D369="","",IF(Y369&gt;12,AG369*(U369+Y369),AG369*U369))</f>
        <v/>
      </c>
      <c r="AQ369" s="46">
        <f>IF(D369="","",IF(Y369&gt;12,AG369*(U369+V369+Y369),AG369*(U369+V369)))</f>
        <v/>
      </c>
      <c r="AR369" s="46">
        <f>IF(D369="","",IF(OR(R369="A",R369="AA",R369="AAA"),AP369,0))</f>
        <v/>
      </c>
      <c r="AS369" s="46">
        <f>IF(D369="","",IF(R369="B",AP369,0))</f>
        <v/>
      </c>
      <c r="AT369" s="46">
        <f>IF(D369="","",IF(R369="C",AP369,0))</f>
        <v/>
      </c>
      <c r="AU369" s="47">
        <f>IF(D369="","",IFERROR(AN369/AJ369,0))</f>
        <v/>
      </c>
      <c r="AV369" s="47">
        <f>IF(D369="","",IFERROR(((AO369)/AJ369),0))</f>
        <v/>
      </c>
      <c r="AW369" s="48">
        <f>IF(D369="","",IF(OR(S369="S",NOT(AND(ISNUMBER(AC369),ISNUMBER(AL369),AC369*AL369&gt;=0))),0,AC369*AL369))</f>
        <v/>
      </c>
      <c r="AX369" s="49">
        <f>IFERROR(IF(D369="","",AW369*AG369),0)</f>
        <v/>
      </c>
      <c r="AY369" s="48">
        <f>IF(D369="","",IF(OR(S369="S",NOT(AND(ISNUMBER(AC369),ISNUMBER(AK369),AC369*AK369&gt;=0))),0,AC369*AK369))</f>
        <v/>
      </c>
      <c r="AZ369" s="48">
        <f>IFERROR(IF(D369="","",IF(AY369=0,0,IF(((AY369)-(U369+Y369))&lt;0,0,(AY369)-U369))),0)</f>
        <v/>
      </c>
      <c r="BA369" s="49">
        <f>IF(D369="","",AZ369*AG369)</f>
        <v/>
      </c>
      <c r="BB369" s="49">
        <f>IF(D369="","",IF(OR(R369="A",R369="AA",R369="AAA"),BA369,0))</f>
        <v/>
      </c>
      <c r="BC369" s="49">
        <f>IF(D369="","",IF(R369="B",BA369,0))</f>
        <v/>
      </c>
      <c r="BD369" s="49">
        <f>IF(D369="","",IF(R369="B",BA369,0))</f>
        <v/>
      </c>
      <c r="BE369" s="49">
        <f>IF(D369="","",IF(S369="S",
1,
IF(AC369=0,
1,
IF(
IFERROR(((U369+Y369)*AG369)/((AC369*AK369)*AG369),0)&lt;0,
0,
IF(
IFERROR(((U369+Y369)*AG369)/((AC369*AK369)*AG369),0)&gt;1,
1,
IFERROR(((U369+Y369)*AG369)/((AC369*AK369)*AG369),0)
)
)
)
))</f>
        <v/>
      </c>
      <c r="BF369" s="49">
        <f>IF(D369="","",IF(S369="S",
1,
IF(AC369=0,
1,
IF(
IFERROR(((U369+V369+Y369)*AG369)/((AC369*AK369)*AG369),0)&lt;0,
0,
IF(
IFERROR(((U369+V369+Y369)*AG369)/((AC369*AK369)*AG369),0)&gt;1,
1,
IFERROR(((U369+V369+Y369)*AG369)/((AC369*AK369)*AG369),0)
)
)
)
))</f>
        <v/>
      </c>
      <c r="BG369" s="50">
        <f>IF(D369="","",IF(S369="S",0,IF(AND(ISNUMBER(AC369),ISNUMBER(AM369)),IF(OR(AC369*AM369&lt;0,ISERR(AC369*AM369)),0,AC369*AM369),0)))</f>
        <v/>
      </c>
      <c r="BH369" s="50">
        <f>IF(D369="","",IF(BY369&gt;TODAY()-60,0,IF(Y369&gt;12,MAX(0,(U369+Y369)-BG369),MAX(0,U369-BG369))))</f>
        <v/>
      </c>
      <c r="BI369" s="51">
        <f>IF(D369="","",BH369*AG369)</f>
        <v/>
      </c>
      <c r="BJ369" s="51">
        <f>IF(D369="","",IF(OR(R369="A",R369="AA",R369="AAA"),BI369,0))</f>
        <v/>
      </c>
      <c r="BK369" s="51">
        <f>IF(D369="","",IF(R369="B",BI369,0))</f>
        <v/>
      </c>
      <c r="BL369" s="51">
        <f>IF(D369="","",IF(R369="C",BI369,0))</f>
        <v/>
      </c>
      <c r="BM369" s="51">
        <f>IF(D369="","",IFERROR(MAX(0,MIN(BI369/AP369,1)),0))</f>
        <v/>
      </c>
      <c r="BN369" s="52">
        <f>IF(D369="","",AB369*AG369)</f>
        <v/>
      </c>
      <c r="BO369" s="52">
        <f>IF(D369="","",(U369+V369+X369)*AG369)</f>
        <v/>
      </c>
      <c r="BP369" s="52">
        <f>IF(D369="","",(AB369*3)*AG369)</f>
        <v/>
      </c>
      <c r="BQ369" s="52">
        <f>IF(D369="","",IF(BO369-BP369&gt;0,0,BO369-BP369))</f>
        <v/>
      </c>
      <c r="BR369" s="52">
        <f>IF(D369="","",IF(BO369-BP369-BN369&gt;0,0,BO369-BP369-BN369))</f>
        <v/>
      </c>
      <c r="BS369" s="53">
        <f>IF(D369="","",IFERROR(AB369*AI369,0))</f>
        <v/>
      </c>
      <c r="BT369" s="53">
        <f>IF(D369="","",IFERROR(IF(X369&gt;12, AI369*(U369+V369+X369), AI369*(U369+V369)),0))</f>
        <v/>
      </c>
      <c r="BU369" s="53">
        <f>IF(D369="","",IFERROR(((AB369*3)*AI369),0))</f>
        <v/>
      </c>
      <c r="BV369" s="53">
        <f>IF(D369="","",IF(BT369-BU369&gt;0,0,BT369-BU369))</f>
        <v/>
      </c>
      <c r="BW369" s="53">
        <f>IF(D369="","",IF(BT369-BU369-BS369&gt;0,0,BT369-BU369-BS369))</f>
        <v/>
      </c>
      <c r="BX369" s="36">
        <f>IF(D369="","",IFERROR(VLOOKUP(D369,'produto-entrada-7'!A:M,3,0),"SEM PEDIDO"))</f>
        <v/>
      </c>
      <c r="BY369" s="36">
        <f>IF(D369="","",VLOOKUP(D369,'produto-estoque-total-7'!A:AB,25,0))</f>
        <v/>
      </c>
      <c r="BZ369" s="36">
        <f>IF(D369="","",IFERROR(VLOOKUP(D369,'produto-estoque-total-7'!A:AB,26,0)/100,0))</f>
        <v/>
      </c>
      <c r="CA369" s="36">
        <f>IF(D369="","",IFERROR(VLOOKUP(D369,'produto-estoque-total-7'!A:AB,27,0)/100,0))</f>
        <v/>
      </c>
      <c r="CB369" s="41">
        <f>IF(D369="","",V369*AF369)</f>
        <v/>
      </c>
      <c r="CC369" s="41">
        <f>IF(D369="","",V369*AI369)</f>
        <v/>
      </c>
      <c r="CD369" s="54">
        <f>IF(D369="","",VLOOKUP(D369,'produto-estoque-total-7'!A:AB,28,0))</f>
        <v/>
      </c>
    </row>
    <row r="370">
      <c r="A370" s="36">
        <f>IF(D370="","",VLOOKUP(D370,'produto-estoque-total-7'!A:AB,3,0))</f>
        <v/>
      </c>
      <c r="B370" s="1">
        <f>IF(D370="","",VLOOKUP(D370,'produto-estoque-total-7'!A:AB,12,0))</f>
        <v/>
      </c>
      <c r="C370" s="1">
        <f>IF(D370="","",VLOOKUP(D370,'produto-estoque-total-7'!A:AB,2,0))</f>
        <v/>
      </c>
      <c r="D370" s="37">
        <f>IFERROR(IF('produto-estoque-total-7'!A369="","",'produto-estoque-total-7'!A369),"")</f>
        <v/>
      </c>
      <c r="E370" s="1">
        <f>IF(D370="","",VLOOKUP(D370,'produto-estoque-total-7'!A:AB,4,0))</f>
        <v/>
      </c>
      <c r="F370" s="36">
        <f>IF(D370="","",VLOOKUP(D370,'produto-estoque-total-7'!A:AB,13,0))</f>
        <v/>
      </c>
      <c r="G370" s="1">
        <f>IF(F370="","",VLOOKUP(F370,'FORNECEDORES X COMPRADOR'!A:D,4,0))</f>
        <v/>
      </c>
      <c r="H370" s="1">
        <f>IF(F370="","",VLOOKUP(F370,'FORNECEDORES X COMPRADOR'!A:E,5,0))</f>
        <v/>
      </c>
      <c r="I370" s="36">
        <f>IF(D370="","",VLOOKUP(D370,'produto-estoque-total-7'!A:AB,15,0))</f>
        <v/>
      </c>
      <c r="J370" s="36">
        <f>IF(D370="","",VLOOKUP(D370,'produto-estoque-total-7'!A:AB,19,0))</f>
        <v/>
      </c>
      <c r="K370" s="1">
        <f>IF(D370="","",VLOOKUP(D370,'produto-estoque-total-7'!A:AB,20,0))</f>
        <v/>
      </c>
      <c r="L370" s="36">
        <f>IF(D370="","",VLOOKUP(D370,'produto-estoque-total-7'!A:AB,17,0))</f>
        <v/>
      </c>
      <c r="M370" s="1">
        <f>IF(D370="","",VLOOKUP(D370,'produto-estoque-total-7'!A:AB,18,0))</f>
        <v/>
      </c>
      <c r="N370" s="36">
        <f>IF(D370="","",VLOOKUP(D370,'produto-estoque-total-7'!A:AB,21,0))</f>
        <v/>
      </c>
      <c r="O370" s="1">
        <f>IF(D370="","",VLOOKUP(D370,'produto-estoque-total-7'!A:AB,22,0))</f>
        <v/>
      </c>
      <c r="P370" s="36">
        <f>IF(D370="","",VLOOKUP(D370,'produto-estoque-total-7'!A:AB,23,0))</f>
        <v/>
      </c>
      <c r="Q370" s="1">
        <f>IF(D370="","",VLOOKUP(D370,'produto-estoque-total-7'!A:AB,24,0))</f>
        <v/>
      </c>
      <c r="R370" s="38">
        <f>IFERROR(IF(D370="","",VLOOKUP(D370,'produto-venda-7'!B:N,13,0)),"C")</f>
        <v/>
      </c>
      <c r="S370" s="39">
        <f>IF(D370="","",VLOOKUP(D370,'produto-estoque-total-7'!A:AB,6,0))</f>
        <v/>
      </c>
      <c r="T370" s="39">
        <f>IF(D370="","",VLOOKUP(D370,'produto-estoque-total-7'!A:AB,5,0))</f>
        <v/>
      </c>
      <c r="U370" s="40">
        <f>IF(D370="","",VLOOKUP(D370,'produto-estoque-total-7'!A:AB,11,0))</f>
        <v/>
      </c>
      <c r="V370" s="41">
        <f>IF(D370="","",IFERROR(VLOOKUP(D370,'produto-entrada-7'!A:M,10,0),0))</f>
        <v/>
      </c>
      <c r="W370" s="42" t="n"/>
      <c r="X370" s="39">
        <f>IF(D370="","",VLOOKUP(D370,'produto-estoque-total-7'!A:AB,8,0))</f>
        <v/>
      </c>
      <c r="Y370" s="39">
        <f>IF(D370="","",VLOOKUP(D370,'produto-estoque-total-7'!A:AB,9,0))</f>
        <v/>
      </c>
      <c r="Z370" s="39">
        <f>IF(D370="","",VLOOKUP(D370,'produto-estoque-total-7'!A:AB,10,0))</f>
        <v/>
      </c>
      <c r="AA370" s="39">
        <f>IFERROR(IF(D370="","",VLOOKUP(D370,'produto-venda-7'!B:N,4,0)),0)</f>
        <v/>
      </c>
      <c r="AB370" s="39">
        <f>IFERROR(IF(D370="","",VLOOKUP(D370,'produto-venda-7'!B:N,5,0)),0)</f>
        <v/>
      </c>
      <c r="AC370" s="39">
        <f>IF(D370="","",IFERROR(AA370/90,0))</f>
        <v/>
      </c>
      <c r="AD370" s="36">
        <f>IF(D370="","",IFERROR(VLOOKUP(D370,'produto-entrada-7'!A:M,4,0),0))</f>
        <v/>
      </c>
      <c r="AE370" s="36">
        <f>IFERROR(IF(D370="","",VLOOKUP(D370,'produto-venda-7'!B:N,10,0)),0)</f>
        <v/>
      </c>
      <c r="AF370" s="36">
        <f>IF(D370="","",IFERROR(VLOOKUP(D370,'produto-entrada-7'!A:M,11,0),0))</f>
        <v/>
      </c>
      <c r="AG370" s="1">
        <f>IF(D370="","",IFERROR(VLOOKUP(D370,'produto-entrada-7'!A:M,12,0),0))</f>
        <v/>
      </c>
      <c r="AH370" s="1">
        <f>IF(D370="","",IFERROR(VLOOKUP(D370,'produto-entrada-7'!A:M,13,0),0))</f>
        <v/>
      </c>
      <c r="AI370" s="36">
        <f>IFERROR(IF(D370="","",VLOOKUP(D370,'produto-venda-7'!B:N,11,0)),0)</f>
        <v/>
      </c>
      <c r="AJ370" s="43">
        <f>IF(D370="","",IFERROR(AI370*AB370,0))</f>
        <v/>
      </c>
      <c r="AK370" s="44">
        <f>IFERROR(IF(D370="","",VLOOKUP(F370,'ANALISE FORNECEDOR'!$A:$I,8,0)),"")</f>
        <v/>
      </c>
      <c r="AL370" s="44">
        <f>IF(D370="","",AVERAGE(AM370,AK370))</f>
        <v/>
      </c>
      <c r="AM370" s="44">
        <f>IFERROR(IF(D370="","",VLOOKUP(F370,'ANALISE FORNECEDOR'!$A:$I,9,0)),"")</f>
        <v/>
      </c>
      <c r="AN370" s="45">
        <f>IF(D370="","",IF(Y370&gt;12,AI370*(U370+Y370),AI370*U370))</f>
        <v/>
      </c>
      <c r="AO370" s="45">
        <f>IF(D370="","",IF(Y370&gt;12,AI370*(U370+V370+Y370),AI370*(U370+V370)))</f>
        <v/>
      </c>
      <c r="AP370" s="46">
        <f>IF(D370="","",IF(Y370&gt;12,AG370*(U370+Y370),AG370*U370))</f>
        <v/>
      </c>
      <c r="AQ370" s="46">
        <f>IF(D370="","",IF(Y370&gt;12,AG370*(U370+V370+Y370),AG370*(U370+V370)))</f>
        <v/>
      </c>
      <c r="AR370" s="46">
        <f>IF(D370="","",IF(OR(R370="A",R370="AA",R370="AAA"),AP370,0))</f>
        <v/>
      </c>
      <c r="AS370" s="46">
        <f>IF(D370="","",IF(R370="B",AP370,0))</f>
        <v/>
      </c>
      <c r="AT370" s="46">
        <f>IF(D370="","",IF(R370="C",AP370,0))</f>
        <v/>
      </c>
      <c r="AU370" s="47">
        <f>IF(D370="","",IFERROR(AN370/AJ370,0))</f>
        <v/>
      </c>
      <c r="AV370" s="47">
        <f>IF(D370="","",IFERROR(((AO370)/AJ370),0))</f>
        <v/>
      </c>
      <c r="AW370" s="48">
        <f>IF(D370="","",IF(OR(S370="S",NOT(AND(ISNUMBER(AC370),ISNUMBER(AL370),AC370*AL370&gt;=0))),0,AC370*AL370))</f>
        <v/>
      </c>
      <c r="AX370" s="49">
        <f>IFERROR(IF(D370="","",AW370*AG370),0)</f>
        <v/>
      </c>
      <c r="AY370" s="48">
        <f>IF(D370="","",IF(OR(S370="S",NOT(AND(ISNUMBER(AC370),ISNUMBER(AK370),AC370*AK370&gt;=0))),0,AC370*AK370))</f>
        <v/>
      </c>
      <c r="AZ370" s="48">
        <f>IFERROR(IF(D370="","",IF(AY370=0,0,IF(((AY370)-(U370+Y370))&lt;0,0,(AY370)-U370))),0)</f>
        <v/>
      </c>
      <c r="BA370" s="49">
        <f>IF(D370="","",AZ370*AG370)</f>
        <v/>
      </c>
      <c r="BB370" s="49">
        <f>IF(D370="","",IF(OR(R370="A",R370="AA",R370="AAA"),BA370,0))</f>
        <v/>
      </c>
      <c r="BC370" s="49">
        <f>IF(D370="","",IF(R370="B",BA370,0))</f>
        <v/>
      </c>
      <c r="BD370" s="49">
        <f>IF(D370="","",IF(R370="B",BA370,0))</f>
        <v/>
      </c>
      <c r="BE370" s="49">
        <f>IF(D370="","",IF(S370="S",
1,
IF(AC370=0,
1,
IF(
IFERROR(((U370+Y370)*AG370)/((AC370*AK370)*AG370),0)&lt;0,
0,
IF(
IFERROR(((U370+Y370)*AG370)/((AC370*AK370)*AG370),0)&gt;1,
1,
IFERROR(((U370+Y370)*AG370)/((AC370*AK370)*AG370),0)
)
)
)
))</f>
        <v/>
      </c>
      <c r="BF370" s="49">
        <f>IF(D370="","",IF(S370="S",
1,
IF(AC370=0,
1,
IF(
IFERROR(((U370+V370+Y370)*AG370)/((AC370*AK370)*AG370),0)&lt;0,
0,
IF(
IFERROR(((U370+V370+Y370)*AG370)/((AC370*AK370)*AG370),0)&gt;1,
1,
IFERROR(((U370+V370+Y370)*AG370)/((AC370*AK370)*AG370),0)
)
)
)
))</f>
        <v/>
      </c>
      <c r="BG370" s="50">
        <f>IF(D370="","",IF(S370="S",0,IF(AND(ISNUMBER(AC370),ISNUMBER(AM370)),IF(OR(AC370*AM370&lt;0,ISERR(AC370*AM370)),0,AC370*AM370),0)))</f>
        <v/>
      </c>
      <c r="BH370" s="50">
        <f>IF(D370="","",IF(BY370&gt;TODAY()-60,0,IF(Y370&gt;12,MAX(0,(U370+Y370)-BG370),MAX(0,U370-BG370))))</f>
        <v/>
      </c>
      <c r="BI370" s="51">
        <f>IF(D370="","",BH370*AG370)</f>
        <v/>
      </c>
      <c r="BJ370" s="51">
        <f>IF(D370="","",IF(OR(R370="A",R370="AA",R370="AAA"),BI370,0))</f>
        <v/>
      </c>
      <c r="BK370" s="51">
        <f>IF(D370="","",IF(R370="B",BI370,0))</f>
        <v/>
      </c>
      <c r="BL370" s="51">
        <f>IF(D370="","",IF(R370="C",BI370,0))</f>
        <v/>
      </c>
      <c r="BM370" s="51">
        <f>IF(D370="","",IFERROR(MAX(0,MIN(BI370/AP370,1)),0))</f>
        <v/>
      </c>
      <c r="BN370" s="52">
        <f>IF(D370="","",AB370*AG370)</f>
        <v/>
      </c>
      <c r="BO370" s="52">
        <f>IF(D370="","",(U370+V370+X370)*AG370)</f>
        <v/>
      </c>
      <c r="BP370" s="52">
        <f>IF(D370="","",(AB370*3)*AG370)</f>
        <v/>
      </c>
      <c r="BQ370" s="52">
        <f>IF(D370="","",IF(BO370-BP370&gt;0,0,BO370-BP370))</f>
        <v/>
      </c>
      <c r="BR370" s="52">
        <f>IF(D370="","",IF(BO370-BP370-BN370&gt;0,0,BO370-BP370-BN370))</f>
        <v/>
      </c>
      <c r="BS370" s="53">
        <f>IF(D370="","",IFERROR(AB370*AI370,0))</f>
        <v/>
      </c>
      <c r="BT370" s="53">
        <f>IF(D370="","",IFERROR(IF(X370&gt;12, AI370*(U370+V370+X370), AI370*(U370+V370)),0))</f>
        <v/>
      </c>
      <c r="BU370" s="53">
        <f>IF(D370="","",IFERROR(((AB370*3)*AI370),0))</f>
        <v/>
      </c>
      <c r="BV370" s="53">
        <f>IF(D370="","",IF(BT370-BU370&gt;0,0,BT370-BU370))</f>
        <v/>
      </c>
      <c r="BW370" s="53">
        <f>IF(D370="","",IF(BT370-BU370-BS370&gt;0,0,BT370-BU370-BS370))</f>
        <v/>
      </c>
      <c r="BX370" s="36">
        <f>IF(D370="","",IFERROR(VLOOKUP(D370,'produto-entrada-7'!A:M,3,0),"SEM PEDIDO"))</f>
        <v/>
      </c>
      <c r="BY370" s="36">
        <f>IF(D370="","",VLOOKUP(D370,'produto-estoque-total-7'!A:AB,25,0))</f>
        <v/>
      </c>
      <c r="BZ370" s="36">
        <f>IF(D370="","",IFERROR(VLOOKUP(D370,'produto-estoque-total-7'!A:AB,26,0)/100,0))</f>
        <v/>
      </c>
      <c r="CA370" s="36">
        <f>IF(D370="","",IFERROR(VLOOKUP(D370,'produto-estoque-total-7'!A:AB,27,0)/100,0))</f>
        <v/>
      </c>
      <c r="CB370" s="41">
        <f>IF(D370="","",V370*AF370)</f>
        <v/>
      </c>
      <c r="CC370" s="41">
        <f>IF(D370="","",V370*AI370)</f>
        <v/>
      </c>
      <c r="CD370" s="54">
        <f>IF(D370="","",VLOOKUP(D370,'produto-estoque-total-7'!A:AB,28,0))</f>
        <v/>
      </c>
    </row>
    <row r="371">
      <c r="A371" s="36">
        <f>IF(D371="","",VLOOKUP(D371,'produto-estoque-total-7'!A:AB,3,0))</f>
        <v/>
      </c>
      <c r="B371" s="1">
        <f>IF(D371="","",VLOOKUP(D371,'produto-estoque-total-7'!A:AB,12,0))</f>
        <v/>
      </c>
      <c r="C371" s="1">
        <f>IF(D371="","",VLOOKUP(D371,'produto-estoque-total-7'!A:AB,2,0))</f>
        <v/>
      </c>
      <c r="D371" s="37">
        <f>IFERROR(IF('produto-estoque-total-7'!A370="","",'produto-estoque-total-7'!A370),"")</f>
        <v/>
      </c>
      <c r="E371" s="1">
        <f>IF(D371="","",VLOOKUP(D371,'produto-estoque-total-7'!A:AB,4,0))</f>
        <v/>
      </c>
      <c r="F371" s="36">
        <f>IF(D371="","",VLOOKUP(D371,'produto-estoque-total-7'!A:AB,13,0))</f>
        <v/>
      </c>
      <c r="G371" s="1">
        <f>IF(F371="","",VLOOKUP(F371,'FORNECEDORES X COMPRADOR'!A:D,4,0))</f>
        <v/>
      </c>
      <c r="H371" s="1">
        <f>IF(F371="","",VLOOKUP(F371,'FORNECEDORES X COMPRADOR'!A:E,5,0))</f>
        <v/>
      </c>
      <c r="I371" s="36">
        <f>IF(D371="","",VLOOKUP(D371,'produto-estoque-total-7'!A:AB,15,0))</f>
        <v/>
      </c>
      <c r="J371" s="36">
        <f>IF(D371="","",VLOOKUP(D371,'produto-estoque-total-7'!A:AB,19,0))</f>
        <v/>
      </c>
      <c r="K371" s="1">
        <f>IF(D371="","",VLOOKUP(D371,'produto-estoque-total-7'!A:AB,20,0))</f>
        <v/>
      </c>
      <c r="L371" s="36">
        <f>IF(D371="","",VLOOKUP(D371,'produto-estoque-total-7'!A:AB,17,0))</f>
        <v/>
      </c>
      <c r="M371" s="1">
        <f>IF(D371="","",VLOOKUP(D371,'produto-estoque-total-7'!A:AB,18,0))</f>
        <v/>
      </c>
      <c r="N371" s="36">
        <f>IF(D371="","",VLOOKUP(D371,'produto-estoque-total-7'!A:AB,21,0))</f>
        <v/>
      </c>
      <c r="O371" s="1">
        <f>IF(D371="","",VLOOKUP(D371,'produto-estoque-total-7'!A:AB,22,0))</f>
        <v/>
      </c>
      <c r="P371" s="36">
        <f>IF(D371="","",VLOOKUP(D371,'produto-estoque-total-7'!A:AB,23,0))</f>
        <v/>
      </c>
      <c r="Q371" s="1">
        <f>IF(D371="","",VLOOKUP(D371,'produto-estoque-total-7'!A:AB,24,0))</f>
        <v/>
      </c>
      <c r="R371" s="38">
        <f>IFERROR(IF(D371="","",VLOOKUP(D371,'produto-venda-7'!B:N,13,0)),"C")</f>
        <v/>
      </c>
      <c r="S371" s="39">
        <f>IF(D371="","",VLOOKUP(D371,'produto-estoque-total-7'!A:AB,6,0))</f>
        <v/>
      </c>
      <c r="T371" s="39">
        <f>IF(D371="","",VLOOKUP(D371,'produto-estoque-total-7'!A:AB,5,0))</f>
        <v/>
      </c>
      <c r="U371" s="40">
        <f>IF(D371="","",VLOOKUP(D371,'produto-estoque-total-7'!A:AB,11,0))</f>
        <v/>
      </c>
      <c r="V371" s="41">
        <f>IF(D371="","",IFERROR(VLOOKUP(D371,'produto-entrada-7'!A:M,10,0),0))</f>
        <v/>
      </c>
      <c r="W371" s="42" t="n"/>
      <c r="X371" s="39">
        <f>IF(D371="","",VLOOKUP(D371,'produto-estoque-total-7'!A:AB,8,0))</f>
        <v/>
      </c>
      <c r="Y371" s="39">
        <f>IF(D371="","",VLOOKUP(D371,'produto-estoque-total-7'!A:AB,9,0))</f>
        <v/>
      </c>
      <c r="Z371" s="39">
        <f>IF(D371="","",VLOOKUP(D371,'produto-estoque-total-7'!A:AB,10,0))</f>
        <v/>
      </c>
      <c r="AA371" s="39">
        <f>IFERROR(IF(D371="","",VLOOKUP(D371,'produto-venda-7'!B:N,4,0)),0)</f>
        <v/>
      </c>
      <c r="AB371" s="39">
        <f>IFERROR(IF(D371="","",VLOOKUP(D371,'produto-venda-7'!B:N,5,0)),0)</f>
        <v/>
      </c>
      <c r="AC371" s="39">
        <f>IF(D371="","",IFERROR(AA371/90,0))</f>
        <v/>
      </c>
      <c r="AD371" s="36">
        <f>IF(D371="","",IFERROR(VLOOKUP(D371,'produto-entrada-7'!A:M,4,0),0))</f>
        <v/>
      </c>
      <c r="AE371" s="36">
        <f>IFERROR(IF(D371="","",VLOOKUP(D371,'produto-venda-7'!B:N,10,0)),0)</f>
        <v/>
      </c>
      <c r="AF371" s="36">
        <f>IF(D371="","",IFERROR(VLOOKUP(D371,'produto-entrada-7'!A:M,11,0),0))</f>
        <v/>
      </c>
      <c r="AG371" s="1">
        <f>IF(D371="","",IFERROR(VLOOKUP(D371,'produto-entrada-7'!A:M,12,0),0))</f>
        <v/>
      </c>
      <c r="AH371" s="1">
        <f>IF(D371="","",IFERROR(VLOOKUP(D371,'produto-entrada-7'!A:M,13,0),0))</f>
        <v/>
      </c>
      <c r="AI371" s="36">
        <f>IFERROR(IF(D371="","",VLOOKUP(D371,'produto-venda-7'!B:N,11,0)),0)</f>
        <v/>
      </c>
      <c r="AJ371" s="43">
        <f>IF(D371="","",IFERROR(AI371*AB371,0))</f>
        <v/>
      </c>
      <c r="AK371" s="44">
        <f>IFERROR(IF(D371="","",VLOOKUP(F371,'ANALISE FORNECEDOR'!$A:$I,8,0)),"")</f>
        <v/>
      </c>
      <c r="AL371" s="44">
        <f>IF(D371="","",AVERAGE(AM371,AK371))</f>
        <v/>
      </c>
      <c r="AM371" s="44">
        <f>IFERROR(IF(D371="","",VLOOKUP(F371,'ANALISE FORNECEDOR'!$A:$I,9,0)),"")</f>
        <v/>
      </c>
      <c r="AN371" s="45">
        <f>IF(D371="","",IF(Y371&gt;12,AI371*(U371+Y371),AI371*U371))</f>
        <v/>
      </c>
      <c r="AO371" s="45">
        <f>IF(D371="","",IF(Y371&gt;12,AI371*(U371+V371+Y371),AI371*(U371+V371)))</f>
        <v/>
      </c>
      <c r="AP371" s="46">
        <f>IF(D371="","",IF(Y371&gt;12,AG371*(U371+Y371),AG371*U371))</f>
        <v/>
      </c>
      <c r="AQ371" s="46">
        <f>IF(D371="","",IF(Y371&gt;12,AG371*(U371+V371+Y371),AG371*(U371+V371)))</f>
        <v/>
      </c>
      <c r="AR371" s="46">
        <f>IF(D371="","",IF(OR(R371="A",R371="AA",R371="AAA"),AP371,0))</f>
        <v/>
      </c>
      <c r="AS371" s="46">
        <f>IF(D371="","",IF(R371="B",AP371,0))</f>
        <v/>
      </c>
      <c r="AT371" s="46">
        <f>IF(D371="","",IF(R371="C",AP371,0))</f>
        <v/>
      </c>
      <c r="AU371" s="47">
        <f>IF(D371="","",IFERROR(AN371/AJ371,0))</f>
        <v/>
      </c>
      <c r="AV371" s="47">
        <f>IF(D371="","",IFERROR(((AO371)/AJ371),0))</f>
        <v/>
      </c>
      <c r="AW371" s="48">
        <f>IF(D371="","",IF(OR(S371="S",NOT(AND(ISNUMBER(AC371),ISNUMBER(AL371),AC371*AL371&gt;=0))),0,AC371*AL371))</f>
        <v/>
      </c>
      <c r="AX371" s="49">
        <f>IFERROR(IF(D371="","",AW371*AG371),0)</f>
        <v/>
      </c>
      <c r="AY371" s="48">
        <f>IF(D371="","",IF(OR(S371="S",NOT(AND(ISNUMBER(AC371),ISNUMBER(AK371),AC371*AK371&gt;=0))),0,AC371*AK371))</f>
        <v/>
      </c>
      <c r="AZ371" s="48">
        <f>IFERROR(IF(D371="","",IF(AY371=0,0,IF(((AY371)-(U371+Y371))&lt;0,0,(AY371)-U371))),0)</f>
        <v/>
      </c>
      <c r="BA371" s="49">
        <f>IF(D371="","",AZ371*AG371)</f>
        <v/>
      </c>
      <c r="BB371" s="49">
        <f>IF(D371="","",IF(OR(R371="A",R371="AA",R371="AAA"),BA371,0))</f>
        <v/>
      </c>
      <c r="BC371" s="49">
        <f>IF(D371="","",IF(R371="B",BA371,0))</f>
        <v/>
      </c>
      <c r="BD371" s="49">
        <f>IF(D371="","",IF(R371="B",BA371,0))</f>
        <v/>
      </c>
      <c r="BE371" s="49">
        <f>IF(D371="","",IF(S371="S",
1,
IF(AC371=0,
1,
IF(
IFERROR(((U371+Y371)*AG371)/((AC371*AK371)*AG371),0)&lt;0,
0,
IF(
IFERROR(((U371+Y371)*AG371)/((AC371*AK371)*AG371),0)&gt;1,
1,
IFERROR(((U371+Y371)*AG371)/((AC371*AK371)*AG371),0)
)
)
)
))</f>
        <v/>
      </c>
      <c r="BF371" s="49">
        <f>IF(D371="","",IF(S371="S",
1,
IF(AC371=0,
1,
IF(
IFERROR(((U371+V371+Y371)*AG371)/((AC371*AK371)*AG371),0)&lt;0,
0,
IF(
IFERROR(((U371+V371+Y371)*AG371)/((AC371*AK371)*AG371),0)&gt;1,
1,
IFERROR(((U371+V371+Y371)*AG371)/((AC371*AK371)*AG371),0)
)
)
)
))</f>
        <v/>
      </c>
      <c r="BG371" s="50">
        <f>IF(D371="","",IF(S371="S",0,IF(AND(ISNUMBER(AC371),ISNUMBER(AM371)),IF(OR(AC371*AM371&lt;0,ISERR(AC371*AM371)),0,AC371*AM371),0)))</f>
        <v/>
      </c>
      <c r="BH371" s="50">
        <f>IF(D371="","",IF(BY371&gt;TODAY()-60,0,IF(Y371&gt;12,MAX(0,(U371+Y371)-BG371),MAX(0,U371-BG371))))</f>
        <v/>
      </c>
      <c r="BI371" s="51">
        <f>IF(D371="","",BH371*AG371)</f>
        <v/>
      </c>
      <c r="BJ371" s="51">
        <f>IF(D371="","",IF(OR(R371="A",R371="AA",R371="AAA"),BI371,0))</f>
        <v/>
      </c>
      <c r="BK371" s="51">
        <f>IF(D371="","",IF(R371="B",BI371,0))</f>
        <v/>
      </c>
      <c r="BL371" s="51">
        <f>IF(D371="","",IF(R371="C",BI371,0))</f>
        <v/>
      </c>
      <c r="BM371" s="51">
        <f>IF(D371="","",IFERROR(MAX(0,MIN(BI371/AP371,1)),0))</f>
        <v/>
      </c>
      <c r="BN371" s="52">
        <f>IF(D371="","",AB371*AG371)</f>
        <v/>
      </c>
      <c r="BO371" s="52">
        <f>IF(D371="","",(U371+V371+X371)*AG371)</f>
        <v/>
      </c>
      <c r="BP371" s="52">
        <f>IF(D371="","",(AB371*3)*AG371)</f>
        <v/>
      </c>
      <c r="BQ371" s="52">
        <f>IF(D371="","",IF(BO371-BP371&gt;0,0,BO371-BP371))</f>
        <v/>
      </c>
      <c r="BR371" s="52">
        <f>IF(D371="","",IF(BO371-BP371-BN371&gt;0,0,BO371-BP371-BN371))</f>
        <v/>
      </c>
      <c r="BS371" s="53">
        <f>IF(D371="","",IFERROR(AB371*AI371,0))</f>
        <v/>
      </c>
      <c r="BT371" s="53">
        <f>IF(D371="","",IFERROR(IF(X371&gt;12, AI371*(U371+V371+X371), AI371*(U371+V371)),0))</f>
        <v/>
      </c>
      <c r="BU371" s="53">
        <f>IF(D371="","",IFERROR(((AB371*3)*AI371),0))</f>
        <v/>
      </c>
      <c r="BV371" s="53">
        <f>IF(D371="","",IF(BT371-BU371&gt;0,0,BT371-BU371))</f>
        <v/>
      </c>
      <c r="BW371" s="53">
        <f>IF(D371="","",IF(BT371-BU371-BS371&gt;0,0,BT371-BU371-BS371))</f>
        <v/>
      </c>
      <c r="BX371" s="36">
        <f>IF(D371="","",IFERROR(VLOOKUP(D371,'produto-entrada-7'!A:M,3,0),"SEM PEDIDO"))</f>
        <v/>
      </c>
      <c r="BY371" s="36">
        <f>IF(D371="","",VLOOKUP(D371,'produto-estoque-total-7'!A:AB,25,0))</f>
        <v/>
      </c>
      <c r="BZ371" s="36">
        <f>IF(D371="","",IFERROR(VLOOKUP(D371,'produto-estoque-total-7'!A:AB,26,0)/100,0))</f>
        <v/>
      </c>
      <c r="CA371" s="36">
        <f>IF(D371="","",IFERROR(VLOOKUP(D371,'produto-estoque-total-7'!A:AB,27,0)/100,0))</f>
        <v/>
      </c>
      <c r="CB371" s="41">
        <f>IF(D371="","",V371*AF371)</f>
        <v/>
      </c>
      <c r="CC371" s="41">
        <f>IF(D371="","",V371*AI371)</f>
        <v/>
      </c>
      <c r="CD371" s="54">
        <f>IF(D371="","",VLOOKUP(D371,'produto-estoque-total-7'!A:AB,28,0))</f>
        <v/>
      </c>
    </row>
    <row r="372">
      <c r="A372" s="36">
        <f>IF(D372="","",VLOOKUP(D372,'produto-estoque-total-7'!A:AB,3,0))</f>
        <v/>
      </c>
      <c r="B372" s="1">
        <f>IF(D372="","",VLOOKUP(D372,'produto-estoque-total-7'!A:AB,12,0))</f>
        <v/>
      </c>
      <c r="C372" s="1">
        <f>IF(D372="","",VLOOKUP(D372,'produto-estoque-total-7'!A:AB,2,0))</f>
        <v/>
      </c>
      <c r="D372" s="37">
        <f>IFERROR(IF('produto-estoque-total-7'!A371="","",'produto-estoque-total-7'!A371),"")</f>
        <v/>
      </c>
      <c r="E372" s="1">
        <f>IF(D372="","",VLOOKUP(D372,'produto-estoque-total-7'!A:AB,4,0))</f>
        <v/>
      </c>
      <c r="F372" s="36">
        <f>IF(D372="","",VLOOKUP(D372,'produto-estoque-total-7'!A:AB,13,0))</f>
        <v/>
      </c>
      <c r="G372" s="1">
        <f>IF(F372="","",VLOOKUP(F372,'FORNECEDORES X COMPRADOR'!A:D,4,0))</f>
        <v/>
      </c>
      <c r="H372" s="1">
        <f>IF(F372="","",VLOOKUP(F372,'FORNECEDORES X COMPRADOR'!A:E,5,0))</f>
        <v/>
      </c>
      <c r="I372" s="36">
        <f>IF(D372="","",VLOOKUP(D372,'produto-estoque-total-7'!A:AB,15,0))</f>
        <v/>
      </c>
      <c r="J372" s="36">
        <f>IF(D372="","",VLOOKUP(D372,'produto-estoque-total-7'!A:AB,19,0))</f>
        <v/>
      </c>
      <c r="K372" s="1">
        <f>IF(D372="","",VLOOKUP(D372,'produto-estoque-total-7'!A:AB,20,0))</f>
        <v/>
      </c>
      <c r="L372" s="36">
        <f>IF(D372="","",VLOOKUP(D372,'produto-estoque-total-7'!A:AB,17,0))</f>
        <v/>
      </c>
      <c r="M372" s="1">
        <f>IF(D372="","",VLOOKUP(D372,'produto-estoque-total-7'!A:AB,18,0))</f>
        <v/>
      </c>
      <c r="N372" s="36">
        <f>IF(D372="","",VLOOKUP(D372,'produto-estoque-total-7'!A:AB,21,0))</f>
        <v/>
      </c>
      <c r="O372" s="1">
        <f>IF(D372="","",VLOOKUP(D372,'produto-estoque-total-7'!A:AB,22,0))</f>
        <v/>
      </c>
      <c r="P372" s="36">
        <f>IF(D372="","",VLOOKUP(D372,'produto-estoque-total-7'!A:AB,23,0))</f>
        <v/>
      </c>
      <c r="Q372" s="1">
        <f>IF(D372="","",VLOOKUP(D372,'produto-estoque-total-7'!A:AB,24,0))</f>
        <v/>
      </c>
      <c r="R372" s="38">
        <f>IFERROR(IF(D372="","",VLOOKUP(D372,'produto-venda-7'!B:N,13,0)),"C")</f>
        <v/>
      </c>
      <c r="S372" s="39">
        <f>IF(D372="","",VLOOKUP(D372,'produto-estoque-total-7'!A:AB,6,0))</f>
        <v/>
      </c>
      <c r="T372" s="39">
        <f>IF(D372="","",VLOOKUP(D372,'produto-estoque-total-7'!A:AB,5,0))</f>
        <v/>
      </c>
      <c r="U372" s="40">
        <f>IF(D372="","",VLOOKUP(D372,'produto-estoque-total-7'!A:AB,11,0))</f>
        <v/>
      </c>
      <c r="V372" s="41">
        <f>IF(D372="","",IFERROR(VLOOKUP(D372,'produto-entrada-7'!A:M,10,0),0))</f>
        <v/>
      </c>
      <c r="W372" s="42" t="n"/>
      <c r="X372" s="39">
        <f>IF(D372="","",VLOOKUP(D372,'produto-estoque-total-7'!A:AB,8,0))</f>
        <v/>
      </c>
      <c r="Y372" s="39">
        <f>IF(D372="","",VLOOKUP(D372,'produto-estoque-total-7'!A:AB,9,0))</f>
        <v/>
      </c>
      <c r="Z372" s="39">
        <f>IF(D372="","",VLOOKUP(D372,'produto-estoque-total-7'!A:AB,10,0))</f>
        <v/>
      </c>
      <c r="AA372" s="39">
        <f>IFERROR(IF(D372="","",VLOOKUP(D372,'produto-venda-7'!B:N,4,0)),0)</f>
        <v/>
      </c>
      <c r="AB372" s="39">
        <f>IFERROR(IF(D372="","",VLOOKUP(D372,'produto-venda-7'!B:N,5,0)),0)</f>
        <v/>
      </c>
      <c r="AC372" s="39">
        <f>IF(D372="","",IFERROR(AA372/90,0))</f>
        <v/>
      </c>
      <c r="AD372" s="36">
        <f>IF(D372="","",IFERROR(VLOOKUP(D372,'produto-entrada-7'!A:M,4,0),0))</f>
        <v/>
      </c>
      <c r="AE372" s="36">
        <f>IFERROR(IF(D372="","",VLOOKUP(D372,'produto-venda-7'!B:N,10,0)),0)</f>
        <v/>
      </c>
      <c r="AF372" s="36">
        <f>IF(D372="","",IFERROR(VLOOKUP(D372,'produto-entrada-7'!A:M,11,0),0))</f>
        <v/>
      </c>
      <c r="AG372" s="1">
        <f>IF(D372="","",IFERROR(VLOOKUP(D372,'produto-entrada-7'!A:M,12,0),0))</f>
        <v/>
      </c>
      <c r="AH372" s="1">
        <f>IF(D372="","",IFERROR(VLOOKUP(D372,'produto-entrada-7'!A:M,13,0),0))</f>
        <v/>
      </c>
      <c r="AI372" s="36">
        <f>IFERROR(IF(D372="","",VLOOKUP(D372,'produto-venda-7'!B:N,11,0)),0)</f>
        <v/>
      </c>
      <c r="AJ372" s="43">
        <f>IF(D372="","",IFERROR(AI372*AB372,0))</f>
        <v/>
      </c>
      <c r="AK372" s="44">
        <f>IFERROR(IF(D372="","",VLOOKUP(F372,'ANALISE FORNECEDOR'!$A:$I,8,0)),"")</f>
        <v/>
      </c>
      <c r="AL372" s="44">
        <f>IF(D372="","",AVERAGE(AM372,AK372))</f>
        <v/>
      </c>
      <c r="AM372" s="44">
        <f>IFERROR(IF(D372="","",VLOOKUP(F372,'ANALISE FORNECEDOR'!$A:$I,9,0)),"")</f>
        <v/>
      </c>
      <c r="AN372" s="45">
        <f>IF(D372="","",IF(Y372&gt;12,AI372*(U372+Y372),AI372*U372))</f>
        <v/>
      </c>
      <c r="AO372" s="45">
        <f>IF(D372="","",IF(Y372&gt;12,AI372*(U372+V372+Y372),AI372*(U372+V372)))</f>
        <v/>
      </c>
      <c r="AP372" s="46">
        <f>IF(D372="","",IF(Y372&gt;12,AG372*(U372+Y372),AG372*U372))</f>
        <v/>
      </c>
      <c r="AQ372" s="46">
        <f>IF(D372="","",IF(Y372&gt;12,AG372*(U372+V372+Y372),AG372*(U372+V372)))</f>
        <v/>
      </c>
      <c r="AR372" s="46">
        <f>IF(D372="","",IF(OR(R372="A",R372="AA",R372="AAA"),AP372,0))</f>
        <v/>
      </c>
      <c r="AS372" s="46">
        <f>IF(D372="","",IF(R372="B",AP372,0))</f>
        <v/>
      </c>
      <c r="AT372" s="46">
        <f>IF(D372="","",IF(R372="C",AP372,0))</f>
        <v/>
      </c>
      <c r="AU372" s="47">
        <f>IF(D372="","",IFERROR(AN372/AJ372,0))</f>
        <v/>
      </c>
      <c r="AV372" s="47">
        <f>IF(D372="","",IFERROR(((AO372)/AJ372),0))</f>
        <v/>
      </c>
      <c r="AW372" s="48">
        <f>IF(D372="","",IF(OR(S372="S",NOT(AND(ISNUMBER(AC372),ISNUMBER(AL372),AC372*AL372&gt;=0))),0,AC372*AL372))</f>
        <v/>
      </c>
      <c r="AX372" s="49">
        <f>IFERROR(IF(D372="","",AW372*AG372),0)</f>
        <v/>
      </c>
      <c r="AY372" s="48">
        <f>IF(D372="","",IF(OR(S372="S",NOT(AND(ISNUMBER(AC372),ISNUMBER(AK372),AC372*AK372&gt;=0))),0,AC372*AK372))</f>
        <v/>
      </c>
      <c r="AZ372" s="48">
        <f>IFERROR(IF(D372="","",IF(AY372=0,0,IF(((AY372)-(U372+Y372))&lt;0,0,(AY372)-U372))),0)</f>
        <v/>
      </c>
      <c r="BA372" s="49">
        <f>IF(D372="","",AZ372*AG372)</f>
        <v/>
      </c>
      <c r="BB372" s="49">
        <f>IF(D372="","",IF(OR(R372="A",R372="AA",R372="AAA"),BA372,0))</f>
        <v/>
      </c>
      <c r="BC372" s="49">
        <f>IF(D372="","",IF(R372="B",BA372,0))</f>
        <v/>
      </c>
      <c r="BD372" s="49">
        <f>IF(D372="","",IF(R372="B",BA372,0))</f>
        <v/>
      </c>
      <c r="BE372" s="49">
        <f>IF(D372="","",IF(S372="S",
1,
IF(AC372=0,
1,
IF(
IFERROR(((U372+Y372)*AG372)/((AC372*AK372)*AG372),0)&lt;0,
0,
IF(
IFERROR(((U372+Y372)*AG372)/((AC372*AK372)*AG372),0)&gt;1,
1,
IFERROR(((U372+Y372)*AG372)/((AC372*AK372)*AG372),0)
)
)
)
))</f>
        <v/>
      </c>
      <c r="BF372" s="49">
        <f>IF(D372="","",IF(S372="S",
1,
IF(AC372=0,
1,
IF(
IFERROR(((U372+V372+Y372)*AG372)/((AC372*AK372)*AG372),0)&lt;0,
0,
IF(
IFERROR(((U372+V372+Y372)*AG372)/((AC372*AK372)*AG372),0)&gt;1,
1,
IFERROR(((U372+V372+Y372)*AG372)/((AC372*AK372)*AG372),0)
)
)
)
))</f>
        <v/>
      </c>
      <c r="BG372" s="50">
        <f>IF(D372="","",IF(S372="S",0,IF(AND(ISNUMBER(AC372),ISNUMBER(AM372)),IF(OR(AC372*AM372&lt;0,ISERR(AC372*AM372)),0,AC372*AM372),0)))</f>
        <v/>
      </c>
      <c r="BH372" s="50">
        <f>IF(D372="","",IF(BY372&gt;TODAY()-60,0,IF(Y372&gt;12,MAX(0,(U372+Y372)-BG372),MAX(0,U372-BG372))))</f>
        <v/>
      </c>
      <c r="BI372" s="51">
        <f>IF(D372="","",BH372*AG372)</f>
        <v/>
      </c>
      <c r="BJ372" s="51">
        <f>IF(D372="","",IF(OR(R372="A",R372="AA",R372="AAA"),BI372,0))</f>
        <v/>
      </c>
      <c r="BK372" s="51">
        <f>IF(D372="","",IF(R372="B",BI372,0))</f>
        <v/>
      </c>
      <c r="BL372" s="51">
        <f>IF(D372="","",IF(R372="C",BI372,0))</f>
        <v/>
      </c>
      <c r="BM372" s="51">
        <f>IF(D372="","",IFERROR(MAX(0,MIN(BI372/AP372,1)),0))</f>
        <v/>
      </c>
      <c r="BN372" s="52">
        <f>IF(D372="","",AB372*AG372)</f>
        <v/>
      </c>
      <c r="BO372" s="52">
        <f>IF(D372="","",(U372+V372+X372)*AG372)</f>
        <v/>
      </c>
      <c r="BP372" s="52">
        <f>IF(D372="","",(AB372*3)*AG372)</f>
        <v/>
      </c>
      <c r="BQ372" s="52">
        <f>IF(D372="","",IF(BO372-BP372&gt;0,0,BO372-BP372))</f>
        <v/>
      </c>
      <c r="BR372" s="52">
        <f>IF(D372="","",IF(BO372-BP372-BN372&gt;0,0,BO372-BP372-BN372))</f>
        <v/>
      </c>
      <c r="BS372" s="53">
        <f>IF(D372="","",IFERROR(AB372*AI372,0))</f>
        <v/>
      </c>
      <c r="BT372" s="53">
        <f>IF(D372="","",IFERROR(IF(X372&gt;12, AI372*(U372+V372+X372), AI372*(U372+V372)),0))</f>
        <v/>
      </c>
      <c r="BU372" s="53">
        <f>IF(D372="","",IFERROR(((AB372*3)*AI372),0))</f>
        <v/>
      </c>
      <c r="BV372" s="53">
        <f>IF(D372="","",IF(BT372-BU372&gt;0,0,BT372-BU372))</f>
        <v/>
      </c>
      <c r="BW372" s="53">
        <f>IF(D372="","",IF(BT372-BU372-BS372&gt;0,0,BT372-BU372-BS372))</f>
        <v/>
      </c>
      <c r="BX372" s="36">
        <f>IF(D372="","",IFERROR(VLOOKUP(D372,'produto-entrada-7'!A:M,3,0),"SEM PEDIDO"))</f>
        <v/>
      </c>
      <c r="BY372" s="36">
        <f>IF(D372="","",VLOOKUP(D372,'produto-estoque-total-7'!A:AB,25,0))</f>
        <v/>
      </c>
      <c r="BZ372" s="36">
        <f>IF(D372="","",IFERROR(VLOOKUP(D372,'produto-estoque-total-7'!A:AB,26,0)/100,0))</f>
        <v/>
      </c>
      <c r="CA372" s="36">
        <f>IF(D372="","",IFERROR(VLOOKUP(D372,'produto-estoque-total-7'!A:AB,27,0)/100,0))</f>
        <v/>
      </c>
      <c r="CB372" s="41">
        <f>IF(D372="","",V372*AF372)</f>
        <v/>
      </c>
      <c r="CC372" s="41">
        <f>IF(D372="","",V372*AI372)</f>
        <v/>
      </c>
      <c r="CD372" s="54">
        <f>IF(D372="","",VLOOKUP(D372,'produto-estoque-total-7'!A:AB,28,0))</f>
        <v/>
      </c>
    </row>
    <row r="373">
      <c r="A373" s="36">
        <f>IF(D373="","",VLOOKUP(D373,'produto-estoque-total-7'!A:AB,3,0))</f>
        <v/>
      </c>
      <c r="B373" s="1">
        <f>IF(D373="","",VLOOKUP(D373,'produto-estoque-total-7'!A:AB,12,0))</f>
        <v/>
      </c>
      <c r="C373" s="1">
        <f>IF(D373="","",VLOOKUP(D373,'produto-estoque-total-7'!A:AB,2,0))</f>
        <v/>
      </c>
      <c r="D373" s="37">
        <f>IFERROR(IF('produto-estoque-total-7'!A372="","",'produto-estoque-total-7'!A372),"")</f>
        <v/>
      </c>
      <c r="E373" s="1">
        <f>IF(D373="","",VLOOKUP(D373,'produto-estoque-total-7'!A:AB,4,0))</f>
        <v/>
      </c>
      <c r="F373" s="36">
        <f>IF(D373="","",VLOOKUP(D373,'produto-estoque-total-7'!A:AB,13,0))</f>
        <v/>
      </c>
      <c r="G373" s="1">
        <f>IF(F373="","",VLOOKUP(F373,'FORNECEDORES X COMPRADOR'!A:D,4,0))</f>
        <v/>
      </c>
      <c r="H373" s="1">
        <f>IF(F373="","",VLOOKUP(F373,'FORNECEDORES X COMPRADOR'!A:E,5,0))</f>
        <v/>
      </c>
      <c r="I373" s="36">
        <f>IF(D373="","",VLOOKUP(D373,'produto-estoque-total-7'!A:AB,15,0))</f>
        <v/>
      </c>
      <c r="J373" s="36">
        <f>IF(D373="","",VLOOKUP(D373,'produto-estoque-total-7'!A:AB,19,0))</f>
        <v/>
      </c>
      <c r="K373" s="1">
        <f>IF(D373="","",VLOOKUP(D373,'produto-estoque-total-7'!A:AB,20,0))</f>
        <v/>
      </c>
      <c r="L373" s="36">
        <f>IF(D373="","",VLOOKUP(D373,'produto-estoque-total-7'!A:AB,17,0))</f>
        <v/>
      </c>
      <c r="M373" s="1">
        <f>IF(D373="","",VLOOKUP(D373,'produto-estoque-total-7'!A:AB,18,0))</f>
        <v/>
      </c>
      <c r="N373" s="36">
        <f>IF(D373="","",VLOOKUP(D373,'produto-estoque-total-7'!A:AB,21,0))</f>
        <v/>
      </c>
      <c r="O373" s="1">
        <f>IF(D373="","",VLOOKUP(D373,'produto-estoque-total-7'!A:AB,22,0))</f>
        <v/>
      </c>
      <c r="P373" s="36">
        <f>IF(D373="","",VLOOKUP(D373,'produto-estoque-total-7'!A:AB,23,0))</f>
        <v/>
      </c>
      <c r="Q373" s="1">
        <f>IF(D373="","",VLOOKUP(D373,'produto-estoque-total-7'!A:AB,24,0))</f>
        <v/>
      </c>
      <c r="R373" s="38">
        <f>IFERROR(IF(D373="","",VLOOKUP(D373,'produto-venda-7'!B:N,13,0)),"C")</f>
        <v/>
      </c>
      <c r="S373" s="39">
        <f>IF(D373="","",VLOOKUP(D373,'produto-estoque-total-7'!A:AB,6,0))</f>
        <v/>
      </c>
      <c r="T373" s="39">
        <f>IF(D373="","",VLOOKUP(D373,'produto-estoque-total-7'!A:AB,5,0))</f>
        <v/>
      </c>
      <c r="U373" s="40">
        <f>IF(D373="","",VLOOKUP(D373,'produto-estoque-total-7'!A:AB,11,0))</f>
        <v/>
      </c>
      <c r="V373" s="41">
        <f>IF(D373="","",IFERROR(VLOOKUP(D373,'produto-entrada-7'!A:M,10,0),0))</f>
        <v/>
      </c>
      <c r="W373" s="42" t="n"/>
      <c r="X373" s="39">
        <f>IF(D373="","",VLOOKUP(D373,'produto-estoque-total-7'!A:AB,8,0))</f>
        <v/>
      </c>
      <c r="Y373" s="39">
        <f>IF(D373="","",VLOOKUP(D373,'produto-estoque-total-7'!A:AB,9,0))</f>
        <v/>
      </c>
      <c r="Z373" s="39">
        <f>IF(D373="","",VLOOKUP(D373,'produto-estoque-total-7'!A:AB,10,0))</f>
        <v/>
      </c>
      <c r="AA373" s="39">
        <f>IFERROR(IF(D373="","",VLOOKUP(D373,'produto-venda-7'!B:N,4,0)),0)</f>
        <v/>
      </c>
      <c r="AB373" s="39">
        <f>IFERROR(IF(D373="","",VLOOKUP(D373,'produto-venda-7'!B:N,5,0)),0)</f>
        <v/>
      </c>
      <c r="AC373" s="39">
        <f>IF(D373="","",IFERROR(AA373/90,0))</f>
        <v/>
      </c>
      <c r="AD373" s="36">
        <f>IF(D373="","",IFERROR(VLOOKUP(D373,'produto-entrada-7'!A:M,4,0),0))</f>
        <v/>
      </c>
      <c r="AE373" s="36">
        <f>IFERROR(IF(D373="","",VLOOKUP(D373,'produto-venda-7'!B:N,10,0)),0)</f>
        <v/>
      </c>
      <c r="AF373" s="36">
        <f>IF(D373="","",IFERROR(VLOOKUP(D373,'produto-entrada-7'!A:M,11,0),0))</f>
        <v/>
      </c>
      <c r="AG373" s="1">
        <f>IF(D373="","",IFERROR(VLOOKUP(D373,'produto-entrada-7'!A:M,12,0),0))</f>
        <v/>
      </c>
      <c r="AH373" s="1">
        <f>IF(D373="","",IFERROR(VLOOKUP(D373,'produto-entrada-7'!A:M,13,0),0))</f>
        <v/>
      </c>
      <c r="AI373" s="36">
        <f>IFERROR(IF(D373="","",VLOOKUP(D373,'produto-venda-7'!B:N,11,0)),0)</f>
        <v/>
      </c>
      <c r="AJ373" s="43">
        <f>IF(D373="","",IFERROR(AI373*AB373,0))</f>
        <v/>
      </c>
      <c r="AK373" s="44">
        <f>IFERROR(IF(D373="","",VLOOKUP(F373,'ANALISE FORNECEDOR'!$A:$I,8,0)),"")</f>
        <v/>
      </c>
      <c r="AL373" s="44">
        <f>IF(D373="","",AVERAGE(AM373,AK373))</f>
        <v/>
      </c>
      <c r="AM373" s="44">
        <f>IFERROR(IF(D373="","",VLOOKUP(F373,'ANALISE FORNECEDOR'!$A:$I,9,0)),"")</f>
        <v/>
      </c>
      <c r="AN373" s="45">
        <f>IF(D373="","",IF(Y373&gt;12,AI373*(U373+Y373),AI373*U373))</f>
        <v/>
      </c>
      <c r="AO373" s="45">
        <f>IF(D373="","",IF(Y373&gt;12,AI373*(U373+V373+Y373),AI373*(U373+V373)))</f>
        <v/>
      </c>
      <c r="AP373" s="46">
        <f>IF(D373="","",IF(Y373&gt;12,AG373*(U373+Y373),AG373*U373))</f>
        <v/>
      </c>
      <c r="AQ373" s="46">
        <f>IF(D373="","",IF(Y373&gt;12,AG373*(U373+V373+Y373),AG373*(U373+V373)))</f>
        <v/>
      </c>
      <c r="AR373" s="46">
        <f>IF(D373="","",IF(OR(R373="A",R373="AA",R373="AAA"),AP373,0))</f>
        <v/>
      </c>
      <c r="AS373" s="46">
        <f>IF(D373="","",IF(R373="B",AP373,0))</f>
        <v/>
      </c>
      <c r="AT373" s="46">
        <f>IF(D373="","",IF(R373="C",AP373,0))</f>
        <v/>
      </c>
      <c r="AU373" s="47">
        <f>IF(D373="","",IFERROR(AN373/AJ373,0))</f>
        <v/>
      </c>
      <c r="AV373" s="47">
        <f>IF(D373="","",IFERROR(((AO373)/AJ373),0))</f>
        <v/>
      </c>
      <c r="AW373" s="48">
        <f>IF(D373="","",IF(OR(S373="S",NOT(AND(ISNUMBER(AC373),ISNUMBER(AL373),AC373*AL373&gt;=0))),0,AC373*AL373))</f>
        <v/>
      </c>
      <c r="AX373" s="49">
        <f>IFERROR(IF(D373="","",AW373*AG373),0)</f>
        <v/>
      </c>
      <c r="AY373" s="48">
        <f>IF(D373="","",IF(OR(S373="S",NOT(AND(ISNUMBER(AC373),ISNUMBER(AK373),AC373*AK373&gt;=0))),0,AC373*AK373))</f>
        <v/>
      </c>
      <c r="AZ373" s="48">
        <f>IFERROR(IF(D373="","",IF(AY373=0,0,IF(((AY373)-(U373+Y373))&lt;0,0,(AY373)-U373))),0)</f>
        <v/>
      </c>
      <c r="BA373" s="49">
        <f>IF(D373="","",AZ373*AG373)</f>
        <v/>
      </c>
      <c r="BB373" s="49">
        <f>IF(D373="","",IF(OR(R373="A",R373="AA",R373="AAA"),BA373,0))</f>
        <v/>
      </c>
      <c r="BC373" s="49">
        <f>IF(D373="","",IF(R373="B",BA373,0))</f>
        <v/>
      </c>
      <c r="BD373" s="49">
        <f>IF(D373="","",IF(R373="B",BA373,0))</f>
        <v/>
      </c>
      <c r="BE373" s="49">
        <f>IF(D373="","",IF(S373="S",
1,
IF(AC373=0,
1,
IF(
IFERROR(((U373+Y373)*AG373)/((AC373*AK373)*AG373),0)&lt;0,
0,
IF(
IFERROR(((U373+Y373)*AG373)/((AC373*AK373)*AG373),0)&gt;1,
1,
IFERROR(((U373+Y373)*AG373)/((AC373*AK373)*AG373),0)
)
)
)
))</f>
        <v/>
      </c>
      <c r="BF373" s="49">
        <f>IF(D373="","",IF(S373="S",
1,
IF(AC373=0,
1,
IF(
IFERROR(((U373+V373+Y373)*AG373)/((AC373*AK373)*AG373),0)&lt;0,
0,
IF(
IFERROR(((U373+V373+Y373)*AG373)/((AC373*AK373)*AG373),0)&gt;1,
1,
IFERROR(((U373+V373+Y373)*AG373)/((AC373*AK373)*AG373),0)
)
)
)
))</f>
        <v/>
      </c>
      <c r="BG373" s="50">
        <f>IF(D373="","",IF(S373="S",0,IF(AND(ISNUMBER(AC373),ISNUMBER(AM373)),IF(OR(AC373*AM373&lt;0,ISERR(AC373*AM373)),0,AC373*AM373),0)))</f>
        <v/>
      </c>
      <c r="BH373" s="50">
        <f>IF(D373="","",IF(BY373&gt;TODAY()-60,0,IF(Y373&gt;12,MAX(0,(U373+Y373)-BG373),MAX(0,U373-BG373))))</f>
        <v/>
      </c>
      <c r="BI373" s="51">
        <f>IF(D373="","",BH373*AG373)</f>
        <v/>
      </c>
      <c r="BJ373" s="51">
        <f>IF(D373="","",IF(OR(R373="A",R373="AA",R373="AAA"),BI373,0))</f>
        <v/>
      </c>
      <c r="BK373" s="51">
        <f>IF(D373="","",IF(R373="B",BI373,0))</f>
        <v/>
      </c>
      <c r="BL373" s="51">
        <f>IF(D373="","",IF(R373="C",BI373,0))</f>
        <v/>
      </c>
      <c r="BM373" s="51">
        <f>IF(D373="","",IFERROR(MAX(0,MIN(BI373/AP373,1)),0))</f>
        <v/>
      </c>
      <c r="BN373" s="52">
        <f>IF(D373="","",AB373*AG373)</f>
        <v/>
      </c>
      <c r="BO373" s="52">
        <f>IF(D373="","",(U373+V373+X373)*AG373)</f>
        <v/>
      </c>
      <c r="BP373" s="52">
        <f>IF(D373="","",(AB373*3)*AG373)</f>
        <v/>
      </c>
      <c r="BQ373" s="52">
        <f>IF(D373="","",IF(BO373-BP373&gt;0,0,BO373-BP373))</f>
        <v/>
      </c>
      <c r="BR373" s="52">
        <f>IF(D373="","",IF(BO373-BP373-BN373&gt;0,0,BO373-BP373-BN373))</f>
        <v/>
      </c>
      <c r="BS373" s="53">
        <f>IF(D373="","",IFERROR(AB373*AI373,0))</f>
        <v/>
      </c>
      <c r="BT373" s="53">
        <f>IF(D373="","",IFERROR(IF(X373&gt;12, AI373*(U373+V373+X373), AI373*(U373+V373)),0))</f>
        <v/>
      </c>
      <c r="BU373" s="53">
        <f>IF(D373="","",IFERROR(((AB373*3)*AI373),0))</f>
        <v/>
      </c>
      <c r="BV373" s="53">
        <f>IF(D373="","",IF(BT373-BU373&gt;0,0,BT373-BU373))</f>
        <v/>
      </c>
      <c r="BW373" s="53">
        <f>IF(D373="","",IF(BT373-BU373-BS373&gt;0,0,BT373-BU373-BS373))</f>
        <v/>
      </c>
      <c r="BX373" s="36">
        <f>IF(D373="","",IFERROR(VLOOKUP(D373,'produto-entrada-7'!A:M,3,0),"SEM PEDIDO"))</f>
        <v/>
      </c>
      <c r="BY373" s="36">
        <f>IF(D373="","",VLOOKUP(D373,'produto-estoque-total-7'!A:AB,25,0))</f>
        <v/>
      </c>
      <c r="BZ373" s="36">
        <f>IF(D373="","",IFERROR(VLOOKUP(D373,'produto-estoque-total-7'!A:AB,26,0)/100,0))</f>
        <v/>
      </c>
      <c r="CA373" s="36">
        <f>IF(D373="","",IFERROR(VLOOKUP(D373,'produto-estoque-total-7'!A:AB,27,0)/100,0))</f>
        <v/>
      </c>
      <c r="CB373" s="41">
        <f>IF(D373="","",V373*AF373)</f>
        <v/>
      </c>
      <c r="CC373" s="41">
        <f>IF(D373="","",V373*AI373)</f>
        <v/>
      </c>
      <c r="CD373" s="54">
        <f>IF(D373="","",VLOOKUP(D373,'produto-estoque-total-7'!A:AB,28,0))</f>
        <v/>
      </c>
    </row>
    <row r="374">
      <c r="A374" s="36">
        <f>IF(D374="","",VLOOKUP(D374,'produto-estoque-total-7'!A:AB,3,0))</f>
        <v/>
      </c>
      <c r="B374" s="1">
        <f>IF(D374="","",VLOOKUP(D374,'produto-estoque-total-7'!A:AB,12,0))</f>
        <v/>
      </c>
      <c r="C374" s="1">
        <f>IF(D374="","",VLOOKUP(D374,'produto-estoque-total-7'!A:AB,2,0))</f>
        <v/>
      </c>
      <c r="D374" s="37">
        <f>IFERROR(IF('produto-estoque-total-7'!A373="","",'produto-estoque-total-7'!A373),"")</f>
        <v/>
      </c>
      <c r="E374" s="1">
        <f>IF(D374="","",VLOOKUP(D374,'produto-estoque-total-7'!A:AB,4,0))</f>
        <v/>
      </c>
      <c r="F374" s="36">
        <f>IF(D374="","",VLOOKUP(D374,'produto-estoque-total-7'!A:AB,13,0))</f>
        <v/>
      </c>
      <c r="G374" s="1">
        <f>IF(F374="","",VLOOKUP(F374,'FORNECEDORES X COMPRADOR'!A:D,4,0))</f>
        <v/>
      </c>
      <c r="H374" s="1">
        <f>IF(F374="","",VLOOKUP(F374,'FORNECEDORES X COMPRADOR'!A:E,5,0))</f>
        <v/>
      </c>
      <c r="I374" s="36">
        <f>IF(D374="","",VLOOKUP(D374,'produto-estoque-total-7'!A:AB,15,0))</f>
        <v/>
      </c>
      <c r="J374" s="36">
        <f>IF(D374="","",VLOOKUP(D374,'produto-estoque-total-7'!A:AB,19,0))</f>
        <v/>
      </c>
      <c r="K374" s="1">
        <f>IF(D374="","",VLOOKUP(D374,'produto-estoque-total-7'!A:AB,20,0))</f>
        <v/>
      </c>
      <c r="L374" s="36">
        <f>IF(D374="","",VLOOKUP(D374,'produto-estoque-total-7'!A:AB,17,0))</f>
        <v/>
      </c>
      <c r="M374" s="1">
        <f>IF(D374="","",VLOOKUP(D374,'produto-estoque-total-7'!A:AB,18,0))</f>
        <v/>
      </c>
      <c r="N374" s="36">
        <f>IF(D374="","",VLOOKUP(D374,'produto-estoque-total-7'!A:AB,21,0))</f>
        <v/>
      </c>
      <c r="O374" s="1">
        <f>IF(D374="","",VLOOKUP(D374,'produto-estoque-total-7'!A:AB,22,0))</f>
        <v/>
      </c>
      <c r="P374" s="36">
        <f>IF(D374="","",VLOOKUP(D374,'produto-estoque-total-7'!A:AB,23,0))</f>
        <v/>
      </c>
      <c r="Q374" s="1">
        <f>IF(D374="","",VLOOKUP(D374,'produto-estoque-total-7'!A:AB,24,0))</f>
        <v/>
      </c>
      <c r="R374" s="38">
        <f>IFERROR(IF(D374="","",VLOOKUP(D374,'produto-venda-7'!B:N,13,0)),"C")</f>
        <v/>
      </c>
      <c r="S374" s="39">
        <f>IF(D374="","",VLOOKUP(D374,'produto-estoque-total-7'!A:AB,6,0))</f>
        <v/>
      </c>
      <c r="T374" s="39">
        <f>IF(D374="","",VLOOKUP(D374,'produto-estoque-total-7'!A:AB,5,0))</f>
        <v/>
      </c>
      <c r="U374" s="40">
        <f>IF(D374="","",VLOOKUP(D374,'produto-estoque-total-7'!A:AB,11,0))</f>
        <v/>
      </c>
      <c r="V374" s="41">
        <f>IF(D374="","",IFERROR(VLOOKUP(D374,'produto-entrada-7'!A:M,10,0),0))</f>
        <v/>
      </c>
      <c r="W374" s="42" t="n"/>
      <c r="X374" s="39">
        <f>IF(D374="","",VLOOKUP(D374,'produto-estoque-total-7'!A:AB,8,0))</f>
        <v/>
      </c>
      <c r="Y374" s="39">
        <f>IF(D374="","",VLOOKUP(D374,'produto-estoque-total-7'!A:AB,9,0))</f>
        <v/>
      </c>
      <c r="Z374" s="39">
        <f>IF(D374="","",VLOOKUP(D374,'produto-estoque-total-7'!A:AB,10,0))</f>
        <v/>
      </c>
      <c r="AA374" s="39">
        <f>IFERROR(IF(D374="","",VLOOKUP(D374,'produto-venda-7'!B:N,4,0)),0)</f>
        <v/>
      </c>
      <c r="AB374" s="39">
        <f>IFERROR(IF(D374="","",VLOOKUP(D374,'produto-venda-7'!B:N,5,0)),0)</f>
        <v/>
      </c>
      <c r="AC374" s="39">
        <f>IF(D374="","",IFERROR(AA374/90,0))</f>
        <v/>
      </c>
      <c r="AD374" s="36">
        <f>IF(D374="","",IFERROR(VLOOKUP(D374,'produto-entrada-7'!A:M,4,0),0))</f>
        <v/>
      </c>
      <c r="AE374" s="36">
        <f>IFERROR(IF(D374="","",VLOOKUP(D374,'produto-venda-7'!B:N,10,0)),0)</f>
        <v/>
      </c>
      <c r="AF374" s="36">
        <f>IF(D374="","",IFERROR(VLOOKUP(D374,'produto-entrada-7'!A:M,11,0),0))</f>
        <v/>
      </c>
      <c r="AG374" s="1">
        <f>IF(D374="","",IFERROR(VLOOKUP(D374,'produto-entrada-7'!A:M,12,0),0))</f>
        <v/>
      </c>
      <c r="AH374" s="1">
        <f>IF(D374="","",IFERROR(VLOOKUP(D374,'produto-entrada-7'!A:M,13,0),0))</f>
        <v/>
      </c>
      <c r="AI374" s="36">
        <f>IFERROR(IF(D374="","",VLOOKUP(D374,'produto-venda-7'!B:N,11,0)),0)</f>
        <v/>
      </c>
      <c r="AJ374" s="43">
        <f>IF(D374="","",IFERROR(AI374*AB374,0))</f>
        <v/>
      </c>
      <c r="AK374" s="44">
        <f>IFERROR(IF(D374="","",VLOOKUP(F374,'ANALISE FORNECEDOR'!$A:$I,8,0)),"")</f>
        <v/>
      </c>
      <c r="AL374" s="44">
        <f>IF(D374="","",AVERAGE(AM374,AK374))</f>
        <v/>
      </c>
      <c r="AM374" s="44">
        <f>IFERROR(IF(D374="","",VLOOKUP(F374,'ANALISE FORNECEDOR'!$A:$I,9,0)),"")</f>
        <v/>
      </c>
      <c r="AN374" s="45">
        <f>IF(D374="","",IF(Y374&gt;12,AI374*(U374+Y374),AI374*U374))</f>
        <v/>
      </c>
      <c r="AO374" s="45">
        <f>IF(D374="","",IF(Y374&gt;12,AI374*(U374+V374+Y374),AI374*(U374+V374)))</f>
        <v/>
      </c>
      <c r="AP374" s="46">
        <f>IF(D374="","",IF(Y374&gt;12,AG374*(U374+Y374),AG374*U374))</f>
        <v/>
      </c>
      <c r="AQ374" s="46">
        <f>IF(D374="","",IF(Y374&gt;12,AG374*(U374+V374+Y374),AG374*(U374+V374)))</f>
        <v/>
      </c>
      <c r="AR374" s="46">
        <f>IF(D374="","",IF(OR(R374="A",R374="AA",R374="AAA"),AP374,0))</f>
        <v/>
      </c>
      <c r="AS374" s="46">
        <f>IF(D374="","",IF(R374="B",AP374,0))</f>
        <v/>
      </c>
      <c r="AT374" s="46">
        <f>IF(D374="","",IF(R374="C",AP374,0))</f>
        <v/>
      </c>
      <c r="AU374" s="47">
        <f>IF(D374="","",IFERROR(AN374/AJ374,0))</f>
        <v/>
      </c>
      <c r="AV374" s="47">
        <f>IF(D374="","",IFERROR(((AO374)/AJ374),0))</f>
        <v/>
      </c>
      <c r="AW374" s="48">
        <f>IF(D374="","",IF(OR(S374="S",NOT(AND(ISNUMBER(AC374),ISNUMBER(AL374),AC374*AL374&gt;=0))),0,AC374*AL374))</f>
        <v/>
      </c>
      <c r="AX374" s="49">
        <f>IFERROR(IF(D374="","",AW374*AG374),0)</f>
        <v/>
      </c>
      <c r="AY374" s="48">
        <f>IF(D374="","",IF(OR(S374="S",NOT(AND(ISNUMBER(AC374),ISNUMBER(AK374),AC374*AK374&gt;=0))),0,AC374*AK374))</f>
        <v/>
      </c>
      <c r="AZ374" s="48">
        <f>IFERROR(IF(D374="","",IF(AY374=0,0,IF(((AY374)-(U374+Y374))&lt;0,0,(AY374)-U374))),0)</f>
        <v/>
      </c>
      <c r="BA374" s="49">
        <f>IF(D374="","",AZ374*AG374)</f>
        <v/>
      </c>
      <c r="BB374" s="49">
        <f>IF(D374="","",IF(OR(R374="A",R374="AA",R374="AAA"),BA374,0))</f>
        <v/>
      </c>
      <c r="BC374" s="49">
        <f>IF(D374="","",IF(R374="B",BA374,0))</f>
        <v/>
      </c>
      <c r="BD374" s="49">
        <f>IF(D374="","",IF(R374="B",BA374,0))</f>
        <v/>
      </c>
      <c r="BE374" s="49">
        <f>IF(D374="","",IF(S374="S",
1,
IF(AC374=0,
1,
IF(
IFERROR(((U374+Y374)*AG374)/((AC374*AK374)*AG374),0)&lt;0,
0,
IF(
IFERROR(((U374+Y374)*AG374)/((AC374*AK374)*AG374),0)&gt;1,
1,
IFERROR(((U374+Y374)*AG374)/((AC374*AK374)*AG374),0)
)
)
)
))</f>
        <v/>
      </c>
      <c r="BF374" s="49">
        <f>IF(D374="","",IF(S374="S",
1,
IF(AC374=0,
1,
IF(
IFERROR(((U374+V374+Y374)*AG374)/((AC374*AK374)*AG374),0)&lt;0,
0,
IF(
IFERROR(((U374+V374+Y374)*AG374)/((AC374*AK374)*AG374),0)&gt;1,
1,
IFERROR(((U374+V374+Y374)*AG374)/((AC374*AK374)*AG374),0)
)
)
)
))</f>
        <v/>
      </c>
      <c r="BG374" s="50">
        <f>IF(D374="","",IF(S374="S",0,IF(AND(ISNUMBER(AC374),ISNUMBER(AM374)),IF(OR(AC374*AM374&lt;0,ISERR(AC374*AM374)),0,AC374*AM374),0)))</f>
        <v/>
      </c>
      <c r="BH374" s="50">
        <f>IF(D374="","",IF(BY374&gt;TODAY()-60,0,IF(Y374&gt;12,MAX(0,(U374+Y374)-BG374),MAX(0,U374-BG374))))</f>
        <v/>
      </c>
      <c r="BI374" s="51">
        <f>IF(D374="","",BH374*AG374)</f>
        <v/>
      </c>
      <c r="BJ374" s="51">
        <f>IF(D374="","",IF(OR(R374="A",R374="AA",R374="AAA"),BI374,0))</f>
        <v/>
      </c>
      <c r="BK374" s="51">
        <f>IF(D374="","",IF(R374="B",BI374,0))</f>
        <v/>
      </c>
      <c r="BL374" s="51">
        <f>IF(D374="","",IF(R374="C",BI374,0))</f>
        <v/>
      </c>
      <c r="BM374" s="51">
        <f>IF(D374="","",IFERROR(MAX(0,MIN(BI374/AP374,1)),0))</f>
        <v/>
      </c>
      <c r="BN374" s="52">
        <f>IF(D374="","",AB374*AG374)</f>
        <v/>
      </c>
      <c r="BO374" s="52">
        <f>IF(D374="","",(U374+V374+X374)*AG374)</f>
        <v/>
      </c>
      <c r="BP374" s="52">
        <f>IF(D374="","",(AB374*3)*AG374)</f>
        <v/>
      </c>
      <c r="BQ374" s="52">
        <f>IF(D374="","",IF(BO374-BP374&gt;0,0,BO374-BP374))</f>
        <v/>
      </c>
      <c r="BR374" s="52">
        <f>IF(D374="","",IF(BO374-BP374-BN374&gt;0,0,BO374-BP374-BN374))</f>
        <v/>
      </c>
      <c r="BS374" s="53">
        <f>IF(D374="","",IFERROR(AB374*AI374,0))</f>
        <v/>
      </c>
      <c r="BT374" s="53">
        <f>IF(D374="","",IFERROR(IF(X374&gt;12, AI374*(U374+V374+X374), AI374*(U374+V374)),0))</f>
        <v/>
      </c>
      <c r="BU374" s="53">
        <f>IF(D374="","",IFERROR(((AB374*3)*AI374),0))</f>
        <v/>
      </c>
      <c r="BV374" s="53">
        <f>IF(D374="","",IF(BT374-BU374&gt;0,0,BT374-BU374))</f>
        <v/>
      </c>
      <c r="BW374" s="53">
        <f>IF(D374="","",IF(BT374-BU374-BS374&gt;0,0,BT374-BU374-BS374))</f>
        <v/>
      </c>
      <c r="BX374" s="36">
        <f>IF(D374="","",IFERROR(VLOOKUP(D374,'produto-entrada-7'!A:M,3,0),"SEM PEDIDO"))</f>
        <v/>
      </c>
      <c r="BY374" s="36">
        <f>IF(D374="","",VLOOKUP(D374,'produto-estoque-total-7'!A:AB,25,0))</f>
        <v/>
      </c>
      <c r="BZ374" s="36">
        <f>IF(D374="","",IFERROR(VLOOKUP(D374,'produto-estoque-total-7'!A:AB,26,0)/100,0))</f>
        <v/>
      </c>
      <c r="CA374" s="36">
        <f>IF(D374="","",IFERROR(VLOOKUP(D374,'produto-estoque-total-7'!A:AB,27,0)/100,0))</f>
        <v/>
      </c>
      <c r="CB374" s="41">
        <f>IF(D374="","",V374*AF374)</f>
        <v/>
      </c>
      <c r="CC374" s="41">
        <f>IF(D374="","",V374*AI374)</f>
        <v/>
      </c>
      <c r="CD374" s="54">
        <f>IF(D374="","",VLOOKUP(D374,'produto-estoque-total-7'!A:AB,28,0))</f>
        <v/>
      </c>
    </row>
    <row r="375">
      <c r="A375" s="36">
        <f>IF(D375="","",VLOOKUP(D375,'produto-estoque-total-7'!A:AB,3,0))</f>
        <v/>
      </c>
      <c r="B375" s="1">
        <f>IF(D375="","",VLOOKUP(D375,'produto-estoque-total-7'!A:AB,12,0))</f>
        <v/>
      </c>
      <c r="C375" s="1">
        <f>IF(D375="","",VLOOKUP(D375,'produto-estoque-total-7'!A:AB,2,0))</f>
        <v/>
      </c>
      <c r="D375" s="37">
        <f>IFERROR(IF('produto-estoque-total-7'!A374="","",'produto-estoque-total-7'!A374),"")</f>
        <v/>
      </c>
      <c r="E375" s="1">
        <f>IF(D375="","",VLOOKUP(D375,'produto-estoque-total-7'!A:AB,4,0))</f>
        <v/>
      </c>
      <c r="F375" s="36">
        <f>IF(D375="","",VLOOKUP(D375,'produto-estoque-total-7'!A:AB,13,0))</f>
        <v/>
      </c>
      <c r="G375" s="1">
        <f>IF(F375="","",VLOOKUP(F375,'FORNECEDORES X COMPRADOR'!A:D,4,0))</f>
        <v/>
      </c>
      <c r="H375" s="1">
        <f>IF(F375="","",VLOOKUP(F375,'FORNECEDORES X COMPRADOR'!A:E,5,0))</f>
        <v/>
      </c>
      <c r="I375" s="36">
        <f>IF(D375="","",VLOOKUP(D375,'produto-estoque-total-7'!A:AB,15,0))</f>
        <v/>
      </c>
      <c r="J375" s="36">
        <f>IF(D375="","",VLOOKUP(D375,'produto-estoque-total-7'!A:AB,19,0))</f>
        <v/>
      </c>
      <c r="K375" s="1">
        <f>IF(D375="","",VLOOKUP(D375,'produto-estoque-total-7'!A:AB,20,0))</f>
        <v/>
      </c>
      <c r="L375" s="36">
        <f>IF(D375="","",VLOOKUP(D375,'produto-estoque-total-7'!A:AB,17,0))</f>
        <v/>
      </c>
      <c r="M375" s="1">
        <f>IF(D375="","",VLOOKUP(D375,'produto-estoque-total-7'!A:AB,18,0))</f>
        <v/>
      </c>
      <c r="N375" s="36">
        <f>IF(D375="","",VLOOKUP(D375,'produto-estoque-total-7'!A:AB,21,0))</f>
        <v/>
      </c>
      <c r="O375" s="1">
        <f>IF(D375="","",VLOOKUP(D375,'produto-estoque-total-7'!A:AB,22,0))</f>
        <v/>
      </c>
      <c r="P375" s="36">
        <f>IF(D375="","",VLOOKUP(D375,'produto-estoque-total-7'!A:AB,23,0))</f>
        <v/>
      </c>
      <c r="Q375" s="1">
        <f>IF(D375="","",VLOOKUP(D375,'produto-estoque-total-7'!A:AB,24,0))</f>
        <v/>
      </c>
      <c r="R375" s="38">
        <f>IFERROR(IF(D375="","",VLOOKUP(D375,'produto-venda-7'!B:N,13,0)),"C")</f>
        <v/>
      </c>
      <c r="S375" s="39">
        <f>IF(D375="","",VLOOKUP(D375,'produto-estoque-total-7'!A:AB,6,0))</f>
        <v/>
      </c>
      <c r="T375" s="39">
        <f>IF(D375="","",VLOOKUP(D375,'produto-estoque-total-7'!A:AB,5,0))</f>
        <v/>
      </c>
      <c r="U375" s="40">
        <f>IF(D375="","",VLOOKUP(D375,'produto-estoque-total-7'!A:AB,11,0))</f>
        <v/>
      </c>
      <c r="V375" s="41">
        <f>IF(D375="","",IFERROR(VLOOKUP(D375,'produto-entrada-7'!A:M,10,0),0))</f>
        <v/>
      </c>
      <c r="W375" s="42" t="n"/>
      <c r="X375" s="39">
        <f>IF(D375="","",VLOOKUP(D375,'produto-estoque-total-7'!A:AB,8,0))</f>
        <v/>
      </c>
      <c r="Y375" s="39">
        <f>IF(D375="","",VLOOKUP(D375,'produto-estoque-total-7'!A:AB,9,0))</f>
        <v/>
      </c>
      <c r="Z375" s="39">
        <f>IF(D375="","",VLOOKUP(D375,'produto-estoque-total-7'!A:AB,10,0))</f>
        <v/>
      </c>
      <c r="AA375" s="39">
        <f>IFERROR(IF(D375="","",VLOOKUP(D375,'produto-venda-7'!B:N,4,0)),0)</f>
        <v/>
      </c>
      <c r="AB375" s="39">
        <f>IFERROR(IF(D375="","",VLOOKUP(D375,'produto-venda-7'!B:N,5,0)),0)</f>
        <v/>
      </c>
      <c r="AC375" s="39">
        <f>IF(D375="","",IFERROR(AA375/90,0))</f>
        <v/>
      </c>
      <c r="AD375" s="36">
        <f>IF(D375="","",IFERROR(VLOOKUP(D375,'produto-entrada-7'!A:M,4,0),0))</f>
        <v/>
      </c>
      <c r="AE375" s="36">
        <f>IFERROR(IF(D375="","",VLOOKUP(D375,'produto-venda-7'!B:N,10,0)),0)</f>
        <v/>
      </c>
      <c r="AF375" s="36">
        <f>IF(D375="","",IFERROR(VLOOKUP(D375,'produto-entrada-7'!A:M,11,0),0))</f>
        <v/>
      </c>
      <c r="AG375" s="1">
        <f>IF(D375="","",IFERROR(VLOOKUP(D375,'produto-entrada-7'!A:M,12,0),0))</f>
        <v/>
      </c>
      <c r="AH375" s="1">
        <f>IF(D375="","",IFERROR(VLOOKUP(D375,'produto-entrada-7'!A:M,13,0),0))</f>
        <v/>
      </c>
      <c r="AI375" s="36">
        <f>IFERROR(IF(D375="","",VLOOKUP(D375,'produto-venda-7'!B:N,11,0)),0)</f>
        <v/>
      </c>
      <c r="AJ375" s="43">
        <f>IF(D375="","",IFERROR(AI375*AB375,0))</f>
        <v/>
      </c>
      <c r="AK375" s="44">
        <f>IFERROR(IF(D375="","",VLOOKUP(F375,'ANALISE FORNECEDOR'!$A:$I,8,0)),"")</f>
        <v/>
      </c>
      <c r="AL375" s="44">
        <f>IF(D375="","",AVERAGE(AM375,AK375))</f>
        <v/>
      </c>
      <c r="AM375" s="44">
        <f>IFERROR(IF(D375="","",VLOOKUP(F375,'ANALISE FORNECEDOR'!$A:$I,9,0)),"")</f>
        <v/>
      </c>
      <c r="AN375" s="45">
        <f>IF(D375="","",IF(Y375&gt;12,AI375*(U375+Y375),AI375*U375))</f>
        <v/>
      </c>
      <c r="AO375" s="45">
        <f>IF(D375="","",IF(Y375&gt;12,AI375*(U375+V375+Y375),AI375*(U375+V375)))</f>
        <v/>
      </c>
      <c r="AP375" s="46">
        <f>IF(D375="","",IF(Y375&gt;12,AG375*(U375+Y375),AG375*U375))</f>
        <v/>
      </c>
      <c r="AQ375" s="46">
        <f>IF(D375="","",IF(Y375&gt;12,AG375*(U375+V375+Y375),AG375*(U375+V375)))</f>
        <v/>
      </c>
      <c r="AR375" s="46">
        <f>IF(D375="","",IF(OR(R375="A",R375="AA",R375="AAA"),AP375,0))</f>
        <v/>
      </c>
      <c r="AS375" s="46">
        <f>IF(D375="","",IF(R375="B",AP375,0))</f>
        <v/>
      </c>
      <c r="AT375" s="46">
        <f>IF(D375="","",IF(R375="C",AP375,0))</f>
        <v/>
      </c>
      <c r="AU375" s="47">
        <f>IF(D375="","",IFERROR(AN375/AJ375,0))</f>
        <v/>
      </c>
      <c r="AV375" s="47">
        <f>IF(D375="","",IFERROR(((AO375)/AJ375),0))</f>
        <v/>
      </c>
      <c r="AW375" s="48">
        <f>IF(D375="","",IF(OR(S375="S",NOT(AND(ISNUMBER(AC375),ISNUMBER(AL375),AC375*AL375&gt;=0))),0,AC375*AL375))</f>
        <v/>
      </c>
      <c r="AX375" s="49">
        <f>IFERROR(IF(D375="","",AW375*AG375),0)</f>
        <v/>
      </c>
      <c r="AY375" s="48">
        <f>IF(D375="","",IF(OR(S375="S",NOT(AND(ISNUMBER(AC375),ISNUMBER(AK375),AC375*AK375&gt;=0))),0,AC375*AK375))</f>
        <v/>
      </c>
      <c r="AZ375" s="48">
        <f>IFERROR(IF(D375="","",IF(AY375=0,0,IF(((AY375)-(U375+Y375))&lt;0,0,(AY375)-U375))),0)</f>
        <v/>
      </c>
      <c r="BA375" s="49">
        <f>IF(D375="","",AZ375*AG375)</f>
        <v/>
      </c>
      <c r="BB375" s="49">
        <f>IF(D375="","",IF(OR(R375="A",R375="AA",R375="AAA"),BA375,0))</f>
        <v/>
      </c>
      <c r="BC375" s="49">
        <f>IF(D375="","",IF(R375="B",BA375,0))</f>
        <v/>
      </c>
      <c r="BD375" s="49">
        <f>IF(D375="","",IF(R375="B",BA375,0))</f>
        <v/>
      </c>
      <c r="BE375" s="49">
        <f>IF(D375="","",IF(S375="S",
1,
IF(AC375=0,
1,
IF(
IFERROR(((U375+Y375)*AG375)/((AC375*AK375)*AG375),0)&lt;0,
0,
IF(
IFERROR(((U375+Y375)*AG375)/((AC375*AK375)*AG375),0)&gt;1,
1,
IFERROR(((U375+Y375)*AG375)/((AC375*AK375)*AG375),0)
)
)
)
))</f>
        <v/>
      </c>
      <c r="BF375" s="49">
        <f>IF(D375="","",IF(S375="S",
1,
IF(AC375=0,
1,
IF(
IFERROR(((U375+V375+Y375)*AG375)/((AC375*AK375)*AG375),0)&lt;0,
0,
IF(
IFERROR(((U375+V375+Y375)*AG375)/((AC375*AK375)*AG375),0)&gt;1,
1,
IFERROR(((U375+V375+Y375)*AG375)/((AC375*AK375)*AG375),0)
)
)
)
))</f>
        <v/>
      </c>
      <c r="BG375" s="50">
        <f>IF(D375="","",IF(S375="S",0,IF(AND(ISNUMBER(AC375),ISNUMBER(AM375)),IF(OR(AC375*AM375&lt;0,ISERR(AC375*AM375)),0,AC375*AM375),0)))</f>
        <v/>
      </c>
      <c r="BH375" s="50">
        <f>IF(D375="","",IF(BY375&gt;TODAY()-60,0,IF(Y375&gt;12,MAX(0,(U375+Y375)-BG375),MAX(0,U375-BG375))))</f>
        <v/>
      </c>
      <c r="BI375" s="51">
        <f>IF(D375="","",BH375*AG375)</f>
        <v/>
      </c>
      <c r="BJ375" s="51">
        <f>IF(D375="","",IF(OR(R375="A",R375="AA",R375="AAA"),BI375,0))</f>
        <v/>
      </c>
      <c r="BK375" s="51">
        <f>IF(D375="","",IF(R375="B",BI375,0))</f>
        <v/>
      </c>
      <c r="BL375" s="51">
        <f>IF(D375="","",IF(R375="C",BI375,0))</f>
        <v/>
      </c>
      <c r="BM375" s="51">
        <f>IF(D375="","",IFERROR(MAX(0,MIN(BI375/AP375,1)),0))</f>
        <v/>
      </c>
      <c r="BN375" s="52">
        <f>IF(D375="","",AB375*AG375)</f>
        <v/>
      </c>
      <c r="BO375" s="52">
        <f>IF(D375="","",(U375+V375+X375)*AG375)</f>
        <v/>
      </c>
      <c r="BP375" s="52">
        <f>IF(D375="","",(AB375*3)*AG375)</f>
        <v/>
      </c>
      <c r="BQ375" s="52">
        <f>IF(D375="","",IF(BO375-BP375&gt;0,0,BO375-BP375))</f>
        <v/>
      </c>
      <c r="BR375" s="52">
        <f>IF(D375="","",IF(BO375-BP375-BN375&gt;0,0,BO375-BP375-BN375))</f>
        <v/>
      </c>
      <c r="BS375" s="53">
        <f>IF(D375="","",IFERROR(AB375*AI375,0))</f>
        <v/>
      </c>
      <c r="BT375" s="53">
        <f>IF(D375="","",IFERROR(IF(X375&gt;12, AI375*(U375+V375+X375), AI375*(U375+V375)),0))</f>
        <v/>
      </c>
      <c r="BU375" s="53">
        <f>IF(D375="","",IFERROR(((AB375*3)*AI375),0))</f>
        <v/>
      </c>
      <c r="BV375" s="53">
        <f>IF(D375="","",IF(BT375-BU375&gt;0,0,BT375-BU375))</f>
        <v/>
      </c>
      <c r="BW375" s="53">
        <f>IF(D375="","",IF(BT375-BU375-BS375&gt;0,0,BT375-BU375-BS375))</f>
        <v/>
      </c>
      <c r="BX375" s="36">
        <f>IF(D375="","",IFERROR(VLOOKUP(D375,'produto-entrada-7'!A:M,3,0),"SEM PEDIDO"))</f>
        <v/>
      </c>
      <c r="BY375" s="36">
        <f>IF(D375="","",VLOOKUP(D375,'produto-estoque-total-7'!A:AB,25,0))</f>
        <v/>
      </c>
      <c r="BZ375" s="36">
        <f>IF(D375="","",IFERROR(VLOOKUP(D375,'produto-estoque-total-7'!A:AB,26,0)/100,0))</f>
        <v/>
      </c>
      <c r="CA375" s="36">
        <f>IF(D375="","",IFERROR(VLOOKUP(D375,'produto-estoque-total-7'!A:AB,27,0)/100,0))</f>
        <v/>
      </c>
      <c r="CB375" s="41">
        <f>IF(D375="","",V375*AF375)</f>
        <v/>
      </c>
      <c r="CC375" s="41">
        <f>IF(D375="","",V375*AI375)</f>
        <v/>
      </c>
      <c r="CD375" s="54">
        <f>IF(D375="","",VLOOKUP(D375,'produto-estoque-total-7'!A:AB,28,0))</f>
        <v/>
      </c>
    </row>
    <row r="376">
      <c r="A376" s="36">
        <f>IF(D376="","",VLOOKUP(D376,'produto-estoque-total-7'!A:AB,3,0))</f>
        <v/>
      </c>
      <c r="B376" s="1">
        <f>IF(D376="","",VLOOKUP(D376,'produto-estoque-total-7'!A:AB,12,0))</f>
        <v/>
      </c>
      <c r="C376" s="1">
        <f>IF(D376="","",VLOOKUP(D376,'produto-estoque-total-7'!A:AB,2,0))</f>
        <v/>
      </c>
      <c r="D376" s="37">
        <f>IFERROR(IF('produto-estoque-total-7'!A375="","",'produto-estoque-total-7'!A375),"")</f>
        <v/>
      </c>
      <c r="E376" s="1">
        <f>IF(D376="","",VLOOKUP(D376,'produto-estoque-total-7'!A:AB,4,0))</f>
        <v/>
      </c>
      <c r="F376" s="36">
        <f>IF(D376="","",VLOOKUP(D376,'produto-estoque-total-7'!A:AB,13,0))</f>
        <v/>
      </c>
      <c r="G376" s="1">
        <f>IF(F376="","",VLOOKUP(F376,'FORNECEDORES X COMPRADOR'!A:D,4,0))</f>
        <v/>
      </c>
      <c r="H376" s="1">
        <f>IF(F376="","",VLOOKUP(F376,'FORNECEDORES X COMPRADOR'!A:E,5,0))</f>
        <v/>
      </c>
      <c r="I376" s="36">
        <f>IF(D376="","",VLOOKUP(D376,'produto-estoque-total-7'!A:AB,15,0))</f>
        <v/>
      </c>
      <c r="J376" s="36">
        <f>IF(D376="","",VLOOKUP(D376,'produto-estoque-total-7'!A:AB,19,0))</f>
        <v/>
      </c>
      <c r="K376" s="1">
        <f>IF(D376="","",VLOOKUP(D376,'produto-estoque-total-7'!A:AB,20,0))</f>
        <v/>
      </c>
      <c r="L376" s="36">
        <f>IF(D376="","",VLOOKUP(D376,'produto-estoque-total-7'!A:AB,17,0))</f>
        <v/>
      </c>
      <c r="M376" s="1">
        <f>IF(D376="","",VLOOKUP(D376,'produto-estoque-total-7'!A:AB,18,0))</f>
        <v/>
      </c>
      <c r="N376" s="36">
        <f>IF(D376="","",VLOOKUP(D376,'produto-estoque-total-7'!A:AB,21,0))</f>
        <v/>
      </c>
      <c r="O376" s="1">
        <f>IF(D376="","",VLOOKUP(D376,'produto-estoque-total-7'!A:AB,22,0))</f>
        <v/>
      </c>
      <c r="P376" s="36">
        <f>IF(D376="","",VLOOKUP(D376,'produto-estoque-total-7'!A:AB,23,0))</f>
        <v/>
      </c>
      <c r="Q376" s="1">
        <f>IF(D376="","",VLOOKUP(D376,'produto-estoque-total-7'!A:AB,24,0))</f>
        <v/>
      </c>
      <c r="R376" s="38">
        <f>IFERROR(IF(D376="","",VLOOKUP(D376,'produto-venda-7'!B:N,13,0)),"C")</f>
        <v/>
      </c>
      <c r="S376" s="39">
        <f>IF(D376="","",VLOOKUP(D376,'produto-estoque-total-7'!A:AB,6,0))</f>
        <v/>
      </c>
      <c r="T376" s="39">
        <f>IF(D376="","",VLOOKUP(D376,'produto-estoque-total-7'!A:AB,5,0))</f>
        <v/>
      </c>
      <c r="U376" s="40">
        <f>IF(D376="","",VLOOKUP(D376,'produto-estoque-total-7'!A:AB,11,0))</f>
        <v/>
      </c>
      <c r="V376" s="41">
        <f>IF(D376="","",IFERROR(VLOOKUP(D376,'produto-entrada-7'!A:M,10,0),0))</f>
        <v/>
      </c>
      <c r="W376" s="42" t="n"/>
      <c r="X376" s="39">
        <f>IF(D376="","",VLOOKUP(D376,'produto-estoque-total-7'!A:AB,8,0))</f>
        <v/>
      </c>
      <c r="Y376" s="39">
        <f>IF(D376="","",VLOOKUP(D376,'produto-estoque-total-7'!A:AB,9,0))</f>
        <v/>
      </c>
      <c r="Z376" s="39">
        <f>IF(D376="","",VLOOKUP(D376,'produto-estoque-total-7'!A:AB,10,0))</f>
        <v/>
      </c>
      <c r="AA376" s="39">
        <f>IFERROR(IF(D376="","",VLOOKUP(D376,'produto-venda-7'!B:N,4,0)),0)</f>
        <v/>
      </c>
      <c r="AB376" s="39">
        <f>IFERROR(IF(D376="","",VLOOKUP(D376,'produto-venda-7'!B:N,5,0)),0)</f>
        <v/>
      </c>
      <c r="AC376" s="39">
        <f>IF(D376="","",IFERROR(AA376/90,0))</f>
        <v/>
      </c>
      <c r="AD376" s="36">
        <f>IF(D376="","",IFERROR(VLOOKUP(D376,'produto-entrada-7'!A:M,4,0),0))</f>
        <v/>
      </c>
      <c r="AE376" s="36">
        <f>IFERROR(IF(D376="","",VLOOKUP(D376,'produto-venda-7'!B:N,10,0)),0)</f>
        <v/>
      </c>
      <c r="AF376" s="36">
        <f>IF(D376="","",IFERROR(VLOOKUP(D376,'produto-entrada-7'!A:M,11,0),0))</f>
        <v/>
      </c>
      <c r="AG376" s="1">
        <f>IF(D376="","",IFERROR(VLOOKUP(D376,'produto-entrada-7'!A:M,12,0),0))</f>
        <v/>
      </c>
      <c r="AH376" s="1">
        <f>IF(D376="","",IFERROR(VLOOKUP(D376,'produto-entrada-7'!A:M,13,0),0))</f>
        <v/>
      </c>
      <c r="AI376" s="36">
        <f>IFERROR(IF(D376="","",VLOOKUP(D376,'produto-venda-7'!B:N,11,0)),0)</f>
        <v/>
      </c>
      <c r="AJ376" s="43">
        <f>IF(D376="","",IFERROR(AI376*AB376,0))</f>
        <v/>
      </c>
      <c r="AK376" s="44">
        <f>IFERROR(IF(D376="","",VLOOKUP(F376,'ANALISE FORNECEDOR'!$A:$I,8,0)),"")</f>
        <v/>
      </c>
      <c r="AL376" s="44">
        <f>IF(D376="","",AVERAGE(AM376,AK376))</f>
        <v/>
      </c>
      <c r="AM376" s="44">
        <f>IFERROR(IF(D376="","",VLOOKUP(F376,'ANALISE FORNECEDOR'!$A:$I,9,0)),"")</f>
        <v/>
      </c>
      <c r="AN376" s="45">
        <f>IF(D376="","",IF(Y376&gt;12,AI376*(U376+Y376),AI376*U376))</f>
        <v/>
      </c>
      <c r="AO376" s="45">
        <f>IF(D376="","",IF(Y376&gt;12,AI376*(U376+V376+Y376),AI376*(U376+V376)))</f>
        <v/>
      </c>
      <c r="AP376" s="46">
        <f>IF(D376="","",IF(Y376&gt;12,AG376*(U376+Y376),AG376*U376))</f>
        <v/>
      </c>
      <c r="AQ376" s="46">
        <f>IF(D376="","",IF(Y376&gt;12,AG376*(U376+V376+Y376),AG376*(U376+V376)))</f>
        <v/>
      </c>
      <c r="AR376" s="46">
        <f>IF(D376="","",IF(OR(R376="A",R376="AA",R376="AAA"),AP376,0))</f>
        <v/>
      </c>
      <c r="AS376" s="46">
        <f>IF(D376="","",IF(R376="B",AP376,0))</f>
        <v/>
      </c>
      <c r="AT376" s="46">
        <f>IF(D376="","",IF(R376="C",AP376,0))</f>
        <v/>
      </c>
      <c r="AU376" s="47">
        <f>IF(D376="","",IFERROR(AN376/AJ376,0))</f>
        <v/>
      </c>
      <c r="AV376" s="47">
        <f>IF(D376="","",IFERROR(((AO376)/AJ376),0))</f>
        <v/>
      </c>
      <c r="AW376" s="48">
        <f>IF(D376="","",IF(OR(S376="S",NOT(AND(ISNUMBER(AC376),ISNUMBER(AL376),AC376*AL376&gt;=0))),0,AC376*AL376))</f>
        <v/>
      </c>
      <c r="AX376" s="49">
        <f>IFERROR(IF(D376="","",AW376*AG376),0)</f>
        <v/>
      </c>
      <c r="AY376" s="48">
        <f>IF(D376="","",IF(OR(S376="S",NOT(AND(ISNUMBER(AC376),ISNUMBER(AK376),AC376*AK376&gt;=0))),0,AC376*AK376))</f>
        <v/>
      </c>
      <c r="AZ376" s="48">
        <f>IFERROR(IF(D376="","",IF(AY376=0,0,IF(((AY376)-(U376+Y376))&lt;0,0,(AY376)-U376))),0)</f>
        <v/>
      </c>
      <c r="BA376" s="49">
        <f>IF(D376="","",AZ376*AG376)</f>
        <v/>
      </c>
      <c r="BB376" s="49">
        <f>IF(D376="","",IF(OR(R376="A",R376="AA",R376="AAA"),BA376,0))</f>
        <v/>
      </c>
      <c r="BC376" s="49">
        <f>IF(D376="","",IF(R376="B",BA376,0))</f>
        <v/>
      </c>
      <c r="BD376" s="49">
        <f>IF(D376="","",IF(R376="B",BA376,0))</f>
        <v/>
      </c>
      <c r="BE376" s="49">
        <f>IF(D376="","",IF(S376="S",
1,
IF(AC376=0,
1,
IF(
IFERROR(((U376+Y376)*AG376)/((AC376*AK376)*AG376),0)&lt;0,
0,
IF(
IFERROR(((U376+Y376)*AG376)/((AC376*AK376)*AG376),0)&gt;1,
1,
IFERROR(((U376+Y376)*AG376)/((AC376*AK376)*AG376),0)
)
)
)
))</f>
        <v/>
      </c>
      <c r="BF376" s="49">
        <f>IF(D376="","",IF(S376="S",
1,
IF(AC376=0,
1,
IF(
IFERROR(((U376+V376+Y376)*AG376)/((AC376*AK376)*AG376),0)&lt;0,
0,
IF(
IFERROR(((U376+V376+Y376)*AG376)/((AC376*AK376)*AG376),0)&gt;1,
1,
IFERROR(((U376+V376+Y376)*AG376)/((AC376*AK376)*AG376),0)
)
)
)
))</f>
        <v/>
      </c>
      <c r="BG376" s="50">
        <f>IF(D376="","",IF(S376="S",0,IF(AND(ISNUMBER(AC376),ISNUMBER(AM376)),IF(OR(AC376*AM376&lt;0,ISERR(AC376*AM376)),0,AC376*AM376),0)))</f>
        <v/>
      </c>
      <c r="BH376" s="50">
        <f>IF(D376="","",IF(BY376&gt;TODAY()-60,0,IF(Y376&gt;12,MAX(0,(U376+Y376)-BG376),MAX(0,U376-BG376))))</f>
        <v/>
      </c>
      <c r="BI376" s="51">
        <f>IF(D376="","",BH376*AG376)</f>
        <v/>
      </c>
      <c r="BJ376" s="51">
        <f>IF(D376="","",IF(OR(R376="A",R376="AA",R376="AAA"),BI376,0))</f>
        <v/>
      </c>
      <c r="BK376" s="51">
        <f>IF(D376="","",IF(R376="B",BI376,0))</f>
        <v/>
      </c>
      <c r="BL376" s="51">
        <f>IF(D376="","",IF(R376="C",BI376,0))</f>
        <v/>
      </c>
      <c r="BM376" s="51">
        <f>IF(D376="","",IFERROR(MAX(0,MIN(BI376/AP376,1)),0))</f>
        <v/>
      </c>
      <c r="BN376" s="52">
        <f>IF(D376="","",AB376*AG376)</f>
        <v/>
      </c>
      <c r="BO376" s="52">
        <f>IF(D376="","",(U376+V376+X376)*AG376)</f>
        <v/>
      </c>
      <c r="BP376" s="52">
        <f>IF(D376="","",(AB376*3)*AG376)</f>
        <v/>
      </c>
      <c r="BQ376" s="52">
        <f>IF(D376="","",IF(BO376-BP376&gt;0,0,BO376-BP376))</f>
        <v/>
      </c>
      <c r="BR376" s="52">
        <f>IF(D376="","",IF(BO376-BP376-BN376&gt;0,0,BO376-BP376-BN376))</f>
        <v/>
      </c>
      <c r="BS376" s="53">
        <f>IF(D376="","",IFERROR(AB376*AI376,0))</f>
        <v/>
      </c>
      <c r="BT376" s="53">
        <f>IF(D376="","",IFERROR(IF(X376&gt;12, AI376*(U376+V376+X376), AI376*(U376+V376)),0))</f>
        <v/>
      </c>
      <c r="BU376" s="53">
        <f>IF(D376="","",IFERROR(((AB376*3)*AI376),0))</f>
        <v/>
      </c>
      <c r="BV376" s="53">
        <f>IF(D376="","",IF(BT376-BU376&gt;0,0,BT376-BU376))</f>
        <v/>
      </c>
      <c r="BW376" s="53">
        <f>IF(D376="","",IF(BT376-BU376-BS376&gt;0,0,BT376-BU376-BS376))</f>
        <v/>
      </c>
      <c r="BX376" s="36">
        <f>IF(D376="","",IFERROR(VLOOKUP(D376,'produto-entrada-7'!A:M,3,0),"SEM PEDIDO"))</f>
        <v/>
      </c>
      <c r="BY376" s="36">
        <f>IF(D376="","",VLOOKUP(D376,'produto-estoque-total-7'!A:AB,25,0))</f>
        <v/>
      </c>
      <c r="BZ376" s="36">
        <f>IF(D376="","",IFERROR(VLOOKUP(D376,'produto-estoque-total-7'!A:AB,26,0)/100,0))</f>
        <v/>
      </c>
      <c r="CA376" s="36">
        <f>IF(D376="","",IFERROR(VLOOKUP(D376,'produto-estoque-total-7'!A:AB,27,0)/100,0))</f>
        <v/>
      </c>
      <c r="CB376" s="41">
        <f>IF(D376="","",V376*AF376)</f>
        <v/>
      </c>
      <c r="CC376" s="41">
        <f>IF(D376="","",V376*AI376)</f>
        <v/>
      </c>
      <c r="CD376" s="54">
        <f>IF(D376="","",VLOOKUP(D376,'produto-estoque-total-7'!A:AB,28,0))</f>
        <v/>
      </c>
    </row>
    <row r="377">
      <c r="A377" s="36">
        <f>IF(D377="","",VLOOKUP(D377,'produto-estoque-total-7'!A:AB,3,0))</f>
        <v/>
      </c>
      <c r="B377" s="1">
        <f>IF(D377="","",VLOOKUP(D377,'produto-estoque-total-7'!A:AB,12,0))</f>
        <v/>
      </c>
      <c r="C377" s="1">
        <f>IF(D377="","",VLOOKUP(D377,'produto-estoque-total-7'!A:AB,2,0))</f>
        <v/>
      </c>
      <c r="D377" s="37">
        <f>IFERROR(IF('produto-estoque-total-7'!A376="","",'produto-estoque-total-7'!A376),"")</f>
        <v/>
      </c>
      <c r="E377" s="1">
        <f>IF(D377="","",VLOOKUP(D377,'produto-estoque-total-7'!A:AB,4,0))</f>
        <v/>
      </c>
      <c r="F377" s="36">
        <f>IF(D377="","",VLOOKUP(D377,'produto-estoque-total-7'!A:AB,13,0))</f>
        <v/>
      </c>
      <c r="G377" s="1">
        <f>IF(F377="","",VLOOKUP(F377,'FORNECEDORES X COMPRADOR'!A:D,4,0))</f>
        <v/>
      </c>
      <c r="H377" s="1">
        <f>IF(F377="","",VLOOKUP(F377,'FORNECEDORES X COMPRADOR'!A:E,5,0))</f>
        <v/>
      </c>
      <c r="I377" s="36">
        <f>IF(D377="","",VLOOKUP(D377,'produto-estoque-total-7'!A:AB,15,0))</f>
        <v/>
      </c>
      <c r="J377" s="36">
        <f>IF(D377="","",VLOOKUP(D377,'produto-estoque-total-7'!A:AB,19,0))</f>
        <v/>
      </c>
      <c r="K377" s="1">
        <f>IF(D377="","",VLOOKUP(D377,'produto-estoque-total-7'!A:AB,20,0))</f>
        <v/>
      </c>
      <c r="L377" s="36">
        <f>IF(D377="","",VLOOKUP(D377,'produto-estoque-total-7'!A:AB,17,0))</f>
        <v/>
      </c>
      <c r="M377" s="1">
        <f>IF(D377="","",VLOOKUP(D377,'produto-estoque-total-7'!A:AB,18,0))</f>
        <v/>
      </c>
      <c r="N377" s="36">
        <f>IF(D377="","",VLOOKUP(D377,'produto-estoque-total-7'!A:AB,21,0))</f>
        <v/>
      </c>
      <c r="O377" s="1">
        <f>IF(D377="","",VLOOKUP(D377,'produto-estoque-total-7'!A:AB,22,0))</f>
        <v/>
      </c>
      <c r="P377" s="36">
        <f>IF(D377="","",VLOOKUP(D377,'produto-estoque-total-7'!A:AB,23,0))</f>
        <v/>
      </c>
      <c r="Q377" s="1">
        <f>IF(D377="","",VLOOKUP(D377,'produto-estoque-total-7'!A:AB,24,0))</f>
        <v/>
      </c>
      <c r="R377" s="38">
        <f>IFERROR(IF(D377="","",VLOOKUP(D377,'produto-venda-7'!B:N,13,0)),"C")</f>
        <v/>
      </c>
      <c r="S377" s="39">
        <f>IF(D377="","",VLOOKUP(D377,'produto-estoque-total-7'!A:AB,6,0))</f>
        <v/>
      </c>
      <c r="T377" s="39">
        <f>IF(D377="","",VLOOKUP(D377,'produto-estoque-total-7'!A:AB,5,0))</f>
        <v/>
      </c>
      <c r="U377" s="40">
        <f>IF(D377="","",VLOOKUP(D377,'produto-estoque-total-7'!A:AB,11,0))</f>
        <v/>
      </c>
      <c r="V377" s="41">
        <f>IF(D377="","",IFERROR(VLOOKUP(D377,'produto-entrada-7'!A:M,10,0),0))</f>
        <v/>
      </c>
      <c r="W377" s="42" t="n"/>
      <c r="X377" s="39">
        <f>IF(D377="","",VLOOKUP(D377,'produto-estoque-total-7'!A:AB,8,0))</f>
        <v/>
      </c>
      <c r="Y377" s="39">
        <f>IF(D377="","",VLOOKUP(D377,'produto-estoque-total-7'!A:AB,9,0))</f>
        <v/>
      </c>
      <c r="Z377" s="39">
        <f>IF(D377="","",VLOOKUP(D377,'produto-estoque-total-7'!A:AB,10,0))</f>
        <v/>
      </c>
      <c r="AA377" s="39">
        <f>IFERROR(IF(D377="","",VLOOKUP(D377,'produto-venda-7'!B:N,4,0)),0)</f>
        <v/>
      </c>
      <c r="AB377" s="39">
        <f>IFERROR(IF(D377="","",VLOOKUP(D377,'produto-venda-7'!B:N,5,0)),0)</f>
        <v/>
      </c>
      <c r="AC377" s="39">
        <f>IF(D377="","",IFERROR(AA377/90,0))</f>
        <v/>
      </c>
      <c r="AD377" s="36">
        <f>IF(D377="","",IFERROR(VLOOKUP(D377,'produto-entrada-7'!A:M,4,0),0))</f>
        <v/>
      </c>
      <c r="AE377" s="36">
        <f>IFERROR(IF(D377="","",VLOOKUP(D377,'produto-venda-7'!B:N,10,0)),0)</f>
        <v/>
      </c>
      <c r="AF377" s="36">
        <f>IF(D377="","",IFERROR(VLOOKUP(D377,'produto-entrada-7'!A:M,11,0),0))</f>
        <v/>
      </c>
      <c r="AG377" s="1">
        <f>IF(D377="","",IFERROR(VLOOKUP(D377,'produto-entrada-7'!A:M,12,0),0))</f>
        <v/>
      </c>
      <c r="AH377" s="1">
        <f>IF(D377="","",IFERROR(VLOOKUP(D377,'produto-entrada-7'!A:M,13,0),0))</f>
        <v/>
      </c>
      <c r="AI377" s="36">
        <f>IFERROR(IF(D377="","",VLOOKUP(D377,'produto-venda-7'!B:N,11,0)),0)</f>
        <v/>
      </c>
      <c r="AJ377" s="43">
        <f>IF(D377="","",IFERROR(AI377*AB377,0))</f>
        <v/>
      </c>
      <c r="AK377" s="44">
        <f>IFERROR(IF(D377="","",VLOOKUP(F377,'ANALISE FORNECEDOR'!$A:$I,8,0)),"")</f>
        <v/>
      </c>
      <c r="AL377" s="44">
        <f>IF(D377="","",AVERAGE(AM377,AK377))</f>
        <v/>
      </c>
      <c r="AM377" s="44">
        <f>IFERROR(IF(D377="","",VLOOKUP(F377,'ANALISE FORNECEDOR'!$A:$I,9,0)),"")</f>
        <v/>
      </c>
      <c r="AN377" s="45">
        <f>IF(D377="","",IF(Y377&gt;12,AI377*(U377+Y377),AI377*U377))</f>
        <v/>
      </c>
      <c r="AO377" s="45">
        <f>IF(D377="","",IF(Y377&gt;12,AI377*(U377+V377+Y377),AI377*(U377+V377)))</f>
        <v/>
      </c>
      <c r="AP377" s="46">
        <f>IF(D377="","",IF(Y377&gt;12,AG377*(U377+Y377),AG377*U377))</f>
        <v/>
      </c>
      <c r="AQ377" s="46">
        <f>IF(D377="","",IF(Y377&gt;12,AG377*(U377+V377+Y377),AG377*(U377+V377)))</f>
        <v/>
      </c>
      <c r="AR377" s="46">
        <f>IF(D377="","",IF(OR(R377="A",R377="AA",R377="AAA"),AP377,0))</f>
        <v/>
      </c>
      <c r="AS377" s="46">
        <f>IF(D377="","",IF(R377="B",AP377,0))</f>
        <v/>
      </c>
      <c r="AT377" s="46">
        <f>IF(D377="","",IF(R377="C",AP377,0))</f>
        <v/>
      </c>
      <c r="AU377" s="47">
        <f>IF(D377="","",IFERROR(AN377/AJ377,0))</f>
        <v/>
      </c>
      <c r="AV377" s="47">
        <f>IF(D377="","",IFERROR(((AO377)/AJ377),0))</f>
        <v/>
      </c>
      <c r="AW377" s="48">
        <f>IF(D377="","",IF(OR(S377="S",NOT(AND(ISNUMBER(AC377),ISNUMBER(AL377),AC377*AL377&gt;=0))),0,AC377*AL377))</f>
        <v/>
      </c>
      <c r="AX377" s="49">
        <f>IFERROR(IF(D377="","",AW377*AG377),0)</f>
        <v/>
      </c>
      <c r="AY377" s="48">
        <f>IF(D377="","",IF(OR(S377="S",NOT(AND(ISNUMBER(AC377),ISNUMBER(AK377),AC377*AK377&gt;=0))),0,AC377*AK377))</f>
        <v/>
      </c>
      <c r="AZ377" s="48">
        <f>IFERROR(IF(D377="","",IF(AY377=0,0,IF(((AY377)-(U377+Y377))&lt;0,0,(AY377)-U377))),0)</f>
        <v/>
      </c>
      <c r="BA377" s="49">
        <f>IF(D377="","",AZ377*AG377)</f>
        <v/>
      </c>
      <c r="BB377" s="49">
        <f>IF(D377="","",IF(OR(R377="A",R377="AA",R377="AAA"),BA377,0))</f>
        <v/>
      </c>
      <c r="BC377" s="49">
        <f>IF(D377="","",IF(R377="B",BA377,0))</f>
        <v/>
      </c>
      <c r="BD377" s="49">
        <f>IF(D377="","",IF(R377="B",BA377,0))</f>
        <v/>
      </c>
      <c r="BE377" s="49">
        <f>IF(D377="","",IF(S377="S",
1,
IF(AC377=0,
1,
IF(
IFERROR(((U377+Y377)*AG377)/((AC377*AK377)*AG377),0)&lt;0,
0,
IF(
IFERROR(((U377+Y377)*AG377)/((AC377*AK377)*AG377),0)&gt;1,
1,
IFERROR(((U377+Y377)*AG377)/((AC377*AK377)*AG377),0)
)
)
)
))</f>
        <v/>
      </c>
      <c r="BF377" s="49">
        <f>IF(D377="","",IF(S377="S",
1,
IF(AC377=0,
1,
IF(
IFERROR(((U377+V377+Y377)*AG377)/((AC377*AK377)*AG377),0)&lt;0,
0,
IF(
IFERROR(((U377+V377+Y377)*AG377)/((AC377*AK377)*AG377),0)&gt;1,
1,
IFERROR(((U377+V377+Y377)*AG377)/((AC377*AK377)*AG377),0)
)
)
)
))</f>
        <v/>
      </c>
      <c r="BG377" s="50">
        <f>IF(D377="","",IF(S377="S",0,IF(AND(ISNUMBER(AC377),ISNUMBER(AM377)),IF(OR(AC377*AM377&lt;0,ISERR(AC377*AM377)),0,AC377*AM377),0)))</f>
        <v/>
      </c>
      <c r="BH377" s="50">
        <f>IF(D377="","",IF(BY377&gt;TODAY()-60,0,IF(Y377&gt;12,MAX(0,(U377+Y377)-BG377),MAX(0,U377-BG377))))</f>
        <v/>
      </c>
      <c r="BI377" s="51">
        <f>IF(D377="","",BH377*AG377)</f>
        <v/>
      </c>
      <c r="BJ377" s="51">
        <f>IF(D377="","",IF(OR(R377="A",R377="AA",R377="AAA"),BI377,0))</f>
        <v/>
      </c>
      <c r="BK377" s="51">
        <f>IF(D377="","",IF(R377="B",BI377,0))</f>
        <v/>
      </c>
      <c r="BL377" s="51">
        <f>IF(D377="","",IF(R377="C",BI377,0))</f>
        <v/>
      </c>
      <c r="BM377" s="51">
        <f>IF(D377="","",IFERROR(MAX(0,MIN(BI377/AP377,1)),0))</f>
        <v/>
      </c>
      <c r="BN377" s="52">
        <f>IF(D377="","",AB377*AG377)</f>
        <v/>
      </c>
      <c r="BO377" s="52">
        <f>IF(D377="","",(U377+V377+X377)*AG377)</f>
        <v/>
      </c>
      <c r="BP377" s="52">
        <f>IF(D377="","",(AB377*3)*AG377)</f>
        <v/>
      </c>
      <c r="BQ377" s="52">
        <f>IF(D377="","",IF(BO377-BP377&gt;0,0,BO377-BP377))</f>
        <v/>
      </c>
      <c r="BR377" s="52">
        <f>IF(D377="","",IF(BO377-BP377-BN377&gt;0,0,BO377-BP377-BN377))</f>
        <v/>
      </c>
      <c r="BS377" s="53">
        <f>IF(D377="","",IFERROR(AB377*AI377,0))</f>
        <v/>
      </c>
      <c r="BT377" s="53">
        <f>IF(D377="","",IFERROR(IF(X377&gt;12, AI377*(U377+V377+X377), AI377*(U377+V377)),0))</f>
        <v/>
      </c>
      <c r="BU377" s="53">
        <f>IF(D377="","",IFERROR(((AB377*3)*AI377),0))</f>
        <v/>
      </c>
      <c r="BV377" s="53">
        <f>IF(D377="","",IF(BT377-BU377&gt;0,0,BT377-BU377))</f>
        <v/>
      </c>
      <c r="BW377" s="53">
        <f>IF(D377="","",IF(BT377-BU377-BS377&gt;0,0,BT377-BU377-BS377))</f>
        <v/>
      </c>
      <c r="BX377" s="36">
        <f>IF(D377="","",IFERROR(VLOOKUP(D377,'produto-entrada-7'!A:M,3,0),"SEM PEDIDO"))</f>
        <v/>
      </c>
      <c r="BY377" s="36">
        <f>IF(D377="","",VLOOKUP(D377,'produto-estoque-total-7'!A:AB,25,0))</f>
        <v/>
      </c>
      <c r="BZ377" s="36">
        <f>IF(D377="","",IFERROR(VLOOKUP(D377,'produto-estoque-total-7'!A:AB,26,0)/100,0))</f>
        <v/>
      </c>
      <c r="CA377" s="36">
        <f>IF(D377="","",IFERROR(VLOOKUP(D377,'produto-estoque-total-7'!A:AB,27,0)/100,0))</f>
        <v/>
      </c>
      <c r="CB377" s="41">
        <f>IF(D377="","",V377*AF377)</f>
        <v/>
      </c>
      <c r="CC377" s="41">
        <f>IF(D377="","",V377*AI377)</f>
        <v/>
      </c>
      <c r="CD377" s="54">
        <f>IF(D377="","",VLOOKUP(D377,'produto-estoque-total-7'!A:AB,28,0))</f>
        <v/>
      </c>
    </row>
    <row r="378">
      <c r="A378" s="36">
        <f>IF(D378="","",VLOOKUP(D378,'produto-estoque-total-7'!A:AB,3,0))</f>
        <v/>
      </c>
      <c r="B378" s="1">
        <f>IF(D378="","",VLOOKUP(D378,'produto-estoque-total-7'!A:AB,12,0))</f>
        <v/>
      </c>
      <c r="C378" s="1">
        <f>IF(D378="","",VLOOKUP(D378,'produto-estoque-total-7'!A:AB,2,0))</f>
        <v/>
      </c>
      <c r="D378" s="37">
        <f>IFERROR(IF('produto-estoque-total-7'!A377="","",'produto-estoque-total-7'!A377),"")</f>
        <v/>
      </c>
      <c r="E378" s="1">
        <f>IF(D378="","",VLOOKUP(D378,'produto-estoque-total-7'!A:AB,4,0))</f>
        <v/>
      </c>
      <c r="F378" s="36">
        <f>IF(D378="","",VLOOKUP(D378,'produto-estoque-total-7'!A:AB,13,0))</f>
        <v/>
      </c>
      <c r="G378" s="1">
        <f>IF(F378="","",VLOOKUP(F378,'FORNECEDORES X COMPRADOR'!A:D,4,0))</f>
        <v/>
      </c>
      <c r="H378" s="1">
        <f>IF(F378="","",VLOOKUP(F378,'FORNECEDORES X COMPRADOR'!A:E,5,0))</f>
        <v/>
      </c>
      <c r="I378" s="36">
        <f>IF(D378="","",VLOOKUP(D378,'produto-estoque-total-7'!A:AB,15,0))</f>
        <v/>
      </c>
      <c r="J378" s="36">
        <f>IF(D378="","",VLOOKUP(D378,'produto-estoque-total-7'!A:AB,19,0))</f>
        <v/>
      </c>
      <c r="K378" s="1">
        <f>IF(D378="","",VLOOKUP(D378,'produto-estoque-total-7'!A:AB,20,0))</f>
        <v/>
      </c>
      <c r="L378" s="36">
        <f>IF(D378="","",VLOOKUP(D378,'produto-estoque-total-7'!A:AB,17,0))</f>
        <v/>
      </c>
      <c r="M378" s="1">
        <f>IF(D378="","",VLOOKUP(D378,'produto-estoque-total-7'!A:AB,18,0))</f>
        <v/>
      </c>
      <c r="N378" s="36">
        <f>IF(D378="","",VLOOKUP(D378,'produto-estoque-total-7'!A:AB,21,0))</f>
        <v/>
      </c>
      <c r="O378" s="1">
        <f>IF(D378="","",VLOOKUP(D378,'produto-estoque-total-7'!A:AB,22,0))</f>
        <v/>
      </c>
      <c r="P378" s="36">
        <f>IF(D378="","",VLOOKUP(D378,'produto-estoque-total-7'!A:AB,23,0))</f>
        <v/>
      </c>
      <c r="Q378" s="1">
        <f>IF(D378="","",VLOOKUP(D378,'produto-estoque-total-7'!A:AB,24,0))</f>
        <v/>
      </c>
      <c r="R378" s="38">
        <f>IFERROR(IF(D378="","",VLOOKUP(D378,'produto-venda-7'!B:N,13,0)),"C")</f>
        <v/>
      </c>
      <c r="S378" s="39">
        <f>IF(D378="","",VLOOKUP(D378,'produto-estoque-total-7'!A:AB,6,0))</f>
        <v/>
      </c>
      <c r="T378" s="39">
        <f>IF(D378="","",VLOOKUP(D378,'produto-estoque-total-7'!A:AB,5,0))</f>
        <v/>
      </c>
      <c r="U378" s="40">
        <f>IF(D378="","",VLOOKUP(D378,'produto-estoque-total-7'!A:AB,11,0))</f>
        <v/>
      </c>
      <c r="V378" s="41">
        <f>IF(D378="","",IFERROR(VLOOKUP(D378,'produto-entrada-7'!A:M,10,0),0))</f>
        <v/>
      </c>
      <c r="W378" s="42" t="n"/>
      <c r="X378" s="39">
        <f>IF(D378="","",VLOOKUP(D378,'produto-estoque-total-7'!A:AB,8,0))</f>
        <v/>
      </c>
      <c r="Y378" s="39">
        <f>IF(D378="","",VLOOKUP(D378,'produto-estoque-total-7'!A:AB,9,0))</f>
        <v/>
      </c>
      <c r="Z378" s="39">
        <f>IF(D378="","",VLOOKUP(D378,'produto-estoque-total-7'!A:AB,10,0))</f>
        <v/>
      </c>
      <c r="AA378" s="39">
        <f>IFERROR(IF(D378="","",VLOOKUP(D378,'produto-venda-7'!B:N,4,0)),0)</f>
        <v/>
      </c>
      <c r="AB378" s="39">
        <f>IFERROR(IF(D378="","",VLOOKUP(D378,'produto-venda-7'!B:N,5,0)),0)</f>
        <v/>
      </c>
      <c r="AC378" s="39">
        <f>IF(D378="","",IFERROR(AA378/90,0))</f>
        <v/>
      </c>
      <c r="AD378" s="36">
        <f>IF(D378="","",IFERROR(VLOOKUP(D378,'produto-entrada-7'!A:M,4,0),0))</f>
        <v/>
      </c>
      <c r="AE378" s="36">
        <f>IFERROR(IF(D378="","",VLOOKUP(D378,'produto-venda-7'!B:N,10,0)),0)</f>
        <v/>
      </c>
      <c r="AF378" s="36">
        <f>IF(D378="","",IFERROR(VLOOKUP(D378,'produto-entrada-7'!A:M,11,0),0))</f>
        <v/>
      </c>
      <c r="AG378" s="1">
        <f>IF(D378="","",IFERROR(VLOOKUP(D378,'produto-entrada-7'!A:M,12,0),0))</f>
        <v/>
      </c>
      <c r="AH378" s="1">
        <f>IF(D378="","",IFERROR(VLOOKUP(D378,'produto-entrada-7'!A:M,13,0),0))</f>
        <v/>
      </c>
      <c r="AI378" s="36">
        <f>IFERROR(IF(D378="","",VLOOKUP(D378,'produto-venda-7'!B:N,11,0)),0)</f>
        <v/>
      </c>
      <c r="AJ378" s="43">
        <f>IF(D378="","",IFERROR(AI378*AB378,0))</f>
        <v/>
      </c>
      <c r="AK378" s="44">
        <f>IFERROR(IF(D378="","",VLOOKUP(F378,'ANALISE FORNECEDOR'!$A:$I,8,0)),"")</f>
        <v/>
      </c>
      <c r="AL378" s="44">
        <f>IF(D378="","",AVERAGE(AM378,AK378))</f>
        <v/>
      </c>
      <c r="AM378" s="44">
        <f>IFERROR(IF(D378="","",VLOOKUP(F378,'ANALISE FORNECEDOR'!$A:$I,9,0)),"")</f>
        <v/>
      </c>
      <c r="AN378" s="45">
        <f>IF(D378="","",IF(Y378&gt;12,AI378*(U378+Y378),AI378*U378))</f>
        <v/>
      </c>
      <c r="AO378" s="45">
        <f>IF(D378="","",IF(Y378&gt;12,AI378*(U378+V378+Y378),AI378*(U378+V378)))</f>
        <v/>
      </c>
      <c r="AP378" s="46">
        <f>IF(D378="","",IF(Y378&gt;12,AG378*(U378+Y378),AG378*U378))</f>
        <v/>
      </c>
      <c r="AQ378" s="46">
        <f>IF(D378="","",IF(Y378&gt;12,AG378*(U378+V378+Y378),AG378*(U378+V378)))</f>
        <v/>
      </c>
      <c r="AR378" s="46">
        <f>IF(D378="","",IF(OR(R378="A",R378="AA",R378="AAA"),AP378,0))</f>
        <v/>
      </c>
      <c r="AS378" s="46">
        <f>IF(D378="","",IF(R378="B",AP378,0))</f>
        <v/>
      </c>
      <c r="AT378" s="46">
        <f>IF(D378="","",IF(R378="C",AP378,0))</f>
        <v/>
      </c>
      <c r="AU378" s="47">
        <f>IF(D378="","",IFERROR(AN378/AJ378,0))</f>
        <v/>
      </c>
      <c r="AV378" s="47">
        <f>IF(D378="","",IFERROR(((AO378)/AJ378),0))</f>
        <v/>
      </c>
      <c r="AW378" s="48">
        <f>IF(D378="","",IF(OR(S378="S",NOT(AND(ISNUMBER(AC378),ISNUMBER(AL378),AC378*AL378&gt;=0))),0,AC378*AL378))</f>
        <v/>
      </c>
      <c r="AX378" s="49">
        <f>IFERROR(IF(D378="","",AW378*AG378),0)</f>
        <v/>
      </c>
      <c r="AY378" s="48">
        <f>IF(D378="","",IF(OR(S378="S",NOT(AND(ISNUMBER(AC378),ISNUMBER(AK378),AC378*AK378&gt;=0))),0,AC378*AK378))</f>
        <v/>
      </c>
      <c r="AZ378" s="48">
        <f>IFERROR(IF(D378="","",IF(AY378=0,0,IF(((AY378)-(U378+Y378))&lt;0,0,(AY378)-U378))),0)</f>
        <v/>
      </c>
      <c r="BA378" s="49">
        <f>IF(D378="","",AZ378*AG378)</f>
        <v/>
      </c>
      <c r="BB378" s="49">
        <f>IF(D378="","",IF(OR(R378="A",R378="AA",R378="AAA"),BA378,0))</f>
        <v/>
      </c>
      <c r="BC378" s="49">
        <f>IF(D378="","",IF(R378="B",BA378,0))</f>
        <v/>
      </c>
      <c r="BD378" s="49">
        <f>IF(D378="","",IF(R378="B",BA378,0))</f>
        <v/>
      </c>
      <c r="BE378" s="49">
        <f>IF(D378="","",IF(S378="S",
1,
IF(AC378=0,
1,
IF(
IFERROR(((U378+Y378)*AG378)/((AC378*AK378)*AG378),0)&lt;0,
0,
IF(
IFERROR(((U378+Y378)*AG378)/((AC378*AK378)*AG378),0)&gt;1,
1,
IFERROR(((U378+Y378)*AG378)/((AC378*AK378)*AG378),0)
)
)
)
))</f>
        <v/>
      </c>
      <c r="BF378" s="49">
        <f>IF(D378="","",IF(S378="S",
1,
IF(AC378=0,
1,
IF(
IFERROR(((U378+V378+Y378)*AG378)/((AC378*AK378)*AG378),0)&lt;0,
0,
IF(
IFERROR(((U378+V378+Y378)*AG378)/((AC378*AK378)*AG378),0)&gt;1,
1,
IFERROR(((U378+V378+Y378)*AG378)/((AC378*AK378)*AG378),0)
)
)
)
))</f>
        <v/>
      </c>
      <c r="BG378" s="50">
        <f>IF(D378="","",IF(S378="S",0,IF(AND(ISNUMBER(AC378),ISNUMBER(AM378)),IF(OR(AC378*AM378&lt;0,ISERR(AC378*AM378)),0,AC378*AM378),0)))</f>
        <v/>
      </c>
      <c r="BH378" s="50">
        <f>IF(D378="","",IF(BY378&gt;TODAY()-60,0,IF(Y378&gt;12,MAX(0,(U378+Y378)-BG378),MAX(0,U378-BG378))))</f>
        <v/>
      </c>
      <c r="BI378" s="51">
        <f>IF(D378="","",BH378*AG378)</f>
        <v/>
      </c>
      <c r="BJ378" s="51">
        <f>IF(D378="","",IF(OR(R378="A",R378="AA",R378="AAA"),BI378,0))</f>
        <v/>
      </c>
      <c r="BK378" s="51">
        <f>IF(D378="","",IF(R378="B",BI378,0))</f>
        <v/>
      </c>
      <c r="BL378" s="51">
        <f>IF(D378="","",IF(R378="C",BI378,0))</f>
        <v/>
      </c>
      <c r="BM378" s="51">
        <f>IF(D378="","",IFERROR(MAX(0,MIN(BI378/AP378,1)),0))</f>
        <v/>
      </c>
      <c r="BN378" s="52">
        <f>IF(D378="","",AB378*AG378)</f>
        <v/>
      </c>
      <c r="BO378" s="52">
        <f>IF(D378="","",(U378+V378+X378)*AG378)</f>
        <v/>
      </c>
      <c r="BP378" s="52">
        <f>IF(D378="","",(AB378*3)*AG378)</f>
        <v/>
      </c>
      <c r="BQ378" s="52">
        <f>IF(D378="","",IF(BO378-BP378&gt;0,0,BO378-BP378))</f>
        <v/>
      </c>
      <c r="BR378" s="52">
        <f>IF(D378="","",IF(BO378-BP378-BN378&gt;0,0,BO378-BP378-BN378))</f>
        <v/>
      </c>
      <c r="BS378" s="53">
        <f>IF(D378="","",IFERROR(AB378*AI378,0))</f>
        <v/>
      </c>
      <c r="BT378" s="53">
        <f>IF(D378="","",IFERROR(IF(X378&gt;12, AI378*(U378+V378+X378), AI378*(U378+V378)),0))</f>
        <v/>
      </c>
      <c r="BU378" s="53">
        <f>IF(D378="","",IFERROR(((AB378*3)*AI378),0))</f>
        <v/>
      </c>
      <c r="BV378" s="53">
        <f>IF(D378="","",IF(BT378-BU378&gt;0,0,BT378-BU378))</f>
        <v/>
      </c>
      <c r="BW378" s="53">
        <f>IF(D378="","",IF(BT378-BU378-BS378&gt;0,0,BT378-BU378-BS378))</f>
        <v/>
      </c>
      <c r="BX378" s="36">
        <f>IF(D378="","",IFERROR(VLOOKUP(D378,'produto-entrada-7'!A:M,3,0),"SEM PEDIDO"))</f>
        <v/>
      </c>
      <c r="BY378" s="36">
        <f>IF(D378="","",VLOOKUP(D378,'produto-estoque-total-7'!A:AB,25,0))</f>
        <v/>
      </c>
      <c r="BZ378" s="36">
        <f>IF(D378="","",IFERROR(VLOOKUP(D378,'produto-estoque-total-7'!A:AB,26,0)/100,0))</f>
        <v/>
      </c>
      <c r="CA378" s="36">
        <f>IF(D378="","",IFERROR(VLOOKUP(D378,'produto-estoque-total-7'!A:AB,27,0)/100,0))</f>
        <v/>
      </c>
      <c r="CB378" s="41">
        <f>IF(D378="","",V378*AF378)</f>
        <v/>
      </c>
      <c r="CC378" s="41">
        <f>IF(D378="","",V378*AI378)</f>
        <v/>
      </c>
      <c r="CD378" s="54">
        <f>IF(D378="","",VLOOKUP(D378,'produto-estoque-total-7'!A:AB,28,0))</f>
        <v/>
      </c>
    </row>
    <row r="379">
      <c r="A379" s="36">
        <f>IF(D379="","",VLOOKUP(D379,'produto-estoque-total-7'!A:AB,3,0))</f>
        <v/>
      </c>
      <c r="B379" s="1">
        <f>IF(D379="","",VLOOKUP(D379,'produto-estoque-total-7'!A:AB,12,0))</f>
        <v/>
      </c>
      <c r="C379" s="1">
        <f>IF(D379="","",VLOOKUP(D379,'produto-estoque-total-7'!A:AB,2,0))</f>
        <v/>
      </c>
      <c r="D379" s="37">
        <f>IFERROR(IF('produto-estoque-total-7'!A378="","",'produto-estoque-total-7'!A378),"")</f>
        <v/>
      </c>
      <c r="E379" s="1">
        <f>IF(D379="","",VLOOKUP(D379,'produto-estoque-total-7'!A:AB,4,0))</f>
        <v/>
      </c>
      <c r="F379" s="36">
        <f>IF(D379="","",VLOOKUP(D379,'produto-estoque-total-7'!A:AB,13,0))</f>
        <v/>
      </c>
      <c r="G379" s="1">
        <f>IF(F379="","",VLOOKUP(F379,'FORNECEDORES X COMPRADOR'!A:D,4,0))</f>
        <v/>
      </c>
      <c r="H379" s="1">
        <f>IF(F379="","",VLOOKUP(F379,'FORNECEDORES X COMPRADOR'!A:E,5,0))</f>
        <v/>
      </c>
      <c r="I379" s="36">
        <f>IF(D379="","",VLOOKUP(D379,'produto-estoque-total-7'!A:AB,15,0))</f>
        <v/>
      </c>
      <c r="J379" s="36">
        <f>IF(D379="","",VLOOKUP(D379,'produto-estoque-total-7'!A:AB,19,0))</f>
        <v/>
      </c>
      <c r="K379" s="1">
        <f>IF(D379="","",VLOOKUP(D379,'produto-estoque-total-7'!A:AB,20,0))</f>
        <v/>
      </c>
      <c r="L379" s="36">
        <f>IF(D379="","",VLOOKUP(D379,'produto-estoque-total-7'!A:AB,17,0))</f>
        <v/>
      </c>
      <c r="M379" s="1">
        <f>IF(D379="","",VLOOKUP(D379,'produto-estoque-total-7'!A:AB,18,0))</f>
        <v/>
      </c>
      <c r="N379" s="36">
        <f>IF(D379="","",VLOOKUP(D379,'produto-estoque-total-7'!A:AB,21,0))</f>
        <v/>
      </c>
      <c r="O379" s="1">
        <f>IF(D379="","",VLOOKUP(D379,'produto-estoque-total-7'!A:AB,22,0))</f>
        <v/>
      </c>
      <c r="P379" s="36">
        <f>IF(D379="","",VLOOKUP(D379,'produto-estoque-total-7'!A:AB,23,0))</f>
        <v/>
      </c>
      <c r="Q379" s="1">
        <f>IF(D379="","",VLOOKUP(D379,'produto-estoque-total-7'!A:AB,24,0))</f>
        <v/>
      </c>
      <c r="R379" s="38">
        <f>IFERROR(IF(D379="","",VLOOKUP(D379,'produto-venda-7'!B:N,13,0)),"C")</f>
        <v/>
      </c>
      <c r="S379" s="39">
        <f>IF(D379="","",VLOOKUP(D379,'produto-estoque-total-7'!A:AB,6,0))</f>
        <v/>
      </c>
      <c r="T379" s="39">
        <f>IF(D379="","",VLOOKUP(D379,'produto-estoque-total-7'!A:AB,5,0))</f>
        <v/>
      </c>
      <c r="U379" s="40">
        <f>IF(D379="","",VLOOKUP(D379,'produto-estoque-total-7'!A:AB,11,0))</f>
        <v/>
      </c>
      <c r="V379" s="41">
        <f>IF(D379="","",IFERROR(VLOOKUP(D379,'produto-entrada-7'!A:M,10,0),0))</f>
        <v/>
      </c>
      <c r="W379" s="42" t="n"/>
      <c r="X379" s="39">
        <f>IF(D379="","",VLOOKUP(D379,'produto-estoque-total-7'!A:AB,8,0))</f>
        <v/>
      </c>
      <c r="Y379" s="39">
        <f>IF(D379="","",VLOOKUP(D379,'produto-estoque-total-7'!A:AB,9,0))</f>
        <v/>
      </c>
      <c r="Z379" s="39">
        <f>IF(D379="","",VLOOKUP(D379,'produto-estoque-total-7'!A:AB,10,0))</f>
        <v/>
      </c>
      <c r="AA379" s="39">
        <f>IFERROR(IF(D379="","",VLOOKUP(D379,'produto-venda-7'!B:N,4,0)),0)</f>
        <v/>
      </c>
      <c r="AB379" s="39">
        <f>IFERROR(IF(D379="","",VLOOKUP(D379,'produto-venda-7'!B:N,5,0)),0)</f>
        <v/>
      </c>
      <c r="AC379" s="39">
        <f>IF(D379="","",IFERROR(AA379/90,0))</f>
        <v/>
      </c>
      <c r="AD379" s="36">
        <f>IF(D379="","",IFERROR(VLOOKUP(D379,'produto-entrada-7'!A:M,4,0),0))</f>
        <v/>
      </c>
      <c r="AE379" s="36">
        <f>IFERROR(IF(D379="","",VLOOKUP(D379,'produto-venda-7'!B:N,10,0)),0)</f>
        <v/>
      </c>
      <c r="AF379" s="36">
        <f>IF(D379="","",IFERROR(VLOOKUP(D379,'produto-entrada-7'!A:M,11,0),0))</f>
        <v/>
      </c>
      <c r="AG379" s="1">
        <f>IF(D379="","",IFERROR(VLOOKUP(D379,'produto-entrada-7'!A:M,12,0),0))</f>
        <v/>
      </c>
      <c r="AH379" s="1">
        <f>IF(D379="","",IFERROR(VLOOKUP(D379,'produto-entrada-7'!A:M,13,0),0))</f>
        <v/>
      </c>
      <c r="AI379" s="36">
        <f>IFERROR(IF(D379="","",VLOOKUP(D379,'produto-venda-7'!B:N,11,0)),0)</f>
        <v/>
      </c>
      <c r="AJ379" s="43">
        <f>IF(D379="","",IFERROR(AI379*AB379,0))</f>
        <v/>
      </c>
      <c r="AK379" s="44">
        <f>IFERROR(IF(D379="","",VLOOKUP(F379,'ANALISE FORNECEDOR'!$A:$I,8,0)),"")</f>
        <v/>
      </c>
      <c r="AL379" s="44">
        <f>IF(D379="","",AVERAGE(AM379,AK379))</f>
        <v/>
      </c>
      <c r="AM379" s="44">
        <f>IFERROR(IF(D379="","",VLOOKUP(F379,'ANALISE FORNECEDOR'!$A:$I,9,0)),"")</f>
        <v/>
      </c>
      <c r="AN379" s="45">
        <f>IF(D379="","",IF(Y379&gt;12,AI379*(U379+Y379),AI379*U379))</f>
        <v/>
      </c>
      <c r="AO379" s="45">
        <f>IF(D379="","",IF(Y379&gt;12,AI379*(U379+V379+Y379),AI379*(U379+V379)))</f>
        <v/>
      </c>
      <c r="AP379" s="46">
        <f>IF(D379="","",IF(Y379&gt;12,AG379*(U379+Y379),AG379*U379))</f>
        <v/>
      </c>
      <c r="AQ379" s="46">
        <f>IF(D379="","",IF(Y379&gt;12,AG379*(U379+V379+Y379),AG379*(U379+V379)))</f>
        <v/>
      </c>
      <c r="AR379" s="46">
        <f>IF(D379="","",IF(OR(R379="A",R379="AA",R379="AAA"),AP379,0))</f>
        <v/>
      </c>
      <c r="AS379" s="46">
        <f>IF(D379="","",IF(R379="B",AP379,0))</f>
        <v/>
      </c>
      <c r="AT379" s="46">
        <f>IF(D379="","",IF(R379="C",AP379,0))</f>
        <v/>
      </c>
      <c r="AU379" s="47">
        <f>IF(D379="","",IFERROR(AN379/AJ379,0))</f>
        <v/>
      </c>
      <c r="AV379" s="47">
        <f>IF(D379="","",IFERROR(((AO379)/AJ379),0))</f>
        <v/>
      </c>
      <c r="AW379" s="48">
        <f>IF(D379="","",IF(OR(S379="S",NOT(AND(ISNUMBER(AC379),ISNUMBER(AL379),AC379*AL379&gt;=0))),0,AC379*AL379))</f>
        <v/>
      </c>
      <c r="AX379" s="49">
        <f>IFERROR(IF(D379="","",AW379*AG379),0)</f>
        <v/>
      </c>
      <c r="AY379" s="48">
        <f>IF(D379="","",IF(OR(S379="S",NOT(AND(ISNUMBER(AC379),ISNUMBER(AK379),AC379*AK379&gt;=0))),0,AC379*AK379))</f>
        <v/>
      </c>
      <c r="AZ379" s="48">
        <f>IFERROR(IF(D379="","",IF(AY379=0,0,IF(((AY379)-(U379+Y379))&lt;0,0,(AY379)-U379))),0)</f>
        <v/>
      </c>
      <c r="BA379" s="49">
        <f>IF(D379="","",AZ379*AG379)</f>
        <v/>
      </c>
      <c r="BB379" s="49">
        <f>IF(D379="","",IF(OR(R379="A",R379="AA",R379="AAA"),BA379,0))</f>
        <v/>
      </c>
      <c r="BC379" s="49">
        <f>IF(D379="","",IF(R379="B",BA379,0))</f>
        <v/>
      </c>
      <c r="BD379" s="49">
        <f>IF(D379="","",IF(R379="B",BA379,0))</f>
        <v/>
      </c>
      <c r="BE379" s="49">
        <f>IF(D379="","",IF(S379="S",
1,
IF(AC379=0,
1,
IF(
IFERROR(((U379+Y379)*AG379)/((AC379*AK379)*AG379),0)&lt;0,
0,
IF(
IFERROR(((U379+Y379)*AG379)/((AC379*AK379)*AG379),0)&gt;1,
1,
IFERROR(((U379+Y379)*AG379)/((AC379*AK379)*AG379),0)
)
)
)
))</f>
        <v/>
      </c>
      <c r="BF379" s="49">
        <f>IF(D379="","",IF(S379="S",
1,
IF(AC379=0,
1,
IF(
IFERROR(((U379+V379+Y379)*AG379)/((AC379*AK379)*AG379),0)&lt;0,
0,
IF(
IFERROR(((U379+V379+Y379)*AG379)/((AC379*AK379)*AG379),0)&gt;1,
1,
IFERROR(((U379+V379+Y379)*AG379)/((AC379*AK379)*AG379),0)
)
)
)
))</f>
        <v/>
      </c>
      <c r="BG379" s="50">
        <f>IF(D379="","",IF(S379="S",0,IF(AND(ISNUMBER(AC379),ISNUMBER(AM379)),IF(OR(AC379*AM379&lt;0,ISERR(AC379*AM379)),0,AC379*AM379),0)))</f>
        <v/>
      </c>
      <c r="BH379" s="50">
        <f>IF(D379="","",IF(BY379&gt;TODAY()-60,0,IF(Y379&gt;12,MAX(0,(U379+Y379)-BG379),MAX(0,U379-BG379))))</f>
        <v/>
      </c>
      <c r="BI379" s="51">
        <f>IF(D379="","",BH379*AG379)</f>
        <v/>
      </c>
      <c r="BJ379" s="51">
        <f>IF(D379="","",IF(OR(R379="A",R379="AA",R379="AAA"),BI379,0))</f>
        <v/>
      </c>
      <c r="BK379" s="51">
        <f>IF(D379="","",IF(R379="B",BI379,0))</f>
        <v/>
      </c>
      <c r="BL379" s="51">
        <f>IF(D379="","",IF(R379="C",BI379,0))</f>
        <v/>
      </c>
      <c r="BM379" s="51">
        <f>IF(D379="","",IFERROR(MAX(0,MIN(BI379/AP379,1)),0))</f>
        <v/>
      </c>
      <c r="BN379" s="52">
        <f>IF(D379="","",AB379*AG379)</f>
        <v/>
      </c>
      <c r="BO379" s="52">
        <f>IF(D379="","",(U379+V379+X379)*AG379)</f>
        <v/>
      </c>
      <c r="BP379" s="52">
        <f>IF(D379="","",(AB379*3)*AG379)</f>
        <v/>
      </c>
      <c r="BQ379" s="52">
        <f>IF(D379="","",IF(BO379-BP379&gt;0,0,BO379-BP379))</f>
        <v/>
      </c>
      <c r="BR379" s="52">
        <f>IF(D379="","",IF(BO379-BP379-BN379&gt;0,0,BO379-BP379-BN379))</f>
        <v/>
      </c>
      <c r="BS379" s="53">
        <f>IF(D379="","",IFERROR(AB379*AI379,0))</f>
        <v/>
      </c>
      <c r="BT379" s="53">
        <f>IF(D379="","",IFERROR(IF(X379&gt;12, AI379*(U379+V379+X379), AI379*(U379+V379)),0))</f>
        <v/>
      </c>
      <c r="BU379" s="53">
        <f>IF(D379="","",IFERROR(((AB379*3)*AI379),0))</f>
        <v/>
      </c>
      <c r="BV379" s="53">
        <f>IF(D379="","",IF(BT379-BU379&gt;0,0,BT379-BU379))</f>
        <v/>
      </c>
      <c r="BW379" s="53">
        <f>IF(D379="","",IF(BT379-BU379-BS379&gt;0,0,BT379-BU379-BS379))</f>
        <v/>
      </c>
      <c r="BX379" s="36">
        <f>IF(D379="","",IFERROR(VLOOKUP(D379,'produto-entrada-7'!A:M,3,0),"SEM PEDIDO"))</f>
        <v/>
      </c>
      <c r="BY379" s="36">
        <f>IF(D379="","",VLOOKUP(D379,'produto-estoque-total-7'!A:AB,25,0))</f>
        <v/>
      </c>
      <c r="BZ379" s="36">
        <f>IF(D379="","",IFERROR(VLOOKUP(D379,'produto-estoque-total-7'!A:AB,26,0)/100,0))</f>
        <v/>
      </c>
      <c r="CA379" s="36">
        <f>IF(D379="","",IFERROR(VLOOKUP(D379,'produto-estoque-total-7'!A:AB,27,0)/100,0))</f>
        <v/>
      </c>
      <c r="CB379" s="41">
        <f>IF(D379="","",V379*AF379)</f>
        <v/>
      </c>
      <c r="CC379" s="41">
        <f>IF(D379="","",V379*AI379)</f>
        <v/>
      </c>
      <c r="CD379" s="54">
        <f>IF(D379="","",VLOOKUP(D379,'produto-estoque-total-7'!A:AB,28,0))</f>
        <v/>
      </c>
    </row>
    <row r="380">
      <c r="A380" s="36">
        <f>IF(D380="","",VLOOKUP(D380,'produto-estoque-total-7'!A:AB,3,0))</f>
        <v/>
      </c>
      <c r="B380" s="1">
        <f>IF(D380="","",VLOOKUP(D380,'produto-estoque-total-7'!A:AB,12,0))</f>
        <v/>
      </c>
      <c r="C380" s="1">
        <f>IF(D380="","",VLOOKUP(D380,'produto-estoque-total-7'!A:AB,2,0))</f>
        <v/>
      </c>
      <c r="D380" s="37">
        <f>IFERROR(IF('produto-estoque-total-7'!A379="","",'produto-estoque-total-7'!A379),"")</f>
        <v/>
      </c>
      <c r="E380" s="1">
        <f>IF(D380="","",VLOOKUP(D380,'produto-estoque-total-7'!A:AB,4,0))</f>
        <v/>
      </c>
      <c r="F380" s="36">
        <f>IF(D380="","",VLOOKUP(D380,'produto-estoque-total-7'!A:AB,13,0))</f>
        <v/>
      </c>
      <c r="G380" s="1">
        <f>IF(F380="","",VLOOKUP(F380,'FORNECEDORES X COMPRADOR'!A:D,4,0))</f>
        <v/>
      </c>
      <c r="H380" s="1">
        <f>IF(F380="","",VLOOKUP(F380,'FORNECEDORES X COMPRADOR'!A:E,5,0))</f>
        <v/>
      </c>
      <c r="I380" s="36">
        <f>IF(D380="","",VLOOKUP(D380,'produto-estoque-total-7'!A:AB,15,0))</f>
        <v/>
      </c>
      <c r="J380" s="36">
        <f>IF(D380="","",VLOOKUP(D380,'produto-estoque-total-7'!A:AB,19,0))</f>
        <v/>
      </c>
      <c r="K380" s="1">
        <f>IF(D380="","",VLOOKUP(D380,'produto-estoque-total-7'!A:AB,20,0))</f>
        <v/>
      </c>
      <c r="L380" s="36">
        <f>IF(D380="","",VLOOKUP(D380,'produto-estoque-total-7'!A:AB,17,0))</f>
        <v/>
      </c>
      <c r="M380" s="1">
        <f>IF(D380="","",VLOOKUP(D380,'produto-estoque-total-7'!A:AB,18,0))</f>
        <v/>
      </c>
      <c r="N380" s="36">
        <f>IF(D380="","",VLOOKUP(D380,'produto-estoque-total-7'!A:AB,21,0))</f>
        <v/>
      </c>
      <c r="O380" s="1">
        <f>IF(D380="","",VLOOKUP(D380,'produto-estoque-total-7'!A:AB,22,0))</f>
        <v/>
      </c>
      <c r="P380" s="36">
        <f>IF(D380="","",VLOOKUP(D380,'produto-estoque-total-7'!A:AB,23,0))</f>
        <v/>
      </c>
      <c r="Q380" s="1">
        <f>IF(D380="","",VLOOKUP(D380,'produto-estoque-total-7'!A:AB,24,0))</f>
        <v/>
      </c>
      <c r="R380" s="38">
        <f>IFERROR(IF(D380="","",VLOOKUP(D380,'produto-venda-7'!B:N,13,0)),"C")</f>
        <v/>
      </c>
      <c r="S380" s="39">
        <f>IF(D380="","",VLOOKUP(D380,'produto-estoque-total-7'!A:AB,6,0))</f>
        <v/>
      </c>
      <c r="T380" s="39">
        <f>IF(D380="","",VLOOKUP(D380,'produto-estoque-total-7'!A:AB,5,0))</f>
        <v/>
      </c>
      <c r="U380" s="40">
        <f>IF(D380="","",VLOOKUP(D380,'produto-estoque-total-7'!A:AB,11,0))</f>
        <v/>
      </c>
      <c r="V380" s="41">
        <f>IF(D380="","",IFERROR(VLOOKUP(D380,'produto-entrada-7'!A:M,10,0),0))</f>
        <v/>
      </c>
      <c r="W380" s="42" t="n"/>
      <c r="X380" s="39">
        <f>IF(D380="","",VLOOKUP(D380,'produto-estoque-total-7'!A:AB,8,0))</f>
        <v/>
      </c>
      <c r="Y380" s="39">
        <f>IF(D380="","",VLOOKUP(D380,'produto-estoque-total-7'!A:AB,9,0))</f>
        <v/>
      </c>
      <c r="Z380" s="39">
        <f>IF(D380="","",VLOOKUP(D380,'produto-estoque-total-7'!A:AB,10,0))</f>
        <v/>
      </c>
      <c r="AA380" s="39">
        <f>IFERROR(IF(D380="","",VLOOKUP(D380,'produto-venda-7'!B:N,4,0)),0)</f>
        <v/>
      </c>
      <c r="AB380" s="39">
        <f>IFERROR(IF(D380="","",VLOOKUP(D380,'produto-venda-7'!B:N,5,0)),0)</f>
        <v/>
      </c>
      <c r="AC380" s="39">
        <f>IF(D380="","",IFERROR(AA380/90,0))</f>
        <v/>
      </c>
      <c r="AD380" s="36">
        <f>IF(D380="","",IFERROR(VLOOKUP(D380,'produto-entrada-7'!A:M,4,0),0))</f>
        <v/>
      </c>
      <c r="AE380" s="36">
        <f>IFERROR(IF(D380="","",VLOOKUP(D380,'produto-venda-7'!B:N,10,0)),0)</f>
        <v/>
      </c>
      <c r="AF380" s="36">
        <f>IF(D380="","",IFERROR(VLOOKUP(D380,'produto-entrada-7'!A:M,11,0),0))</f>
        <v/>
      </c>
      <c r="AG380" s="1">
        <f>IF(D380="","",IFERROR(VLOOKUP(D380,'produto-entrada-7'!A:M,12,0),0))</f>
        <v/>
      </c>
      <c r="AH380" s="1">
        <f>IF(D380="","",IFERROR(VLOOKUP(D380,'produto-entrada-7'!A:M,13,0),0))</f>
        <v/>
      </c>
      <c r="AI380" s="36">
        <f>IFERROR(IF(D380="","",VLOOKUP(D380,'produto-venda-7'!B:N,11,0)),0)</f>
        <v/>
      </c>
      <c r="AJ380" s="43">
        <f>IF(D380="","",IFERROR(AI380*AB380,0))</f>
        <v/>
      </c>
      <c r="AK380" s="44">
        <f>IFERROR(IF(D380="","",VLOOKUP(F380,'ANALISE FORNECEDOR'!$A:$I,8,0)),"")</f>
        <v/>
      </c>
      <c r="AL380" s="44">
        <f>IF(D380="","",AVERAGE(AM380,AK380))</f>
        <v/>
      </c>
      <c r="AM380" s="44">
        <f>IFERROR(IF(D380="","",VLOOKUP(F380,'ANALISE FORNECEDOR'!$A:$I,9,0)),"")</f>
        <v/>
      </c>
      <c r="AN380" s="45">
        <f>IF(D380="","",IF(Y380&gt;12,AI380*(U380+Y380),AI380*U380))</f>
        <v/>
      </c>
      <c r="AO380" s="45">
        <f>IF(D380="","",IF(Y380&gt;12,AI380*(U380+V380+Y380),AI380*(U380+V380)))</f>
        <v/>
      </c>
      <c r="AP380" s="46">
        <f>IF(D380="","",IF(Y380&gt;12,AG380*(U380+Y380),AG380*U380))</f>
        <v/>
      </c>
      <c r="AQ380" s="46">
        <f>IF(D380="","",IF(Y380&gt;12,AG380*(U380+V380+Y380),AG380*(U380+V380)))</f>
        <v/>
      </c>
      <c r="AR380" s="46">
        <f>IF(D380="","",IF(OR(R380="A",R380="AA",R380="AAA"),AP380,0))</f>
        <v/>
      </c>
      <c r="AS380" s="46">
        <f>IF(D380="","",IF(R380="B",AP380,0))</f>
        <v/>
      </c>
      <c r="AT380" s="46">
        <f>IF(D380="","",IF(R380="C",AP380,0))</f>
        <v/>
      </c>
      <c r="AU380" s="47">
        <f>IF(D380="","",IFERROR(AN380/AJ380,0))</f>
        <v/>
      </c>
      <c r="AV380" s="47">
        <f>IF(D380="","",IFERROR(((AO380)/AJ380),0))</f>
        <v/>
      </c>
      <c r="AW380" s="48">
        <f>IF(D380="","",IF(OR(S380="S",NOT(AND(ISNUMBER(AC380),ISNUMBER(AL380),AC380*AL380&gt;=0))),0,AC380*AL380))</f>
        <v/>
      </c>
      <c r="AX380" s="49">
        <f>IFERROR(IF(D380="","",AW380*AG380),0)</f>
        <v/>
      </c>
      <c r="AY380" s="48">
        <f>IF(D380="","",IF(OR(S380="S",NOT(AND(ISNUMBER(AC380),ISNUMBER(AK380),AC380*AK380&gt;=0))),0,AC380*AK380))</f>
        <v/>
      </c>
      <c r="AZ380" s="48">
        <f>IFERROR(IF(D380="","",IF(AY380=0,0,IF(((AY380)-(U380+Y380))&lt;0,0,(AY380)-U380))),0)</f>
        <v/>
      </c>
      <c r="BA380" s="49">
        <f>IF(D380="","",AZ380*AG380)</f>
        <v/>
      </c>
      <c r="BB380" s="49">
        <f>IF(D380="","",IF(OR(R380="A",R380="AA",R380="AAA"),BA380,0))</f>
        <v/>
      </c>
      <c r="BC380" s="49">
        <f>IF(D380="","",IF(R380="B",BA380,0))</f>
        <v/>
      </c>
      <c r="BD380" s="49">
        <f>IF(D380="","",IF(R380="B",BA380,0))</f>
        <v/>
      </c>
      <c r="BE380" s="49">
        <f>IF(D380="","",IF(S380="S",
1,
IF(AC380=0,
1,
IF(
IFERROR(((U380+Y380)*AG380)/((AC380*AK380)*AG380),0)&lt;0,
0,
IF(
IFERROR(((U380+Y380)*AG380)/((AC380*AK380)*AG380),0)&gt;1,
1,
IFERROR(((U380+Y380)*AG380)/((AC380*AK380)*AG380),0)
)
)
)
))</f>
        <v/>
      </c>
      <c r="BF380" s="49">
        <f>IF(D380="","",IF(S380="S",
1,
IF(AC380=0,
1,
IF(
IFERROR(((U380+V380+Y380)*AG380)/((AC380*AK380)*AG380),0)&lt;0,
0,
IF(
IFERROR(((U380+V380+Y380)*AG380)/((AC380*AK380)*AG380),0)&gt;1,
1,
IFERROR(((U380+V380+Y380)*AG380)/((AC380*AK380)*AG380),0)
)
)
)
))</f>
        <v/>
      </c>
      <c r="BG380" s="50">
        <f>IF(D380="","",IF(S380="S",0,IF(AND(ISNUMBER(AC380),ISNUMBER(AM380)),IF(OR(AC380*AM380&lt;0,ISERR(AC380*AM380)),0,AC380*AM380),0)))</f>
        <v/>
      </c>
      <c r="BH380" s="50">
        <f>IF(D380="","",IF(BY380&gt;TODAY()-60,0,IF(Y380&gt;12,MAX(0,(U380+Y380)-BG380),MAX(0,U380-BG380))))</f>
        <v/>
      </c>
      <c r="BI380" s="51">
        <f>IF(D380="","",BH380*AG380)</f>
        <v/>
      </c>
      <c r="BJ380" s="51">
        <f>IF(D380="","",IF(OR(R380="A",R380="AA",R380="AAA"),BI380,0))</f>
        <v/>
      </c>
      <c r="BK380" s="51">
        <f>IF(D380="","",IF(R380="B",BI380,0))</f>
        <v/>
      </c>
      <c r="BL380" s="51">
        <f>IF(D380="","",IF(R380="C",BI380,0))</f>
        <v/>
      </c>
      <c r="BM380" s="51">
        <f>IF(D380="","",IFERROR(MAX(0,MIN(BI380/AP380,1)),0))</f>
        <v/>
      </c>
      <c r="BN380" s="52">
        <f>IF(D380="","",AB380*AG380)</f>
        <v/>
      </c>
      <c r="BO380" s="52">
        <f>IF(D380="","",(U380+V380+X380)*AG380)</f>
        <v/>
      </c>
      <c r="BP380" s="52">
        <f>IF(D380="","",(AB380*3)*AG380)</f>
        <v/>
      </c>
      <c r="BQ380" s="52">
        <f>IF(D380="","",IF(BO380-BP380&gt;0,0,BO380-BP380))</f>
        <v/>
      </c>
      <c r="BR380" s="52">
        <f>IF(D380="","",IF(BO380-BP380-BN380&gt;0,0,BO380-BP380-BN380))</f>
        <v/>
      </c>
      <c r="BS380" s="53">
        <f>IF(D380="","",IFERROR(AB380*AI380,0))</f>
        <v/>
      </c>
      <c r="BT380" s="53">
        <f>IF(D380="","",IFERROR(IF(X380&gt;12, AI380*(U380+V380+X380), AI380*(U380+V380)),0))</f>
        <v/>
      </c>
      <c r="BU380" s="53">
        <f>IF(D380="","",IFERROR(((AB380*3)*AI380),0))</f>
        <v/>
      </c>
      <c r="BV380" s="53">
        <f>IF(D380="","",IF(BT380-BU380&gt;0,0,BT380-BU380))</f>
        <v/>
      </c>
      <c r="BW380" s="53">
        <f>IF(D380="","",IF(BT380-BU380-BS380&gt;0,0,BT380-BU380-BS380))</f>
        <v/>
      </c>
      <c r="BX380" s="36">
        <f>IF(D380="","",IFERROR(VLOOKUP(D380,'produto-entrada-7'!A:M,3,0),"SEM PEDIDO"))</f>
        <v/>
      </c>
      <c r="BY380" s="36">
        <f>IF(D380="","",VLOOKUP(D380,'produto-estoque-total-7'!A:AB,25,0))</f>
        <v/>
      </c>
      <c r="BZ380" s="36">
        <f>IF(D380="","",IFERROR(VLOOKUP(D380,'produto-estoque-total-7'!A:AB,26,0)/100,0))</f>
        <v/>
      </c>
      <c r="CA380" s="36">
        <f>IF(D380="","",IFERROR(VLOOKUP(D380,'produto-estoque-total-7'!A:AB,27,0)/100,0))</f>
        <v/>
      </c>
      <c r="CB380" s="41">
        <f>IF(D380="","",V380*AF380)</f>
        <v/>
      </c>
      <c r="CC380" s="41">
        <f>IF(D380="","",V380*AI380)</f>
        <v/>
      </c>
      <c r="CD380" s="54">
        <f>IF(D380="","",VLOOKUP(D380,'produto-estoque-total-7'!A:AB,28,0))</f>
        <v/>
      </c>
    </row>
    <row r="381">
      <c r="A381" s="36">
        <f>IF(D381="","",VLOOKUP(D381,'produto-estoque-total-7'!A:AB,3,0))</f>
        <v/>
      </c>
      <c r="B381" s="1">
        <f>IF(D381="","",VLOOKUP(D381,'produto-estoque-total-7'!A:AB,12,0))</f>
        <v/>
      </c>
      <c r="C381" s="1">
        <f>IF(D381="","",VLOOKUP(D381,'produto-estoque-total-7'!A:AB,2,0))</f>
        <v/>
      </c>
      <c r="D381" s="37">
        <f>IFERROR(IF('produto-estoque-total-7'!A380="","",'produto-estoque-total-7'!A380),"")</f>
        <v/>
      </c>
      <c r="E381" s="1">
        <f>IF(D381="","",VLOOKUP(D381,'produto-estoque-total-7'!A:AB,4,0))</f>
        <v/>
      </c>
      <c r="F381" s="36">
        <f>IF(D381="","",VLOOKUP(D381,'produto-estoque-total-7'!A:AB,13,0))</f>
        <v/>
      </c>
      <c r="G381" s="1">
        <f>IF(F381="","",VLOOKUP(F381,'FORNECEDORES X COMPRADOR'!A:D,4,0))</f>
        <v/>
      </c>
      <c r="H381" s="1">
        <f>IF(F381="","",VLOOKUP(F381,'FORNECEDORES X COMPRADOR'!A:E,5,0))</f>
        <v/>
      </c>
      <c r="I381" s="36">
        <f>IF(D381="","",VLOOKUP(D381,'produto-estoque-total-7'!A:AB,15,0))</f>
        <v/>
      </c>
      <c r="J381" s="36">
        <f>IF(D381="","",VLOOKUP(D381,'produto-estoque-total-7'!A:AB,19,0))</f>
        <v/>
      </c>
      <c r="K381" s="1">
        <f>IF(D381="","",VLOOKUP(D381,'produto-estoque-total-7'!A:AB,20,0))</f>
        <v/>
      </c>
      <c r="L381" s="36">
        <f>IF(D381="","",VLOOKUP(D381,'produto-estoque-total-7'!A:AB,17,0))</f>
        <v/>
      </c>
      <c r="M381" s="1">
        <f>IF(D381="","",VLOOKUP(D381,'produto-estoque-total-7'!A:AB,18,0))</f>
        <v/>
      </c>
      <c r="N381" s="36">
        <f>IF(D381="","",VLOOKUP(D381,'produto-estoque-total-7'!A:AB,21,0))</f>
        <v/>
      </c>
      <c r="O381" s="1">
        <f>IF(D381="","",VLOOKUP(D381,'produto-estoque-total-7'!A:AB,22,0))</f>
        <v/>
      </c>
      <c r="P381" s="36">
        <f>IF(D381="","",VLOOKUP(D381,'produto-estoque-total-7'!A:AB,23,0))</f>
        <v/>
      </c>
      <c r="Q381" s="1">
        <f>IF(D381="","",VLOOKUP(D381,'produto-estoque-total-7'!A:AB,24,0))</f>
        <v/>
      </c>
      <c r="R381" s="38">
        <f>IFERROR(IF(D381="","",VLOOKUP(D381,'produto-venda-7'!B:N,13,0)),"C")</f>
        <v/>
      </c>
      <c r="S381" s="39">
        <f>IF(D381="","",VLOOKUP(D381,'produto-estoque-total-7'!A:AB,6,0))</f>
        <v/>
      </c>
      <c r="T381" s="39">
        <f>IF(D381="","",VLOOKUP(D381,'produto-estoque-total-7'!A:AB,5,0))</f>
        <v/>
      </c>
      <c r="U381" s="40">
        <f>IF(D381="","",VLOOKUP(D381,'produto-estoque-total-7'!A:AB,11,0))</f>
        <v/>
      </c>
      <c r="V381" s="41">
        <f>IF(D381="","",IFERROR(VLOOKUP(D381,'produto-entrada-7'!A:M,10,0),0))</f>
        <v/>
      </c>
      <c r="W381" s="42" t="n"/>
      <c r="X381" s="39">
        <f>IF(D381="","",VLOOKUP(D381,'produto-estoque-total-7'!A:AB,8,0))</f>
        <v/>
      </c>
      <c r="Y381" s="39">
        <f>IF(D381="","",VLOOKUP(D381,'produto-estoque-total-7'!A:AB,9,0))</f>
        <v/>
      </c>
      <c r="Z381" s="39">
        <f>IF(D381="","",VLOOKUP(D381,'produto-estoque-total-7'!A:AB,10,0))</f>
        <v/>
      </c>
      <c r="AA381" s="39">
        <f>IFERROR(IF(D381="","",VLOOKUP(D381,'produto-venda-7'!B:N,4,0)),0)</f>
        <v/>
      </c>
      <c r="AB381" s="39">
        <f>IFERROR(IF(D381="","",VLOOKUP(D381,'produto-venda-7'!B:N,5,0)),0)</f>
        <v/>
      </c>
      <c r="AC381" s="39">
        <f>IF(D381="","",IFERROR(AA381/90,0))</f>
        <v/>
      </c>
      <c r="AD381" s="36">
        <f>IF(D381="","",IFERROR(VLOOKUP(D381,'produto-entrada-7'!A:M,4,0),0))</f>
        <v/>
      </c>
      <c r="AE381" s="36">
        <f>IFERROR(IF(D381="","",VLOOKUP(D381,'produto-venda-7'!B:N,10,0)),0)</f>
        <v/>
      </c>
      <c r="AF381" s="36">
        <f>IF(D381="","",IFERROR(VLOOKUP(D381,'produto-entrada-7'!A:M,11,0),0))</f>
        <v/>
      </c>
      <c r="AG381" s="1">
        <f>IF(D381="","",IFERROR(VLOOKUP(D381,'produto-entrada-7'!A:M,12,0),0))</f>
        <v/>
      </c>
      <c r="AH381" s="1">
        <f>IF(D381="","",IFERROR(VLOOKUP(D381,'produto-entrada-7'!A:M,13,0),0))</f>
        <v/>
      </c>
      <c r="AI381" s="36">
        <f>IFERROR(IF(D381="","",VLOOKUP(D381,'produto-venda-7'!B:N,11,0)),0)</f>
        <v/>
      </c>
      <c r="AJ381" s="43">
        <f>IF(D381="","",IFERROR(AI381*AB381,0))</f>
        <v/>
      </c>
      <c r="AK381" s="44">
        <f>IFERROR(IF(D381="","",VLOOKUP(F381,'ANALISE FORNECEDOR'!$A:$I,8,0)),"")</f>
        <v/>
      </c>
      <c r="AL381" s="44">
        <f>IF(D381="","",AVERAGE(AM381,AK381))</f>
        <v/>
      </c>
      <c r="AM381" s="44">
        <f>IFERROR(IF(D381="","",VLOOKUP(F381,'ANALISE FORNECEDOR'!$A:$I,9,0)),"")</f>
        <v/>
      </c>
      <c r="AN381" s="45">
        <f>IF(D381="","",IF(Y381&gt;12,AI381*(U381+Y381),AI381*U381))</f>
        <v/>
      </c>
      <c r="AO381" s="45">
        <f>IF(D381="","",IF(Y381&gt;12,AI381*(U381+V381+Y381),AI381*(U381+V381)))</f>
        <v/>
      </c>
      <c r="AP381" s="46">
        <f>IF(D381="","",IF(Y381&gt;12,AG381*(U381+Y381),AG381*U381))</f>
        <v/>
      </c>
      <c r="AQ381" s="46">
        <f>IF(D381="","",IF(Y381&gt;12,AG381*(U381+V381+Y381),AG381*(U381+V381)))</f>
        <v/>
      </c>
      <c r="AR381" s="46">
        <f>IF(D381="","",IF(OR(R381="A",R381="AA",R381="AAA"),AP381,0))</f>
        <v/>
      </c>
      <c r="AS381" s="46">
        <f>IF(D381="","",IF(R381="B",AP381,0))</f>
        <v/>
      </c>
      <c r="AT381" s="46">
        <f>IF(D381="","",IF(R381="C",AP381,0))</f>
        <v/>
      </c>
      <c r="AU381" s="47">
        <f>IF(D381="","",IFERROR(AN381/AJ381,0))</f>
        <v/>
      </c>
      <c r="AV381" s="47">
        <f>IF(D381="","",IFERROR(((AO381)/AJ381),0))</f>
        <v/>
      </c>
      <c r="AW381" s="48">
        <f>IF(D381="","",IF(OR(S381="S",NOT(AND(ISNUMBER(AC381),ISNUMBER(AL381),AC381*AL381&gt;=0))),0,AC381*AL381))</f>
        <v/>
      </c>
      <c r="AX381" s="49">
        <f>IFERROR(IF(D381="","",AW381*AG381),0)</f>
        <v/>
      </c>
      <c r="AY381" s="48">
        <f>IF(D381="","",IF(OR(S381="S",NOT(AND(ISNUMBER(AC381),ISNUMBER(AK381),AC381*AK381&gt;=0))),0,AC381*AK381))</f>
        <v/>
      </c>
      <c r="AZ381" s="48">
        <f>IFERROR(IF(D381="","",IF(AY381=0,0,IF(((AY381)-(U381+Y381))&lt;0,0,(AY381)-U381))),0)</f>
        <v/>
      </c>
      <c r="BA381" s="49">
        <f>IF(D381="","",AZ381*AG381)</f>
        <v/>
      </c>
      <c r="BB381" s="49">
        <f>IF(D381="","",IF(OR(R381="A",R381="AA",R381="AAA"),BA381,0))</f>
        <v/>
      </c>
      <c r="BC381" s="49">
        <f>IF(D381="","",IF(R381="B",BA381,0))</f>
        <v/>
      </c>
      <c r="BD381" s="49">
        <f>IF(D381="","",IF(R381="B",BA381,0))</f>
        <v/>
      </c>
      <c r="BE381" s="49">
        <f>IF(D381="","",IF(S381="S",
1,
IF(AC381=0,
1,
IF(
IFERROR(((U381+Y381)*AG381)/((AC381*AK381)*AG381),0)&lt;0,
0,
IF(
IFERROR(((U381+Y381)*AG381)/((AC381*AK381)*AG381),0)&gt;1,
1,
IFERROR(((U381+Y381)*AG381)/((AC381*AK381)*AG381),0)
)
)
)
))</f>
        <v/>
      </c>
      <c r="BF381" s="49">
        <f>IF(D381="","",IF(S381="S",
1,
IF(AC381=0,
1,
IF(
IFERROR(((U381+V381+Y381)*AG381)/((AC381*AK381)*AG381),0)&lt;0,
0,
IF(
IFERROR(((U381+V381+Y381)*AG381)/((AC381*AK381)*AG381),0)&gt;1,
1,
IFERROR(((U381+V381+Y381)*AG381)/((AC381*AK381)*AG381),0)
)
)
)
))</f>
        <v/>
      </c>
      <c r="BG381" s="50">
        <f>IF(D381="","",IF(S381="S",0,IF(AND(ISNUMBER(AC381),ISNUMBER(AM381)),IF(OR(AC381*AM381&lt;0,ISERR(AC381*AM381)),0,AC381*AM381),0)))</f>
        <v/>
      </c>
      <c r="BH381" s="50">
        <f>IF(D381="","",IF(BY381&gt;TODAY()-60,0,IF(Y381&gt;12,MAX(0,(U381+Y381)-BG381),MAX(0,U381-BG381))))</f>
        <v/>
      </c>
      <c r="BI381" s="51">
        <f>IF(D381="","",BH381*AG381)</f>
        <v/>
      </c>
      <c r="BJ381" s="51">
        <f>IF(D381="","",IF(OR(R381="A",R381="AA",R381="AAA"),BI381,0))</f>
        <v/>
      </c>
      <c r="BK381" s="51">
        <f>IF(D381="","",IF(R381="B",BI381,0))</f>
        <v/>
      </c>
      <c r="BL381" s="51">
        <f>IF(D381="","",IF(R381="C",BI381,0))</f>
        <v/>
      </c>
      <c r="BM381" s="51">
        <f>IF(D381="","",IFERROR(MAX(0,MIN(BI381/AP381,1)),0))</f>
        <v/>
      </c>
      <c r="BN381" s="52">
        <f>IF(D381="","",AB381*AG381)</f>
        <v/>
      </c>
      <c r="BO381" s="52">
        <f>IF(D381="","",(U381+V381+X381)*AG381)</f>
        <v/>
      </c>
      <c r="BP381" s="52">
        <f>IF(D381="","",(AB381*3)*AG381)</f>
        <v/>
      </c>
      <c r="BQ381" s="52">
        <f>IF(D381="","",IF(BO381-BP381&gt;0,0,BO381-BP381))</f>
        <v/>
      </c>
      <c r="BR381" s="52">
        <f>IF(D381="","",IF(BO381-BP381-BN381&gt;0,0,BO381-BP381-BN381))</f>
        <v/>
      </c>
      <c r="BS381" s="53">
        <f>IF(D381="","",IFERROR(AB381*AI381,0))</f>
        <v/>
      </c>
      <c r="BT381" s="53">
        <f>IF(D381="","",IFERROR(IF(X381&gt;12, AI381*(U381+V381+X381), AI381*(U381+V381)),0))</f>
        <v/>
      </c>
      <c r="BU381" s="53">
        <f>IF(D381="","",IFERROR(((AB381*3)*AI381),0))</f>
        <v/>
      </c>
      <c r="BV381" s="53">
        <f>IF(D381="","",IF(BT381-BU381&gt;0,0,BT381-BU381))</f>
        <v/>
      </c>
      <c r="BW381" s="53">
        <f>IF(D381="","",IF(BT381-BU381-BS381&gt;0,0,BT381-BU381-BS381))</f>
        <v/>
      </c>
      <c r="BX381" s="36">
        <f>IF(D381="","",IFERROR(VLOOKUP(D381,'produto-entrada-7'!A:M,3,0),"SEM PEDIDO"))</f>
        <v/>
      </c>
      <c r="BY381" s="36">
        <f>IF(D381="","",VLOOKUP(D381,'produto-estoque-total-7'!A:AB,25,0))</f>
        <v/>
      </c>
      <c r="BZ381" s="36">
        <f>IF(D381="","",IFERROR(VLOOKUP(D381,'produto-estoque-total-7'!A:AB,26,0)/100,0))</f>
        <v/>
      </c>
      <c r="CA381" s="36">
        <f>IF(D381="","",IFERROR(VLOOKUP(D381,'produto-estoque-total-7'!A:AB,27,0)/100,0))</f>
        <v/>
      </c>
      <c r="CB381" s="41">
        <f>IF(D381="","",V381*AF381)</f>
        <v/>
      </c>
      <c r="CC381" s="41">
        <f>IF(D381="","",V381*AI381)</f>
        <v/>
      </c>
      <c r="CD381" s="54">
        <f>IF(D381="","",VLOOKUP(D381,'produto-estoque-total-7'!A:AB,28,0))</f>
        <v/>
      </c>
    </row>
    <row r="382">
      <c r="A382" s="36">
        <f>IF(D382="","",VLOOKUP(D382,'produto-estoque-total-7'!A:AB,3,0))</f>
        <v/>
      </c>
      <c r="B382" s="1">
        <f>IF(D382="","",VLOOKUP(D382,'produto-estoque-total-7'!A:AB,12,0))</f>
        <v/>
      </c>
      <c r="C382" s="1">
        <f>IF(D382="","",VLOOKUP(D382,'produto-estoque-total-7'!A:AB,2,0))</f>
        <v/>
      </c>
      <c r="D382" s="37">
        <f>IFERROR(IF('produto-estoque-total-7'!A381="","",'produto-estoque-total-7'!A381),"")</f>
        <v/>
      </c>
      <c r="E382" s="1">
        <f>IF(D382="","",VLOOKUP(D382,'produto-estoque-total-7'!A:AB,4,0))</f>
        <v/>
      </c>
      <c r="F382" s="36">
        <f>IF(D382="","",VLOOKUP(D382,'produto-estoque-total-7'!A:AB,13,0))</f>
        <v/>
      </c>
      <c r="G382" s="1">
        <f>IF(F382="","",VLOOKUP(F382,'FORNECEDORES X COMPRADOR'!A:D,4,0))</f>
        <v/>
      </c>
      <c r="H382" s="1">
        <f>IF(F382="","",VLOOKUP(F382,'FORNECEDORES X COMPRADOR'!A:E,5,0))</f>
        <v/>
      </c>
      <c r="I382" s="36">
        <f>IF(D382="","",VLOOKUP(D382,'produto-estoque-total-7'!A:AB,15,0))</f>
        <v/>
      </c>
      <c r="J382" s="36">
        <f>IF(D382="","",VLOOKUP(D382,'produto-estoque-total-7'!A:AB,19,0))</f>
        <v/>
      </c>
      <c r="K382" s="1">
        <f>IF(D382="","",VLOOKUP(D382,'produto-estoque-total-7'!A:AB,20,0))</f>
        <v/>
      </c>
      <c r="L382" s="36">
        <f>IF(D382="","",VLOOKUP(D382,'produto-estoque-total-7'!A:AB,17,0))</f>
        <v/>
      </c>
      <c r="M382" s="1">
        <f>IF(D382="","",VLOOKUP(D382,'produto-estoque-total-7'!A:AB,18,0))</f>
        <v/>
      </c>
      <c r="N382" s="36">
        <f>IF(D382="","",VLOOKUP(D382,'produto-estoque-total-7'!A:AB,21,0))</f>
        <v/>
      </c>
      <c r="O382" s="1">
        <f>IF(D382="","",VLOOKUP(D382,'produto-estoque-total-7'!A:AB,22,0))</f>
        <v/>
      </c>
      <c r="P382" s="36">
        <f>IF(D382="","",VLOOKUP(D382,'produto-estoque-total-7'!A:AB,23,0))</f>
        <v/>
      </c>
      <c r="Q382" s="1">
        <f>IF(D382="","",VLOOKUP(D382,'produto-estoque-total-7'!A:AB,24,0))</f>
        <v/>
      </c>
      <c r="R382" s="38">
        <f>IFERROR(IF(D382="","",VLOOKUP(D382,'produto-venda-7'!B:N,13,0)),"C")</f>
        <v/>
      </c>
      <c r="S382" s="39">
        <f>IF(D382="","",VLOOKUP(D382,'produto-estoque-total-7'!A:AB,6,0))</f>
        <v/>
      </c>
      <c r="T382" s="39">
        <f>IF(D382="","",VLOOKUP(D382,'produto-estoque-total-7'!A:AB,5,0))</f>
        <v/>
      </c>
      <c r="U382" s="40">
        <f>IF(D382="","",VLOOKUP(D382,'produto-estoque-total-7'!A:AB,11,0))</f>
        <v/>
      </c>
      <c r="V382" s="41">
        <f>IF(D382="","",IFERROR(VLOOKUP(D382,'produto-entrada-7'!A:M,10,0),0))</f>
        <v/>
      </c>
      <c r="W382" s="42" t="n"/>
      <c r="X382" s="39">
        <f>IF(D382="","",VLOOKUP(D382,'produto-estoque-total-7'!A:AB,8,0))</f>
        <v/>
      </c>
      <c r="Y382" s="39">
        <f>IF(D382="","",VLOOKUP(D382,'produto-estoque-total-7'!A:AB,9,0))</f>
        <v/>
      </c>
      <c r="Z382" s="39">
        <f>IF(D382="","",VLOOKUP(D382,'produto-estoque-total-7'!A:AB,10,0))</f>
        <v/>
      </c>
      <c r="AA382" s="39">
        <f>IFERROR(IF(D382="","",VLOOKUP(D382,'produto-venda-7'!B:N,4,0)),0)</f>
        <v/>
      </c>
      <c r="AB382" s="39">
        <f>IFERROR(IF(D382="","",VLOOKUP(D382,'produto-venda-7'!B:N,5,0)),0)</f>
        <v/>
      </c>
      <c r="AC382" s="39">
        <f>IF(D382="","",IFERROR(AA382/90,0))</f>
        <v/>
      </c>
      <c r="AD382" s="36">
        <f>IF(D382="","",IFERROR(VLOOKUP(D382,'produto-entrada-7'!A:M,4,0),0))</f>
        <v/>
      </c>
      <c r="AE382" s="36">
        <f>IFERROR(IF(D382="","",VLOOKUP(D382,'produto-venda-7'!B:N,10,0)),0)</f>
        <v/>
      </c>
      <c r="AF382" s="36">
        <f>IF(D382="","",IFERROR(VLOOKUP(D382,'produto-entrada-7'!A:M,11,0),0))</f>
        <v/>
      </c>
      <c r="AG382" s="1">
        <f>IF(D382="","",IFERROR(VLOOKUP(D382,'produto-entrada-7'!A:M,12,0),0))</f>
        <v/>
      </c>
      <c r="AH382" s="1">
        <f>IF(D382="","",IFERROR(VLOOKUP(D382,'produto-entrada-7'!A:M,13,0),0))</f>
        <v/>
      </c>
      <c r="AI382" s="36">
        <f>IFERROR(IF(D382="","",VLOOKUP(D382,'produto-venda-7'!B:N,11,0)),0)</f>
        <v/>
      </c>
      <c r="AJ382" s="43">
        <f>IF(D382="","",IFERROR(AI382*AB382,0))</f>
        <v/>
      </c>
      <c r="AK382" s="44">
        <f>IFERROR(IF(D382="","",VLOOKUP(F382,'ANALISE FORNECEDOR'!$A:$I,8,0)),"")</f>
        <v/>
      </c>
      <c r="AL382" s="44">
        <f>IF(D382="","",AVERAGE(AM382,AK382))</f>
        <v/>
      </c>
      <c r="AM382" s="44">
        <f>IFERROR(IF(D382="","",VLOOKUP(F382,'ANALISE FORNECEDOR'!$A:$I,9,0)),"")</f>
        <v/>
      </c>
      <c r="AN382" s="45">
        <f>IF(D382="","",IF(Y382&gt;12,AI382*(U382+Y382),AI382*U382))</f>
        <v/>
      </c>
      <c r="AO382" s="45">
        <f>IF(D382="","",IF(Y382&gt;12,AI382*(U382+V382+Y382),AI382*(U382+V382)))</f>
        <v/>
      </c>
      <c r="AP382" s="46">
        <f>IF(D382="","",IF(Y382&gt;12,AG382*(U382+Y382),AG382*U382))</f>
        <v/>
      </c>
      <c r="AQ382" s="46">
        <f>IF(D382="","",IF(Y382&gt;12,AG382*(U382+V382+Y382),AG382*(U382+V382)))</f>
        <v/>
      </c>
      <c r="AR382" s="46">
        <f>IF(D382="","",IF(OR(R382="A",R382="AA",R382="AAA"),AP382,0))</f>
        <v/>
      </c>
      <c r="AS382" s="46">
        <f>IF(D382="","",IF(R382="B",AP382,0))</f>
        <v/>
      </c>
      <c r="AT382" s="46">
        <f>IF(D382="","",IF(R382="C",AP382,0))</f>
        <v/>
      </c>
      <c r="AU382" s="47">
        <f>IF(D382="","",IFERROR(AN382/AJ382,0))</f>
        <v/>
      </c>
      <c r="AV382" s="47">
        <f>IF(D382="","",IFERROR(((AO382)/AJ382),0))</f>
        <v/>
      </c>
      <c r="AW382" s="48">
        <f>IF(D382="","",IF(OR(S382="S",NOT(AND(ISNUMBER(AC382),ISNUMBER(AL382),AC382*AL382&gt;=0))),0,AC382*AL382))</f>
        <v/>
      </c>
      <c r="AX382" s="49">
        <f>IFERROR(IF(D382="","",AW382*AG382),0)</f>
        <v/>
      </c>
      <c r="AY382" s="48">
        <f>IF(D382="","",IF(OR(S382="S",NOT(AND(ISNUMBER(AC382),ISNUMBER(AK382),AC382*AK382&gt;=0))),0,AC382*AK382))</f>
        <v/>
      </c>
      <c r="AZ382" s="48">
        <f>IFERROR(IF(D382="","",IF(AY382=0,0,IF(((AY382)-(U382+Y382))&lt;0,0,(AY382)-U382))),0)</f>
        <v/>
      </c>
      <c r="BA382" s="49">
        <f>IF(D382="","",AZ382*AG382)</f>
        <v/>
      </c>
      <c r="BB382" s="49">
        <f>IF(D382="","",IF(OR(R382="A",R382="AA",R382="AAA"),BA382,0))</f>
        <v/>
      </c>
      <c r="BC382" s="49">
        <f>IF(D382="","",IF(R382="B",BA382,0))</f>
        <v/>
      </c>
      <c r="BD382" s="49">
        <f>IF(D382="","",IF(R382="B",BA382,0))</f>
        <v/>
      </c>
      <c r="BE382" s="49">
        <f>IF(D382="","",IF(S382="S",
1,
IF(AC382=0,
1,
IF(
IFERROR(((U382+Y382)*AG382)/((AC382*AK382)*AG382),0)&lt;0,
0,
IF(
IFERROR(((U382+Y382)*AG382)/((AC382*AK382)*AG382),0)&gt;1,
1,
IFERROR(((U382+Y382)*AG382)/((AC382*AK382)*AG382),0)
)
)
)
))</f>
        <v/>
      </c>
      <c r="BF382" s="49">
        <f>IF(D382="","",IF(S382="S",
1,
IF(AC382=0,
1,
IF(
IFERROR(((U382+V382+Y382)*AG382)/((AC382*AK382)*AG382),0)&lt;0,
0,
IF(
IFERROR(((U382+V382+Y382)*AG382)/((AC382*AK382)*AG382),0)&gt;1,
1,
IFERROR(((U382+V382+Y382)*AG382)/((AC382*AK382)*AG382),0)
)
)
)
))</f>
        <v/>
      </c>
      <c r="BG382" s="50">
        <f>IF(D382="","",IF(S382="S",0,IF(AND(ISNUMBER(AC382),ISNUMBER(AM382)),IF(OR(AC382*AM382&lt;0,ISERR(AC382*AM382)),0,AC382*AM382),0)))</f>
        <v/>
      </c>
      <c r="BH382" s="50">
        <f>IF(D382="","",IF(BY382&gt;TODAY()-60,0,IF(Y382&gt;12,MAX(0,(U382+Y382)-BG382),MAX(0,U382-BG382))))</f>
        <v/>
      </c>
      <c r="BI382" s="51">
        <f>IF(D382="","",BH382*AG382)</f>
        <v/>
      </c>
      <c r="BJ382" s="51">
        <f>IF(D382="","",IF(OR(R382="A",R382="AA",R382="AAA"),BI382,0))</f>
        <v/>
      </c>
      <c r="BK382" s="51">
        <f>IF(D382="","",IF(R382="B",BI382,0))</f>
        <v/>
      </c>
      <c r="BL382" s="51">
        <f>IF(D382="","",IF(R382="C",BI382,0))</f>
        <v/>
      </c>
      <c r="BM382" s="51">
        <f>IF(D382="","",IFERROR(MAX(0,MIN(BI382/AP382,1)),0))</f>
        <v/>
      </c>
      <c r="BN382" s="52">
        <f>IF(D382="","",AB382*AG382)</f>
        <v/>
      </c>
      <c r="BO382" s="52">
        <f>IF(D382="","",(U382+V382+X382)*AG382)</f>
        <v/>
      </c>
      <c r="BP382" s="52">
        <f>IF(D382="","",(AB382*3)*AG382)</f>
        <v/>
      </c>
      <c r="BQ382" s="52">
        <f>IF(D382="","",IF(BO382-BP382&gt;0,0,BO382-BP382))</f>
        <v/>
      </c>
      <c r="BR382" s="52">
        <f>IF(D382="","",IF(BO382-BP382-BN382&gt;0,0,BO382-BP382-BN382))</f>
        <v/>
      </c>
      <c r="BS382" s="53">
        <f>IF(D382="","",IFERROR(AB382*AI382,0))</f>
        <v/>
      </c>
      <c r="BT382" s="53">
        <f>IF(D382="","",IFERROR(IF(X382&gt;12, AI382*(U382+V382+X382), AI382*(U382+V382)),0))</f>
        <v/>
      </c>
      <c r="BU382" s="53">
        <f>IF(D382="","",IFERROR(((AB382*3)*AI382),0))</f>
        <v/>
      </c>
      <c r="BV382" s="53">
        <f>IF(D382="","",IF(BT382-BU382&gt;0,0,BT382-BU382))</f>
        <v/>
      </c>
      <c r="BW382" s="53">
        <f>IF(D382="","",IF(BT382-BU382-BS382&gt;0,0,BT382-BU382-BS382))</f>
        <v/>
      </c>
      <c r="BX382" s="36">
        <f>IF(D382="","",IFERROR(VLOOKUP(D382,'produto-entrada-7'!A:M,3,0),"SEM PEDIDO"))</f>
        <v/>
      </c>
      <c r="BY382" s="36">
        <f>IF(D382="","",VLOOKUP(D382,'produto-estoque-total-7'!A:AB,25,0))</f>
        <v/>
      </c>
      <c r="BZ382" s="36">
        <f>IF(D382="","",IFERROR(VLOOKUP(D382,'produto-estoque-total-7'!A:AB,26,0)/100,0))</f>
        <v/>
      </c>
      <c r="CA382" s="36">
        <f>IF(D382="","",IFERROR(VLOOKUP(D382,'produto-estoque-total-7'!A:AB,27,0)/100,0))</f>
        <v/>
      </c>
      <c r="CB382" s="41">
        <f>IF(D382="","",V382*AF382)</f>
        <v/>
      </c>
      <c r="CC382" s="41">
        <f>IF(D382="","",V382*AI382)</f>
        <v/>
      </c>
      <c r="CD382" s="54">
        <f>IF(D382="","",VLOOKUP(D382,'produto-estoque-total-7'!A:AB,28,0))</f>
        <v/>
      </c>
    </row>
    <row r="383">
      <c r="A383" s="36">
        <f>IF(D383="","",VLOOKUP(D383,'produto-estoque-total-7'!A:AB,3,0))</f>
        <v/>
      </c>
      <c r="B383" s="1">
        <f>IF(D383="","",VLOOKUP(D383,'produto-estoque-total-7'!A:AB,12,0))</f>
        <v/>
      </c>
      <c r="C383" s="1">
        <f>IF(D383="","",VLOOKUP(D383,'produto-estoque-total-7'!A:AB,2,0))</f>
        <v/>
      </c>
      <c r="D383" s="37">
        <f>IFERROR(IF('produto-estoque-total-7'!A382="","",'produto-estoque-total-7'!A382),"")</f>
        <v/>
      </c>
      <c r="E383" s="1">
        <f>IF(D383="","",VLOOKUP(D383,'produto-estoque-total-7'!A:AB,4,0))</f>
        <v/>
      </c>
      <c r="F383" s="36">
        <f>IF(D383="","",VLOOKUP(D383,'produto-estoque-total-7'!A:AB,13,0))</f>
        <v/>
      </c>
      <c r="G383" s="1">
        <f>IF(F383="","",VLOOKUP(F383,'FORNECEDORES X COMPRADOR'!A:D,4,0))</f>
        <v/>
      </c>
      <c r="H383" s="1">
        <f>IF(F383="","",VLOOKUP(F383,'FORNECEDORES X COMPRADOR'!A:E,5,0))</f>
        <v/>
      </c>
      <c r="I383" s="36">
        <f>IF(D383="","",VLOOKUP(D383,'produto-estoque-total-7'!A:AB,15,0))</f>
        <v/>
      </c>
      <c r="J383" s="36">
        <f>IF(D383="","",VLOOKUP(D383,'produto-estoque-total-7'!A:AB,19,0))</f>
        <v/>
      </c>
      <c r="K383" s="1">
        <f>IF(D383="","",VLOOKUP(D383,'produto-estoque-total-7'!A:AB,20,0))</f>
        <v/>
      </c>
      <c r="L383" s="36">
        <f>IF(D383="","",VLOOKUP(D383,'produto-estoque-total-7'!A:AB,17,0))</f>
        <v/>
      </c>
      <c r="M383" s="1">
        <f>IF(D383="","",VLOOKUP(D383,'produto-estoque-total-7'!A:AB,18,0))</f>
        <v/>
      </c>
      <c r="N383" s="36">
        <f>IF(D383="","",VLOOKUP(D383,'produto-estoque-total-7'!A:AB,21,0))</f>
        <v/>
      </c>
      <c r="O383" s="1">
        <f>IF(D383="","",VLOOKUP(D383,'produto-estoque-total-7'!A:AB,22,0))</f>
        <v/>
      </c>
      <c r="P383" s="36">
        <f>IF(D383="","",VLOOKUP(D383,'produto-estoque-total-7'!A:AB,23,0))</f>
        <v/>
      </c>
      <c r="Q383" s="1">
        <f>IF(D383="","",VLOOKUP(D383,'produto-estoque-total-7'!A:AB,24,0))</f>
        <v/>
      </c>
      <c r="R383" s="38">
        <f>IFERROR(IF(D383="","",VLOOKUP(D383,'produto-venda-7'!B:N,13,0)),"C")</f>
        <v/>
      </c>
      <c r="S383" s="39">
        <f>IF(D383="","",VLOOKUP(D383,'produto-estoque-total-7'!A:AB,6,0))</f>
        <v/>
      </c>
      <c r="T383" s="39">
        <f>IF(D383="","",VLOOKUP(D383,'produto-estoque-total-7'!A:AB,5,0))</f>
        <v/>
      </c>
      <c r="U383" s="40">
        <f>IF(D383="","",VLOOKUP(D383,'produto-estoque-total-7'!A:AB,11,0))</f>
        <v/>
      </c>
      <c r="V383" s="41">
        <f>IF(D383="","",IFERROR(VLOOKUP(D383,'produto-entrada-7'!A:M,10,0),0))</f>
        <v/>
      </c>
      <c r="W383" s="42" t="n"/>
      <c r="X383" s="39">
        <f>IF(D383="","",VLOOKUP(D383,'produto-estoque-total-7'!A:AB,8,0))</f>
        <v/>
      </c>
      <c r="Y383" s="39">
        <f>IF(D383="","",VLOOKUP(D383,'produto-estoque-total-7'!A:AB,9,0))</f>
        <v/>
      </c>
      <c r="Z383" s="39">
        <f>IF(D383="","",VLOOKUP(D383,'produto-estoque-total-7'!A:AB,10,0))</f>
        <v/>
      </c>
      <c r="AA383" s="39">
        <f>IFERROR(IF(D383="","",VLOOKUP(D383,'produto-venda-7'!B:N,4,0)),0)</f>
        <v/>
      </c>
      <c r="AB383" s="39">
        <f>IFERROR(IF(D383="","",VLOOKUP(D383,'produto-venda-7'!B:N,5,0)),0)</f>
        <v/>
      </c>
      <c r="AC383" s="39">
        <f>IF(D383="","",IFERROR(AA383/90,0))</f>
        <v/>
      </c>
      <c r="AD383" s="36">
        <f>IF(D383="","",IFERROR(VLOOKUP(D383,'produto-entrada-7'!A:M,4,0),0))</f>
        <v/>
      </c>
      <c r="AE383" s="36">
        <f>IFERROR(IF(D383="","",VLOOKUP(D383,'produto-venda-7'!B:N,10,0)),0)</f>
        <v/>
      </c>
      <c r="AF383" s="36">
        <f>IF(D383="","",IFERROR(VLOOKUP(D383,'produto-entrada-7'!A:M,11,0),0))</f>
        <v/>
      </c>
      <c r="AG383" s="1">
        <f>IF(D383="","",IFERROR(VLOOKUP(D383,'produto-entrada-7'!A:M,12,0),0))</f>
        <v/>
      </c>
      <c r="AH383" s="1">
        <f>IF(D383="","",IFERROR(VLOOKUP(D383,'produto-entrada-7'!A:M,13,0),0))</f>
        <v/>
      </c>
      <c r="AI383" s="36">
        <f>IFERROR(IF(D383="","",VLOOKUP(D383,'produto-venda-7'!B:N,11,0)),0)</f>
        <v/>
      </c>
      <c r="AJ383" s="43">
        <f>IF(D383="","",IFERROR(AI383*AB383,0))</f>
        <v/>
      </c>
      <c r="AK383" s="44">
        <f>IFERROR(IF(D383="","",VLOOKUP(F383,'ANALISE FORNECEDOR'!$A:$I,8,0)),"")</f>
        <v/>
      </c>
      <c r="AL383" s="44">
        <f>IF(D383="","",AVERAGE(AM383,AK383))</f>
        <v/>
      </c>
      <c r="AM383" s="44">
        <f>IFERROR(IF(D383="","",VLOOKUP(F383,'ANALISE FORNECEDOR'!$A:$I,9,0)),"")</f>
        <v/>
      </c>
      <c r="AN383" s="45">
        <f>IF(D383="","",IF(Y383&gt;12,AI383*(U383+Y383),AI383*U383))</f>
        <v/>
      </c>
      <c r="AO383" s="45">
        <f>IF(D383="","",IF(Y383&gt;12,AI383*(U383+V383+Y383),AI383*(U383+V383)))</f>
        <v/>
      </c>
      <c r="AP383" s="46">
        <f>IF(D383="","",IF(Y383&gt;12,AG383*(U383+Y383),AG383*U383))</f>
        <v/>
      </c>
      <c r="AQ383" s="46">
        <f>IF(D383="","",IF(Y383&gt;12,AG383*(U383+V383+Y383),AG383*(U383+V383)))</f>
        <v/>
      </c>
      <c r="AR383" s="46">
        <f>IF(D383="","",IF(OR(R383="A",R383="AA",R383="AAA"),AP383,0))</f>
        <v/>
      </c>
      <c r="AS383" s="46">
        <f>IF(D383="","",IF(R383="B",AP383,0))</f>
        <v/>
      </c>
      <c r="AT383" s="46">
        <f>IF(D383="","",IF(R383="C",AP383,0))</f>
        <v/>
      </c>
      <c r="AU383" s="47">
        <f>IF(D383="","",IFERROR(AN383/AJ383,0))</f>
        <v/>
      </c>
      <c r="AV383" s="47">
        <f>IF(D383="","",IFERROR(((AO383)/AJ383),0))</f>
        <v/>
      </c>
      <c r="AW383" s="48">
        <f>IF(D383="","",IF(OR(S383="S",NOT(AND(ISNUMBER(AC383),ISNUMBER(AL383),AC383*AL383&gt;=0))),0,AC383*AL383))</f>
        <v/>
      </c>
      <c r="AX383" s="49">
        <f>IFERROR(IF(D383="","",AW383*AG383),0)</f>
        <v/>
      </c>
      <c r="AY383" s="48">
        <f>IF(D383="","",IF(OR(S383="S",NOT(AND(ISNUMBER(AC383),ISNUMBER(AK383),AC383*AK383&gt;=0))),0,AC383*AK383))</f>
        <v/>
      </c>
      <c r="AZ383" s="48">
        <f>IFERROR(IF(D383="","",IF(AY383=0,0,IF(((AY383)-(U383+Y383))&lt;0,0,(AY383)-U383))),0)</f>
        <v/>
      </c>
      <c r="BA383" s="49">
        <f>IF(D383="","",AZ383*AG383)</f>
        <v/>
      </c>
      <c r="BB383" s="49">
        <f>IF(D383="","",IF(OR(R383="A",R383="AA",R383="AAA"),BA383,0))</f>
        <v/>
      </c>
      <c r="BC383" s="49">
        <f>IF(D383="","",IF(R383="B",BA383,0))</f>
        <v/>
      </c>
      <c r="BD383" s="49">
        <f>IF(D383="","",IF(R383="B",BA383,0))</f>
        <v/>
      </c>
      <c r="BE383" s="49">
        <f>IF(D383="","",IF(S383="S",
1,
IF(AC383=0,
1,
IF(
IFERROR(((U383+Y383)*AG383)/((AC383*AK383)*AG383),0)&lt;0,
0,
IF(
IFERROR(((U383+Y383)*AG383)/((AC383*AK383)*AG383),0)&gt;1,
1,
IFERROR(((U383+Y383)*AG383)/((AC383*AK383)*AG383),0)
)
)
)
))</f>
        <v/>
      </c>
      <c r="BF383" s="49">
        <f>IF(D383="","",IF(S383="S",
1,
IF(AC383=0,
1,
IF(
IFERROR(((U383+V383+Y383)*AG383)/((AC383*AK383)*AG383),0)&lt;0,
0,
IF(
IFERROR(((U383+V383+Y383)*AG383)/((AC383*AK383)*AG383),0)&gt;1,
1,
IFERROR(((U383+V383+Y383)*AG383)/((AC383*AK383)*AG383),0)
)
)
)
))</f>
        <v/>
      </c>
      <c r="BG383" s="50">
        <f>IF(D383="","",IF(S383="S",0,IF(AND(ISNUMBER(AC383),ISNUMBER(AM383)),IF(OR(AC383*AM383&lt;0,ISERR(AC383*AM383)),0,AC383*AM383),0)))</f>
        <v/>
      </c>
      <c r="BH383" s="50">
        <f>IF(D383="","",IF(BY383&gt;TODAY()-60,0,IF(Y383&gt;12,MAX(0,(U383+Y383)-BG383),MAX(0,U383-BG383))))</f>
        <v/>
      </c>
      <c r="BI383" s="51">
        <f>IF(D383="","",BH383*AG383)</f>
        <v/>
      </c>
      <c r="BJ383" s="51">
        <f>IF(D383="","",IF(OR(R383="A",R383="AA",R383="AAA"),BI383,0))</f>
        <v/>
      </c>
      <c r="BK383" s="51">
        <f>IF(D383="","",IF(R383="B",BI383,0))</f>
        <v/>
      </c>
      <c r="BL383" s="51">
        <f>IF(D383="","",IF(R383="C",BI383,0))</f>
        <v/>
      </c>
      <c r="BM383" s="51">
        <f>IF(D383="","",IFERROR(MAX(0,MIN(BI383/AP383,1)),0))</f>
        <v/>
      </c>
      <c r="BN383" s="52">
        <f>IF(D383="","",AB383*AG383)</f>
        <v/>
      </c>
      <c r="BO383" s="52">
        <f>IF(D383="","",(U383+V383+X383)*AG383)</f>
        <v/>
      </c>
      <c r="BP383" s="52">
        <f>IF(D383="","",(AB383*3)*AG383)</f>
        <v/>
      </c>
      <c r="BQ383" s="52">
        <f>IF(D383="","",IF(BO383-BP383&gt;0,0,BO383-BP383))</f>
        <v/>
      </c>
      <c r="BR383" s="52">
        <f>IF(D383="","",IF(BO383-BP383-BN383&gt;0,0,BO383-BP383-BN383))</f>
        <v/>
      </c>
      <c r="BS383" s="53">
        <f>IF(D383="","",IFERROR(AB383*AI383,0))</f>
        <v/>
      </c>
      <c r="BT383" s="53">
        <f>IF(D383="","",IFERROR(IF(X383&gt;12, AI383*(U383+V383+X383), AI383*(U383+V383)),0))</f>
        <v/>
      </c>
      <c r="BU383" s="53">
        <f>IF(D383="","",IFERROR(((AB383*3)*AI383),0))</f>
        <v/>
      </c>
      <c r="BV383" s="53">
        <f>IF(D383="","",IF(BT383-BU383&gt;0,0,BT383-BU383))</f>
        <v/>
      </c>
      <c r="BW383" s="53">
        <f>IF(D383="","",IF(BT383-BU383-BS383&gt;0,0,BT383-BU383-BS383))</f>
        <v/>
      </c>
      <c r="BX383" s="36">
        <f>IF(D383="","",IFERROR(VLOOKUP(D383,'produto-entrada-7'!A:M,3,0),"SEM PEDIDO"))</f>
        <v/>
      </c>
      <c r="BY383" s="36">
        <f>IF(D383="","",VLOOKUP(D383,'produto-estoque-total-7'!A:AB,25,0))</f>
        <v/>
      </c>
      <c r="BZ383" s="36">
        <f>IF(D383="","",IFERROR(VLOOKUP(D383,'produto-estoque-total-7'!A:AB,26,0)/100,0))</f>
        <v/>
      </c>
      <c r="CA383" s="36">
        <f>IF(D383="","",IFERROR(VLOOKUP(D383,'produto-estoque-total-7'!A:AB,27,0)/100,0))</f>
        <v/>
      </c>
      <c r="CB383" s="41">
        <f>IF(D383="","",V383*AF383)</f>
        <v/>
      </c>
      <c r="CC383" s="41">
        <f>IF(D383="","",V383*AI383)</f>
        <v/>
      </c>
      <c r="CD383" s="54">
        <f>IF(D383="","",VLOOKUP(D383,'produto-estoque-total-7'!A:AB,28,0))</f>
        <v/>
      </c>
    </row>
    <row r="384">
      <c r="A384" s="36">
        <f>IF(D384="","",VLOOKUP(D384,'produto-estoque-total-7'!A:AB,3,0))</f>
        <v/>
      </c>
      <c r="B384" s="1">
        <f>IF(D384="","",VLOOKUP(D384,'produto-estoque-total-7'!A:AB,12,0))</f>
        <v/>
      </c>
      <c r="C384" s="1">
        <f>IF(D384="","",VLOOKUP(D384,'produto-estoque-total-7'!A:AB,2,0))</f>
        <v/>
      </c>
      <c r="D384" s="37">
        <f>IFERROR(IF('produto-estoque-total-7'!A383="","",'produto-estoque-total-7'!A383),"")</f>
        <v/>
      </c>
      <c r="E384" s="1">
        <f>IF(D384="","",VLOOKUP(D384,'produto-estoque-total-7'!A:AB,4,0))</f>
        <v/>
      </c>
      <c r="F384" s="36">
        <f>IF(D384="","",VLOOKUP(D384,'produto-estoque-total-7'!A:AB,13,0))</f>
        <v/>
      </c>
      <c r="G384" s="1">
        <f>IF(F384="","",VLOOKUP(F384,'FORNECEDORES X COMPRADOR'!A:D,4,0))</f>
        <v/>
      </c>
      <c r="H384" s="1">
        <f>IF(F384="","",VLOOKUP(F384,'FORNECEDORES X COMPRADOR'!A:E,5,0))</f>
        <v/>
      </c>
      <c r="I384" s="36">
        <f>IF(D384="","",VLOOKUP(D384,'produto-estoque-total-7'!A:AB,15,0))</f>
        <v/>
      </c>
      <c r="J384" s="36">
        <f>IF(D384="","",VLOOKUP(D384,'produto-estoque-total-7'!A:AB,19,0))</f>
        <v/>
      </c>
      <c r="K384" s="1">
        <f>IF(D384="","",VLOOKUP(D384,'produto-estoque-total-7'!A:AB,20,0))</f>
        <v/>
      </c>
      <c r="L384" s="36">
        <f>IF(D384="","",VLOOKUP(D384,'produto-estoque-total-7'!A:AB,17,0))</f>
        <v/>
      </c>
      <c r="M384" s="1">
        <f>IF(D384="","",VLOOKUP(D384,'produto-estoque-total-7'!A:AB,18,0))</f>
        <v/>
      </c>
      <c r="N384" s="36">
        <f>IF(D384="","",VLOOKUP(D384,'produto-estoque-total-7'!A:AB,21,0))</f>
        <v/>
      </c>
      <c r="O384" s="1">
        <f>IF(D384="","",VLOOKUP(D384,'produto-estoque-total-7'!A:AB,22,0))</f>
        <v/>
      </c>
      <c r="P384" s="36">
        <f>IF(D384="","",VLOOKUP(D384,'produto-estoque-total-7'!A:AB,23,0))</f>
        <v/>
      </c>
      <c r="Q384" s="1">
        <f>IF(D384="","",VLOOKUP(D384,'produto-estoque-total-7'!A:AB,24,0))</f>
        <v/>
      </c>
      <c r="R384" s="38">
        <f>IFERROR(IF(D384="","",VLOOKUP(D384,'produto-venda-7'!B:N,13,0)),"C")</f>
        <v/>
      </c>
      <c r="S384" s="39">
        <f>IF(D384="","",VLOOKUP(D384,'produto-estoque-total-7'!A:AB,6,0))</f>
        <v/>
      </c>
      <c r="T384" s="39">
        <f>IF(D384="","",VLOOKUP(D384,'produto-estoque-total-7'!A:AB,5,0))</f>
        <v/>
      </c>
      <c r="U384" s="40">
        <f>IF(D384="","",VLOOKUP(D384,'produto-estoque-total-7'!A:AB,11,0))</f>
        <v/>
      </c>
      <c r="V384" s="41">
        <f>IF(D384="","",IFERROR(VLOOKUP(D384,'produto-entrada-7'!A:M,10,0),0))</f>
        <v/>
      </c>
      <c r="W384" s="42" t="n"/>
      <c r="X384" s="39">
        <f>IF(D384="","",VLOOKUP(D384,'produto-estoque-total-7'!A:AB,8,0))</f>
        <v/>
      </c>
      <c r="Y384" s="39">
        <f>IF(D384="","",VLOOKUP(D384,'produto-estoque-total-7'!A:AB,9,0))</f>
        <v/>
      </c>
      <c r="Z384" s="39">
        <f>IF(D384="","",VLOOKUP(D384,'produto-estoque-total-7'!A:AB,10,0))</f>
        <v/>
      </c>
      <c r="AA384" s="39">
        <f>IFERROR(IF(D384="","",VLOOKUP(D384,'produto-venda-7'!B:N,4,0)),0)</f>
        <v/>
      </c>
      <c r="AB384" s="39">
        <f>IFERROR(IF(D384="","",VLOOKUP(D384,'produto-venda-7'!B:N,5,0)),0)</f>
        <v/>
      </c>
      <c r="AC384" s="39">
        <f>IF(D384="","",IFERROR(AA384/90,0))</f>
        <v/>
      </c>
      <c r="AD384" s="36">
        <f>IF(D384="","",IFERROR(VLOOKUP(D384,'produto-entrada-7'!A:M,4,0),0))</f>
        <v/>
      </c>
      <c r="AE384" s="36">
        <f>IFERROR(IF(D384="","",VLOOKUP(D384,'produto-venda-7'!B:N,10,0)),0)</f>
        <v/>
      </c>
      <c r="AF384" s="36">
        <f>IF(D384="","",IFERROR(VLOOKUP(D384,'produto-entrada-7'!A:M,11,0),0))</f>
        <v/>
      </c>
      <c r="AG384" s="1">
        <f>IF(D384="","",IFERROR(VLOOKUP(D384,'produto-entrada-7'!A:M,12,0),0))</f>
        <v/>
      </c>
      <c r="AH384" s="1">
        <f>IF(D384="","",IFERROR(VLOOKUP(D384,'produto-entrada-7'!A:M,13,0),0))</f>
        <v/>
      </c>
      <c r="AI384" s="36">
        <f>IFERROR(IF(D384="","",VLOOKUP(D384,'produto-venda-7'!B:N,11,0)),0)</f>
        <v/>
      </c>
      <c r="AJ384" s="43">
        <f>IF(D384="","",IFERROR(AI384*AB384,0))</f>
        <v/>
      </c>
      <c r="AK384" s="44">
        <f>IFERROR(IF(D384="","",VLOOKUP(F384,'ANALISE FORNECEDOR'!$A:$I,8,0)),"")</f>
        <v/>
      </c>
      <c r="AL384" s="44">
        <f>IF(D384="","",AVERAGE(AM384,AK384))</f>
        <v/>
      </c>
      <c r="AM384" s="44">
        <f>IFERROR(IF(D384="","",VLOOKUP(F384,'ANALISE FORNECEDOR'!$A:$I,9,0)),"")</f>
        <v/>
      </c>
      <c r="AN384" s="45">
        <f>IF(D384="","",IF(Y384&gt;12,AI384*(U384+Y384),AI384*U384))</f>
        <v/>
      </c>
      <c r="AO384" s="45">
        <f>IF(D384="","",IF(Y384&gt;12,AI384*(U384+V384+Y384),AI384*(U384+V384)))</f>
        <v/>
      </c>
      <c r="AP384" s="46">
        <f>IF(D384="","",IF(Y384&gt;12,AG384*(U384+Y384),AG384*U384))</f>
        <v/>
      </c>
      <c r="AQ384" s="46">
        <f>IF(D384="","",IF(Y384&gt;12,AG384*(U384+V384+Y384),AG384*(U384+V384)))</f>
        <v/>
      </c>
      <c r="AR384" s="46">
        <f>IF(D384="","",IF(OR(R384="A",R384="AA",R384="AAA"),AP384,0))</f>
        <v/>
      </c>
      <c r="AS384" s="46">
        <f>IF(D384="","",IF(R384="B",AP384,0))</f>
        <v/>
      </c>
      <c r="AT384" s="46">
        <f>IF(D384="","",IF(R384="C",AP384,0))</f>
        <v/>
      </c>
      <c r="AU384" s="47">
        <f>IF(D384="","",IFERROR(AN384/AJ384,0))</f>
        <v/>
      </c>
      <c r="AV384" s="47">
        <f>IF(D384="","",IFERROR(((AO384)/AJ384),0))</f>
        <v/>
      </c>
      <c r="AW384" s="48">
        <f>IF(D384="","",IF(OR(S384="S",NOT(AND(ISNUMBER(AC384),ISNUMBER(AL384),AC384*AL384&gt;=0))),0,AC384*AL384))</f>
        <v/>
      </c>
      <c r="AX384" s="49">
        <f>IFERROR(IF(D384="","",AW384*AG384),0)</f>
        <v/>
      </c>
      <c r="AY384" s="48">
        <f>IF(D384="","",IF(OR(S384="S",NOT(AND(ISNUMBER(AC384),ISNUMBER(AK384),AC384*AK384&gt;=0))),0,AC384*AK384))</f>
        <v/>
      </c>
      <c r="AZ384" s="48">
        <f>IFERROR(IF(D384="","",IF(AY384=0,0,IF(((AY384)-(U384+Y384))&lt;0,0,(AY384)-U384))),0)</f>
        <v/>
      </c>
      <c r="BA384" s="49">
        <f>IF(D384="","",AZ384*AG384)</f>
        <v/>
      </c>
      <c r="BB384" s="49">
        <f>IF(D384="","",IF(OR(R384="A",R384="AA",R384="AAA"),BA384,0))</f>
        <v/>
      </c>
      <c r="BC384" s="49">
        <f>IF(D384="","",IF(R384="B",BA384,0))</f>
        <v/>
      </c>
      <c r="BD384" s="49">
        <f>IF(D384="","",IF(R384="B",BA384,0))</f>
        <v/>
      </c>
      <c r="BE384" s="49">
        <f>IF(D384="","",IF(S384="S",
1,
IF(AC384=0,
1,
IF(
IFERROR(((U384+Y384)*AG384)/((AC384*AK384)*AG384),0)&lt;0,
0,
IF(
IFERROR(((U384+Y384)*AG384)/((AC384*AK384)*AG384),0)&gt;1,
1,
IFERROR(((U384+Y384)*AG384)/((AC384*AK384)*AG384),0)
)
)
)
))</f>
        <v/>
      </c>
      <c r="BF384" s="49">
        <f>IF(D384="","",IF(S384="S",
1,
IF(AC384=0,
1,
IF(
IFERROR(((U384+V384+Y384)*AG384)/((AC384*AK384)*AG384),0)&lt;0,
0,
IF(
IFERROR(((U384+V384+Y384)*AG384)/((AC384*AK384)*AG384),0)&gt;1,
1,
IFERROR(((U384+V384+Y384)*AG384)/((AC384*AK384)*AG384),0)
)
)
)
))</f>
        <v/>
      </c>
      <c r="BG384" s="50">
        <f>IF(D384="","",IF(S384="S",0,IF(AND(ISNUMBER(AC384),ISNUMBER(AM384)),IF(OR(AC384*AM384&lt;0,ISERR(AC384*AM384)),0,AC384*AM384),0)))</f>
        <v/>
      </c>
      <c r="BH384" s="50">
        <f>IF(D384="","",IF(BY384&gt;TODAY()-60,0,IF(Y384&gt;12,MAX(0,(U384+Y384)-BG384),MAX(0,U384-BG384))))</f>
        <v/>
      </c>
      <c r="BI384" s="51">
        <f>IF(D384="","",BH384*AG384)</f>
        <v/>
      </c>
      <c r="BJ384" s="51">
        <f>IF(D384="","",IF(OR(R384="A",R384="AA",R384="AAA"),BI384,0))</f>
        <v/>
      </c>
      <c r="BK384" s="51">
        <f>IF(D384="","",IF(R384="B",BI384,0))</f>
        <v/>
      </c>
      <c r="BL384" s="51">
        <f>IF(D384="","",IF(R384="C",BI384,0))</f>
        <v/>
      </c>
      <c r="BM384" s="51">
        <f>IF(D384="","",IFERROR(MAX(0,MIN(BI384/AP384,1)),0))</f>
        <v/>
      </c>
      <c r="BN384" s="52">
        <f>IF(D384="","",AB384*AG384)</f>
        <v/>
      </c>
      <c r="BO384" s="52">
        <f>IF(D384="","",(U384+V384+X384)*AG384)</f>
        <v/>
      </c>
      <c r="BP384" s="52">
        <f>IF(D384="","",(AB384*3)*AG384)</f>
        <v/>
      </c>
      <c r="BQ384" s="52">
        <f>IF(D384="","",IF(BO384-BP384&gt;0,0,BO384-BP384))</f>
        <v/>
      </c>
      <c r="BR384" s="52">
        <f>IF(D384="","",IF(BO384-BP384-BN384&gt;0,0,BO384-BP384-BN384))</f>
        <v/>
      </c>
      <c r="BS384" s="53">
        <f>IF(D384="","",IFERROR(AB384*AI384,0))</f>
        <v/>
      </c>
      <c r="BT384" s="53">
        <f>IF(D384="","",IFERROR(IF(X384&gt;12, AI384*(U384+V384+X384), AI384*(U384+V384)),0))</f>
        <v/>
      </c>
      <c r="BU384" s="53">
        <f>IF(D384="","",IFERROR(((AB384*3)*AI384),0))</f>
        <v/>
      </c>
      <c r="BV384" s="53">
        <f>IF(D384="","",IF(BT384-BU384&gt;0,0,BT384-BU384))</f>
        <v/>
      </c>
      <c r="BW384" s="53">
        <f>IF(D384="","",IF(BT384-BU384-BS384&gt;0,0,BT384-BU384-BS384))</f>
        <v/>
      </c>
      <c r="BX384" s="36">
        <f>IF(D384="","",IFERROR(VLOOKUP(D384,'produto-entrada-7'!A:M,3,0),"SEM PEDIDO"))</f>
        <v/>
      </c>
      <c r="BY384" s="36">
        <f>IF(D384="","",VLOOKUP(D384,'produto-estoque-total-7'!A:AB,25,0))</f>
        <v/>
      </c>
      <c r="BZ384" s="36">
        <f>IF(D384="","",IFERROR(VLOOKUP(D384,'produto-estoque-total-7'!A:AB,26,0)/100,0))</f>
        <v/>
      </c>
      <c r="CA384" s="36">
        <f>IF(D384="","",IFERROR(VLOOKUP(D384,'produto-estoque-total-7'!A:AB,27,0)/100,0))</f>
        <v/>
      </c>
      <c r="CB384" s="41">
        <f>IF(D384="","",V384*AF384)</f>
        <v/>
      </c>
      <c r="CC384" s="41">
        <f>IF(D384="","",V384*AI384)</f>
        <v/>
      </c>
      <c r="CD384" s="54">
        <f>IF(D384="","",VLOOKUP(D384,'produto-estoque-total-7'!A:AB,28,0))</f>
        <v/>
      </c>
    </row>
    <row r="385">
      <c r="A385" s="36">
        <f>IF(D385="","",VLOOKUP(D385,'produto-estoque-total-7'!A:AB,3,0))</f>
        <v/>
      </c>
      <c r="B385" s="1">
        <f>IF(D385="","",VLOOKUP(D385,'produto-estoque-total-7'!A:AB,12,0))</f>
        <v/>
      </c>
      <c r="C385" s="1">
        <f>IF(D385="","",VLOOKUP(D385,'produto-estoque-total-7'!A:AB,2,0))</f>
        <v/>
      </c>
      <c r="D385" s="37">
        <f>IFERROR(IF('produto-estoque-total-7'!A384="","",'produto-estoque-total-7'!A384),"")</f>
        <v/>
      </c>
      <c r="E385" s="1">
        <f>IF(D385="","",VLOOKUP(D385,'produto-estoque-total-7'!A:AB,4,0))</f>
        <v/>
      </c>
      <c r="F385" s="36">
        <f>IF(D385="","",VLOOKUP(D385,'produto-estoque-total-7'!A:AB,13,0))</f>
        <v/>
      </c>
      <c r="G385" s="1">
        <f>IF(F385="","",VLOOKUP(F385,'FORNECEDORES X COMPRADOR'!A:D,4,0))</f>
        <v/>
      </c>
      <c r="H385" s="1">
        <f>IF(F385="","",VLOOKUP(F385,'FORNECEDORES X COMPRADOR'!A:E,5,0))</f>
        <v/>
      </c>
      <c r="I385" s="36">
        <f>IF(D385="","",VLOOKUP(D385,'produto-estoque-total-7'!A:AB,15,0))</f>
        <v/>
      </c>
      <c r="J385" s="36">
        <f>IF(D385="","",VLOOKUP(D385,'produto-estoque-total-7'!A:AB,19,0))</f>
        <v/>
      </c>
      <c r="K385" s="1">
        <f>IF(D385="","",VLOOKUP(D385,'produto-estoque-total-7'!A:AB,20,0))</f>
        <v/>
      </c>
      <c r="L385" s="36">
        <f>IF(D385="","",VLOOKUP(D385,'produto-estoque-total-7'!A:AB,17,0))</f>
        <v/>
      </c>
      <c r="M385" s="1">
        <f>IF(D385="","",VLOOKUP(D385,'produto-estoque-total-7'!A:AB,18,0))</f>
        <v/>
      </c>
      <c r="N385" s="36">
        <f>IF(D385="","",VLOOKUP(D385,'produto-estoque-total-7'!A:AB,21,0))</f>
        <v/>
      </c>
      <c r="O385" s="1">
        <f>IF(D385="","",VLOOKUP(D385,'produto-estoque-total-7'!A:AB,22,0))</f>
        <v/>
      </c>
      <c r="P385" s="36">
        <f>IF(D385="","",VLOOKUP(D385,'produto-estoque-total-7'!A:AB,23,0))</f>
        <v/>
      </c>
      <c r="Q385" s="1">
        <f>IF(D385="","",VLOOKUP(D385,'produto-estoque-total-7'!A:AB,24,0))</f>
        <v/>
      </c>
      <c r="R385" s="38">
        <f>IFERROR(IF(D385="","",VLOOKUP(D385,'produto-venda-7'!B:N,13,0)),"C")</f>
        <v/>
      </c>
      <c r="S385" s="39">
        <f>IF(D385="","",VLOOKUP(D385,'produto-estoque-total-7'!A:AB,6,0))</f>
        <v/>
      </c>
      <c r="T385" s="39">
        <f>IF(D385="","",VLOOKUP(D385,'produto-estoque-total-7'!A:AB,5,0))</f>
        <v/>
      </c>
      <c r="U385" s="40">
        <f>IF(D385="","",VLOOKUP(D385,'produto-estoque-total-7'!A:AB,11,0))</f>
        <v/>
      </c>
      <c r="V385" s="41">
        <f>IF(D385="","",IFERROR(VLOOKUP(D385,'produto-entrada-7'!A:M,10,0),0))</f>
        <v/>
      </c>
      <c r="W385" s="42" t="n"/>
      <c r="X385" s="39">
        <f>IF(D385="","",VLOOKUP(D385,'produto-estoque-total-7'!A:AB,8,0))</f>
        <v/>
      </c>
      <c r="Y385" s="39">
        <f>IF(D385="","",VLOOKUP(D385,'produto-estoque-total-7'!A:AB,9,0))</f>
        <v/>
      </c>
      <c r="Z385" s="39">
        <f>IF(D385="","",VLOOKUP(D385,'produto-estoque-total-7'!A:AB,10,0))</f>
        <v/>
      </c>
      <c r="AA385" s="39">
        <f>IFERROR(IF(D385="","",VLOOKUP(D385,'produto-venda-7'!B:N,4,0)),0)</f>
        <v/>
      </c>
      <c r="AB385" s="39">
        <f>IFERROR(IF(D385="","",VLOOKUP(D385,'produto-venda-7'!B:N,5,0)),0)</f>
        <v/>
      </c>
      <c r="AC385" s="39">
        <f>IF(D385="","",IFERROR(AA385/90,0))</f>
        <v/>
      </c>
      <c r="AD385" s="36">
        <f>IF(D385="","",IFERROR(VLOOKUP(D385,'produto-entrada-7'!A:M,4,0),0))</f>
        <v/>
      </c>
      <c r="AE385" s="36">
        <f>IFERROR(IF(D385="","",VLOOKUP(D385,'produto-venda-7'!B:N,10,0)),0)</f>
        <v/>
      </c>
      <c r="AF385" s="36">
        <f>IF(D385="","",IFERROR(VLOOKUP(D385,'produto-entrada-7'!A:M,11,0),0))</f>
        <v/>
      </c>
      <c r="AG385" s="1">
        <f>IF(D385="","",IFERROR(VLOOKUP(D385,'produto-entrada-7'!A:M,12,0),0))</f>
        <v/>
      </c>
      <c r="AH385" s="1">
        <f>IF(D385="","",IFERROR(VLOOKUP(D385,'produto-entrada-7'!A:M,13,0),0))</f>
        <v/>
      </c>
      <c r="AI385" s="36">
        <f>IFERROR(IF(D385="","",VLOOKUP(D385,'produto-venda-7'!B:N,11,0)),0)</f>
        <v/>
      </c>
      <c r="AJ385" s="43">
        <f>IF(D385="","",IFERROR(AI385*AB385,0))</f>
        <v/>
      </c>
      <c r="AK385" s="44">
        <f>IFERROR(IF(D385="","",VLOOKUP(F385,'ANALISE FORNECEDOR'!$A:$I,8,0)),"")</f>
        <v/>
      </c>
      <c r="AL385" s="44">
        <f>IF(D385="","",AVERAGE(AM385,AK385))</f>
        <v/>
      </c>
      <c r="AM385" s="44">
        <f>IFERROR(IF(D385="","",VLOOKUP(F385,'ANALISE FORNECEDOR'!$A:$I,9,0)),"")</f>
        <v/>
      </c>
      <c r="AN385" s="45">
        <f>IF(D385="","",IF(Y385&gt;12,AI385*(U385+Y385),AI385*U385))</f>
        <v/>
      </c>
      <c r="AO385" s="45">
        <f>IF(D385="","",IF(Y385&gt;12,AI385*(U385+V385+Y385),AI385*(U385+V385)))</f>
        <v/>
      </c>
      <c r="AP385" s="46">
        <f>IF(D385="","",IF(Y385&gt;12,AG385*(U385+Y385),AG385*U385))</f>
        <v/>
      </c>
      <c r="AQ385" s="46">
        <f>IF(D385="","",IF(Y385&gt;12,AG385*(U385+V385+Y385),AG385*(U385+V385)))</f>
        <v/>
      </c>
      <c r="AR385" s="46">
        <f>IF(D385="","",IF(OR(R385="A",R385="AA",R385="AAA"),AP385,0))</f>
        <v/>
      </c>
      <c r="AS385" s="46">
        <f>IF(D385="","",IF(R385="B",AP385,0))</f>
        <v/>
      </c>
      <c r="AT385" s="46">
        <f>IF(D385="","",IF(R385="C",AP385,0))</f>
        <v/>
      </c>
      <c r="AU385" s="47">
        <f>IF(D385="","",IFERROR(AN385/AJ385,0))</f>
        <v/>
      </c>
      <c r="AV385" s="47">
        <f>IF(D385="","",IFERROR(((AO385)/AJ385),0))</f>
        <v/>
      </c>
      <c r="AW385" s="48">
        <f>IF(D385="","",IF(OR(S385="S",NOT(AND(ISNUMBER(AC385),ISNUMBER(AL385),AC385*AL385&gt;=0))),0,AC385*AL385))</f>
        <v/>
      </c>
      <c r="AX385" s="49">
        <f>IFERROR(IF(D385="","",AW385*AG385),0)</f>
        <v/>
      </c>
      <c r="AY385" s="48">
        <f>IF(D385="","",IF(OR(S385="S",NOT(AND(ISNUMBER(AC385),ISNUMBER(AK385),AC385*AK385&gt;=0))),0,AC385*AK385))</f>
        <v/>
      </c>
      <c r="AZ385" s="48">
        <f>IFERROR(IF(D385="","",IF(AY385=0,0,IF(((AY385)-(U385+Y385))&lt;0,0,(AY385)-U385))),0)</f>
        <v/>
      </c>
      <c r="BA385" s="49">
        <f>IF(D385="","",AZ385*AG385)</f>
        <v/>
      </c>
      <c r="BB385" s="49">
        <f>IF(D385="","",IF(OR(R385="A",R385="AA",R385="AAA"),BA385,0))</f>
        <v/>
      </c>
      <c r="BC385" s="49">
        <f>IF(D385="","",IF(R385="B",BA385,0))</f>
        <v/>
      </c>
      <c r="BD385" s="49">
        <f>IF(D385="","",IF(R385="B",BA385,0))</f>
        <v/>
      </c>
      <c r="BE385" s="49">
        <f>IF(D385="","",IF(S385="S",
1,
IF(AC385=0,
1,
IF(
IFERROR(((U385+Y385)*AG385)/((AC385*AK385)*AG385),0)&lt;0,
0,
IF(
IFERROR(((U385+Y385)*AG385)/((AC385*AK385)*AG385),0)&gt;1,
1,
IFERROR(((U385+Y385)*AG385)/((AC385*AK385)*AG385),0)
)
)
)
))</f>
        <v/>
      </c>
      <c r="BF385" s="49">
        <f>IF(D385="","",IF(S385="S",
1,
IF(AC385=0,
1,
IF(
IFERROR(((U385+V385+Y385)*AG385)/((AC385*AK385)*AG385),0)&lt;0,
0,
IF(
IFERROR(((U385+V385+Y385)*AG385)/((AC385*AK385)*AG385),0)&gt;1,
1,
IFERROR(((U385+V385+Y385)*AG385)/((AC385*AK385)*AG385),0)
)
)
)
))</f>
        <v/>
      </c>
      <c r="BG385" s="50">
        <f>IF(D385="","",IF(S385="S",0,IF(AND(ISNUMBER(AC385),ISNUMBER(AM385)),IF(OR(AC385*AM385&lt;0,ISERR(AC385*AM385)),0,AC385*AM385),0)))</f>
        <v/>
      </c>
      <c r="BH385" s="50">
        <f>IF(D385="","",IF(BY385&gt;TODAY()-60,0,IF(Y385&gt;12,MAX(0,(U385+Y385)-BG385),MAX(0,U385-BG385))))</f>
        <v/>
      </c>
      <c r="BI385" s="51">
        <f>IF(D385="","",BH385*AG385)</f>
        <v/>
      </c>
      <c r="BJ385" s="51">
        <f>IF(D385="","",IF(OR(R385="A",R385="AA",R385="AAA"),BI385,0))</f>
        <v/>
      </c>
      <c r="BK385" s="51">
        <f>IF(D385="","",IF(R385="B",BI385,0))</f>
        <v/>
      </c>
      <c r="BL385" s="51">
        <f>IF(D385="","",IF(R385="C",BI385,0))</f>
        <v/>
      </c>
      <c r="BM385" s="51">
        <f>IF(D385="","",IFERROR(MAX(0,MIN(BI385/AP385,1)),0))</f>
        <v/>
      </c>
      <c r="BN385" s="52">
        <f>IF(D385="","",AB385*AG385)</f>
        <v/>
      </c>
      <c r="BO385" s="52">
        <f>IF(D385="","",(U385+V385+X385)*AG385)</f>
        <v/>
      </c>
      <c r="BP385" s="52">
        <f>IF(D385="","",(AB385*3)*AG385)</f>
        <v/>
      </c>
      <c r="BQ385" s="52">
        <f>IF(D385="","",IF(BO385-BP385&gt;0,0,BO385-BP385))</f>
        <v/>
      </c>
      <c r="BR385" s="52">
        <f>IF(D385="","",IF(BO385-BP385-BN385&gt;0,0,BO385-BP385-BN385))</f>
        <v/>
      </c>
      <c r="BS385" s="53">
        <f>IF(D385="","",IFERROR(AB385*AI385,0))</f>
        <v/>
      </c>
      <c r="BT385" s="53">
        <f>IF(D385="","",IFERROR(IF(X385&gt;12, AI385*(U385+V385+X385), AI385*(U385+V385)),0))</f>
        <v/>
      </c>
      <c r="BU385" s="53">
        <f>IF(D385="","",IFERROR(((AB385*3)*AI385),0))</f>
        <v/>
      </c>
      <c r="BV385" s="53">
        <f>IF(D385="","",IF(BT385-BU385&gt;0,0,BT385-BU385))</f>
        <v/>
      </c>
      <c r="BW385" s="53">
        <f>IF(D385="","",IF(BT385-BU385-BS385&gt;0,0,BT385-BU385-BS385))</f>
        <v/>
      </c>
      <c r="BX385" s="36">
        <f>IF(D385="","",IFERROR(VLOOKUP(D385,'produto-entrada-7'!A:M,3,0),"SEM PEDIDO"))</f>
        <v/>
      </c>
      <c r="BY385" s="36">
        <f>IF(D385="","",VLOOKUP(D385,'produto-estoque-total-7'!A:AB,25,0))</f>
        <v/>
      </c>
      <c r="BZ385" s="36">
        <f>IF(D385="","",IFERROR(VLOOKUP(D385,'produto-estoque-total-7'!A:AB,26,0)/100,0))</f>
        <v/>
      </c>
      <c r="CA385" s="36">
        <f>IF(D385="","",IFERROR(VLOOKUP(D385,'produto-estoque-total-7'!A:AB,27,0)/100,0))</f>
        <v/>
      </c>
      <c r="CB385" s="41">
        <f>IF(D385="","",V385*AF385)</f>
        <v/>
      </c>
      <c r="CC385" s="41">
        <f>IF(D385="","",V385*AI385)</f>
        <v/>
      </c>
      <c r="CD385" s="54">
        <f>IF(D385="","",VLOOKUP(D385,'produto-estoque-total-7'!A:AB,28,0))</f>
        <v/>
      </c>
    </row>
    <row r="386">
      <c r="A386" s="36">
        <f>IF(D386="","",VLOOKUP(D386,'produto-estoque-total-7'!A:AB,3,0))</f>
        <v/>
      </c>
      <c r="B386" s="1">
        <f>IF(D386="","",VLOOKUP(D386,'produto-estoque-total-7'!A:AB,12,0))</f>
        <v/>
      </c>
      <c r="C386" s="1">
        <f>IF(D386="","",VLOOKUP(D386,'produto-estoque-total-7'!A:AB,2,0))</f>
        <v/>
      </c>
      <c r="D386" s="37">
        <f>IFERROR(IF('produto-estoque-total-7'!A385="","",'produto-estoque-total-7'!A385),"")</f>
        <v/>
      </c>
      <c r="E386" s="1">
        <f>IF(D386="","",VLOOKUP(D386,'produto-estoque-total-7'!A:AB,4,0))</f>
        <v/>
      </c>
      <c r="F386" s="36">
        <f>IF(D386="","",VLOOKUP(D386,'produto-estoque-total-7'!A:AB,13,0))</f>
        <v/>
      </c>
      <c r="G386" s="1">
        <f>IF(F386="","",VLOOKUP(F386,'FORNECEDORES X COMPRADOR'!A:D,4,0))</f>
        <v/>
      </c>
      <c r="H386" s="1">
        <f>IF(F386="","",VLOOKUP(F386,'FORNECEDORES X COMPRADOR'!A:E,5,0))</f>
        <v/>
      </c>
      <c r="I386" s="36">
        <f>IF(D386="","",VLOOKUP(D386,'produto-estoque-total-7'!A:AB,15,0))</f>
        <v/>
      </c>
      <c r="J386" s="36">
        <f>IF(D386="","",VLOOKUP(D386,'produto-estoque-total-7'!A:AB,19,0))</f>
        <v/>
      </c>
      <c r="K386" s="1">
        <f>IF(D386="","",VLOOKUP(D386,'produto-estoque-total-7'!A:AB,20,0))</f>
        <v/>
      </c>
      <c r="L386" s="36">
        <f>IF(D386="","",VLOOKUP(D386,'produto-estoque-total-7'!A:AB,17,0))</f>
        <v/>
      </c>
      <c r="M386" s="1">
        <f>IF(D386="","",VLOOKUP(D386,'produto-estoque-total-7'!A:AB,18,0))</f>
        <v/>
      </c>
      <c r="N386" s="36">
        <f>IF(D386="","",VLOOKUP(D386,'produto-estoque-total-7'!A:AB,21,0))</f>
        <v/>
      </c>
      <c r="O386" s="1">
        <f>IF(D386="","",VLOOKUP(D386,'produto-estoque-total-7'!A:AB,22,0))</f>
        <v/>
      </c>
      <c r="P386" s="36">
        <f>IF(D386="","",VLOOKUP(D386,'produto-estoque-total-7'!A:AB,23,0))</f>
        <v/>
      </c>
      <c r="Q386" s="1">
        <f>IF(D386="","",VLOOKUP(D386,'produto-estoque-total-7'!A:AB,24,0))</f>
        <v/>
      </c>
      <c r="R386" s="38">
        <f>IFERROR(IF(D386="","",VLOOKUP(D386,'produto-venda-7'!B:N,13,0)),"C")</f>
        <v/>
      </c>
      <c r="S386" s="39">
        <f>IF(D386="","",VLOOKUP(D386,'produto-estoque-total-7'!A:AB,6,0))</f>
        <v/>
      </c>
      <c r="T386" s="39">
        <f>IF(D386="","",VLOOKUP(D386,'produto-estoque-total-7'!A:AB,5,0))</f>
        <v/>
      </c>
      <c r="U386" s="40">
        <f>IF(D386="","",VLOOKUP(D386,'produto-estoque-total-7'!A:AB,11,0))</f>
        <v/>
      </c>
      <c r="V386" s="41">
        <f>IF(D386="","",IFERROR(VLOOKUP(D386,'produto-entrada-7'!A:M,10,0),0))</f>
        <v/>
      </c>
      <c r="W386" s="42" t="n"/>
      <c r="X386" s="39">
        <f>IF(D386="","",VLOOKUP(D386,'produto-estoque-total-7'!A:AB,8,0))</f>
        <v/>
      </c>
      <c r="Y386" s="39">
        <f>IF(D386="","",VLOOKUP(D386,'produto-estoque-total-7'!A:AB,9,0))</f>
        <v/>
      </c>
      <c r="Z386" s="39">
        <f>IF(D386="","",VLOOKUP(D386,'produto-estoque-total-7'!A:AB,10,0))</f>
        <v/>
      </c>
      <c r="AA386" s="39">
        <f>IFERROR(IF(D386="","",VLOOKUP(D386,'produto-venda-7'!B:N,4,0)),0)</f>
        <v/>
      </c>
      <c r="AB386" s="39">
        <f>IFERROR(IF(D386="","",VLOOKUP(D386,'produto-venda-7'!B:N,5,0)),0)</f>
        <v/>
      </c>
      <c r="AC386" s="39">
        <f>IF(D386="","",IFERROR(AA386/90,0))</f>
        <v/>
      </c>
      <c r="AD386" s="36">
        <f>IF(D386="","",IFERROR(VLOOKUP(D386,'produto-entrada-7'!A:M,4,0),0))</f>
        <v/>
      </c>
      <c r="AE386" s="36">
        <f>IFERROR(IF(D386="","",VLOOKUP(D386,'produto-venda-7'!B:N,10,0)),0)</f>
        <v/>
      </c>
      <c r="AF386" s="36">
        <f>IF(D386="","",IFERROR(VLOOKUP(D386,'produto-entrada-7'!A:M,11,0),0))</f>
        <v/>
      </c>
      <c r="AG386" s="1">
        <f>IF(D386="","",IFERROR(VLOOKUP(D386,'produto-entrada-7'!A:M,12,0),0))</f>
        <v/>
      </c>
      <c r="AH386" s="1">
        <f>IF(D386="","",IFERROR(VLOOKUP(D386,'produto-entrada-7'!A:M,13,0),0))</f>
        <v/>
      </c>
      <c r="AI386" s="36">
        <f>IFERROR(IF(D386="","",VLOOKUP(D386,'produto-venda-7'!B:N,11,0)),0)</f>
        <v/>
      </c>
      <c r="AJ386" s="43">
        <f>IF(D386="","",IFERROR(AI386*AB386,0))</f>
        <v/>
      </c>
      <c r="AK386" s="44">
        <f>IFERROR(IF(D386="","",VLOOKUP(F386,'ANALISE FORNECEDOR'!$A:$I,8,0)),"")</f>
        <v/>
      </c>
      <c r="AL386" s="44">
        <f>IF(D386="","",AVERAGE(AM386,AK386))</f>
        <v/>
      </c>
      <c r="AM386" s="44">
        <f>IFERROR(IF(D386="","",VLOOKUP(F386,'ANALISE FORNECEDOR'!$A:$I,9,0)),"")</f>
        <v/>
      </c>
      <c r="AN386" s="45">
        <f>IF(D386="","",IF(Y386&gt;12,AI386*(U386+Y386),AI386*U386))</f>
        <v/>
      </c>
      <c r="AO386" s="45">
        <f>IF(D386="","",IF(Y386&gt;12,AI386*(U386+V386+Y386),AI386*(U386+V386)))</f>
        <v/>
      </c>
      <c r="AP386" s="46">
        <f>IF(D386="","",IF(Y386&gt;12,AG386*(U386+Y386),AG386*U386))</f>
        <v/>
      </c>
      <c r="AQ386" s="46">
        <f>IF(D386="","",IF(Y386&gt;12,AG386*(U386+V386+Y386),AG386*(U386+V386)))</f>
        <v/>
      </c>
      <c r="AR386" s="46">
        <f>IF(D386="","",IF(OR(R386="A",R386="AA",R386="AAA"),AP386,0))</f>
        <v/>
      </c>
      <c r="AS386" s="46">
        <f>IF(D386="","",IF(R386="B",AP386,0))</f>
        <v/>
      </c>
      <c r="AT386" s="46">
        <f>IF(D386="","",IF(R386="C",AP386,0))</f>
        <v/>
      </c>
      <c r="AU386" s="47">
        <f>IF(D386="","",IFERROR(AN386/AJ386,0))</f>
        <v/>
      </c>
      <c r="AV386" s="47">
        <f>IF(D386="","",IFERROR(((AO386)/AJ386),0))</f>
        <v/>
      </c>
      <c r="AW386" s="48">
        <f>IF(D386="","",IF(OR(S386="S",NOT(AND(ISNUMBER(AC386),ISNUMBER(AL386),AC386*AL386&gt;=0))),0,AC386*AL386))</f>
        <v/>
      </c>
      <c r="AX386" s="49">
        <f>IFERROR(IF(D386="","",AW386*AG386),0)</f>
        <v/>
      </c>
      <c r="AY386" s="48">
        <f>IF(D386="","",IF(OR(S386="S",NOT(AND(ISNUMBER(AC386),ISNUMBER(AK386),AC386*AK386&gt;=0))),0,AC386*AK386))</f>
        <v/>
      </c>
      <c r="AZ386" s="48">
        <f>IFERROR(IF(D386="","",IF(AY386=0,0,IF(((AY386)-(U386+Y386))&lt;0,0,(AY386)-U386))),0)</f>
        <v/>
      </c>
      <c r="BA386" s="49">
        <f>IF(D386="","",AZ386*AG386)</f>
        <v/>
      </c>
      <c r="BB386" s="49">
        <f>IF(D386="","",IF(OR(R386="A",R386="AA",R386="AAA"),BA386,0))</f>
        <v/>
      </c>
      <c r="BC386" s="49">
        <f>IF(D386="","",IF(R386="B",BA386,0))</f>
        <v/>
      </c>
      <c r="BD386" s="49">
        <f>IF(D386="","",IF(R386="B",BA386,0))</f>
        <v/>
      </c>
      <c r="BE386" s="49">
        <f>IF(D386="","",IF(S386="S",
1,
IF(AC386=0,
1,
IF(
IFERROR(((U386+Y386)*AG386)/((AC386*AK386)*AG386),0)&lt;0,
0,
IF(
IFERROR(((U386+Y386)*AG386)/((AC386*AK386)*AG386),0)&gt;1,
1,
IFERROR(((U386+Y386)*AG386)/((AC386*AK386)*AG386),0)
)
)
)
))</f>
        <v/>
      </c>
      <c r="BF386" s="49">
        <f>IF(D386="","",IF(S386="S",
1,
IF(AC386=0,
1,
IF(
IFERROR(((U386+V386+Y386)*AG386)/((AC386*AK386)*AG386),0)&lt;0,
0,
IF(
IFERROR(((U386+V386+Y386)*AG386)/((AC386*AK386)*AG386),0)&gt;1,
1,
IFERROR(((U386+V386+Y386)*AG386)/((AC386*AK386)*AG386),0)
)
)
)
))</f>
        <v/>
      </c>
      <c r="BG386" s="50">
        <f>IF(D386="","",IF(S386="S",0,IF(AND(ISNUMBER(AC386),ISNUMBER(AM386)),IF(OR(AC386*AM386&lt;0,ISERR(AC386*AM386)),0,AC386*AM386),0)))</f>
        <v/>
      </c>
      <c r="BH386" s="50">
        <f>IF(D386="","",IF(BY386&gt;TODAY()-60,0,IF(Y386&gt;12,MAX(0,(U386+Y386)-BG386),MAX(0,U386-BG386))))</f>
        <v/>
      </c>
      <c r="BI386" s="51">
        <f>IF(D386="","",BH386*AG386)</f>
        <v/>
      </c>
      <c r="BJ386" s="51">
        <f>IF(D386="","",IF(OR(R386="A",R386="AA",R386="AAA"),BI386,0))</f>
        <v/>
      </c>
      <c r="BK386" s="51">
        <f>IF(D386="","",IF(R386="B",BI386,0))</f>
        <v/>
      </c>
      <c r="BL386" s="51">
        <f>IF(D386="","",IF(R386="C",BI386,0))</f>
        <v/>
      </c>
      <c r="BM386" s="51">
        <f>IF(D386="","",IFERROR(MAX(0,MIN(BI386/AP386,1)),0))</f>
        <v/>
      </c>
      <c r="BN386" s="52">
        <f>IF(D386="","",AB386*AG386)</f>
        <v/>
      </c>
      <c r="BO386" s="52">
        <f>IF(D386="","",(U386+V386+X386)*AG386)</f>
        <v/>
      </c>
      <c r="BP386" s="52">
        <f>IF(D386="","",(AB386*3)*AG386)</f>
        <v/>
      </c>
      <c r="BQ386" s="52">
        <f>IF(D386="","",IF(BO386-BP386&gt;0,0,BO386-BP386))</f>
        <v/>
      </c>
      <c r="BR386" s="52">
        <f>IF(D386="","",IF(BO386-BP386-BN386&gt;0,0,BO386-BP386-BN386))</f>
        <v/>
      </c>
      <c r="BS386" s="53">
        <f>IF(D386="","",IFERROR(AB386*AI386,0))</f>
        <v/>
      </c>
      <c r="BT386" s="53">
        <f>IF(D386="","",IFERROR(IF(X386&gt;12, AI386*(U386+V386+X386), AI386*(U386+V386)),0))</f>
        <v/>
      </c>
      <c r="BU386" s="53">
        <f>IF(D386="","",IFERROR(((AB386*3)*AI386),0))</f>
        <v/>
      </c>
      <c r="BV386" s="53">
        <f>IF(D386="","",IF(BT386-BU386&gt;0,0,BT386-BU386))</f>
        <v/>
      </c>
      <c r="BW386" s="53">
        <f>IF(D386="","",IF(BT386-BU386-BS386&gt;0,0,BT386-BU386-BS386))</f>
        <v/>
      </c>
      <c r="BX386" s="36">
        <f>IF(D386="","",IFERROR(VLOOKUP(D386,'produto-entrada-7'!A:M,3,0),"SEM PEDIDO"))</f>
        <v/>
      </c>
      <c r="BY386" s="36">
        <f>IF(D386="","",VLOOKUP(D386,'produto-estoque-total-7'!A:AB,25,0))</f>
        <v/>
      </c>
      <c r="BZ386" s="36">
        <f>IF(D386="","",IFERROR(VLOOKUP(D386,'produto-estoque-total-7'!A:AB,26,0)/100,0))</f>
        <v/>
      </c>
      <c r="CA386" s="36">
        <f>IF(D386="","",IFERROR(VLOOKUP(D386,'produto-estoque-total-7'!A:AB,27,0)/100,0))</f>
        <v/>
      </c>
      <c r="CB386" s="41">
        <f>IF(D386="","",V386*AF386)</f>
        <v/>
      </c>
      <c r="CC386" s="41">
        <f>IF(D386="","",V386*AI386)</f>
        <v/>
      </c>
      <c r="CD386" s="54">
        <f>IF(D386="","",VLOOKUP(D386,'produto-estoque-total-7'!A:AB,28,0))</f>
        <v/>
      </c>
    </row>
    <row r="387">
      <c r="A387" s="36">
        <f>IF(D387="","",VLOOKUP(D387,'produto-estoque-total-7'!A:AB,3,0))</f>
        <v/>
      </c>
      <c r="B387" s="1">
        <f>IF(D387="","",VLOOKUP(D387,'produto-estoque-total-7'!A:AB,12,0))</f>
        <v/>
      </c>
      <c r="C387" s="1">
        <f>IF(D387="","",VLOOKUP(D387,'produto-estoque-total-7'!A:AB,2,0))</f>
        <v/>
      </c>
      <c r="D387" s="37">
        <f>IFERROR(IF('produto-estoque-total-7'!A386="","",'produto-estoque-total-7'!A386),"")</f>
        <v/>
      </c>
      <c r="E387" s="1">
        <f>IF(D387="","",VLOOKUP(D387,'produto-estoque-total-7'!A:AB,4,0))</f>
        <v/>
      </c>
      <c r="F387" s="36">
        <f>IF(D387="","",VLOOKUP(D387,'produto-estoque-total-7'!A:AB,13,0))</f>
        <v/>
      </c>
      <c r="G387" s="1">
        <f>IF(F387="","",VLOOKUP(F387,'FORNECEDORES X COMPRADOR'!A:D,4,0))</f>
        <v/>
      </c>
      <c r="H387" s="1">
        <f>IF(F387="","",VLOOKUP(F387,'FORNECEDORES X COMPRADOR'!A:E,5,0))</f>
        <v/>
      </c>
      <c r="I387" s="36">
        <f>IF(D387="","",VLOOKUP(D387,'produto-estoque-total-7'!A:AB,15,0))</f>
        <v/>
      </c>
      <c r="J387" s="36">
        <f>IF(D387="","",VLOOKUP(D387,'produto-estoque-total-7'!A:AB,19,0))</f>
        <v/>
      </c>
      <c r="K387" s="1">
        <f>IF(D387="","",VLOOKUP(D387,'produto-estoque-total-7'!A:AB,20,0))</f>
        <v/>
      </c>
      <c r="L387" s="36">
        <f>IF(D387="","",VLOOKUP(D387,'produto-estoque-total-7'!A:AB,17,0))</f>
        <v/>
      </c>
      <c r="M387" s="1">
        <f>IF(D387="","",VLOOKUP(D387,'produto-estoque-total-7'!A:AB,18,0))</f>
        <v/>
      </c>
      <c r="N387" s="36">
        <f>IF(D387="","",VLOOKUP(D387,'produto-estoque-total-7'!A:AB,21,0))</f>
        <v/>
      </c>
      <c r="O387" s="1">
        <f>IF(D387="","",VLOOKUP(D387,'produto-estoque-total-7'!A:AB,22,0))</f>
        <v/>
      </c>
      <c r="P387" s="36">
        <f>IF(D387="","",VLOOKUP(D387,'produto-estoque-total-7'!A:AB,23,0))</f>
        <v/>
      </c>
      <c r="Q387" s="1">
        <f>IF(D387="","",VLOOKUP(D387,'produto-estoque-total-7'!A:AB,24,0))</f>
        <v/>
      </c>
      <c r="R387" s="38">
        <f>IFERROR(IF(D387="","",VLOOKUP(D387,'produto-venda-7'!B:N,13,0)),"C")</f>
        <v/>
      </c>
      <c r="S387" s="39">
        <f>IF(D387="","",VLOOKUP(D387,'produto-estoque-total-7'!A:AB,6,0))</f>
        <v/>
      </c>
      <c r="T387" s="39">
        <f>IF(D387="","",VLOOKUP(D387,'produto-estoque-total-7'!A:AB,5,0))</f>
        <v/>
      </c>
      <c r="U387" s="40">
        <f>IF(D387="","",VLOOKUP(D387,'produto-estoque-total-7'!A:AB,11,0))</f>
        <v/>
      </c>
      <c r="V387" s="41">
        <f>IF(D387="","",IFERROR(VLOOKUP(D387,'produto-entrada-7'!A:M,10,0),0))</f>
        <v/>
      </c>
      <c r="W387" s="42" t="n"/>
      <c r="X387" s="39">
        <f>IF(D387="","",VLOOKUP(D387,'produto-estoque-total-7'!A:AB,8,0))</f>
        <v/>
      </c>
      <c r="Y387" s="39">
        <f>IF(D387="","",VLOOKUP(D387,'produto-estoque-total-7'!A:AB,9,0))</f>
        <v/>
      </c>
      <c r="Z387" s="39">
        <f>IF(D387="","",VLOOKUP(D387,'produto-estoque-total-7'!A:AB,10,0))</f>
        <v/>
      </c>
      <c r="AA387" s="39">
        <f>IFERROR(IF(D387="","",VLOOKUP(D387,'produto-venda-7'!B:N,4,0)),0)</f>
        <v/>
      </c>
      <c r="AB387" s="39">
        <f>IFERROR(IF(D387="","",VLOOKUP(D387,'produto-venda-7'!B:N,5,0)),0)</f>
        <v/>
      </c>
      <c r="AC387" s="39">
        <f>IF(D387="","",IFERROR(AA387/90,0))</f>
        <v/>
      </c>
      <c r="AD387" s="36">
        <f>IF(D387="","",IFERROR(VLOOKUP(D387,'produto-entrada-7'!A:M,4,0),0))</f>
        <v/>
      </c>
      <c r="AE387" s="36">
        <f>IFERROR(IF(D387="","",VLOOKUP(D387,'produto-venda-7'!B:N,10,0)),0)</f>
        <v/>
      </c>
      <c r="AF387" s="36">
        <f>IF(D387="","",IFERROR(VLOOKUP(D387,'produto-entrada-7'!A:M,11,0),0))</f>
        <v/>
      </c>
      <c r="AG387" s="1">
        <f>IF(D387="","",IFERROR(VLOOKUP(D387,'produto-entrada-7'!A:M,12,0),0))</f>
        <v/>
      </c>
      <c r="AH387" s="1">
        <f>IF(D387="","",IFERROR(VLOOKUP(D387,'produto-entrada-7'!A:M,13,0),0))</f>
        <v/>
      </c>
      <c r="AI387" s="36">
        <f>IFERROR(IF(D387="","",VLOOKUP(D387,'produto-venda-7'!B:N,11,0)),0)</f>
        <v/>
      </c>
      <c r="AJ387" s="43">
        <f>IF(D387="","",IFERROR(AI387*AB387,0))</f>
        <v/>
      </c>
      <c r="AK387" s="44">
        <f>IFERROR(IF(D387="","",VLOOKUP(F387,'ANALISE FORNECEDOR'!$A:$I,8,0)),"")</f>
        <v/>
      </c>
      <c r="AL387" s="44">
        <f>IF(D387="","",AVERAGE(AM387,AK387))</f>
        <v/>
      </c>
      <c r="AM387" s="44">
        <f>IFERROR(IF(D387="","",VLOOKUP(F387,'ANALISE FORNECEDOR'!$A:$I,9,0)),"")</f>
        <v/>
      </c>
      <c r="AN387" s="45">
        <f>IF(D387="","",IF(Y387&gt;12,AI387*(U387+Y387),AI387*U387))</f>
        <v/>
      </c>
      <c r="AO387" s="45">
        <f>IF(D387="","",IF(Y387&gt;12,AI387*(U387+V387+Y387),AI387*(U387+V387)))</f>
        <v/>
      </c>
      <c r="AP387" s="46">
        <f>IF(D387="","",IF(Y387&gt;12,AG387*(U387+Y387),AG387*U387))</f>
        <v/>
      </c>
      <c r="AQ387" s="46">
        <f>IF(D387="","",IF(Y387&gt;12,AG387*(U387+V387+Y387),AG387*(U387+V387)))</f>
        <v/>
      </c>
      <c r="AR387" s="46">
        <f>IF(D387="","",IF(OR(R387="A",R387="AA",R387="AAA"),AP387,0))</f>
        <v/>
      </c>
      <c r="AS387" s="46">
        <f>IF(D387="","",IF(R387="B",AP387,0))</f>
        <v/>
      </c>
      <c r="AT387" s="46">
        <f>IF(D387="","",IF(R387="C",AP387,0))</f>
        <v/>
      </c>
      <c r="AU387" s="47">
        <f>IF(D387="","",IFERROR(AN387/AJ387,0))</f>
        <v/>
      </c>
      <c r="AV387" s="47">
        <f>IF(D387="","",IFERROR(((AO387)/AJ387),0))</f>
        <v/>
      </c>
      <c r="AW387" s="48">
        <f>IF(D387="","",IF(OR(S387="S",NOT(AND(ISNUMBER(AC387),ISNUMBER(AL387),AC387*AL387&gt;=0))),0,AC387*AL387))</f>
        <v/>
      </c>
      <c r="AX387" s="49">
        <f>IFERROR(IF(D387="","",AW387*AG387),0)</f>
        <v/>
      </c>
      <c r="AY387" s="48">
        <f>IF(D387="","",IF(OR(S387="S",NOT(AND(ISNUMBER(AC387),ISNUMBER(AK387),AC387*AK387&gt;=0))),0,AC387*AK387))</f>
        <v/>
      </c>
      <c r="AZ387" s="48">
        <f>IFERROR(IF(D387="","",IF(AY387=0,0,IF(((AY387)-(U387+Y387))&lt;0,0,(AY387)-U387))),0)</f>
        <v/>
      </c>
      <c r="BA387" s="49">
        <f>IF(D387="","",AZ387*AG387)</f>
        <v/>
      </c>
      <c r="BB387" s="49">
        <f>IF(D387="","",IF(OR(R387="A",R387="AA",R387="AAA"),BA387,0))</f>
        <v/>
      </c>
      <c r="BC387" s="49">
        <f>IF(D387="","",IF(R387="B",BA387,0))</f>
        <v/>
      </c>
      <c r="BD387" s="49">
        <f>IF(D387="","",IF(R387="B",BA387,0))</f>
        <v/>
      </c>
      <c r="BE387" s="49">
        <f>IF(D387="","",IF(S387="S",
1,
IF(AC387=0,
1,
IF(
IFERROR(((U387+Y387)*AG387)/((AC387*AK387)*AG387),0)&lt;0,
0,
IF(
IFERROR(((U387+Y387)*AG387)/((AC387*AK387)*AG387),0)&gt;1,
1,
IFERROR(((U387+Y387)*AG387)/((AC387*AK387)*AG387),0)
)
)
)
))</f>
        <v/>
      </c>
      <c r="BF387" s="49">
        <f>IF(D387="","",IF(S387="S",
1,
IF(AC387=0,
1,
IF(
IFERROR(((U387+V387+Y387)*AG387)/((AC387*AK387)*AG387),0)&lt;0,
0,
IF(
IFERROR(((U387+V387+Y387)*AG387)/((AC387*AK387)*AG387),0)&gt;1,
1,
IFERROR(((U387+V387+Y387)*AG387)/((AC387*AK387)*AG387),0)
)
)
)
))</f>
        <v/>
      </c>
      <c r="BG387" s="50">
        <f>IF(D387="","",IF(S387="S",0,IF(AND(ISNUMBER(AC387),ISNUMBER(AM387)),IF(OR(AC387*AM387&lt;0,ISERR(AC387*AM387)),0,AC387*AM387),0)))</f>
        <v/>
      </c>
      <c r="BH387" s="50">
        <f>IF(D387="","",IF(BY387&gt;TODAY()-60,0,IF(Y387&gt;12,MAX(0,(U387+Y387)-BG387),MAX(0,U387-BG387))))</f>
        <v/>
      </c>
      <c r="BI387" s="51">
        <f>IF(D387="","",BH387*AG387)</f>
        <v/>
      </c>
      <c r="BJ387" s="51">
        <f>IF(D387="","",IF(OR(R387="A",R387="AA",R387="AAA"),BI387,0))</f>
        <v/>
      </c>
      <c r="BK387" s="51">
        <f>IF(D387="","",IF(R387="B",BI387,0))</f>
        <v/>
      </c>
      <c r="BL387" s="51">
        <f>IF(D387="","",IF(R387="C",BI387,0))</f>
        <v/>
      </c>
      <c r="BM387" s="51">
        <f>IF(D387="","",IFERROR(MAX(0,MIN(BI387/AP387,1)),0))</f>
        <v/>
      </c>
      <c r="BN387" s="52">
        <f>IF(D387="","",AB387*AG387)</f>
        <v/>
      </c>
      <c r="BO387" s="52">
        <f>IF(D387="","",(U387+V387+X387)*AG387)</f>
        <v/>
      </c>
      <c r="BP387" s="52">
        <f>IF(D387="","",(AB387*3)*AG387)</f>
        <v/>
      </c>
      <c r="BQ387" s="52">
        <f>IF(D387="","",IF(BO387-BP387&gt;0,0,BO387-BP387))</f>
        <v/>
      </c>
      <c r="BR387" s="52">
        <f>IF(D387="","",IF(BO387-BP387-BN387&gt;0,0,BO387-BP387-BN387))</f>
        <v/>
      </c>
      <c r="BS387" s="53">
        <f>IF(D387="","",IFERROR(AB387*AI387,0))</f>
        <v/>
      </c>
      <c r="BT387" s="53">
        <f>IF(D387="","",IFERROR(IF(X387&gt;12, AI387*(U387+V387+X387), AI387*(U387+V387)),0))</f>
        <v/>
      </c>
      <c r="BU387" s="53">
        <f>IF(D387="","",IFERROR(((AB387*3)*AI387),0))</f>
        <v/>
      </c>
      <c r="BV387" s="53">
        <f>IF(D387="","",IF(BT387-BU387&gt;0,0,BT387-BU387))</f>
        <v/>
      </c>
      <c r="BW387" s="53">
        <f>IF(D387="","",IF(BT387-BU387-BS387&gt;0,0,BT387-BU387-BS387))</f>
        <v/>
      </c>
      <c r="BX387" s="36">
        <f>IF(D387="","",IFERROR(VLOOKUP(D387,'produto-entrada-7'!A:M,3,0),"SEM PEDIDO"))</f>
        <v/>
      </c>
      <c r="BY387" s="36">
        <f>IF(D387="","",VLOOKUP(D387,'produto-estoque-total-7'!A:AB,25,0))</f>
        <v/>
      </c>
      <c r="BZ387" s="36">
        <f>IF(D387="","",IFERROR(VLOOKUP(D387,'produto-estoque-total-7'!A:AB,26,0)/100,0))</f>
        <v/>
      </c>
      <c r="CA387" s="36">
        <f>IF(D387="","",IFERROR(VLOOKUP(D387,'produto-estoque-total-7'!A:AB,27,0)/100,0))</f>
        <v/>
      </c>
      <c r="CB387" s="41">
        <f>IF(D387="","",V387*AF387)</f>
        <v/>
      </c>
      <c r="CC387" s="41">
        <f>IF(D387="","",V387*AI387)</f>
        <v/>
      </c>
      <c r="CD387" s="54">
        <f>IF(D387="","",VLOOKUP(D387,'produto-estoque-total-7'!A:AB,28,0))</f>
        <v/>
      </c>
    </row>
    <row r="388">
      <c r="A388" s="36">
        <f>IF(D388="","",VLOOKUP(D388,'produto-estoque-total-7'!A:AB,3,0))</f>
        <v/>
      </c>
      <c r="B388" s="1">
        <f>IF(D388="","",VLOOKUP(D388,'produto-estoque-total-7'!A:AB,12,0))</f>
        <v/>
      </c>
      <c r="C388" s="1">
        <f>IF(D388="","",VLOOKUP(D388,'produto-estoque-total-7'!A:AB,2,0))</f>
        <v/>
      </c>
      <c r="D388" s="37">
        <f>IFERROR(IF('produto-estoque-total-7'!A387="","",'produto-estoque-total-7'!A387),"")</f>
        <v/>
      </c>
      <c r="E388" s="1">
        <f>IF(D388="","",VLOOKUP(D388,'produto-estoque-total-7'!A:AB,4,0))</f>
        <v/>
      </c>
      <c r="F388" s="36">
        <f>IF(D388="","",VLOOKUP(D388,'produto-estoque-total-7'!A:AB,13,0))</f>
        <v/>
      </c>
      <c r="G388" s="1">
        <f>IF(F388="","",VLOOKUP(F388,'FORNECEDORES X COMPRADOR'!A:D,4,0))</f>
        <v/>
      </c>
      <c r="H388" s="1">
        <f>IF(F388="","",VLOOKUP(F388,'FORNECEDORES X COMPRADOR'!A:E,5,0))</f>
        <v/>
      </c>
      <c r="I388" s="36">
        <f>IF(D388="","",VLOOKUP(D388,'produto-estoque-total-7'!A:AB,15,0))</f>
        <v/>
      </c>
      <c r="J388" s="36">
        <f>IF(D388="","",VLOOKUP(D388,'produto-estoque-total-7'!A:AB,19,0))</f>
        <v/>
      </c>
      <c r="K388" s="1">
        <f>IF(D388="","",VLOOKUP(D388,'produto-estoque-total-7'!A:AB,20,0))</f>
        <v/>
      </c>
      <c r="L388" s="36">
        <f>IF(D388="","",VLOOKUP(D388,'produto-estoque-total-7'!A:AB,17,0))</f>
        <v/>
      </c>
      <c r="M388" s="1">
        <f>IF(D388="","",VLOOKUP(D388,'produto-estoque-total-7'!A:AB,18,0))</f>
        <v/>
      </c>
      <c r="N388" s="36">
        <f>IF(D388="","",VLOOKUP(D388,'produto-estoque-total-7'!A:AB,21,0))</f>
        <v/>
      </c>
      <c r="O388" s="1">
        <f>IF(D388="","",VLOOKUP(D388,'produto-estoque-total-7'!A:AB,22,0))</f>
        <v/>
      </c>
      <c r="P388" s="36">
        <f>IF(D388="","",VLOOKUP(D388,'produto-estoque-total-7'!A:AB,23,0))</f>
        <v/>
      </c>
      <c r="Q388" s="1">
        <f>IF(D388="","",VLOOKUP(D388,'produto-estoque-total-7'!A:AB,24,0))</f>
        <v/>
      </c>
      <c r="R388" s="38">
        <f>IFERROR(IF(D388="","",VLOOKUP(D388,'produto-venda-7'!B:N,13,0)),"C")</f>
        <v/>
      </c>
      <c r="S388" s="39">
        <f>IF(D388="","",VLOOKUP(D388,'produto-estoque-total-7'!A:AB,6,0))</f>
        <v/>
      </c>
      <c r="T388" s="39">
        <f>IF(D388="","",VLOOKUP(D388,'produto-estoque-total-7'!A:AB,5,0))</f>
        <v/>
      </c>
      <c r="U388" s="40">
        <f>IF(D388="","",VLOOKUP(D388,'produto-estoque-total-7'!A:AB,11,0))</f>
        <v/>
      </c>
      <c r="V388" s="41">
        <f>IF(D388="","",IFERROR(VLOOKUP(D388,'produto-entrada-7'!A:M,10,0),0))</f>
        <v/>
      </c>
      <c r="W388" s="42" t="n"/>
      <c r="X388" s="39">
        <f>IF(D388="","",VLOOKUP(D388,'produto-estoque-total-7'!A:AB,8,0))</f>
        <v/>
      </c>
      <c r="Y388" s="39">
        <f>IF(D388="","",VLOOKUP(D388,'produto-estoque-total-7'!A:AB,9,0))</f>
        <v/>
      </c>
      <c r="Z388" s="39">
        <f>IF(D388="","",VLOOKUP(D388,'produto-estoque-total-7'!A:AB,10,0))</f>
        <v/>
      </c>
      <c r="AA388" s="39">
        <f>IFERROR(IF(D388="","",VLOOKUP(D388,'produto-venda-7'!B:N,4,0)),0)</f>
        <v/>
      </c>
      <c r="AB388" s="39">
        <f>IFERROR(IF(D388="","",VLOOKUP(D388,'produto-venda-7'!B:N,5,0)),0)</f>
        <v/>
      </c>
      <c r="AC388" s="39">
        <f>IF(D388="","",IFERROR(AA388/90,0))</f>
        <v/>
      </c>
      <c r="AD388" s="36">
        <f>IF(D388="","",IFERROR(VLOOKUP(D388,'produto-entrada-7'!A:M,4,0),0))</f>
        <v/>
      </c>
      <c r="AE388" s="36">
        <f>IFERROR(IF(D388="","",VLOOKUP(D388,'produto-venda-7'!B:N,10,0)),0)</f>
        <v/>
      </c>
      <c r="AF388" s="36">
        <f>IF(D388="","",IFERROR(VLOOKUP(D388,'produto-entrada-7'!A:M,11,0),0))</f>
        <v/>
      </c>
      <c r="AG388" s="1">
        <f>IF(D388="","",IFERROR(VLOOKUP(D388,'produto-entrada-7'!A:M,12,0),0))</f>
        <v/>
      </c>
      <c r="AH388" s="1">
        <f>IF(D388="","",IFERROR(VLOOKUP(D388,'produto-entrada-7'!A:M,13,0),0))</f>
        <v/>
      </c>
      <c r="AI388" s="36">
        <f>IFERROR(IF(D388="","",VLOOKUP(D388,'produto-venda-7'!B:N,11,0)),0)</f>
        <v/>
      </c>
      <c r="AJ388" s="43">
        <f>IF(D388="","",IFERROR(AI388*AB388,0))</f>
        <v/>
      </c>
      <c r="AK388" s="44">
        <f>IFERROR(IF(D388="","",VLOOKUP(F388,'ANALISE FORNECEDOR'!$A:$I,8,0)),"")</f>
        <v/>
      </c>
      <c r="AL388" s="44">
        <f>IF(D388="","",AVERAGE(AM388,AK388))</f>
        <v/>
      </c>
      <c r="AM388" s="44">
        <f>IFERROR(IF(D388="","",VLOOKUP(F388,'ANALISE FORNECEDOR'!$A:$I,9,0)),"")</f>
        <v/>
      </c>
      <c r="AN388" s="45">
        <f>IF(D388="","",IF(Y388&gt;12,AI388*(U388+Y388),AI388*U388))</f>
        <v/>
      </c>
      <c r="AO388" s="45">
        <f>IF(D388="","",IF(Y388&gt;12,AI388*(U388+V388+Y388),AI388*(U388+V388)))</f>
        <v/>
      </c>
      <c r="AP388" s="46">
        <f>IF(D388="","",IF(Y388&gt;12,AG388*(U388+Y388),AG388*U388))</f>
        <v/>
      </c>
      <c r="AQ388" s="46">
        <f>IF(D388="","",IF(Y388&gt;12,AG388*(U388+V388+Y388),AG388*(U388+V388)))</f>
        <v/>
      </c>
      <c r="AR388" s="46">
        <f>IF(D388="","",IF(OR(R388="A",R388="AA",R388="AAA"),AP388,0))</f>
        <v/>
      </c>
      <c r="AS388" s="46">
        <f>IF(D388="","",IF(R388="B",AP388,0))</f>
        <v/>
      </c>
      <c r="AT388" s="46">
        <f>IF(D388="","",IF(R388="C",AP388,0))</f>
        <v/>
      </c>
      <c r="AU388" s="47">
        <f>IF(D388="","",IFERROR(AN388/AJ388,0))</f>
        <v/>
      </c>
      <c r="AV388" s="47">
        <f>IF(D388="","",IFERROR(((AO388)/AJ388),0))</f>
        <v/>
      </c>
      <c r="AW388" s="48">
        <f>IF(D388="","",IF(OR(S388="S",NOT(AND(ISNUMBER(AC388),ISNUMBER(AL388),AC388*AL388&gt;=0))),0,AC388*AL388))</f>
        <v/>
      </c>
      <c r="AX388" s="49">
        <f>IFERROR(IF(D388="","",AW388*AG388),0)</f>
        <v/>
      </c>
      <c r="AY388" s="48">
        <f>IF(D388="","",IF(OR(S388="S",NOT(AND(ISNUMBER(AC388),ISNUMBER(AK388),AC388*AK388&gt;=0))),0,AC388*AK388))</f>
        <v/>
      </c>
      <c r="AZ388" s="48">
        <f>IFERROR(IF(D388="","",IF(AY388=0,0,IF(((AY388)-(U388+Y388))&lt;0,0,(AY388)-U388))),0)</f>
        <v/>
      </c>
      <c r="BA388" s="49">
        <f>IF(D388="","",AZ388*AG388)</f>
        <v/>
      </c>
      <c r="BB388" s="49">
        <f>IF(D388="","",IF(OR(R388="A",R388="AA",R388="AAA"),BA388,0))</f>
        <v/>
      </c>
      <c r="BC388" s="49">
        <f>IF(D388="","",IF(R388="B",BA388,0))</f>
        <v/>
      </c>
      <c r="BD388" s="49">
        <f>IF(D388="","",IF(R388="B",BA388,0))</f>
        <v/>
      </c>
      <c r="BE388" s="49">
        <f>IF(D388="","",IF(S388="S",
1,
IF(AC388=0,
1,
IF(
IFERROR(((U388+Y388)*AG388)/((AC388*AK388)*AG388),0)&lt;0,
0,
IF(
IFERROR(((U388+Y388)*AG388)/((AC388*AK388)*AG388),0)&gt;1,
1,
IFERROR(((U388+Y388)*AG388)/((AC388*AK388)*AG388),0)
)
)
)
))</f>
        <v/>
      </c>
      <c r="BF388" s="49">
        <f>IF(D388="","",IF(S388="S",
1,
IF(AC388=0,
1,
IF(
IFERROR(((U388+V388+Y388)*AG388)/((AC388*AK388)*AG388),0)&lt;0,
0,
IF(
IFERROR(((U388+V388+Y388)*AG388)/((AC388*AK388)*AG388),0)&gt;1,
1,
IFERROR(((U388+V388+Y388)*AG388)/((AC388*AK388)*AG388),0)
)
)
)
))</f>
        <v/>
      </c>
      <c r="BG388" s="50">
        <f>IF(D388="","",IF(S388="S",0,IF(AND(ISNUMBER(AC388),ISNUMBER(AM388)),IF(OR(AC388*AM388&lt;0,ISERR(AC388*AM388)),0,AC388*AM388),0)))</f>
        <v/>
      </c>
      <c r="BH388" s="50">
        <f>IF(D388="","",IF(BY388&gt;TODAY()-60,0,IF(Y388&gt;12,MAX(0,(U388+Y388)-BG388),MAX(0,U388-BG388))))</f>
        <v/>
      </c>
      <c r="BI388" s="51">
        <f>IF(D388="","",BH388*AG388)</f>
        <v/>
      </c>
      <c r="BJ388" s="51">
        <f>IF(D388="","",IF(OR(R388="A",R388="AA",R388="AAA"),BI388,0))</f>
        <v/>
      </c>
      <c r="BK388" s="51">
        <f>IF(D388="","",IF(R388="B",BI388,0))</f>
        <v/>
      </c>
      <c r="BL388" s="51">
        <f>IF(D388="","",IF(R388="C",BI388,0))</f>
        <v/>
      </c>
      <c r="BM388" s="51">
        <f>IF(D388="","",IFERROR(MAX(0,MIN(BI388/AP388,1)),0))</f>
        <v/>
      </c>
      <c r="BN388" s="52">
        <f>IF(D388="","",AB388*AG388)</f>
        <v/>
      </c>
      <c r="BO388" s="52">
        <f>IF(D388="","",(U388+V388+X388)*AG388)</f>
        <v/>
      </c>
      <c r="BP388" s="52">
        <f>IF(D388="","",(AB388*3)*AG388)</f>
        <v/>
      </c>
      <c r="BQ388" s="52">
        <f>IF(D388="","",IF(BO388-BP388&gt;0,0,BO388-BP388))</f>
        <v/>
      </c>
      <c r="BR388" s="52">
        <f>IF(D388="","",IF(BO388-BP388-BN388&gt;0,0,BO388-BP388-BN388))</f>
        <v/>
      </c>
      <c r="BS388" s="53">
        <f>IF(D388="","",IFERROR(AB388*AI388,0))</f>
        <v/>
      </c>
      <c r="BT388" s="53">
        <f>IF(D388="","",IFERROR(IF(X388&gt;12, AI388*(U388+V388+X388), AI388*(U388+V388)),0))</f>
        <v/>
      </c>
      <c r="BU388" s="53">
        <f>IF(D388="","",IFERROR(((AB388*3)*AI388),0))</f>
        <v/>
      </c>
      <c r="BV388" s="53">
        <f>IF(D388="","",IF(BT388-BU388&gt;0,0,BT388-BU388))</f>
        <v/>
      </c>
      <c r="BW388" s="53">
        <f>IF(D388="","",IF(BT388-BU388-BS388&gt;0,0,BT388-BU388-BS388))</f>
        <v/>
      </c>
      <c r="BX388" s="36">
        <f>IF(D388="","",IFERROR(VLOOKUP(D388,'produto-entrada-7'!A:M,3,0),"SEM PEDIDO"))</f>
        <v/>
      </c>
      <c r="BY388" s="36">
        <f>IF(D388="","",VLOOKUP(D388,'produto-estoque-total-7'!A:AB,25,0))</f>
        <v/>
      </c>
      <c r="BZ388" s="36">
        <f>IF(D388="","",IFERROR(VLOOKUP(D388,'produto-estoque-total-7'!A:AB,26,0)/100,0))</f>
        <v/>
      </c>
      <c r="CA388" s="36">
        <f>IF(D388="","",IFERROR(VLOOKUP(D388,'produto-estoque-total-7'!A:AB,27,0)/100,0))</f>
        <v/>
      </c>
      <c r="CB388" s="41">
        <f>IF(D388="","",V388*AF388)</f>
        <v/>
      </c>
      <c r="CC388" s="41">
        <f>IF(D388="","",V388*AI388)</f>
        <v/>
      </c>
      <c r="CD388" s="54">
        <f>IF(D388="","",VLOOKUP(D388,'produto-estoque-total-7'!A:AB,28,0))</f>
        <v/>
      </c>
    </row>
    <row r="389">
      <c r="A389" s="36">
        <f>IF(D389="","",VLOOKUP(D389,'produto-estoque-total-7'!A:AB,3,0))</f>
        <v/>
      </c>
      <c r="B389" s="1">
        <f>IF(D389="","",VLOOKUP(D389,'produto-estoque-total-7'!A:AB,12,0))</f>
        <v/>
      </c>
      <c r="C389" s="1">
        <f>IF(D389="","",VLOOKUP(D389,'produto-estoque-total-7'!A:AB,2,0))</f>
        <v/>
      </c>
      <c r="D389" s="37">
        <f>IFERROR(IF('produto-estoque-total-7'!A388="","",'produto-estoque-total-7'!A388),"")</f>
        <v/>
      </c>
      <c r="E389" s="1">
        <f>IF(D389="","",VLOOKUP(D389,'produto-estoque-total-7'!A:AB,4,0))</f>
        <v/>
      </c>
      <c r="F389" s="36">
        <f>IF(D389="","",VLOOKUP(D389,'produto-estoque-total-7'!A:AB,13,0))</f>
        <v/>
      </c>
      <c r="G389" s="1">
        <f>IF(F389="","",VLOOKUP(F389,'FORNECEDORES X COMPRADOR'!A:D,4,0))</f>
        <v/>
      </c>
      <c r="H389" s="1">
        <f>IF(F389="","",VLOOKUP(F389,'FORNECEDORES X COMPRADOR'!A:E,5,0))</f>
        <v/>
      </c>
      <c r="I389" s="36">
        <f>IF(D389="","",VLOOKUP(D389,'produto-estoque-total-7'!A:AB,15,0))</f>
        <v/>
      </c>
      <c r="J389" s="36">
        <f>IF(D389="","",VLOOKUP(D389,'produto-estoque-total-7'!A:AB,19,0))</f>
        <v/>
      </c>
      <c r="K389" s="1">
        <f>IF(D389="","",VLOOKUP(D389,'produto-estoque-total-7'!A:AB,20,0))</f>
        <v/>
      </c>
      <c r="L389" s="36">
        <f>IF(D389="","",VLOOKUP(D389,'produto-estoque-total-7'!A:AB,17,0))</f>
        <v/>
      </c>
      <c r="M389" s="1">
        <f>IF(D389="","",VLOOKUP(D389,'produto-estoque-total-7'!A:AB,18,0))</f>
        <v/>
      </c>
      <c r="N389" s="36">
        <f>IF(D389="","",VLOOKUP(D389,'produto-estoque-total-7'!A:AB,21,0))</f>
        <v/>
      </c>
      <c r="O389" s="1">
        <f>IF(D389="","",VLOOKUP(D389,'produto-estoque-total-7'!A:AB,22,0))</f>
        <v/>
      </c>
      <c r="P389" s="36">
        <f>IF(D389="","",VLOOKUP(D389,'produto-estoque-total-7'!A:AB,23,0))</f>
        <v/>
      </c>
      <c r="Q389" s="1">
        <f>IF(D389="","",VLOOKUP(D389,'produto-estoque-total-7'!A:AB,24,0))</f>
        <v/>
      </c>
      <c r="R389" s="38">
        <f>IFERROR(IF(D389="","",VLOOKUP(D389,'produto-venda-7'!B:N,13,0)),"C")</f>
        <v/>
      </c>
      <c r="S389" s="39">
        <f>IF(D389="","",VLOOKUP(D389,'produto-estoque-total-7'!A:AB,6,0))</f>
        <v/>
      </c>
      <c r="T389" s="39">
        <f>IF(D389="","",VLOOKUP(D389,'produto-estoque-total-7'!A:AB,5,0))</f>
        <v/>
      </c>
      <c r="U389" s="40">
        <f>IF(D389="","",VLOOKUP(D389,'produto-estoque-total-7'!A:AB,11,0))</f>
        <v/>
      </c>
      <c r="V389" s="41">
        <f>IF(D389="","",IFERROR(VLOOKUP(D389,'produto-entrada-7'!A:M,10,0),0))</f>
        <v/>
      </c>
      <c r="W389" s="42" t="n"/>
      <c r="X389" s="39">
        <f>IF(D389="","",VLOOKUP(D389,'produto-estoque-total-7'!A:AB,8,0))</f>
        <v/>
      </c>
      <c r="Y389" s="39">
        <f>IF(D389="","",VLOOKUP(D389,'produto-estoque-total-7'!A:AB,9,0))</f>
        <v/>
      </c>
      <c r="Z389" s="39">
        <f>IF(D389="","",VLOOKUP(D389,'produto-estoque-total-7'!A:AB,10,0))</f>
        <v/>
      </c>
      <c r="AA389" s="39">
        <f>IFERROR(IF(D389="","",VLOOKUP(D389,'produto-venda-7'!B:N,4,0)),0)</f>
        <v/>
      </c>
      <c r="AB389" s="39">
        <f>IFERROR(IF(D389="","",VLOOKUP(D389,'produto-venda-7'!B:N,5,0)),0)</f>
        <v/>
      </c>
      <c r="AC389" s="39">
        <f>IF(D389="","",IFERROR(AA389/90,0))</f>
        <v/>
      </c>
      <c r="AD389" s="36">
        <f>IF(D389="","",IFERROR(VLOOKUP(D389,'produto-entrada-7'!A:M,4,0),0))</f>
        <v/>
      </c>
      <c r="AE389" s="36">
        <f>IFERROR(IF(D389="","",VLOOKUP(D389,'produto-venda-7'!B:N,10,0)),0)</f>
        <v/>
      </c>
      <c r="AF389" s="36">
        <f>IF(D389="","",IFERROR(VLOOKUP(D389,'produto-entrada-7'!A:M,11,0),0))</f>
        <v/>
      </c>
      <c r="AG389" s="1">
        <f>IF(D389="","",IFERROR(VLOOKUP(D389,'produto-entrada-7'!A:M,12,0),0))</f>
        <v/>
      </c>
      <c r="AH389" s="1">
        <f>IF(D389="","",IFERROR(VLOOKUP(D389,'produto-entrada-7'!A:M,13,0),0))</f>
        <v/>
      </c>
      <c r="AI389" s="36">
        <f>IFERROR(IF(D389="","",VLOOKUP(D389,'produto-venda-7'!B:N,11,0)),0)</f>
        <v/>
      </c>
      <c r="AJ389" s="43">
        <f>IF(D389="","",IFERROR(AI389*AB389,0))</f>
        <v/>
      </c>
      <c r="AK389" s="44">
        <f>IFERROR(IF(D389="","",VLOOKUP(F389,'ANALISE FORNECEDOR'!$A:$I,8,0)),"")</f>
        <v/>
      </c>
      <c r="AL389" s="44">
        <f>IF(D389="","",AVERAGE(AM389,AK389))</f>
        <v/>
      </c>
      <c r="AM389" s="44">
        <f>IFERROR(IF(D389="","",VLOOKUP(F389,'ANALISE FORNECEDOR'!$A:$I,9,0)),"")</f>
        <v/>
      </c>
      <c r="AN389" s="45">
        <f>IF(D389="","",IF(Y389&gt;12,AI389*(U389+Y389),AI389*U389))</f>
        <v/>
      </c>
      <c r="AO389" s="45">
        <f>IF(D389="","",IF(Y389&gt;12,AI389*(U389+V389+Y389),AI389*(U389+V389)))</f>
        <v/>
      </c>
      <c r="AP389" s="46">
        <f>IF(D389="","",IF(Y389&gt;12,AG389*(U389+Y389),AG389*U389))</f>
        <v/>
      </c>
      <c r="AQ389" s="46">
        <f>IF(D389="","",IF(Y389&gt;12,AG389*(U389+V389+Y389),AG389*(U389+V389)))</f>
        <v/>
      </c>
      <c r="AR389" s="46">
        <f>IF(D389="","",IF(OR(R389="A",R389="AA",R389="AAA"),AP389,0))</f>
        <v/>
      </c>
      <c r="AS389" s="46">
        <f>IF(D389="","",IF(R389="B",AP389,0))</f>
        <v/>
      </c>
      <c r="AT389" s="46">
        <f>IF(D389="","",IF(R389="C",AP389,0))</f>
        <v/>
      </c>
      <c r="AU389" s="47">
        <f>IF(D389="","",IFERROR(AN389/AJ389,0))</f>
        <v/>
      </c>
      <c r="AV389" s="47">
        <f>IF(D389="","",IFERROR(((AO389)/AJ389),0))</f>
        <v/>
      </c>
      <c r="AW389" s="48">
        <f>IF(D389="","",IF(OR(S389="S",NOT(AND(ISNUMBER(AC389),ISNUMBER(AL389),AC389*AL389&gt;=0))),0,AC389*AL389))</f>
        <v/>
      </c>
      <c r="AX389" s="49">
        <f>IFERROR(IF(D389="","",AW389*AG389),0)</f>
        <v/>
      </c>
      <c r="AY389" s="48">
        <f>IF(D389="","",IF(OR(S389="S",NOT(AND(ISNUMBER(AC389),ISNUMBER(AK389),AC389*AK389&gt;=0))),0,AC389*AK389))</f>
        <v/>
      </c>
      <c r="AZ389" s="48">
        <f>IFERROR(IF(D389="","",IF(AY389=0,0,IF(((AY389)-(U389+Y389))&lt;0,0,(AY389)-U389))),0)</f>
        <v/>
      </c>
      <c r="BA389" s="49">
        <f>IF(D389="","",AZ389*AG389)</f>
        <v/>
      </c>
      <c r="BB389" s="49">
        <f>IF(D389="","",IF(OR(R389="A",R389="AA",R389="AAA"),BA389,0))</f>
        <v/>
      </c>
      <c r="BC389" s="49">
        <f>IF(D389="","",IF(R389="B",BA389,0))</f>
        <v/>
      </c>
      <c r="BD389" s="49">
        <f>IF(D389="","",IF(R389="B",BA389,0))</f>
        <v/>
      </c>
      <c r="BE389" s="49">
        <f>IF(D389="","",IF(S389="S",
1,
IF(AC389=0,
1,
IF(
IFERROR(((U389+Y389)*AG389)/((AC389*AK389)*AG389),0)&lt;0,
0,
IF(
IFERROR(((U389+Y389)*AG389)/((AC389*AK389)*AG389),0)&gt;1,
1,
IFERROR(((U389+Y389)*AG389)/((AC389*AK389)*AG389),0)
)
)
)
))</f>
        <v/>
      </c>
      <c r="BF389" s="49">
        <f>IF(D389="","",IF(S389="S",
1,
IF(AC389=0,
1,
IF(
IFERROR(((U389+V389+Y389)*AG389)/((AC389*AK389)*AG389),0)&lt;0,
0,
IF(
IFERROR(((U389+V389+Y389)*AG389)/((AC389*AK389)*AG389),0)&gt;1,
1,
IFERROR(((U389+V389+Y389)*AG389)/((AC389*AK389)*AG389),0)
)
)
)
))</f>
        <v/>
      </c>
      <c r="BG389" s="50">
        <f>IF(D389="","",IF(S389="S",0,IF(AND(ISNUMBER(AC389),ISNUMBER(AM389)),IF(OR(AC389*AM389&lt;0,ISERR(AC389*AM389)),0,AC389*AM389),0)))</f>
        <v/>
      </c>
      <c r="BH389" s="50">
        <f>IF(D389="","",IF(BY389&gt;TODAY()-60,0,IF(Y389&gt;12,MAX(0,(U389+Y389)-BG389),MAX(0,U389-BG389))))</f>
        <v/>
      </c>
      <c r="BI389" s="51">
        <f>IF(D389="","",BH389*AG389)</f>
        <v/>
      </c>
      <c r="BJ389" s="51">
        <f>IF(D389="","",IF(OR(R389="A",R389="AA",R389="AAA"),BI389,0))</f>
        <v/>
      </c>
      <c r="BK389" s="51">
        <f>IF(D389="","",IF(R389="B",BI389,0))</f>
        <v/>
      </c>
      <c r="BL389" s="51">
        <f>IF(D389="","",IF(R389="C",BI389,0))</f>
        <v/>
      </c>
      <c r="BM389" s="51">
        <f>IF(D389="","",IFERROR(MAX(0,MIN(BI389/AP389,1)),0))</f>
        <v/>
      </c>
      <c r="BN389" s="52">
        <f>IF(D389="","",AB389*AG389)</f>
        <v/>
      </c>
      <c r="BO389" s="52">
        <f>IF(D389="","",(U389+V389+X389)*AG389)</f>
        <v/>
      </c>
      <c r="BP389" s="52">
        <f>IF(D389="","",(AB389*3)*AG389)</f>
        <v/>
      </c>
      <c r="BQ389" s="52">
        <f>IF(D389="","",IF(BO389-BP389&gt;0,0,BO389-BP389))</f>
        <v/>
      </c>
      <c r="BR389" s="52">
        <f>IF(D389="","",IF(BO389-BP389-BN389&gt;0,0,BO389-BP389-BN389))</f>
        <v/>
      </c>
      <c r="BS389" s="53">
        <f>IF(D389="","",IFERROR(AB389*AI389,0))</f>
        <v/>
      </c>
      <c r="BT389" s="53">
        <f>IF(D389="","",IFERROR(IF(X389&gt;12, AI389*(U389+V389+X389), AI389*(U389+V389)),0))</f>
        <v/>
      </c>
      <c r="BU389" s="53">
        <f>IF(D389="","",IFERROR(((AB389*3)*AI389),0))</f>
        <v/>
      </c>
      <c r="BV389" s="53">
        <f>IF(D389="","",IF(BT389-BU389&gt;0,0,BT389-BU389))</f>
        <v/>
      </c>
      <c r="BW389" s="53">
        <f>IF(D389="","",IF(BT389-BU389-BS389&gt;0,0,BT389-BU389-BS389))</f>
        <v/>
      </c>
      <c r="BX389" s="36">
        <f>IF(D389="","",IFERROR(VLOOKUP(D389,'produto-entrada-7'!A:M,3,0),"SEM PEDIDO"))</f>
        <v/>
      </c>
      <c r="BY389" s="36">
        <f>IF(D389="","",VLOOKUP(D389,'produto-estoque-total-7'!A:AB,25,0))</f>
        <v/>
      </c>
      <c r="BZ389" s="36">
        <f>IF(D389="","",IFERROR(VLOOKUP(D389,'produto-estoque-total-7'!A:AB,26,0)/100,0))</f>
        <v/>
      </c>
      <c r="CA389" s="36">
        <f>IF(D389="","",IFERROR(VLOOKUP(D389,'produto-estoque-total-7'!A:AB,27,0)/100,0))</f>
        <v/>
      </c>
      <c r="CB389" s="41">
        <f>IF(D389="","",V389*AF389)</f>
        <v/>
      </c>
      <c r="CC389" s="41">
        <f>IF(D389="","",V389*AI389)</f>
        <v/>
      </c>
      <c r="CD389" s="54">
        <f>IF(D389="","",VLOOKUP(D389,'produto-estoque-total-7'!A:AB,28,0))</f>
        <v/>
      </c>
    </row>
    <row r="390">
      <c r="A390" s="36">
        <f>IF(D390="","",VLOOKUP(D390,'produto-estoque-total-7'!A:AB,3,0))</f>
        <v/>
      </c>
      <c r="B390" s="1">
        <f>IF(D390="","",VLOOKUP(D390,'produto-estoque-total-7'!A:AB,12,0))</f>
        <v/>
      </c>
      <c r="C390" s="1">
        <f>IF(D390="","",VLOOKUP(D390,'produto-estoque-total-7'!A:AB,2,0))</f>
        <v/>
      </c>
      <c r="D390" s="37">
        <f>IFERROR(IF('produto-estoque-total-7'!A389="","",'produto-estoque-total-7'!A389),"")</f>
        <v/>
      </c>
      <c r="E390" s="1">
        <f>IF(D390="","",VLOOKUP(D390,'produto-estoque-total-7'!A:AB,4,0))</f>
        <v/>
      </c>
      <c r="F390" s="36">
        <f>IF(D390="","",VLOOKUP(D390,'produto-estoque-total-7'!A:AB,13,0))</f>
        <v/>
      </c>
      <c r="G390" s="1">
        <f>IF(F390="","",VLOOKUP(F390,'FORNECEDORES X COMPRADOR'!A:D,4,0))</f>
        <v/>
      </c>
      <c r="H390" s="1">
        <f>IF(F390="","",VLOOKUP(F390,'FORNECEDORES X COMPRADOR'!A:E,5,0))</f>
        <v/>
      </c>
      <c r="I390" s="36">
        <f>IF(D390="","",VLOOKUP(D390,'produto-estoque-total-7'!A:AB,15,0))</f>
        <v/>
      </c>
      <c r="J390" s="36">
        <f>IF(D390="","",VLOOKUP(D390,'produto-estoque-total-7'!A:AB,19,0))</f>
        <v/>
      </c>
      <c r="K390" s="1">
        <f>IF(D390="","",VLOOKUP(D390,'produto-estoque-total-7'!A:AB,20,0))</f>
        <v/>
      </c>
      <c r="L390" s="36">
        <f>IF(D390="","",VLOOKUP(D390,'produto-estoque-total-7'!A:AB,17,0))</f>
        <v/>
      </c>
      <c r="M390" s="1">
        <f>IF(D390="","",VLOOKUP(D390,'produto-estoque-total-7'!A:AB,18,0))</f>
        <v/>
      </c>
      <c r="N390" s="36">
        <f>IF(D390="","",VLOOKUP(D390,'produto-estoque-total-7'!A:AB,21,0))</f>
        <v/>
      </c>
      <c r="O390" s="1">
        <f>IF(D390="","",VLOOKUP(D390,'produto-estoque-total-7'!A:AB,22,0))</f>
        <v/>
      </c>
      <c r="P390" s="36">
        <f>IF(D390="","",VLOOKUP(D390,'produto-estoque-total-7'!A:AB,23,0))</f>
        <v/>
      </c>
      <c r="Q390" s="1">
        <f>IF(D390="","",VLOOKUP(D390,'produto-estoque-total-7'!A:AB,24,0))</f>
        <v/>
      </c>
      <c r="R390" s="38">
        <f>IFERROR(IF(D390="","",VLOOKUP(D390,'produto-venda-7'!B:N,13,0)),"C")</f>
        <v/>
      </c>
      <c r="S390" s="39">
        <f>IF(D390="","",VLOOKUP(D390,'produto-estoque-total-7'!A:AB,6,0))</f>
        <v/>
      </c>
      <c r="T390" s="39">
        <f>IF(D390="","",VLOOKUP(D390,'produto-estoque-total-7'!A:AB,5,0))</f>
        <v/>
      </c>
      <c r="U390" s="40">
        <f>IF(D390="","",VLOOKUP(D390,'produto-estoque-total-7'!A:AB,11,0))</f>
        <v/>
      </c>
      <c r="V390" s="41">
        <f>IF(D390="","",IFERROR(VLOOKUP(D390,'produto-entrada-7'!A:M,10,0),0))</f>
        <v/>
      </c>
      <c r="W390" s="42" t="n"/>
      <c r="X390" s="39">
        <f>IF(D390="","",VLOOKUP(D390,'produto-estoque-total-7'!A:AB,8,0))</f>
        <v/>
      </c>
      <c r="Y390" s="39">
        <f>IF(D390="","",VLOOKUP(D390,'produto-estoque-total-7'!A:AB,9,0))</f>
        <v/>
      </c>
      <c r="Z390" s="39">
        <f>IF(D390="","",VLOOKUP(D390,'produto-estoque-total-7'!A:AB,10,0))</f>
        <v/>
      </c>
      <c r="AA390" s="39">
        <f>IFERROR(IF(D390="","",VLOOKUP(D390,'produto-venda-7'!B:N,4,0)),0)</f>
        <v/>
      </c>
      <c r="AB390" s="39">
        <f>IFERROR(IF(D390="","",VLOOKUP(D390,'produto-venda-7'!B:N,5,0)),0)</f>
        <v/>
      </c>
      <c r="AC390" s="39">
        <f>IF(D390="","",IFERROR(AA390/90,0))</f>
        <v/>
      </c>
      <c r="AD390" s="36">
        <f>IF(D390="","",IFERROR(VLOOKUP(D390,'produto-entrada-7'!A:M,4,0),0))</f>
        <v/>
      </c>
      <c r="AE390" s="36">
        <f>IFERROR(IF(D390="","",VLOOKUP(D390,'produto-venda-7'!B:N,10,0)),0)</f>
        <v/>
      </c>
      <c r="AF390" s="36">
        <f>IF(D390="","",IFERROR(VLOOKUP(D390,'produto-entrada-7'!A:M,11,0),0))</f>
        <v/>
      </c>
      <c r="AG390" s="1">
        <f>IF(D390="","",IFERROR(VLOOKUP(D390,'produto-entrada-7'!A:M,12,0),0))</f>
        <v/>
      </c>
      <c r="AH390" s="1">
        <f>IF(D390="","",IFERROR(VLOOKUP(D390,'produto-entrada-7'!A:M,13,0),0))</f>
        <v/>
      </c>
      <c r="AI390" s="36">
        <f>IFERROR(IF(D390="","",VLOOKUP(D390,'produto-venda-7'!B:N,11,0)),0)</f>
        <v/>
      </c>
      <c r="AJ390" s="43">
        <f>IF(D390="","",IFERROR(AI390*AB390,0))</f>
        <v/>
      </c>
      <c r="AK390" s="44">
        <f>IFERROR(IF(D390="","",VLOOKUP(F390,'ANALISE FORNECEDOR'!$A:$I,8,0)),"")</f>
        <v/>
      </c>
      <c r="AL390" s="44">
        <f>IF(D390="","",AVERAGE(AM390,AK390))</f>
        <v/>
      </c>
      <c r="AM390" s="44">
        <f>IFERROR(IF(D390="","",VLOOKUP(F390,'ANALISE FORNECEDOR'!$A:$I,9,0)),"")</f>
        <v/>
      </c>
      <c r="AN390" s="45">
        <f>IF(D390="","",IF(Y390&gt;12,AI390*(U390+Y390),AI390*U390))</f>
        <v/>
      </c>
      <c r="AO390" s="45">
        <f>IF(D390="","",IF(Y390&gt;12,AI390*(U390+V390+Y390),AI390*(U390+V390)))</f>
        <v/>
      </c>
      <c r="AP390" s="46">
        <f>IF(D390="","",IF(Y390&gt;12,AG390*(U390+Y390),AG390*U390))</f>
        <v/>
      </c>
      <c r="AQ390" s="46">
        <f>IF(D390="","",IF(Y390&gt;12,AG390*(U390+V390+Y390),AG390*(U390+V390)))</f>
        <v/>
      </c>
      <c r="AR390" s="46">
        <f>IF(D390="","",IF(OR(R390="A",R390="AA",R390="AAA"),AP390,0))</f>
        <v/>
      </c>
      <c r="AS390" s="46">
        <f>IF(D390="","",IF(R390="B",AP390,0))</f>
        <v/>
      </c>
      <c r="AT390" s="46">
        <f>IF(D390="","",IF(R390="C",AP390,0))</f>
        <v/>
      </c>
      <c r="AU390" s="47">
        <f>IF(D390="","",IFERROR(AN390/AJ390,0))</f>
        <v/>
      </c>
      <c r="AV390" s="47">
        <f>IF(D390="","",IFERROR(((AO390)/AJ390),0))</f>
        <v/>
      </c>
      <c r="AW390" s="48">
        <f>IF(D390="","",IF(OR(S390="S",NOT(AND(ISNUMBER(AC390),ISNUMBER(AL390),AC390*AL390&gt;=0))),0,AC390*AL390))</f>
        <v/>
      </c>
      <c r="AX390" s="49">
        <f>IFERROR(IF(D390="","",AW390*AG390),0)</f>
        <v/>
      </c>
      <c r="AY390" s="48">
        <f>IF(D390="","",IF(OR(S390="S",NOT(AND(ISNUMBER(AC390),ISNUMBER(AK390),AC390*AK390&gt;=0))),0,AC390*AK390))</f>
        <v/>
      </c>
      <c r="AZ390" s="48">
        <f>IFERROR(IF(D390="","",IF(AY390=0,0,IF(((AY390)-(U390+Y390))&lt;0,0,(AY390)-U390))),0)</f>
        <v/>
      </c>
      <c r="BA390" s="49">
        <f>IF(D390="","",AZ390*AG390)</f>
        <v/>
      </c>
      <c r="BB390" s="49">
        <f>IF(D390="","",IF(OR(R390="A",R390="AA",R390="AAA"),BA390,0))</f>
        <v/>
      </c>
      <c r="BC390" s="49">
        <f>IF(D390="","",IF(R390="B",BA390,0))</f>
        <v/>
      </c>
      <c r="BD390" s="49">
        <f>IF(D390="","",IF(R390="B",BA390,0))</f>
        <v/>
      </c>
      <c r="BE390" s="49">
        <f>IF(D390="","",IF(S390="S",
1,
IF(AC390=0,
1,
IF(
IFERROR(((U390+Y390)*AG390)/((AC390*AK390)*AG390),0)&lt;0,
0,
IF(
IFERROR(((U390+Y390)*AG390)/((AC390*AK390)*AG390),0)&gt;1,
1,
IFERROR(((U390+Y390)*AG390)/((AC390*AK390)*AG390),0)
)
)
)
))</f>
        <v/>
      </c>
      <c r="BF390" s="49">
        <f>IF(D390="","",IF(S390="S",
1,
IF(AC390=0,
1,
IF(
IFERROR(((U390+V390+Y390)*AG390)/((AC390*AK390)*AG390),0)&lt;0,
0,
IF(
IFERROR(((U390+V390+Y390)*AG390)/((AC390*AK390)*AG390),0)&gt;1,
1,
IFERROR(((U390+V390+Y390)*AG390)/((AC390*AK390)*AG390),0)
)
)
)
))</f>
        <v/>
      </c>
      <c r="BG390" s="50">
        <f>IF(D390="","",IF(S390="S",0,IF(AND(ISNUMBER(AC390),ISNUMBER(AM390)),IF(OR(AC390*AM390&lt;0,ISERR(AC390*AM390)),0,AC390*AM390),0)))</f>
        <v/>
      </c>
      <c r="BH390" s="50">
        <f>IF(D390="","",IF(BY390&gt;TODAY()-60,0,IF(Y390&gt;12,MAX(0,(U390+Y390)-BG390),MAX(0,U390-BG390))))</f>
        <v/>
      </c>
      <c r="BI390" s="51">
        <f>IF(D390="","",BH390*AG390)</f>
        <v/>
      </c>
      <c r="BJ390" s="51">
        <f>IF(D390="","",IF(OR(R390="A",R390="AA",R390="AAA"),BI390,0))</f>
        <v/>
      </c>
      <c r="BK390" s="51">
        <f>IF(D390="","",IF(R390="B",BI390,0))</f>
        <v/>
      </c>
      <c r="BL390" s="51">
        <f>IF(D390="","",IF(R390="C",BI390,0))</f>
        <v/>
      </c>
      <c r="BM390" s="51">
        <f>IF(D390="","",IFERROR(MAX(0,MIN(BI390/AP390,1)),0))</f>
        <v/>
      </c>
      <c r="BN390" s="52">
        <f>IF(D390="","",AB390*AG390)</f>
        <v/>
      </c>
      <c r="BO390" s="52">
        <f>IF(D390="","",(U390+V390+X390)*AG390)</f>
        <v/>
      </c>
      <c r="BP390" s="52">
        <f>IF(D390="","",(AB390*3)*AG390)</f>
        <v/>
      </c>
      <c r="BQ390" s="52">
        <f>IF(D390="","",IF(BO390-BP390&gt;0,0,BO390-BP390))</f>
        <v/>
      </c>
      <c r="BR390" s="52">
        <f>IF(D390="","",IF(BO390-BP390-BN390&gt;0,0,BO390-BP390-BN390))</f>
        <v/>
      </c>
      <c r="BS390" s="53">
        <f>IF(D390="","",IFERROR(AB390*AI390,0))</f>
        <v/>
      </c>
      <c r="BT390" s="53">
        <f>IF(D390="","",IFERROR(IF(X390&gt;12, AI390*(U390+V390+X390), AI390*(U390+V390)),0))</f>
        <v/>
      </c>
      <c r="BU390" s="53">
        <f>IF(D390="","",IFERROR(((AB390*3)*AI390),0))</f>
        <v/>
      </c>
      <c r="BV390" s="53">
        <f>IF(D390="","",IF(BT390-BU390&gt;0,0,BT390-BU390))</f>
        <v/>
      </c>
      <c r="BW390" s="53">
        <f>IF(D390="","",IF(BT390-BU390-BS390&gt;0,0,BT390-BU390-BS390))</f>
        <v/>
      </c>
      <c r="BX390" s="36">
        <f>IF(D390="","",IFERROR(VLOOKUP(D390,'produto-entrada-7'!A:M,3,0),"SEM PEDIDO"))</f>
        <v/>
      </c>
      <c r="BY390" s="36">
        <f>IF(D390="","",VLOOKUP(D390,'produto-estoque-total-7'!A:AB,25,0))</f>
        <v/>
      </c>
      <c r="BZ390" s="36">
        <f>IF(D390="","",IFERROR(VLOOKUP(D390,'produto-estoque-total-7'!A:AB,26,0)/100,0))</f>
        <v/>
      </c>
      <c r="CA390" s="36">
        <f>IF(D390="","",IFERROR(VLOOKUP(D390,'produto-estoque-total-7'!A:AB,27,0)/100,0))</f>
        <v/>
      </c>
      <c r="CB390" s="41">
        <f>IF(D390="","",V390*AF390)</f>
        <v/>
      </c>
      <c r="CC390" s="41">
        <f>IF(D390="","",V390*AI390)</f>
        <v/>
      </c>
      <c r="CD390" s="54">
        <f>IF(D390="","",VLOOKUP(D390,'produto-estoque-total-7'!A:AB,28,0))</f>
        <v/>
      </c>
    </row>
    <row r="391">
      <c r="A391" s="36">
        <f>IF(D391="","",VLOOKUP(D391,'produto-estoque-total-7'!A:AB,3,0))</f>
        <v/>
      </c>
      <c r="B391" s="1">
        <f>IF(D391="","",VLOOKUP(D391,'produto-estoque-total-7'!A:AB,12,0))</f>
        <v/>
      </c>
      <c r="C391" s="1">
        <f>IF(D391="","",VLOOKUP(D391,'produto-estoque-total-7'!A:AB,2,0))</f>
        <v/>
      </c>
      <c r="D391" s="37">
        <f>IFERROR(IF('produto-estoque-total-7'!A390="","",'produto-estoque-total-7'!A390),"")</f>
        <v/>
      </c>
      <c r="E391" s="1">
        <f>IF(D391="","",VLOOKUP(D391,'produto-estoque-total-7'!A:AB,4,0))</f>
        <v/>
      </c>
      <c r="F391" s="36">
        <f>IF(D391="","",VLOOKUP(D391,'produto-estoque-total-7'!A:AB,13,0))</f>
        <v/>
      </c>
      <c r="G391" s="1">
        <f>IF(F391="","",VLOOKUP(F391,'FORNECEDORES X COMPRADOR'!A:D,4,0))</f>
        <v/>
      </c>
      <c r="H391" s="1">
        <f>IF(F391="","",VLOOKUP(F391,'FORNECEDORES X COMPRADOR'!A:E,5,0))</f>
        <v/>
      </c>
      <c r="I391" s="36">
        <f>IF(D391="","",VLOOKUP(D391,'produto-estoque-total-7'!A:AB,15,0))</f>
        <v/>
      </c>
      <c r="J391" s="36">
        <f>IF(D391="","",VLOOKUP(D391,'produto-estoque-total-7'!A:AB,19,0))</f>
        <v/>
      </c>
      <c r="K391" s="1">
        <f>IF(D391="","",VLOOKUP(D391,'produto-estoque-total-7'!A:AB,20,0))</f>
        <v/>
      </c>
      <c r="L391" s="36">
        <f>IF(D391="","",VLOOKUP(D391,'produto-estoque-total-7'!A:AB,17,0))</f>
        <v/>
      </c>
      <c r="M391" s="1">
        <f>IF(D391="","",VLOOKUP(D391,'produto-estoque-total-7'!A:AB,18,0))</f>
        <v/>
      </c>
      <c r="N391" s="36">
        <f>IF(D391="","",VLOOKUP(D391,'produto-estoque-total-7'!A:AB,21,0))</f>
        <v/>
      </c>
      <c r="O391" s="1">
        <f>IF(D391="","",VLOOKUP(D391,'produto-estoque-total-7'!A:AB,22,0))</f>
        <v/>
      </c>
      <c r="P391" s="36">
        <f>IF(D391="","",VLOOKUP(D391,'produto-estoque-total-7'!A:AB,23,0))</f>
        <v/>
      </c>
      <c r="Q391" s="1">
        <f>IF(D391="","",VLOOKUP(D391,'produto-estoque-total-7'!A:AB,24,0))</f>
        <v/>
      </c>
      <c r="R391" s="38">
        <f>IFERROR(IF(D391="","",VLOOKUP(D391,'produto-venda-7'!B:N,13,0)),"C")</f>
        <v/>
      </c>
      <c r="S391" s="39">
        <f>IF(D391="","",VLOOKUP(D391,'produto-estoque-total-7'!A:AB,6,0))</f>
        <v/>
      </c>
      <c r="T391" s="39">
        <f>IF(D391="","",VLOOKUP(D391,'produto-estoque-total-7'!A:AB,5,0))</f>
        <v/>
      </c>
      <c r="U391" s="40">
        <f>IF(D391="","",VLOOKUP(D391,'produto-estoque-total-7'!A:AB,11,0))</f>
        <v/>
      </c>
      <c r="V391" s="41">
        <f>IF(D391="","",IFERROR(VLOOKUP(D391,'produto-entrada-7'!A:M,10,0),0))</f>
        <v/>
      </c>
      <c r="W391" s="42" t="n"/>
      <c r="X391" s="39">
        <f>IF(D391="","",VLOOKUP(D391,'produto-estoque-total-7'!A:AB,8,0))</f>
        <v/>
      </c>
      <c r="Y391" s="39">
        <f>IF(D391="","",VLOOKUP(D391,'produto-estoque-total-7'!A:AB,9,0))</f>
        <v/>
      </c>
      <c r="Z391" s="39">
        <f>IF(D391="","",VLOOKUP(D391,'produto-estoque-total-7'!A:AB,10,0))</f>
        <v/>
      </c>
      <c r="AA391" s="39">
        <f>IFERROR(IF(D391="","",VLOOKUP(D391,'produto-venda-7'!B:N,4,0)),0)</f>
        <v/>
      </c>
      <c r="AB391" s="39">
        <f>IFERROR(IF(D391="","",VLOOKUP(D391,'produto-venda-7'!B:N,5,0)),0)</f>
        <v/>
      </c>
      <c r="AC391" s="39">
        <f>IF(D391="","",IFERROR(AA391/90,0))</f>
        <v/>
      </c>
      <c r="AD391" s="36">
        <f>IF(D391="","",IFERROR(VLOOKUP(D391,'produto-entrada-7'!A:M,4,0),0))</f>
        <v/>
      </c>
      <c r="AE391" s="36">
        <f>IFERROR(IF(D391="","",VLOOKUP(D391,'produto-venda-7'!B:N,10,0)),0)</f>
        <v/>
      </c>
      <c r="AF391" s="36">
        <f>IF(D391="","",IFERROR(VLOOKUP(D391,'produto-entrada-7'!A:M,11,0),0))</f>
        <v/>
      </c>
      <c r="AG391" s="1">
        <f>IF(D391="","",IFERROR(VLOOKUP(D391,'produto-entrada-7'!A:M,12,0),0))</f>
        <v/>
      </c>
      <c r="AH391" s="1">
        <f>IF(D391="","",IFERROR(VLOOKUP(D391,'produto-entrada-7'!A:M,13,0),0))</f>
        <v/>
      </c>
      <c r="AI391" s="36">
        <f>IFERROR(IF(D391="","",VLOOKUP(D391,'produto-venda-7'!B:N,11,0)),0)</f>
        <v/>
      </c>
      <c r="AJ391" s="43">
        <f>IF(D391="","",IFERROR(AI391*AB391,0))</f>
        <v/>
      </c>
      <c r="AK391" s="44">
        <f>IFERROR(IF(D391="","",VLOOKUP(F391,'ANALISE FORNECEDOR'!$A:$I,8,0)),"")</f>
        <v/>
      </c>
      <c r="AL391" s="44">
        <f>IF(D391="","",AVERAGE(AM391,AK391))</f>
        <v/>
      </c>
      <c r="AM391" s="44">
        <f>IFERROR(IF(D391="","",VLOOKUP(F391,'ANALISE FORNECEDOR'!$A:$I,9,0)),"")</f>
        <v/>
      </c>
      <c r="AN391" s="45">
        <f>IF(D391="","",IF(Y391&gt;12,AI391*(U391+Y391),AI391*U391))</f>
        <v/>
      </c>
      <c r="AO391" s="45">
        <f>IF(D391="","",IF(Y391&gt;12,AI391*(U391+V391+Y391),AI391*(U391+V391)))</f>
        <v/>
      </c>
      <c r="AP391" s="46">
        <f>IF(D391="","",IF(Y391&gt;12,AG391*(U391+Y391),AG391*U391))</f>
        <v/>
      </c>
      <c r="AQ391" s="46">
        <f>IF(D391="","",IF(Y391&gt;12,AG391*(U391+V391+Y391),AG391*(U391+V391)))</f>
        <v/>
      </c>
      <c r="AR391" s="46">
        <f>IF(D391="","",IF(OR(R391="A",R391="AA",R391="AAA"),AP391,0))</f>
        <v/>
      </c>
      <c r="AS391" s="46">
        <f>IF(D391="","",IF(R391="B",AP391,0))</f>
        <v/>
      </c>
      <c r="AT391" s="46">
        <f>IF(D391="","",IF(R391="C",AP391,0))</f>
        <v/>
      </c>
      <c r="AU391" s="47">
        <f>IF(D391="","",IFERROR(AN391/AJ391,0))</f>
        <v/>
      </c>
      <c r="AV391" s="47">
        <f>IF(D391="","",IFERROR(((AO391)/AJ391),0))</f>
        <v/>
      </c>
      <c r="AW391" s="48">
        <f>IF(D391="","",IF(OR(S391="S",NOT(AND(ISNUMBER(AC391),ISNUMBER(AL391),AC391*AL391&gt;=0))),0,AC391*AL391))</f>
        <v/>
      </c>
      <c r="AX391" s="49">
        <f>IFERROR(IF(D391="","",AW391*AG391),0)</f>
        <v/>
      </c>
      <c r="AY391" s="48">
        <f>IF(D391="","",IF(OR(S391="S",NOT(AND(ISNUMBER(AC391),ISNUMBER(AK391),AC391*AK391&gt;=0))),0,AC391*AK391))</f>
        <v/>
      </c>
      <c r="AZ391" s="48">
        <f>IFERROR(IF(D391="","",IF(AY391=0,0,IF(((AY391)-(U391+Y391))&lt;0,0,(AY391)-U391))),0)</f>
        <v/>
      </c>
      <c r="BA391" s="49">
        <f>IF(D391="","",AZ391*AG391)</f>
        <v/>
      </c>
      <c r="BB391" s="49">
        <f>IF(D391="","",IF(OR(R391="A",R391="AA",R391="AAA"),BA391,0))</f>
        <v/>
      </c>
      <c r="BC391" s="49">
        <f>IF(D391="","",IF(R391="B",BA391,0))</f>
        <v/>
      </c>
      <c r="BD391" s="49">
        <f>IF(D391="","",IF(R391="B",BA391,0))</f>
        <v/>
      </c>
      <c r="BE391" s="49">
        <f>IF(D391="","",IF(S391="S",
1,
IF(AC391=0,
1,
IF(
IFERROR(((U391+Y391)*AG391)/((AC391*AK391)*AG391),0)&lt;0,
0,
IF(
IFERROR(((U391+Y391)*AG391)/((AC391*AK391)*AG391),0)&gt;1,
1,
IFERROR(((U391+Y391)*AG391)/((AC391*AK391)*AG391),0)
)
)
)
))</f>
        <v/>
      </c>
      <c r="BF391" s="49">
        <f>IF(D391="","",IF(S391="S",
1,
IF(AC391=0,
1,
IF(
IFERROR(((U391+V391+Y391)*AG391)/((AC391*AK391)*AG391),0)&lt;0,
0,
IF(
IFERROR(((U391+V391+Y391)*AG391)/((AC391*AK391)*AG391),0)&gt;1,
1,
IFERROR(((U391+V391+Y391)*AG391)/((AC391*AK391)*AG391),0)
)
)
)
))</f>
        <v/>
      </c>
      <c r="BG391" s="50">
        <f>IF(D391="","",IF(S391="S",0,IF(AND(ISNUMBER(AC391),ISNUMBER(AM391)),IF(OR(AC391*AM391&lt;0,ISERR(AC391*AM391)),0,AC391*AM391),0)))</f>
        <v/>
      </c>
      <c r="BH391" s="50">
        <f>IF(D391="","",IF(BY391&gt;TODAY()-60,0,IF(Y391&gt;12,MAX(0,(U391+Y391)-BG391),MAX(0,U391-BG391))))</f>
        <v/>
      </c>
      <c r="BI391" s="51">
        <f>IF(D391="","",BH391*AG391)</f>
        <v/>
      </c>
      <c r="BJ391" s="51">
        <f>IF(D391="","",IF(OR(R391="A",R391="AA",R391="AAA"),BI391,0))</f>
        <v/>
      </c>
      <c r="BK391" s="51">
        <f>IF(D391="","",IF(R391="B",BI391,0))</f>
        <v/>
      </c>
      <c r="BL391" s="51">
        <f>IF(D391="","",IF(R391="C",BI391,0))</f>
        <v/>
      </c>
      <c r="BM391" s="51">
        <f>IF(D391="","",IFERROR(MAX(0,MIN(BI391/AP391,1)),0))</f>
        <v/>
      </c>
      <c r="BN391" s="52">
        <f>IF(D391="","",AB391*AG391)</f>
        <v/>
      </c>
      <c r="BO391" s="52">
        <f>IF(D391="","",(U391+V391+X391)*AG391)</f>
        <v/>
      </c>
      <c r="BP391" s="52">
        <f>IF(D391="","",(AB391*3)*AG391)</f>
        <v/>
      </c>
      <c r="BQ391" s="52">
        <f>IF(D391="","",IF(BO391-BP391&gt;0,0,BO391-BP391))</f>
        <v/>
      </c>
      <c r="BR391" s="52">
        <f>IF(D391="","",IF(BO391-BP391-BN391&gt;0,0,BO391-BP391-BN391))</f>
        <v/>
      </c>
      <c r="BS391" s="53">
        <f>IF(D391="","",IFERROR(AB391*AI391,0))</f>
        <v/>
      </c>
      <c r="BT391" s="53">
        <f>IF(D391="","",IFERROR(IF(X391&gt;12, AI391*(U391+V391+X391), AI391*(U391+V391)),0))</f>
        <v/>
      </c>
      <c r="BU391" s="53">
        <f>IF(D391="","",IFERROR(((AB391*3)*AI391),0))</f>
        <v/>
      </c>
      <c r="BV391" s="53">
        <f>IF(D391="","",IF(BT391-BU391&gt;0,0,BT391-BU391))</f>
        <v/>
      </c>
      <c r="BW391" s="53">
        <f>IF(D391="","",IF(BT391-BU391-BS391&gt;0,0,BT391-BU391-BS391))</f>
        <v/>
      </c>
      <c r="BX391" s="36">
        <f>IF(D391="","",IFERROR(VLOOKUP(D391,'produto-entrada-7'!A:M,3,0),"SEM PEDIDO"))</f>
        <v/>
      </c>
      <c r="BY391" s="36">
        <f>IF(D391="","",VLOOKUP(D391,'produto-estoque-total-7'!A:AB,25,0))</f>
        <v/>
      </c>
      <c r="BZ391" s="36">
        <f>IF(D391="","",IFERROR(VLOOKUP(D391,'produto-estoque-total-7'!A:AB,26,0)/100,0))</f>
        <v/>
      </c>
      <c r="CA391" s="36">
        <f>IF(D391="","",IFERROR(VLOOKUP(D391,'produto-estoque-total-7'!A:AB,27,0)/100,0))</f>
        <v/>
      </c>
      <c r="CB391" s="41">
        <f>IF(D391="","",V391*AF391)</f>
        <v/>
      </c>
      <c r="CC391" s="41">
        <f>IF(D391="","",V391*AI391)</f>
        <v/>
      </c>
      <c r="CD391" s="54">
        <f>IF(D391="","",VLOOKUP(D391,'produto-estoque-total-7'!A:AB,28,0))</f>
        <v/>
      </c>
    </row>
    <row r="392">
      <c r="A392" s="36">
        <f>IF(D392="","",VLOOKUP(D392,'produto-estoque-total-7'!A:AB,3,0))</f>
        <v/>
      </c>
      <c r="B392" s="1">
        <f>IF(D392="","",VLOOKUP(D392,'produto-estoque-total-7'!A:AB,12,0))</f>
        <v/>
      </c>
      <c r="C392" s="1">
        <f>IF(D392="","",VLOOKUP(D392,'produto-estoque-total-7'!A:AB,2,0))</f>
        <v/>
      </c>
      <c r="D392" s="37">
        <f>IFERROR(IF('produto-estoque-total-7'!A391="","",'produto-estoque-total-7'!A391),"")</f>
        <v/>
      </c>
      <c r="E392" s="1">
        <f>IF(D392="","",VLOOKUP(D392,'produto-estoque-total-7'!A:AB,4,0))</f>
        <v/>
      </c>
      <c r="F392" s="36">
        <f>IF(D392="","",VLOOKUP(D392,'produto-estoque-total-7'!A:AB,13,0))</f>
        <v/>
      </c>
      <c r="G392" s="1">
        <f>IF(F392="","",VLOOKUP(F392,'FORNECEDORES X COMPRADOR'!A:D,4,0))</f>
        <v/>
      </c>
      <c r="H392" s="1">
        <f>IF(F392="","",VLOOKUP(F392,'FORNECEDORES X COMPRADOR'!A:E,5,0))</f>
        <v/>
      </c>
      <c r="I392" s="36">
        <f>IF(D392="","",VLOOKUP(D392,'produto-estoque-total-7'!A:AB,15,0))</f>
        <v/>
      </c>
      <c r="J392" s="36">
        <f>IF(D392="","",VLOOKUP(D392,'produto-estoque-total-7'!A:AB,19,0))</f>
        <v/>
      </c>
      <c r="K392" s="1">
        <f>IF(D392="","",VLOOKUP(D392,'produto-estoque-total-7'!A:AB,20,0))</f>
        <v/>
      </c>
      <c r="L392" s="36">
        <f>IF(D392="","",VLOOKUP(D392,'produto-estoque-total-7'!A:AB,17,0))</f>
        <v/>
      </c>
      <c r="M392" s="1">
        <f>IF(D392="","",VLOOKUP(D392,'produto-estoque-total-7'!A:AB,18,0))</f>
        <v/>
      </c>
      <c r="N392" s="36">
        <f>IF(D392="","",VLOOKUP(D392,'produto-estoque-total-7'!A:AB,21,0))</f>
        <v/>
      </c>
      <c r="O392" s="1">
        <f>IF(D392="","",VLOOKUP(D392,'produto-estoque-total-7'!A:AB,22,0))</f>
        <v/>
      </c>
      <c r="P392" s="36">
        <f>IF(D392="","",VLOOKUP(D392,'produto-estoque-total-7'!A:AB,23,0))</f>
        <v/>
      </c>
      <c r="Q392" s="1">
        <f>IF(D392="","",VLOOKUP(D392,'produto-estoque-total-7'!A:AB,24,0))</f>
        <v/>
      </c>
      <c r="R392" s="38">
        <f>IFERROR(IF(D392="","",VLOOKUP(D392,'produto-venda-7'!B:N,13,0)),"C")</f>
        <v/>
      </c>
      <c r="S392" s="39">
        <f>IF(D392="","",VLOOKUP(D392,'produto-estoque-total-7'!A:AB,6,0))</f>
        <v/>
      </c>
      <c r="T392" s="39">
        <f>IF(D392="","",VLOOKUP(D392,'produto-estoque-total-7'!A:AB,5,0))</f>
        <v/>
      </c>
      <c r="U392" s="40">
        <f>IF(D392="","",VLOOKUP(D392,'produto-estoque-total-7'!A:AB,11,0))</f>
        <v/>
      </c>
      <c r="V392" s="41">
        <f>IF(D392="","",IFERROR(VLOOKUP(D392,'produto-entrada-7'!A:M,10,0),0))</f>
        <v/>
      </c>
      <c r="W392" s="42" t="n"/>
      <c r="X392" s="39">
        <f>IF(D392="","",VLOOKUP(D392,'produto-estoque-total-7'!A:AB,8,0))</f>
        <v/>
      </c>
      <c r="Y392" s="39">
        <f>IF(D392="","",VLOOKUP(D392,'produto-estoque-total-7'!A:AB,9,0))</f>
        <v/>
      </c>
      <c r="Z392" s="39">
        <f>IF(D392="","",VLOOKUP(D392,'produto-estoque-total-7'!A:AB,10,0))</f>
        <v/>
      </c>
      <c r="AA392" s="39">
        <f>IFERROR(IF(D392="","",VLOOKUP(D392,'produto-venda-7'!B:N,4,0)),0)</f>
        <v/>
      </c>
      <c r="AB392" s="39">
        <f>IFERROR(IF(D392="","",VLOOKUP(D392,'produto-venda-7'!B:N,5,0)),0)</f>
        <v/>
      </c>
      <c r="AC392" s="39">
        <f>IF(D392="","",IFERROR(AA392/90,0))</f>
        <v/>
      </c>
      <c r="AD392" s="36">
        <f>IF(D392="","",IFERROR(VLOOKUP(D392,'produto-entrada-7'!A:M,4,0),0))</f>
        <v/>
      </c>
      <c r="AE392" s="36">
        <f>IFERROR(IF(D392="","",VLOOKUP(D392,'produto-venda-7'!B:N,10,0)),0)</f>
        <v/>
      </c>
      <c r="AF392" s="36">
        <f>IF(D392="","",IFERROR(VLOOKUP(D392,'produto-entrada-7'!A:M,11,0),0))</f>
        <v/>
      </c>
      <c r="AG392" s="1">
        <f>IF(D392="","",IFERROR(VLOOKUP(D392,'produto-entrada-7'!A:M,12,0),0))</f>
        <v/>
      </c>
      <c r="AH392" s="1">
        <f>IF(D392="","",IFERROR(VLOOKUP(D392,'produto-entrada-7'!A:M,13,0),0))</f>
        <v/>
      </c>
      <c r="AI392" s="36">
        <f>IFERROR(IF(D392="","",VLOOKUP(D392,'produto-venda-7'!B:N,11,0)),0)</f>
        <v/>
      </c>
      <c r="AJ392" s="43">
        <f>IF(D392="","",IFERROR(AI392*AB392,0))</f>
        <v/>
      </c>
      <c r="AK392" s="44">
        <f>IFERROR(IF(D392="","",VLOOKUP(F392,'ANALISE FORNECEDOR'!$A:$I,8,0)),"")</f>
        <v/>
      </c>
      <c r="AL392" s="44">
        <f>IF(D392="","",AVERAGE(AM392,AK392))</f>
        <v/>
      </c>
      <c r="AM392" s="44">
        <f>IFERROR(IF(D392="","",VLOOKUP(F392,'ANALISE FORNECEDOR'!$A:$I,9,0)),"")</f>
        <v/>
      </c>
      <c r="AN392" s="45">
        <f>IF(D392="","",IF(Y392&gt;12,AI392*(U392+Y392),AI392*U392))</f>
        <v/>
      </c>
      <c r="AO392" s="45">
        <f>IF(D392="","",IF(Y392&gt;12,AI392*(U392+V392+Y392),AI392*(U392+V392)))</f>
        <v/>
      </c>
      <c r="AP392" s="46">
        <f>IF(D392="","",IF(Y392&gt;12,AG392*(U392+Y392),AG392*U392))</f>
        <v/>
      </c>
      <c r="AQ392" s="46">
        <f>IF(D392="","",IF(Y392&gt;12,AG392*(U392+V392+Y392),AG392*(U392+V392)))</f>
        <v/>
      </c>
      <c r="AR392" s="46">
        <f>IF(D392="","",IF(OR(R392="A",R392="AA",R392="AAA"),AP392,0))</f>
        <v/>
      </c>
      <c r="AS392" s="46">
        <f>IF(D392="","",IF(R392="B",AP392,0))</f>
        <v/>
      </c>
      <c r="AT392" s="46">
        <f>IF(D392="","",IF(R392="C",AP392,0))</f>
        <v/>
      </c>
      <c r="AU392" s="47">
        <f>IF(D392="","",IFERROR(AN392/AJ392,0))</f>
        <v/>
      </c>
      <c r="AV392" s="47">
        <f>IF(D392="","",IFERROR(((AO392)/AJ392),0))</f>
        <v/>
      </c>
      <c r="AW392" s="48">
        <f>IF(D392="","",IF(OR(S392="S",NOT(AND(ISNUMBER(AC392),ISNUMBER(AL392),AC392*AL392&gt;=0))),0,AC392*AL392))</f>
        <v/>
      </c>
      <c r="AX392" s="49">
        <f>IFERROR(IF(D392="","",AW392*AG392),0)</f>
        <v/>
      </c>
      <c r="AY392" s="48">
        <f>IF(D392="","",IF(OR(S392="S",NOT(AND(ISNUMBER(AC392),ISNUMBER(AK392),AC392*AK392&gt;=0))),0,AC392*AK392))</f>
        <v/>
      </c>
      <c r="AZ392" s="48">
        <f>IFERROR(IF(D392="","",IF(AY392=0,0,IF(((AY392)-(U392+Y392))&lt;0,0,(AY392)-U392))),0)</f>
        <v/>
      </c>
      <c r="BA392" s="49">
        <f>IF(D392="","",AZ392*AG392)</f>
        <v/>
      </c>
      <c r="BB392" s="49">
        <f>IF(D392="","",IF(OR(R392="A",R392="AA",R392="AAA"),BA392,0))</f>
        <v/>
      </c>
      <c r="BC392" s="49">
        <f>IF(D392="","",IF(R392="B",BA392,0))</f>
        <v/>
      </c>
      <c r="BD392" s="49">
        <f>IF(D392="","",IF(R392="B",BA392,0))</f>
        <v/>
      </c>
      <c r="BE392" s="49">
        <f>IF(D392="","",IF(S392="S",
1,
IF(AC392=0,
1,
IF(
IFERROR(((U392+Y392)*AG392)/((AC392*AK392)*AG392),0)&lt;0,
0,
IF(
IFERROR(((U392+Y392)*AG392)/((AC392*AK392)*AG392),0)&gt;1,
1,
IFERROR(((U392+Y392)*AG392)/((AC392*AK392)*AG392),0)
)
)
)
))</f>
        <v/>
      </c>
      <c r="BF392" s="49">
        <f>IF(D392="","",IF(S392="S",
1,
IF(AC392=0,
1,
IF(
IFERROR(((U392+V392+Y392)*AG392)/((AC392*AK392)*AG392),0)&lt;0,
0,
IF(
IFERROR(((U392+V392+Y392)*AG392)/((AC392*AK392)*AG392),0)&gt;1,
1,
IFERROR(((U392+V392+Y392)*AG392)/((AC392*AK392)*AG392),0)
)
)
)
))</f>
        <v/>
      </c>
      <c r="BG392" s="50">
        <f>IF(D392="","",IF(S392="S",0,IF(AND(ISNUMBER(AC392),ISNUMBER(AM392)),IF(OR(AC392*AM392&lt;0,ISERR(AC392*AM392)),0,AC392*AM392),0)))</f>
        <v/>
      </c>
      <c r="BH392" s="50">
        <f>IF(D392="","",IF(BY392&gt;TODAY()-60,0,IF(Y392&gt;12,MAX(0,(U392+Y392)-BG392),MAX(0,U392-BG392))))</f>
        <v/>
      </c>
      <c r="BI392" s="51">
        <f>IF(D392="","",BH392*AG392)</f>
        <v/>
      </c>
      <c r="BJ392" s="51">
        <f>IF(D392="","",IF(OR(R392="A",R392="AA",R392="AAA"),BI392,0))</f>
        <v/>
      </c>
      <c r="BK392" s="51">
        <f>IF(D392="","",IF(R392="B",BI392,0))</f>
        <v/>
      </c>
      <c r="BL392" s="51">
        <f>IF(D392="","",IF(R392="C",BI392,0))</f>
        <v/>
      </c>
      <c r="BM392" s="51">
        <f>IF(D392="","",IFERROR(MAX(0,MIN(BI392/AP392,1)),0))</f>
        <v/>
      </c>
      <c r="BN392" s="52">
        <f>IF(D392="","",AB392*AG392)</f>
        <v/>
      </c>
      <c r="BO392" s="52">
        <f>IF(D392="","",(U392+V392+X392)*AG392)</f>
        <v/>
      </c>
      <c r="BP392" s="52">
        <f>IF(D392="","",(AB392*3)*AG392)</f>
        <v/>
      </c>
      <c r="BQ392" s="52">
        <f>IF(D392="","",IF(BO392-BP392&gt;0,0,BO392-BP392))</f>
        <v/>
      </c>
      <c r="BR392" s="52">
        <f>IF(D392="","",IF(BO392-BP392-BN392&gt;0,0,BO392-BP392-BN392))</f>
        <v/>
      </c>
      <c r="BS392" s="53">
        <f>IF(D392="","",IFERROR(AB392*AI392,0))</f>
        <v/>
      </c>
      <c r="BT392" s="53">
        <f>IF(D392="","",IFERROR(IF(X392&gt;12, AI392*(U392+V392+X392), AI392*(U392+V392)),0))</f>
        <v/>
      </c>
      <c r="BU392" s="53">
        <f>IF(D392="","",IFERROR(((AB392*3)*AI392),0))</f>
        <v/>
      </c>
      <c r="BV392" s="53">
        <f>IF(D392="","",IF(BT392-BU392&gt;0,0,BT392-BU392))</f>
        <v/>
      </c>
      <c r="BW392" s="53">
        <f>IF(D392="","",IF(BT392-BU392-BS392&gt;0,0,BT392-BU392-BS392))</f>
        <v/>
      </c>
      <c r="BX392" s="36">
        <f>IF(D392="","",IFERROR(VLOOKUP(D392,'produto-entrada-7'!A:M,3,0),"SEM PEDIDO"))</f>
        <v/>
      </c>
      <c r="BY392" s="36">
        <f>IF(D392="","",VLOOKUP(D392,'produto-estoque-total-7'!A:AB,25,0))</f>
        <v/>
      </c>
      <c r="BZ392" s="36">
        <f>IF(D392="","",IFERROR(VLOOKUP(D392,'produto-estoque-total-7'!A:AB,26,0)/100,0))</f>
        <v/>
      </c>
      <c r="CA392" s="36">
        <f>IF(D392="","",IFERROR(VLOOKUP(D392,'produto-estoque-total-7'!A:AB,27,0)/100,0))</f>
        <v/>
      </c>
      <c r="CB392" s="41">
        <f>IF(D392="","",V392*AF392)</f>
        <v/>
      </c>
      <c r="CC392" s="41">
        <f>IF(D392="","",V392*AI392)</f>
        <v/>
      </c>
      <c r="CD392" s="54">
        <f>IF(D392="","",VLOOKUP(D392,'produto-estoque-total-7'!A:AB,28,0))</f>
        <v/>
      </c>
    </row>
    <row r="393">
      <c r="A393" s="36">
        <f>IF(D393="","",VLOOKUP(D393,'produto-estoque-total-7'!A:AB,3,0))</f>
        <v/>
      </c>
      <c r="B393" s="1">
        <f>IF(D393="","",VLOOKUP(D393,'produto-estoque-total-7'!A:AB,12,0))</f>
        <v/>
      </c>
      <c r="C393" s="1">
        <f>IF(D393="","",VLOOKUP(D393,'produto-estoque-total-7'!A:AB,2,0))</f>
        <v/>
      </c>
      <c r="D393" s="37">
        <f>IFERROR(IF('produto-estoque-total-7'!A392="","",'produto-estoque-total-7'!A392),"")</f>
        <v/>
      </c>
      <c r="E393" s="1">
        <f>IF(D393="","",VLOOKUP(D393,'produto-estoque-total-7'!A:AB,4,0))</f>
        <v/>
      </c>
      <c r="F393" s="36">
        <f>IF(D393="","",VLOOKUP(D393,'produto-estoque-total-7'!A:AB,13,0))</f>
        <v/>
      </c>
      <c r="G393" s="1">
        <f>IF(F393="","",VLOOKUP(F393,'FORNECEDORES X COMPRADOR'!A:D,4,0))</f>
        <v/>
      </c>
      <c r="H393" s="1">
        <f>IF(F393="","",VLOOKUP(F393,'FORNECEDORES X COMPRADOR'!A:E,5,0))</f>
        <v/>
      </c>
      <c r="I393" s="36">
        <f>IF(D393="","",VLOOKUP(D393,'produto-estoque-total-7'!A:AB,15,0))</f>
        <v/>
      </c>
      <c r="J393" s="36">
        <f>IF(D393="","",VLOOKUP(D393,'produto-estoque-total-7'!A:AB,19,0))</f>
        <v/>
      </c>
      <c r="K393" s="1">
        <f>IF(D393="","",VLOOKUP(D393,'produto-estoque-total-7'!A:AB,20,0))</f>
        <v/>
      </c>
      <c r="L393" s="36">
        <f>IF(D393="","",VLOOKUP(D393,'produto-estoque-total-7'!A:AB,17,0))</f>
        <v/>
      </c>
      <c r="M393" s="1">
        <f>IF(D393="","",VLOOKUP(D393,'produto-estoque-total-7'!A:AB,18,0))</f>
        <v/>
      </c>
      <c r="N393" s="36">
        <f>IF(D393="","",VLOOKUP(D393,'produto-estoque-total-7'!A:AB,21,0))</f>
        <v/>
      </c>
      <c r="O393" s="1">
        <f>IF(D393="","",VLOOKUP(D393,'produto-estoque-total-7'!A:AB,22,0))</f>
        <v/>
      </c>
      <c r="P393" s="36">
        <f>IF(D393="","",VLOOKUP(D393,'produto-estoque-total-7'!A:AB,23,0))</f>
        <v/>
      </c>
      <c r="Q393" s="1">
        <f>IF(D393="","",VLOOKUP(D393,'produto-estoque-total-7'!A:AB,24,0))</f>
        <v/>
      </c>
      <c r="R393" s="38">
        <f>IFERROR(IF(D393="","",VLOOKUP(D393,'produto-venda-7'!B:N,13,0)),"C")</f>
        <v/>
      </c>
      <c r="S393" s="39">
        <f>IF(D393="","",VLOOKUP(D393,'produto-estoque-total-7'!A:AB,6,0))</f>
        <v/>
      </c>
      <c r="T393" s="39">
        <f>IF(D393="","",VLOOKUP(D393,'produto-estoque-total-7'!A:AB,5,0))</f>
        <v/>
      </c>
      <c r="U393" s="40">
        <f>IF(D393="","",VLOOKUP(D393,'produto-estoque-total-7'!A:AB,11,0))</f>
        <v/>
      </c>
      <c r="V393" s="41">
        <f>IF(D393="","",IFERROR(VLOOKUP(D393,'produto-entrada-7'!A:M,10,0),0))</f>
        <v/>
      </c>
      <c r="W393" s="42" t="n"/>
      <c r="X393" s="39">
        <f>IF(D393="","",VLOOKUP(D393,'produto-estoque-total-7'!A:AB,8,0))</f>
        <v/>
      </c>
      <c r="Y393" s="39">
        <f>IF(D393="","",VLOOKUP(D393,'produto-estoque-total-7'!A:AB,9,0))</f>
        <v/>
      </c>
      <c r="Z393" s="39">
        <f>IF(D393="","",VLOOKUP(D393,'produto-estoque-total-7'!A:AB,10,0))</f>
        <v/>
      </c>
      <c r="AA393" s="39">
        <f>IFERROR(IF(D393="","",VLOOKUP(D393,'produto-venda-7'!B:N,4,0)),0)</f>
        <v/>
      </c>
      <c r="AB393" s="39">
        <f>IFERROR(IF(D393="","",VLOOKUP(D393,'produto-venda-7'!B:N,5,0)),0)</f>
        <v/>
      </c>
      <c r="AC393" s="39">
        <f>IF(D393="","",IFERROR(AA393/90,0))</f>
        <v/>
      </c>
      <c r="AD393" s="36">
        <f>IF(D393="","",IFERROR(VLOOKUP(D393,'produto-entrada-7'!A:M,4,0),0))</f>
        <v/>
      </c>
      <c r="AE393" s="36">
        <f>IFERROR(IF(D393="","",VLOOKUP(D393,'produto-venda-7'!B:N,10,0)),0)</f>
        <v/>
      </c>
      <c r="AF393" s="36">
        <f>IF(D393="","",IFERROR(VLOOKUP(D393,'produto-entrada-7'!A:M,11,0),0))</f>
        <v/>
      </c>
      <c r="AG393" s="1">
        <f>IF(D393="","",IFERROR(VLOOKUP(D393,'produto-entrada-7'!A:M,12,0),0))</f>
        <v/>
      </c>
      <c r="AH393" s="1">
        <f>IF(D393="","",IFERROR(VLOOKUP(D393,'produto-entrada-7'!A:M,13,0),0))</f>
        <v/>
      </c>
      <c r="AI393" s="36">
        <f>IFERROR(IF(D393="","",VLOOKUP(D393,'produto-venda-7'!B:N,11,0)),0)</f>
        <v/>
      </c>
      <c r="AJ393" s="43">
        <f>IF(D393="","",IFERROR(AI393*AB393,0))</f>
        <v/>
      </c>
      <c r="AK393" s="44">
        <f>IFERROR(IF(D393="","",VLOOKUP(F393,'ANALISE FORNECEDOR'!$A:$I,8,0)),"")</f>
        <v/>
      </c>
      <c r="AL393" s="44">
        <f>IF(D393="","",AVERAGE(AM393,AK393))</f>
        <v/>
      </c>
      <c r="AM393" s="44">
        <f>IFERROR(IF(D393="","",VLOOKUP(F393,'ANALISE FORNECEDOR'!$A:$I,9,0)),"")</f>
        <v/>
      </c>
      <c r="AN393" s="45">
        <f>IF(D393="","",IF(Y393&gt;12,AI393*(U393+Y393),AI393*U393))</f>
        <v/>
      </c>
      <c r="AO393" s="45">
        <f>IF(D393="","",IF(Y393&gt;12,AI393*(U393+V393+Y393),AI393*(U393+V393)))</f>
        <v/>
      </c>
      <c r="AP393" s="46">
        <f>IF(D393="","",IF(Y393&gt;12,AG393*(U393+Y393),AG393*U393))</f>
        <v/>
      </c>
      <c r="AQ393" s="46">
        <f>IF(D393="","",IF(Y393&gt;12,AG393*(U393+V393+Y393),AG393*(U393+V393)))</f>
        <v/>
      </c>
      <c r="AR393" s="46">
        <f>IF(D393="","",IF(OR(R393="A",R393="AA",R393="AAA"),AP393,0))</f>
        <v/>
      </c>
      <c r="AS393" s="46">
        <f>IF(D393="","",IF(R393="B",AP393,0))</f>
        <v/>
      </c>
      <c r="AT393" s="46">
        <f>IF(D393="","",IF(R393="C",AP393,0))</f>
        <v/>
      </c>
      <c r="AU393" s="47">
        <f>IF(D393="","",IFERROR(AN393/AJ393,0))</f>
        <v/>
      </c>
      <c r="AV393" s="47">
        <f>IF(D393="","",IFERROR(((AO393)/AJ393),0))</f>
        <v/>
      </c>
      <c r="AW393" s="48">
        <f>IF(D393="","",IF(OR(S393="S",NOT(AND(ISNUMBER(AC393),ISNUMBER(AL393),AC393*AL393&gt;=0))),0,AC393*AL393))</f>
        <v/>
      </c>
      <c r="AX393" s="49">
        <f>IFERROR(IF(D393="","",AW393*AG393),0)</f>
        <v/>
      </c>
      <c r="AY393" s="48">
        <f>IF(D393="","",IF(OR(S393="S",NOT(AND(ISNUMBER(AC393),ISNUMBER(AK393),AC393*AK393&gt;=0))),0,AC393*AK393))</f>
        <v/>
      </c>
      <c r="AZ393" s="48">
        <f>IFERROR(IF(D393="","",IF(AY393=0,0,IF(((AY393)-(U393+Y393))&lt;0,0,(AY393)-U393))),0)</f>
        <v/>
      </c>
      <c r="BA393" s="49">
        <f>IF(D393="","",AZ393*AG393)</f>
        <v/>
      </c>
      <c r="BB393" s="49">
        <f>IF(D393="","",IF(OR(R393="A",R393="AA",R393="AAA"),BA393,0))</f>
        <v/>
      </c>
      <c r="BC393" s="49">
        <f>IF(D393="","",IF(R393="B",BA393,0))</f>
        <v/>
      </c>
      <c r="BD393" s="49">
        <f>IF(D393="","",IF(R393="B",BA393,0))</f>
        <v/>
      </c>
      <c r="BE393" s="49">
        <f>IF(D393="","",IF(S393="S",
1,
IF(AC393=0,
1,
IF(
IFERROR(((U393+Y393)*AG393)/((AC393*AK393)*AG393),0)&lt;0,
0,
IF(
IFERROR(((U393+Y393)*AG393)/((AC393*AK393)*AG393),0)&gt;1,
1,
IFERROR(((U393+Y393)*AG393)/((AC393*AK393)*AG393),0)
)
)
)
))</f>
        <v/>
      </c>
      <c r="BF393" s="49">
        <f>IF(D393="","",IF(S393="S",
1,
IF(AC393=0,
1,
IF(
IFERROR(((U393+V393+Y393)*AG393)/((AC393*AK393)*AG393),0)&lt;0,
0,
IF(
IFERROR(((U393+V393+Y393)*AG393)/((AC393*AK393)*AG393),0)&gt;1,
1,
IFERROR(((U393+V393+Y393)*AG393)/((AC393*AK393)*AG393),0)
)
)
)
))</f>
        <v/>
      </c>
      <c r="BG393" s="50">
        <f>IF(D393="","",IF(S393="S",0,IF(AND(ISNUMBER(AC393),ISNUMBER(AM393)),IF(OR(AC393*AM393&lt;0,ISERR(AC393*AM393)),0,AC393*AM393),0)))</f>
        <v/>
      </c>
      <c r="BH393" s="50">
        <f>IF(D393="","",IF(BY393&gt;TODAY()-60,0,IF(Y393&gt;12,MAX(0,(U393+Y393)-BG393),MAX(0,U393-BG393))))</f>
        <v/>
      </c>
      <c r="BI393" s="51">
        <f>IF(D393="","",BH393*AG393)</f>
        <v/>
      </c>
      <c r="BJ393" s="51">
        <f>IF(D393="","",IF(OR(R393="A",R393="AA",R393="AAA"),BI393,0))</f>
        <v/>
      </c>
      <c r="BK393" s="51">
        <f>IF(D393="","",IF(R393="B",BI393,0))</f>
        <v/>
      </c>
      <c r="BL393" s="51">
        <f>IF(D393="","",IF(R393="C",BI393,0))</f>
        <v/>
      </c>
      <c r="BM393" s="51">
        <f>IF(D393="","",IFERROR(MAX(0,MIN(BI393/AP393,1)),0))</f>
        <v/>
      </c>
      <c r="BN393" s="52">
        <f>IF(D393="","",AB393*AG393)</f>
        <v/>
      </c>
      <c r="BO393" s="52">
        <f>IF(D393="","",(U393+V393+X393)*AG393)</f>
        <v/>
      </c>
      <c r="BP393" s="52">
        <f>IF(D393="","",(AB393*3)*AG393)</f>
        <v/>
      </c>
      <c r="BQ393" s="52">
        <f>IF(D393="","",IF(BO393-BP393&gt;0,0,BO393-BP393))</f>
        <v/>
      </c>
      <c r="BR393" s="52">
        <f>IF(D393="","",IF(BO393-BP393-BN393&gt;0,0,BO393-BP393-BN393))</f>
        <v/>
      </c>
      <c r="BS393" s="53">
        <f>IF(D393="","",IFERROR(AB393*AI393,0))</f>
        <v/>
      </c>
      <c r="BT393" s="53">
        <f>IF(D393="","",IFERROR(IF(X393&gt;12, AI393*(U393+V393+X393), AI393*(U393+V393)),0))</f>
        <v/>
      </c>
      <c r="BU393" s="53">
        <f>IF(D393="","",IFERROR(((AB393*3)*AI393),0))</f>
        <v/>
      </c>
      <c r="BV393" s="53">
        <f>IF(D393="","",IF(BT393-BU393&gt;0,0,BT393-BU393))</f>
        <v/>
      </c>
      <c r="BW393" s="53">
        <f>IF(D393="","",IF(BT393-BU393-BS393&gt;0,0,BT393-BU393-BS393))</f>
        <v/>
      </c>
      <c r="BX393" s="36">
        <f>IF(D393="","",IFERROR(VLOOKUP(D393,'produto-entrada-7'!A:M,3,0),"SEM PEDIDO"))</f>
        <v/>
      </c>
      <c r="BY393" s="36">
        <f>IF(D393="","",VLOOKUP(D393,'produto-estoque-total-7'!A:AB,25,0))</f>
        <v/>
      </c>
      <c r="BZ393" s="36">
        <f>IF(D393="","",IFERROR(VLOOKUP(D393,'produto-estoque-total-7'!A:AB,26,0)/100,0))</f>
        <v/>
      </c>
      <c r="CA393" s="36">
        <f>IF(D393="","",IFERROR(VLOOKUP(D393,'produto-estoque-total-7'!A:AB,27,0)/100,0))</f>
        <v/>
      </c>
      <c r="CB393" s="41">
        <f>IF(D393="","",V393*AF393)</f>
        <v/>
      </c>
      <c r="CC393" s="41">
        <f>IF(D393="","",V393*AI393)</f>
        <v/>
      </c>
      <c r="CD393" s="54">
        <f>IF(D393="","",VLOOKUP(D393,'produto-estoque-total-7'!A:AB,28,0))</f>
        <v/>
      </c>
    </row>
    <row r="394">
      <c r="A394" s="36">
        <f>IF(D394="","",VLOOKUP(D394,'produto-estoque-total-7'!A:AB,3,0))</f>
        <v/>
      </c>
      <c r="B394" s="1">
        <f>IF(D394="","",VLOOKUP(D394,'produto-estoque-total-7'!A:AB,12,0))</f>
        <v/>
      </c>
      <c r="C394" s="1">
        <f>IF(D394="","",VLOOKUP(D394,'produto-estoque-total-7'!A:AB,2,0))</f>
        <v/>
      </c>
      <c r="D394" s="37">
        <f>IFERROR(IF('produto-estoque-total-7'!A393="","",'produto-estoque-total-7'!A393),"")</f>
        <v/>
      </c>
      <c r="E394" s="1">
        <f>IF(D394="","",VLOOKUP(D394,'produto-estoque-total-7'!A:AB,4,0))</f>
        <v/>
      </c>
      <c r="F394" s="36">
        <f>IF(D394="","",VLOOKUP(D394,'produto-estoque-total-7'!A:AB,13,0))</f>
        <v/>
      </c>
      <c r="G394" s="1">
        <f>IF(F394="","",VLOOKUP(F394,'FORNECEDORES X COMPRADOR'!A:D,4,0))</f>
        <v/>
      </c>
      <c r="H394" s="1">
        <f>IF(F394="","",VLOOKUP(F394,'FORNECEDORES X COMPRADOR'!A:E,5,0))</f>
        <v/>
      </c>
      <c r="I394" s="36">
        <f>IF(D394="","",VLOOKUP(D394,'produto-estoque-total-7'!A:AB,15,0))</f>
        <v/>
      </c>
      <c r="J394" s="36">
        <f>IF(D394="","",VLOOKUP(D394,'produto-estoque-total-7'!A:AB,19,0))</f>
        <v/>
      </c>
      <c r="K394" s="1">
        <f>IF(D394="","",VLOOKUP(D394,'produto-estoque-total-7'!A:AB,20,0))</f>
        <v/>
      </c>
      <c r="L394" s="36">
        <f>IF(D394="","",VLOOKUP(D394,'produto-estoque-total-7'!A:AB,17,0))</f>
        <v/>
      </c>
      <c r="M394" s="1">
        <f>IF(D394="","",VLOOKUP(D394,'produto-estoque-total-7'!A:AB,18,0))</f>
        <v/>
      </c>
      <c r="N394" s="36">
        <f>IF(D394="","",VLOOKUP(D394,'produto-estoque-total-7'!A:AB,21,0))</f>
        <v/>
      </c>
      <c r="O394" s="1">
        <f>IF(D394="","",VLOOKUP(D394,'produto-estoque-total-7'!A:AB,22,0))</f>
        <v/>
      </c>
      <c r="P394" s="36">
        <f>IF(D394="","",VLOOKUP(D394,'produto-estoque-total-7'!A:AB,23,0))</f>
        <v/>
      </c>
      <c r="Q394" s="1">
        <f>IF(D394="","",VLOOKUP(D394,'produto-estoque-total-7'!A:AB,24,0))</f>
        <v/>
      </c>
      <c r="R394" s="38">
        <f>IFERROR(IF(D394="","",VLOOKUP(D394,'produto-venda-7'!B:N,13,0)),"C")</f>
        <v/>
      </c>
      <c r="S394" s="39">
        <f>IF(D394="","",VLOOKUP(D394,'produto-estoque-total-7'!A:AB,6,0))</f>
        <v/>
      </c>
      <c r="T394" s="39">
        <f>IF(D394="","",VLOOKUP(D394,'produto-estoque-total-7'!A:AB,5,0))</f>
        <v/>
      </c>
      <c r="U394" s="40">
        <f>IF(D394="","",VLOOKUP(D394,'produto-estoque-total-7'!A:AB,11,0))</f>
        <v/>
      </c>
      <c r="V394" s="41">
        <f>IF(D394="","",IFERROR(VLOOKUP(D394,'produto-entrada-7'!A:M,10,0),0))</f>
        <v/>
      </c>
      <c r="W394" s="42" t="n"/>
      <c r="X394" s="39">
        <f>IF(D394="","",VLOOKUP(D394,'produto-estoque-total-7'!A:AB,8,0))</f>
        <v/>
      </c>
      <c r="Y394" s="39">
        <f>IF(D394="","",VLOOKUP(D394,'produto-estoque-total-7'!A:AB,9,0))</f>
        <v/>
      </c>
      <c r="Z394" s="39">
        <f>IF(D394="","",VLOOKUP(D394,'produto-estoque-total-7'!A:AB,10,0))</f>
        <v/>
      </c>
      <c r="AA394" s="39">
        <f>IFERROR(IF(D394="","",VLOOKUP(D394,'produto-venda-7'!B:N,4,0)),0)</f>
        <v/>
      </c>
      <c r="AB394" s="39">
        <f>IFERROR(IF(D394="","",VLOOKUP(D394,'produto-venda-7'!B:N,5,0)),0)</f>
        <v/>
      </c>
      <c r="AC394" s="39">
        <f>IF(D394="","",IFERROR(AA394/90,0))</f>
        <v/>
      </c>
      <c r="AD394" s="36">
        <f>IF(D394="","",IFERROR(VLOOKUP(D394,'produto-entrada-7'!A:M,4,0),0))</f>
        <v/>
      </c>
      <c r="AE394" s="36">
        <f>IFERROR(IF(D394="","",VLOOKUP(D394,'produto-venda-7'!B:N,10,0)),0)</f>
        <v/>
      </c>
      <c r="AF394" s="36">
        <f>IF(D394="","",IFERROR(VLOOKUP(D394,'produto-entrada-7'!A:M,11,0),0))</f>
        <v/>
      </c>
      <c r="AG394" s="1">
        <f>IF(D394="","",IFERROR(VLOOKUP(D394,'produto-entrada-7'!A:M,12,0),0))</f>
        <v/>
      </c>
      <c r="AH394" s="1">
        <f>IF(D394="","",IFERROR(VLOOKUP(D394,'produto-entrada-7'!A:M,13,0),0))</f>
        <v/>
      </c>
      <c r="AI394" s="36">
        <f>IFERROR(IF(D394="","",VLOOKUP(D394,'produto-venda-7'!B:N,11,0)),0)</f>
        <v/>
      </c>
      <c r="AJ394" s="43">
        <f>IF(D394="","",IFERROR(AI394*AB394,0))</f>
        <v/>
      </c>
      <c r="AK394" s="44">
        <f>IFERROR(IF(D394="","",VLOOKUP(F394,'ANALISE FORNECEDOR'!$A:$I,8,0)),"")</f>
        <v/>
      </c>
      <c r="AL394" s="44">
        <f>IF(D394="","",AVERAGE(AM394,AK394))</f>
        <v/>
      </c>
      <c r="AM394" s="44">
        <f>IFERROR(IF(D394="","",VLOOKUP(F394,'ANALISE FORNECEDOR'!$A:$I,9,0)),"")</f>
        <v/>
      </c>
      <c r="AN394" s="45">
        <f>IF(D394="","",IF(Y394&gt;12,AI394*(U394+Y394),AI394*U394))</f>
        <v/>
      </c>
      <c r="AO394" s="45">
        <f>IF(D394="","",IF(Y394&gt;12,AI394*(U394+V394+Y394),AI394*(U394+V394)))</f>
        <v/>
      </c>
      <c r="AP394" s="46">
        <f>IF(D394="","",IF(Y394&gt;12,AG394*(U394+Y394),AG394*U394))</f>
        <v/>
      </c>
      <c r="AQ394" s="46">
        <f>IF(D394="","",IF(Y394&gt;12,AG394*(U394+V394+Y394),AG394*(U394+V394)))</f>
        <v/>
      </c>
      <c r="AR394" s="46">
        <f>IF(D394="","",IF(OR(R394="A",R394="AA",R394="AAA"),AP394,0))</f>
        <v/>
      </c>
      <c r="AS394" s="46">
        <f>IF(D394="","",IF(R394="B",AP394,0))</f>
        <v/>
      </c>
      <c r="AT394" s="46">
        <f>IF(D394="","",IF(R394="C",AP394,0))</f>
        <v/>
      </c>
      <c r="AU394" s="47">
        <f>IF(D394="","",IFERROR(AN394/AJ394,0))</f>
        <v/>
      </c>
      <c r="AV394" s="47">
        <f>IF(D394="","",IFERROR(((AO394)/AJ394),0))</f>
        <v/>
      </c>
      <c r="AW394" s="48">
        <f>IF(D394="","",IF(OR(S394="S",NOT(AND(ISNUMBER(AC394),ISNUMBER(AL394),AC394*AL394&gt;=0))),0,AC394*AL394))</f>
        <v/>
      </c>
      <c r="AX394" s="49">
        <f>IFERROR(IF(D394="","",AW394*AG394),0)</f>
        <v/>
      </c>
      <c r="AY394" s="48">
        <f>IF(D394="","",IF(OR(S394="S",NOT(AND(ISNUMBER(AC394),ISNUMBER(AK394),AC394*AK394&gt;=0))),0,AC394*AK394))</f>
        <v/>
      </c>
      <c r="AZ394" s="48">
        <f>IFERROR(IF(D394="","",IF(AY394=0,0,IF(((AY394)-(U394+Y394))&lt;0,0,(AY394)-U394))),0)</f>
        <v/>
      </c>
      <c r="BA394" s="49">
        <f>IF(D394="","",AZ394*AG394)</f>
        <v/>
      </c>
      <c r="BB394" s="49">
        <f>IF(D394="","",IF(OR(R394="A",R394="AA",R394="AAA"),BA394,0))</f>
        <v/>
      </c>
      <c r="BC394" s="49">
        <f>IF(D394="","",IF(R394="B",BA394,0))</f>
        <v/>
      </c>
      <c r="BD394" s="49">
        <f>IF(D394="","",IF(R394="B",BA394,0))</f>
        <v/>
      </c>
      <c r="BE394" s="49">
        <f>IF(D394="","",IF(S394="S",
1,
IF(AC394=0,
1,
IF(
IFERROR(((U394+Y394)*AG394)/((AC394*AK394)*AG394),0)&lt;0,
0,
IF(
IFERROR(((U394+Y394)*AG394)/((AC394*AK394)*AG394),0)&gt;1,
1,
IFERROR(((U394+Y394)*AG394)/((AC394*AK394)*AG394),0)
)
)
)
))</f>
        <v/>
      </c>
      <c r="BF394" s="49">
        <f>IF(D394="","",IF(S394="S",
1,
IF(AC394=0,
1,
IF(
IFERROR(((U394+V394+Y394)*AG394)/((AC394*AK394)*AG394),0)&lt;0,
0,
IF(
IFERROR(((U394+V394+Y394)*AG394)/((AC394*AK394)*AG394),0)&gt;1,
1,
IFERROR(((U394+V394+Y394)*AG394)/((AC394*AK394)*AG394),0)
)
)
)
))</f>
        <v/>
      </c>
      <c r="BG394" s="50">
        <f>IF(D394="","",IF(S394="S",0,IF(AND(ISNUMBER(AC394),ISNUMBER(AM394)),IF(OR(AC394*AM394&lt;0,ISERR(AC394*AM394)),0,AC394*AM394),0)))</f>
        <v/>
      </c>
      <c r="BH394" s="50">
        <f>IF(D394="","",IF(BY394&gt;TODAY()-60,0,IF(Y394&gt;12,MAX(0,(U394+Y394)-BG394),MAX(0,U394-BG394))))</f>
        <v/>
      </c>
      <c r="BI394" s="51">
        <f>IF(D394="","",BH394*AG394)</f>
        <v/>
      </c>
      <c r="BJ394" s="51">
        <f>IF(D394="","",IF(OR(R394="A",R394="AA",R394="AAA"),BI394,0))</f>
        <v/>
      </c>
      <c r="BK394" s="51">
        <f>IF(D394="","",IF(R394="B",BI394,0))</f>
        <v/>
      </c>
      <c r="BL394" s="51">
        <f>IF(D394="","",IF(R394="C",BI394,0))</f>
        <v/>
      </c>
      <c r="BM394" s="51">
        <f>IF(D394="","",IFERROR(MAX(0,MIN(BI394/AP394,1)),0))</f>
        <v/>
      </c>
      <c r="BN394" s="52">
        <f>IF(D394="","",AB394*AG394)</f>
        <v/>
      </c>
      <c r="BO394" s="52">
        <f>IF(D394="","",(U394+V394+X394)*AG394)</f>
        <v/>
      </c>
      <c r="BP394" s="52">
        <f>IF(D394="","",(AB394*3)*AG394)</f>
        <v/>
      </c>
      <c r="BQ394" s="52">
        <f>IF(D394="","",IF(BO394-BP394&gt;0,0,BO394-BP394))</f>
        <v/>
      </c>
      <c r="BR394" s="52">
        <f>IF(D394="","",IF(BO394-BP394-BN394&gt;0,0,BO394-BP394-BN394))</f>
        <v/>
      </c>
      <c r="BS394" s="53">
        <f>IF(D394="","",IFERROR(AB394*AI394,0))</f>
        <v/>
      </c>
      <c r="BT394" s="53">
        <f>IF(D394="","",IFERROR(IF(X394&gt;12, AI394*(U394+V394+X394), AI394*(U394+V394)),0))</f>
        <v/>
      </c>
      <c r="BU394" s="53">
        <f>IF(D394="","",IFERROR(((AB394*3)*AI394),0))</f>
        <v/>
      </c>
      <c r="BV394" s="53">
        <f>IF(D394="","",IF(BT394-BU394&gt;0,0,BT394-BU394))</f>
        <v/>
      </c>
      <c r="BW394" s="53">
        <f>IF(D394="","",IF(BT394-BU394-BS394&gt;0,0,BT394-BU394-BS394))</f>
        <v/>
      </c>
      <c r="BX394" s="36">
        <f>IF(D394="","",IFERROR(VLOOKUP(D394,'produto-entrada-7'!A:M,3,0),"SEM PEDIDO"))</f>
        <v/>
      </c>
      <c r="BY394" s="36">
        <f>IF(D394="","",VLOOKUP(D394,'produto-estoque-total-7'!A:AB,25,0))</f>
        <v/>
      </c>
      <c r="BZ394" s="36">
        <f>IF(D394="","",IFERROR(VLOOKUP(D394,'produto-estoque-total-7'!A:AB,26,0)/100,0))</f>
        <v/>
      </c>
      <c r="CA394" s="36">
        <f>IF(D394="","",IFERROR(VLOOKUP(D394,'produto-estoque-total-7'!A:AB,27,0)/100,0))</f>
        <v/>
      </c>
      <c r="CB394" s="41">
        <f>IF(D394="","",V394*AF394)</f>
        <v/>
      </c>
      <c r="CC394" s="41">
        <f>IF(D394="","",V394*AI394)</f>
        <v/>
      </c>
      <c r="CD394" s="54">
        <f>IF(D394="","",VLOOKUP(D394,'produto-estoque-total-7'!A:AB,28,0))</f>
        <v/>
      </c>
    </row>
    <row r="395">
      <c r="A395" s="36">
        <f>IF(D395="","",VLOOKUP(D395,'produto-estoque-total-7'!A:AB,3,0))</f>
        <v/>
      </c>
      <c r="B395" s="1">
        <f>IF(D395="","",VLOOKUP(D395,'produto-estoque-total-7'!A:AB,12,0))</f>
        <v/>
      </c>
      <c r="C395" s="1">
        <f>IF(D395="","",VLOOKUP(D395,'produto-estoque-total-7'!A:AB,2,0))</f>
        <v/>
      </c>
      <c r="D395" s="37">
        <f>IFERROR(IF('produto-estoque-total-7'!A394="","",'produto-estoque-total-7'!A394),"")</f>
        <v/>
      </c>
      <c r="E395" s="1">
        <f>IF(D395="","",VLOOKUP(D395,'produto-estoque-total-7'!A:AB,4,0))</f>
        <v/>
      </c>
      <c r="F395" s="36">
        <f>IF(D395="","",VLOOKUP(D395,'produto-estoque-total-7'!A:AB,13,0))</f>
        <v/>
      </c>
      <c r="G395" s="1">
        <f>IF(F395="","",VLOOKUP(F395,'FORNECEDORES X COMPRADOR'!A:D,4,0))</f>
        <v/>
      </c>
      <c r="H395" s="1">
        <f>IF(F395="","",VLOOKUP(F395,'FORNECEDORES X COMPRADOR'!A:E,5,0))</f>
        <v/>
      </c>
      <c r="I395" s="36">
        <f>IF(D395="","",VLOOKUP(D395,'produto-estoque-total-7'!A:AB,15,0))</f>
        <v/>
      </c>
      <c r="J395" s="36">
        <f>IF(D395="","",VLOOKUP(D395,'produto-estoque-total-7'!A:AB,19,0))</f>
        <v/>
      </c>
      <c r="K395" s="1">
        <f>IF(D395="","",VLOOKUP(D395,'produto-estoque-total-7'!A:AB,20,0))</f>
        <v/>
      </c>
      <c r="L395" s="36">
        <f>IF(D395="","",VLOOKUP(D395,'produto-estoque-total-7'!A:AB,17,0))</f>
        <v/>
      </c>
      <c r="M395" s="1">
        <f>IF(D395="","",VLOOKUP(D395,'produto-estoque-total-7'!A:AB,18,0))</f>
        <v/>
      </c>
      <c r="N395" s="36">
        <f>IF(D395="","",VLOOKUP(D395,'produto-estoque-total-7'!A:AB,21,0))</f>
        <v/>
      </c>
      <c r="O395" s="1">
        <f>IF(D395="","",VLOOKUP(D395,'produto-estoque-total-7'!A:AB,22,0))</f>
        <v/>
      </c>
      <c r="P395" s="36">
        <f>IF(D395="","",VLOOKUP(D395,'produto-estoque-total-7'!A:AB,23,0))</f>
        <v/>
      </c>
      <c r="Q395" s="1">
        <f>IF(D395="","",VLOOKUP(D395,'produto-estoque-total-7'!A:AB,24,0))</f>
        <v/>
      </c>
      <c r="R395" s="38">
        <f>IFERROR(IF(D395="","",VLOOKUP(D395,'produto-venda-7'!B:N,13,0)),"C")</f>
        <v/>
      </c>
      <c r="S395" s="39">
        <f>IF(D395="","",VLOOKUP(D395,'produto-estoque-total-7'!A:AB,6,0))</f>
        <v/>
      </c>
      <c r="T395" s="39">
        <f>IF(D395="","",VLOOKUP(D395,'produto-estoque-total-7'!A:AB,5,0))</f>
        <v/>
      </c>
      <c r="U395" s="40">
        <f>IF(D395="","",VLOOKUP(D395,'produto-estoque-total-7'!A:AB,11,0))</f>
        <v/>
      </c>
      <c r="V395" s="41">
        <f>IF(D395="","",IFERROR(VLOOKUP(D395,'produto-entrada-7'!A:M,10,0),0))</f>
        <v/>
      </c>
      <c r="W395" s="42" t="n"/>
      <c r="X395" s="39">
        <f>IF(D395="","",VLOOKUP(D395,'produto-estoque-total-7'!A:AB,8,0))</f>
        <v/>
      </c>
      <c r="Y395" s="39">
        <f>IF(D395="","",VLOOKUP(D395,'produto-estoque-total-7'!A:AB,9,0))</f>
        <v/>
      </c>
      <c r="Z395" s="39">
        <f>IF(D395="","",VLOOKUP(D395,'produto-estoque-total-7'!A:AB,10,0))</f>
        <v/>
      </c>
      <c r="AA395" s="39">
        <f>IFERROR(IF(D395="","",VLOOKUP(D395,'produto-venda-7'!B:N,4,0)),0)</f>
        <v/>
      </c>
      <c r="AB395" s="39">
        <f>IFERROR(IF(D395="","",VLOOKUP(D395,'produto-venda-7'!B:N,5,0)),0)</f>
        <v/>
      </c>
      <c r="AC395" s="39">
        <f>IF(D395="","",IFERROR(AA395/90,0))</f>
        <v/>
      </c>
      <c r="AD395" s="36">
        <f>IF(D395="","",IFERROR(VLOOKUP(D395,'produto-entrada-7'!A:M,4,0),0))</f>
        <v/>
      </c>
      <c r="AE395" s="36">
        <f>IFERROR(IF(D395="","",VLOOKUP(D395,'produto-venda-7'!B:N,10,0)),0)</f>
        <v/>
      </c>
      <c r="AF395" s="36">
        <f>IF(D395="","",IFERROR(VLOOKUP(D395,'produto-entrada-7'!A:M,11,0),0))</f>
        <v/>
      </c>
      <c r="AG395" s="1">
        <f>IF(D395="","",IFERROR(VLOOKUP(D395,'produto-entrada-7'!A:M,12,0),0))</f>
        <v/>
      </c>
      <c r="AH395" s="1">
        <f>IF(D395="","",IFERROR(VLOOKUP(D395,'produto-entrada-7'!A:M,13,0),0))</f>
        <v/>
      </c>
      <c r="AI395" s="36">
        <f>IFERROR(IF(D395="","",VLOOKUP(D395,'produto-venda-7'!B:N,11,0)),0)</f>
        <v/>
      </c>
      <c r="AJ395" s="43">
        <f>IF(D395="","",IFERROR(AI395*AB395,0))</f>
        <v/>
      </c>
      <c r="AK395" s="44">
        <f>IFERROR(IF(D395="","",VLOOKUP(F395,'ANALISE FORNECEDOR'!$A:$I,8,0)),"")</f>
        <v/>
      </c>
      <c r="AL395" s="44">
        <f>IF(D395="","",AVERAGE(AM395,AK395))</f>
        <v/>
      </c>
      <c r="AM395" s="44">
        <f>IFERROR(IF(D395="","",VLOOKUP(F395,'ANALISE FORNECEDOR'!$A:$I,9,0)),"")</f>
        <v/>
      </c>
      <c r="AN395" s="45">
        <f>IF(D395="","",IF(Y395&gt;12,AI395*(U395+Y395),AI395*U395))</f>
        <v/>
      </c>
      <c r="AO395" s="45">
        <f>IF(D395="","",IF(Y395&gt;12,AI395*(U395+V395+Y395),AI395*(U395+V395)))</f>
        <v/>
      </c>
      <c r="AP395" s="46">
        <f>IF(D395="","",IF(Y395&gt;12,AG395*(U395+Y395),AG395*U395))</f>
        <v/>
      </c>
      <c r="AQ395" s="46">
        <f>IF(D395="","",IF(Y395&gt;12,AG395*(U395+V395+Y395),AG395*(U395+V395)))</f>
        <v/>
      </c>
      <c r="AR395" s="46">
        <f>IF(D395="","",IF(OR(R395="A",R395="AA",R395="AAA"),AP395,0))</f>
        <v/>
      </c>
      <c r="AS395" s="46">
        <f>IF(D395="","",IF(R395="B",AP395,0))</f>
        <v/>
      </c>
      <c r="AT395" s="46">
        <f>IF(D395="","",IF(R395="C",AP395,0))</f>
        <v/>
      </c>
      <c r="AU395" s="47">
        <f>IF(D395="","",IFERROR(AN395/AJ395,0))</f>
        <v/>
      </c>
      <c r="AV395" s="47">
        <f>IF(D395="","",IFERROR(((AO395)/AJ395),0))</f>
        <v/>
      </c>
      <c r="AW395" s="48">
        <f>IF(D395="","",IF(OR(S395="S",NOT(AND(ISNUMBER(AC395),ISNUMBER(AL395),AC395*AL395&gt;=0))),0,AC395*AL395))</f>
        <v/>
      </c>
      <c r="AX395" s="49">
        <f>IFERROR(IF(D395="","",AW395*AG395),0)</f>
        <v/>
      </c>
      <c r="AY395" s="48">
        <f>IF(D395="","",IF(OR(S395="S",NOT(AND(ISNUMBER(AC395),ISNUMBER(AK395),AC395*AK395&gt;=0))),0,AC395*AK395))</f>
        <v/>
      </c>
      <c r="AZ395" s="48">
        <f>IFERROR(IF(D395="","",IF(AY395=0,0,IF(((AY395)-(U395+Y395))&lt;0,0,(AY395)-U395))),0)</f>
        <v/>
      </c>
      <c r="BA395" s="49">
        <f>IF(D395="","",AZ395*AG395)</f>
        <v/>
      </c>
      <c r="BB395" s="49">
        <f>IF(D395="","",IF(OR(R395="A",R395="AA",R395="AAA"),BA395,0))</f>
        <v/>
      </c>
      <c r="BC395" s="49">
        <f>IF(D395="","",IF(R395="B",BA395,0))</f>
        <v/>
      </c>
      <c r="BD395" s="49">
        <f>IF(D395="","",IF(R395="B",BA395,0))</f>
        <v/>
      </c>
      <c r="BE395" s="49">
        <f>IF(D395="","",IF(S395="S",
1,
IF(AC395=0,
1,
IF(
IFERROR(((U395+Y395)*AG395)/((AC395*AK395)*AG395),0)&lt;0,
0,
IF(
IFERROR(((U395+Y395)*AG395)/((AC395*AK395)*AG395),0)&gt;1,
1,
IFERROR(((U395+Y395)*AG395)/((AC395*AK395)*AG395),0)
)
)
)
))</f>
        <v/>
      </c>
      <c r="BF395" s="49">
        <f>IF(D395="","",IF(S395="S",
1,
IF(AC395=0,
1,
IF(
IFERROR(((U395+V395+Y395)*AG395)/((AC395*AK395)*AG395),0)&lt;0,
0,
IF(
IFERROR(((U395+V395+Y395)*AG395)/((AC395*AK395)*AG395),0)&gt;1,
1,
IFERROR(((U395+V395+Y395)*AG395)/((AC395*AK395)*AG395),0)
)
)
)
))</f>
        <v/>
      </c>
      <c r="BG395" s="50">
        <f>IF(D395="","",IF(S395="S",0,IF(AND(ISNUMBER(AC395),ISNUMBER(AM395)),IF(OR(AC395*AM395&lt;0,ISERR(AC395*AM395)),0,AC395*AM395),0)))</f>
        <v/>
      </c>
      <c r="BH395" s="50">
        <f>IF(D395="","",IF(BY395&gt;TODAY()-60,0,IF(Y395&gt;12,MAX(0,(U395+Y395)-BG395),MAX(0,U395-BG395))))</f>
        <v/>
      </c>
      <c r="BI395" s="51">
        <f>IF(D395="","",BH395*AG395)</f>
        <v/>
      </c>
      <c r="BJ395" s="51">
        <f>IF(D395="","",IF(OR(R395="A",R395="AA",R395="AAA"),BI395,0))</f>
        <v/>
      </c>
      <c r="BK395" s="51">
        <f>IF(D395="","",IF(R395="B",BI395,0))</f>
        <v/>
      </c>
      <c r="BL395" s="51">
        <f>IF(D395="","",IF(R395="C",BI395,0))</f>
        <v/>
      </c>
      <c r="BM395" s="51">
        <f>IF(D395="","",IFERROR(MAX(0,MIN(BI395/AP395,1)),0))</f>
        <v/>
      </c>
      <c r="BN395" s="52">
        <f>IF(D395="","",AB395*AG395)</f>
        <v/>
      </c>
      <c r="BO395" s="52">
        <f>IF(D395="","",(U395+V395+X395)*AG395)</f>
        <v/>
      </c>
      <c r="BP395" s="52">
        <f>IF(D395="","",(AB395*3)*AG395)</f>
        <v/>
      </c>
      <c r="BQ395" s="52">
        <f>IF(D395="","",IF(BO395-BP395&gt;0,0,BO395-BP395))</f>
        <v/>
      </c>
      <c r="BR395" s="52">
        <f>IF(D395="","",IF(BO395-BP395-BN395&gt;0,0,BO395-BP395-BN395))</f>
        <v/>
      </c>
      <c r="BS395" s="53">
        <f>IF(D395="","",IFERROR(AB395*AI395,0))</f>
        <v/>
      </c>
      <c r="BT395" s="53">
        <f>IF(D395="","",IFERROR(IF(X395&gt;12, AI395*(U395+V395+X395), AI395*(U395+V395)),0))</f>
        <v/>
      </c>
      <c r="BU395" s="53">
        <f>IF(D395="","",IFERROR(((AB395*3)*AI395),0))</f>
        <v/>
      </c>
      <c r="BV395" s="53">
        <f>IF(D395="","",IF(BT395-BU395&gt;0,0,BT395-BU395))</f>
        <v/>
      </c>
      <c r="BW395" s="53">
        <f>IF(D395="","",IF(BT395-BU395-BS395&gt;0,0,BT395-BU395-BS395))</f>
        <v/>
      </c>
      <c r="BX395" s="36">
        <f>IF(D395="","",IFERROR(VLOOKUP(D395,'produto-entrada-7'!A:M,3,0),"SEM PEDIDO"))</f>
        <v/>
      </c>
      <c r="BY395" s="36">
        <f>IF(D395="","",VLOOKUP(D395,'produto-estoque-total-7'!A:AB,25,0))</f>
        <v/>
      </c>
      <c r="BZ395" s="36">
        <f>IF(D395="","",IFERROR(VLOOKUP(D395,'produto-estoque-total-7'!A:AB,26,0)/100,0))</f>
        <v/>
      </c>
      <c r="CA395" s="36">
        <f>IF(D395="","",IFERROR(VLOOKUP(D395,'produto-estoque-total-7'!A:AB,27,0)/100,0))</f>
        <v/>
      </c>
      <c r="CB395" s="41">
        <f>IF(D395="","",V395*AF395)</f>
        <v/>
      </c>
      <c r="CC395" s="41">
        <f>IF(D395="","",V395*AI395)</f>
        <v/>
      </c>
      <c r="CD395" s="54">
        <f>IF(D395="","",VLOOKUP(D395,'produto-estoque-total-7'!A:AB,28,0))</f>
        <v/>
      </c>
    </row>
    <row r="396">
      <c r="A396" s="36">
        <f>IF(D396="","",VLOOKUP(D396,'produto-estoque-total-7'!A:AB,3,0))</f>
        <v/>
      </c>
      <c r="B396" s="1">
        <f>IF(D396="","",VLOOKUP(D396,'produto-estoque-total-7'!A:AB,12,0))</f>
        <v/>
      </c>
      <c r="C396" s="1">
        <f>IF(D396="","",VLOOKUP(D396,'produto-estoque-total-7'!A:AB,2,0))</f>
        <v/>
      </c>
      <c r="D396" s="37">
        <f>IFERROR(IF('produto-estoque-total-7'!A395="","",'produto-estoque-total-7'!A395),"")</f>
        <v/>
      </c>
      <c r="E396" s="1">
        <f>IF(D396="","",VLOOKUP(D396,'produto-estoque-total-7'!A:AB,4,0))</f>
        <v/>
      </c>
      <c r="F396" s="36">
        <f>IF(D396="","",VLOOKUP(D396,'produto-estoque-total-7'!A:AB,13,0))</f>
        <v/>
      </c>
      <c r="G396" s="1">
        <f>IF(F396="","",VLOOKUP(F396,'FORNECEDORES X COMPRADOR'!A:D,4,0))</f>
        <v/>
      </c>
      <c r="H396" s="1">
        <f>IF(F396="","",VLOOKUP(F396,'FORNECEDORES X COMPRADOR'!A:E,5,0))</f>
        <v/>
      </c>
      <c r="I396" s="36">
        <f>IF(D396="","",VLOOKUP(D396,'produto-estoque-total-7'!A:AB,15,0))</f>
        <v/>
      </c>
      <c r="J396" s="36">
        <f>IF(D396="","",VLOOKUP(D396,'produto-estoque-total-7'!A:AB,19,0))</f>
        <v/>
      </c>
      <c r="K396" s="1">
        <f>IF(D396="","",VLOOKUP(D396,'produto-estoque-total-7'!A:AB,20,0))</f>
        <v/>
      </c>
      <c r="L396" s="36">
        <f>IF(D396="","",VLOOKUP(D396,'produto-estoque-total-7'!A:AB,17,0))</f>
        <v/>
      </c>
      <c r="M396" s="1">
        <f>IF(D396="","",VLOOKUP(D396,'produto-estoque-total-7'!A:AB,18,0))</f>
        <v/>
      </c>
      <c r="N396" s="36">
        <f>IF(D396="","",VLOOKUP(D396,'produto-estoque-total-7'!A:AB,21,0))</f>
        <v/>
      </c>
      <c r="O396" s="1">
        <f>IF(D396="","",VLOOKUP(D396,'produto-estoque-total-7'!A:AB,22,0))</f>
        <v/>
      </c>
      <c r="P396" s="36">
        <f>IF(D396="","",VLOOKUP(D396,'produto-estoque-total-7'!A:AB,23,0))</f>
        <v/>
      </c>
      <c r="Q396" s="1">
        <f>IF(D396="","",VLOOKUP(D396,'produto-estoque-total-7'!A:AB,24,0))</f>
        <v/>
      </c>
      <c r="R396" s="38">
        <f>IFERROR(IF(D396="","",VLOOKUP(D396,'produto-venda-7'!B:N,13,0)),"C")</f>
        <v/>
      </c>
      <c r="S396" s="39">
        <f>IF(D396="","",VLOOKUP(D396,'produto-estoque-total-7'!A:AB,6,0))</f>
        <v/>
      </c>
      <c r="T396" s="39">
        <f>IF(D396="","",VLOOKUP(D396,'produto-estoque-total-7'!A:AB,5,0))</f>
        <v/>
      </c>
      <c r="U396" s="40">
        <f>IF(D396="","",VLOOKUP(D396,'produto-estoque-total-7'!A:AB,11,0))</f>
        <v/>
      </c>
      <c r="V396" s="41">
        <f>IF(D396="","",IFERROR(VLOOKUP(D396,'produto-entrada-7'!A:M,10,0),0))</f>
        <v/>
      </c>
      <c r="W396" s="42" t="n"/>
      <c r="X396" s="39">
        <f>IF(D396="","",VLOOKUP(D396,'produto-estoque-total-7'!A:AB,8,0))</f>
        <v/>
      </c>
      <c r="Y396" s="39">
        <f>IF(D396="","",VLOOKUP(D396,'produto-estoque-total-7'!A:AB,9,0))</f>
        <v/>
      </c>
      <c r="Z396" s="39">
        <f>IF(D396="","",VLOOKUP(D396,'produto-estoque-total-7'!A:AB,10,0))</f>
        <v/>
      </c>
      <c r="AA396" s="39">
        <f>IFERROR(IF(D396="","",VLOOKUP(D396,'produto-venda-7'!B:N,4,0)),0)</f>
        <v/>
      </c>
      <c r="AB396" s="39">
        <f>IFERROR(IF(D396="","",VLOOKUP(D396,'produto-venda-7'!B:N,5,0)),0)</f>
        <v/>
      </c>
      <c r="AC396" s="39">
        <f>IF(D396="","",IFERROR(AA396/90,0))</f>
        <v/>
      </c>
      <c r="AD396" s="36">
        <f>IF(D396="","",IFERROR(VLOOKUP(D396,'produto-entrada-7'!A:M,4,0),0))</f>
        <v/>
      </c>
      <c r="AE396" s="36">
        <f>IFERROR(IF(D396="","",VLOOKUP(D396,'produto-venda-7'!B:N,10,0)),0)</f>
        <v/>
      </c>
      <c r="AF396" s="36">
        <f>IF(D396="","",IFERROR(VLOOKUP(D396,'produto-entrada-7'!A:M,11,0),0))</f>
        <v/>
      </c>
      <c r="AG396" s="1">
        <f>IF(D396="","",IFERROR(VLOOKUP(D396,'produto-entrada-7'!A:M,12,0),0))</f>
        <v/>
      </c>
      <c r="AH396" s="1">
        <f>IF(D396="","",IFERROR(VLOOKUP(D396,'produto-entrada-7'!A:M,13,0),0))</f>
        <v/>
      </c>
      <c r="AI396" s="36">
        <f>IFERROR(IF(D396="","",VLOOKUP(D396,'produto-venda-7'!B:N,11,0)),0)</f>
        <v/>
      </c>
      <c r="AJ396" s="43">
        <f>IF(D396="","",IFERROR(AI396*AB396,0))</f>
        <v/>
      </c>
      <c r="AK396" s="44">
        <f>IFERROR(IF(D396="","",VLOOKUP(F396,'ANALISE FORNECEDOR'!$A:$I,8,0)),"")</f>
        <v/>
      </c>
      <c r="AL396" s="44">
        <f>IF(D396="","",AVERAGE(AM396,AK396))</f>
        <v/>
      </c>
      <c r="AM396" s="44">
        <f>IFERROR(IF(D396="","",VLOOKUP(F396,'ANALISE FORNECEDOR'!$A:$I,9,0)),"")</f>
        <v/>
      </c>
      <c r="AN396" s="45">
        <f>IF(D396="","",IF(Y396&gt;12,AI396*(U396+Y396),AI396*U396))</f>
        <v/>
      </c>
      <c r="AO396" s="45">
        <f>IF(D396="","",IF(Y396&gt;12,AI396*(U396+V396+Y396),AI396*(U396+V396)))</f>
        <v/>
      </c>
      <c r="AP396" s="46">
        <f>IF(D396="","",IF(Y396&gt;12,AG396*(U396+Y396),AG396*U396))</f>
        <v/>
      </c>
      <c r="AQ396" s="46">
        <f>IF(D396="","",IF(Y396&gt;12,AG396*(U396+V396+Y396),AG396*(U396+V396)))</f>
        <v/>
      </c>
      <c r="AR396" s="46">
        <f>IF(D396="","",IF(OR(R396="A",R396="AA",R396="AAA"),AP396,0))</f>
        <v/>
      </c>
      <c r="AS396" s="46">
        <f>IF(D396="","",IF(R396="B",AP396,0))</f>
        <v/>
      </c>
      <c r="AT396" s="46">
        <f>IF(D396="","",IF(R396="C",AP396,0))</f>
        <v/>
      </c>
      <c r="AU396" s="47">
        <f>IF(D396="","",IFERROR(AN396/AJ396,0))</f>
        <v/>
      </c>
      <c r="AV396" s="47">
        <f>IF(D396="","",IFERROR(((AO396)/AJ396),0))</f>
        <v/>
      </c>
      <c r="AW396" s="48">
        <f>IF(D396="","",IF(OR(S396="S",NOT(AND(ISNUMBER(AC396),ISNUMBER(AL396),AC396*AL396&gt;=0))),0,AC396*AL396))</f>
        <v/>
      </c>
      <c r="AX396" s="49">
        <f>IFERROR(IF(D396="","",AW396*AG396),0)</f>
        <v/>
      </c>
      <c r="AY396" s="48">
        <f>IF(D396="","",IF(OR(S396="S",NOT(AND(ISNUMBER(AC396),ISNUMBER(AK396),AC396*AK396&gt;=0))),0,AC396*AK396))</f>
        <v/>
      </c>
      <c r="AZ396" s="48">
        <f>IFERROR(IF(D396="","",IF(AY396=0,0,IF(((AY396)-(U396+Y396))&lt;0,0,(AY396)-U396))),0)</f>
        <v/>
      </c>
      <c r="BA396" s="49">
        <f>IF(D396="","",AZ396*AG396)</f>
        <v/>
      </c>
      <c r="BB396" s="49">
        <f>IF(D396="","",IF(OR(R396="A",R396="AA",R396="AAA"),BA396,0))</f>
        <v/>
      </c>
      <c r="BC396" s="49">
        <f>IF(D396="","",IF(R396="B",BA396,0))</f>
        <v/>
      </c>
      <c r="BD396" s="49">
        <f>IF(D396="","",IF(R396="B",BA396,0))</f>
        <v/>
      </c>
      <c r="BE396" s="49">
        <f>IF(D396="","",IF(S396="S",
1,
IF(AC396=0,
1,
IF(
IFERROR(((U396+Y396)*AG396)/((AC396*AK396)*AG396),0)&lt;0,
0,
IF(
IFERROR(((U396+Y396)*AG396)/((AC396*AK396)*AG396),0)&gt;1,
1,
IFERROR(((U396+Y396)*AG396)/((AC396*AK396)*AG396),0)
)
)
)
))</f>
        <v/>
      </c>
      <c r="BF396" s="49">
        <f>IF(D396="","",IF(S396="S",
1,
IF(AC396=0,
1,
IF(
IFERROR(((U396+V396+Y396)*AG396)/((AC396*AK396)*AG396),0)&lt;0,
0,
IF(
IFERROR(((U396+V396+Y396)*AG396)/((AC396*AK396)*AG396),0)&gt;1,
1,
IFERROR(((U396+V396+Y396)*AG396)/((AC396*AK396)*AG396),0)
)
)
)
))</f>
        <v/>
      </c>
      <c r="BG396" s="50">
        <f>IF(D396="","",IF(S396="S",0,IF(AND(ISNUMBER(AC396),ISNUMBER(AM396)),IF(OR(AC396*AM396&lt;0,ISERR(AC396*AM396)),0,AC396*AM396),0)))</f>
        <v/>
      </c>
      <c r="BH396" s="50">
        <f>IF(D396="","",IF(BY396&gt;TODAY()-60,0,IF(Y396&gt;12,MAX(0,(U396+Y396)-BG396),MAX(0,U396-BG396))))</f>
        <v/>
      </c>
      <c r="BI396" s="51">
        <f>IF(D396="","",BH396*AG396)</f>
        <v/>
      </c>
      <c r="BJ396" s="51">
        <f>IF(D396="","",IF(OR(R396="A",R396="AA",R396="AAA"),BI396,0))</f>
        <v/>
      </c>
      <c r="BK396" s="51">
        <f>IF(D396="","",IF(R396="B",BI396,0))</f>
        <v/>
      </c>
      <c r="BL396" s="51">
        <f>IF(D396="","",IF(R396="C",BI396,0))</f>
        <v/>
      </c>
      <c r="BM396" s="51">
        <f>IF(D396="","",IFERROR(MAX(0,MIN(BI396/AP396,1)),0))</f>
        <v/>
      </c>
      <c r="BN396" s="52">
        <f>IF(D396="","",AB396*AG396)</f>
        <v/>
      </c>
      <c r="BO396" s="52">
        <f>IF(D396="","",(U396+V396+X396)*AG396)</f>
        <v/>
      </c>
      <c r="BP396" s="52">
        <f>IF(D396="","",(AB396*3)*AG396)</f>
        <v/>
      </c>
      <c r="BQ396" s="52">
        <f>IF(D396="","",IF(BO396-BP396&gt;0,0,BO396-BP396))</f>
        <v/>
      </c>
      <c r="BR396" s="52">
        <f>IF(D396="","",IF(BO396-BP396-BN396&gt;0,0,BO396-BP396-BN396))</f>
        <v/>
      </c>
      <c r="BS396" s="53">
        <f>IF(D396="","",IFERROR(AB396*AI396,0))</f>
        <v/>
      </c>
      <c r="BT396" s="53">
        <f>IF(D396="","",IFERROR(IF(X396&gt;12, AI396*(U396+V396+X396), AI396*(U396+V396)),0))</f>
        <v/>
      </c>
      <c r="BU396" s="53">
        <f>IF(D396="","",IFERROR(((AB396*3)*AI396),0))</f>
        <v/>
      </c>
      <c r="BV396" s="53">
        <f>IF(D396="","",IF(BT396-BU396&gt;0,0,BT396-BU396))</f>
        <v/>
      </c>
      <c r="BW396" s="53">
        <f>IF(D396="","",IF(BT396-BU396-BS396&gt;0,0,BT396-BU396-BS396))</f>
        <v/>
      </c>
      <c r="BX396" s="36">
        <f>IF(D396="","",IFERROR(VLOOKUP(D396,'produto-entrada-7'!A:M,3,0),"SEM PEDIDO"))</f>
        <v/>
      </c>
      <c r="BY396" s="36">
        <f>IF(D396="","",VLOOKUP(D396,'produto-estoque-total-7'!A:AB,25,0))</f>
        <v/>
      </c>
      <c r="BZ396" s="36">
        <f>IF(D396="","",IFERROR(VLOOKUP(D396,'produto-estoque-total-7'!A:AB,26,0)/100,0))</f>
        <v/>
      </c>
      <c r="CA396" s="36">
        <f>IF(D396="","",IFERROR(VLOOKUP(D396,'produto-estoque-total-7'!A:AB,27,0)/100,0))</f>
        <v/>
      </c>
      <c r="CB396" s="41">
        <f>IF(D396="","",V396*AF396)</f>
        <v/>
      </c>
      <c r="CC396" s="41">
        <f>IF(D396="","",V396*AI396)</f>
        <v/>
      </c>
      <c r="CD396" s="54">
        <f>IF(D396="","",VLOOKUP(D396,'produto-estoque-total-7'!A:AB,28,0))</f>
        <v/>
      </c>
    </row>
    <row r="397">
      <c r="A397" s="36">
        <f>IF(D397="","",VLOOKUP(D397,'produto-estoque-total-7'!A:AB,3,0))</f>
        <v/>
      </c>
      <c r="B397" s="1">
        <f>IF(D397="","",VLOOKUP(D397,'produto-estoque-total-7'!A:AB,12,0))</f>
        <v/>
      </c>
      <c r="C397" s="1">
        <f>IF(D397="","",VLOOKUP(D397,'produto-estoque-total-7'!A:AB,2,0))</f>
        <v/>
      </c>
      <c r="D397" s="37">
        <f>IFERROR(IF('produto-estoque-total-7'!A396="","",'produto-estoque-total-7'!A396),"")</f>
        <v/>
      </c>
      <c r="E397" s="1">
        <f>IF(D397="","",VLOOKUP(D397,'produto-estoque-total-7'!A:AB,4,0))</f>
        <v/>
      </c>
      <c r="F397" s="36">
        <f>IF(D397="","",VLOOKUP(D397,'produto-estoque-total-7'!A:AB,13,0))</f>
        <v/>
      </c>
      <c r="G397" s="1">
        <f>IF(F397="","",VLOOKUP(F397,'FORNECEDORES X COMPRADOR'!A:D,4,0))</f>
        <v/>
      </c>
      <c r="H397" s="1">
        <f>IF(F397="","",VLOOKUP(F397,'FORNECEDORES X COMPRADOR'!A:E,5,0))</f>
        <v/>
      </c>
      <c r="I397" s="36">
        <f>IF(D397="","",VLOOKUP(D397,'produto-estoque-total-7'!A:AB,15,0))</f>
        <v/>
      </c>
      <c r="J397" s="36">
        <f>IF(D397="","",VLOOKUP(D397,'produto-estoque-total-7'!A:AB,19,0))</f>
        <v/>
      </c>
      <c r="K397" s="1">
        <f>IF(D397="","",VLOOKUP(D397,'produto-estoque-total-7'!A:AB,20,0))</f>
        <v/>
      </c>
      <c r="L397" s="36">
        <f>IF(D397="","",VLOOKUP(D397,'produto-estoque-total-7'!A:AB,17,0))</f>
        <v/>
      </c>
      <c r="M397" s="1">
        <f>IF(D397="","",VLOOKUP(D397,'produto-estoque-total-7'!A:AB,18,0))</f>
        <v/>
      </c>
      <c r="N397" s="36">
        <f>IF(D397="","",VLOOKUP(D397,'produto-estoque-total-7'!A:AB,21,0))</f>
        <v/>
      </c>
      <c r="O397" s="1">
        <f>IF(D397="","",VLOOKUP(D397,'produto-estoque-total-7'!A:AB,22,0))</f>
        <v/>
      </c>
      <c r="P397" s="36">
        <f>IF(D397="","",VLOOKUP(D397,'produto-estoque-total-7'!A:AB,23,0))</f>
        <v/>
      </c>
      <c r="Q397" s="1">
        <f>IF(D397="","",VLOOKUP(D397,'produto-estoque-total-7'!A:AB,24,0))</f>
        <v/>
      </c>
      <c r="R397" s="38">
        <f>IFERROR(IF(D397="","",VLOOKUP(D397,'produto-venda-7'!B:N,13,0)),"C")</f>
        <v/>
      </c>
      <c r="S397" s="39">
        <f>IF(D397="","",VLOOKUP(D397,'produto-estoque-total-7'!A:AB,6,0))</f>
        <v/>
      </c>
      <c r="T397" s="39">
        <f>IF(D397="","",VLOOKUP(D397,'produto-estoque-total-7'!A:AB,5,0))</f>
        <v/>
      </c>
      <c r="U397" s="40">
        <f>IF(D397="","",VLOOKUP(D397,'produto-estoque-total-7'!A:AB,11,0))</f>
        <v/>
      </c>
      <c r="V397" s="41">
        <f>IF(D397="","",IFERROR(VLOOKUP(D397,'produto-entrada-7'!A:M,10,0),0))</f>
        <v/>
      </c>
      <c r="W397" s="42" t="n"/>
      <c r="X397" s="39">
        <f>IF(D397="","",VLOOKUP(D397,'produto-estoque-total-7'!A:AB,8,0))</f>
        <v/>
      </c>
      <c r="Y397" s="39">
        <f>IF(D397="","",VLOOKUP(D397,'produto-estoque-total-7'!A:AB,9,0))</f>
        <v/>
      </c>
      <c r="Z397" s="39">
        <f>IF(D397="","",VLOOKUP(D397,'produto-estoque-total-7'!A:AB,10,0))</f>
        <v/>
      </c>
      <c r="AA397" s="39">
        <f>IFERROR(IF(D397="","",VLOOKUP(D397,'produto-venda-7'!B:N,4,0)),0)</f>
        <v/>
      </c>
      <c r="AB397" s="39">
        <f>IFERROR(IF(D397="","",VLOOKUP(D397,'produto-venda-7'!B:N,5,0)),0)</f>
        <v/>
      </c>
      <c r="AC397" s="39">
        <f>IF(D397="","",IFERROR(AA397/90,0))</f>
        <v/>
      </c>
      <c r="AD397" s="36">
        <f>IF(D397="","",IFERROR(VLOOKUP(D397,'produto-entrada-7'!A:M,4,0),0))</f>
        <v/>
      </c>
      <c r="AE397" s="36">
        <f>IFERROR(IF(D397="","",VLOOKUP(D397,'produto-venda-7'!B:N,10,0)),0)</f>
        <v/>
      </c>
      <c r="AF397" s="36">
        <f>IF(D397="","",IFERROR(VLOOKUP(D397,'produto-entrada-7'!A:M,11,0),0))</f>
        <v/>
      </c>
      <c r="AG397" s="1">
        <f>IF(D397="","",IFERROR(VLOOKUP(D397,'produto-entrada-7'!A:M,12,0),0))</f>
        <v/>
      </c>
      <c r="AH397" s="1">
        <f>IF(D397="","",IFERROR(VLOOKUP(D397,'produto-entrada-7'!A:M,13,0),0))</f>
        <v/>
      </c>
      <c r="AI397" s="36">
        <f>IFERROR(IF(D397="","",VLOOKUP(D397,'produto-venda-7'!B:N,11,0)),0)</f>
        <v/>
      </c>
      <c r="AJ397" s="43">
        <f>IF(D397="","",IFERROR(AI397*AB397,0))</f>
        <v/>
      </c>
      <c r="AK397" s="44">
        <f>IFERROR(IF(D397="","",VLOOKUP(F397,'ANALISE FORNECEDOR'!$A:$I,8,0)),"")</f>
        <v/>
      </c>
      <c r="AL397" s="44">
        <f>IF(D397="","",AVERAGE(AM397,AK397))</f>
        <v/>
      </c>
      <c r="AM397" s="44">
        <f>IFERROR(IF(D397="","",VLOOKUP(F397,'ANALISE FORNECEDOR'!$A:$I,9,0)),"")</f>
        <v/>
      </c>
      <c r="AN397" s="45">
        <f>IF(D397="","",IF(Y397&gt;12,AI397*(U397+Y397),AI397*U397))</f>
        <v/>
      </c>
      <c r="AO397" s="45">
        <f>IF(D397="","",IF(Y397&gt;12,AI397*(U397+V397+Y397),AI397*(U397+V397)))</f>
        <v/>
      </c>
      <c r="AP397" s="46">
        <f>IF(D397="","",IF(Y397&gt;12,AG397*(U397+Y397),AG397*U397))</f>
        <v/>
      </c>
      <c r="AQ397" s="46">
        <f>IF(D397="","",IF(Y397&gt;12,AG397*(U397+V397+Y397),AG397*(U397+V397)))</f>
        <v/>
      </c>
      <c r="AR397" s="46">
        <f>IF(D397="","",IF(OR(R397="A",R397="AA",R397="AAA"),AP397,0))</f>
        <v/>
      </c>
      <c r="AS397" s="46">
        <f>IF(D397="","",IF(R397="B",AP397,0))</f>
        <v/>
      </c>
      <c r="AT397" s="46">
        <f>IF(D397="","",IF(R397="C",AP397,0))</f>
        <v/>
      </c>
      <c r="AU397" s="47">
        <f>IF(D397="","",IFERROR(AN397/AJ397,0))</f>
        <v/>
      </c>
      <c r="AV397" s="47">
        <f>IF(D397="","",IFERROR(((AO397)/AJ397),0))</f>
        <v/>
      </c>
      <c r="AW397" s="48">
        <f>IF(D397="","",IF(OR(S397="S",NOT(AND(ISNUMBER(AC397),ISNUMBER(AL397),AC397*AL397&gt;=0))),0,AC397*AL397))</f>
        <v/>
      </c>
      <c r="AX397" s="49">
        <f>IFERROR(IF(D397="","",AW397*AG397),0)</f>
        <v/>
      </c>
      <c r="AY397" s="48">
        <f>IF(D397="","",IF(OR(S397="S",NOT(AND(ISNUMBER(AC397),ISNUMBER(AK397),AC397*AK397&gt;=0))),0,AC397*AK397))</f>
        <v/>
      </c>
      <c r="AZ397" s="48">
        <f>IFERROR(IF(D397="","",IF(AY397=0,0,IF(((AY397)-(U397+Y397))&lt;0,0,(AY397)-U397))),0)</f>
        <v/>
      </c>
      <c r="BA397" s="49">
        <f>IF(D397="","",AZ397*AG397)</f>
        <v/>
      </c>
      <c r="BB397" s="49">
        <f>IF(D397="","",IF(OR(R397="A",R397="AA",R397="AAA"),BA397,0))</f>
        <v/>
      </c>
      <c r="BC397" s="49">
        <f>IF(D397="","",IF(R397="B",BA397,0))</f>
        <v/>
      </c>
      <c r="BD397" s="49">
        <f>IF(D397="","",IF(R397="B",BA397,0))</f>
        <v/>
      </c>
      <c r="BE397" s="49">
        <f>IF(D397="","",IF(S397="S",
1,
IF(AC397=0,
1,
IF(
IFERROR(((U397+Y397)*AG397)/((AC397*AK397)*AG397),0)&lt;0,
0,
IF(
IFERROR(((U397+Y397)*AG397)/((AC397*AK397)*AG397),0)&gt;1,
1,
IFERROR(((U397+Y397)*AG397)/((AC397*AK397)*AG397),0)
)
)
)
))</f>
        <v/>
      </c>
      <c r="BF397" s="49">
        <f>IF(D397="","",IF(S397="S",
1,
IF(AC397=0,
1,
IF(
IFERROR(((U397+V397+Y397)*AG397)/((AC397*AK397)*AG397),0)&lt;0,
0,
IF(
IFERROR(((U397+V397+Y397)*AG397)/((AC397*AK397)*AG397),0)&gt;1,
1,
IFERROR(((U397+V397+Y397)*AG397)/((AC397*AK397)*AG397),0)
)
)
)
))</f>
        <v/>
      </c>
      <c r="BG397" s="50">
        <f>IF(D397="","",IF(S397="S",0,IF(AND(ISNUMBER(AC397),ISNUMBER(AM397)),IF(OR(AC397*AM397&lt;0,ISERR(AC397*AM397)),0,AC397*AM397),0)))</f>
        <v/>
      </c>
      <c r="BH397" s="50">
        <f>IF(D397="","",IF(BY397&gt;TODAY()-60,0,IF(Y397&gt;12,MAX(0,(U397+Y397)-BG397),MAX(0,U397-BG397))))</f>
        <v/>
      </c>
      <c r="BI397" s="51">
        <f>IF(D397="","",BH397*AG397)</f>
        <v/>
      </c>
      <c r="BJ397" s="51">
        <f>IF(D397="","",IF(OR(R397="A",R397="AA",R397="AAA"),BI397,0))</f>
        <v/>
      </c>
      <c r="BK397" s="51">
        <f>IF(D397="","",IF(R397="B",BI397,0))</f>
        <v/>
      </c>
      <c r="BL397" s="51">
        <f>IF(D397="","",IF(R397="C",BI397,0))</f>
        <v/>
      </c>
      <c r="BM397" s="51">
        <f>IF(D397="","",IFERROR(MAX(0,MIN(BI397/AP397,1)),0))</f>
        <v/>
      </c>
      <c r="BN397" s="52">
        <f>IF(D397="","",AB397*AG397)</f>
        <v/>
      </c>
      <c r="BO397" s="52">
        <f>IF(D397="","",(U397+V397+X397)*AG397)</f>
        <v/>
      </c>
      <c r="BP397" s="52">
        <f>IF(D397="","",(AB397*3)*AG397)</f>
        <v/>
      </c>
      <c r="BQ397" s="52">
        <f>IF(D397="","",IF(BO397-BP397&gt;0,0,BO397-BP397))</f>
        <v/>
      </c>
      <c r="BR397" s="52">
        <f>IF(D397="","",IF(BO397-BP397-BN397&gt;0,0,BO397-BP397-BN397))</f>
        <v/>
      </c>
      <c r="BS397" s="53">
        <f>IF(D397="","",IFERROR(AB397*AI397,0))</f>
        <v/>
      </c>
      <c r="BT397" s="53">
        <f>IF(D397="","",IFERROR(IF(X397&gt;12, AI397*(U397+V397+X397), AI397*(U397+V397)),0))</f>
        <v/>
      </c>
      <c r="BU397" s="53">
        <f>IF(D397="","",IFERROR(((AB397*3)*AI397),0))</f>
        <v/>
      </c>
      <c r="BV397" s="53">
        <f>IF(D397="","",IF(BT397-BU397&gt;0,0,BT397-BU397))</f>
        <v/>
      </c>
      <c r="BW397" s="53">
        <f>IF(D397="","",IF(BT397-BU397-BS397&gt;0,0,BT397-BU397-BS397))</f>
        <v/>
      </c>
      <c r="BX397" s="36">
        <f>IF(D397="","",IFERROR(VLOOKUP(D397,'produto-entrada-7'!A:M,3,0),"SEM PEDIDO"))</f>
        <v/>
      </c>
      <c r="BY397" s="36">
        <f>IF(D397="","",VLOOKUP(D397,'produto-estoque-total-7'!A:AB,25,0))</f>
        <v/>
      </c>
      <c r="BZ397" s="36">
        <f>IF(D397="","",IFERROR(VLOOKUP(D397,'produto-estoque-total-7'!A:AB,26,0)/100,0))</f>
        <v/>
      </c>
      <c r="CA397" s="36">
        <f>IF(D397="","",IFERROR(VLOOKUP(D397,'produto-estoque-total-7'!A:AB,27,0)/100,0))</f>
        <v/>
      </c>
      <c r="CB397" s="41">
        <f>IF(D397="","",V397*AF397)</f>
        <v/>
      </c>
      <c r="CC397" s="41">
        <f>IF(D397="","",V397*AI397)</f>
        <v/>
      </c>
      <c r="CD397" s="54">
        <f>IF(D397="","",VLOOKUP(D397,'produto-estoque-total-7'!A:AB,28,0))</f>
        <v/>
      </c>
    </row>
    <row r="398">
      <c r="A398" s="36">
        <f>IF(D398="","",VLOOKUP(D398,'produto-estoque-total-7'!A:AB,3,0))</f>
        <v/>
      </c>
      <c r="B398" s="1">
        <f>IF(D398="","",VLOOKUP(D398,'produto-estoque-total-7'!A:AB,12,0))</f>
        <v/>
      </c>
      <c r="C398" s="1">
        <f>IF(D398="","",VLOOKUP(D398,'produto-estoque-total-7'!A:AB,2,0))</f>
        <v/>
      </c>
      <c r="D398" s="37">
        <f>IFERROR(IF('produto-estoque-total-7'!A397="","",'produto-estoque-total-7'!A397),"")</f>
        <v/>
      </c>
      <c r="E398" s="1">
        <f>IF(D398="","",VLOOKUP(D398,'produto-estoque-total-7'!A:AB,4,0))</f>
        <v/>
      </c>
      <c r="F398" s="36">
        <f>IF(D398="","",VLOOKUP(D398,'produto-estoque-total-7'!A:AB,13,0))</f>
        <v/>
      </c>
      <c r="G398" s="1">
        <f>IF(F398="","",VLOOKUP(F398,'FORNECEDORES X COMPRADOR'!A:D,4,0))</f>
        <v/>
      </c>
      <c r="H398" s="1">
        <f>IF(F398="","",VLOOKUP(F398,'FORNECEDORES X COMPRADOR'!A:E,5,0))</f>
        <v/>
      </c>
      <c r="I398" s="36">
        <f>IF(D398="","",VLOOKUP(D398,'produto-estoque-total-7'!A:AB,15,0))</f>
        <v/>
      </c>
      <c r="J398" s="36">
        <f>IF(D398="","",VLOOKUP(D398,'produto-estoque-total-7'!A:AB,19,0))</f>
        <v/>
      </c>
      <c r="K398" s="1">
        <f>IF(D398="","",VLOOKUP(D398,'produto-estoque-total-7'!A:AB,20,0))</f>
        <v/>
      </c>
      <c r="L398" s="36">
        <f>IF(D398="","",VLOOKUP(D398,'produto-estoque-total-7'!A:AB,17,0))</f>
        <v/>
      </c>
      <c r="M398" s="1">
        <f>IF(D398="","",VLOOKUP(D398,'produto-estoque-total-7'!A:AB,18,0))</f>
        <v/>
      </c>
      <c r="N398" s="36">
        <f>IF(D398="","",VLOOKUP(D398,'produto-estoque-total-7'!A:AB,21,0))</f>
        <v/>
      </c>
      <c r="O398" s="1">
        <f>IF(D398="","",VLOOKUP(D398,'produto-estoque-total-7'!A:AB,22,0))</f>
        <v/>
      </c>
      <c r="P398" s="36">
        <f>IF(D398="","",VLOOKUP(D398,'produto-estoque-total-7'!A:AB,23,0))</f>
        <v/>
      </c>
      <c r="Q398" s="1">
        <f>IF(D398="","",VLOOKUP(D398,'produto-estoque-total-7'!A:AB,24,0))</f>
        <v/>
      </c>
      <c r="R398" s="38">
        <f>IFERROR(IF(D398="","",VLOOKUP(D398,'produto-venda-7'!B:N,13,0)),"C")</f>
        <v/>
      </c>
      <c r="S398" s="39">
        <f>IF(D398="","",VLOOKUP(D398,'produto-estoque-total-7'!A:AB,6,0))</f>
        <v/>
      </c>
      <c r="T398" s="39">
        <f>IF(D398="","",VLOOKUP(D398,'produto-estoque-total-7'!A:AB,5,0))</f>
        <v/>
      </c>
      <c r="U398" s="40">
        <f>IF(D398="","",VLOOKUP(D398,'produto-estoque-total-7'!A:AB,11,0))</f>
        <v/>
      </c>
      <c r="V398" s="41">
        <f>IF(D398="","",IFERROR(VLOOKUP(D398,'produto-entrada-7'!A:M,10,0),0))</f>
        <v/>
      </c>
      <c r="W398" s="42" t="n"/>
      <c r="X398" s="39">
        <f>IF(D398="","",VLOOKUP(D398,'produto-estoque-total-7'!A:AB,8,0))</f>
        <v/>
      </c>
      <c r="Y398" s="39">
        <f>IF(D398="","",VLOOKUP(D398,'produto-estoque-total-7'!A:AB,9,0))</f>
        <v/>
      </c>
      <c r="Z398" s="39">
        <f>IF(D398="","",VLOOKUP(D398,'produto-estoque-total-7'!A:AB,10,0))</f>
        <v/>
      </c>
      <c r="AA398" s="39">
        <f>IFERROR(IF(D398="","",VLOOKUP(D398,'produto-venda-7'!B:N,4,0)),0)</f>
        <v/>
      </c>
      <c r="AB398" s="39">
        <f>IFERROR(IF(D398="","",VLOOKUP(D398,'produto-venda-7'!B:N,5,0)),0)</f>
        <v/>
      </c>
      <c r="AC398" s="39">
        <f>IF(D398="","",IFERROR(AA398/90,0))</f>
        <v/>
      </c>
      <c r="AD398" s="36">
        <f>IF(D398="","",IFERROR(VLOOKUP(D398,'produto-entrada-7'!A:M,4,0),0))</f>
        <v/>
      </c>
      <c r="AE398" s="36">
        <f>IFERROR(IF(D398="","",VLOOKUP(D398,'produto-venda-7'!B:N,10,0)),0)</f>
        <v/>
      </c>
      <c r="AF398" s="36">
        <f>IF(D398="","",IFERROR(VLOOKUP(D398,'produto-entrada-7'!A:M,11,0),0))</f>
        <v/>
      </c>
      <c r="AG398" s="1">
        <f>IF(D398="","",IFERROR(VLOOKUP(D398,'produto-entrada-7'!A:M,12,0),0))</f>
        <v/>
      </c>
      <c r="AH398" s="1">
        <f>IF(D398="","",IFERROR(VLOOKUP(D398,'produto-entrada-7'!A:M,13,0),0))</f>
        <v/>
      </c>
      <c r="AI398" s="36">
        <f>IFERROR(IF(D398="","",VLOOKUP(D398,'produto-venda-7'!B:N,11,0)),0)</f>
        <v/>
      </c>
      <c r="AJ398" s="43">
        <f>IF(D398="","",IFERROR(AI398*AB398,0))</f>
        <v/>
      </c>
      <c r="AK398" s="44">
        <f>IFERROR(IF(D398="","",VLOOKUP(F398,'ANALISE FORNECEDOR'!$A:$I,8,0)),"")</f>
        <v/>
      </c>
      <c r="AL398" s="44">
        <f>IF(D398="","",AVERAGE(AM398,AK398))</f>
        <v/>
      </c>
      <c r="AM398" s="44">
        <f>IFERROR(IF(D398="","",VLOOKUP(F398,'ANALISE FORNECEDOR'!$A:$I,9,0)),"")</f>
        <v/>
      </c>
      <c r="AN398" s="45">
        <f>IF(D398="","",IF(Y398&gt;12,AI398*(U398+Y398),AI398*U398))</f>
        <v/>
      </c>
      <c r="AO398" s="45">
        <f>IF(D398="","",IF(Y398&gt;12,AI398*(U398+V398+Y398),AI398*(U398+V398)))</f>
        <v/>
      </c>
      <c r="AP398" s="46">
        <f>IF(D398="","",IF(Y398&gt;12,AG398*(U398+Y398),AG398*U398))</f>
        <v/>
      </c>
      <c r="AQ398" s="46">
        <f>IF(D398="","",IF(Y398&gt;12,AG398*(U398+V398+Y398),AG398*(U398+V398)))</f>
        <v/>
      </c>
      <c r="AR398" s="46">
        <f>IF(D398="","",IF(OR(R398="A",R398="AA",R398="AAA"),AP398,0))</f>
        <v/>
      </c>
      <c r="AS398" s="46">
        <f>IF(D398="","",IF(R398="B",AP398,0))</f>
        <v/>
      </c>
      <c r="AT398" s="46">
        <f>IF(D398="","",IF(R398="C",AP398,0))</f>
        <v/>
      </c>
      <c r="AU398" s="47">
        <f>IF(D398="","",IFERROR(AN398/AJ398,0))</f>
        <v/>
      </c>
      <c r="AV398" s="47">
        <f>IF(D398="","",IFERROR(((AO398)/AJ398),0))</f>
        <v/>
      </c>
      <c r="AW398" s="48">
        <f>IF(D398="","",IF(OR(S398="S",NOT(AND(ISNUMBER(AC398),ISNUMBER(AL398),AC398*AL398&gt;=0))),0,AC398*AL398))</f>
        <v/>
      </c>
      <c r="AX398" s="49">
        <f>IFERROR(IF(D398="","",AW398*AG398),0)</f>
        <v/>
      </c>
      <c r="AY398" s="48">
        <f>IF(D398="","",IF(OR(S398="S",NOT(AND(ISNUMBER(AC398),ISNUMBER(AK398),AC398*AK398&gt;=0))),0,AC398*AK398))</f>
        <v/>
      </c>
      <c r="AZ398" s="48">
        <f>IFERROR(IF(D398="","",IF(AY398=0,0,IF(((AY398)-(U398+Y398))&lt;0,0,(AY398)-U398))),0)</f>
        <v/>
      </c>
      <c r="BA398" s="49">
        <f>IF(D398="","",AZ398*AG398)</f>
        <v/>
      </c>
      <c r="BB398" s="49">
        <f>IF(D398="","",IF(OR(R398="A",R398="AA",R398="AAA"),BA398,0))</f>
        <v/>
      </c>
      <c r="BC398" s="49">
        <f>IF(D398="","",IF(R398="B",BA398,0))</f>
        <v/>
      </c>
      <c r="BD398" s="49">
        <f>IF(D398="","",IF(R398="B",BA398,0))</f>
        <v/>
      </c>
      <c r="BE398" s="49">
        <f>IF(D398="","",IF(S398="S",
1,
IF(AC398=0,
1,
IF(
IFERROR(((U398+Y398)*AG398)/((AC398*AK398)*AG398),0)&lt;0,
0,
IF(
IFERROR(((U398+Y398)*AG398)/((AC398*AK398)*AG398),0)&gt;1,
1,
IFERROR(((U398+Y398)*AG398)/((AC398*AK398)*AG398),0)
)
)
)
))</f>
        <v/>
      </c>
      <c r="BF398" s="49">
        <f>IF(D398="","",IF(S398="S",
1,
IF(AC398=0,
1,
IF(
IFERROR(((U398+V398+Y398)*AG398)/((AC398*AK398)*AG398),0)&lt;0,
0,
IF(
IFERROR(((U398+V398+Y398)*AG398)/((AC398*AK398)*AG398),0)&gt;1,
1,
IFERROR(((U398+V398+Y398)*AG398)/((AC398*AK398)*AG398),0)
)
)
)
))</f>
        <v/>
      </c>
      <c r="BG398" s="50">
        <f>IF(D398="","",IF(S398="S",0,IF(AND(ISNUMBER(AC398),ISNUMBER(AM398)),IF(OR(AC398*AM398&lt;0,ISERR(AC398*AM398)),0,AC398*AM398),0)))</f>
        <v/>
      </c>
      <c r="BH398" s="50">
        <f>IF(D398="","",IF(BY398&gt;TODAY()-60,0,IF(Y398&gt;12,MAX(0,(U398+Y398)-BG398),MAX(0,U398-BG398))))</f>
        <v/>
      </c>
      <c r="BI398" s="51">
        <f>IF(D398="","",BH398*AG398)</f>
        <v/>
      </c>
      <c r="BJ398" s="51">
        <f>IF(D398="","",IF(OR(R398="A",R398="AA",R398="AAA"),BI398,0))</f>
        <v/>
      </c>
      <c r="BK398" s="51">
        <f>IF(D398="","",IF(R398="B",BI398,0))</f>
        <v/>
      </c>
      <c r="BL398" s="51">
        <f>IF(D398="","",IF(R398="C",BI398,0))</f>
        <v/>
      </c>
      <c r="BM398" s="51">
        <f>IF(D398="","",IFERROR(MAX(0,MIN(BI398/AP398,1)),0))</f>
        <v/>
      </c>
      <c r="BN398" s="52">
        <f>IF(D398="","",AB398*AG398)</f>
        <v/>
      </c>
      <c r="BO398" s="52">
        <f>IF(D398="","",(U398+V398+X398)*AG398)</f>
        <v/>
      </c>
      <c r="BP398" s="52">
        <f>IF(D398="","",(AB398*3)*AG398)</f>
        <v/>
      </c>
      <c r="BQ398" s="52">
        <f>IF(D398="","",IF(BO398-BP398&gt;0,0,BO398-BP398))</f>
        <v/>
      </c>
      <c r="BR398" s="52">
        <f>IF(D398="","",IF(BO398-BP398-BN398&gt;0,0,BO398-BP398-BN398))</f>
        <v/>
      </c>
      <c r="BS398" s="53">
        <f>IF(D398="","",IFERROR(AB398*AI398,0))</f>
        <v/>
      </c>
      <c r="BT398" s="53">
        <f>IF(D398="","",IFERROR(IF(X398&gt;12, AI398*(U398+V398+X398), AI398*(U398+V398)),0))</f>
        <v/>
      </c>
      <c r="BU398" s="53">
        <f>IF(D398="","",IFERROR(((AB398*3)*AI398),0))</f>
        <v/>
      </c>
      <c r="BV398" s="53">
        <f>IF(D398="","",IF(BT398-BU398&gt;0,0,BT398-BU398))</f>
        <v/>
      </c>
      <c r="BW398" s="53">
        <f>IF(D398="","",IF(BT398-BU398-BS398&gt;0,0,BT398-BU398-BS398))</f>
        <v/>
      </c>
      <c r="BX398" s="36">
        <f>IF(D398="","",IFERROR(VLOOKUP(D398,'produto-entrada-7'!A:M,3,0),"SEM PEDIDO"))</f>
        <v/>
      </c>
      <c r="BY398" s="36">
        <f>IF(D398="","",VLOOKUP(D398,'produto-estoque-total-7'!A:AB,25,0))</f>
        <v/>
      </c>
      <c r="BZ398" s="36">
        <f>IF(D398="","",IFERROR(VLOOKUP(D398,'produto-estoque-total-7'!A:AB,26,0)/100,0))</f>
        <v/>
      </c>
      <c r="CA398" s="36">
        <f>IF(D398="","",IFERROR(VLOOKUP(D398,'produto-estoque-total-7'!A:AB,27,0)/100,0))</f>
        <v/>
      </c>
      <c r="CB398" s="41">
        <f>IF(D398="","",V398*AF398)</f>
        <v/>
      </c>
      <c r="CC398" s="41">
        <f>IF(D398="","",V398*AI398)</f>
        <v/>
      </c>
      <c r="CD398" s="54">
        <f>IF(D398="","",VLOOKUP(D398,'produto-estoque-total-7'!A:AB,28,0))</f>
        <v/>
      </c>
    </row>
    <row r="399">
      <c r="A399" s="36">
        <f>IF(D399="","",VLOOKUP(D399,'produto-estoque-total-7'!A:AB,3,0))</f>
        <v/>
      </c>
      <c r="B399" s="1">
        <f>IF(D399="","",VLOOKUP(D399,'produto-estoque-total-7'!A:AB,12,0))</f>
        <v/>
      </c>
      <c r="C399" s="1">
        <f>IF(D399="","",VLOOKUP(D399,'produto-estoque-total-7'!A:AB,2,0))</f>
        <v/>
      </c>
      <c r="D399" s="37">
        <f>IFERROR(IF('produto-estoque-total-7'!A398="","",'produto-estoque-total-7'!A398),"")</f>
        <v/>
      </c>
      <c r="E399" s="1">
        <f>IF(D399="","",VLOOKUP(D399,'produto-estoque-total-7'!A:AB,4,0))</f>
        <v/>
      </c>
      <c r="F399" s="36">
        <f>IF(D399="","",VLOOKUP(D399,'produto-estoque-total-7'!A:AB,13,0))</f>
        <v/>
      </c>
      <c r="G399" s="1">
        <f>IF(F399="","",VLOOKUP(F399,'FORNECEDORES X COMPRADOR'!A:D,4,0))</f>
        <v/>
      </c>
      <c r="H399" s="1">
        <f>IF(F399="","",VLOOKUP(F399,'FORNECEDORES X COMPRADOR'!A:E,5,0))</f>
        <v/>
      </c>
      <c r="I399" s="36">
        <f>IF(D399="","",VLOOKUP(D399,'produto-estoque-total-7'!A:AB,15,0))</f>
        <v/>
      </c>
      <c r="J399" s="36">
        <f>IF(D399="","",VLOOKUP(D399,'produto-estoque-total-7'!A:AB,19,0))</f>
        <v/>
      </c>
      <c r="K399" s="1">
        <f>IF(D399="","",VLOOKUP(D399,'produto-estoque-total-7'!A:AB,20,0))</f>
        <v/>
      </c>
      <c r="L399" s="36">
        <f>IF(D399="","",VLOOKUP(D399,'produto-estoque-total-7'!A:AB,17,0))</f>
        <v/>
      </c>
      <c r="M399" s="1">
        <f>IF(D399="","",VLOOKUP(D399,'produto-estoque-total-7'!A:AB,18,0))</f>
        <v/>
      </c>
      <c r="N399" s="36">
        <f>IF(D399="","",VLOOKUP(D399,'produto-estoque-total-7'!A:AB,21,0))</f>
        <v/>
      </c>
      <c r="O399" s="1">
        <f>IF(D399="","",VLOOKUP(D399,'produto-estoque-total-7'!A:AB,22,0))</f>
        <v/>
      </c>
      <c r="P399" s="36">
        <f>IF(D399="","",VLOOKUP(D399,'produto-estoque-total-7'!A:AB,23,0))</f>
        <v/>
      </c>
      <c r="Q399" s="1">
        <f>IF(D399="","",VLOOKUP(D399,'produto-estoque-total-7'!A:AB,24,0))</f>
        <v/>
      </c>
      <c r="R399" s="38">
        <f>IFERROR(IF(D399="","",VLOOKUP(D399,'produto-venda-7'!B:N,13,0)),"C")</f>
        <v/>
      </c>
      <c r="S399" s="39">
        <f>IF(D399="","",VLOOKUP(D399,'produto-estoque-total-7'!A:AB,6,0))</f>
        <v/>
      </c>
      <c r="T399" s="39">
        <f>IF(D399="","",VLOOKUP(D399,'produto-estoque-total-7'!A:AB,5,0))</f>
        <v/>
      </c>
      <c r="U399" s="40">
        <f>IF(D399="","",VLOOKUP(D399,'produto-estoque-total-7'!A:AB,11,0))</f>
        <v/>
      </c>
      <c r="V399" s="41">
        <f>IF(D399="","",IFERROR(VLOOKUP(D399,'produto-entrada-7'!A:M,10,0),0))</f>
        <v/>
      </c>
      <c r="W399" s="42" t="n"/>
      <c r="X399" s="39">
        <f>IF(D399="","",VLOOKUP(D399,'produto-estoque-total-7'!A:AB,8,0))</f>
        <v/>
      </c>
      <c r="Y399" s="39">
        <f>IF(D399="","",VLOOKUP(D399,'produto-estoque-total-7'!A:AB,9,0))</f>
        <v/>
      </c>
      <c r="Z399" s="39">
        <f>IF(D399="","",VLOOKUP(D399,'produto-estoque-total-7'!A:AB,10,0))</f>
        <v/>
      </c>
      <c r="AA399" s="39">
        <f>IFERROR(IF(D399="","",VLOOKUP(D399,'produto-venda-7'!B:N,4,0)),0)</f>
        <v/>
      </c>
      <c r="AB399" s="39">
        <f>IFERROR(IF(D399="","",VLOOKUP(D399,'produto-venda-7'!B:N,5,0)),0)</f>
        <v/>
      </c>
      <c r="AC399" s="39">
        <f>IF(D399="","",IFERROR(AA399/90,0))</f>
        <v/>
      </c>
      <c r="AD399" s="36">
        <f>IF(D399="","",IFERROR(VLOOKUP(D399,'produto-entrada-7'!A:M,4,0),0))</f>
        <v/>
      </c>
      <c r="AE399" s="36">
        <f>IFERROR(IF(D399="","",VLOOKUP(D399,'produto-venda-7'!B:N,10,0)),0)</f>
        <v/>
      </c>
      <c r="AF399" s="36">
        <f>IF(D399="","",IFERROR(VLOOKUP(D399,'produto-entrada-7'!A:M,11,0),0))</f>
        <v/>
      </c>
      <c r="AG399" s="1">
        <f>IF(D399="","",IFERROR(VLOOKUP(D399,'produto-entrada-7'!A:M,12,0),0))</f>
        <v/>
      </c>
      <c r="AH399" s="1">
        <f>IF(D399="","",IFERROR(VLOOKUP(D399,'produto-entrada-7'!A:M,13,0),0))</f>
        <v/>
      </c>
      <c r="AI399" s="36">
        <f>IFERROR(IF(D399="","",VLOOKUP(D399,'produto-venda-7'!B:N,11,0)),0)</f>
        <v/>
      </c>
      <c r="AJ399" s="43">
        <f>IF(D399="","",IFERROR(AI399*AB399,0))</f>
        <v/>
      </c>
      <c r="AK399" s="44">
        <f>IFERROR(IF(D399="","",VLOOKUP(F399,'ANALISE FORNECEDOR'!$A:$I,8,0)),"")</f>
        <v/>
      </c>
      <c r="AL399" s="44">
        <f>IF(D399="","",AVERAGE(AM399,AK399))</f>
        <v/>
      </c>
      <c r="AM399" s="44">
        <f>IFERROR(IF(D399="","",VLOOKUP(F399,'ANALISE FORNECEDOR'!$A:$I,9,0)),"")</f>
        <v/>
      </c>
      <c r="AN399" s="45">
        <f>IF(D399="","",IF(Y399&gt;12,AI399*(U399+Y399),AI399*U399))</f>
        <v/>
      </c>
      <c r="AO399" s="45">
        <f>IF(D399="","",IF(Y399&gt;12,AI399*(U399+V399+Y399),AI399*(U399+V399)))</f>
        <v/>
      </c>
      <c r="AP399" s="46">
        <f>IF(D399="","",IF(Y399&gt;12,AG399*(U399+Y399),AG399*U399))</f>
        <v/>
      </c>
      <c r="AQ399" s="46">
        <f>IF(D399="","",IF(Y399&gt;12,AG399*(U399+V399+Y399),AG399*(U399+V399)))</f>
        <v/>
      </c>
      <c r="AR399" s="46">
        <f>IF(D399="","",IF(OR(R399="A",R399="AA",R399="AAA"),AP399,0))</f>
        <v/>
      </c>
      <c r="AS399" s="46">
        <f>IF(D399="","",IF(R399="B",AP399,0))</f>
        <v/>
      </c>
      <c r="AT399" s="46">
        <f>IF(D399="","",IF(R399="C",AP399,0))</f>
        <v/>
      </c>
      <c r="AU399" s="47">
        <f>IF(D399="","",IFERROR(AN399/AJ399,0))</f>
        <v/>
      </c>
      <c r="AV399" s="47">
        <f>IF(D399="","",IFERROR(((AO399)/AJ399),0))</f>
        <v/>
      </c>
      <c r="AW399" s="48">
        <f>IF(D399="","",IF(OR(S399="S",NOT(AND(ISNUMBER(AC399),ISNUMBER(AL399),AC399*AL399&gt;=0))),0,AC399*AL399))</f>
        <v/>
      </c>
      <c r="AX399" s="49">
        <f>IFERROR(IF(D399="","",AW399*AG399),0)</f>
        <v/>
      </c>
      <c r="AY399" s="48">
        <f>IF(D399="","",IF(OR(S399="S",NOT(AND(ISNUMBER(AC399),ISNUMBER(AK399),AC399*AK399&gt;=0))),0,AC399*AK399))</f>
        <v/>
      </c>
      <c r="AZ399" s="48">
        <f>IFERROR(IF(D399="","",IF(AY399=0,0,IF(((AY399)-(U399+Y399))&lt;0,0,(AY399)-U399))),0)</f>
        <v/>
      </c>
      <c r="BA399" s="49">
        <f>IF(D399="","",AZ399*AG399)</f>
        <v/>
      </c>
      <c r="BB399" s="49">
        <f>IF(D399="","",IF(OR(R399="A",R399="AA",R399="AAA"),BA399,0))</f>
        <v/>
      </c>
      <c r="BC399" s="49">
        <f>IF(D399="","",IF(R399="B",BA399,0))</f>
        <v/>
      </c>
      <c r="BD399" s="49">
        <f>IF(D399="","",IF(R399="B",BA399,0))</f>
        <v/>
      </c>
      <c r="BE399" s="49">
        <f>IF(D399="","",IF(S399="S",
1,
IF(AC399=0,
1,
IF(
IFERROR(((U399+Y399)*AG399)/((AC399*AK399)*AG399),0)&lt;0,
0,
IF(
IFERROR(((U399+Y399)*AG399)/((AC399*AK399)*AG399),0)&gt;1,
1,
IFERROR(((U399+Y399)*AG399)/((AC399*AK399)*AG399),0)
)
)
)
))</f>
        <v/>
      </c>
      <c r="BF399" s="49">
        <f>IF(D399="","",IF(S399="S",
1,
IF(AC399=0,
1,
IF(
IFERROR(((U399+V399+Y399)*AG399)/((AC399*AK399)*AG399),0)&lt;0,
0,
IF(
IFERROR(((U399+V399+Y399)*AG399)/((AC399*AK399)*AG399),0)&gt;1,
1,
IFERROR(((U399+V399+Y399)*AG399)/((AC399*AK399)*AG399),0)
)
)
)
))</f>
        <v/>
      </c>
      <c r="BG399" s="50">
        <f>IF(D399="","",IF(S399="S",0,IF(AND(ISNUMBER(AC399),ISNUMBER(AM399)),IF(OR(AC399*AM399&lt;0,ISERR(AC399*AM399)),0,AC399*AM399),0)))</f>
        <v/>
      </c>
      <c r="BH399" s="50">
        <f>IF(D399="","",IF(BY399&gt;TODAY()-60,0,IF(Y399&gt;12,MAX(0,(U399+Y399)-BG399),MAX(0,U399-BG399))))</f>
        <v/>
      </c>
      <c r="BI399" s="51">
        <f>IF(D399="","",BH399*AG399)</f>
        <v/>
      </c>
      <c r="BJ399" s="51">
        <f>IF(D399="","",IF(OR(R399="A",R399="AA",R399="AAA"),BI399,0))</f>
        <v/>
      </c>
      <c r="BK399" s="51">
        <f>IF(D399="","",IF(R399="B",BI399,0))</f>
        <v/>
      </c>
      <c r="BL399" s="51">
        <f>IF(D399="","",IF(R399="C",BI399,0))</f>
        <v/>
      </c>
      <c r="BM399" s="51">
        <f>IF(D399="","",IFERROR(MAX(0,MIN(BI399/AP399,1)),0))</f>
        <v/>
      </c>
      <c r="BN399" s="52">
        <f>IF(D399="","",AB399*AG399)</f>
        <v/>
      </c>
      <c r="BO399" s="52">
        <f>IF(D399="","",(U399+V399+X399)*AG399)</f>
        <v/>
      </c>
      <c r="BP399" s="52">
        <f>IF(D399="","",(AB399*3)*AG399)</f>
        <v/>
      </c>
      <c r="BQ399" s="52">
        <f>IF(D399="","",IF(BO399-BP399&gt;0,0,BO399-BP399))</f>
        <v/>
      </c>
      <c r="BR399" s="52">
        <f>IF(D399="","",IF(BO399-BP399-BN399&gt;0,0,BO399-BP399-BN399))</f>
        <v/>
      </c>
      <c r="BS399" s="53">
        <f>IF(D399="","",IFERROR(AB399*AI399,0))</f>
        <v/>
      </c>
      <c r="BT399" s="53">
        <f>IF(D399="","",IFERROR(IF(X399&gt;12, AI399*(U399+V399+X399), AI399*(U399+V399)),0))</f>
        <v/>
      </c>
      <c r="BU399" s="53">
        <f>IF(D399="","",IFERROR(((AB399*3)*AI399),0))</f>
        <v/>
      </c>
      <c r="BV399" s="53">
        <f>IF(D399="","",IF(BT399-BU399&gt;0,0,BT399-BU399))</f>
        <v/>
      </c>
      <c r="BW399" s="53">
        <f>IF(D399="","",IF(BT399-BU399-BS399&gt;0,0,BT399-BU399-BS399))</f>
        <v/>
      </c>
      <c r="BX399" s="36">
        <f>IF(D399="","",IFERROR(VLOOKUP(D399,'produto-entrada-7'!A:M,3,0),"SEM PEDIDO"))</f>
        <v/>
      </c>
      <c r="BY399" s="36">
        <f>IF(D399="","",VLOOKUP(D399,'produto-estoque-total-7'!A:AB,25,0))</f>
        <v/>
      </c>
      <c r="BZ399" s="36">
        <f>IF(D399="","",IFERROR(VLOOKUP(D399,'produto-estoque-total-7'!A:AB,26,0)/100,0))</f>
        <v/>
      </c>
      <c r="CA399" s="36">
        <f>IF(D399="","",IFERROR(VLOOKUP(D399,'produto-estoque-total-7'!A:AB,27,0)/100,0))</f>
        <v/>
      </c>
      <c r="CB399" s="41">
        <f>IF(D399="","",V399*AF399)</f>
        <v/>
      </c>
      <c r="CC399" s="41">
        <f>IF(D399="","",V399*AI399)</f>
        <v/>
      </c>
      <c r="CD399" s="54">
        <f>IF(D399="","",VLOOKUP(D399,'produto-estoque-total-7'!A:AB,28,0))</f>
        <v/>
      </c>
    </row>
    <row r="400">
      <c r="A400" s="36">
        <f>IF(D400="","",VLOOKUP(D400,'produto-estoque-total-7'!A:AB,3,0))</f>
        <v/>
      </c>
      <c r="B400" s="1">
        <f>IF(D400="","",VLOOKUP(D400,'produto-estoque-total-7'!A:AB,12,0))</f>
        <v/>
      </c>
      <c r="C400" s="1">
        <f>IF(D400="","",VLOOKUP(D400,'produto-estoque-total-7'!A:AB,2,0))</f>
        <v/>
      </c>
      <c r="D400" s="37">
        <f>IFERROR(IF('produto-estoque-total-7'!A399="","",'produto-estoque-total-7'!A399),"")</f>
        <v/>
      </c>
      <c r="E400" s="1">
        <f>IF(D400="","",VLOOKUP(D400,'produto-estoque-total-7'!A:AB,4,0))</f>
        <v/>
      </c>
      <c r="F400" s="36">
        <f>IF(D400="","",VLOOKUP(D400,'produto-estoque-total-7'!A:AB,13,0))</f>
        <v/>
      </c>
      <c r="G400" s="1">
        <f>IF(F400="","",VLOOKUP(F400,'FORNECEDORES X COMPRADOR'!A:D,4,0))</f>
        <v/>
      </c>
      <c r="H400" s="1">
        <f>IF(F400="","",VLOOKUP(F400,'FORNECEDORES X COMPRADOR'!A:E,5,0))</f>
        <v/>
      </c>
      <c r="I400" s="36">
        <f>IF(D400="","",VLOOKUP(D400,'produto-estoque-total-7'!A:AB,15,0))</f>
        <v/>
      </c>
      <c r="J400" s="36">
        <f>IF(D400="","",VLOOKUP(D400,'produto-estoque-total-7'!A:AB,19,0))</f>
        <v/>
      </c>
      <c r="K400" s="1">
        <f>IF(D400="","",VLOOKUP(D400,'produto-estoque-total-7'!A:AB,20,0))</f>
        <v/>
      </c>
      <c r="L400" s="36">
        <f>IF(D400="","",VLOOKUP(D400,'produto-estoque-total-7'!A:AB,17,0))</f>
        <v/>
      </c>
      <c r="M400" s="1">
        <f>IF(D400="","",VLOOKUP(D400,'produto-estoque-total-7'!A:AB,18,0))</f>
        <v/>
      </c>
      <c r="N400" s="36">
        <f>IF(D400="","",VLOOKUP(D400,'produto-estoque-total-7'!A:AB,21,0))</f>
        <v/>
      </c>
      <c r="O400" s="1">
        <f>IF(D400="","",VLOOKUP(D400,'produto-estoque-total-7'!A:AB,22,0))</f>
        <v/>
      </c>
      <c r="P400" s="36">
        <f>IF(D400="","",VLOOKUP(D400,'produto-estoque-total-7'!A:AB,23,0))</f>
        <v/>
      </c>
      <c r="Q400" s="1">
        <f>IF(D400="","",VLOOKUP(D400,'produto-estoque-total-7'!A:AB,24,0))</f>
        <v/>
      </c>
      <c r="R400" s="38">
        <f>IFERROR(IF(D400="","",VLOOKUP(D400,'produto-venda-7'!B:N,13,0)),"C")</f>
        <v/>
      </c>
      <c r="S400" s="39">
        <f>IF(D400="","",VLOOKUP(D400,'produto-estoque-total-7'!A:AB,6,0))</f>
        <v/>
      </c>
      <c r="T400" s="39">
        <f>IF(D400="","",VLOOKUP(D400,'produto-estoque-total-7'!A:AB,5,0))</f>
        <v/>
      </c>
      <c r="U400" s="40">
        <f>IF(D400="","",VLOOKUP(D400,'produto-estoque-total-7'!A:AB,11,0))</f>
        <v/>
      </c>
      <c r="V400" s="41">
        <f>IF(D400="","",IFERROR(VLOOKUP(D400,'produto-entrada-7'!A:M,10,0),0))</f>
        <v/>
      </c>
      <c r="W400" s="42" t="n"/>
      <c r="X400" s="39">
        <f>IF(D400="","",VLOOKUP(D400,'produto-estoque-total-7'!A:AB,8,0))</f>
        <v/>
      </c>
      <c r="Y400" s="39">
        <f>IF(D400="","",VLOOKUP(D400,'produto-estoque-total-7'!A:AB,9,0))</f>
        <v/>
      </c>
      <c r="Z400" s="39">
        <f>IF(D400="","",VLOOKUP(D400,'produto-estoque-total-7'!A:AB,10,0))</f>
        <v/>
      </c>
      <c r="AA400" s="39">
        <f>IFERROR(IF(D400="","",VLOOKUP(D400,'produto-venda-7'!B:N,4,0)),0)</f>
        <v/>
      </c>
      <c r="AB400" s="39">
        <f>IFERROR(IF(D400="","",VLOOKUP(D400,'produto-venda-7'!B:N,5,0)),0)</f>
        <v/>
      </c>
      <c r="AC400" s="39">
        <f>IF(D400="","",IFERROR(AA400/90,0))</f>
        <v/>
      </c>
      <c r="AD400" s="36">
        <f>IF(D400="","",IFERROR(VLOOKUP(D400,'produto-entrada-7'!A:M,4,0),0))</f>
        <v/>
      </c>
      <c r="AE400" s="36">
        <f>IFERROR(IF(D400="","",VLOOKUP(D400,'produto-venda-7'!B:N,10,0)),0)</f>
        <v/>
      </c>
      <c r="AF400" s="36">
        <f>IF(D400="","",IFERROR(VLOOKUP(D400,'produto-entrada-7'!A:M,11,0),0))</f>
        <v/>
      </c>
      <c r="AG400" s="1">
        <f>IF(D400="","",IFERROR(VLOOKUP(D400,'produto-entrada-7'!A:M,12,0),0))</f>
        <v/>
      </c>
      <c r="AH400" s="1">
        <f>IF(D400="","",IFERROR(VLOOKUP(D400,'produto-entrada-7'!A:M,13,0),0))</f>
        <v/>
      </c>
      <c r="AI400" s="36">
        <f>IFERROR(IF(D400="","",VLOOKUP(D400,'produto-venda-7'!B:N,11,0)),0)</f>
        <v/>
      </c>
      <c r="AJ400" s="43">
        <f>IF(D400="","",IFERROR(AI400*AB400,0))</f>
        <v/>
      </c>
      <c r="AK400" s="44">
        <f>IFERROR(IF(D400="","",VLOOKUP(F400,'ANALISE FORNECEDOR'!$A:$I,8,0)),"")</f>
        <v/>
      </c>
      <c r="AL400" s="44">
        <f>IF(D400="","",AVERAGE(AM400,AK400))</f>
        <v/>
      </c>
      <c r="AM400" s="44">
        <f>IFERROR(IF(D400="","",VLOOKUP(F400,'ANALISE FORNECEDOR'!$A:$I,9,0)),"")</f>
        <v/>
      </c>
      <c r="AN400" s="45">
        <f>IF(D400="","",IF(Y400&gt;12,AI400*(U400+Y400),AI400*U400))</f>
        <v/>
      </c>
      <c r="AO400" s="45">
        <f>IF(D400="","",IF(Y400&gt;12,AI400*(U400+V400+Y400),AI400*(U400+V400)))</f>
        <v/>
      </c>
      <c r="AP400" s="46">
        <f>IF(D400="","",IF(Y400&gt;12,AG400*(U400+Y400),AG400*U400))</f>
        <v/>
      </c>
      <c r="AQ400" s="46">
        <f>IF(D400="","",IF(Y400&gt;12,AG400*(U400+V400+Y400),AG400*(U400+V400)))</f>
        <v/>
      </c>
      <c r="AR400" s="46">
        <f>IF(D400="","",IF(OR(R400="A",R400="AA",R400="AAA"),AP400,0))</f>
        <v/>
      </c>
      <c r="AS400" s="46">
        <f>IF(D400="","",IF(R400="B",AP400,0))</f>
        <v/>
      </c>
      <c r="AT400" s="46">
        <f>IF(D400="","",IF(R400="C",AP400,0))</f>
        <v/>
      </c>
      <c r="AU400" s="47">
        <f>IF(D400="","",IFERROR(AN400/AJ400,0))</f>
        <v/>
      </c>
      <c r="AV400" s="47">
        <f>IF(D400="","",IFERROR(((AO400)/AJ400),0))</f>
        <v/>
      </c>
      <c r="AW400" s="48">
        <f>IF(D400="","",IF(OR(S400="S",NOT(AND(ISNUMBER(AC400),ISNUMBER(AL400),AC400*AL400&gt;=0))),0,AC400*AL400))</f>
        <v/>
      </c>
      <c r="AX400" s="49">
        <f>IFERROR(IF(D400="","",AW400*AG400),0)</f>
        <v/>
      </c>
      <c r="AY400" s="48">
        <f>IF(D400="","",IF(OR(S400="S",NOT(AND(ISNUMBER(AC400),ISNUMBER(AK400),AC400*AK400&gt;=0))),0,AC400*AK400))</f>
        <v/>
      </c>
      <c r="AZ400" s="48">
        <f>IFERROR(IF(D400="","",IF(AY400=0,0,IF(((AY400)-(U400+Y400))&lt;0,0,(AY400)-U400))),0)</f>
        <v/>
      </c>
      <c r="BA400" s="49">
        <f>IF(D400="","",AZ400*AG400)</f>
        <v/>
      </c>
      <c r="BB400" s="49">
        <f>IF(D400="","",IF(OR(R400="A",R400="AA",R400="AAA"),BA400,0))</f>
        <v/>
      </c>
      <c r="BC400" s="49">
        <f>IF(D400="","",IF(R400="B",BA400,0))</f>
        <v/>
      </c>
      <c r="BD400" s="49">
        <f>IF(D400="","",IF(R400="B",BA400,0))</f>
        <v/>
      </c>
      <c r="BE400" s="49">
        <f>IF(D400="","",IF(S400="S",
1,
IF(AC400=0,
1,
IF(
IFERROR(((U400+Y400)*AG400)/((AC400*AK400)*AG400),0)&lt;0,
0,
IF(
IFERROR(((U400+Y400)*AG400)/((AC400*AK400)*AG400),0)&gt;1,
1,
IFERROR(((U400+Y400)*AG400)/((AC400*AK400)*AG400),0)
)
)
)
))</f>
        <v/>
      </c>
      <c r="BF400" s="49">
        <f>IF(D400="","",IF(S400="S",
1,
IF(AC400=0,
1,
IF(
IFERROR(((U400+V400+Y400)*AG400)/((AC400*AK400)*AG400),0)&lt;0,
0,
IF(
IFERROR(((U400+V400+Y400)*AG400)/((AC400*AK400)*AG400),0)&gt;1,
1,
IFERROR(((U400+V400+Y400)*AG400)/((AC400*AK400)*AG400),0)
)
)
)
))</f>
        <v/>
      </c>
      <c r="BG400" s="50">
        <f>IF(D400="","",IF(S400="S",0,IF(AND(ISNUMBER(AC400),ISNUMBER(AM400)),IF(OR(AC400*AM400&lt;0,ISERR(AC400*AM400)),0,AC400*AM400),0)))</f>
        <v/>
      </c>
      <c r="BH400" s="50">
        <f>IF(D400="","",IF(BY400&gt;TODAY()-60,0,IF(Y400&gt;12,MAX(0,(U400+Y400)-BG400),MAX(0,U400-BG400))))</f>
        <v/>
      </c>
      <c r="BI400" s="51">
        <f>IF(D400="","",BH400*AG400)</f>
        <v/>
      </c>
      <c r="BJ400" s="51">
        <f>IF(D400="","",IF(OR(R400="A",R400="AA",R400="AAA"),BI400,0))</f>
        <v/>
      </c>
      <c r="BK400" s="51">
        <f>IF(D400="","",IF(R400="B",BI400,0))</f>
        <v/>
      </c>
      <c r="BL400" s="51">
        <f>IF(D400="","",IF(R400="C",BI400,0))</f>
        <v/>
      </c>
      <c r="BM400" s="51">
        <f>IF(D400="","",IFERROR(MAX(0,MIN(BI400/AP400,1)),0))</f>
        <v/>
      </c>
      <c r="BN400" s="52">
        <f>IF(D400="","",AB400*AG400)</f>
        <v/>
      </c>
      <c r="BO400" s="52">
        <f>IF(D400="","",(U400+V400+X400)*AG400)</f>
        <v/>
      </c>
      <c r="BP400" s="52">
        <f>IF(D400="","",(AB400*3)*AG400)</f>
        <v/>
      </c>
      <c r="BQ400" s="52">
        <f>IF(D400="","",IF(BO400-BP400&gt;0,0,BO400-BP400))</f>
        <v/>
      </c>
      <c r="BR400" s="52">
        <f>IF(D400="","",IF(BO400-BP400-BN400&gt;0,0,BO400-BP400-BN400))</f>
        <v/>
      </c>
      <c r="BS400" s="53">
        <f>IF(D400="","",IFERROR(AB400*AI400,0))</f>
        <v/>
      </c>
      <c r="BT400" s="53">
        <f>IF(D400="","",IFERROR(IF(X400&gt;12, AI400*(U400+V400+X400), AI400*(U400+V400)),0))</f>
        <v/>
      </c>
      <c r="BU400" s="53">
        <f>IF(D400="","",IFERROR(((AB400*3)*AI400),0))</f>
        <v/>
      </c>
      <c r="BV400" s="53">
        <f>IF(D400="","",IF(BT400-BU400&gt;0,0,BT400-BU400))</f>
        <v/>
      </c>
      <c r="BW400" s="53">
        <f>IF(D400="","",IF(BT400-BU400-BS400&gt;0,0,BT400-BU400-BS400))</f>
        <v/>
      </c>
      <c r="BX400" s="36">
        <f>IF(D400="","",IFERROR(VLOOKUP(D400,'produto-entrada-7'!A:M,3,0),"SEM PEDIDO"))</f>
        <v/>
      </c>
      <c r="BY400" s="36">
        <f>IF(D400="","",VLOOKUP(D400,'produto-estoque-total-7'!A:AB,25,0))</f>
        <v/>
      </c>
      <c r="BZ400" s="36">
        <f>IF(D400="","",IFERROR(VLOOKUP(D400,'produto-estoque-total-7'!A:AB,26,0)/100,0))</f>
        <v/>
      </c>
      <c r="CA400" s="36">
        <f>IF(D400="","",IFERROR(VLOOKUP(D400,'produto-estoque-total-7'!A:AB,27,0)/100,0))</f>
        <v/>
      </c>
      <c r="CB400" s="41">
        <f>IF(D400="","",V400*AF400)</f>
        <v/>
      </c>
      <c r="CC400" s="41">
        <f>IF(D400="","",V400*AI400)</f>
        <v/>
      </c>
      <c r="CD400" s="54">
        <f>IF(D400="","",VLOOKUP(D400,'produto-estoque-total-7'!A:AB,28,0))</f>
        <v/>
      </c>
    </row>
    <row r="401">
      <c r="A401" s="36">
        <f>IF(D401="","",VLOOKUP(D401,'produto-estoque-total-7'!A:AB,3,0))</f>
        <v/>
      </c>
      <c r="B401" s="1">
        <f>IF(D401="","",VLOOKUP(D401,'produto-estoque-total-7'!A:AB,12,0))</f>
        <v/>
      </c>
      <c r="C401" s="1">
        <f>IF(D401="","",VLOOKUP(D401,'produto-estoque-total-7'!A:AB,2,0))</f>
        <v/>
      </c>
      <c r="D401" s="37">
        <f>IFERROR(IF('produto-estoque-total-7'!A400="","",'produto-estoque-total-7'!A400),"")</f>
        <v/>
      </c>
      <c r="E401" s="1">
        <f>IF(D401="","",VLOOKUP(D401,'produto-estoque-total-7'!A:AB,4,0))</f>
        <v/>
      </c>
      <c r="F401" s="36">
        <f>IF(D401="","",VLOOKUP(D401,'produto-estoque-total-7'!A:AB,13,0))</f>
        <v/>
      </c>
      <c r="G401" s="1">
        <f>IF(F401="","",VLOOKUP(F401,'FORNECEDORES X COMPRADOR'!A:D,4,0))</f>
        <v/>
      </c>
      <c r="H401" s="1">
        <f>IF(F401="","",VLOOKUP(F401,'FORNECEDORES X COMPRADOR'!A:E,5,0))</f>
        <v/>
      </c>
      <c r="I401" s="36">
        <f>IF(D401="","",VLOOKUP(D401,'produto-estoque-total-7'!A:AB,15,0))</f>
        <v/>
      </c>
      <c r="J401" s="36">
        <f>IF(D401="","",VLOOKUP(D401,'produto-estoque-total-7'!A:AB,19,0))</f>
        <v/>
      </c>
      <c r="K401" s="1">
        <f>IF(D401="","",VLOOKUP(D401,'produto-estoque-total-7'!A:AB,20,0))</f>
        <v/>
      </c>
      <c r="L401" s="36">
        <f>IF(D401="","",VLOOKUP(D401,'produto-estoque-total-7'!A:AB,17,0))</f>
        <v/>
      </c>
      <c r="M401" s="1">
        <f>IF(D401="","",VLOOKUP(D401,'produto-estoque-total-7'!A:AB,18,0))</f>
        <v/>
      </c>
      <c r="N401" s="36">
        <f>IF(D401="","",VLOOKUP(D401,'produto-estoque-total-7'!A:AB,21,0))</f>
        <v/>
      </c>
      <c r="O401" s="1">
        <f>IF(D401="","",VLOOKUP(D401,'produto-estoque-total-7'!A:AB,22,0))</f>
        <v/>
      </c>
      <c r="P401" s="36">
        <f>IF(D401="","",VLOOKUP(D401,'produto-estoque-total-7'!A:AB,23,0))</f>
        <v/>
      </c>
      <c r="Q401" s="1">
        <f>IF(D401="","",VLOOKUP(D401,'produto-estoque-total-7'!A:AB,24,0))</f>
        <v/>
      </c>
      <c r="R401" s="38">
        <f>IFERROR(IF(D401="","",VLOOKUP(D401,'produto-venda-7'!B:N,13,0)),"C")</f>
        <v/>
      </c>
      <c r="S401" s="39">
        <f>IF(D401="","",VLOOKUP(D401,'produto-estoque-total-7'!A:AB,6,0))</f>
        <v/>
      </c>
      <c r="T401" s="39">
        <f>IF(D401="","",VLOOKUP(D401,'produto-estoque-total-7'!A:AB,5,0))</f>
        <v/>
      </c>
      <c r="U401" s="40">
        <f>IF(D401="","",VLOOKUP(D401,'produto-estoque-total-7'!A:AB,11,0))</f>
        <v/>
      </c>
      <c r="V401" s="41">
        <f>IF(D401="","",IFERROR(VLOOKUP(D401,'produto-entrada-7'!A:M,10,0),0))</f>
        <v/>
      </c>
      <c r="W401" s="42" t="n"/>
      <c r="X401" s="39">
        <f>IF(D401="","",VLOOKUP(D401,'produto-estoque-total-7'!A:AB,8,0))</f>
        <v/>
      </c>
      <c r="Y401" s="39">
        <f>IF(D401="","",VLOOKUP(D401,'produto-estoque-total-7'!A:AB,9,0))</f>
        <v/>
      </c>
      <c r="Z401" s="39">
        <f>IF(D401="","",VLOOKUP(D401,'produto-estoque-total-7'!A:AB,10,0))</f>
        <v/>
      </c>
      <c r="AA401" s="39">
        <f>IFERROR(IF(D401="","",VLOOKUP(D401,'produto-venda-7'!B:N,4,0)),0)</f>
        <v/>
      </c>
      <c r="AB401" s="39">
        <f>IFERROR(IF(D401="","",VLOOKUP(D401,'produto-venda-7'!B:N,5,0)),0)</f>
        <v/>
      </c>
      <c r="AC401" s="39">
        <f>IF(D401="","",IFERROR(AA401/90,0))</f>
        <v/>
      </c>
      <c r="AD401" s="36">
        <f>IF(D401="","",IFERROR(VLOOKUP(D401,'produto-entrada-7'!A:M,4,0),0))</f>
        <v/>
      </c>
      <c r="AE401" s="36">
        <f>IFERROR(IF(D401="","",VLOOKUP(D401,'produto-venda-7'!B:N,10,0)),0)</f>
        <v/>
      </c>
      <c r="AF401" s="36">
        <f>IF(D401="","",IFERROR(VLOOKUP(D401,'produto-entrada-7'!A:M,11,0),0))</f>
        <v/>
      </c>
      <c r="AG401" s="1">
        <f>IF(D401="","",IFERROR(VLOOKUP(D401,'produto-entrada-7'!A:M,12,0),0))</f>
        <v/>
      </c>
      <c r="AH401" s="1">
        <f>IF(D401="","",IFERROR(VLOOKUP(D401,'produto-entrada-7'!A:M,13,0),0))</f>
        <v/>
      </c>
      <c r="AI401" s="36">
        <f>IFERROR(IF(D401="","",VLOOKUP(D401,'produto-venda-7'!B:N,11,0)),0)</f>
        <v/>
      </c>
      <c r="AJ401" s="43">
        <f>IF(D401="","",IFERROR(AI401*AB401,0))</f>
        <v/>
      </c>
      <c r="AK401" s="44">
        <f>IFERROR(IF(D401="","",VLOOKUP(F401,'ANALISE FORNECEDOR'!$A:$I,8,0)),"")</f>
        <v/>
      </c>
      <c r="AL401" s="44">
        <f>IF(D401="","",AVERAGE(AM401,AK401))</f>
        <v/>
      </c>
      <c r="AM401" s="44">
        <f>IFERROR(IF(D401="","",VLOOKUP(F401,'ANALISE FORNECEDOR'!$A:$I,9,0)),"")</f>
        <v/>
      </c>
      <c r="AN401" s="45">
        <f>IF(D401="","",IF(Y401&gt;12,AI401*(U401+Y401),AI401*U401))</f>
        <v/>
      </c>
      <c r="AO401" s="45">
        <f>IF(D401="","",IF(Y401&gt;12,AI401*(U401+V401+Y401),AI401*(U401+V401)))</f>
        <v/>
      </c>
      <c r="AP401" s="46">
        <f>IF(D401="","",IF(Y401&gt;12,AG401*(U401+Y401),AG401*U401))</f>
        <v/>
      </c>
      <c r="AQ401" s="46">
        <f>IF(D401="","",IF(Y401&gt;12,AG401*(U401+V401+Y401),AG401*(U401+V401)))</f>
        <v/>
      </c>
      <c r="AR401" s="46">
        <f>IF(D401="","",IF(OR(R401="A",R401="AA",R401="AAA"),AP401,0))</f>
        <v/>
      </c>
      <c r="AS401" s="46">
        <f>IF(D401="","",IF(R401="B",AP401,0))</f>
        <v/>
      </c>
      <c r="AT401" s="46">
        <f>IF(D401="","",IF(R401="C",AP401,0))</f>
        <v/>
      </c>
      <c r="AU401" s="47">
        <f>IF(D401="","",IFERROR(AN401/AJ401,0))</f>
        <v/>
      </c>
      <c r="AV401" s="47">
        <f>IF(D401="","",IFERROR(((AO401)/AJ401),0))</f>
        <v/>
      </c>
      <c r="AW401" s="48">
        <f>IF(D401="","",IF(OR(S401="S",NOT(AND(ISNUMBER(AC401),ISNUMBER(AL401),AC401*AL401&gt;=0))),0,AC401*AL401))</f>
        <v/>
      </c>
      <c r="AX401" s="49">
        <f>IFERROR(IF(D401="","",AW401*AG401),0)</f>
        <v/>
      </c>
      <c r="AY401" s="48">
        <f>IF(D401="","",IF(OR(S401="S",NOT(AND(ISNUMBER(AC401),ISNUMBER(AK401),AC401*AK401&gt;=0))),0,AC401*AK401))</f>
        <v/>
      </c>
      <c r="AZ401" s="48">
        <f>IFERROR(IF(D401="","",IF(AY401=0,0,IF(((AY401)-(U401+Y401))&lt;0,0,(AY401)-U401))),0)</f>
        <v/>
      </c>
      <c r="BA401" s="49">
        <f>IF(D401="","",AZ401*AG401)</f>
        <v/>
      </c>
      <c r="BB401" s="49">
        <f>IF(D401="","",IF(OR(R401="A",R401="AA",R401="AAA"),BA401,0))</f>
        <v/>
      </c>
      <c r="BC401" s="49">
        <f>IF(D401="","",IF(R401="B",BA401,0))</f>
        <v/>
      </c>
      <c r="BD401" s="49">
        <f>IF(D401="","",IF(R401="B",BA401,0))</f>
        <v/>
      </c>
      <c r="BE401" s="49">
        <f>IF(D401="","",IF(S401="S",
1,
IF(AC401=0,
1,
IF(
IFERROR(((U401+Y401)*AG401)/((AC401*AK401)*AG401),0)&lt;0,
0,
IF(
IFERROR(((U401+Y401)*AG401)/((AC401*AK401)*AG401),0)&gt;1,
1,
IFERROR(((U401+Y401)*AG401)/((AC401*AK401)*AG401),0)
)
)
)
))</f>
        <v/>
      </c>
      <c r="BF401" s="49">
        <f>IF(D401="","",IF(S401="S",
1,
IF(AC401=0,
1,
IF(
IFERROR(((U401+V401+Y401)*AG401)/((AC401*AK401)*AG401),0)&lt;0,
0,
IF(
IFERROR(((U401+V401+Y401)*AG401)/((AC401*AK401)*AG401),0)&gt;1,
1,
IFERROR(((U401+V401+Y401)*AG401)/((AC401*AK401)*AG401),0)
)
)
)
))</f>
        <v/>
      </c>
      <c r="BG401" s="50">
        <f>IF(D401="","",IF(S401="S",0,IF(AND(ISNUMBER(AC401),ISNUMBER(AM401)),IF(OR(AC401*AM401&lt;0,ISERR(AC401*AM401)),0,AC401*AM401),0)))</f>
        <v/>
      </c>
      <c r="BH401" s="50">
        <f>IF(D401="","",IF(BY401&gt;TODAY()-60,0,IF(Y401&gt;12,MAX(0,(U401+Y401)-BG401),MAX(0,U401-BG401))))</f>
        <v/>
      </c>
      <c r="BI401" s="51">
        <f>IF(D401="","",BH401*AG401)</f>
        <v/>
      </c>
      <c r="BJ401" s="51">
        <f>IF(D401="","",IF(OR(R401="A",R401="AA",R401="AAA"),BI401,0))</f>
        <v/>
      </c>
      <c r="BK401" s="51">
        <f>IF(D401="","",IF(R401="B",BI401,0))</f>
        <v/>
      </c>
      <c r="BL401" s="51">
        <f>IF(D401="","",IF(R401="C",BI401,0))</f>
        <v/>
      </c>
      <c r="BM401" s="51">
        <f>IF(D401="","",IFERROR(MAX(0,MIN(BI401/AP401,1)),0))</f>
        <v/>
      </c>
      <c r="BN401" s="52">
        <f>IF(D401="","",AB401*AG401)</f>
        <v/>
      </c>
      <c r="BO401" s="52">
        <f>IF(D401="","",(U401+V401+X401)*AG401)</f>
        <v/>
      </c>
      <c r="BP401" s="52">
        <f>IF(D401="","",(AB401*3)*AG401)</f>
        <v/>
      </c>
      <c r="BQ401" s="52">
        <f>IF(D401="","",IF(BO401-BP401&gt;0,0,BO401-BP401))</f>
        <v/>
      </c>
      <c r="BR401" s="52">
        <f>IF(D401="","",IF(BO401-BP401-BN401&gt;0,0,BO401-BP401-BN401))</f>
        <v/>
      </c>
      <c r="BS401" s="53">
        <f>IF(D401="","",IFERROR(AB401*AI401,0))</f>
        <v/>
      </c>
      <c r="BT401" s="53">
        <f>IF(D401="","",IFERROR(IF(X401&gt;12, AI401*(U401+V401+X401), AI401*(U401+V401)),0))</f>
        <v/>
      </c>
      <c r="BU401" s="53">
        <f>IF(D401="","",IFERROR(((AB401*3)*AI401),0))</f>
        <v/>
      </c>
      <c r="BV401" s="53">
        <f>IF(D401="","",IF(BT401-BU401&gt;0,0,BT401-BU401))</f>
        <v/>
      </c>
      <c r="BW401" s="53">
        <f>IF(D401="","",IF(BT401-BU401-BS401&gt;0,0,BT401-BU401-BS401))</f>
        <v/>
      </c>
      <c r="BX401" s="36">
        <f>IF(D401="","",IFERROR(VLOOKUP(D401,'produto-entrada-7'!A:M,3,0),"SEM PEDIDO"))</f>
        <v/>
      </c>
      <c r="BY401" s="36">
        <f>IF(D401="","",VLOOKUP(D401,'produto-estoque-total-7'!A:AB,25,0))</f>
        <v/>
      </c>
      <c r="BZ401" s="36">
        <f>IF(D401="","",IFERROR(VLOOKUP(D401,'produto-estoque-total-7'!A:AB,26,0)/100,0))</f>
        <v/>
      </c>
      <c r="CA401" s="36">
        <f>IF(D401="","",IFERROR(VLOOKUP(D401,'produto-estoque-total-7'!A:AB,27,0)/100,0))</f>
        <v/>
      </c>
      <c r="CB401" s="41">
        <f>IF(D401="","",V401*AF401)</f>
        <v/>
      </c>
      <c r="CC401" s="41">
        <f>IF(D401="","",V401*AI401)</f>
        <v/>
      </c>
      <c r="CD401" s="54">
        <f>IF(D401="","",VLOOKUP(D401,'produto-estoque-total-7'!A:AB,28,0))</f>
        <v/>
      </c>
    </row>
    <row r="402">
      <c r="A402" s="36">
        <f>IF(D402="","",VLOOKUP(D402,'produto-estoque-total-7'!A:AB,3,0))</f>
        <v/>
      </c>
      <c r="B402" s="1">
        <f>IF(D402="","",VLOOKUP(D402,'produto-estoque-total-7'!A:AB,12,0))</f>
        <v/>
      </c>
      <c r="C402" s="1">
        <f>IF(D402="","",VLOOKUP(D402,'produto-estoque-total-7'!A:AB,2,0))</f>
        <v/>
      </c>
      <c r="D402" s="37">
        <f>IFERROR(IF('produto-estoque-total-7'!A401="","",'produto-estoque-total-7'!A401),"")</f>
        <v/>
      </c>
      <c r="E402" s="1">
        <f>IF(D402="","",VLOOKUP(D402,'produto-estoque-total-7'!A:AB,4,0))</f>
        <v/>
      </c>
      <c r="F402" s="36">
        <f>IF(D402="","",VLOOKUP(D402,'produto-estoque-total-7'!A:AB,13,0))</f>
        <v/>
      </c>
      <c r="G402" s="1">
        <f>IF(F402="","",VLOOKUP(F402,'FORNECEDORES X COMPRADOR'!A:D,4,0))</f>
        <v/>
      </c>
      <c r="H402" s="1">
        <f>IF(F402="","",VLOOKUP(F402,'FORNECEDORES X COMPRADOR'!A:E,5,0))</f>
        <v/>
      </c>
      <c r="I402" s="36">
        <f>IF(D402="","",VLOOKUP(D402,'produto-estoque-total-7'!A:AB,15,0))</f>
        <v/>
      </c>
      <c r="J402" s="36">
        <f>IF(D402="","",VLOOKUP(D402,'produto-estoque-total-7'!A:AB,19,0))</f>
        <v/>
      </c>
      <c r="K402" s="1">
        <f>IF(D402="","",VLOOKUP(D402,'produto-estoque-total-7'!A:AB,20,0))</f>
        <v/>
      </c>
      <c r="L402" s="36">
        <f>IF(D402="","",VLOOKUP(D402,'produto-estoque-total-7'!A:AB,17,0))</f>
        <v/>
      </c>
      <c r="M402" s="1">
        <f>IF(D402="","",VLOOKUP(D402,'produto-estoque-total-7'!A:AB,18,0))</f>
        <v/>
      </c>
      <c r="N402" s="36">
        <f>IF(D402="","",VLOOKUP(D402,'produto-estoque-total-7'!A:AB,21,0))</f>
        <v/>
      </c>
      <c r="O402" s="1">
        <f>IF(D402="","",VLOOKUP(D402,'produto-estoque-total-7'!A:AB,22,0))</f>
        <v/>
      </c>
      <c r="P402" s="36">
        <f>IF(D402="","",VLOOKUP(D402,'produto-estoque-total-7'!A:AB,23,0))</f>
        <v/>
      </c>
      <c r="Q402" s="1">
        <f>IF(D402="","",VLOOKUP(D402,'produto-estoque-total-7'!A:AB,24,0))</f>
        <v/>
      </c>
      <c r="R402" s="38">
        <f>IFERROR(IF(D402="","",VLOOKUP(D402,'produto-venda-7'!B:N,13,0)),"C")</f>
        <v/>
      </c>
      <c r="S402" s="39">
        <f>IF(D402="","",VLOOKUP(D402,'produto-estoque-total-7'!A:AB,6,0))</f>
        <v/>
      </c>
      <c r="T402" s="39">
        <f>IF(D402="","",VLOOKUP(D402,'produto-estoque-total-7'!A:AB,5,0))</f>
        <v/>
      </c>
      <c r="U402" s="40">
        <f>IF(D402="","",VLOOKUP(D402,'produto-estoque-total-7'!A:AB,11,0))</f>
        <v/>
      </c>
      <c r="V402" s="41">
        <f>IF(D402="","",IFERROR(VLOOKUP(D402,'produto-entrada-7'!A:M,10,0),0))</f>
        <v/>
      </c>
      <c r="W402" s="42" t="n"/>
      <c r="X402" s="39">
        <f>IF(D402="","",VLOOKUP(D402,'produto-estoque-total-7'!A:AB,8,0))</f>
        <v/>
      </c>
      <c r="Y402" s="39">
        <f>IF(D402="","",VLOOKUP(D402,'produto-estoque-total-7'!A:AB,9,0))</f>
        <v/>
      </c>
      <c r="Z402" s="39">
        <f>IF(D402="","",VLOOKUP(D402,'produto-estoque-total-7'!A:AB,10,0))</f>
        <v/>
      </c>
      <c r="AA402" s="39">
        <f>IFERROR(IF(D402="","",VLOOKUP(D402,'produto-venda-7'!B:N,4,0)),0)</f>
        <v/>
      </c>
      <c r="AB402" s="39">
        <f>IFERROR(IF(D402="","",VLOOKUP(D402,'produto-venda-7'!B:N,5,0)),0)</f>
        <v/>
      </c>
      <c r="AC402" s="39">
        <f>IF(D402="","",IFERROR(AA402/90,0))</f>
        <v/>
      </c>
      <c r="AD402" s="36">
        <f>IF(D402="","",IFERROR(VLOOKUP(D402,'produto-entrada-7'!A:M,4,0),0))</f>
        <v/>
      </c>
      <c r="AE402" s="36">
        <f>IFERROR(IF(D402="","",VLOOKUP(D402,'produto-venda-7'!B:N,10,0)),0)</f>
        <v/>
      </c>
      <c r="AF402" s="36">
        <f>IF(D402="","",IFERROR(VLOOKUP(D402,'produto-entrada-7'!A:M,11,0),0))</f>
        <v/>
      </c>
      <c r="AG402" s="1">
        <f>IF(D402="","",IFERROR(VLOOKUP(D402,'produto-entrada-7'!A:M,12,0),0))</f>
        <v/>
      </c>
      <c r="AH402" s="1">
        <f>IF(D402="","",IFERROR(VLOOKUP(D402,'produto-entrada-7'!A:M,13,0),0))</f>
        <v/>
      </c>
      <c r="AI402" s="36">
        <f>IFERROR(IF(D402="","",VLOOKUP(D402,'produto-venda-7'!B:N,11,0)),0)</f>
        <v/>
      </c>
      <c r="AJ402" s="43">
        <f>IF(D402="","",IFERROR(AI402*AB402,0))</f>
        <v/>
      </c>
      <c r="AK402" s="44">
        <f>IFERROR(IF(D402="","",VLOOKUP(F402,'ANALISE FORNECEDOR'!$A:$I,8,0)),"")</f>
        <v/>
      </c>
      <c r="AL402" s="44">
        <f>IF(D402="","",AVERAGE(AM402,AK402))</f>
        <v/>
      </c>
      <c r="AM402" s="44">
        <f>IFERROR(IF(D402="","",VLOOKUP(F402,'ANALISE FORNECEDOR'!$A:$I,9,0)),"")</f>
        <v/>
      </c>
      <c r="AN402" s="45">
        <f>IF(D402="","",IF(Y402&gt;12,AI402*(U402+Y402),AI402*U402))</f>
        <v/>
      </c>
      <c r="AO402" s="45">
        <f>IF(D402="","",IF(Y402&gt;12,AI402*(U402+V402+Y402),AI402*(U402+V402)))</f>
        <v/>
      </c>
      <c r="AP402" s="46">
        <f>IF(D402="","",IF(Y402&gt;12,AG402*(U402+Y402),AG402*U402))</f>
        <v/>
      </c>
      <c r="AQ402" s="46">
        <f>IF(D402="","",IF(Y402&gt;12,AG402*(U402+V402+Y402),AG402*(U402+V402)))</f>
        <v/>
      </c>
      <c r="AR402" s="46">
        <f>IF(D402="","",IF(OR(R402="A",R402="AA",R402="AAA"),AP402,0))</f>
        <v/>
      </c>
      <c r="AS402" s="46">
        <f>IF(D402="","",IF(R402="B",AP402,0))</f>
        <v/>
      </c>
      <c r="AT402" s="46">
        <f>IF(D402="","",IF(R402="C",AP402,0))</f>
        <v/>
      </c>
      <c r="AU402" s="47">
        <f>IF(D402="","",IFERROR(AN402/AJ402,0))</f>
        <v/>
      </c>
      <c r="AV402" s="47">
        <f>IF(D402="","",IFERROR(((AO402)/AJ402),0))</f>
        <v/>
      </c>
      <c r="AW402" s="48">
        <f>IF(D402="","",IF(OR(S402="S",NOT(AND(ISNUMBER(AC402),ISNUMBER(AL402),AC402*AL402&gt;=0))),0,AC402*AL402))</f>
        <v/>
      </c>
      <c r="AX402" s="49">
        <f>IFERROR(IF(D402="","",AW402*AG402),0)</f>
        <v/>
      </c>
      <c r="AY402" s="48">
        <f>IF(D402="","",IF(OR(S402="S",NOT(AND(ISNUMBER(AC402),ISNUMBER(AK402),AC402*AK402&gt;=0))),0,AC402*AK402))</f>
        <v/>
      </c>
      <c r="AZ402" s="48">
        <f>IFERROR(IF(D402="","",IF(AY402=0,0,IF(((AY402)-(U402+Y402))&lt;0,0,(AY402)-U402))),0)</f>
        <v/>
      </c>
      <c r="BA402" s="49">
        <f>IF(D402="","",AZ402*AG402)</f>
        <v/>
      </c>
      <c r="BB402" s="49">
        <f>IF(D402="","",IF(OR(R402="A",R402="AA",R402="AAA"),BA402,0))</f>
        <v/>
      </c>
      <c r="BC402" s="49">
        <f>IF(D402="","",IF(R402="B",BA402,0))</f>
        <v/>
      </c>
      <c r="BD402" s="49">
        <f>IF(D402="","",IF(R402="B",BA402,0))</f>
        <v/>
      </c>
      <c r="BE402" s="49">
        <f>IF(D402="","",IF(S402="S",
1,
IF(AC402=0,
1,
IF(
IFERROR(((U402+Y402)*AG402)/((AC402*AK402)*AG402),0)&lt;0,
0,
IF(
IFERROR(((U402+Y402)*AG402)/((AC402*AK402)*AG402),0)&gt;1,
1,
IFERROR(((U402+Y402)*AG402)/((AC402*AK402)*AG402),0)
)
)
)
))</f>
        <v/>
      </c>
      <c r="BF402" s="49">
        <f>IF(D402="","",IF(S402="S",
1,
IF(AC402=0,
1,
IF(
IFERROR(((U402+V402+Y402)*AG402)/((AC402*AK402)*AG402),0)&lt;0,
0,
IF(
IFERROR(((U402+V402+Y402)*AG402)/((AC402*AK402)*AG402),0)&gt;1,
1,
IFERROR(((U402+V402+Y402)*AG402)/((AC402*AK402)*AG402),0)
)
)
)
))</f>
        <v/>
      </c>
      <c r="BG402" s="50">
        <f>IF(D402="","",IF(S402="S",0,IF(AND(ISNUMBER(AC402),ISNUMBER(AM402)),IF(OR(AC402*AM402&lt;0,ISERR(AC402*AM402)),0,AC402*AM402),0)))</f>
        <v/>
      </c>
      <c r="BH402" s="50">
        <f>IF(D402="","",IF(BY402&gt;TODAY()-60,0,IF(Y402&gt;12,MAX(0,(U402+Y402)-BG402),MAX(0,U402-BG402))))</f>
        <v/>
      </c>
      <c r="BI402" s="51">
        <f>IF(D402="","",BH402*AG402)</f>
        <v/>
      </c>
      <c r="BJ402" s="51">
        <f>IF(D402="","",IF(OR(R402="A",R402="AA",R402="AAA"),BI402,0))</f>
        <v/>
      </c>
      <c r="BK402" s="51">
        <f>IF(D402="","",IF(R402="B",BI402,0))</f>
        <v/>
      </c>
      <c r="BL402" s="51">
        <f>IF(D402="","",IF(R402="C",BI402,0))</f>
        <v/>
      </c>
      <c r="BM402" s="51">
        <f>IF(D402="","",IFERROR(MAX(0,MIN(BI402/AP402,1)),0))</f>
        <v/>
      </c>
      <c r="BN402" s="52">
        <f>IF(D402="","",AB402*AG402)</f>
        <v/>
      </c>
      <c r="BO402" s="52">
        <f>IF(D402="","",(U402+V402+X402)*AG402)</f>
        <v/>
      </c>
      <c r="BP402" s="52">
        <f>IF(D402="","",(AB402*3)*AG402)</f>
        <v/>
      </c>
      <c r="BQ402" s="52">
        <f>IF(D402="","",IF(BO402-BP402&gt;0,0,BO402-BP402))</f>
        <v/>
      </c>
      <c r="BR402" s="52">
        <f>IF(D402="","",IF(BO402-BP402-BN402&gt;0,0,BO402-BP402-BN402))</f>
        <v/>
      </c>
      <c r="BS402" s="53">
        <f>IF(D402="","",IFERROR(AB402*AI402,0))</f>
        <v/>
      </c>
      <c r="BT402" s="53">
        <f>IF(D402="","",IFERROR(IF(X402&gt;12, AI402*(U402+V402+X402), AI402*(U402+V402)),0))</f>
        <v/>
      </c>
      <c r="BU402" s="53">
        <f>IF(D402="","",IFERROR(((AB402*3)*AI402),0))</f>
        <v/>
      </c>
      <c r="BV402" s="53">
        <f>IF(D402="","",IF(BT402-BU402&gt;0,0,BT402-BU402))</f>
        <v/>
      </c>
      <c r="BW402" s="53">
        <f>IF(D402="","",IF(BT402-BU402-BS402&gt;0,0,BT402-BU402-BS402))</f>
        <v/>
      </c>
      <c r="BX402" s="36">
        <f>IF(D402="","",IFERROR(VLOOKUP(D402,'produto-entrada-7'!A:M,3,0),"SEM PEDIDO"))</f>
        <v/>
      </c>
      <c r="BY402" s="36">
        <f>IF(D402="","",VLOOKUP(D402,'produto-estoque-total-7'!A:AB,25,0))</f>
        <v/>
      </c>
      <c r="BZ402" s="36">
        <f>IF(D402="","",IFERROR(VLOOKUP(D402,'produto-estoque-total-7'!A:AB,26,0)/100,0))</f>
        <v/>
      </c>
      <c r="CA402" s="36">
        <f>IF(D402="","",IFERROR(VLOOKUP(D402,'produto-estoque-total-7'!A:AB,27,0)/100,0))</f>
        <v/>
      </c>
      <c r="CB402" s="41">
        <f>IF(D402="","",V402*AF402)</f>
        <v/>
      </c>
      <c r="CC402" s="41">
        <f>IF(D402="","",V402*AI402)</f>
        <v/>
      </c>
      <c r="CD402" s="54">
        <f>IF(D402="","",VLOOKUP(D402,'produto-estoque-total-7'!A:AB,28,0))</f>
        <v/>
      </c>
    </row>
    <row r="403">
      <c r="A403" s="36">
        <f>IF(D403="","",VLOOKUP(D403,'produto-estoque-total-7'!A:AB,3,0))</f>
        <v/>
      </c>
      <c r="B403" s="1">
        <f>IF(D403="","",VLOOKUP(D403,'produto-estoque-total-7'!A:AB,12,0))</f>
        <v/>
      </c>
      <c r="C403" s="1">
        <f>IF(D403="","",VLOOKUP(D403,'produto-estoque-total-7'!A:AB,2,0))</f>
        <v/>
      </c>
      <c r="D403" s="37">
        <f>IFERROR(IF('produto-estoque-total-7'!A402="","",'produto-estoque-total-7'!A402),"")</f>
        <v/>
      </c>
      <c r="E403" s="1">
        <f>IF(D403="","",VLOOKUP(D403,'produto-estoque-total-7'!A:AB,4,0))</f>
        <v/>
      </c>
      <c r="F403" s="36">
        <f>IF(D403="","",VLOOKUP(D403,'produto-estoque-total-7'!A:AB,13,0))</f>
        <v/>
      </c>
      <c r="G403" s="1">
        <f>IF(F403="","",VLOOKUP(F403,'FORNECEDORES X COMPRADOR'!A:D,4,0))</f>
        <v/>
      </c>
      <c r="H403" s="1">
        <f>IF(F403="","",VLOOKUP(F403,'FORNECEDORES X COMPRADOR'!A:E,5,0))</f>
        <v/>
      </c>
      <c r="I403" s="36">
        <f>IF(D403="","",VLOOKUP(D403,'produto-estoque-total-7'!A:AB,15,0))</f>
        <v/>
      </c>
      <c r="J403" s="36">
        <f>IF(D403="","",VLOOKUP(D403,'produto-estoque-total-7'!A:AB,19,0))</f>
        <v/>
      </c>
      <c r="K403" s="1">
        <f>IF(D403="","",VLOOKUP(D403,'produto-estoque-total-7'!A:AB,20,0))</f>
        <v/>
      </c>
      <c r="L403" s="36">
        <f>IF(D403="","",VLOOKUP(D403,'produto-estoque-total-7'!A:AB,17,0))</f>
        <v/>
      </c>
      <c r="M403" s="1">
        <f>IF(D403="","",VLOOKUP(D403,'produto-estoque-total-7'!A:AB,18,0))</f>
        <v/>
      </c>
      <c r="N403" s="36">
        <f>IF(D403="","",VLOOKUP(D403,'produto-estoque-total-7'!A:AB,21,0))</f>
        <v/>
      </c>
      <c r="O403" s="1">
        <f>IF(D403="","",VLOOKUP(D403,'produto-estoque-total-7'!A:AB,22,0))</f>
        <v/>
      </c>
      <c r="P403" s="36">
        <f>IF(D403="","",VLOOKUP(D403,'produto-estoque-total-7'!A:AB,23,0))</f>
        <v/>
      </c>
      <c r="Q403" s="1">
        <f>IF(D403="","",VLOOKUP(D403,'produto-estoque-total-7'!A:AB,24,0))</f>
        <v/>
      </c>
      <c r="R403" s="38">
        <f>IFERROR(IF(D403="","",VLOOKUP(D403,'produto-venda-7'!B:N,13,0)),"C")</f>
        <v/>
      </c>
      <c r="S403" s="39">
        <f>IF(D403="","",VLOOKUP(D403,'produto-estoque-total-7'!A:AB,6,0))</f>
        <v/>
      </c>
      <c r="T403" s="39">
        <f>IF(D403="","",VLOOKUP(D403,'produto-estoque-total-7'!A:AB,5,0))</f>
        <v/>
      </c>
      <c r="U403" s="40">
        <f>IF(D403="","",VLOOKUP(D403,'produto-estoque-total-7'!A:AB,11,0))</f>
        <v/>
      </c>
      <c r="V403" s="41">
        <f>IF(D403="","",IFERROR(VLOOKUP(D403,'produto-entrada-7'!A:M,10,0),0))</f>
        <v/>
      </c>
      <c r="W403" s="42" t="n"/>
      <c r="X403" s="39">
        <f>IF(D403="","",VLOOKUP(D403,'produto-estoque-total-7'!A:AB,8,0))</f>
        <v/>
      </c>
      <c r="Y403" s="39">
        <f>IF(D403="","",VLOOKUP(D403,'produto-estoque-total-7'!A:AB,9,0))</f>
        <v/>
      </c>
      <c r="Z403" s="39">
        <f>IF(D403="","",VLOOKUP(D403,'produto-estoque-total-7'!A:AB,10,0))</f>
        <v/>
      </c>
      <c r="AA403" s="39">
        <f>IFERROR(IF(D403="","",VLOOKUP(D403,'produto-venda-7'!B:N,4,0)),0)</f>
        <v/>
      </c>
      <c r="AB403" s="39">
        <f>IFERROR(IF(D403="","",VLOOKUP(D403,'produto-venda-7'!B:N,5,0)),0)</f>
        <v/>
      </c>
      <c r="AC403" s="39">
        <f>IF(D403="","",IFERROR(AA403/90,0))</f>
        <v/>
      </c>
      <c r="AD403" s="36">
        <f>IF(D403="","",IFERROR(VLOOKUP(D403,'produto-entrada-7'!A:M,4,0),0))</f>
        <v/>
      </c>
      <c r="AE403" s="36">
        <f>IFERROR(IF(D403="","",VLOOKUP(D403,'produto-venda-7'!B:N,10,0)),0)</f>
        <v/>
      </c>
      <c r="AF403" s="36">
        <f>IF(D403="","",IFERROR(VLOOKUP(D403,'produto-entrada-7'!A:M,11,0),0))</f>
        <v/>
      </c>
      <c r="AG403" s="1">
        <f>IF(D403="","",IFERROR(VLOOKUP(D403,'produto-entrada-7'!A:M,12,0),0))</f>
        <v/>
      </c>
      <c r="AH403" s="1">
        <f>IF(D403="","",IFERROR(VLOOKUP(D403,'produto-entrada-7'!A:M,13,0),0))</f>
        <v/>
      </c>
      <c r="AI403" s="36">
        <f>IFERROR(IF(D403="","",VLOOKUP(D403,'produto-venda-7'!B:N,11,0)),0)</f>
        <v/>
      </c>
      <c r="AJ403" s="43">
        <f>IF(D403="","",IFERROR(AI403*AB403,0))</f>
        <v/>
      </c>
      <c r="AK403" s="44">
        <f>IFERROR(IF(D403="","",VLOOKUP(F403,'ANALISE FORNECEDOR'!$A:$I,8,0)),"")</f>
        <v/>
      </c>
      <c r="AL403" s="44">
        <f>IF(D403="","",AVERAGE(AM403,AK403))</f>
        <v/>
      </c>
      <c r="AM403" s="44">
        <f>IFERROR(IF(D403="","",VLOOKUP(F403,'ANALISE FORNECEDOR'!$A:$I,9,0)),"")</f>
        <v/>
      </c>
      <c r="AN403" s="45">
        <f>IF(D403="","",IF(Y403&gt;12,AI403*(U403+Y403),AI403*U403))</f>
        <v/>
      </c>
      <c r="AO403" s="45">
        <f>IF(D403="","",IF(Y403&gt;12,AI403*(U403+V403+Y403),AI403*(U403+V403)))</f>
        <v/>
      </c>
      <c r="AP403" s="46">
        <f>IF(D403="","",IF(Y403&gt;12,AG403*(U403+Y403),AG403*U403))</f>
        <v/>
      </c>
      <c r="AQ403" s="46">
        <f>IF(D403="","",IF(Y403&gt;12,AG403*(U403+V403+Y403),AG403*(U403+V403)))</f>
        <v/>
      </c>
      <c r="AR403" s="46">
        <f>IF(D403="","",IF(OR(R403="A",R403="AA",R403="AAA"),AP403,0))</f>
        <v/>
      </c>
      <c r="AS403" s="46">
        <f>IF(D403="","",IF(R403="B",AP403,0))</f>
        <v/>
      </c>
      <c r="AT403" s="46">
        <f>IF(D403="","",IF(R403="C",AP403,0))</f>
        <v/>
      </c>
      <c r="AU403" s="47">
        <f>IF(D403="","",IFERROR(AN403/AJ403,0))</f>
        <v/>
      </c>
      <c r="AV403" s="47">
        <f>IF(D403="","",IFERROR(((AO403)/AJ403),0))</f>
        <v/>
      </c>
      <c r="AW403" s="48">
        <f>IF(D403="","",IF(OR(S403="S",NOT(AND(ISNUMBER(AC403),ISNUMBER(AL403),AC403*AL403&gt;=0))),0,AC403*AL403))</f>
        <v/>
      </c>
      <c r="AX403" s="49">
        <f>IFERROR(IF(D403="","",AW403*AG403),0)</f>
        <v/>
      </c>
      <c r="AY403" s="48">
        <f>IF(D403="","",IF(OR(S403="S",NOT(AND(ISNUMBER(AC403),ISNUMBER(AK403),AC403*AK403&gt;=0))),0,AC403*AK403))</f>
        <v/>
      </c>
      <c r="AZ403" s="48">
        <f>IFERROR(IF(D403="","",IF(AY403=0,0,IF(((AY403)-(U403+Y403))&lt;0,0,(AY403)-U403))),0)</f>
        <v/>
      </c>
      <c r="BA403" s="49">
        <f>IF(D403="","",AZ403*AG403)</f>
        <v/>
      </c>
      <c r="BB403" s="49">
        <f>IF(D403="","",IF(OR(R403="A",R403="AA",R403="AAA"),BA403,0))</f>
        <v/>
      </c>
      <c r="BC403" s="49">
        <f>IF(D403="","",IF(R403="B",BA403,0))</f>
        <v/>
      </c>
      <c r="BD403" s="49">
        <f>IF(D403="","",IF(R403="B",BA403,0))</f>
        <v/>
      </c>
      <c r="BE403" s="49">
        <f>IF(D403="","",IF(S403="S",
1,
IF(AC403=0,
1,
IF(
IFERROR(((U403+Y403)*AG403)/((AC403*AK403)*AG403),0)&lt;0,
0,
IF(
IFERROR(((U403+Y403)*AG403)/((AC403*AK403)*AG403),0)&gt;1,
1,
IFERROR(((U403+Y403)*AG403)/((AC403*AK403)*AG403),0)
)
)
)
))</f>
        <v/>
      </c>
      <c r="BF403" s="49">
        <f>IF(D403="","",IF(S403="S",
1,
IF(AC403=0,
1,
IF(
IFERROR(((U403+V403+Y403)*AG403)/((AC403*AK403)*AG403),0)&lt;0,
0,
IF(
IFERROR(((U403+V403+Y403)*AG403)/((AC403*AK403)*AG403),0)&gt;1,
1,
IFERROR(((U403+V403+Y403)*AG403)/((AC403*AK403)*AG403),0)
)
)
)
))</f>
        <v/>
      </c>
      <c r="BG403" s="50">
        <f>IF(D403="","",IF(S403="S",0,IF(AND(ISNUMBER(AC403),ISNUMBER(AM403)),IF(OR(AC403*AM403&lt;0,ISERR(AC403*AM403)),0,AC403*AM403),0)))</f>
        <v/>
      </c>
      <c r="BH403" s="50">
        <f>IF(D403="","",IF(BY403&gt;TODAY()-60,0,IF(Y403&gt;12,MAX(0,(U403+Y403)-BG403),MAX(0,U403-BG403))))</f>
        <v/>
      </c>
      <c r="BI403" s="51">
        <f>IF(D403="","",BH403*AG403)</f>
        <v/>
      </c>
      <c r="BJ403" s="51">
        <f>IF(D403="","",IF(OR(R403="A",R403="AA",R403="AAA"),BI403,0))</f>
        <v/>
      </c>
      <c r="BK403" s="51">
        <f>IF(D403="","",IF(R403="B",BI403,0))</f>
        <v/>
      </c>
      <c r="BL403" s="51">
        <f>IF(D403="","",IF(R403="C",BI403,0))</f>
        <v/>
      </c>
      <c r="BM403" s="51">
        <f>IF(D403="","",IFERROR(MAX(0,MIN(BI403/AP403,1)),0))</f>
        <v/>
      </c>
      <c r="BN403" s="52">
        <f>IF(D403="","",AB403*AG403)</f>
        <v/>
      </c>
      <c r="BO403" s="52">
        <f>IF(D403="","",(U403+V403+X403)*AG403)</f>
        <v/>
      </c>
      <c r="BP403" s="52">
        <f>IF(D403="","",(AB403*3)*AG403)</f>
        <v/>
      </c>
      <c r="BQ403" s="52">
        <f>IF(D403="","",IF(BO403-BP403&gt;0,0,BO403-BP403))</f>
        <v/>
      </c>
      <c r="BR403" s="52">
        <f>IF(D403="","",IF(BO403-BP403-BN403&gt;0,0,BO403-BP403-BN403))</f>
        <v/>
      </c>
      <c r="BS403" s="53">
        <f>IF(D403="","",IFERROR(AB403*AI403,0))</f>
        <v/>
      </c>
      <c r="BT403" s="53">
        <f>IF(D403="","",IFERROR(IF(X403&gt;12, AI403*(U403+V403+X403), AI403*(U403+V403)),0))</f>
        <v/>
      </c>
      <c r="BU403" s="53">
        <f>IF(D403="","",IFERROR(((AB403*3)*AI403),0))</f>
        <v/>
      </c>
      <c r="BV403" s="53">
        <f>IF(D403="","",IF(BT403-BU403&gt;0,0,BT403-BU403))</f>
        <v/>
      </c>
      <c r="BW403" s="53">
        <f>IF(D403="","",IF(BT403-BU403-BS403&gt;0,0,BT403-BU403-BS403))</f>
        <v/>
      </c>
      <c r="BX403" s="36">
        <f>IF(D403="","",IFERROR(VLOOKUP(D403,'produto-entrada-7'!A:M,3,0),"SEM PEDIDO"))</f>
        <v/>
      </c>
      <c r="BY403" s="36">
        <f>IF(D403="","",VLOOKUP(D403,'produto-estoque-total-7'!A:AB,25,0))</f>
        <v/>
      </c>
      <c r="BZ403" s="36">
        <f>IF(D403="","",IFERROR(VLOOKUP(D403,'produto-estoque-total-7'!A:AB,26,0)/100,0))</f>
        <v/>
      </c>
      <c r="CA403" s="36">
        <f>IF(D403="","",IFERROR(VLOOKUP(D403,'produto-estoque-total-7'!A:AB,27,0)/100,0))</f>
        <v/>
      </c>
      <c r="CB403" s="41">
        <f>IF(D403="","",V403*AF403)</f>
        <v/>
      </c>
      <c r="CC403" s="41">
        <f>IF(D403="","",V403*AI403)</f>
        <v/>
      </c>
      <c r="CD403" s="54">
        <f>IF(D403="","",VLOOKUP(D403,'produto-estoque-total-7'!A:AB,28,0))</f>
        <v/>
      </c>
    </row>
    <row r="404">
      <c r="A404" s="36">
        <f>IF(D404="","",VLOOKUP(D404,'produto-estoque-total-7'!A:AB,3,0))</f>
        <v/>
      </c>
      <c r="B404" s="1">
        <f>IF(D404="","",VLOOKUP(D404,'produto-estoque-total-7'!A:AB,12,0))</f>
        <v/>
      </c>
      <c r="C404" s="1">
        <f>IF(D404="","",VLOOKUP(D404,'produto-estoque-total-7'!A:AB,2,0))</f>
        <v/>
      </c>
      <c r="D404" s="37">
        <f>IFERROR(IF('produto-estoque-total-7'!A403="","",'produto-estoque-total-7'!A403),"")</f>
        <v/>
      </c>
      <c r="E404" s="1">
        <f>IF(D404="","",VLOOKUP(D404,'produto-estoque-total-7'!A:AB,4,0))</f>
        <v/>
      </c>
      <c r="F404" s="36">
        <f>IF(D404="","",VLOOKUP(D404,'produto-estoque-total-7'!A:AB,13,0))</f>
        <v/>
      </c>
      <c r="G404" s="1">
        <f>IF(F404="","",VLOOKUP(F404,'FORNECEDORES X COMPRADOR'!A:D,4,0))</f>
        <v/>
      </c>
      <c r="H404" s="1">
        <f>IF(F404="","",VLOOKUP(F404,'FORNECEDORES X COMPRADOR'!A:E,5,0))</f>
        <v/>
      </c>
      <c r="I404" s="36">
        <f>IF(D404="","",VLOOKUP(D404,'produto-estoque-total-7'!A:AB,15,0))</f>
        <v/>
      </c>
      <c r="J404" s="36">
        <f>IF(D404="","",VLOOKUP(D404,'produto-estoque-total-7'!A:AB,19,0))</f>
        <v/>
      </c>
      <c r="K404" s="1">
        <f>IF(D404="","",VLOOKUP(D404,'produto-estoque-total-7'!A:AB,20,0))</f>
        <v/>
      </c>
      <c r="L404" s="36">
        <f>IF(D404="","",VLOOKUP(D404,'produto-estoque-total-7'!A:AB,17,0))</f>
        <v/>
      </c>
      <c r="M404" s="1">
        <f>IF(D404="","",VLOOKUP(D404,'produto-estoque-total-7'!A:AB,18,0))</f>
        <v/>
      </c>
      <c r="N404" s="36">
        <f>IF(D404="","",VLOOKUP(D404,'produto-estoque-total-7'!A:AB,21,0))</f>
        <v/>
      </c>
      <c r="O404" s="1">
        <f>IF(D404="","",VLOOKUP(D404,'produto-estoque-total-7'!A:AB,22,0))</f>
        <v/>
      </c>
      <c r="P404" s="36">
        <f>IF(D404="","",VLOOKUP(D404,'produto-estoque-total-7'!A:AB,23,0))</f>
        <v/>
      </c>
      <c r="Q404" s="1">
        <f>IF(D404="","",VLOOKUP(D404,'produto-estoque-total-7'!A:AB,24,0))</f>
        <v/>
      </c>
      <c r="R404" s="38">
        <f>IFERROR(IF(D404="","",VLOOKUP(D404,'produto-venda-7'!B:N,13,0)),"C")</f>
        <v/>
      </c>
      <c r="S404" s="39">
        <f>IF(D404="","",VLOOKUP(D404,'produto-estoque-total-7'!A:AB,6,0))</f>
        <v/>
      </c>
      <c r="T404" s="39">
        <f>IF(D404="","",VLOOKUP(D404,'produto-estoque-total-7'!A:AB,5,0))</f>
        <v/>
      </c>
      <c r="U404" s="40">
        <f>IF(D404="","",VLOOKUP(D404,'produto-estoque-total-7'!A:AB,11,0))</f>
        <v/>
      </c>
      <c r="V404" s="41">
        <f>IF(D404="","",IFERROR(VLOOKUP(D404,'produto-entrada-7'!A:M,10,0),0))</f>
        <v/>
      </c>
      <c r="W404" s="42" t="n"/>
      <c r="X404" s="39">
        <f>IF(D404="","",VLOOKUP(D404,'produto-estoque-total-7'!A:AB,8,0))</f>
        <v/>
      </c>
      <c r="Y404" s="39">
        <f>IF(D404="","",VLOOKUP(D404,'produto-estoque-total-7'!A:AB,9,0))</f>
        <v/>
      </c>
      <c r="Z404" s="39">
        <f>IF(D404="","",VLOOKUP(D404,'produto-estoque-total-7'!A:AB,10,0))</f>
        <v/>
      </c>
      <c r="AA404" s="39">
        <f>IFERROR(IF(D404="","",VLOOKUP(D404,'produto-venda-7'!B:N,4,0)),0)</f>
        <v/>
      </c>
      <c r="AB404" s="39">
        <f>IFERROR(IF(D404="","",VLOOKUP(D404,'produto-venda-7'!B:N,5,0)),0)</f>
        <v/>
      </c>
      <c r="AC404" s="39">
        <f>IF(D404="","",IFERROR(AA404/90,0))</f>
        <v/>
      </c>
      <c r="AD404" s="36">
        <f>IF(D404="","",IFERROR(VLOOKUP(D404,'produto-entrada-7'!A:M,4,0),0))</f>
        <v/>
      </c>
      <c r="AE404" s="36">
        <f>IFERROR(IF(D404="","",VLOOKUP(D404,'produto-venda-7'!B:N,10,0)),0)</f>
        <v/>
      </c>
      <c r="AF404" s="36">
        <f>IF(D404="","",IFERROR(VLOOKUP(D404,'produto-entrada-7'!A:M,11,0),0))</f>
        <v/>
      </c>
      <c r="AG404" s="1">
        <f>IF(D404="","",IFERROR(VLOOKUP(D404,'produto-entrada-7'!A:M,12,0),0))</f>
        <v/>
      </c>
      <c r="AH404" s="1">
        <f>IF(D404="","",IFERROR(VLOOKUP(D404,'produto-entrada-7'!A:M,13,0),0))</f>
        <v/>
      </c>
      <c r="AI404" s="36">
        <f>IFERROR(IF(D404="","",VLOOKUP(D404,'produto-venda-7'!B:N,11,0)),0)</f>
        <v/>
      </c>
      <c r="AJ404" s="43">
        <f>IF(D404="","",IFERROR(AI404*AB404,0))</f>
        <v/>
      </c>
      <c r="AK404" s="44">
        <f>IFERROR(IF(D404="","",VLOOKUP(F404,'ANALISE FORNECEDOR'!$A:$I,8,0)),"")</f>
        <v/>
      </c>
      <c r="AL404" s="44">
        <f>IF(D404="","",AVERAGE(AM404,AK404))</f>
        <v/>
      </c>
      <c r="AM404" s="44">
        <f>IFERROR(IF(D404="","",VLOOKUP(F404,'ANALISE FORNECEDOR'!$A:$I,9,0)),"")</f>
        <v/>
      </c>
      <c r="AN404" s="45">
        <f>IF(D404="","",IF(Y404&gt;12,AI404*(U404+Y404),AI404*U404))</f>
        <v/>
      </c>
      <c r="AO404" s="45">
        <f>IF(D404="","",IF(Y404&gt;12,AI404*(U404+V404+Y404),AI404*(U404+V404)))</f>
        <v/>
      </c>
      <c r="AP404" s="46">
        <f>IF(D404="","",IF(Y404&gt;12,AG404*(U404+Y404),AG404*U404))</f>
        <v/>
      </c>
      <c r="AQ404" s="46">
        <f>IF(D404="","",IF(Y404&gt;12,AG404*(U404+V404+Y404),AG404*(U404+V404)))</f>
        <v/>
      </c>
      <c r="AR404" s="46">
        <f>IF(D404="","",IF(OR(R404="A",R404="AA",R404="AAA"),AP404,0))</f>
        <v/>
      </c>
      <c r="AS404" s="46">
        <f>IF(D404="","",IF(R404="B",AP404,0))</f>
        <v/>
      </c>
      <c r="AT404" s="46">
        <f>IF(D404="","",IF(R404="C",AP404,0))</f>
        <v/>
      </c>
      <c r="AU404" s="47">
        <f>IF(D404="","",IFERROR(AN404/AJ404,0))</f>
        <v/>
      </c>
      <c r="AV404" s="47">
        <f>IF(D404="","",IFERROR(((AO404)/AJ404),0))</f>
        <v/>
      </c>
      <c r="AW404" s="48">
        <f>IF(D404="","",IF(OR(S404="S",NOT(AND(ISNUMBER(AC404),ISNUMBER(AL404),AC404*AL404&gt;=0))),0,AC404*AL404))</f>
        <v/>
      </c>
      <c r="AX404" s="49">
        <f>IFERROR(IF(D404="","",AW404*AG404),0)</f>
        <v/>
      </c>
      <c r="AY404" s="48">
        <f>IF(D404="","",IF(OR(S404="S",NOT(AND(ISNUMBER(AC404),ISNUMBER(AK404),AC404*AK404&gt;=0))),0,AC404*AK404))</f>
        <v/>
      </c>
      <c r="AZ404" s="48">
        <f>IFERROR(IF(D404="","",IF(AY404=0,0,IF(((AY404)-(U404+Y404))&lt;0,0,(AY404)-U404))),0)</f>
        <v/>
      </c>
      <c r="BA404" s="49">
        <f>IF(D404="","",AZ404*AG404)</f>
        <v/>
      </c>
      <c r="BB404" s="49">
        <f>IF(D404="","",IF(OR(R404="A",R404="AA",R404="AAA"),BA404,0))</f>
        <v/>
      </c>
      <c r="BC404" s="49">
        <f>IF(D404="","",IF(R404="B",BA404,0))</f>
        <v/>
      </c>
      <c r="BD404" s="49">
        <f>IF(D404="","",IF(R404="B",BA404,0))</f>
        <v/>
      </c>
      <c r="BE404" s="49">
        <f>IF(D404="","",IF(S404="S",
1,
IF(AC404=0,
1,
IF(
IFERROR(((U404+Y404)*AG404)/((AC404*AK404)*AG404),0)&lt;0,
0,
IF(
IFERROR(((U404+Y404)*AG404)/((AC404*AK404)*AG404),0)&gt;1,
1,
IFERROR(((U404+Y404)*AG404)/((AC404*AK404)*AG404),0)
)
)
)
))</f>
        <v/>
      </c>
      <c r="BF404" s="49">
        <f>IF(D404="","",IF(S404="S",
1,
IF(AC404=0,
1,
IF(
IFERROR(((U404+V404+Y404)*AG404)/((AC404*AK404)*AG404),0)&lt;0,
0,
IF(
IFERROR(((U404+V404+Y404)*AG404)/((AC404*AK404)*AG404),0)&gt;1,
1,
IFERROR(((U404+V404+Y404)*AG404)/((AC404*AK404)*AG404),0)
)
)
)
))</f>
        <v/>
      </c>
      <c r="BG404" s="50">
        <f>IF(D404="","",IF(S404="S",0,IF(AND(ISNUMBER(AC404),ISNUMBER(AM404)),IF(OR(AC404*AM404&lt;0,ISERR(AC404*AM404)),0,AC404*AM404),0)))</f>
        <v/>
      </c>
      <c r="BH404" s="50">
        <f>IF(D404="","",IF(BY404&gt;TODAY()-60,0,IF(Y404&gt;12,MAX(0,(U404+Y404)-BG404),MAX(0,U404-BG404))))</f>
        <v/>
      </c>
      <c r="BI404" s="51">
        <f>IF(D404="","",BH404*AG404)</f>
        <v/>
      </c>
      <c r="BJ404" s="51">
        <f>IF(D404="","",IF(OR(R404="A",R404="AA",R404="AAA"),BI404,0))</f>
        <v/>
      </c>
      <c r="BK404" s="51">
        <f>IF(D404="","",IF(R404="B",BI404,0))</f>
        <v/>
      </c>
      <c r="BL404" s="51">
        <f>IF(D404="","",IF(R404="C",BI404,0))</f>
        <v/>
      </c>
      <c r="BM404" s="51">
        <f>IF(D404="","",IFERROR(MAX(0,MIN(BI404/AP404,1)),0))</f>
        <v/>
      </c>
      <c r="BN404" s="52">
        <f>IF(D404="","",AB404*AG404)</f>
        <v/>
      </c>
      <c r="BO404" s="52">
        <f>IF(D404="","",(U404+V404+X404)*AG404)</f>
        <v/>
      </c>
      <c r="BP404" s="52">
        <f>IF(D404="","",(AB404*3)*AG404)</f>
        <v/>
      </c>
      <c r="BQ404" s="52">
        <f>IF(D404="","",IF(BO404-BP404&gt;0,0,BO404-BP404))</f>
        <v/>
      </c>
      <c r="BR404" s="52">
        <f>IF(D404="","",IF(BO404-BP404-BN404&gt;0,0,BO404-BP404-BN404))</f>
        <v/>
      </c>
      <c r="BS404" s="53">
        <f>IF(D404="","",IFERROR(AB404*AI404,0))</f>
        <v/>
      </c>
      <c r="BT404" s="53">
        <f>IF(D404="","",IFERROR(IF(X404&gt;12, AI404*(U404+V404+X404), AI404*(U404+V404)),0))</f>
        <v/>
      </c>
      <c r="BU404" s="53">
        <f>IF(D404="","",IFERROR(((AB404*3)*AI404),0))</f>
        <v/>
      </c>
      <c r="BV404" s="53">
        <f>IF(D404="","",IF(BT404-BU404&gt;0,0,BT404-BU404))</f>
        <v/>
      </c>
      <c r="BW404" s="53">
        <f>IF(D404="","",IF(BT404-BU404-BS404&gt;0,0,BT404-BU404-BS404))</f>
        <v/>
      </c>
      <c r="BX404" s="36">
        <f>IF(D404="","",IFERROR(VLOOKUP(D404,'produto-entrada-7'!A:M,3,0),"SEM PEDIDO"))</f>
        <v/>
      </c>
      <c r="BY404" s="36">
        <f>IF(D404="","",VLOOKUP(D404,'produto-estoque-total-7'!A:AB,25,0))</f>
        <v/>
      </c>
      <c r="BZ404" s="36">
        <f>IF(D404="","",IFERROR(VLOOKUP(D404,'produto-estoque-total-7'!A:AB,26,0)/100,0))</f>
        <v/>
      </c>
      <c r="CA404" s="36">
        <f>IF(D404="","",IFERROR(VLOOKUP(D404,'produto-estoque-total-7'!A:AB,27,0)/100,0))</f>
        <v/>
      </c>
      <c r="CB404" s="41">
        <f>IF(D404="","",V404*AF404)</f>
        <v/>
      </c>
      <c r="CC404" s="41">
        <f>IF(D404="","",V404*AI404)</f>
        <v/>
      </c>
      <c r="CD404" s="54">
        <f>IF(D404="","",VLOOKUP(D404,'produto-estoque-total-7'!A:AB,28,0))</f>
        <v/>
      </c>
    </row>
    <row r="405">
      <c r="A405" s="36">
        <f>IF(D405="","",VLOOKUP(D405,'produto-estoque-total-7'!A:AB,3,0))</f>
        <v/>
      </c>
      <c r="B405" s="1">
        <f>IF(D405="","",VLOOKUP(D405,'produto-estoque-total-7'!A:AB,12,0))</f>
        <v/>
      </c>
      <c r="C405" s="1">
        <f>IF(D405="","",VLOOKUP(D405,'produto-estoque-total-7'!A:AB,2,0))</f>
        <v/>
      </c>
      <c r="D405" s="37">
        <f>IFERROR(IF('produto-estoque-total-7'!A404="","",'produto-estoque-total-7'!A404),"")</f>
        <v/>
      </c>
      <c r="E405" s="1">
        <f>IF(D405="","",VLOOKUP(D405,'produto-estoque-total-7'!A:AB,4,0))</f>
        <v/>
      </c>
      <c r="F405" s="36">
        <f>IF(D405="","",VLOOKUP(D405,'produto-estoque-total-7'!A:AB,13,0))</f>
        <v/>
      </c>
      <c r="G405" s="1">
        <f>IF(F405="","",VLOOKUP(F405,'FORNECEDORES X COMPRADOR'!A:D,4,0))</f>
        <v/>
      </c>
      <c r="H405" s="1">
        <f>IF(F405="","",VLOOKUP(F405,'FORNECEDORES X COMPRADOR'!A:E,5,0))</f>
        <v/>
      </c>
      <c r="I405" s="36">
        <f>IF(D405="","",VLOOKUP(D405,'produto-estoque-total-7'!A:AB,15,0))</f>
        <v/>
      </c>
      <c r="J405" s="36">
        <f>IF(D405="","",VLOOKUP(D405,'produto-estoque-total-7'!A:AB,19,0))</f>
        <v/>
      </c>
      <c r="K405" s="1">
        <f>IF(D405="","",VLOOKUP(D405,'produto-estoque-total-7'!A:AB,20,0))</f>
        <v/>
      </c>
      <c r="L405" s="36">
        <f>IF(D405="","",VLOOKUP(D405,'produto-estoque-total-7'!A:AB,17,0))</f>
        <v/>
      </c>
      <c r="M405" s="1">
        <f>IF(D405="","",VLOOKUP(D405,'produto-estoque-total-7'!A:AB,18,0))</f>
        <v/>
      </c>
      <c r="N405" s="36">
        <f>IF(D405="","",VLOOKUP(D405,'produto-estoque-total-7'!A:AB,21,0))</f>
        <v/>
      </c>
      <c r="O405" s="1">
        <f>IF(D405="","",VLOOKUP(D405,'produto-estoque-total-7'!A:AB,22,0))</f>
        <v/>
      </c>
      <c r="P405" s="36">
        <f>IF(D405="","",VLOOKUP(D405,'produto-estoque-total-7'!A:AB,23,0))</f>
        <v/>
      </c>
      <c r="Q405" s="1">
        <f>IF(D405="","",VLOOKUP(D405,'produto-estoque-total-7'!A:AB,24,0))</f>
        <v/>
      </c>
      <c r="R405" s="38">
        <f>IFERROR(IF(D405="","",VLOOKUP(D405,'produto-venda-7'!B:N,13,0)),"C")</f>
        <v/>
      </c>
      <c r="S405" s="39">
        <f>IF(D405="","",VLOOKUP(D405,'produto-estoque-total-7'!A:AB,6,0))</f>
        <v/>
      </c>
      <c r="T405" s="39">
        <f>IF(D405="","",VLOOKUP(D405,'produto-estoque-total-7'!A:AB,5,0))</f>
        <v/>
      </c>
      <c r="U405" s="40">
        <f>IF(D405="","",VLOOKUP(D405,'produto-estoque-total-7'!A:AB,11,0))</f>
        <v/>
      </c>
      <c r="V405" s="41">
        <f>IF(D405="","",IFERROR(VLOOKUP(D405,'produto-entrada-7'!A:M,10,0),0))</f>
        <v/>
      </c>
      <c r="W405" s="42" t="n"/>
      <c r="X405" s="39">
        <f>IF(D405="","",VLOOKUP(D405,'produto-estoque-total-7'!A:AB,8,0))</f>
        <v/>
      </c>
      <c r="Y405" s="39">
        <f>IF(D405="","",VLOOKUP(D405,'produto-estoque-total-7'!A:AB,9,0))</f>
        <v/>
      </c>
      <c r="Z405" s="39">
        <f>IF(D405="","",VLOOKUP(D405,'produto-estoque-total-7'!A:AB,10,0))</f>
        <v/>
      </c>
      <c r="AA405" s="39">
        <f>IFERROR(IF(D405="","",VLOOKUP(D405,'produto-venda-7'!B:N,4,0)),0)</f>
        <v/>
      </c>
      <c r="AB405" s="39">
        <f>IFERROR(IF(D405="","",VLOOKUP(D405,'produto-venda-7'!B:N,5,0)),0)</f>
        <v/>
      </c>
      <c r="AC405" s="39">
        <f>IF(D405="","",IFERROR(AA405/90,0))</f>
        <v/>
      </c>
      <c r="AD405" s="36">
        <f>IF(D405="","",IFERROR(VLOOKUP(D405,'produto-entrada-7'!A:M,4,0),0))</f>
        <v/>
      </c>
      <c r="AE405" s="36">
        <f>IFERROR(IF(D405="","",VLOOKUP(D405,'produto-venda-7'!B:N,10,0)),0)</f>
        <v/>
      </c>
      <c r="AF405" s="36">
        <f>IF(D405="","",IFERROR(VLOOKUP(D405,'produto-entrada-7'!A:M,11,0),0))</f>
        <v/>
      </c>
      <c r="AG405" s="1">
        <f>IF(D405="","",IFERROR(VLOOKUP(D405,'produto-entrada-7'!A:M,12,0),0))</f>
        <v/>
      </c>
      <c r="AH405" s="1">
        <f>IF(D405="","",IFERROR(VLOOKUP(D405,'produto-entrada-7'!A:M,13,0),0))</f>
        <v/>
      </c>
      <c r="AI405" s="36">
        <f>IFERROR(IF(D405="","",VLOOKUP(D405,'produto-venda-7'!B:N,11,0)),0)</f>
        <v/>
      </c>
      <c r="AJ405" s="43">
        <f>IF(D405="","",IFERROR(AI405*AB405,0))</f>
        <v/>
      </c>
      <c r="AK405" s="44">
        <f>IFERROR(IF(D405="","",VLOOKUP(F405,'ANALISE FORNECEDOR'!$A:$I,8,0)),"")</f>
        <v/>
      </c>
      <c r="AL405" s="44">
        <f>IF(D405="","",AVERAGE(AM405,AK405))</f>
        <v/>
      </c>
      <c r="AM405" s="44">
        <f>IFERROR(IF(D405="","",VLOOKUP(F405,'ANALISE FORNECEDOR'!$A:$I,9,0)),"")</f>
        <v/>
      </c>
      <c r="AN405" s="45">
        <f>IF(D405="","",IF(Y405&gt;12,AI405*(U405+Y405),AI405*U405))</f>
        <v/>
      </c>
      <c r="AO405" s="45">
        <f>IF(D405="","",IF(Y405&gt;12,AI405*(U405+V405+Y405),AI405*(U405+V405)))</f>
        <v/>
      </c>
      <c r="AP405" s="46">
        <f>IF(D405="","",IF(Y405&gt;12,AG405*(U405+Y405),AG405*U405))</f>
        <v/>
      </c>
      <c r="AQ405" s="46">
        <f>IF(D405="","",IF(Y405&gt;12,AG405*(U405+V405+Y405),AG405*(U405+V405)))</f>
        <v/>
      </c>
      <c r="AR405" s="46">
        <f>IF(D405="","",IF(OR(R405="A",R405="AA",R405="AAA"),AP405,0))</f>
        <v/>
      </c>
      <c r="AS405" s="46">
        <f>IF(D405="","",IF(R405="B",AP405,0))</f>
        <v/>
      </c>
      <c r="AT405" s="46">
        <f>IF(D405="","",IF(R405="C",AP405,0))</f>
        <v/>
      </c>
      <c r="AU405" s="47">
        <f>IF(D405="","",IFERROR(AN405/AJ405,0))</f>
        <v/>
      </c>
      <c r="AV405" s="47">
        <f>IF(D405="","",IFERROR(((AO405)/AJ405),0))</f>
        <v/>
      </c>
      <c r="AW405" s="48">
        <f>IF(D405="","",IF(OR(S405="S",NOT(AND(ISNUMBER(AC405),ISNUMBER(AL405),AC405*AL405&gt;=0))),0,AC405*AL405))</f>
        <v/>
      </c>
      <c r="AX405" s="49">
        <f>IFERROR(IF(D405="","",AW405*AG405),0)</f>
        <v/>
      </c>
      <c r="AY405" s="48">
        <f>IF(D405="","",IF(OR(S405="S",NOT(AND(ISNUMBER(AC405),ISNUMBER(AK405),AC405*AK405&gt;=0))),0,AC405*AK405))</f>
        <v/>
      </c>
      <c r="AZ405" s="48">
        <f>IFERROR(IF(D405="","",IF(AY405=0,0,IF(((AY405)-(U405+Y405))&lt;0,0,(AY405)-U405))),0)</f>
        <v/>
      </c>
      <c r="BA405" s="49">
        <f>IF(D405="","",AZ405*AG405)</f>
        <v/>
      </c>
      <c r="BB405" s="49">
        <f>IF(D405="","",IF(OR(R405="A",R405="AA",R405="AAA"),BA405,0))</f>
        <v/>
      </c>
      <c r="BC405" s="49">
        <f>IF(D405="","",IF(R405="B",BA405,0))</f>
        <v/>
      </c>
      <c r="BD405" s="49">
        <f>IF(D405="","",IF(R405="B",BA405,0))</f>
        <v/>
      </c>
      <c r="BE405" s="49">
        <f>IF(D405="","",IF(S405="S",
1,
IF(AC405=0,
1,
IF(
IFERROR(((U405+Y405)*AG405)/((AC405*AK405)*AG405),0)&lt;0,
0,
IF(
IFERROR(((U405+Y405)*AG405)/((AC405*AK405)*AG405),0)&gt;1,
1,
IFERROR(((U405+Y405)*AG405)/((AC405*AK405)*AG405),0)
)
)
)
))</f>
        <v/>
      </c>
      <c r="BF405" s="49">
        <f>IF(D405="","",IF(S405="S",
1,
IF(AC405=0,
1,
IF(
IFERROR(((U405+V405+Y405)*AG405)/((AC405*AK405)*AG405),0)&lt;0,
0,
IF(
IFERROR(((U405+V405+Y405)*AG405)/((AC405*AK405)*AG405),0)&gt;1,
1,
IFERROR(((U405+V405+Y405)*AG405)/((AC405*AK405)*AG405),0)
)
)
)
))</f>
        <v/>
      </c>
      <c r="BG405" s="50">
        <f>IF(D405="","",IF(S405="S",0,IF(AND(ISNUMBER(AC405),ISNUMBER(AM405)),IF(OR(AC405*AM405&lt;0,ISERR(AC405*AM405)),0,AC405*AM405),0)))</f>
        <v/>
      </c>
      <c r="BH405" s="50">
        <f>IF(D405="","",IF(BY405&gt;TODAY()-60,0,IF(Y405&gt;12,MAX(0,(U405+Y405)-BG405),MAX(0,U405-BG405))))</f>
        <v/>
      </c>
      <c r="BI405" s="51">
        <f>IF(D405="","",BH405*AG405)</f>
        <v/>
      </c>
      <c r="BJ405" s="51">
        <f>IF(D405="","",IF(OR(R405="A",R405="AA",R405="AAA"),BI405,0))</f>
        <v/>
      </c>
      <c r="BK405" s="51">
        <f>IF(D405="","",IF(R405="B",BI405,0))</f>
        <v/>
      </c>
      <c r="BL405" s="51">
        <f>IF(D405="","",IF(R405="C",BI405,0))</f>
        <v/>
      </c>
      <c r="BM405" s="51">
        <f>IF(D405="","",IFERROR(MAX(0,MIN(BI405/AP405,1)),0))</f>
        <v/>
      </c>
      <c r="BN405" s="52">
        <f>IF(D405="","",AB405*AG405)</f>
        <v/>
      </c>
      <c r="BO405" s="52">
        <f>IF(D405="","",(U405+V405+X405)*AG405)</f>
        <v/>
      </c>
      <c r="BP405" s="52">
        <f>IF(D405="","",(AB405*3)*AG405)</f>
        <v/>
      </c>
      <c r="BQ405" s="52">
        <f>IF(D405="","",IF(BO405-BP405&gt;0,0,BO405-BP405))</f>
        <v/>
      </c>
      <c r="BR405" s="52">
        <f>IF(D405="","",IF(BO405-BP405-BN405&gt;0,0,BO405-BP405-BN405))</f>
        <v/>
      </c>
      <c r="BS405" s="53">
        <f>IF(D405="","",IFERROR(AB405*AI405,0))</f>
        <v/>
      </c>
      <c r="BT405" s="53">
        <f>IF(D405="","",IFERROR(IF(X405&gt;12, AI405*(U405+V405+X405), AI405*(U405+V405)),0))</f>
        <v/>
      </c>
      <c r="BU405" s="53">
        <f>IF(D405="","",IFERROR(((AB405*3)*AI405),0))</f>
        <v/>
      </c>
      <c r="BV405" s="53">
        <f>IF(D405="","",IF(BT405-BU405&gt;0,0,BT405-BU405))</f>
        <v/>
      </c>
      <c r="BW405" s="53">
        <f>IF(D405="","",IF(BT405-BU405-BS405&gt;0,0,BT405-BU405-BS405))</f>
        <v/>
      </c>
      <c r="BX405" s="36">
        <f>IF(D405="","",IFERROR(VLOOKUP(D405,'produto-entrada-7'!A:M,3,0),"SEM PEDIDO"))</f>
        <v/>
      </c>
      <c r="BY405" s="36">
        <f>IF(D405="","",VLOOKUP(D405,'produto-estoque-total-7'!A:AB,25,0))</f>
        <v/>
      </c>
      <c r="BZ405" s="36">
        <f>IF(D405="","",IFERROR(VLOOKUP(D405,'produto-estoque-total-7'!A:AB,26,0)/100,0))</f>
        <v/>
      </c>
      <c r="CA405" s="36">
        <f>IF(D405="","",IFERROR(VLOOKUP(D405,'produto-estoque-total-7'!A:AB,27,0)/100,0))</f>
        <v/>
      </c>
      <c r="CB405" s="41">
        <f>IF(D405="","",V405*AF405)</f>
        <v/>
      </c>
      <c r="CC405" s="41">
        <f>IF(D405="","",V405*AI405)</f>
        <v/>
      </c>
      <c r="CD405" s="54">
        <f>IF(D405="","",VLOOKUP(D405,'produto-estoque-total-7'!A:AB,28,0))</f>
        <v/>
      </c>
    </row>
    <row r="406">
      <c r="A406" s="36">
        <f>IF(D406="","",VLOOKUP(D406,'produto-estoque-total-7'!A:AB,3,0))</f>
        <v/>
      </c>
      <c r="B406" s="1">
        <f>IF(D406="","",VLOOKUP(D406,'produto-estoque-total-7'!A:AB,12,0))</f>
        <v/>
      </c>
      <c r="C406" s="1">
        <f>IF(D406="","",VLOOKUP(D406,'produto-estoque-total-7'!A:AB,2,0))</f>
        <v/>
      </c>
      <c r="D406" s="37">
        <f>IFERROR(IF('produto-estoque-total-7'!A405="","",'produto-estoque-total-7'!A405),"")</f>
        <v/>
      </c>
      <c r="E406" s="1">
        <f>IF(D406="","",VLOOKUP(D406,'produto-estoque-total-7'!A:AB,4,0))</f>
        <v/>
      </c>
      <c r="F406" s="36">
        <f>IF(D406="","",VLOOKUP(D406,'produto-estoque-total-7'!A:AB,13,0))</f>
        <v/>
      </c>
      <c r="G406" s="1">
        <f>IF(F406="","",VLOOKUP(F406,'FORNECEDORES X COMPRADOR'!A:D,4,0))</f>
        <v/>
      </c>
      <c r="H406" s="1">
        <f>IF(F406="","",VLOOKUP(F406,'FORNECEDORES X COMPRADOR'!A:E,5,0))</f>
        <v/>
      </c>
      <c r="I406" s="36">
        <f>IF(D406="","",VLOOKUP(D406,'produto-estoque-total-7'!A:AB,15,0))</f>
        <v/>
      </c>
      <c r="J406" s="36">
        <f>IF(D406="","",VLOOKUP(D406,'produto-estoque-total-7'!A:AB,19,0))</f>
        <v/>
      </c>
      <c r="K406" s="1">
        <f>IF(D406="","",VLOOKUP(D406,'produto-estoque-total-7'!A:AB,20,0))</f>
        <v/>
      </c>
      <c r="L406" s="36">
        <f>IF(D406="","",VLOOKUP(D406,'produto-estoque-total-7'!A:AB,17,0))</f>
        <v/>
      </c>
      <c r="M406" s="1">
        <f>IF(D406="","",VLOOKUP(D406,'produto-estoque-total-7'!A:AB,18,0))</f>
        <v/>
      </c>
      <c r="N406" s="36">
        <f>IF(D406="","",VLOOKUP(D406,'produto-estoque-total-7'!A:AB,21,0))</f>
        <v/>
      </c>
      <c r="O406" s="1">
        <f>IF(D406="","",VLOOKUP(D406,'produto-estoque-total-7'!A:AB,22,0))</f>
        <v/>
      </c>
      <c r="P406" s="36">
        <f>IF(D406="","",VLOOKUP(D406,'produto-estoque-total-7'!A:AB,23,0))</f>
        <v/>
      </c>
      <c r="Q406" s="1">
        <f>IF(D406="","",VLOOKUP(D406,'produto-estoque-total-7'!A:AB,24,0))</f>
        <v/>
      </c>
      <c r="R406" s="38">
        <f>IFERROR(IF(D406="","",VLOOKUP(D406,'produto-venda-7'!B:N,13,0)),"C")</f>
        <v/>
      </c>
      <c r="S406" s="39">
        <f>IF(D406="","",VLOOKUP(D406,'produto-estoque-total-7'!A:AB,6,0))</f>
        <v/>
      </c>
      <c r="T406" s="39">
        <f>IF(D406="","",VLOOKUP(D406,'produto-estoque-total-7'!A:AB,5,0))</f>
        <v/>
      </c>
      <c r="U406" s="40">
        <f>IF(D406="","",VLOOKUP(D406,'produto-estoque-total-7'!A:AB,11,0))</f>
        <v/>
      </c>
      <c r="V406" s="41">
        <f>IF(D406="","",IFERROR(VLOOKUP(D406,'produto-entrada-7'!A:M,10,0),0))</f>
        <v/>
      </c>
      <c r="W406" s="42" t="n"/>
      <c r="X406" s="39">
        <f>IF(D406="","",VLOOKUP(D406,'produto-estoque-total-7'!A:AB,8,0))</f>
        <v/>
      </c>
      <c r="Y406" s="39">
        <f>IF(D406="","",VLOOKUP(D406,'produto-estoque-total-7'!A:AB,9,0))</f>
        <v/>
      </c>
      <c r="Z406" s="39">
        <f>IF(D406="","",VLOOKUP(D406,'produto-estoque-total-7'!A:AB,10,0))</f>
        <v/>
      </c>
      <c r="AA406" s="39">
        <f>IFERROR(IF(D406="","",VLOOKUP(D406,'produto-venda-7'!B:N,4,0)),0)</f>
        <v/>
      </c>
      <c r="AB406" s="39">
        <f>IFERROR(IF(D406="","",VLOOKUP(D406,'produto-venda-7'!B:N,5,0)),0)</f>
        <v/>
      </c>
      <c r="AC406" s="39">
        <f>IF(D406="","",IFERROR(AA406/90,0))</f>
        <v/>
      </c>
      <c r="AD406" s="36">
        <f>IF(D406="","",IFERROR(VLOOKUP(D406,'produto-entrada-7'!A:M,4,0),0))</f>
        <v/>
      </c>
      <c r="AE406" s="36">
        <f>IFERROR(IF(D406="","",VLOOKUP(D406,'produto-venda-7'!B:N,10,0)),0)</f>
        <v/>
      </c>
      <c r="AF406" s="36">
        <f>IF(D406="","",IFERROR(VLOOKUP(D406,'produto-entrada-7'!A:M,11,0),0))</f>
        <v/>
      </c>
      <c r="AG406" s="1">
        <f>IF(D406="","",IFERROR(VLOOKUP(D406,'produto-entrada-7'!A:M,12,0),0))</f>
        <v/>
      </c>
      <c r="AH406" s="1">
        <f>IF(D406="","",IFERROR(VLOOKUP(D406,'produto-entrada-7'!A:M,13,0),0))</f>
        <v/>
      </c>
      <c r="AI406" s="36">
        <f>IFERROR(IF(D406="","",VLOOKUP(D406,'produto-venda-7'!B:N,11,0)),0)</f>
        <v/>
      </c>
      <c r="AJ406" s="43">
        <f>IF(D406="","",IFERROR(AI406*AB406,0))</f>
        <v/>
      </c>
      <c r="AK406" s="44">
        <f>IFERROR(IF(D406="","",VLOOKUP(F406,'ANALISE FORNECEDOR'!$A:$I,8,0)),"")</f>
        <v/>
      </c>
      <c r="AL406" s="44">
        <f>IF(D406="","",AVERAGE(AM406,AK406))</f>
        <v/>
      </c>
      <c r="AM406" s="44">
        <f>IFERROR(IF(D406="","",VLOOKUP(F406,'ANALISE FORNECEDOR'!$A:$I,9,0)),"")</f>
        <v/>
      </c>
      <c r="AN406" s="45">
        <f>IF(D406="","",IF(Y406&gt;12,AI406*(U406+Y406),AI406*U406))</f>
        <v/>
      </c>
      <c r="AO406" s="45">
        <f>IF(D406="","",IF(Y406&gt;12,AI406*(U406+V406+Y406),AI406*(U406+V406)))</f>
        <v/>
      </c>
      <c r="AP406" s="46">
        <f>IF(D406="","",IF(Y406&gt;12,AG406*(U406+Y406),AG406*U406))</f>
        <v/>
      </c>
      <c r="AQ406" s="46">
        <f>IF(D406="","",IF(Y406&gt;12,AG406*(U406+V406+Y406),AG406*(U406+V406)))</f>
        <v/>
      </c>
      <c r="AR406" s="46">
        <f>IF(D406="","",IF(OR(R406="A",R406="AA",R406="AAA"),AP406,0))</f>
        <v/>
      </c>
      <c r="AS406" s="46">
        <f>IF(D406="","",IF(R406="B",AP406,0))</f>
        <v/>
      </c>
      <c r="AT406" s="46">
        <f>IF(D406="","",IF(R406="C",AP406,0))</f>
        <v/>
      </c>
      <c r="AU406" s="47">
        <f>IF(D406="","",IFERROR(AN406/AJ406,0))</f>
        <v/>
      </c>
      <c r="AV406" s="47">
        <f>IF(D406="","",IFERROR(((AO406)/AJ406),0))</f>
        <v/>
      </c>
      <c r="AW406" s="48">
        <f>IF(D406="","",IF(OR(S406="S",NOT(AND(ISNUMBER(AC406),ISNUMBER(AL406),AC406*AL406&gt;=0))),0,AC406*AL406))</f>
        <v/>
      </c>
      <c r="AX406" s="49">
        <f>IFERROR(IF(D406="","",AW406*AG406),0)</f>
        <v/>
      </c>
      <c r="AY406" s="48">
        <f>IF(D406="","",IF(OR(S406="S",NOT(AND(ISNUMBER(AC406),ISNUMBER(AK406),AC406*AK406&gt;=0))),0,AC406*AK406))</f>
        <v/>
      </c>
      <c r="AZ406" s="48">
        <f>IFERROR(IF(D406="","",IF(AY406=0,0,IF(((AY406)-(U406+Y406))&lt;0,0,(AY406)-U406))),0)</f>
        <v/>
      </c>
      <c r="BA406" s="49">
        <f>IF(D406="","",AZ406*AG406)</f>
        <v/>
      </c>
      <c r="BB406" s="49">
        <f>IF(D406="","",IF(OR(R406="A",R406="AA",R406="AAA"),BA406,0))</f>
        <v/>
      </c>
      <c r="BC406" s="49">
        <f>IF(D406="","",IF(R406="B",BA406,0))</f>
        <v/>
      </c>
      <c r="BD406" s="49">
        <f>IF(D406="","",IF(R406="B",BA406,0))</f>
        <v/>
      </c>
      <c r="BE406" s="49">
        <f>IF(D406="","",IF(S406="S",
1,
IF(AC406=0,
1,
IF(
IFERROR(((U406+Y406)*AG406)/((AC406*AK406)*AG406),0)&lt;0,
0,
IF(
IFERROR(((U406+Y406)*AG406)/((AC406*AK406)*AG406),0)&gt;1,
1,
IFERROR(((U406+Y406)*AG406)/((AC406*AK406)*AG406),0)
)
)
)
))</f>
        <v/>
      </c>
      <c r="BF406" s="49">
        <f>IF(D406="","",IF(S406="S",
1,
IF(AC406=0,
1,
IF(
IFERROR(((U406+V406+Y406)*AG406)/((AC406*AK406)*AG406),0)&lt;0,
0,
IF(
IFERROR(((U406+V406+Y406)*AG406)/((AC406*AK406)*AG406),0)&gt;1,
1,
IFERROR(((U406+V406+Y406)*AG406)/((AC406*AK406)*AG406),0)
)
)
)
))</f>
        <v/>
      </c>
      <c r="BG406" s="50">
        <f>IF(D406="","",IF(S406="S",0,IF(AND(ISNUMBER(AC406),ISNUMBER(AM406)),IF(OR(AC406*AM406&lt;0,ISERR(AC406*AM406)),0,AC406*AM406),0)))</f>
        <v/>
      </c>
      <c r="BH406" s="50">
        <f>IF(D406="","",IF(BY406&gt;TODAY()-60,0,IF(Y406&gt;12,MAX(0,(U406+Y406)-BG406),MAX(0,U406-BG406))))</f>
        <v/>
      </c>
      <c r="BI406" s="51">
        <f>IF(D406="","",BH406*AG406)</f>
        <v/>
      </c>
      <c r="BJ406" s="51">
        <f>IF(D406="","",IF(OR(R406="A",R406="AA",R406="AAA"),BI406,0))</f>
        <v/>
      </c>
      <c r="BK406" s="51">
        <f>IF(D406="","",IF(R406="B",BI406,0))</f>
        <v/>
      </c>
      <c r="BL406" s="51">
        <f>IF(D406="","",IF(R406="C",BI406,0))</f>
        <v/>
      </c>
      <c r="BM406" s="51">
        <f>IF(D406="","",IFERROR(MAX(0,MIN(BI406/AP406,1)),0))</f>
        <v/>
      </c>
      <c r="BN406" s="52">
        <f>IF(D406="","",AB406*AG406)</f>
        <v/>
      </c>
      <c r="BO406" s="52">
        <f>IF(D406="","",(U406+V406+X406)*AG406)</f>
        <v/>
      </c>
      <c r="BP406" s="52">
        <f>IF(D406="","",(AB406*3)*AG406)</f>
        <v/>
      </c>
      <c r="BQ406" s="52">
        <f>IF(D406="","",IF(BO406-BP406&gt;0,0,BO406-BP406))</f>
        <v/>
      </c>
      <c r="BR406" s="52">
        <f>IF(D406="","",IF(BO406-BP406-BN406&gt;0,0,BO406-BP406-BN406))</f>
        <v/>
      </c>
      <c r="BS406" s="53">
        <f>IF(D406="","",IFERROR(AB406*AI406,0))</f>
        <v/>
      </c>
      <c r="BT406" s="53">
        <f>IF(D406="","",IFERROR(IF(X406&gt;12, AI406*(U406+V406+X406), AI406*(U406+V406)),0))</f>
        <v/>
      </c>
      <c r="BU406" s="53">
        <f>IF(D406="","",IFERROR(((AB406*3)*AI406),0))</f>
        <v/>
      </c>
      <c r="BV406" s="53">
        <f>IF(D406="","",IF(BT406-BU406&gt;0,0,BT406-BU406))</f>
        <v/>
      </c>
      <c r="BW406" s="53">
        <f>IF(D406="","",IF(BT406-BU406-BS406&gt;0,0,BT406-BU406-BS406))</f>
        <v/>
      </c>
      <c r="BX406" s="36">
        <f>IF(D406="","",IFERROR(VLOOKUP(D406,'produto-entrada-7'!A:M,3,0),"SEM PEDIDO"))</f>
        <v/>
      </c>
      <c r="BY406" s="36">
        <f>IF(D406="","",VLOOKUP(D406,'produto-estoque-total-7'!A:AB,25,0))</f>
        <v/>
      </c>
      <c r="BZ406" s="36">
        <f>IF(D406="","",IFERROR(VLOOKUP(D406,'produto-estoque-total-7'!A:AB,26,0)/100,0))</f>
        <v/>
      </c>
      <c r="CA406" s="36">
        <f>IF(D406="","",IFERROR(VLOOKUP(D406,'produto-estoque-total-7'!A:AB,27,0)/100,0))</f>
        <v/>
      </c>
      <c r="CB406" s="41">
        <f>IF(D406="","",V406*AF406)</f>
        <v/>
      </c>
      <c r="CC406" s="41">
        <f>IF(D406="","",V406*AI406)</f>
        <v/>
      </c>
      <c r="CD406" s="54">
        <f>IF(D406="","",VLOOKUP(D406,'produto-estoque-total-7'!A:AB,28,0))</f>
        <v/>
      </c>
    </row>
    <row r="407">
      <c r="A407" s="36">
        <f>IF(D407="","",VLOOKUP(D407,'produto-estoque-total-7'!A:AB,3,0))</f>
        <v/>
      </c>
      <c r="B407" s="1">
        <f>IF(D407="","",VLOOKUP(D407,'produto-estoque-total-7'!A:AB,12,0))</f>
        <v/>
      </c>
      <c r="C407" s="1">
        <f>IF(D407="","",VLOOKUP(D407,'produto-estoque-total-7'!A:AB,2,0))</f>
        <v/>
      </c>
      <c r="D407" s="37">
        <f>IFERROR(IF('produto-estoque-total-7'!A406="","",'produto-estoque-total-7'!A406),"")</f>
        <v/>
      </c>
      <c r="E407" s="1">
        <f>IF(D407="","",VLOOKUP(D407,'produto-estoque-total-7'!A:AB,4,0))</f>
        <v/>
      </c>
      <c r="F407" s="36">
        <f>IF(D407="","",VLOOKUP(D407,'produto-estoque-total-7'!A:AB,13,0))</f>
        <v/>
      </c>
      <c r="G407" s="1">
        <f>IF(F407="","",VLOOKUP(F407,'FORNECEDORES X COMPRADOR'!A:D,4,0))</f>
        <v/>
      </c>
      <c r="H407" s="1">
        <f>IF(F407="","",VLOOKUP(F407,'FORNECEDORES X COMPRADOR'!A:E,5,0))</f>
        <v/>
      </c>
      <c r="I407" s="36">
        <f>IF(D407="","",VLOOKUP(D407,'produto-estoque-total-7'!A:AB,15,0))</f>
        <v/>
      </c>
      <c r="J407" s="36">
        <f>IF(D407="","",VLOOKUP(D407,'produto-estoque-total-7'!A:AB,19,0))</f>
        <v/>
      </c>
      <c r="K407" s="1">
        <f>IF(D407="","",VLOOKUP(D407,'produto-estoque-total-7'!A:AB,20,0))</f>
        <v/>
      </c>
      <c r="L407" s="36">
        <f>IF(D407="","",VLOOKUP(D407,'produto-estoque-total-7'!A:AB,17,0))</f>
        <v/>
      </c>
      <c r="M407" s="1">
        <f>IF(D407="","",VLOOKUP(D407,'produto-estoque-total-7'!A:AB,18,0))</f>
        <v/>
      </c>
      <c r="N407" s="36">
        <f>IF(D407="","",VLOOKUP(D407,'produto-estoque-total-7'!A:AB,21,0))</f>
        <v/>
      </c>
      <c r="O407" s="1">
        <f>IF(D407="","",VLOOKUP(D407,'produto-estoque-total-7'!A:AB,22,0))</f>
        <v/>
      </c>
      <c r="P407" s="36">
        <f>IF(D407="","",VLOOKUP(D407,'produto-estoque-total-7'!A:AB,23,0))</f>
        <v/>
      </c>
      <c r="Q407" s="1">
        <f>IF(D407="","",VLOOKUP(D407,'produto-estoque-total-7'!A:AB,24,0))</f>
        <v/>
      </c>
      <c r="R407" s="38">
        <f>IFERROR(IF(D407="","",VLOOKUP(D407,'produto-venda-7'!B:N,13,0)),"C")</f>
        <v/>
      </c>
      <c r="S407" s="39">
        <f>IF(D407="","",VLOOKUP(D407,'produto-estoque-total-7'!A:AB,6,0))</f>
        <v/>
      </c>
      <c r="T407" s="39">
        <f>IF(D407="","",VLOOKUP(D407,'produto-estoque-total-7'!A:AB,5,0))</f>
        <v/>
      </c>
      <c r="U407" s="40">
        <f>IF(D407="","",VLOOKUP(D407,'produto-estoque-total-7'!A:AB,11,0))</f>
        <v/>
      </c>
      <c r="V407" s="41">
        <f>IF(D407="","",IFERROR(VLOOKUP(D407,'produto-entrada-7'!A:M,10,0),0))</f>
        <v/>
      </c>
      <c r="W407" s="42" t="n"/>
      <c r="X407" s="39">
        <f>IF(D407="","",VLOOKUP(D407,'produto-estoque-total-7'!A:AB,8,0))</f>
        <v/>
      </c>
      <c r="Y407" s="39">
        <f>IF(D407="","",VLOOKUP(D407,'produto-estoque-total-7'!A:AB,9,0))</f>
        <v/>
      </c>
      <c r="Z407" s="39">
        <f>IF(D407="","",VLOOKUP(D407,'produto-estoque-total-7'!A:AB,10,0))</f>
        <v/>
      </c>
      <c r="AA407" s="39">
        <f>IFERROR(IF(D407="","",VLOOKUP(D407,'produto-venda-7'!B:N,4,0)),0)</f>
        <v/>
      </c>
      <c r="AB407" s="39">
        <f>IFERROR(IF(D407="","",VLOOKUP(D407,'produto-venda-7'!B:N,5,0)),0)</f>
        <v/>
      </c>
      <c r="AC407" s="39">
        <f>IF(D407="","",IFERROR(AA407/90,0))</f>
        <v/>
      </c>
      <c r="AD407" s="36">
        <f>IF(D407="","",IFERROR(VLOOKUP(D407,'produto-entrada-7'!A:M,4,0),0))</f>
        <v/>
      </c>
      <c r="AE407" s="36">
        <f>IFERROR(IF(D407="","",VLOOKUP(D407,'produto-venda-7'!B:N,10,0)),0)</f>
        <v/>
      </c>
      <c r="AF407" s="36">
        <f>IF(D407="","",IFERROR(VLOOKUP(D407,'produto-entrada-7'!A:M,11,0),0))</f>
        <v/>
      </c>
      <c r="AG407" s="1">
        <f>IF(D407="","",IFERROR(VLOOKUP(D407,'produto-entrada-7'!A:M,12,0),0))</f>
        <v/>
      </c>
      <c r="AH407" s="1">
        <f>IF(D407="","",IFERROR(VLOOKUP(D407,'produto-entrada-7'!A:M,13,0),0))</f>
        <v/>
      </c>
      <c r="AI407" s="36">
        <f>IFERROR(IF(D407="","",VLOOKUP(D407,'produto-venda-7'!B:N,11,0)),0)</f>
        <v/>
      </c>
      <c r="AJ407" s="43">
        <f>IF(D407="","",IFERROR(AI407*AB407,0))</f>
        <v/>
      </c>
      <c r="AK407" s="44">
        <f>IFERROR(IF(D407="","",VLOOKUP(F407,'ANALISE FORNECEDOR'!$A:$I,8,0)),"")</f>
        <v/>
      </c>
      <c r="AL407" s="44">
        <f>IF(D407="","",AVERAGE(AM407,AK407))</f>
        <v/>
      </c>
      <c r="AM407" s="44">
        <f>IFERROR(IF(D407="","",VLOOKUP(F407,'ANALISE FORNECEDOR'!$A:$I,9,0)),"")</f>
        <v/>
      </c>
      <c r="AN407" s="45">
        <f>IF(D407="","",IF(Y407&gt;12,AI407*(U407+Y407),AI407*U407))</f>
        <v/>
      </c>
      <c r="AO407" s="45">
        <f>IF(D407="","",IF(Y407&gt;12,AI407*(U407+V407+Y407),AI407*(U407+V407)))</f>
        <v/>
      </c>
      <c r="AP407" s="46">
        <f>IF(D407="","",IF(Y407&gt;12,AG407*(U407+Y407),AG407*U407))</f>
        <v/>
      </c>
      <c r="AQ407" s="46">
        <f>IF(D407="","",IF(Y407&gt;12,AG407*(U407+V407+Y407),AG407*(U407+V407)))</f>
        <v/>
      </c>
      <c r="AR407" s="46">
        <f>IF(D407="","",IF(OR(R407="A",R407="AA",R407="AAA"),AP407,0))</f>
        <v/>
      </c>
      <c r="AS407" s="46">
        <f>IF(D407="","",IF(R407="B",AP407,0))</f>
        <v/>
      </c>
      <c r="AT407" s="46">
        <f>IF(D407="","",IF(R407="C",AP407,0))</f>
        <v/>
      </c>
      <c r="AU407" s="47">
        <f>IF(D407="","",IFERROR(AN407/AJ407,0))</f>
        <v/>
      </c>
      <c r="AV407" s="47">
        <f>IF(D407="","",IFERROR(((AO407)/AJ407),0))</f>
        <v/>
      </c>
      <c r="AW407" s="48">
        <f>IF(D407="","",IF(OR(S407="S",NOT(AND(ISNUMBER(AC407),ISNUMBER(AL407),AC407*AL407&gt;=0))),0,AC407*AL407))</f>
        <v/>
      </c>
      <c r="AX407" s="49">
        <f>IFERROR(IF(D407="","",AW407*AG407),0)</f>
        <v/>
      </c>
      <c r="AY407" s="48">
        <f>IF(D407="","",IF(OR(S407="S",NOT(AND(ISNUMBER(AC407),ISNUMBER(AK407),AC407*AK407&gt;=0))),0,AC407*AK407))</f>
        <v/>
      </c>
      <c r="AZ407" s="48">
        <f>IFERROR(IF(D407="","",IF(AY407=0,0,IF(((AY407)-(U407+Y407))&lt;0,0,(AY407)-U407))),0)</f>
        <v/>
      </c>
      <c r="BA407" s="49">
        <f>IF(D407="","",AZ407*AG407)</f>
        <v/>
      </c>
      <c r="BB407" s="49">
        <f>IF(D407="","",IF(OR(R407="A",R407="AA",R407="AAA"),BA407,0))</f>
        <v/>
      </c>
      <c r="BC407" s="49">
        <f>IF(D407="","",IF(R407="B",BA407,0))</f>
        <v/>
      </c>
      <c r="BD407" s="49">
        <f>IF(D407="","",IF(R407="B",BA407,0))</f>
        <v/>
      </c>
      <c r="BE407" s="49">
        <f>IF(D407="","",IF(S407="S",
1,
IF(AC407=0,
1,
IF(
IFERROR(((U407+Y407)*AG407)/((AC407*AK407)*AG407),0)&lt;0,
0,
IF(
IFERROR(((U407+Y407)*AG407)/((AC407*AK407)*AG407),0)&gt;1,
1,
IFERROR(((U407+Y407)*AG407)/((AC407*AK407)*AG407),0)
)
)
)
))</f>
        <v/>
      </c>
      <c r="BF407" s="49">
        <f>IF(D407="","",IF(S407="S",
1,
IF(AC407=0,
1,
IF(
IFERROR(((U407+V407+Y407)*AG407)/((AC407*AK407)*AG407),0)&lt;0,
0,
IF(
IFERROR(((U407+V407+Y407)*AG407)/((AC407*AK407)*AG407),0)&gt;1,
1,
IFERROR(((U407+V407+Y407)*AG407)/((AC407*AK407)*AG407),0)
)
)
)
))</f>
        <v/>
      </c>
      <c r="BG407" s="50">
        <f>IF(D407="","",IF(S407="S",0,IF(AND(ISNUMBER(AC407),ISNUMBER(AM407)),IF(OR(AC407*AM407&lt;0,ISERR(AC407*AM407)),0,AC407*AM407),0)))</f>
        <v/>
      </c>
      <c r="BH407" s="50">
        <f>IF(D407="","",IF(BY407&gt;TODAY()-60,0,IF(Y407&gt;12,MAX(0,(U407+Y407)-BG407),MAX(0,U407-BG407))))</f>
        <v/>
      </c>
      <c r="BI407" s="51">
        <f>IF(D407="","",BH407*AG407)</f>
        <v/>
      </c>
      <c r="BJ407" s="51">
        <f>IF(D407="","",IF(OR(R407="A",R407="AA",R407="AAA"),BI407,0))</f>
        <v/>
      </c>
      <c r="BK407" s="51">
        <f>IF(D407="","",IF(R407="B",BI407,0))</f>
        <v/>
      </c>
      <c r="BL407" s="51">
        <f>IF(D407="","",IF(R407="C",BI407,0))</f>
        <v/>
      </c>
      <c r="BM407" s="51">
        <f>IF(D407="","",IFERROR(MAX(0,MIN(BI407/AP407,1)),0))</f>
        <v/>
      </c>
      <c r="BN407" s="52">
        <f>IF(D407="","",AB407*AG407)</f>
        <v/>
      </c>
      <c r="BO407" s="52">
        <f>IF(D407="","",(U407+V407+X407)*AG407)</f>
        <v/>
      </c>
      <c r="BP407" s="52">
        <f>IF(D407="","",(AB407*3)*AG407)</f>
        <v/>
      </c>
      <c r="BQ407" s="52">
        <f>IF(D407="","",IF(BO407-BP407&gt;0,0,BO407-BP407))</f>
        <v/>
      </c>
      <c r="BR407" s="52">
        <f>IF(D407="","",IF(BO407-BP407-BN407&gt;0,0,BO407-BP407-BN407))</f>
        <v/>
      </c>
      <c r="BS407" s="53">
        <f>IF(D407="","",IFERROR(AB407*AI407,0))</f>
        <v/>
      </c>
      <c r="BT407" s="53">
        <f>IF(D407="","",IFERROR(IF(X407&gt;12, AI407*(U407+V407+X407), AI407*(U407+V407)),0))</f>
        <v/>
      </c>
      <c r="BU407" s="53">
        <f>IF(D407="","",IFERROR(((AB407*3)*AI407),0))</f>
        <v/>
      </c>
      <c r="BV407" s="53">
        <f>IF(D407="","",IF(BT407-BU407&gt;0,0,BT407-BU407))</f>
        <v/>
      </c>
      <c r="BW407" s="53">
        <f>IF(D407="","",IF(BT407-BU407-BS407&gt;0,0,BT407-BU407-BS407))</f>
        <v/>
      </c>
      <c r="BX407" s="36">
        <f>IF(D407="","",IFERROR(VLOOKUP(D407,'produto-entrada-7'!A:M,3,0),"SEM PEDIDO"))</f>
        <v/>
      </c>
      <c r="BY407" s="36">
        <f>IF(D407="","",VLOOKUP(D407,'produto-estoque-total-7'!A:AB,25,0))</f>
        <v/>
      </c>
      <c r="BZ407" s="36">
        <f>IF(D407="","",IFERROR(VLOOKUP(D407,'produto-estoque-total-7'!A:AB,26,0)/100,0))</f>
        <v/>
      </c>
      <c r="CA407" s="36">
        <f>IF(D407="","",IFERROR(VLOOKUP(D407,'produto-estoque-total-7'!A:AB,27,0)/100,0))</f>
        <v/>
      </c>
      <c r="CB407" s="41">
        <f>IF(D407="","",V407*AF407)</f>
        <v/>
      </c>
      <c r="CC407" s="41">
        <f>IF(D407="","",V407*AI407)</f>
        <v/>
      </c>
      <c r="CD407" s="54">
        <f>IF(D407="","",VLOOKUP(D407,'produto-estoque-total-7'!A:AB,28,0))</f>
        <v/>
      </c>
    </row>
    <row r="408">
      <c r="A408" s="36">
        <f>IF(D408="","",VLOOKUP(D408,'produto-estoque-total-7'!A:AB,3,0))</f>
        <v/>
      </c>
      <c r="B408" s="1">
        <f>IF(D408="","",VLOOKUP(D408,'produto-estoque-total-7'!A:AB,12,0))</f>
        <v/>
      </c>
      <c r="C408" s="1">
        <f>IF(D408="","",VLOOKUP(D408,'produto-estoque-total-7'!A:AB,2,0))</f>
        <v/>
      </c>
      <c r="D408" s="37">
        <f>IFERROR(IF('produto-estoque-total-7'!A407="","",'produto-estoque-total-7'!A407),"")</f>
        <v/>
      </c>
      <c r="E408" s="1">
        <f>IF(D408="","",VLOOKUP(D408,'produto-estoque-total-7'!A:AB,4,0))</f>
        <v/>
      </c>
      <c r="F408" s="36">
        <f>IF(D408="","",VLOOKUP(D408,'produto-estoque-total-7'!A:AB,13,0))</f>
        <v/>
      </c>
      <c r="G408" s="1">
        <f>IF(F408="","",VLOOKUP(F408,'FORNECEDORES X COMPRADOR'!A:D,4,0))</f>
        <v/>
      </c>
      <c r="H408" s="1">
        <f>IF(F408="","",VLOOKUP(F408,'FORNECEDORES X COMPRADOR'!A:E,5,0))</f>
        <v/>
      </c>
      <c r="I408" s="36">
        <f>IF(D408="","",VLOOKUP(D408,'produto-estoque-total-7'!A:AB,15,0))</f>
        <v/>
      </c>
      <c r="J408" s="36">
        <f>IF(D408="","",VLOOKUP(D408,'produto-estoque-total-7'!A:AB,19,0))</f>
        <v/>
      </c>
      <c r="K408" s="1">
        <f>IF(D408="","",VLOOKUP(D408,'produto-estoque-total-7'!A:AB,20,0))</f>
        <v/>
      </c>
      <c r="L408" s="36">
        <f>IF(D408="","",VLOOKUP(D408,'produto-estoque-total-7'!A:AB,17,0))</f>
        <v/>
      </c>
      <c r="M408" s="1">
        <f>IF(D408="","",VLOOKUP(D408,'produto-estoque-total-7'!A:AB,18,0))</f>
        <v/>
      </c>
      <c r="N408" s="36">
        <f>IF(D408="","",VLOOKUP(D408,'produto-estoque-total-7'!A:AB,21,0))</f>
        <v/>
      </c>
      <c r="O408" s="1">
        <f>IF(D408="","",VLOOKUP(D408,'produto-estoque-total-7'!A:AB,22,0))</f>
        <v/>
      </c>
      <c r="P408" s="36">
        <f>IF(D408="","",VLOOKUP(D408,'produto-estoque-total-7'!A:AB,23,0))</f>
        <v/>
      </c>
      <c r="Q408" s="1">
        <f>IF(D408="","",VLOOKUP(D408,'produto-estoque-total-7'!A:AB,24,0))</f>
        <v/>
      </c>
      <c r="R408" s="38">
        <f>IFERROR(IF(D408="","",VLOOKUP(D408,'produto-venda-7'!B:N,13,0)),"C")</f>
        <v/>
      </c>
      <c r="S408" s="39">
        <f>IF(D408="","",VLOOKUP(D408,'produto-estoque-total-7'!A:AB,6,0))</f>
        <v/>
      </c>
      <c r="T408" s="39">
        <f>IF(D408="","",VLOOKUP(D408,'produto-estoque-total-7'!A:AB,5,0))</f>
        <v/>
      </c>
      <c r="U408" s="40">
        <f>IF(D408="","",VLOOKUP(D408,'produto-estoque-total-7'!A:AB,11,0))</f>
        <v/>
      </c>
      <c r="V408" s="41">
        <f>IF(D408="","",IFERROR(VLOOKUP(D408,'produto-entrada-7'!A:M,10,0),0))</f>
        <v/>
      </c>
      <c r="W408" s="42" t="n"/>
      <c r="X408" s="39">
        <f>IF(D408="","",VLOOKUP(D408,'produto-estoque-total-7'!A:AB,8,0))</f>
        <v/>
      </c>
      <c r="Y408" s="39">
        <f>IF(D408="","",VLOOKUP(D408,'produto-estoque-total-7'!A:AB,9,0))</f>
        <v/>
      </c>
      <c r="Z408" s="39">
        <f>IF(D408="","",VLOOKUP(D408,'produto-estoque-total-7'!A:AB,10,0))</f>
        <v/>
      </c>
      <c r="AA408" s="39">
        <f>IFERROR(IF(D408="","",VLOOKUP(D408,'produto-venda-7'!B:N,4,0)),0)</f>
        <v/>
      </c>
      <c r="AB408" s="39">
        <f>IFERROR(IF(D408="","",VLOOKUP(D408,'produto-venda-7'!B:N,5,0)),0)</f>
        <v/>
      </c>
      <c r="AC408" s="39">
        <f>IF(D408="","",IFERROR(AA408/90,0))</f>
        <v/>
      </c>
      <c r="AD408" s="36">
        <f>IF(D408="","",IFERROR(VLOOKUP(D408,'produto-entrada-7'!A:M,4,0),0))</f>
        <v/>
      </c>
      <c r="AE408" s="36">
        <f>IFERROR(IF(D408="","",VLOOKUP(D408,'produto-venda-7'!B:N,10,0)),0)</f>
        <v/>
      </c>
      <c r="AF408" s="36">
        <f>IF(D408="","",IFERROR(VLOOKUP(D408,'produto-entrada-7'!A:M,11,0),0))</f>
        <v/>
      </c>
      <c r="AG408" s="1">
        <f>IF(D408="","",IFERROR(VLOOKUP(D408,'produto-entrada-7'!A:M,12,0),0))</f>
        <v/>
      </c>
      <c r="AH408" s="1">
        <f>IF(D408="","",IFERROR(VLOOKUP(D408,'produto-entrada-7'!A:M,13,0),0))</f>
        <v/>
      </c>
      <c r="AI408" s="36">
        <f>IFERROR(IF(D408="","",VLOOKUP(D408,'produto-venda-7'!B:N,11,0)),0)</f>
        <v/>
      </c>
      <c r="AJ408" s="43">
        <f>IF(D408="","",IFERROR(AI408*AB408,0))</f>
        <v/>
      </c>
      <c r="AK408" s="44">
        <f>IFERROR(IF(D408="","",VLOOKUP(F408,'ANALISE FORNECEDOR'!$A:$I,8,0)),"")</f>
        <v/>
      </c>
      <c r="AL408" s="44">
        <f>IF(D408="","",AVERAGE(AM408,AK408))</f>
        <v/>
      </c>
      <c r="AM408" s="44">
        <f>IFERROR(IF(D408="","",VLOOKUP(F408,'ANALISE FORNECEDOR'!$A:$I,9,0)),"")</f>
        <v/>
      </c>
      <c r="AN408" s="45">
        <f>IF(D408="","",IF(Y408&gt;12,AI408*(U408+Y408),AI408*U408))</f>
        <v/>
      </c>
      <c r="AO408" s="45">
        <f>IF(D408="","",IF(Y408&gt;12,AI408*(U408+V408+Y408),AI408*(U408+V408)))</f>
        <v/>
      </c>
      <c r="AP408" s="46">
        <f>IF(D408="","",IF(Y408&gt;12,AG408*(U408+Y408),AG408*U408))</f>
        <v/>
      </c>
      <c r="AQ408" s="46">
        <f>IF(D408="","",IF(Y408&gt;12,AG408*(U408+V408+Y408),AG408*(U408+V408)))</f>
        <v/>
      </c>
      <c r="AR408" s="46">
        <f>IF(D408="","",IF(OR(R408="A",R408="AA",R408="AAA"),AP408,0))</f>
        <v/>
      </c>
      <c r="AS408" s="46">
        <f>IF(D408="","",IF(R408="B",AP408,0))</f>
        <v/>
      </c>
      <c r="AT408" s="46">
        <f>IF(D408="","",IF(R408="C",AP408,0))</f>
        <v/>
      </c>
      <c r="AU408" s="47">
        <f>IF(D408="","",IFERROR(AN408/AJ408,0))</f>
        <v/>
      </c>
      <c r="AV408" s="47">
        <f>IF(D408="","",IFERROR(((AO408)/AJ408),0))</f>
        <v/>
      </c>
      <c r="AW408" s="48">
        <f>IF(D408="","",IF(OR(S408="S",NOT(AND(ISNUMBER(AC408),ISNUMBER(AL408),AC408*AL408&gt;=0))),0,AC408*AL408))</f>
        <v/>
      </c>
      <c r="AX408" s="49">
        <f>IFERROR(IF(D408="","",AW408*AG408),0)</f>
        <v/>
      </c>
      <c r="AY408" s="48">
        <f>IF(D408="","",IF(OR(S408="S",NOT(AND(ISNUMBER(AC408),ISNUMBER(AK408),AC408*AK408&gt;=0))),0,AC408*AK408))</f>
        <v/>
      </c>
      <c r="AZ408" s="48">
        <f>IFERROR(IF(D408="","",IF(AY408=0,0,IF(((AY408)-(U408+Y408))&lt;0,0,(AY408)-U408))),0)</f>
        <v/>
      </c>
      <c r="BA408" s="49">
        <f>IF(D408="","",AZ408*AG408)</f>
        <v/>
      </c>
      <c r="BB408" s="49">
        <f>IF(D408="","",IF(OR(R408="A",R408="AA",R408="AAA"),BA408,0))</f>
        <v/>
      </c>
      <c r="BC408" s="49">
        <f>IF(D408="","",IF(R408="B",BA408,0))</f>
        <v/>
      </c>
      <c r="BD408" s="49">
        <f>IF(D408="","",IF(R408="B",BA408,0))</f>
        <v/>
      </c>
      <c r="BE408" s="49">
        <f>IF(D408="","",IF(S408="S",
1,
IF(AC408=0,
1,
IF(
IFERROR(((U408+Y408)*AG408)/((AC408*AK408)*AG408),0)&lt;0,
0,
IF(
IFERROR(((U408+Y408)*AG408)/((AC408*AK408)*AG408),0)&gt;1,
1,
IFERROR(((U408+Y408)*AG408)/((AC408*AK408)*AG408),0)
)
)
)
))</f>
        <v/>
      </c>
      <c r="BF408" s="49">
        <f>IF(D408="","",IF(S408="S",
1,
IF(AC408=0,
1,
IF(
IFERROR(((U408+V408+Y408)*AG408)/((AC408*AK408)*AG408),0)&lt;0,
0,
IF(
IFERROR(((U408+V408+Y408)*AG408)/((AC408*AK408)*AG408),0)&gt;1,
1,
IFERROR(((U408+V408+Y408)*AG408)/((AC408*AK408)*AG408),0)
)
)
)
))</f>
        <v/>
      </c>
      <c r="BG408" s="50">
        <f>IF(D408="","",IF(S408="S",0,IF(AND(ISNUMBER(AC408),ISNUMBER(AM408)),IF(OR(AC408*AM408&lt;0,ISERR(AC408*AM408)),0,AC408*AM408),0)))</f>
        <v/>
      </c>
      <c r="BH408" s="50">
        <f>IF(D408="","",IF(BY408&gt;TODAY()-60,0,IF(Y408&gt;12,MAX(0,(U408+Y408)-BG408),MAX(0,U408-BG408))))</f>
        <v/>
      </c>
      <c r="BI408" s="51">
        <f>IF(D408="","",BH408*AG408)</f>
        <v/>
      </c>
      <c r="BJ408" s="51">
        <f>IF(D408="","",IF(OR(R408="A",R408="AA",R408="AAA"),BI408,0))</f>
        <v/>
      </c>
      <c r="BK408" s="51">
        <f>IF(D408="","",IF(R408="B",BI408,0))</f>
        <v/>
      </c>
      <c r="BL408" s="51">
        <f>IF(D408="","",IF(R408="C",BI408,0))</f>
        <v/>
      </c>
      <c r="BM408" s="51">
        <f>IF(D408="","",IFERROR(MAX(0,MIN(BI408/AP408,1)),0))</f>
        <v/>
      </c>
      <c r="BN408" s="52">
        <f>IF(D408="","",AB408*AG408)</f>
        <v/>
      </c>
      <c r="BO408" s="52">
        <f>IF(D408="","",(U408+V408+X408)*AG408)</f>
        <v/>
      </c>
      <c r="BP408" s="52">
        <f>IF(D408="","",(AB408*3)*AG408)</f>
        <v/>
      </c>
      <c r="BQ408" s="52">
        <f>IF(D408="","",IF(BO408-BP408&gt;0,0,BO408-BP408))</f>
        <v/>
      </c>
      <c r="BR408" s="52">
        <f>IF(D408="","",IF(BO408-BP408-BN408&gt;0,0,BO408-BP408-BN408))</f>
        <v/>
      </c>
      <c r="BS408" s="53">
        <f>IF(D408="","",IFERROR(AB408*AI408,0))</f>
        <v/>
      </c>
      <c r="BT408" s="53">
        <f>IF(D408="","",IFERROR(IF(X408&gt;12, AI408*(U408+V408+X408), AI408*(U408+V408)),0))</f>
        <v/>
      </c>
      <c r="BU408" s="53">
        <f>IF(D408="","",IFERROR(((AB408*3)*AI408),0))</f>
        <v/>
      </c>
      <c r="BV408" s="53">
        <f>IF(D408="","",IF(BT408-BU408&gt;0,0,BT408-BU408))</f>
        <v/>
      </c>
      <c r="BW408" s="53">
        <f>IF(D408="","",IF(BT408-BU408-BS408&gt;0,0,BT408-BU408-BS408))</f>
        <v/>
      </c>
      <c r="BX408" s="36">
        <f>IF(D408="","",IFERROR(VLOOKUP(D408,'produto-entrada-7'!A:M,3,0),"SEM PEDIDO"))</f>
        <v/>
      </c>
      <c r="BY408" s="36">
        <f>IF(D408="","",VLOOKUP(D408,'produto-estoque-total-7'!A:AB,25,0))</f>
        <v/>
      </c>
      <c r="BZ408" s="36">
        <f>IF(D408="","",IFERROR(VLOOKUP(D408,'produto-estoque-total-7'!A:AB,26,0)/100,0))</f>
        <v/>
      </c>
      <c r="CA408" s="36">
        <f>IF(D408="","",IFERROR(VLOOKUP(D408,'produto-estoque-total-7'!A:AB,27,0)/100,0))</f>
        <v/>
      </c>
      <c r="CB408" s="41">
        <f>IF(D408="","",V408*AF408)</f>
        <v/>
      </c>
      <c r="CC408" s="41">
        <f>IF(D408="","",V408*AI408)</f>
        <v/>
      </c>
      <c r="CD408" s="54">
        <f>IF(D408="","",VLOOKUP(D408,'produto-estoque-total-7'!A:AB,28,0))</f>
        <v/>
      </c>
    </row>
    <row r="409">
      <c r="A409" s="36">
        <f>IF(D409="","",VLOOKUP(D409,'produto-estoque-total-7'!A:AB,3,0))</f>
        <v/>
      </c>
      <c r="B409" s="1">
        <f>IF(D409="","",VLOOKUP(D409,'produto-estoque-total-7'!A:AB,12,0))</f>
        <v/>
      </c>
      <c r="C409" s="1">
        <f>IF(D409="","",VLOOKUP(D409,'produto-estoque-total-7'!A:AB,2,0))</f>
        <v/>
      </c>
      <c r="D409" s="37">
        <f>IFERROR(IF('produto-estoque-total-7'!A408="","",'produto-estoque-total-7'!A408),"")</f>
        <v/>
      </c>
      <c r="E409" s="1">
        <f>IF(D409="","",VLOOKUP(D409,'produto-estoque-total-7'!A:AB,4,0))</f>
        <v/>
      </c>
      <c r="F409" s="36">
        <f>IF(D409="","",VLOOKUP(D409,'produto-estoque-total-7'!A:AB,13,0))</f>
        <v/>
      </c>
      <c r="G409" s="1">
        <f>IF(F409="","",VLOOKUP(F409,'FORNECEDORES X COMPRADOR'!A:D,4,0))</f>
        <v/>
      </c>
      <c r="H409" s="1">
        <f>IF(F409="","",VLOOKUP(F409,'FORNECEDORES X COMPRADOR'!A:E,5,0))</f>
        <v/>
      </c>
      <c r="I409" s="36">
        <f>IF(D409="","",VLOOKUP(D409,'produto-estoque-total-7'!A:AB,15,0))</f>
        <v/>
      </c>
      <c r="J409" s="36">
        <f>IF(D409="","",VLOOKUP(D409,'produto-estoque-total-7'!A:AB,19,0))</f>
        <v/>
      </c>
      <c r="K409" s="1">
        <f>IF(D409="","",VLOOKUP(D409,'produto-estoque-total-7'!A:AB,20,0))</f>
        <v/>
      </c>
      <c r="L409" s="36">
        <f>IF(D409="","",VLOOKUP(D409,'produto-estoque-total-7'!A:AB,17,0))</f>
        <v/>
      </c>
      <c r="M409" s="1">
        <f>IF(D409="","",VLOOKUP(D409,'produto-estoque-total-7'!A:AB,18,0))</f>
        <v/>
      </c>
      <c r="N409" s="36">
        <f>IF(D409="","",VLOOKUP(D409,'produto-estoque-total-7'!A:AB,21,0))</f>
        <v/>
      </c>
      <c r="O409" s="1">
        <f>IF(D409="","",VLOOKUP(D409,'produto-estoque-total-7'!A:AB,22,0))</f>
        <v/>
      </c>
      <c r="P409" s="36">
        <f>IF(D409="","",VLOOKUP(D409,'produto-estoque-total-7'!A:AB,23,0))</f>
        <v/>
      </c>
      <c r="Q409" s="1">
        <f>IF(D409="","",VLOOKUP(D409,'produto-estoque-total-7'!A:AB,24,0))</f>
        <v/>
      </c>
      <c r="R409" s="38">
        <f>IFERROR(IF(D409="","",VLOOKUP(D409,'produto-venda-7'!B:N,13,0)),"C")</f>
        <v/>
      </c>
      <c r="S409" s="39">
        <f>IF(D409="","",VLOOKUP(D409,'produto-estoque-total-7'!A:AB,6,0))</f>
        <v/>
      </c>
      <c r="T409" s="39">
        <f>IF(D409="","",VLOOKUP(D409,'produto-estoque-total-7'!A:AB,5,0))</f>
        <v/>
      </c>
      <c r="U409" s="40">
        <f>IF(D409="","",VLOOKUP(D409,'produto-estoque-total-7'!A:AB,11,0))</f>
        <v/>
      </c>
      <c r="V409" s="41">
        <f>IF(D409="","",IFERROR(VLOOKUP(D409,'produto-entrada-7'!A:M,10,0),0))</f>
        <v/>
      </c>
      <c r="W409" s="42" t="n"/>
      <c r="X409" s="39">
        <f>IF(D409="","",VLOOKUP(D409,'produto-estoque-total-7'!A:AB,8,0))</f>
        <v/>
      </c>
      <c r="Y409" s="39">
        <f>IF(D409="","",VLOOKUP(D409,'produto-estoque-total-7'!A:AB,9,0))</f>
        <v/>
      </c>
      <c r="Z409" s="39">
        <f>IF(D409="","",VLOOKUP(D409,'produto-estoque-total-7'!A:AB,10,0))</f>
        <v/>
      </c>
      <c r="AA409" s="39">
        <f>IFERROR(IF(D409="","",VLOOKUP(D409,'produto-venda-7'!B:N,4,0)),0)</f>
        <v/>
      </c>
      <c r="AB409" s="39">
        <f>IFERROR(IF(D409="","",VLOOKUP(D409,'produto-venda-7'!B:N,5,0)),0)</f>
        <v/>
      </c>
      <c r="AC409" s="39">
        <f>IF(D409="","",IFERROR(AA409/90,0))</f>
        <v/>
      </c>
      <c r="AD409" s="36">
        <f>IF(D409="","",IFERROR(VLOOKUP(D409,'produto-entrada-7'!A:M,4,0),0))</f>
        <v/>
      </c>
      <c r="AE409" s="36">
        <f>IFERROR(IF(D409="","",VLOOKUP(D409,'produto-venda-7'!B:N,10,0)),0)</f>
        <v/>
      </c>
      <c r="AF409" s="36">
        <f>IF(D409="","",IFERROR(VLOOKUP(D409,'produto-entrada-7'!A:M,11,0),0))</f>
        <v/>
      </c>
      <c r="AG409" s="1">
        <f>IF(D409="","",IFERROR(VLOOKUP(D409,'produto-entrada-7'!A:M,12,0),0))</f>
        <v/>
      </c>
      <c r="AH409" s="1">
        <f>IF(D409="","",IFERROR(VLOOKUP(D409,'produto-entrada-7'!A:M,13,0),0))</f>
        <v/>
      </c>
      <c r="AI409" s="36">
        <f>IFERROR(IF(D409="","",VLOOKUP(D409,'produto-venda-7'!B:N,11,0)),0)</f>
        <v/>
      </c>
      <c r="AJ409" s="43">
        <f>IF(D409="","",IFERROR(AI409*AB409,0))</f>
        <v/>
      </c>
      <c r="AK409" s="44">
        <f>IFERROR(IF(D409="","",VLOOKUP(F409,'ANALISE FORNECEDOR'!$A:$I,8,0)),"")</f>
        <v/>
      </c>
      <c r="AL409" s="44">
        <f>IF(D409="","",AVERAGE(AM409,AK409))</f>
        <v/>
      </c>
      <c r="AM409" s="44">
        <f>IFERROR(IF(D409="","",VLOOKUP(F409,'ANALISE FORNECEDOR'!$A:$I,9,0)),"")</f>
        <v/>
      </c>
      <c r="AN409" s="45">
        <f>IF(D409="","",IF(Y409&gt;12,AI409*(U409+Y409),AI409*U409))</f>
        <v/>
      </c>
      <c r="AO409" s="45">
        <f>IF(D409="","",IF(Y409&gt;12,AI409*(U409+V409+Y409),AI409*(U409+V409)))</f>
        <v/>
      </c>
      <c r="AP409" s="46">
        <f>IF(D409="","",IF(Y409&gt;12,AG409*(U409+Y409),AG409*U409))</f>
        <v/>
      </c>
      <c r="AQ409" s="46">
        <f>IF(D409="","",IF(Y409&gt;12,AG409*(U409+V409+Y409),AG409*(U409+V409)))</f>
        <v/>
      </c>
      <c r="AR409" s="46">
        <f>IF(D409="","",IF(OR(R409="A",R409="AA",R409="AAA"),AP409,0))</f>
        <v/>
      </c>
      <c r="AS409" s="46">
        <f>IF(D409="","",IF(R409="B",AP409,0))</f>
        <v/>
      </c>
      <c r="AT409" s="46">
        <f>IF(D409="","",IF(R409="C",AP409,0))</f>
        <v/>
      </c>
      <c r="AU409" s="47">
        <f>IF(D409="","",IFERROR(AN409/AJ409,0))</f>
        <v/>
      </c>
      <c r="AV409" s="47">
        <f>IF(D409="","",IFERROR(((AO409)/AJ409),0))</f>
        <v/>
      </c>
      <c r="AW409" s="48">
        <f>IF(D409="","",IF(OR(S409="S",NOT(AND(ISNUMBER(AC409),ISNUMBER(AL409),AC409*AL409&gt;=0))),0,AC409*AL409))</f>
        <v/>
      </c>
      <c r="AX409" s="49">
        <f>IFERROR(IF(D409="","",AW409*AG409),0)</f>
        <v/>
      </c>
      <c r="AY409" s="48">
        <f>IF(D409="","",IF(OR(S409="S",NOT(AND(ISNUMBER(AC409),ISNUMBER(AK409),AC409*AK409&gt;=0))),0,AC409*AK409))</f>
        <v/>
      </c>
      <c r="AZ409" s="48">
        <f>IFERROR(IF(D409="","",IF(AY409=0,0,IF(((AY409)-(U409+Y409))&lt;0,0,(AY409)-U409))),0)</f>
        <v/>
      </c>
      <c r="BA409" s="49">
        <f>IF(D409="","",AZ409*AG409)</f>
        <v/>
      </c>
      <c r="BB409" s="49">
        <f>IF(D409="","",IF(OR(R409="A",R409="AA",R409="AAA"),BA409,0))</f>
        <v/>
      </c>
      <c r="BC409" s="49">
        <f>IF(D409="","",IF(R409="B",BA409,0))</f>
        <v/>
      </c>
      <c r="BD409" s="49">
        <f>IF(D409="","",IF(R409="B",BA409,0))</f>
        <v/>
      </c>
      <c r="BE409" s="49">
        <f>IF(D409="","",IF(S409="S",
1,
IF(AC409=0,
1,
IF(
IFERROR(((U409+Y409)*AG409)/((AC409*AK409)*AG409),0)&lt;0,
0,
IF(
IFERROR(((U409+Y409)*AG409)/((AC409*AK409)*AG409),0)&gt;1,
1,
IFERROR(((U409+Y409)*AG409)/((AC409*AK409)*AG409),0)
)
)
)
))</f>
        <v/>
      </c>
      <c r="BF409" s="49">
        <f>IF(D409="","",IF(S409="S",
1,
IF(AC409=0,
1,
IF(
IFERROR(((U409+V409+Y409)*AG409)/((AC409*AK409)*AG409),0)&lt;0,
0,
IF(
IFERROR(((U409+V409+Y409)*AG409)/((AC409*AK409)*AG409),0)&gt;1,
1,
IFERROR(((U409+V409+Y409)*AG409)/((AC409*AK409)*AG409),0)
)
)
)
))</f>
        <v/>
      </c>
      <c r="BG409" s="50">
        <f>IF(D409="","",IF(S409="S",0,IF(AND(ISNUMBER(AC409),ISNUMBER(AM409)),IF(OR(AC409*AM409&lt;0,ISERR(AC409*AM409)),0,AC409*AM409),0)))</f>
        <v/>
      </c>
      <c r="BH409" s="50">
        <f>IF(D409="","",IF(BY409&gt;TODAY()-60,0,IF(Y409&gt;12,MAX(0,(U409+Y409)-BG409),MAX(0,U409-BG409))))</f>
        <v/>
      </c>
      <c r="BI409" s="51">
        <f>IF(D409="","",BH409*AG409)</f>
        <v/>
      </c>
      <c r="BJ409" s="51">
        <f>IF(D409="","",IF(OR(R409="A",R409="AA",R409="AAA"),BI409,0))</f>
        <v/>
      </c>
      <c r="BK409" s="51">
        <f>IF(D409="","",IF(R409="B",BI409,0))</f>
        <v/>
      </c>
      <c r="BL409" s="51">
        <f>IF(D409="","",IF(R409="C",BI409,0))</f>
        <v/>
      </c>
      <c r="BM409" s="51">
        <f>IF(D409="","",IFERROR(MAX(0,MIN(BI409/AP409,1)),0))</f>
        <v/>
      </c>
      <c r="BN409" s="52">
        <f>IF(D409="","",AB409*AG409)</f>
        <v/>
      </c>
      <c r="BO409" s="52">
        <f>IF(D409="","",(U409+V409+X409)*AG409)</f>
        <v/>
      </c>
      <c r="BP409" s="52">
        <f>IF(D409="","",(AB409*3)*AG409)</f>
        <v/>
      </c>
      <c r="BQ409" s="52">
        <f>IF(D409="","",IF(BO409-BP409&gt;0,0,BO409-BP409))</f>
        <v/>
      </c>
      <c r="BR409" s="52">
        <f>IF(D409="","",IF(BO409-BP409-BN409&gt;0,0,BO409-BP409-BN409))</f>
        <v/>
      </c>
      <c r="BS409" s="53">
        <f>IF(D409="","",IFERROR(AB409*AI409,0))</f>
        <v/>
      </c>
      <c r="BT409" s="53">
        <f>IF(D409="","",IFERROR(IF(X409&gt;12, AI409*(U409+V409+X409), AI409*(U409+V409)),0))</f>
        <v/>
      </c>
      <c r="BU409" s="53">
        <f>IF(D409="","",IFERROR(((AB409*3)*AI409),0))</f>
        <v/>
      </c>
      <c r="BV409" s="53">
        <f>IF(D409="","",IF(BT409-BU409&gt;0,0,BT409-BU409))</f>
        <v/>
      </c>
      <c r="BW409" s="53">
        <f>IF(D409="","",IF(BT409-BU409-BS409&gt;0,0,BT409-BU409-BS409))</f>
        <v/>
      </c>
      <c r="BX409" s="36">
        <f>IF(D409="","",IFERROR(VLOOKUP(D409,'produto-entrada-7'!A:M,3,0),"SEM PEDIDO"))</f>
        <v/>
      </c>
      <c r="BY409" s="36">
        <f>IF(D409="","",VLOOKUP(D409,'produto-estoque-total-7'!A:AB,25,0))</f>
        <v/>
      </c>
      <c r="BZ409" s="36">
        <f>IF(D409="","",IFERROR(VLOOKUP(D409,'produto-estoque-total-7'!A:AB,26,0)/100,0))</f>
        <v/>
      </c>
      <c r="CA409" s="36">
        <f>IF(D409="","",IFERROR(VLOOKUP(D409,'produto-estoque-total-7'!A:AB,27,0)/100,0))</f>
        <v/>
      </c>
      <c r="CB409" s="41">
        <f>IF(D409="","",V409*AF409)</f>
        <v/>
      </c>
      <c r="CC409" s="41">
        <f>IF(D409="","",V409*AI409)</f>
        <v/>
      </c>
      <c r="CD409" s="54">
        <f>IF(D409="","",VLOOKUP(D409,'produto-estoque-total-7'!A:AB,28,0))</f>
        <v/>
      </c>
    </row>
    <row r="410">
      <c r="A410" s="36">
        <f>IF(D410="","",VLOOKUP(D410,'produto-estoque-total-7'!A:AB,3,0))</f>
        <v/>
      </c>
      <c r="B410" s="1">
        <f>IF(D410="","",VLOOKUP(D410,'produto-estoque-total-7'!A:AB,12,0))</f>
        <v/>
      </c>
      <c r="C410" s="1">
        <f>IF(D410="","",VLOOKUP(D410,'produto-estoque-total-7'!A:AB,2,0))</f>
        <v/>
      </c>
      <c r="D410" s="37">
        <f>IFERROR(IF('produto-estoque-total-7'!A409="","",'produto-estoque-total-7'!A409),"")</f>
        <v/>
      </c>
      <c r="E410" s="1">
        <f>IF(D410="","",VLOOKUP(D410,'produto-estoque-total-7'!A:AB,4,0))</f>
        <v/>
      </c>
      <c r="F410" s="36">
        <f>IF(D410="","",VLOOKUP(D410,'produto-estoque-total-7'!A:AB,13,0))</f>
        <v/>
      </c>
      <c r="G410" s="1">
        <f>IF(F410="","",VLOOKUP(F410,'FORNECEDORES X COMPRADOR'!A:D,4,0))</f>
        <v/>
      </c>
      <c r="H410" s="1">
        <f>IF(F410="","",VLOOKUP(F410,'FORNECEDORES X COMPRADOR'!A:E,5,0))</f>
        <v/>
      </c>
      <c r="I410" s="36">
        <f>IF(D410="","",VLOOKUP(D410,'produto-estoque-total-7'!A:AB,15,0))</f>
        <v/>
      </c>
      <c r="J410" s="36">
        <f>IF(D410="","",VLOOKUP(D410,'produto-estoque-total-7'!A:AB,19,0))</f>
        <v/>
      </c>
      <c r="K410" s="1">
        <f>IF(D410="","",VLOOKUP(D410,'produto-estoque-total-7'!A:AB,20,0))</f>
        <v/>
      </c>
      <c r="L410" s="36">
        <f>IF(D410="","",VLOOKUP(D410,'produto-estoque-total-7'!A:AB,17,0))</f>
        <v/>
      </c>
      <c r="M410" s="1">
        <f>IF(D410="","",VLOOKUP(D410,'produto-estoque-total-7'!A:AB,18,0))</f>
        <v/>
      </c>
      <c r="N410" s="36">
        <f>IF(D410="","",VLOOKUP(D410,'produto-estoque-total-7'!A:AB,21,0))</f>
        <v/>
      </c>
      <c r="O410" s="1">
        <f>IF(D410="","",VLOOKUP(D410,'produto-estoque-total-7'!A:AB,22,0))</f>
        <v/>
      </c>
      <c r="P410" s="36">
        <f>IF(D410="","",VLOOKUP(D410,'produto-estoque-total-7'!A:AB,23,0))</f>
        <v/>
      </c>
      <c r="Q410" s="1">
        <f>IF(D410="","",VLOOKUP(D410,'produto-estoque-total-7'!A:AB,24,0))</f>
        <v/>
      </c>
      <c r="R410" s="38">
        <f>IFERROR(IF(D410="","",VLOOKUP(D410,'produto-venda-7'!B:N,13,0)),"C")</f>
        <v/>
      </c>
      <c r="S410" s="39">
        <f>IF(D410="","",VLOOKUP(D410,'produto-estoque-total-7'!A:AB,6,0))</f>
        <v/>
      </c>
      <c r="T410" s="39">
        <f>IF(D410="","",VLOOKUP(D410,'produto-estoque-total-7'!A:AB,5,0))</f>
        <v/>
      </c>
      <c r="U410" s="40">
        <f>IF(D410="","",VLOOKUP(D410,'produto-estoque-total-7'!A:AB,11,0))</f>
        <v/>
      </c>
      <c r="V410" s="41">
        <f>IF(D410="","",IFERROR(VLOOKUP(D410,'produto-entrada-7'!A:M,10,0),0))</f>
        <v/>
      </c>
      <c r="W410" s="42" t="n"/>
      <c r="X410" s="39">
        <f>IF(D410="","",VLOOKUP(D410,'produto-estoque-total-7'!A:AB,8,0))</f>
        <v/>
      </c>
      <c r="Y410" s="39">
        <f>IF(D410="","",VLOOKUP(D410,'produto-estoque-total-7'!A:AB,9,0))</f>
        <v/>
      </c>
      <c r="Z410" s="39">
        <f>IF(D410="","",VLOOKUP(D410,'produto-estoque-total-7'!A:AB,10,0))</f>
        <v/>
      </c>
      <c r="AA410" s="39">
        <f>IFERROR(IF(D410="","",VLOOKUP(D410,'produto-venda-7'!B:N,4,0)),0)</f>
        <v/>
      </c>
      <c r="AB410" s="39">
        <f>IFERROR(IF(D410="","",VLOOKUP(D410,'produto-venda-7'!B:N,5,0)),0)</f>
        <v/>
      </c>
      <c r="AC410" s="39">
        <f>IF(D410="","",IFERROR(AA410/90,0))</f>
        <v/>
      </c>
      <c r="AD410" s="36">
        <f>IF(D410="","",IFERROR(VLOOKUP(D410,'produto-entrada-7'!A:M,4,0),0))</f>
        <v/>
      </c>
      <c r="AE410" s="36">
        <f>IFERROR(IF(D410="","",VLOOKUP(D410,'produto-venda-7'!B:N,10,0)),0)</f>
        <v/>
      </c>
      <c r="AF410" s="36">
        <f>IF(D410="","",IFERROR(VLOOKUP(D410,'produto-entrada-7'!A:M,11,0),0))</f>
        <v/>
      </c>
      <c r="AG410" s="1">
        <f>IF(D410="","",IFERROR(VLOOKUP(D410,'produto-entrada-7'!A:M,12,0),0))</f>
        <v/>
      </c>
      <c r="AH410" s="1">
        <f>IF(D410="","",IFERROR(VLOOKUP(D410,'produto-entrada-7'!A:M,13,0),0))</f>
        <v/>
      </c>
      <c r="AI410" s="36">
        <f>IFERROR(IF(D410="","",VLOOKUP(D410,'produto-venda-7'!B:N,11,0)),0)</f>
        <v/>
      </c>
      <c r="AJ410" s="43">
        <f>IF(D410="","",IFERROR(AI410*AB410,0))</f>
        <v/>
      </c>
      <c r="AK410" s="44">
        <f>IFERROR(IF(D410="","",VLOOKUP(F410,'ANALISE FORNECEDOR'!$A:$I,8,0)),"")</f>
        <v/>
      </c>
      <c r="AL410" s="44">
        <f>IF(D410="","",AVERAGE(AM410,AK410))</f>
        <v/>
      </c>
      <c r="AM410" s="44">
        <f>IFERROR(IF(D410="","",VLOOKUP(F410,'ANALISE FORNECEDOR'!$A:$I,9,0)),"")</f>
        <v/>
      </c>
      <c r="AN410" s="45">
        <f>IF(D410="","",IF(Y410&gt;12,AI410*(U410+Y410),AI410*U410))</f>
        <v/>
      </c>
      <c r="AO410" s="45">
        <f>IF(D410="","",IF(Y410&gt;12,AI410*(U410+V410+Y410),AI410*(U410+V410)))</f>
        <v/>
      </c>
      <c r="AP410" s="46">
        <f>IF(D410="","",IF(Y410&gt;12,AG410*(U410+Y410),AG410*U410))</f>
        <v/>
      </c>
      <c r="AQ410" s="46">
        <f>IF(D410="","",IF(Y410&gt;12,AG410*(U410+V410+Y410),AG410*(U410+V410)))</f>
        <v/>
      </c>
      <c r="AR410" s="46">
        <f>IF(D410="","",IF(OR(R410="A",R410="AA",R410="AAA"),AP410,0))</f>
        <v/>
      </c>
      <c r="AS410" s="46">
        <f>IF(D410="","",IF(R410="B",AP410,0))</f>
        <v/>
      </c>
      <c r="AT410" s="46">
        <f>IF(D410="","",IF(R410="C",AP410,0))</f>
        <v/>
      </c>
      <c r="AU410" s="47">
        <f>IF(D410="","",IFERROR(AN410/AJ410,0))</f>
        <v/>
      </c>
      <c r="AV410" s="47">
        <f>IF(D410="","",IFERROR(((AO410)/AJ410),0))</f>
        <v/>
      </c>
      <c r="AW410" s="48">
        <f>IF(D410="","",IF(OR(S410="S",NOT(AND(ISNUMBER(AC410),ISNUMBER(AL410),AC410*AL410&gt;=0))),0,AC410*AL410))</f>
        <v/>
      </c>
      <c r="AX410" s="49">
        <f>IFERROR(IF(D410="","",AW410*AG410),0)</f>
        <v/>
      </c>
      <c r="AY410" s="48">
        <f>IF(D410="","",IF(OR(S410="S",NOT(AND(ISNUMBER(AC410),ISNUMBER(AK410),AC410*AK410&gt;=0))),0,AC410*AK410))</f>
        <v/>
      </c>
      <c r="AZ410" s="48">
        <f>IFERROR(IF(D410="","",IF(AY410=0,0,IF(((AY410)-(U410+Y410))&lt;0,0,(AY410)-U410))),0)</f>
        <v/>
      </c>
      <c r="BA410" s="49">
        <f>IF(D410="","",AZ410*AG410)</f>
        <v/>
      </c>
      <c r="BB410" s="49">
        <f>IF(D410="","",IF(OR(R410="A",R410="AA",R410="AAA"),BA410,0))</f>
        <v/>
      </c>
      <c r="BC410" s="49">
        <f>IF(D410="","",IF(R410="B",BA410,0))</f>
        <v/>
      </c>
      <c r="BD410" s="49">
        <f>IF(D410="","",IF(R410="B",BA410,0))</f>
        <v/>
      </c>
      <c r="BE410" s="49">
        <f>IF(D410="","",IF(S410="S",
1,
IF(AC410=0,
1,
IF(
IFERROR(((U410+Y410)*AG410)/((AC410*AK410)*AG410),0)&lt;0,
0,
IF(
IFERROR(((U410+Y410)*AG410)/((AC410*AK410)*AG410),0)&gt;1,
1,
IFERROR(((U410+Y410)*AG410)/((AC410*AK410)*AG410),0)
)
)
)
))</f>
        <v/>
      </c>
      <c r="BF410" s="49">
        <f>IF(D410="","",IF(S410="S",
1,
IF(AC410=0,
1,
IF(
IFERROR(((U410+V410+Y410)*AG410)/((AC410*AK410)*AG410),0)&lt;0,
0,
IF(
IFERROR(((U410+V410+Y410)*AG410)/((AC410*AK410)*AG410),0)&gt;1,
1,
IFERROR(((U410+V410+Y410)*AG410)/((AC410*AK410)*AG410),0)
)
)
)
))</f>
        <v/>
      </c>
      <c r="BG410" s="50">
        <f>IF(D410="","",IF(S410="S",0,IF(AND(ISNUMBER(AC410),ISNUMBER(AM410)),IF(OR(AC410*AM410&lt;0,ISERR(AC410*AM410)),0,AC410*AM410),0)))</f>
        <v/>
      </c>
      <c r="BH410" s="50">
        <f>IF(D410="","",IF(BY410&gt;TODAY()-60,0,IF(Y410&gt;12,MAX(0,(U410+Y410)-BG410),MAX(0,U410-BG410))))</f>
        <v/>
      </c>
      <c r="BI410" s="51">
        <f>IF(D410="","",BH410*AG410)</f>
        <v/>
      </c>
      <c r="BJ410" s="51">
        <f>IF(D410="","",IF(OR(R410="A",R410="AA",R410="AAA"),BI410,0))</f>
        <v/>
      </c>
      <c r="BK410" s="51">
        <f>IF(D410="","",IF(R410="B",BI410,0))</f>
        <v/>
      </c>
      <c r="BL410" s="51">
        <f>IF(D410="","",IF(R410="C",BI410,0))</f>
        <v/>
      </c>
      <c r="BM410" s="51">
        <f>IF(D410="","",IFERROR(MAX(0,MIN(BI410/AP410,1)),0))</f>
        <v/>
      </c>
      <c r="BN410" s="52">
        <f>IF(D410="","",AB410*AG410)</f>
        <v/>
      </c>
      <c r="BO410" s="52">
        <f>IF(D410="","",(U410+V410+X410)*AG410)</f>
        <v/>
      </c>
      <c r="BP410" s="52">
        <f>IF(D410="","",(AB410*3)*AG410)</f>
        <v/>
      </c>
      <c r="BQ410" s="52">
        <f>IF(D410="","",IF(BO410-BP410&gt;0,0,BO410-BP410))</f>
        <v/>
      </c>
      <c r="BR410" s="52">
        <f>IF(D410="","",IF(BO410-BP410-BN410&gt;0,0,BO410-BP410-BN410))</f>
        <v/>
      </c>
      <c r="BS410" s="53">
        <f>IF(D410="","",IFERROR(AB410*AI410,0))</f>
        <v/>
      </c>
      <c r="BT410" s="53">
        <f>IF(D410="","",IFERROR(IF(X410&gt;12, AI410*(U410+V410+X410), AI410*(U410+V410)),0))</f>
        <v/>
      </c>
      <c r="BU410" s="53">
        <f>IF(D410="","",IFERROR(((AB410*3)*AI410),0))</f>
        <v/>
      </c>
      <c r="BV410" s="53">
        <f>IF(D410="","",IF(BT410-BU410&gt;0,0,BT410-BU410))</f>
        <v/>
      </c>
      <c r="BW410" s="53">
        <f>IF(D410="","",IF(BT410-BU410-BS410&gt;0,0,BT410-BU410-BS410))</f>
        <v/>
      </c>
      <c r="BX410" s="36">
        <f>IF(D410="","",IFERROR(VLOOKUP(D410,'produto-entrada-7'!A:M,3,0),"SEM PEDIDO"))</f>
        <v/>
      </c>
      <c r="BY410" s="36">
        <f>IF(D410="","",VLOOKUP(D410,'produto-estoque-total-7'!A:AB,25,0))</f>
        <v/>
      </c>
      <c r="BZ410" s="36">
        <f>IF(D410="","",IFERROR(VLOOKUP(D410,'produto-estoque-total-7'!A:AB,26,0)/100,0))</f>
        <v/>
      </c>
      <c r="CA410" s="36">
        <f>IF(D410="","",IFERROR(VLOOKUP(D410,'produto-estoque-total-7'!A:AB,27,0)/100,0))</f>
        <v/>
      </c>
      <c r="CB410" s="41">
        <f>IF(D410="","",V410*AF410)</f>
        <v/>
      </c>
      <c r="CC410" s="41">
        <f>IF(D410="","",V410*AI410)</f>
        <v/>
      </c>
      <c r="CD410" s="54">
        <f>IF(D410="","",VLOOKUP(D410,'produto-estoque-total-7'!A:AB,28,0))</f>
        <v/>
      </c>
    </row>
    <row r="411">
      <c r="A411" s="36">
        <f>IF(D411="","",VLOOKUP(D411,'produto-estoque-total-7'!A:AB,3,0))</f>
        <v/>
      </c>
      <c r="B411" s="1">
        <f>IF(D411="","",VLOOKUP(D411,'produto-estoque-total-7'!A:AB,12,0))</f>
        <v/>
      </c>
      <c r="C411" s="1">
        <f>IF(D411="","",VLOOKUP(D411,'produto-estoque-total-7'!A:AB,2,0))</f>
        <v/>
      </c>
      <c r="D411" s="37">
        <f>IFERROR(IF('produto-estoque-total-7'!A410="","",'produto-estoque-total-7'!A410),"")</f>
        <v/>
      </c>
      <c r="E411" s="1">
        <f>IF(D411="","",VLOOKUP(D411,'produto-estoque-total-7'!A:AB,4,0))</f>
        <v/>
      </c>
      <c r="F411" s="36">
        <f>IF(D411="","",VLOOKUP(D411,'produto-estoque-total-7'!A:AB,13,0))</f>
        <v/>
      </c>
      <c r="G411" s="1">
        <f>IF(F411="","",VLOOKUP(F411,'FORNECEDORES X COMPRADOR'!A:D,4,0))</f>
        <v/>
      </c>
      <c r="H411" s="1">
        <f>IF(F411="","",VLOOKUP(F411,'FORNECEDORES X COMPRADOR'!A:E,5,0))</f>
        <v/>
      </c>
      <c r="I411" s="36">
        <f>IF(D411="","",VLOOKUP(D411,'produto-estoque-total-7'!A:AB,15,0))</f>
        <v/>
      </c>
      <c r="J411" s="36">
        <f>IF(D411="","",VLOOKUP(D411,'produto-estoque-total-7'!A:AB,19,0))</f>
        <v/>
      </c>
      <c r="K411" s="1">
        <f>IF(D411="","",VLOOKUP(D411,'produto-estoque-total-7'!A:AB,20,0))</f>
        <v/>
      </c>
      <c r="L411" s="36">
        <f>IF(D411="","",VLOOKUP(D411,'produto-estoque-total-7'!A:AB,17,0))</f>
        <v/>
      </c>
      <c r="M411" s="1">
        <f>IF(D411="","",VLOOKUP(D411,'produto-estoque-total-7'!A:AB,18,0))</f>
        <v/>
      </c>
      <c r="N411" s="36">
        <f>IF(D411="","",VLOOKUP(D411,'produto-estoque-total-7'!A:AB,21,0))</f>
        <v/>
      </c>
      <c r="O411" s="1">
        <f>IF(D411="","",VLOOKUP(D411,'produto-estoque-total-7'!A:AB,22,0))</f>
        <v/>
      </c>
      <c r="P411" s="36">
        <f>IF(D411="","",VLOOKUP(D411,'produto-estoque-total-7'!A:AB,23,0))</f>
        <v/>
      </c>
      <c r="Q411" s="1">
        <f>IF(D411="","",VLOOKUP(D411,'produto-estoque-total-7'!A:AB,24,0))</f>
        <v/>
      </c>
      <c r="R411" s="38">
        <f>IFERROR(IF(D411="","",VLOOKUP(D411,'produto-venda-7'!B:N,13,0)),"C")</f>
        <v/>
      </c>
      <c r="S411" s="39">
        <f>IF(D411="","",VLOOKUP(D411,'produto-estoque-total-7'!A:AB,6,0))</f>
        <v/>
      </c>
      <c r="T411" s="39">
        <f>IF(D411="","",VLOOKUP(D411,'produto-estoque-total-7'!A:AB,5,0))</f>
        <v/>
      </c>
      <c r="U411" s="40">
        <f>IF(D411="","",VLOOKUP(D411,'produto-estoque-total-7'!A:AB,11,0))</f>
        <v/>
      </c>
      <c r="V411" s="41">
        <f>IF(D411="","",IFERROR(VLOOKUP(D411,'produto-entrada-7'!A:M,10,0),0))</f>
        <v/>
      </c>
      <c r="W411" s="42" t="n"/>
      <c r="X411" s="39">
        <f>IF(D411="","",VLOOKUP(D411,'produto-estoque-total-7'!A:AB,8,0))</f>
        <v/>
      </c>
      <c r="Y411" s="39">
        <f>IF(D411="","",VLOOKUP(D411,'produto-estoque-total-7'!A:AB,9,0))</f>
        <v/>
      </c>
      <c r="Z411" s="39">
        <f>IF(D411="","",VLOOKUP(D411,'produto-estoque-total-7'!A:AB,10,0))</f>
        <v/>
      </c>
      <c r="AA411" s="39">
        <f>IFERROR(IF(D411="","",VLOOKUP(D411,'produto-venda-7'!B:N,4,0)),0)</f>
        <v/>
      </c>
      <c r="AB411" s="39">
        <f>IFERROR(IF(D411="","",VLOOKUP(D411,'produto-venda-7'!B:N,5,0)),0)</f>
        <v/>
      </c>
      <c r="AC411" s="39">
        <f>IF(D411="","",IFERROR(AA411/90,0))</f>
        <v/>
      </c>
      <c r="AD411" s="36">
        <f>IF(D411="","",IFERROR(VLOOKUP(D411,'produto-entrada-7'!A:M,4,0),0))</f>
        <v/>
      </c>
      <c r="AE411" s="36">
        <f>IFERROR(IF(D411="","",VLOOKUP(D411,'produto-venda-7'!B:N,10,0)),0)</f>
        <v/>
      </c>
      <c r="AF411" s="36">
        <f>IF(D411="","",IFERROR(VLOOKUP(D411,'produto-entrada-7'!A:M,11,0),0))</f>
        <v/>
      </c>
      <c r="AG411" s="1">
        <f>IF(D411="","",IFERROR(VLOOKUP(D411,'produto-entrada-7'!A:M,12,0),0))</f>
        <v/>
      </c>
      <c r="AH411" s="1">
        <f>IF(D411="","",IFERROR(VLOOKUP(D411,'produto-entrada-7'!A:M,13,0),0))</f>
        <v/>
      </c>
      <c r="AI411" s="36">
        <f>IFERROR(IF(D411="","",VLOOKUP(D411,'produto-venda-7'!B:N,11,0)),0)</f>
        <v/>
      </c>
      <c r="AJ411" s="43">
        <f>IF(D411="","",IFERROR(AI411*AB411,0))</f>
        <v/>
      </c>
      <c r="AK411" s="44">
        <f>IFERROR(IF(D411="","",VLOOKUP(F411,'ANALISE FORNECEDOR'!$A:$I,8,0)),"")</f>
        <v/>
      </c>
      <c r="AL411" s="44">
        <f>IF(D411="","",AVERAGE(AM411,AK411))</f>
        <v/>
      </c>
      <c r="AM411" s="44">
        <f>IFERROR(IF(D411="","",VLOOKUP(F411,'ANALISE FORNECEDOR'!$A:$I,9,0)),"")</f>
        <v/>
      </c>
      <c r="AN411" s="45">
        <f>IF(D411="","",IF(Y411&gt;12,AI411*(U411+Y411),AI411*U411))</f>
        <v/>
      </c>
      <c r="AO411" s="45">
        <f>IF(D411="","",IF(Y411&gt;12,AI411*(U411+V411+Y411),AI411*(U411+V411)))</f>
        <v/>
      </c>
      <c r="AP411" s="46">
        <f>IF(D411="","",IF(Y411&gt;12,AG411*(U411+Y411),AG411*U411))</f>
        <v/>
      </c>
      <c r="AQ411" s="46">
        <f>IF(D411="","",IF(Y411&gt;12,AG411*(U411+V411+Y411),AG411*(U411+V411)))</f>
        <v/>
      </c>
      <c r="AR411" s="46">
        <f>IF(D411="","",IF(OR(R411="A",R411="AA",R411="AAA"),AP411,0))</f>
        <v/>
      </c>
      <c r="AS411" s="46">
        <f>IF(D411="","",IF(R411="B",AP411,0))</f>
        <v/>
      </c>
      <c r="AT411" s="46">
        <f>IF(D411="","",IF(R411="C",AP411,0))</f>
        <v/>
      </c>
      <c r="AU411" s="47">
        <f>IF(D411="","",IFERROR(AN411/AJ411,0))</f>
        <v/>
      </c>
      <c r="AV411" s="47">
        <f>IF(D411="","",IFERROR(((AO411)/AJ411),0))</f>
        <v/>
      </c>
      <c r="AW411" s="48">
        <f>IF(D411="","",IF(OR(S411="S",NOT(AND(ISNUMBER(AC411),ISNUMBER(AL411),AC411*AL411&gt;=0))),0,AC411*AL411))</f>
        <v/>
      </c>
      <c r="AX411" s="49">
        <f>IFERROR(IF(D411="","",AW411*AG411),0)</f>
        <v/>
      </c>
      <c r="AY411" s="48">
        <f>IF(D411="","",IF(OR(S411="S",NOT(AND(ISNUMBER(AC411),ISNUMBER(AK411),AC411*AK411&gt;=0))),0,AC411*AK411))</f>
        <v/>
      </c>
      <c r="AZ411" s="48">
        <f>IFERROR(IF(D411="","",IF(AY411=0,0,IF(((AY411)-(U411+Y411))&lt;0,0,(AY411)-U411))),0)</f>
        <v/>
      </c>
      <c r="BA411" s="49">
        <f>IF(D411="","",AZ411*AG411)</f>
        <v/>
      </c>
      <c r="BB411" s="49">
        <f>IF(D411="","",IF(OR(R411="A",R411="AA",R411="AAA"),BA411,0))</f>
        <v/>
      </c>
      <c r="BC411" s="49">
        <f>IF(D411="","",IF(R411="B",BA411,0))</f>
        <v/>
      </c>
      <c r="BD411" s="49">
        <f>IF(D411="","",IF(R411="B",BA411,0))</f>
        <v/>
      </c>
      <c r="BE411" s="49">
        <f>IF(D411="","",IF(S411="S",
1,
IF(AC411=0,
1,
IF(
IFERROR(((U411+Y411)*AG411)/((AC411*AK411)*AG411),0)&lt;0,
0,
IF(
IFERROR(((U411+Y411)*AG411)/((AC411*AK411)*AG411),0)&gt;1,
1,
IFERROR(((U411+Y411)*AG411)/((AC411*AK411)*AG411),0)
)
)
)
))</f>
        <v/>
      </c>
      <c r="BF411" s="49">
        <f>IF(D411="","",IF(S411="S",
1,
IF(AC411=0,
1,
IF(
IFERROR(((U411+V411+Y411)*AG411)/((AC411*AK411)*AG411),0)&lt;0,
0,
IF(
IFERROR(((U411+V411+Y411)*AG411)/((AC411*AK411)*AG411),0)&gt;1,
1,
IFERROR(((U411+V411+Y411)*AG411)/((AC411*AK411)*AG411),0)
)
)
)
))</f>
        <v/>
      </c>
      <c r="BG411" s="50">
        <f>IF(D411="","",IF(S411="S",0,IF(AND(ISNUMBER(AC411),ISNUMBER(AM411)),IF(OR(AC411*AM411&lt;0,ISERR(AC411*AM411)),0,AC411*AM411),0)))</f>
        <v/>
      </c>
      <c r="BH411" s="50">
        <f>IF(D411="","",IF(BY411&gt;TODAY()-60,0,IF(Y411&gt;12,MAX(0,(U411+Y411)-BG411),MAX(0,U411-BG411))))</f>
        <v/>
      </c>
      <c r="BI411" s="51">
        <f>IF(D411="","",BH411*AG411)</f>
        <v/>
      </c>
      <c r="BJ411" s="51">
        <f>IF(D411="","",IF(OR(R411="A",R411="AA",R411="AAA"),BI411,0))</f>
        <v/>
      </c>
      <c r="BK411" s="51">
        <f>IF(D411="","",IF(R411="B",BI411,0))</f>
        <v/>
      </c>
      <c r="BL411" s="51">
        <f>IF(D411="","",IF(R411="C",BI411,0))</f>
        <v/>
      </c>
      <c r="BM411" s="51">
        <f>IF(D411="","",IFERROR(MAX(0,MIN(BI411/AP411,1)),0))</f>
        <v/>
      </c>
      <c r="BN411" s="52">
        <f>IF(D411="","",AB411*AG411)</f>
        <v/>
      </c>
      <c r="BO411" s="52">
        <f>IF(D411="","",(U411+V411+X411)*AG411)</f>
        <v/>
      </c>
      <c r="BP411" s="52">
        <f>IF(D411="","",(AB411*3)*AG411)</f>
        <v/>
      </c>
      <c r="BQ411" s="52">
        <f>IF(D411="","",IF(BO411-BP411&gt;0,0,BO411-BP411))</f>
        <v/>
      </c>
      <c r="BR411" s="52">
        <f>IF(D411="","",IF(BO411-BP411-BN411&gt;0,0,BO411-BP411-BN411))</f>
        <v/>
      </c>
      <c r="BS411" s="53">
        <f>IF(D411="","",IFERROR(AB411*AI411,0))</f>
        <v/>
      </c>
      <c r="BT411" s="53">
        <f>IF(D411="","",IFERROR(IF(X411&gt;12, AI411*(U411+V411+X411), AI411*(U411+V411)),0))</f>
        <v/>
      </c>
      <c r="BU411" s="53">
        <f>IF(D411="","",IFERROR(((AB411*3)*AI411),0))</f>
        <v/>
      </c>
      <c r="BV411" s="53">
        <f>IF(D411="","",IF(BT411-BU411&gt;0,0,BT411-BU411))</f>
        <v/>
      </c>
      <c r="BW411" s="53">
        <f>IF(D411="","",IF(BT411-BU411-BS411&gt;0,0,BT411-BU411-BS411))</f>
        <v/>
      </c>
      <c r="BX411" s="36">
        <f>IF(D411="","",IFERROR(VLOOKUP(D411,'produto-entrada-7'!A:M,3,0),"SEM PEDIDO"))</f>
        <v/>
      </c>
      <c r="BY411" s="36">
        <f>IF(D411="","",VLOOKUP(D411,'produto-estoque-total-7'!A:AB,25,0))</f>
        <v/>
      </c>
      <c r="BZ411" s="36">
        <f>IF(D411="","",IFERROR(VLOOKUP(D411,'produto-estoque-total-7'!A:AB,26,0)/100,0))</f>
        <v/>
      </c>
      <c r="CA411" s="36">
        <f>IF(D411="","",IFERROR(VLOOKUP(D411,'produto-estoque-total-7'!A:AB,27,0)/100,0))</f>
        <v/>
      </c>
      <c r="CB411" s="41">
        <f>IF(D411="","",V411*AF411)</f>
        <v/>
      </c>
      <c r="CC411" s="41">
        <f>IF(D411="","",V411*AI411)</f>
        <v/>
      </c>
      <c r="CD411" s="54">
        <f>IF(D411="","",VLOOKUP(D411,'produto-estoque-total-7'!A:AB,28,0))</f>
        <v/>
      </c>
    </row>
    <row r="412">
      <c r="A412" s="36">
        <f>IF(D412="","",VLOOKUP(D412,'produto-estoque-total-7'!A:AB,3,0))</f>
        <v/>
      </c>
      <c r="B412" s="1">
        <f>IF(D412="","",VLOOKUP(D412,'produto-estoque-total-7'!A:AB,12,0))</f>
        <v/>
      </c>
      <c r="C412" s="1">
        <f>IF(D412="","",VLOOKUP(D412,'produto-estoque-total-7'!A:AB,2,0))</f>
        <v/>
      </c>
      <c r="D412" s="37">
        <f>IFERROR(IF('produto-estoque-total-7'!A411="","",'produto-estoque-total-7'!A411),"")</f>
        <v/>
      </c>
      <c r="E412" s="1">
        <f>IF(D412="","",VLOOKUP(D412,'produto-estoque-total-7'!A:AB,4,0))</f>
        <v/>
      </c>
      <c r="F412" s="36">
        <f>IF(D412="","",VLOOKUP(D412,'produto-estoque-total-7'!A:AB,13,0))</f>
        <v/>
      </c>
      <c r="G412" s="1">
        <f>IF(F412="","",VLOOKUP(F412,'FORNECEDORES X COMPRADOR'!A:D,4,0))</f>
        <v/>
      </c>
      <c r="H412" s="1">
        <f>IF(F412="","",VLOOKUP(F412,'FORNECEDORES X COMPRADOR'!A:E,5,0))</f>
        <v/>
      </c>
      <c r="I412" s="36">
        <f>IF(D412="","",VLOOKUP(D412,'produto-estoque-total-7'!A:AB,15,0))</f>
        <v/>
      </c>
      <c r="J412" s="36">
        <f>IF(D412="","",VLOOKUP(D412,'produto-estoque-total-7'!A:AB,19,0))</f>
        <v/>
      </c>
      <c r="K412" s="1">
        <f>IF(D412="","",VLOOKUP(D412,'produto-estoque-total-7'!A:AB,20,0))</f>
        <v/>
      </c>
      <c r="L412" s="36">
        <f>IF(D412="","",VLOOKUP(D412,'produto-estoque-total-7'!A:AB,17,0))</f>
        <v/>
      </c>
      <c r="M412" s="1">
        <f>IF(D412="","",VLOOKUP(D412,'produto-estoque-total-7'!A:AB,18,0))</f>
        <v/>
      </c>
      <c r="N412" s="36">
        <f>IF(D412="","",VLOOKUP(D412,'produto-estoque-total-7'!A:AB,21,0))</f>
        <v/>
      </c>
      <c r="O412" s="1">
        <f>IF(D412="","",VLOOKUP(D412,'produto-estoque-total-7'!A:AB,22,0))</f>
        <v/>
      </c>
      <c r="P412" s="36">
        <f>IF(D412="","",VLOOKUP(D412,'produto-estoque-total-7'!A:AB,23,0))</f>
        <v/>
      </c>
      <c r="Q412" s="1">
        <f>IF(D412="","",VLOOKUP(D412,'produto-estoque-total-7'!A:AB,24,0))</f>
        <v/>
      </c>
      <c r="R412" s="38">
        <f>IFERROR(IF(D412="","",VLOOKUP(D412,'produto-venda-7'!B:N,13,0)),"C")</f>
        <v/>
      </c>
      <c r="S412" s="39">
        <f>IF(D412="","",VLOOKUP(D412,'produto-estoque-total-7'!A:AB,6,0))</f>
        <v/>
      </c>
      <c r="T412" s="39">
        <f>IF(D412="","",VLOOKUP(D412,'produto-estoque-total-7'!A:AB,5,0))</f>
        <v/>
      </c>
      <c r="U412" s="40">
        <f>IF(D412="","",VLOOKUP(D412,'produto-estoque-total-7'!A:AB,11,0))</f>
        <v/>
      </c>
      <c r="V412" s="41">
        <f>IF(D412="","",IFERROR(VLOOKUP(D412,'produto-entrada-7'!A:M,10,0),0))</f>
        <v/>
      </c>
      <c r="W412" s="42" t="n"/>
      <c r="X412" s="39">
        <f>IF(D412="","",VLOOKUP(D412,'produto-estoque-total-7'!A:AB,8,0))</f>
        <v/>
      </c>
      <c r="Y412" s="39">
        <f>IF(D412="","",VLOOKUP(D412,'produto-estoque-total-7'!A:AB,9,0))</f>
        <v/>
      </c>
      <c r="Z412" s="39">
        <f>IF(D412="","",VLOOKUP(D412,'produto-estoque-total-7'!A:AB,10,0))</f>
        <v/>
      </c>
      <c r="AA412" s="39">
        <f>IFERROR(IF(D412="","",VLOOKUP(D412,'produto-venda-7'!B:N,4,0)),0)</f>
        <v/>
      </c>
      <c r="AB412" s="39">
        <f>IFERROR(IF(D412="","",VLOOKUP(D412,'produto-venda-7'!B:N,5,0)),0)</f>
        <v/>
      </c>
      <c r="AC412" s="39">
        <f>IF(D412="","",IFERROR(AA412/90,0))</f>
        <v/>
      </c>
      <c r="AD412" s="36">
        <f>IF(D412="","",IFERROR(VLOOKUP(D412,'produto-entrada-7'!A:M,4,0),0))</f>
        <v/>
      </c>
      <c r="AE412" s="36">
        <f>IFERROR(IF(D412="","",VLOOKUP(D412,'produto-venda-7'!B:N,10,0)),0)</f>
        <v/>
      </c>
      <c r="AF412" s="36">
        <f>IF(D412="","",IFERROR(VLOOKUP(D412,'produto-entrada-7'!A:M,11,0),0))</f>
        <v/>
      </c>
      <c r="AG412" s="1">
        <f>IF(D412="","",IFERROR(VLOOKUP(D412,'produto-entrada-7'!A:M,12,0),0))</f>
        <v/>
      </c>
      <c r="AH412" s="1">
        <f>IF(D412="","",IFERROR(VLOOKUP(D412,'produto-entrada-7'!A:M,13,0),0))</f>
        <v/>
      </c>
      <c r="AI412" s="36">
        <f>IFERROR(IF(D412="","",VLOOKUP(D412,'produto-venda-7'!B:N,11,0)),0)</f>
        <v/>
      </c>
      <c r="AJ412" s="43">
        <f>IF(D412="","",IFERROR(AI412*AB412,0))</f>
        <v/>
      </c>
      <c r="AK412" s="44">
        <f>IFERROR(IF(D412="","",VLOOKUP(F412,'ANALISE FORNECEDOR'!$A:$I,8,0)),"")</f>
        <v/>
      </c>
      <c r="AL412" s="44">
        <f>IF(D412="","",AVERAGE(AM412,AK412))</f>
        <v/>
      </c>
      <c r="AM412" s="44">
        <f>IFERROR(IF(D412="","",VLOOKUP(F412,'ANALISE FORNECEDOR'!$A:$I,9,0)),"")</f>
        <v/>
      </c>
      <c r="AN412" s="45">
        <f>IF(D412="","",IF(Y412&gt;12,AI412*(U412+Y412),AI412*U412))</f>
        <v/>
      </c>
      <c r="AO412" s="45">
        <f>IF(D412="","",IF(Y412&gt;12,AI412*(U412+V412+Y412),AI412*(U412+V412)))</f>
        <v/>
      </c>
      <c r="AP412" s="46">
        <f>IF(D412="","",IF(Y412&gt;12,AG412*(U412+Y412),AG412*U412))</f>
        <v/>
      </c>
      <c r="AQ412" s="46">
        <f>IF(D412="","",IF(Y412&gt;12,AG412*(U412+V412+Y412),AG412*(U412+V412)))</f>
        <v/>
      </c>
      <c r="AR412" s="46">
        <f>IF(D412="","",IF(OR(R412="A",R412="AA",R412="AAA"),AP412,0))</f>
        <v/>
      </c>
      <c r="AS412" s="46">
        <f>IF(D412="","",IF(R412="B",AP412,0))</f>
        <v/>
      </c>
      <c r="AT412" s="46">
        <f>IF(D412="","",IF(R412="C",AP412,0))</f>
        <v/>
      </c>
      <c r="AU412" s="47">
        <f>IF(D412="","",IFERROR(AN412/AJ412,0))</f>
        <v/>
      </c>
      <c r="AV412" s="47">
        <f>IF(D412="","",IFERROR(((AO412)/AJ412),0))</f>
        <v/>
      </c>
      <c r="AW412" s="48">
        <f>IF(D412="","",IF(OR(S412="S",NOT(AND(ISNUMBER(AC412),ISNUMBER(AL412),AC412*AL412&gt;=0))),0,AC412*AL412))</f>
        <v/>
      </c>
      <c r="AX412" s="49">
        <f>IFERROR(IF(D412="","",AW412*AG412),0)</f>
        <v/>
      </c>
      <c r="AY412" s="48">
        <f>IF(D412="","",IF(OR(S412="S",NOT(AND(ISNUMBER(AC412),ISNUMBER(AK412),AC412*AK412&gt;=0))),0,AC412*AK412))</f>
        <v/>
      </c>
      <c r="AZ412" s="48">
        <f>IFERROR(IF(D412="","",IF(AY412=0,0,IF(((AY412)-(U412+Y412))&lt;0,0,(AY412)-U412))),0)</f>
        <v/>
      </c>
      <c r="BA412" s="49">
        <f>IF(D412="","",AZ412*AG412)</f>
        <v/>
      </c>
      <c r="BB412" s="49">
        <f>IF(D412="","",IF(OR(R412="A",R412="AA",R412="AAA"),BA412,0))</f>
        <v/>
      </c>
      <c r="BC412" s="49">
        <f>IF(D412="","",IF(R412="B",BA412,0))</f>
        <v/>
      </c>
      <c r="BD412" s="49">
        <f>IF(D412="","",IF(R412="B",BA412,0))</f>
        <v/>
      </c>
      <c r="BE412" s="49">
        <f>IF(D412="","",IF(S412="S",
1,
IF(AC412=0,
1,
IF(
IFERROR(((U412+Y412)*AG412)/((AC412*AK412)*AG412),0)&lt;0,
0,
IF(
IFERROR(((U412+Y412)*AG412)/((AC412*AK412)*AG412),0)&gt;1,
1,
IFERROR(((U412+Y412)*AG412)/((AC412*AK412)*AG412),0)
)
)
)
))</f>
        <v/>
      </c>
      <c r="BF412" s="49">
        <f>IF(D412="","",IF(S412="S",
1,
IF(AC412=0,
1,
IF(
IFERROR(((U412+V412+Y412)*AG412)/((AC412*AK412)*AG412),0)&lt;0,
0,
IF(
IFERROR(((U412+V412+Y412)*AG412)/((AC412*AK412)*AG412),0)&gt;1,
1,
IFERROR(((U412+V412+Y412)*AG412)/((AC412*AK412)*AG412),0)
)
)
)
))</f>
        <v/>
      </c>
      <c r="BG412" s="50">
        <f>IF(D412="","",IF(S412="S",0,IF(AND(ISNUMBER(AC412),ISNUMBER(AM412)),IF(OR(AC412*AM412&lt;0,ISERR(AC412*AM412)),0,AC412*AM412),0)))</f>
        <v/>
      </c>
      <c r="BH412" s="50">
        <f>IF(D412="","",IF(BY412&gt;TODAY()-60,0,IF(Y412&gt;12,MAX(0,(U412+Y412)-BG412),MAX(0,U412-BG412))))</f>
        <v/>
      </c>
      <c r="BI412" s="51">
        <f>IF(D412="","",BH412*AG412)</f>
        <v/>
      </c>
      <c r="BJ412" s="51">
        <f>IF(D412="","",IF(OR(R412="A",R412="AA",R412="AAA"),BI412,0))</f>
        <v/>
      </c>
      <c r="BK412" s="51">
        <f>IF(D412="","",IF(R412="B",BI412,0))</f>
        <v/>
      </c>
      <c r="BL412" s="51">
        <f>IF(D412="","",IF(R412="C",BI412,0))</f>
        <v/>
      </c>
      <c r="BM412" s="51">
        <f>IF(D412="","",IFERROR(MAX(0,MIN(BI412/AP412,1)),0))</f>
        <v/>
      </c>
      <c r="BN412" s="52">
        <f>IF(D412="","",AB412*AG412)</f>
        <v/>
      </c>
      <c r="BO412" s="52">
        <f>IF(D412="","",(U412+V412+X412)*AG412)</f>
        <v/>
      </c>
      <c r="BP412" s="52">
        <f>IF(D412="","",(AB412*3)*AG412)</f>
        <v/>
      </c>
      <c r="BQ412" s="52">
        <f>IF(D412="","",IF(BO412-BP412&gt;0,0,BO412-BP412))</f>
        <v/>
      </c>
      <c r="BR412" s="52">
        <f>IF(D412="","",IF(BO412-BP412-BN412&gt;0,0,BO412-BP412-BN412))</f>
        <v/>
      </c>
      <c r="BS412" s="53">
        <f>IF(D412="","",IFERROR(AB412*AI412,0))</f>
        <v/>
      </c>
      <c r="BT412" s="53">
        <f>IF(D412="","",IFERROR(IF(X412&gt;12, AI412*(U412+V412+X412), AI412*(U412+V412)),0))</f>
        <v/>
      </c>
      <c r="BU412" s="53">
        <f>IF(D412="","",IFERROR(((AB412*3)*AI412),0))</f>
        <v/>
      </c>
      <c r="BV412" s="53">
        <f>IF(D412="","",IF(BT412-BU412&gt;0,0,BT412-BU412))</f>
        <v/>
      </c>
      <c r="BW412" s="53">
        <f>IF(D412="","",IF(BT412-BU412-BS412&gt;0,0,BT412-BU412-BS412))</f>
        <v/>
      </c>
      <c r="BX412" s="36">
        <f>IF(D412="","",IFERROR(VLOOKUP(D412,'produto-entrada-7'!A:M,3,0),"SEM PEDIDO"))</f>
        <v/>
      </c>
      <c r="BY412" s="36">
        <f>IF(D412="","",VLOOKUP(D412,'produto-estoque-total-7'!A:AB,25,0))</f>
        <v/>
      </c>
      <c r="BZ412" s="36">
        <f>IF(D412="","",IFERROR(VLOOKUP(D412,'produto-estoque-total-7'!A:AB,26,0)/100,0))</f>
        <v/>
      </c>
      <c r="CA412" s="36">
        <f>IF(D412="","",IFERROR(VLOOKUP(D412,'produto-estoque-total-7'!A:AB,27,0)/100,0))</f>
        <v/>
      </c>
      <c r="CB412" s="41">
        <f>IF(D412="","",V412*AF412)</f>
        <v/>
      </c>
      <c r="CC412" s="41">
        <f>IF(D412="","",V412*AI412)</f>
        <v/>
      </c>
      <c r="CD412" s="54">
        <f>IF(D412="","",VLOOKUP(D412,'produto-estoque-total-7'!A:AB,28,0))</f>
        <v/>
      </c>
    </row>
    <row r="413">
      <c r="A413" s="36">
        <f>IF(D413="","",VLOOKUP(D413,'produto-estoque-total-7'!A:AB,3,0))</f>
        <v/>
      </c>
      <c r="B413" s="1">
        <f>IF(D413="","",VLOOKUP(D413,'produto-estoque-total-7'!A:AB,12,0))</f>
        <v/>
      </c>
      <c r="C413" s="1">
        <f>IF(D413="","",VLOOKUP(D413,'produto-estoque-total-7'!A:AB,2,0))</f>
        <v/>
      </c>
      <c r="D413" s="37">
        <f>IFERROR(IF('produto-estoque-total-7'!A412="","",'produto-estoque-total-7'!A412),"")</f>
        <v/>
      </c>
      <c r="E413" s="1">
        <f>IF(D413="","",VLOOKUP(D413,'produto-estoque-total-7'!A:AB,4,0))</f>
        <v/>
      </c>
      <c r="F413" s="36">
        <f>IF(D413="","",VLOOKUP(D413,'produto-estoque-total-7'!A:AB,13,0))</f>
        <v/>
      </c>
      <c r="G413" s="1">
        <f>IF(F413="","",VLOOKUP(F413,'FORNECEDORES X COMPRADOR'!A:D,4,0))</f>
        <v/>
      </c>
      <c r="H413" s="1">
        <f>IF(F413="","",VLOOKUP(F413,'FORNECEDORES X COMPRADOR'!A:E,5,0))</f>
        <v/>
      </c>
      <c r="I413" s="36">
        <f>IF(D413="","",VLOOKUP(D413,'produto-estoque-total-7'!A:AB,15,0))</f>
        <v/>
      </c>
      <c r="J413" s="36">
        <f>IF(D413="","",VLOOKUP(D413,'produto-estoque-total-7'!A:AB,19,0))</f>
        <v/>
      </c>
      <c r="K413" s="1">
        <f>IF(D413="","",VLOOKUP(D413,'produto-estoque-total-7'!A:AB,20,0))</f>
        <v/>
      </c>
      <c r="L413" s="36">
        <f>IF(D413="","",VLOOKUP(D413,'produto-estoque-total-7'!A:AB,17,0))</f>
        <v/>
      </c>
      <c r="M413" s="1">
        <f>IF(D413="","",VLOOKUP(D413,'produto-estoque-total-7'!A:AB,18,0))</f>
        <v/>
      </c>
      <c r="N413" s="36">
        <f>IF(D413="","",VLOOKUP(D413,'produto-estoque-total-7'!A:AB,21,0))</f>
        <v/>
      </c>
      <c r="O413" s="1">
        <f>IF(D413="","",VLOOKUP(D413,'produto-estoque-total-7'!A:AB,22,0))</f>
        <v/>
      </c>
      <c r="P413" s="36">
        <f>IF(D413="","",VLOOKUP(D413,'produto-estoque-total-7'!A:AB,23,0))</f>
        <v/>
      </c>
      <c r="Q413" s="1">
        <f>IF(D413="","",VLOOKUP(D413,'produto-estoque-total-7'!A:AB,24,0))</f>
        <v/>
      </c>
      <c r="R413" s="38">
        <f>IFERROR(IF(D413="","",VLOOKUP(D413,'produto-venda-7'!B:N,13,0)),"C")</f>
        <v/>
      </c>
      <c r="S413" s="39">
        <f>IF(D413="","",VLOOKUP(D413,'produto-estoque-total-7'!A:AB,6,0))</f>
        <v/>
      </c>
      <c r="T413" s="39">
        <f>IF(D413="","",VLOOKUP(D413,'produto-estoque-total-7'!A:AB,5,0))</f>
        <v/>
      </c>
      <c r="U413" s="40">
        <f>IF(D413="","",VLOOKUP(D413,'produto-estoque-total-7'!A:AB,11,0))</f>
        <v/>
      </c>
      <c r="V413" s="41">
        <f>IF(D413="","",IFERROR(VLOOKUP(D413,'produto-entrada-7'!A:M,10,0),0))</f>
        <v/>
      </c>
      <c r="W413" s="42" t="n"/>
      <c r="X413" s="39">
        <f>IF(D413="","",VLOOKUP(D413,'produto-estoque-total-7'!A:AB,8,0))</f>
        <v/>
      </c>
      <c r="Y413" s="39">
        <f>IF(D413="","",VLOOKUP(D413,'produto-estoque-total-7'!A:AB,9,0))</f>
        <v/>
      </c>
      <c r="Z413" s="39">
        <f>IF(D413="","",VLOOKUP(D413,'produto-estoque-total-7'!A:AB,10,0))</f>
        <v/>
      </c>
      <c r="AA413" s="39">
        <f>IFERROR(IF(D413="","",VLOOKUP(D413,'produto-venda-7'!B:N,4,0)),0)</f>
        <v/>
      </c>
      <c r="AB413" s="39">
        <f>IFERROR(IF(D413="","",VLOOKUP(D413,'produto-venda-7'!B:N,5,0)),0)</f>
        <v/>
      </c>
      <c r="AC413" s="39">
        <f>IF(D413="","",IFERROR(AA413/90,0))</f>
        <v/>
      </c>
      <c r="AD413" s="36">
        <f>IF(D413="","",IFERROR(VLOOKUP(D413,'produto-entrada-7'!A:M,4,0),0))</f>
        <v/>
      </c>
      <c r="AE413" s="36">
        <f>IFERROR(IF(D413="","",VLOOKUP(D413,'produto-venda-7'!B:N,10,0)),0)</f>
        <v/>
      </c>
      <c r="AF413" s="36">
        <f>IF(D413="","",IFERROR(VLOOKUP(D413,'produto-entrada-7'!A:M,11,0),0))</f>
        <v/>
      </c>
      <c r="AG413" s="1">
        <f>IF(D413="","",IFERROR(VLOOKUP(D413,'produto-entrada-7'!A:M,12,0),0))</f>
        <v/>
      </c>
      <c r="AH413" s="1">
        <f>IF(D413="","",IFERROR(VLOOKUP(D413,'produto-entrada-7'!A:M,13,0),0))</f>
        <v/>
      </c>
      <c r="AI413" s="36">
        <f>IFERROR(IF(D413="","",VLOOKUP(D413,'produto-venda-7'!B:N,11,0)),0)</f>
        <v/>
      </c>
      <c r="AJ413" s="43">
        <f>IF(D413="","",IFERROR(AI413*AB413,0))</f>
        <v/>
      </c>
      <c r="AK413" s="44">
        <f>IFERROR(IF(D413="","",VLOOKUP(F413,'ANALISE FORNECEDOR'!$A:$I,8,0)),"")</f>
        <v/>
      </c>
      <c r="AL413" s="44">
        <f>IF(D413="","",AVERAGE(AM413,AK413))</f>
        <v/>
      </c>
      <c r="AM413" s="44">
        <f>IFERROR(IF(D413="","",VLOOKUP(F413,'ANALISE FORNECEDOR'!$A:$I,9,0)),"")</f>
        <v/>
      </c>
      <c r="AN413" s="45">
        <f>IF(D413="","",IF(Y413&gt;12,AI413*(U413+Y413),AI413*U413))</f>
        <v/>
      </c>
      <c r="AO413" s="45">
        <f>IF(D413="","",IF(Y413&gt;12,AI413*(U413+V413+Y413),AI413*(U413+V413)))</f>
        <v/>
      </c>
      <c r="AP413" s="46">
        <f>IF(D413="","",IF(Y413&gt;12,AG413*(U413+Y413),AG413*U413))</f>
        <v/>
      </c>
      <c r="AQ413" s="46">
        <f>IF(D413="","",IF(Y413&gt;12,AG413*(U413+V413+Y413),AG413*(U413+V413)))</f>
        <v/>
      </c>
      <c r="AR413" s="46">
        <f>IF(D413="","",IF(OR(R413="A",R413="AA",R413="AAA"),AP413,0))</f>
        <v/>
      </c>
      <c r="AS413" s="46">
        <f>IF(D413="","",IF(R413="B",AP413,0))</f>
        <v/>
      </c>
      <c r="AT413" s="46">
        <f>IF(D413="","",IF(R413="C",AP413,0))</f>
        <v/>
      </c>
      <c r="AU413" s="47">
        <f>IF(D413="","",IFERROR(AN413/AJ413,0))</f>
        <v/>
      </c>
      <c r="AV413" s="47">
        <f>IF(D413="","",IFERROR(((AO413)/AJ413),0))</f>
        <v/>
      </c>
      <c r="AW413" s="48">
        <f>IF(D413="","",IF(OR(S413="S",NOT(AND(ISNUMBER(AC413),ISNUMBER(AL413),AC413*AL413&gt;=0))),0,AC413*AL413))</f>
        <v/>
      </c>
      <c r="AX413" s="49">
        <f>IFERROR(IF(D413="","",AW413*AG413),0)</f>
        <v/>
      </c>
      <c r="AY413" s="48">
        <f>IF(D413="","",IF(OR(S413="S",NOT(AND(ISNUMBER(AC413),ISNUMBER(AK413),AC413*AK413&gt;=0))),0,AC413*AK413))</f>
        <v/>
      </c>
      <c r="AZ413" s="48">
        <f>IFERROR(IF(D413="","",IF(AY413=0,0,IF(((AY413)-(U413+Y413))&lt;0,0,(AY413)-U413))),0)</f>
        <v/>
      </c>
      <c r="BA413" s="49">
        <f>IF(D413="","",AZ413*AG413)</f>
        <v/>
      </c>
      <c r="BB413" s="49">
        <f>IF(D413="","",IF(OR(R413="A",R413="AA",R413="AAA"),BA413,0))</f>
        <v/>
      </c>
      <c r="BC413" s="49">
        <f>IF(D413="","",IF(R413="B",BA413,0))</f>
        <v/>
      </c>
      <c r="BD413" s="49">
        <f>IF(D413="","",IF(R413="B",BA413,0))</f>
        <v/>
      </c>
      <c r="BE413" s="49">
        <f>IF(D413="","",IF(S413="S",
1,
IF(AC413=0,
1,
IF(
IFERROR(((U413+Y413)*AG413)/((AC413*AK413)*AG413),0)&lt;0,
0,
IF(
IFERROR(((U413+Y413)*AG413)/((AC413*AK413)*AG413),0)&gt;1,
1,
IFERROR(((U413+Y413)*AG413)/((AC413*AK413)*AG413),0)
)
)
)
))</f>
        <v/>
      </c>
      <c r="BF413" s="49">
        <f>IF(D413="","",IF(S413="S",
1,
IF(AC413=0,
1,
IF(
IFERROR(((U413+V413+Y413)*AG413)/((AC413*AK413)*AG413),0)&lt;0,
0,
IF(
IFERROR(((U413+V413+Y413)*AG413)/((AC413*AK413)*AG413),0)&gt;1,
1,
IFERROR(((U413+V413+Y413)*AG413)/((AC413*AK413)*AG413),0)
)
)
)
))</f>
        <v/>
      </c>
      <c r="BG413" s="50">
        <f>IF(D413="","",IF(S413="S",0,IF(AND(ISNUMBER(AC413),ISNUMBER(AM413)),IF(OR(AC413*AM413&lt;0,ISERR(AC413*AM413)),0,AC413*AM413),0)))</f>
        <v/>
      </c>
      <c r="BH413" s="50">
        <f>IF(D413="","",IF(BY413&gt;TODAY()-60,0,IF(Y413&gt;12,MAX(0,(U413+Y413)-BG413),MAX(0,U413-BG413))))</f>
        <v/>
      </c>
      <c r="BI413" s="51">
        <f>IF(D413="","",BH413*AG413)</f>
        <v/>
      </c>
      <c r="BJ413" s="51">
        <f>IF(D413="","",IF(OR(R413="A",R413="AA",R413="AAA"),BI413,0))</f>
        <v/>
      </c>
      <c r="BK413" s="51">
        <f>IF(D413="","",IF(R413="B",BI413,0))</f>
        <v/>
      </c>
      <c r="BL413" s="51">
        <f>IF(D413="","",IF(R413="C",BI413,0))</f>
        <v/>
      </c>
      <c r="BM413" s="51">
        <f>IF(D413="","",IFERROR(MAX(0,MIN(BI413/AP413,1)),0))</f>
        <v/>
      </c>
      <c r="BN413" s="52">
        <f>IF(D413="","",AB413*AG413)</f>
        <v/>
      </c>
      <c r="BO413" s="52">
        <f>IF(D413="","",(U413+V413+X413)*AG413)</f>
        <v/>
      </c>
      <c r="BP413" s="52">
        <f>IF(D413="","",(AB413*3)*AG413)</f>
        <v/>
      </c>
      <c r="BQ413" s="52">
        <f>IF(D413="","",IF(BO413-BP413&gt;0,0,BO413-BP413))</f>
        <v/>
      </c>
      <c r="BR413" s="52">
        <f>IF(D413="","",IF(BO413-BP413-BN413&gt;0,0,BO413-BP413-BN413))</f>
        <v/>
      </c>
      <c r="BS413" s="53">
        <f>IF(D413="","",IFERROR(AB413*AI413,0))</f>
        <v/>
      </c>
      <c r="BT413" s="53">
        <f>IF(D413="","",IFERROR(IF(X413&gt;12, AI413*(U413+V413+X413), AI413*(U413+V413)),0))</f>
        <v/>
      </c>
      <c r="BU413" s="53">
        <f>IF(D413="","",IFERROR(((AB413*3)*AI413),0))</f>
        <v/>
      </c>
      <c r="BV413" s="53">
        <f>IF(D413="","",IF(BT413-BU413&gt;0,0,BT413-BU413))</f>
        <v/>
      </c>
      <c r="BW413" s="53">
        <f>IF(D413="","",IF(BT413-BU413-BS413&gt;0,0,BT413-BU413-BS413))</f>
        <v/>
      </c>
      <c r="BX413" s="36">
        <f>IF(D413="","",IFERROR(VLOOKUP(D413,'produto-entrada-7'!A:M,3,0),"SEM PEDIDO"))</f>
        <v/>
      </c>
      <c r="BY413" s="36">
        <f>IF(D413="","",VLOOKUP(D413,'produto-estoque-total-7'!A:AB,25,0))</f>
        <v/>
      </c>
      <c r="BZ413" s="36">
        <f>IF(D413="","",IFERROR(VLOOKUP(D413,'produto-estoque-total-7'!A:AB,26,0)/100,0))</f>
        <v/>
      </c>
      <c r="CA413" s="36">
        <f>IF(D413="","",IFERROR(VLOOKUP(D413,'produto-estoque-total-7'!A:AB,27,0)/100,0))</f>
        <v/>
      </c>
      <c r="CB413" s="41">
        <f>IF(D413="","",V413*AF413)</f>
        <v/>
      </c>
      <c r="CC413" s="41">
        <f>IF(D413="","",V413*AI413)</f>
        <v/>
      </c>
      <c r="CD413" s="54">
        <f>IF(D413="","",VLOOKUP(D413,'produto-estoque-total-7'!A:AB,28,0))</f>
        <v/>
      </c>
    </row>
    <row r="414">
      <c r="A414" s="36">
        <f>IF(D414="","",VLOOKUP(D414,'produto-estoque-total-7'!A:AB,3,0))</f>
        <v/>
      </c>
      <c r="B414" s="1">
        <f>IF(D414="","",VLOOKUP(D414,'produto-estoque-total-7'!A:AB,12,0))</f>
        <v/>
      </c>
      <c r="C414" s="1">
        <f>IF(D414="","",VLOOKUP(D414,'produto-estoque-total-7'!A:AB,2,0))</f>
        <v/>
      </c>
      <c r="D414" s="37">
        <f>IFERROR(IF('produto-estoque-total-7'!A413="","",'produto-estoque-total-7'!A413),"")</f>
        <v/>
      </c>
      <c r="E414" s="1">
        <f>IF(D414="","",VLOOKUP(D414,'produto-estoque-total-7'!A:AB,4,0))</f>
        <v/>
      </c>
      <c r="F414" s="36">
        <f>IF(D414="","",VLOOKUP(D414,'produto-estoque-total-7'!A:AB,13,0))</f>
        <v/>
      </c>
      <c r="G414" s="1">
        <f>IF(F414="","",VLOOKUP(F414,'FORNECEDORES X COMPRADOR'!A:D,4,0))</f>
        <v/>
      </c>
      <c r="H414" s="1">
        <f>IF(F414="","",VLOOKUP(F414,'FORNECEDORES X COMPRADOR'!A:E,5,0))</f>
        <v/>
      </c>
      <c r="I414" s="36">
        <f>IF(D414="","",VLOOKUP(D414,'produto-estoque-total-7'!A:AB,15,0))</f>
        <v/>
      </c>
      <c r="J414" s="36">
        <f>IF(D414="","",VLOOKUP(D414,'produto-estoque-total-7'!A:AB,19,0))</f>
        <v/>
      </c>
      <c r="K414" s="1">
        <f>IF(D414="","",VLOOKUP(D414,'produto-estoque-total-7'!A:AB,20,0))</f>
        <v/>
      </c>
      <c r="L414" s="36">
        <f>IF(D414="","",VLOOKUP(D414,'produto-estoque-total-7'!A:AB,17,0))</f>
        <v/>
      </c>
      <c r="M414" s="1">
        <f>IF(D414="","",VLOOKUP(D414,'produto-estoque-total-7'!A:AB,18,0))</f>
        <v/>
      </c>
      <c r="N414" s="36">
        <f>IF(D414="","",VLOOKUP(D414,'produto-estoque-total-7'!A:AB,21,0))</f>
        <v/>
      </c>
      <c r="O414" s="1">
        <f>IF(D414="","",VLOOKUP(D414,'produto-estoque-total-7'!A:AB,22,0))</f>
        <v/>
      </c>
      <c r="P414" s="36">
        <f>IF(D414="","",VLOOKUP(D414,'produto-estoque-total-7'!A:AB,23,0))</f>
        <v/>
      </c>
      <c r="Q414" s="1">
        <f>IF(D414="","",VLOOKUP(D414,'produto-estoque-total-7'!A:AB,24,0))</f>
        <v/>
      </c>
      <c r="R414" s="38">
        <f>IFERROR(IF(D414="","",VLOOKUP(D414,'produto-venda-7'!B:N,13,0)),"C")</f>
        <v/>
      </c>
      <c r="S414" s="39">
        <f>IF(D414="","",VLOOKUP(D414,'produto-estoque-total-7'!A:AB,6,0))</f>
        <v/>
      </c>
      <c r="T414" s="39">
        <f>IF(D414="","",VLOOKUP(D414,'produto-estoque-total-7'!A:AB,5,0))</f>
        <v/>
      </c>
      <c r="U414" s="40">
        <f>IF(D414="","",VLOOKUP(D414,'produto-estoque-total-7'!A:AB,11,0))</f>
        <v/>
      </c>
      <c r="V414" s="41">
        <f>IF(D414="","",IFERROR(VLOOKUP(D414,'produto-entrada-7'!A:M,10,0),0))</f>
        <v/>
      </c>
      <c r="W414" s="42" t="n"/>
      <c r="X414" s="39">
        <f>IF(D414="","",VLOOKUP(D414,'produto-estoque-total-7'!A:AB,8,0))</f>
        <v/>
      </c>
      <c r="Y414" s="39">
        <f>IF(D414="","",VLOOKUP(D414,'produto-estoque-total-7'!A:AB,9,0))</f>
        <v/>
      </c>
      <c r="Z414" s="39">
        <f>IF(D414="","",VLOOKUP(D414,'produto-estoque-total-7'!A:AB,10,0))</f>
        <v/>
      </c>
      <c r="AA414" s="39">
        <f>IFERROR(IF(D414="","",VLOOKUP(D414,'produto-venda-7'!B:N,4,0)),0)</f>
        <v/>
      </c>
      <c r="AB414" s="39">
        <f>IFERROR(IF(D414="","",VLOOKUP(D414,'produto-venda-7'!B:N,5,0)),0)</f>
        <v/>
      </c>
      <c r="AC414" s="39">
        <f>IF(D414="","",IFERROR(AA414/90,0))</f>
        <v/>
      </c>
      <c r="AD414" s="36">
        <f>IF(D414="","",IFERROR(VLOOKUP(D414,'produto-entrada-7'!A:M,4,0),0))</f>
        <v/>
      </c>
      <c r="AE414" s="36">
        <f>IFERROR(IF(D414="","",VLOOKUP(D414,'produto-venda-7'!B:N,10,0)),0)</f>
        <v/>
      </c>
      <c r="AF414" s="36">
        <f>IF(D414="","",IFERROR(VLOOKUP(D414,'produto-entrada-7'!A:M,11,0),0))</f>
        <v/>
      </c>
      <c r="AG414" s="1">
        <f>IF(D414="","",IFERROR(VLOOKUP(D414,'produto-entrada-7'!A:M,12,0),0))</f>
        <v/>
      </c>
      <c r="AH414" s="1">
        <f>IF(D414="","",IFERROR(VLOOKUP(D414,'produto-entrada-7'!A:M,13,0),0))</f>
        <v/>
      </c>
      <c r="AI414" s="36">
        <f>IFERROR(IF(D414="","",VLOOKUP(D414,'produto-venda-7'!B:N,11,0)),0)</f>
        <v/>
      </c>
      <c r="AJ414" s="43">
        <f>IF(D414="","",IFERROR(AI414*AB414,0))</f>
        <v/>
      </c>
      <c r="AK414" s="44">
        <f>IFERROR(IF(D414="","",VLOOKUP(F414,'ANALISE FORNECEDOR'!$A:$I,8,0)),"")</f>
        <v/>
      </c>
      <c r="AL414" s="44">
        <f>IF(D414="","",AVERAGE(AM414,AK414))</f>
        <v/>
      </c>
      <c r="AM414" s="44">
        <f>IFERROR(IF(D414="","",VLOOKUP(F414,'ANALISE FORNECEDOR'!$A:$I,9,0)),"")</f>
        <v/>
      </c>
      <c r="AN414" s="45">
        <f>IF(D414="","",IF(Y414&gt;12,AI414*(U414+Y414),AI414*U414))</f>
        <v/>
      </c>
      <c r="AO414" s="45">
        <f>IF(D414="","",IF(Y414&gt;12,AI414*(U414+V414+Y414),AI414*(U414+V414)))</f>
        <v/>
      </c>
      <c r="AP414" s="46">
        <f>IF(D414="","",IF(Y414&gt;12,AG414*(U414+Y414),AG414*U414))</f>
        <v/>
      </c>
      <c r="AQ414" s="46">
        <f>IF(D414="","",IF(Y414&gt;12,AG414*(U414+V414+Y414),AG414*(U414+V414)))</f>
        <v/>
      </c>
      <c r="AR414" s="46">
        <f>IF(D414="","",IF(OR(R414="A",R414="AA",R414="AAA"),AP414,0))</f>
        <v/>
      </c>
      <c r="AS414" s="46">
        <f>IF(D414="","",IF(R414="B",AP414,0))</f>
        <v/>
      </c>
      <c r="AT414" s="46">
        <f>IF(D414="","",IF(R414="C",AP414,0))</f>
        <v/>
      </c>
      <c r="AU414" s="47">
        <f>IF(D414="","",IFERROR(AN414/AJ414,0))</f>
        <v/>
      </c>
      <c r="AV414" s="47">
        <f>IF(D414="","",IFERROR(((AO414)/AJ414),0))</f>
        <v/>
      </c>
      <c r="AW414" s="48">
        <f>IF(D414="","",IF(OR(S414="S",NOT(AND(ISNUMBER(AC414),ISNUMBER(AL414),AC414*AL414&gt;=0))),0,AC414*AL414))</f>
        <v/>
      </c>
      <c r="AX414" s="49">
        <f>IFERROR(IF(D414="","",AW414*AG414),0)</f>
        <v/>
      </c>
      <c r="AY414" s="48">
        <f>IF(D414="","",IF(OR(S414="S",NOT(AND(ISNUMBER(AC414),ISNUMBER(AK414),AC414*AK414&gt;=0))),0,AC414*AK414))</f>
        <v/>
      </c>
      <c r="AZ414" s="48">
        <f>IFERROR(IF(D414="","",IF(AY414=0,0,IF(((AY414)-(U414+Y414))&lt;0,0,(AY414)-U414))),0)</f>
        <v/>
      </c>
      <c r="BA414" s="49">
        <f>IF(D414="","",AZ414*AG414)</f>
        <v/>
      </c>
      <c r="BB414" s="49">
        <f>IF(D414="","",IF(OR(R414="A",R414="AA",R414="AAA"),BA414,0))</f>
        <v/>
      </c>
      <c r="BC414" s="49">
        <f>IF(D414="","",IF(R414="B",BA414,0))</f>
        <v/>
      </c>
      <c r="BD414" s="49">
        <f>IF(D414="","",IF(R414="B",BA414,0))</f>
        <v/>
      </c>
      <c r="BE414" s="49">
        <f>IF(D414="","",IF(S414="S",
1,
IF(AC414=0,
1,
IF(
IFERROR(((U414+Y414)*AG414)/((AC414*AK414)*AG414),0)&lt;0,
0,
IF(
IFERROR(((U414+Y414)*AG414)/((AC414*AK414)*AG414),0)&gt;1,
1,
IFERROR(((U414+Y414)*AG414)/((AC414*AK414)*AG414),0)
)
)
)
))</f>
        <v/>
      </c>
      <c r="BF414" s="49">
        <f>IF(D414="","",IF(S414="S",
1,
IF(AC414=0,
1,
IF(
IFERROR(((U414+V414+Y414)*AG414)/((AC414*AK414)*AG414),0)&lt;0,
0,
IF(
IFERROR(((U414+V414+Y414)*AG414)/((AC414*AK414)*AG414),0)&gt;1,
1,
IFERROR(((U414+V414+Y414)*AG414)/((AC414*AK414)*AG414),0)
)
)
)
))</f>
        <v/>
      </c>
      <c r="BG414" s="50">
        <f>IF(D414="","",IF(S414="S",0,IF(AND(ISNUMBER(AC414),ISNUMBER(AM414)),IF(OR(AC414*AM414&lt;0,ISERR(AC414*AM414)),0,AC414*AM414),0)))</f>
        <v/>
      </c>
      <c r="BH414" s="50">
        <f>IF(D414="","",IF(BY414&gt;TODAY()-60,0,IF(Y414&gt;12,MAX(0,(U414+Y414)-BG414),MAX(0,U414-BG414))))</f>
        <v/>
      </c>
      <c r="BI414" s="51">
        <f>IF(D414="","",BH414*AG414)</f>
        <v/>
      </c>
      <c r="BJ414" s="51">
        <f>IF(D414="","",IF(OR(R414="A",R414="AA",R414="AAA"),BI414,0))</f>
        <v/>
      </c>
      <c r="BK414" s="51">
        <f>IF(D414="","",IF(R414="B",BI414,0))</f>
        <v/>
      </c>
      <c r="BL414" s="51">
        <f>IF(D414="","",IF(R414="C",BI414,0))</f>
        <v/>
      </c>
      <c r="BM414" s="51">
        <f>IF(D414="","",IFERROR(MAX(0,MIN(BI414/AP414,1)),0))</f>
        <v/>
      </c>
      <c r="BN414" s="52">
        <f>IF(D414="","",AB414*AG414)</f>
        <v/>
      </c>
      <c r="BO414" s="52">
        <f>IF(D414="","",(U414+V414+X414)*AG414)</f>
        <v/>
      </c>
      <c r="BP414" s="52">
        <f>IF(D414="","",(AB414*3)*AG414)</f>
        <v/>
      </c>
      <c r="BQ414" s="52">
        <f>IF(D414="","",IF(BO414-BP414&gt;0,0,BO414-BP414))</f>
        <v/>
      </c>
      <c r="BR414" s="52">
        <f>IF(D414="","",IF(BO414-BP414-BN414&gt;0,0,BO414-BP414-BN414))</f>
        <v/>
      </c>
      <c r="BS414" s="53">
        <f>IF(D414="","",IFERROR(AB414*AI414,0))</f>
        <v/>
      </c>
      <c r="BT414" s="53">
        <f>IF(D414="","",IFERROR(IF(X414&gt;12, AI414*(U414+V414+X414), AI414*(U414+V414)),0))</f>
        <v/>
      </c>
      <c r="BU414" s="53">
        <f>IF(D414="","",IFERROR(((AB414*3)*AI414),0))</f>
        <v/>
      </c>
      <c r="BV414" s="53">
        <f>IF(D414="","",IF(BT414-BU414&gt;0,0,BT414-BU414))</f>
        <v/>
      </c>
      <c r="BW414" s="53">
        <f>IF(D414="","",IF(BT414-BU414-BS414&gt;0,0,BT414-BU414-BS414))</f>
        <v/>
      </c>
      <c r="BX414" s="36">
        <f>IF(D414="","",IFERROR(VLOOKUP(D414,'produto-entrada-7'!A:M,3,0),"SEM PEDIDO"))</f>
        <v/>
      </c>
      <c r="BY414" s="36">
        <f>IF(D414="","",VLOOKUP(D414,'produto-estoque-total-7'!A:AB,25,0))</f>
        <v/>
      </c>
      <c r="BZ414" s="36">
        <f>IF(D414="","",IFERROR(VLOOKUP(D414,'produto-estoque-total-7'!A:AB,26,0)/100,0))</f>
        <v/>
      </c>
      <c r="CA414" s="36">
        <f>IF(D414="","",IFERROR(VLOOKUP(D414,'produto-estoque-total-7'!A:AB,27,0)/100,0))</f>
        <v/>
      </c>
      <c r="CB414" s="41">
        <f>IF(D414="","",V414*AF414)</f>
        <v/>
      </c>
      <c r="CC414" s="41">
        <f>IF(D414="","",V414*AI414)</f>
        <v/>
      </c>
      <c r="CD414" s="54">
        <f>IF(D414="","",VLOOKUP(D414,'produto-estoque-total-7'!A:AB,28,0))</f>
        <v/>
      </c>
    </row>
    <row r="415">
      <c r="A415" s="36">
        <f>IF(D415="","",VLOOKUP(D415,'produto-estoque-total-7'!A:AB,3,0))</f>
        <v/>
      </c>
      <c r="B415" s="1">
        <f>IF(D415="","",VLOOKUP(D415,'produto-estoque-total-7'!A:AB,12,0))</f>
        <v/>
      </c>
      <c r="C415" s="1">
        <f>IF(D415="","",VLOOKUP(D415,'produto-estoque-total-7'!A:AB,2,0))</f>
        <v/>
      </c>
      <c r="D415" s="37">
        <f>IFERROR(IF('produto-estoque-total-7'!A414="","",'produto-estoque-total-7'!A414),"")</f>
        <v/>
      </c>
      <c r="E415" s="1">
        <f>IF(D415="","",VLOOKUP(D415,'produto-estoque-total-7'!A:AB,4,0))</f>
        <v/>
      </c>
      <c r="F415" s="36">
        <f>IF(D415="","",VLOOKUP(D415,'produto-estoque-total-7'!A:AB,13,0))</f>
        <v/>
      </c>
      <c r="G415" s="1">
        <f>IF(F415="","",VLOOKUP(F415,'FORNECEDORES X COMPRADOR'!A:D,4,0))</f>
        <v/>
      </c>
      <c r="H415" s="1">
        <f>IF(F415="","",VLOOKUP(F415,'FORNECEDORES X COMPRADOR'!A:E,5,0))</f>
        <v/>
      </c>
      <c r="I415" s="36">
        <f>IF(D415="","",VLOOKUP(D415,'produto-estoque-total-7'!A:AB,15,0))</f>
        <v/>
      </c>
      <c r="J415" s="36">
        <f>IF(D415="","",VLOOKUP(D415,'produto-estoque-total-7'!A:AB,19,0))</f>
        <v/>
      </c>
      <c r="K415" s="1">
        <f>IF(D415="","",VLOOKUP(D415,'produto-estoque-total-7'!A:AB,20,0))</f>
        <v/>
      </c>
      <c r="L415" s="36">
        <f>IF(D415="","",VLOOKUP(D415,'produto-estoque-total-7'!A:AB,17,0))</f>
        <v/>
      </c>
      <c r="M415" s="1">
        <f>IF(D415="","",VLOOKUP(D415,'produto-estoque-total-7'!A:AB,18,0))</f>
        <v/>
      </c>
      <c r="N415" s="36">
        <f>IF(D415="","",VLOOKUP(D415,'produto-estoque-total-7'!A:AB,21,0))</f>
        <v/>
      </c>
      <c r="O415" s="1">
        <f>IF(D415="","",VLOOKUP(D415,'produto-estoque-total-7'!A:AB,22,0))</f>
        <v/>
      </c>
      <c r="P415" s="36">
        <f>IF(D415="","",VLOOKUP(D415,'produto-estoque-total-7'!A:AB,23,0))</f>
        <v/>
      </c>
      <c r="Q415" s="1">
        <f>IF(D415="","",VLOOKUP(D415,'produto-estoque-total-7'!A:AB,24,0))</f>
        <v/>
      </c>
      <c r="R415" s="38">
        <f>IFERROR(IF(D415="","",VLOOKUP(D415,'produto-venda-7'!B:N,13,0)),"C")</f>
        <v/>
      </c>
      <c r="S415" s="39">
        <f>IF(D415="","",VLOOKUP(D415,'produto-estoque-total-7'!A:AB,6,0))</f>
        <v/>
      </c>
      <c r="T415" s="39">
        <f>IF(D415="","",VLOOKUP(D415,'produto-estoque-total-7'!A:AB,5,0))</f>
        <v/>
      </c>
      <c r="U415" s="40">
        <f>IF(D415="","",VLOOKUP(D415,'produto-estoque-total-7'!A:AB,11,0))</f>
        <v/>
      </c>
      <c r="V415" s="41">
        <f>IF(D415="","",IFERROR(VLOOKUP(D415,'produto-entrada-7'!A:M,10,0),0))</f>
        <v/>
      </c>
      <c r="W415" s="42" t="n"/>
      <c r="X415" s="39">
        <f>IF(D415="","",VLOOKUP(D415,'produto-estoque-total-7'!A:AB,8,0))</f>
        <v/>
      </c>
      <c r="Y415" s="39">
        <f>IF(D415="","",VLOOKUP(D415,'produto-estoque-total-7'!A:AB,9,0))</f>
        <v/>
      </c>
      <c r="Z415" s="39">
        <f>IF(D415="","",VLOOKUP(D415,'produto-estoque-total-7'!A:AB,10,0))</f>
        <v/>
      </c>
      <c r="AA415" s="39">
        <f>IFERROR(IF(D415="","",VLOOKUP(D415,'produto-venda-7'!B:N,4,0)),0)</f>
        <v/>
      </c>
      <c r="AB415" s="39">
        <f>IFERROR(IF(D415="","",VLOOKUP(D415,'produto-venda-7'!B:N,5,0)),0)</f>
        <v/>
      </c>
      <c r="AC415" s="39">
        <f>IF(D415="","",IFERROR(AA415/90,0))</f>
        <v/>
      </c>
      <c r="AD415" s="36">
        <f>IF(D415="","",IFERROR(VLOOKUP(D415,'produto-entrada-7'!A:M,4,0),0))</f>
        <v/>
      </c>
      <c r="AE415" s="36">
        <f>IFERROR(IF(D415="","",VLOOKUP(D415,'produto-venda-7'!B:N,10,0)),0)</f>
        <v/>
      </c>
      <c r="AF415" s="36">
        <f>IF(D415="","",IFERROR(VLOOKUP(D415,'produto-entrada-7'!A:M,11,0),0))</f>
        <v/>
      </c>
      <c r="AG415" s="1">
        <f>IF(D415="","",IFERROR(VLOOKUP(D415,'produto-entrada-7'!A:M,12,0),0))</f>
        <v/>
      </c>
      <c r="AH415" s="1">
        <f>IF(D415="","",IFERROR(VLOOKUP(D415,'produto-entrada-7'!A:M,13,0),0))</f>
        <v/>
      </c>
      <c r="AI415" s="36">
        <f>IFERROR(IF(D415="","",VLOOKUP(D415,'produto-venda-7'!B:N,11,0)),0)</f>
        <v/>
      </c>
      <c r="AJ415" s="43">
        <f>IF(D415="","",IFERROR(AI415*AB415,0))</f>
        <v/>
      </c>
      <c r="AK415" s="44">
        <f>IFERROR(IF(D415="","",VLOOKUP(F415,'ANALISE FORNECEDOR'!$A:$I,8,0)),"")</f>
        <v/>
      </c>
      <c r="AL415" s="44">
        <f>IF(D415="","",AVERAGE(AM415,AK415))</f>
        <v/>
      </c>
      <c r="AM415" s="44">
        <f>IFERROR(IF(D415="","",VLOOKUP(F415,'ANALISE FORNECEDOR'!$A:$I,9,0)),"")</f>
        <v/>
      </c>
      <c r="AN415" s="45">
        <f>IF(D415="","",IF(Y415&gt;12,AI415*(U415+Y415),AI415*U415))</f>
        <v/>
      </c>
      <c r="AO415" s="45">
        <f>IF(D415="","",IF(Y415&gt;12,AI415*(U415+V415+Y415),AI415*(U415+V415)))</f>
        <v/>
      </c>
      <c r="AP415" s="46">
        <f>IF(D415="","",IF(Y415&gt;12,AG415*(U415+Y415),AG415*U415))</f>
        <v/>
      </c>
      <c r="AQ415" s="46">
        <f>IF(D415="","",IF(Y415&gt;12,AG415*(U415+V415+Y415),AG415*(U415+V415)))</f>
        <v/>
      </c>
      <c r="AR415" s="46">
        <f>IF(D415="","",IF(OR(R415="A",R415="AA",R415="AAA"),AP415,0))</f>
        <v/>
      </c>
      <c r="AS415" s="46">
        <f>IF(D415="","",IF(R415="B",AP415,0))</f>
        <v/>
      </c>
      <c r="AT415" s="46">
        <f>IF(D415="","",IF(R415="C",AP415,0))</f>
        <v/>
      </c>
      <c r="AU415" s="47">
        <f>IF(D415="","",IFERROR(AN415/AJ415,0))</f>
        <v/>
      </c>
      <c r="AV415" s="47">
        <f>IF(D415="","",IFERROR(((AO415)/AJ415),0))</f>
        <v/>
      </c>
      <c r="AW415" s="48">
        <f>IF(D415="","",IF(OR(S415="S",NOT(AND(ISNUMBER(AC415),ISNUMBER(AL415),AC415*AL415&gt;=0))),0,AC415*AL415))</f>
        <v/>
      </c>
      <c r="AX415" s="49">
        <f>IFERROR(IF(D415="","",AW415*AG415),0)</f>
        <v/>
      </c>
      <c r="AY415" s="48">
        <f>IF(D415="","",IF(OR(S415="S",NOT(AND(ISNUMBER(AC415),ISNUMBER(AK415),AC415*AK415&gt;=0))),0,AC415*AK415))</f>
        <v/>
      </c>
      <c r="AZ415" s="48">
        <f>IFERROR(IF(D415="","",IF(AY415=0,0,IF(((AY415)-(U415+Y415))&lt;0,0,(AY415)-U415))),0)</f>
        <v/>
      </c>
      <c r="BA415" s="49">
        <f>IF(D415="","",AZ415*AG415)</f>
        <v/>
      </c>
      <c r="BB415" s="49">
        <f>IF(D415="","",IF(OR(R415="A",R415="AA",R415="AAA"),BA415,0))</f>
        <v/>
      </c>
      <c r="BC415" s="49">
        <f>IF(D415="","",IF(R415="B",BA415,0))</f>
        <v/>
      </c>
      <c r="BD415" s="49">
        <f>IF(D415="","",IF(R415="B",BA415,0))</f>
        <v/>
      </c>
      <c r="BE415" s="49">
        <f>IF(D415="","",IF(S415="S",
1,
IF(AC415=0,
1,
IF(
IFERROR(((U415+Y415)*AG415)/((AC415*AK415)*AG415),0)&lt;0,
0,
IF(
IFERROR(((U415+Y415)*AG415)/((AC415*AK415)*AG415),0)&gt;1,
1,
IFERROR(((U415+Y415)*AG415)/((AC415*AK415)*AG415),0)
)
)
)
))</f>
        <v/>
      </c>
      <c r="BF415" s="49">
        <f>IF(D415="","",IF(S415="S",
1,
IF(AC415=0,
1,
IF(
IFERROR(((U415+V415+Y415)*AG415)/((AC415*AK415)*AG415),0)&lt;0,
0,
IF(
IFERROR(((U415+V415+Y415)*AG415)/((AC415*AK415)*AG415),0)&gt;1,
1,
IFERROR(((U415+V415+Y415)*AG415)/((AC415*AK415)*AG415),0)
)
)
)
))</f>
        <v/>
      </c>
      <c r="BG415" s="50">
        <f>IF(D415="","",IF(S415="S",0,IF(AND(ISNUMBER(AC415),ISNUMBER(AM415)),IF(OR(AC415*AM415&lt;0,ISERR(AC415*AM415)),0,AC415*AM415),0)))</f>
        <v/>
      </c>
      <c r="BH415" s="50">
        <f>IF(D415="","",IF(BY415&gt;TODAY()-60,0,IF(Y415&gt;12,MAX(0,(U415+Y415)-BG415),MAX(0,U415-BG415))))</f>
        <v/>
      </c>
      <c r="BI415" s="51">
        <f>IF(D415="","",BH415*AG415)</f>
        <v/>
      </c>
      <c r="BJ415" s="51">
        <f>IF(D415="","",IF(OR(R415="A",R415="AA",R415="AAA"),BI415,0))</f>
        <v/>
      </c>
      <c r="BK415" s="51">
        <f>IF(D415="","",IF(R415="B",BI415,0))</f>
        <v/>
      </c>
      <c r="BL415" s="51">
        <f>IF(D415="","",IF(R415="C",BI415,0))</f>
        <v/>
      </c>
      <c r="BM415" s="51">
        <f>IF(D415="","",IFERROR(MAX(0,MIN(BI415/AP415,1)),0))</f>
        <v/>
      </c>
      <c r="BN415" s="52">
        <f>IF(D415="","",AB415*AG415)</f>
        <v/>
      </c>
      <c r="BO415" s="52">
        <f>IF(D415="","",(U415+V415+X415)*AG415)</f>
        <v/>
      </c>
      <c r="BP415" s="52">
        <f>IF(D415="","",(AB415*3)*AG415)</f>
        <v/>
      </c>
      <c r="BQ415" s="52">
        <f>IF(D415="","",IF(BO415-BP415&gt;0,0,BO415-BP415))</f>
        <v/>
      </c>
      <c r="BR415" s="52">
        <f>IF(D415="","",IF(BO415-BP415-BN415&gt;0,0,BO415-BP415-BN415))</f>
        <v/>
      </c>
      <c r="BS415" s="53">
        <f>IF(D415="","",IFERROR(AB415*AI415,0))</f>
        <v/>
      </c>
      <c r="BT415" s="53">
        <f>IF(D415="","",IFERROR(IF(X415&gt;12, AI415*(U415+V415+X415), AI415*(U415+V415)),0))</f>
        <v/>
      </c>
      <c r="BU415" s="53">
        <f>IF(D415="","",IFERROR(((AB415*3)*AI415),0))</f>
        <v/>
      </c>
      <c r="BV415" s="53">
        <f>IF(D415="","",IF(BT415-BU415&gt;0,0,BT415-BU415))</f>
        <v/>
      </c>
      <c r="BW415" s="53">
        <f>IF(D415="","",IF(BT415-BU415-BS415&gt;0,0,BT415-BU415-BS415))</f>
        <v/>
      </c>
      <c r="BX415" s="36">
        <f>IF(D415="","",IFERROR(VLOOKUP(D415,'produto-entrada-7'!A:M,3,0),"SEM PEDIDO"))</f>
        <v/>
      </c>
      <c r="BY415" s="36">
        <f>IF(D415="","",VLOOKUP(D415,'produto-estoque-total-7'!A:AB,25,0))</f>
        <v/>
      </c>
      <c r="BZ415" s="36">
        <f>IF(D415="","",IFERROR(VLOOKUP(D415,'produto-estoque-total-7'!A:AB,26,0)/100,0))</f>
        <v/>
      </c>
      <c r="CA415" s="36">
        <f>IF(D415="","",IFERROR(VLOOKUP(D415,'produto-estoque-total-7'!A:AB,27,0)/100,0))</f>
        <v/>
      </c>
      <c r="CB415" s="41">
        <f>IF(D415="","",V415*AF415)</f>
        <v/>
      </c>
      <c r="CC415" s="41">
        <f>IF(D415="","",V415*AI415)</f>
        <v/>
      </c>
      <c r="CD415" s="54">
        <f>IF(D415="","",VLOOKUP(D415,'produto-estoque-total-7'!A:AB,28,0))</f>
        <v/>
      </c>
    </row>
    <row r="416">
      <c r="A416" s="36">
        <f>IF(D416="","",VLOOKUP(D416,'produto-estoque-total-7'!A:AB,3,0))</f>
        <v/>
      </c>
      <c r="B416" s="1">
        <f>IF(D416="","",VLOOKUP(D416,'produto-estoque-total-7'!A:AB,12,0))</f>
        <v/>
      </c>
      <c r="C416" s="1">
        <f>IF(D416="","",VLOOKUP(D416,'produto-estoque-total-7'!A:AB,2,0))</f>
        <v/>
      </c>
      <c r="D416" s="37">
        <f>IFERROR(IF('produto-estoque-total-7'!A415="","",'produto-estoque-total-7'!A415),"")</f>
        <v/>
      </c>
      <c r="E416" s="1">
        <f>IF(D416="","",VLOOKUP(D416,'produto-estoque-total-7'!A:AB,4,0))</f>
        <v/>
      </c>
      <c r="F416" s="36">
        <f>IF(D416="","",VLOOKUP(D416,'produto-estoque-total-7'!A:AB,13,0))</f>
        <v/>
      </c>
      <c r="G416" s="1">
        <f>IF(F416="","",VLOOKUP(F416,'FORNECEDORES X COMPRADOR'!A:D,4,0))</f>
        <v/>
      </c>
      <c r="H416" s="1">
        <f>IF(F416="","",VLOOKUP(F416,'FORNECEDORES X COMPRADOR'!A:E,5,0))</f>
        <v/>
      </c>
      <c r="I416" s="36">
        <f>IF(D416="","",VLOOKUP(D416,'produto-estoque-total-7'!A:AB,15,0))</f>
        <v/>
      </c>
      <c r="J416" s="36">
        <f>IF(D416="","",VLOOKUP(D416,'produto-estoque-total-7'!A:AB,19,0))</f>
        <v/>
      </c>
      <c r="K416" s="1">
        <f>IF(D416="","",VLOOKUP(D416,'produto-estoque-total-7'!A:AB,20,0))</f>
        <v/>
      </c>
      <c r="L416" s="36">
        <f>IF(D416="","",VLOOKUP(D416,'produto-estoque-total-7'!A:AB,17,0))</f>
        <v/>
      </c>
      <c r="M416" s="1">
        <f>IF(D416="","",VLOOKUP(D416,'produto-estoque-total-7'!A:AB,18,0))</f>
        <v/>
      </c>
      <c r="N416" s="36">
        <f>IF(D416="","",VLOOKUP(D416,'produto-estoque-total-7'!A:AB,21,0))</f>
        <v/>
      </c>
      <c r="O416" s="1">
        <f>IF(D416="","",VLOOKUP(D416,'produto-estoque-total-7'!A:AB,22,0))</f>
        <v/>
      </c>
      <c r="P416" s="36">
        <f>IF(D416="","",VLOOKUP(D416,'produto-estoque-total-7'!A:AB,23,0))</f>
        <v/>
      </c>
      <c r="Q416" s="1">
        <f>IF(D416="","",VLOOKUP(D416,'produto-estoque-total-7'!A:AB,24,0))</f>
        <v/>
      </c>
      <c r="R416" s="38">
        <f>IFERROR(IF(D416="","",VLOOKUP(D416,'produto-venda-7'!B:N,13,0)),"C")</f>
        <v/>
      </c>
      <c r="S416" s="39">
        <f>IF(D416="","",VLOOKUP(D416,'produto-estoque-total-7'!A:AB,6,0))</f>
        <v/>
      </c>
      <c r="T416" s="39">
        <f>IF(D416="","",VLOOKUP(D416,'produto-estoque-total-7'!A:AB,5,0))</f>
        <v/>
      </c>
      <c r="U416" s="40">
        <f>IF(D416="","",VLOOKUP(D416,'produto-estoque-total-7'!A:AB,11,0))</f>
        <v/>
      </c>
      <c r="V416" s="41">
        <f>IF(D416="","",IFERROR(VLOOKUP(D416,'produto-entrada-7'!A:M,10,0),0))</f>
        <v/>
      </c>
      <c r="W416" s="42" t="n"/>
      <c r="X416" s="39">
        <f>IF(D416="","",VLOOKUP(D416,'produto-estoque-total-7'!A:AB,8,0))</f>
        <v/>
      </c>
      <c r="Y416" s="39">
        <f>IF(D416="","",VLOOKUP(D416,'produto-estoque-total-7'!A:AB,9,0))</f>
        <v/>
      </c>
      <c r="Z416" s="39">
        <f>IF(D416="","",VLOOKUP(D416,'produto-estoque-total-7'!A:AB,10,0))</f>
        <v/>
      </c>
      <c r="AA416" s="39">
        <f>IFERROR(IF(D416="","",VLOOKUP(D416,'produto-venda-7'!B:N,4,0)),0)</f>
        <v/>
      </c>
      <c r="AB416" s="39">
        <f>IFERROR(IF(D416="","",VLOOKUP(D416,'produto-venda-7'!B:N,5,0)),0)</f>
        <v/>
      </c>
      <c r="AC416" s="39">
        <f>IF(D416="","",IFERROR(AA416/90,0))</f>
        <v/>
      </c>
      <c r="AD416" s="36">
        <f>IF(D416="","",IFERROR(VLOOKUP(D416,'produto-entrada-7'!A:M,4,0),0))</f>
        <v/>
      </c>
      <c r="AE416" s="36">
        <f>IFERROR(IF(D416="","",VLOOKUP(D416,'produto-venda-7'!B:N,10,0)),0)</f>
        <v/>
      </c>
      <c r="AF416" s="36">
        <f>IF(D416="","",IFERROR(VLOOKUP(D416,'produto-entrada-7'!A:M,11,0),0))</f>
        <v/>
      </c>
      <c r="AG416" s="1">
        <f>IF(D416="","",IFERROR(VLOOKUP(D416,'produto-entrada-7'!A:M,12,0),0))</f>
        <v/>
      </c>
      <c r="AH416" s="1">
        <f>IF(D416="","",IFERROR(VLOOKUP(D416,'produto-entrada-7'!A:M,13,0),0))</f>
        <v/>
      </c>
      <c r="AI416" s="36">
        <f>IFERROR(IF(D416="","",VLOOKUP(D416,'produto-venda-7'!B:N,11,0)),0)</f>
        <v/>
      </c>
      <c r="AJ416" s="43">
        <f>IF(D416="","",IFERROR(AI416*AB416,0))</f>
        <v/>
      </c>
      <c r="AK416" s="44">
        <f>IFERROR(IF(D416="","",VLOOKUP(F416,'ANALISE FORNECEDOR'!$A:$I,8,0)),"")</f>
        <v/>
      </c>
      <c r="AL416" s="44">
        <f>IF(D416="","",AVERAGE(AM416,AK416))</f>
        <v/>
      </c>
      <c r="AM416" s="44">
        <f>IFERROR(IF(D416="","",VLOOKUP(F416,'ANALISE FORNECEDOR'!$A:$I,9,0)),"")</f>
        <v/>
      </c>
      <c r="AN416" s="45">
        <f>IF(D416="","",IF(Y416&gt;12,AI416*(U416+Y416),AI416*U416))</f>
        <v/>
      </c>
      <c r="AO416" s="45">
        <f>IF(D416="","",IF(Y416&gt;12,AI416*(U416+V416+Y416),AI416*(U416+V416)))</f>
        <v/>
      </c>
      <c r="AP416" s="46">
        <f>IF(D416="","",IF(Y416&gt;12,AG416*(U416+Y416),AG416*U416))</f>
        <v/>
      </c>
      <c r="AQ416" s="46">
        <f>IF(D416="","",IF(Y416&gt;12,AG416*(U416+V416+Y416),AG416*(U416+V416)))</f>
        <v/>
      </c>
      <c r="AR416" s="46">
        <f>IF(D416="","",IF(OR(R416="A",R416="AA",R416="AAA"),AP416,0))</f>
        <v/>
      </c>
      <c r="AS416" s="46">
        <f>IF(D416="","",IF(R416="B",AP416,0))</f>
        <v/>
      </c>
      <c r="AT416" s="46">
        <f>IF(D416="","",IF(R416="C",AP416,0))</f>
        <v/>
      </c>
      <c r="AU416" s="47">
        <f>IF(D416="","",IFERROR(AN416/AJ416,0))</f>
        <v/>
      </c>
      <c r="AV416" s="47">
        <f>IF(D416="","",IFERROR(((AO416)/AJ416),0))</f>
        <v/>
      </c>
      <c r="AW416" s="48">
        <f>IF(D416="","",IF(OR(S416="S",NOT(AND(ISNUMBER(AC416),ISNUMBER(AL416),AC416*AL416&gt;=0))),0,AC416*AL416))</f>
        <v/>
      </c>
      <c r="AX416" s="49">
        <f>IFERROR(IF(D416="","",AW416*AG416),0)</f>
        <v/>
      </c>
      <c r="AY416" s="48">
        <f>IF(D416="","",IF(OR(S416="S",NOT(AND(ISNUMBER(AC416),ISNUMBER(AK416),AC416*AK416&gt;=0))),0,AC416*AK416))</f>
        <v/>
      </c>
      <c r="AZ416" s="48">
        <f>IFERROR(IF(D416="","",IF(AY416=0,0,IF(((AY416)-(U416+Y416))&lt;0,0,(AY416)-U416))),0)</f>
        <v/>
      </c>
      <c r="BA416" s="49">
        <f>IF(D416="","",AZ416*AG416)</f>
        <v/>
      </c>
      <c r="BB416" s="49">
        <f>IF(D416="","",IF(OR(R416="A",R416="AA",R416="AAA"),BA416,0))</f>
        <v/>
      </c>
      <c r="BC416" s="49">
        <f>IF(D416="","",IF(R416="B",BA416,0))</f>
        <v/>
      </c>
      <c r="BD416" s="49">
        <f>IF(D416="","",IF(R416="B",BA416,0))</f>
        <v/>
      </c>
      <c r="BE416" s="49">
        <f>IF(D416="","",IF(S416="S",
1,
IF(AC416=0,
1,
IF(
IFERROR(((U416+Y416)*AG416)/((AC416*AK416)*AG416),0)&lt;0,
0,
IF(
IFERROR(((U416+Y416)*AG416)/((AC416*AK416)*AG416),0)&gt;1,
1,
IFERROR(((U416+Y416)*AG416)/((AC416*AK416)*AG416),0)
)
)
)
))</f>
        <v/>
      </c>
      <c r="BF416" s="49">
        <f>IF(D416="","",IF(S416="S",
1,
IF(AC416=0,
1,
IF(
IFERROR(((U416+V416+Y416)*AG416)/((AC416*AK416)*AG416),0)&lt;0,
0,
IF(
IFERROR(((U416+V416+Y416)*AG416)/((AC416*AK416)*AG416),0)&gt;1,
1,
IFERROR(((U416+V416+Y416)*AG416)/((AC416*AK416)*AG416),0)
)
)
)
))</f>
        <v/>
      </c>
      <c r="BG416" s="50">
        <f>IF(D416="","",IF(S416="S",0,IF(AND(ISNUMBER(AC416),ISNUMBER(AM416)),IF(OR(AC416*AM416&lt;0,ISERR(AC416*AM416)),0,AC416*AM416),0)))</f>
        <v/>
      </c>
      <c r="BH416" s="50">
        <f>IF(D416="","",IF(BY416&gt;TODAY()-60,0,IF(Y416&gt;12,MAX(0,(U416+Y416)-BG416),MAX(0,U416-BG416))))</f>
        <v/>
      </c>
      <c r="BI416" s="51">
        <f>IF(D416="","",BH416*AG416)</f>
        <v/>
      </c>
      <c r="BJ416" s="51">
        <f>IF(D416="","",IF(OR(R416="A",R416="AA",R416="AAA"),BI416,0))</f>
        <v/>
      </c>
      <c r="BK416" s="51">
        <f>IF(D416="","",IF(R416="B",BI416,0))</f>
        <v/>
      </c>
      <c r="BL416" s="51">
        <f>IF(D416="","",IF(R416="C",BI416,0))</f>
        <v/>
      </c>
      <c r="BM416" s="51">
        <f>IF(D416="","",IFERROR(MAX(0,MIN(BI416/AP416,1)),0))</f>
        <v/>
      </c>
      <c r="BN416" s="52">
        <f>IF(D416="","",AB416*AG416)</f>
        <v/>
      </c>
      <c r="BO416" s="52">
        <f>IF(D416="","",(U416+V416+X416)*AG416)</f>
        <v/>
      </c>
      <c r="BP416" s="52">
        <f>IF(D416="","",(AB416*3)*AG416)</f>
        <v/>
      </c>
      <c r="BQ416" s="52">
        <f>IF(D416="","",IF(BO416-BP416&gt;0,0,BO416-BP416))</f>
        <v/>
      </c>
      <c r="BR416" s="52">
        <f>IF(D416="","",IF(BO416-BP416-BN416&gt;0,0,BO416-BP416-BN416))</f>
        <v/>
      </c>
      <c r="BS416" s="53">
        <f>IF(D416="","",IFERROR(AB416*AI416,0))</f>
        <v/>
      </c>
      <c r="BT416" s="53">
        <f>IF(D416="","",IFERROR(IF(X416&gt;12, AI416*(U416+V416+X416), AI416*(U416+V416)),0))</f>
        <v/>
      </c>
      <c r="BU416" s="53">
        <f>IF(D416="","",IFERROR(((AB416*3)*AI416),0))</f>
        <v/>
      </c>
      <c r="BV416" s="53">
        <f>IF(D416="","",IF(BT416-BU416&gt;0,0,BT416-BU416))</f>
        <v/>
      </c>
      <c r="BW416" s="53">
        <f>IF(D416="","",IF(BT416-BU416-BS416&gt;0,0,BT416-BU416-BS416))</f>
        <v/>
      </c>
      <c r="BX416" s="36">
        <f>IF(D416="","",IFERROR(VLOOKUP(D416,'produto-entrada-7'!A:M,3,0),"SEM PEDIDO"))</f>
        <v/>
      </c>
      <c r="BY416" s="36">
        <f>IF(D416="","",VLOOKUP(D416,'produto-estoque-total-7'!A:AB,25,0))</f>
        <v/>
      </c>
      <c r="BZ416" s="36">
        <f>IF(D416="","",IFERROR(VLOOKUP(D416,'produto-estoque-total-7'!A:AB,26,0)/100,0))</f>
        <v/>
      </c>
      <c r="CA416" s="36">
        <f>IF(D416="","",IFERROR(VLOOKUP(D416,'produto-estoque-total-7'!A:AB,27,0)/100,0))</f>
        <v/>
      </c>
      <c r="CB416" s="41">
        <f>IF(D416="","",V416*AF416)</f>
        <v/>
      </c>
      <c r="CC416" s="41">
        <f>IF(D416="","",V416*AI416)</f>
        <v/>
      </c>
      <c r="CD416" s="54">
        <f>IF(D416="","",VLOOKUP(D416,'produto-estoque-total-7'!A:AB,28,0))</f>
        <v/>
      </c>
    </row>
    <row r="417">
      <c r="A417" s="36">
        <f>IF(D417="","",VLOOKUP(D417,'produto-estoque-total-7'!A:AB,3,0))</f>
        <v/>
      </c>
      <c r="B417" s="1">
        <f>IF(D417="","",VLOOKUP(D417,'produto-estoque-total-7'!A:AB,12,0))</f>
        <v/>
      </c>
      <c r="C417" s="1">
        <f>IF(D417="","",VLOOKUP(D417,'produto-estoque-total-7'!A:AB,2,0))</f>
        <v/>
      </c>
      <c r="D417" s="37">
        <f>IFERROR(IF('produto-estoque-total-7'!A416="","",'produto-estoque-total-7'!A416),"")</f>
        <v/>
      </c>
      <c r="E417" s="1">
        <f>IF(D417="","",VLOOKUP(D417,'produto-estoque-total-7'!A:AB,4,0))</f>
        <v/>
      </c>
      <c r="F417" s="36">
        <f>IF(D417="","",VLOOKUP(D417,'produto-estoque-total-7'!A:AB,13,0))</f>
        <v/>
      </c>
      <c r="G417" s="1">
        <f>IF(F417="","",VLOOKUP(F417,'FORNECEDORES X COMPRADOR'!A:D,4,0))</f>
        <v/>
      </c>
      <c r="H417" s="1">
        <f>IF(F417="","",VLOOKUP(F417,'FORNECEDORES X COMPRADOR'!A:E,5,0))</f>
        <v/>
      </c>
      <c r="I417" s="36">
        <f>IF(D417="","",VLOOKUP(D417,'produto-estoque-total-7'!A:AB,15,0))</f>
        <v/>
      </c>
      <c r="J417" s="36">
        <f>IF(D417="","",VLOOKUP(D417,'produto-estoque-total-7'!A:AB,19,0))</f>
        <v/>
      </c>
      <c r="K417" s="1">
        <f>IF(D417="","",VLOOKUP(D417,'produto-estoque-total-7'!A:AB,20,0))</f>
        <v/>
      </c>
      <c r="L417" s="36">
        <f>IF(D417="","",VLOOKUP(D417,'produto-estoque-total-7'!A:AB,17,0))</f>
        <v/>
      </c>
      <c r="M417" s="1">
        <f>IF(D417="","",VLOOKUP(D417,'produto-estoque-total-7'!A:AB,18,0))</f>
        <v/>
      </c>
      <c r="N417" s="36">
        <f>IF(D417="","",VLOOKUP(D417,'produto-estoque-total-7'!A:AB,21,0))</f>
        <v/>
      </c>
      <c r="O417" s="1">
        <f>IF(D417="","",VLOOKUP(D417,'produto-estoque-total-7'!A:AB,22,0))</f>
        <v/>
      </c>
      <c r="P417" s="36">
        <f>IF(D417="","",VLOOKUP(D417,'produto-estoque-total-7'!A:AB,23,0))</f>
        <v/>
      </c>
      <c r="Q417" s="1">
        <f>IF(D417="","",VLOOKUP(D417,'produto-estoque-total-7'!A:AB,24,0))</f>
        <v/>
      </c>
      <c r="R417" s="38">
        <f>IFERROR(IF(D417="","",VLOOKUP(D417,'produto-venda-7'!B:N,13,0)),"C")</f>
        <v/>
      </c>
      <c r="S417" s="39">
        <f>IF(D417="","",VLOOKUP(D417,'produto-estoque-total-7'!A:AB,6,0))</f>
        <v/>
      </c>
      <c r="T417" s="39">
        <f>IF(D417="","",VLOOKUP(D417,'produto-estoque-total-7'!A:AB,5,0))</f>
        <v/>
      </c>
      <c r="U417" s="40">
        <f>IF(D417="","",VLOOKUP(D417,'produto-estoque-total-7'!A:AB,11,0))</f>
        <v/>
      </c>
      <c r="V417" s="41">
        <f>IF(D417="","",IFERROR(VLOOKUP(D417,'produto-entrada-7'!A:M,10,0),0))</f>
        <v/>
      </c>
      <c r="W417" s="42" t="n"/>
      <c r="X417" s="39">
        <f>IF(D417="","",VLOOKUP(D417,'produto-estoque-total-7'!A:AB,8,0))</f>
        <v/>
      </c>
      <c r="Y417" s="39">
        <f>IF(D417="","",VLOOKUP(D417,'produto-estoque-total-7'!A:AB,9,0))</f>
        <v/>
      </c>
      <c r="Z417" s="39">
        <f>IF(D417="","",VLOOKUP(D417,'produto-estoque-total-7'!A:AB,10,0))</f>
        <v/>
      </c>
      <c r="AA417" s="39">
        <f>IFERROR(IF(D417="","",VLOOKUP(D417,'produto-venda-7'!B:N,4,0)),0)</f>
        <v/>
      </c>
      <c r="AB417" s="39">
        <f>IFERROR(IF(D417="","",VLOOKUP(D417,'produto-venda-7'!B:N,5,0)),0)</f>
        <v/>
      </c>
      <c r="AC417" s="39">
        <f>IF(D417="","",IFERROR(AA417/90,0))</f>
        <v/>
      </c>
      <c r="AD417" s="36">
        <f>IF(D417="","",IFERROR(VLOOKUP(D417,'produto-entrada-7'!A:M,4,0),0))</f>
        <v/>
      </c>
      <c r="AE417" s="36">
        <f>IFERROR(IF(D417="","",VLOOKUP(D417,'produto-venda-7'!B:N,10,0)),0)</f>
        <v/>
      </c>
      <c r="AF417" s="36">
        <f>IF(D417="","",IFERROR(VLOOKUP(D417,'produto-entrada-7'!A:M,11,0),0))</f>
        <v/>
      </c>
      <c r="AG417" s="1">
        <f>IF(D417="","",IFERROR(VLOOKUP(D417,'produto-entrada-7'!A:M,12,0),0))</f>
        <v/>
      </c>
      <c r="AH417" s="1">
        <f>IF(D417="","",IFERROR(VLOOKUP(D417,'produto-entrada-7'!A:M,13,0),0))</f>
        <v/>
      </c>
      <c r="AI417" s="36">
        <f>IFERROR(IF(D417="","",VLOOKUP(D417,'produto-venda-7'!B:N,11,0)),0)</f>
        <v/>
      </c>
      <c r="AJ417" s="43">
        <f>IF(D417="","",IFERROR(AI417*AB417,0))</f>
        <v/>
      </c>
      <c r="AK417" s="44">
        <f>IFERROR(IF(D417="","",VLOOKUP(F417,'ANALISE FORNECEDOR'!$A:$I,8,0)),"")</f>
        <v/>
      </c>
      <c r="AL417" s="44">
        <f>IF(D417="","",AVERAGE(AM417,AK417))</f>
        <v/>
      </c>
      <c r="AM417" s="44">
        <f>IFERROR(IF(D417="","",VLOOKUP(F417,'ANALISE FORNECEDOR'!$A:$I,9,0)),"")</f>
        <v/>
      </c>
      <c r="AN417" s="45">
        <f>IF(D417="","",IF(Y417&gt;12,AI417*(U417+Y417),AI417*U417))</f>
        <v/>
      </c>
      <c r="AO417" s="45">
        <f>IF(D417="","",IF(Y417&gt;12,AI417*(U417+V417+Y417),AI417*(U417+V417)))</f>
        <v/>
      </c>
      <c r="AP417" s="46">
        <f>IF(D417="","",IF(Y417&gt;12,AG417*(U417+Y417),AG417*U417))</f>
        <v/>
      </c>
      <c r="AQ417" s="46">
        <f>IF(D417="","",IF(Y417&gt;12,AG417*(U417+V417+Y417),AG417*(U417+V417)))</f>
        <v/>
      </c>
      <c r="AR417" s="46">
        <f>IF(D417="","",IF(OR(R417="A",R417="AA",R417="AAA"),AP417,0))</f>
        <v/>
      </c>
      <c r="AS417" s="46">
        <f>IF(D417="","",IF(R417="B",AP417,0))</f>
        <v/>
      </c>
      <c r="AT417" s="46">
        <f>IF(D417="","",IF(R417="C",AP417,0))</f>
        <v/>
      </c>
      <c r="AU417" s="47">
        <f>IF(D417="","",IFERROR(AN417/AJ417,0))</f>
        <v/>
      </c>
      <c r="AV417" s="47">
        <f>IF(D417="","",IFERROR(((AO417)/AJ417),0))</f>
        <v/>
      </c>
      <c r="AW417" s="48">
        <f>IF(D417="","",IF(OR(S417="S",NOT(AND(ISNUMBER(AC417),ISNUMBER(AL417),AC417*AL417&gt;=0))),0,AC417*AL417))</f>
        <v/>
      </c>
      <c r="AX417" s="49">
        <f>IFERROR(IF(D417="","",AW417*AG417),0)</f>
        <v/>
      </c>
      <c r="AY417" s="48">
        <f>IF(D417="","",IF(OR(S417="S",NOT(AND(ISNUMBER(AC417),ISNUMBER(AK417),AC417*AK417&gt;=0))),0,AC417*AK417))</f>
        <v/>
      </c>
      <c r="AZ417" s="48">
        <f>IFERROR(IF(D417="","",IF(AY417=0,0,IF(((AY417)-(U417+Y417))&lt;0,0,(AY417)-U417))),0)</f>
        <v/>
      </c>
      <c r="BA417" s="49">
        <f>IF(D417="","",AZ417*AG417)</f>
        <v/>
      </c>
      <c r="BB417" s="49">
        <f>IF(D417="","",IF(OR(R417="A",R417="AA",R417="AAA"),BA417,0))</f>
        <v/>
      </c>
      <c r="BC417" s="49">
        <f>IF(D417="","",IF(R417="B",BA417,0))</f>
        <v/>
      </c>
      <c r="BD417" s="49">
        <f>IF(D417="","",IF(R417="B",BA417,0))</f>
        <v/>
      </c>
      <c r="BE417" s="49">
        <f>IF(D417="","",IF(S417="S",
1,
IF(AC417=0,
1,
IF(
IFERROR(((U417+Y417)*AG417)/((AC417*AK417)*AG417),0)&lt;0,
0,
IF(
IFERROR(((U417+Y417)*AG417)/((AC417*AK417)*AG417),0)&gt;1,
1,
IFERROR(((U417+Y417)*AG417)/((AC417*AK417)*AG417),0)
)
)
)
))</f>
        <v/>
      </c>
      <c r="BF417" s="49">
        <f>IF(D417="","",IF(S417="S",
1,
IF(AC417=0,
1,
IF(
IFERROR(((U417+V417+Y417)*AG417)/((AC417*AK417)*AG417),0)&lt;0,
0,
IF(
IFERROR(((U417+V417+Y417)*AG417)/((AC417*AK417)*AG417),0)&gt;1,
1,
IFERROR(((U417+V417+Y417)*AG417)/((AC417*AK417)*AG417),0)
)
)
)
))</f>
        <v/>
      </c>
      <c r="BG417" s="50">
        <f>IF(D417="","",IF(S417="S",0,IF(AND(ISNUMBER(AC417),ISNUMBER(AM417)),IF(OR(AC417*AM417&lt;0,ISERR(AC417*AM417)),0,AC417*AM417),0)))</f>
        <v/>
      </c>
      <c r="BH417" s="50">
        <f>IF(D417="","",IF(BY417&gt;TODAY()-60,0,IF(Y417&gt;12,MAX(0,(U417+Y417)-BG417),MAX(0,U417-BG417))))</f>
        <v/>
      </c>
      <c r="BI417" s="51">
        <f>IF(D417="","",BH417*AG417)</f>
        <v/>
      </c>
      <c r="BJ417" s="51">
        <f>IF(D417="","",IF(OR(R417="A",R417="AA",R417="AAA"),BI417,0))</f>
        <v/>
      </c>
      <c r="BK417" s="51">
        <f>IF(D417="","",IF(R417="B",BI417,0))</f>
        <v/>
      </c>
      <c r="BL417" s="51">
        <f>IF(D417="","",IF(R417="C",BI417,0))</f>
        <v/>
      </c>
      <c r="BM417" s="51">
        <f>IF(D417="","",IFERROR(MAX(0,MIN(BI417/AP417,1)),0))</f>
        <v/>
      </c>
      <c r="BN417" s="52">
        <f>IF(D417="","",AB417*AG417)</f>
        <v/>
      </c>
      <c r="BO417" s="52">
        <f>IF(D417="","",(U417+V417+X417)*AG417)</f>
        <v/>
      </c>
      <c r="BP417" s="52">
        <f>IF(D417="","",(AB417*3)*AG417)</f>
        <v/>
      </c>
      <c r="BQ417" s="52">
        <f>IF(D417="","",IF(BO417-BP417&gt;0,0,BO417-BP417))</f>
        <v/>
      </c>
      <c r="BR417" s="52">
        <f>IF(D417="","",IF(BO417-BP417-BN417&gt;0,0,BO417-BP417-BN417))</f>
        <v/>
      </c>
      <c r="BS417" s="53">
        <f>IF(D417="","",IFERROR(AB417*AI417,0))</f>
        <v/>
      </c>
      <c r="BT417" s="53">
        <f>IF(D417="","",IFERROR(IF(X417&gt;12, AI417*(U417+V417+X417), AI417*(U417+V417)),0))</f>
        <v/>
      </c>
      <c r="BU417" s="53">
        <f>IF(D417="","",IFERROR(((AB417*3)*AI417),0))</f>
        <v/>
      </c>
      <c r="BV417" s="53">
        <f>IF(D417="","",IF(BT417-BU417&gt;0,0,BT417-BU417))</f>
        <v/>
      </c>
      <c r="BW417" s="53">
        <f>IF(D417="","",IF(BT417-BU417-BS417&gt;0,0,BT417-BU417-BS417))</f>
        <v/>
      </c>
      <c r="BX417" s="36">
        <f>IF(D417="","",IFERROR(VLOOKUP(D417,'produto-entrada-7'!A:M,3,0),"SEM PEDIDO"))</f>
        <v/>
      </c>
      <c r="BY417" s="36">
        <f>IF(D417="","",VLOOKUP(D417,'produto-estoque-total-7'!A:AB,25,0))</f>
        <v/>
      </c>
      <c r="BZ417" s="36">
        <f>IF(D417="","",IFERROR(VLOOKUP(D417,'produto-estoque-total-7'!A:AB,26,0)/100,0))</f>
        <v/>
      </c>
      <c r="CA417" s="36">
        <f>IF(D417="","",IFERROR(VLOOKUP(D417,'produto-estoque-total-7'!A:AB,27,0)/100,0))</f>
        <v/>
      </c>
      <c r="CB417" s="41">
        <f>IF(D417="","",V417*AF417)</f>
        <v/>
      </c>
      <c r="CC417" s="41">
        <f>IF(D417="","",V417*AI417)</f>
        <v/>
      </c>
      <c r="CD417" s="54">
        <f>IF(D417="","",VLOOKUP(D417,'produto-estoque-total-7'!A:AB,28,0))</f>
        <v/>
      </c>
    </row>
    <row r="418">
      <c r="A418" s="36">
        <f>IF(D418="","",VLOOKUP(D418,'produto-estoque-total-7'!A:AB,3,0))</f>
        <v/>
      </c>
      <c r="B418" s="1">
        <f>IF(D418="","",VLOOKUP(D418,'produto-estoque-total-7'!A:AB,12,0))</f>
        <v/>
      </c>
      <c r="C418" s="1">
        <f>IF(D418="","",VLOOKUP(D418,'produto-estoque-total-7'!A:AB,2,0))</f>
        <v/>
      </c>
      <c r="D418" s="37">
        <f>IFERROR(IF('produto-estoque-total-7'!A417="","",'produto-estoque-total-7'!A417),"")</f>
        <v/>
      </c>
      <c r="E418" s="1">
        <f>IF(D418="","",VLOOKUP(D418,'produto-estoque-total-7'!A:AB,4,0))</f>
        <v/>
      </c>
      <c r="F418" s="36">
        <f>IF(D418="","",VLOOKUP(D418,'produto-estoque-total-7'!A:AB,13,0))</f>
        <v/>
      </c>
      <c r="G418" s="1">
        <f>IF(F418="","",VLOOKUP(F418,'FORNECEDORES X COMPRADOR'!A:D,4,0))</f>
        <v/>
      </c>
      <c r="H418" s="1">
        <f>IF(F418="","",VLOOKUP(F418,'FORNECEDORES X COMPRADOR'!A:E,5,0))</f>
        <v/>
      </c>
      <c r="I418" s="36">
        <f>IF(D418="","",VLOOKUP(D418,'produto-estoque-total-7'!A:AB,15,0))</f>
        <v/>
      </c>
      <c r="J418" s="36">
        <f>IF(D418="","",VLOOKUP(D418,'produto-estoque-total-7'!A:AB,19,0))</f>
        <v/>
      </c>
      <c r="K418" s="1">
        <f>IF(D418="","",VLOOKUP(D418,'produto-estoque-total-7'!A:AB,20,0))</f>
        <v/>
      </c>
      <c r="L418" s="36">
        <f>IF(D418="","",VLOOKUP(D418,'produto-estoque-total-7'!A:AB,17,0))</f>
        <v/>
      </c>
      <c r="M418" s="1">
        <f>IF(D418="","",VLOOKUP(D418,'produto-estoque-total-7'!A:AB,18,0))</f>
        <v/>
      </c>
      <c r="N418" s="36">
        <f>IF(D418="","",VLOOKUP(D418,'produto-estoque-total-7'!A:AB,21,0))</f>
        <v/>
      </c>
      <c r="O418" s="1">
        <f>IF(D418="","",VLOOKUP(D418,'produto-estoque-total-7'!A:AB,22,0))</f>
        <v/>
      </c>
      <c r="P418" s="36">
        <f>IF(D418="","",VLOOKUP(D418,'produto-estoque-total-7'!A:AB,23,0))</f>
        <v/>
      </c>
      <c r="Q418" s="1">
        <f>IF(D418="","",VLOOKUP(D418,'produto-estoque-total-7'!A:AB,24,0))</f>
        <v/>
      </c>
      <c r="R418" s="38">
        <f>IFERROR(IF(D418="","",VLOOKUP(D418,'produto-venda-7'!B:N,13,0)),"C")</f>
        <v/>
      </c>
      <c r="S418" s="39">
        <f>IF(D418="","",VLOOKUP(D418,'produto-estoque-total-7'!A:AB,6,0))</f>
        <v/>
      </c>
      <c r="T418" s="39">
        <f>IF(D418="","",VLOOKUP(D418,'produto-estoque-total-7'!A:AB,5,0))</f>
        <v/>
      </c>
      <c r="U418" s="40">
        <f>IF(D418="","",VLOOKUP(D418,'produto-estoque-total-7'!A:AB,11,0))</f>
        <v/>
      </c>
      <c r="V418" s="41">
        <f>IF(D418="","",IFERROR(VLOOKUP(D418,'produto-entrada-7'!A:M,10,0),0))</f>
        <v/>
      </c>
      <c r="W418" s="42" t="n"/>
      <c r="X418" s="39">
        <f>IF(D418="","",VLOOKUP(D418,'produto-estoque-total-7'!A:AB,8,0))</f>
        <v/>
      </c>
      <c r="Y418" s="39">
        <f>IF(D418="","",VLOOKUP(D418,'produto-estoque-total-7'!A:AB,9,0))</f>
        <v/>
      </c>
      <c r="Z418" s="39">
        <f>IF(D418="","",VLOOKUP(D418,'produto-estoque-total-7'!A:AB,10,0))</f>
        <v/>
      </c>
      <c r="AA418" s="39">
        <f>IFERROR(IF(D418="","",VLOOKUP(D418,'produto-venda-7'!B:N,4,0)),0)</f>
        <v/>
      </c>
      <c r="AB418" s="39">
        <f>IFERROR(IF(D418="","",VLOOKUP(D418,'produto-venda-7'!B:N,5,0)),0)</f>
        <v/>
      </c>
      <c r="AC418" s="39">
        <f>IF(D418="","",IFERROR(AA418/90,0))</f>
        <v/>
      </c>
      <c r="AD418" s="36">
        <f>IF(D418="","",IFERROR(VLOOKUP(D418,'produto-entrada-7'!A:M,4,0),0))</f>
        <v/>
      </c>
      <c r="AE418" s="36">
        <f>IFERROR(IF(D418="","",VLOOKUP(D418,'produto-venda-7'!B:N,10,0)),0)</f>
        <v/>
      </c>
      <c r="AF418" s="36">
        <f>IF(D418="","",IFERROR(VLOOKUP(D418,'produto-entrada-7'!A:M,11,0),0))</f>
        <v/>
      </c>
      <c r="AG418" s="1">
        <f>IF(D418="","",IFERROR(VLOOKUP(D418,'produto-entrada-7'!A:M,12,0),0))</f>
        <v/>
      </c>
      <c r="AH418" s="1">
        <f>IF(D418="","",IFERROR(VLOOKUP(D418,'produto-entrada-7'!A:M,13,0),0))</f>
        <v/>
      </c>
      <c r="AI418" s="36">
        <f>IFERROR(IF(D418="","",VLOOKUP(D418,'produto-venda-7'!B:N,11,0)),0)</f>
        <v/>
      </c>
      <c r="AJ418" s="43">
        <f>IF(D418="","",IFERROR(AI418*AB418,0))</f>
        <v/>
      </c>
      <c r="AK418" s="44">
        <f>IFERROR(IF(D418="","",VLOOKUP(F418,'ANALISE FORNECEDOR'!$A:$I,8,0)),"")</f>
        <v/>
      </c>
      <c r="AL418" s="44">
        <f>IF(D418="","",AVERAGE(AM418,AK418))</f>
        <v/>
      </c>
      <c r="AM418" s="44">
        <f>IFERROR(IF(D418="","",VLOOKUP(F418,'ANALISE FORNECEDOR'!$A:$I,9,0)),"")</f>
        <v/>
      </c>
      <c r="AN418" s="45">
        <f>IF(D418="","",IF(Y418&gt;12,AI418*(U418+Y418),AI418*U418))</f>
        <v/>
      </c>
      <c r="AO418" s="45">
        <f>IF(D418="","",IF(Y418&gt;12,AI418*(U418+V418+Y418),AI418*(U418+V418)))</f>
        <v/>
      </c>
      <c r="AP418" s="46">
        <f>IF(D418="","",IF(Y418&gt;12,AG418*(U418+Y418),AG418*U418))</f>
        <v/>
      </c>
      <c r="AQ418" s="46">
        <f>IF(D418="","",IF(Y418&gt;12,AG418*(U418+V418+Y418),AG418*(U418+V418)))</f>
        <v/>
      </c>
      <c r="AR418" s="46">
        <f>IF(D418="","",IF(OR(R418="A",R418="AA",R418="AAA"),AP418,0))</f>
        <v/>
      </c>
      <c r="AS418" s="46">
        <f>IF(D418="","",IF(R418="B",AP418,0))</f>
        <v/>
      </c>
      <c r="AT418" s="46">
        <f>IF(D418="","",IF(R418="C",AP418,0))</f>
        <v/>
      </c>
      <c r="AU418" s="47">
        <f>IF(D418="","",IFERROR(AN418/AJ418,0))</f>
        <v/>
      </c>
      <c r="AV418" s="47">
        <f>IF(D418="","",IFERROR(((AO418)/AJ418),0))</f>
        <v/>
      </c>
      <c r="AW418" s="48">
        <f>IF(D418="","",IF(OR(S418="S",NOT(AND(ISNUMBER(AC418),ISNUMBER(AL418),AC418*AL418&gt;=0))),0,AC418*AL418))</f>
        <v/>
      </c>
      <c r="AX418" s="49">
        <f>IFERROR(IF(D418="","",AW418*AG418),0)</f>
        <v/>
      </c>
      <c r="AY418" s="48">
        <f>IF(D418="","",IF(OR(S418="S",NOT(AND(ISNUMBER(AC418),ISNUMBER(AK418),AC418*AK418&gt;=0))),0,AC418*AK418))</f>
        <v/>
      </c>
      <c r="AZ418" s="48">
        <f>IFERROR(IF(D418="","",IF(AY418=0,0,IF(((AY418)-(U418+Y418))&lt;0,0,(AY418)-U418))),0)</f>
        <v/>
      </c>
      <c r="BA418" s="49">
        <f>IF(D418="","",AZ418*AG418)</f>
        <v/>
      </c>
      <c r="BB418" s="49">
        <f>IF(D418="","",IF(OR(R418="A",R418="AA",R418="AAA"),BA418,0))</f>
        <v/>
      </c>
      <c r="BC418" s="49">
        <f>IF(D418="","",IF(R418="B",BA418,0))</f>
        <v/>
      </c>
      <c r="BD418" s="49">
        <f>IF(D418="","",IF(R418="B",BA418,0))</f>
        <v/>
      </c>
      <c r="BE418" s="49">
        <f>IF(D418="","",IF(S418="S",
1,
IF(AC418=0,
1,
IF(
IFERROR(((U418+Y418)*AG418)/((AC418*AK418)*AG418),0)&lt;0,
0,
IF(
IFERROR(((U418+Y418)*AG418)/((AC418*AK418)*AG418),0)&gt;1,
1,
IFERROR(((U418+Y418)*AG418)/((AC418*AK418)*AG418),0)
)
)
)
))</f>
        <v/>
      </c>
      <c r="BF418" s="49">
        <f>IF(D418="","",IF(S418="S",
1,
IF(AC418=0,
1,
IF(
IFERROR(((U418+V418+Y418)*AG418)/((AC418*AK418)*AG418),0)&lt;0,
0,
IF(
IFERROR(((U418+V418+Y418)*AG418)/((AC418*AK418)*AG418),0)&gt;1,
1,
IFERROR(((U418+V418+Y418)*AG418)/((AC418*AK418)*AG418),0)
)
)
)
))</f>
        <v/>
      </c>
      <c r="BG418" s="50">
        <f>IF(D418="","",IF(S418="S",0,IF(AND(ISNUMBER(AC418),ISNUMBER(AM418)),IF(OR(AC418*AM418&lt;0,ISERR(AC418*AM418)),0,AC418*AM418),0)))</f>
        <v/>
      </c>
      <c r="BH418" s="50">
        <f>IF(D418="","",IF(BY418&gt;TODAY()-60,0,IF(Y418&gt;12,MAX(0,(U418+Y418)-BG418),MAX(0,U418-BG418))))</f>
        <v/>
      </c>
      <c r="BI418" s="51">
        <f>IF(D418="","",BH418*AG418)</f>
        <v/>
      </c>
      <c r="BJ418" s="51">
        <f>IF(D418="","",IF(OR(R418="A",R418="AA",R418="AAA"),BI418,0))</f>
        <v/>
      </c>
      <c r="BK418" s="51">
        <f>IF(D418="","",IF(R418="B",BI418,0))</f>
        <v/>
      </c>
      <c r="BL418" s="51">
        <f>IF(D418="","",IF(R418="C",BI418,0))</f>
        <v/>
      </c>
      <c r="BM418" s="51">
        <f>IF(D418="","",IFERROR(MAX(0,MIN(BI418/AP418,1)),0))</f>
        <v/>
      </c>
      <c r="BN418" s="52">
        <f>IF(D418="","",AB418*AG418)</f>
        <v/>
      </c>
      <c r="BO418" s="52">
        <f>IF(D418="","",(U418+V418+X418)*AG418)</f>
        <v/>
      </c>
      <c r="BP418" s="52">
        <f>IF(D418="","",(AB418*3)*AG418)</f>
        <v/>
      </c>
      <c r="BQ418" s="52">
        <f>IF(D418="","",IF(BO418-BP418&gt;0,0,BO418-BP418))</f>
        <v/>
      </c>
      <c r="BR418" s="52">
        <f>IF(D418="","",IF(BO418-BP418-BN418&gt;0,0,BO418-BP418-BN418))</f>
        <v/>
      </c>
      <c r="BS418" s="53">
        <f>IF(D418="","",IFERROR(AB418*AI418,0))</f>
        <v/>
      </c>
      <c r="BT418" s="53">
        <f>IF(D418="","",IFERROR(IF(X418&gt;12, AI418*(U418+V418+X418), AI418*(U418+V418)),0))</f>
        <v/>
      </c>
      <c r="BU418" s="53">
        <f>IF(D418="","",IFERROR(((AB418*3)*AI418),0))</f>
        <v/>
      </c>
      <c r="BV418" s="53">
        <f>IF(D418="","",IF(BT418-BU418&gt;0,0,BT418-BU418))</f>
        <v/>
      </c>
      <c r="BW418" s="53">
        <f>IF(D418="","",IF(BT418-BU418-BS418&gt;0,0,BT418-BU418-BS418))</f>
        <v/>
      </c>
      <c r="BX418" s="36">
        <f>IF(D418="","",IFERROR(VLOOKUP(D418,'produto-entrada-7'!A:M,3,0),"SEM PEDIDO"))</f>
        <v/>
      </c>
      <c r="BY418" s="36">
        <f>IF(D418="","",VLOOKUP(D418,'produto-estoque-total-7'!A:AB,25,0))</f>
        <v/>
      </c>
      <c r="BZ418" s="36">
        <f>IF(D418="","",IFERROR(VLOOKUP(D418,'produto-estoque-total-7'!A:AB,26,0)/100,0))</f>
        <v/>
      </c>
      <c r="CA418" s="36">
        <f>IF(D418="","",IFERROR(VLOOKUP(D418,'produto-estoque-total-7'!A:AB,27,0)/100,0))</f>
        <v/>
      </c>
      <c r="CB418" s="41">
        <f>IF(D418="","",V418*AF418)</f>
        <v/>
      </c>
      <c r="CC418" s="41">
        <f>IF(D418="","",V418*AI418)</f>
        <v/>
      </c>
      <c r="CD418" s="54">
        <f>IF(D418="","",VLOOKUP(D418,'produto-estoque-total-7'!A:AB,28,0))</f>
        <v/>
      </c>
    </row>
    <row r="419">
      <c r="A419" s="36">
        <f>IF(D419="","",VLOOKUP(D419,'produto-estoque-total-7'!A:AB,3,0))</f>
        <v/>
      </c>
      <c r="B419" s="1">
        <f>IF(D419="","",VLOOKUP(D419,'produto-estoque-total-7'!A:AB,12,0))</f>
        <v/>
      </c>
      <c r="C419" s="1">
        <f>IF(D419="","",VLOOKUP(D419,'produto-estoque-total-7'!A:AB,2,0))</f>
        <v/>
      </c>
      <c r="D419" s="37">
        <f>IFERROR(IF('produto-estoque-total-7'!A418="","",'produto-estoque-total-7'!A418),"")</f>
        <v/>
      </c>
      <c r="E419" s="1">
        <f>IF(D419="","",VLOOKUP(D419,'produto-estoque-total-7'!A:AB,4,0))</f>
        <v/>
      </c>
      <c r="F419" s="36">
        <f>IF(D419="","",VLOOKUP(D419,'produto-estoque-total-7'!A:AB,13,0))</f>
        <v/>
      </c>
      <c r="G419" s="1">
        <f>IF(F419="","",VLOOKUP(F419,'FORNECEDORES X COMPRADOR'!A:D,4,0))</f>
        <v/>
      </c>
      <c r="H419" s="1">
        <f>IF(F419="","",VLOOKUP(F419,'FORNECEDORES X COMPRADOR'!A:E,5,0))</f>
        <v/>
      </c>
      <c r="I419" s="36">
        <f>IF(D419="","",VLOOKUP(D419,'produto-estoque-total-7'!A:AB,15,0))</f>
        <v/>
      </c>
      <c r="J419" s="36">
        <f>IF(D419="","",VLOOKUP(D419,'produto-estoque-total-7'!A:AB,19,0))</f>
        <v/>
      </c>
      <c r="K419" s="1">
        <f>IF(D419="","",VLOOKUP(D419,'produto-estoque-total-7'!A:AB,20,0))</f>
        <v/>
      </c>
      <c r="L419" s="36">
        <f>IF(D419="","",VLOOKUP(D419,'produto-estoque-total-7'!A:AB,17,0))</f>
        <v/>
      </c>
      <c r="M419" s="1">
        <f>IF(D419="","",VLOOKUP(D419,'produto-estoque-total-7'!A:AB,18,0))</f>
        <v/>
      </c>
      <c r="N419" s="36">
        <f>IF(D419="","",VLOOKUP(D419,'produto-estoque-total-7'!A:AB,21,0))</f>
        <v/>
      </c>
      <c r="O419" s="1">
        <f>IF(D419="","",VLOOKUP(D419,'produto-estoque-total-7'!A:AB,22,0))</f>
        <v/>
      </c>
      <c r="P419" s="36">
        <f>IF(D419="","",VLOOKUP(D419,'produto-estoque-total-7'!A:AB,23,0))</f>
        <v/>
      </c>
      <c r="Q419" s="1">
        <f>IF(D419="","",VLOOKUP(D419,'produto-estoque-total-7'!A:AB,24,0))</f>
        <v/>
      </c>
      <c r="R419" s="38">
        <f>IFERROR(IF(D419="","",VLOOKUP(D419,'produto-venda-7'!B:N,13,0)),"C")</f>
        <v/>
      </c>
      <c r="S419" s="39">
        <f>IF(D419="","",VLOOKUP(D419,'produto-estoque-total-7'!A:AB,6,0))</f>
        <v/>
      </c>
      <c r="T419" s="39">
        <f>IF(D419="","",VLOOKUP(D419,'produto-estoque-total-7'!A:AB,5,0))</f>
        <v/>
      </c>
      <c r="U419" s="40">
        <f>IF(D419="","",VLOOKUP(D419,'produto-estoque-total-7'!A:AB,11,0))</f>
        <v/>
      </c>
      <c r="V419" s="41">
        <f>IF(D419="","",IFERROR(VLOOKUP(D419,'produto-entrada-7'!A:M,10,0),0))</f>
        <v/>
      </c>
      <c r="W419" s="42" t="n"/>
      <c r="X419" s="39">
        <f>IF(D419="","",VLOOKUP(D419,'produto-estoque-total-7'!A:AB,8,0))</f>
        <v/>
      </c>
      <c r="Y419" s="39">
        <f>IF(D419="","",VLOOKUP(D419,'produto-estoque-total-7'!A:AB,9,0))</f>
        <v/>
      </c>
      <c r="Z419" s="39">
        <f>IF(D419="","",VLOOKUP(D419,'produto-estoque-total-7'!A:AB,10,0))</f>
        <v/>
      </c>
      <c r="AA419" s="39">
        <f>IFERROR(IF(D419="","",VLOOKUP(D419,'produto-venda-7'!B:N,4,0)),0)</f>
        <v/>
      </c>
      <c r="AB419" s="39">
        <f>IFERROR(IF(D419="","",VLOOKUP(D419,'produto-venda-7'!B:N,5,0)),0)</f>
        <v/>
      </c>
      <c r="AC419" s="39">
        <f>IF(D419="","",IFERROR(AA419/90,0))</f>
        <v/>
      </c>
      <c r="AD419" s="36">
        <f>IF(D419="","",IFERROR(VLOOKUP(D419,'produto-entrada-7'!A:M,4,0),0))</f>
        <v/>
      </c>
      <c r="AE419" s="36">
        <f>IFERROR(IF(D419="","",VLOOKUP(D419,'produto-venda-7'!B:N,10,0)),0)</f>
        <v/>
      </c>
      <c r="AF419" s="36">
        <f>IF(D419="","",IFERROR(VLOOKUP(D419,'produto-entrada-7'!A:M,11,0),0))</f>
        <v/>
      </c>
      <c r="AG419" s="1">
        <f>IF(D419="","",IFERROR(VLOOKUP(D419,'produto-entrada-7'!A:M,12,0),0))</f>
        <v/>
      </c>
      <c r="AH419" s="1">
        <f>IF(D419="","",IFERROR(VLOOKUP(D419,'produto-entrada-7'!A:M,13,0),0))</f>
        <v/>
      </c>
      <c r="AI419" s="36">
        <f>IFERROR(IF(D419="","",VLOOKUP(D419,'produto-venda-7'!B:N,11,0)),0)</f>
        <v/>
      </c>
      <c r="AJ419" s="43">
        <f>IF(D419="","",IFERROR(AI419*AB419,0))</f>
        <v/>
      </c>
      <c r="AK419" s="44">
        <f>IFERROR(IF(D419="","",VLOOKUP(F419,'ANALISE FORNECEDOR'!$A:$I,8,0)),"")</f>
        <v/>
      </c>
      <c r="AL419" s="44">
        <f>IF(D419="","",AVERAGE(AM419,AK419))</f>
        <v/>
      </c>
      <c r="AM419" s="44">
        <f>IFERROR(IF(D419="","",VLOOKUP(F419,'ANALISE FORNECEDOR'!$A:$I,9,0)),"")</f>
        <v/>
      </c>
      <c r="AN419" s="45">
        <f>IF(D419="","",IF(Y419&gt;12,AI419*(U419+Y419),AI419*U419))</f>
        <v/>
      </c>
      <c r="AO419" s="45">
        <f>IF(D419="","",IF(Y419&gt;12,AI419*(U419+V419+Y419),AI419*(U419+V419)))</f>
        <v/>
      </c>
      <c r="AP419" s="46">
        <f>IF(D419="","",IF(Y419&gt;12,AG419*(U419+Y419),AG419*U419))</f>
        <v/>
      </c>
      <c r="AQ419" s="46">
        <f>IF(D419="","",IF(Y419&gt;12,AG419*(U419+V419+Y419),AG419*(U419+V419)))</f>
        <v/>
      </c>
      <c r="AR419" s="46">
        <f>IF(D419="","",IF(OR(R419="A",R419="AA",R419="AAA"),AP419,0))</f>
        <v/>
      </c>
      <c r="AS419" s="46">
        <f>IF(D419="","",IF(R419="B",AP419,0))</f>
        <v/>
      </c>
      <c r="AT419" s="46">
        <f>IF(D419="","",IF(R419="C",AP419,0))</f>
        <v/>
      </c>
      <c r="AU419" s="47">
        <f>IF(D419="","",IFERROR(AN419/AJ419,0))</f>
        <v/>
      </c>
      <c r="AV419" s="47">
        <f>IF(D419="","",IFERROR(((AO419)/AJ419),0))</f>
        <v/>
      </c>
      <c r="AW419" s="48">
        <f>IF(D419="","",IF(OR(S419="S",NOT(AND(ISNUMBER(AC419),ISNUMBER(AL419),AC419*AL419&gt;=0))),0,AC419*AL419))</f>
        <v/>
      </c>
      <c r="AX419" s="49">
        <f>IFERROR(IF(D419="","",AW419*AG419),0)</f>
        <v/>
      </c>
      <c r="AY419" s="48">
        <f>IF(D419="","",IF(OR(S419="S",NOT(AND(ISNUMBER(AC419),ISNUMBER(AK419),AC419*AK419&gt;=0))),0,AC419*AK419))</f>
        <v/>
      </c>
      <c r="AZ419" s="48">
        <f>IFERROR(IF(D419="","",IF(AY419=0,0,IF(((AY419)-(U419+Y419))&lt;0,0,(AY419)-U419))),0)</f>
        <v/>
      </c>
      <c r="BA419" s="49">
        <f>IF(D419="","",AZ419*AG419)</f>
        <v/>
      </c>
      <c r="BB419" s="49">
        <f>IF(D419="","",IF(OR(R419="A",R419="AA",R419="AAA"),BA419,0))</f>
        <v/>
      </c>
      <c r="BC419" s="49">
        <f>IF(D419="","",IF(R419="B",BA419,0))</f>
        <v/>
      </c>
      <c r="BD419" s="49">
        <f>IF(D419="","",IF(R419="B",BA419,0))</f>
        <v/>
      </c>
      <c r="BE419" s="49">
        <f>IF(D419="","",IF(S419="S",
1,
IF(AC419=0,
1,
IF(
IFERROR(((U419+Y419)*AG419)/((AC419*AK419)*AG419),0)&lt;0,
0,
IF(
IFERROR(((U419+Y419)*AG419)/((AC419*AK419)*AG419),0)&gt;1,
1,
IFERROR(((U419+Y419)*AG419)/((AC419*AK419)*AG419),0)
)
)
)
))</f>
        <v/>
      </c>
      <c r="BF419" s="49">
        <f>IF(D419="","",IF(S419="S",
1,
IF(AC419=0,
1,
IF(
IFERROR(((U419+V419+Y419)*AG419)/((AC419*AK419)*AG419),0)&lt;0,
0,
IF(
IFERROR(((U419+V419+Y419)*AG419)/((AC419*AK419)*AG419),0)&gt;1,
1,
IFERROR(((U419+V419+Y419)*AG419)/((AC419*AK419)*AG419),0)
)
)
)
))</f>
        <v/>
      </c>
      <c r="BG419" s="50">
        <f>IF(D419="","",IF(S419="S",0,IF(AND(ISNUMBER(AC419),ISNUMBER(AM419)),IF(OR(AC419*AM419&lt;0,ISERR(AC419*AM419)),0,AC419*AM419),0)))</f>
        <v/>
      </c>
      <c r="BH419" s="50">
        <f>IF(D419="","",IF(BY419&gt;TODAY()-60,0,IF(Y419&gt;12,MAX(0,(U419+Y419)-BG419),MAX(0,U419-BG419))))</f>
        <v/>
      </c>
      <c r="BI419" s="51">
        <f>IF(D419="","",BH419*AG419)</f>
        <v/>
      </c>
      <c r="BJ419" s="51">
        <f>IF(D419="","",IF(OR(R419="A",R419="AA",R419="AAA"),BI419,0))</f>
        <v/>
      </c>
      <c r="BK419" s="51">
        <f>IF(D419="","",IF(R419="B",BI419,0))</f>
        <v/>
      </c>
      <c r="BL419" s="51">
        <f>IF(D419="","",IF(R419="C",BI419,0))</f>
        <v/>
      </c>
      <c r="BM419" s="51">
        <f>IF(D419="","",IFERROR(MAX(0,MIN(BI419/AP419,1)),0))</f>
        <v/>
      </c>
      <c r="BN419" s="52">
        <f>IF(D419="","",AB419*AG419)</f>
        <v/>
      </c>
      <c r="BO419" s="52">
        <f>IF(D419="","",(U419+V419+X419)*AG419)</f>
        <v/>
      </c>
      <c r="BP419" s="52">
        <f>IF(D419="","",(AB419*3)*AG419)</f>
        <v/>
      </c>
      <c r="BQ419" s="52">
        <f>IF(D419="","",IF(BO419-BP419&gt;0,0,BO419-BP419))</f>
        <v/>
      </c>
      <c r="BR419" s="52">
        <f>IF(D419="","",IF(BO419-BP419-BN419&gt;0,0,BO419-BP419-BN419))</f>
        <v/>
      </c>
      <c r="BS419" s="53">
        <f>IF(D419="","",IFERROR(AB419*AI419,0))</f>
        <v/>
      </c>
      <c r="BT419" s="53">
        <f>IF(D419="","",IFERROR(IF(X419&gt;12, AI419*(U419+V419+X419), AI419*(U419+V419)),0))</f>
        <v/>
      </c>
      <c r="BU419" s="53">
        <f>IF(D419="","",IFERROR(((AB419*3)*AI419),0))</f>
        <v/>
      </c>
      <c r="BV419" s="53">
        <f>IF(D419="","",IF(BT419-BU419&gt;0,0,BT419-BU419))</f>
        <v/>
      </c>
      <c r="BW419" s="53">
        <f>IF(D419="","",IF(BT419-BU419-BS419&gt;0,0,BT419-BU419-BS419))</f>
        <v/>
      </c>
      <c r="BX419" s="36">
        <f>IF(D419="","",IFERROR(VLOOKUP(D419,'produto-entrada-7'!A:M,3,0),"SEM PEDIDO"))</f>
        <v/>
      </c>
      <c r="BY419" s="36">
        <f>IF(D419="","",VLOOKUP(D419,'produto-estoque-total-7'!A:AB,25,0))</f>
        <v/>
      </c>
      <c r="BZ419" s="36">
        <f>IF(D419="","",IFERROR(VLOOKUP(D419,'produto-estoque-total-7'!A:AB,26,0)/100,0))</f>
        <v/>
      </c>
      <c r="CA419" s="36">
        <f>IF(D419="","",IFERROR(VLOOKUP(D419,'produto-estoque-total-7'!A:AB,27,0)/100,0))</f>
        <v/>
      </c>
      <c r="CB419" s="41">
        <f>IF(D419="","",V419*AF419)</f>
        <v/>
      </c>
      <c r="CC419" s="41">
        <f>IF(D419="","",V419*AI419)</f>
        <v/>
      </c>
      <c r="CD419" s="54">
        <f>IF(D419="","",VLOOKUP(D419,'produto-estoque-total-7'!A:AB,28,0))</f>
        <v/>
      </c>
    </row>
    <row r="420">
      <c r="A420" s="36">
        <f>IF(D420="","",VLOOKUP(D420,'produto-estoque-total-7'!A:AB,3,0))</f>
        <v/>
      </c>
      <c r="B420" s="1">
        <f>IF(D420="","",VLOOKUP(D420,'produto-estoque-total-7'!A:AB,12,0))</f>
        <v/>
      </c>
      <c r="C420" s="1">
        <f>IF(D420="","",VLOOKUP(D420,'produto-estoque-total-7'!A:AB,2,0))</f>
        <v/>
      </c>
      <c r="D420" s="37">
        <f>IFERROR(IF('produto-estoque-total-7'!A419="","",'produto-estoque-total-7'!A419),"")</f>
        <v/>
      </c>
      <c r="E420" s="1">
        <f>IF(D420="","",VLOOKUP(D420,'produto-estoque-total-7'!A:AB,4,0))</f>
        <v/>
      </c>
      <c r="F420" s="36">
        <f>IF(D420="","",VLOOKUP(D420,'produto-estoque-total-7'!A:AB,13,0))</f>
        <v/>
      </c>
      <c r="G420" s="1">
        <f>IF(F420="","",VLOOKUP(F420,'FORNECEDORES X COMPRADOR'!A:D,4,0))</f>
        <v/>
      </c>
      <c r="H420" s="1">
        <f>IF(F420="","",VLOOKUP(F420,'FORNECEDORES X COMPRADOR'!A:E,5,0))</f>
        <v/>
      </c>
      <c r="I420" s="36">
        <f>IF(D420="","",VLOOKUP(D420,'produto-estoque-total-7'!A:AB,15,0))</f>
        <v/>
      </c>
      <c r="J420" s="36">
        <f>IF(D420="","",VLOOKUP(D420,'produto-estoque-total-7'!A:AB,19,0))</f>
        <v/>
      </c>
      <c r="K420" s="1">
        <f>IF(D420="","",VLOOKUP(D420,'produto-estoque-total-7'!A:AB,20,0))</f>
        <v/>
      </c>
      <c r="L420" s="36">
        <f>IF(D420="","",VLOOKUP(D420,'produto-estoque-total-7'!A:AB,17,0))</f>
        <v/>
      </c>
      <c r="M420" s="1">
        <f>IF(D420="","",VLOOKUP(D420,'produto-estoque-total-7'!A:AB,18,0))</f>
        <v/>
      </c>
      <c r="N420" s="36">
        <f>IF(D420="","",VLOOKUP(D420,'produto-estoque-total-7'!A:AB,21,0))</f>
        <v/>
      </c>
      <c r="O420" s="1">
        <f>IF(D420="","",VLOOKUP(D420,'produto-estoque-total-7'!A:AB,22,0))</f>
        <v/>
      </c>
      <c r="P420" s="36">
        <f>IF(D420="","",VLOOKUP(D420,'produto-estoque-total-7'!A:AB,23,0))</f>
        <v/>
      </c>
      <c r="Q420" s="1">
        <f>IF(D420="","",VLOOKUP(D420,'produto-estoque-total-7'!A:AB,24,0))</f>
        <v/>
      </c>
      <c r="R420" s="38">
        <f>IFERROR(IF(D420="","",VLOOKUP(D420,'produto-venda-7'!B:N,13,0)),"C")</f>
        <v/>
      </c>
      <c r="S420" s="39">
        <f>IF(D420="","",VLOOKUP(D420,'produto-estoque-total-7'!A:AB,6,0))</f>
        <v/>
      </c>
      <c r="T420" s="39">
        <f>IF(D420="","",VLOOKUP(D420,'produto-estoque-total-7'!A:AB,5,0))</f>
        <v/>
      </c>
      <c r="U420" s="40">
        <f>IF(D420="","",VLOOKUP(D420,'produto-estoque-total-7'!A:AB,11,0))</f>
        <v/>
      </c>
      <c r="V420" s="41">
        <f>IF(D420="","",IFERROR(VLOOKUP(D420,'produto-entrada-7'!A:M,10,0),0))</f>
        <v/>
      </c>
      <c r="W420" s="42" t="n"/>
      <c r="X420" s="39">
        <f>IF(D420="","",VLOOKUP(D420,'produto-estoque-total-7'!A:AB,8,0))</f>
        <v/>
      </c>
      <c r="Y420" s="39">
        <f>IF(D420="","",VLOOKUP(D420,'produto-estoque-total-7'!A:AB,9,0))</f>
        <v/>
      </c>
      <c r="Z420" s="39">
        <f>IF(D420="","",VLOOKUP(D420,'produto-estoque-total-7'!A:AB,10,0))</f>
        <v/>
      </c>
      <c r="AA420" s="39">
        <f>IFERROR(IF(D420="","",VLOOKUP(D420,'produto-venda-7'!B:N,4,0)),0)</f>
        <v/>
      </c>
      <c r="AB420" s="39">
        <f>IFERROR(IF(D420="","",VLOOKUP(D420,'produto-venda-7'!B:N,5,0)),0)</f>
        <v/>
      </c>
      <c r="AC420" s="39">
        <f>IF(D420="","",IFERROR(AA420/90,0))</f>
        <v/>
      </c>
      <c r="AD420" s="36">
        <f>IF(D420="","",IFERROR(VLOOKUP(D420,'produto-entrada-7'!A:M,4,0),0))</f>
        <v/>
      </c>
      <c r="AE420" s="36">
        <f>IFERROR(IF(D420="","",VLOOKUP(D420,'produto-venda-7'!B:N,10,0)),0)</f>
        <v/>
      </c>
      <c r="AF420" s="36">
        <f>IF(D420="","",IFERROR(VLOOKUP(D420,'produto-entrada-7'!A:M,11,0),0))</f>
        <v/>
      </c>
      <c r="AG420" s="1">
        <f>IF(D420="","",IFERROR(VLOOKUP(D420,'produto-entrada-7'!A:M,12,0),0))</f>
        <v/>
      </c>
      <c r="AH420" s="1">
        <f>IF(D420="","",IFERROR(VLOOKUP(D420,'produto-entrada-7'!A:M,13,0),0))</f>
        <v/>
      </c>
      <c r="AI420" s="36">
        <f>IFERROR(IF(D420="","",VLOOKUP(D420,'produto-venda-7'!B:N,11,0)),0)</f>
        <v/>
      </c>
      <c r="AJ420" s="43">
        <f>IF(D420="","",IFERROR(AI420*AB420,0))</f>
        <v/>
      </c>
      <c r="AK420" s="44">
        <f>IFERROR(IF(D420="","",VLOOKUP(F420,'ANALISE FORNECEDOR'!$A:$I,8,0)),"")</f>
        <v/>
      </c>
      <c r="AL420" s="44">
        <f>IF(D420="","",AVERAGE(AM420,AK420))</f>
        <v/>
      </c>
      <c r="AM420" s="44">
        <f>IFERROR(IF(D420="","",VLOOKUP(F420,'ANALISE FORNECEDOR'!$A:$I,9,0)),"")</f>
        <v/>
      </c>
      <c r="AN420" s="45">
        <f>IF(D420="","",IF(Y420&gt;12,AI420*(U420+Y420),AI420*U420))</f>
        <v/>
      </c>
      <c r="AO420" s="45">
        <f>IF(D420="","",IF(Y420&gt;12,AI420*(U420+V420+Y420),AI420*(U420+V420)))</f>
        <v/>
      </c>
      <c r="AP420" s="46">
        <f>IF(D420="","",IF(Y420&gt;12,AG420*(U420+Y420),AG420*U420))</f>
        <v/>
      </c>
      <c r="AQ420" s="46">
        <f>IF(D420="","",IF(Y420&gt;12,AG420*(U420+V420+Y420),AG420*(U420+V420)))</f>
        <v/>
      </c>
      <c r="AR420" s="46">
        <f>IF(D420="","",IF(OR(R420="A",R420="AA",R420="AAA"),AP420,0))</f>
        <v/>
      </c>
      <c r="AS420" s="46">
        <f>IF(D420="","",IF(R420="B",AP420,0))</f>
        <v/>
      </c>
      <c r="AT420" s="46">
        <f>IF(D420="","",IF(R420="C",AP420,0))</f>
        <v/>
      </c>
      <c r="AU420" s="47">
        <f>IF(D420="","",IFERROR(AN420/AJ420,0))</f>
        <v/>
      </c>
      <c r="AV420" s="47">
        <f>IF(D420="","",IFERROR(((AO420)/AJ420),0))</f>
        <v/>
      </c>
      <c r="AW420" s="48">
        <f>IF(D420="","",IF(OR(S420="S",NOT(AND(ISNUMBER(AC420),ISNUMBER(AL420),AC420*AL420&gt;=0))),0,AC420*AL420))</f>
        <v/>
      </c>
      <c r="AX420" s="49">
        <f>IFERROR(IF(D420="","",AW420*AG420),0)</f>
        <v/>
      </c>
      <c r="AY420" s="48">
        <f>IF(D420="","",IF(OR(S420="S",NOT(AND(ISNUMBER(AC420),ISNUMBER(AK420),AC420*AK420&gt;=0))),0,AC420*AK420))</f>
        <v/>
      </c>
      <c r="AZ420" s="48">
        <f>IFERROR(IF(D420="","",IF(AY420=0,0,IF(((AY420)-(U420+Y420))&lt;0,0,(AY420)-U420))),0)</f>
        <v/>
      </c>
      <c r="BA420" s="49">
        <f>IF(D420="","",AZ420*AG420)</f>
        <v/>
      </c>
      <c r="BB420" s="49">
        <f>IF(D420="","",IF(OR(R420="A",R420="AA",R420="AAA"),BA420,0))</f>
        <v/>
      </c>
      <c r="BC420" s="49">
        <f>IF(D420="","",IF(R420="B",BA420,0))</f>
        <v/>
      </c>
      <c r="BD420" s="49">
        <f>IF(D420="","",IF(R420="B",BA420,0))</f>
        <v/>
      </c>
      <c r="BE420" s="49">
        <f>IF(D420="","",IF(S420="S",
1,
IF(AC420=0,
1,
IF(
IFERROR(((U420+Y420)*AG420)/((AC420*AK420)*AG420),0)&lt;0,
0,
IF(
IFERROR(((U420+Y420)*AG420)/((AC420*AK420)*AG420),0)&gt;1,
1,
IFERROR(((U420+Y420)*AG420)/((AC420*AK420)*AG420),0)
)
)
)
))</f>
        <v/>
      </c>
      <c r="BF420" s="49">
        <f>IF(D420="","",IF(S420="S",
1,
IF(AC420=0,
1,
IF(
IFERROR(((U420+V420+Y420)*AG420)/((AC420*AK420)*AG420),0)&lt;0,
0,
IF(
IFERROR(((U420+V420+Y420)*AG420)/((AC420*AK420)*AG420),0)&gt;1,
1,
IFERROR(((U420+V420+Y420)*AG420)/((AC420*AK420)*AG420),0)
)
)
)
))</f>
        <v/>
      </c>
      <c r="BG420" s="50">
        <f>IF(D420="","",IF(S420="S",0,IF(AND(ISNUMBER(AC420),ISNUMBER(AM420)),IF(OR(AC420*AM420&lt;0,ISERR(AC420*AM420)),0,AC420*AM420),0)))</f>
        <v/>
      </c>
      <c r="BH420" s="50">
        <f>IF(D420="","",IF(BY420&gt;TODAY()-60,0,IF(Y420&gt;12,MAX(0,(U420+Y420)-BG420),MAX(0,U420-BG420))))</f>
        <v/>
      </c>
      <c r="BI420" s="51">
        <f>IF(D420="","",BH420*AG420)</f>
        <v/>
      </c>
      <c r="BJ420" s="51">
        <f>IF(D420="","",IF(OR(R420="A",R420="AA",R420="AAA"),BI420,0))</f>
        <v/>
      </c>
      <c r="BK420" s="51">
        <f>IF(D420="","",IF(R420="B",BI420,0))</f>
        <v/>
      </c>
      <c r="BL420" s="51">
        <f>IF(D420="","",IF(R420="C",BI420,0))</f>
        <v/>
      </c>
      <c r="BM420" s="51">
        <f>IF(D420="","",IFERROR(MAX(0,MIN(BI420/AP420,1)),0))</f>
        <v/>
      </c>
      <c r="BN420" s="52">
        <f>IF(D420="","",AB420*AG420)</f>
        <v/>
      </c>
      <c r="BO420" s="52">
        <f>IF(D420="","",(U420+V420+X420)*AG420)</f>
        <v/>
      </c>
      <c r="BP420" s="52">
        <f>IF(D420="","",(AB420*3)*AG420)</f>
        <v/>
      </c>
      <c r="BQ420" s="52">
        <f>IF(D420="","",IF(BO420-BP420&gt;0,0,BO420-BP420))</f>
        <v/>
      </c>
      <c r="BR420" s="52">
        <f>IF(D420="","",IF(BO420-BP420-BN420&gt;0,0,BO420-BP420-BN420))</f>
        <v/>
      </c>
      <c r="BS420" s="53">
        <f>IF(D420="","",IFERROR(AB420*AI420,0))</f>
        <v/>
      </c>
      <c r="BT420" s="53">
        <f>IF(D420="","",IFERROR(IF(X420&gt;12, AI420*(U420+V420+X420), AI420*(U420+V420)),0))</f>
        <v/>
      </c>
      <c r="BU420" s="53">
        <f>IF(D420="","",IFERROR(((AB420*3)*AI420),0))</f>
        <v/>
      </c>
      <c r="BV420" s="53">
        <f>IF(D420="","",IF(BT420-BU420&gt;0,0,BT420-BU420))</f>
        <v/>
      </c>
      <c r="BW420" s="53">
        <f>IF(D420="","",IF(BT420-BU420-BS420&gt;0,0,BT420-BU420-BS420))</f>
        <v/>
      </c>
      <c r="BX420" s="36">
        <f>IF(D420="","",IFERROR(VLOOKUP(D420,'produto-entrada-7'!A:M,3,0),"SEM PEDIDO"))</f>
        <v/>
      </c>
      <c r="BY420" s="36">
        <f>IF(D420="","",VLOOKUP(D420,'produto-estoque-total-7'!A:AB,25,0))</f>
        <v/>
      </c>
      <c r="BZ420" s="36">
        <f>IF(D420="","",IFERROR(VLOOKUP(D420,'produto-estoque-total-7'!A:AB,26,0)/100,0))</f>
        <v/>
      </c>
      <c r="CA420" s="36">
        <f>IF(D420="","",IFERROR(VLOOKUP(D420,'produto-estoque-total-7'!A:AB,27,0)/100,0))</f>
        <v/>
      </c>
      <c r="CB420" s="41">
        <f>IF(D420="","",V420*AF420)</f>
        <v/>
      </c>
      <c r="CC420" s="41">
        <f>IF(D420="","",V420*AI420)</f>
        <v/>
      </c>
      <c r="CD420" s="54">
        <f>IF(D420="","",VLOOKUP(D420,'produto-estoque-total-7'!A:AB,28,0))</f>
        <v/>
      </c>
    </row>
    <row r="421">
      <c r="A421" s="36">
        <f>IF(D421="","",VLOOKUP(D421,'produto-estoque-total-7'!A:AB,3,0))</f>
        <v/>
      </c>
      <c r="B421" s="1">
        <f>IF(D421="","",VLOOKUP(D421,'produto-estoque-total-7'!A:AB,12,0))</f>
        <v/>
      </c>
      <c r="C421" s="1">
        <f>IF(D421="","",VLOOKUP(D421,'produto-estoque-total-7'!A:AB,2,0))</f>
        <v/>
      </c>
      <c r="D421" s="37">
        <f>IFERROR(IF('produto-estoque-total-7'!A420="","",'produto-estoque-total-7'!A420),"")</f>
        <v/>
      </c>
      <c r="E421" s="1">
        <f>IF(D421="","",VLOOKUP(D421,'produto-estoque-total-7'!A:AB,4,0))</f>
        <v/>
      </c>
      <c r="F421" s="36">
        <f>IF(D421="","",VLOOKUP(D421,'produto-estoque-total-7'!A:AB,13,0))</f>
        <v/>
      </c>
      <c r="G421" s="1">
        <f>IF(F421="","",VLOOKUP(F421,'FORNECEDORES X COMPRADOR'!A:D,4,0))</f>
        <v/>
      </c>
      <c r="H421" s="1">
        <f>IF(F421="","",VLOOKUP(F421,'FORNECEDORES X COMPRADOR'!A:E,5,0))</f>
        <v/>
      </c>
      <c r="I421" s="36">
        <f>IF(D421="","",VLOOKUP(D421,'produto-estoque-total-7'!A:AB,15,0))</f>
        <v/>
      </c>
      <c r="J421" s="36">
        <f>IF(D421="","",VLOOKUP(D421,'produto-estoque-total-7'!A:AB,19,0))</f>
        <v/>
      </c>
      <c r="K421" s="1">
        <f>IF(D421="","",VLOOKUP(D421,'produto-estoque-total-7'!A:AB,20,0))</f>
        <v/>
      </c>
      <c r="L421" s="36">
        <f>IF(D421="","",VLOOKUP(D421,'produto-estoque-total-7'!A:AB,17,0))</f>
        <v/>
      </c>
      <c r="M421" s="1">
        <f>IF(D421="","",VLOOKUP(D421,'produto-estoque-total-7'!A:AB,18,0))</f>
        <v/>
      </c>
      <c r="N421" s="36">
        <f>IF(D421="","",VLOOKUP(D421,'produto-estoque-total-7'!A:AB,21,0))</f>
        <v/>
      </c>
      <c r="O421" s="1">
        <f>IF(D421="","",VLOOKUP(D421,'produto-estoque-total-7'!A:AB,22,0))</f>
        <v/>
      </c>
      <c r="P421" s="36">
        <f>IF(D421="","",VLOOKUP(D421,'produto-estoque-total-7'!A:AB,23,0))</f>
        <v/>
      </c>
      <c r="Q421" s="1">
        <f>IF(D421="","",VLOOKUP(D421,'produto-estoque-total-7'!A:AB,24,0))</f>
        <v/>
      </c>
      <c r="R421" s="38">
        <f>IFERROR(IF(D421="","",VLOOKUP(D421,'produto-venda-7'!B:N,13,0)),"C")</f>
        <v/>
      </c>
      <c r="S421" s="39">
        <f>IF(D421="","",VLOOKUP(D421,'produto-estoque-total-7'!A:AB,6,0))</f>
        <v/>
      </c>
      <c r="T421" s="39">
        <f>IF(D421="","",VLOOKUP(D421,'produto-estoque-total-7'!A:AB,5,0))</f>
        <v/>
      </c>
      <c r="U421" s="40">
        <f>IF(D421="","",VLOOKUP(D421,'produto-estoque-total-7'!A:AB,11,0))</f>
        <v/>
      </c>
      <c r="V421" s="41">
        <f>IF(D421="","",IFERROR(VLOOKUP(D421,'produto-entrada-7'!A:M,10,0),0))</f>
        <v/>
      </c>
      <c r="W421" s="42" t="n"/>
      <c r="X421" s="39">
        <f>IF(D421="","",VLOOKUP(D421,'produto-estoque-total-7'!A:AB,8,0))</f>
        <v/>
      </c>
      <c r="Y421" s="39">
        <f>IF(D421="","",VLOOKUP(D421,'produto-estoque-total-7'!A:AB,9,0))</f>
        <v/>
      </c>
      <c r="Z421" s="39">
        <f>IF(D421="","",VLOOKUP(D421,'produto-estoque-total-7'!A:AB,10,0))</f>
        <v/>
      </c>
      <c r="AA421" s="39">
        <f>IFERROR(IF(D421="","",VLOOKUP(D421,'produto-venda-7'!B:N,4,0)),0)</f>
        <v/>
      </c>
      <c r="AB421" s="39">
        <f>IFERROR(IF(D421="","",VLOOKUP(D421,'produto-venda-7'!B:N,5,0)),0)</f>
        <v/>
      </c>
      <c r="AC421" s="39">
        <f>IF(D421="","",IFERROR(AA421/90,0))</f>
        <v/>
      </c>
      <c r="AD421" s="36">
        <f>IF(D421="","",IFERROR(VLOOKUP(D421,'produto-entrada-7'!A:M,4,0),0))</f>
        <v/>
      </c>
      <c r="AE421" s="36">
        <f>IFERROR(IF(D421="","",VLOOKUP(D421,'produto-venda-7'!B:N,10,0)),0)</f>
        <v/>
      </c>
      <c r="AF421" s="36">
        <f>IF(D421="","",IFERROR(VLOOKUP(D421,'produto-entrada-7'!A:M,11,0),0))</f>
        <v/>
      </c>
      <c r="AG421" s="1">
        <f>IF(D421="","",IFERROR(VLOOKUP(D421,'produto-entrada-7'!A:M,12,0),0))</f>
        <v/>
      </c>
      <c r="AH421" s="1">
        <f>IF(D421="","",IFERROR(VLOOKUP(D421,'produto-entrada-7'!A:M,13,0),0))</f>
        <v/>
      </c>
      <c r="AI421" s="36">
        <f>IFERROR(IF(D421="","",VLOOKUP(D421,'produto-venda-7'!B:N,11,0)),0)</f>
        <v/>
      </c>
      <c r="AJ421" s="43">
        <f>IF(D421="","",IFERROR(AI421*AB421,0))</f>
        <v/>
      </c>
      <c r="AK421" s="44">
        <f>IFERROR(IF(D421="","",VLOOKUP(F421,'ANALISE FORNECEDOR'!$A:$I,8,0)),"")</f>
        <v/>
      </c>
      <c r="AL421" s="44">
        <f>IF(D421="","",AVERAGE(AM421,AK421))</f>
        <v/>
      </c>
      <c r="AM421" s="44">
        <f>IFERROR(IF(D421="","",VLOOKUP(F421,'ANALISE FORNECEDOR'!$A:$I,9,0)),"")</f>
        <v/>
      </c>
      <c r="AN421" s="45">
        <f>IF(D421="","",IF(Y421&gt;12,AI421*(U421+Y421),AI421*U421))</f>
        <v/>
      </c>
      <c r="AO421" s="45">
        <f>IF(D421="","",IF(Y421&gt;12,AI421*(U421+V421+Y421),AI421*(U421+V421)))</f>
        <v/>
      </c>
      <c r="AP421" s="46">
        <f>IF(D421="","",IF(Y421&gt;12,AG421*(U421+Y421),AG421*U421))</f>
        <v/>
      </c>
      <c r="AQ421" s="46">
        <f>IF(D421="","",IF(Y421&gt;12,AG421*(U421+V421+Y421),AG421*(U421+V421)))</f>
        <v/>
      </c>
      <c r="AR421" s="46">
        <f>IF(D421="","",IF(OR(R421="A",R421="AA",R421="AAA"),AP421,0))</f>
        <v/>
      </c>
      <c r="AS421" s="46">
        <f>IF(D421="","",IF(R421="B",AP421,0))</f>
        <v/>
      </c>
      <c r="AT421" s="46">
        <f>IF(D421="","",IF(R421="C",AP421,0))</f>
        <v/>
      </c>
      <c r="AU421" s="47">
        <f>IF(D421="","",IFERROR(AN421/AJ421,0))</f>
        <v/>
      </c>
      <c r="AV421" s="47">
        <f>IF(D421="","",IFERROR(((AO421)/AJ421),0))</f>
        <v/>
      </c>
      <c r="AW421" s="48">
        <f>IF(D421="","",IF(OR(S421="S",NOT(AND(ISNUMBER(AC421),ISNUMBER(AL421),AC421*AL421&gt;=0))),0,AC421*AL421))</f>
        <v/>
      </c>
      <c r="AX421" s="49">
        <f>IFERROR(IF(D421="","",AW421*AG421),0)</f>
        <v/>
      </c>
      <c r="AY421" s="48">
        <f>IF(D421="","",IF(OR(S421="S",NOT(AND(ISNUMBER(AC421),ISNUMBER(AK421),AC421*AK421&gt;=0))),0,AC421*AK421))</f>
        <v/>
      </c>
      <c r="AZ421" s="48">
        <f>IFERROR(IF(D421="","",IF(AY421=0,0,IF(((AY421)-(U421+Y421))&lt;0,0,(AY421)-U421))),0)</f>
        <v/>
      </c>
      <c r="BA421" s="49">
        <f>IF(D421="","",AZ421*AG421)</f>
        <v/>
      </c>
      <c r="BB421" s="49">
        <f>IF(D421="","",IF(OR(R421="A",R421="AA",R421="AAA"),BA421,0))</f>
        <v/>
      </c>
      <c r="BC421" s="49">
        <f>IF(D421="","",IF(R421="B",BA421,0))</f>
        <v/>
      </c>
      <c r="BD421" s="49">
        <f>IF(D421="","",IF(R421="B",BA421,0))</f>
        <v/>
      </c>
      <c r="BE421" s="49">
        <f>IF(D421="","",IF(S421="S",
1,
IF(AC421=0,
1,
IF(
IFERROR(((U421+Y421)*AG421)/((AC421*AK421)*AG421),0)&lt;0,
0,
IF(
IFERROR(((U421+Y421)*AG421)/((AC421*AK421)*AG421),0)&gt;1,
1,
IFERROR(((U421+Y421)*AG421)/((AC421*AK421)*AG421),0)
)
)
)
))</f>
        <v/>
      </c>
      <c r="BF421" s="49">
        <f>IF(D421="","",IF(S421="S",
1,
IF(AC421=0,
1,
IF(
IFERROR(((U421+V421+Y421)*AG421)/((AC421*AK421)*AG421),0)&lt;0,
0,
IF(
IFERROR(((U421+V421+Y421)*AG421)/((AC421*AK421)*AG421),0)&gt;1,
1,
IFERROR(((U421+V421+Y421)*AG421)/((AC421*AK421)*AG421),0)
)
)
)
))</f>
        <v/>
      </c>
      <c r="BG421" s="50">
        <f>IF(D421="","",IF(S421="S",0,IF(AND(ISNUMBER(AC421),ISNUMBER(AM421)),IF(OR(AC421*AM421&lt;0,ISERR(AC421*AM421)),0,AC421*AM421),0)))</f>
        <v/>
      </c>
      <c r="BH421" s="50">
        <f>IF(D421="","",IF(BY421&gt;TODAY()-60,0,IF(Y421&gt;12,MAX(0,(U421+Y421)-BG421),MAX(0,U421-BG421))))</f>
        <v/>
      </c>
      <c r="BI421" s="51">
        <f>IF(D421="","",BH421*AG421)</f>
        <v/>
      </c>
      <c r="BJ421" s="51">
        <f>IF(D421="","",IF(OR(R421="A",R421="AA",R421="AAA"),BI421,0))</f>
        <v/>
      </c>
      <c r="BK421" s="51">
        <f>IF(D421="","",IF(R421="B",BI421,0))</f>
        <v/>
      </c>
      <c r="BL421" s="51">
        <f>IF(D421="","",IF(R421="C",BI421,0))</f>
        <v/>
      </c>
      <c r="BM421" s="51">
        <f>IF(D421="","",IFERROR(MAX(0,MIN(BI421/AP421,1)),0))</f>
        <v/>
      </c>
      <c r="BN421" s="52">
        <f>IF(D421="","",AB421*AG421)</f>
        <v/>
      </c>
      <c r="BO421" s="52">
        <f>IF(D421="","",(U421+V421+X421)*AG421)</f>
        <v/>
      </c>
      <c r="BP421" s="52">
        <f>IF(D421="","",(AB421*3)*AG421)</f>
        <v/>
      </c>
      <c r="BQ421" s="52">
        <f>IF(D421="","",IF(BO421-BP421&gt;0,0,BO421-BP421))</f>
        <v/>
      </c>
      <c r="BR421" s="52">
        <f>IF(D421="","",IF(BO421-BP421-BN421&gt;0,0,BO421-BP421-BN421))</f>
        <v/>
      </c>
      <c r="BS421" s="53">
        <f>IF(D421="","",IFERROR(AB421*AI421,0))</f>
        <v/>
      </c>
      <c r="BT421" s="53">
        <f>IF(D421="","",IFERROR(IF(X421&gt;12, AI421*(U421+V421+X421), AI421*(U421+V421)),0))</f>
        <v/>
      </c>
      <c r="BU421" s="53">
        <f>IF(D421="","",IFERROR(((AB421*3)*AI421),0))</f>
        <v/>
      </c>
      <c r="BV421" s="53">
        <f>IF(D421="","",IF(BT421-BU421&gt;0,0,BT421-BU421))</f>
        <v/>
      </c>
      <c r="BW421" s="53">
        <f>IF(D421="","",IF(BT421-BU421-BS421&gt;0,0,BT421-BU421-BS421))</f>
        <v/>
      </c>
      <c r="BX421" s="36">
        <f>IF(D421="","",IFERROR(VLOOKUP(D421,'produto-entrada-7'!A:M,3,0),"SEM PEDIDO"))</f>
        <v/>
      </c>
      <c r="BY421" s="36">
        <f>IF(D421="","",VLOOKUP(D421,'produto-estoque-total-7'!A:AB,25,0))</f>
        <v/>
      </c>
      <c r="BZ421" s="36">
        <f>IF(D421="","",IFERROR(VLOOKUP(D421,'produto-estoque-total-7'!A:AB,26,0)/100,0))</f>
        <v/>
      </c>
      <c r="CA421" s="36">
        <f>IF(D421="","",IFERROR(VLOOKUP(D421,'produto-estoque-total-7'!A:AB,27,0)/100,0))</f>
        <v/>
      </c>
      <c r="CB421" s="41">
        <f>IF(D421="","",V421*AF421)</f>
        <v/>
      </c>
      <c r="CC421" s="41">
        <f>IF(D421="","",V421*AI421)</f>
        <v/>
      </c>
      <c r="CD421" s="54">
        <f>IF(D421="","",VLOOKUP(D421,'produto-estoque-total-7'!A:AB,28,0))</f>
        <v/>
      </c>
    </row>
    <row r="422">
      <c r="A422" s="36">
        <f>IF(D422="","",VLOOKUP(D422,'produto-estoque-total-7'!A:AB,3,0))</f>
        <v/>
      </c>
      <c r="B422" s="1">
        <f>IF(D422="","",VLOOKUP(D422,'produto-estoque-total-7'!A:AB,12,0))</f>
        <v/>
      </c>
      <c r="C422" s="1">
        <f>IF(D422="","",VLOOKUP(D422,'produto-estoque-total-7'!A:AB,2,0))</f>
        <v/>
      </c>
      <c r="D422" s="37">
        <f>IFERROR(IF('produto-estoque-total-7'!A421="","",'produto-estoque-total-7'!A421),"")</f>
        <v/>
      </c>
      <c r="E422" s="1">
        <f>IF(D422="","",VLOOKUP(D422,'produto-estoque-total-7'!A:AB,4,0))</f>
        <v/>
      </c>
      <c r="F422" s="36">
        <f>IF(D422="","",VLOOKUP(D422,'produto-estoque-total-7'!A:AB,13,0))</f>
        <v/>
      </c>
      <c r="G422" s="1">
        <f>IF(F422="","",VLOOKUP(F422,'FORNECEDORES X COMPRADOR'!A:D,4,0))</f>
        <v/>
      </c>
      <c r="H422" s="1">
        <f>IF(F422="","",VLOOKUP(F422,'FORNECEDORES X COMPRADOR'!A:E,5,0))</f>
        <v/>
      </c>
      <c r="I422" s="36">
        <f>IF(D422="","",VLOOKUP(D422,'produto-estoque-total-7'!A:AB,15,0))</f>
        <v/>
      </c>
      <c r="J422" s="36">
        <f>IF(D422="","",VLOOKUP(D422,'produto-estoque-total-7'!A:AB,19,0))</f>
        <v/>
      </c>
      <c r="K422" s="1">
        <f>IF(D422="","",VLOOKUP(D422,'produto-estoque-total-7'!A:AB,20,0))</f>
        <v/>
      </c>
      <c r="L422" s="36">
        <f>IF(D422="","",VLOOKUP(D422,'produto-estoque-total-7'!A:AB,17,0))</f>
        <v/>
      </c>
      <c r="M422" s="1">
        <f>IF(D422="","",VLOOKUP(D422,'produto-estoque-total-7'!A:AB,18,0))</f>
        <v/>
      </c>
      <c r="N422" s="36">
        <f>IF(D422="","",VLOOKUP(D422,'produto-estoque-total-7'!A:AB,21,0))</f>
        <v/>
      </c>
      <c r="O422" s="1">
        <f>IF(D422="","",VLOOKUP(D422,'produto-estoque-total-7'!A:AB,22,0))</f>
        <v/>
      </c>
      <c r="P422" s="36">
        <f>IF(D422="","",VLOOKUP(D422,'produto-estoque-total-7'!A:AB,23,0))</f>
        <v/>
      </c>
      <c r="Q422" s="1">
        <f>IF(D422="","",VLOOKUP(D422,'produto-estoque-total-7'!A:AB,24,0))</f>
        <v/>
      </c>
      <c r="R422" s="38">
        <f>IFERROR(IF(D422="","",VLOOKUP(D422,'produto-venda-7'!B:N,13,0)),"C")</f>
        <v/>
      </c>
      <c r="S422" s="39">
        <f>IF(D422="","",VLOOKUP(D422,'produto-estoque-total-7'!A:AB,6,0))</f>
        <v/>
      </c>
      <c r="T422" s="39">
        <f>IF(D422="","",VLOOKUP(D422,'produto-estoque-total-7'!A:AB,5,0))</f>
        <v/>
      </c>
      <c r="U422" s="40">
        <f>IF(D422="","",VLOOKUP(D422,'produto-estoque-total-7'!A:AB,11,0))</f>
        <v/>
      </c>
      <c r="V422" s="41">
        <f>IF(D422="","",IFERROR(VLOOKUP(D422,'produto-entrada-7'!A:M,10,0),0))</f>
        <v/>
      </c>
      <c r="W422" s="42" t="n"/>
      <c r="X422" s="39">
        <f>IF(D422="","",VLOOKUP(D422,'produto-estoque-total-7'!A:AB,8,0))</f>
        <v/>
      </c>
      <c r="Y422" s="39">
        <f>IF(D422="","",VLOOKUP(D422,'produto-estoque-total-7'!A:AB,9,0))</f>
        <v/>
      </c>
      <c r="Z422" s="39">
        <f>IF(D422="","",VLOOKUP(D422,'produto-estoque-total-7'!A:AB,10,0))</f>
        <v/>
      </c>
      <c r="AA422" s="39">
        <f>IFERROR(IF(D422="","",VLOOKUP(D422,'produto-venda-7'!B:N,4,0)),0)</f>
        <v/>
      </c>
      <c r="AB422" s="39">
        <f>IFERROR(IF(D422="","",VLOOKUP(D422,'produto-venda-7'!B:N,5,0)),0)</f>
        <v/>
      </c>
      <c r="AC422" s="39">
        <f>IF(D422="","",IFERROR(AA422/90,0))</f>
        <v/>
      </c>
      <c r="AD422" s="36">
        <f>IF(D422="","",IFERROR(VLOOKUP(D422,'produto-entrada-7'!A:M,4,0),0))</f>
        <v/>
      </c>
      <c r="AE422" s="36">
        <f>IFERROR(IF(D422="","",VLOOKUP(D422,'produto-venda-7'!B:N,10,0)),0)</f>
        <v/>
      </c>
      <c r="AF422" s="36">
        <f>IF(D422="","",IFERROR(VLOOKUP(D422,'produto-entrada-7'!A:M,11,0),0))</f>
        <v/>
      </c>
      <c r="AG422" s="1">
        <f>IF(D422="","",IFERROR(VLOOKUP(D422,'produto-entrada-7'!A:M,12,0),0))</f>
        <v/>
      </c>
      <c r="AH422" s="1">
        <f>IF(D422="","",IFERROR(VLOOKUP(D422,'produto-entrada-7'!A:M,13,0),0))</f>
        <v/>
      </c>
      <c r="AI422" s="36">
        <f>IFERROR(IF(D422="","",VLOOKUP(D422,'produto-venda-7'!B:N,11,0)),0)</f>
        <v/>
      </c>
      <c r="AJ422" s="43">
        <f>IF(D422="","",IFERROR(AI422*AB422,0))</f>
        <v/>
      </c>
      <c r="AK422" s="44">
        <f>IFERROR(IF(D422="","",VLOOKUP(F422,'ANALISE FORNECEDOR'!$A:$I,8,0)),"")</f>
        <v/>
      </c>
      <c r="AL422" s="44">
        <f>IF(D422="","",AVERAGE(AM422,AK422))</f>
        <v/>
      </c>
      <c r="AM422" s="44">
        <f>IFERROR(IF(D422="","",VLOOKUP(F422,'ANALISE FORNECEDOR'!$A:$I,9,0)),"")</f>
        <v/>
      </c>
      <c r="AN422" s="45">
        <f>IF(D422="","",IF(Y422&gt;12,AI422*(U422+Y422),AI422*U422))</f>
        <v/>
      </c>
      <c r="AO422" s="45">
        <f>IF(D422="","",IF(Y422&gt;12,AI422*(U422+V422+Y422),AI422*(U422+V422)))</f>
        <v/>
      </c>
      <c r="AP422" s="46">
        <f>IF(D422="","",IF(Y422&gt;12,AG422*(U422+Y422),AG422*U422))</f>
        <v/>
      </c>
      <c r="AQ422" s="46">
        <f>IF(D422="","",IF(Y422&gt;12,AG422*(U422+V422+Y422),AG422*(U422+V422)))</f>
        <v/>
      </c>
      <c r="AR422" s="46">
        <f>IF(D422="","",IF(OR(R422="A",R422="AA",R422="AAA"),AP422,0))</f>
        <v/>
      </c>
      <c r="AS422" s="46">
        <f>IF(D422="","",IF(R422="B",AP422,0))</f>
        <v/>
      </c>
      <c r="AT422" s="46">
        <f>IF(D422="","",IF(R422="C",AP422,0))</f>
        <v/>
      </c>
      <c r="AU422" s="47">
        <f>IF(D422="","",IFERROR(AN422/AJ422,0))</f>
        <v/>
      </c>
      <c r="AV422" s="47">
        <f>IF(D422="","",IFERROR(((AO422)/AJ422),0))</f>
        <v/>
      </c>
      <c r="AW422" s="48">
        <f>IF(D422="","",IF(OR(S422="S",NOT(AND(ISNUMBER(AC422),ISNUMBER(AL422),AC422*AL422&gt;=0))),0,AC422*AL422))</f>
        <v/>
      </c>
      <c r="AX422" s="49">
        <f>IFERROR(IF(D422="","",AW422*AG422),0)</f>
        <v/>
      </c>
      <c r="AY422" s="48">
        <f>IF(D422="","",IF(OR(S422="S",NOT(AND(ISNUMBER(AC422),ISNUMBER(AK422),AC422*AK422&gt;=0))),0,AC422*AK422))</f>
        <v/>
      </c>
      <c r="AZ422" s="48">
        <f>IFERROR(IF(D422="","",IF(AY422=0,0,IF(((AY422)-(U422+Y422))&lt;0,0,(AY422)-U422))),0)</f>
        <v/>
      </c>
      <c r="BA422" s="49">
        <f>IF(D422="","",AZ422*AG422)</f>
        <v/>
      </c>
      <c r="BB422" s="49">
        <f>IF(D422="","",IF(OR(R422="A",R422="AA",R422="AAA"),BA422,0))</f>
        <v/>
      </c>
      <c r="BC422" s="49">
        <f>IF(D422="","",IF(R422="B",BA422,0))</f>
        <v/>
      </c>
      <c r="BD422" s="49">
        <f>IF(D422="","",IF(R422="B",BA422,0))</f>
        <v/>
      </c>
      <c r="BE422" s="49">
        <f>IF(D422="","",IF(S422="S",
1,
IF(AC422=0,
1,
IF(
IFERROR(((U422+Y422)*AG422)/((AC422*AK422)*AG422),0)&lt;0,
0,
IF(
IFERROR(((U422+Y422)*AG422)/((AC422*AK422)*AG422),0)&gt;1,
1,
IFERROR(((U422+Y422)*AG422)/((AC422*AK422)*AG422),0)
)
)
)
))</f>
        <v/>
      </c>
      <c r="BF422" s="49">
        <f>IF(D422="","",IF(S422="S",
1,
IF(AC422=0,
1,
IF(
IFERROR(((U422+V422+Y422)*AG422)/((AC422*AK422)*AG422),0)&lt;0,
0,
IF(
IFERROR(((U422+V422+Y422)*AG422)/((AC422*AK422)*AG422),0)&gt;1,
1,
IFERROR(((U422+V422+Y422)*AG422)/((AC422*AK422)*AG422),0)
)
)
)
))</f>
        <v/>
      </c>
      <c r="BG422" s="50">
        <f>IF(D422="","",IF(S422="S",0,IF(AND(ISNUMBER(AC422),ISNUMBER(AM422)),IF(OR(AC422*AM422&lt;0,ISERR(AC422*AM422)),0,AC422*AM422),0)))</f>
        <v/>
      </c>
      <c r="BH422" s="50">
        <f>IF(D422="","",IF(BY422&gt;TODAY()-60,0,IF(Y422&gt;12,MAX(0,(U422+Y422)-BG422),MAX(0,U422-BG422))))</f>
        <v/>
      </c>
      <c r="BI422" s="51">
        <f>IF(D422="","",BH422*AG422)</f>
        <v/>
      </c>
      <c r="BJ422" s="51">
        <f>IF(D422="","",IF(OR(R422="A",R422="AA",R422="AAA"),BI422,0))</f>
        <v/>
      </c>
      <c r="BK422" s="51">
        <f>IF(D422="","",IF(R422="B",BI422,0))</f>
        <v/>
      </c>
      <c r="BL422" s="51">
        <f>IF(D422="","",IF(R422="C",BI422,0))</f>
        <v/>
      </c>
      <c r="BM422" s="51">
        <f>IF(D422="","",IFERROR(MAX(0,MIN(BI422/AP422,1)),0))</f>
        <v/>
      </c>
      <c r="BN422" s="52">
        <f>IF(D422="","",AB422*AG422)</f>
        <v/>
      </c>
      <c r="BO422" s="52">
        <f>IF(D422="","",(U422+V422+X422)*AG422)</f>
        <v/>
      </c>
      <c r="BP422" s="52">
        <f>IF(D422="","",(AB422*3)*AG422)</f>
        <v/>
      </c>
      <c r="BQ422" s="52">
        <f>IF(D422="","",IF(BO422-BP422&gt;0,0,BO422-BP422))</f>
        <v/>
      </c>
      <c r="BR422" s="52">
        <f>IF(D422="","",IF(BO422-BP422-BN422&gt;0,0,BO422-BP422-BN422))</f>
        <v/>
      </c>
      <c r="BS422" s="53">
        <f>IF(D422="","",IFERROR(AB422*AI422,0))</f>
        <v/>
      </c>
      <c r="BT422" s="53">
        <f>IF(D422="","",IFERROR(IF(X422&gt;12, AI422*(U422+V422+X422), AI422*(U422+V422)),0))</f>
        <v/>
      </c>
      <c r="BU422" s="53">
        <f>IF(D422="","",IFERROR(((AB422*3)*AI422),0))</f>
        <v/>
      </c>
      <c r="BV422" s="53">
        <f>IF(D422="","",IF(BT422-BU422&gt;0,0,BT422-BU422))</f>
        <v/>
      </c>
      <c r="BW422" s="53">
        <f>IF(D422="","",IF(BT422-BU422-BS422&gt;0,0,BT422-BU422-BS422))</f>
        <v/>
      </c>
      <c r="BX422" s="36">
        <f>IF(D422="","",IFERROR(VLOOKUP(D422,'produto-entrada-7'!A:M,3,0),"SEM PEDIDO"))</f>
        <v/>
      </c>
      <c r="BY422" s="36">
        <f>IF(D422="","",VLOOKUP(D422,'produto-estoque-total-7'!A:AB,25,0))</f>
        <v/>
      </c>
      <c r="BZ422" s="36">
        <f>IF(D422="","",IFERROR(VLOOKUP(D422,'produto-estoque-total-7'!A:AB,26,0)/100,0))</f>
        <v/>
      </c>
      <c r="CA422" s="36">
        <f>IF(D422="","",IFERROR(VLOOKUP(D422,'produto-estoque-total-7'!A:AB,27,0)/100,0))</f>
        <v/>
      </c>
      <c r="CB422" s="41">
        <f>IF(D422="","",V422*AF422)</f>
        <v/>
      </c>
      <c r="CC422" s="41">
        <f>IF(D422="","",V422*AI422)</f>
        <v/>
      </c>
      <c r="CD422" s="54">
        <f>IF(D422="","",VLOOKUP(D422,'produto-estoque-total-7'!A:AB,28,0))</f>
        <v/>
      </c>
    </row>
    <row r="423">
      <c r="A423" s="36">
        <f>IF(D423="","",VLOOKUP(D423,'produto-estoque-total-7'!A:AB,3,0))</f>
        <v/>
      </c>
      <c r="B423" s="1">
        <f>IF(D423="","",VLOOKUP(D423,'produto-estoque-total-7'!A:AB,12,0))</f>
        <v/>
      </c>
      <c r="C423" s="1">
        <f>IF(D423="","",VLOOKUP(D423,'produto-estoque-total-7'!A:AB,2,0))</f>
        <v/>
      </c>
      <c r="D423" s="37">
        <f>IFERROR(IF('produto-estoque-total-7'!A422="","",'produto-estoque-total-7'!A422),"")</f>
        <v/>
      </c>
      <c r="E423" s="1">
        <f>IF(D423="","",VLOOKUP(D423,'produto-estoque-total-7'!A:AB,4,0))</f>
        <v/>
      </c>
      <c r="F423" s="36">
        <f>IF(D423="","",VLOOKUP(D423,'produto-estoque-total-7'!A:AB,13,0))</f>
        <v/>
      </c>
      <c r="G423" s="1">
        <f>IF(F423="","",VLOOKUP(F423,'FORNECEDORES X COMPRADOR'!A:D,4,0))</f>
        <v/>
      </c>
      <c r="H423" s="1">
        <f>IF(F423="","",VLOOKUP(F423,'FORNECEDORES X COMPRADOR'!A:E,5,0))</f>
        <v/>
      </c>
      <c r="I423" s="36">
        <f>IF(D423="","",VLOOKUP(D423,'produto-estoque-total-7'!A:AB,15,0))</f>
        <v/>
      </c>
      <c r="J423" s="36">
        <f>IF(D423="","",VLOOKUP(D423,'produto-estoque-total-7'!A:AB,19,0))</f>
        <v/>
      </c>
      <c r="K423" s="1">
        <f>IF(D423="","",VLOOKUP(D423,'produto-estoque-total-7'!A:AB,20,0))</f>
        <v/>
      </c>
      <c r="L423" s="36">
        <f>IF(D423="","",VLOOKUP(D423,'produto-estoque-total-7'!A:AB,17,0))</f>
        <v/>
      </c>
      <c r="M423" s="1">
        <f>IF(D423="","",VLOOKUP(D423,'produto-estoque-total-7'!A:AB,18,0))</f>
        <v/>
      </c>
      <c r="N423" s="36">
        <f>IF(D423="","",VLOOKUP(D423,'produto-estoque-total-7'!A:AB,21,0))</f>
        <v/>
      </c>
      <c r="O423" s="1">
        <f>IF(D423="","",VLOOKUP(D423,'produto-estoque-total-7'!A:AB,22,0))</f>
        <v/>
      </c>
      <c r="P423" s="36">
        <f>IF(D423="","",VLOOKUP(D423,'produto-estoque-total-7'!A:AB,23,0))</f>
        <v/>
      </c>
      <c r="Q423" s="1">
        <f>IF(D423="","",VLOOKUP(D423,'produto-estoque-total-7'!A:AB,24,0))</f>
        <v/>
      </c>
      <c r="R423" s="38">
        <f>IFERROR(IF(D423="","",VLOOKUP(D423,'produto-venda-7'!B:N,13,0)),"C")</f>
        <v/>
      </c>
      <c r="S423" s="39">
        <f>IF(D423="","",VLOOKUP(D423,'produto-estoque-total-7'!A:AB,6,0))</f>
        <v/>
      </c>
      <c r="T423" s="39">
        <f>IF(D423="","",VLOOKUP(D423,'produto-estoque-total-7'!A:AB,5,0))</f>
        <v/>
      </c>
      <c r="U423" s="40">
        <f>IF(D423="","",VLOOKUP(D423,'produto-estoque-total-7'!A:AB,11,0))</f>
        <v/>
      </c>
      <c r="V423" s="41">
        <f>IF(D423="","",IFERROR(VLOOKUP(D423,'produto-entrada-7'!A:M,10,0),0))</f>
        <v/>
      </c>
      <c r="W423" s="42" t="n"/>
      <c r="X423" s="39">
        <f>IF(D423="","",VLOOKUP(D423,'produto-estoque-total-7'!A:AB,8,0))</f>
        <v/>
      </c>
      <c r="Y423" s="39">
        <f>IF(D423="","",VLOOKUP(D423,'produto-estoque-total-7'!A:AB,9,0))</f>
        <v/>
      </c>
      <c r="Z423" s="39">
        <f>IF(D423="","",VLOOKUP(D423,'produto-estoque-total-7'!A:AB,10,0))</f>
        <v/>
      </c>
      <c r="AA423" s="39">
        <f>IFERROR(IF(D423="","",VLOOKUP(D423,'produto-venda-7'!B:N,4,0)),0)</f>
        <v/>
      </c>
      <c r="AB423" s="39">
        <f>IFERROR(IF(D423="","",VLOOKUP(D423,'produto-venda-7'!B:N,5,0)),0)</f>
        <v/>
      </c>
      <c r="AC423" s="39">
        <f>IF(D423="","",IFERROR(AA423/90,0))</f>
        <v/>
      </c>
      <c r="AD423" s="36">
        <f>IF(D423="","",IFERROR(VLOOKUP(D423,'produto-entrada-7'!A:M,4,0),0))</f>
        <v/>
      </c>
      <c r="AE423" s="36">
        <f>IFERROR(IF(D423="","",VLOOKUP(D423,'produto-venda-7'!B:N,10,0)),0)</f>
        <v/>
      </c>
      <c r="AF423" s="36">
        <f>IF(D423="","",IFERROR(VLOOKUP(D423,'produto-entrada-7'!A:M,11,0),0))</f>
        <v/>
      </c>
      <c r="AG423" s="1">
        <f>IF(D423="","",IFERROR(VLOOKUP(D423,'produto-entrada-7'!A:M,12,0),0))</f>
        <v/>
      </c>
      <c r="AH423" s="1">
        <f>IF(D423="","",IFERROR(VLOOKUP(D423,'produto-entrada-7'!A:M,13,0),0))</f>
        <v/>
      </c>
      <c r="AI423" s="36">
        <f>IFERROR(IF(D423="","",VLOOKUP(D423,'produto-venda-7'!B:N,11,0)),0)</f>
        <v/>
      </c>
      <c r="AJ423" s="43">
        <f>IF(D423="","",IFERROR(AI423*AB423,0))</f>
        <v/>
      </c>
      <c r="AK423" s="44">
        <f>IFERROR(IF(D423="","",VLOOKUP(F423,'ANALISE FORNECEDOR'!$A:$I,8,0)),"")</f>
        <v/>
      </c>
      <c r="AL423" s="44">
        <f>IF(D423="","",AVERAGE(AM423,AK423))</f>
        <v/>
      </c>
      <c r="AM423" s="44">
        <f>IFERROR(IF(D423="","",VLOOKUP(F423,'ANALISE FORNECEDOR'!$A:$I,9,0)),"")</f>
        <v/>
      </c>
      <c r="AN423" s="45">
        <f>IF(D423="","",IF(Y423&gt;12,AI423*(U423+Y423),AI423*U423))</f>
        <v/>
      </c>
      <c r="AO423" s="45">
        <f>IF(D423="","",IF(Y423&gt;12,AI423*(U423+V423+Y423),AI423*(U423+V423)))</f>
        <v/>
      </c>
      <c r="AP423" s="46">
        <f>IF(D423="","",IF(Y423&gt;12,AG423*(U423+Y423),AG423*U423))</f>
        <v/>
      </c>
      <c r="AQ423" s="46">
        <f>IF(D423="","",IF(Y423&gt;12,AG423*(U423+V423+Y423),AG423*(U423+V423)))</f>
        <v/>
      </c>
      <c r="AR423" s="46">
        <f>IF(D423="","",IF(OR(R423="A",R423="AA",R423="AAA"),AP423,0))</f>
        <v/>
      </c>
      <c r="AS423" s="46">
        <f>IF(D423="","",IF(R423="B",AP423,0))</f>
        <v/>
      </c>
      <c r="AT423" s="46">
        <f>IF(D423="","",IF(R423="C",AP423,0))</f>
        <v/>
      </c>
      <c r="AU423" s="47">
        <f>IF(D423="","",IFERROR(AN423/AJ423,0))</f>
        <v/>
      </c>
      <c r="AV423" s="47">
        <f>IF(D423="","",IFERROR(((AO423)/AJ423),0))</f>
        <v/>
      </c>
      <c r="AW423" s="48">
        <f>IF(D423="","",IF(OR(S423="S",NOT(AND(ISNUMBER(AC423),ISNUMBER(AL423),AC423*AL423&gt;=0))),0,AC423*AL423))</f>
        <v/>
      </c>
      <c r="AX423" s="49">
        <f>IFERROR(IF(D423="","",AW423*AG423),0)</f>
        <v/>
      </c>
      <c r="AY423" s="48">
        <f>IF(D423="","",IF(OR(S423="S",NOT(AND(ISNUMBER(AC423),ISNUMBER(AK423),AC423*AK423&gt;=0))),0,AC423*AK423))</f>
        <v/>
      </c>
      <c r="AZ423" s="48">
        <f>IFERROR(IF(D423="","",IF(AY423=0,0,IF(((AY423)-(U423+Y423))&lt;0,0,(AY423)-U423))),0)</f>
        <v/>
      </c>
      <c r="BA423" s="49">
        <f>IF(D423="","",AZ423*AG423)</f>
        <v/>
      </c>
      <c r="BB423" s="49">
        <f>IF(D423="","",IF(OR(R423="A",R423="AA",R423="AAA"),BA423,0))</f>
        <v/>
      </c>
      <c r="BC423" s="49">
        <f>IF(D423="","",IF(R423="B",BA423,0))</f>
        <v/>
      </c>
      <c r="BD423" s="49">
        <f>IF(D423="","",IF(R423="B",BA423,0))</f>
        <v/>
      </c>
      <c r="BE423" s="49">
        <f>IF(D423="","",IF(S423="S",
1,
IF(AC423=0,
1,
IF(
IFERROR(((U423+Y423)*AG423)/((AC423*AK423)*AG423),0)&lt;0,
0,
IF(
IFERROR(((U423+Y423)*AG423)/((AC423*AK423)*AG423),0)&gt;1,
1,
IFERROR(((U423+Y423)*AG423)/((AC423*AK423)*AG423),0)
)
)
)
))</f>
        <v/>
      </c>
      <c r="BF423" s="49">
        <f>IF(D423="","",IF(S423="S",
1,
IF(AC423=0,
1,
IF(
IFERROR(((U423+V423+Y423)*AG423)/((AC423*AK423)*AG423),0)&lt;0,
0,
IF(
IFERROR(((U423+V423+Y423)*AG423)/((AC423*AK423)*AG423),0)&gt;1,
1,
IFERROR(((U423+V423+Y423)*AG423)/((AC423*AK423)*AG423),0)
)
)
)
))</f>
        <v/>
      </c>
      <c r="BG423" s="50">
        <f>IF(D423="","",IF(S423="S",0,IF(AND(ISNUMBER(AC423),ISNUMBER(AM423)),IF(OR(AC423*AM423&lt;0,ISERR(AC423*AM423)),0,AC423*AM423),0)))</f>
        <v/>
      </c>
      <c r="BH423" s="50">
        <f>IF(D423="","",IF(BY423&gt;TODAY()-60,0,IF(Y423&gt;12,MAX(0,(U423+Y423)-BG423),MAX(0,U423-BG423))))</f>
        <v/>
      </c>
      <c r="BI423" s="51">
        <f>IF(D423="","",BH423*AG423)</f>
        <v/>
      </c>
      <c r="BJ423" s="51">
        <f>IF(D423="","",IF(OR(R423="A",R423="AA",R423="AAA"),BI423,0))</f>
        <v/>
      </c>
      <c r="BK423" s="51">
        <f>IF(D423="","",IF(R423="B",BI423,0))</f>
        <v/>
      </c>
      <c r="BL423" s="51">
        <f>IF(D423="","",IF(R423="C",BI423,0))</f>
        <v/>
      </c>
      <c r="BM423" s="51">
        <f>IF(D423="","",IFERROR(MAX(0,MIN(BI423/AP423,1)),0))</f>
        <v/>
      </c>
      <c r="BN423" s="52">
        <f>IF(D423="","",AB423*AG423)</f>
        <v/>
      </c>
      <c r="BO423" s="52">
        <f>IF(D423="","",(U423+V423+X423)*AG423)</f>
        <v/>
      </c>
      <c r="BP423" s="52">
        <f>IF(D423="","",(AB423*3)*AG423)</f>
        <v/>
      </c>
      <c r="BQ423" s="52">
        <f>IF(D423="","",IF(BO423-BP423&gt;0,0,BO423-BP423))</f>
        <v/>
      </c>
      <c r="BR423" s="52">
        <f>IF(D423="","",IF(BO423-BP423-BN423&gt;0,0,BO423-BP423-BN423))</f>
        <v/>
      </c>
      <c r="BS423" s="53">
        <f>IF(D423="","",IFERROR(AB423*AI423,0))</f>
        <v/>
      </c>
      <c r="BT423" s="53">
        <f>IF(D423="","",IFERROR(IF(X423&gt;12, AI423*(U423+V423+X423), AI423*(U423+V423)),0))</f>
        <v/>
      </c>
      <c r="BU423" s="53">
        <f>IF(D423="","",IFERROR(((AB423*3)*AI423),0))</f>
        <v/>
      </c>
      <c r="BV423" s="53">
        <f>IF(D423="","",IF(BT423-BU423&gt;0,0,BT423-BU423))</f>
        <v/>
      </c>
      <c r="BW423" s="53">
        <f>IF(D423="","",IF(BT423-BU423-BS423&gt;0,0,BT423-BU423-BS423))</f>
        <v/>
      </c>
      <c r="BX423" s="36">
        <f>IF(D423="","",IFERROR(VLOOKUP(D423,'produto-entrada-7'!A:M,3,0),"SEM PEDIDO"))</f>
        <v/>
      </c>
      <c r="BY423" s="36">
        <f>IF(D423="","",VLOOKUP(D423,'produto-estoque-total-7'!A:AB,25,0))</f>
        <v/>
      </c>
      <c r="BZ423" s="36">
        <f>IF(D423="","",IFERROR(VLOOKUP(D423,'produto-estoque-total-7'!A:AB,26,0)/100,0))</f>
        <v/>
      </c>
      <c r="CA423" s="36">
        <f>IF(D423="","",IFERROR(VLOOKUP(D423,'produto-estoque-total-7'!A:AB,27,0)/100,0))</f>
        <v/>
      </c>
      <c r="CB423" s="41">
        <f>IF(D423="","",V423*AF423)</f>
        <v/>
      </c>
      <c r="CC423" s="41">
        <f>IF(D423="","",V423*AI423)</f>
        <v/>
      </c>
      <c r="CD423" s="54">
        <f>IF(D423="","",VLOOKUP(D423,'produto-estoque-total-7'!A:AB,28,0))</f>
        <v/>
      </c>
    </row>
    <row r="424">
      <c r="A424" s="36">
        <f>IF(D424="","",VLOOKUP(D424,'produto-estoque-total-7'!A:AB,3,0))</f>
        <v/>
      </c>
      <c r="B424" s="1">
        <f>IF(D424="","",VLOOKUP(D424,'produto-estoque-total-7'!A:AB,12,0))</f>
        <v/>
      </c>
      <c r="C424" s="1">
        <f>IF(D424="","",VLOOKUP(D424,'produto-estoque-total-7'!A:AB,2,0))</f>
        <v/>
      </c>
      <c r="D424" s="37">
        <f>IFERROR(IF('produto-estoque-total-7'!A423="","",'produto-estoque-total-7'!A423),"")</f>
        <v/>
      </c>
      <c r="E424" s="1">
        <f>IF(D424="","",VLOOKUP(D424,'produto-estoque-total-7'!A:AB,4,0))</f>
        <v/>
      </c>
      <c r="F424" s="36">
        <f>IF(D424="","",VLOOKUP(D424,'produto-estoque-total-7'!A:AB,13,0))</f>
        <v/>
      </c>
      <c r="G424" s="1">
        <f>IF(F424="","",VLOOKUP(F424,'FORNECEDORES X COMPRADOR'!A:D,4,0))</f>
        <v/>
      </c>
      <c r="H424" s="1">
        <f>IF(F424="","",VLOOKUP(F424,'FORNECEDORES X COMPRADOR'!A:E,5,0))</f>
        <v/>
      </c>
      <c r="I424" s="36">
        <f>IF(D424="","",VLOOKUP(D424,'produto-estoque-total-7'!A:AB,15,0))</f>
        <v/>
      </c>
      <c r="J424" s="36">
        <f>IF(D424="","",VLOOKUP(D424,'produto-estoque-total-7'!A:AB,19,0))</f>
        <v/>
      </c>
      <c r="K424" s="1">
        <f>IF(D424="","",VLOOKUP(D424,'produto-estoque-total-7'!A:AB,20,0))</f>
        <v/>
      </c>
      <c r="L424" s="36">
        <f>IF(D424="","",VLOOKUP(D424,'produto-estoque-total-7'!A:AB,17,0))</f>
        <v/>
      </c>
      <c r="M424" s="1">
        <f>IF(D424="","",VLOOKUP(D424,'produto-estoque-total-7'!A:AB,18,0))</f>
        <v/>
      </c>
      <c r="N424" s="36">
        <f>IF(D424="","",VLOOKUP(D424,'produto-estoque-total-7'!A:AB,21,0))</f>
        <v/>
      </c>
      <c r="O424" s="1">
        <f>IF(D424="","",VLOOKUP(D424,'produto-estoque-total-7'!A:AB,22,0))</f>
        <v/>
      </c>
      <c r="P424" s="36">
        <f>IF(D424="","",VLOOKUP(D424,'produto-estoque-total-7'!A:AB,23,0))</f>
        <v/>
      </c>
      <c r="Q424" s="1">
        <f>IF(D424="","",VLOOKUP(D424,'produto-estoque-total-7'!A:AB,24,0))</f>
        <v/>
      </c>
      <c r="R424" s="38">
        <f>IFERROR(IF(D424="","",VLOOKUP(D424,'produto-venda-7'!B:N,13,0)),"C")</f>
        <v/>
      </c>
      <c r="S424" s="39">
        <f>IF(D424="","",VLOOKUP(D424,'produto-estoque-total-7'!A:AB,6,0))</f>
        <v/>
      </c>
      <c r="T424" s="39">
        <f>IF(D424="","",VLOOKUP(D424,'produto-estoque-total-7'!A:AB,5,0))</f>
        <v/>
      </c>
      <c r="U424" s="40">
        <f>IF(D424="","",VLOOKUP(D424,'produto-estoque-total-7'!A:AB,11,0))</f>
        <v/>
      </c>
      <c r="V424" s="41">
        <f>IF(D424="","",IFERROR(VLOOKUP(D424,'produto-entrada-7'!A:M,10,0),0))</f>
        <v/>
      </c>
      <c r="W424" s="42" t="n"/>
      <c r="X424" s="39">
        <f>IF(D424="","",VLOOKUP(D424,'produto-estoque-total-7'!A:AB,8,0))</f>
        <v/>
      </c>
      <c r="Y424" s="39">
        <f>IF(D424="","",VLOOKUP(D424,'produto-estoque-total-7'!A:AB,9,0))</f>
        <v/>
      </c>
      <c r="Z424" s="39">
        <f>IF(D424="","",VLOOKUP(D424,'produto-estoque-total-7'!A:AB,10,0))</f>
        <v/>
      </c>
      <c r="AA424" s="39">
        <f>IFERROR(IF(D424="","",VLOOKUP(D424,'produto-venda-7'!B:N,4,0)),0)</f>
        <v/>
      </c>
      <c r="AB424" s="39">
        <f>IFERROR(IF(D424="","",VLOOKUP(D424,'produto-venda-7'!B:N,5,0)),0)</f>
        <v/>
      </c>
      <c r="AC424" s="39">
        <f>IF(D424="","",IFERROR(AA424/90,0))</f>
        <v/>
      </c>
      <c r="AD424" s="36">
        <f>IF(D424="","",IFERROR(VLOOKUP(D424,'produto-entrada-7'!A:M,4,0),0))</f>
        <v/>
      </c>
      <c r="AE424" s="36">
        <f>IFERROR(IF(D424="","",VLOOKUP(D424,'produto-venda-7'!B:N,10,0)),0)</f>
        <v/>
      </c>
      <c r="AF424" s="36">
        <f>IF(D424="","",IFERROR(VLOOKUP(D424,'produto-entrada-7'!A:M,11,0),0))</f>
        <v/>
      </c>
      <c r="AG424" s="1">
        <f>IF(D424="","",IFERROR(VLOOKUP(D424,'produto-entrada-7'!A:M,12,0),0))</f>
        <v/>
      </c>
      <c r="AH424" s="1">
        <f>IF(D424="","",IFERROR(VLOOKUP(D424,'produto-entrada-7'!A:M,13,0),0))</f>
        <v/>
      </c>
      <c r="AI424" s="36">
        <f>IFERROR(IF(D424="","",VLOOKUP(D424,'produto-venda-7'!B:N,11,0)),0)</f>
        <v/>
      </c>
      <c r="AJ424" s="43">
        <f>IF(D424="","",IFERROR(AI424*AB424,0))</f>
        <v/>
      </c>
      <c r="AK424" s="44">
        <f>IFERROR(IF(D424="","",VLOOKUP(F424,'ANALISE FORNECEDOR'!$A:$I,8,0)),"")</f>
        <v/>
      </c>
      <c r="AL424" s="44">
        <f>IF(D424="","",AVERAGE(AM424,AK424))</f>
        <v/>
      </c>
      <c r="AM424" s="44">
        <f>IFERROR(IF(D424="","",VLOOKUP(F424,'ANALISE FORNECEDOR'!$A:$I,9,0)),"")</f>
        <v/>
      </c>
      <c r="AN424" s="45">
        <f>IF(D424="","",IF(Y424&gt;12,AI424*(U424+Y424),AI424*U424))</f>
        <v/>
      </c>
      <c r="AO424" s="45">
        <f>IF(D424="","",IF(Y424&gt;12,AI424*(U424+V424+Y424),AI424*(U424+V424)))</f>
        <v/>
      </c>
      <c r="AP424" s="46">
        <f>IF(D424="","",IF(Y424&gt;12,AG424*(U424+Y424),AG424*U424))</f>
        <v/>
      </c>
      <c r="AQ424" s="46">
        <f>IF(D424="","",IF(Y424&gt;12,AG424*(U424+V424+Y424),AG424*(U424+V424)))</f>
        <v/>
      </c>
      <c r="AR424" s="46">
        <f>IF(D424="","",IF(OR(R424="A",R424="AA",R424="AAA"),AP424,0))</f>
        <v/>
      </c>
      <c r="AS424" s="46">
        <f>IF(D424="","",IF(R424="B",AP424,0))</f>
        <v/>
      </c>
      <c r="AT424" s="46">
        <f>IF(D424="","",IF(R424="C",AP424,0))</f>
        <v/>
      </c>
      <c r="AU424" s="47">
        <f>IF(D424="","",IFERROR(AN424/AJ424,0))</f>
        <v/>
      </c>
      <c r="AV424" s="47">
        <f>IF(D424="","",IFERROR(((AO424)/AJ424),0))</f>
        <v/>
      </c>
      <c r="AW424" s="48">
        <f>IF(D424="","",IF(OR(S424="S",NOT(AND(ISNUMBER(AC424),ISNUMBER(AL424),AC424*AL424&gt;=0))),0,AC424*AL424))</f>
        <v/>
      </c>
      <c r="AX424" s="49">
        <f>IFERROR(IF(D424="","",AW424*AG424),0)</f>
        <v/>
      </c>
      <c r="AY424" s="48">
        <f>IF(D424="","",IF(OR(S424="S",NOT(AND(ISNUMBER(AC424),ISNUMBER(AK424),AC424*AK424&gt;=0))),0,AC424*AK424))</f>
        <v/>
      </c>
      <c r="AZ424" s="48">
        <f>IFERROR(IF(D424="","",IF(AY424=0,0,IF(((AY424)-(U424+Y424))&lt;0,0,(AY424)-U424))),0)</f>
        <v/>
      </c>
      <c r="BA424" s="49">
        <f>IF(D424="","",AZ424*AG424)</f>
        <v/>
      </c>
      <c r="BB424" s="49">
        <f>IF(D424="","",IF(OR(R424="A",R424="AA",R424="AAA"),BA424,0))</f>
        <v/>
      </c>
      <c r="BC424" s="49">
        <f>IF(D424="","",IF(R424="B",BA424,0))</f>
        <v/>
      </c>
      <c r="BD424" s="49">
        <f>IF(D424="","",IF(R424="B",BA424,0))</f>
        <v/>
      </c>
      <c r="BE424" s="49">
        <f>IF(D424="","",IF(S424="S",
1,
IF(AC424=0,
1,
IF(
IFERROR(((U424+Y424)*AG424)/((AC424*AK424)*AG424),0)&lt;0,
0,
IF(
IFERROR(((U424+Y424)*AG424)/((AC424*AK424)*AG424),0)&gt;1,
1,
IFERROR(((U424+Y424)*AG424)/((AC424*AK424)*AG424),0)
)
)
)
))</f>
        <v/>
      </c>
      <c r="BF424" s="49">
        <f>IF(D424="","",IF(S424="S",
1,
IF(AC424=0,
1,
IF(
IFERROR(((U424+V424+Y424)*AG424)/((AC424*AK424)*AG424),0)&lt;0,
0,
IF(
IFERROR(((U424+V424+Y424)*AG424)/((AC424*AK424)*AG424),0)&gt;1,
1,
IFERROR(((U424+V424+Y424)*AG424)/((AC424*AK424)*AG424),0)
)
)
)
))</f>
        <v/>
      </c>
      <c r="BG424" s="50">
        <f>IF(D424="","",IF(S424="S",0,IF(AND(ISNUMBER(AC424),ISNUMBER(AM424)),IF(OR(AC424*AM424&lt;0,ISERR(AC424*AM424)),0,AC424*AM424),0)))</f>
        <v/>
      </c>
      <c r="BH424" s="50">
        <f>IF(D424="","",IF(BY424&gt;TODAY()-60,0,IF(Y424&gt;12,MAX(0,(U424+Y424)-BG424),MAX(0,U424-BG424))))</f>
        <v/>
      </c>
      <c r="BI424" s="51">
        <f>IF(D424="","",BH424*AG424)</f>
        <v/>
      </c>
      <c r="BJ424" s="51">
        <f>IF(D424="","",IF(OR(R424="A",R424="AA",R424="AAA"),BI424,0))</f>
        <v/>
      </c>
      <c r="BK424" s="51">
        <f>IF(D424="","",IF(R424="B",BI424,0))</f>
        <v/>
      </c>
      <c r="BL424" s="51">
        <f>IF(D424="","",IF(R424="C",BI424,0))</f>
        <v/>
      </c>
      <c r="BM424" s="51">
        <f>IF(D424="","",IFERROR(MAX(0,MIN(BI424/AP424,1)),0))</f>
        <v/>
      </c>
      <c r="BN424" s="52">
        <f>IF(D424="","",AB424*AG424)</f>
        <v/>
      </c>
      <c r="BO424" s="52">
        <f>IF(D424="","",(U424+V424+X424)*AG424)</f>
        <v/>
      </c>
      <c r="BP424" s="52">
        <f>IF(D424="","",(AB424*3)*AG424)</f>
        <v/>
      </c>
      <c r="BQ424" s="52">
        <f>IF(D424="","",IF(BO424-BP424&gt;0,0,BO424-BP424))</f>
        <v/>
      </c>
      <c r="BR424" s="52">
        <f>IF(D424="","",IF(BO424-BP424-BN424&gt;0,0,BO424-BP424-BN424))</f>
        <v/>
      </c>
      <c r="BS424" s="53">
        <f>IF(D424="","",IFERROR(AB424*AI424,0))</f>
        <v/>
      </c>
      <c r="BT424" s="53">
        <f>IF(D424="","",IFERROR(IF(X424&gt;12, AI424*(U424+V424+X424), AI424*(U424+V424)),0))</f>
        <v/>
      </c>
      <c r="BU424" s="53">
        <f>IF(D424="","",IFERROR(((AB424*3)*AI424),0))</f>
        <v/>
      </c>
      <c r="BV424" s="53">
        <f>IF(D424="","",IF(BT424-BU424&gt;0,0,BT424-BU424))</f>
        <v/>
      </c>
      <c r="BW424" s="53">
        <f>IF(D424="","",IF(BT424-BU424-BS424&gt;0,0,BT424-BU424-BS424))</f>
        <v/>
      </c>
      <c r="BX424" s="36">
        <f>IF(D424="","",IFERROR(VLOOKUP(D424,'produto-entrada-7'!A:M,3,0),"SEM PEDIDO"))</f>
        <v/>
      </c>
      <c r="BY424" s="36">
        <f>IF(D424="","",VLOOKUP(D424,'produto-estoque-total-7'!A:AB,25,0))</f>
        <v/>
      </c>
      <c r="BZ424" s="36">
        <f>IF(D424="","",IFERROR(VLOOKUP(D424,'produto-estoque-total-7'!A:AB,26,0)/100,0))</f>
        <v/>
      </c>
      <c r="CA424" s="36">
        <f>IF(D424="","",IFERROR(VLOOKUP(D424,'produto-estoque-total-7'!A:AB,27,0)/100,0))</f>
        <v/>
      </c>
      <c r="CB424" s="41">
        <f>IF(D424="","",V424*AF424)</f>
        <v/>
      </c>
      <c r="CC424" s="41">
        <f>IF(D424="","",V424*AI424)</f>
        <v/>
      </c>
      <c r="CD424" s="54">
        <f>IF(D424="","",VLOOKUP(D424,'produto-estoque-total-7'!A:AB,28,0))</f>
        <v/>
      </c>
    </row>
    <row r="425">
      <c r="A425" s="36">
        <f>IF(D425="","",VLOOKUP(D425,'produto-estoque-total-7'!A:AB,3,0))</f>
        <v/>
      </c>
      <c r="B425" s="1">
        <f>IF(D425="","",VLOOKUP(D425,'produto-estoque-total-7'!A:AB,12,0))</f>
        <v/>
      </c>
      <c r="C425" s="1">
        <f>IF(D425="","",VLOOKUP(D425,'produto-estoque-total-7'!A:AB,2,0))</f>
        <v/>
      </c>
      <c r="D425" s="37">
        <f>IFERROR(IF('produto-estoque-total-7'!A424="","",'produto-estoque-total-7'!A424),"")</f>
        <v/>
      </c>
      <c r="E425" s="1">
        <f>IF(D425="","",VLOOKUP(D425,'produto-estoque-total-7'!A:AB,4,0))</f>
        <v/>
      </c>
      <c r="F425" s="36">
        <f>IF(D425="","",VLOOKUP(D425,'produto-estoque-total-7'!A:AB,13,0))</f>
        <v/>
      </c>
      <c r="G425" s="1">
        <f>IF(F425="","",VLOOKUP(F425,'FORNECEDORES X COMPRADOR'!A:D,4,0))</f>
        <v/>
      </c>
      <c r="H425" s="1">
        <f>IF(F425="","",VLOOKUP(F425,'FORNECEDORES X COMPRADOR'!A:E,5,0))</f>
        <v/>
      </c>
      <c r="I425" s="36">
        <f>IF(D425="","",VLOOKUP(D425,'produto-estoque-total-7'!A:AB,15,0))</f>
        <v/>
      </c>
      <c r="J425" s="36">
        <f>IF(D425="","",VLOOKUP(D425,'produto-estoque-total-7'!A:AB,19,0))</f>
        <v/>
      </c>
      <c r="K425" s="1">
        <f>IF(D425="","",VLOOKUP(D425,'produto-estoque-total-7'!A:AB,20,0))</f>
        <v/>
      </c>
      <c r="L425" s="36">
        <f>IF(D425="","",VLOOKUP(D425,'produto-estoque-total-7'!A:AB,17,0))</f>
        <v/>
      </c>
      <c r="M425" s="1">
        <f>IF(D425="","",VLOOKUP(D425,'produto-estoque-total-7'!A:AB,18,0))</f>
        <v/>
      </c>
      <c r="N425" s="36">
        <f>IF(D425="","",VLOOKUP(D425,'produto-estoque-total-7'!A:AB,21,0))</f>
        <v/>
      </c>
      <c r="O425" s="1">
        <f>IF(D425="","",VLOOKUP(D425,'produto-estoque-total-7'!A:AB,22,0))</f>
        <v/>
      </c>
      <c r="P425" s="36">
        <f>IF(D425="","",VLOOKUP(D425,'produto-estoque-total-7'!A:AB,23,0))</f>
        <v/>
      </c>
      <c r="Q425" s="1">
        <f>IF(D425="","",VLOOKUP(D425,'produto-estoque-total-7'!A:AB,24,0))</f>
        <v/>
      </c>
      <c r="R425" s="38">
        <f>IFERROR(IF(D425="","",VLOOKUP(D425,'produto-venda-7'!B:N,13,0)),"C")</f>
        <v/>
      </c>
      <c r="S425" s="39">
        <f>IF(D425="","",VLOOKUP(D425,'produto-estoque-total-7'!A:AB,6,0))</f>
        <v/>
      </c>
      <c r="T425" s="39">
        <f>IF(D425="","",VLOOKUP(D425,'produto-estoque-total-7'!A:AB,5,0))</f>
        <v/>
      </c>
      <c r="U425" s="40">
        <f>IF(D425="","",VLOOKUP(D425,'produto-estoque-total-7'!A:AB,11,0))</f>
        <v/>
      </c>
      <c r="V425" s="41">
        <f>IF(D425="","",IFERROR(VLOOKUP(D425,'produto-entrada-7'!A:M,10,0),0))</f>
        <v/>
      </c>
      <c r="W425" s="42" t="n"/>
      <c r="X425" s="39">
        <f>IF(D425="","",VLOOKUP(D425,'produto-estoque-total-7'!A:AB,8,0))</f>
        <v/>
      </c>
      <c r="Y425" s="39">
        <f>IF(D425="","",VLOOKUP(D425,'produto-estoque-total-7'!A:AB,9,0))</f>
        <v/>
      </c>
      <c r="Z425" s="39">
        <f>IF(D425="","",VLOOKUP(D425,'produto-estoque-total-7'!A:AB,10,0))</f>
        <v/>
      </c>
      <c r="AA425" s="39">
        <f>IFERROR(IF(D425="","",VLOOKUP(D425,'produto-venda-7'!B:N,4,0)),0)</f>
        <v/>
      </c>
      <c r="AB425" s="39">
        <f>IFERROR(IF(D425="","",VLOOKUP(D425,'produto-venda-7'!B:N,5,0)),0)</f>
        <v/>
      </c>
      <c r="AC425" s="39">
        <f>IF(D425="","",IFERROR(AA425/90,0))</f>
        <v/>
      </c>
      <c r="AD425" s="36">
        <f>IF(D425="","",IFERROR(VLOOKUP(D425,'produto-entrada-7'!A:M,4,0),0))</f>
        <v/>
      </c>
      <c r="AE425" s="36">
        <f>IFERROR(IF(D425="","",VLOOKUP(D425,'produto-venda-7'!B:N,10,0)),0)</f>
        <v/>
      </c>
      <c r="AF425" s="36">
        <f>IF(D425="","",IFERROR(VLOOKUP(D425,'produto-entrada-7'!A:M,11,0),0))</f>
        <v/>
      </c>
      <c r="AG425" s="1">
        <f>IF(D425="","",IFERROR(VLOOKUP(D425,'produto-entrada-7'!A:M,12,0),0))</f>
        <v/>
      </c>
      <c r="AH425" s="1">
        <f>IF(D425="","",IFERROR(VLOOKUP(D425,'produto-entrada-7'!A:M,13,0),0))</f>
        <v/>
      </c>
      <c r="AI425" s="36">
        <f>IFERROR(IF(D425="","",VLOOKUP(D425,'produto-venda-7'!B:N,11,0)),0)</f>
        <v/>
      </c>
      <c r="AJ425" s="43">
        <f>IF(D425="","",IFERROR(AI425*AB425,0))</f>
        <v/>
      </c>
      <c r="AK425" s="44">
        <f>IFERROR(IF(D425="","",VLOOKUP(F425,'ANALISE FORNECEDOR'!$A:$I,8,0)),"")</f>
        <v/>
      </c>
      <c r="AL425" s="44">
        <f>IF(D425="","",AVERAGE(AM425,AK425))</f>
        <v/>
      </c>
      <c r="AM425" s="44">
        <f>IFERROR(IF(D425="","",VLOOKUP(F425,'ANALISE FORNECEDOR'!$A:$I,9,0)),"")</f>
        <v/>
      </c>
      <c r="AN425" s="45">
        <f>IF(D425="","",IF(Y425&gt;12,AI425*(U425+Y425),AI425*U425))</f>
        <v/>
      </c>
      <c r="AO425" s="45">
        <f>IF(D425="","",IF(Y425&gt;12,AI425*(U425+V425+Y425),AI425*(U425+V425)))</f>
        <v/>
      </c>
      <c r="AP425" s="46">
        <f>IF(D425="","",IF(Y425&gt;12,AG425*(U425+Y425),AG425*U425))</f>
        <v/>
      </c>
      <c r="AQ425" s="46">
        <f>IF(D425="","",IF(Y425&gt;12,AG425*(U425+V425+Y425),AG425*(U425+V425)))</f>
        <v/>
      </c>
      <c r="AR425" s="46">
        <f>IF(D425="","",IF(OR(R425="A",R425="AA",R425="AAA"),AP425,0))</f>
        <v/>
      </c>
      <c r="AS425" s="46">
        <f>IF(D425="","",IF(R425="B",AP425,0))</f>
        <v/>
      </c>
      <c r="AT425" s="46">
        <f>IF(D425="","",IF(R425="C",AP425,0))</f>
        <v/>
      </c>
      <c r="AU425" s="47">
        <f>IF(D425="","",IFERROR(AN425/AJ425,0))</f>
        <v/>
      </c>
      <c r="AV425" s="47">
        <f>IF(D425="","",IFERROR(((AO425)/AJ425),0))</f>
        <v/>
      </c>
      <c r="AW425" s="48">
        <f>IF(D425="","",IF(OR(S425="S",NOT(AND(ISNUMBER(AC425),ISNUMBER(AL425),AC425*AL425&gt;=0))),0,AC425*AL425))</f>
        <v/>
      </c>
      <c r="AX425" s="49">
        <f>IFERROR(IF(D425="","",AW425*AG425),0)</f>
        <v/>
      </c>
      <c r="AY425" s="48">
        <f>IF(D425="","",IF(OR(S425="S",NOT(AND(ISNUMBER(AC425),ISNUMBER(AK425),AC425*AK425&gt;=0))),0,AC425*AK425))</f>
        <v/>
      </c>
      <c r="AZ425" s="48">
        <f>IFERROR(IF(D425="","",IF(AY425=0,0,IF(((AY425)-(U425+Y425))&lt;0,0,(AY425)-U425))),0)</f>
        <v/>
      </c>
      <c r="BA425" s="49">
        <f>IF(D425="","",AZ425*AG425)</f>
        <v/>
      </c>
      <c r="BB425" s="49">
        <f>IF(D425="","",IF(OR(R425="A",R425="AA",R425="AAA"),BA425,0))</f>
        <v/>
      </c>
      <c r="BC425" s="49">
        <f>IF(D425="","",IF(R425="B",BA425,0))</f>
        <v/>
      </c>
      <c r="BD425" s="49">
        <f>IF(D425="","",IF(R425="B",BA425,0))</f>
        <v/>
      </c>
      <c r="BE425" s="49">
        <f>IF(D425="","",IF(S425="S",
1,
IF(AC425=0,
1,
IF(
IFERROR(((U425+Y425)*AG425)/((AC425*AK425)*AG425),0)&lt;0,
0,
IF(
IFERROR(((U425+Y425)*AG425)/((AC425*AK425)*AG425),0)&gt;1,
1,
IFERROR(((U425+Y425)*AG425)/((AC425*AK425)*AG425),0)
)
)
)
))</f>
        <v/>
      </c>
      <c r="BF425" s="49">
        <f>IF(D425="","",IF(S425="S",
1,
IF(AC425=0,
1,
IF(
IFERROR(((U425+V425+Y425)*AG425)/((AC425*AK425)*AG425),0)&lt;0,
0,
IF(
IFERROR(((U425+V425+Y425)*AG425)/((AC425*AK425)*AG425),0)&gt;1,
1,
IFERROR(((U425+V425+Y425)*AG425)/((AC425*AK425)*AG425),0)
)
)
)
))</f>
        <v/>
      </c>
      <c r="BG425" s="50">
        <f>IF(D425="","",IF(S425="S",0,IF(AND(ISNUMBER(AC425),ISNUMBER(AM425)),IF(OR(AC425*AM425&lt;0,ISERR(AC425*AM425)),0,AC425*AM425),0)))</f>
        <v/>
      </c>
      <c r="BH425" s="50">
        <f>IF(D425="","",IF(BY425&gt;TODAY()-60,0,IF(Y425&gt;12,MAX(0,(U425+Y425)-BG425),MAX(0,U425-BG425))))</f>
        <v/>
      </c>
      <c r="BI425" s="51">
        <f>IF(D425="","",BH425*AG425)</f>
        <v/>
      </c>
      <c r="BJ425" s="51">
        <f>IF(D425="","",IF(OR(R425="A",R425="AA",R425="AAA"),BI425,0))</f>
        <v/>
      </c>
      <c r="BK425" s="51">
        <f>IF(D425="","",IF(R425="B",BI425,0))</f>
        <v/>
      </c>
      <c r="BL425" s="51">
        <f>IF(D425="","",IF(R425="C",BI425,0))</f>
        <v/>
      </c>
      <c r="BM425" s="51">
        <f>IF(D425="","",IFERROR(MAX(0,MIN(BI425/AP425,1)),0))</f>
        <v/>
      </c>
      <c r="BN425" s="52">
        <f>IF(D425="","",AB425*AG425)</f>
        <v/>
      </c>
      <c r="BO425" s="52">
        <f>IF(D425="","",(U425+V425+X425)*AG425)</f>
        <v/>
      </c>
      <c r="BP425" s="52">
        <f>IF(D425="","",(AB425*3)*AG425)</f>
        <v/>
      </c>
      <c r="BQ425" s="52">
        <f>IF(D425="","",IF(BO425-BP425&gt;0,0,BO425-BP425))</f>
        <v/>
      </c>
      <c r="BR425" s="52">
        <f>IF(D425="","",IF(BO425-BP425-BN425&gt;0,0,BO425-BP425-BN425))</f>
        <v/>
      </c>
      <c r="BS425" s="53">
        <f>IF(D425="","",IFERROR(AB425*AI425,0))</f>
        <v/>
      </c>
      <c r="BT425" s="53">
        <f>IF(D425="","",IFERROR(IF(X425&gt;12, AI425*(U425+V425+X425), AI425*(U425+V425)),0))</f>
        <v/>
      </c>
      <c r="BU425" s="53">
        <f>IF(D425="","",IFERROR(((AB425*3)*AI425),0))</f>
        <v/>
      </c>
      <c r="BV425" s="53">
        <f>IF(D425="","",IF(BT425-BU425&gt;0,0,BT425-BU425))</f>
        <v/>
      </c>
      <c r="BW425" s="53">
        <f>IF(D425="","",IF(BT425-BU425-BS425&gt;0,0,BT425-BU425-BS425))</f>
        <v/>
      </c>
      <c r="BX425" s="36">
        <f>IF(D425="","",IFERROR(VLOOKUP(D425,'produto-entrada-7'!A:M,3,0),"SEM PEDIDO"))</f>
        <v/>
      </c>
      <c r="BY425" s="36">
        <f>IF(D425="","",VLOOKUP(D425,'produto-estoque-total-7'!A:AB,25,0))</f>
        <v/>
      </c>
      <c r="BZ425" s="36">
        <f>IF(D425="","",IFERROR(VLOOKUP(D425,'produto-estoque-total-7'!A:AB,26,0)/100,0))</f>
        <v/>
      </c>
      <c r="CA425" s="36">
        <f>IF(D425="","",IFERROR(VLOOKUP(D425,'produto-estoque-total-7'!A:AB,27,0)/100,0))</f>
        <v/>
      </c>
      <c r="CB425" s="41">
        <f>IF(D425="","",V425*AF425)</f>
        <v/>
      </c>
      <c r="CC425" s="41">
        <f>IF(D425="","",V425*AI425)</f>
        <v/>
      </c>
      <c r="CD425" s="54">
        <f>IF(D425="","",VLOOKUP(D425,'produto-estoque-total-7'!A:AB,28,0))</f>
        <v/>
      </c>
    </row>
    <row r="426">
      <c r="A426" s="36">
        <f>IF(D426="","",VLOOKUP(D426,'produto-estoque-total-7'!A:AB,3,0))</f>
        <v/>
      </c>
      <c r="B426" s="1">
        <f>IF(D426="","",VLOOKUP(D426,'produto-estoque-total-7'!A:AB,12,0))</f>
        <v/>
      </c>
      <c r="C426" s="1">
        <f>IF(D426="","",VLOOKUP(D426,'produto-estoque-total-7'!A:AB,2,0))</f>
        <v/>
      </c>
      <c r="D426" s="37">
        <f>IFERROR(IF('produto-estoque-total-7'!A425="","",'produto-estoque-total-7'!A425),"")</f>
        <v/>
      </c>
      <c r="E426" s="1">
        <f>IF(D426="","",VLOOKUP(D426,'produto-estoque-total-7'!A:AB,4,0))</f>
        <v/>
      </c>
      <c r="F426" s="36">
        <f>IF(D426="","",VLOOKUP(D426,'produto-estoque-total-7'!A:AB,13,0))</f>
        <v/>
      </c>
      <c r="G426" s="1">
        <f>IF(F426="","",VLOOKUP(F426,'FORNECEDORES X COMPRADOR'!A:D,4,0))</f>
        <v/>
      </c>
      <c r="H426" s="1">
        <f>IF(F426="","",VLOOKUP(F426,'FORNECEDORES X COMPRADOR'!A:E,5,0))</f>
        <v/>
      </c>
      <c r="I426" s="36">
        <f>IF(D426="","",VLOOKUP(D426,'produto-estoque-total-7'!A:AB,15,0))</f>
        <v/>
      </c>
      <c r="J426" s="36">
        <f>IF(D426="","",VLOOKUP(D426,'produto-estoque-total-7'!A:AB,19,0))</f>
        <v/>
      </c>
      <c r="K426" s="1">
        <f>IF(D426="","",VLOOKUP(D426,'produto-estoque-total-7'!A:AB,20,0))</f>
        <v/>
      </c>
      <c r="L426" s="36">
        <f>IF(D426="","",VLOOKUP(D426,'produto-estoque-total-7'!A:AB,17,0))</f>
        <v/>
      </c>
      <c r="M426" s="1">
        <f>IF(D426="","",VLOOKUP(D426,'produto-estoque-total-7'!A:AB,18,0))</f>
        <v/>
      </c>
      <c r="N426" s="36">
        <f>IF(D426="","",VLOOKUP(D426,'produto-estoque-total-7'!A:AB,21,0))</f>
        <v/>
      </c>
      <c r="O426" s="1">
        <f>IF(D426="","",VLOOKUP(D426,'produto-estoque-total-7'!A:AB,22,0))</f>
        <v/>
      </c>
      <c r="P426" s="36">
        <f>IF(D426="","",VLOOKUP(D426,'produto-estoque-total-7'!A:AB,23,0))</f>
        <v/>
      </c>
      <c r="Q426" s="1">
        <f>IF(D426="","",VLOOKUP(D426,'produto-estoque-total-7'!A:AB,24,0))</f>
        <v/>
      </c>
      <c r="R426" s="38">
        <f>IFERROR(IF(D426="","",VLOOKUP(D426,'produto-venda-7'!B:N,13,0)),"C")</f>
        <v/>
      </c>
      <c r="S426" s="39">
        <f>IF(D426="","",VLOOKUP(D426,'produto-estoque-total-7'!A:AB,6,0))</f>
        <v/>
      </c>
      <c r="T426" s="39">
        <f>IF(D426="","",VLOOKUP(D426,'produto-estoque-total-7'!A:AB,5,0))</f>
        <v/>
      </c>
      <c r="U426" s="40">
        <f>IF(D426="","",VLOOKUP(D426,'produto-estoque-total-7'!A:AB,11,0))</f>
        <v/>
      </c>
      <c r="V426" s="41">
        <f>IF(D426="","",IFERROR(VLOOKUP(D426,'produto-entrada-7'!A:M,10,0),0))</f>
        <v/>
      </c>
      <c r="W426" s="42" t="n"/>
      <c r="X426" s="39">
        <f>IF(D426="","",VLOOKUP(D426,'produto-estoque-total-7'!A:AB,8,0))</f>
        <v/>
      </c>
      <c r="Y426" s="39">
        <f>IF(D426="","",VLOOKUP(D426,'produto-estoque-total-7'!A:AB,9,0))</f>
        <v/>
      </c>
      <c r="Z426" s="39">
        <f>IF(D426="","",VLOOKUP(D426,'produto-estoque-total-7'!A:AB,10,0))</f>
        <v/>
      </c>
      <c r="AA426" s="39">
        <f>IFERROR(IF(D426="","",VLOOKUP(D426,'produto-venda-7'!B:N,4,0)),0)</f>
        <v/>
      </c>
      <c r="AB426" s="39">
        <f>IFERROR(IF(D426="","",VLOOKUP(D426,'produto-venda-7'!B:N,5,0)),0)</f>
        <v/>
      </c>
      <c r="AC426" s="39">
        <f>IF(D426="","",IFERROR(AA426/90,0))</f>
        <v/>
      </c>
      <c r="AD426" s="36">
        <f>IF(D426="","",IFERROR(VLOOKUP(D426,'produto-entrada-7'!A:M,4,0),0))</f>
        <v/>
      </c>
      <c r="AE426" s="36">
        <f>IFERROR(IF(D426="","",VLOOKUP(D426,'produto-venda-7'!B:N,10,0)),0)</f>
        <v/>
      </c>
      <c r="AF426" s="36">
        <f>IF(D426="","",IFERROR(VLOOKUP(D426,'produto-entrada-7'!A:M,11,0),0))</f>
        <v/>
      </c>
      <c r="AG426" s="1">
        <f>IF(D426="","",IFERROR(VLOOKUP(D426,'produto-entrada-7'!A:M,12,0),0))</f>
        <v/>
      </c>
      <c r="AH426" s="1">
        <f>IF(D426="","",IFERROR(VLOOKUP(D426,'produto-entrada-7'!A:M,13,0),0))</f>
        <v/>
      </c>
      <c r="AI426" s="36">
        <f>IFERROR(IF(D426="","",VLOOKUP(D426,'produto-venda-7'!B:N,11,0)),0)</f>
        <v/>
      </c>
      <c r="AJ426" s="43">
        <f>IF(D426="","",IFERROR(AI426*AB426,0))</f>
        <v/>
      </c>
      <c r="AK426" s="44">
        <f>IFERROR(IF(D426="","",VLOOKUP(F426,'ANALISE FORNECEDOR'!$A:$I,8,0)),"")</f>
        <v/>
      </c>
      <c r="AL426" s="44">
        <f>IF(D426="","",AVERAGE(AM426,AK426))</f>
        <v/>
      </c>
      <c r="AM426" s="44">
        <f>IFERROR(IF(D426="","",VLOOKUP(F426,'ANALISE FORNECEDOR'!$A:$I,9,0)),"")</f>
        <v/>
      </c>
      <c r="AN426" s="45">
        <f>IF(D426="","",IF(Y426&gt;12,AI426*(U426+Y426),AI426*U426))</f>
        <v/>
      </c>
      <c r="AO426" s="45">
        <f>IF(D426="","",IF(Y426&gt;12,AI426*(U426+V426+Y426),AI426*(U426+V426)))</f>
        <v/>
      </c>
      <c r="AP426" s="46">
        <f>IF(D426="","",IF(Y426&gt;12,AG426*(U426+Y426),AG426*U426))</f>
        <v/>
      </c>
      <c r="AQ426" s="46">
        <f>IF(D426="","",IF(Y426&gt;12,AG426*(U426+V426+Y426),AG426*(U426+V426)))</f>
        <v/>
      </c>
      <c r="AR426" s="46">
        <f>IF(D426="","",IF(OR(R426="A",R426="AA",R426="AAA"),AP426,0))</f>
        <v/>
      </c>
      <c r="AS426" s="46">
        <f>IF(D426="","",IF(R426="B",AP426,0))</f>
        <v/>
      </c>
      <c r="AT426" s="46">
        <f>IF(D426="","",IF(R426="C",AP426,0))</f>
        <v/>
      </c>
      <c r="AU426" s="47">
        <f>IF(D426="","",IFERROR(AN426/AJ426,0))</f>
        <v/>
      </c>
      <c r="AV426" s="47">
        <f>IF(D426="","",IFERROR(((AO426)/AJ426),0))</f>
        <v/>
      </c>
      <c r="AW426" s="48">
        <f>IF(D426="","",IF(OR(S426="S",NOT(AND(ISNUMBER(AC426),ISNUMBER(AL426),AC426*AL426&gt;=0))),0,AC426*AL426))</f>
        <v/>
      </c>
      <c r="AX426" s="49">
        <f>IFERROR(IF(D426="","",AW426*AG426),0)</f>
        <v/>
      </c>
      <c r="AY426" s="48">
        <f>IF(D426="","",IF(OR(S426="S",NOT(AND(ISNUMBER(AC426),ISNUMBER(AK426),AC426*AK426&gt;=0))),0,AC426*AK426))</f>
        <v/>
      </c>
      <c r="AZ426" s="48">
        <f>IFERROR(IF(D426="","",IF(AY426=0,0,IF(((AY426)-(U426+Y426))&lt;0,0,(AY426)-U426))),0)</f>
        <v/>
      </c>
      <c r="BA426" s="49">
        <f>IF(D426="","",AZ426*AG426)</f>
        <v/>
      </c>
      <c r="BB426" s="49">
        <f>IF(D426="","",IF(OR(R426="A",R426="AA",R426="AAA"),BA426,0))</f>
        <v/>
      </c>
      <c r="BC426" s="49">
        <f>IF(D426="","",IF(R426="B",BA426,0))</f>
        <v/>
      </c>
      <c r="BD426" s="49">
        <f>IF(D426="","",IF(R426="B",BA426,0))</f>
        <v/>
      </c>
      <c r="BE426" s="49">
        <f>IF(D426="","",IF(S426="S",
1,
IF(AC426=0,
1,
IF(
IFERROR(((U426+Y426)*AG426)/((AC426*AK426)*AG426),0)&lt;0,
0,
IF(
IFERROR(((U426+Y426)*AG426)/((AC426*AK426)*AG426),0)&gt;1,
1,
IFERROR(((U426+Y426)*AG426)/((AC426*AK426)*AG426),0)
)
)
)
))</f>
        <v/>
      </c>
      <c r="BF426" s="49">
        <f>IF(D426="","",IF(S426="S",
1,
IF(AC426=0,
1,
IF(
IFERROR(((U426+V426+Y426)*AG426)/((AC426*AK426)*AG426),0)&lt;0,
0,
IF(
IFERROR(((U426+V426+Y426)*AG426)/((AC426*AK426)*AG426),0)&gt;1,
1,
IFERROR(((U426+V426+Y426)*AG426)/((AC426*AK426)*AG426),0)
)
)
)
))</f>
        <v/>
      </c>
      <c r="BG426" s="50">
        <f>IF(D426="","",IF(S426="S",0,IF(AND(ISNUMBER(AC426),ISNUMBER(AM426)),IF(OR(AC426*AM426&lt;0,ISERR(AC426*AM426)),0,AC426*AM426),0)))</f>
        <v/>
      </c>
      <c r="BH426" s="50">
        <f>IF(D426="","",IF(BY426&gt;TODAY()-60,0,IF(Y426&gt;12,MAX(0,(U426+Y426)-BG426),MAX(0,U426-BG426))))</f>
        <v/>
      </c>
      <c r="BI426" s="51">
        <f>IF(D426="","",BH426*AG426)</f>
        <v/>
      </c>
      <c r="BJ426" s="51">
        <f>IF(D426="","",IF(OR(R426="A",R426="AA",R426="AAA"),BI426,0))</f>
        <v/>
      </c>
      <c r="BK426" s="51">
        <f>IF(D426="","",IF(R426="B",BI426,0))</f>
        <v/>
      </c>
      <c r="BL426" s="51">
        <f>IF(D426="","",IF(R426="C",BI426,0))</f>
        <v/>
      </c>
      <c r="BM426" s="51">
        <f>IF(D426="","",IFERROR(MAX(0,MIN(BI426/AP426,1)),0))</f>
        <v/>
      </c>
      <c r="BN426" s="52">
        <f>IF(D426="","",AB426*AG426)</f>
        <v/>
      </c>
      <c r="BO426" s="52">
        <f>IF(D426="","",(U426+V426+X426)*AG426)</f>
        <v/>
      </c>
      <c r="BP426" s="52">
        <f>IF(D426="","",(AB426*3)*AG426)</f>
        <v/>
      </c>
      <c r="BQ426" s="52">
        <f>IF(D426="","",IF(BO426-BP426&gt;0,0,BO426-BP426))</f>
        <v/>
      </c>
      <c r="BR426" s="52">
        <f>IF(D426="","",IF(BO426-BP426-BN426&gt;0,0,BO426-BP426-BN426))</f>
        <v/>
      </c>
      <c r="BS426" s="53">
        <f>IF(D426="","",IFERROR(AB426*AI426,0))</f>
        <v/>
      </c>
      <c r="BT426" s="53">
        <f>IF(D426="","",IFERROR(IF(X426&gt;12, AI426*(U426+V426+X426), AI426*(U426+V426)),0))</f>
        <v/>
      </c>
      <c r="BU426" s="53">
        <f>IF(D426="","",IFERROR(((AB426*3)*AI426),0))</f>
        <v/>
      </c>
      <c r="BV426" s="53">
        <f>IF(D426="","",IF(BT426-BU426&gt;0,0,BT426-BU426))</f>
        <v/>
      </c>
      <c r="BW426" s="53">
        <f>IF(D426="","",IF(BT426-BU426-BS426&gt;0,0,BT426-BU426-BS426))</f>
        <v/>
      </c>
      <c r="BX426" s="36">
        <f>IF(D426="","",IFERROR(VLOOKUP(D426,'produto-entrada-7'!A:M,3,0),"SEM PEDIDO"))</f>
        <v/>
      </c>
      <c r="BY426" s="36">
        <f>IF(D426="","",VLOOKUP(D426,'produto-estoque-total-7'!A:AB,25,0))</f>
        <v/>
      </c>
      <c r="BZ426" s="36">
        <f>IF(D426="","",IFERROR(VLOOKUP(D426,'produto-estoque-total-7'!A:AB,26,0)/100,0))</f>
        <v/>
      </c>
      <c r="CA426" s="36">
        <f>IF(D426="","",IFERROR(VLOOKUP(D426,'produto-estoque-total-7'!A:AB,27,0)/100,0))</f>
        <v/>
      </c>
      <c r="CB426" s="41">
        <f>IF(D426="","",V426*AF426)</f>
        <v/>
      </c>
      <c r="CC426" s="41">
        <f>IF(D426="","",V426*AI426)</f>
        <v/>
      </c>
      <c r="CD426" s="54">
        <f>IF(D426="","",VLOOKUP(D426,'produto-estoque-total-7'!A:AB,28,0))</f>
        <v/>
      </c>
    </row>
    <row r="427">
      <c r="A427" s="36">
        <f>IF(D427="","",VLOOKUP(D427,'produto-estoque-total-7'!A:AB,3,0))</f>
        <v/>
      </c>
      <c r="B427" s="1">
        <f>IF(D427="","",VLOOKUP(D427,'produto-estoque-total-7'!A:AB,12,0))</f>
        <v/>
      </c>
      <c r="C427" s="1">
        <f>IF(D427="","",VLOOKUP(D427,'produto-estoque-total-7'!A:AB,2,0))</f>
        <v/>
      </c>
      <c r="D427" s="37">
        <f>IFERROR(IF('produto-estoque-total-7'!A426="","",'produto-estoque-total-7'!A426),"")</f>
        <v/>
      </c>
      <c r="E427" s="1">
        <f>IF(D427="","",VLOOKUP(D427,'produto-estoque-total-7'!A:AB,4,0))</f>
        <v/>
      </c>
      <c r="F427" s="36">
        <f>IF(D427="","",VLOOKUP(D427,'produto-estoque-total-7'!A:AB,13,0))</f>
        <v/>
      </c>
      <c r="G427" s="1">
        <f>IF(F427="","",VLOOKUP(F427,'FORNECEDORES X COMPRADOR'!A:D,4,0))</f>
        <v/>
      </c>
      <c r="H427" s="1">
        <f>IF(F427="","",VLOOKUP(F427,'FORNECEDORES X COMPRADOR'!A:E,5,0))</f>
        <v/>
      </c>
      <c r="I427" s="36">
        <f>IF(D427="","",VLOOKUP(D427,'produto-estoque-total-7'!A:AB,15,0))</f>
        <v/>
      </c>
      <c r="J427" s="36">
        <f>IF(D427="","",VLOOKUP(D427,'produto-estoque-total-7'!A:AB,19,0))</f>
        <v/>
      </c>
      <c r="K427" s="1">
        <f>IF(D427="","",VLOOKUP(D427,'produto-estoque-total-7'!A:AB,20,0))</f>
        <v/>
      </c>
      <c r="L427" s="36">
        <f>IF(D427="","",VLOOKUP(D427,'produto-estoque-total-7'!A:AB,17,0))</f>
        <v/>
      </c>
      <c r="M427" s="1">
        <f>IF(D427="","",VLOOKUP(D427,'produto-estoque-total-7'!A:AB,18,0))</f>
        <v/>
      </c>
      <c r="N427" s="36">
        <f>IF(D427="","",VLOOKUP(D427,'produto-estoque-total-7'!A:AB,21,0))</f>
        <v/>
      </c>
      <c r="O427" s="1">
        <f>IF(D427="","",VLOOKUP(D427,'produto-estoque-total-7'!A:AB,22,0))</f>
        <v/>
      </c>
      <c r="P427" s="36">
        <f>IF(D427="","",VLOOKUP(D427,'produto-estoque-total-7'!A:AB,23,0))</f>
        <v/>
      </c>
      <c r="Q427" s="1">
        <f>IF(D427="","",VLOOKUP(D427,'produto-estoque-total-7'!A:AB,24,0))</f>
        <v/>
      </c>
      <c r="R427" s="38">
        <f>IFERROR(IF(D427="","",VLOOKUP(D427,'produto-venda-7'!B:N,13,0)),"C")</f>
        <v/>
      </c>
      <c r="S427" s="39">
        <f>IF(D427="","",VLOOKUP(D427,'produto-estoque-total-7'!A:AB,6,0))</f>
        <v/>
      </c>
      <c r="T427" s="39">
        <f>IF(D427="","",VLOOKUP(D427,'produto-estoque-total-7'!A:AB,5,0))</f>
        <v/>
      </c>
      <c r="U427" s="40">
        <f>IF(D427="","",VLOOKUP(D427,'produto-estoque-total-7'!A:AB,11,0))</f>
        <v/>
      </c>
      <c r="V427" s="41">
        <f>IF(D427="","",IFERROR(VLOOKUP(D427,'produto-entrada-7'!A:M,10,0),0))</f>
        <v/>
      </c>
      <c r="W427" s="42" t="n"/>
      <c r="X427" s="39">
        <f>IF(D427="","",VLOOKUP(D427,'produto-estoque-total-7'!A:AB,8,0))</f>
        <v/>
      </c>
      <c r="Y427" s="39">
        <f>IF(D427="","",VLOOKUP(D427,'produto-estoque-total-7'!A:AB,9,0))</f>
        <v/>
      </c>
      <c r="Z427" s="39">
        <f>IF(D427="","",VLOOKUP(D427,'produto-estoque-total-7'!A:AB,10,0))</f>
        <v/>
      </c>
      <c r="AA427" s="39">
        <f>IFERROR(IF(D427="","",VLOOKUP(D427,'produto-venda-7'!B:N,4,0)),0)</f>
        <v/>
      </c>
      <c r="AB427" s="39">
        <f>IFERROR(IF(D427="","",VLOOKUP(D427,'produto-venda-7'!B:N,5,0)),0)</f>
        <v/>
      </c>
      <c r="AC427" s="39">
        <f>IF(D427="","",IFERROR(AA427/90,0))</f>
        <v/>
      </c>
      <c r="AD427" s="36">
        <f>IF(D427="","",IFERROR(VLOOKUP(D427,'produto-entrada-7'!A:M,4,0),0))</f>
        <v/>
      </c>
      <c r="AE427" s="36">
        <f>IFERROR(IF(D427="","",VLOOKUP(D427,'produto-venda-7'!B:N,10,0)),0)</f>
        <v/>
      </c>
      <c r="AF427" s="36">
        <f>IF(D427="","",IFERROR(VLOOKUP(D427,'produto-entrada-7'!A:M,11,0),0))</f>
        <v/>
      </c>
      <c r="AG427" s="1">
        <f>IF(D427="","",IFERROR(VLOOKUP(D427,'produto-entrada-7'!A:M,12,0),0))</f>
        <v/>
      </c>
      <c r="AH427" s="1">
        <f>IF(D427="","",IFERROR(VLOOKUP(D427,'produto-entrada-7'!A:M,13,0),0))</f>
        <v/>
      </c>
      <c r="AI427" s="36">
        <f>IFERROR(IF(D427="","",VLOOKUP(D427,'produto-venda-7'!B:N,11,0)),0)</f>
        <v/>
      </c>
      <c r="AJ427" s="43">
        <f>IF(D427="","",IFERROR(AI427*AB427,0))</f>
        <v/>
      </c>
      <c r="AK427" s="44">
        <f>IFERROR(IF(D427="","",VLOOKUP(F427,'ANALISE FORNECEDOR'!$A:$I,8,0)),"")</f>
        <v/>
      </c>
      <c r="AL427" s="44">
        <f>IF(D427="","",AVERAGE(AM427,AK427))</f>
        <v/>
      </c>
      <c r="AM427" s="44">
        <f>IFERROR(IF(D427="","",VLOOKUP(F427,'ANALISE FORNECEDOR'!$A:$I,9,0)),"")</f>
        <v/>
      </c>
      <c r="AN427" s="45">
        <f>IF(D427="","",IF(Y427&gt;12,AI427*(U427+Y427),AI427*U427))</f>
        <v/>
      </c>
      <c r="AO427" s="45">
        <f>IF(D427="","",IF(Y427&gt;12,AI427*(U427+V427+Y427),AI427*(U427+V427)))</f>
        <v/>
      </c>
      <c r="AP427" s="46">
        <f>IF(D427="","",IF(Y427&gt;12,AG427*(U427+Y427),AG427*U427))</f>
        <v/>
      </c>
      <c r="AQ427" s="46">
        <f>IF(D427="","",IF(Y427&gt;12,AG427*(U427+V427+Y427),AG427*(U427+V427)))</f>
        <v/>
      </c>
      <c r="AR427" s="46">
        <f>IF(D427="","",IF(OR(R427="A",R427="AA",R427="AAA"),AP427,0))</f>
        <v/>
      </c>
      <c r="AS427" s="46">
        <f>IF(D427="","",IF(R427="B",AP427,0))</f>
        <v/>
      </c>
      <c r="AT427" s="46">
        <f>IF(D427="","",IF(R427="C",AP427,0))</f>
        <v/>
      </c>
      <c r="AU427" s="47">
        <f>IF(D427="","",IFERROR(AN427/AJ427,0))</f>
        <v/>
      </c>
      <c r="AV427" s="47">
        <f>IF(D427="","",IFERROR(((AO427)/AJ427),0))</f>
        <v/>
      </c>
      <c r="AW427" s="48">
        <f>IF(D427="","",IF(OR(S427="S",NOT(AND(ISNUMBER(AC427),ISNUMBER(AL427),AC427*AL427&gt;=0))),0,AC427*AL427))</f>
        <v/>
      </c>
      <c r="AX427" s="49">
        <f>IFERROR(IF(D427="","",AW427*AG427),0)</f>
        <v/>
      </c>
      <c r="AY427" s="48">
        <f>IF(D427="","",IF(OR(S427="S",NOT(AND(ISNUMBER(AC427),ISNUMBER(AK427),AC427*AK427&gt;=0))),0,AC427*AK427))</f>
        <v/>
      </c>
      <c r="AZ427" s="48">
        <f>IFERROR(IF(D427="","",IF(AY427=0,0,IF(((AY427)-(U427+Y427))&lt;0,0,(AY427)-U427))),0)</f>
        <v/>
      </c>
      <c r="BA427" s="49">
        <f>IF(D427="","",AZ427*AG427)</f>
        <v/>
      </c>
      <c r="BB427" s="49">
        <f>IF(D427="","",IF(OR(R427="A",R427="AA",R427="AAA"),BA427,0))</f>
        <v/>
      </c>
      <c r="BC427" s="49">
        <f>IF(D427="","",IF(R427="B",BA427,0))</f>
        <v/>
      </c>
      <c r="BD427" s="49">
        <f>IF(D427="","",IF(R427="B",BA427,0))</f>
        <v/>
      </c>
      <c r="BE427" s="49">
        <f>IF(D427="","",IF(S427="S",
1,
IF(AC427=0,
1,
IF(
IFERROR(((U427+Y427)*AG427)/((AC427*AK427)*AG427),0)&lt;0,
0,
IF(
IFERROR(((U427+Y427)*AG427)/((AC427*AK427)*AG427),0)&gt;1,
1,
IFERROR(((U427+Y427)*AG427)/((AC427*AK427)*AG427),0)
)
)
)
))</f>
        <v/>
      </c>
      <c r="BF427" s="49">
        <f>IF(D427="","",IF(S427="S",
1,
IF(AC427=0,
1,
IF(
IFERROR(((U427+V427+Y427)*AG427)/((AC427*AK427)*AG427),0)&lt;0,
0,
IF(
IFERROR(((U427+V427+Y427)*AG427)/((AC427*AK427)*AG427),0)&gt;1,
1,
IFERROR(((U427+V427+Y427)*AG427)/((AC427*AK427)*AG427),0)
)
)
)
))</f>
        <v/>
      </c>
      <c r="BG427" s="50">
        <f>IF(D427="","",IF(S427="S",0,IF(AND(ISNUMBER(AC427),ISNUMBER(AM427)),IF(OR(AC427*AM427&lt;0,ISERR(AC427*AM427)),0,AC427*AM427),0)))</f>
        <v/>
      </c>
      <c r="BH427" s="50">
        <f>IF(D427="","",IF(BY427&gt;TODAY()-60,0,IF(Y427&gt;12,MAX(0,(U427+Y427)-BG427),MAX(0,U427-BG427))))</f>
        <v/>
      </c>
      <c r="BI427" s="51">
        <f>IF(D427="","",BH427*AG427)</f>
        <v/>
      </c>
      <c r="BJ427" s="51">
        <f>IF(D427="","",IF(OR(R427="A",R427="AA",R427="AAA"),BI427,0))</f>
        <v/>
      </c>
      <c r="BK427" s="51">
        <f>IF(D427="","",IF(R427="B",BI427,0))</f>
        <v/>
      </c>
      <c r="BL427" s="51">
        <f>IF(D427="","",IF(R427="C",BI427,0))</f>
        <v/>
      </c>
      <c r="BM427" s="51">
        <f>IF(D427="","",IFERROR(MAX(0,MIN(BI427/AP427,1)),0))</f>
        <v/>
      </c>
      <c r="BN427" s="52">
        <f>IF(D427="","",AB427*AG427)</f>
        <v/>
      </c>
      <c r="BO427" s="52">
        <f>IF(D427="","",(U427+V427+X427)*AG427)</f>
        <v/>
      </c>
      <c r="BP427" s="52">
        <f>IF(D427="","",(AB427*3)*AG427)</f>
        <v/>
      </c>
      <c r="BQ427" s="52">
        <f>IF(D427="","",IF(BO427-BP427&gt;0,0,BO427-BP427))</f>
        <v/>
      </c>
      <c r="BR427" s="52">
        <f>IF(D427="","",IF(BO427-BP427-BN427&gt;0,0,BO427-BP427-BN427))</f>
        <v/>
      </c>
      <c r="BS427" s="53">
        <f>IF(D427="","",IFERROR(AB427*AI427,0))</f>
        <v/>
      </c>
      <c r="BT427" s="53">
        <f>IF(D427="","",IFERROR(IF(X427&gt;12, AI427*(U427+V427+X427), AI427*(U427+V427)),0))</f>
        <v/>
      </c>
      <c r="BU427" s="53">
        <f>IF(D427="","",IFERROR(((AB427*3)*AI427),0))</f>
        <v/>
      </c>
      <c r="BV427" s="53">
        <f>IF(D427="","",IF(BT427-BU427&gt;0,0,BT427-BU427))</f>
        <v/>
      </c>
      <c r="BW427" s="53">
        <f>IF(D427="","",IF(BT427-BU427-BS427&gt;0,0,BT427-BU427-BS427))</f>
        <v/>
      </c>
      <c r="BX427" s="36">
        <f>IF(D427="","",IFERROR(VLOOKUP(D427,'produto-entrada-7'!A:M,3,0),"SEM PEDIDO"))</f>
        <v/>
      </c>
      <c r="BY427" s="36">
        <f>IF(D427="","",VLOOKUP(D427,'produto-estoque-total-7'!A:AB,25,0))</f>
        <v/>
      </c>
      <c r="BZ427" s="36">
        <f>IF(D427="","",IFERROR(VLOOKUP(D427,'produto-estoque-total-7'!A:AB,26,0)/100,0))</f>
        <v/>
      </c>
      <c r="CA427" s="36">
        <f>IF(D427="","",IFERROR(VLOOKUP(D427,'produto-estoque-total-7'!A:AB,27,0)/100,0))</f>
        <v/>
      </c>
      <c r="CB427" s="41">
        <f>IF(D427="","",V427*AF427)</f>
        <v/>
      </c>
      <c r="CC427" s="41">
        <f>IF(D427="","",V427*AI427)</f>
        <v/>
      </c>
      <c r="CD427" s="54">
        <f>IF(D427="","",VLOOKUP(D427,'produto-estoque-total-7'!A:AB,28,0))</f>
        <v/>
      </c>
    </row>
    <row r="428">
      <c r="A428" s="36">
        <f>IF(D428="","",VLOOKUP(D428,'produto-estoque-total-7'!A:AB,3,0))</f>
        <v/>
      </c>
      <c r="B428" s="1">
        <f>IF(D428="","",VLOOKUP(D428,'produto-estoque-total-7'!A:AB,12,0))</f>
        <v/>
      </c>
      <c r="C428" s="1">
        <f>IF(D428="","",VLOOKUP(D428,'produto-estoque-total-7'!A:AB,2,0))</f>
        <v/>
      </c>
      <c r="D428" s="37">
        <f>IFERROR(IF('produto-estoque-total-7'!A427="","",'produto-estoque-total-7'!A427),"")</f>
        <v/>
      </c>
      <c r="E428" s="1">
        <f>IF(D428="","",VLOOKUP(D428,'produto-estoque-total-7'!A:AB,4,0))</f>
        <v/>
      </c>
      <c r="F428" s="36">
        <f>IF(D428="","",VLOOKUP(D428,'produto-estoque-total-7'!A:AB,13,0))</f>
        <v/>
      </c>
      <c r="G428" s="1">
        <f>IF(F428="","",VLOOKUP(F428,'FORNECEDORES X COMPRADOR'!A:D,4,0))</f>
        <v/>
      </c>
      <c r="H428" s="1">
        <f>IF(F428="","",VLOOKUP(F428,'FORNECEDORES X COMPRADOR'!A:E,5,0))</f>
        <v/>
      </c>
      <c r="I428" s="36">
        <f>IF(D428="","",VLOOKUP(D428,'produto-estoque-total-7'!A:AB,15,0))</f>
        <v/>
      </c>
      <c r="J428" s="36">
        <f>IF(D428="","",VLOOKUP(D428,'produto-estoque-total-7'!A:AB,19,0))</f>
        <v/>
      </c>
      <c r="K428" s="1">
        <f>IF(D428="","",VLOOKUP(D428,'produto-estoque-total-7'!A:AB,20,0))</f>
        <v/>
      </c>
      <c r="L428" s="36">
        <f>IF(D428="","",VLOOKUP(D428,'produto-estoque-total-7'!A:AB,17,0))</f>
        <v/>
      </c>
      <c r="M428" s="1">
        <f>IF(D428="","",VLOOKUP(D428,'produto-estoque-total-7'!A:AB,18,0))</f>
        <v/>
      </c>
      <c r="N428" s="36">
        <f>IF(D428="","",VLOOKUP(D428,'produto-estoque-total-7'!A:AB,21,0))</f>
        <v/>
      </c>
      <c r="O428" s="1">
        <f>IF(D428="","",VLOOKUP(D428,'produto-estoque-total-7'!A:AB,22,0))</f>
        <v/>
      </c>
      <c r="P428" s="36">
        <f>IF(D428="","",VLOOKUP(D428,'produto-estoque-total-7'!A:AB,23,0))</f>
        <v/>
      </c>
      <c r="Q428" s="1">
        <f>IF(D428="","",VLOOKUP(D428,'produto-estoque-total-7'!A:AB,24,0))</f>
        <v/>
      </c>
      <c r="R428" s="38">
        <f>IFERROR(IF(D428="","",VLOOKUP(D428,'produto-venda-7'!B:N,13,0)),"C")</f>
        <v/>
      </c>
      <c r="S428" s="39">
        <f>IF(D428="","",VLOOKUP(D428,'produto-estoque-total-7'!A:AB,6,0))</f>
        <v/>
      </c>
      <c r="T428" s="39">
        <f>IF(D428="","",VLOOKUP(D428,'produto-estoque-total-7'!A:AB,5,0))</f>
        <v/>
      </c>
      <c r="U428" s="40">
        <f>IF(D428="","",VLOOKUP(D428,'produto-estoque-total-7'!A:AB,11,0))</f>
        <v/>
      </c>
      <c r="V428" s="41">
        <f>IF(D428="","",IFERROR(VLOOKUP(D428,'produto-entrada-7'!A:M,10,0),0))</f>
        <v/>
      </c>
      <c r="W428" s="42" t="n"/>
      <c r="X428" s="39">
        <f>IF(D428="","",VLOOKUP(D428,'produto-estoque-total-7'!A:AB,8,0))</f>
        <v/>
      </c>
      <c r="Y428" s="39">
        <f>IF(D428="","",VLOOKUP(D428,'produto-estoque-total-7'!A:AB,9,0))</f>
        <v/>
      </c>
      <c r="Z428" s="39">
        <f>IF(D428="","",VLOOKUP(D428,'produto-estoque-total-7'!A:AB,10,0))</f>
        <v/>
      </c>
      <c r="AA428" s="39">
        <f>IFERROR(IF(D428="","",VLOOKUP(D428,'produto-venda-7'!B:N,4,0)),0)</f>
        <v/>
      </c>
      <c r="AB428" s="39">
        <f>IFERROR(IF(D428="","",VLOOKUP(D428,'produto-venda-7'!B:N,5,0)),0)</f>
        <v/>
      </c>
      <c r="AC428" s="39">
        <f>IF(D428="","",IFERROR(AA428/90,0))</f>
        <v/>
      </c>
      <c r="AD428" s="36">
        <f>IF(D428="","",IFERROR(VLOOKUP(D428,'produto-entrada-7'!A:M,4,0),0))</f>
        <v/>
      </c>
      <c r="AE428" s="36">
        <f>IFERROR(IF(D428="","",VLOOKUP(D428,'produto-venda-7'!B:N,10,0)),0)</f>
        <v/>
      </c>
      <c r="AF428" s="36">
        <f>IF(D428="","",IFERROR(VLOOKUP(D428,'produto-entrada-7'!A:M,11,0),0))</f>
        <v/>
      </c>
      <c r="AG428" s="1">
        <f>IF(D428="","",IFERROR(VLOOKUP(D428,'produto-entrada-7'!A:M,12,0),0))</f>
        <v/>
      </c>
      <c r="AH428" s="1">
        <f>IF(D428="","",IFERROR(VLOOKUP(D428,'produto-entrada-7'!A:M,13,0),0))</f>
        <v/>
      </c>
      <c r="AI428" s="36">
        <f>IFERROR(IF(D428="","",VLOOKUP(D428,'produto-venda-7'!B:N,11,0)),0)</f>
        <v/>
      </c>
      <c r="AJ428" s="43">
        <f>IF(D428="","",IFERROR(AI428*AB428,0))</f>
        <v/>
      </c>
      <c r="AK428" s="44">
        <f>IFERROR(IF(D428="","",VLOOKUP(F428,'ANALISE FORNECEDOR'!$A:$I,8,0)),"")</f>
        <v/>
      </c>
      <c r="AL428" s="44">
        <f>IF(D428="","",AVERAGE(AM428,AK428))</f>
        <v/>
      </c>
      <c r="AM428" s="44">
        <f>IFERROR(IF(D428="","",VLOOKUP(F428,'ANALISE FORNECEDOR'!$A:$I,9,0)),"")</f>
        <v/>
      </c>
      <c r="AN428" s="45">
        <f>IF(D428="","",IF(Y428&gt;12,AI428*(U428+Y428),AI428*U428))</f>
        <v/>
      </c>
      <c r="AO428" s="45">
        <f>IF(D428="","",IF(Y428&gt;12,AI428*(U428+V428+Y428),AI428*(U428+V428)))</f>
        <v/>
      </c>
      <c r="AP428" s="46">
        <f>IF(D428="","",IF(Y428&gt;12,AG428*(U428+Y428),AG428*U428))</f>
        <v/>
      </c>
      <c r="AQ428" s="46">
        <f>IF(D428="","",IF(Y428&gt;12,AG428*(U428+V428+Y428),AG428*(U428+V428)))</f>
        <v/>
      </c>
      <c r="AR428" s="46">
        <f>IF(D428="","",IF(OR(R428="A",R428="AA",R428="AAA"),AP428,0))</f>
        <v/>
      </c>
      <c r="AS428" s="46">
        <f>IF(D428="","",IF(R428="B",AP428,0))</f>
        <v/>
      </c>
      <c r="AT428" s="46">
        <f>IF(D428="","",IF(R428="C",AP428,0))</f>
        <v/>
      </c>
      <c r="AU428" s="47">
        <f>IF(D428="","",IFERROR(AN428/AJ428,0))</f>
        <v/>
      </c>
      <c r="AV428" s="47">
        <f>IF(D428="","",IFERROR(((AO428)/AJ428),0))</f>
        <v/>
      </c>
      <c r="AW428" s="48">
        <f>IF(D428="","",IF(OR(S428="S",NOT(AND(ISNUMBER(AC428),ISNUMBER(AL428),AC428*AL428&gt;=0))),0,AC428*AL428))</f>
        <v/>
      </c>
      <c r="AX428" s="49">
        <f>IFERROR(IF(D428="","",AW428*AG428),0)</f>
        <v/>
      </c>
      <c r="AY428" s="48">
        <f>IF(D428="","",IF(OR(S428="S",NOT(AND(ISNUMBER(AC428),ISNUMBER(AK428),AC428*AK428&gt;=0))),0,AC428*AK428))</f>
        <v/>
      </c>
      <c r="AZ428" s="48">
        <f>IFERROR(IF(D428="","",IF(AY428=0,0,IF(((AY428)-(U428+Y428))&lt;0,0,(AY428)-U428))),0)</f>
        <v/>
      </c>
      <c r="BA428" s="49">
        <f>IF(D428="","",AZ428*AG428)</f>
        <v/>
      </c>
      <c r="BB428" s="49">
        <f>IF(D428="","",IF(OR(R428="A",R428="AA",R428="AAA"),BA428,0))</f>
        <v/>
      </c>
      <c r="BC428" s="49">
        <f>IF(D428="","",IF(R428="B",BA428,0))</f>
        <v/>
      </c>
      <c r="BD428" s="49">
        <f>IF(D428="","",IF(R428="B",BA428,0))</f>
        <v/>
      </c>
      <c r="BE428" s="49">
        <f>IF(D428="","",IF(S428="S",
1,
IF(AC428=0,
1,
IF(
IFERROR(((U428+Y428)*AG428)/((AC428*AK428)*AG428),0)&lt;0,
0,
IF(
IFERROR(((U428+Y428)*AG428)/((AC428*AK428)*AG428),0)&gt;1,
1,
IFERROR(((U428+Y428)*AG428)/((AC428*AK428)*AG428),0)
)
)
)
))</f>
        <v/>
      </c>
      <c r="BF428" s="49">
        <f>IF(D428="","",IF(S428="S",
1,
IF(AC428=0,
1,
IF(
IFERROR(((U428+V428+Y428)*AG428)/((AC428*AK428)*AG428),0)&lt;0,
0,
IF(
IFERROR(((U428+V428+Y428)*AG428)/((AC428*AK428)*AG428),0)&gt;1,
1,
IFERROR(((U428+V428+Y428)*AG428)/((AC428*AK428)*AG428),0)
)
)
)
))</f>
        <v/>
      </c>
      <c r="BG428" s="50">
        <f>IF(D428="","",IF(S428="S",0,IF(AND(ISNUMBER(AC428),ISNUMBER(AM428)),IF(OR(AC428*AM428&lt;0,ISERR(AC428*AM428)),0,AC428*AM428),0)))</f>
        <v/>
      </c>
      <c r="BH428" s="50">
        <f>IF(D428="","",IF(BY428&gt;TODAY()-60,0,IF(Y428&gt;12,MAX(0,(U428+Y428)-BG428),MAX(0,U428-BG428))))</f>
        <v/>
      </c>
      <c r="BI428" s="51">
        <f>IF(D428="","",BH428*AG428)</f>
        <v/>
      </c>
      <c r="BJ428" s="51">
        <f>IF(D428="","",IF(OR(R428="A",R428="AA",R428="AAA"),BI428,0))</f>
        <v/>
      </c>
      <c r="BK428" s="51">
        <f>IF(D428="","",IF(R428="B",BI428,0))</f>
        <v/>
      </c>
      <c r="BL428" s="51">
        <f>IF(D428="","",IF(R428="C",BI428,0))</f>
        <v/>
      </c>
      <c r="BM428" s="51">
        <f>IF(D428="","",IFERROR(MAX(0,MIN(BI428/AP428,1)),0))</f>
        <v/>
      </c>
      <c r="BN428" s="52">
        <f>IF(D428="","",AB428*AG428)</f>
        <v/>
      </c>
      <c r="BO428" s="52">
        <f>IF(D428="","",(U428+V428+X428)*AG428)</f>
        <v/>
      </c>
      <c r="BP428" s="52">
        <f>IF(D428="","",(AB428*3)*AG428)</f>
        <v/>
      </c>
      <c r="BQ428" s="52">
        <f>IF(D428="","",IF(BO428-BP428&gt;0,0,BO428-BP428))</f>
        <v/>
      </c>
      <c r="BR428" s="52">
        <f>IF(D428="","",IF(BO428-BP428-BN428&gt;0,0,BO428-BP428-BN428))</f>
        <v/>
      </c>
      <c r="BS428" s="53">
        <f>IF(D428="","",IFERROR(AB428*AI428,0))</f>
        <v/>
      </c>
      <c r="BT428" s="53">
        <f>IF(D428="","",IFERROR(IF(X428&gt;12, AI428*(U428+V428+X428), AI428*(U428+V428)),0))</f>
        <v/>
      </c>
      <c r="BU428" s="53">
        <f>IF(D428="","",IFERROR(((AB428*3)*AI428),0))</f>
        <v/>
      </c>
      <c r="BV428" s="53">
        <f>IF(D428="","",IF(BT428-BU428&gt;0,0,BT428-BU428))</f>
        <v/>
      </c>
      <c r="BW428" s="53">
        <f>IF(D428="","",IF(BT428-BU428-BS428&gt;0,0,BT428-BU428-BS428))</f>
        <v/>
      </c>
      <c r="BX428" s="36">
        <f>IF(D428="","",IFERROR(VLOOKUP(D428,'produto-entrada-7'!A:M,3,0),"SEM PEDIDO"))</f>
        <v/>
      </c>
      <c r="BY428" s="36">
        <f>IF(D428="","",VLOOKUP(D428,'produto-estoque-total-7'!A:AB,25,0))</f>
        <v/>
      </c>
      <c r="BZ428" s="36">
        <f>IF(D428="","",IFERROR(VLOOKUP(D428,'produto-estoque-total-7'!A:AB,26,0)/100,0))</f>
        <v/>
      </c>
      <c r="CA428" s="36">
        <f>IF(D428="","",IFERROR(VLOOKUP(D428,'produto-estoque-total-7'!A:AB,27,0)/100,0))</f>
        <v/>
      </c>
      <c r="CB428" s="41">
        <f>IF(D428="","",V428*AF428)</f>
        <v/>
      </c>
      <c r="CC428" s="41">
        <f>IF(D428="","",V428*AI428)</f>
        <v/>
      </c>
      <c r="CD428" s="54">
        <f>IF(D428="","",VLOOKUP(D428,'produto-estoque-total-7'!A:AB,28,0))</f>
        <v/>
      </c>
    </row>
    <row r="429">
      <c r="A429" s="36">
        <f>IF(D429="","",VLOOKUP(D429,'produto-estoque-total-7'!A:AB,3,0))</f>
        <v/>
      </c>
      <c r="B429" s="1">
        <f>IF(D429="","",VLOOKUP(D429,'produto-estoque-total-7'!A:AB,12,0))</f>
        <v/>
      </c>
      <c r="C429" s="1">
        <f>IF(D429="","",VLOOKUP(D429,'produto-estoque-total-7'!A:AB,2,0))</f>
        <v/>
      </c>
      <c r="D429" s="37">
        <f>IFERROR(IF('produto-estoque-total-7'!A428="","",'produto-estoque-total-7'!A428),"")</f>
        <v/>
      </c>
      <c r="E429" s="1">
        <f>IF(D429="","",VLOOKUP(D429,'produto-estoque-total-7'!A:AB,4,0))</f>
        <v/>
      </c>
      <c r="F429" s="36">
        <f>IF(D429="","",VLOOKUP(D429,'produto-estoque-total-7'!A:AB,13,0))</f>
        <v/>
      </c>
      <c r="G429" s="1">
        <f>IF(F429="","",VLOOKUP(F429,'FORNECEDORES X COMPRADOR'!A:D,4,0))</f>
        <v/>
      </c>
      <c r="H429" s="1">
        <f>IF(F429="","",VLOOKUP(F429,'FORNECEDORES X COMPRADOR'!A:E,5,0))</f>
        <v/>
      </c>
      <c r="I429" s="36">
        <f>IF(D429="","",VLOOKUP(D429,'produto-estoque-total-7'!A:AB,15,0))</f>
        <v/>
      </c>
      <c r="J429" s="36">
        <f>IF(D429="","",VLOOKUP(D429,'produto-estoque-total-7'!A:AB,19,0))</f>
        <v/>
      </c>
      <c r="K429" s="1">
        <f>IF(D429="","",VLOOKUP(D429,'produto-estoque-total-7'!A:AB,20,0))</f>
        <v/>
      </c>
      <c r="L429" s="36">
        <f>IF(D429="","",VLOOKUP(D429,'produto-estoque-total-7'!A:AB,17,0))</f>
        <v/>
      </c>
      <c r="M429" s="1">
        <f>IF(D429="","",VLOOKUP(D429,'produto-estoque-total-7'!A:AB,18,0))</f>
        <v/>
      </c>
      <c r="N429" s="36">
        <f>IF(D429="","",VLOOKUP(D429,'produto-estoque-total-7'!A:AB,21,0))</f>
        <v/>
      </c>
      <c r="O429" s="1">
        <f>IF(D429="","",VLOOKUP(D429,'produto-estoque-total-7'!A:AB,22,0))</f>
        <v/>
      </c>
      <c r="P429" s="36">
        <f>IF(D429="","",VLOOKUP(D429,'produto-estoque-total-7'!A:AB,23,0))</f>
        <v/>
      </c>
      <c r="Q429" s="1">
        <f>IF(D429="","",VLOOKUP(D429,'produto-estoque-total-7'!A:AB,24,0))</f>
        <v/>
      </c>
      <c r="R429" s="38">
        <f>IFERROR(IF(D429="","",VLOOKUP(D429,'produto-venda-7'!B:N,13,0)),"C")</f>
        <v/>
      </c>
      <c r="S429" s="39">
        <f>IF(D429="","",VLOOKUP(D429,'produto-estoque-total-7'!A:AB,6,0))</f>
        <v/>
      </c>
      <c r="T429" s="39">
        <f>IF(D429="","",VLOOKUP(D429,'produto-estoque-total-7'!A:AB,5,0))</f>
        <v/>
      </c>
      <c r="U429" s="40">
        <f>IF(D429="","",VLOOKUP(D429,'produto-estoque-total-7'!A:AB,11,0))</f>
        <v/>
      </c>
      <c r="V429" s="41">
        <f>IF(D429="","",IFERROR(VLOOKUP(D429,'produto-entrada-7'!A:M,10,0),0))</f>
        <v/>
      </c>
      <c r="W429" s="42" t="n"/>
      <c r="X429" s="39">
        <f>IF(D429="","",VLOOKUP(D429,'produto-estoque-total-7'!A:AB,8,0))</f>
        <v/>
      </c>
      <c r="Y429" s="39">
        <f>IF(D429="","",VLOOKUP(D429,'produto-estoque-total-7'!A:AB,9,0))</f>
        <v/>
      </c>
      <c r="Z429" s="39">
        <f>IF(D429="","",VLOOKUP(D429,'produto-estoque-total-7'!A:AB,10,0))</f>
        <v/>
      </c>
      <c r="AA429" s="39">
        <f>IFERROR(IF(D429="","",VLOOKUP(D429,'produto-venda-7'!B:N,4,0)),0)</f>
        <v/>
      </c>
      <c r="AB429" s="39">
        <f>IFERROR(IF(D429="","",VLOOKUP(D429,'produto-venda-7'!B:N,5,0)),0)</f>
        <v/>
      </c>
      <c r="AC429" s="39">
        <f>IF(D429="","",IFERROR(AA429/90,0))</f>
        <v/>
      </c>
      <c r="AD429" s="36">
        <f>IF(D429="","",IFERROR(VLOOKUP(D429,'produto-entrada-7'!A:M,4,0),0))</f>
        <v/>
      </c>
      <c r="AE429" s="36">
        <f>IFERROR(IF(D429="","",VLOOKUP(D429,'produto-venda-7'!B:N,10,0)),0)</f>
        <v/>
      </c>
      <c r="AF429" s="36">
        <f>IF(D429="","",IFERROR(VLOOKUP(D429,'produto-entrada-7'!A:M,11,0),0))</f>
        <v/>
      </c>
      <c r="AG429" s="1">
        <f>IF(D429="","",IFERROR(VLOOKUP(D429,'produto-entrada-7'!A:M,12,0),0))</f>
        <v/>
      </c>
      <c r="AH429" s="1">
        <f>IF(D429="","",IFERROR(VLOOKUP(D429,'produto-entrada-7'!A:M,13,0),0))</f>
        <v/>
      </c>
      <c r="AI429" s="36">
        <f>IFERROR(IF(D429="","",VLOOKUP(D429,'produto-venda-7'!B:N,11,0)),0)</f>
        <v/>
      </c>
      <c r="AJ429" s="43">
        <f>IF(D429="","",IFERROR(AI429*AB429,0))</f>
        <v/>
      </c>
      <c r="AK429" s="44">
        <f>IFERROR(IF(D429="","",VLOOKUP(F429,'ANALISE FORNECEDOR'!$A:$I,8,0)),"")</f>
        <v/>
      </c>
      <c r="AL429" s="44">
        <f>IF(D429="","",AVERAGE(AM429,AK429))</f>
        <v/>
      </c>
      <c r="AM429" s="44">
        <f>IFERROR(IF(D429="","",VLOOKUP(F429,'ANALISE FORNECEDOR'!$A:$I,9,0)),"")</f>
        <v/>
      </c>
      <c r="AN429" s="45">
        <f>IF(D429="","",IF(Y429&gt;12,AI429*(U429+Y429),AI429*U429))</f>
        <v/>
      </c>
      <c r="AO429" s="45">
        <f>IF(D429="","",IF(Y429&gt;12,AI429*(U429+V429+Y429),AI429*(U429+V429)))</f>
        <v/>
      </c>
      <c r="AP429" s="46">
        <f>IF(D429="","",IF(Y429&gt;12,AG429*(U429+Y429),AG429*U429))</f>
        <v/>
      </c>
      <c r="AQ429" s="46">
        <f>IF(D429="","",IF(Y429&gt;12,AG429*(U429+V429+Y429),AG429*(U429+V429)))</f>
        <v/>
      </c>
      <c r="AR429" s="46">
        <f>IF(D429="","",IF(OR(R429="A",R429="AA",R429="AAA"),AP429,0))</f>
        <v/>
      </c>
      <c r="AS429" s="46">
        <f>IF(D429="","",IF(R429="B",AP429,0))</f>
        <v/>
      </c>
      <c r="AT429" s="46">
        <f>IF(D429="","",IF(R429="C",AP429,0))</f>
        <v/>
      </c>
      <c r="AU429" s="47">
        <f>IF(D429="","",IFERROR(AN429/AJ429,0))</f>
        <v/>
      </c>
      <c r="AV429" s="47">
        <f>IF(D429="","",IFERROR(((AO429)/AJ429),0))</f>
        <v/>
      </c>
      <c r="AW429" s="48">
        <f>IF(D429="","",IF(OR(S429="S",NOT(AND(ISNUMBER(AC429),ISNUMBER(AL429),AC429*AL429&gt;=0))),0,AC429*AL429))</f>
        <v/>
      </c>
      <c r="AX429" s="49">
        <f>IFERROR(IF(D429="","",AW429*AG429),0)</f>
        <v/>
      </c>
      <c r="AY429" s="48">
        <f>IF(D429="","",IF(OR(S429="S",NOT(AND(ISNUMBER(AC429),ISNUMBER(AK429),AC429*AK429&gt;=0))),0,AC429*AK429))</f>
        <v/>
      </c>
      <c r="AZ429" s="48">
        <f>IFERROR(IF(D429="","",IF(AY429=0,0,IF(((AY429)-(U429+Y429))&lt;0,0,(AY429)-U429))),0)</f>
        <v/>
      </c>
      <c r="BA429" s="49">
        <f>IF(D429="","",AZ429*AG429)</f>
        <v/>
      </c>
      <c r="BB429" s="49">
        <f>IF(D429="","",IF(OR(R429="A",R429="AA",R429="AAA"),BA429,0))</f>
        <v/>
      </c>
      <c r="BC429" s="49">
        <f>IF(D429="","",IF(R429="B",BA429,0))</f>
        <v/>
      </c>
      <c r="BD429" s="49">
        <f>IF(D429="","",IF(R429="B",BA429,0))</f>
        <v/>
      </c>
      <c r="BE429" s="49">
        <f>IF(D429="","",IF(S429="S",
1,
IF(AC429=0,
1,
IF(
IFERROR(((U429+Y429)*AG429)/((AC429*AK429)*AG429),0)&lt;0,
0,
IF(
IFERROR(((U429+Y429)*AG429)/((AC429*AK429)*AG429),0)&gt;1,
1,
IFERROR(((U429+Y429)*AG429)/((AC429*AK429)*AG429),0)
)
)
)
))</f>
        <v/>
      </c>
      <c r="BF429" s="49">
        <f>IF(D429="","",IF(S429="S",
1,
IF(AC429=0,
1,
IF(
IFERROR(((U429+V429+Y429)*AG429)/((AC429*AK429)*AG429),0)&lt;0,
0,
IF(
IFERROR(((U429+V429+Y429)*AG429)/((AC429*AK429)*AG429),0)&gt;1,
1,
IFERROR(((U429+V429+Y429)*AG429)/((AC429*AK429)*AG429),0)
)
)
)
))</f>
        <v/>
      </c>
      <c r="BG429" s="50">
        <f>IF(D429="","",IF(S429="S",0,IF(AND(ISNUMBER(AC429),ISNUMBER(AM429)),IF(OR(AC429*AM429&lt;0,ISERR(AC429*AM429)),0,AC429*AM429),0)))</f>
        <v/>
      </c>
      <c r="BH429" s="50">
        <f>IF(D429="","",IF(BY429&gt;TODAY()-60,0,IF(Y429&gt;12,MAX(0,(U429+Y429)-BG429),MAX(0,U429-BG429))))</f>
        <v/>
      </c>
      <c r="BI429" s="51">
        <f>IF(D429="","",BH429*AG429)</f>
        <v/>
      </c>
      <c r="BJ429" s="51">
        <f>IF(D429="","",IF(OR(R429="A",R429="AA",R429="AAA"),BI429,0))</f>
        <v/>
      </c>
      <c r="BK429" s="51">
        <f>IF(D429="","",IF(R429="B",BI429,0))</f>
        <v/>
      </c>
      <c r="BL429" s="51">
        <f>IF(D429="","",IF(R429="C",BI429,0))</f>
        <v/>
      </c>
      <c r="BM429" s="51">
        <f>IF(D429="","",IFERROR(MAX(0,MIN(BI429/AP429,1)),0))</f>
        <v/>
      </c>
      <c r="BN429" s="52">
        <f>IF(D429="","",AB429*AG429)</f>
        <v/>
      </c>
      <c r="BO429" s="52">
        <f>IF(D429="","",(U429+V429+X429)*AG429)</f>
        <v/>
      </c>
      <c r="BP429" s="52">
        <f>IF(D429="","",(AB429*3)*AG429)</f>
        <v/>
      </c>
      <c r="BQ429" s="52">
        <f>IF(D429="","",IF(BO429-BP429&gt;0,0,BO429-BP429))</f>
        <v/>
      </c>
      <c r="BR429" s="52">
        <f>IF(D429="","",IF(BO429-BP429-BN429&gt;0,0,BO429-BP429-BN429))</f>
        <v/>
      </c>
      <c r="BS429" s="53">
        <f>IF(D429="","",IFERROR(AB429*AI429,0))</f>
        <v/>
      </c>
      <c r="BT429" s="53">
        <f>IF(D429="","",IFERROR(IF(X429&gt;12, AI429*(U429+V429+X429), AI429*(U429+V429)),0))</f>
        <v/>
      </c>
      <c r="BU429" s="53">
        <f>IF(D429="","",IFERROR(((AB429*3)*AI429),0))</f>
        <v/>
      </c>
      <c r="BV429" s="53">
        <f>IF(D429="","",IF(BT429-BU429&gt;0,0,BT429-BU429))</f>
        <v/>
      </c>
      <c r="BW429" s="53">
        <f>IF(D429="","",IF(BT429-BU429-BS429&gt;0,0,BT429-BU429-BS429))</f>
        <v/>
      </c>
      <c r="BX429" s="36">
        <f>IF(D429="","",IFERROR(VLOOKUP(D429,'produto-entrada-7'!A:M,3,0),"SEM PEDIDO"))</f>
        <v/>
      </c>
      <c r="BY429" s="36">
        <f>IF(D429="","",VLOOKUP(D429,'produto-estoque-total-7'!A:AB,25,0))</f>
        <v/>
      </c>
      <c r="BZ429" s="36">
        <f>IF(D429="","",IFERROR(VLOOKUP(D429,'produto-estoque-total-7'!A:AB,26,0)/100,0))</f>
        <v/>
      </c>
      <c r="CA429" s="36">
        <f>IF(D429="","",IFERROR(VLOOKUP(D429,'produto-estoque-total-7'!A:AB,27,0)/100,0))</f>
        <v/>
      </c>
      <c r="CB429" s="41">
        <f>IF(D429="","",V429*AF429)</f>
        <v/>
      </c>
      <c r="CC429" s="41">
        <f>IF(D429="","",V429*AI429)</f>
        <v/>
      </c>
      <c r="CD429" s="54">
        <f>IF(D429="","",VLOOKUP(D429,'produto-estoque-total-7'!A:AB,28,0))</f>
        <v/>
      </c>
    </row>
    <row r="430">
      <c r="A430" s="36">
        <f>IF(D430="","",VLOOKUP(D430,'produto-estoque-total-7'!A:AB,3,0))</f>
        <v/>
      </c>
      <c r="B430" s="1">
        <f>IF(D430="","",VLOOKUP(D430,'produto-estoque-total-7'!A:AB,12,0))</f>
        <v/>
      </c>
      <c r="C430" s="1">
        <f>IF(D430="","",VLOOKUP(D430,'produto-estoque-total-7'!A:AB,2,0))</f>
        <v/>
      </c>
      <c r="D430" s="37">
        <f>IFERROR(IF('produto-estoque-total-7'!A429="","",'produto-estoque-total-7'!A429),"")</f>
        <v/>
      </c>
      <c r="E430" s="1">
        <f>IF(D430="","",VLOOKUP(D430,'produto-estoque-total-7'!A:AB,4,0))</f>
        <v/>
      </c>
      <c r="F430" s="36">
        <f>IF(D430="","",VLOOKUP(D430,'produto-estoque-total-7'!A:AB,13,0))</f>
        <v/>
      </c>
      <c r="G430" s="1">
        <f>IF(F430="","",VLOOKUP(F430,'FORNECEDORES X COMPRADOR'!A:D,4,0))</f>
        <v/>
      </c>
      <c r="H430" s="1">
        <f>IF(F430="","",VLOOKUP(F430,'FORNECEDORES X COMPRADOR'!A:E,5,0))</f>
        <v/>
      </c>
      <c r="I430" s="36">
        <f>IF(D430="","",VLOOKUP(D430,'produto-estoque-total-7'!A:AB,15,0))</f>
        <v/>
      </c>
      <c r="J430" s="36">
        <f>IF(D430="","",VLOOKUP(D430,'produto-estoque-total-7'!A:AB,19,0))</f>
        <v/>
      </c>
      <c r="K430" s="1">
        <f>IF(D430="","",VLOOKUP(D430,'produto-estoque-total-7'!A:AB,20,0))</f>
        <v/>
      </c>
      <c r="L430" s="36">
        <f>IF(D430="","",VLOOKUP(D430,'produto-estoque-total-7'!A:AB,17,0))</f>
        <v/>
      </c>
      <c r="M430" s="1">
        <f>IF(D430="","",VLOOKUP(D430,'produto-estoque-total-7'!A:AB,18,0))</f>
        <v/>
      </c>
      <c r="N430" s="36">
        <f>IF(D430="","",VLOOKUP(D430,'produto-estoque-total-7'!A:AB,21,0))</f>
        <v/>
      </c>
      <c r="O430" s="1">
        <f>IF(D430="","",VLOOKUP(D430,'produto-estoque-total-7'!A:AB,22,0))</f>
        <v/>
      </c>
      <c r="P430" s="36">
        <f>IF(D430="","",VLOOKUP(D430,'produto-estoque-total-7'!A:AB,23,0))</f>
        <v/>
      </c>
      <c r="Q430" s="1">
        <f>IF(D430="","",VLOOKUP(D430,'produto-estoque-total-7'!A:AB,24,0))</f>
        <v/>
      </c>
      <c r="R430" s="38">
        <f>IFERROR(IF(D430="","",VLOOKUP(D430,'produto-venda-7'!B:N,13,0)),"C")</f>
        <v/>
      </c>
      <c r="S430" s="39">
        <f>IF(D430="","",VLOOKUP(D430,'produto-estoque-total-7'!A:AB,6,0))</f>
        <v/>
      </c>
      <c r="T430" s="39">
        <f>IF(D430="","",VLOOKUP(D430,'produto-estoque-total-7'!A:AB,5,0))</f>
        <v/>
      </c>
      <c r="U430" s="40">
        <f>IF(D430="","",VLOOKUP(D430,'produto-estoque-total-7'!A:AB,11,0))</f>
        <v/>
      </c>
      <c r="V430" s="41">
        <f>IF(D430="","",IFERROR(VLOOKUP(D430,'produto-entrada-7'!A:M,10,0),0))</f>
        <v/>
      </c>
      <c r="W430" s="42" t="n"/>
      <c r="X430" s="39">
        <f>IF(D430="","",VLOOKUP(D430,'produto-estoque-total-7'!A:AB,8,0))</f>
        <v/>
      </c>
      <c r="Y430" s="39">
        <f>IF(D430="","",VLOOKUP(D430,'produto-estoque-total-7'!A:AB,9,0))</f>
        <v/>
      </c>
      <c r="Z430" s="39">
        <f>IF(D430="","",VLOOKUP(D430,'produto-estoque-total-7'!A:AB,10,0))</f>
        <v/>
      </c>
      <c r="AA430" s="39">
        <f>IFERROR(IF(D430="","",VLOOKUP(D430,'produto-venda-7'!B:N,4,0)),0)</f>
        <v/>
      </c>
      <c r="AB430" s="39">
        <f>IFERROR(IF(D430="","",VLOOKUP(D430,'produto-venda-7'!B:N,5,0)),0)</f>
        <v/>
      </c>
      <c r="AC430" s="39">
        <f>IF(D430="","",IFERROR(AA430/90,0))</f>
        <v/>
      </c>
      <c r="AD430" s="36">
        <f>IF(D430="","",IFERROR(VLOOKUP(D430,'produto-entrada-7'!A:M,4,0),0))</f>
        <v/>
      </c>
      <c r="AE430" s="36">
        <f>IFERROR(IF(D430="","",VLOOKUP(D430,'produto-venda-7'!B:N,10,0)),0)</f>
        <v/>
      </c>
      <c r="AF430" s="36">
        <f>IF(D430="","",IFERROR(VLOOKUP(D430,'produto-entrada-7'!A:M,11,0),0))</f>
        <v/>
      </c>
      <c r="AG430" s="1">
        <f>IF(D430="","",IFERROR(VLOOKUP(D430,'produto-entrada-7'!A:M,12,0),0))</f>
        <v/>
      </c>
      <c r="AH430" s="1">
        <f>IF(D430="","",IFERROR(VLOOKUP(D430,'produto-entrada-7'!A:M,13,0),0))</f>
        <v/>
      </c>
      <c r="AI430" s="36">
        <f>IFERROR(IF(D430="","",VLOOKUP(D430,'produto-venda-7'!B:N,11,0)),0)</f>
        <v/>
      </c>
      <c r="AJ430" s="43">
        <f>IF(D430="","",IFERROR(AI430*AB430,0))</f>
        <v/>
      </c>
      <c r="AK430" s="44">
        <f>IFERROR(IF(D430="","",VLOOKUP(F430,'ANALISE FORNECEDOR'!$A:$I,8,0)),"")</f>
        <v/>
      </c>
      <c r="AL430" s="44">
        <f>IF(D430="","",AVERAGE(AM430,AK430))</f>
        <v/>
      </c>
      <c r="AM430" s="44">
        <f>IFERROR(IF(D430="","",VLOOKUP(F430,'ANALISE FORNECEDOR'!$A:$I,9,0)),"")</f>
        <v/>
      </c>
      <c r="AN430" s="45">
        <f>IF(D430="","",IF(Y430&gt;12,AI430*(U430+Y430),AI430*U430))</f>
        <v/>
      </c>
      <c r="AO430" s="45">
        <f>IF(D430="","",IF(Y430&gt;12,AI430*(U430+V430+Y430),AI430*(U430+V430)))</f>
        <v/>
      </c>
      <c r="AP430" s="46">
        <f>IF(D430="","",IF(Y430&gt;12,AG430*(U430+Y430),AG430*U430))</f>
        <v/>
      </c>
      <c r="AQ430" s="46">
        <f>IF(D430="","",IF(Y430&gt;12,AG430*(U430+V430+Y430),AG430*(U430+V430)))</f>
        <v/>
      </c>
      <c r="AR430" s="46">
        <f>IF(D430="","",IF(OR(R430="A",R430="AA",R430="AAA"),AP430,0))</f>
        <v/>
      </c>
      <c r="AS430" s="46">
        <f>IF(D430="","",IF(R430="B",AP430,0))</f>
        <v/>
      </c>
      <c r="AT430" s="46">
        <f>IF(D430="","",IF(R430="C",AP430,0))</f>
        <v/>
      </c>
      <c r="AU430" s="47">
        <f>IF(D430="","",IFERROR(AN430/AJ430,0))</f>
        <v/>
      </c>
      <c r="AV430" s="47">
        <f>IF(D430="","",IFERROR(((AO430)/AJ430),0))</f>
        <v/>
      </c>
      <c r="AW430" s="48">
        <f>IF(D430="","",IF(OR(S430="S",NOT(AND(ISNUMBER(AC430),ISNUMBER(AL430),AC430*AL430&gt;=0))),0,AC430*AL430))</f>
        <v/>
      </c>
      <c r="AX430" s="49">
        <f>IFERROR(IF(D430="","",AW430*AG430),0)</f>
        <v/>
      </c>
      <c r="AY430" s="48">
        <f>IF(D430="","",IF(OR(S430="S",NOT(AND(ISNUMBER(AC430),ISNUMBER(AK430),AC430*AK430&gt;=0))),0,AC430*AK430))</f>
        <v/>
      </c>
      <c r="AZ430" s="48">
        <f>IFERROR(IF(D430="","",IF(AY430=0,0,IF(((AY430)-(U430+Y430))&lt;0,0,(AY430)-U430))),0)</f>
        <v/>
      </c>
      <c r="BA430" s="49">
        <f>IF(D430="","",AZ430*AG430)</f>
        <v/>
      </c>
      <c r="BB430" s="49">
        <f>IF(D430="","",IF(OR(R430="A",R430="AA",R430="AAA"),BA430,0))</f>
        <v/>
      </c>
      <c r="BC430" s="49">
        <f>IF(D430="","",IF(R430="B",BA430,0))</f>
        <v/>
      </c>
      <c r="BD430" s="49">
        <f>IF(D430="","",IF(R430="B",BA430,0))</f>
        <v/>
      </c>
      <c r="BE430" s="49">
        <f>IF(D430="","",IF(S430="S",
1,
IF(AC430=0,
1,
IF(
IFERROR(((U430+Y430)*AG430)/((AC430*AK430)*AG430),0)&lt;0,
0,
IF(
IFERROR(((U430+Y430)*AG430)/((AC430*AK430)*AG430),0)&gt;1,
1,
IFERROR(((U430+Y430)*AG430)/((AC430*AK430)*AG430),0)
)
)
)
))</f>
        <v/>
      </c>
      <c r="BF430" s="49">
        <f>IF(D430="","",IF(S430="S",
1,
IF(AC430=0,
1,
IF(
IFERROR(((U430+V430+Y430)*AG430)/((AC430*AK430)*AG430),0)&lt;0,
0,
IF(
IFERROR(((U430+V430+Y430)*AG430)/((AC430*AK430)*AG430),0)&gt;1,
1,
IFERROR(((U430+V430+Y430)*AG430)/((AC430*AK430)*AG430),0)
)
)
)
))</f>
        <v/>
      </c>
      <c r="BG430" s="50">
        <f>IF(D430="","",IF(S430="S",0,IF(AND(ISNUMBER(AC430),ISNUMBER(AM430)),IF(OR(AC430*AM430&lt;0,ISERR(AC430*AM430)),0,AC430*AM430),0)))</f>
        <v/>
      </c>
      <c r="BH430" s="50">
        <f>IF(D430="","",IF(BY430&gt;TODAY()-60,0,IF(Y430&gt;12,MAX(0,(U430+Y430)-BG430),MAX(0,U430-BG430))))</f>
        <v/>
      </c>
      <c r="BI430" s="51">
        <f>IF(D430="","",BH430*AG430)</f>
        <v/>
      </c>
      <c r="BJ430" s="51">
        <f>IF(D430="","",IF(OR(R430="A",R430="AA",R430="AAA"),BI430,0))</f>
        <v/>
      </c>
      <c r="BK430" s="51">
        <f>IF(D430="","",IF(R430="B",BI430,0))</f>
        <v/>
      </c>
      <c r="BL430" s="51">
        <f>IF(D430="","",IF(R430="C",BI430,0))</f>
        <v/>
      </c>
      <c r="BM430" s="51">
        <f>IF(D430="","",IFERROR(MAX(0,MIN(BI430/AP430,1)),0))</f>
        <v/>
      </c>
      <c r="BN430" s="52">
        <f>IF(D430="","",AB430*AG430)</f>
        <v/>
      </c>
      <c r="BO430" s="52">
        <f>IF(D430="","",(U430+V430+X430)*AG430)</f>
        <v/>
      </c>
      <c r="BP430" s="52">
        <f>IF(D430="","",(AB430*3)*AG430)</f>
        <v/>
      </c>
      <c r="BQ430" s="52">
        <f>IF(D430="","",IF(BO430-BP430&gt;0,0,BO430-BP430))</f>
        <v/>
      </c>
      <c r="BR430" s="52">
        <f>IF(D430="","",IF(BO430-BP430-BN430&gt;0,0,BO430-BP430-BN430))</f>
        <v/>
      </c>
      <c r="BS430" s="53">
        <f>IF(D430="","",IFERROR(AB430*AI430,0))</f>
        <v/>
      </c>
      <c r="BT430" s="53">
        <f>IF(D430="","",IFERROR(IF(X430&gt;12, AI430*(U430+V430+X430), AI430*(U430+V430)),0))</f>
        <v/>
      </c>
      <c r="BU430" s="53">
        <f>IF(D430="","",IFERROR(((AB430*3)*AI430),0))</f>
        <v/>
      </c>
      <c r="BV430" s="53">
        <f>IF(D430="","",IF(BT430-BU430&gt;0,0,BT430-BU430))</f>
        <v/>
      </c>
      <c r="BW430" s="53">
        <f>IF(D430="","",IF(BT430-BU430-BS430&gt;0,0,BT430-BU430-BS430))</f>
        <v/>
      </c>
      <c r="BX430" s="36">
        <f>IF(D430="","",IFERROR(VLOOKUP(D430,'produto-entrada-7'!A:M,3,0),"SEM PEDIDO"))</f>
        <v/>
      </c>
      <c r="BY430" s="36">
        <f>IF(D430="","",VLOOKUP(D430,'produto-estoque-total-7'!A:AB,25,0))</f>
        <v/>
      </c>
      <c r="BZ430" s="36">
        <f>IF(D430="","",IFERROR(VLOOKUP(D430,'produto-estoque-total-7'!A:AB,26,0)/100,0))</f>
        <v/>
      </c>
      <c r="CA430" s="36">
        <f>IF(D430="","",IFERROR(VLOOKUP(D430,'produto-estoque-total-7'!A:AB,27,0)/100,0))</f>
        <v/>
      </c>
      <c r="CB430" s="41">
        <f>IF(D430="","",V430*AF430)</f>
        <v/>
      </c>
      <c r="CC430" s="41">
        <f>IF(D430="","",V430*AI430)</f>
        <v/>
      </c>
      <c r="CD430" s="54">
        <f>IF(D430="","",VLOOKUP(D430,'produto-estoque-total-7'!A:AB,28,0))</f>
        <v/>
      </c>
    </row>
    <row r="431">
      <c r="A431" s="36">
        <f>IF(D431="","",VLOOKUP(D431,'produto-estoque-total-7'!A:AB,3,0))</f>
        <v/>
      </c>
      <c r="B431" s="1">
        <f>IF(D431="","",VLOOKUP(D431,'produto-estoque-total-7'!A:AB,12,0))</f>
        <v/>
      </c>
      <c r="C431" s="1">
        <f>IF(D431="","",VLOOKUP(D431,'produto-estoque-total-7'!A:AB,2,0))</f>
        <v/>
      </c>
      <c r="D431" s="37">
        <f>IFERROR(IF('produto-estoque-total-7'!A430="","",'produto-estoque-total-7'!A430),"")</f>
        <v/>
      </c>
      <c r="E431" s="1">
        <f>IF(D431="","",VLOOKUP(D431,'produto-estoque-total-7'!A:AB,4,0))</f>
        <v/>
      </c>
      <c r="F431" s="36">
        <f>IF(D431="","",VLOOKUP(D431,'produto-estoque-total-7'!A:AB,13,0))</f>
        <v/>
      </c>
      <c r="G431" s="1">
        <f>IF(F431="","",VLOOKUP(F431,'FORNECEDORES X COMPRADOR'!A:D,4,0))</f>
        <v/>
      </c>
      <c r="H431" s="1">
        <f>IF(F431="","",VLOOKUP(F431,'FORNECEDORES X COMPRADOR'!A:E,5,0))</f>
        <v/>
      </c>
      <c r="I431" s="36">
        <f>IF(D431="","",VLOOKUP(D431,'produto-estoque-total-7'!A:AB,15,0))</f>
        <v/>
      </c>
      <c r="J431" s="36">
        <f>IF(D431="","",VLOOKUP(D431,'produto-estoque-total-7'!A:AB,19,0))</f>
        <v/>
      </c>
      <c r="K431" s="1">
        <f>IF(D431="","",VLOOKUP(D431,'produto-estoque-total-7'!A:AB,20,0))</f>
        <v/>
      </c>
      <c r="L431" s="36">
        <f>IF(D431="","",VLOOKUP(D431,'produto-estoque-total-7'!A:AB,17,0))</f>
        <v/>
      </c>
      <c r="M431" s="1">
        <f>IF(D431="","",VLOOKUP(D431,'produto-estoque-total-7'!A:AB,18,0))</f>
        <v/>
      </c>
      <c r="N431" s="36">
        <f>IF(D431="","",VLOOKUP(D431,'produto-estoque-total-7'!A:AB,21,0))</f>
        <v/>
      </c>
      <c r="O431" s="1">
        <f>IF(D431="","",VLOOKUP(D431,'produto-estoque-total-7'!A:AB,22,0))</f>
        <v/>
      </c>
      <c r="P431" s="36">
        <f>IF(D431="","",VLOOKUP(D431,'produto-estoque-total-7'!A:AB,23,0))</f>
        <v/>
      </c>
      <c r="Q431" s="1">
        <f>IF(D431="","",VLOOKUP(D431,'produto-estoque-total-7'!A:AB,24,0))</f>
        <v/>
      </c>
      <c r="R431" s="38">
        <f>IFERROR(IF(D431="","",VLOOKUP(D431,'produto-venda-7'!B:N,13,0)),"C")</f>
        <v/>
      </c>
      <c r="S431" s="39">
        <f>IF(D431="","",VLOOKUP(D431,'produto-estoque-total-7'!A:AB,6,0))</f>
        <v/>
      </c>
      <c r="T431" s="39">
        <f>IF(D431="","",VLOOKUP(D431,'produto-estoque-total-7'!A:AB,5,0))</f>
        <v/>
      </c>
      <c r="U431" s="40">
        <f>IF(D431="","",VLOOKUP(D431,'produto-estoque-total-7'!A:AB,11,0))</f>
        <v/>
      </c>
      <c r="V431" s="41">
        <f>IF(D431="","",IFERROR(VLOOKUP(D431,'produto-entrada-7'!A:M,10,0),0))</f>
        <v/>
      </c>
      <c r="W431" s="42" t="n"/>
      <c r="X431" s="39">
        <f>IF(D431="","",VLOOKUP(D431,'produto-estoque-total-7'!A:AB,8,0))</f>
        <v/>
      </c>
      <c r="Y431" s="39">
        <f>IF(D431="","",VLOOKUP(D431,'produto-estoque-total-7'!A:AB,9,0))</f>
        <v/>
      </c>
      <c r="Z431" s="39">
        <f>IF(D431="","",VLOOKUP(D431,'produto-estoque-total-7'!A:AB,10,0))</f>
        <v/>
      </c>
      <c r="AA431" s="39">
        <f>IFERROR(IF(D431="","",VLOOKUP(D431,'produto-venda-7'!B:N,4,0)),0)</f>
        <v/>
      </c>
      <c r="AB431" s="39">
        <f>IFERROR(IF(D431="","",VLOOKUP(D431,'produto-venda-7'!B:N,5,0)),0)</f>
        <v/>
      </c>
      <c r="AC431" s="39">
        <f>IF(D431="","",IFERROR(AA431/90,0))</f>
        <v/>
      </c>
      <c r="AD431" s="36">
        <f>IF(D431="","",IFERROR(VLOOKUP(D431,'produto-entrada-7'!A:M,4,0),0))</f>
        <v/>
      </c>
      <c r="AE431" s="36">
        <f>IFERROR(IF(D431="","",VLOOKUP(D431,'produto-venda-7'!B:N,10,0)),0)</f>
        <v/>
      </c>
      <c r="AF431" s="36">
        <f>IF(D431="","",IFERROR(VLOOKUP(D431,'produto-entrada-7'!A:M,11,0),0))</f>
        <v/>
      </c>
      <c r="AG431" s="1">
        <f>IF(D431="","",IFERROR(VLOOKUP(D431,'produto-entrada-7'!A:M,12,0),0))</f>
        <v/>
      </c>
      <c r="AH431" s="1">
        <f>IF(D431="","",IFERROR(VLOOKUP(D431,'produto-entrada-7'!A:M,13,0),0))</f>
        <v/>
      </c>
      <c r="AI431" s="36">
        <f>IFERROR(IF(D431="","",VLOOKUP(D431,'produto-venda-7'!B:N,11,0)),0)</f>
        <v/>
      </c>
      <c r="AJ431" s="43">
        <f>IF(D431="","",IFERROR(AI431*AB431,0))</f>
        <v/>
      </c>
      <c r="AK431" s="44">
        <f>IFERROR(IF(D431="","",VLOOKUP(F431,'ANALISE FORNECEDOR'!$A:$I,8,0)),"")</f>
        <v/>
      </c>
      <c r="AL431" s="44">
        <f>IF(D431="","",AVERAGE(AM431,AK431))</f>
        <v/>
      </c>
      <c r="AM431" s="44">
        <f>IFERROR(IF(D431="","",VLOOKUP(F431,'ANALISE FORNECEDOR'!$A:$I,9,0)),"")</f>
        <v/>
      </c>
      <c r="AN431" s="45">
        <f>IF(D431="","",IF(Y431&gt;12,AI431*(U431+Y431),AI431*U431))</f>
        <v/>
      </c>
      <c r="AO431" s="45">
        <f>IF(D431="","",IF(Y431&gt;12,AI431*(U431+V431+Y431),AI431*(U431+V431)))</f>
        <v/>
      </c>
      <c r="AP431" s="46">
        <f>IF(D431="","",IF(Y431&gt;12,AG431*(U431+Y431),AG431*U431))</f>
        <v/>
      </c>
      <c r="AQ431" s="46">
        <f>IF(D431="","",IF(Y431&gt;12,AG431*(U431+V431+Y431),AG431*(U431+V431)))</f>
        <v/>
      </c>
      <c r="AR431" s="46">
        <f>IF(D431="","",IF(OR(R431="A",R431="AA",R431="AAA"),AP431,0))</f>
        <v/>
      </c>
      <c r="AS431" s="46">
        <f>IF(D431="","",IF(R431="B",AP431,0))</f>
        <v/>
      </c>
      <c r="AT431" s="46">
        <f>IF(D431="","",IF(R431="C",AP431,0))</f>
        <v/>
      </c>
      <c r="AU431" s="47">
        <f>IF(D431="","",IFERROR(AN431/AJ431,0))</f>
        <v/>
      </c>
      <c r="AV431" s="47">
        <f>IF(D431="","",IFERROR(((AO431)/AJ431),0))</f>
        <v/>
      </c>
      <c r="AW431" s="48">
        <f>IF(D431="","",IF(OR(S431="S",NOT(AND(ISNUMBER(AC431),ISNUMBER(AL431),AC431*AL431&gt;=0))),0,AC431*AL431))</f>
        <v/>
      </c>
      <c r="AX431" s="49">
        <f>IFERROR(IF(D431="","",AW431*AG431),0)</f>
        <v/>
      </c>
      <c r="AY431" s="48">
        <f>IF(D431="","",IF(OR(S431="S",NOT(AND(ISNUMBER(AC431),ISNUMBER(AK431),AC431*AK431&gt;=0))),0,AC431*AK431))</f>
        <v/>
      </c>
      <c r="AZ431" s="48">
        <f>IFERROR(IF(D431="","",IF(AY431=0,0,IF(((AY431)-(U431+Y431))&lt;0,0,(AY431)-U431))),0)</f>
        <v/>
      </c>
      <c r="BA431" s="49">
        <f>IF(D431="","",AZ431*AG431)</f>
        <v/>
      </c>
      <c r="BB431" s="49">
        <f>IF(D431="","",IF(OR(R431="A",R431="AA",R431="AAA"),BA431,0))</f>
        <v/>
      </c>
      <c r="BC431" s="49">
        <f>IF(D431="","",IF(R431="B",BA431,0))</f>
        <v/>
      </c>
      <c r="BD431" s="49">
        <f>IF(D431="","",IF(R431="B",BA431,0))</f>
        <v/>
      </c>
      <c r="BE431" s="49">
        <f>IF(D431="","",IF(S431="S",
1,
IF(AC431=0,
1,
IF(
IFERROR(((U431+Y431)*AG431)/((AC431*AK431)*AG431),0)&lt;0,
0,
IF(
IFERROR(((U431+Y431)*AG431)/((AC431*AK431)*AG431),0)&gt;1,
1,
IFERROR(((U431+Y431)*AG431)/((AC431*AK431)*AG431),0)
)
)
)
))</f>
        <v/>
      </c>
      <c r="BF431" s="49">
        <f>IF(D431="","",IF(S431="S",
1,
IF(AC431=0,
1,
IF(
IFERROR(((U431+V431+Y431)*AG431)/((AC431*AK431)*AG431),0)&lt;0,
0,
IF(
IFERROR(((U431+V431+Y431)*AG431)/((AC431*AK431)*AG431),0)&gt;1,
1,
IFERROR(((U431+V431+Y431)*AG431)/((AC431*AK431)*AG431),0)
)
)
)
))</f>
        <v/>
      </c>
      <c r="BG431" s="50">
        <f>IF(D431="","",IF(S431="S",0,IF(AND(ISNUMBER(AC431),ISNUMBER(AM431)),IF(OR(AC431*AM431&lt;0,ISERR(AC431*AM431)),0,AC431*AM431),0)))</f>
        <v/>
      </c>
      <c r="BH431" s="50">
        <f>IF(D431="","",IF(BY431&gt;TODAY()-60,0,IF(Y431&gt;12,MAX(0,(U431+Y431)-BG431),MAX(0,U431-BG431))))</f>
        <v/>
      </c>
      <c r="BI431" s="51">
        <f>IF(D431="","",BH431*AG431)</f>
        <v/>
      </c>
      <c r="BJ431" s="51">
        <f>IF(D431="","",IF(OR(R431="A",R431="AA",R431="AAA"),BI431,0))</f>
        <v/>
      </c>
      <c r="BK431" s="51">
        <f>IF(D431="","",IF(R431="B",BI431,0))</f>
        <v/>
      </c>
      <c r="BL431" s="51">
        <f>IF(D431="","",IF(R431="C",BI431,0))</f>
        <v/>
      </c>
      <c r="BM431" s="51">
        <f>IF(D431="","",IFERROR(MAX(0,MIN(BI431/AP431,1)),0))</f>
        <v/>
      </c>
      <c r="BN431" s="52">
        <f>IF(D431="","",AB431*AG431)</f>
        <v/>
      </c>
      <c r="BO431" s="52">
        <f>IF(D431="","",(U431+V431+X431)*AG431)</f>
        <v/>
      </c>
      <c r="BP431" s="52">
        <f>IF(D431="","",(AB431*3)*AG431)</f>
        <v/>
      </c>
      <c r="BQ431" s="52">
        <f>IF(D431="","",IF(BO431-BP431&gt;0,0,BO431-BP431))</f>
        <v/>
      </c>
      <c r="BR431" s="52">
        <f>IF(D431="","",IF(BO431-BP431-BN431&gt;0,0,BO431-BP431-BN431))</f>
        <v/>
      </c>
      <c r="BS431" s="53">
        <f>IF(D431="","",IFERROR(AB431*AI431,0))</f>
        <v/>
      </c>
      <c r="BT431" s="53">
        <f>IF(D431="","",IFERROR(IF(X431&gt;12, AI431*(U431+V431+X431), AI431*(U431+V431)),0))</f>
        <v/>
      </c>
      <c r="BU431" s="53">
        <f>IF(D431="","",IFERROR(((AB431*3)*AI431),0))</f>
        <v/>
      </c>
      <c r="BV431" s="53">
        <f>IF(D431="","",IF(BT431-BU431&gt;0,0,BT431-BU431))</f>
        <v/>
      </c>
      <c r="BW431" s="53">
        <f>IF(D431="","",IF(BT431-BU431-BS431&gt;0,0,BT431-BU431-BS431))</f>
        <v/>
      </c>
      <c r="BX431" s="36">
        <f>IF(D431="","",IFERROR(VLOOKUP(D431,'produto-entrada-7'!A:M,3,0),"SEM PEDIDO"))</f>
        <v/>
      </c>
      <c r="BY431" s="36">
        <f>IF(D431="","",VLOOKUP(D431,'produto-estoque-total-7'!A:AB,25,0))</f>
        <v/>
      </c>
      <c r="BZ431" s="36">
        <f>IF(D431="","",IFERROR(VLOOKUP(D431,'produto-estoque-total-7'!A:AB,26,0)/100,0))</f>
        <v/>
      </c>
      <c r="CA431" s="36">
        <f>IF(D431="","",IFERROR(VLOOKUP(D431,'produto-estoque-total-7'!A:AB,27,0)/100,0))</f>
        <v/>
      </c>
      <c r="CB431" s="41">
        <f>IF(D431="","",V431*AF431)</f>
        <v/>
      </c>
      <c r="CC431" s="41">
        <f>IF(D431="","",V431*AI431)</f>
        <v/>
      </c>
      <c r="CD431" s="54">
        <f>IF(D431="","",VLOOKUP(D431,'produto-estoque-total-7'!A:AB,28,0))</f>
        <v/>
      </c>
    </row>
    <row r="432">
      <c r="A432" s="36">
        <f>IF(D432="","",VLOOKUP(D432,'produto-estoque-total-7'!A:AB,3,0))</f>
        <v/>
      </c>
      <c r="B432" s="1">
        <f>IF(D432="","",VLOOKUP(D432,'produto-estoque-total-7'!A:AB,12,0))</f>
        <v/>
      </c>
      <c r="C432" s="1">
        <f>IF(D432="","",VLOOKUP(D432,'produto-estoque-total-7'!A:AB,2,0))</f>
        <v/>
      </c>
      <c r="D432" s="37">
        <f>IFERROR(IF('produto-estoque-total-7'!A431="","",'produto-estoque-total-7'!A431),"")</f>
        <v/>
      </c>
      <c r="E432" s="1">
        <f>IF(D432="","",VLOOKUP(D432,'produto-estoque-total-7'!A:AB,4,0))</f>
        <v/>
      </c>
      <c r="F432" s="36">
        <f>IF(D432="","",VLOOKUP(D432,'produto-estoque-total-7'!A:AB,13,0))</f>
        <v/>
      </c>
      <c r="G432" s="1">
        <f>IF(F432="","",VLOOKUP(F432,'FORNECEDORES X COMPRADOR'!A:D,4,0))</f>
        <v/>
      </c>
      <c r="H432" s="1">
        <f>IF(F432="","",VLOOKUP(F432,'FORNECEDORES X COMPRADOR'!A:E,5,0))</f>
        <v/>
      </c>
      <c r="I432" s="36">
        <f>IF(D432="","",VLOOKUP(D432,'produto-estoque-total-7'!A:AB,15,0))</f>
        <v/>
      </c>
      <c r="J432" s="36">
        <f>IF(D432="","",VLOOKUP(D432,'produto-estoque-total-7'!A:AB,19,0))</f>
        <v/>
      </c>
      <c r="K432" s="1">
        <f>IF(D432="","",VLOOKUP(D432,'produto-estoque-total-7'!A:AB,20,0))</f>
        <v/>
      </c>
      <c r="L432" s="36">
        <f>IF(D432="","",VLOOKUP(D432,'produto-estoque-total-7'!A:AB,17,0))</f>
        <v/>
      </c>
      <c r="M432" s="1">
        <f>IF(D432="","",VLOOKUP(D432,'produto-estoque-total-7'!A:AB,18,0))</f>
        <v/>
      </c>
      <c r="N432" s="36">
        <f>IF(D432="","",VLOOKUP(D432,'produto-estoque-total-7'!A:AB,21,0))</f>
        <v/>
      </c>
      <c r="O432" s="1">
        <f>IF(D432="","",VLOOKUP(D432,'produto-estoque-total-7'!A:AB,22,0))</f>
        <v/>
      </c>
      <c r="P432" s="36">
        <f>IF(D432="","",VLOOKUP(D432,'produto-estoque-total-7'!A:AB,23,0))</f>
        <v/>
      </c>
      <c r="Q432" s="1">
        <f>IF(D432="","",VLOOKUP(D432,'produto-estoque-total-7'!A:AB,24,0))</f>
        <v/>
      </c>
      <c r="R432" s="38">
        <f>IFERROR(IF(D432="","",VLOOKUP(D432,'produto-venda-7'!B:N,13,0)),"C")</f>
        <v/>
      </c>
      <c r="S432" s="39">
        <f>IF(D432="","",VLOOKUP(D432,'produto-estoque-total-7'!A:AB,6,0))</f>
        <v/>
      </c>
      <c r="T432" s="39">
        <f>IF(D432="","",VLOOKUP(D432,'produto-estoque-total-7'!A:AB,5,0))</f>
        <v/>
      </c>
      <c r="U432" s="40">
        <f>IF(D432="","",VLOOKUP(D432,'produto-estoque-total-7'!A:AB,11,0))</f>
        <v/>
      </c>
      <c r="V432" s="41">
        <f>IF(D432="","",IFERROR(VLOOKUP(D432,'produto-entrada-7'!A:M,10,0),0))</f>
        <v/>
      </c>
      <c r="W432" s="42" t="n"/>
      <c r="X432" s="39">
        <f>IF(D432="","",VLOOKUP(D432,'produto-estoque-total-7'!A:AB,8,0))</f>
        <v/>
      </c>
      <c r="Y432" s="39">
        <f>IF(D432="","",VLOOKUP(D432,'produto-estoque-total-7'!A:AB,9,0))</f>
        <v/>
      </c>
      <c r="Z432" s="39">
        <f>IF(D432="","",VLOOKUP(D432,'produto-estoque-total-7'!A:AB,10,0))</f>
        <v/>
      </c>
      <c r="AA432" s="39">
        <f>IFERROR(IF(D432="","",VLOOKUP(D432,'produto-venda-7'!B:N,4,0)),0)</f>
        <v/>
      </c>
      <c r="AB432" s="39">
        <f>IFERROR(IF(D432="","",VLOOKUP(D432,'produto-venda-7'!B:N,5,0)),0)</f>
        <v/>
      </c>
      <c r="AC432" s="39">
        <f>IF(D432="","",IFERROR(AA432/90,0))</f>
        <v/>
      </c>
      <c r="AD432" s="36">
        <f>IF(D432="","",IFERROR(VLOOKUP(D432,'produto-entrada-7'!A:M,4,0),0))</f>
        <v/>
      </c>
      <c r="AE432" s="36">
        <f>IFERROR(IF(D432="","",VLOOKUP(D432,'produto-venda-7'!B:N,10,0)),0)</f>
        <v/>
      </c>
      <c r="AF432" s="36">
        <f>IF(D432="","",IFERROR(VLOOKUP(D432,'produto-entrada-7'!A:M,11,0),0))</f>
        <v/>
      </c>
      <c r="AG432" s="1">
        <f>IF(D432="","",IFERROR(VLOOKUP(D432,'produto-entrada-7'!A:M,12,0),0))</f>
        <v/>
      </c>
      <c r="AH432" s="1">
        <f>IF(D432="","",IFERROR(VLOOKUP(D432,'produto-entrada-7'!A:M,13,0),0))</f>
        <v/>
      </c>
      <c r="AI432" s="36">
        <f>IFERROR(IF(D432="","",VLOOKUP(D432,'produto-venda-7'!B:N,11,0)),0)</f>
        <v/>
      </c>
      <c r="AJ432" s="43">
        <f>IF(D432="","",IFERROR(AI432*AB432,0))</f>
        <v/>
      </c>
      <c r="AK432" s="44">
        <f>IFERROR(IF(D432="","",VLOOKUP(F432,'ANALISE FORNECEDOR'!$A:$I,8,0)),"")</f>
        <v/>
      </c>
      <c r="AL432" s="44">
        <f>IF(D432="","",AVERAGE(AM432,AK432))</f>
        <v/>
      </c>
      <c r="AM432" s="44">
        <f>IFERROR(IF(D432="","",VLOOKUP(F432,'ANALISE FORNECEDOR'!$A:$I,9,0)),"")</f>
        <v/>
      </c>
      <c r="AN432" s="45">
        <f>IF(D432="","",IF(Y432&gt;12,AI432*(U432+Y432),AI432*U432))</f>
        <v/>
      </c>
      <c r="AO432" s="45">
        <f>IF(D432="","",IF(Y432&gt;12,AI432*(U432+V432+Y432),AI432*(U432+V432)))</f>
        <v/>
      </c>
      <c r="AP432" s="46">
        <f>IF(D432="","",IF(Y432&gt;12,AG432*(U432+Y432),AG432*U432))</f>
        <v/>
      </c>
      <c r="AQ432" s="46">
        <f>IF(D432="","",IF(Y432&gt;12,AG432*(U432+V432+Y432),AG432*(U432+V432)))</f>
        <v/>
      </c>
      <c r="AR432" s="46">
        <f>IF(D432="","",IF(OR(R432="A",R432="AA",R432="AAA"),AP432,0))</f>
        <v/>
      </c>
      <c r="AS432" s="46">
        <f>IF(D432="","",IF(R432="B",AP432,0))</f>
        <v/>
      </c>
      <c r="AT432" s="46">
        <f>IF(D432="","",IF(R432="C",AP432,0))</f>
        <v/>
      </c>
      <c r="AU432" s="47">
        <f>IF(D432="","",IFERROR(AN432/AJ432,0))</f>
        <v/>
      </c>
      <c r="AV432" s="47">
        <f>IF(D432="","",IFERROR(((AO432)/AJ432),0))</f>
        <v/>
      </c>
      <c r="AW432" s="48">
        <f>IF(D432="","",IF(OR(S432="S",NOT(AND(ISNUMBER(AC432),ISNUMBER(AL432),AC432*AL432&gt;=0))),0,AC432*AL432))</f>
        <v/>
      </c>
      <c r="AX432" s="49">
        <f>IFERROR(IF(D432="","",AW432*AG432),0)</f>
        <v/>
      </c>
      <c r="AY432" s="48">
        <f>IF(D432="","",IF(OR(S432="S",NOT(AND(ISNUMBER(AC432),ISNUMBER(AK432),AC432*AK432&gt;=0))),0,AC432*AK432))</f>
        <v/>
      </c>
      <c r="AZ432" s="48">
        <f>IFERROR(IF(D432="","",IF(AY432=0,0,IF(((AY432)-(U432+Y432))&lt;0,0,(AY432)-U432))),0)</f>
        <v/>
      </c>
      <c r="BA432" s="49">
        <f>IF(D432="","",AZ432*AG432)</f>
        <v/>
      </c>
      <c r="BB432" s="49">
        <f>IF(D432="","",IF(OR(R432="A",R432="AA",R432="AAA"),BA432,0))</f>
        <v/>
      </c>
      <c r="BC432" s="49">
        <f>IF(D432="","",IF(R432="B",BA432,0))</f>
        <v/>
      </c>
      <c r="BD432" s="49">
        <f>IF(D432="","",IF(R432="B",BA432,0))</f>
        <v/>
      </c>
      <c r="BE432" s="49">
        <f>IF(D432="","",IF(S432="S",
1,
IF(AC432=0,
1,
IF(
IFERROR(((U432+Y432)*AG432)/((AC432*AK432)*AG432),0)&lt;0,
0,
IF(
IFERROR(((U432+Y432)*AG432)/((AC432*AK432)*AG432),0)&gt;1,
1,
IFERROR(((U432+Y432)*AG432)/((AC432*AK432)*AG432),0)
)
)
)
))</f>
        <v/>
      </c>
      <c r="BF432" s="49">
        <f>IF(D432="","",IF(S432="S",
1,
IF(AC432=0,
1,
IF(
IFERROR(((U432+V432+Y432)*AG432)/((AC432*AK432)*AG432),0)&lt;0,
0,
IF(
IFERROR(((U432+V432+Y432)*AG432)/((AC432*AK432)*AG432),0)&gt;1,
1,
IFERROR(((U432+V432+Y432)*AG432)/((AC432*AK432)*AG432),0)
)
)
)
))</f>
        <v/>
      </c>
      <c r="BG432" s="50">
        <f>IF(D432="","",IF(S432="S",0,IF(AND(ISNUMBER(AC432),ISNUMBER(AM432)),IF(OR(AC432*AM432&lt;0,ISERR(AC432*AM432)),0,AC432*AM432),0)))</f>
        <v/>
      </c>
      <c r="BH432" s="50">
        <f>IF(D432="","",IF(BY432&gt;TODAY()-60,0,IF(Y432&gt;12,MAX(0,(U432+Y432)-BG432),MAX(0,U432-BG432))))</f>
        <v/>
      </c>
      <c r="BI432" s="51">
        <f>IF(D432="","",BH432*AG432)</f>
        <v/>
      </c>
      <c r="BJ432" s="51">
        <f>IF(D432="","",IF(OR(R432="A",R432="AA",R432="AAA"),BI432,0))</f>
        <v/>
      </c>
      <c r="BK432" s="51">
        <f>IF(D432="","",IF(R432="B",BI432,0))</f>
        <v/>
      </c>
      <c r="BL432" s="51">
        <f>IF(D432="","",IF(R432="C",BI432,0))</f>
        <v/>
      </c>
      <c r="BM432" s="51">
        <f>IF(D432="","",IFERROR(MAX(0,MIN(BI432/AP432,1)),0))</f>
        <v/>
      </c>
      <c r="BN432" s="52">
        <f>IF(D432="","",AB432*AG432)</f>
        <v/>
      </c>
      <c r="BO432" s="52">
        <f>IF(D432="","",(U432+V432+X432)*AG432)</f>
        <v/>
      </c>
      <c r="BP432" s="52">
        <f>IF(D432="","",(AB432*3)*AG432)</f>
        <v/>
      </c>
      <c r="BQ432" s="52">
        <f>IF(D432="","",IF(BO432-BP432&gt;0,0,BO432-BP432))</f>
        <v/>
      </c>
      <c r="BR432" s="52">
        <f>IF(D432="","",IF(BO432-BP432-BN432&gt;0,0,BO432-BP432-BN432))</f>
        <v/>
      </c>
      <c r="BS432" s="53">
        <f>IF(D432="","",IFERROR(AB432*AI432,0))</f>
        <v/>
      </c>
      <c r="BT432" s="53">
        <f>IF(D432="","",IFERROR(IF(X432&gt;12, AI432*(U432+V432+X432), AI432*(U432+V432)),0))</f>
        <v/>
      </c>
      <c r="BU432" s="53">
        <f>IF(D432="","",IFERROR(((AB432*3)*AI432),0))</f>
        <v/>
      </c>
      <c r="BV432" s="53">
        <f>IF(D432="","",IF(BT432-BU432&gt;0,0,BT432-BU432))</f>
        <v/>
      </c>
      <c r="BW432" s="53">
        <f>IF(D432="","",IF(BT432-BU432-BS432&gt;0,0,BT432-BU432-BS432))</f>
        <v/>
      </c>
      <c r="BX432" s="36">
        <f>IF(D432="","",IFERROR(VLOOKUP(D432,'produto-entrada-7'!A:M,3,0),"SEM PEDIDO"))</f>
        <v/>
      </c>
      <c r="BY432" s="36">
        <f>IF(D432="","",VLOOKUP(D432,'produto-estoque-total-7'!A:AB,25,0))</f>
        <v/>
      </c>
      <c r="BZ432" s="36">
        <f>IF(D432="","",IFERROR(VLOOKUP(D432,'produto-estoque-total-7'!A:AB,26,0)/100,0))</f>
        <v/>
      </c>
      <c r="CA432" s="36">
        <f>IF(D432="","",IFERROR(VLOOKUP(D432,'produto-estoque-total-7'!A:AB,27,0)/100,0))</f>
        <v/>
      </c>
      <c r="CB432" s="41">
        <f>IF(D432="","",V432*AF432)</f>
        <v/>
      </c>
      <c r="CC432" s="41">
        <f>IF(D432="","",V432*AI432)</f>
        <v/>
      </c>
      <c r="CD432" s="54">
        <f>IF(D432="","",VLOOKUP(D432,'produto-estoque-total-7'!A:AB,28,0))</f>
        <v/>
      </c>
    </row>
    <row r="433">
      <c r="A433" s="36">
        <f>IF(D433="","",VLOOKUP(D433,'produto-estoque-total-7'!A:AB,3,0))</f>
        <v/>
      </c>
      <c r="B433" s="1">
        <f>IF(D433="","",VLOOKUP(D433,'produto-estoque-total-7'!A:AB,12,0))</f>
        <v/>
      </c>
      <c r="C433" s="1">
        <f>IF(D433="","",VLOOKUP(D433,'produto-estoque-total-7'!A:AB,2,0))</f>
        <v/>
      </c>
      <c r="D433" s="37">
        <f>IFERROR(IF('produto-estoque-total-7'!A432="","",'produto-estoque-total-7'!A432),"")</f>
        <v/>
      </c>
      <c r="E433" s="1">
        <f>IF(D433="","",VLOOKUP(D433,'produto-estoque-total-7'!A:AB,4,0))</f>
        <v/>
      </c>
      <c r="F433" s="36">
        <f>IF(D433="","",VLOOKUP(D433,'produto-estoque-total-7'!A:AB,13,0))</f>
        <v/>
      </c>
      <c r="G433" s="1">
        <f>IF(F433="","",VLOOKUP(F433,'FORNECEDORES X COMPRADOR'!A:D,4,0))</f>
        <v/>
      </c>
      <c r="H433" s="1">
        <f>IF(F433="","",VLOOKUP(F433,'FORNECEDORES X COMPRADOR'!A:E,5,0))</f>
        <v/>
      </c>
      <c r="I433" s="36">
        <f>IF(D433="","",VLOOKUP(D433,'produto-estoque-total-7'!A:AB,15,0))</f>
        <v/>
      </c>
      <c r="J433" s="36">
        <f>IF(D433="","",VLOOKUP(D433,'produto-estoque-total-7'!A:AB,19,0))</f>
        <v/>
      </c>
      <c r="K433" s="1">
        <f>IF(D433="","",VLOOKUP(D433,'produto-estoque-total-7'!A:AB,20,0))</f>
        <v/>
      </c>
      <c r="L433" s="36">
        <f>IF(D433="","",VLOOKUP(D433,'produto-estoque-total-7'!A:AB,17,0))</f>
        <v/>
      </c>
      <c r="M433" s="1">
        <f>IF(D433="","",VLOOKUP(D433,'produto-estoque-total-7'!A:AB,18,0))</f>
        <v/>
      </c>
      <c r="N433" s="36">
        <f>IF(D433="","",VLOOKUP(D433,'produto-estoque-total-7'!A:AB,21,0))</f>
        <v/>
      </c>
      <c r="O433" s="1">
        <f>IF(D433="","",VLOOKUP(D433,'produto-estoque-total-7'!A:AB,22,0))</f>
        <v/>
      </c>
      <c r="P433" s="36">
        <f>IF(D433="","",VLOOKUP(D433,'produto-estoque-total-7'!A:AB,23,0))</f>
        <v/>
      </c>
      <c r="Q433" s="1">
        <f>IF(D433="","",VLOOKUP(D433,'produto-estoque-total-7'!A:AB,24,0))</f>
        <v/>
      </c>
      <c r="R433" s="38">
        <f>IFERROR(IF(D433="","",VLOOKUP(D433,'produto-venda-7'!B:N,13,0)),"C")</f>
        <v/>
      </c>
      <c r="S433" s="39">
        <f>IF(D433="","",VLOOKUP(D433,'produto-estoque-total-7'!A:AB,6,0))</f>
        <v/>
      </c>
      <c r="T433" s="39">
        <f>IF(D433="","",VLOOKUP(D433,'produto-estoque-total-7'!A:AB,5,0))</f>
        <v/>
      </c>
      <c r="U433" s="40">
        <f>IF(D433="","",VLOOKUP(D433,'produto-estoque-total-7'!A:AB,11,0))</f>
        <v/>
      </c>
      <c r="V433" s="41">
        <f>IF(D433="","",IFERROR(VLOOKUP(D433,'produto-entrada-7'!A:M,10,0),0))</f>
        <v/>
      </c>
      <c r="W433" s="42" t="n"/>
      <c r="X433" s="39">
        <f>IF(D433="","",VLOOKUP(D433,'produto-estoque-total-7'!A:AB,8,0))</f>
        <v/>
      </c>
      <c r="Y433" s="39">
        <f>IF(D433="","",VLOOKUP(D433,'produto-estoque-total-7'!A:AB,9,0))</f>
        <v/>
      </c>
      <c r="Z433" s="39">
        <f>IF(D433="","",VLOOKUP(D433,'produto-estoque-total-7'!A:AB,10,0))</f>
        <v/>
      </c>
      <c r="AA433" s="39">
        <f>IFERROR(IF(D433="","",VLOOKUP(D433,'produto-venda-7'!B:N,4,0)),0)</f>
        <v/>
      </c>
      <c r="AB433" s="39">
        <f>IFERROR(IF(D433="","",VLOOKUP(D433,'produto-venda-7'!B:N,5,0)),0)</f>
        <v/>
      </c>
      <c r="AC433" s="39">
        <f>IF(D433="","",IFERROR(AA433/90,0))</f>
        <v/>
      </c>
      <c r="AD433" s="36">
        <f>IF(D433="","",IFERROR(VLOOKUP(D433,'produto-entrada-7'!A:M,4,0),0))</f>
        <v/>
      </c>
      <c r="AE433" s="36">
        <f>IFERROR(IF(D433="","",VLOOKUP(D433,'produto-venda-7'!B:N,10,0)),0)</f>
        <v/>
      </c>
      <c r="AF433" s="36">
        <f>IF(D433="","",IFERROR(VLOOKUP(D433,'produto-entrada-7'!A:M,11,0),0))</f>
        <v/>
      </c>
      <c r="AG433" s="1">
        <f>IF(D433="","",IFERROR(VLOOKUP(D433,'produto-entrada-7'!A:M,12,0),0))</f>
        <v/>
      </c>
      <c r="AH433" s="1">
        <f>IF(D433="","",IFERROR(VLOOKUP(D433,'produto-entrada-7'!A:M,13,0),0))</f>
        <v/>
      </c>
      <c r="AI433" s="36">
        <f>IFERROR(IF(D433="","",VLOOKUP(D433,'produto-venda-7'!B:N,11,0)),0)</f>
        <v/>
      </c>
      <c r="AJ433" s="43">
        <f>IF(D433="","",IFERROR(AI433*AB433,0))</f>
        <v/>
      </c>
      <c r="AK433" s="44">
        <f>IFERROR(IF(D433="","",VLOOKUP(F433,'ANALISE FORNECEDOR'!$A:$I,8,0)),"")</f>
        <v/>
      </c>
      <c r="AL433" s="44">
        <f>IF(D433="","",AVERAGE(AM433,AK433))</f>
        <v/>
      </c>
      <c r="AM433" s="44">
        <f>IFERROR(IF(D433="","",VLOOKUP(F433,'ANALISE FORNECEDOR'!$A:$I,9,0)),"")</f>
        <v/>
      </c>
      <c r="AN433" s="45">
        <f>IF(D433="","",IF(Y433&gt;12,AI433*(U433+Y433),AI433*U433))</f>
        <v/>
      </c>
      <c r="AO433" s="45">
        <f>IF(D433="","",IF(Y433&gt;12,AI433*(U433+V433+Y433),AI433*(U433+V433)))</f>
        <v/>
      </c>
      <c r="AP433" s="46">
        <f>IF(D433="","",IF(Y433&gt;12,AG433*(U433+Y433),AG433*U433))</f>
        <v/>
      </c>
      <c r="AQ433" s="46">
        <f>IF(D433="","",IF(Y433&gt;12,AG433*(U433+V433+Y433),AG433*(U433+V433)))</f>
        <v/>
      </c>
      <c r="AR433" s="46">
        <f>IF(D433="","",IF(OR(R433="A",R433="AA",R433="AAA"),AP433,0))</f>
        <v/>
      </c>
      <c r="AS433" s="46">
        <f>IF(D433="","",IF(R433="B",AP433,0))</f>
        <v/>
      </c>
      <c r="AT433" s="46">
        <f>IF(D433="","",IF(R433="C",AP433,0))</f>
        <v/>
      </c>
      <c r="AU433" s="47">
        <f>IF(D433="","",IFERROR(AN433/AJ433,0))</f>
        <v/>
      </c>
      <c r="AV433" s="47">
        <f>IF(D433="","",IFERROR(((AO433)/AJ433),0))</f>
        <v/>
      </c>
      <c r="AW433" s="48">
        <f>IF(D433="","",IF(OR(S433="S",NOT(AND(ISNUMBER(AC433),ISNUMBER(AL433),AC433*AL433&gt;=0))),0,AC433*AL433))</f>
        <v/>
      </c>
      <c r="AX433" s="49">
        <f>IFERROR(IF(D433="","",AW433*AG433),0)</f>
        <v/>
      </c>
      <c r="AY433" s="48">
        <f>IF(D433="","",IF(OR(S433="S",NOT(AND(ISNUMBER(AC433),ISNUMBER(AK433),AC433*AK433&gt;=0))),0,AC433*AK433))</f>
        <v/>
      </c>
      <c r="AZ433" s="48">
        <f>IFERROR(IF(D433="","",IF(AY433=0,0,IF(((AY433)-(U433+Y433))&lt;0,0,(AY433)-U433))),0)</f>
        <v/>
      </c>
      <c r="BA433" s="49">
        <f>IF(D433="","",AZ433*AG433)</f>
        <v/>
      </c>
      <c r="BB433" s="49">
        <f>IF(D433="","",IF(OR(R433="A",R433="AA",R433="AAA"),BA433,0))</f>
        <v/>
      </c>
      <c r="BC433" s="49">
        <f>IF(D433="","",IF(R433="B",BA433,0))</f>
        <v/>
      </c>
      <c r="BD433" s="49">
        <f>IF(D433="","",IF(R433="B",BA433,0))</f>
        <v/>
      </c>
      <c r="BE433" s="49">
        <f>IF(D433="","",IF(S433="S",
1,
IF(AC433=0,
1,
IF(
IFERROR(((U433+Y433)*AG433)/((AC433*AK433)*AG433),0)&lt;0,
0,
IF(
IFERROR(((U433+Y433)*AG433)/((AC433*AK433)*AG433),0)&gt;1,
1,
IFERROR(((U433+Y433)*AG433)/((AC433*AK433)*AG433),0)
)
)
)
))</f>
        <v/>
      </c>
      <c r="BF433" s="49">
        <f>IF(D433="","",IF(S433="S",
1,
IF(AC433=0,
1,
IF(
IFERROR(((U433+V433+Y433)*AG433)/((AC433*AK433)*AG433),0)&lt;0,
0,
IF(
IFERROR(((U433+V433+Y433)*AG433)/((AC433*AK433)*AG433),0)&gt;1,
1,
IFERROR(((U433+V433+Y433)*AG433)/((AC433*AK433)*AG433),0)
)
)
)
))</f>
        <v/>
      </c>
      <c r="BG433" s="50">
        <f>IF(D433="","",IF(S433="S",0,IF(AND(ISNUMBER(AC433),ISNUMBER(AM433)),IF(OR(AC433*AM433&lt;0,ISERR(AC433*AM433)),0,AC433*AM433),0)))</f>
        <v/>
      </c>
      <c r="BH433" s="50">
        <f>IF(D433="","",IF(BY433&gt;TODAY()-60,0,IF(Y433&gt;12,MAX(0,(U433+Y433)-BG433),MAX(0,U433-BG433))))</f>
        <v/>
      </c>
      <c r="BI433" s="51">
        <f>IF(D433="","",BH433*AG433)</f>
        <v/>
      </c>
      <c r="BJ433" s="51">
        <f>IF(D433="","",IF(OR(R433="A",R433="AA",R433="AAA"),BI433,0))</f>
        <v/>
      </c>
      <c r="BK433" s="51">
        <f>IF(D433="","",IF(R433="B",BI433,0))</f>
        <v/>
      </c>
      <c r="BL433" s="51">
        <f>IF(D433="","",IF(R433="C",BI433,0))</f>
        <v/>
      </c>
      <c r="BM433" s="51">
        <f>IF(D433="","",IFERROR(MAX(0,MIN(BI433/AP433,1)),0))</f>
        <v/>
      </c>
      <c r="BN433" s="52">
        <f>IF(D433="","",AB433*AG433)</f>
        <v/>
      </c>
      <c r="BO433" s="52">
        <f>IF(D433="","",(U433+V433+X433)*AG433)</f>
        <v/>
      </c>
      <c r="BP433" s="52">
        <f>IF(D433="","",(AB433*3)*AG433)</f>
        <v/>
      </c>
      <c r="BQ433" s="52">
        <f>IF(D433="","",IF(BO433-BP433&gt;0,0,BO433-BP433))</f>
        <v/>
      </c>
      <c r="BR433" s="52">
        <f>IF(D433="","",IF(BO433-BP433-BN433&gt;0,0,BO433-BP433-BN433))</f>
        <v/>
      </c>
      <c r="BS433" s="53">
        <f>IF(D433="","",IFERROR(AB433*AI433,0))</f>
        <v/>
      </c>
      <c r="BT433" s="53">
        <f>IF(D433="","",IFERROR(IF(X433&gt;12, AI433*(U433+V433+X433), AI433*(U433+V433)),0))</f>
        <v/>
      </c>
      <c r="BU433" s="53">
        <f>IF(D433="","",IFERROR(((AB433*3)*AI433),0))</f>
        <v/>
      </c>
      <c r="BV433" s="53">
        <f>IF(D433="","",IF(BT433-BU433&gt;0,0,BT433-BU433))</f>
        <v/>
      </c>
      <c r="BW433" s="53">
        <f>IF(D433="","",IF(BT433-BU433-BS433&gt;0,0,BT433-BU433-BS433))</f>
        <v/>
      </c>
      <c r="BX433" s="36">
        <f>IF(D433="","",IFERROR(VLOOKUP(D433,'produto-entrada-7'!A:M,3,0),"SEM PEDIDO"))</f>
        <v/>
      </c>
      <c r="BY433" s="36">
        <f>IF(D433="","",VLOOKUP(D433,'produto-estoque-total-7'!A:AB,25,0))</f>
        <v/>
      </c>
      <c r="BZ433" s="36">
        <f>IF(D433="","",IFERROR(VLOOKUP(D433,'produto-estoque-total-7'!A:AB,26,0)/100,0))</f>
        <v/>
      </c>
      <c r="CA433" s="36">
        <f>IF(D433="","",IFERROR(VLOOKUP(D433,'produto-estoque-total-7'!A:AB,27,0)/100,0))</f>
        <v/>
      </c>
      <c r="CB433" s="41">
        <f>IF(D433="","",V433*AF433)</f>
        <v/>
      </c>
      <c r="CC433" s="41">
        <f>IF(D433="","",V433*AI433)</f>
        <v/>
      </c>
      <c r="CD433" s="54">
        <f>IF(D433="","",VLOOKUP(D433,'produto-estoque-total-7'!A:AB,28,0))</f>
        <v/>
      </c>
    </row>
    <row r="434">
      <c r="A434" s="36">
        <f>IF(D434="","",VLOOKUP(D434,'produto-estoque-total-7'!A:AB,3,0))</f>
        <v/>
      </c>
      <c r="B434" s="1">
        <f>IF(D434="","",VLOOKUP(D434,'produto-estoque-total-7'!A:AB,12,0))</f>
        <v/>
      </c>
      <c r="C434" s="1">
        <f>IF(D434="","",VLOOKUP(D434,'produto-estoque-total-7'!A:AB,2,0))</f>
        <v/>
      </c>
      <c r="D434" s="37">
        <f>IFERROR(IF('produto-estoque-total-7'!A433="","",'produto-estoque-total-7'!A433),"")</f>
        <v/>
      </c>
      <c r="E434" s="1">
        <f>IF(D434="","",VLOOKUP(D434,'produto-estoque-total-7'!A:AB,4,0))</f>
        <v/>
      </c>
      <c r="F434" s="36">
        <f>IF(D434="","",VLOOKUP(D434,'produto-estoque-total-7'!A:AB,13,0))</f>
        <v/>
      </c>
      <c r="G434" s="1">
        <f>IF(F434="","",VLOOKUP(F434,'FORNECEDORES X COMPRADOR'!A:D,4,0))</f>
        <v/>
      </c>
      <c r="H434" s="1">
        <f>IF(F434="","",VLOOKUP(F434,'FORNECEDORES X COMPRADOR'!A:E,5,0))</f>
        <v/>
      </c>
      <c r="I434" s="36">
        <f>IF(D434="","",VLOOKUP(D434,'produto-estoque-total-7'!A:AB,15,0))</f>
        <v/>
      </c>
      <c r="J434" s="36">
        <f>IF(D434="","",VLOOKUP(D434,'produto-estoque-total-7'!A:AB,19,0))</f>
        <v/>
      </c>
      <c r="K434" s="1">
        <f>IF(D434="","",VLOOKUP(D434,'produto-estoque-total-7'!A:AB,20,0))</f>
        <v/>
      </c>
      <c r="L434" s="36">
        <f>IF(D434="","",VLOOKUP(D434,'produto-estoque-total-7'!A:AB,17,0))</f>
        <v/>
      </c>
      <c r="M434" s="1">
        <f>IF(D434="","",VLOOKUP(D434,'produto-estoque-total-7'!A:AB,18,0))</f>
        <v/>
      </c>
      <c r="N434" s="36">
        <f>IF(D434="","",VLOOKUP(D434,'produto-estoque-total-7'!A:AB,21,0))</f>
        <v/>
      </c>
      <c r="O434" s="1">
        <f>IF(D434="","",VLOOKUP(D434,'produto-estoque-total-7'!A:AB,22,0))</f>
        <v/>
      </c>
      <c r="P434" s="36">
        <f>IF(D434="","",VLOOKUP(D434,'produto-estoque-total-7'!A:AB,23,0))</f>
        <v/>
      </c>
      <c r="Q434" s="1">
        <f>IF(D434="","",VLOOKUP(D434,'produto-estoque-total-7'!A:AB,24,0))</f>
        <v/>
      </c>
      <c r="R434" s="38">
        <f>IFERROR(IF(D434="","",VLOOKUP(D434,'produto-venda-7'!B:N,13,0)),"C")</f>
        <v/>
      </c>
      <c r="S434" s="39">
        <f>IF(D434="","",VLOOKUP(D434,'produto-estoque-total-7'!A:AB,6,0))</f>
        <v/>
      </c>
      <c r="T434" s="39">
        <f>IF(D434="","",VLOOKUP(D434,'produto-estoque-total-7'!A:AB,5,0))</f>
        <v/>
      </c>
      <c r="U434" s="40">
        <f>IF(D434="","",VLOOKUP(D434,'produto-estoque-total-7'!A:AB,11,0))</f>
        <v/>
      </c>
      <c r="V434" s="41">
        <f>IF(D434="","",IFERROR(VLOOKUP(D434,'produto-entrada-7'!A:M,10,0),0))</f>
        <v/>
      </c>
      <c r="W434" s="42" t="n"/>
      <c r="X434" s="39">
        <f>IF(D434="","",VLOOKUP(D434,'produto-estoque-total-7'!A:AB,8,0))</f>
        <v/>
      </c>
      <c r="Y434" s="39">
        <f>IF(D434="","",VLOOKUP(D434,'produto-estoque-total-7'!A:AB,9,0))</f>
        <v/>
      </c>
      <c r="Z434" s="39">
        <f>IF(D434="","",VLOOKUP(D434,'produto-estoque-total-7'!A:AB,10,0))</f>
        <v/>
      </c>
      <c r="AA434" s="39">
        <f>IFERROR(IF(D434="","",VLOOKUP(D434,'produto-venda-7'!B:N,4,0)),0)</f>
        <v/>
      </c>
      <c r="AB434" s="39">
        <f>IFERROR(IF(D434="","",VLOOKUP(D434,'produto-venda-7'!B:N,5,0)),0)</f>
        <v/>
      </c>
      <c r="AC434" s="39">
        <f>IF(D434="","",IFERROR(AA434/90,0))</f>
        <v/>
      </c>
      <c r="AD434" s="36">
        <f>IF(D434="","",IFERROR(VLOOKUP(D434,'produto-entrada-7'!A:M,4,0),0))</f>
        <v/>
      </c>
      <c r="AE434" s="36">
        <f>IFERROR(IF(D434="","",VLOOKUP(D434,'produto-venda-7'!B:N,10,0)),0)</f>
        <v/>
      </c>
      <c r="AF434" s="36">
        <f>IF(D434="","",IFERROR(VLOOKUP(D434,'produto-entrada-7'!A:M,11,0),0))</f>
        <v/>
      </c>
      <c r="AG434" s="1">
        <f>IF(D434="","",IFERROR(VLOOKUP(D434,'produto-entrada-7'!A:M,12,0),0))</f>
        <v/>
      </c>
      <c r="AH434" s="1">
        <f>IF(D434="","",IFERROR(VLOOKUP(D434,'produto-entrada-7'!A:M,13,0),0))</f>
        <v/>
      </c>
      <c r="AI434" s="36">
        <f>IFERROR(IF(D434="","",VLOOKUP(D434,'produto-venda-7'!B:N,11,0)),0)</f>
        <v/>
      </c>
      <c r="AJ434" s="43">
        <f>IF(D434="","",IFERROR(AI434*AB434,0))</f>
        <v/>
      </c>
      <c r="AK434" s="44">
        <f>IFERROR(IF(D434="","",VLOOKUP(F434,'ANALISE FORNECEDOR'!$A:$I,8,0)),"")</f>
        <v/>
      </c>
      <c r="AL434" s="44">
        <f>IF(D434="","",AVERAGE(AM434,AK434))</f>
        <v/>
      </c>
      <c r="AM434" s="44">
        <f>IFERROR(IF(D434="","",VLOOKUP(F434,'ANALISE FORNECEDOR'!$A:$I,9,0)),"")</f>
        <v/>
      </c>
      <c r="AN434" s="45">
        <f>IF(D434="","",IF(Y434&gt;12,AI434*(U434+Y434),AI434*U434))</f>
        <v/>
      </c>
      <c r="AO434" s="45">
        <f>IF(D434="","",IF(Y434&gt;12,AI434*(U434+V434+Y434),AI434*(U434+V434)))</f>
        <v/>
      </c>
      <c r="AP434" s="46">
        <f>IF(D434="","",IF(Y434&gt;12,AG434*(U434+Y434),AG434*U434))</f>
        <v/>
      </c>
      <c r="AQ434" s="46">
        <f>IF(D434="","",IF(Y434&gt;12,AG434*(U434+V434+Y434),AG434*(U434+V434)))</f>
        <v/>
      </c>
      <c r="AR434" s="46">
        <f>IF(D434="","",IF(OR(R434="A",R434="AA",R434="AAA"),AP434,0))</f>
        <v/>
      </c>
      <c r="AS434" s="46">
        <f>IF(D434="","",IF(R434="B",AP434,0))</f>
        <v/>
      </c>
      <c r="AT434" s="46">
        <f>IF(D434="","",IF(R434="C",AP434,0))</f>
        <v/>
      </c>
      <c r="AU434" s="47">
        <f>IF(D434="","",IFERROR(AN434/AJ434,0))</f>
        <v/>
      </c>
      <c r="AV434" s="47">
        <f>IF(D434="","",IFERROR(((AO434)/AJ434),0))</f>
        <v/>
      </c>
      <c r="AW434" s="48">
        <f>IF(D434="","",IF(OR(S434="S",NOT(AND(ISNUMBER(AC434),ISNUMBER(AL434),AC434*AL434&gt;=0))),0,AC434*AL434))</f>
        <v/>
      </c>
      <c r="AX434" s="49">
        <f>IFERROR(IF(D434="","",AW434*AG434),0)</f>
        <v/>
      </c>
      <c r="AY434" s="48">
        <f>IF(D434="","",IF(OR(S434="S",NOT(AND(ISNUMBER(AC434),ISNUMBER(AK434),AC434*AK434&gt;=0))),0,AC434*AK434))</f>
        <v/>
      </c>
      <c r="AZ434" s="48">
        <f>IFERROR(IF(D434="","",IF(AY434=0,0,IF(((AY434)-(U434+Y434))&lt;0,0,(AY434)-U434))),0)</f>
        <v/>
      </c>
      <c r="BA434" s="49">
        <f>IF(D434="","",AZ434*AG434)</f>
        <v/>
      </c>
      <c r="BB434" s="49">
        <f>IF(D434="","",IF(OR(R434="A",R434="AA",R434="AAA"),BA434,0))</f>
        <v/>
      </c>
      <c r="BC434" s="49">
        <f>IF(D434="","",IF(R434="B",BA434,0))</f>
        <v/>
      </c>
      <c r="BD434" s="49">
        <f>IF(D434="","",IF(R434="B",BA434,0))</f>
        <v/>
      </c>
      <c r="BE434" s="49">
        <f>IF(D434="","",IF(S434="S",
1,
IF(AC434=0,
1,
IF(
IFERROR(((U434+Y434)*AG434)/((AC434*AK434)*AG434),0)&lt;0,
0,
IF(
IFERROR(((U434+Y434)*AG434)/((AC434*AK434)*AG434),0)&gt;1,
1,
IFERROR(((U434+Y434)*AG434)/((AC434*AK434)*AG434),0)
)
)
)
))</f>
        <v/>
      </c>
      <c r="BF434" s="49">
        <f>IF(D434="","",IF(S434="S",
1,
IF(AC434=0,
1,
IF(
IFERROR(((U434+V434+Y434)*AG434)/((AC434*AK434)*AG434),0)&lt;0,
0,
IF(
IFERROR(((U434+V434+Y434)*AG434)/((AC434*AK434)*AG434),0)&gt;1,
1,
IFERROR(((U434+V434+Y434)*AG434)/((AC434*AK434)*AG434),0)
)
)
)
))</f>
        <v/>
      </c>
      <c r="BG434" s="50">
        <f>IF(D434="","",IF(S434="S",0,IF(AND(ISNUMBER(AC434),ISNUMBER(AM434)),IF(OR(AC434*AM434&lt;0,ISERR(AC434*AM434)),0,AC434*AM434),0)))</f>
        <v/>
      </c>
      <c r="BH434" s="50">
        <f>IF(D434="","",IF(BY434&gt;TODAY()-60,0,IF(Y434&gt;12,MAX(0,(U434+Y434)-BG434),MAX(0,U434-BG434))))</f>
        <v/>
      </c>
      <c r="BI434" s="51">
        <f>IF(D434="","",BH434*AG434)</f>
        <v/>
      </c>
      <c r="BJ434" s="51">
        <f>IF(D434="","",IF(OR(R434="A",R434="AA",R434="AAA"),BI434,0))</f>
        <v/>
      </c>
      <c r="BK434" s="51">
        <f>IF(D434="","",IF(R434="B",BI434,0))</f>
        <v/>
      </c>
      <c r="BL434" s="51">
        <f>IF(D434="","",IF(R434="C",BI434,0))</f>
        <v/>
      </c>
      <c r="BM434" s="51">
        <f>IF(D434="","",IFERROR(MAX(0,MIN(BI434/AP434,1)),0))</f>
        <v/>
      </c>
      <c r="BN434" s="52">
        <f>IF(D434="","",AB434*AG434)</f>
        <v/>
      </c>
      <c r="BO434" s="52">
        <f>IF(D434="","",(U434+V434+X434)*AG434)</f>
        <v/>
      </c>
      <c r="BP434" s="52">
        <f>IF(D434="","",(AB434*3)*AG434)</f>
        <v/>
      </c>
      <c r="BQ434" s="52">
        <f>IF(D434="","",IF(BO434-BP434&gt;0,0,BO434-BP434))</f>
        <v/>
      </c>
      <c r="BR434" s="52">
        <f>IF(D434="","",IF(BO434-BP434-BN434&gt;0,0,BO434-BP434-BN434))</f>
        <v/>
      </c>
      <c r="BS434" s="53">
        <f>IF(D434="","",IFERROR(AB434*AI434,0))</f>
        <v/>
      </c>
      <c r="BT434" s="53">
        <f>IF(D434="","",IFERROR(IF(X434&gt;12, AI434*(U434+V434+X434), AI434*(U434+V434)),0))</f>
        <v/>
      </c>
      <c r="BU434" s="53">
        <f>IF(D434="","",IFERROR(((AB434*3)*AI434),0))</f>
        <v/>
      </c>
      <c r="BV434" s="53">
        <f>IF(D434="","",IF(BT434-BU434&gt;0,0,BT434-BU434))</f>
        <v/>
      </c>
      <c r="BW434" s="53">
        <f>IF(D434="","",IF(BT434-BU434-BS434&gt;0,0,BT434-BU434-BS434))</f>
        <v/>
      </c>
      <c r="BX434" s="36">
        <f>IF(D434="","",IFERROR(VLOOKUP(D434,'produto-entrada-7'!A:M,3,0),"SEM PEDIDO"))</f>
        <v/>
      </c>
      <c r="BY434" s="36">
        <f>IF(D434="","",VLOOKUP(D434,'produto-estoque-total-7'!A:AB,25,0))</f>
        <v/>
      </c>
      <c r="BZ434" s="36">
        <f>IF(D434="","",IFERROR(VLOOKUP(D434,'produto-estoque-total-7'!A:AB,26,0)/100,0))</f>
        <v/>
      </c>
      <c r="CA434" s="36">
        <f>IF(D434="","",IFERROR(VLOOKUP(D434,'produto-estoque-total-7'!A:AB,27,0)/100,0))</f>
        <v/>
      </c>
      <c r="CB434" s="41">
        <f>IF(D434="","",V434*AF434)</f>
        <v/>
      </c>
      <c r="CC434" s="41">
        <f>IF(D434="","",V434*AI434)</f>
        <v/>
      </c>
      <c r="CD434" s="54">
        <f>IF(D434="","",VLOOKUP(D434,'produto-estoque-total-7'!A:AB,28,0))</f>
        <v/>
      </c>
    </row>
    <row r="435">
      <c r="A435" s="36">
        <f>IF(D435="","",VLOOKUP(D435,'produto-estoque-total-7'!A:AB,3,0))</f>
        <v/>
      </c>
      <c r="B435" s="1">
        <f>IF(D435="","",VLOOKUP(D435,'produto-estoque-total-7'!A:AB,12,0))</f>
        <v/>
      </c>
      <c r="C435" s="1">
        <f>IF(D435="","",VLOOKUP(D435,'produto-estoque-total-7'!A:AB,2,0))</f>
        <v/>
      </c>
      <c r="D435" s="37">
        <f>IFERROR(IF('produto-estoque-total-7'!A434="","",'produto-estoque-total-7'!A434),"")</f>
        <v/>
      </c>
      <c r="E435" s="1">
        <f>IF(D435="","",VLOOKUP(D435,'produto-estoque-total-7'!A:AB,4,0))</f>
        <v/>
      </c>
      <c r="F435" s="36">
        <f>IF(D435="","",VLOOKUP(D435,'produto-estoque-total-7'!A:AB,13,0))</f>
        <v/>
      </c>
      <c r="G435" s="1">
        <f>IF(F435="","",VLOOKUP(F435,'FORNECEDORES X COMPRADOR'!A:D,4,0))</f>
        <v/>
      </c>
      <c r="H435" s="1">
        <f>IF(F435="","",VLOOKUP(F435,'FORNECEDORES X COMPRADOR'!A:E,5,0))</f>
        <v/>
      </c>
      <c r="I435" s="36">
        <f>IF(D435="","",VLOOKUP(D435,'produto-estoque-total-7'!A:AB,15,0))</f>
        <v/>
      </c>
      <c r="J435" s="36">
        <f>IF(D435="","",VLOOKUP(D435,'produto-estoque-total-7'!A:AB,19,0))</f>
        <v/>
      </c>
      <c r="K435" s="1">
        <f>IF(D435="","",VLOOKUP(D435,'produto-estoque-total-7'!A:AB,20,0))</f>
        <v/>
      </c>
      <c r="L435" s="36">
        <f>IF(D435="","",VLOOKUP(D435,'produto-estoque-total-7'!A:AB,17,0))</f>
        <v/>
      </c>
      <c r="M435" s="1">
        <f>IF(D435="","",VLOOKUP(D435,'produto-estoque-total-7'!A:AB,18,0))</f>
        <v/>
      </c>
      <c r="N435" s="36">
        <f>IF(D435="","",VLOOKUP(D435,'produto-estoque-total-7'!A:AB,21,0))</f>
        <v/>
      </c>
      <c r="O435" s="1">
        <f>IF(D435="","",VLOOKUP(D435,'produto-estoque-total-7'!A:AB,22,0))</f>
        <v/>
      </c>
      <c r="P435" s="36">
        <f>IF(D435="","",VLOOKUP(D435,'produto-estoque-total-7'!A:AB,23,0))</f>
        <v/>
      </c>
      <c r="Q435" s="1">
        <f>IF(D435="","",VLOOKUP(D435,'produto-estoque-total-7'!A:AB,24,0))</f>
        <v/>
      </c>
      <c r="R435" s="38">
        <f>IFERROR(IF(D435="","",VLOOKUP(D435,'produto-venda-7'!B:N,13,0)),"C")</f>
        <v/>
      </c>
      <c r="S435" s="39">
        <f>IF(D435="","",VLOOKUP(D435,'produto-estoque-total-7'!A:AB,6,0))</f>
        <v/>
      </c>
      <c r="T435" s="39">
        <f>IF(D435="","",VLOOKUP(D435,'produto-estoque-total-7'!A:AB,5,0))</f>
        <v/>
      </c>
      <c r="U435" s="40">
        <f>IF(D435="","",VLOOKUP(D435,'produto-estoque-total-7'!A:AB,11,0))</f>
        <v/>
      </c>
      <c r="V435" s="41">
        <f>IF(D435="","",IFERROR(VLOOKUP(D435,'produto-entrada-7'!A:M,10,0),0))</f>
        <v/>
      </c>
      <c r="W435" s="42" t="n"/>
      <c r="X435" s="39">
        <f>IF(D435="","",VLOOKUP(D435,'produto-estoque-total-7'!A:AB,8,0))</f>
        <v/>
      </c>
      <c r="Y435" s="39">
        <f>IF(D435="","",VLOOKUP(D435,'produto-estoque-total-7'!A:AB,9,0))</f>
        <v/>
      </c>
      <c r="Z435" s="39">
        <f>IF(D435="","",VLOOKUP(D435,'produto-estoque-total-7'!A:AB,10,0))</f>
        <v/>
      </c>
      <c r="AA435" s="39">
        <f>IFERROR(IF(D435="","",VLOOKUP(D435,'produto-venda-7'!B:N,4,0)),0)</f>
        <v/>
      </c>
      <c r="AB435" s="39">
        <f>IFERROR(IF(D435="","",VLOOKUP(D435,'produto-venda-7'!B:N,5,0)),0)</f>
        <v/>
      </c>
      <c r="AC435" s="39">
        <f>IF(D435="","",IFERROR(AA435/90,0))</f>
        <v/>
      </c>
      <c r="AD435" s="36">
        <f>IF(D435="","",IFERROR(VLOOKUP(D435,'produto-entrada-7'!A:M,4,0),0))</f>
        <v/>
      </c>
      <c r="AE435" s="36">
        <f>IFERROR(IF(D435="","",VLOOKUP(D435,'produto-venda-7'!B:N,10,0)),0)</f>
        <v/>
      </c>
      <c r="AF435" s="36">
        <f>IF(D435="","",IFERROR(VLOOKUP(D435,'produto-entrada-7'!A:M,11,0),0))</f>
        <v/>
      </c>
      <c r="AG435" s="1">
        <f>IF(D435="","",IFERROR(VLOOKUP(D435,'produto-entrada-7'!A:M,12,0),0))</f>
        <v/>
      </c>
      <c r="AH435" s="1">
        <f>IF(D435="","",IFERROR(VLOOKUP(D435,'produto-entrada-7'!A:M,13,0),0))</f>
        <v/>
      </c>
      <c r="AI435" s="36">
        <f>IFERROR(IF(D435="","",VLOOKUP(D435,'produto-venda-7'!B:N,11,0)),0)</f>
        <v/>
      </c>
      <c r="AJ435" s="43">
        <f>IF(D435="","",IFERROR(AI435*AB435,0))</f>
        <v/>
      </c>
      <c r="AK435" s="44">
        <f>IFERROR(IF(D435="","",VLOOKUP(F435,'ANALISE FORNECEDOR'!$A:$I,8,0)),"")</f>
        <v/>
      </c>
      <c r="AL435" s="44">
        <f>IF(D435="","",AVERAGE(AM435,AK435))</f>
        <v/>
      </c>
      <c r="AM435" s="44">
        <f>IFERROR(IF(D435="","",VLOOKUP(F435,'ANALISE FORNECEDOR'!$A:$I,9,0)),"")</f>
        <v/>
      </c>
      <c r="AN435" s="45">
        <f>IF(D435="","",IF(Y435&gt;12,AI435*(U435+Y435),AI435*U435))</f>
        <v/>
      </c>
      <c r="AO435" s="45">
        <f>IF(D435="","",IF(Y435&gt;12,AI435*(U435+V435+Y435),AI435*(U435+V435)))</f>
        <v/>
      </c>
      <c r="AP435" s="46">
        <f>IF(D435="","",IF(Y435&gt;12,AG435*(U435+Y435),AG435*U435))</f>
        <v/>
      </c>
      <c r="AQ435" s="46">
        <f>IF(D435="","",IF(Y435&gt;12,AG435*(U435+V435+Y435),AG435*(U435+V435)))</f>
        <v/>
      </c>
      <c r="AR435" s="46">
        <f>IF(D435="","",IF(OR(R435="A",R435="AA",R435="AAA"),AP435,0))</f>
        <v/>
      </c>
      <c r="AS435" s="46">
        <f>IF(D435="","",IF(R435="B",AP435,0))</f>
        <v/>
      </c>
      <c r="AT435" s="46">
        <f>IF(D435="","",IF(R435="C",AP435,0))</f>
        <v/>
      </c>
      <c r="AU435" s="47">
        <f>IF(D435="","",IFERROR(AN435/AJ435,0))</f>
        <v/>
      </c>
      <c r="AV435" s="47">
        <f>IF(D435="","",IFERROR(((AO435)/AJ435),0))</f>
        <v/>
      </c>
      <c r="AW435" s="48">
        <f>IF(D435="","",IF(OR(S435="S",NOT(AND(ISNUMBER(AC435),ISNUMBER(AL435),AC435*AL435&gt;=0))),0,AC435*AL435))</f>
        <v/>
      </c>
      <c r="AX435" s="49">
        <f>IFERROR(IF(D435="","",AW435*AG435),0)</f>
        <v/>
      </c>
      <c r="AY435" s="48">
        <f>IF(D435="","",IF(OR(S435="S",NOT(AND(ISNUMBER(AC435),ISNUMBER(AK435),AC435*AK435&gt;=0))),0,AC435*AK435))</f>
        <v/>
      </c>
      <c r="AZ435" s="48">
        <f>IFERROR(IF(D435="","",IF(AY435=0,0,IF(((AY435)-(U435+Y435))&lt;0,0,(AY435)-U435))),0)</f>
        <v/>
      </c>
      <c r="BA435" s="49">
        <f>IF(D435="","",AZ435*AG435)</f>
        <v/>
      </c>
      <c r="BB435" s="49">
        <f>IF(D435="","",IF(OR(R435="A",R435="AA",R435="AAA"),BA435,0))</f>
        <v/>
      </c>
      <c r="BC435" s="49">
        <f>IF(D435="","",IF(R435="B",BA435,0))</f>
        <v/>
      </c>
      <c r="BD435" s="49">
        <f>IF(D435="","",IF(R435="B",BA435,0))</f>
        <v/>
      </c>
      <c r="BE435" s="49">
        <f>IF(D435="","",IF(S435="S",
1,
IF(AC435=0,
1,
IF(
IFERROR(((U435+Y435)*AG435)/((AC435*AK435)*AG435),0)&lt;0,
0,
IF(
IFERROR(((U435+Y435)*AG435)/((AC435*AK435)*AG435),0)&gt;1,
1,
IFERROR(((U435+Y435)*AG435)/((AC435*AK435)*AG435),0)
)
)
)
))</f>
        <v/>
      </c>
      <c r="BF435" s="49">
        <f>IF(D435="","",IF(S435="S",
1,
IF(AC435=0,
1,
IF(
IFERROR(((U435+V435+Y435)*AG435)/((AC435*AK435)*AG435),0)&lt;0,
0,
IF(
IFERROR(((U435+V435+Y435)*AG435)/((AC435*AK435)*AG435),0)&gt;1,
1,
IFERROR(((U435+V435+Y435)*AG435)/((AC435*AK435)*AG435),0)
)
)
)
))</f>
        <v/>
      </c>
      <c r="BG435" s="50">
        <f>IF(D435="","",IF(S435="S",0,IF(AND(ISNUMBER(AC435),ISNUMBER(AM435)),IF(OR(AC435*AM435&lt;0,ISERR(AC435*AM435)),0,AC435*AM435),0)))</f>
        <v/>
      </c>
      <c r="BH435" s="50">
        <f>IF(D435="","",IF(BY435&gt;TODAY()-60,0,IF(Y435&gt;12,MAX(0,(U435+Y435)-BG435),MAX(0,U435-BG435))))</f>
        <v/>
      </c>
      <c r="BI435" s="51">
        <f>IF(D435="","",BH435*AG435)</f>
        <v/>
      </c>
      <c r="BJ435" s="51">
        <f>IF(D435="","",IF(OR(R435="A",R435="AA",R435="AAA"),BI435,0))</f>
        <v/>
      </c>
      <c r="BK435" s="51">
        <f>IF(D435="","",IF(R435="B",BI435,0))</f>
        <v/>
      </c>
      <c r="BL435" s="51">
        <f>IF(D435="","",IF(R435="C",BI435,0))</f>
        <v/>
      </c>
      <c r="BM435" s="51">
        <f>IF(D435="","",IFERROR(MAX(0,MIN(BI435/AP435,1)),0))</f>
        <v/>
      </c>
      <c r="BN435" s="52">
        <f>IF(D435="","",AB435*AG435)</f>
        <v/>
      </c>
      <c r="BO435" s="52">
        <f>IF(D435="","",(U435+V435+X435)*AG435)</f>
        <v/>
      </c>
      <c r="BP435" s="52">
        <f>IF(D435="","",(AB435*3)*AG435)</f>
        <v/>
      </c>
      <c r="BQ435" s="52">
        <f>IF(D435="","",IF(BO435-BP435&gt;0,0,BO435-BP435))</f>
        <v/>
      </c>
      <c r="BR435" s="52">
        <f>IF(D435="","",IF(BO435-BP435-BN435&gt;0,0,BO435-BP435-BN435))</f>
        <v/>
      </c>
      <c r="BS435" s="53">
        <f>IF(D435="","",IFERROR(AB435*AI435,0))</f>
        <v/>
      </c>
      <c r="BT435" s="53">
        <f>IF(D435="","",IFERROR(IF(X435&gt;12, AI435*(U435+V435+X435), AI435*(U435+V435)),0))</f>
        <v/>
      </c>
      <c r="BU435" s="53">
        <f>IF(D435="","",IFERROR(((AB435*3)*AI435),0))</f>
        <v/>
      </c>
      <c r="BV435" s="53">
        <f>IF(D435="","",IF(BT435-BU435&gt;0,0,BT435-BU435))</f>
        <v/>
      </c>
      <c r="BW435" s="53">
        <f>IF(D435="","",IF(BT435-BU435-BS435&gt;0,0,BT435-BU435-BS435))</f>
        <v/>
      </c>
      <c r="BX435" s="36">
        <f>IF(D435="","",IFERROR(VLOOKUP(D435,'produto-entrada-7'!A:M,3,0),"SEM PEDIDO"))</f>
        <v/>
      </c>
      <c r="BY435" s="36">
        <f>IF(D435="","",VLOOKUP(D435,'produto-estoque-total-7'!A:AB,25,0))</f>
        <v/>
      </c>
      <c r="BZ435" s="36">
        <f>IF(D435="","",IFERROR(VLOOKUP(D435,'produto-estoque-total-7'!A:AB,26,0)/100,0))</f>
        <v/>
      </c>
      <c r="CA435" s="36">
        <f>IF(D435="","",IFERROR(VLOOKUP(D435,'produto-estoque-total-7'!A:AB,27,0)/100,0))</f>
        <v/>
      </c>
      <c r="CB435" s="41">
        <f>IF(D435="","",V435*AF435)</f>
        <v/>
      </c>
      <c r="CC435" s="41">
        <f>IF(D435="","",V435*AI435)</f>
        <v/>
      </c>
      <c r="CD435" s="54">
        <f>IF(D435="","",VLOOKUP(D435,'produto-estoque-total-7'!A:AB,28,0))</f>
        <v/>
      </c>
    </row>
    <row r="436">
      <c r="A436" s="36">
        <f>IF(D436="","",VLOOKUP(D436,'produto-estoque-total-7'!A:AB,3,0))</f>
        <v/>
      </c>
      <c r="B436" s="1">
        <f>IF(D436="","",VLOOKUP(D436,'produto-estoque-total-7'!A:AB,12,0))</f>
        <v/>
      </c>
      <c r="C436" s="1">
        <f>IF(D436="","",VLOOKUP(D436,'produto-estoque-total-7'!A:AB,2,0))</f>
        <v/>
      </c>
      <c r="D436" s="37">
        <f>IFERROR(IF('produto-estoque-total-7'!A435="","",'produto-estoque-total-7'!A435),"")</f>
        <v/>
      </c>
      <c r="E436" s="1">
        <f>IF(D436="","",VLOOKUP(D436,'produto-estoque-total-7'!A:AB,4,0))</f>
        <v/>
      </c>
      <c r="F436" s="36">
        <f>IF(D436="","",VLOOKUP(D436,'produto-estoque-total-7'!A:AB,13,0))</f>
        <v/>
      </c>
      <c r="G436" s="1">
        <f>IF(F436="","",VLOOKUP(F436,'FORNECEDORES X COMPRADOR'!A:D,4,0))</f>
        <v/>
      </c>
      <c r="H436" s="1">
        <f>IF(F436="","",VLOOKUP(F436,'FORNECEDORES X COMPRADOR'!A:E,5,0))</f>
        <v/>
      </c>
      <c r="I436" s="36">
        <f>IF(D436="","",VLOOKUP(D436,'produto-estoque-total-7'!A:AB,15,0))</f>
        <v/>
      </c>
      <c r="J436" s="36">
        <f>IF(D436="","",VLOOKUP(D436,'produto-estoque-total-7'!A:AB,19,0))</f>
        <v/>
      </c>
      <c r="K436" s="1">
        <f>IF(D436="","",VLOOKUP(D436,'produto-estoque-total-7'!A:AB,20,0))</f>
        <v/>
      </c>
      <c r="L436" s="36">
        <f>IF(D436="","",VLOOKUP(D436,'produto-estoque-total-7'!A:AB,17,0))</f>
        <v/>
      </c>
      <c r="M436" s="1">
        <f>IF(D436="","",VLOOKUP(D436,'produto-estoque-total-7'!A:AB,18,0))</f>
        <v/>
      </c>
      <c r="N436" s="36">
        <f>IF(D436="","",VLOOKUP(D436,'produto-estoque-total-7'!A:AB,21,0))</f>
        <v/>
      </c>
      <c r="O436" s="1">
        <f>IF(D436="","",VLOOKUP(D436,'produto-estoque-total-7'!A:AB,22,0))</f>
        <v/>
      </c>
      <c r="P436" s="36">
        <f>IF(D436="","",VLOOKUP(D436,'produto-estoque-total-7'!A:AB,23,0))</f>
        <v/>
      </c>
      <c r="Q436" s="1">
        <f>IF(D436="","",VLOOKUP(D436,'produto-estoque-total-7'!A:AB,24,0))</f>
        <v/>
      </c>
      <c r="R436" s="38">
        <f>IFERROR(IF(D436="","",VLOOKUP(D436,'produto-venda-7'!B:N,13,0)),"C")</f>
        <v/>
      </c>
      <c r="S436" s="39">
        <f>IF(D436="","",VLOOKUP(D436,'produto-estoque-total-7'!A:AB,6,0))</f>
        <v/>
      </c>
      <c r="T436" s="39">
        <f>IF(D436="","",VLOOKUP(D436,'produto-estoque-total-7'!A:AB,5,0))</f>
        <v/>
      </c>
      <c r="U436" s="40">
        <f>IF(D436="","",VLOOKUP(D436,'produto-estoque-total-7'!A:AB,11,0))</f>
        <v/>
      </c>
      <c r="V436" s="41">
        <f>IF(D436="","",IFERROR(VLOOKUP(D436,'produto-entrada-7'!A:M,10,0),0))</f>
        <v/>
      </c>
      <c r="W436" s="42" t="n"/>
      <c r="X436" s="39">
        <f>IF(D436="","",VLOOKUP(D436,'produto-estoque-total-7'!A:AB,8,0))</f>
        <v/>
      </c>
      <c r="Y436" s="39">
        <f>IF(D436="","",VLOOKUP(D436,'produto-estoque-total-7'!A:AB,9,0))</f>
        <v/>
      </c>
      <c r="Z436" s="39">
        <f>IF(D436="","",VLOOKUP(D436,'produto-estoque-total-7'!A:AB,10,0))</f>
        <v/>
      </c>
      <c r="AA436" s="39">
        <f>IFERROR(IF(D436="","",VLOOKUP(D436,'produto-venda-7'!B:N,4,0)),0)</f>
        <v/>
      </c>
      <c r="AB436" s="39">
        <f>IFERROR(IF(D436="","",VLOOKUP(D436,'produto-venda-7'!B:N,5,0)),0)</f>
        <v/>
      </c>
      <c r="AC436" s="39">
        <f>IF(D436="","",IFERROR(AA436/90,0))</f>
        <v/>
      </c>
      <c r="AD436" s="36">
        <f>IF(D436="","",IFERROR(VLOOKUP(D436,'produto-entrada-7'!A:M,4,0),0))</f>
        <v/>
      </c>
      <c r="AE436" s="36">
        <f>IFERROR(IF(D436="","",VLOOKUP(D436,'produto-venda-7'!B:N,10,0)),0)</f>
        <v/>
      </c>
      <c r="AF436" s="36">
        <f>IF(D436="","",IFERROR(VLOOKUP(D436,'produto-entrada-7'!A:M,11,0),0))</f>
        <v/>
      </c>
      <c r="AG436" s="1">
        <f>IF(D436="","",IFERROR(VLOOKUP(D436,'produto-entrada-7'!A:M,12,0),0))</f>
        <v/>
      </c>
      <c r="AH436" s="1">
        <f>IF(D436="","",IFERROR(VLOOKUP(D436,'produto-entrada-7'!A:M,13,0),0))</f>
        <v/>
      </c>
      <c r="AI436" s="36">
        <f>IFERROR(IF(D436="","",VLOOKUP(D436,'produto-venda-7'!B:N,11,0)),0)</f>
        <v/>
      </c>
      <c r="AJ436" s="43">
        <f>IF(D436="","",IFERROR(AI436*AB436,0))</f>
        <v/>
      </c>
      <c r="AK436" s="44">
        <f>IFERROR(IF(D436="","",VLOOKUP(F436,'ANALISE FORNECEDOR'!$A:$I,8,0)),"")</f>
        <v/>
      </c>
      <c r="AL436" s="44">
        <f>IF(D436="","",AVERAGE(AM436,AK436))</f>
        <v/>
      </c>
      <c r="AM436" s="44">
        <f>IFERROR(IF(D436="","",VLOOKUP(F436,'ANALISE FORNECEDOR'!$A:$I,9,0)),"")</f>
        <v/>
      </c>
      <c r="AN436" s="45">
        <f>IF(D436="","",IF(Y436&gt;12,AI436*(U436+Y436),AI436*U436))</f>
        <v/>
      </c>
      <c r="AO436" s="45">
        <f>IF(D436="","",IF(Y436&gt;12,AI436*(U436+V436+Y436),AI436*(U436+V436)))</f>
        <v/>
      </c>
      <c r="AP436" s="46">
        <f>IF(D436="","",IF(Y436&gt;12,AG436*(U436+Y436),AG436*U436))</f>
        <v/>
      </c>
      <c r="AQ436" s="46">
        <f>IF(D436="","",IF(Y436&gt;12,AG436*(U436+V436+Y436),AG436*(U436+V436)))</f>
        <v/>
      </c>
      <c r="AR436" s="46">
        <f>IF(D436="","",IF(OR(R436="A",R436="AA",R436="AAA"),AP436,0))</f>
        <v/>
      </c>
      <c r="AS436" s="46">
        <f>IF(D436="","",IF(R436="B",AP436,0))</f>
        <v/>
      </c>
      <c r="AT436" s="46">
        <f>IF(D436="","",IF(R436="C",AP436,0))</f>
        <v/>
      </c>
      <c r="AU436" s="47">
        <f>IF(D436="","",IFERROR(AN436/AJ436,0))</f>
        <v/>
      </c>
      <c r="AV436" s="47">
        <f>IF(D436="","",IFERROR(((AO436)/AJ436),0))</f>
        <v/>
      </c>
      <c r="AW436" s="48">
        <f>IF(D436="","",IF(OR(S436="S",NOT(AND(ISNUMBER(AC436),ISNUMBER(AL436),AC436*AL436&gt;=0))),0,AC436*AL436))</f>
        <v/>
      </c>
      <c r="AX436" s="49">
        <f>IFERROR(IF(D436="","",AW436*AG436),0)</f>
        <v/>
      </c>
      <c r="AY436" s="48">
        <f>IF(D436="","",IF(OR(S436="S",NOT(AND(ISNUMBER(AC436),ISNUMBER(AK436),AC436*AK436&gt;=0))),0,AC436*AK436))</f>
        <v/>
      </c>
      <c r="AZ436" s="48">
        <f>IFERROR(IF(D436="","",IF(AY436=0,0,IF(((AY436)-(U436+Y436))&lt;0,0,(AY436)-U436))),0)</f>
        <v/>
      </c>
      <c r="BA436" s="49">
        <f>IF(D436="","",AZ436*AG436)</f>
        <v/>
      </c>
      <c r="BB436" s="49">
        <f>IF(D436="","",IF(OR(R436="A",R436="AA",R436="AAA"),BA436,0))</f>
        <v/>
      </c>
      <c r="BC436" s="49">
        <f>IF(D436="","",IF(R436="B",BA436,0))</f>
        <v/>
      </c>
      <c r="BD436" s="49">
        <f>IF(D436="","",IF(R436="B",BA436,0))</f>
        <v/>
      </c>
      <c r="BE436" s="49">
        <f>IF(D436="","",IF(S436="S",
1,
IF(AC436=0,
1,
IF(
IFERROR(((U436+Y436)*AG436)/((AC436*AK436)*AG436),0)&lt;0,
0,
IF(
IFERROR(((U436+Y436)*AG436)/((AC436*AK436)*AG436),0)&gt;1,
1,
IFERROR(((U436+Y436)*AG436)/((AC436*AK436)*AG436),0)
)
)
)
))</f>
        <v/>
      </c>
      <c r="BF436" s="49">
        <f>IF(D436="","",IF(S436="S",
1,
IF(AC436=0,
1,
IF(
IFERROR(((U436+V436+Y436)*AG436)/((AC436*AK436)*AG436),0)&lt;0,
0,
IF(
IFERROR(((U436+V436+Y436)*AG436)/((AC436*AK436)*AG436),0)&gt;1,
1,
IFERROR(((U436+V436+Y436)*AG436)/((AC436*AK436)*AG436),0)
)
)
)
))</f>
        <v/>
      </c>
      <c r="BG436" s="50">
        <f>IF(D436="","",IF(S436="S",0,IF(AND(ISNUMBER(AC436),ISNUMBER(AM436)),IF(OR(AC436*AM436&lt;0,ISERR(AC436*AM436)),0,AC436*AM436),0)))</f>
        <v/>
      </c>
      <c r="BH436" s="50">
        <f>IF(D436="","",IF(BY436&gt;TODAY()-60,0,IF(Y436&gt;12,MAX(0,(U436+Y436)-BG436),MAX(0,U436-BG436))))</f>
        <v/>
      </c>
      <c r="BI436" s="51">
        <f>IF(D436="","",BH436*AG436)</f>
        <v/>
      </c>
      <c r="BJ436" s="51">
        <f>IF(D436="","",IF(OR(R436="A",R436="AA",R436="AAA"),BI436,0))</f>
        <v/>
      </c>
      <c r="BK436" s="51">
        <f>IF(D436="","",IF(R436="B",BI436,0))</f>
        <v/>
      </c>
      <c r="BL436" s="51">
        <f>IF(D436="","",IF(R436="C",BI436,0))</f>
        <v/>
      </c>
      <c r="BM436" s="51">
        <f>IF(D436="","",IFERROR(MAX(0,MIN(BI436/AP436,1)),0))</f>
        <v/>
      </c>
      <c r="BN436" s="52">
        <f>IF(D436="","",AB436*AG436)</f>
        <v/>
      </c>
      <c r="BO436" s="52">
        <f>IF(D436="","",(U436+V436+X436)*AG436)</f>
        <v/>
      </c>
      <c r="BP436" s="52">
        <f>IF(D436="","",(AB436*3)*AG436)</f>
        <v/>
      </c>
      <c r="BQ436" s="52">
        <f>IF(D436="","",IF(BO436-BP436&gt;0,0,BO436-BP436))</f>
        <v/>
      </c>
      <c r="BR436" s="52">
        <f>IF(D436="","",IF(BO436-BP436-BN436&gt;0,0,BO436-BP436-BN436))</f>
        <v/>
      </c>
      <c r="BS436" s="53">
        <f>IF(D436="","",IFERROR(AB436*AI436,0))</f>
        <v/>
      </c>
      <c r="BT436" s="53">
        <f>IF(D436="","",IFERROR(IF(X436&gt;12, AI436*(U436+V436+X436), AI436*(U436+V436)),0))</f>
        <v/>
      </c>
      <c r="BU436" s="53">
        <f>IF(D436="","",IFERROR(((AB436*3)*AI436),0))</f>
        <v/>
      </c>
      <c r="BV436" s="53">
        <f>IF(D436="","",IF(BT436-BU436&gt;0,0,BT436-BU436))</f>
        <v/>
      </c>
      <c r="BW436" s="53">
        <f>IF(D436="","",IF(BT436-BU436-BS436&gt;0,0,BT436-BU436-BS436))</f>
        <v/>
      </c>
      <c r="BX436" s="36">
        <f>IF(D436="","",IFERROR(VLOOKUP(D436,'produto-entrada-7'!A:M,3,0),"SEM PEDIDO"))</f>
        <v/>
      </c>
      <c r="BY436" s="36">
        <f>IF(D436="","",VLOOKUP(D436,'produto-estoque-total-7'!A:AB,25,0))</f>
        <v/>
      </c>
      <c r="BZ436" s="36">
        <f>IF(D436="","",IFERROR(VLOOKUP(D436,'produto-estoque-total-7'!A:AB,26,0)/100,0))</f>
        <v/>
      </c>
      <c r="CA436" s="36">
        <f>IF(D436="","",IFERROR(VLOOKUP(D436,'produto-estoque-total-7'!A:AB,27,0)/100,0))</f>
        <v/>
      </c>
      <c r="CB436" s="41">
        <f>IF(D436="","",V436*AF436)</f>
        <v/>
      </c>
      <c r="CC436" s="41">
        <f>IF(D436="","",V436*AI436)</f>
        <v/>
      </c>
      <c r="CD436" s="54">
        <f>IF(D436="","",VLOOKUP(D436,'produto-estoque-total-7'!A:AB,28,0))</f>
        <v/>
      </c>
    </row>
    <row r="437">
      <c r="A437" s="36">
        <f>IF(D437="","",VLOOKUP(D437,'produto-estoque-total-7'!A:AB,3,0))</f>
        <v/>
      </c>
      <c r="B437" s="1">
        <f>IF(D437="","",VLOOKUP(D437,'produto-estoque-total-7'!A:AB,12,0))</f>
        <v/>
      </c>
      <c r="C437" s="1">
        <f>IF(D437="","",VLOOKUP(D437,'produto-estoque-total-7'!A:AB,2,0))</f>
        <v/>
      </c>
      <c r="D437" s="37">
        <f>IFERROR(IF('produto-estoque-total-7'!A436="","",'produto-estoque-total-7'!A436),"")</f>
        <v/>
      </c>
      <c r="E437" s="1">
        <f>IF(D437="","",VLOOKUP(D437,'produto-estoque-total-7'!A:AB,4,0))</f>
        <v/>
      </c>
      <c r="F437" s="36">
        <f>IF(D437="","",VLOOKUP(D437,'produto-estoque-total-7'!A:AB,13,0))</f>
        <v/>
      </c>
      <c r="G437" s="1">
        <f>IF(F437="","",VLOOKUP(F437,'FORNECEDORES X COMPRADOR'!A:D,4,0))</f>
        <v/>
      </c>
      <c r="H437" s="1">
        <f>IF(F437="","",VLOOKUP(F437,'FORNECEDORES X COMPRADOR'!A:E,5,0))</f>
        <v/>
      </c>
      <c r="I437" s="36">
        <f>IF(D437="","",VLOOKUP(D437,'produto-estoque-total-7'!A:AB,15,0))</f>
        <v/>
      </c>
      <c r="J437" s="36">
        <f>IF(D437="","",VLOOKUP(D437,'produto-estoque-total-7'!A:AB,19,0))</f>
        <v/>
      </c>
      <c r="K437" s="1">
        <f>IF(D437="","",VLOOKUP(D437,'produto-estoque-total-7'!A:AB,20,0))</f>
        <v/>
      </c>
      <c r="L437" s="36">
        <f>IF(D437="","",VLOOKUP(D437,'produto-estoque-total-7'!A:AB,17,0))</f>
        <v/>
      </c>
      <c r="M437" s="1">
        <f>IF(D437="","",VLOOKUP(D437,'produto-estoque-total-7'!A:AB,18,0))</f>
        <v/>
      </c>
      <c r="N437" s="36">
        <f>IF(D437="","",VLOOKUP(D437,'produto-estoque-total-7'!A:AB,21,0))</f>
        <v/>
      </c>
      <c r="O437" s="1">
        <f>IF(D437="","",VLOOKUP(D437,'produto-estoque-total-7'!A:AB,22,0))</f>
        <v/>
      </c>
      <c r="P437" s="36">
        <f>IF(D437="","",VLOOKUP(D437,'produto-estoque-total-7'!A:AB,23,0))</f>
        <v/>
      </c>
      <c r="Q437" s="1">
        <f>IF(D437="","",VLOOKUP(D437,'produto-estoque-total-7'!A:AB,24,0))</f>
        <v/>
      </c>
      <c r="R437" s="38">
        <f>IFERROR(IF(D437="","",VLOOKUP(D437,'produto-venda-7'!B:N,13,0)),"C")</f>
        <v/>
      </c>
      <c r="S437" s="39">
        <f>IF(D437="","",VLOOKUP(D437,'produto-estoque-total-7'!A:AB,6,0))</f>
        <v/>
      </c>
      <c r="T437" s="39">
        <f>IF(D437="","",VLOOKUP(D437,'produto-estoque-total-7'!A:AB,5,0))</f>
        <v/>
      </c>
      <c r="U437" s="40">
        <f>IF(D437="","",VLOOKUP(D437,'produto-estoque-total-7'!A:AB,11,0))</f>
        <v/>
      </c>
      <c r="V437" s="41">
        <f>IF(D437="","",IFERROR(VLOOKUP(D437,'produto-entrada-7'!A:M,10,0),0))</f>
        <v/>
      </c>
      <c r="W437" s="42" t="n"/>
      <c r="X437" s="39">
        <f>IF(D437="","",VLOOKUP(D437,'produto-estoque-total-7'!A:AB,8,0))</f>
        <v/>
      </c>
      <c r="Y437" s="39">
        <f>IF(D437="","",VLOOKUP(D437,'produto-estoque-total-7'!A:AB,9,0))</f>
        <v/>
      </c>
      <c r="Z437" s="39">
        <f>IF(D437="","",VLOOKUP(D437,'produto-estoque-total-7'!A:AB,10,0))</f>
        <v/>
      </c>
      <c r="AA437" s="39">
        <f>IFERROR(IF(D437="","",VLOOKUP(D437,'produto-venda-7'!B:N,4,0)),0)</f>
        <v/>
      </c>
      <c r="AB437" s="39">
        <f>IFERROR(IF(D437="","",VLOOKUP(D437,'produto-venda-7'!B:N,5,0)),0)</f>
        <v/>
      </c>
      <c r="AC437" s="39">
        <f>IF(D437="","",IFERROR(AA437/90,0))</f>
        <v/>
      </c>
      <c r="AD437" s="36">
        <f>IF(D437="","",IFERROR(VLOOKUP(D437,'produto-entrada-7'!A:M,4,0),0))</f>
        <v/>
      </c>
      <c r="AE437" s="36">
        <f>IFERROR(IF(D437="","",VLOOKUP(D437,'produto-venda-7'!B:N,10,0)),0)</f>
        <v/>
      </c>
      <c r="AF437" s="36">
        <f>IF(D437="","",IFERROR(VLOOKUP(D437,'produto-entrada-7'!A:M,11,0),0))</f>
        <v/>
      </c>
      <c r="AG437" s="1">
        <f>IF(D437="","",IFERROR(VLOOKUP(D437,'produto-entrada-7'!A:M,12,0),0))</f>
        <v/>
      </c>
      <c r="AH437" s="1">
        <f>IF(D437="","",IFERROR(VLOOKUP(D437,'produto-entrada-7'!A:M,13,0),0))</f>
        <v/>
      </c>
      <c r="AI437" s="36">
        <f>IFERROR(IF(D437="","",VLOOKUP(D437,'produto-venda-7'!B:N,11,0)),0)</f>
        <v/>
      </c>
      <c r="AJ437" s="43">
        <f>IF(D437="","",IFERROR(AI437*AB437,0))</f>
        <v/>
      </c>
      <c r="AK437" s="44">
        <f>IFERROR(IF(D437="","",VLOOKUP(F437,'ANALISE FORNECEDOR'!$A:$I,8,0)),"")</f>
        <v/>
      </c>
      <c r="AL437" s="44">
        <f>IF(D437="","",AVERAGE(AM437,AK437))</f>
        <v/>
      </c>
      <c r="AM437" s="44">
        <f>IFERROR(IF(D437="","",VLOOKUP(F437,'ANALISE FORNECEDOR'!$A:$I,9,0)),"")</f>
        <v/>
      </c>
      <c r="AN437" s="45">
        <f>IF(D437="","",IF(Y437&gt;12,AI437*(U437+Y437),AI437*U437))</f>
        <v/>
      </c>
      <c r="AO437" s="45">
        <f>IF(D437="","",IF(Y437&gt;12,AI437*(U437+V437+Y437),AI437*(U437+V437)))</f>
        <v/>
      </c>
      <c r="AP437" s="46">
        <f>IF(D437="","",IF(Y437&gt;12,AG437*(U437+Y437),AG437*U437))</f>
        <v/>
      </c>
      <c r="AQ437" s="46">
        <f>IF(D437="","",IF(Y437&gt;12,AG437*(U437+V437+Y437),AG437*(U437+V437)))</f>
        <v/>
      </c>
      <c r="AR437" s="46">
        <f>IF(D437="","",IF(OR(R437="A",R437="AA",R437="AAA"),AP437,0))</f>
        <v/>
      </c>
      <c r="AS437" s="46">
        <f>IF(D437="","",IF(R437="B",AP437,0))</f>
        <v/>
      </c>
      <c r="AT437" s="46">
        <f>IF(D437="","",IF(R437="C",AP437,0))</f>
        <v/>
      </c>
      <c r="AU437" s="47">
        <f>IF(D437="","",IFERROR(AN437/AJ437,0))</f>
        <v/>
      </c>
      <c r="AV437" s="47">
        <f>IF(D437="","",IFERROR(((AO437)/AJ437),0))</f>
        <v/>
      </c>
      <c r="AW437" s="48">
        <f>IF(D437="","",IF(OR(S437="S",NOT(AND(ISNUMBER(AC437),ISNUMBER(AL437),AC437*AL437&gt;=0))),0,AC437*AL437))</f>
        <v/>
      </c>
      <c r="AX437" s="49">
        <f>IFERROR(IF(D437="","",AW437*AG437),0)</f>
        <v/>
      </c>
      <c r="AY437" s="48">
        <f>IF(D437="","",IF(OR(S437="S",NOT(AND(ISNUMBER(AC437),ISNUMBER(AK437),AC437*AK437&gt;=0))),0,AC437*AK437))</f>
        <v/>
      </c>
      <c r="AZ437" s="48">
        <f>IFERROR(IF(D437="","",IF(AY437=0,0,IF(((AY437)-(U437+Y437))&lt;0,0,(AY437)-U437))),0)</f>
        <v/>
      </c>
      <c r="BA437" s="49">
        <f>IF(D437="","",AZ437*AG437)</f>
        <v/>
      </c>
      <c r="BB437" s="49">
        <f>IF(D437="","",IF(OR(R437="A",R437="AA",R437="AAA"),BA437,0))</f>
        <v/>
      </c>
      <c r="BC437" s="49">
        <f>IF(D437="","",IF(R437="B",BA437,0))</f>
        <v/>
      </c>
      <c r="BD437" s="49">
        <f>IF(D437="","",IF(R437="B",BA437,0))</f>
        <v/>
      </c>
      <c r="BE437" s="49">
        <f>IF(D437="","",IF(S437="S",
1,
IF(AC437=0,
1,
IF(
IFERROR(((U437+Y437)*AG437)/((AC437*AK437)*AG437),0)&lt;0,
0,
IF(
IFERROR(((U437+Y437)*AG437)/((AC437*AK437)*AG437),0)&gt;1,
1,
IFERROR(((U437+Y437)*AG437)/((AC437*AK437)*AG437),0)
)
)
)
))</f>
        <v/>
      </c>
      <c r="BF437" s="49">
        <f>IF(D437="","",IF(S437="S",
1,
IF(AC437=0,
1,
IF(
IFERROR(((U437+V437+Y437)*AG437)/((AC437*AK437)*AG437),0)&lt;0,
0,
IF(
IFERROR(((U437+V437+Y437)*AG437)/((AC437*AK437)*AG437),0)&gt;1,
1,
IFERROR(((U437+V437+Y437)*AG437)/((AC437*AK437)*AG437),0)
)
)
)
))</f>
        <v/>
      </c>
      <c r="BG437" s="50">
        <f>IF(D437="","",IF(S437="S",0,IF(AND(ISNUMBER(AC437),ISNUMBER(AM437)),IF(OR(AC437*AM437&lt;0,ISERR(AC437*AM437)),0,AC437*AM437),0)))</f>
        <v/>
      </c>
      <c r="BH437" s="50">
        <f>IF(D437="","",IF(BY437&gt;TODAY()-60,0,IF(Y437&gt;12,MAX(0,(U437+Y437)-BG437),MAX(0,U437-BG437))))</f>
        <v/>
      </c>
      <c r="BI437" s="51">
        <f>IF(D437="","",BH437*AG437)</f>
        <v/>
      </c>
      <c r="BJ437" s="51">
        <f>IF(D437="","",IF(OR(R437="A",R437="AA",R437="AAA"),BI437,0))</f>
        <v/>
      </c>
      <c r="BK437" s="51">
        <f>IF(D437="","",IF(R437="B",BI437,0))</f>
        <v/>
      </c>
      <c r="BL437" s="51">
        <f>IF(D437="","",IF(R437="C",BI437,0))</f>
        <v/>
      </c>
      <c r="BM437" s="51">
        <f>IF(D437="","",IFERROR(MAX(0,MIN(BI437/AP437,1)),0))</f>
        <v/>
      </c>
      <c r="BN437" s="52">
        <f>IF(D437="","",AB437*AG437)</f>
        <v/>
      </c>
      <c r="BO437" s="52">
        <f>IF(D437="","",(U437+V437+X437)*AG437)</f>
        <v/>
      </c>
      <c r="BP437" s="52">
        <f>IF(D437="","",(AB437*3)*AG437)</f>
        <v/>
      </c>
      <c r="BQ437" s="52">
        <f>IF(D437="","",IF(BO437-BP437&gt;0,0,BO437-BP437))</f>
        <v/>
      </c>
      <c r="BR437" s="52">
        <f>IF(D437="","",IF(BO437-BP437-BN437&gt;0,0,BO437-BP437-BN437))</f>
        <v/>
      </c>
      <c r="BS437" s="53">
        <f>IF(D437="","",IFERROR(AB437*AI437,0))</f>
        <v/>
      </c>
      <c r="BT437" s="53">
        <f>IF(D437="","",IFERROR(IF(X437&gt;12, AI437*(U437+V437+X437), AI437*(U437+V437)),0))</f>
        <v/>
      </c>
      <c r="BU437" s="53">
        <f>IF(D437="","",IFERROR(((AB437*3)*AI437),0))</f>
        <v/>
      </c>
      <c r="BV437" s="53">
        <f>IF(D437="","",IF(BT437-BU437&gt;0,0,BT437-BU437))</f>
        <v/>
      </c>
      <c r="BW437" s="53">
        <f>IF(D437="","",IF(BT437-BU437-BS437&gt;0,0,BT437-BU437-BS437))</f>
        <v/>
      </c>
      <c r="BX437" s="36">
        <f>IF(D437="","",IFERROR(VLOOKUP(D437,'produto-entrada-7'!A:M,3,0),"SEM PEDIDO"))</f>
        <v/>
      </c>
      <c r="BY437" s="36">
        <f>IF(D437="","",VLOOKUP(D437,'produto-estoque-total-7'!A:AB,25,0))</f>
        <v/>
      </c>
      <c r="BZ437" s="36">
        <f>IF(D437="","",IFERROR(VLOOKUP(D437,'produto-estoque-total-7'!A:AB,26,0)/100,0))</f>
        <v/>
      </c>
      <c r="CA437" s="36">
        <f>IF(D437="","",IFERROR(VLOOKUP(D437,'produto-estoque-total-7'!A:AB,27,0)/100,0))</f>
        <v/>
      </c>
      <c r="CB437" s="41">
        <f>IF(D437="","",V437*AF437)</f>
        <v/>
      </c>
      <c r="CC437" s="41">
        <f>IF(D437="","",V437*AI437)</f>
        <v/>
      </c>
      <c r="CD437" s="54">
        <f>IF(D437="","",VLOOKUP(D437,'produto-estoque-total-7'!A:AB,28,0))</f>
        <v/>
      </c>
    </row>
    <row r="438">
      <c r="A438" s="36">
        <f>IF(D438="","",VLOOKUP(D438,'produto-estoque-total-7'!A:AB,3,0))</f>
        <v/>
      </c>
      <c r="B438" s="1">
        <f>IF(D438="","",VLOOKUP(D438,'produto-estoque-total-7'!A:AB,12,0))</f>
        <v/>
      </c>
      <c r="C438" s="1">
        <f>IF(D438="","",VLOOKUP(D438,'produto-estoque-total-7'!A:AB,2,0))</f>
        <v/>
      </c>
      <c r="D438" s="37">
        <f>IFERROR(IF('produto-estoque-total-7'!A437="","",'produto-estoque-total-7'!A437),"")</f>
        <v/>
      </c>
      <c r="E438" s="1">
        <f>IF(D438="","",VLOOKUP(D438,'produto-estoque-total-7'!A:AB,4,0))</f>
        <v/>
      </c>
      <c r="F438" s="36">
        <f>IF(D438="","",VLOOKUP(D438,'produto-estoque-total-7'!A:AB,13,0))</f>
        <v/>
      </c>
      <c r="G438" s="1">
        <f>IF(F438="","",VLOOKUP(F438,'FORNECEDORES X COMPRADOR'!A:D,4,0))</f>
        <v/>
      </c>
      <c r="H438" s="1">
        <f>IF(F438="","",VLOOKUP(F438,'FORNECEDORES X COMPRADOR'!A:E,5,0))</f>
        <v/>
      </c>
      <c r="I438" s="36">
        <f>IF(D438="","",VLOOKUP(D438,'produto-estoque-total-7'!A:AB,15,0))</f>
        <v/>
      </c>
      <c r="J438" s="36">
        <f>IF(D438="","",VLOOKUP(D438,'produto-estoque-total-7'!A:AB,19,0))</f>
        <v/>
      </c>
      <c r="K438" s="1">
        <f>IF(D438="","",VLOOKUP(D438,'produto-estoque-total-7'!A:AB,20,0))</f>
        <v/>
      </c>
      <c r="L438" s="36">
        <f>IF(D438="","",VLOOKUP(D438,'produto-estoque-total-7'!A:AB,17,0))</f>
        <v/>
      </c>
      <c r="M438" s="1">
        <f>IF(D438="","",VLOOKUP(D438,'produto-estoque-total-7'!A:AB,18,0))</f>
        <v/>
      </c>
      <c r="N438" s="36">
        <f>IF(D438="","",VLOOKUP(D438,'produto-estoque-total-7'!A:AB,21,0))</f>
        <v/>
      </c>
      <c r="O438" s="1">
        <f>IF(D438="","",VLOOKUP(D438,'produto-estoque-total-7'!A:AB,22,0))</f>
        <v/>
      </c>
      <c r="P438" s="36">
        <f>IF(D438="","",VLOOKUP(D438,'produto-estoque-total-7'!A:AB,23,0))</f>
        <v/>
      </c>
      <c r="Q438" s="1">
        <f>IF(D438="","",VLOOKUP(D438,'produto-estoque-total-7'!A:AB,24,0))</f>
        <v/>
      </c>
      <c r="R438" s="38">
        <f>IFERROR(IF(D438="","",VLOOKUP(D438,'produto-venda-7'!B:N,13,0)),"C")</f>
        <v/>
      </c>
      <c r="S438" s="39">
        <f>IF(D438="","",VLOOKUP(D438,'produto-estoque-total-7'!A:AB,6,0))</f>
        <v/>
      </c>
      <c r="T438" s="39">
        <f>IF(D438="","",VLOOKUP(D438,'produto-estoque-total-7'!A:AB,5,0))</f>
        <v/>
      </c>
      <c r="U438" s="40">
        <f>IF(D438="","",VLOOKUP(D438,'produto-estoque-total-7'!A:AB,11,0))</f>
        <v/>
      </c>
      <c r="V438" s="41">
        <f>IF(D438="","",IFERROR(VLOOKUP(D438,'produto-entrada-7'!A:M,10,0),0))</f>
        <v/>
      </c>
      <c r="W438" s="42" t="n"/>
      <c r="X438" s="39">
        <f>IF(D438="","",VLOOKUP(D438,'produto-estoque-total-7'!A:AB,8,0))</f>
        <v/>
      </c>
      <c r="Y438" s="39">
        <f>IF(D438="","",VLOOKUP(D438,'produto-estoque-total-7'!A:AB,9,0))</f>
        <v/>
      </c>
      <c r="Z438" s="39">
        <f>IF(D438="","",VLOOKUP(D438,'produto-estoque-total-7'!A:AB,10,0))</f>
        <v/>
      </c>
      <c r="AA438" s="39">
        <f>IFERROR(IF(D438="","",VLOOKUP(D438,'produto-venda-7'!B:N,4,0)),0)</f>
        <v/>
      </c>
      <c r="AB438" s="39">
        <f>IFERROR(IF(D438="","",VLOOKUP(D438,'produto-venda-7'!B:N,5,0)),0)</f>
        <v/>
      </c>
      <c r="AC438" s="39">
        <f>IF(D438="","",IFERROR(AA438/90,0))</f>
        <v/>
      </c>
      <c r="AD438" s="36">
        <f>IF(D438="","",IFERROR(VLOOKUP(D438,'produto-entrada-7'!A:M,4,0),0))</f>
        <v/>
      </c>
      <c r="AE438" s="36">
        <f>IFERROR(IF(D438="","",VLOOKUP(D438,'produto-venda-7'!B:N,10,0)),0)</f>
        <v/>
      </c>
      <c r="AF438" s="36">
        <f>IF(D438="","",IFERROR(VLOOKUP(D438,'produto-entrada-7'!A:M,11,0),0))</f>
        <v/>
      </c>
      <c r="AG438" s="1">
        <f>IF(D438="","",IFERROR(VLOOKUP(D438,'produto-entrada-7'!A:M,12,0),0))</f>
        <v/>
      </c>
      <c r="AH438" s="1">
        <f>IF(D438="","",IFERROR(VLOOKUP(D438,'produto-entrada-7'!A:M,13,0),0))</f>
        <v/>
      </c>
      <c r="AI438" s="36">
        <f>IFERROR(IF(D438="","",VLOOKUP(D438,'produto-venda-7'!B:N,11,0)),0)</f>
        <v/>
      </c>
      <c r="AJ438" s="43">
        <f>IF(D438="","",IFERROR(AI438*AB438,0))</f>
        <v/>
      </c>
      <c r="AK438" s="44">
        <f>IFERROR(IF(D438="","",VLOOKUP(F438,'ANALISE FORNECEDOR'!$A:$I,8,0)),"")</f>
        <v/>
      </c>
      <c r="AL438" s="44">
        <f>IF(D438="","",AVERAGE(AM438,AK438))</f>
        <v/>
      </c>
      <c r="AM438" s="44">
        <f>IFERROR(IF(D438="","",VLOOKUP(F438,'ANALISE FORNECEDOR'!$A:$I,9,0)),"")</f>
        <v/>
      </c>
      <c r="AN438" s="45">
        <f>IF(D438="","",IF(Y438&gt;12,AI438*(U438+Y438),AI438*U438))</f>
        <v/>
      </c>
      <c r="AO438" s="45">
        <f>IF(D438="","",IF(Y438&gt;12,AI438*(U438+V438+Y438),AI438*(U438+V438)))</f>
        <v/>
      </c>
      <c r="AP438" s="46">
        <f>IF(D438="","",IF(Y438&gt;12,AG438*(U438+Y438),AG438*U438))</f>
        <v/>
      </c>
      <c r="AQ438" s="46">
        <f>IF(D438="","",IF(Y438&gt;12,AG438*(U438+V438+Y438),AG438*(U438+V438)))</f>
        <v/>
      </c>
      <c r="AR438" s="46">
        <f>IF(D438="","",IF(OR(R438="A",R438="AA",R438="AAA"),AP438,0))</f>
        <v/>
      </c>
      <c r="AS438" s="46">
        <f>IF(D438="","",IF(R438="B",AP438,0))</f>
        <v/>
      </c>
      <c r="AT438" s="46">
        <f>IF(D438="","",IF(R438="C",AP438,0))</f>
        <v/>
      </c>
      <c r="AU438" s="47">
        <f>IF(D438="","",IFERROR(AN438/AJ438,0))</f>
        <v/>
      </c>
      <c r="AV438" s="47">
        <f>IF(D438="","",IFERROR(((AO438)/AJ438),0))</f>
        <v/>
      </c>
      <c r="AW438" s="48">
        <f>IF(D438="","",IF(OR(S438="S",NOT(AND(ISNUMBER(AC438),ISNUMBER(AL438),AC438*AL438&gt;=0))),0,AC438*AL438))</f>
        <v/>
      </c>
      <c r="AX438" s="49">
        <f>IFERROR(IF(D438="","",AW438*AG438),0)</f>
        <v/>
      </c>
      <c r="AY438" s="48">
        <f>IF(D438="","",IF(OR(S438="S",NOT(AND(ISNUMBER(AC438),ISNUMBER(AK438),AC438*AK438&gt;=0))),0,AC438*AK438))</f>
        <v/>
      </c>
      <c r="AZ438" s="48">
        <f>IFERROR(IF(D438="","",IF(AY438=0,0,IF(((AY438)-(U438+Y438))&lt;0,0,(AY438)-U438))),0)</f>
        <v/>
      </c>
      <c r="BA438" s="49">
        <f>IF(D438="","",AZ438*AG438)</f>
        <v/>
      </c>
      <c r="BB438" s="49">
        <f>IF(D438="","",IF(OR(R438="A",R438="AA",R438="AAA"),BA438,0))</f>
        <v/>
      </c>
      <c r="BC438" s="49">
        <f>IF(D438="","",IF(R438="B",BA438,0))</f>
        <v/>
      </c>
      <c r="BD438" s="49">
        <f>IF(D438="","",IF(R438="B",BA438,0))</f>
        <v/>
      </c>
      <c r="BE438" s="49">
        <f>IF(D438="","",IF(S438="S",
1,
IF(AC438=0,
1,
IF(
IFERROR(((U438+Y438)*AG438)/((AC438*AK438)*AG438),0)&lt;0,
0,
IF(
IFERROR(((U438+Y438)*AG438)/((AC438*AK438)*AG438),0)&gt;1,
1,
IFERROR(((U438+Y438)*AG438)/((AC438*AK438)*AG438),0)
)
)
)
))</f>
        <v/>
      </c>
      <c r="BF438" s="49">
        <f>IF(D438="","",IF(S438="S",
1,
IF(AC438=0,
1,
IF(
IFERROR(((U438+V438+Y438)*AG438)/((AC438*AK438)*AG438),0)&lt;0,
0,
IF(
IFERROR(((U438+V438+Y438)*AG438)/((AC438*AK438)*AG438),0)&gt;1,
1,
IFERROR(((U438+V438+Y438)*AG438)/((AC438*AK438)*AG438),0)
)
)
)
))</f>
        <v/>
      </c>
      <c r="BG438" s="50">
        <f>IF(D438="","",IF(S438="S",0,IF(AND(ISNUMBER(AC438),ISNUMBER(AM438)),IF(OR(AC438*AM438&lt;0,ISERR(AC438*AM438)),0,AC438*AM438),0)))</f>
        <v/>
      </c>
      <c r="BH438" s="50">
        <f>IF(D438="","",IF(BY438&gt;TODAY()-60,0,IF(Y438&gt;12,MAX(0,(U438+Y438)-BG438),MAX(0,U438-BG438))))</f>
        <v/>
      </c>
      <c r="BI438" s="51">
        <f>IF(D438="","",BH438*AG438)</f>
        <v/>
      </c>
      <c r="BJ438" s="51">
        <f>IF(D438="","",IF(OR(R438="A",R438="AA",R438="AAA"),BI438,0))</f>
        <v/>
      </c>
      <c r="BK438" s="51">
        <f>IF(D438="","",IF(R438="B",BI438,0))</f>
        <v/>
      </c>
      <c r="BL438" s="51">
        <f>IF(D438="","",IF(R438="C",BI438,0))</f>
        <v/>
      </c>
      <c r="BM438" s="51">
        <f>IF(D438="","",IFERROR(MAX(0,MIN(BI438/AP438,1)),0))</f>
        <v/>
      </c>
      <c r="BN438" s="52">
        <f>IF(D438="","",AB438*AG438)</f>
        <v/>
      </c>
      <c r="BO438" s="52">
        <f>IF(D438="","",(U438+V438+X438)*AG438)</f>
        <v/>
      </c>
      <c r="BP438" s="52">
        <f>IF(D438="","",(AB438*3)*AG438)</f>
        <v/>
      </c>
      <c r="BQ438" s="52">
        <f>IF(D438="","",IF(BO438-BP438&gt;0,0,BO438-BP438))</f>
        <v/>
      </c>
      <c r="BR438" s="52">
        <f>IF(D438="","",IF(BO438-BP438-BN438&gt;0,0,BO438-BP438-BN438))</f>
        <v/>
      </c>
      <c r="BS438" s="53">
        <f>IF(D438="","",IFERROR(AB438*AI438,0))</f>
        <v/>
      </c>
      <c r="BT438" s="53">
        <f>IF(D438="","",IFERROR(IF(X438&gt;12, AI438*(U438+V438+X438), AI438*(U438+V438)),0))</f>
        <v/>
      </c>
      <c r="BU438" s="53">
        <f>IF(D438="","",IFERROR(((AB438*3)*AI438),0))</f>
        <v/>
      </c>
      <c r="BV438" s="53">
        <f>IF(D438="","",IF(BT438-BU438&gt;0,0,BT438-BU438))</f>
        <v/>
      </c>
      <c r="BW438" s="53">
        <f>IF(D438="","",IF(BT438-BU438-BS438&gt;0,0,BT438-BU438-BS438))</f>
        <v/>
      </c>
      <c r="BX438" s="36">
        <f>IF(D438="","",IFERROR(VLOOKUP(D438,'produto-entrada-7'!A:M,3,0),"SEM PEDIDO"))</f>
        <v/>
      </c>
      <c r="BY438" s="36">
        <f>IF(D438="","",VLOOKUP(D438,'produto-estoque-total-7'!A:AB,25,0))</f>
        <v/>
      </c>
      <c r="BZ438" s="36">
        <f>IF(D438="","",IFERROR(VLOOKUP(D438,'produto-estoque-total-7'!A:AB,26,0)/100,0))</f>
        <v/>
      </c>
      <c r="CA438" s="36">
        <f>IF(D438="","",IFERROR(VLOOKUP(D438,'produto-estoque-total-7'!A:AB,27,0)/100,0))</f>
        <v/>
      </c>
      <c r="CB438" s="41">
        <f>IF(D438="","",V438*AF438)</f>
        <v/>
      </c>
      <c r="CC438" s="41">
        <f>IF(D438="","",V438*AI438)</f>
        <v/>
      </c>
      <c r="CD438" s="54">
        <f>IF(D438="","",VLOOKUP(D438,'produto-estoque-total-7'!A:AB,28,0))</f>
        <v/>
      </c>
    </row>
    <row r="439">
      <c r="A439" s="36">
        <f>IF(D439="","",VLOOKUP(D439,'produto-estoque-total-7'!A:AB,3,0))</f>
        <v/>
      </c>
      <c r="B439" s="1">
        <f>IF(D439="","",VLOOKUP(D439,'produto-estoque-total-7'!A:AB,12,0))</f>
        <v/>
      </c>
      <c r="C439" s="1">
        <f>IF(D439="","",VLOOKUP(D439,'produto-estoque-total-7'!A:AB,2,0))</f>
        <v/>
      </c>
      <c r="D439" s="37">
        <f>IFERROR(IF('produto-estoque-total-7'!A438="","",'produto-estoque-total-7'!A438),"")</f>
        <v/>
      </c>
      <c r="E439" s="1">
        <f>IF(D439="","",VLOOKUP(D439,'produto-estoque-total-7'!A:AB,4,0))</f>
        <v/>
      </c>
      <c r="F439" s="36">
        <f>IF(D439="","",VLOOKUP(D439,'produto-estoque-total-7'!A:AB,13,0))</f>
        <v/>
      </c>
      <c r="G439" s="1">
        <f>IF(F439="","",VLOOKUP(F439,'FORNECEDORES X COMPRADOR'!A:D,4,0))</f>
        <v/>
      </c>
      <c r="H439" s="1">
        <f>IF(F439="","",VLOOKUP(F439,'FORNECEDORES X COMPRADOR'!A:E,5,0))</f>
        <v/>
      </c>
      <c r="I439" s="36">
        <f>IF(D439="","",VLOOKUP(D439,'produto-estoque-total-7'!A:AB,15,0))</f>
        <v/>
      </c>
      <c r="J439" s="36">
        <f>IF(D439="","",VLOOKUP(D439,'produto-estoque-total-7'!A:AB,19,0))</f>
        <v/>
      </c>
      <c r="K439" s="1">
        <f>IF(D439="","",VLOOKUP(D439,'produto-estoque-total-7'!A:AB,20,0))</f>
        <v/>
      </c>
      <c r="L439" s="36">
        <f>IF(D439="","",VLOOKUP(D439,'produto-estoque-total-7'!A:AB,17,0))</f>
        <v/>
      </c>
      <c r="M439" s="1">
        <f>IF(D439="","",VLOOKUP(D439,'produto-estoque-total-7'!A:AB,18,0))</f>
        <v/>
      </c>
      <c r="N439" s="36">
        <f>IF(D439="","",VLOOKUP(D439,'produto-estoque-total-7'!A:AB,21,0))</f>
        <v/>
      </c>
      <c r="O439" s="1">
        <f>IF(D439="","",VLOOKUP(D439,'produto-estoque-total-7'!A:AB,22,0))</f>
        <v/>
      </c>
      <c r="P439" s="36">
        <f>IF(D439="","",VLOOKUP(D439,'produto-estoque-total-7'!A:AB,23,0))</f>
        <v/>
      </c>
      <c r="Q439" s="1">
        <f>IF(D439="","",VLOOKUP(D439,'produto-estoque-total-7'!A:AB,24,0))</f>
        <v/>
      </c>
      <c r="R439" s="38">
        <f>IFERROR(IF(D439="","",VLOOKUP(D439,'produto-venda-7'!B:N,13,0)),"C")</f>
        <v/>
      </c>
      <c r="S439" s="39">
        <f>IF(D439="","",VLOOKUP(D439,'produto-estoque-total-7'!A:AB,6,0))</f>
        <v/>
      </c>
      <c r="T439" s="39">
        <f>IF(D439="","",VLOOKUP(D439,'produto-estoque-total-7'!A:AB,5,0))</f>
        <v/>
      </c>
      <c r="U439" s="40">
        <f>IF(D439="","",VLOOKUP(D439,'produto-estoque-total-7'!A:AB,11,0))</f>
        <v/>
      </c>
      <c r="V439" s="41">
        <f>IF(D439="","",IFERROR(VLOOKUP(D439,'produto-entrada-7'!A:M,10,0),0))</f>
        <v/>
      </c>
      <c r="W439" s="42" t="n"/>
      <c r="X439" s="39">
        <f>IF(D439="","",VLOOKUP(D439,'produto-estoque-total-7'!A:AB,8,0))</f>
        <v/>
      </c>
      <c r="Y439" s="39">
        <f>IF(D439="","",VLOOKUP(D439,'produto-estoque-total-7'!A:AB,9,0))</f>
        <v/>
      </c>
      <c r="Z439" s="39">
        <f>IF(D439="","",VLOOKUP(D439,'produto-estoque-total-7'!A:AB,10,0))</f>
        <v/>
      </c>
      <c r="AA439" s="39">
        <f>IFERROR(IF(D439="","",VLOOKUP(D439,'produto-venda-7'!B:N,4,0)),0)</f>
        <v/>
      </c>
      <c r="AB439" s="39">
        <f>IFERROR(IF(D439="","",VLOOKUP(D439,'produto-venda-7'!B:N,5,0)),0)</f>
        <v/>
      </c>
      <c r="AC439" s="39">
        <f>IF(D439="","",IFERROR(AA439/90,0))</f>
        <v/>
      </c>
      <c r="AD439" s="36">
        <f>IF(D439="","",IFERROR(VLOOKUP(D439,'produto-entrada-7'!A:M,4,0),0))</f>
        <v/>
      </c>
      <c r="AE439" s="36">
        <f>IFERROR(IF(D439="","",VLOOKUP(D439,'produto-venda-7'!B:N,10,0)),0)</f>
        <v/>
      </c>
      <c r="AF439" s="36">
        <f>IF(D439="","",IFERROR(VLOOKUP(D439,'produto-entrada-7'!A:M,11,0),0))</f>
        <v/>
      </c>
      <c r="AG439" s="1">
        <f>IF(D439="","",IFERROR(VLOOKUP(D439,'produto-entrada-7'!A:M,12,0),0))</f>
        <v/>
      </c>
      <c r="AH439" s="1">
        <f>IF(D439="","",IFERROR(VLOOKUP(D439,'produto-entrada-7'!A:M,13,0),0))</f>
        <v/>
      </c>
      <c r="AI439" s="36">
        <f>IFERROR(IF(D439="","",VLOOKUP(D439,'produto-venda-7'!B:N,11,0)),0)</f>
        <v/>
      </c>
      <c r="AJ439" s="43">
        <f>IF(D439="","",IFERROR(AI439*AB439,0))</f>
        <v/>
      </c>
      <c r="AK439" s="44">
        <f>IFERROR(IF(D439="","",VLOOKUP(F439,'ANALISE FORNECEDOR'!$A:$I,8,0)),"")</f>
        <v/>
      </c>
      <c r="AL439" s="44">
        <f>IF(D439="","",AVERAGE(AM439,AK439))</f>
        <v/>
      </c>
      <c r="AM439" s="44">
        <f>IFERROR(IF(D439="","",VLOOKUP(F439,'ANALISE FORNECEDOR'!$A:$I,9,0)),"")</f>
        <v/>
      </c>
      <c r="AN439" s="45">
        <f>IF(D439="","",IF(Y439&gt;12,AI439*(U439+Y439),AI439*U439))</f>
        <v/>
      </c>
      <c r="AO439" s="45">
        <f>IF(D439="","",IF(Y439&gt;12,AI439*(U439+V439+Y439),AI439*(U439+V439)))</f>
        <v/>
      </c>
      <c r="AP439" s="46">
        <f>IF(D439="","",IF(Y439&gt;12,AG439*(U439+Y439),AG439*U439))</f>
        <v/>
      </c>
      <c r="AQ439" s="46">
        <f>IF(D439="","",IF(Y439&gt;12,AG439*(U439+V439+Y439),AG439*(U439+V439)))</f>
        <v/>
      </c>
      <c r="AR439" s="46">
        <f>IF(D439="","",IF(OR(R439="A",R439="AA",R439="AAA"),AP439,0))</f>
        <v/>
      </c>
      <c r="AS439" s="46">
        <f>IF(D439="","",IF(R439="B",AP439,0))</f>
        <v/>
      </c>
      <c r="AT439" s="46">
        <f>IF(D439="","",IF(R439="C",AP439,0))</f>
        <v/>
      </c>
      <c r="AU439" s="47">
        <f>IF(D439="","",IFERROR(AN439/AJ439,0))</f>
        <v/>
      </c>
      <c r="AV439" s="47">
        <f>IF(D439="","",IFERROR(((AO439)/AJ439),0))</f>
        <v/>
      </c>
      <c r="AW439" s="48">
        <f>IF(D439="","",IF(OR(S439="S",NOT(AND(ISNUMBER(AC439),ISNUMBER(AL439),AC439*AL439&gt;=0))),0,AC439*AL439))</f>
        <v/>
      </c>
      <c r="AX439" s="49">
        <f>IFERROR(IF(D439="","",AW439*AG439),0)</f>
        <v/>
      </c>
      <c r="AY439" s="48">
        <f>IF(D439="","",IF(OR(S439="S",NOT(AND(ISNUMBER(AC439),ISNUMBER(AK439),AC439*AK439&gt;=0))),0,AC439*AK439))</f>
        <v/>
      </c>
      <c r="AZ439" s="48">
        <f>IFERROR(IF(D439="","",IF(AY439=0,0,IF(((AY439)-(U439+Y439))&lt;0,0,(AY439)-U439))),0)</f>
        <v/>
      </c>
      <c r="BA439" s="49">
        <f>IF(D439="","",AZ439*AG439)</f>
        <v/>
      </c>
      <c r="BB439" s="49">
        <f>IF(D439="","",IF(OR(R439="A",R439="AA",R439="AAA"),BA439,0))</f>
        <v/>
      </c>
      <c r="BC439" s="49">
        <f>IF(D439="","",IF(R439="B",BA439,0))</f>
        <v/>
      </c>
      <c r="BD439" s="49">
        <f>IF(D439="","",IF(R439="B",BA439,0))</f>
        <v/>
      </c>
      <c r="BE439" s="49">
        <f>IF(D439="","",IF(S439="S",
1,
IF(AC439=0,
1,
IF(
IFERROR(((U439+Y439)*AG439)/((AC439*AK439)*AG439),0)&lt;0,
0,
IF(
IFERROR(((U439+Y439)*AG439)/((AC439*AK439)*AG439),0)&gt;1,
1,
IFERROR(((U439+Y439)*AG439)/((AC439*AK439)*AG439),0)
)
)
)
))</f>
        <v/>
      </c>
      <c r="BF439" s="49">
        <f>IF(D439="","",IF(S439="S",
1,
IF(AC439=0,
1,
IF(
IFERROR(((U439+V439+Y439)*AG439)/((AC439*AK439)*AG439),0)&lt;0,
0,
IF(
IFERROR(((U439+V439+Y439)*AG439)/((AC439*AK439)*AG439),0)&gt;1,
1,
IFERROR(((U439+V439+Y439)*AG439)/((AC439*AK439)*AG439),0)
)
)
)
))</f>
        <v/>
      </c>
      <c r="BG439" s="50">
        <f>IF(D439="","",IF(S439="S",0,IF(AND(ISNUMBER(AC439),ISNUMBER(AM439)),IF(OR(AC439*AM439&lt;0,ISERR(AC439*AM439)),0,AC439*AM439),0)))</f>
        <v/>
      </c>
      <c r="BH439" s="50">
        <f>IF(D439="","",IF(BY439&gt;TODAY()-60,0,IF(Y439&gt;12,MAX(0,(U439+Y439)-BG439),MAX(0,U439-BG439))))</f>
        <v/>
      </c>
      <c r="BI439" s="51">
        <f>IF(D439="","",BH439*AG439)</f>
        <v/>
      </c>
      <c r="BJ439" s="51">
        <f>IF(D439="","",IF(OR(R439="A",R439="AA",R439="AAA"),BI439,0))</f>
        <v/>
      </c>
      <c r="BK439" s="51">
        <f>IF(D439="","",IF(R439="B",BI439,0))</f>
        <v/>
      </c>
      <c r="BL439" s="51">
        <f>IF(D439="","",IF(R439="C",BI439,0))</f>
        <v/>
      </c>
      <c r="BM439" s="51">
        <f>IF(D439="","",IFERROR(MAX(0,MIN(BI439/AP439,1)),0))</f>
        <v/>
      </c>
      <c r="BN439" s="52">
        <f>IF(D439="","",AB439*AG439)</f>
        <v/>
      </c>
      <c r="BO439" s="52">
        <f>IF(D439="","",(U439+V439+X439)*AG439)</f>
        <v/>
      </c>
      <c r="BP439" s="52">
        <f>IF(D439="","",(AB439*3)*AG439)</f>
        <v/>
      </c>
      <c r="BQ439" s="52">
        <f>IF(D439="","",IF(BO439-BP439&gt;0,0,BO439-BP439))</f>
        <v/>
      </c>
      <c r="BR439" s="52">
        <f>IF(D439="","",IF(BO439-BP439-BN439&gt;0,0,BO439-BP439-BN439))</f>
        <v/>
      </c>
      <c r="BS439" s="53">
        <f>IF(D439="","",IFERROR(AB439*AI439,0))</f>
        <v/>
      </c>
      <c r="BT439" s="53">
        <f>IF(D439="","",IFERROR(IF(X439&gt;12, AI439*(U439+V439+X439), AI439*(U439+V439)),0))</f>
        <v/>
      </c>
      <c r="BU439" s="53">
        <f>IF(D439="","",IFERROR(((AB439*3)*AI439),0))</f>
        <v/>
      </c>
      <c r="BV439" s="53">
        <f>IF(D439="","",IF(BT439-BU439&gt;0,0,BT439-BU439))</f>
        <v/>
      </c>
      <c r="BW439" s="53">
        <f>IF(D439="","",IF(BT439-BU439-BS439&gt;0,0,BT439-BU439-BS439))</f>
        <v/>
      </c>
      <c r="BX439" s="36">
        <f>IF(D439="","",IFERROR(VLOOKUP(D439,'produto-entrada-7'!A:M,3,0),"SEM PEDIDO"))</f>
        <v/>
      </c>
      <c r="BY439" s="36">
        <f>IF(D439="","",VLOOKUP(D439,'produto-estoque-total-7'!A:AB,25,0))</f>
        <v/>
      </c>
      <c r="BZ439" s="36">
        <f>IF(D439="","",IFERROR(VLOOKUP(D439,'produto-estoque-total-7'!A:AB,26,0)/100,0))</f>
        <v/>
      </c>
      <c r="CA439" s="36">
        <f>IF(D439="","",IFERROR(VLOOKUP(D439,'produto-estoque-total-7'!A:AB,27,0)/100,0))</f>
        <v/>
      </c>
      <c r="CB439" s="41">
        <f>IF(D439="","",V439*AF439)</f>
        <v/>
      </c>
      <c r="CC439" s="41">
        <f>IF(D439="","",V439*AI439)</f>
        <v/>
      </c>
      <c r="CD439" s="54">
        <f>IF(D439="","",VLOOKUP(D439,'produto-estoque-total-7'!A:AB,28,0))</f>
        <v/>
      </c>
    </row>
    <row r="440">
      <c r="A440" s="36">
        <f>IF(D440="","",VLOOKUP(D440,'produto-estoque-total-7'!A:AB,3,0))</f>
        <v/>
      </c>
      <c r="B440" s="1">
        <f>IF(D440="","",VLOOKUP(D440,'produto-estoque-total-7'!A:AB,12,0))</f>
        <v/>
      </c>
      <c r="C440" s="1">
        <f>IF(D440="","",VLOOKUP(D440,'produto-estoque-total-7'!A:AB,2,0))</f>
        <v/>
      </c>
      <c r="D440" s="37">
        <f>IFERROR(IF('produto-estoque-total-7'!A439="","",'produto-estoque-total-7'!A439),"")</f>
        <v/>
      </c>
      <c r="E440" s="1">
        <f>IF(D440="","",VLOOKUP(D440,'produto-estoque-total-7'!A:AB,4,0))</f>
        <v/>
      </c>
      <c r="F440" s="36">
        <f>IF(D440="","",VLOOKUP(D440,'produto-estoque-total-7'!A:AB,13,0))</f>
        <v/>
      </c>
      <c r="G440" s="1">
        <f>IF(F440="","",VLOOKUP(F440,'FORNECEDORES X COMPRADOR'!A:D,4,0))</f>
        <v/>
      </c>
      <c r="H440" s="1">
        <f>IF(F440="","",VLOOKUP(F440,'FORNECEDORES X COMPRADOR'!A:E,5,0))</f>
        <v/>
      </c>
      <c r="I440" s="36">
        <f>IF(D440="","",VLOOKUP(D440,'produto-estoque-total-7'!A:AB,15,0))</f>
        <v/>
      </c>
      <c r="J440" s="36">
        <f>IF(D440="","",VLOOKUP(D440,'produto-estoque-total-7'!A:AB,19,0))</f>
        <v/>
      </c>
      <c r="K440" s="1">
        <f>IF(D440="","",VLOOKUP(D440,'produto-estoque-total-7'!A:AB,20,0))</f>
        <v/>
      </c>
      <c r="L440" s="36">
        <f>IF(D440="","",VLOOKUP(D440,'produto-estoque-total-7'!A:AB,17,0))</f>
        <v/>
      </c>
      <c r="M440" s="1">
        <f>IF(D440="","",VLOOKUP(D440,'produto-estoque-total-7'!A:AB,18,0))</f>
        <v/>
      </c>
      <c r="N440" s="36">
        <f>IF(D440="","",VLOOKUP(D440,'produto-estoque-total-7'!A:AB,21,0))</f>
        <v/>
      </c>
      <c r="O440" s="1">
        <f>IF(D440="","",VLOOKUP(D440,'produto-estoque-total-7'!A:AB,22,0))</f>
        <v/>
      </c>
      <c r="P440" s="36">
        <f>IF(D440="","",VLOOKUP(D440,'produto-estoque-total-7'!A:AB,23,0))</f>
        <v/>
      </c>
      <c r="Q440" s="1">
        <f>IF(D440="","",VLOOKUP(D440,'produto-estoque-total-7'!A:AB,24,0))</f>
        <v/>
      </c>
      <c r="R440" s="38">
        <f>IFERROR(IF(D440="","",VLOOKUP(D440,'produto-venda-7'!B:N,13,0)),"C")</f>
        <v/>
      </c>
      <c r="S440" s="39">
        <f>IF(D440="","",VLOOKUP(D440,'produto-estoque-total-7'!A:AB,6,0))</f>
        <v/>
      </c>
      <c r="T440" s="39">
        <f>IF(D440="","",VLOOKUP(D440,'produto-estoque-total-7'!A:AB,5,0))</f>
        <v/>
      </c>
      <c r="U440" s="40">
        <f>IF(D440="","",VLOOKUP(D440,'produto-estoque-total-7'!A:AB,11,0))</f>
        <v/>
      </c>
      <c r="V440" s="41">
        <f>IF(D440="","",IFERROR(VLOOKUP(D440,'produto-entrada-7'!A:M,10,0),0))</f>
        <v/>
      </c>
      <c r="W440" s="42" t="n"/>
      <c r="X440" s="39">
        <f>IF(D440="","",VLOOKUP(D440,'produto-estoque-total-7'!A:AB,8,0))</f>
        <v/>
      </c>
      <c r="Y440" s="39">
        <f>IF(D440="","",VLOOKUP(D440,'produto-estoque-total-7'!A:AB,9,0))</f>
        <v/>
      </c>
      <c r="Z440" s="39">
        <f>IF(D440="","",VLOOKUP(D440,'produto-estoque-total-7'!A:AB,10,0))</f>
        <v/>
      </c>
      <c r="AA440" s="39">
        <f>IFERROR(IF(D440="","",VLOOKUP(D440,'produto-venda-7'!B:N,4,0)),0)</f>
        <v/>
      </c>
      <c r="AB440" s="39">
        <f>IFERROR(IF(D440="","",VLOOKUP(D440,'produto-venda-7'!B:N,5,0)),0)</f>
        <v/>
      </c>
      <c r="AC440" s="39">
        <f>IF(D440="","",IFERROR(AA440/90,0))</f>
        <v/>
      </c>
      <c r="AD440" s="36">
        <f>IF(D440="","",IFERROR(VLOOKUP(D440,'produto-entrada-7'!A:M,4,0),0))</f>
        <v/>
      </c>
      <c r="AE440" s="36">
        <f>IFERROR(IF(D440="","",VLOOKUP(D440,'produto-venda-7'!B:N,10,0)),0)</f>
        <v/>
      </c>
      <c r="AF440" s="36">
        <f>IF(D440="","",IFERROR(VLOOKUP(D440,'produto-entrada-7'!A:M,11,0),0))</f>
        <v/>
      </c>
      <c r="AG440" s="1">
        <f>IF(D440="","",IFERROR(VLOOKUP(D440,'produto-entrada-7'!A:M,12,0),0))</f>
        <v/>
      </c>
      <c r="AH440" s="1">
        <f>IF(D440="","",IFERROR(VLOOKUP(D440,'produto-entrada-7'!A:M,13,0),0))</f>
        <v/>
      </c>
      <c r="AI440" s="36">
        <f>IFERROR(IF(D440="","",VLOOKUP(D440,'produto-venda-7'!B:N,11,0)),0)</f>
        <v/>
      </c>
      <c r="AJ440" s="43">
        <f>IF(D440="","",IFERROR(AI440*AB440,0))</f>
        <v/>
      </c>
      <c r="AK440" s="44">
        <f>IFERROR(IF(D440="","",VLOOKUP(F440,'ANALISE FORNECEDOR'!$A:$I,8,0)),"")</f>
        <v/>
      </c>
      <c r="AL440" s="44">
        <f>IF(D440="","",AVERAGE(AM440,AK440))</f>
        <v/>
      </c>
      <c r="AM440" s="44">
        <f>IFERROR(IF(D440="","",VLOOKUP(F440,'ANALISE FORNECEDOR'!$A:$I,9,0)),"")</f>
        <v/>
      </c>
      <c r="AN440" s="45">
        <f>IF(D440="","",IF(Y440&gt;12,AI440*(U440+Y440),AI440*U440))</f>
        <v/>
      </c>
      <c r="AO440" s="45">
        <f>IF(D440="","",IF(Y440&gt;12,AI440*(U440+V440+Y440),AI440*(U440+V440)))</f>
        <v/>
      </c>
      <c r="AP440" s="46">
        <f>IF(D440="","",IF(Y440&gt;12,AG440*(U440+Y440),AG440*U440))</f>
        <v/>
      </c>
      <c r="AQ440" s="46">
        <f>IF(D440="","",IF(Y440&gt;12,AG440*(U440+V440+Y440),AG440*(U440+V440)))</f>
        <v/>
      </c>
      <c r="AR440" s="46">
        <f>IF(D440="","",IF(OR(R440="A",R440="AA",R440="AAA"),AP440,0))</f>
        <v/>
      </c>
      <c r="AS440" s="46">
        <f>IF(D440="","",IF(R440="B",AP440,0))</f>
        <v/>
      </c>
      <c r="AT440" s="46">
        <f>IF(D440="","",IF(R440="C",AP440,0))</f>
        <v/>
      </c>
      <c r="AU440" s="47">
        <f>IF(D440="","",IFERROR(AN440/AJ440,0))</f>
        <v/>
      </c>
      <c r="AV440" s="47">
        <f>IF(D440="","",IFERROR(((AO440)/AJ440),0))</f>
        <v/>
      </c>
      <c r="AW440" s="48">
        <f>IF(D440="","",IF(OR(S440="S",NOT(AND(ISNUMBER(AC440),ISNUMBER(AL440),AC440*AL440&gt;=0))),0,AC440*AL440))</f>
        <v/>
      </c>
      <c r="AX440" s="49">
        <f>IFERROR(IF(D440="","",AW440*AG440),0)</f>
        <v/>
      </c>
      <c r="AY440" s="48">
        <f>IF(D440="","",IF(OR(S440="S",NOT(AND(ISNUMBER(AC440),ISNUMBER(AK440),AC440*AK440&gt;=0))),0,AC440*AK440))</f>
        <v/>
      </c>
      <c r="AZ440" s="48">
        <f>IFERROR(IF(D440="","",IF(AY440=0,0,IF(((AY440)-(U440+Y440))&lt;0,0,(AY440)-U440))),0)</f>
        <v/>
      </c>
      <c r="BA440" s="49">
        <f>IF(D440="","",AZ440*AG440)</f>
        <v/>
      </c>
      <c r="BB440" s="49">
        <f>IF(D440="","",IF(OR(R440="A",R440="AA",R440="AAA"),BA440,0))</f>
        <v/>
      </c>
      <c r="BC440" s="49">
        <f>IF(D440="","",IF(R440="B",BA440,0))</f>
        <v/>
      </c>
      <c r="BD440" s="49">
        <f>IF(D440="","",IF(R440="B",BA440,0))</f>
        <v/>
      </c>
      <c r="BE440" s="49">
        <f>IF(D440="","",IF(S440="S",
1,
IF(AC440=0,
1,
IF(
IFERROR(((U440+Y440)*AG440)/((AC440*AK440)*AG440),0)&lt;0,
0,
IF(
IFERROR(((U440+Y440)*AG440)/((AC440*AK440)*AG440),0)&gt;1,
1,
IFERROR(((U440+Y440)*AG440)/((AC440*AK440)*AG440),0)
)
)
)
))</f>
        <v/>
      </c>
      <c r="BF440" s="49">
        <f>IF(D440="","",IF(S440="S",
1,
IF(AC440=0,
1,
IF(
IFERROR(((U440+V440+Y440)*AG440)/((AC440*AK440)*AG440),0)&lt;0,
0,
IF(
IFERROR(((U440+V440+Y440)*AG440)/((AC440*AK440)*AG440),0)&gt;1,
1,
IFERROR(((U440+V440+Y440)*AG440)/((AC440*AK440)*AG440),0)
)
)
)
))</f>
        <v/>
      </c>
      <c r="BG440" s="50">
        <f>IF(D440="","",IF(S440="S",0,IF(AND(ISNUMBER(AC440),ISNUMBER(AM440)),IF(OR(AC440*AM440&lt;0,ISERR(AC440*AM440)),0,AC440*AM440),0)))</f>
        <v/>
      </c>
      <c r="BH440" s="50">
        <f>IF(D440="","",IF(BY440&gt;TODAY()-60,0,IF(Y440&gt;12,MAX(0,(U440+Y440)-BG440),MAX(0,U440-BG440))))</f>
        <v/>
      </c>
      <c r="BI440" s="51">
        <f>IF(D440="","",BH440*AG440)</f>
        <v/>
      </c>
      <c r="BJ440" s="51">
        <f>IF(D440="","",IF(OR(R440="A",R440="AA",R440="AAA"),BI440,0))</f>
        <v/>
      </c>
      <c r="BK440" s="51">
        <f>IF(D440="","",IF(R440="B",BI440,0))</f>
        <v/>
      </c>
      <c r="BL440" s="51">
        <f>IF(D440="","",IF(R440="C",BI440,0))</f>
        <v/>
      </c>
      <c r="BM440" s="51">
        <f>IF(D440="","",IFERROR(MAX(0,MIN(BI440/AP440,1)),0))</f>
        <v/>
      </c>
      <c r="BN440" s="52">
        <f>IF(D440="","",AB440*AG440)</f>
        <v/>
      </c>
      <c r="BO440" s="52">
        <f>IF(D440="","",(U440+V440+X440)*AG440)</f>
        <v/>
      </c>
      <c r="BP440" s="52">
        <f>IF(D440="","",(AB440*3)*AG440)</f>
        <v/>
      </c>
      <c r="BQ440" s="52">
        <f>IF(D440="","",IF(BO440-BP440&gt;0,0,BO440-BP440))</f>
        <v/>
      </c>
      <c r="BR440" s="52">
        <f>IF(D440="","",IF(BO440-BP440-BN440&gt;0,0,BO440-BP440-BN440))</f>
        <v/>
      </c>
      <c r="BS440" s="53">
        <f>IF(D440="","",IFERROR(AB440*AI440,0))</f>
        <v/>
      </c>
      <c r="BT440" s="53">
        <f>IF(D440="","",IFERROR(IF(X440&gt;12, AI440*(U440+V440+X440), AI440*(U440+V440)),0))</f>
        <v/>
      </c>
      <c r="BU440" s="53">
        <f>IF(D440="","",IFERROR(((AB440*3)*AI440),0))</f>
        <v/>
      </c>
      <c r="BV440" s="53">
        <f>IF(D440="","",IF(BT440-BU440&gt;0,0,BT440-BU440))</f>
        <v/>
      </c>
      <c r="BW440" s="53">
        <f>IF(D440="","",IF(BT440-BU440-BS440&gt;0,0,BT440-BU440-BS440))</f>
        <v/>
      </c>
      <c r="BX440" s="36">
        <f>IF(D440="","",IFERROR(VLOOKUP(D440,'produto-entrada-7'!A:M,3,0),"SEM PEDIDO"))</f>
        <v/>
      </c>
      <c r="BY440" s="36">
        <f>IF(D440="","",VLOOKUP(D440,'produto-estoque-total-7'!A:AB,25,0))</f>
        <v/>
      </c>
      <c r="BZ440" s="36">
        <f>IF(D440="","",IFERROR(VLOOKUP(D440,'produto-estoque-total-7'!A:AB,26,0)/100,0))</f>
        <v/>
      </c>
      <c r="CA440" s="36">
        <f>IF(D440="","",IFERROR(VLOOKUP(D440,'produto-estoque-total-7'!A:AB,27,0)/100,0))</f>
        <v/>
      </c>
      <c r="CB440" s="41">
        <f>IF(D440="","",V440*AF440)</f>
        <v/>
      </c>
      <c r="CC440" s="41">
        <f>IF(D440="","",V440*AI440)</f>
        <v/>
      </c>
      <c r="CD440" s="54">
        <f>IF(D440="","",VLOOKUP(D440,'produto-estoque-total-7'!A:AB,28,0))</f>
        <v/>
      </c>
    </row>
    <row r="441">
      <c r="A441" s="36">
        <f>IF(D441="","",VLOOKUP(D441,'produto-estoque-total-7'!A:AB,3,0))</f>
        <v/>
      </c>
      <c r="B441" s="1">
        <f>IF(D441="","",VLOOKUP(D441,'produto-estoque-total-7'!A:AB,12,0))</f>
        <v/>
      </c>
      <c r="C441" s="1">
        <f>IF(D441="","",VLOOKUP(D441,'produto-estoque-total-7'!A:AB,2,0))</f>
        <v/>
      </c>
      <c r="D441" s="37">
        <f>IFERROR(IF('produto-estoque-total-7'!A440="","",'produto-estoque-total-7'!A440),"")</f>
        <v/>
      </c>
      <c r="E441" s="1">
        <f>IF(D441="","",VLOOKUP(D441,'produto-estoque-total-7'!A:AB,4,0))</f>
        <v/>
      </c>
      <c r="F441" s="36">
        <f>IF(D441="","",VLOOKUP(D441,'produto-estoque-total-7'!A:AB,13,0))</f>
        <v/>
      </c>
      <c r="G441" s="1">
        <f>IF(F441="","",VLOOKUP(F441,'FORNECEDORES X COMPRADOR'!A:D,4,0))</f>
        <v/>
      </c>
      <c r="H441" s="1">
        <f>IF(F441="","",VLOOKUP(F441,'FORNECEDORES X COMPRADOR'!A:E,5,0))</f>
        <v/>
      </c>
      <c r="I441" s="36">
        <f>IF(D441="","",VLOOKUP(D441,'produto-estoque-total-7'!A:AB,15,0))</f>
        <v/>
      </c>
      <c r="J441" s="36">
        <f>IF(D441="","",VLOOKUP(D441,'produto-estoque-total-7'!A:AB,19,0))</f>
        <v/>
      </c>
      <c r="K441" s="1">
        <f>IF(D441="","",VLOOKUP(D441,'produto-estoque-total-7'!A:AB,20,0))</f>
        <v/>
      </c>
      <c r="L441" s="36">
        <f>IF(D441="","",VLOOKUP(D441,'produto-estoque-total-7'!A:AB,17,0))</f>
        <v/>
      </c>
      <c r="M441" s="1">
        <f>IF(D441="","",VLOOKUP(D441,'produto-estoque-total-7'!A:AB,18,0))</f>
        <v/>
      </c>
      <c r="N441" s="36">
        <f>IF(D441="","",VLOOKUP(D441,'produto-estoque-total-7'!A:AB,21,0))</f>
        <v/>
      </c>
      <c r="O441" s="1">
        <f>IF(D441="","",VLOOKUP(D441,'produto-estoque-total-7'!A:AB,22,0))</f>
        <v/>
      </c>
      <c r="P441" s="36">
        <f>IF(D441="","",VLOOKUP(D441,'produto-estoque-total-7'!A:AB,23,0))</f>
        <v/>
      </c>
      <c r="Q441" s="1">
        <f>IF(D441="","",VLOOKUP(D441,'produto-estoque-total-7'!A:AB,24,0))</f>
        <v/>
      </c>
      <c r="R441" s="38">
        <f>IFERROR(IF(D441="","",VLOOKUP(D441,'produto-venda-7'!B:N,13,0)),"C")</f>
        <v/>
      </c>
      <c r="S441" s="39">
        <f>IF(D441="","",VLOOKUP(D441,'produto-estoque-total-7'!A:AB,6,0))</f>
        <v/>
      </c>
      <c r="T441" s="39">
        <f>IF(D441="","",VLOOKUP(D441,'produto-estoque-total-7'!A:AB,5,0))</f>
        <v/>
      </c>
      <c r="U441" s="40">
        <f>IF(D441="","",VLOOKUP(D441,'produto-estoque-total-7'!A:AB,11,0))</f>
        <v/>
      </c>
      <c r="V441" s="41">
        <f>IF(D441="","",IFERROR(VLOOKUP(D441,'produto-entrada-7'!A:M,10,0),0))</f>
        <v/>
      </c>
      <c r="W441" s="42" t="n"/>
      <c r="X441" s="39">
        <f>IF(D441="","",VLOOKUP(D441,'produto-estoque-total-7'!A:AB,8,0))</f>
        <v/>
      </c>
      <c r="Y441" s="39">
        <f>IF(D441="","",VLOOKUP(D441,'produto-estoque-total-7'!A:AB,9,0))</f>
        <v/>
      </c>
      <c r="Z441" s="39">
        <f>IF(D441="","",VLOOKUP(D441,'produto-estoque-total-7'!A:AB,10,0))</f>
        <v/>
      </c>
      <c r="AA441" s="39">
        <f>IFERROR(IF(D441="","",VLOOKUP(D441,'produto-venda-7'!B:N,4,0)),0)</f>
        <v/>
      </c>
      <c r="AB441" s="39">
        <f>IFERROR(IF(D441="","",VLOOKUP(D441,'produto-venda-7'!B:N,5,0)),0)</f>
        <v/>
      </c>
      <c r="AC441" s="39">
        <f>IF(D441="","",IFERROR(AA441/90,0))</f>
        <v/>
      </c>
      <c r="AD441" s="36">
        <f>IF(D441="","",IFERROR(VLOOKUP(D441,'produto-entrada-7'!A:M,4,0),0))</f>
        <v/>
      </c>
      <c r="AE441" s="36">
        <f>IFERROR(IF(D441="","",VLOOKUP(D441,'produto-venda-7'!B:N,10,0)),0)</f>
        <v/>
      </c>
      <c r="AF441" s="36">
        <f>IF(D441="","",IFERROR(VLOOKUP(D441,'produto-entrada-7'!A:M,11,0),0))</f>
        <v/>
      </c>
      <c r="AG441" s="1">
        <f>IF(D441="","",IFERROR(VLOOKUP(D441,'produto-entrada-7'!A:M,12,0),0))</f>
        <v/>
      </c>
      <c r="AH441" s="1">
        <f>IF(D441="","",IFERROR(VLOOKUP(D441,'produto-entrada-7'!A:M,13,0),0))</f>
        <v/>
      </c>
      <c r="AI441" s="36">
        <f>IFERROR(IF(D441="","",VLOOKUP(D441,'produto-venda-7'!B:N,11,0)),0)</f>
        <v/>
      </c>
      <c r="AJ441" s="43">
        <f>IF(D441="","",IFERROR(AI441*AB441,0))</f>
        <v/>
      </c>
      <c r="AK441" s="44">
        <f>IFERROR(IF(D441="","",VLOOKUP(F441,'ANALISE FORNECEDOR'!$A:$I,8,0)),"")</f>
        <v/>
      </c>
      <c r="AL441" s="44">
        <f>IF(D441="","",AVERAGE(AM441,AK441))</f>
        <v/>
      </c>
      <c r="AM441" s="44">
        <f>IFERROR(IF(D441="","",VLOOKUP(F441,'ANALISE FORNECEDOR'!$A:$I,9,0)),"")</f>
        <v/>
      </c>
      <c r="AN441" s="45">
        <f>IF(D441="","",IF(Y441&gt;12,AI441*(U441+Y441),AI441*U441))</f>
        <v/>
      </c>
      <c r="AO441" s="45">
        <f>IF(D441="","",IF(Y441&gt;12,AI441*(U441+V441+Y441),AI441*(U441+V441)))</f>
        <v/>
      </c>
      <c r="AP441" s="46">
        <f>IF(D441="","",IF(Y441&gt;12,AG441*(U441+Y441),AG441*U441))</f>
        <v/>
      </c>
      <c r="AQ441" s="46">
        <f>IF(D441="","",IF(Y441&gt;12,AG441*(U441+V441+Y441),AG441*(U441+V441)))</f>
        <v/>
      </c>
      <c r="AR441" s="46">
        <f>IF(D441="","",IF(OR(R441="A",R441="AA",R441="AAA"),AP441,0))</f>
        <v/>
      </c>
      <c r="AS441" s="46">
        <f>IF(D441="","",IF(R441="B",AP441,0))</f>
        <v/>
      </c>
      <c r="AT441" s="46">
        <f>IF(D441="","",IF(R441="C",AP441,0))</f>
        <v/>
      </c>
      <c r="AU441" s="47">
        <f>IF(D441="","",IFERROR(AN441/AJ441,0))</f>
        <v/>
      </c>
      <c r="AV441" s="47">
        <f>IF(D441="","",IFERROR(((AO441)/AJ441),0))</f>
        <v/>
      </c>
      <c r="AW441" s="48">
        <f>IF(D441="","",IF(OR(S441="S",NOT(AND(ISNUMBER(AC441),ISNUMBER(AL441),AC441*AL441&gt;=0))),0,AC441*AL441))</f>
        <v/>
      </c>
      <c r="AX441" s="49">
        <f>IFERROR(IF(D441="","",AW441*AG441),0)</f>
        <v/>
      </c>
      <c r="AY441" s="48">
        <f>IF(D441="","",IF(OR(S441="S",NOT(AND(ISNUMBER(AC441),ISNUMBER(AK441),AC441*AK441&gt;=0))),0,AC441*AK441))</f>
        <v/>
      </c>
      <c r="AZ441" s="48">
        <f>IFERROR(IF(D441="","",IF(AY441=0,0,IF(((AY441)-(U441+Y441))&lt;0,0,(AY441)-U441))),0)</f>
        <v/>
      </c>
      <c r="BA441" s="49">
        <f>IF(D441="","",AZ441*AG441)</f>
        <v/>
      </c>
      <c r="BB441" s="49">
        <f>IF(D441="","",IF(OR(R441="A",R441="AA",R441="AAA"),BA441,0))</f>
        <v/>
      </c>
      <c r="BC441" s="49">
        <f>IF(D441="","",IF(R441="B",BA441,0))</f>
        <v/>
      </c>
      <c r="BD441" s="49">
        <f>IF(D441="","",IF(R441="B",BA441,0))</f>
        <v/>
      </c>
      <c r="BE441" s="49">
        <f>IF(D441="","",IF(S441="S",
1,
IF(AC441=0,
1,
IF(
IFERROR(((U441+Y441)*AG441)/((AC441*AK441)*AG441),0)&lt;0,
0,
IF(
IFERROR(((U441+Y441)*AG441)/((AC441*AK441)*AG441),0)&gt;1,
1,
IFERROR(((U441+Y441)*AG441)/((AC441*AK441)*AG441),0)
)
)
)
))</f>
        <v/>
      </c>
      <c r="BF441" s="49">
        <f>IF(D441="","",IF(S441="S",
1,
IF(AC441=0,
1,
IF(
IFERROR(((U441+V441+Y441)*AG441)/((AC441*AK441)*AG441),0)&lt;0,
0,
IF(
IFERROR(((U441+V441+Y441)*AG441)/((AC441*AK441)*AG441),0)&gt;1,
1,
IFERROR(((U441+V441+Y441)*AG441)/((AC441*AK441)*AG441),0)
)
)
)
))</f>
        <v/>
      </c>
      <c r="BG441" s="50">
        <f>IF(D441="","",IF(S441="S",0,IF(AND(ISNUMBER(AC441),ISNUMBER(AM441)),IF(OR(AC441*AM441&lt;0,ISERR(AC441*AM441)),0,AC441*AM441),0)))</f>
        <v/>
      </c>
      <c r="BH441" s="50">
        <f>IF(D441="","",IF(BY441&gt;TODAY()-60,0,IF(Y441&gt;12,MAX(0,(U441+Y441)-BG441),MAX(0,U441-BG441))))</f>
        <v/>
      </c>
      <c r="BI441" s="51">
        <f>IF(D441="","",BH441*AG441)</f>
        <v/>
      </c>
      <c r="BJ441" s="51">
        <f>IF(D441="","",IF(OR(R441="A",R441="AA",R441="AAA"),BI441,0))</f>
        <v/>
      </c>
      <c r="BK441" s="51">
        <f>IF(D441="","",IF(R441="B",BI441,0))</f>
        <v/>
      </c>
      <c r="BL441" s="51">
        <f>IF(D441="","",IF(R441="C",BI441,0))</f>
        <v/>
      </c>
      <c r="BM441" s="51">
        <f>IF(D441="","",IFERROR(MAX(0,MIN(BI441/AP441,1)),0))</f>
        <v/>
      </c>
      <c r="BN441" s="52">
        <f>IF(D441="","",AB441*AG441)</f>
        <v/>
      </c>
      <c r="BO441" s="52">
        <f>IF(D441="","",(U441+V441+X441)*AG441)</f>
        <v/>
      </c>
      <c r="BP441" s="52">
        <f>IF(D441="","",(AB441*3)*AG441)</f>
        <v/>
      </c>
      <c r="BQ441" s="52">
        <f>IF(D441="","",IF(BO441-BP441&gt;0,0,BO441-BP441))</f>
        <v/>
      </c>
      <c r="BR441" s="52">
        <f>IF(D441="","",IF(BO441-BP441-BN441&gt;0,0,BO441-BP441-BN441))</f>
        <v/>
      </c>
      <c r="BS441" s="53">
        <f>IF(D441="","",IFERROR(AB441*AI441,0))</f>
        <v/>
      </c>
      <c r="BT441" s="53">
        <f>IF(D441="","",IFERROR(IF(X441&gt;12, AI441*(U441+V441+X441), AI441*(U441+V441)),0))</f>
        <v/>
      </c>
      <c r="BU441" s="53">
        <f>IF(D441="","",IFERROR(((AB441*3)*AI441),0))</f>
        <v/>
      </c>
      <c r="BV441" s="53">
        <f>IF(D441="","",IF(BT441-BU441&gt;0,0,BT441-BU441))</f>
        <v/>
      </c>
      <c r="BW441" s="53">
        <f>IF(D441="","",IF(BT441-BU441-BS441&gt;0,0,BT441-BU441-BS441))</f>
        <v/>
      </c>
      <c r="BX441" s="36">
        <f>IF(D441="","",IFERROR(VLOOKUP(D441,'produto-entrada-7'!A:M,3,0),"SEM PEDIDO"))</f>
        <v/>
      </c>
      <c r="BY441" s="36">
        <f>IF(D441="","",VLOOKUP(D441,'produto-estoque-total-7'!A:AB,25,0))</f>
        <v/>
      </c>
      <c r="BZ441" s="36">
        <f>IF(D441="","",IFERROR(VLOOKUP(D441,'produto-estoque-total-7'!A:AB,26,0)/100,0))</f>
        <v/>
      </c>
      <c r="CA441" s="36">
        <f>IF(D441="","",IFERROR(VLOOKUP(D441,'produto-estoque-total-7'!A:AB,27,0)/100,0))</f>
        <v/>
      </c>
      <c r="CB441" s="41">
        <f>IF(D441="","",V441*AF441)</f>
        <v/>
      </c>
      <c r="CC441" s="41">
        <f>IF(D441="","",V441*AI441)</f>
        <v/>
      </c>
      <c r="CD441" s="54">
        <f>IF(D441="","",VLOOKUP(D441,'produto-estoque-total-7'!A:AB,28,0))</f>
        <v/>
      </c>
    </row>
    <row r="442">
      <c r="A442" s="36">
        <f>IF(D442="","",VLOOKUP(D442,'produto-estoque-total-7'!A:AB,3,0))</f>
        <v/>
      </c>
      <c r="B442" s="1">
        <f>IF(D442="","",VLOOKUP(D442,'produto-estoque-total-7'!A:AB,12,0))</f>
        <v/>
      </c>
      <c r="C442" s="1">
        <f>IF(D442="","",VLOOKUP(D442,'produto-estoque-total-7'!A:AB,2,0))</f>
        <v/>
      </c>
      <c r="D442" s="37">
        <f>IFERROR(IF('produto-estoque-total-7'!A441="","",'produto-estoque-total-7'!A441),"")</f>
        <v/>
      </c>
      <c r="E442" s="1">
        <f>IF(D442="","",VLOOKUP(D442,'produto-estoque-total-7'!A:AB,4,0))</f>
        <v/>
      </c>
      <c r="F442" s="36">
        <f>IF(D442="","",VLOOKUP(D442,'produto-estoque-total-7'!A:AB,13,0))</f>
        <v/>
      </c>
      <c r="G442" s="1">
        <f>IF(F442="","",VLOOKUP(F442,'FORNECEDORES X COMPRADOR'!A:D,4,0))</f>
        <v/>
      </c>
      <c r="H442" s="1">
        <f>IF(F442="","",VLOOKUP(F442,'FORNECEDORES X COMPRADOR'!A:E,5,0))</f>
        <v/>
      </c>
      <c r="I442" s="36">
        <f>IF(D442="","",VLOOKUP(D442,'produto-estoque-total-7'!A:AB,15,0))</f>
        <v/>
      </c>
      <c r="J442" s="36">
        <f>IF(D442="","",VLOOKUP(D442,'produto-estoque-total-7'!A:AB,19,0))</f>
        <v/>
      </c>
      <c r="K442" s="1">
        <f>IF(D442="","",VLOOKUP(D442,'produto-estoque-total-7'!A:AB,20,0))</f>
        <v/>
      </c>
      <c r="L442" s="36">
        <f>IF(D442="","",VLOOKUP(D442,'produto-estoque-total-7'!A:AB,17,0))</f>
        <v/>
      </c>
      <c r="M442" s="1">
        <f>IF(D442="","",VLOOKUP(D442,'produto-estoque-total-7'!A:AB,18,0))</f>
        <v/>
      </c>
      <c r="N442" s="36">
        <f>IF(D442="","",VLOOKUP(D442,'produto-estoque-total-7'!A:AB,21,0))</f>
        <v/>
      </c>
      <c r="O442" s="1">
        <f>IF(D442="","",VLOOKUP(D442,'produto-estoque-total-7'!A:AB,22,0))</f>
        <v/>
      </c>
      <c r="P442" s="36">
        <f>IF(D442="","",VLOOKUP(D442,'produto-estoque-total-7'!A:AB,23,0))</f>
        <v/>
      </c>
      <c r="Q442" s="1">
        <f>IF(D442="","",VLOOKUP(D442,'produto-estoque-total-7'!A:AB,24,0))</f>
        <v/>
      </c>
      <c r="R442" s="38">
        <f>IFERROR(IF(D442="","",VLOOKUP(D442,'produto-venda-7'!B:N,13,0)),"C")</f>
        <v/>
      </c>
      <c r="S442" s="39">
        <f>IF(D442="","",VLOOKUP(D442,'produto-estoque-total-7'!A:AB,6,0))</f>
        <v/>
      </c>
      <c r="T442" s="39">
        <f>IF(D442="","",VLOOKUP(D442,'produto-estoque-total-7'!A:AB,5,0))</f>
        <v/>
      </c>
      <c r="U442" s="40">
        <f>IF(D442="","",VLOOKUP(D442,'produto-estoque-total-7'!A:AB,11,0))</f>
        <v/>
      </c>
      <c r="V442" s="41">
        <f>IF(D442="","",IFERROR(VLOOKUP(D442,'produto-entrada-7'!A:M,10,0),0))</f>
        <v/>
      </c>
      <c r="W442" s="42" t="n"/>
      <c r="X442" s="39">
        <f>IF(D442="","",VLOOKUP(D442,'produto-estoque-total-7'!A:AB,8,0))</f>
        <v/>
      </c>
      <c r="Y442" s="39">
        <f>IF(D442="","",VLOOKUP(D442,'produto-estoque-total-7'!A:AB,9,0))</f>
        <v/>
      </c>
      <c r="Z442" s="39">
        <f>IF(D442="","",VLOOKUP(D442,'produto-estoque-total-7'!A:AB,10,0))</f>
        <v/>
      </c>
      <c r="AA442" s="39">
        <f>IFERROR(IF(D442="","",VLOOKUP(D442,'produto-venda-7'!B:N,4,0)),0)</f>
        <v/>
      </c>
      <c r="AB442" s="39">
        <f>IFERROR(IF(D442="","",VLOOKUP(D442,'produto-venda-7'!B:N,5,0)),0)</f>
        <v/>
      </c>
      <c r="AC442" s="39">
        <f>IF(D442="","",IFERROR(AA442/90,0))</f>
        <v/>
      </c>
      <c r="AD442" s="36">
        <f>IF(D442="","",IFERROR(VLOOKUP(D442,'produto-entrada-7'!A:M,4,0),0))</f>
        <v/>
      </c>
      <c r="AE442" s="36">
        <f>IFERROR(IF(D442="","",VLOOKUP(D442,'produto-venda-7'!B:N,10,0)),0)</f>
        <v/>
      </c>
      <c r="AF442" s="36">
        <f>IF(D442="","",IFERROR(VLOOKUP(D442,'produto-entrada-7'!A:M,11,0),0))</f>
        <v/>
      </c>
      <c r="AG442" s="1">
        <f>IF(D442="","",IFERROR(VLOOKUP(D442,'produto-entrada-7'!A:M,12,0),0))</f>
        <v/>
      </c>
      <c r="AH442" s="1">
        <f>IF(D442="","",IFERROR(VLOOKUP(D442,'produto-entrada-7'!A:M,13,0),0))</f>
        <v/>
      </c>
      <c r="AI442" s="36">
        <f>IFERROR(IF(D442="","",VLOOKUP(D442,'produto-venda-7'!B:N,11,0)),0)</f>
        <v/>
      </c>
      <c r="AJ442" s="43">
        <f>IF(D442="","",IFERROR(AI442*AB442,0))</f>
        <v/>
      </c>
      <c r="AK442" s="44">
        <f>IFERROR(IF(D442="","",VLOOKUP(F442,'ANALISE FORNECEDOR'!$A:$I,8,0)),"")</f>
        <v/>
      </c>
      <c r="AL442" s="44">
        <f>IF(D442="","",AVERAGE(AM442,AK442))</f>
        <v/>
      </c>
      <c r="AM442" s="44">
        <f>IFERROR(IF(D442="","",VLOOKUP(F442,'ANALISE FORNECEDOR'!$A:$I,9,0)),"")</f>
        <v/>
      </c>
      <c r="AN442" s="45">
        <f>IF(D442="","",IF(Y442&gt;12,AI442*(U442+Y442),AI442*U442))</f>
        <v/>
      </c>
      <c r="AO442" s="45">
        <f>IF(D442="","",IF(Y442&gt;12,AI442*(U442+V442+Y442),AI442*(U442+V442)))</f>
        <v/>
      </c>
      <c r="AP442" s="46">
        <f>IF(D442="","",IF(Y442&gt;12,AG442*(U442+Y442),AG442*U442))</f>
        <v/>
      </c>
      <c r="AQ442" s="46">
        <f>IF(D442="","",IF(Y442&gt;12,AG442*(U442+V442+Y442),AG442*(U442+V442)))</f>
        <v/>
      </c>
      <c r="AR442" s="46">
        <f>IF(D442="","",IF(OR(R442="A",R442="AA",R442="AAA"),AP442,0))</f>
        <v/>
      </c>
      <c r="AS442" s="46">
        <f>IF(D442="","",IF(R442="B",AP442,0))</f>
        <v/>
      </c>
      <c r="AT442" s="46">
        <f>IF(D442="","",IF(R442="C",AP442,0))</f>
        <v/>
      </c>
      <c r="AU442" s="47">
        <f>IF(D442="","",IFERROR(AN442/AJ442,0))</f>
        <v/>
      </c>
      <c r="AV442" s="47">
        <f>IF(D442="","",IFERROR(((AO442)/AJ442),0))</f>
        <v/>
      </c>
      <c r="AW442" s="48">
        <f>IF(D442="","",IF(OR(S442="S",NOT(AND(ISNUMBER(AC442),ISNUMBER(AL442),AC442*AL442&gt;=0))),0,AC442*AL442))</f>
        <v/>
      </c>
      <c r="AX442" s="49">
        <f>IFERROR(IF(D442="","",AW442*AG442),0)</f>
        <v/>
      </c>
      <c r="AY442" s="48">
        <f>IF(D442="","",IF(OR(S442="S",NOT(AND(ISNUMBER(AC442),ISNUMBER(AK442),AC442*AK442&gt;=0))),0,AC442*AK442))</f>
        <v/>
      </c>
      <c r="AZ442" s="48">
        <f>IFERROR(IF(D442="","",IF(AY442=0,0,IF(((AY442)-(U442+Y442))&lt;0,0,(AY442)-U442))),0)</f>
        <v/>
      </c>
      <c r="BA442" s="49">
        <f>IF(D442="","",AZ442*AG442)</f>
        <v/>
      </c>
      <c r="BB442" s="49">
        <f>IF(D442="","",IF(OR(R442="A",R442="AA",R442="AAA"),BA442,0))</f>
        <v/>
      </c>
      <c r="BC442" s="49">
        <f>IF(D442="","",IF(R442="B",BA442,0))</f>
        <v/>
      </c>
      <c r="BD442" s="49">
        <f>IF(D442="","",IF(R442="B",BA442,0))</f>
        <v/>
      </c>
      <c r="BE442" s="49">
        <f>IF(D442="","",IF(S442="S",
1,
IF(AC442=0,
1,
IF(
IFERROR(((U442+Y442)*AG442)/((AC442*AK442)*AG442),0)&lt;0,
0,
IF(
IFERROR(((U442+Y442)*AG442)/((AC442*AK442)*AG442),0)&gt;1,
1,
IFERROR(((U442+Y442)*AG442)/((AC442*AK442)*AG442),0)
)
)
)
))</f>
        <v/>
      </c>
      <c r="BF442" s="49">
        <f>IF(D442="","",IF(S442="S",
1,
IF(AC442=0,
1,
IF(
IFERROR(((U442+V442+Y442)*AG442)/((AC442*AK442)*AG442),0)&lt;0,
0,
IF(
IFERROR(((U442+V442+Y442)*AG442)/((AC442*AK442)*AG442),0)&gt;1,
1,
IFERROR(((U442+V442+Y442)*AG442)/((AC442*AK442)*AG442),0)
)
)
)
))</f>
        <v/>
      </c>
      <c r="BG442" s="50">
        <f>IF(D442="","",IF(S442="S",0,IF(AND(ISNUMBER(AC442),ISNUMBER(AM442)),IF(OR(AC442*AM442&lt;0,ISERR(AC442*AM442)),0,AC442*AM442),0)))</f>
        <v/>
      </c>
      <c r="BH442" s="50">
        <f>IF(D442="","",IF(BY442&gt;TODAY()-60,0,IF(Y442&gt;12,MAX(0,(U442+Y442)-BG442),MAX(0,U442-BG442))))</f>
        <v/>
      </c>
      <c r="BI442" s="51">
        <f>IF(D442="","",BH442*AG442)</f>
        <v/>
      </c>
      <c r="BJ442" s="51">
        <f>IF(D442="","",IF(OR(R442="A",R442="AA",R442="AAA"),BI442,0))</f>
        <v/>
      </c>
      <c r="BK442" s="51">
        <f>IF(D442="","",IF(R442="B",BI442,0))</f>
        <v/>
      </c>
      <c r="BL442" s="51">
        <f>IF(D442="","",IF(R442="C",BI442,0))</f>
        <v/>
      </c>
      <c r="BM442" s="51">
        <f>IF(D442="","",IFERROR(MAX(0,MIN(BI442/AP442,1)),0))</f>
        <v/>
      </c>
      <c r="BN442" s="52">
        <f>IF(D442="","",AB442*AG442)</f>
        <v/>
      </c>
      <c r="BO442" s="52">
        <f>IF(D442="","",(U442+V442+X442)*AG442)</f>
        <v/>
      </c>
      <c r="BP442" s="52">
        <f>IF(D442="","",(AB442*3)*AG442)</f>
        <v/>
      </c>
      <c r="BQ442" s="52">
        <f>IF(D442="","",IF(BO442-BP442&gt;0,0,BO442-BP442))</f>
        <v/>
      </c>
      <c r="BR442" s="52">
        <f>IF(D442="","",IF(BO442-BP442-BN442&gt;0,0,BO442-BP442-BN442))</f>
        <v/>
      </c>
      <c r="BS442" s="53">
        <f>IF(D442="","",IFERROR(AB442*AI442,0))</f>
        <v/>
      </c>
      <c r="BT442" s="53">
        <f>IF(D442="","",IFERROR(IF(X442&gt;12, AI442*(U442+V442+X442), AI442*(U442+V442)),0))</f>
        <v/>
      </c>
      <c r="BU442" s="53">
        <f>IF(D442="","",IFERROR(((AB442*3)*AI442),0))</f>
        <v/>
      </c>
      <c r="BV442" s="53">
        <f>IF(D442="","",IF(BT442-BU442&gt;0,0,BT442-BU442))</f>
        <v/>
      </c>
      <c r="BW442" s="53">
        <f>IF(D442="","",IF(BT442-BU442-BS442&gt;0,0,BT442-BU442-BS442))</f>
        <v/>
      </c>
      <c r="BX442" s="36">
        <f>IF(D442="","",IFERROR(VLOOKUP(D442,'produto-entrada-7'!A:M,3,0),"SEM PEDIDO"))</f>
        <v/>
      </c>
      <c r="BY442" s="36">
        <f>IF(D442="","",VLOOKUP(D442,'produto-estoque-total-7'!A:AB,25,0))</f>
        <v/>
      </c>
      <c r="BZ442" s="36">
        <f>IF(D442="","",IFERROR(VLOOKUP(D442,'produto-estoque-total-7'!A:AB,26,0)/100,0))</f>
        <v/>
      </c>
      <c r="CA442" s="36">
        <f>IF(D442="","",IFERROR(VLOOKUP(D442,'produto-estoque-total-7'!A:AB,27,0)/100,0))</f>
        <v/>
      </c>
      <c r="CB442" s="41">
        <f>IF(D442="","",V442*AF442)</f>
        <v/>
      </c>
      <c r="CC442" s="41">
        <f>IF(D442="","",V442*AI442)</f>
        <v/>
      </c>
      <c r="CD442" s="54">
        <f>IF(D442="","",VLOOKUP(D442,'produto-estoque-total-7'!A:AB,28,0))</f>
        <v/>
      </c>
    </row>
    <row r="443">
      <c r="A443" s="36">
        <f>IF(D443="","",VLOOKUP(D443,'produto-estoque-total-7'!A:AB,3,0))</f>
        <v/>
      </c>
      <c r="B443" s="1">
        <f>IF(D443="","",VLOOKUP(D443,'produto-estoque-total-7'!A:AB,12,0))</f>
        <v/>
      </c>
      <c r="C443" s="1">
        <f>IF(D443="","",VLOOKUP(D443,'produto-estoque-total-7'!A:AB,2,0))</f>
        <v/>
      </c>
      <c r="D443" s="37">
        <f>IFERROR(IF('produto-estoque-total-7'!A442="","",'produto-estoque-total-7'!A442),"")</f>
        <v/>
      </c>
      <c r="E443" s="1">
        <f>IF(D443="","",VLOOKUP(D443,'produto-estoque-total-7'!A:AB,4,0))</f>
        <v/>
      </c>
      <c r="F443" s="36">
        <f>IF(D443="","",VLOOKUP(D443,'produto-estoque-total-7'!A:AB,13,0))</f>
        <v/>
      </c>
      <c r="G443" s="1">
        <f>IF(F443="","",VLOOKUP(F443,'FORNECEDORES X COMPRADOR'!A:D,4,0))</f>
        <v/>
      </c>
      <c r="H443" s="1">
        <f>IF(F443="","",VLOOKUP(F443,'FORNECEDORES X COMPRADOR'!A:E,5,0))</f>
        <v/>
      </c>
      <c r="I443" s="36">
        <f>IF(D443="","",VLOOKUP(D443,'produto-estoque-total-7'!A:AB,15,0))</f>
        <v/>
      </c>
      <c r="J443" s="36">
        <f>IF(D443="","",VLOOKUP(D443,'produto-estoque-total-7'!A:AB,19,0))</f>
        <v/>
      </c>
      <c r="K443" s="1">
        <f>IF(D443="","",VLOOKUP(D443,'produto-estoque-total-7'!A:AB,20,0))</f>
        <v/>
      </c>
      <c r="L443" s="36">
        <f>IF(D443="","",VLOOKUP(D443,'produto-estoque-total-7'!A:AB,17,0))</f>
        <v/>
      </c>
      <c r="M443" s="1">
        <f>IF(D443="","",VLOOKUP(D443,'produto-estoque-total-7'!A:AB,18,0))</f>
        <v/>
      </c>
      <c r="N443" s="36">
        <f>IF(D443="","",VLOOKUP(D443,'produto-estoque-total-7'!A:AB,21,0))</f>
        <v/>
      </c>
      <c r="O443" s="1">
        <f>IF(D443="","",VLOOKUP(D443,'produto-estoque-total-7'!A:AB,22,0))</f>
        <v/>
      </c>
      <c r="P443" s="36">
        <f>IF(D443="","",VLOOKUP(D443,'produto-estoque-total-7'!A:AB,23,0))</f>
        <v/>
      </c>
      <c r="Q443" s="1">
        <f>IF(D443="","",VLOOKUP(D443,'produto-estoque-total-7'!A:AB,24,0))</f>
        <v/>
      </c>
      <c r="R443" s="38">
        <f>IFERROR(IF(D443="","",VLOOKUP(D443,'produto-venda-7'!B:N,13,0)),"C")</f>
        <v/>
      </c>
      <c r="S443" s="39">
        <f>IF(D443="","",VLOOKUP(D443,'produto-estoque-total-7'!A:AB,6,0))</f>
        <v/>
      </c>
      <c r="T443" s="39">
        <f>IF(D443="","",VLOOKUP(D443,'produto-estoque-total-7'!A:AB,5,0))</f>
        <v/>
      </c>
      <c r="U443" s="40">
        <f>IF(D443="","",VLOOKUP(D443,'produto-estoque-total-7'!A:AB,11,0))</f>
        <v/>
      </c>
      <c r="V443" s="41">
        <f>IF(D443="","",IFERROR(VLOOKUP(D443,'produto-entrada-7'!A:M,10,0),0))</f>
        <v/>
      </c>
      <c r="W443" s="42" t="n"/>
      <c r="X443" s="39">
        <f>IF(D443="","",VLOOKUP(D443,'produto-estoque-total-7'!A:AB,8,0))</f>
        <v/>
      </c>
      <c r="Y443" s="39">
        <f>IF(D443="","",VLOOKUP(D443,'produto-estoque-total-7'!A:AB,9,0))</f>
        <v/>
      </c>
      <c r="Z443" s="39">
        <f>IF(D443="","",VLOOKUP(D443,'produto-estoque-total-7'!A:AB,10,0))</f>
        <v/>
      </c>
      <c r="AA443" s="39">
        <f>IFERROR(IF(D443="","",VLOOKUP(D443,'produto-venda-7'!B:N,4,0)),0)</f>
        <v/>
      </c>
      <c r="AB443" s="39">
        <f>IFERROR(IF(D443="","",VLOOKUP(D443,'produto-venda-7'!B:N,5,0)),0)</f>
        <v/>
      </c>
      <c r="AC443" s="39">
        <f>IF(D443="","",IFERROR(AA443/90,0))</f>
        <v/>
      </c>
      <c r="AD443" s="36">
        <f>IF(D443="","",IFERROR(VLOOKUP(D443,'produto-entrada-7'!A:M,4,0),0))</f>
        <v/>
      </c>
      <c r="AE443" s="36">
        <f>IFERROR(IF(D443="","",VLOOKUP(D443,'produto-venda-7'!B:N,10,0)),0)</f>
        <v/>
      </c>
      <c r="AF443" s="36">
        <f>IF(D443="","",IFERROR(VLOOKUP(D443,'produto-entrada-7'!A:M,11,0),0))</f>
        <v/>
      </c>
      <c r="AG443" s="1">
        <f>IF(D443="","",IFERROR(VLOOKUP(D443,'produto-entrada-7'!A:M,12,0),0))</f>
        <v/>
      </c>
      <c r="AH443" s="1">
        <f>IF(D443="","",IFERROR(VLOOKUP(D443,'produto-entrada-7'!A:M,13,0),0))</f>
        <v/>
      </c>
      <c r="AI443" s="36">
        <f>IFERROR(IF(D443="","",VLOOKUP(D443,'produto-venda-7'!B:N,11,0)),0)</f>
        <v/>
      </c>
      <c r="AJ443" s="43">
        <f>IF(D443="","",IFERROR(AI443*AB443,0))</f>
        <v/>
      </c>
      <c r="AK443" s="44">
        <f>IFERROR(IF(D443="","",VLOOKUP(F443,'ANALISE FORNECEDOR'!$A:$I,8,0)),"")</f>
        <v/>
      </c>
      <c r="AL443" s="44">
        <f>IF(D443="","",AVERAGE(AM443,AK443))</f>
        <v/>
      </c>
      <c r="AM443" s="44">
        <f>IFERROR(IF(D443="","",VLOOKUP(F443,'ANALISE FORNECEDOR'!$A:$I,9,0)),"")</f>
        <v/>
      </c>
      <c r="AN443" s="45">
        <f>IF(D443="","",IF(Y443&gt;12,AI443*(U443+Y443),AI443*U443))</f>
        <v/>
      </c>
      <c r="AO443" s="45">
        <f>IF(D443="","",IF(Y443&gt;12,AI443*(U443+V443+Y443),AI443*(U443+V443)))</f>
        <v/>
      </c>
      <c r="AP443" s="46">
        <f>IF(D443="","",IF(Y443&gt;12,AG443*(U443+Y443),AG443*U443))</f>
        <v/>
      </c>
      <c r="AQ443" s="46">
        <f>IF(D443="","",IF(Y443&gt;12,AG443*(U443+V443+Y443),AG443*(U443+V443)))</f>
        <v/>
      </c>
      <c r="AR443" s="46">
        <f>IF(D443="","",IF(OR(R443="A",R443="AA",R443="AAA"),AP443,0))</f>
        <v/>
      </c>
      <c r="AS443" s="46">
        <f>IF(D443="","",IF(R443="B",AP443,0))</f>
        <v/>
      </c>
      <c r="AT443" s="46">
        <f>IF(D443="","",IF(R443="C",AP443,0))</f>
        <v/>
      </c>
      <c r="AU443" s="47">
        <f>IF(D443="","",IFERROR(AN443/AJ443,0))</f>
        <v/>
      </c>
      <c r="AV443" s="47">
        <f>IF(D443="","",IFERROR(((AO443)/AJ443),0))</f>
        <v/>
      </c>
      <c r="AW443" s="48">
        <f>IF(D443="","",IF(OR(S443="S",NOT(AND(ISNUMBER(AC443),ISNUMBER(AL443),AC443*AL443&gt;=0))),0,AC443*AL443))</f>
        <v/>
      </c>
      <c r="AX443" s="49">
        <f>IFERROR(IF(D443="","",AW443*AG443),0)</f>
        <v/>
      </c>
      <c r="AY443" s="48">
        <f>IF(D443="","",IF(OR(S443="S",NOT(AND(ISNUMBER(AC443),ISNUMBER(AK443),AC443*AK443&gt;=0))),0,AC443*AK443))</f>
        <v/>
      </c>
      <c r="AZ443" s="48">
        <f>IFERROR(IF(D443="","",IF(AY443=0,0,IF(((AY443)-(U443+Y443))&lt;0,0,(AY443)-U443))),0)</f>
        <v/>
      </c>
      <c r="BA443" s="49">
        <f>IF(D443="","",AZ443*AG443)</f>
        <v/>
      </c>
      <c r="BB443" s="49">
        <f>IF(D443="","",IF(OR(R443="A",R443="AA",R443="AAA"),BA443,0))</f>
        <v/>
      </c>
      <c r="BC443" s="49">
        <f>IF(D443="","",IF(R443="B",BA443,0))</f>
        <v/>
      </c>
      <c r="BD443" s="49">
        <f>IF(D443="","",IF(R443="B",BA443,0))</f>
        <v/>
      </c>
      <c r="BE443" s="49">
        <f>IF(D443="","",IF(S443="S",
1,
IF(AC443=0,
1,
IF(
IFERROR(((U443+Y443)*AG443)/((AC443*AK443)*AG443),0)&lt;0,
0,
IF(
IFERROR(((U443+Y443)*AG443)/((AC443*AK443)*AG443),0)&gt;1,
1,
IFERROR(((U443+Y443)*AG443)/((AC443*AK443)*AG443),0)
)
)
)
))</f>
        <v/>
      </c>
      <c r="BF443" s="49">
        <f>IF(D443="","",IF(S443="S",
1,
IF(AC443=0,
1,
IF(
IFERROR(((U443+V443+Y443)*AG443)/((AC443*AK443)*AG443),0)&lt;0,
0,
IF(
IFERROR(((U443+V443+Y443)*AG443)/((AC443*AK443)*AG443),0)&gt;1,
1,
IFERROR(((U443+V443+Y443)*AG443)/((AC443*AK443)*AG443),0)
)
)
)
))</f>
        <v/>
      </c>
      <c r="BG443" s="50">
        <f>IF(D443="","",IF(S443="S",0,IF(AND(ISNUMBER(AC443),ISNUMBER(AM443)),IF(OR(AC443*AM443&lt;0,ISERR(AC443*AM443)),0,AC443*AM443),0)))</f>
        <v/>
      </c>
      <c r="BH443" s="50">
        <f>IF(D443="","",IF(BY443&gt;TODAY()-60,0,IF(Y443&gt;12,MAX(0,(U443+Y443)-BG443),MAX(0,U443-BG443))))</f>
        <v/>
      </c>
      <c r="BI443" s="51">
        <f>IF(D443="","",BH443*AG443)</f>
        <v/>
      </c>
      <c r="BJ443" s="51">
        <f>IF(D443="","",IF(OR(R443="A",R443="AA",R443="AAA"),BI443,0))</f>
        <v/>
      </c>
      <c r="BK443" s="51">
        <f>IF(D443="","",IF(R443="B",BI443,0))</f>
        <v/>
      </c>
      <c r="BL443" s="51">
        <f>IF(D443="","",IF(R443="C",BI443,0))</f>
        <v/>
      </c>
      <c r="BM443" s="51">
        <f>IF(D443="","",IFERROR(MAX(0,MIN(BI443/AP443,1)),0))</f>
        <v/>
      </c>
      <c r="BN443" s="52">
        <f>IF(D443="","",AB443*AG443)</f>
        <v/>
      </c>
      <c r="BO443" s="52">
        <f>IF(D443="","",(U443+V443+X443)*AG443)</f>
        <v/>
      </c>
      <c r="BP443" s="52">
        <f>IF(D443="","",(AB443*3)*AG443)</f>
        <v/>
      </c>
      <c r="BQ443" s="52">
        <f>IF(D443="","",IF(BO443-BP443&gt;0,0,BO443-BP443))</f>
        <v/>
      </c>
      <c r="BR443" s="52">
        <f>IF(D443="","",IF(BO443-BP443-BN443&gt;0,0,BO443-BP443-BN443))</f>
        <v/>
      </c>
      <c r="BS443" s="53">
        <f>IF(D443="","",IFERROR(AB443*AI443,0))</f>
        <v/>
      </c>
      <c r="BT443" s="53">
        <f>IF(D443="","",IFERROR(IF(X443&gt;12, AI443*(U443+V443+X443), AI443*(U443+V443)),0))</f>
        <v/>
      </c>
      <c r="BU443" s="53">
        <f>IF(D443="","",IFERROR(((AB443*3)*AI443),0))</f>
        <v/>
      </c>
      <c r="BV443" s="53">
        <f>IF(D443="","",IF(BT443-BU443&gt;0,0,BT443-BU443))</f>
        <v/>
      </c>
      <c r="BW443" s="53">
        <f>IF(D443="","",IF(BT443-BU443-BS443&gt;0,0,BT443-BU443-BS443))</f>
        <v/>
      </c>
      <c r="BX443" s="36">
        <f>IF(D443="","",IFERROR(VLOOKUP(D443,'produto-entrada-7'!A:M,3,0),"SEM PEDIDO"))</f>
        <v/>
      </c>
      <c r="BY443" s="36">
        <f>IF(D443="","",VLOOKUP(D443,'produto-estoque-total-7'!A:AB,25,0))</f>
        <v/>
      </c>
      <c r="BZ443" s="36">
        <f>IF(D443="","",IFERROR(VLOOKUP(D443,'produto-estoque-total-7'!A:AB,26,0)/100,0))</f>
        <v/>
      </c>
      <c r="CA443" s="36">
        <f>IF(D443="","",IFERROR(VLOOKUP(D443,'produto-estoque-total-7'!A:AB,27,0)/100,0))</f>
        <v/>
      </c>
      <c r="CB443" s="41">
        <f>IF(D443="","",V443*AF443)</f>
        <v/>
      </c>
      <c r="CC443" s="41">
        <f>IF(D443="","",V443*AI443)</f>
        <v/>
      </c>
      <c r="CD443" s="54">
        <f>IF(D443="","",VLOOKUP(D443,'produto-estoque-total-7'!A:AB,28,0))</f>
        <v/>
      </c>
    </row>
    <row r="444">
      <c r="A444" s="36">
        <f>IF(D444="","",VLOOKUP(D444,'produto-estoque-total-7'!A:AB,3,0))</f>
        <v/>
      </c>
      <c r="B444" s="1">
        <f>IF(D444="","",VLOOKUP(D444,'produto-estoque-total-7'!A:AB,12,0))</f>
        <v/>
      </c>
      <c r="C444" s="1">
        <f>IF(D444="","",VLOOKUP(D444,'produto-estoque-total-7'!A:AB,2,0))</f>
        <v/>
      </c>
      <c r="D444" s="37">
        <f>IFERROR(IF('produto-estoque-total-7'!A443="","",'produto-estoque-total-7'!A443),"")</f>
        <v/>
      </c>
      <c r="E444" s="1">
        <f>IF(D444="","",VLOOKUP(D444,'produto-estoque-total-7'!A:AB,4,0))</f>
        <v/>
      </c>
      <c r="F444" s="36">
        <f>IF(D444="","",VLOOKUP(D444,'produto-estoque-total-7'!A:AB,13,0))</f>
        <v/>
      </c>
      <c r="G444" s="1">
        <f>IF(F444="","",VLOOKUP(F444,'FORNECEDORES X COMPRADOR'!A:D,4,0))</f>
        <v/>
      </c>
      <c r="H444" s="1">
        <f>IF(F444="","",VLOOKUP(F444,'FORNECEDORES X COMPRADOR'!A:E,5,0))</f>
        <v/>
      </c>
      <c r="I444" s="36">
        <f>IF(D444="","",VLOOKUP(D444,'produto-estoque-total-7'!A:AB,15,0))</f>
        <v/>
      </c>
      <c r="J444" s="36">
        <f>IF(D444="","",VLOOKUP(D444,'produto-estoque-total-7'!A:AB,19,0))</f>
        <v/>
      </c>
      <c r="K444" s="1">
        <f>IF(D444="","",VLOOKUP(D444,'produto-estoque-total-7'!A:AB,20,0))</f>
        <v/>
      </c>
      <c r="L444" s="36">
        <f>IF(D444="","",VLOOKUP(D444,'produto-estoque-total-7'!A:AB,17,0))</f>
        <v/>
      </c>
      <c r="M444" s="1">
        <f>IF(D444="","",VLOOKUP(D444,'produto-estoque-total-7'!A:AB,18,0))</f>
        <v/>
      </c>
      <c r="N444" s="36">
        <f>IF(D444="","",VLOOKUP(D444,'produto-estoque-total-7'!A:AB,21,0))</f>
        <v/>
      </c>
      <c r="O444" s="1">
        <f>IF(D444="","",VLOOKUP(D444,'produto-estoque-total-7'!A:AB,22,0))</f>
        <v/>
      </c>
      <c r="P444" s="36">
        <f>IF(D444="","",VLOOKUP(D444,'produto-estoque-total-7'!A:AB,23,0))</f>
        <v/>
      </c>
      <c r="Q444" s="1">
        <f>IF(D444="","",VLOOKUP(D444,'produto-estoque-total-7'!A:AB,24,0))</f>
        <v/>
      </c>
      <c r="R444" s="38">
        <f>IFERROR(IF(D444="","",VLOOKUP(D444,'produto-venda-7'!B:N,13,0)),"C")</f>
        <v/>
      </c>
      <c r="S444" s="39">
        <f>IF(D444="","",VLOOKUP(D444,'produto-estoque-total-7'!A:AB,6,0))</f>
        <v/>
      </c>
      <c r="T444" s="39">
        <f>IF(D444="","",VLOOKUP(D444,'produto-estoque-total-7'!A:AB,5,0))</f>
        <v/>
      </c>
      <c r="U444" s="40">
        <f>IF(D444="","",VLOOKUP(D444,'produto-estoque-total-7'!A:AB,11,0))</f>
        <v/>
      </c>
      <c r="V444" s="41">
        <f>IF(D444="","",IFERROR(VLOOKUP(D444,'produto-entrada-7'!A:M,10,0),0))</f>
        <v/>
      </c>
      <c r="W444" s="42" t="n"/>
      <c r="X444" s="39">
        <f>IF(D444="","",VLOOKUP(D444,'produto-estoque-total-7'!A:AB,8,0))</f>
        <v/>
      </c>
      <c r="Y444" s="39">
        <f>IF(D444="","",VLOOKUP(D444,'produto-estoque-total-7'!A:AB,9,0))</f>
        <v/>
      </c>
      <c r="Z444" s="39">
        <f>IF(D444="","",VLOOKUP(D444,'produto-estoque-total-7'!A:AB,10,0))</f>
        <v/>
      </c>
      <c r="AA444" s="39">
        <f>IFERROR(IF(D444="","",VLOOKUP(D444,'produto-venda-7'!B:N,4,0)),0)</f>
        <v/>
      </c>
      <c r="AB444" s="39">
        <f>IFERROR(IF(D444="","",VLOOKUP(D444,'produto-venda-7'!B:N,5,0)),0)</f>
        <v/>
      </c>
      <c r="AC444" s="39">
        <f>IF(D444="","",IFERROR(AA444/90,0))</f>
        <v/>
      </c>
      <c r="AD444" s="36">
        <f>IF(D444="","",IFERROR(VLOOKUP(D444,'produto-entrada-7'!A:M,4,0),0))</f>
        <v/>
      </c>
      <c r="AE444" s="36">
        <f>IFERROR(IF(D444="","",VLOOKUP(D444,'produto-venda-7'!B:N,10,0)),0)</f>
        <v/>
      </c>
      <c r="AF444" s="36">
        <f>IF(D444="","",IFERROR(VLOOKUP(D444,'produto-entrada-7'!A:M,11,0),0))</f>
        <v/>
      </c>
      <c r="AG444" s="1">
        <f>IF(D444="","",IFERROR(VLOOKUP(D444,'produto-entrada-7'!A:M,12,0),0))</f>
        <v/>
      </c>
      <c r="AH444" s="1">
        <f>IF(D444="","",IFERROR(VLOOKUP(D444,'produto-entrada-7'!A:M,13,0),0))</f>
        <v/>
      </c>
      <c r="AI444" s="36">
        <f>IFERROR(IF(D444="","",VLOOKUP(D444,'produto-venda-7'!B:N,11,0)),0)</f>
        <v/>
      </c>
      <c r="AJ444" s="43">
        <f>IF(D444="","",IFERROR(AI444*AB444,0))</f>
        <v/>
      </c>
      <c r="AK444" s="44">
        <f>IFERROR(IF(D444="","",VLOOKUP(F444,'ANALISE FORNECEDOR'!$A:$I,8,0)),"")</f>
        <v/>
      </c>
      <c r="AL444" s="44">
        <f>IF(D444="","",AVERAGE(AM444,AK444))</f>
        <v/>
      </c>
      <c r="AM444" s="44">
        <f>IFERROR(IF(D444="","",VLOOKUP(F444,'ANALISE FORNECEDOR'!$A:$I,9,0)),"")</f>
        <v/>
      </c>
      <c r="AN444" s="45">
        <f>IF(D444="","",IF(Y444&gt;12,AI444*(U444+Y444),AI444*U444))</f>
        <v/>
      </c>
      <c r="AO444" s="45">
        <f>IF(D444="","",IF(Y444&gt;12,AI444*(U444+V444+Y444),AI444*(U444+V444)))</f>
        <v/>
      </c>
      <c r="AP444" s="46">
        <f>IF(D444="","",IF(Y444&gt;12,AG444*(U444+Y444),AG444*U444))</f>
        <v/>
      </c>
      <c r="AQ444" s="46">
        <f>IF(D444="","",IF(Y444&gt;12,AG444*(U444+V444+Y444),AG444*(U444+V444)))</f>
        <v/>
      </c>
      <c r="AR444" s="46">
        <f>IF(D444="","",IF(OR(R444="A",R444="AA",R444="AAA"),AP444,0))</f>
        <v/>
      </c>
      <c r="AS444" s="46">
        <f>IF(D444="","",IF(R444="B",AP444,0))</f>
        <v/>
      </c>
      <c r="AT444" s="46">
        <f>IF(D444="","",IF(R444="C",AP444,0))</f>
        <v/>
      </c>
      <c r="AU444" s="47">
        <f>IF(D444="","",IFERROR(AN444/AJ444,0))</f>
        <v/>
      </c>
      <c r="AV444" s="47">
        <f>IF(D444="","",IFERROR(((AO444)/AJ444),0))</f>
        <v/>
      </c>
      <c r="AW444" s="48">
        <f>IF(D444="","",IF(OR(S444="S",NOT(AND(ISNUMBER(AC444),ISNUMBER(AL444),AC444*AL444&gt;=0))),0,AC444*AL444))</f>
        <v/>
      </c>
      <c r="AX444" s="49">
        <f>IFERROR(IF(D444="","",AW444*AG444),0)</f>
        <v/>
      </c>
      <c r="AY444" s="48">
        <f>IF(D444="","",IF(OR(S444="S",NOT(AND(ISNUMBER(AC444),ISNUMBER(AK444),AC444*AK444&gt;=0))),0,AC444*AK444))</f>
        <v/>
      </c>
      <c r="AZ444" s="48">
        <f>IFERROR(IF(D444="","",IF(AY444=0,0,IF(((AY444)-(U444+Y444))&lt;0,0,(AY444)-U444))),0)</f>
        <v/>
      </c>
      <c r="BA444" s="49">
        <f>IF(D444="","",AZ444*AG444)</f>
        <v/>
      </c>
      <c r="BB444" s="49">
        <f>IF(D444="","",IF(OR(R444="A",R444="AA",R444="AAA"),BA444,0))</f>
        <v/>
      </c>
      <c r="BC444" s="49">
        <f>IF(D444="","",IF(R444="B",BA444,0))</f>
        <v/>
      </c>
      <c r="BD444" s="49">
        <f>IF(D444="","",IF(R444="B",BA444,0))</f>
        <v/>
      </c>
      <c r="BE444" s="49">
        <f>IF(D444="","",IF(S444="S",
1,
IF(AC444=0,
1,
IF(
IFERROR(((U444+Y444)*AG444)/((AC444*AK444)*AG444),0)&lt;0,
0,
IF(
IFERROR(((U444+Y444)*AG444)/((AC444*AK444)*AG444),0)&gt;1,
1,
IFERROR(((U444+Y444)*AG444)/((AC444*AK444)*AG444),0)
)
)
)
))</f>
        <v/>
      </c>
      <c r="BF444" s="49">
        <f>IF(D444="","",IF(S444="S",
1,
IF(AC444=0,
1,
IF(
IFERROR(((U444+V444+Y444)*AG444)/((AC444*AK444)*AG444),0)&lt;0,
0,
IF(
IFERROR(((U444+V444+Y444)*AG444)/((AC444*AK444)*AG444),0)&gt;1,
1,
IFERROR(((U444+V444+Y444)*AG444)/((AC444*AK444)*AG444),0)
)
)
)
))</f>
        <v/>
      </c>
      <c r="BG444" s="50">
        <f>IF(D444="","",IF(S444="S",0,IF(AND(ISNUMBER(AC444),ISNUMBER(AM444)),IF(OR(AC444*AM444&lt;0,ISERR(AC444*AM444)),0,AC444*AM444),0)))</f>
        <v/>
      </c>
      <c r="BH444" s="50">
        <f>IF(D444="","",IF(BY444&gt;TODAY()-60,0,IF(Y444&gt;12,MAX(0,(U444+Y444)-BG444),MAX(0,U444-BG444))))</f>
        <v/>
      </c>
      <c r="BI444" s="51">
        <f>IF(D444="","",BH444*AG444)</f>
        <v/>
      </c>
      <c r="BJ444" s="51">
        <f>IF(D444="","",IF(OR(R444="A",R444="AA",R444="AAA"),BI444,0))</f>
        <v/>
      </c>
      <c r="BK444" s="51">
        <f>IF(D444="","",IF(R444="B",BI444,0))</f>
        <v/>
      </c>
      <c r="BL444" s="51">
        <f>IF(D444="","",IF(R444="C",BI444,0))</f>
        <v/>
      </c>
      <c r="BM444" s="51">
        <f>IF(D444="","",IFERROR(MAX(0,MIN(BI444/AP444,1)),0))</f>
        <v/>
      </c>
      <c r="BN444" s="52">
        <f>IF(D444="","",AB444*AG444)</f>
        <v/>
      </c>
      <c r="BO444" s="52">
        <f>IF(D444="","",(U444+V444+X444)*AG444)</f>
        <v/>
      </c>
      <c r="BP444" s="52">
        <f>IF(D444="","",(AB444*3)*AG444)</f>
        <v/>
      </c>
      <c r="BQ444" s="52">
        <f>IF(D444="","",IF(BO444-BP444&gt;0,0,BO444-BP444))</f>
        <v/>
      </c>
      <c r="BR444" s="52">
        <f>IF(D444="","",IF(BO444-BP444-BN444&gt;0,0,BO444-BP444-BN444))</f>
        <v/>
      </c>
      <c r="BS444" s="53">
        <f>IF(D444="","",IFERROR(AB444*AI444,0))</f>
        <v/>
      </c>
      <c r="BT444" s="53">
        <f>IF(D444="","",IFERROR(IF(X444&gt;12, AI444*(U444+V444+X444), AI444*(U444+V444)),0))</f>
        <v/>
      </c>
      <c r="BU444" s="53">
        <f>IF(D444="","",IFERROR(((AB444*3)*AI444),0))</f>
        <v/>
      </c>
      <c r="BV444" s="53">
        <f>IF(D444="","",IF(BT444-BU444&gt;0,0,BT444-BU444))</f>
        <v/>
      </c>
      <c r="BW444" s="53">
        <f>IF(D444="","",IF(BT444-BU444-BS444&gt;0,0,BT444-BU444-BS444))</f>
        <v/>
      </c>
      <c r="BX444" s="36">
        <f>IF(D444="","",IFERROR(VLOOKUP(D444,'produto-entrada-7'!A:M,3,0),"SEM PEDIDO"))</f>
        <v/>
      </c>
      <c r="BY444" s="36">
        <f>IF(D444="","",VLOOKUP(D444,'produto-estoque-total-7'!A:AB,25,0))</f>
        <v/>
      </c>
      <c r="BZ444" s="36">
        <f>IF(D444="","",IFERROR(VLOOKUP(D444,'produto-estoque-total-7'!A:AB,26,0)/100,0))</f>
        <v/>
      </c>
      <c r="CA444" s="36">
        <f>IF(D444="","",IFERROR(VLOOKUP(D444,'produto-estoque-total-7'!A:AB,27,0)/100,0))</f>
        <v/>
      </c>
      <c r="CB444" s="41">
        <f>IF(D444="","",V444*AF444)</f>
        <v/>
      </c>
      <c r="CC444" s="41">
        <f>IF(D444="","",V444*AI444)</f>
        <v/>
      </c>
      <c r="CD444" s="54">
        <f>IF(D444="","",VLOOKUP(D444,'produto-estoque-total-7'!A:AB,28,0))</f>
        <v/>
      </c>
    </row>
    <row r="445">
      <c r="A445" s="36">
        <f>IF(D445="","",VLOOKUP(D445,'produto-estoque-total-7'!A:AB,3,0))</f>
        <v/>
      </c>
      <c r="B445" s="1">
        <f>IF(D445="","",VLOOKUP(D445,'produto-estoque-total-7'!A:AB,12,0))</f>
        <v/>
      </c>
      <c r="C445" s="1">
        <f>IF(D445="","",VLOOKUP(D445,'produto-estoque-total-7'!A:AB,2,0))</f>
        <v/>
      </c>
      <c r="D445" s="37">
        <f>IFERROR(IF('produto-estoque-total-7'!A444="","",'produto-estoque-total-7'!A444),"")</f>
        <v/>
      </c>
      <c r="E445" s="1">
        <f>IF(D445="","",VLOOKUP(D445,'produto-estoque-total-7'!A:AB,4,0))</f>
        <v/>
      </c>
      <c r="F445" s="36">
        <f>IF(D445="","",VLOOKUP(D445,'produto-estoque-total-7'!A:AB,13,0))</f>
        <v/>
      </c>
      <c r="G445" s="1">
        <f>IF(F445="","",VLOOKUP(F445,'FORNECEDORES X COMPRADOR'!A:D,4,0))</f>
        <v/>
      </c>
      <c r="H445" s="1">
        <f>IF(F445="","",VLOOKUP(F445,'FORNECEDORES X COMPRADOR'!A:E,5,0))</f>
        <v/>
      </c>
      <c r="I445" s="36">
        <f>IF(D445="","",VLOOKUP(D445,'produto-estoque-total-7'!A:AB,15,0))</f>
        <v/>
      </c>
      <c r="J445" s="36">
        <f>IF(D445="","",VLOOKUP(D445,'produto-estoque-total-7'!A:AB,19,0))</f>
        <v/>
      </c>
      <c r="K445" s="1">
        <f>IF(D445="","",VLOOKUP(D445,'produto-estoque-total-7'!A:AB,20,0))</f>
        <v/>
      </c>
      <c r="L445" s="36">
        <f>IF(D445="","",VLOOKUP(D445,'produto-estoque-total-7'!A:AB,17,0))</f>
        <v/>
      </c>
      <c r="M445" s="1">
        <f>IF(D445="","",VLOOKUP(D445,'produto-estoque-total-7'!A:AB,18,0))</f>
        <v/>
      </c>
      <c r="N445" s="36">
        <f>IF(D445="","",VLOOKUP(D445,'produto-estoque-total-7'!A:AB,21,0))</f>
        <v/>
      </c>
      <c r="O445" s="1">
        <f>IF(D445="","",VLOOKUP(D445,'produto-estoque-total-7'!A:AB,22,0))</f>
        <v/>
      </c>
      <c r="P445" s="36">
        <f>IF(D445="","",VLOOKUP(D445,'produto-estoque-total-7'!A:AB,23,0))</f>
        <v/>
      </c>
      <c r="Q445" s="1">
        <f>IF(D445="","",VLOOKUP(D445,'produto-estoque-total-7'!A:AB,24,0))</f>
        <v/>
      </c>
      <c r="R445" s="38">
        <f>IFERROR(IF(D445="","",VLOOKUP(D445,'produto-venda-7'!B:N,13,0)),"C")</f>
        <v/>
      </c>
      <c r="S445" s="39">
        <f>IF(D445="","",VLOOKUP(D445,'produto-estoque-total-7'!A:AB,6,0))</f>
        <v/>
      </c>
      <c r="T445" s="39">
        <f>IF(D445="","",VLOOKUP(D445,'produto-estoque-total-7'!A:AB,5,0))</f>
        <v/>
      </c>
      <c r="U445" s="40">
        <f>IF(D445="","",VLOOKUP(D445,'produto-estoque-total-7'!A:AB,11,0))</f>
        <v/>
      </c>
      <c r="V445" s="41">
        <f>IF(D445="","",IFERROR(VLOOKUP(D445,'produto-entrada-7'!A:M,10,0),0))</f>
        <v/>
      </c>
      <c r="W445" s="42" t="n"/>
      <c r="X445" s="39">
        <f>IF(D445="","",VLOOKUP(D445,'produto-estoque-total-7'!A:AB,8,0))</f>
        <v/>
      </c>
      <c r="Y445" s="39">
        <f>IF(D445="","",VLOOKUP(D445,'produto-estoque-total-7'!A:AB,9,0))</f>
        <v/>
      </c>
      <c r="Z445" s="39">
        <f>IF(D445="","",VLOOKUP(D445,'produto-estoque-total-7'!A:AB,10,0))</f>
        <v/>
      </c>
      <c r="AA445" s="39">
        <f>IFERROR(IF(D445="","",VLOOKUP(D445,'produto-venda-7'!B:N,4,0)),0)</f>
        <v/>
      </c>
      <c r="AB445" s="39">
        <f>IFERROR(IF(D445="","",VLOOKUP(D445,'produto-venda-7'!B:N,5,0)),0)</f>
        <v/>
      </c>
      <c r="AC445" s="39">
        <f>IF(D445="","",IFERROR(AA445/90,0))</f>
        <v/>
      </c>
      <c r="AD445" s="36">
        <f>IF(D445="","",IFERROR(VLOOKUP(D445,'produto-entrada-7'!A:M,4,0),0))</f>
        <v/>
      </c>
      <c r="AE445" s="36">
        <f>IFERROR(IF(D445="","",VLOOKUP(D445,'produto-venda-7'!B:N,10,0)),0)</f>
        <v/>
      </c>
      <c r="AF445" s="36">
        <f>IF(D445="","",IFERROR(VLOOKUP(D445,'produto-entrada-7'!A:M,11,0),0))</f>
        <v/>
      </c>
      <c r="AG445" s="1">
        <f>IF(D445="","",IFERROR(VLOOKUP(D445,'produto-entrada-7'!A:M,12,0),0))</f>
        <v/>
      </c>
      <c r="AH445" s="1">
        <f>IF(D445="","",IFERROR(VLOOKUP(D445,'produto-entrada-7'!A:M,13,0),0))</f>
        <v/>
      </c>
      <c r="AI445" s="36">
        <f>IFERROR(IF(D445="","",VLOOKUP(D445,'produto-venda-7'!B:N,11,0)),0)</f>
        <v/>
      </c>
      <c r="AJ445" s="43">
        <f>IF(D445="","",IFERROR(AI445*AB445,0))</f>
        <v/>
      </c>
      <c r="AK445" s="44">
        <f>IFERROR(IF(D445="","",VLOOKUP(F445,'ANALISE FORNECEDOR'!$A:$I,8,0)),"")</f>
        <v/>
      </c>
      <c r="AL445" s="44">
        <f>IF(D445="","",AVERAGE(AM445,AK445))</f>
        <v/>
      </c>
      <c r="AM445" s="44">
        <f>IFERROR(IF(D445="","",VLOOKUP(F445,'ANALISE FORNECEDOR'!$A:$I,9,0)),"")</f>
        <v/>
      </c>
      <c r="AN445" s="45">
        <f>IF(D445="","",IF(Y445&gt;12,AI445*(U445+Y445),AI445*U445))</f>
        <v/>
      </c>
      <c r="AO445" s="45">
        <f>IF(D445="","",IF(Y445&gt;12,AI445*(U445+V445+Y445),AI445*(U445+V445)))</f>
        <v/>
      </c>
      <c r="AP445" s="46">
        <f>IF(D445="","",IF(Y445&gt;12,AG445*(U445+Y445),AG445*U445))</f>
        <v/>
      </c>
      <c r="AQ445" s="46">
        <f>IF(D445="","",IF(Y445&gt;12,AG445*(U445+V445+Y445),AG445*(U445+V445)))</f>
        <v/>
      </c>
      <c r="AR445" s="46">
        <f>IF(D445="","",IF(OR(R445="A",R445="AA",R445="AAA"),AP445,0))</f>
        <v/>
      </c>
      <c r="AS445" s="46">
        <f>IF(D445="","",IF(R445="B",AP445,0))</f>
        <v/>
      </c>
      <c r="AT445" s="46">
        <f>IF(D445="","",IF(R445="C",AP445,0))</f>
        <v/>
      </c>
      <c r="AU445" s="47">
        <f>IF(D445="","",IFERROR(AN445/AJ445,0))</f>
        <v/>
      </c>
      <c r="AV445" s="47">
        <f>IF(D445="","",IFERROR(((AO445)/AJ445),0))</f>
        <v/>
      </c>
      <c r="AW445" s="48">
        <f>IF(D445="","",IF(OR(S445="S",NOT(AND(ISNUMBER(AC445),ISNUMBER(AL445),AC445*AL445&gt;=0))),0,AC445*AL445))</f>
        <v/>
      </c>
      <c r="AX445" s="49">
        <f>IFERROR(IF(D445="","",AW445*AG445),0)</f>
        <v/>
      </c>
      <c r="AY445" s="48">
        <f>IF(D445="","",IF(OR(S445="S",NOT(AND(ISNUMBER(AC445),ISNUMBER(AK445),AC445*AK445&gt;=0))),0,AC445*AK445))</f>
        <v/>
      </c>
      <c r="AZ445" s="48">
        <f>IFERROR(IF(D445="","",IF(AY445=0,0,IF(((AY445)-(U445+Y445))&lt;0,0,(AY445)-U445))),0)</f>
        <v/>
      </c>
      <c r="BA445" s="49">
        <f>IF(D445="","",AZ445*AG445)</f>
        <v/>
      </c>
      <c r="BB445" s="49">
        <f>IF(D445="","",IF(OR(R445="A",R445="AA",R445="AAA"),BA445,0))</f>
        <v/>
      </c>
      <c r="BC445" s="49">
        <f>IF(D445="","",IF(R445="B",BA445,0))</f>
        <v/>
      </c>
      <c r="BD445" s="49">
        <f>IF(D445="","",IF(R445="B",BA445,0))</f>
        <v/>
      </c>
      <c r="BE445" s="49">
        <f>IF(D445="","",IF(S445="S",
1,
IF(AC445=0,
1,
IF(
IFERROR(((U445+Y445)*AG445)/((AC445*AK445)*AG445),0)&lt;0,
0,
IF(
IFERROR(((U445+Y445)*AG445)/((AC445*AK445)*AG445),0)&gt;1,
1,
IFERROR(((U445+Y445)*AG445)/((AC445*AK445)*AG445),0)
)
)
)
))</f>
        <v/>
      </c>
      <c r="BF445" s="49">
        <f>IF(D445="","",IF(S445="S",
1,
IF(AC445=0,
1,
IF(
IFERROR(((U445+V445+Y445)*AG445)/((AC445*AK445)*AG445),0)&lt;0,
0,
IF(
IFERROR(((U445+V445+Y445)*AG445)/((AC445*AK445)*AG445),0)&gt;1,
1,
IFERROR(((U445+V445+Y445)*AG445)/((AC445*AK445)*AG445),0)
)
)
)
))</f>
        <v/>
      </c>
      <c r="BG445" s="50">
        <f>IF(D445="","",IF(S445="S",0,IF(AND(ISNUMBER(AC445),ISNUMBER(AM445)),IF(OR(AC445*AM445&lt;0,ISERR(AC445*AM445)),0,AC445*AM445),0)))</f>
        <v/>
      </c>
      <c r="BH445" s="50">
        <f>IF(D445="","",IF(BY445&gt;TODAY()-60,0,IF(Y445&gt;12,MAX(0,(U445+Y445)-BG445),MAX(0,U445-BG445))))</f>
        <v/>
      </c>
      <c r="BI445" s="51">
        <f>IF(D445="","",BH445*AG445)</f>
        <v/>
      </c>
      <c r="BJ445" s="51">
        <f>IF(D445="","",IF(OR(R445="A",R445="AA",R445="AAA"),BI445,0))</f>
        <v/>
      </c>
      <c r="BK445" s="51">
        <f>IF(D445="","",IF(R445="B",BI445,0))</f>
        <v/>
      </c>
      <c r="BL445" s="51">
        <f>IF(D445="","",IF(R445="C",BI445,0))</f>
        <v/>
      </c>
      <c r="BM445" s="51">
        <f>IF(D445="","",IFERROR(MAX(0,MIN(BI445/AP445,1)),0))</f>
        <v/>
      </c>
      <c r="BN445" s="52">
        <f>IF(D445="","",AB445*AG445)</f>
        <v/>
      </c>
      <c r="BO445" s="52">
        <f>IF(D445="","",(U445+V445+X445)*AG445)</f>
        <v/>
      </c>
      <c r="BP445" s="52">
        <f>IF(D445="","",(AB445*3)*AG445)</f>
        <v/>
      </c>
      <c r="BQ445" s="52">
        <f>IF(D445="","",IF(BO445-BP445&gt;0,0,BO445-BP445))</f>
        <v/>
      </c>
      <c r="BR445" s="52">
        <f>IF(D445="","",IF(BO445-BP445-BN445&gt;0,0,BO445-BP445-BN445))</f>
        <v/>
      </c>
      <c r="BS445" s="53">
        <f>IF(D445="","",IFERROR(AB445*AI445,0))</f>
        <v/>
      </c>
      <c r="BT445" s="53">
        <f>IF(D445="","",IFERROR(IF(X445&gt;12, AI445*(U445+V445+X445), AI445*(U445+V445)),0))</f>
        <v/>
      </c>
      <c r="BU445" s="53">
        <f>IF(D445="","",IFERROR(((AB445*3)*AI445),0))</f>
        <v/>
      </c>
      <c r="BV445" s="53">
        <f>IF(D445="","",IF(BT445-BU445&gt;0,0,BT445-BU445))</f>
        <v/>
      </c>
      <c r="BW445" s="53">
        <f>IF(D445="","",IF(BT445-BU445-BS445&gt;0,0,BT445-BU445-BS445))</f>
        <v/>
      </c>
      <c r="BX445" s="36">
        <f>IF(D445="","",IFERROR(VLOOKUP(D445,'produto-entrada-7'!A:M,3,0),"SEM PEDIDO"))</f>
        <v/>
      </c>
      <c r="BY445" s="36">
        <f>IF(D445="","",VLOOKUP(D445,'produto-estoque-total-7'!A:AB,25,0))</f>
        <v/>
      </c>
      <c r="BZ445" s="36">
        <f>IF(D445="","",IFERROR(VLOOKUP(D445,'produto-estoque-total-7'!A:AB,26,0)/100,0))</f>
        <v/>
      </c>
      <c r="CA445" s="36">
        <f>IF(D445="","",IFERROR(VLOOKUP(D445,'produto-estoque-total-7'!A:AB,27,0)/100,0))</f>
        <v/>
      </c>
      <c r="CB445" s="41">
        <f>IF(D445="","",V445*AF445)</f>
        <v/>
      </c>
      <c r="CC445" s="41">
        <f>IF(D445="","",V445*AI445)</f>
        <v/>
      </c>
      <c r="CD445" s="54">
        <f>IF(D445="","",VLOOKUP(D445,'produto-estoque-total-7'!A:AB,28,0))</f>
        <v/>
      </c>
    </row>
    <row r="446">
      <c r="A446" s="36">
        <f>IF(D446="","",VLOOKUP(D446,'produto-estoque-total-7'!A:AB,3,0))</f>
        <v/>
      </c>
      <c r="B446" s="1">
        <f>IF(D446="","",VLOOKUP(D446,'produto-estoque-total-7'!A:AB,12,0))</f>
        <v/>
      </c>
      <c r="C446" s="1">
        <f>IF(D446="","",VLOOKUP(D446,'produto-estoque-total-7'!A:AB,2,0))</f>
        <v/>
      </c>
      <c r="D446" s="37">
        <f>IFERROR(IF('produto-estoque-total-7'!A445="","",'produto-estoque-total-7'!A445),"")</f>
        <v/>
      </c>
      <c r="E446" s="1">
        <f>IF(D446="","",VLOOKUP(D446,'produto-estoque-total-7'!A:AB,4,0))</f>
        <v/>
      </c>
      <c r="F446" s="36">
        <f>IF(D446="","",VLOOKUP(D446,'produto-estoque-total-7'!A:AB,13,0))</f>
        <v/>
      </c>
      <c r="G446" s="1">
        <f>IF(F446="","",VLOOKUP(F446,'FORNECEDORES X COMPRADOR'!A:D,4,0))</f>
        <v/>
      </c>
      <c r="H446" s="1">
        <f>IF(F446="","",VLOOKUP(F446,'FORNECEDORES X COMPRADOR'!A:E,5,0))</f>
        <v/>
      </c>
      <c r="I446" s="36">
        <f>IF(D446="","",VLOOKUP(D446,'produto-estoque-total-7'!A:AB,15,0))</f>
        <v/>
      </c>
      <c r="J446" s="36">
        <f>IF(D446="","",VLOOKUP(D446,'produto-estoque-total-7'!A:AB,19,0))</f>
        <v/>
      </c>
      <c r="K446" s="1">
        <f>IF(D446="","",VLOOKUP(D446,'produto-estoque-total-7'!A:AB,20,0))</f>
        <v/>
      </c>
      <c r="L446" s="36">
        <f>IF(D446="","",VLOOKUP(D446,'produto-estoque-total-7'!A:AB,17,0))</f>
        <v/>
      </c>
      <c r="M446" s="1">
        <f>IF(D446="","",VLOOKUP(D446,'produto-estoque-total-7'!A:AB,18,0))</f>
        <v/>
      </c>
      <c r="N446" s="36">
        <f>IF(D446="","",VLOOKUP(D446,'produto-estoque-total-7'!A:AB,21,0))</f>
        <v/>
      </c>
      <c r="O446" s="1">
        <f>IF(D446="","",VLOOKUP(D446,'produto-estoque-total-7'!A:AB,22,0))</f>
        <v/>
      </c>
      <c r="P446" s="36">
        <f>IF(D446="","",VLOOKUP(D446,'produto-estoque-total-7'!A:AB,23,0))</f>
        <v/>
      </c>
      <c r="Q446" s="1">
        <f>IF(D446="","",VLOOKUP(D446,'produto-estoque-total-7'!A:AB,24,0))</f>
        <v/>
      </c>
      <c r="R446" s="38">
        <f>IFERROR(IF(D446="","",VLOOKUP(D446,'produto-venda-7'!B:N,13,0)),"C")</f>
        <v/>
      </c>
      <c r="S446" s="39">
        <f>IF(D446="","",VLOOKUP(D446,'produto-estoque-total-7'!A:AB,6,0))</f>
        <v/>
      </c>
      <c r="T446" s="39">
        <f>IF(D446="","",VLOOKUP(D446,'produto-estoque-total-7'!A:AB,5,0))</f>
        <v/>
      </c>
      <c r="U446" s="40">
        <f>IF(D446="","",VLOOKUP(D446,'produto-estoque-total-7'!A:AB,11,0))</f>
        <v/>
      </c>
      <c r="V446" s="41">
        <f>IF(D446="","",IFERROR(VLOOKUP(D446,'produto-entrada-7'!A:M,10,0),0))</f>
        <v/>
      </c>
      <c r="W446" s="42" t="n"/>
      <c r="X446" s="39">
        <f>IF(D446="","",VLOOKUP(D446,'produto-estoque-total-7'!A:AB,8,0))</f>
        <v/>
      </c>
      <c r="Y446" s="39">
        <f>IF(D446="","",VLOOKUP(D446,'produto-estoque-total-7'!A:AB,9,0))</f>
        <v/>
      </c>
      <c r="Z446" s="39">
        <f>IF(D446="","",VLOOKUP(D446,'produto-estoque-total-7'!A:AB,10,0))</f>
        <v/>
      </c>
      <c r="AA446" s="39">
        <f>IFERROR(IF(D446="","",VLOOKUP(D446,'produto-venda-7'!B:N,4,0)),0)</f>
        <v/>
      </c>
      <c r="AB446" s="39">
        <f>IFERROR(IF(D446="","",VLOOKUP(D446,'produto-venda-7'!B:N,5,0)),0)</f>
        <v/>
      </c>
      <c r="AC446" s="39">
        <f>IF(D446="","",IFERROR(AA446/90,0))</f>
        <v/>
      </c>
      <c r="AD446" s="36">
        <f>IF(D446="","",IFERROR(VLOOKUP(D446,'produto-entrada-7'!A:M,4,0),0))</f>
        <v/>
      </c>
      <c r="AE446" s="36">
        <f>IFERROR(IF(D446="","",VLOOKUP(D446,'produto-venda-7'!B:N,10,0)),0)</f>
        <v/>
      </c>
      <c r="AF446" s="36">
        <f>IF(D446="","",IFERROR(VLOOKUP(D446,'produto-entrada-7'!A:M,11,0),0))</f>
        <v/>
      </c>
      <c r="AG446" s="1">
        <f>IF(D446="","",IFERROR(VLOOKUP(D446,'produto-entrada-7'!A:M,12,0),0))</f>
        <v/>
      </c>
      <c r="AH446" s="1">
        <f>IF(D446="","",IFERROR(VLOOKUP(D446,'produto-entrada-7'!A:M,13,0),0))</f>
        <v/>
      </c>
      <c r="AI446" s="36">
        <f>IFERROR(IF(D446="","",VLOOKUP(D446,'produto-venda-7'!B:N,11,0)),0)</f>
        <v/>
      </c>
      <c r="AJ446" s="43">
        <f>IF(D446="","",IFERROR(AI446*AB446,0))</f>
        <v/>
      </c>
      <c r="AK446" s="44">
        <f>IFERROR(IF(D446="","",VLOOKUP(F446,'ANALISE FORNECEDOR'!$A:$I,8,0)),"")</f>
        <v/>
      </c>
      <c r="AL446" s="44">
        <f>IF(D446="","",AVERAGE(AM446,AK446))</f>
        <v/>
      </c>
      <c r="AM446" s="44">
        <f>IFERROR(IF(D446="","",VLOOKUP(F446,'ANALISE FORNECEDOR'!$A:$I,9,0)),"")</f>
        <v/>
      </c>
      <c r="AN446" s="45">
        <f>IF(D446="","",IF(Y446&gt;12,AI446*(U446+Y446),AI446*U446))</f>
        <v/>
      </c>
      <c r="AO446" s="45">
        <f>IF(D446="","",IF(Y446&gt;12,AI446*(U446+V446+Y446),AI446*(U446+V446)))</f>
        <v/>
      </c>
      <c r="AP446" s="46">
        <f>IF(D446="","",IF(Y446&gt;12,AG446*(U446+Y446),AG446*U446))</f>
        <v/>
      </c>
      <c r="AQ446" s="46">
        <f>IF(D446="","",IF(Y446&gt;12,AG446*(U446+V446+Y446),AG446*(U446+V446)))</f>
        <v/>
      </c>
      <c r="AR446" s="46">
        <f>IF(D446="","",IF(OR(R446="A",R446="AA",R446="AAA"),AP446,0))</f>
        <v/>
      </c>
      <c r="AS446" s="46">
        <f>IF(D446="","",IF(R446="B",AP446,0))</f>
        <v/>
      </c>
      <c r="AT446" s="46">
        <f>IF(D446="","",IF(R446="C",AP446,0))</f>
        <v/>
      </c>
      <c r="AU446" s="47">
        <f>IF(D446="","",IFERROR(AN446/AJ446,0))</f>
        <v/>
      </c>
      <c r="AV446" s="47">
        <f>IF(D446="","",IFERROR(((AO446)/AJ446),0))</f>
        <v/>
      </c>
      <c r="AW446" s="48">
        <f>IF(D446="","",IF(OR(S446="S",NOT(AND(ISNUMBER(AC446),ISNUMBER(AL446),AC446*AL446&gt;=0))),0,AC446*AL446))</f>
        <v/>
      </c>
      <c r="AX446" s="49">
        <f>IFERROR(IF(D446="","",AW446*AG446),0)</f>
        <v/>
      </c>
      <c r="AY446" s="48">
        <f>IF(D446="","",IF(OR(S446="S",NOT(AND(ISNUMBER(AC446),ISNUMBER(AK446),AC446*AK446&gt;=0))),0,AC446*AK446))</f>
        <v/>
      </c>
      <c r="AZ446" s="48">
        <f>IFERROR(IF(D446="","",IF(AY446=0,0,IF(((AY446)-(U446+Y446))&lt;0,0,(AY446)-U446))),0)</f>
        <v/>
      </c>
      <c r="BA446" s="49">
        <f>IF(D446="","",AZ446*AG446)</f>
        <v/>
      </c>
      <c r="BB446" s="49">
        <f>IF(D446="","",IF(OR(R446="A",R446="AA",R446="AAA"),BA446,0))</f>
        <v/>
      </c>
      <c r="BC446" s="49">
        <f>IF(D446="","",IF(R446="B",BA446,0))</f>
        <v/>
      </c>
      <c r="BD446" s="49">
        <f>IF(D446="","",IF(R446="B",BA446,0))</f>
        <v/>
      </c>
      <c r="BE446" s="49">
        <f>IF(D446="","",IF(S446="S",
1,
IF(AC446=0,
1,
IF(
IFERROR(((U446+Y446)*AG446)/((AC446*AK446)*AG446),0)&lt;0,
0,
IF(
IFERROR(((U446+Y446)*AG446)/((AC446*AK446)*AG446),0)&gt;1,
1,
IFERROR(((U446+Y446)*AG446)/((AC446*AK446)*AG446),0)
)
)
)
))</f>
        <v/>
      </c>
      <c r="BF446" s="49">
        <f>IF(D446="","",IF(S446="S",
1,
IF(AC446=0,
1,
IF(
IFERROR(((U446+V446+Y446)*AG446)/((AC446*AK446)*AG446),0)&lt;0,
0,
IF(
IFERROR(((U446+V446+Y446)*AG446)/((AC446*AK446)*AG446),0)&gt;1,
1,
IFERROR(((U446+V446+Y446)*AG446)/((AC446*AK446)*AG446),0)
)
)
)
))</f>
        <v/>
      </c>
      <c r="BG446" s="50">
        <f>IF(D446="","",IF(S446="S",0,IF(AND(ISNUMBER(AC446),ISNUMBER(AM446)),IF(OR(AC446*AM446&lt;0,ISERR(AC446*AM446)),0,AC446*AM446),0)))</f>
        <v/>
      </c>
      <c r="BH446" s="50">
        <f>IF(D446="","",IF(BY446&gt;TODAY()-60,0,IF(Y446&gt;12,MAX(0,(U446+Y446)-BG446),MAX(0,U446-BG446))))</f>
        <v/>
      </c>
      <c r="BI446" s="51">
        <f>IF(D446="","",BH446*AG446)</f>
        <v/>
      </c>
      <c r="BJ446" s="51">
        <f>IF(D446="","",IF(OR(R446="A",R446="AA",R446="AAA"),BI446,0))</f>
        <v/>
      </c>
      <c r="BK446" s="51">
        <f>IF(D446="","",IF(R446="B",BI446,0))</f>
        <v/>
      </c>
      <c r="BL446" s="51">
        <f>IF(D446="","",IF(R446="C",BI446,0))</f>
        <v/>
      </c>
      <c r="BM446" s="51">
        <f>IF(D446="","",IFERROR(MAX(0,MIN(BI446/AP446,1)),0))</f>
        <v/>
      </c>
      <c r="BN446" s="52">
        <f>IF(D446="","",AB446*AG446)</f>
        <v/>
      </c>
      <c r="BO446" s="52">
        <f>IF(D446="","",(U446+V446+X446)*AG446)</f>
        <v/>
      </c>
      <c r="BP446" s="52">
        <f>IF(D446="","",(AB446*3)*AG446)</f>
        <v/>
      </c>
      <c r="BQ446" s="52">
        <f>IF(D446="","",IF(BO446-BP446&gt;0,0,BO446-BP446))</f>
        <v/>
      </c>
      <c r="BR446" s="52">
        <f>IF(D446="","",IF(BO446-BP446-BN446&gt;0,0,BO446-BP446-BN446))</f>
        <v/>
      </c>
      <c r="BS446" s="53">
        <f>IF(D446="","",IFERROR(AB446*AI446,0))</f>
        <v/>
      </c>
      <c r="BT446" s="53">
        <f>IF(D446="","",IFERROR(IF(X446&gt;12, AI446*(U446+V446+X446), AI446*(U446+V446)),0))</f>
        <v/>
      </c>
      <c r="BU446" s="53">
        <f>IF(D446="","",IFERROR(((AB446*3)*AI446),0))</f>
        <v/>
      </c>
      <c r="BV446" s="53">
        <f>IF(D446="","",IF(BT446-BU446&gt;0,0,BT446-BU446))</f>
        <v/>
      </c>
      <c r="BW446" s="53">
        <f>IF(D446="","",IF(BT446-BU446-BS446&gt;0,0,BT446-BU446-BS446))</f>
        <v/>
      </c>
      <c r="BX446" s="36">
        <f>IF(D446="","",IFERROR(VLOOKUP(D446,'produto-entrada-7'!A:M,3,0),"SEM PEDIDO"))</f>
        <v/>
      </c>
      <c r="BY446" s="36">
        <f>IF(D446="","",VLOOKUP(D446,'produto-estoque-total-7'!A:AB,25,0))</f>
        <v/>
      </c>
      <c r="BZ446" s="36">
        <f>IF(D446="","",IFERROR(VLOOKUP(D446,'produto-estoque-total-7'!A:AB,26,0)/100,0))</f>
        <v/>
      </c>
      <c r="CA446" s="36">
        <f>IF(D446="","",IFERROR(VLOOKUP(D446,'produto-estoque-total-7'!A:AB,27,0)/100,0))</f>
        <v/>
      </c>
      <c r="CB446" s="41">
        <f>IF(D446="","",V446*AF446)</f>
        <v/>
      </c>
      <c r="CC446" s="41">
        <f>IF(D446="","",V446*AI446)</f>
        <v/>
      </c>
      <c r="CD446" s="54">
        <f>IF(D446="","",VLOOKUP(D446,'produto-estoque-total-7'!A:AB,28,0))</f>
        <v/>
      </c>
    </row>
    <row r="447">
      <c r="A447" s="36">
        <f>IF(D447="","",VLOOKUP(D447,'produto-estoque-total-7'!A:AB,3,0))</f>
        <v/>
      </c>
      <c r="B447" s="1">
        <f>IF(D447="","",VLOOKUP(D447,'produto-estoque-total-7'!A:AB,12,0))</f>
        <v/>
      </c>
      <c r="C447" s="1">
        <f>IF(D447="","",VLOOKUP(D447,'produto-estoque-total-7'!A:AB,2,0))</f>
        <v/>
      </c>
      <c r="D447" s="37">
        <f>IFERROR(IF('produto-estoque-total-7'!A446="","",'produto-estoque-total-7'!A446),"")</f>
        <v/>
      </c>
      <c r="E447" s="1">
        <f>IF(D447="","",VLOOKUP(D447,'produto-estoque-total-7'!A:AB,4,0))</f>
        <v/>
      </c>
      <c r="F447" s="36">
        <f>IF(D447="","",VLOOKUP(D447,'produto-estoque-total-7'!A:AB,13,0))</f>
        <v/>
      </c>
      <c r="G447" s="1">
        <f>IF(F447="","",VLOOKUP(F447,'FORNECEDORES X COMPRADOR'!A:D,4,0))</f>
        <v/>
      </c>
      <c r="H447" s="1">
        <f>IF(F447="","",VLOOKUP(F447,'FORNECEDORES X COMPRADOR'!A:E,5,0))</f>
        <v/>
      </c>
      <c r="I447" s="36">
        <f>IF(D447="","",VLOOKUP(D447,'produto-estoque-total-7'!A:AB,15,0))</f>
        <v/>
      </c>
      <c r="J447" s="36">
        <f>IF(D447="","",VLOOKUP(D447,'produto-estoque-total-7'!A:AB,19,0))</f>
        <v/>
      </c>
      <c r="K447" s="1">
        <f>IF(D447="","",VLOOKUP(D447,'produto-estoque-total-7'!A:AB,20,0))</f>
        <v/>
      </c>
      <c r="L447" s="36">
        <f>IF(D447="","",VLOOKUP(D447,'produto-estoque-total-7'!A:AB,17,0))</f>
        <v/>
      </c>
      <c r="M447" s="1">
        <f>IF(D447="","",VLOOKUP(D447,'produto-estoque-total-7'!A:AB,18,0))</f>
        <v/>
      </c>
      <c r="N447" s="36">
        <f>IF(D447="","",VLOOKUP(D447,'produto-estoque-total-7'!A:AB,21,0))</f>
        <v/>
      </c>
      <c r="O447" s="1">
        <f>IF(D447="","",VLOOKUP(D447,'produto-estoque-total-7'!A:AB,22,0))</f>
        <v/>
      </c>
      <c r="P447" s="36">
        <f>IF(D447="","",VLOOKUP(D447,'produto-estoque-total-7'!A:AB,23,0))</f>
        <v/>
      </c>
      <c r="Q447" s="1">
        <f>IF(D447="","",VLOOKUP(D447,'produto-estoque-total-7'!A:AB,24,0))</f>
        <v/>
      </c>
      <c r="R447" s="38">
        <f>IFERROR(IF(D447="","",VLOOKUP(D447,'produto-venda-7'!B:N,13,0)),"C")</f>
        <v/>
      </c>
      <c r="S447" s="39">
        <f>IF(D447="","",VLOOKUP(D447,'produto-estoque-total-7'!A:AB,6,0))</f>
        <v/>
      </c>
      <c r="T447" s="39">
        <f>IF(D447="","",VLOOKUP(D447,'produto-estoque-total-7'!A:AB,5,0))</f>
        <v/>
      </c>
      <c r="U447" s="40">
        <f>IF(D447="","",VLOOKUP(D447,'produto-estoque-total-7'!A:AB,11,0))</f>
        <v/>
      </c>
      <c r="V447" s="41">
        <f>IF(D447="","",IFERROR(VLOOKUP(D447,'produto-entrada-7'!A:M,10,0),0))</f>
        <v/>
      </c>
      <c r="W447" s="42" t="n"/>
      <c r="X447" s="39">
        <f>IF(D447="","",VLOOKUP(D447,'produto-estoque-total-7'!A:AB,8,0))</f>
        <v/>
      </c>
      <c r="Y447" s="39">
        <f>IF(D447="","",VLOOKUP(D447,'produto-estoque-total-7'!A:AB,9,0))</f>
        <v/>
      </c>
      <c r="Z447" s="39">
        <f>IF(D447="","",VLOOKUP(D447,'produto-estoque-total-7'!A:AB,10,0))</f>
        <v/>
      </c>
      <c r="AA447" s="39">
        <f>IFERROR(IF(D447="","",VLOOKUP(D447,'produto-venda-7'!B:N,4,0)),0)</f>
        <v/>
      </c>
      <c r="AB447" s="39">
        <f>IFERROR(IF(D447="","",VLOOKUP(D447,'produto-venda-7'!B:N,5,0)),0)</f>
        <v/>
      </c>
      <c r="AC447" s="39">
        <f>IF(D447="","",IFERROR(AA447/90,0))</f>
        <v/>
      </c>
      <c r="AD447" s="36">
        <f>IF(D447="","",IFERROR(VLOOKUP(D447,'produto-entrada-7'!A:M,4,0),0))</f>
        <v/>
      </c>
      <c r="AE447" s="36">
        <f>IFERROR(IF(D447="","",VLOOKUP(D447,'produto-venda-7'!B:N,10,0)),0)</f>
        <v/>
      </c>
      <c r="AF447" s="36">
        <f>IF(D447="","",IFERROR(VLOOKUP(D447,'produto-entrada-7'!A:M,11,0),0))</f>
        <v/>
      </c>
      <c r="AG447" s="1">
        <f>IF(D447="","",IFERROR(VLOOKUP(D447,'produto-entrada-7'!A:M,12,0),0))</f>
        <v/>
      </c>
      <c r="AH447" s="1">
        <f>IF(D447="","",IFERROR(VLOOKUP(D447,'produto-entrada-7'!A:M,13,0),0))</f>
        <v/>
      </c>
      <c r="AI447" s="36">
        <f>IFERROR(IF(D447="","",VLOOKUP(D447,'produto-venda-7'!B:N,11,0)),0)</f>
        <v/>
      </c>
      <c r="AJ447" s="43">
        <f>IF(D447="","",IFERROR(AI447*AB447,0))</f>
        <v/>
      </c>
      <c r="AK447" s="44">
        <f>IFERROR(IF(D447="","",VLOOKUP(F447,'ANALISE FORNECEDOR'!$A:$I,8,0)),"")</f>
        <v/>
      </c>
      <c r="AL447" s="44">
        <f>IF(D447="","",AVERAGE(AM447,AK447))</f>
        <v/>
      </c>
      <c r="AM447" s="44">
        <f>IFERROR(IF(D447="","",VLOOKUP(F447,'ANALISE FORNECEDOR'!$A:$I,9,0)),"")</f>
        <v/>
      </c>
      <c r="AN447" s="45">
        <f>IF(D447="","",IF(Y447&gt;12,AI447*(U447+Y447),AI447*U447))</f>
        <v/>
      </c>
      <c r="AO447" s="45">
        <f>IF(D447="","",IF(Y447&gt;12,AI447*(U447+V447+Y447),AI447*(U447+V447)))</f>
        <v/>
      </c>
      <c r="AP447" s="46">
        <f>IF(D447="","",IF(Y447&gt;12,AG447*(U447+Y447),AG447*U447))</f>
        <v/>
      </c>
      <c r="AQ447" s="46">
        <f>IF(D447="","",IF(Y447&gt;12,AG447*(U447+V447+Y447),AG447*(U447+V447)))</f>
        <v/>
      </c>
      <c r="AR447" s="46">
        <f>IF(D447="","",IF(OR(R447="A",R447="AA",R447="AAA"),AP447,0))</f>
        <v/>
      </c>
      <c r="AS447" s="46">
        <f>IF(D447="","",IF(R447="B",AP447,0))</f>
        <v/>
      </c>
      <c r="AT447" s="46">
        <f>IF(D447="","",IF(R447="C",AP447,0))</f>
        <v/>
      </c>
      <c r="AU447" s="47">
        <f>IF(D447="","",IFERROR(AN447/AJ447,0))</f>
        <v/>
      </c>
      <c r="AV447" s="47">
        <f>IF(D447="","",IFERROR(((AO447)/AJ447),0))</f>
        <v/>
      </c>
      <c r="AW447" s="48">
        <f>IF(D447="","",IF(OR(S447="S",NOT(AND(ISNUMBER(AC447),ISNUMBER(AL447),AC447*AL447&gt;=0))),0,AC447*AL447))</f>
        <v/>
      </c>
      <c r="AX447" s="49">
        <f>IFERROR(IF(D447="","",AW447*AG447),0)</f>
        <v/>
      </c>
      <c r="AY447" s="48">
        <f>IF(D447="","",IF(OR(S447="S",NOT(AND(ISNUMBER(AC447),ISNUMBER(AK447),AC447*AK447&gt;=0))),0,AC447*AK447))</f>
        <v/>
      </c>
      <c r="AZ447" s="48">
        <f>IFERROR(IF(D447="","",IF(AY447=0,0,IF(((AY447)-(U447+Y447))&lt;0,0,(AY447)-U447))),0)</f>
        <v/>
      </c>
      <c r="BA447" s="49">
        <f>IF(D447="","",AZ447*AG447)</f>
        <v/>
      </c>
      <c r="BB447" s="49">
        <f>IF(D447="","",IF(OR(R447="A",R447="AA",R447="AAA"),BA447,0))</f>
        <v/>
      </c>
      <c r="BC447" s="49">
        <f>IF(D447="","",IF(R447="B",BA447,0))</f>
        <v/>
      </c>
      <c r="BD447" s="49">
        <f>IF(D447="","",IF(R447="B",BA447,0))</f>
        <v/>
      </c>
      <c r="BE447" s="49">
        <f>IF(D447="","",IF(S447="S",
1,
IF(AC447=0,
1,
IF(
IFERROR(((U447+Y447)*AG447)/((AC447*AK447)*AG447),0)&lt;0,
0,
IF(
IFERROR(((U447+Y447)*AG447)/((AC447*AK447)*AG447),0)&gt;1,
1,
IFERROR(((U447+Y447)*AG447)/((AC447*AK447)*AG447),0)
)
)
)
))</f>
        <v/>
      </c>
      <c r="BF447" s="49">
        <f>IF(D447="","",IF(S447="S",
1,
IF(AC447=0,
1,
IF(
IFERROR(((U447+V447+Y447)*AG447)/((AC447*AK447)*AG447),0)&lt;0,
0,
IF(
IFERROR(((U447+V447+Y447)*AG447)/((AC447*AK447)*AG447),0)&gt;1,
1,
IFERROR(((U447+V447+Y447)*AG447)/((AC447*AK447)*AG447),0)
)
)
)
))</f>
        <v/>
      </c>
      <c r="BG447" s="50">
        <f>IF(D447="","",IF(S447="S",0,IF(AND(ISNUMBER(AC447),ISNUMBER(AM447)),IF(OR(AC447*AM447&lt;0,ISERR(AC447*AM447)),0,AC447*AM447),0)))</f>
        <v/>
      </c>
      <c r="BH447" s="50">
        <f>IF(D447="","",IF(BY447&gt;TODAY()-60,0,IF(Y447&gt;12,MAX(0,(U447+Y447)-BG447),MAX(0,U447-BG447))))</f>
        <v/>
      </c>
      <c r="BI447" s="51">
        <f>IF(D447="","",BH447*AG447)</f>
        <v/>
      </c>
      <c r="BJ447" s="51">
        <f>IF(D447="","",IF(OR(R447="A",R447="AA",R447="AAA"),BI447,0))</f>
        <v/>
      </c>
      <c r="BK447" s="51">
        <f>IF(D447="","",IF(R447="B",BI447,0))</f>
        <v/>
      </c>
      <c r="BL447" s="51">
        <f>IF(D447="","",IF(R447="C",BI447,0))</f>
        <v/>
      </c>
      <c r="BM447" s="51">
        <f>IF(D447="","",IFERROR(MAX(0,MIN(BI447/AP447,1)),0))</f>
        <v/>
      </c>
      <c r="BN447" s="52">
        <f>IF(D447="","",AB447*AG447)</f>
        <v/>
      </c>
      <c r="BO447" s="52">
        <f>IF(D447="","",(U447+V447+X447)*AG447)</f>
        <v/>
      </c>
      <c r="BP447" s="52">
        <f>IF(D447="","",(AB447*3)*AG447)</f>
        <v/>
      </c>
      <c r="BQ447" s="52">
        <f>IF(D447="","",IF(BO447-BP447&gt;0,0,BO447-BP447))</f>
        <v/>
      </c>
      <c r="BR447" s="52">
        <f>IF(D447="","",IF(BO447-BP447-BN447&gt;0,0,BO447-BP447-BN447))</f>
        <v/>
      </c>
      <c r="BS447" s="53">
        <f>IF(D447="","",IFERROR(AB447*AI447,0))</f>
        <v/>
      </c>
      <c r="BT447" s="53">
        <f>IF(D447="","",IFERROR(IF(X447&gt;12, AI447*(U447+V447+X447), AI447*(U447+V447)),0))</f>
        <v/>
      </c>
      <c r="BU447" s="53">
        <f>IF(D447="","",IFERROR(((AB447*3)*AI447),0))</f>
        <v/>
      </c>
      <c r="BV447" s="53">
        <f>IF(D447="","",IF(BT447-BU447&gt;0,0,BT447-BU447))</f>
        <v/>
      </c>
      <c r="BW447" s="53">
        <f>IF(D447="","",IF(BT447-BU447-BS447&gt;0,0,BT447-BU447-BS447))</f>
        <v/>
      </c>
      <c r="BX447" s="36">
        <f>IF(D447="","",IFERROR(VLOOKUP(D447,'produto-entrada-7'!A:M,3,0),"SEM PEDIDO"))</f>
        <v/>
      </c>
      <c r="BY447" s="36">
        <f>IF(D447="","",VLOOKUP(D447,'produto-estoque-total-7'!A:AB,25,0))</f>
        <v/>
      </c>
      <c r="BZ447" s="36">
        <f>IF(D447="","",IFERROR(VLOOKUP(D447,'produto-estoque-total-7'!A:AB,26,0)/100,0))</f>
        <v/>
      </c>
      <c r="CA447" s="36">
        <f>IF(D447="","",IFERROR(VLOOKUP(D447,'produto-estoque-total-7'!A:AB,27,0)/100,0))</f>
        <v/>
      </c>
      <c r="CB447" s="41">
        <f>IF(D447="","",V447*AF447)</f>
        <v/>
      </c>
      <c r="CC447" s="41">
        <f>IF(D447="","",V447*AI447)</f>
        <v/>
      </c>
      <c r="CD447" s="54">
        <f>IF(D447="","",VLOOKUP(D447,'produto-estoque-total-7'!A:AB,28,0))</f>
        <v/>
      </c>
    </row>
    <row r="448">
      <c r="A448" s="36">
        <f>IF(D448="","",VLOOKUP(D448,'produto-estoque-total-7'!A:AB,3,0))</f>
        <v/>
      </c>
      <c r="B448" s="1">
        <f>IF(D448="","",VLOOKUP(D448,'produto-estoque-total-7'!A:AB,12,0))</f>
        <v/>
      </c>
      <c r="C448" s="1">
        <f>IF(D448="","",VLOOKUP(D448,'produto-estoque-total-7'!A:AB,2,0))</f>
        <v/>
      </c>
      <c r="D448" s="37">
        <f>IFERROR(IF('produto-estoque-total-7'!A447="","",'produto-estoque-total-7'!A447),"")</f>
        <v/>
      </c>
      <c r="E448" s="1">
        <f>IF(D448="","",VLOOKUP(D448,'produto-estoque-total-7'!A:AB,4,0))</f>
        <v/>
      </c>
      <c r="F448" s="36">
        <f>IF(D448="","",VLOOKUP(D448,'produto-estoque-total-7'!A:AB,13,0))</f>
        <v/>
      </c>
      <c r="G448" s="1">
        <f>IF(F448="","",VLOOKUP(F448,'FORNECEDORES X COMPRADOR'!A:D,4,0))</f>
        <v/>
      </c>
      <c r="H448" s="1">
        <f>IF(F448="","",VLOOKUP(F448,'FORNECEDORES X COMPRADOR'!A:E,5,0))</f>
        <v/>
      </c>
      <c r="I448" s="36">
        <f>IF(D448="","",VLOOKUP(D448,'produto-estoque-total-7'!A:AB,15,0))</f>
        <v/>
      </c>
      <c r="J448" s="36">
        <f>IF(D448="","",VLOOKUP(D448,'produto-estoque-total-7'!A:AB,19,0))</f>
        <v/>
      </c>
      <c r="K448" s="1">
        <f>IF(D448="","",VLOOKUP(D448,'produto-estoque-total-7'!A:AB,20,0))</f>
        <v/>
      </c>
      <c r="L448" s="36">
        <f>IF(D448="","",VLOOKUP(D448,'produto-estoque-total-7'!A:AB,17,0))</f>
        <v/>
      </c>
      <c r="M448" s="1">
        <f>IF(D448="","",VLOOKUP(D448,'produto-estoque-total-7'!A:AB,18,0))</f>
        <v/>
      </c>
      <c r="N448" s="36">
        <f>IF(D448="","",VLOOKUP(D448,'produto-estoque-total-7'!A:AB,21,0))</f>
        <v/>
      </c>
      <c r="O448" s="1">
        <f>IF(D448="","",VLOOKUP(D448,'produto-estoque-total-7'!A:AB,22,0))</f>
        <v/>
      </c>
      <c r="P448" s="36">
        <f>IF(D448="","",VLOOKUP(D448,'produto-estoque-total-7'!A:AB,23,0))</f>
        <v/>
      </c>
      <c r="Q448" s="1">
        <f>IF(D448="","",VLOOKUP(D448,'produto-estoque-total-7'!A:AB,24,0))</f>
        <v/>
      </c>
      <c r="R448" s="38">
        <f>IFERROR(IF(D448="","",VLOOKUP(D448,'produto-venda-7'!B:N,13,0)),"C")</f>
        <v/>
      </c>
      <c r="S448" s="39">
        <f>IF(D448="","",VLOOKUP(D448,'produto-estoque-total-7'!A:AB,6,0))</f>
        <v/>
      </c>
      <c r="T448" s="39">
        <f>IF(D448="","",VLOOKUP(D448,'produto-estoque-total-7'!A:AB,5,0))</f>
        <v/>
      </c>
      <c r="U448" s="40">
        <f>IF(D448="","",VLOOKUP(D448,'produto-estoque-total-7'!A:AB,11,0))</f>
        <v/>
      </c>
      <c r="V448" s="41">
        <f>IF(D448="","",IFERROR(VLOOKUP(D448,'produto-entrada-7'!A:M,10,0),0))</f>
        <v/>
      </c>
      <c r="W448" s="42" t="n"/>
      <c r="X448" s="39">
        <f>IF(D448="","",VLOOKUP(D448,'produto-estoque-total-7'!A:AB,8,0))</f>
        <v/>
      </c>
      <c r="Y448" s="39">
        <f>IF(D448="","",VLOOKUP(D448,'produto-estoque-total-7'!A:AB,9,0))</f>
        <v/>
      </c>
      <c r="Z448" s="39">
        <f>IF(D448="","",VLOOKUP(D448,'produto-estoque-total-7'!A:AB,10,0))</f>
        <v/>
      </c>
      <c r="AA448" s="39">
        <f>IFERROR(IF(D448="","",VLOOKUP(D448,'produto-venda-7'!B:N,4,0)),0)</f>
        <v/>
      </c>
      <c r="AB448" s="39">
        <f>IFERROR(IF(D448="","",VLOOKUP(D448,'produto-venda-7'!B:N,5,0)),0)</f>
        <v/>
      </c>
      <c r="AC448" s="39">
        <f>IF(D448="","",IFERROR(AA448/90,0))</f>
        <v/>
      </c>
      <c r="AD448" s="36">
        <f>IF(D448="","",IFERROR(VLOOKUP(D448,'produto-entrada-7'!A:M,4,0),0))</f>
        <v/>
      </c>
      <c r="AE448" s="36">
        <f>IFERROR(IF(D448="","",VLOOKUP(D448,'produto-venda-7'!B:N,10,0)),0)</f>
        <v/>
      </c>
      <c r="AF448" s="36">
        <f>IF(D448="","",IFERROR(VLOOKUP(D448,'produto-entrada-7'!A:M,11,0),0))</f>
        <v/>
      </c>
      <c r="AG448" s="1">
        <f>IF(D448="","",IFERROR(VLOOKUP(D448,'produto-entrada-7'!A:M,12,0),0))</f>
        <v/>
      </c>
      <c r="AH448" s="1">
        <f>IF(D448="","",IFERROR(VLOOKUP(D448,'produto-entrada-7'!A:M,13,0),0))</f>
        <v/>
      </c>
      <c r="AI448" s="36">
        <f>IFERROR(IF(D448="","",VLOOKUP(D448,'produto-venda-7'!B:N,11,0)),0)</f>
        <v/>
      </c>
      <c r="AJ448" s="43">
        <f>IF(D448="","",IFERROR(AI448*AB448,0))</f>
        <v/>
      </c>
      <c r="AK448" s="44">
        <f>IFERROR(IF(D448="","",VLOOKUP(F448,'ANALISE FORNECEDOR'!$A:$I,8,0)),"")</f>
        <v/>
      </c>
      <c r="AL448" s="44">
        <f>IF(D448="","",AVERAGE(AM448,AK448))</f>
        <v/>
      </c>
      <c r="AM448" s="44">
        <f>IFERROR(IF(D448="","",VLOOKUP(F448,'ANALISE FORNECEDOR'!$A:$I,9,0)),"")</f>
        <v/>
      </c>
      <c r="AN448" s="45">
        <f>IF(D448="","",IF(Y448&gt;12,AI448*(U448+Y448),AI448*U448))</f>
        <v/>
      </c>
      <c r="AO448" s="45">
        <f>IF(D448="","",IF(Y448&gt;12,AI448*(U448+V448+Y448),AI448*(U448+V448)))</f>
        <v/>
      </c>
      <c r="AP448" s="46">
        <f>IF(D448="","",IF(Y448&gt;12,AG448*(U448+Y448),AG448*U448))</f>
        <v/>
      </c>
      <c r="AQ448" s="46">
        <f>IF(D448="","",IF(Y448&gt;12,AG448*(U448+V448+Y448),AG448*(U448+V448)))</f>
        <v/>
      </c>
      <c r="AR448" s="46">
        <f>IF(D448="","",IF(OR(R448="A",R448="AA",R448="AAA"),AP448,0))</f>
        <v/>
      </c>
      <c r="AS448" s="46">
        <f>IF(D448="","",IF(R448="B",AP448,0))</f>
        <v/>
      </c>
      <c r="AT448" s="46">
        <f>IF(D448="","",IF(R448="C",AP448,0))</f>
        <v/>
      </c>
      <c r="AU448" s="47">
        <f>IF(D448="","",IFERROR(AN448/AJ448,0))</f>
        <v/>
      </c>
      <c r="AV448" s="47">
        <f>IF(D448="","",IFERROR(((AO448)/AJ448),0))</f>
        <v/>
      </c>
      <c r="AW448" s="48">
        <f>IF(D448="","",IF(OR(S448="S",NOT(AND(ISNUMBER(AC448),ISNUMBER(AL448),AC448*AL448&gt;=0))),0,AC448*AL448))</f>
        <v/>
      </c>
      <c r="AX448" s="49">
        <f>IFERROR(IF(D448="","",AW448*AG448),0)</f>
        <v/>
      </c>
      <c r="AY448" s="48">
        <f>IF(D448="","",IF(OR(S448="S",NOT(AND(ISNUMBER(AC448),ISNUMBER(AK448),AC448*AK448&gt;=0))),0,AC448*AK448))</f>
        <v/>
      </c>
      <c r="AZ448" s="48">
        <f>IFERROR(IF(D448="","",IF(AY448=0,0,IF(((AY448)-(U448+Y448))&lt;0,0,(AY448)-U448))),0)</f>
        <v/>
      </c>
      <c r="BA448" s="49">
        <f>IF(D448="","",AZ448*AG448)</f>
        <v/>
      </c>
      <c r="BB448" s="49">
        <f>IF(D448="","",IF(OR(R448="A",R448="AA",R448="AAA"),BA448,0))</f>
        <v/>
      </c>
      <c r="BC448" s="49">
        <f>IF(D448="","",IF(R448="B",BA448,0))</f>
        <v/>
      </c>
      <c r="BD448" s="49">
        <f>IF(D448="","",IF(R448="B",BA448,0))</f>
        <v/>
      </c>
      <c r="BE448" s="49">
        <f>IF(D448="","",IF(S448="S",
1,
IF(AC448=0,
1,
IF(
IFERROR(((U448+Y448)*AG448)/((AC448*AK448)*AG448),0)&lt;0,
0,
IF(
IFERROR(((U448+Y448)*AG448)/((AC448*AK448)*AG448),0)&gt;1,
1,
IFERROR(((U448+Y448)*AG448)/((AC448*AK448)*AG448),0)
)
)
)
))</f>
        <v/>
      </c>
      <c r="BF448" s="49">
        <f>IF(D448="","",IF(S448="S",
1,
IF(AC448=0,
1,
IF(
IFERROR(((U448+V448+Y448)*AG448)/((AC448*AK448)*AG448),0)&lt;0,
0,
IF(
IFERROR(((U448+V448+Y448)*AG448)/((AC448*AK448)*AG448),0)&gt;1,
1,
IFERROR(((U448+V448+Y448)*AG448)/((AC448*AK448)*AG448),0)
)
)
)
))</f>
        <v/>
      </c>
      <c r="BG448" s="50">
        <f>IF(D448="","",IF(S448="S",0,IF(AND(ISNUMBER(AC448),ISNUMBER(AM448)),IF(OR(AC448*AM448&lt;0,ISERR(AC448*AM448)),0,AC448*AM448),0)))</f>
        <v/>
      </c>
      <c r="BH448" s="50">
        <f>IF(D448="","",IF(BY448&gt;TODAY()-60,0,IF(Y448&gt;12,MAX(0,(U448+Y448)-BG448),MAX(0,U448-BG448))))</f>
        <v/>
      </c>
      <c r="BI448" s="51">
        <f>IF(D448="","",BH448*AG448)</f>
        <v/>
      </c>
      <c r="BJ448" s="51">
        <f>IF(D448="","",IF(OR(R448="A",R448="AA",R448="AAA"),BI448,0))</f>
        <v/>
      </c>
      <c r="BK448" s="51">
        <f>IF(D448="","",IF(R448="B",BI448,0))</f>
        <v/>
      </c>
      <c r="BL448" s="51">
        <f>IF(D448="","",IF(R448="C",BI448,0))</f>
        <v/>
      </c>
      <c r="BM448" s="51">
        <f>IF(D448="","",IFERROR(MAX(0,MIN(BI448/AP448,1)),0))</f>
        <v/>
      </c>
      <c r="BN448" s="52">
        <f>IF(D448="","",AB448*AG448)</f>
        <v/>
      </c>
      <c r="BO448" s="52">
        <f>IF(D448="","",(U448+V448+X448)*AG448)</f>
        <v/>
      </c>
      <c r="BP448" s="52">
        <f>IF(D448="","",(AB448*3)*AG448)</f>
        <v/>
      </c>
      <c r="BQ448" s="52">
        <f>IF(D448="","",IF(BO448-BP448&gt;0,0,BO448-BP448))</f>
        <v/>
      </c>
      <c r="BR448" s="52">
        <f>IF(D448="","",IF(BO448-BP448-BN448&gt;0,0,BO448-BP448-BN448))</f>
        <v/>
      </c>
      <c r="BS448" s="53">
        <f>IF(D448="","",IFERROR(AB448*AI448,0))</f>
        <v/>
      </c>
      <c r="BT448" s="53">
        <f>IF(D448="","",IFERROR(IF(X448&gt;12, AI448*(U448+V448+X448), AI448*(U448+V448)),0))</f>
        <v/>
      </c>
      <c r="BU448" s="53">
        <f>IF(D448="","",IFERROR(((AB448*3)*AI448),0))</f>
        <v/>
      </c>
      <c r="BV448" s="53">
        <f>IF(D448="","",IF(BT448-BU448&gt;0,0,BT448-BU448))</f>
        <v/>
      </c>
      <c r="BW448" s="53">
        <f>IF(D448="","",IF(BT448-BU448-BS448&gt;0,0,BT448-BU448-BS448))</f>
        <v/>
      </c>
      <c r="BX448" s="36">
        <f>IF(D448="","",IFERROR(VLOOKUP(D448,'produto-entrada-7'!A:M,3,0),"SEM PEDIDO"))</f>
        <v/>
      </c>
      <c r="BY448" s="36">
        <f>IF(D448="","",VLOOKUP(D448,'produto-estoque-total-7'!A:AB,25,0))</f>
        <v/>
      </c>
      <c r="BZ448" s="36">
        <f>IF(D448="","",IFERROR(VLOOKUP(D448,'produto-estoque-total-7'!A:AB,26,0)/100,0))</f>
        <v/>
      </c>
      <c r="CA448" s="36">
        <f>IF(D448="","",IFERROR(VLOOKUP(D448,'produto-estoque-total-7'!A:AB,27,0)/100,0))</f>
        <v/>
      </c>
      <c r="CB448" s="41">
        <f>IF(D448="","",V448*AF448)</f>
        <v/>
      </c>
      <c r="CC448" s="41">
        <f>IF(D448="","",V448*AI448)</f>
        <v/>
      </c>
      <c r="CD448" s="54">
        <f>IF(D448="","",VLOOKUP(D448,'produto-estoque-total-7'!A:AB,28,0))</f>
        <v/>
      </c>
    </row>
    <row r="449">
      <c r="A449" s="36">
        <f>IF(D449="","",VLOOKUP(D449,'produto-estoque-total-7'!A:AB,3,0))</f>
        <v/>
      </c>
      <c r="B449" s="1">
        <f>IF(D449="","",VLOOKUP(D449,'produto-estoque-total-7'!A:AB,12,0))</f>
        <v/>
      </c>
      <c r="C449" s="1">
        <f>IF(D449="","",VLOOKUP(D449,'produto-estoque-total-7'!A:AB,2,0))</f>
        <v/>
      </c>
      <c r="D449" s="37">
        <f>IFERROR(IF('produto-estoque-total-7'!A448="","",'produto-estoque-total-7'!A448),"")</f>
        <v/>
      </c>
      <c r="E449" s="1">
        <f>IF(D449="","",VLOOKUP(D449,'produto-estoque-total-7'!A:AB,4,0))</f>
        <v/>
      </c>
      <c r="F449" s="36">
        <f>IF(D449="","",VLOOKUP(D449,'produto-estoque-total-7'!A:AB,13,0))</f>
        <v/>
      </c>
      <c r="G449" s="1">
        <f>IF(F449="","",VLOOKUP(F449,'FORNECEDORES X COMPRADOR'!A:D,4,0))</f>
        <v/>
      </c>
      <c r="H449" s="1">
        <f>IF(F449="","",VLOOKUP(F449,'FORNECEDORES X COMPRADOR'!A:E,5,0))</f>
        <v/>
      </c>
      <c r="I449" s="36">
        <f>IF(D449="","",VLOOKUP(D449,'produto-estoque-total-7'!A:AB,15,0))</f>
        <v/>
      </c>
      <c r="J449" s="36">
        <f>IF(D449="","",VLOOKUP(D449,'produto-estoque-total-7'!A:AB,19,0))</f>
        <v/>
      </c>
      <c r="K449" s="1">
        <f>IF(D449="","",VLOOKUP(D449,'produto-estoque-total-7'!A:AB,20,0))</f>
        <v/>
      </c>
      <c r="L449" s="36">
        <f>IF(D449="","",VLOOKUP(D449,'produto-estoque-total-7'!A:AB,17,0))</f>
        <v/>
      </c>
      <c r="M449" s="1">
        <f>IF(D449="","",VLOOKUP(D449,'produto-estoque-total-7'!A:AB,18,0))</f>
        <v/>
      </c>
      <c r="N449" s="36">
        <f>IF(D449="","",VLOOKUP(D449,'produto-estoque-total-7'!A:AB,21,0))</f>
        <v/>
      </c>
      <c r="O449" s="1">
        <f>IF(D449="","",VLOOKUP(D449,'produto-estoque-total-7'!A:AB,22,0))</f>
        <v/>
      </c>
      <c r="P449" s="36">
        <f>IF(D449="","",VLOOKUP(D449,'produto-estoque-total-7'!A:AB,23,0))</f>
        <v/>
      </c>
      <c r="Q449" s="1">
        <f>IF(D449="","",VLOOKUP(D449,'produto-estoque-total-7'!A:AB,24,0))</f>
        <v/>
      </c>
      <c r="R449" s="38">
        <f>IFERROR(IF(D449="","",VLOOKUP(D449,'produto-venda-7'!B:N,13,0)),"C")</f>
        <v/>
      </c>
      <c r="S449" s="39">
        <f>IF(D449="","",VLOOKUP(D449,'produto-estoque-total-7'!A:AB,6,0))</f>
        <v/>
      </c>
      <c r="T449" s="39">
        <f>IF(D449="","",VLOOKUP(D449,'produto-estoque-total-7'!A:AB,5,0))</f>
        <v/>
      </c>
      <c r="U449" s="40">
        <f>IF(D449="","",VLOOKUP(D449,'produto-estoque-total-7'!A:AB,11,0))</f>
        <v/>
      </c>
      <c r="V449" s="41">
        <f>IF(D449="","",IFERROR(VLOOKUP(D449,'produto-entrada-7'!A:M,10,0),0))</f>
        <v/>
      </c>
      <c r="W449" s="42" t="n"/>
      <c r="X449" s="39">
        <f>IF(D449="","",VLOOKUP(D449,'produto-estoque-total-7'!A:AB,8,0))</f>
        <v/>
      </c>
      <c r="Y449" s="39">
        <f>IF(D449="","",VLOOKUP(D449,'produto-estoque-total-7'!A:AB,9,0))</f>
        <v/>
      </c>
      <c r="Z449" s="39">
        <f>IF(D449="","",VLOOKUP(D449,'produto-estoque-total-7'!A:AB,10,0))</f>
        <v/>
      </c>
      <c r="AA449" s="39">
        <f>IFERROR(IF(D449="","",VLOOKUP(D449,'produto-venda-7'!B:N,4,0)),0)</f>
        <v/>
      </c>
      <c r="AB449" s="39">
        <f>IFERROR(IF(D449="","",VLOOKUP(D449,'produto-venda-7'!B:N,5,0)),0)</f>
        <v/>
      </c>
      <c r="AC449" s="39">
        <f>IF(D449="","",IFERROR(AA449/90,0))</f>
        <v/>
      </c>
      <c r="AD449" s="36">
        <f>IF(D449="","",IFERROR(VLOOKUP(D449,'produto-entrada-7'!A:M,4,0),0))</f>
        <v/>
      </c>
      <c r="AE449" s="36">
        <f>IFERROR(IF(D449="","",VLOOKUP(D449,'produto-venda-7'!B:N,10,0)),0)</f>
        <v/>
      </c>
      <c r="AF449" s="36">
        <f>IF(D449="","",IFERROR(VLOOKUP(D449,'produto-entrada-7'!A:M,11,0),0))</f>
        <v/>
      </c>
      <c r="AG449" s="1">
        <f>IF(D449="","",IFERROR(VLOOKUP(D449,'produto-entrada-7'!A:M,12,0),0))</f>
        <v/>
      </c>
      <c r="AH449" s="1">
        <f>IF(D449="","",IFERROR(VLOOKUP(D449,'produto-entrada-7'!A:M,13,0),0))</f>
        <v/>
      </c>
      <c r="AI449" s="36">
        <f>IFERROR(IF(D449="","",VLOOKUP(D449,'produto-venda-7'!B:N,11,0)),0)</f>
        <v/>
      </c>
      <c r="AJ449" s="43">
        <f>IF(D449="","",IFERROR(AI449*AB449,0))</f>
        <v/>
      </c>
      <c r="AK449" s="44">
        <f>IFERROR(IF(D449="","",VLOOKUP(F449,'ANALISE FORNECEDOR'!$A:$I,8,0)),"")</f>
        <v/>
      </c>
      <c r="AL449" s="44">
        <f>IF(D449="","",AVERAGE(AM449,AK449))</f>
        <v/>
      </c>
      <c r="AM449" s="44">
        <f>IFERROR(IF(D449="","",VLOOKUP(F449,'ANALISE FORNECEDOR'!$A:$I,9,0)),"")</f>
        <v/>
      </c>
      <c r="AN449" s="45">
        <f>IF(D449="","",IF(Y449&gt;12,AI449*(U449+Y449),AI449*U449))</f>
        <v/>
      </c>
      <c r="AO449" s="45">
        <f>IF(D449="","",IF(Y449&gt;12,AI449*(U449+V449+Y449),AI449*(U449+V449)))</f>
        <v/>
      </c>
      <c r="AP449" s="46">
        <f>IF(D449="","",IF(Y449&gt;12,AG449*(U449+Y449),AG449*U449))</f>
        <v/>
      </c>
      <c r="AQ449" s="46">
        <f>IF(D449="","",IF(Y449&gt;12,AG449*(U449+V449+Y449),AG449*(U449+V449)))</f>
        <v/>
      </c>
      <c r="AR449" s="46">
        <f>IF(D449="","",IF(OR(R449="A",R449="AA",R449="AAA"),AP449,0))</f>
        <v/>
      </c>
      <c r="AS449" s="46">
        <f>IF(D449="","",IF(R449="B",AP449,0))</f>
        <v/>
      </c>
      <c r="AT449" s="46">
        <f>IF(D449="","",IF(R449="C",AP449,0))</f>
        <v/>
      </c>
      <c r="AU449" s="47">
        <f>IF(D449="","",IFERROR(AN449/AJ449,0))</f>
        <v/>
      </c>
      <c r="AV449" s="47">
        <f>IF(D449="","",IFERROR(((AO449)/AJ449),0))</f>
        <v/>
      </c>
      <c r="AW449" s="48">
        <f>IF(D449="","",IF(OR(S449="S",NOT(AND(ISNUMBER(AC449),ISNUMBER(AL449),AC449*AL449&gt;=0))),0,AC449*AL449))</f>
        <v/>
      </c>
      <c r="AX449" s="49">
        <f>IFERROR(IF(D449="","",AW449*AG449),0)</f>
        <v/>
      </c>
      <c r="AY449" s="48">
        <f>IF(D449="","",IF(OR(S449="S",NOT(AND(ISNUMBER(AC449),ISNUMBER(AK449),AC449*AK449&gt;=0))),0,AC449*AK449))</f>
        <v/>
      </c>
      <c r="AZ449" s="48">
        <f>IFERROR(IF(D449="","",IF(AY449=0,0,IF(((AY449)-(U449+Y449))&lt;0,0,(AY449)-U449))),0)</f>
        <v/>
      </c>
      <c r="BA449" s="49">
        <f>IF(D449="","",AZ449*AG449)</f>
        <v/>
      </c>
      <c r="BB449" s="49">
        <f>IF(D449="","",IF(OR(R449="A",R449="AA",R449="AAA"),BA449,0))</f>
        <v/>
      </c>
      <c r="BC449" s="49">
        <f>IF(D449="","",IF(R449="B",BA449,0))</f>
        <v/>
      </c>
      <c r="BD449" s="49">
        <f>IF(D449="","",IF(R449="B",BA449,0))</f>
        <v/>
      </c>
      <c r="BE449" s="49">
        <f>IF(D449="","",IF(S449="S",
1,
IF(AC449=0,
1,
IF(
IFERROR(((U449+Y449)*AG449)/((AC449*AK449)*AG449),0)&lt;0,
0,
IF(
IFERROR(((U449+Y449)*AG449)/((AC449*AK449)*AG449),0)&gt;1,
1,
IFERROR(((U449+Y449)*AG449)/((AC449*AK449)*AG449),0)
)
)
)
))</f>
        <v/>
      </c>
      <c r="BF449" s="49">
        <f>IF(D449="","",IF(S449="S",
1,
IF(AC449=0,
1,
IF(
IFERROR(((U449+V449+Y449)*AG449)/((AC449*AK449)*AG449),0)&lt;0,
0,
IF(
IFERROR(((U449+V449+Y449)*AG449)/((AC449*AK449)*AG449),0)&gt;1,
1,
IFERROR(((U449+V449+Y449)*AG449)/((AC449*AK449)*AG449),0)
)
)
)
))</f>
        <v/>
      </c>
      <c r="BG449" s="50">
        <f>IF(D449="","",IF(S449="S",0,IF(AND(ISNUMBER(AC449),ISNUMBER(AM449)),IF(OR(AC449*AM449&lt;0,ISERR(AC449*AM449)),0,AC449*AM449),0)))</f>
        <v/>
      </c>
      <c r="BH449" s="50">
        <f>IF(D449="","",IF(BY449&gt;TODAY()-60,0,IF(Y449&gt;12,MAX(0,(U449+Y449)-BG449),MAX(0,U449-BG449))))</f>
        <v/>
      </c>
      <c r="BI449" s="51">
        <f>IF(D449="","",BH449*AG449)</f>
        <v/>
      </c>
      <c r="BJ449" s="51">
        <f>IF(D449="","",IF(OR(R449="A",R449="AA",R449="AAA"),BI449,0))</f>
        <v/>
      </c>
      <c r="BK449" s="51">
        <f>IF(D449="","",IF(R449="B",BI449,0))</f>
        <v/>
      </c>
      <c r="BL449" s="51">
        <f>IF(D449="","",IF(R449="C",BI449,0))</f>
        <v/>
      </c>
      <c r="BM449" s="51">
        <f>IF(D449="","",IFERROR(MAX(0,MIN(BI449/AP449,1)),0))</f>
        <v/>
      </c>
      <c r="BN449" s="52">
        <f>IF(D449="","",AB449*AG449)</f>
        <v/>
      </c>
      <c r="BO449" s="52">
        <f>IF(D449="","",(U449+V449+X449)*AG449)</f>
        <v/>
      </c>
      <c r="BP449" s="52">
        <f>IF(D449="","",(AB449*3)*AG449)</f>
        <v/>
      </c>
      <c r="BQ449" s="52">
        <f>IF(D449="","",IF(BO449-BP449&gt;0,0,BO449-BP449))</f>
        <v/>
      </c>
      <c r="BR449" s="52">
        <f>IF(D449="","",IF(BO449-BP449-BN449&gt;0,0,BO449-BP449-BN449))</f>
        <v/>
      </c>
      <c r="BS449" s="53">
        <f>IF(D449="","",IFERROR(AB449*AI449,0))</f>
        <v/>
      </c>
      <c r="BT449" s="53">
        <f>IF(D449="","",IFERROR(IF(X449&gt;12, AI449*(U449+V449+X449), AI449*(U449+V449)),0))</f>
        <v/>
      </c>
      <c r="BU449" s="53">
        <f>IF(D449="","",IFERROR(((AB449*3)*AI449),0))</f>
        <v/>
      </c>
      <c r="BV449" s="53">
        <f>IF(D449="","",IF(BT449-BU449&gt;0,0,BT449-BU449))</f>
        <v/>
      </c>
      <c r="BW449" s="53">
        <f>IF(D449="","",IF(BT449-BU449-BS449&gt;0,0,BT449-BU449-BS449))</f>
        <v/>
      </c>
      <c r="BX449" s="36">
        <f>IF(D449="","",IFERROR(VLOOKUP(D449,'produto-entrada-7'!A:M,3,0),"SEM PEDIDO"))</f>
        <v/>
      </c>
      <c r="BY449" s="36">
        <f>IF(D449="","",VLOOKUP(D449,'produto-estoque-total-7'!A:AB,25,0))</f>
        <v/>
      </c>
      <c r="BZ449" s="36">
        <f>IF(D449="","",IFERROR(VLOOKUP(D449,'produto-estoque-total-7'!A:AB,26,0)/100,0))</f>
        <v/>
      </c>
      <c r="CA449" s="36">
        <f>IF(D449="","",IFERROR(VLOOKUP(D449,'produto-estoque-total-7'!A:AB,27,0)/100,0))</f>
        <v/>
      </c>
      <c r="CB449" s="41">
        <f>IF(D449="","",V449*AF449)</f>
        <v/>
      </c>
      <c r="CC449" s="41">
        <f>IF(D449="","",V449*AI449)</f>
        <v/>
      </c>
      <c r="CD449" s="54">
        <f>IF(D449="","",VLOOKUP(D449,'produto-estoque-total-7'!A:AB,28,0))</f>
        <v/>
      </c>
    </row>
    <row r="450">
      <c r="A450" s="36">
        <f>IF(D450="","",VLOOKUP(D450,'produto-estoque-total-7'!A:AB,3,0))</f>
        <v/>
      </c>
      <c r="B450" s="1">
        <f>IF(D450="","",VLOOKUP(D450,'produto-estoque-total-7'!A:AB,12,0))</f>
        <v/>
      </c>
      <c r="C450" s="1">
        <f>IF(D450="","",VLOOKUP(D450,'produto-estoque-total-7'!A:AB,2,0))</f>
        <v/>
      </c>
      <c r="D450" s="37">
        <f>IFERROR(IF('produto-estoque-total-7'!A449="","",'produto-estoque-total-7'!A449),"")</f>
        <v/>
      </c>
      <c r="E450" s="1">
        <f>IF(D450="","",VLOOKUP(D450,'produto-estoque-total-7'!A:AB,4,0))</f>
        <v/>
      </c>
      <c r="F450" s="36">
        <f>IF(D450="","",VLOOKUP(D450,'produto-estoque-total-7'!A:AB,13,0))</f>
        <v/>
      </c>
      <c r="G450" s="1">
        <f>IF(F450="","",VLOOKUP(F450,'FORNECEDORES X COMPRADOR'!A:D,4,0))</f>
        <v/>
      </c>
      <c r="H450" s="1">
        <f>IF(F450="","",VLOOKUP(F450,'FORNECEDORES X COMPRADOR'!A:E,5,0))</f>
        <v/>
      </c>
      <c r="I450" s="36">
        <f>IF(D450="","",VLOOKUP(D450,'produto-estoque-total-7'!A:AB,15,0))</f>
        <v/>
      </c>
      <c r="J450" s="36">
        <f>IF(D450="","",VLOOKUP(D450,'produto-estoque-total-7'!A:AB,19,0))</f>
        <v/>
      </c>
      <c r="K450" s="1">
        <f>IF(D450="","",VLOOKUP(D450,'produto-estoque-total-7'!A:AB,20,0))</f>
        <v/>
      </c>
      <c r="L450" s="36">
        <f>IF(D450="","",VLOOKUP(D450,'produto-estoque-total-7'!A:AB,17,0))</f>
        <v/>
      </c>
      <c r="M450" s="1">
        <f>IF(D450="","",VLOOKUP(D450,'produto-estoque-total-7'!A:AB,18,0))</f>
        <v/>
      </c>
      <c r="N450" s="36">
        <f>IF(D450="","",VLOOKUP(D450,'produto-estoque-total-7'!A:AB,21,0))</f>
        <v/>
      </c>
      <c r="O450" s="1">
        <f>IF(D450="","",VLOOKUP(D450,'produto-estoque-total-7'!A:AB,22,0))</f>
        <v/>
      </c>
      <c r="P450" s="36">
        <f>IF(D450="","",VLOOKUP(D450,'produto-estoque-total-7'!A:AB,23,0))</f>
        <v/>
      </c>
      <c r="Q450" s="1">
        <f>IF(D450="","",VLOOKUP(D450,'produto-estoque-total-7'!A:AB,24,0))</f>
        <v/>
      </c>
      <c r="R450" s="38">
        <f>IFERROR(IF(D450="","",VLOOKUP(D450,'produto-venda-7'!B:N,13,0)),"C")</f>
        <v/>
      </c>
      <c r="S450" s="39">
        <f>IF(D450="","",VLOOKUP(D450,'produto-estoque-total-7'!A:AB,6,0))</f>
        <v/>
      </c>
      <c r="T450" s="39">
        <f>IF(D450="","",VLOOKUP(D450,'produto-estoque-total-7'!A:AB,5,0))</f>
        <v/>
      </c>
      <c r="U450" s="40">
        <f>IF(D450="","",VLOOKUP(D450,'produto-estoque-total-7'!A:AB,11,0))</f>
        <v/>
      </c>
      <c r="V450" s="41">
        <f>IF(D450="","",IFERROR(VLOOKUP(D450,'produto-entrada-7'!A:M,10,0),0))</f>
        <v/>
      </c>
      <c r="W450" s="42" t="n"/>
      <c r="X450" s="39">
        <f>IF(D450="","",VLOOKUP(D450,'produto-estoque-total-7'!A:AB,8,0))</f>
        <v/>
      </c>
      <c r="Y450" s="39">
        <f>IF(D450="","",VLOOKUP(D450,'produto-estoque-total-7'!A:AB,9,0))</f>
        <v/>
      </c>
      <c r="Z450" s="39">
        <f>IF(D450="","",VLOOKUP(D450,'produto-estoque-total-7'!A:AB,10,0))</f>
        <v/>
      </c>
      <c r="AA450" s="39">
        <f>IFERROR(IF(D450="","",VLOOKUP(D450,'produto-venda-7'!B:N,4,0)),0)</f>
        <v/>
      </c>
      <c r="AB450" s="39">
        <f>IFERROR(IF(D450="","",VLOOKUP(D450,'produto-venda-7'!B:N,5,0)),0)</f>
        <v/>
      </c>
      <c r="AC450" s="39">
        <f>IF(D450="","",IFERROR(AA450/90,0))</f>
        <v/>
      </c>
      <c r="AD450" s="36">
        <f>IF(D450="","",IFERROR(VLOOKUP(D450,'produto-entrada-7'!A:M,4,0),0))</f>
        <v/>
      </c>
      <c r="AE450" s="36">
        <f>IFERROR(IF(D450="","",VLOOKUP(D450,'produto-venda-7'!B:N,10,0)),0)</f>
        <v/>
      </c>
      <c r="AF450" s="36">
        <f>IF(D450="","",IFERROR(VLOOKUP(D450,'produto-entrada-7'!A:M,11,0),0))</f>
        <v/>
      </c>
      <c r="AG450" s="1">
        <f>IF(D450="","",IFERROR(VLOOKUP(D450,'produto-entrada-7'!A:M,12,0),0))</f>
        <v/>
      </c>
      <c r="AH450" s="1">
        <f>IF(D450="","",IFERROR(VLOOKUP(D450,'produto-entrada-7'!A:M,13,0),0))</f>
        <v/>
      </c>
      <c r="AI450" s="36">
        <f>IFERROR(IF(D450="","",VLOOKUP(D450,'produto-venda-7'!B:N,11,0)),0)</f>
        <v/>
      </c>
      <c r="AJ450" s="43">
        <f>IF(D450="","",IFERROR(AI450*AB450,0))</f>
        <v/>
      </c>
      <c r="AK450" s="44">
        <f>IFERROR(IF(D450="","",VLOOKUP(F450,'ANALISE FORNECEDOR'!$A:$I,8,0)),"")</f>
        <v/>
      </c>
      <c r="AL450" s="44">
        <f>IF(D450="","",AVERAGE(AM450,AK450))</f>
        <v/>
      </c>
      <c r="AM450" s="44">
        <f>IFERROR(IF(D450="","",VLOOKUP(F450,'ANALISE FORNECEDOR'!$A:$I,9,0)),"")</f>
        <v/>
      </c>
      <c r="AN450" s="45">
        <f>IF(D450="","",IF(Y450&gt;12,AI450*(U450+Y450),AI450*U450))</f>
        <v/>
      </c>
      <c r="AO450" s="45">
        <f>IF(D450="","",IF(Y450&gt;12,AI450*(U450+V450+Y450),AI450*(U450+V450)))</f>
        <v/>
      </c>
      <c r="AP450" s="46">
        <f>IF(D450="","",IF(Y450&gt;12,AG450*(U450+Y450),AG450*U450))</f>
        <v/>
      </c>
      <c r="AQ450" s="46">
        <f>IF(D450="","",IF(Y450&gt;12,AG450*(U450+V450+Y450),AG450*(U450+V450)))</f>
        <v/>
      </c>
      <c r="AR450" s="46">
        <f>IF(D450="","",IF(OR(R450="A",R450="AA",R450="AAA"),AP450,0))</f>
        <v/>
      </c>
      <c r="AS450" s="46">
        <f>IF(D450="","",IF(R450="B",AP450,0))</f>
        <v/>
      </c>
      <c r="AT450" s="46">
        <f>IF(D450="","",IF(R450="C",AP450,0))</f>
        <v/>
      </c>
      <c r="AU450" s="47">
        <f>IF(D450="","",IFERROR(AN450/AJ450,0))</f>
        <v/>
      </c>
      <c r="AV450" s="47">
        <f>IF(D450="","",IFERROR(((AO450)/AJ450),0))</f>
        <v/>
      </c>
      <c r="AW450" s="48">
        <f>IF(D450="","",IF(OR(S450="S",NOT(AND(ISNUMBER(AC450),ISNUMBER(AL450),AC450*AL450&gt;=0))),0,AC450*AL450))</f>
        <v/>
      </c>
      <c r="AX450" s="49">
        <f>IFERROR(IF(D450="","",AW450*AG450),0)</f>
        <v/>
      </c>
      <c r="AY450" s="48">
        <f>IF(D450="","",IF(OR(S450="S",NOT(AND(ISNUMBER(AC450),ISNUMBER(AK450),AC450*AK450&gt;=0))),0,AC450*AK450))</f>
        <v/>
      </c>
      <c r="AZ450" s="48">
        <f>IFERROR(IF(D450="","",IF(AY450=0,0,IF(((AY450)-(U450+Y450))&lt;0,0,(AY450)-U450))),0)</f>
        <v/>
      </c>
      <c r="BA450" s="49">
        <f>IF(D450="","",AZ450*AG450)</f>
        <v/>
      </c>
      <c r="BB450" s="49">
        <f>IF(D450="","",IF(OR(R450="A",R450="AA",R450="AAA"),BA450,0))</f>
        <v/>
      </c>
      <c r="BC450" s="49">
        <f>IF(D450="","",IF(R450="B",BA450,0))</f>
        <v/>
      </c>
      <c r="BD450" s="49">
        <f>IF(D450="","",IF(R450="B",BA450,0))</f>
        <v/>
      </c>
      <c r="BE450" s="49">
        <f>IF(D450="","",IF(S450="S",
1,
IF(AC450=0,
1,
IF(
IFERROR(((U450+Y450)*AG450)/((AC450*AK450)*AG450),0)&lt;0,
0,
IF(
IFERROR(((U450+Y450)*AG450)/((AC450*AK450)*AG450),0)&gt;1,
1,
IFERROR(((U450+Y450)*AG450)/((AC450*AK450)*AG450),0)
)
)
)
))</f>
        <v/>
      </c>
      <c r="BF450" s="49">
        <f>IF(D450="","",IF(S450="S",
1,
IF(AC450=0,
1,
IF(
IFERROR(((U450+V450+Y450)*AG450)/((AC450*AK450)*AG450),0)&lt;0,
0,
IF(
IFERROR(((U450+V450+Y450)*AG450)/((AC450*AK450)*AG450),0)&gt;1,
1,
IFERROR(((U450+V450+Y450)*AG450)/((AC450*AK450)*AG450),0)
)
)
)
))</f>
        <v/>
      </c>
      <c r="BG450" s="50">
        <f>IF(D450="","",IF(S450="S",0,IF(AND(ISNUMBER(AC450),ISNUMBER(AM450)),IF(OR(AC450*AM450&lt;0,ISERR(AC450*AM450)),0,AC450*AM450),0)))</f>
        <v/>
      </c>
      <c r="BH450" s="50">
        <f>IF(D450="","",IF(BY450&gt;TODAY()-60,0,IF(Y450&gt;12,MAX(0,(U450+Y450)-BG450),MAX(0,U450-BG450))))</f>
        <v/>
      </c>
      <c r="BI450" s="51">
        <f>IF(D450="","",BH450*AG450)</f>
        <v/>
      </c>
      <c r="BJ450" s="51">
        <f>IF(D450="","",IF(OR(R450="A",R450="AA",R450="AAA"),BI450,0))</f>
        <v/>
      </c>
      <c r="BK450" s="51">
        <f>IF(D450="","",IF(R450="B",BI450,0))</f>
        <v/>
      </c>
      <c r="BL450" s="51">
        <f>IF(D450="","",IF(R450="C",BI450,0))</f>
        <v/>
      </c>
      <c r="BM450" s="51">
        <f>IF(D450="","",IFERROR(MAX(0,MIN(BI450/AP450,1)),0))</f>
        <v/>
      </c>
      <c r="BN450" s="52">
        <f>IF(D450="","",AB450*AG450)</f>
        <v/>
      </c>
      <c r="BO450" s="52">
        <f>IF(D450="","",(U450+V450+X450)*AG450)</f>
        <v/>
      </c>
      <c r="BP450" s="52">
        <f>IF(D450="","",(AB450*3)*AG450)</f>
        <v/>
      </c>
      <c r="BQ450" s="52">
        <f>IF(D450="","",IF(BO450-BP450&gt;0,0,BO450-BP450))</f>
        <v/>
      </c>
      <c r="BR450" s="52">
        <f>IF(D450="","",IF(BO450-BP450-BN450&gt;0,0,BO450-BP450-BN450))</f>
        <v/>
      </c>
      <c r="BS450" s="53">
        <f>IF(D450="","",IFERROR(AB450*AI450,0))</f>
        <v/>
      </c>
      <c r="BT450" s="53">
        <f>IF(D450="","",IFERROR(IF(X450&gt;12, AI450*(U450+V450+X450), AI450*(U450+V450)),0))</f>
        <v/>
      </c>
      <c r="BU450" s="53">
        <f>IF(D450="","",IFERROR(((AB450*3)*AI450),0))</f>
        <v/>
      </c>
      <c r="BV450" s="53">
        <f>IF(D450="","",IF(BT450-BU450&gt;0,0,BT450-BU450))</f>
        <v/>
      </c>
      <c r="BW450" s="53">
        <f>IF(D450="","",IF(BT450-BU450-BS450&gt;0,0,BT450-BU450-BS450))</f>
        <v/>
      </c>
      <c r="BX450" s="36">
        <f>IF(D450="","",IFERROR(VLOOKUP(D450,'produto-entrada-7'!A:M,3,0),"SEM PEDIDO"))</f>
        <v/>
      </c>
      <c r="BY450" s="36">
        <f>IF(D450="","",VLOOKUP(D450,'produto-estoque-total-7'!A:AB,25,0))</f>
        <v/>
      </c>
      <c r="BZ450" s="36">
        <f>IF(D450="","",IFERROR(VLOOKUP(D450,'produto-estoque-total-7'!A:AB,26,0)/100,0))</f>
        <v/>
      </c>
      <c r="CA450" s="36">
        <f>IF(D450="","",IFERROR(VLOOKUP(D450,'produto-estoque-total-7'!A:AB,27,0)/100,0))</f>
        <v/>
      </c>
      <c r="CB450" s="41">
        <f>IF(D450="","",V450*AF450)</f>
        <v/>
      </c>
      <c r="CC450" s="41">
        <f>IF(D450="","",V450*AI450)</f>
        <v/>
      </c>
      <c r="CD450" s="54">
        <f>IF(D450="","",VLOOKUP(D450,'produto-estoque-total-7'!A:AB,28,0))</f>
        <v/>
      </c>
    </row>
    <row r="451">
      <c r="A451" s="36">
        <f>IF(D451="","",VLOOKUP(D451,'produto-estoque-total-7'!A:AB,3,0))</f>
        <v/>
      </c>
      <c r="B451" s="1">
        <f>IF(D451="","",VLOOKUP(D451,'produto-estoque-total-7'!A:AB,12,0))</f>
        <v/>
      </c>
      <c r="C451" s="1">
        <f>IF(D451="","",VLOOKUP(D451,'produto-estoque-total-7'!A:AB,2,0))</f>
        <v/>
      </c>
      <c r="D451" s="37">
        <f>IFERROR(IF('produto-estoque-total-7'!A450="","",'produto-estoque-total-7'!A450),"")</f>
        <v/>
      </c>
      <c r="E451" s="1">
        <f>IF(D451="","",VLOOKUP(D451,'produto-estoque-total-7'!A:AB,4,0))</f>
        <v/>
      </c>
      <c r="F451" s="36">
        <f>IF(D451="","",VLOOKUP(D451,'produto-estoque-total-7'!A:AB,13,0))</f>
        <v/>
      </c>
      <c r="G451" s="1">
        <f>IF(F451="","",VLOOKUP(F451,'FORNECEDORES X COMPRADOR'!A:D,4,0))</f>
        <v/>
      </c>
      <c r="H451" s="1">
        <f>IF(F451="","",VLOOKUP(F451,'FORNECEDORES X COMPRADOR'!A:E,5,0))</f>
        <v/>
      </c>
      <c r="I451" s="36">
        <f>IF(D451="","",VLOOKUP(D451,'produto-estoque-total-7'!A:AB,15,0))</f>
        <v/>
      </c>
      <c r="J451" s="36">
        <f>IF(D451="","",VLOOKUP(D451,'produto-estoque-total-7'!A:AB,19,0))</f>
        <v/>
      </c>
      <c r="K451" s="1">
        <f>IF(D451="","",VLOOKUP(D451,'produto-estoque-total-7'!A:AB,20,0))</f>
        <v/>
      </c>
      <c r="L451" s="36">
        <f>IF(D451="","",VLOOKUP(D451,'produto-estoque-total-7'!A:AB,17,0))</f>
        <v/>
      </c>
      <c r="M451" s="1">
        <f>IF(D451="","",VLOOKUP(D451,'produto-estoque-total-7'!A:AB,18,0))</f>
        <v/>
      </c>
      <c r="N451" s="36">
        <f>IF(D451="","",VLOOKUP(D451,'produto-estoque-total-7'!A:AB,21,0))</f>
        <v/>
      </c>
      <c r="O451" s="1">
        <f>IF(D451="","",VLOOKUP(D451,'produto-estoque-total-7'!A:AB,22,0))</f>
        <v/>
      </c>
      <c r="P451" s="36">
        <f>IF(D451="","",VLOOKUP(D451,'produto-estoque-total-7'!A:AB,23,0))</f>
        <v/>
      </c>
      <c r="Q451" s="1">
        <f>IF(D451="","",VLOOKUP(D451,'produto-estoque-total-7'!A:AB,24,0))</f>
        <v/>
      </c>
      <c r="R451" s="38">
        <f>IFERROR(IF(D451="","",VLOOKUP(D451,'produto-venda-7'!B:N,13,0)),"C")</f>
        <v/>
      </c>
      <c r="S451" s="39">
        <f>IF(D451="","",VLOOKUP(D451,'produto-estoque-total-7'!A:AB,6,0))</f>
        <v/>
      </c>
      <c r="T451" s="39">
        <f>IF(D451="","",VLOOKUP(D451,'produto-estoque-total-7'!A:AB,5,0))</f>
        <v/>
      </c>
      <c r="U451" s="40">
        <f>IF(D451="","",VLOOKUP(D451,'produto-estoque-total-7'!A:AB,11,0))</f>
        <v/>
      </c>
      <c r="V451" s="41">
        <f>IF(D451="","",IFERROR(VLOOKUP(D451,'produto-entrada-7'!A:M,10,0),0))</f>
        <v/>
      </c>
      <c r="W451" s="42" t="n"/>
      <c r="X451" s="39">
        <f>IF(D451="","",VLOOKUP(D451,'produto-estoque-total-7'!A:AB,8,0))</f>
        <v/>
      </c>
      <c r="Y451" s="39">
        <f>IF(D451="","",VLOOKUP(D451,'produto-estoque-total-7'!A:AB,9,0))</f>
        <v/>
      </c>
      <c r="Z451" s="39">
        <f>IF(D451="","",VLOOKUP(D451,'produto-estoque-total-7'!A:AB,10,0))</f>
        <v/>
      </c>
      <c r="AA451" s="39">
        <f>IFERROR(IF(D451="","",VLOOKUP(D451,'produto-venda-7'!B:N,4,0)),0)</f>
        <v/>
      </c>
      <c r="AB451" s="39">
        <f>IFERROR(IF(D451="","",VLOOKUP(D451,'produto-venda-7'!B:N,5,0)),0)</f>
        <v/>
      </c>
      <c r="AC451" s="39">
        <f>IF(D451="","",IFERROR(AA451/90,0))</f>
        <v/>
      </c>
      <c r="AD451" s="36">
        <f>IF(D451="","",IFERROR(VLOOKUP(D451,'produto-entrada-7'!A:M,4,0),0))</f>
        <v/>
      </c>
      <c r="AE451" s="36">
        <f>IFERROR(IF(D451="","",VLOOKUP(D451,'produto-venda-7'!B:N,10,0)),0)</f>
        <v/>
      </c>
      <c r="AF451" s="36">
        <f>IF(D451="","",IFERROR(VLOOKUP(D451,'produto-entrada-7'!A:M,11,0),0))</f>
        <v/>
      </c>
      <c r="AG451" s="1">
        <f>IF(D451="","",IFERROR(VLOOKUP(D451,'produto-entrada-7'!A:M,12,0),0))</f>
        <v/>
      </c>
      <c r="AH451" s="1">
        <f>IF(D451="","",IFERROR(VLOOKUP(D451,'produto-entrada-7'!A:M,13,0),0))</f>
        <v/>
      </c>
      <c r="AI451" s="36">
        <f>IFERROR(IF(D451="","",VLOOKUP(D451,'produto-venda-7'!B:N,11,0)),0)</f>
        <v/>
      </c>
      <c r="AJ451" s="43">
        <f>IF(D451="","",IFERROR(AI451*AB451,0))</f>
        <v/>
      </c>
      <c r="AK451" s="44">
        <f>IFERROR(IF(D451="","",VLOOKUP(F451,'ANALISE FORNECEDOR'!$A:$I,8,0)),"")</f>
        <v/>
      </c>
      <c r="AL451" s="44">
        <f>IF(D451="","",AVERAGE(AM451,AK451))</f>
        <v/>
      </c>
      <c r="AM451" s="44">
        <f>IFERROR(IF(D451="","",VLOOKUP(F451,'ANALISE FORNECEDOR'!$A:$I,9,0)),"")</f>
        <v/>
      </c>
      <c r="AN451" s="45">
        <f>IF(D451="","",IF(Y451&gt;12,AI451*(U451+Y451),AI451*U451))</f>
        <v/>
      </c>
      <c r="AO451" s="45">
        <f>IF(D451="","",IF(Y451&gt;12,AI451*(U451+V451+Y451),AI451*(U451+V451)))</f>
        <v/>
      </c>
      <c r="AP451" s="46">
        <f>IF(D451="","",IF(Y451&gt;12,AG451*(U451+Y451),AG451*U451))</f>
        <v/>
      </c>
      <c r="AQ451" s="46">
        <f>IF(D451="","",IF(Y451&gt;12,AG451*(U451+V451+Y451),AG451*(U451+V451)))</f>
        <v/>
      </c>
      <c r="AR451" s="46">
        <f>IF(D451="","",IF(OR(R451="A",R451="AA",R451="AAA"),AP451,0))</f>
        <v/>
      </c>
      <c r="AS451" s="46">
        <f>IF(D451="","",IF(R451="B",AP451,0))</f>
        <v/>
      </c>
      <c r="AT451" s="46">
        <f>IF(D451="","",IF(R451="C",AP451,0))</f>
        <v/>
      </c>
      <c r="AU451" s="47">
        <f>IF(D451="","",IFERROR(AN451/AJ451,0))</f>
        <v/>
      </c>
      <c r="AV451" s="47">
        <f>IF(D451="","",IFERROR(((AO451)/AJ451),0))</f>
        <v/>
      </c>
      <c r="AW451" s="48">
        <f>IF(D451="","",IF(OR(S451="S",NOT(AND(ISNUMBER(AC451),ISNUMBER(AL451),AC451*AL451&gt;=0))),0,AC451*AL451))</f>
        <v/>
      </c>
      <c r="AX451" s="49">
        <f>IFERROR(IF(D451="","",AW451*AG451),0)</f>
        <v/>
      </c>
      <c r="AY451" s="48">
        <f>IF(D451="","",IF(OR(S451="S",NOT(AND(ISNUMBER(AC451),ISNUMBER(AK451),AC451*AK451&gt;=0))),0,AC451*AK451))</f>
        <v/>
      </c>
      <c r="AZ451" s="48">
        <f>IFERROR(IF(D451="","",IF(AY451=0,0,IF(((AY451)-(U451+Y451))&lt;0,0,(AY451)-U451))),0)</f>
        <v/>
      </c>
      <c r="BA451" s="49">
        <f>IF(D451="","",AZ451*AG451)</f>
        <v/>
      </c>
      <c r="BB451" s="49">
        <f>IF(D451="","",IF(OR(R451="A",R451="AA",R451="AAA"),BA451,0))</f>
        <v/>
      </c>
      <c r="BC451" s="49">
        <f>IF(D451="","",IF(R451="B",BA451,0))</f>
        <v/>
      </c>
      <c r="BD451" s="49">
        <f>IF(D451="","",IF(R451="B",BA451,0))</f>
        <v/>
      </c>
      <c r="BE451" s="49">
        <f>IF(D451="","",IF(S451="S",
1,
IF(AC451=0,
1,
IF(
IFERROR(((U451+Y451)*AG451)/((AC451*AK451)*AG451),0)&lt;0,
0,
IF(
IFERROR(((U451+Y451)*AG451)/((AC451*AK451)*AG451),0)&gt;1,
1,
IFERROR(((U451+Y451)*AG451)/((AC451*AK451)*AG451),0)
)
)
)
))</f>
        <v/>
      </c>
      <c r="BF451" s="49">
        <f>IF(D451="","",IF(S451="S",
1,
IF(AC451=0,
1,
IF(
IFERROR(((U451+V451+Y451)*AG451)/((AC451*AK451)*AG451),0)&lt;0,
0,
IF(
IFERROR(((U451+V451+Y451)*AG451)/((AC451*AK451)*AG451),0)&gt;1,
1,
IFERROR(((U451+V451+Y451)*AG451)/((AC451*AK451)*AG451),0)
)
)
)
))</f>
        <v/>
      </c>
      <c r="BG451" s="50">
        <f>IF(D451="","",IF(S451="S",0,IF(AND(ISNUMBER(AC451),ISNUMBER(AM451)),IF(OR(AC451*AM451&lt;0,ISERR(AC451*AM451)),0,AC451*AM451),0)))</f>
        <v/>
      </c>
      <c r="BH451" s="50">
        <f>IF(D451="","",IF(BY451&gt;TODAY()-60,0,IF(Y451&gt;12,MAX(0,(U451+Y451)-BG451),MAX(0,U451-BG451))))</f>
        <v/>
      </c>
      <c r="BI451" s="51">
        <f>IF(D451="","",BH451*AG451)</f>
        <v/>
      </c>
      <c r="BJ451" s="51">
        <f>IF(D451="","",IF(OR(R451="A",R451="AA",R451="AAA"),BI451,0))</f>
        <v/>
      </c>
      <c r="BK451" s="51">
        <f>IF(D451="","",IF(R451="B",BI451,0))</f>
        <v/>
      </c>
      <c r="BL451" s="51">
        <f>IF(D451="","",IF(R451="C",BI451,0))</f>
        <v/>
      </c>
      <c r="BM451" s="51">
        <f>IF(D451="","",IFERROR(MAX(0,MIN(BI451/AP451,1)),0))</f>
        <v/>
      </c>
      <c r="BN451" s="52">
        <f>IF(D451="","",AB451*AG451)</f>
        <v/>
      </c>
      <c r="BO451" s="52">
        <f>IF(D451="","",(U451+V451+X451)*AG451)</f>
        <v/>
      </c>
      <c r="BP451" s="52">
        <f>IF(D451="","",(AB451*3)*AG451)</f>
        <v/>
      </c>
      <c r="BQ451" s="52">
        <f>IF(D451="","",IF(BO451-BP451&gt;0,0,BO451-BP451))</f>
        <v/>
      </c>
      <c r="BR451" s="52">
        <f>IF(D451="","",IF(BO451-BP451-BN451&gt;0,0,BO451-BP451-BN451))</f>
        <v/>
      </c>
      <c r="BS451" s="53">
        <f>IF(D451="","",IFERROR(AB451*AI451,0))</f>
        <v/>
      </c>
      <c r="BT451" s="53">
        <f>IF(D451="","",IFERROR(IF(X451&gt;12, AI451*(U451+V451+X451), AI451*(U451+V451)),0))</f>
        <v/>
      </c>
      <c r="BU451" s="53">
        <f>IF(D451="","",IFERROR(((AB451*3)*AI451),0))</f>
        <v/>
      </c>
      <c r="BV451" s="53">
        <f>IF(D451="","",IF(BT451-BU451&gt;0,0,BT451-BU451))</f>
        <v/>
      </c>
      <c r="BW451" s="53">
        <f>IF(D451="","",IF(BT451-BU451-BS451&gt;0,0,BT451-BU451-BS451))</f>
        <v/>
      </c>
      <c r="BX451" s="36">
        <f>IF(D451="","",IFERROR(VLOOKUP(D451,'produto-entrada-7'!A:M,3,0),"SEM PEDIDO"))</f>
        <v/>
      </c>
      <c r="BY451" s="36">
        <f>IF(D451="","",VLOOKUP(D451,'produto-estoque-total-7'!A:AB,25,0))</f>
        <v/>
      </c>
      <c r="BZ451" s="36">
        <f>IF(D451="","",IFERROR(VLOOKUP(D451,'produto-estoque-total-7'!A:AB,26,0)/100,0))</f>
        <v/>
      </c>
      <c r="CA451" s="36">
        <f>IF(D451="","",IFERROR(VLOOKUP(D451,'produto-estoque-total-7'!A:AB,27,0)/100,0))</f>
        <v/>
      </c>
      <c r="CB451" s="41">
        <f>IF(D451="","",V451*AF451)</f>
        <v/>
      </c>
      <c r="CC451" s="41">
        <f>IF(D451="","",V451*AI451)</f>
        <v/>
      </c>
      <c r="CD451" s="54">
        <f>IF(D451="","",VLOOKUP(D451,'produto-estoque-total-7'!A:AB,28,0))</f>
        <v/>
      </c>
    </row>
    <row r="452">
      <c r="A452" s="36">
        <f>IF(D452="","",VLOOKUP(D452,'produto-estoque-total-7'!A:AB,3,0))</f>
        <v/>
      </c>
      <c r="B452" s="1">
        <f>IF(D452="","",VLOOKUP(D452,'produto-estoque-total-7'!A:AB,12,0))</f>
        <v/>
      </c>
      <c r="C452" s="1">
        <f>IF(D452="","",VLOOKUP(D452,'produto-estoque-total-7'!A:AB,2,0))</f>
        <v/>
      </c>
      <c r="D452" s="37">
        <f>IFERROR(IF('produto-estoque-total-7'!A451="","",'produto-estoque-total-7'!A451),"")</f>
        <v/>
      </c>
      <c r="E452" s="1">
        <f>IF(D452="","",VLOOKUP(D452,'produto-estoque-total-7'!A:AB,4,0))</f>
        <v/>
      </c>
      <c r="F452" s="36">
        <f>IF(D452="","",VLOOKUP(D452,'produto-estoque-total-7'!A:AB,13,0))</f>
        <v/>
      </c>
      <c r="G452" s="1">
        <f>IF(F452="","",VLOOKUP(F452,'FORNECEDORES X COMPRADOR'!A:D,4,0))</f>
        <v/>
      </c>
      <c r="H452" s="1">
        <f>IF(F452="","",VLOOKUP(F452,'FORNECEDORES X COMPRADOR'!A:E,5,0))</f>
        <v/>
      </c>
      <c r="I452" s="36">
        <f>IF(D452="","",VLOOKUP(D452,'produto-estoque-total-7'!A:AB,15,0))</f>
        <v/>
      </c>
      <c r="J452" s="36">
        <f>IF(D452="","",VLOOKUP(D452,'produto-estoque-total-7'!A:AB,19,0))</f>
        <v/>
      </c>
      <c r="K452" s="1">
        <f>IF(D452="","",VLOOKUP(D452,'produto-estoque-total-7'!A:AB,20,0))</f>
        <v/>
      </c>
      <c r="L452" s="36">
        <f>IF(D452="","",VLOOKUP(D452,'produto-estoque-total-7'!A:AB,17,0))</f>
        <v/>
      </c>
      <c r="M452" s="1">
        <f>IF(D452="","",VLOOKUP(D452,'produto-estoque-total-7'!A:AB,18,0))</f>
        <v/>
      </c>
      <c r="N452" s="36">
        <f>IF(D452="","",VLOOKUP(D452,'produto-estoque-total-7'!A:AB,21,0))</f>
        <v/>
      </c>
      <c r="O452" s="1">
        <f>IF(D452="","",VLOOKUP(D452,'produto-estoque-total-7'!A:AB,22,0))</f>
        <v/>
      </c>
      <c r="P452" s="36">
        <f>IF(D452="","",VLOOKUP(D452,'produto-estoque-total-7'!A:AB,23,0))</f>
        <v/>
      </c>
      <c r="Q452" s="1">
        <f>IF(D452="","",VLOOKUP(D452,'produto-estoque-total-7'!A:AB,24,0))</f>
        <v/>
      </c>
      <c r="R452" s="38">
        <f>IFERROR(IF(D452="","",VLOOKUP(D452,'produto-venda-7'!B:N,13,0)),"C")</f>
        <v/>
      </c>
      <c r="S452" s="39">
        <f>IF(D452="","",VLOOKUP(D452,'produto-estoque-total-7'!A:AB,6,0))</f>
        <v/>
      </c>
      <c r="T452" s="39">
        <f>IF(D452="","",VLOOKUP(D452,'produto-estoque-total-7'!A:AB,5,0))</f>
        <v/>
      </c>
      <c r="U452" s="40">
        <f>IF(D452="","",VLOOKUP(D452,'produto-estoque-total-7'!A:AB,11,0))</f>
        <v/>
      </c>
      <c r="V452" s="41">
        <f>IF(D452="","",IFERROR(VLOOKUP(D452,'produto-entrada-7'!A:M,10,0),0))</f>
        <v/>
      </c>
      <c r="W452" s="42" t="n"/>
      <c r="X452" s="39">
        <f>IF(D452="","",VLOOKUP(D452,'produto-estoque-total-7'!A:AB,8,0))</f>
        <v/>
      </c>
      <c r="Y452" s="39">
        <f>IF(D452="","",VLOOKUP(D452,'produto-estoque-total-7'!A:AB,9,0))</f>
        <v/>
      </c>
      <c r="Z452" s="39">
        <f>IF(D452="","",VLOOKUP(D452,'produto-estoque-total-7'!A:AB,10,0))</f>
        <v/>
      </c>
      <c r="AA452" s="39">
        <f>IFERROR(IF(D452="","",VLOOKUP(D452,'produto-venda-7'!B:N,4,0)),0)</f>
        <v/>
      </c>
      <c r="AB452" s="39">
        <f>IFERROR(IF(D452="","",VLOOKUP(D452,'produto-venda-7'!B:N,5,0)),0)</f>
        <v/>
      </c>
      <c r="AC452" s="39">
        <f>IF(D452="","",IFERROR(AA452/90,0))</f>
        <v/>
      </c>
      <c r="AD452" s="36">
        <f>IF(D452="","",IFERROR(VLOOKUP(D452,'produto-entrada-7'!A:M,4,0),0))</f>
        <v/>
      </c>
      <c r="AE452" s="36">
        <f>IFERROR(IF(D452="","",VLOOKUP(D452,'produto-venda-7'!B:N,10,0)),0)</f>
        <v/>
      </c>
      <c r="AF452" s="36">
        <f>IF(D452="","",IFERROR(VLOOKUP(D452,'produto-entrada-7'!A:M,11,0),0))</f>
        <v/>
      </c>
      <c r="AG452" s="1">
        <f>IF(D452="","",IFERROR(VLOOKUP(D452,'produto-entrada-7'!A:M,12,0),0))</f>
        <v/>
      </c>
      <c r="AH452" s="1">
        <f>IF(D452="","",IFERROR(VLOOKUP(D452,'produto-entrada-7'!A:M,13,0),0))</f>
        <v/>
      </c>
      <c r="AI452" s="36">
        <f>IFERROR(IF(D452="","",VLOOKUP(D452,'produto-venda-7'!B:N,11,0)),0)</f>
        <v/>
      </c>
      <c r="AJ452" s="43">
        <f>IF(D452="","",IFERROR(AI452*AB452,0))</f>
        <v/>
      </c>
      <c r="AK452" s="44">
        <f>IFERROR(IF(D452="","",VLOOKUP(F452,'ANALISE FORNECEDOR'!$A:$I,8,0)),"")</f>
        <v/>
      </c>
      <c r="AL452" s="44">
        <f>IF(D452="","",AVERAGE(AM452,AK452))</f>
        <v/>
      </c>
      <c r="AM452" s="44">
        <f>IFERROR(IF(D452="","",VLOOKUP(F452,'ANALISE FORNECEDOR'!$A:$I,9,0)),"")</f>
        <v/>
      </c>
      <c r="AN452" s="45">
        <f>IF(D452="","",IF(Y452&gt;12,AI452*(U452+Y452),AI452*U452))</f>
        <v/>
      </c>
      <c r="AO452" s="45">
        <f>IF(D452="","",IF(Y452&gt;12,AI452*(U452+V452+Y452),AI452*(U452+V452)))</f>
        <v/>
      </c>
      <c r="AP452" s="46">
        <f>IF(D452="","",IF(Y452&gt;12,AG452*(U452+Y452),AG452*U452))</f>
        <v/>
      </c>
      <c r="AQ452" s="46">
        <f>IF(D452="","",IF(Y452&gt;12,AG452*(U452+V452+Y452),AG452*(U452+V452)))</f>
        <v/>
      </c>
      <c r="AR452" s="46">
        <f>IF(D452="","",IF(OR(R452="A",R452="AA",R452="AAA"),AP452,0))</f>
        <v/>
      </c>
      <c r="AS452" s="46">
        <f>IF(D452="","",IF(R452="B",AP452,0))</f>
        <v/>
      </c>
      <c r="AT452" s="46">
        <f>IF(D452="","",IF(R452="C",AP452,0))</f>
        <v/>
      </c>
      <c r="AU452" s="47">
        <f>IF(D452="","",IFERROR(AN452/AJ452,0))</f>
        <v/>
      </c>
      <c r="AV452" s="47">
        <f>IF(D452="","",IFERROR(((AO452)/AJ452),0))</f>
        <v/>
      </c>
      <c r="AW452" s="48">
        <f>IF(D452="","",IF(OR(S452="S",NOT(AND(ISNUMBER(AC452),ISNUMBER(AL452),AC452*AL452&gt;=0))),0,AC452*AL452))</f>
        <v/>
      </c>
      <c r="AX452" s="49">
        <f>IFERROR(IF(D452="","",AW452*AG452),0)</f>
        <v/>
      </c>
      <c r="AY452" s="48">
        <f>IF(D452="","",IF(OR(S452="S",NOT(AND(ISNUMBER(AC452),ISNUMBER(AK452),AC452*AK452&gt;=0))),0,AC452*AK452))</f>
        <v/>
      </c>
      <c r="AZ452" s="48">
        <f>IFERROR(IF(D452="","",IF(AY452=0,0,IF(((AY452)-(U452+Y452))&lt;0,0,(AY452)-U452))),0)</f>
        <v/>
      </c>
      <c r="BA452" s="49">
        <f>IF(D452="","",AZ452*AG452)</f>
        <v/>
      </c>
      <c r="BB452" s="49">
        <f>IF(D452="","",IF(OR(R452="A",R452="AA",R452="AAA"),BA452,0))</f>
        <v/>
      </c>
      <c r="BC452" s="49">
        <f>IF(D452="","",IF(R452="B",BA452,0))</f>
        <v/>
      </c>
      <c r="BD452" s="49">
        <f>IF(D452="","",IF(R452="B",BA452,0))</f>
        <v/>
      </c>
      <c r="BE452" s="49">
        <f>IF(D452="","",IF(S452="S",
1,
IF(AC452=0,
1,
IF(
IFERROR(((U452+Y452)*AG452)/((AC452*AK452)*AG452),0)&lt;0,
0,
IF(
IFERROR(((U452+Y452)*AG452)/((AC452*AK452)*AG452),0)&gt;1,
1,
IFERROR(((U452+Y452)*AG452)/((AC452*AK452)*AG452),0)
)
)
)
))</f>
        <v/>
      </c>
      <c r="BF452" s="49">
        <f>IF(D452="","",IF(S452="S",
1,
IF(AC452=0,
1,
IF(
IFERROR(((U452+V452+Y452)*AG452)/((AC452*AK452)*AG452),0)&lt;0,
0,
IF(
IFERROR(((U452+V452+Y452)*AG452)/((AC452*AK452)*AG452),0)&gt;1,
1,
IFERROR(((U452+V452+Y452)*AG452)/((AC452*AK452)*AG452),0)
)
)
)
))</f>
        <v/>
      </c>
      <c r="BG452" s="50">
        <f>IF(D452="","",IF(S452="S",0,IF(AND(ISNUMBER(AC452),ISNUMBER(AM452)),IF(OR(AC452*AM452&lt;0,ISERR(AC452*AM452)),0,AC452*AM452),0)))</f>
        <v/>
      </c>
      <c r="BH452" s="50">
        <f>IF(D452="","",IF(BY452&gt;TODAY()-60,0,IF(Y452&gt;12,MAX(0,(U452+Y452)-BG452),MAX(0,U452-BG452))))</f>
        <v/>
      </c>
      <c r="BI452" s="51">
        <f>IF(D452="","",BH452*AG452)</f>
        <v/>
      </c>
      <c r="BJ452" s="51">
        <f>IF(D452="","",IF(OR(R452="A",R452="AA",R452="AAA"),BI452,0))</f>
        <v/>
      </c>
      <c r="BK452" s="51">
        <f>IF(D452="","",IF(R452="B",BI452,0))</f>
        <v/>
      </c>
      <c r="BL452" s="51">
        <f>IF(D452="","",IF(R452="C",BI452,0))</f>
        <v/>
      </c>
      <c r="BM452" s="51">
        <f>IF(D452="","",IFERROR(MAX(0,MIN(BI452/AP452,1)),0))</f>
        <v/>
      </c>
      <c r="BN452" s="52">
        <f>IF(D452="","",AB452*AG452)</f>
        <v/>
      </c>
      <c r="BO452" s="52">
        <f>IF(D452="","",(U452+V452+X452)*AG452)</f>
        <v/>
      </c>
      <c r="BP452" s="52">
        <f>IF(D452="","",(AB452*3)*AG452)</f>
        <v/>
      </c>
      <c r="BQ452" s="52">
        <f>IF(D452="","",IF(BO452-BP452&gt;0,0,BO452-BP452))</f>
        <v/>
      </c>
      <c r="BR452" s="52">
        <f>IF(D452="","",IF(BO452-BP452-BN452&gt;0,0,BO452-BP452-BN452))</f>
        <v/>
      </c>
      <c r="BS452" s="53">
        <f>IF(D452="","",IFERROR(AB452*AI452,0))</f>
        <v/>
      </c>
      <c r="BT452" s="53">
        <f>IF(D452="","",IFERROR(IF(X452&gt;12, AI452*(U452+V452+X452), AI452*(U452+V452)),0))</f>
        <v/>
      </c>
      <c r="BU452" s="53">
        <f>IF(D452="","",IFERROR(((AB452*3)*AI452),0))</f>
        <v/>
      </c>
      <c r="BV452" s="53">
        <f>IF(D452="","",IF(BT452-BU452&gt;0,0,BT452-BU452))</f>
        <v/>
      </c>
      <c r="BW452" s="53">
        <f>IF(D452="","",IF(BT452-BU452-BS452&gt;0,0,BT452-BU452-BS452))</f>
        <v/>
      </c>
      <c r="BX452" s="36">
        <f>IF(D452="","",IFERROR(VLOOKUP(D452,'produto-entrada-7'!A:M,3,0),"SEM PEDIDO"))</f>
        <v/>
      </c>
      <c r="BY452" s="36">
        <f>IF(D452="","",VLOOKUP(D452,'produto-estoque-total-7'!A:AB,25,0))</f>
        <v/>
      </c>
      <c r="BZ452" s="36">
        <f>IF(D452="","",IFERROR(VLOOKUP(D452,'produto-estoque-total-7'!A:AB,26,0)/100,0))</f>
        <v/>
      </c>
      <c r="CA452" s="36">
        <f>IF(D452="","",IFERROR(VLOOKUP(D452,'produto-estoque-total-7'!A:AB,27,0)/100,0))</f>
        <v/>
      </c>
      <c r="CB452" s="41">
        <f>IF(D452="","",V452*AF452)</f>
        <v/>
      </c>
      <c r="CC452" s="41">
        <f>IF(D452="","",V452*AI452)</f>
        <v/>
      </c>
      <c r="CD452" s="54">
        <f>IF(D452="","",VLOOKUP(D452,'produto-estoque-total-7'!A:AB,28,0))</f>
        <v/>
      </c>
    </row>
    <row r="453">
      <c r="A453" s="36">
        <f>IF(D453="","",VLOOKUP(D453,'produto-estoque-total-7'!A:AB,3,0))</f>
        <v/>
      </c>
      <c r="B453" s="1">
        <f>IF(D453="","",VLOOKUP(D453,'produto-estoque-total-7'!A:AB,12,0))</f>
        <v/>
      </c>
      <c r="C453" s="1">
        <f>IF(D453="","",VLOOKUP(D453,'produto-estoque-total-7'!A:AB,2,0))</f>
        <v/>
      </c>
      <c r="D453" s="37">
        <f>IFERROR(IF('produto-estoque-total-7'!A452="","",'produto-estoque-total-7'!A452),"")</f>
        <v/>
      </c>
      <c r="E453" s="1">
        <f>IF(D453="","",VLOOKUP(D453,'produto-estoque-total-7'!A:AB,4,0))</f>
        <v/>
      </c>
      <c r="F453" s="36">
        <f>IF(D453="","",VLOOKUP(D453,'produto-estoque-total-7'!A:AB,13,0))</f>
        <v/>
      </c>
      <c r="G453" s="1">
        <f>IF(F453="","",VLOOKUP(F453,'FORNECEDORES X COMPRADOR'!A:D,4,0))</f>
        <v/>
      </c>
      <c r="H453" s="1">
        <f>IF(F453="","",VLOOKUP(F453,'FORNECEDORES X COMPRADOR'!A:E,5,0))</f>
        <v/>
      </c>
      <c r="I453" s="36">
        <f>IF(D453="","",VLOOKUP(D453,'produto-estoque-total-7'!A:AB,15,0))</f>
        <v/>
      </c>
      <c r="J453" s="36">
        <f>IF(D453="","",VLOOKUP(D453,'produto-estoque-total-7'!A:AB,19,0))</f>
        <v/>
      </c>
      <c r="K453" s="1">
        <f>IF(D453="","",VLOOKUP(D453,'produto-estoque-total-7'!A:AB,20,0))</f>
        <v/>
      </c>
      <c r="L453" s="36">
        <f>IF(D453="","",VLOOKUP(D453,'produto-estoque-total-7'!A:AB,17,0))</f>
        <v/>
      </c>
      <c r="M453" s="1">
        <f>IF(D453="","",VLOOKUP(D453,'produto-estoque-total-7'!A:AB,18,0))</f>
        <v/>
      </c>
      <c r="N453" s="36">
        <f>IF(D453="","",VLOOKUP(D453,'produto-estoque-total-7'!A:AB,21,0))</f>
        <v/>
      </c>
      <c r="O453" s="1">
        <f>IF(D453="","",VLOOKUP(D453,'produto-estoque-total-7'!A:AB,22,0))</f>
        <v/>
      </c>
      <c r="P453" s="36">
        <f>IF(D453="","",VLOOKUP(D453,'produto-estoque-total-7'!A:AB,23,0))</f>
        <v/>
      </c>
      <c r="Q453" s="1">
        <f>IF(D453="","",VLOOKUP(D453,'produto-estoque-total-7'!A:AB,24,0))</f>
        <v/>
      </c>
      <c r="R453" s="38">
        <f>IFERROR(IF(D453="","",VLOOKUP(D453,'produto-venda-7'!B:N,13,0)),"C")</f>
        <v/>
      </c>
      <c r="S453" s="39">
        <f>IF(D453="","",VLOOKUP(D453,'produto-estoque-total-7'!A:AB,6,0))</f>
        <v/>
      </c>
      <c r="T453" s="39">
        <f>IF(D453="","",VLOOKUP(D453,'produto-estoque-total-7'!A:AB,5,0))</f>
        <v/>
      </c>
      <c r="U453" s="40">
        <f>IF(D453="","",VLOOKUP(D453,'produto-estoque-total-7'!A:AB,11,0))</f>
        <v/>
      </c>
      <c r="V453" s="41">
        <f>IF(D453="","",IFERROR(VLOOKUP(D453,'produto-entrada-7'!A:M,10,0),0))</f>
        <v/>
      </c>
      <c r="W453" s="42" t="n"/>
      <c r="X453" s="39">
        <f>IF(D453="","",VLOOKUP(D453,'produto-estoque-total-7'!A:AB,8,0))</f>
        <v/>
      </c>
      <c r="Y453" s="39">
        <f>IF(D453="","",VLOOKUP(D453,'produto-estoque-total-7'!A:AB,9,0))</f>
        <v/>
      </c>
      <c r="Z453" s="39">
        <f>IF(D453="","",VLOOKUP(D453,'produto-estoque-total-7'!A:AB,10,0))</f>
        <v/>
      </c>
      <c r="AA453" s="39">
        <f>IFERROR(IF(D453="","",VLOOKUP(D453,'produto-venda-7'!B:N,4,0)),0)</f>
        <v/>
      </c>
      <c r="AB453" s="39">
        <f>IFERROR(IF(D453="","",VLOOKUP(D453,'produto-venda-7'!B:N,5,0)),0)</f>
        <v/>
      </c>
      <c r="AC453" s="39">
        <f>IF(D453="","",IFERROR(AA453/90,0))</f>
        <v/>
      </c>
      <c r="AD453" s="36">
        <f>IF(D453="","",IFERROR(VLOOKUP(D453,'produto-entrada-7'!A:M,4,0),0))</f>
        <v/>
      </c>
      <c r="AE453" s="36">
        <f>IFERROR(IF(D453="","",VLOOKUP(D453,'produto-venda-7'!B:N,10,0)),0)</f>
        <v/>
      </c>
      <c r="AF453" s="36">
        <f>IF(D453="","",IFERROR(VLOOKUP(D453,'produto-entrada-7'!A:M,11,0),0))</f>
        <v/>
      </c>
      <c r="AG453" s="1">
        <f>IF(D453="","",IFERROR(VLOOKUP(D453,'produto-entrada-7'!A:M,12,0),0))</f>
        <v/>
      </c>
      <c r="AH453" s="1">
        <f>IF(D453="","",IFERROR(VLOOKUP(D453,'produto-entrada-7'!A:M,13,0),0))</f>
        <v/>
      </c>
      <c r="AI453" s="36">
        <f>IFERROR(IF(D453="","",VLOOKUP(D453,'produto-venda-7'!B:N,11,0)),0)</f>
        <v/>
      </c>
      <c r="AJ453" s="43">
        <f>IF(D453="","",IFERROR(AI453*AB453,0))</f>
        <v/>
      </c>
      <c r="AK453" s="44">
        <f>IFERROR(IF(D453="","",VLOOKUP(F453,'ANALISE FORNECEDOR'!$A:$I,8,0)),"")</f>
        <v/>
      </c>
      <c r="AL453" s="44">
        <f>IF(D453="","",AVERAGE(AM453,AK453))</f>
        <v/>
      </c>
      <c r="AM453" s="44">
        <f>IFERROR(IF(D453="","",VLOOKUP(F453,'ANALISE FORNECEDOR'!$A:$I,9,0)),"")</f>
        <v/>
      </c>
      <c r="AN453" s="45">
        <f>IF(D453="","",IF(Y453&gt;12,AI453*(U453+Y453),AI453*U453))</f>
        <v/>
      </c>
      <c r="AO453" s="45">
        <f>IF(D453="","",IF(Y453&gt;12,AI453*(U453+V453+Y453),AI453*(U453+V453)))</f>
        <v/>
      </c>
      <c r="AP453" s="46">
        <f>IF(D453="","",IF(Y453&gt;12,AG453*(U453+Y453),AG453*U453))</f>
        <v/>
      </c>
      <c r="AQ453" s="46">
        <f>IF(D453="","",IF(Y453&gt;12,AG453*(U453+V453+Y453),AG453*(U453+V453)))</f>
        <v/>
      </c>
      <c r="AR453" s="46">
        <f>IF(D453="","",IF(OR(R453="A",R453="AA",R453="AAA"),AP453,0))</f>
        <v/>
      </c>
      <c r="AS453" s="46">
        <f>IF(D453="","",IF(R453="B",AP453,0))</f>
        <v/>
      </c>
      <c r="AT453" s="46">
        <f>IF(D453="","",IF(R453="C",AP453,0))</f>
        <v/>
      </c>
      <c r="AU453" s="47">
        <f>IF(D453="","",IFERROR(AN453/AJ453,0))</f>
        <v/>
      </c>
      <c r="AV453" s="47">
        <f>IF(D453="","",IFERROR(((AO453)/AJ453),0))</f>
        <v/>
      </c>
      <c r="AW453" s="48">
        <f>IF(D453="","",IF(OR(S453="S",NOT(AND(ISNUMBER(AC453),ISNUMBER(AL453),AC453*AL453&gt;=0))),0,AC453*AL453))</f>
        <v/>
      </c>
      <c r="AX453" s="49">
        <f>IFERROR(IF(D453="","",AW453*AG453),0)</f>
        <v/>
      </c>
      <c r="AY453" s="48">
        <f>IF(D453="","",IF(OR(S453="S",NOT(AND(ISNUMBER(AC453),ISNUMBER(AK453),AC453*AK453&gt;=0))),0,AC453*AK453))</f>
        <v/>
      </c>
      <c r="AZ453" s="48">
        <f>IFERROR(IF(D453="","",IF(AY453=0,0,IF(((AY453)-(U453+Y453))&lt;0,0,(AY453)-U453))),0)</f>
        <v/>
      </c>
      <c r="BA453" s="49">
        <f>IF(D453="","",AZ453*AG453)</f>
        <v/>
      </c>
      <c r="BB453" s="49">
        <f>IF(D453="","",IF(OR(R453="A",R453="AA",R453="AAA"),BA453,0))</f>
        <v/>
      </c>
      <c r="BC453" s="49">
        <f>IF(D453="","",IF(R453="B",BA453,0))</f>
        <v/>
      </c>
      <c r="BD453" s="49">
        <f>IF(D453="","",IF(R453="B",BA453,0))</f>
        <v/>
      </c>
      <c r="BE453" s="49">
        <f>IF(D453="","",IF(S453="S",
1,
IF(AC453=0,
1,
IF(
IFERROR(((U453+Y453)*AG453)/((AC453*AK453)*AG453),0)&lt;0,
0,
IF(
IFERROR(((U453+Y453)*AG453)/((AC453*AK453)*AG453),0)&gt;1,
1,
IFERROR(((U453+Y453)*AG453)/((AC453*AK453)*AG453),0)
)
)
)
))</f>
        <v/>
      </c>
      <c r="BF453" s="49">
        <f>IF(D453="","",IF(S453="S",
1,
IF(AC453=0,
1,
IF(
IFERROR(((U453+V453+Y453)*AG453)/((AC453*AK453)*AG453),0)&lt;0,
0,
IF(
IFERROR(((U453+V453+Y453)*AG453)/((AC453*AK453)*AG453),0)&gt;1,
1,
IFERROR(((U453+V453+Y453)*AG453)/((AC453*AK453)*AG453),0)
)
)
)
))</f>
        <v/>
      </c>
      <c r="BG453" s="50">
        <f>IF(D453="","",IF(S453="S",0,IF(AND(ISNUMBER(AC453),ISNUMBER(AM453)),IF(OR(AC453*AM453&lt;0,ISERR(AC453*AM453)),0,AC453*AM453),0)))</f>
        <v/>
      </c>
      <c r="BH453" s="50">
        <f>IF(D453="","",IF(BY453&gt;TODAY()-60,0,IF(Y453&gt;12,MAX(0,(U453+Y453)-BG453),MAX(0,U453-BG453))))</f>
        <v/>
      </c>
      <c r="BI453" s="51">
        <f>IF(D453="","",BH453*AG453)</f>
        <v/>
      </c>
      <c r="BJ453" s="51">
        <f>IF(D453="","",IF(OR(R453="A",R453="AA",R453="AAA"),BI453,0))</f>
        <v/>
      </c>
      <c r="BK453" s="51">
        <f>IF(D453="","",IF(R453="B",BI453,0))</f>
        <v/>
      </c>
      <c r="BL453" s="51">
        <f>IF(D453="","",IF(R453="C",BI453,0))</f>
        <v/>
      </c>
      <c r="BM453" s="51">
        <f>IF(D453="","",IFERROR(MAX(0,MIN(BI453/AP453,1)),0))</f>
        <v/>
      </c>
      <c r="BN453" s="52">
        <f>IF(D453="","",AB453*AG453)</f>
        <v/>
      </c>
      <c r="BO453" s="52">
        <f>IF(D453="","",(U453+V453+X453)*AG453)</f>
        <v/>
      </c>
      <c r="BP453" s="52">
        <f>IF(D453="","",(AB453*3)*AG453)</f>
        <v/>
      </c>
      <c r="BQ453" s="52">
        <f>IF(D453="","",IF(BO453-BP453&gt;0,0,BO453-BP453))</f>
        <v/>
      </c>
      <c r="BR453" s="52">
        <f>IF(D453="","",IF(BO453-BP453-BN453&gt;0,0,BO453-BP453-BN453))</f>
        <v/>
      </c>
      <c r="BS453" s="53">
        <f>IF(D453="","",IFERROR(AB453*AI453,0))</f>
        <v/>
      </c>
      <c r="BT453" s="53">
        <f>IF(D453="","",IFERROR(IF(X453&gt;12, AI453*(U453+V453+X453), AI453*(U453+V453)),0))</f>
        <v/>
      </c>
      <c r="BU453" s="53">
        <f>IF(D453="","",IFERROR(((AB453*3)*AI453),0))</f>
        <v/>
      </c>
      <c r="BV453" s="53">
        <f>IF(D453="","",IF(BT453-BU453&gt;0,0,BT453-BU453))</f>
        <v/>
      </c>
      <c r="BW453" s="53">
        <f>IF(D453="","",IF(BT453-BU453-BS453&gt;0,0,BT453-BU453-BS453))</f>
        <v/>
      </c>
      <c r="BX453" s="36">
        <f>IF(D453="","",IFERROR(VLOOKUP(D453,'produto-entrada-7'!A:M,3,0),"SEM PEDIDO"))</f>
        <v/>
      </c>
      <c r="BY453" s="36">
        <f>IF(D453="","",VLOOKUP(D453,'produto-estoque-total-7'!A:AB,25,0))</f>
        <v/>
      </c>
      <c r="BZ453" s="36">
        <f>IF(D453="","",IFERROR(VLOOKUP(D453,'produto-estoque-total-7'!A:AB,26,0)/100,0))</f>
        <v/>
      </c>
      <c r="CA453" s="36">
        <f>IF(D453="","",IFERROR(VLOOKUP(D453,'produto-estoque-total-7'!A:AB,27,0)/100,0))</f>
        <v/>
      </c>
      <c r="CB453" s="41">
        <f>IF(D453="","",V453*AF453)</f>
        <v/>
      </c>
      <c r="CC453" s="41">
        <f>IF(D453="","",V453*AI453)</f>
        <v/>
      </c>
      <c r="CD453" s="54">
        <f>IF(D453="","",VLOOKUP(D453,'produto-estoque-total-7'!A:AB,28,0))</f>
        <v/>
      </c>
    </row>
    <row r="454">
      <c r="A454" s="36">
        <f>IF(D454="","",VLOOKUP(D454,'produto-estoque-total-7'!A:AB,3,0))</f>
        <v/>
      </c>
      <c r="B454" s="1">
        <f>IF(D454="","",VLOOKUP(D454,'produto-estoque-total-7'!A:AB,12,0))</f>
        <v/>
      </c>
      <c r="C454" s="1">
        <f>IF(D454="","",VLOOKUP(D454,'produto-estoque-total-7'!A:AB,2,0))</f>
        <v/>
      </c>
      <c r="D454" s="37">
        <f>IFERROR(IF('produto-estoque-total-7'!A453="","",'produto-estoque-total-7'!A453),"")</f>
        <v/>
      </c>
      <c r="E454" s="1">
        <f>IF(D454="","",VLOOKUP(D454,'produto-estoque-total-7'!A:AB,4,0))</f>
        <v/>
      </c>
      <c r="F454" s="36">
        <f>IF(D454="","",VLOOKUP(D454,'produto-estoque-total-7'!A:AB,13,0))</f>
        <v/>
      </c>
      <c r="G454" s="1">
        <f>IF(F454="","",VLOOKUP(F454,'FORNECEDORES X COMPRADOR'!A:D,4,0))</f>
        <v/>
      </c>
      <c r="H454" s="1">
        <f>IF(F454="","",VLOOKUP(F454,'FORNECEDORES X COMPRADOR'!A:E,5,0))</f>
        <v/>
      </c>
      <c r="I454" s="36">
        <f>IF(D454="","",VLOOKUP(D454,'produto-estoque-total-7'!A:AB,15,0))</f>
        <v/>
      </c>
      <c r="J454" s="36">
        <f>IF(D454="","",VLOOKUP(D454,'produto-estoque-total-7'!A:AB,19,0))</f>
        <v/>
      </c>
      <c r="K454" s="1">
        <f>IF(D454="","",VLOOKUP(D454,'produto-estoque-total-7'!A:AB,20,0))</f>
        <v/>
      </c>
      <c r="L454" s="36">
        <f>IF(D454="","",VLOOKUP(D454,'produto-estoque-total-7'!A:AB,17,0))</f>
        <v/>
      </c>
      <c r="M454" s="1">
        <f>IF(D454="","",VLOOKUP(D454,'produto-estoque-total-7'!A:AB,18,0))</f>
        <v/>
      </c>
      <c r="N454" s="36">
        <f>IF(D454="","",VLOOKUP(D454,'produto-estoque-total-7'!A:AB,21,0))</f>
        <v/>
      </c>
      <c r="O454" s="1">
        <f>IF(D454="","",VLOOKUP(D454,'produto-estoque-total-7'!A:AB,22,0))</f>
        <v/>
      </c>
      <c r="P454" s="36">
        <f>IF(D454="","",VLOOKUP(D454,'produto-estoque-total-7'!A:AB,23,0))</f>
        <v/>
      </c>
      <c r="Q454" s="1">
        <f>IF(D454="","",VLOOKUP(D454,'produto-estoque-total-7'!A:AB,24,0))</f>
        <v/>
      </c>
      <c r="R454" s="38">
        <f>IFERROR(IF(D454="","",VLOOKUP(D454,'produto-venda-7'!B:N,13,0)),"C")</f>
        <v/>
      </c>
      <c r="S454" s="39">
        <f>IF(D454="","",VLOOKUP(D454,'produto-estoque-total-7'!A:AB,6,0))</f>
        <v/>
      </c>
      <c r="T454" s="39">
        <f>IF(D454="","",VLOOKUP(D454,'produto-estoque-total-7'!A:AB,5,0))</f>
        <v/>
      </c>
      <c r="U454" s="40">
        <f>IF(D454="","",VLOOKUP(D454,'produto-estoque-total-7'!A:AB,11,0))</f>
        <v/>
      </c>
      <c r="V454" s="41">
        <f>IF(D454="","",IFERROR(VLOOKUP(D454,'produto-entrada-7'!A:M,10,0),0))</f>
        <v/>
      </c>
      <c r="W454" s="42" t="n"/>
      <c r="X454" s="39">
        <f>IF(D454="","",VLOOKUP(D454,'produto-estoque-total-7'!A:AB,8,0))</f>
        <v/>
      </c>
      <c r="Y454" s="39">
        <f>IF(D454="","",VLOOKUP(D454,'produto-estoque-total-7'!A:AB,9,0))</f>
        <v/>
      </c>
      <c r="Z454" s="39">
        <f>IF(D454="","",VLOOKUP(D454,'produto-estoque-total-7'!A:AB,10,0))</f>
        <v/>
      </c>
      <c r="AA454" s="39">
        <f>IFERROR(IF(D454="","",VLOOKUP(D454,'produto-venda-7'!B:N,4,0)),0)</f>
        <v/>
      </c>
      <c r="AB454" s="39">
        <f>IFERROR(IF(D454="","",VLOOKUP(D454,'produto-venda-7'!B:N,5,0)),0)</f>
        <v/>
      </c>
      <c r="AC454" s="39">
        <f>IF(D454="","",IFERROR(AA454/90,0))</f>
        <v/>
      </c>
      <c r="AD454" s="36">
        <f>IF(D454="","",IFERROR(VLOOKUP(D454,'produto-entrada-7'!A:M,4,0),0))</f>
        <v/>
      </c>
      <c r="AE454" s="36">
        <f>IFERROR(IF(D454="","",VLOOKUP(D454,'produto-venda-7'!B:N,10,0)),0)</f>
        <v/>
      </c>
      <c r="AF454" s="36">
        <f>IF(D454="","",IFERROR(VLOOKUP(D454,'produto-entrada-7'!A:M,11,0),0))</f>
        <v/>
      </c>
      <c r="AG454" s="1">
        <f>IF(D454="","",IFERROR(VLOOKUP(D454,'produto-entrada-7'!A:M,12,0),0))</f>
        <v/>
      </c>
      <c r="AH454" s="1">
        <f>IF(D454="","",IFERROR(VLOOKUP(D454,'produto-entrada-7'!A:M,13,0),0))</f>
        <v/>
      </c>
      <c r="AI454" s="36">
        <f>IFERROR(IF(D454="","",VLOOKUP(D454,'produto-venda-7'!B:N,11,0)),0)</f>
        <v/>
      </c>
      <c r="AJ454" s="43">
        <f>IF(D454="","",IFERROR(AI454*AB454,0))</f>
        <v/>
      </c>
      <c r="AK454" s="44">
        <f>IFERROR(IF(D454="","",VLOOKUP(F454,'ANALISE FORNECEDOR'!$A:$I,8,0)),"")</f>
        <v/>
      </c>
      <c r="AL454" s="44">
        <f>IF(D454="","",AVERAGE(AM454,AK454))</f>
        <v/>
      </c>
      <c r="AM454" s="44">
        <f>IFERROR(IF(D454="","",VLOOKUP(F454,'ANALISE FORNECEDOR'!$A:$I,9,0)),"")</f>
        <v/>
      </c>
      <c r="AN454" s="45">
        <f>IF(D454="","",IF(Y454&gt;12,AI454*(U454+Y454),AI454*U454))</f>
        <v/>
      </c>
      <c r="AO454" s="45">
        <f>IF(D454="","",IF(Y454&gt;12,AI454*(U454+V454+Y454),AI454*(U454+V454)))</f>
        <v/>
      </c>
      <c r="AP454" s="46">
        <f>IF(D454="","",IF(Y454&gt;12,AG454*(U454+Y454),AG454*U454))</f>
        <v/>
      </c>
      <c r="AQ454" s="46">
        <f>IF(D454="","",IF(Y454&gt;12,AG454*(U454+V454+Y454),AG454*(U454+V454)))</f>
        <v/>
      </c>
      <c r="AR454" s="46">
        <f>IF(D454="","",IF(OR(R454="A",R454="AA",R454="AAA"),AP454,0))</f>
        <v/>
      </c>
      <c r="AS454" s="46">
        <f>IF(D454="","",IF(R454="B",AP454,0))</f>
        <v/>
      </c>
      <c r="AT454" s="46">
        <f>IF(D454="","",IF(R454="C",AP454,0))</f>
        <v/>
      </c>
      <c r="AU454" s="47">
        <f>IF(D454="","",IFERROR(AN454/AJ454,0))</f>
        <v/>
      </c>
      <c r="AV454" s="47">
        <f>IF(D454="","",IFERROR(((AO454)/AJ454),0))</f>
        <v/>
      </c>
      <c r="AW454" s="48">
        <f>IF(D454="","",IF(OR(S454="S",NOT(AND(ISNUMBER(AC454),ISNUMBER(AL454),AC454*AL454&gt;=0))),0,AC454*AL454))</f>
        <v/>
      </c>
      <c r="AX454" s="49">
        <f>IFERROR(IF(D454="","",AW454*AG454),0)</f>
        <v/>
      </c>
      <c r="AY454" s="48">
        <f>IF(D454="","",IF(OR(S454="S",NOT(AND(ISNUMBER(AC454),ISNUMBER(AK454),AC454*AK454&gt;=0))),0,AC454*AK454))</f>
        <v/>
      </c>
      <c r="AZ454" s="48">
        <f>IFERROR(IF(D454="","",IF(AY454=0,0,IF(((AY454)-(U454+Y454))&lt;0,0,(AY454)-U454))),0)</f>
        <v/>
      </c>
      <c r="BA454" s="49">
        <f>IF(D454="","",AZ454*AG454)</f>
        <v/>
      </c>
      <c r="BB454" s="49">
        <f>IF(D454="","",IF(OR(R454="A",R454="AA",R454="AAA"),BA454,0))</f>
        <v/>
      </c>
      <c r="BC454" s="49">
        <f>IF(D454="","",IF(R454="B",BA454,0))</f>
        <v/>
      </c>
      <c r="BD454" s="49">
        <f>IF(D454="","",IF(R454="B",BA454,0))</f>
        <v/>
      </c>
      <c r="BE454" s="49">
        <f>IF(D454="","",IF(S454="S",
1,
IF(AC454=0,
1,
IF(
IFERROR(((U454+Y454)*AG454)/((AC454*AK454)*AG454),0)&lt;0,
0,
IF(
IFERROR(((U454+Y454)*AG454)/((AC454*AK454)*AG454),0)&gt;1,
1,
IFERROR(((U454+Y454)*AG454)/((AC454*AK454)*AG454),0)
)
)
)
))</f>
        <v/>
      </c>
      <c r="BF454" s="49">
        <f>IF(D454="","",IF(S454="S",
1,
IF(AC454=0,
1,
IF(
IFERROR(((U454+V454+Y454)*AG454)/((AC454*AK454)*AG454),0)&lt;0,
0,
IF(
IFERROR(((U454+V454+Y454)*AG454)/((AC454*AK454)*AG454),0)&gt;1,
1,
IFERROR(((U454+V454+Y454)*AG454)/((AC454*AK454)*AG454),0)
)
)
)
))</f>
        <v/>
      </c>
      <c r="BG454" s="50">
        <f>IF(D454="","",IF(S454="S",0,IF(AND(ISNUMBER(AC454),ISNUMBER(AM454)),IF(OR(AC454*AM454&lt;0,ISERR(AC454*AM454)),0,AC454*AM454),0)))</f>
        <v/>
      </c>
      <c r="BH454" s="50">
        <f>IF(D454="","",IF(BY454&gt;TODAY()-60,0,IF(Y454&gt;12,MAX(0,(U454+Y454)-BG454),MAX(0,U454-BG454))))</f>
        <v/>
      </c>
      <c r="BI454" s="51">
        <f>IF(D454="","",BH454*AG454)</f>
        <v/>
      </c>
      <c r="BJ454" s="51">
        <f>IF(D454="","",IF(OR(R454="A",R454="AA",R454="AAA"),BI454,0))</f>
        <v/>
      </c>
      <c r="BK454" s="51">
        <f>IF(D454="","",IF(R454="B",BI454,0))</f>
        <v/>
      </c>
      <c r="BL454" s="51">
        <f>IF(D454="","",IF(R454="C",BI454,0))</f>
        <v/>
      </c>
      <c r="BM454" s="51">
        <f>IF(D454="","",IFERROR(MAX(0,MIN(BI454/AP454,1)),0))</f>
        <v/>
      </c>
      <c r="BN454" s="52">
        <f>IF(D454="","",AB454*AG454)</f>
        <v/>
      </c>
      <c r="BO454" s="52">
        <f>IF(D454="","",(U454+V454+X454)*AG454)</f>
        <v/>
      </c>
      <c r="BP454" s="52">
        <f>IF(D454="","",(AB454*3)*AG454)</f>
        <v/>
      </c>
      <c r="BQ454" s="52">
        <f>IF(D454="","",IF(BO454-BP454&gt;0,0,BO454-BP454))</f>
        <v/>
      </c>
      <c r="BR454" s="52">
        <f>IF(D454="","",IF(BO454-BP454-BN454&gt;0,0,BO454-BP454-BN454))</f>
        <v/>
      </c>
      <c r="BS454" s="53">
        <f>IF(D454="","",IFERROR(AB454*AI454,0))</f>
        <v/>
      </c>
      <c r="BT454" s="53">
        <f>IF(D454="","",IFERROR(IF(X454&gt;12, AI454*(U454+V454+X454), AI454*(U454+V454)),0))</f>
        <v/>
      </c>
      <c r="BU454" s="53">
        <f>IF(D454="","",IFERROR(((AB454*3)*AI454),0))</f>
        <v/>
      </c>
      <c r="BV454" s="53">
        <f>IF(D454="","",IF(BT454-BU454&gt;0,0,BT454-BU454))</f>
        <v/>
      </c>
      <c r="BW454" s="53">
        <f>IF(D454="","",IF(BT454-BU454-BS454&gt;0,0,BT454-BU454-BS454))</f>
        <v/>
      </c>
      <c r="BX454" s="36">
        <f>IF(D454="","",IFERROR(VLOOKUP(D454,'produto-entrada-7'!A:M,3,0),"SEM PEDIDO"))</f>
        <v/>
      </c>
      <c r="BY454" s="36">
        <f>IF(D454="","",VLOOKUP(D454,'produto-estoque-total-7'!A:AB,25,0))</f>
        <v/>
      </c>
      <c r="BZ454" s="36">
        <f>IF(D454="","",IFERROR(VLOOKUP(D454,'produto-estoque-total-7'!A:AB,26,0)/100,0))</f>
        <v/>
      </c>
      <c r="CA454" s="36">
        <f>IF(D454="","",IFERROR(VLOOKUP(D454,'produto-estoque-total-7'!A:AB,27,0)/100,0))</f>
        <v/>
      </c>
      <c r="CB454" s="41">
        <f>IF(D454="","",V454*AF454)</f>
        <v/>
      </c>
      <c r="CC454" s="41">
        <f>IF(D454="","",V454*AI454)</f>
        <v/>
      </c>
      <c r="CD454" s="54">
        <f>IF(D454="","",VLOOKUP(D454,'produto-estoque-total-7'!A:AB,28,0))</f>
        <v/>
      </c>
    </row>
    <row r="455">
      <c r="A455" s="36">
        <f>IF(D455="","",VLOOKUP(D455,'produto-estoque-total-7'!A:AB,3,0))</f>
        <v/>
      </c>
      <c r="B455" s="1">
        <f>IF(D455="","",VLOOKUP(D455,'produto-estoque-total-7'!A:AB,12,0))</f>
        <v/>
      </c>
      <c r="C455" s="1">
        <f>IF(D455="","",VLOOKUP(D455,'produto-estoque-total-7'!A:AB,2,0))</f>
        <v/>
      </c>
      <c r="D455" s="37">
        <f>IFERROR(IF('produto-estoque-total-7'!A454="","",'produto-estoque-total-7'!A454),"")</f>
        <v/>
      </c>
      <c r="E455" s="1">
        <f>IF(D455="","",VLOOKUP(D455,'produto-estoque-total-7'!A:AB,4,0))</f>
        <v/>
      </c>
      <c r="F455" s="36">
        <f>IF(D455="","",VLOOKUP(D455,'produto-estoque-total-7'!A:AB,13,0))</f>
        <v/>
      </c>
      <c r="G455" s="1">
        <f>IF(F455="","",VLOOKUP(F455,'FORNECEDORES X COMPRADOR'!A:D,4,0))</f>
        <v/>
      </c>
      <c r="H455" s="1">
        <f>IF(F455="","",VLOOKUP(F455,'FORNECEDORES X COMPRADOR'!A:E,5,0))</f>
        <v/>
      </c>
      <c r="I455" s="36">
        <f>IF(D455="","",VLOOKUP(D455,'produto-estoque-total-7'!A:AB,15,0))</f>
        <v/>
      </c>
      <c r="J455" s="36">
        <f>IF(D455="","",VLOOKUP(D455,'produto-estoque-total-7'!A:AB,19,0))</f>
        <v/>
      </c>
      <c r="K455" s="1">
        <f>IF(D455="","",VLOOKUP(D455,'produto-estoque-total-7'!A:AB,20,0))</f>
        <v/>
      </c>
      <c r="L455" s="36">
        <f>IF(D455="","",VLOOKUP(D455,'produto-estoque-total-7'!A:AB,17,0))</f>
        <v/>
      </c>
      <c r="M455" s="1">
        <f>IF(D455="","",VLOOKUP(D455,'produto-estoque-total-7'!A:AB,18,0))</f>
        <v/>
      </c>
      <c r="N455" s="36">
        <f>IF(D455="","",VLOOKUP(D455,'produto-estoque-total-7'!A:AB,21,0))</f>
        <v/>
      </c>
      <c r="O455" s="1">
        <f>IF(D455="","",VLOOKUP(D455,'produto-estoque-total-7'!A:AB,22,0))</f>
        <v/>
      </c>
      <c r="P455" s="36">
        <f>IF(D455="","",VLOOKUP(D455,'produto-estoque-total-7'!A:AB,23,0))</f>
        <v/>
      </c>
      <c r="Q455" s="1">
        <f>IF(D455="","",VLOOKUP(D455,'produto-estoque-total-7'!A:AB,24,0))</f>
        <v/>
      </c>
      <c r="R455" s="38">
        <f>IFERROR(IF(D455="","",VLOOKUP(D455,'produto-venda-7'!B:N,13,0)),"C")</f>
        <v/>
      </c>
      <c r="S455" s="39">
        <f>IF(D455="","",VLOOKUP(D455,'produto-estoque-total-7'!A:AB,6,0))</f>
        <v/>
      </c>
      <c r="T455" s="39">
        <f>IF(D455="","",VLOOKUP(D455,'produto-estoque-total-7'!A:AB,5,0))</f>
        <v/>
      </c>
      <c r="U455" s="40">
        <f>IF(D455="","",VLOOKUP(D455,'produto-estoque-total-7'!A:AB,11,0))</f>
        <v/>
      </c>
      <c r="V455" s="41">
        <f>IF(D455="","",IFERROR(VLOOKUP(D455,'produto-entrada-7'!A:M,10,0),0))</f>
        <v/>
      </c>
      <c r="W455" s="42" t="n"/>
      <c r="X455" s="39">
        <f>IF(D455="","",VLOOKUP(D455,'produto-estoque-total-7'!A:AB,8,0))</f>
        <v/>
      </c>
      <c r="Y455" s="39">
        <f>IF(D455="","",VLOOKUP(D455,'produto-estoque-total-7'!A:AB,9,0))</f>
        <v/>
      </c>
      <c r="Z455" s="39">
        <f>IF(D455="","",VLOOKUP(D455,'produto-estoque-total-7'!A:AB,10,0))</f>
        <v/>
      </c>
      <c r="AA455" s="39">
        <f>IFERROR(IF(D455="","",VLOOKUP(D455,'produto-venda-7'!B:N,4,0)),0)</f>
        <v/>
      </c>
      <c r="AB455" s="39">
        <f>IFERROR(IF(D455="","",VLOOKUP(D455,'produto-venda-7'!B:N,5,0)),0)</f>
        <v/>
      </c>
      <c r="AC455" s="39">
        <f>IF(D455="","",IFERROR(AA455/90,0))</f>
        <v/>
      </c>
      <c r="AD455" s="36">
        <f>IF(D455="","",IFERROR(VLOOKUP(D455,'produto-entrada-7'!A:M,4,0),0))</f>
        <v/>
      </c>
      <c r="AE455" s="36">
        <f>IFERROR(IF(D455="","",VLOOKUP(D455,'produto-venda-7'!B:N,10,0)),0)</f>
        <v/>
      </c>
      <c r="AF455" s="36">
        <f>IF(D455="","",IFERROR(VLOOKUP(D455,'produto-entrada-7'!A:M,11,0),0))</f>
        <v/>
      </c>
      <c r="AG455" s="1">
        <f>IF(D455="","",IFERROR(VLOOKUP(D455,'produto-entrada-7'!A:M,12,0),0))</f>
        <v/>
      </c>
      <c r="AH455" s="1">
        <f>IF(D455="","",IFERROR(VLOOKUP(D455,'produto-entrada-7'!A:M,13,0),0))</f>
        <v/>
      </c>
      <c r="AI455" s="36">
        <f>IFERROR(IF(D455="","",VLOOKUP(D455,'produto-venda-7'!B:N,11,0)),0)</f>
        <v/>
      </c>
      <c r="AJ455" s="43">
        <f>IF(D455="","",IFERROR(AI455*AB455,0))</f>
        <v/>
      </c>
      <c r="AK455" s="44">
        <f>IFERROR(IF(D455="","",VLOOKUP(F455,'ANALISE FORNECEDOR'!$A:$I,8,0)),"")</f>
        <v/>
      </c>
      <c r="AL455" s="44">
        <f>IF(D455="","",AVERAGE(AM455,AK455))</f>
        <v/>
      </c>
      <c r="AM455" s="44">
        <f>IFERROR(IF(D455="","",VLOOKUP(F455,'ANALISE FORNECEDOR'!$A:$I,9,0)),"")</f>
        <v/>
      </c>
      <c r="AN455" s="45">
        <f>IF(D455="","",IF(Y455&gt;12,AI455*(U455+Y455),AI455*U455))</f>
        <v/>
      </c>
      <c r="AO455" s="45">
        <f>IF(D455="","",IF(Y455&gt;12,AI455*(U455+V455+Y455),AI455*(U455+V455)))</f>
        <v/>
      </c>
      <c r="AP455" s="46">
        <f>IF(D455="","",IF(Y455&gt;12,AG455*(U455+Y455),AG455*U455))</f>
        <v/>
      </c>
      <c r="AQ455" s="46">
        <f>IF(D455="","",IF(Y455&gt;12,AG455*(U455+V455+Y455),AG455*(U455+V455)))</f>
        <v/>
      </c>
      <c r="AR455" s="46">
        <f>IF(D455="","",IF(OR(R455="A",R455="AA",R455="AAA"),AP455,0))</f>
        <v/>
      </c>
      <c r="AS455" s="46">
        <f>IF(D455="","",IF(R455="B",AP455,0))</f>
        <v/>
      </c>
      <c r="AT455" s="46">
        <f>IF(D455="","",IF(R455="C",AP455,0))</f>
        <v/>
      </c>
      <c r="AU455" s="47">
        <f>IF(D455="","",IFERROR(AN455/AJ455,0))</f>
        <v/>
      </c>
      <c r="AV455" s="47">
        <f>IF(D455="","",IFERROR(((AO455)/AJ455),0))</f>
        <v/>
      </c>
      <c r="AW455" s="48">
        <f>IF(D455="","",IF(OR(S455="S",NOT(AND(ISNUMBER(AC455),ISNUMBER(AL455),AC455*AL455&gt;=0))),0,AC455*AL455))</f>
        <v/>
      </c>
      <c r="AX455" s="49">
        <f>IFERROR(IF(D455="","",AW455*AG455),0)</f>
        <v/>
      </c>
      <c r="AY455" s="48">
        <f>IF(D455="","",IF(OR(S455="S",NOT(AND(ISNUMBER(AC455),ISNUMBER(AK455),AC455*AK455&gt;=0))),0,AC455*AK455))</f>
        <v/>
      </c>
      <c r="AZ455" s="48">
        <f>IFERROR(IF(D455="","",IF(AY455=0,0,IF(((AY455)-(U455+Y455))&lt;0,0,(AY455)-U455))),0)</f>
        <v/>
      </c>
      <c r="BA455" s="49">
        <f>IF(D455="","",AZ455*AG455)</f>
        <v/>
      </c>
      <c r="BB455" s="49">
        <f>IF(D455="","",IF(OR(R455="A",R455="AA",R455="AAA"),BA455,0))</f>
        <v/>
      </c>
      <c r="BC455" s="49">
        <f>IF(D455="","",IF(R455="B",BA455,0))</f>
        <v/>
      </c>
      <c r="BD455" s="49">
        <f>IF(D455="","",IF(R455="B",BA455,0))</f>
        <v/>
      </c>
      <c r="BE455" s="49">
        <f>IF(D455="","",IF(S455="S",
1,
IF(AC455=0,
1,
IF(
IFERROR(((U455+Y455)*AG455)/((AC455*AK455)*AG455),0)&lt;0,
0,
IF(
IFERROR(((U455+Y455)*AG455)/((AC455*AK455)*AG455),0)&gt;1,
1,
IFERROR(((U455+Y455)*AG455)/((AC455*AK455)*AG455),0)
)
)
)
))</f>
        <v/>
      </c>
      <c r="BF455" s="49">
        <f>IF(D455="","",IF(S455="S",
1,
IF(AC455=0,
1,
IF(
IFERROR(((U455+V455+Y455)*AG455)/((AC455*AK455)*AG455),0)&lt;0,
0,
IF(
IFERROR(((U455+V455+Y455)*AG455)/((AC455*AK455)*AG455),0)&gt;1,
1,
IFERROR(((U455+V455+Y455)*AG455)/((AC455*AK455)*AG455),0)
)
)
)
))</f>
        <v/>
      </c>
      <c r="BG455" s="50">
        <f>IF(D455="","",IF(S455="S",0,IF(AND(ISNUMBER(AC455),ISNUMBER(AM455)),IF(OR(AC455*AM455&lt;0,ISERR(AC455*AM455)),0,AC455*AM455),0)))</f>
        <v/>
      </c>
      <c r="BH455" s="50">
        <f>IF(D455="","",IF(BY455&gt;TODAY()-60,0,IF(Y455&gt;12,MAX(0,(U455+Y455)-BG455),MAX(0,U455-BG455))))</f>
        <v/>
      </c>
      <c r="BI455" s="51">
        <f>IF(D455="","",BH455*AG455)</f>
        <v/>
      </c>
      <c r="BJ455" s="51">
        <f>IF(D455="","",IF(OR(R455="A",R455="AA",R455="AAA"),BI455,0))</f>
        <v/>
      </c>
      <c r="BK455" s="51">
        <f>IF(D455="","",IF(R455="B",BI455,0))</f>
        <v/>
      </c>
      <c r="BL455" s="51">
        <f>IF(D455="","",IF(R455="C",BI455,0))</f>
        <v/>
      </c>
      <c r="BM455" s="51">
        <f>IF(D455="","",IFERROR(MAX(0,MIN(BI455/AP455,1)),0))</f>
        <v/>
      </c>
      <c r="BN455" s="52">
        <f>IF(D455="","",AB455*AG455)</f>
        <v/>
      </c>
      <c r="BO455" s="52">
        <f>IF(D455="","",(U455+V455+X455)*AG455)</f>
        <v/>
      </c>
      <c r="BP455" s="52">
        <f>IF(D455="","",(AB455*3)*AG455)</f>
        <v/>
      </c>
      <c r="BQ455" s="52">
        <f>IF(D455="","",IF(BO455-BP455&gt;0,0,BO455-BP455))</f>
        <v/>
      </c>
      <c r="BR455" s="52">
        <f>IF(D455="","",IF(BO455-BP455-BN455&gt;0,0,BO455-BP455-BN455))</f>
        <v/>
      </c>
      <c r="BS455" s="53">
        <f>IF(D455="","",IFERROR(AB455*AI455,0))</f>
        <v/>
      </c>
      <c r="BT455" s="53">
        <f>IF(D455="","",IFERROR(IF(X455&gt;12, AI455*(U455+V455+X455), AI455*(U455+V455)),0))</f>
        <v/>
      </c>
      <c r="BU455" s="53">
        <f>IF(D455="","",IFERROR(((AB455*3)*AI455),0))</f>
        <v/>
      </c>
      <c r="BV455" s="53">
        <f>IF(D455="","",IF(BT455-BU455&gt;0,0,BT455-BU455))</f>
        <v/>
      </c>
      <c r="BW455" s="53">
        <f>IF(D455="","",IF(BT455-BU455-BS455&gt;0,0,BT455-BU455-BS455))</f>
        <v/>
      </c>
      <c r="BX455" s="36">
        <f>IF(D455="","",IFERROR(VLOOKUP(D455,'produto-entrada-7'!A:M,3,0),"SEM PEDIDO"))</f>
        <v/>
      </c>
      <c r="BY455" s="36">
        <f>IF(D455="","",VLOOKUP(D455,'produto-estoque-total-7'!A:AB,25,0))</f>
        <v/>
      </c>
      <c r="BZ455" s="36">
        <f>IF(D455="","",IFERROR(VLOOKUP(D455,'produto-estoque-total-7'!A:AB,26,0)/100,0))</f>
        <v/>
      </c>
      <c r="CA455" s="36">
        <f>IF(D455="","",IFERROR(VLOOKUP(D455,'produto-estoque-total-7'!A:AB,27,0)/100,0))</f>
        <v/>
      </c>
      <c r="CB455" s="41">
        <f>IF(D455="","",V455*AF455)</f>
        <v/>
      </c>
      <c r="CC455" s="41">
        <f>IF(D455="","",V455*AI455)</f>
        <v/>
      </c>
      <c r="CD455" s="54">
        <f>IF(D455="","",VLOOKUP(D455,'produto-estoque-total-7'!A:AB,28,0))</f>
        <v/>
      </c>
    </row>
    <row r="456">
      <c r="A456" s="36">
        <f>IF(D456="","",VLOOKUP(D456,'produto-estoque-total-7'!A:AB,3,0))</f>
        <v/>
      </c>
      <c r="B456" s="1">
        <f>IF(D456="","",VLOOKUP(D456,'produto-estoque-total-7'!A:AB,12,0))</f>
        <v/>
      </c>
      <c r="C456" s="1">
        <f>IF(D456="","",VLOOKUP(D456,'produto-estoque-total-7'!A:AB,2,0))</f>
        <v/>
      </c>
      <c r="D456" s="37">
        <f>IFERROR(IF('produto-estoque-total-7'!A455="","",'produto-estoque-total-7'!A455),"")</f>
        <v/>
      </c>
      <c r="E456" s="1">
        <f>IF(D456="","",VLOOKUP(D456,'produto-estoque-total-7'!A:AB,4,0))</f>
        <v/>
      </c>
      <c r="F456" s="36">
        <f>IF(D456="","",VLOOKUP(D456,'produto-estoque-total-7'!A:AB,13,0))</f>
        <v/>
      </c>
      <c r="G456" s="1">
        <f>IF(F456="","",VLOOKUP(F456,'FORNECEDORES X COMPRADOR'!A:D,4,0))</f>
        <v/>
      </c>
      <c r="H456" s="1">
        <f>IF(F456="","",VLOOKUP(F456,'FORNECEDORES X COMPRADOR'!A:E,5,0))</f>
        <v/>
      </c>
      <c r="I456" s="36">
        <f>IF(D456="","",VLOOKUP(D456,'produto-estoque-total-7'!A:AB,15,0))</f>
        <v/>
      </c>
      <c r="J456" s="36">
        <f>IF(D456="","",VLOOKUP(D456,'produto-estoque-total-7'!A:AB,19,0))</f>
        <v/>
      </c>
      <c r="K456" s="1">
        <f>IF(D456="","",VLOOKUP(D456,'produto-estoque-total-7'!A:AB,20,0))</f>
        <v/>
      </c>
      <c r="L456" s="36">
        <f>IF(D456="","",VLOOKUP(D456,'produto-estoque-total-7'!A:AB,17,0))</f>
        <v/>
      </c>
      <c r="M456" s="1">
        <f>IF(D456="","",VLOOKUP(D456,'produto-estoque-total-7'!A:AB,18,0))</f>
        <v/>
      </c>
      <c r="N456" s="36">
        <f>IF(D456="","",VLOOKUP(D456,'produto-estoque-total-7'!A:AB,21,0))</f>
        <v/>
      </c>
      <c r="O456" s="1">
        <f>IF(D456="","",VLOOKUP(D456,'produto-estoque-total-7'!A:AB,22,0))</f>
        <v/>
      </c>
      <c r="P456" s="36">
        <f>IF(D456="","",VLOOKUP(D456,'produto-estoque-total-7'!A:AB,23,0))</f>
        <v/>
      </c>
      <c r="Q456" s="1">
        <f>IF(D456="","",VLOOKUP(D456,'produto-estoque-total-7'!A:AB,24,0))</f>
        <v/>
      </c>
      <c r="R456" s="38">
        <f>IFERROR(IF(D456="","",VLOOKUP(D456,'produto-venda-7'!B:N,13,0)),"C")</f>
        <v/>
      </c>
      <c r="S456" s="39">
        <f>IF(D456="","",VLOOKUP(D456,'produto-estoque-total-7'!A:AB,6,0))</f>
        <v/>
      </c>
      <c r="T456" s="39">
        <f>IF(D456="","",VLOOKUP(D456,'produto-estoque-total-7'!A:AB,5,0))</f>
        <v/>
      </c>
      <c r="U456" s="40">
        <f>IF(D456="","",VLOOKUP(D456,'produto-estoque-total-7'!A:AB,11,0))</f>
        <v/>
      </c>
      <c r="V456" s="41">
        <f>IF(D456="","",IFERROR(VLOOKUP(D456,'produto-entrada-7'!A:M,10,0),0))</f>
        <v/>
      </c>
      <c r="W456" s="42" t="n"/>
      <c r="X456" s="39">
        <f>IF(D456="","",VLOOKUP(D456,'produto-estoque-total-7'!A:AB,8,0))</f>
        <v/>
      </c>
      <c r="Y456" s="39">
        <f>IF(D456="","",VLOOKUP(D456,'produto-estoque-total-7'!A:AB,9,0))</f>
        <v/>
      </c>
      <c r="Z456" s="39">
        <f>IF(D456="","",VLOOKUP(D456,'produto-estoque-total-7'!A:AB,10,0))</f>
        <v/>
      </c>
      <c r="AA456" s="39">
        <f>IFERROR(IF(D456="","",VLOOKUP(D456,'produto-venda-7'!B:N,4,0)),0)</f>
        <v/>
      </c>
      <c r="AB456" s="39">
        <f>IFERROR(IF(D456="","",VLOOKUP(D456,'produto-venda-7'!B:N,5,0)),0)</f>
        <v/>
      </c>
      <c r="AC456" s="39">
        <f>IF(D456="","",IFERROR(AA456/90,0))</f>
        <v/>
      </c>
      <c r="AD456" s="36">
        <f>IF(D456="","",IFERROR(VLOOKUP(D456,'produto-entrada-7'!A:M,4,0),0))</f>
        <v/>
      </c>
      <c r="AE456" s="36">
        <f>IFERROR(IF(D456="","",VLOOKUP(D456,'produto-venda-7'!B:N,10,0)),0)</f>
        <v/>
      </c>
      <c r="AF456" s="36">
        <f>IF(D456="","",IFERROR(VLOOKUP(D456,'produto-entrada-7'!A:M,11,0),0))</f>
        <v/>
      </c>
      <c r="AG456" s="1">
        <f>IF(D456="","",IFERROR(VLOOKUP(D456,'produto-entrada-7'!A:M,12,0),0))</f>
        <v/>
      </c>
      <c r="AH456" s="1">
        <f>IF(D456="","",IFERROR(VLOOKUP(D456,'produto-entrada-7'!A:M,13,0),0))</f>
        <v/>
      </c>
      <c r="AI456" s="36">
        <f>IFERROR(IF(D456="","",VLOOKUP(D456,'produto-venda-7'!B:N,11,0)),0)</f>
        <v/>
      </c>
      <c r="AJ456" s="43">
        <f>IF(D456="","",IFERROR(AI456*AB456,0))</f>
        <v/>
      </c>
      <c r="AK456" s="44">
        <f>IFERROR(IF(D456="","",VLOOKUP(F456,'ANALISE FORNECEDOR'!$A:$I,8,0)),"")</f>
        <v/>
      </c>
      <c r="AL456" s="44">
        <f>IF(D456="","",AVERAGE(AM456,AK456))</f>
        <v/>
      </c>
      <c r="AM456" s="44">
        <f>IFERROR(IF(D456="","",VLOOKUP(F456,'ANALISE FORNECEDOR'!$A:$I,9,0)),"")</f>
        <v/>
      </c>
      <c r="AN456" s="45">
        <f>IF(D456="","",IF(Y456&gt;12,AI456*(U456+Y456),AI456*U456))</f>
        <v/>
      </c>
      <c r="AO456" s="45">
        <f>IF(D456="","",IF(Y456&gt;12,AI456*(U456+V456+Y456),AI456*(U456+V456)))</f>
        <v/>
      </c>
      <c r="AP456" s="46">
        <f>IF(D456="","",IF(Y456&gt;12,AG456*(U456+Y456),AG456*U456))</f>
        <v/>
      </c>
      <c r="AQ456" s="46">
        <f>IF(D456="","",IF(Y456&gt;12,AG456*(U456+V456+Y456),AG456*(U456+V456)))</f>
        <v/>
      </c>
      <c r="AR456" s="46">
        <f>IF(D456="","",IF(OR(R456="A",R456="AA",R456="AAA"),AP456,0))</f>
        <v/>
      </c>
      <c r="AS456" s="46">
        <f>IF(D456="","",IF(R456="B",AP456,0))</f>
        <v/>
      </c>
      <c r="AT456" s="46">
        <f>IF(D456="","",IF(R456="C",AP456,0))</f>
        <v/>
      </c>
      <c r="AU456" s="47">
        <f>IF(D456="","",IFERROR(AN456/AJ456,0))</f>
        <v/>
      </c>
      <c r="AV456" s="47">
        <f>IF(D456="","",IFERROR(((AO456)/AJ456),0))</f>
        <v/>
      </c>
      <c r="AW456" s="48">
        <f>IF(D456="","",IF(OR(S456="S",NOT(AND(ISNUMBER(AC456),ISNUMBER(AL456),AC456*AL456&gt;=0))),0,AC456*AL456))</f>
        <v/>
      </c>
      <c r="AX456" s="49">
        <f>IFERROR(IF(D456="","",AW456*AG456),0)</f>
        <v/>
      </c>
      <c r="AY456" s="48">
        <f>IF(D456="","",IF(OR(S456="S",NOT(AND(ISNUMBER(AC456),ISNUMBER(AK456),AC456*AK456&gt;=0))),0,AC456*AK456))</f>
        <v/>
      </c>
      <c r="AZ456" s="48">
        <f>IFERROR(IF(D456="","",IF(AY456=0,0,IF(((AY456)-(U456+Y456))&lt;0,0,(AY456)-U456))),0)</f>
        <v/>
      </c>
      <c r="BA456" s="49">
        <f>IF(D456="","",AZ456*AG456)</f>
        <v/>
      </c>
      <c r="BB456" s="49">
        <f>IF(D456="","",IF(OR(R456="A",R456="AA",R456="AAA"),BA456,0))</f>
        <v/>
      </c>
      <c r="BC456" s="49">
        <f>IF(D456="","",IF(R456="B",BA456,0))</f>
        <v/>
      </c>
      <c r="BD456" s="49">
        <f>IF(D456="","",IF(R456="B",BA456,0))</f>
        <v/>
      </c>
      <c r="BE456" s="49">
        <f>IF(D456="","",IF(S456="S",
1,
IF(AC456=0,
1,
IF(
IFERROR(((U456+Y456)*AG456)/((AC456*AK456)*AG456),0)&lt;0,
0,
IF(
IFERROR(((U456+Y456)*AG456)/((AC456*AK456)*AG456),0)&gt;1,
1,
IFERROR(((U456+Y456)*AG456)/((AC456*AK456)*AG456),0)
)
)
)
))</f>
        <v/>
      </c>
      <c r="BF456" s="49">
        <f>IF(D456="","",IF(S456="S",
1,
IF(AC456=0,
1,
IF(
IFERROR(((U456+V456+Y456)*AG456)/((AC456*AK456)*AG456),0)&lt;0,
0,
IF(
IFERROR(((U456+V456+Y456)*AG456)/((AC456*AK456)*AG456),0)&gt;1,
1,
IFERROR(((U456+V456+Y456)*AG456)/((AC456*AK456)*AG456),0)
)
)
)
))</f>
        <v/>
      </c>
      <c r="BG456" s="50">
        <f>IF(D456="","",IF(S456="S",0,IF(AND(ISNUMBER(AC456),ISNUMBER(AM456)),IF(OR(AC456*AM456&lt;0,ISERR(AC456*AM456)),0,AC456*AM456),0)))</f>
        <v/>
      </c>
      <c r="BH456" s="50">
        <f>IF(D456="","",IF(BY456&gt;TODAY()-60,0,IF(Y456&gt;12,MAX(0,(U456+Y456)-BG456),MAX(0,U456-BG456))))</f>
        <v/>
      </c>
      <c r="BI456" s="51">
        <f>IF(D456="","",BH456*AG456)</f>
        <v/>
      </c>
      <c r="BJ456" s="51">
        <f>IF(D456="","",IF(OR(R456="A",R456="AA",R456="AAA"),BI456,0))</f>
        <v/>
      </c>
      <c r="BK456" s="51">
        <f>IF(D456="","",IF(R456="B",BI456,0))</f>
        <v/>
      </c>
      <c r="BL456" s="51">
        <f>IF(D456="","",IF(R456="C",BI456,0))</f>
        <v/>
      </c>
      <c r="BM456" s="51">
        <f>IF(D456="","",IFERROR(MAX(0,MIN(BI456/AP456,1)),0))</f>
        <v/>
      </c>
      <c r="BN456" s="52">
        <f>IF(D456="","",AB456*AG456)</f>
        <v/>
      </c>
      <c r="BO456" s="52">
        <f>IF(D456="","",(U456+V456+X456)*AG456)</f>
        <v/>
      </c>
      <c r="BP456" s="52">
        <f>IF(D456="","",(AB456*3)*AG456)</f>
        <v/>
      </c>
      <c r="BQ456" s="52">
        <f>IF(D456="","",IF(BO456-BP456&gt;0,0,BO456-BP456))</f>
        <v/>
      </c>
      <c r="BR456" s="52">
        <f>IF(D456="","",IF(BO456-BP456-BN456&gt;0,0,BO456-BP456-BN456))</f>
        <v/>
      </c>
      <c r="BS456" s="53">
        <f>IF(D456="","",IFERROR(AB456*AI456,0))</f>
        <v/>
      </c>
      <c r="BT456" s="53">
        <f>IF(D456="","",IFERROR(IF(X456&gt;12, AI456*(U456+V456+X456), AI456*(U456+V456)),0))</f>
        <v/>
      </c>
      <c r="BU456" s="53">
        <f>IF(D456="","",IFERROR(((AB456*3)*AI456),0))</f>
        <v/>
      </c>
      <c r="BV456" s="53">
        <f>IF(D456="","",IF(BT456-BU456&gt;0,0,BT456-BU456))</f>
        <v/>
      </c>
      <c r="BW456" s="53">
        <f>IF(D456="","",IF(BT456-BU456-BS456&gt;0,0,BT456-BU456-BS456))</f>
        <v/>
      </c>
      <c r="BX456" s="36">
        <f>IF(D456="","",IFERROR(VLOOKUP(D456,'produto-entrada-7'!A:M,3,0),"SEM PEDIDO"))</f>
        <v/>
      </c>
      <c r="BY456" s="36">
        <f>IF(D456="","",VLOOKUP(D456,'produto-estoque-total-7'!A:AB,25,0))</f>
        <v/>
      </c>
      <c r="BZ456" s="36">
        <f>IF(D456="","",IFERROR(VLOOKUP(D456,'produto-estoque-total-7'!A:AB,26,0)/100,0))</f>
        <v/>
      </c>
      <c r="CA456" s="36">
        <f>IF(D456="","",IFERROR(VLOOKUP(D456,'produto-estoque-total-7'!A:AB,27,0)/100,0))</f>
        <v/>
      </c>
      <c r="CB456" s="41">
        <f>IF(D456="","",V456*AF456)</f>
        <v/>
      </c>
      <c r="CC456" s="41">
        <f>IF(D456="","",V456*AI456)</f>
        <v/>
      </c>
      <c r="CD456" s="54">
        <f>IF(D456="","",VLOOKUP(D456,'produto-estoque-total-7'!A:AB,28,0))</f>
        <v/>
      </c>
    </row>
    <row r="457">
      <c r="A457" s="36">
        <f>IF(D457="","",VLOOKUP(D457,'produto-estoque-total-7'!A:AB,3,0))</f>
        <v/>
      </c>
      <c r="B457" s="1">
        <f>IF(D457="","",VLOOKUP(D457,'produto-estoque-total-7'!A:AB,12,0))</f>
        <v/>
      </c>
      <c r="C457" s="1">
        <f>IF(D457="","",VLOOKUP(D457,'produto-estoque-total-7'!A:AB,2,0))</f>
        <v/>
      </c>
      <c r="D457" s="37">
        <f>IFERROR(IF('produto-estoque-total-7'!A456="","",'produto-estoque-total-7'!A456),"")</f>
        <v/>
      </c>
      <c r="E457" s="1">
        <f>IF(D457="","",VLOOKUP(D457,'produto-estoque-total-7'!A:AB,4,0))</f>
        <v/>
      </c>
      <c r="F457" s="36">
        <f>IF(D457="","",VLOOKUP(D457,'produto-estoque-total-7'!A:AB,13,0))</f>
        <v/>
      </c>
      <c r="G457" s="1">
        <f>IF(F457="","",VLOOKUP(F457,'FORNECEDORES X COMPRADOR'!A:D,4,0))</f>
        <v/>
      </c>
      <c r="H457" s="1">
        <f>IF(F457="","",VLOOKUP(F457,'FORNECEDORES X COMPRADOR'!A:E,5,0))</f>
        <v/>
      </c>
      <c r="I457" s="36">
        <f>IF(D457="","",VLOOKUP(D457,'produto-estoque-total-7'!A:AB,15,0))</f>
        <v/>
      </c>
      <c r="J457" s="36">
        <f>IF(D457="","",VLOOKUP(D457,'produto-estoque-total-7'!A:AB,19,0))</f>
        <v/>
      </c>
      <c r="K457" s="1">
        <f>IF(D457="","",VLOOKUP(D457,'produto-estoque-total-7'!A:AB,20,0))</f>
        <v/>
      </c>
      <c r="L457" s="36">
        <f>IF(D457="","",VLOOKUP(D457,'produto-estoque-total-7'!A:AB,17,0))</f>
        <v/>
      </c>
      <c r="M457" s="1">
        <f>IF(D457="","",VLOOKUP(D457,'produto-estoque-total-7'!A:AB,18,0))</f>
        <v/>
      </c>
      <c r="N457" s="36">
        <f>IF(D457="","",VLOOKUP(D457,'produto-estoque-total-7'!A:AB,21,0))</f>
        <v/>
      </c>
      <c r="O457" s="1">
        <f>IF(D457="","",VLOOKUP(D457,'produto-estoque-total-7'!A:AB,22,0))</f>
        <v/>
      </c>
      <c r="P457" s="36">
        <f>IF(D457="","",VLOOKUP(D457,'produto-estoque-total-7'!A:AB,23,0))</f>
        <v/>
      </c>
      <c r="Q457" s="1">
        <f>IF(D457="","",VLOOKUP(D457,'produto-estoque-total-7'!A:AB,24,0))</f>
        <v/>
      </c>
      <c r="R457" s="38">
        <f>IFERROR(IF(D457="","",VLOOKUP(D457,'produto-venda-7'!B:N,13,0)),"C")</f>
        <v/>
      </c>
      <c r="S457" s="39">
        <f>IF(D457="","",VLOOKUP(D457,'produto-estoque-total-7'!A:AB,6,0))</f>
        <v/>
      </c>
      <c r="T457" s="39">
        <f>IF(D457="","",VLOOKUP(D457,'produto-estoque-total-7'!A:AB,5,0))</f>
        <v/>
      </c>
      <c r="U457" s="40">
        <f>IF(D457="","",VLOOKUP(D457,'produto-estoque-total-7'!A:AB,11,0))</f>
        <v/>
      </c>
      <c r="V457" s="41">
        <f>IF(D457="","",IFERROR(VLOOKUP(D457,'produto-entrada-7'!A:M,10,0),0))</f>
        <v/>
      </c>
      <c r="W457" s="42" t="n"/>
      <c r="X457" s="39">
        <f>IF(D457="","",VLOOKUP(D457,'produto-estoque-total-7'!A:AB,8,0))</f>
        <v/>
      </c>
      <c r="Y457" s="39">
        <f>IF(D457="","",VLOOKUP(D457,'produto-estoque-total-7'!A:AB,9,0))</f>
        <v/>
      </c>
      <c r="Z457" s="39">
        <f>IF(D457="","",VLOOKUP(D457,'produto-estoque-total-7'!A:AB,10,0))</f>
        <v/>
      </c>
      <c r="AA457" s="39">
        <f>IFERROR(IF(D457="","",VLOOKUP(D457,'produto-venda-7'!B:N,4,0)),0)</f>
        <v/>
      </c>
      <c r="AB457" s="39">
        <f>IFERROR(IF(D457="","",VLOOKUP(D457,'produto-venda-7'!B:N,5,0)),0)</f>
        <v/>
      </c>
      <c r="AC457" s="39">
        <f>IF(D457="","",IFERROR(AA457/90,0))</f>
        <v/>
      </c>
      <c r="AD457" s="36">
        <f>IF(D457="","",IFERROR(VLOOKUP(D457,'produto-entrada-7'!A:M,4,0),0))</f>
        <v/>
      </c>
      <c r="AE457" s="36">
        <f>IFERROR(IF(D457="","",VLOOKUP(D457,'produto-venda-7'!B:N,10,0)),0)</f>
        <v/>
      </c>
      <c r="AF457" s="36">
        <f>IF(D457="","",IFERROR(VLOOKUP(D457,'produto-entrada-7'!A:M,11,0),0))</f>
        <v/>
      </c>
      <c r="AG457" s="1">
        <f>IF(D457="","",IFERROR(VLOOKUP(D457,'produto-entrada-7'!A:M,12,0),0))</f>
        <v/>
      </c>
      <c r="AH457" s="1">
        <f>IF(D457="","",IFERROR(VLOOKUP(D457,'produto-entrada-7'!A:M,13,0),0))</f>
        <v/>
      </c>
      <c r="AI457" s="36">
        <f>IFERROR(IF(D457="","",VLOOKUP(D457,'produto-venda-7'!B:N,11,0)),0)</f>
        <v/>
      </c>
      <c r="AJ457" s="43">
        <f>IF(D457="","",IFERROR(AI457*AB457,0))</f>
        <v/>
      </c>
      <c r="AK457" s="44">
        <f>IFERROR(IF(D457="","",VLOOKUP(F457,'ANALISE FORNECEDOR'!$A:$I,8,0)),"")</f>
        <v/>
      </c>
      <c r="AL457" s="44">
        <f>IF(D457="","",AVERAGE(AM457,AK457))</f>
        <v/>
      </c>
      <c r="AM457" s="44">
        <f>IFERROR(IF(D457="","",VLOOKUP(F457,'ANALISE FORNECEDOR'!$A:$I,9,0)),"")</f>
        <v/>
      </c>
      <c r="AN457" s="45">
        <f>IF(D457="","",IF(Y457&gt;12,AI457*(U457+Y457),AI457*U457))</f>
        <v/>
      </c>
      <c r="AO457" s="45">
        <f>IF(D457="","",IF(Y457&gt;12,AI457*(U457+V457+Y457),AI457*(U457+V457)))</f>
        <v/>
      </c>
      <c r="AP457" s="46">
        <f>IF(D457="","",IF(Y457&gt;12,AG457*(U457+Y457),AG457*U457))</f>
        <v/>
      </c>
      <c r="AQ457" s="46">
        <f>IF(D457="","",IF(Y457&gt;12,AG457*(U457+V457+Y457),AG457*(U457+V457)))</f>
        <v/>
      </c>
      <c r="AR457" s="46">
        <f>IF(D457="","",IF(OR(R457="A",R457="AA",R457="AAA"),AP457,0))</f>
        <v/>
      </c>
      <c r="AS457" s="46">
        <f>IF(D457="","",IF(R457="B",AP457,0))</f>
        <v/>
      </c>
      <c r="AT457" s="46">
        <f>IF(D457="","",IF(R457="C",AP457,0))</f>
        <v/>
      </c>
      <c r="AU457" s="47">
        <f>IF(D457="","",IFERROR(AN457/AJ457,0))</f>
        <v/>
      </c>
      <c r="AV457" s="47">
        <f>IF(D457="","",IFERROR(((AO457)/AJ457),0))</f>
        <v/>
      </c>
      <c r="AW457" s="48">
        <f>IF(D457="","",IF(OR(S457="S",NOT(AND(ISNUMBER(AC457),ISNUMBER(AL457),AC457*AL457&gt;=0))),0,AC457*AL457))</f>
        <v/>
      </c>
      <c r="AX457" s="49">
        <f>IFERROR(IF(D457="","",AW457*AG457),0)</f>
        <v/>
      </c>
      <c r="AY457" s="48">
        <f>IF(D457="","",IF(OR(S457="S",NOT(AND(ISNUMBER(AC457),ISNUMBER(AK457),AC457*AK457&gt;=0))),0,AC457*AK457))</f>
        <v/>
      </c>
      <c r="AZ457" s="48">
        <f>IFERROR(IF(D457="","",IF(AY457=0,0,IF(((AY457)-(U457+Y457))&lt;0,0,(AY457)-U457))),0)</f>
        <v/>
      </c>
      <c r="BA457" s="49">
        <f>IF(D457="","",AZ457*AG457)</f>
        <v/>
      </c>
      <c r="BB457" s="49">
        <f>IF(D457="","",IF(OR(R457="A",R457="AA",R457="AAA"),BA457,0))</f>
        <v/>
      </c>
      <c r="BC457" s="49">
        <f>IF(D457="","",IF(R457="B",BA457,0))</f>
        <v/>
      </c>
      <c r="BD457" s="49">
        <f>IF(D457="","",IF(R457="B",BA457,0))</f>
        <v/>
      </c>
      <c r="BE457" s="49">
        <f>IF(D457="","",IF(S457="S",
1,
IF(AC457=0,
1,
IF(
IFERROR(((U457+Y457)*AG457)/((AC457*AK457)*AG457),0)&lt;0,
0,
IF(
IFERROR(((U457+Y457)*AG457)/((AC457*AK457)*AG457),0)&gt;1,
1,
IFERROR(((U457+Y457)*AG457)/((AC457*AK457)*AG457),0)
)
)
)
))</f>
        <v/>
      </c>
      <c r="BF457" s="49">
        <f>IF(D457="","",IF(S457="S",
1,
IF(AC457=0,
1,
IF(
IFERROR(((U457+V457+Y457)*AG457)/((AC457*AK457)*AG457),0)&lt;0,
0,
IF(
IFERROR(((U457+V457+Y457)*AG457)/((AC457*AK457)*AG457),0)&gt;1,
1,
IFERROR(((U457+V457+Y457)*AG457)/((AC457*AK457)*AG457),0)
)
)
)
))</f>
        <v/>
      </c>
      <c r="BG457" s="50">
        <f>IF(D457="","",IF(S457="S",0,IF(AND(ISNUMBER(AC457),ISNUMBER(AM457)),IF(OR(AC457*AM457&lt;0,ISERR(AC457*AM457)),0,AC457*AM457),0)))</f>
        <v/>
      </c>
      <c r="BH457" s="50">
        <f>IF(D457="","",IF(BY457&gt;TODAY()-60,0,IF(Y457&gt;12,MAX(0,(U457+Y457)-BG457),MAX(0,U457-BG457))))</f>
        <v/>
      </c>
      <c r="BI457" s="51">
        <f>IF(D457="","",BH457*AG457)</f>
        <v/>
      </c>
      <c r="BJ457" s="51">
        <f>IF(D457="","",IF(OR(R457="A",R457="AA",R457="AAA"),BI457,0))</f>
        <v/>
      </c>
      <c r="BK457" s="51">
        <f>IF(D457="","",IF(R457="B",BI457,0))</f>
        <v/>
      </c>
      <c r="BL457" s="51">
        <f>IF(D457="","",IF(R457="C",BI457,0))</f>
        <v/>
      </c>
      <c r="BM457" s="51">
        <f>IF(D457="","",IFERROR(MAX(0,MIN(BI457/AP457,1)),0))</f>
        <v/>
      </c>
      <c r="BN457" s="52">
        <f>IF(D457="","",AB457*AG457)</f>
        <v/>
      </c>
      <c r="BO457" s="52">
        <f>IF(D457="","",(U457+V457+X457)*AG457)</f>
        <v/>
      </c>
      <c r="BP457" s="52">
        <f>IF(D457="","",(AB457*3)*AG457)</f>
        <v/>
      </c>
      <c r="BQ457" s="52">
        <f>IF(D457="","",IF(BO457-BP457&gt;0,0,BO457-BP457))</f>
        <v/>
      </c>
      <c r="BR457" s="52">
        <f>IF(D457="","",IF(BO457-BP457-BN457&gt;0,0,BO457-BP457-BN457))</f>
        <v/>
      </c>
      <c r="BS457" s="53">
        <f>IF(D457="","",IFERROR(AB457*AI457,0))</f>
        <v/>
      </c>
      <c r="BT457" s="53">
        <f>IF(D457="","",IFERROR(IF(X457&gt;12, AI457*(U457+V457+X457), AI457*(U457+V457)),0))</f>
        <v/>
      </c>
      <c r="BU457" s="53">
        <f>IF(D457="","",IFERROR(((AB457*3)*AI457),0))</f>
        <v/>
      </c>
      <c r="BV457" s="53">
        <f>IF(D457="","",IF(BT457-BU457&gt;0,0,BT457-BU457))</f>
        <v/>
      </c>
      <c r="BW457" s="53">
        <f>IF(D457="","",IF(BT457-BU457-BS457&gt;0,0,BT457-BU457-BS457))</f>
        <v/>
      </c>
      <c r="BX457" s="36">
        <f>IF(D457="","",IFERROR(VLOOKUP(D457,'produto-entrada-7'!A:M,3,0),"SEM PEDIDO"))</f>
        <v/>
      </c>
      <c r="BY457" s="36">
        <f>IF(D457="","",VLOOKUP(D457,'produto-estoque-total-7'!A:AB,25,0))</f>
        <v/>
      </c>
      <c r="BZ457" s="36">
        <f>IF(D457="","",IFERROR(VLOOKUP(D457,'produto-estoque-total-7'!A:AB,26,0)/100,0))</f>
        <v/>
      </c>
      <c r="CA457" s="36">
        <f>IF(D457="","",IFERROR(VLOOKUP(D457,'produto-estoque-total-7'!A:AB,27,0)/100,0))</f>
        <v/>
      </c>
      <c r="CB457" s="41">
        <f>IF(D457="","",V457*AF457)</f>
        <v/>
      </c>
      <c r="CC457" s="41">
        <f>IF(D457="","",V457*AI457)</f>
        <v/>
      </c>
      <c r="CD457" s="54">
        <f>IF(D457="","",VLOOKUP(D457,'produto-estoque-total-7'!A:AB,28,0))</f>
        <v/>
      </c>
    </row>
    <row r="458">
      <c r="A458" s="36">
        <f>IF(D458="","",VLOOKUP(D458,'produto-estoque-total-7'!A:AB,3,0))</f>
        <v/>
      </c>
      <c r="B458" s="1">
        <f>IF(D458="","",VLOOKUP(D458,'produto-estoque-total-7'!A:AB,12,0))</f>
        <v/>
      </c>
      <c r="C458" s="1">
        <f>IF(D458="","",VLOOKUP(D458,'produto-estoque-total-7'!A:AB,2,0))</f>
        <v/>
      </c>
      <c r="D458" s="37">
        <f>IFERROR(IF('produto-estoque-total-7'!A457="","",'produto-estoque-total-7'!A457),"")</f>
        <v/>
      </c>
      <c r="E458" s="1">
        <f>IF(D458="","",VLOOKUP(D458,'produto-estoque-total-7'!A:AB,4,0))</f>
        <v/>
      </c>
      <c r="F458" s="36">
        <f>IF(D458="","",VLOOKUP(D458,'produto-estoque-total-7'!A:AB,13,0))</f>
        <v/>
      </c>
      <c r="G458" s="1">
        <f>IF(F458="","",VLOOKUP(F458,'FORNECEDORES X COMPRADOR'!A:D,4,0))</f>
        <v/>
      </c>
      <c r="H458" s="1">
        <f>IF(F458="","",VLOOKUP(F458,'FORNECEDORES X COMPRADOR'!A:E,5,0))</f>
        <v/>
      </c>
      <c r="I458" s="36">
        <f>IF(D458="","",VLOOKUP(D458,'produto-estoque-total-7'!A:AB,15,0))</f>
        <v/>
      </c>
      <c r="J458" s="36">
        <f>IF(D458="","",VLOOKUP(D458,'produto-estoque-total-7'!A:AB,19,0))</f>
        <v/>
      </c>
      <c r="K458" s="1">
        <f>IF(D458="","",VLOOKUP(D458,'produto-estoque-total-7'!A:AB,20,0))</f>
        <v/>
      </c>
      <c r="L458" s="36">
        <f>IF(D458="","",VLOOKUP(D458,'produto-estoque-total-7'!A:AB,17,0))</f>
        <v/>
      </c>
      <c r="M458" s="1">
        <f>IF(D458="","",VLOOKUP(D458,'produto-estoque-total-7'!A:AB,18,0))</f>
        <v/>
      </c>
      <c r="N458" s="36">
        <f>IF(D458="","",VLOOKUP(D458,'produto-estoque-total-7'!A:AB,21,0))</f>
        <v/>
      </c>
      <c r="O458" s="1">
        <f>IF(D458="","",VLOOKUP(D458,'produto-estoque-total-7'!A:AB,22,0))</f>
        <v/>
      </c>
      <c r="P458" s="36">
        <f>IF(D458="","",VLOOKUP(D458,'produto-estoque-total-7'!A:AB,23,0))</f>
        <v/>
      </c>
      <c r="Q458" s="1">
        <f>IF(D458="","",VLOOKUP(D458,'produto-estoque-total-7'!A:AB,24,0))</f>
        <v/>
      </c>
      <c r="R458" s="38">
        <f>IFERROR(IF(D458="","",VLOOKUP(D458,'produto-venda-7'!B:N,13,0)),"C")</f>
        <v/>
      </c>
      <c r="S458" s="39">
        <f>IF(D458="","",VLOOKUP(D458,'produto-estoque-total-7'!A:AB,6,0))</f>
        <v/>
      </c>
      <c r="T458" s="39">
        <f>IF(D458="","",VLOOKUP(D458,'produto-estoque-total-7'!A:AB,5,0))</f>
        <v/>
      </c>
      <c r="U458" s="40">
        <f>IF(D458="","",VLOOKUP(D458,'produto-estoque-total-7'!A:AB,11,0))</f>
        <v/>
      </c>
      <c r="V458" s="41">
        <f>IF(D458="","",IFERROR(VLOOKUP(D458,'produto-entrada-7'!A:M,10,0),0))</f>
        <v/>
      </c>
      <c r="W458" s="42" t="n"/>
      <c r="X458" s="39">
        <f>IF(D458="","",VLOOKUP(D458,'produto-estoque-total-7'!A:AB,8,0))</f>
        <v/>
      </c>
      <c r="Y458" s="39">
        <f>IF(D458="","",VLOOKUP(D458,'produto-estoque-total-7'!A:AB,9,0))</f>
        <v/>
      </c>
      <c r="Z458" s="39">
        <f>IF(D458="","",VLOOKUP(D458,'produto-estoque-total-7'!A:AB,10,0))</f>
        <v/>
      </c>
      <c r="AA458" s="39">
        <f>IFERROR(IF(D458="","",VLOOKUP(D458,'produto-venda-7'!B:N,4,0)),0)</f>
        <v/>
      </c>
      <c r="AB458" s="39">
        <f>IFERROR(IF(D458="","",VLOOKUP(D458,'produto-venda-7'!B:N,5,0)),0)</f>
        <v/>
      </c>
      <c r="AC458" s="39">
        <f>IF(D458="","",IFERROR(AA458/90,0))</f>
        <v/>
      </c>
      <c r="AD458" s="36">
        <f>IF(D458="","",IFERROR(VLOOKUP(D458,'produto-entrada-7'!A:M,4,0),0))</f>
        <v/>
      </c>
      <c r="AE458" s="36">
        <f>IFERROR(IF(D458="","",VLOOKUP(D458,'produto-venda-7'!B:N,10,0)),0)</f>
        <v/>
      </c>
      <c r="AF458" s="36">
        <f>IF(D458="","",IFERROR(VLOOKUP(D458,'produto-entrada-7'!A:M,11,0),0))</f>
        <v/>
      </c>
      <c r="AG458" s="1">
        <f>IF(D458="","",IFERROR(VLOOKUP(D458,'produto-entrada-7'!A:M,12,0),0))</f>
        <v/>
      </c>
      <c r="AH458" s="1">
        <f>IF(D458="","",IFERROR(VLOOKUP(D458,'produto-entrada-7'!A:M,13,0),0))</f>
        <v/>
      </c>
      <c r="AI458" s="36">
        <f>IFERROR(IF(D458="","",VLOOKUP(D458,'produto-venda-7'!B:N,11,0)),0)</f>
        <v/>
      </c>
      <c r="AJ458" s="43">
        <f>IF(D458="","",IFERROR(AI458*AB458,0))</f>
        <v/>
      </c>
      <c r="AK458" s="44">
        <f>IFERROR(IF(D458="","",VLOOKUP(F458,'ANALISE FORNECEDOR'!$A:$I,8,0)),"")</f>
        <v/>
      </c>
      <c r="AL458" s="44">
        <f>IF(D458="","",AVERAGE(AM458,AK458))</f>
        <v/>
      </c>
      <c r="AM458" s="44">
        <f>IFERROR(IF(D458="","",VLOOKUP(F458,'ANALISE FORNECEDOR'!$A:$I,9,0)),"")</f>
        <v/>
      </c>
      <c r="AN458" s="45">
        <f>IF(D458="","",IF(Y458&gt;12,AI458*(U458+Y458),AI458*U458))</f>
        <v/>
      </c>
      <c r="AO458" s="45">
        <f>IF(D458="","",IF(Y458&gt;12,AI458*(U458+V458+Y458),AI458*(U458+V458)))</f>
        <v/>
      </c>
      <c r="AP458" s="46">
        <f>IF(D458="","",IF(Y458&gt;12,AG458*(U458+Y458),AG458*U458))</f>
        <v/>
      </c>
      <c r="AQ458" s="46">
        <f>IF(D458="","",IF(Y458&gt;12,AG458*(U458+V458+Y458),AG458*(U458+V458)))</f>
        <v/>
      </c>
      <c r="AR458" s="46">
        <f>IF(D458="","",IF(OR(R458="A",R458="AA",R458="AAA"),AP458,0))</f>
        <v/>
      </c>
      <c r="AS458" s="46">
        <f>IF(D458="","",IF(R458="B",AP458,0))</f>
        <v/>
      </c>
      <c r="AT458" s="46">
        <f>IF(D458="","",IF(R458="C",AP458,0))</f>
        <v/>
      </c>
      <c r="AU458" s="47">
        <f>IF(D458="","",IFERROR(AN458/AJ458,0))</f>
        <v/>
      </c>
      <c r="AV458" s="47">
        <f>IF(D458="","",IFERROR(((AO458)/AJ458),0))</f>
        <v/>
      </c>
      <c r="AW458" s="48">
        <f>IF(D458="","",IF(OR(S458="S",NOT(AND(ISNUMBER(AC458),ISNUMBER(AL458),AC458*AL458&gt;=0))),0,AC458*AL458))</f>
        <v/>
      </c>
      <c r="AX458" s="49">
        <f>IFERROR(IF(D458="","",AW458*AG458),0)</f>
        <v/>
      </c>
      <c r="AY458" s="48">
        <f>IF(D458="","",IF(OR(S458="S",NOT(AND(ISNUMBER(AC458),ISNUMBER(AK458),AC458*AK458&gt;=0))),0,AC458*AK458))</f>
        <v/>
      </c>
      <c r="AZ458" s="48">
        <f>IFERROR(IF(D458="","",IF(AY458=0,0,IF(((AY458)-(U458+Y458))&lt;0,0,(AY458)-U458))),0)</f>
        <v/>
      </c>
      <c r="BA458" s="49">
        <f>IF(D458="","",AZ458*AG458)</f>
        <v/>
      </c>
      <c r="BB458" s="49">
        <f>IF(D458="","",IF(OR(R458="A",R458="AA",R458="AAA"),BA458,0))</f>
        <v/>
      </c>
      <c r="BC458" s="49">
        <f>IF(D458="","",IF(R458="B",BA458,0))</f>
        <v/>
      </c>
      <c r="BD458" s="49">
        <f>IF(D458="","",IF(R458="B",BA458,0))</f>
        <v/>
      </c>
      <c r="BE458" s="49">
        <f>IF(D458="","",IF(S458="S",
1,
IF(AC458=0,
1,
IF(
IFERROR(((U458+Y458)*AG458)/((AC458*AK458)*AG458),0)&lt;0,
0,
IF(
IFERROR(((U458+Y458)*AG458)/((AC458*AK458)*AG458),0)&gt;1,
1,
IFERROR(((U458+Y458)*AG458)/((AC458*AK458)*AG458),0)
)
)
)
))</f>
        <v/>
      </c>
      <c r="BF458" s="49">
        <f>IF(D458="","",IF(S458="S",
1,
IF(AC458=0,
1,
IF(
IFERROR(((U458+V458+Y458)*AG458)/((AC458*AK458)*AG458),0)&lt;0,
0,
IF(
IFERROR(((U458+V458+Y458)*AG458)/((AC458*AK458)*AG458),0)&gt;1,
1,
IFERROR(((U458+V458+Y458)*AG458)/((AC458*AK458)*AG458),0)
)
)
)
))</f>
        <v/>
      </c>
      <c r="BG458" s="50">
        <f>IF(D458="","",IF(S458="S",0,IF(AND(ISNUMBER(AC458),ISNUMBER(AM458)),IF(OR(AC458*AM458&lt;0,ISERR(AC458*AM458)),0,AC458*AM458),0)))</f>
        <v/>
      </c>
      <c r="BH458" s="50">
        <f>IF(D458="","",IF(BY458&gt;TODAY()-60,0,IF(Y458&gt;12,MAX(0,(U458+Y458)-BG458),MAX(0,U458-BG458))))</f>
        <v/>
      </c>
      <c r="BI458" s="51">
        <f>IF(D458="","",BH458*AG458)</f>
        <v/>
      </c>
      <c r="BJ458" s="51">
        <f>IF(D458="","",IF(OR(R458="A",R458="AA",R458="AAA"),BI458,0))</f>
        <v/>
      </c>
      <c r="BK458" s="51">
        <f>IF(D458="","",IF(R458="B",BI458,0))</f>
        <v/>
      </c>
      <c r="BL458" s="51">
        <f>IF(D458="","",IF(R458="C",BI458,0))</f>
        <v/>
      </c>
      <c r="BM458" s="51">
        <f>IF(D458="","",IFERROR(MAX(0,MIN(BI458/AP458,1)),0))</f>
        <v/>
      </c>
      <c r="BN458" s="52">
        <f>IF(D458="","",AB458*AG458)</f>
        <v/>
      </c>
      <c r="BO458" s="52">
        <f>IF(D458="","",(U458+V458+X458)*AG458)</f>
        <v/>
      </c>
      <c r="BP458" s="52">
        <f>IF(D458="","",(AB458*3)*AG458)</f>
        <v/>
      </c>
      <c r="BQ458" s="52">
        <f>IF(D458="","",IF(BO458-BP458&gt;0,0,BO458-BP458))</f>
        <v/>
      </c>
      <c r="BR458" s="52">
        <f>IF(D458="","",IF(BO458-BP458-BN458&gt;0,0,BO458-BP458-BN458))</f>
        <v/>
      </c>
      <c r="BS458" s="53">
        <f>IF(D458="","",IFERROR(AB458*AI458,0))</f>
        <v/>
      </c>
      <c r="BT458" s="53">
        <f>IF(D458="","",IFERROR(IF(X458&gt;12, AI458*(U458+V458+X458), AI458*(U458+V458)),0))</f>
        <v/>
      </c>
      <c r="BU458" s="53">
        <f>IF(D458="","",IFERROR(((AB458*3)*AI458),0))</f>
        <v/>
      </c>
      <c r="BV458" s="53">
        <f>IF(D458="","",IF(BT458-BU458&gt;0,0,BT458-BU458))</f>
        <v/>
      </c>
      <c r="BW458" s="53">
        <f>IF(D458="","",IF(BT458-BU458-BS458&gt;0,0,BT458-BU458-BS458))</f>
        <v/>
      </c>
      <c r="BX458" s="36">
        <f>IF(D458="","",IFERROR(VLOOKUP(D458,'produto-entrada-7'!A:M,3,0),"SEM PEDIDO"))</f>
        <v/>
      </c>
      <c r="BY458" s="36">
        <f>IF(D458="","",VLOOKUP(D458,'produto-estoque-total-7'!A:AB,25,0))</f>
        <v/>
      </c>
      <c r="BZ458" s="36">
        <f>IF(D458="","",IFERROR(VLOOKUP(D458,'produto-estoque-total-7'!A:AB,26,0)/100,0))</f>
        <v/>
      </c>
      <c r="CA458" s="36">
        <f>IF(D458="","",IFERROR(VLOOKUP(D458,'produto-estoque-total-7'!A:AB,27,0)/100,0))</f>
        <v/>
      </c>
      <c r="CB458" s="41">
        <f>IF(D458="","",V458*AF458)</f>
        <v/>
      </c>
      <c r="CC458" s="41">
        <f>IF(D458="","",V458*AI458)</f>
        <v/>
      </c>
      <c r="CD458" s="54">
        <f>IF(D458="","",VLOOKUP(D458,'produto-estoque-total-7'!A:AB,28,0))</f>
        <v/>
      </c>
    </row>
    <row r="459">
      <c r="A459" s="36">
        <f>IF(D459="","",VLOOKUP(D459,'produto-estoque-total-7'!A:AB,3,0))</f>
        <v/>
      </c>
      <c r="B459" s="1">
        <f>IF(D459="","",VLOOKUP(D459,'produto-estoque-total-7'!A:AB,12,0))</f>
        <v/>
      </c>
      <c r="C459" s="1">
        <f>IF(D459="","",VLOOKUP(D459,'produto-estoque-total-7'!A:AB,2,0))</f>
        <v/>
      </c>
      <c r="D459" s="37">
        <f>IFERROR(IF('produto-estoque-total-7'!A458="","",'produto-estoque-total-7'!A458),"")</f>
        <v/>
      </c>
      <c r="E459" s="1">
        <f>IF(D459="","",VLOOKUP(D459,'produto-estoque-total-7'!A:AB,4,0))</f>
        <v/>
      </c>
      <c r="F459" s="36">
        <f>IF(D459="","",VLOOKUP(D459,'produto-estoque-total-7'!A:AB,13,0))</f>
        <v/>
      </c>
      <c r="G459" s="1">
        <f>IF(F459="","",VLOOKUP(F459,'FORNECEDORES X COMPRADOR'!A:D,4,0))</f>
        <v/>
      </c>
      <c r="H459" s="1">
        <f>IF(F459="","",VLOOKUP(F459,'FORNECEDORES X COMPRADOR'!A:E,5,0))</f>
        <v/>
      </c>
      <c r="I459" s="36">
        <f>IF(D459="","",VLOOKUP(D459,'produto-estoque-total-7'!A:AB,15,0))</f>
        <v/>
      </c>
      <c r="J459" s="36">
        <f>IF(D459="","",VLOOKUP(D459,'produto-estoque-total-7'!A:AB,19,0))</f>
        <v/>
      </c>
      <c r="K459" s="1">
        <f>IF(D459="","",VLOOKUP(D459,'produto-estoque-total-7'!A:AB,20,0))</f>
        <v/>
      </c>
      <c r="L459" s="36">
        <f>IF(D459="","",VLOOKUP(D459,'produto-estoque-total-7'!A:AB,17,0))</f>
        <v/>
      </c>
      <c r="M459" s="1">
        <f>IF(D459="","",VLOOKUP(D459,'produto-estoque-total-7'!A:AB,18,0))</f>
        <v/>
      </c>
      <c r="N459" s="36">
        <f>IF(D459="","",VLOOKUP(D459,'produto-estoque-total-7'!A:AB,21,0))</f>
        <v/>
      </c>
      <c r="O459" s="1">
        <f>IF(D459="","",VLOOKUP(D459,'produto-estoque-total-7'!A:AB,22,0))</f>
        <v/>
      </c>
      <c r="P459" s="36">
        <f>IF(D459="","",VLOOKUP(D459,'produto-estoque-total-7'!A:AB,23,0))</f>
        <v/>
      </c>
      <c r="Q459" s="1">
        <f>IF(D459="","",VLOOKUP(D459,'produto-estoque-total-7'!A:AB,24,0))</f>
        <v/>
      </c>
      <c r="R459" s="38">
        <f>IFERROR(IF(D459="","",VLOOKUP(D459,'produto-venda-7'!B:N,13,0)),"C")</f>
        <v/>
      </c>
      <c r="S459" s="39">
        <f>IF(D459="","",VLOOKUP(D459,'produto-estoque-total-7'!A:AB,6,0))</f>
        <v/>
      </c>
      <c r="T459" s="39">
        <f>IF(D459="","",VLOOKUP(D459,'produto-estoque-total-7'!A:AB,5,0))</f>
        <v/>
      </c>
      <c r="U459" s="40">
        <f>IF(D459="","",VLOOKUP(D459,'produto-estoque-total-7'!A:AB,11,0))</f>
        <v/>
      </c>
      <c r="V459" s="41">
        <f>IF(D459="","",IFERROR(VLOOKUP(D459,'produto-entrada-7'!A:M,10,0),0))</f>
        <v/>
      </c>
      <c r="W459" s="42" t="n"/>
      <c r="X459" s="39">
        <f>IF(D459="","",VLOOKUP(D459,'produto-estoque-total-7'!A:AB,8,0))</f>
        <v/>
      </c>
      <c r="Y459" s="39">
        <f>IF(D459="","",VLOOKUP(D459,'produto-estoque-total-7'!A:AB,9,0))</f>
        <v/>
      </c>
      <c r="Z459" s="39">
        <f>IF(D459="","",VLOOKUP(D459,'produto-estoque-total-7'!A:AB,10,0))</f>
        <v/>
      </c>
      <c r="AA459" s="39">
        <f>IFERROR(IF(D459="","",VLOOKUP(D459,'produto-venda-7'!B:N,4,0)),0)</f>
        <v/>
      </c>
      <c r="AB459" s="39">
        <f>IFERROR(IF(D459="","",VLOOKUP(D459,'produto-venda-7'!B:N,5,0)),0)</f>
        <v/>
      </c>
      <c r="AC459" s="39">
        <f>IF(D459="","",IFERROR(AA459/90,0))</f>
        <v/>
      </c>
      <c r="AD459" s="36">
        <f>IF(D459="","",IFERROR(VLOOKUP(D459,'produto-entrada-7'!A:M,4,0),0))</f>
        <v/>
      </c>
      <c r="AE459" s="36">
        <f>IFERROR(IF(D459="","",VLOOKUP(D459,'produto-venda-7'!B:N,10,0)),0)</f>
        <v/>
      </c>
      <c r="AF459" s="36">
        <f>IF(D459="","",IFERROR(VLOOKUP(D459,'produto-entrada-7'!A:M,11,0),0))</f>
        <v/>
      </c>
      <c r="AG459" s="1">
        <f>IF(D459="","",IFERROR(VLOOKUP(D459,'produto-entrada-7'!A:M,12,0),0))</f>
        <v/>
      </c>
      <c r="AH459" s="1">
        <f>IF(D459="","",IFERROR(VLOOKUP(D459,'produto-entrada-7'!A:M,13,0),0))</f>
        <v/>
      </c>
      <c r="AI459" s="36">
        <f>IFERROR(IF(D459="","",VLOOKUP(D459,'produto-venda-7'!B:N,11,0)),0)</f>
        <v/>
      </c>
      <c r="AJ459" s="43">
        <f>IF(D459="","",IFERROR(AI459*AB459,0))</f>
        <v/>
      </c>
      <c r="AK459" s="44">
        <f>IFERROR(IF(D459="","",VLOOKUP(F459,'ANALISE FORNECEDOR'!$A:$I,8,0)),"")</f>
        <v/>
      </c>
      <c r="AL459" s="44">
        <f>IF(D459="","",AVERAGE(AM459,AK459))</f>
        <v/>
      </c>
      <c r="AM459" s="44">
        <f>IFERROR(IF(D459="","",VLOOKUP(F459,'ANALISE FORNECEDOR'!$A:$I,9,0)),"")</f>
        <v/>
      </c>
      <c r="AN459" s="45">
        <f>IF(D459="","",IF(Y459&gt;12,AI459*(U459+Y459),AI459*U459))</f>
        <v/>
      </c>
      <c r="AO459" s="45">
        <f>IF(D459="","",IF(Y459&gt;12,AI459*(U459+V459+Y459),AI459*(U459+V459)))</f>
        <v/>
      </c>
      <c r="AP459" s="46">
        <f>IF(D459="","",IF(Y459&gt;12,AG459*(U459+Y459),AG459*U459))</f>
        <v/>
      </c>
      <c r="AQ459" s="46">
        <f>IF(D459="","",IF(Y459&gt;12,AG459*(U459+V459+Y459),AG459*(U459+V459)))</f>
        <v/>
      </c>
      <c r="AR459" s="46">
        <f>IF(D459="","",IF(OR(R459="A",R459="AA",R459="AAA"),AP459,0))</f>
        <v/>
      </c>
      <c r="AS459" s="46">
        <f>IF(D459="","",IF(R459="B",AP459,0))</f>
        <v/>
      </c>
      <c r="AT459" s="46">
        <f>IF(D459="","",IF(R459="C",AP459,0))</f>
        <v/>
      </c>
      <c r="AU459" s="47">
        <f>IF(D459="","",IFERROR(AN459/AJ459,0))</f>
        <v/>
      </c>
      <c r="AV459" s="47">
        <f>IF(D459="","",IFERROR(((AO459)/AJ459),0))</f>
        <v/>
      </c>
      <c r="AW459" s="48">
        <f>IF(D459="","",IF(OR(S459="S",NOT(AND(ISNUMBER(AC459),ISNUMBER(AL459),AC459*AL459&gt;=0))),0,AC459*AL459))</f>
        <v/>
      </c>
      <c r="AX459" s="49">
        <f>IFERROR(IF(D459="","",AW459*AG459),0)</f>
        <v/>
      </c>
      <c r="AY459" s="48">
        <f>IF(D459="","",IF(OR(S459="S",NOT(AND(ISNUMBER(AC459),ISNUMBER(AK459),AC459*AK459&gt;=0))),0,AC459*AK459))</f>
        <v/>
      </c>
      <c r="AZ459" s="48">
        <f>IFERROR(IF(D459="","",IF(AY459=0,0,IF(((AY459)-(U459+Y459))&lt;0,0,(AY459)-U459))),0)</f>
        <v/>
      </c>
      <c r="BA459" s="49">
        <f>IF(D459="","",AZ459*AG459)</f>
        <v/>
      </c>
      <c r="BB459" s="49">
        <f>IF(D459="","",IF(OR(R459="A",R459="AA",R459="AAA"),BA459,0))</f>
        <v/>
      </c>
      <c r="BC459" s="49">
        <f>IF(D459="","",IF(R459="B",BA459,0))</f>
        <v/>
      </c>
      <c r="BD459" s="49">
        <f>IF(D459="","",IF(R459="B",BA459,0))</f>
        <v/>
      </c>
      <c r="BE459" s="49">
        <f>IF(D459="","",IF(S459="S",
1,
IF(AC459=0,
1,
IF(
IFERROR(((U459+Y459)*AG459)/((AC459*AK459)*AG459),0)&lt;0,
0,
IF(
IFERROR(((U459+Y459)*AG459)/((AC459*AK459)*AG459),0)&gt;1,
1,
IFERROR(((U459+Y459)*AG459)/((AC459*AK459)*AG459),0)
)
)
)
))</f>
        <v/>
      </c>
      <c r="BF459" s="49">
        <f>IF(D459="","",IF(S459="S",
1,
IF(AC459=0,
1,
IF(
IFERROR(((U459+V459+Y459)*AG459)/((AC459*AK459)*AG459),0)&lt;0,
0,
IF(
IFERROR(((U459+V459+Y459)*AG459)/((AC459*AK459)*AG459),0)&gt;1,
1,
IFERROR(((U459+V459+Y459)*AG459)/((AC459*AK459)*AG459),0)
)
)
)
))</f>
        <v/>
      </c>
      <c r="BG459" s="50">
        <f>IF(D459="","",IF(S459="S",0,IF(AND(ISNUMBER(AC459),ISNUMBER(AM459)),IF(OR(AC459*AM459&lt;0,ISERR(AC459*AM459)),0,AC459*AM459),0)))</f>
        <v/>
      </c>
      <c r="BH459" s="50">
        <f>IF(D459="","",IF(BY459&gt;TODAY()-60,0,IF(Y459&gt;12,MAX(0,(U459+Y459)-BG459),MAX(0,U459-BG459))))</f>
        <v/>
      </c>
      <c r="BI459" s="51">
        <f>IF(D459="","",BH459*AG459)</f>
        <v/>
      </c>
      <c r="BJ459" s="51">
        <f>IF(D459="","",IF(OR(R459="A",R459="AA",R459="AAA"),BI459,0))</f>
        <v/>
      </c>
      <c r="BK459" s="51">
        <f>IF(D459="","",IF(R459="B",BI459,0))</f>
        <v/>
      </c>
      <c r="BL459" s="51">
        <f>IF(D459="","",IF(R459="C",BI459,0))</f>
        <v/>
      </c>
      <c r="BM459" s="51">
        <f>IF(D459="","",IFERROR(MAX(0,MIN(BI459/AP459,1)),0))</f>
        <v/>
      </c>
      <c r="BN459" s="52">
        <f>IF(D459="","",AB459*AG459)</f>
        <v/>
      </c>
      <c r="BO459" s="52">
        <f>IF(D459="","",(U459+V459+X459)*AG459)</f>
        <v/>
      </c>
      <c r="BP459" s="52">
        <f>IF(D459="","",(AB459*3)*AG459)</f>
        <v/>
      </c>
      <c r="BQ459" s="52">
        <f>IF(D459="","",IF(BO459-BP459&gt;0,0,BO459-BP459))</f>
        <v/>
      </c>
      <c r="BR459" s="52">
        <f>IF(D459="","",IF(BO459-BP459-BN459&gt;0,0,BO459-BP459-BN459))</f>
        <v/>
      </c>
      <c r="BS459" s="53">
        <f>IF(D459="","",IFERROR(AB459*AI459,0))</f>
        <v/>
      </c>
      <c r="BT459" s="53">
        <f>IF(D459="","",IFERROR(IF(X459&gt;12, AI459*(U459+V459+X459), AI459*(U459+V459)),0))</f>
        <v/>
      </c>
      <c r="BU459" s="53">
        <f>IF(D459="","",IFERROR(((AB459*3)*AI459),0))</f>
        <v/>
      </c>
      <c r="BV459" s="53">
        <f>IF(D459="","",IF(BT459-BU459&gt;0,0,BT459-BU459))</f>
        <v/>
      </c>
      <c r="BW459" s="53">
        <f>IF(D459="","",IF(BT459-BU459-BS459&gt;0,0,BT459-BU459-BS459))</f>
        <v/>
      </c>
      <c r="BX459" s="36">
        <f>IF(D459="","",IFERROR(VLOOKUP(D459,'produto-entrada-7'!A:M,3,0),"SEM PEDIDO"))</f>
        <v/>
      </c>
      <c r="BY459" s="36">
        <f>IF(D459="","",VLOOKUP(D459,'produto-estoque-total-7'!A:AB,25,0))</f>
        <v/>
      </c>
      <c r="BZ459" s="36">
        <f>IF(D459="","",IFERROR(VLOOKUP(D459,'produto-estoque-total-7'!A:AB,26,0)/100,0))</f>
        <v/>
      </c>
      <c r="CA459" s="36">
        <f>IF(D459="","",IFERROR(VLOOKUP(D459,'produto-estoque-total-7'!A:AB,27,0)/100,0))</f>
        <v/>
      </c>
      <c r="CB459" s="41">
        <f>IF(D459="","",V459*AF459)</f>
        <v/>
      </c>
      <c r="CC459" s="41">
        <f>IF(D459="","",V459*AI459)</f>
        <v/>
      </c>
      <c r="CD459" s="54">
        <f>IF(D459="","",VLOOKUP(D459,'produto-estoque-total-7'!A:AB,28,0))</f>
        <v/>
      </c>
    </row>
    <row r="460">
      <c r="A460" s="36">
        <f>IF(D460="","",VLOOKUP(D460,'produto-estoque-total-7'!A:AB,3,0))</f>
        <v/>
      </c>
      <c r="B460" s="1">
        <f>IF(D460="","",VLOOKUP(D460,'produto-estoque-total-7'!A:AB,12,0))</f>
        <v/>
      </c>
      <c r="C460" s="1">
        <f>IF(D460="","",VLOOKUP(D460,'produto-estoque-total-7'!A:AB,2,0))</f>
        <v/>
      </c>
      <c r="D460" s="37">
        <f>IFERROR(IF('produto-estoque-total-7'!A459="","",'produto-estoque-total-7'!A459),"")</f>
        <v/>
      </c>
      <c r="E460" s="1">
        <f>IF(D460="","",VLOOKUP(D460,'produto-estoque-total-7'!A:AB,4,0))</f>
        <v/>
      </c>
      <c r="F460" s="36">
        <f>IF(D460="","",VLOOKUP(D460,'produto-estoque-total-7'!A:AB,13,0))</f>
        <v/>
      </c>
      <c r="G460" s="1">
        <f>IF(F460="","",VLOOKUP(F460,'FORNECEDORES X COMPRADOR'!A:D,4,0))</f>
        <v/>
      </c>
      <c r="H460" s="1">
        <f>IF(F460="","",VLOOKUP(F460,'FORNECEDORES X COMPRADOR'!A:E,5,0))</f>
        <v/>
      </c>
      <c r="I460" s="36">
        <f>IF(D460="","",VLOOKUP(D460,'produto-estoque-total-7'!A:AB,15,0))</f>
        <v/>
      </c>
      <c r="J460" s="36">
        <f>IF(D460="","",VLOOKUP(D460,'produto-estoque-total-7'!A:AB,19,0))</f>
        <v/>
      </c>
      <c r="K460" s="1">
        <f>IF(D460="","",VLOOKUP(D460,'produto-estoque-total-7'!A:AB,20,0))</f>
        <v/>
      </c>
      <c r="L460" s="36">
        <f>IF(D460="","",VLOOKUP(D460,'produto-estoque-total-7'!A:AB,17,0))</f>
        <v/>
      </c>
      <c r="M460" s="1">
        <f>IF(D460="","",VLOOKUP(D460,'produto-estoque-total-7'!A:AB,18,0))</f>
        <v/>
      </c>
      <c r="N460" s="36">
        <f>IF(D460="","",VLOOKUP(D460,'produto-estoque-total-7'!A:AB,21,0))</f>
        <v/>
      </c>
      <c r="O460" s="1">
        <f>IF(D460="","",VLOOKUP(D460,'produto-estoque-total-7'!A:AB,22,0))</f>
        <v/>
      </c>
      <c r="P460" s="36">
        <f>IF(D460="","",VLOOKUP(D460,'produto-estoque-total-7'!A:AB,23,0))</f>
        <v/>
      </c>
      <c r="Q460" s="1">
        <f>IF(D460="","",VLOOKUP(D460,'produto-estoque-total-7'!A:AB,24,0))</f>
        <v/>
      </c>
      <c r="R460" s="38">
        <f>IFERROR(IF(D460="","",VLOOKUP(D460,'produto-venda-7'!B:N,13,0)),"C")</f>
        <v/>
      </c>
      <c r="S460" s="39">
        <f>IF(D460="","",VLOOKUP(D460,'produto-estoque-total-7'!A:AB,6,0))</f>
        <v/>
      </c>
      <c r="T460" s="39">
        <f>IF(D460="","",VLOOKUP(D460,'produto-estoque-total-7'!A:AB,5,0))</f>
        <v/>
      </c>
      <c r="U460" s="40">
        <f>IF(D460="","",VLOOKUP(D460,'produto-estoque-total-7'!A:AB,11,0))</f>
        <v/>
      </c>
      <c r="V460" s="41">
        <f>IF(D460="","",IFERROR(VLOOKUP(D460,'produto-entrada-7'!A:M,10,0),0))</f>
        <v/>
      </c>
      <c r="W460" s="42" t="n"/>
      <c r="X460" s="39">
        <f>IF(D460="","",VLOOKUP(D460,'produto-estoque-total-7'!A:AB,8,0))</f>
        <v/>
      </c>
      <c r="Y460" s="39">
        <f>IF(D460="","",VLOOKUP(D460,'produto-estoque-total-7'!A:AB,9,0))</f>
        <v/>
      </c>
      <c r="Z460" s="39">
        <f>IF(D460="","",VLOOKUP(D460,'produto-estoque-total-7'!A:AB,10,0))</f>
        <v/>
      </c>
      <c r="AA460" s="39">
        <f>IFERROR(IF(D460="","",VLOOKUP(D460,'produto-venda-7'!B:N,4,0)),0)</f>
        <v/>
      </c>
      <c r="AB460" s="39">
        <f>IFERROR(IF(D460="","",VLOOKUP(D460,'produto-venda-7'!B:N,5,0)),0)</f>
        <v/>
      </c>
      <c r="AC460" s="39">
        <f>IF(D460="","",IFERROR(AA460/90,0))</f>
        <v/>
      </c>
      <c r="AD460" s="36">
        <f>IF(D460="","",IFERROR(VLOOKUP(D460,'produto-entrada-7'!A:M,4,0),0))</f>
        <v/>
      </c>
      <c r="AE460" s="36">
        <f>IFERROR(IF(D460="","",VLOOKUP(D460,'produto-venda-7'!B:N,10,0)),0)</f>
        <v/>
      </c>
      <c r="AF460" s="36">
        <f>IF(D460="","",IFERROR(VLOOKUP(D460,'produto-entrada-7'!A:M,11,0),0))</f>
        <v/>
      </c>
      <c r="AG460" s="1">
        <f>IF(D460="","",IFERROR(VLOOKUP(D460,'produto-entrada-7'!A:M,12,0),0))</f>
        <v/>
      </c>
      <c r="AH460" s="1">
        <f>IF(D460="","",IFERROR(VLOOKUP(D460,'produto-entrada-7'!A:M,13,0),0))</f>
        <v/>
      </c>
      <c r="AI460" s="36">
        <f>IFERROR(IF(D460="","",VLOOKUP(D460,'produto-venda-7'!B:N,11,0)),0)</f>
        <v/>
      </c>
      <c r="AJ460" s="43">
        <f>IF(D460="","",IFERROR(AI460*AB460,0))</f>
        <v/>
      </c>
      <c r="AK460" s="44">
        <f>IFERROR(IF(D460="","",VLOOKUP(F460,'ANALISE FORNECEDOR'!$A:$I,8,0)),"")</f>
        <v/>
      </c>
      <c r="AL460" s="44">
        <f>IF(D460="","",AVERAGE(AM460,AK460))</f>
        <v/>
      </c>
      <c r="AM460" s="44">
        <f>IFERROR(IF(D460="","",VLOOKUP(F460,'ANALISE FORNECEDOR'!$A:$I,9,0)),"")</f>
        <v/>
      </c>
      <c r="AN460" s="45">
        <f>IF(D460="","",IF(Y460&gt;12,AI460*(U460+Y460),AI460*U460))</f>
        <v/>
      </c>
      <c r="AO460" s="45">
        <f>IF(D460="","",IF(Y460&gt;12,AI460*(U460+V460+Y460),AI460*(U460+V460)))</f>
        <v/>
      </c>
      <c r="AP460" s="46">
        <f>IF(D460="","",IF(Y460&gt;12,AG460*(U460+Y460),AG460*U460))</f>
        <v/>
      </c>
      <c r="AQ460" s="46">
        <f>IF(D460="","",IF(Y460&gt;12,AG460*(U460+V460+Y460),AG460*(U460+V460)))</f>
        <v/>
      </c>
      <c r="AR460" s="46">
        <f>IF(D460="","",IF(OR(R460="A",R460="AA",R460="AAA"),AP460,0))</f>
        <v/>
      </c>
      <c r="AS460" s="46">
        <f>IF(D460="","",IF(R460="B",AP460,0))</f>
        <v/>
      </c>
      <c r="AT460" s="46">
        <f>IF(D460="","",IF(R460="C",AP460,0))</f>
        <v/>
      </c>
      <c r="AU460" s="47">
        <f>IF(D460="","",IFERROR(AN460/AJ460,0))</f>
        <v/>
      </c>
      <c r="AV460" s="47">
        <f>IF(D460="","",IFERROR(((AO460)/AJ460),0))</f>
        <v/>
      </c>
      <c r="AW460" s="48">
        <f>IF(D460="","",IF(OR(S460="S",NOT(AND(ISNUMBER(AC460),ISNUMBER(AL460),AC460*AL460&gt;=0))),0,AC460*AL460))</f>
        <v/>
      </c>
      <c r="AX460" s="49">
        <f>IFERROR(IF(D460="","",AW460*AG460),0)</f>
        <v/>
      </c>
      <c r="AY460" s="48">
        <f>IF(D460="","",IF(OR(S460="S",NOT(AND(ISNUMBER(AC460),ISNUMBER(AK460),AC460*AK460&gt;=0))),0,AC460*AK460))</f>
        <v/>
      </c>
      <c r="AZ460" s="48">
        <f>IFERROR(IF(D460="","",IF(AY460=0,0,IF(((AY460)-(U460+Y460))&lt;0,0,(AY460)-U460))),0)</f>
        <v/>
      </c>
      <c r="BA460" s="49">
        <f>IF(D460="","",AZ460*AG460)</f>
        <v/>
      </c>
      <c r="BB460" s="49">
        <f>IF(D460="","",IF(OR(R460="A",R460="AA",R460="AAA"),BA460,0))</f>
        <v/>
      </c>
      <c r="BC460" s="49">
        <f>IF(D460="","",IF(R460="B",BA460,0))</f>
        <v/>
      </c>
      <c r="BD460" s="49">
        <f>IF(D460="","",IF(R460="B",BA460,0))</f>
        <v/>
      </c>
      <c r="BE460" s="49">
        <f>IF(D460="","",IF(S460="S",
1,
IF(AC460=0,
1,
IF(
IFERROR(((U460+Y460)*AG460)/((AC460*AK460)*AG460),0)&lt;0,
0,
IF(
IFERROR(((U460+Y460)*AG460)/((AC460*AK460)*AG460),0)&gt;1,
1,
IFERROR(((U460+Y460)*AG460)/((AC460*AK460)*AG460),0)
)
)
)
))</f>
        <v/>
      </c>
      <c r="BF460" s="49">
        <f>IF(D460="","",IF(S460="S",
1,
IF(AC460=0,
1,
IF(
IFERROR(((U460+V460+Y460)*AG460)/((AC460*AK460)*AG460),0)&lt;0,
0,
IF(
IFERROR(((U460+V460+Y460)*AG460)/((AC460*AK460)*AG460),0)&gt;1,
1,
IFERROR(((U460+V460+Y460)*AG460)/((AC460*AK460)*AG460),0)
)
)
)
))</f>
        <v/>
      </c>
      <c r="BG460" s="50">
        <f>IF(D460="","",IF(S460="S",0,IF(AND(ISNUMBER(AC460),ISNUMBER(AM460)),IF(OR(AC460*AM460&lt;0,ISERR(AC460*AM460)),0,AC460*AM460),0)))</f>
        <v/>
      </c>
      <c r="BH460" s="50">
        <f>IF(D460="","",IF(BY460&gt;TODAY()-60,0,IF(Y460&gt;12,MAX(0,(U460+Y460)-BG460),MAX(0,U460-BG460))))</f>
        <v/>
      </c>
      <c r="BI460" s="51">
        <f>IF(D460="","",BH460*AG460)</f>
        <v/>
      </c>
      <c r="BJ460" s="51">
        <f>IF(D460="","",IF(OR(R460="A",R460="AA",R460="AAA"),BI460,0))</f>
        <v/>
      </c>
      <c r="BK460" s="51">
        <f>IF(D460="","",IF(R460="B",BI460,0))</f>
        <v/>
      </c>
      <c r="BL460" s="51">
        <f>IF(D460="","",IF(R460="C",BI460,0))</f>
        <v/>
      </c>
      <c r="BM460" s="51">
        <f>IF(D460="","",IFERROR(MAX(0,MIN(BI460/AP460,1)),0))</f>
        <v/>
      </c>
      <c r="BN460" s="52">
        <f>IF(D460="","",AB460*AG460)</f>
        <v/>
      </c>
      <c r="BO460" s="52">
        <f>IF(D460="","",(U460+V460+X460)*AG460)</f>
        <v/>
      </c>
      <c r="BP460" s="52">
        <f>IF(D460="","",(AB460*3)*AG460)</f>
        <v/>
      </c>
      <c r="BQ460" s="52">
        <f>IF(D460="","",IF(BO460-BP460&gt;0,0,BO460-BP460))</f>
        <v/>
      </c>
      <c r="BR460" s="52">
        <f>IF(D460="","",IF(BO460-BP460-BN460&gt;0,0,BO460-BP460-BN460))</f>
        <v/>
      </c>
      <c r="BS460" s="53">
        <f>IF(D460="","",IFERROR(AB460*AI460,0))</f>
        <v/>
      </c>
      <c r="BT460" s="53">
        <f>IF(D460="","",IFERROR(IF(X460&gt;12, AI460*(U460+V460+X460), AI460*(U460+V460)),0))</f>
        <v/>
      </c>
      <c r="BU460" s="53">
        <f>IF(D460="","",IFERROR(((AB460*3)*AI460),0))</f>
        <v/>
      </c>
      <c r="BV460" s="53">
        <f>IF(D460="","",IF(BT460-BU460&gt;0,0,BT460-BU460))</f>
        <v/>
      </c>
      <c r="BW460" s="53">
        <f>IF(D460="","",IF(BT460-BU460-BS460&gt;0,0,BT460-BU460-BS460))</f>
        <v/>
      </c>
      <c r="BX460" s="36">
        <f>IF(D460="","",IFERROR(VLOOKUP(D460,'produto-entrada-7'!A:M,3,0),"SEM PEDIDO"))</f>
        <v/>
      </c>
      <c r="BY460" s="36">
        <f>IF(D460="","",VLOOKUP(D460,'produto-estoque-total-7'!A:AB,25,0))</f>
        <v/>
      </c>
      <c r="BZ460" s="36">
        <f>IF(D460="","",IFERROR(VLOOKUP(D460,'produto-estoque-total-7'!A:AB,26,0)/100,0))</f>
        <v/>
      </c>
      <c r="CA460" s="36">
        <f>IF(D460="","",IFERROR(VLOOKUP(D460,'produto-estoque-total-7'!A:AB,27,0)/100,0))</f>
        <v/>
      </c>
      <c r="CB460" s="41">
        <f>IF(D460="","",V460*AF460)</f>
        <v/>
      </c>
      <c r="CC460" s="41">
        <f>IF(D460="","",V460*AI460)</f>
        <v/>
      </c>
      <c r="CD460" s="54">
        <f>IF(D460="","",VLOOKUP(D460,'produto-estoque-total-7'!A:AB,28,0))</f>
        <v/>
      </c>
    </row>
    <row r="461">
      <c r="A461" s="36">
        <f>IF(D461="","",VLOOKUP(D461,'produto-estoque-total-7'!A:AB,3,0))</f>
        <v/>
      </c>
      <c r="B461" s="1">
        <f>IF(D461="","",VLOOKUP(D461,'produto-estoque-total-7'!A:AB,12,0))</f>
        <v/>
      </c>
      <c r="C461" s="1">
        <f>IF(D461="","",VLOOKUP(D461,'produto-estoque-total-7'!A:AB,2,0))</f>
        <v/>
      </c>
      <c r="D461" s="37">
        <f>IFERROR(IF('produto-estoque-total-7'!A460="","",'produto-estoque-total-7'!A460),"")</f>
        <v/>
      </c>
      <c r="E461" s="1">
        <f>IF(D461="","",VLOOKUP(D461,'produto-estoque-total-7'!A:AB,4,0))</f>
        <v/>
      </c>
      <c r="F461" s="36">
        <f>IF(D461="","",VLOOKUP(D461,'produto-estoque-total-7'!A:AB,13,0))</f>
        <v/>
      </c>
      <c r="G461" s="1">
        <f>IF(F461="","",VLOOKUP(F461,'FORNECEDORES X COMPRADOR'!A:D,4,0))</f>
        <v/>
      </c>
      <c r="H461" s="1">
        <f>IF(F461="","",VLOOKUP(F461,'FORNECEDORES X COMPRADOR'!A:E,5,0))</f>
        <v/>
      </c>
      <c r="I461" s="36">
        <f>IF(D461="","",VLOOKUP(D461,'produto-estoque-total-7'!A:AB,15,0))</f>
        <v/>
      </c>
      <c r="J461" s="36">
        <f>IF(D461="","",VLOOKUP(D461,'produto-estoque-total-7'!A:AB,19,0))</f>
        <v/>
      </c>
      <c r="K461" s="1">
        <f>IF(D461="","",VLOOKUP(D461,'produto-estoque-total-7'!A:AB,20,0))</f>
        <v/>
      </c>
      <c r="L461" s="36">
        <f>IF(D461="","",VLOOKUP(D461,'produto-estoque-total-7'!A:AB,17,0))</f>
        <v/>
      </c>
      <c r="M461" s="1">
        <f>IF(D461="","",VLOOKUP(D461,'produto-estoque-total-7'!A:AB,18,0))</f>
        <v/>
      </c>
      <c r="N461" s="36">
        <f>IF(D461="","",VLOOKUP(D461,'produto-estoque-total-7'!A:AB,21,0))</f>
        <v/>
      </c>
      <c r="O461" s="1">
        <f>IF(D461="","",VLOOKUP(D461,'produto-estoque-total-7'!A:AB,22,0))</f>
        <v/>
      </c>
      <c r="P461" s="36">
        <f>IF(D461="","",VLOOKUP(D461,'produto-estoque-total-7'!A:AB,23,0))</f>
        <v/>
      </c>
      <c r="Q461" s="1">
        <f>IF(D461="","",VLOOKUP(D461,'produto-estoque-total-7'!A:AB,24,0))</f>
        <v/>
      </c>
      <c r="R461" s="38">
        <f>IFERROR(IF(D461="","",VLOOKUP(D461,'produto-venda-7'!B:N,13,0)),"C")</f>
        <v/>
      </c>
      <c r="S461" s="39">
        <f>IF(D461="","",VLOOKUP(D461,'produto-estoque-total-7'!A:AB,6,0))</f>
        <v/>
      </c>
      <c r="T461" s="39">
        <f>IF(D461="","",VLOOKUP(D461,'produto-estoque-total-7'!A:AB,5,0))</f>
        <v/>
      </c>
      <c r="U461" s="40">
        <f>IF(D461="","",VLOOKUP(D461,'produto-estoque-total-7'!A:AB,11,0))</f>
        <v/>
      </c>
      <c r="V461" s="41">
        <f>IF(D461="","",IFERROR(VLOOKUP(D461,'produto-entrada-7'!A:M,10,0),0))</f>
        <v/>
      </c>
      <c r="W461" s="42" t="n"/>
      <c r="X461" s="39">
        <f>IF(D461="","",VLOOKUP(D461,'produto-estoque-total-7'!A:AB,8,0))</f>
        <v/>
      </c>
      <c r="Y461" s="39">
        <f>IF(D461="","",VLOOKUP(D461,'produto-estoque-total-7'!A:AB,9,0))</f>
        <v/>
      </c>
      <c r="Z461" s="39">
        <f>IF(D461="","",VLOOKUP(D461,'produto-estoque-total-7'!A:AB,10,0))</f>
        <v/>
      </c>
      <c r="AA461" s="39">
        <f>IFERROR(IF(D461="","",VLOOKUP(D461,'produto-venda-7'!B:N,4,0)),0)</f>
        <v/>
      </c>
      <c r="AB461" s="39">
        <f>IFERROR(IF(D461="","",VLOOKUP(D461,'produto-venda-7'!B:N,5,0)),0)</f>
        <v/>
      </c>
      <c r="AC461" s="39">
        <f>IF(D461="","",IFERROR(AA461/90,0))</f>
        <v/>
      </c>
      <c r="AD461" s="36">
        <f>IF(D461="","",IFERROR(VLOOKUP(D461,'produto-entrada-7'!A:M,4,0),0))</f>
        <v/>
      </c>
      <c r="AE461" s="36">
        <f>IFERROR(IF(D461="","",VLOOKUP(D461,'produto-venda-7'!B:N,10,0)),0)</f>
        <v/>
      </c>
      <c r="AF461" s="36">
        <f>IF(D461="","",IFERROR(VLOOKUP(D461,'produto-entrada-7'!A:M,11,0),0))</f>
        <v/>
      </c>
      <c r="AG461" s="1">
        <f>IF(D461="","",IFERROR(VLOOKUP(D461,'produto-entrada-7'!A:M,12,0),0))</f>
        <v/>
      </c>
      <c r="AH461" s="1">
        <f>IF(D461="","",IFERROR(VLOOKUP(D461,'produto-entrada-7'!A:M,13,0),0))</f>
        <v/>
      </c>
      <c r="AI461" s="36">
        <f>IFERROR(IF(D461="","",VLOOKUP(D461,'produto-venda-7'!B:N,11,0)),0)</f>
        <v/>
      </c>
      <c r="AJ461" s="43">
        <f>IF(D461="","",IFERROR(AI461*AB461,0))</f>
        <v/>
      </c>
      <c r="AK461" s="44">
        <f>IFERROR(IF(D461="","",VLOOKUP(F461,'ANALISE FORNECEDOR'!$A:$I,8,0)),"")</f>
        <v/>
      </c>
      <c r="AL461" s="44">
        <f>IF(D461="","",AVERAGE(AM461,AK461))</f>
        <v/>
      </c>
      <c r="AM461" s="44">
        <f>IFERROR(IF(D461="","",VLOOKUP(F461,'ANALISE FORNECEDOR'!$A:$I,9,0)),"")</f>
        <v/>
      </c>
      <c r="AN461" s="45">
        <f>IF(D461="","",IF(Y461&gt;12,AI461*(U461+Y461),AI461*U461))</f>
        <v/>
      </c>
      <c r="AO461" s="45">
        <f>IF(D461="","",IF(Y461&gt;12,AI461*(U461+V461+Y461),AI461*(U461+V461)))</f>
        <v/>
      </c>
      <c r="AP461" s="46">
        <f>IF(D461="","",IF(Y461&gt;12,AG461*(U461+Y461),AG461*U461))</f>
        <v/>
      </c>
      <c r="AQ461" s="46">
        <f>IF(D461="","",IF(Y461&gt;12,AG461*(U461+V461+Y461),AG461*(U461+V461)))</f>
        <v/>
      </c>
      <c r="AR461" s="46">
        <f>IF(D461="","",IF(OR(R461="A",R461="AA",R461="AAA"),AP461,0))</f>
        <v/>
      </c>
      <c r="AS461" s="46">
        <f>IF(D461="","",IF(R461="B",AP461,0))</f>
        <v/>
      </c>
      <c r="AT461" s="46">
        <f>IF(D461="","",IF(R461="C",AP461,0))</f>
        <v/>
      </c>
      <c r="AU461" s="47">
        <f>IF(D461="","",IFERROR(AN461/AJ461,0))</f>
        <v/>
      </c>
      <c r="AV461" s="47">
        <f>IF(D461="","",IFERROR(((AO461)/AJ461),0))</f>
        <v/>
      </c>
      <c r="AW461" s="48">
        <f>IF(D461="","",IF(OR(S461="S",NOT(AND(ISNUMBER(AC461),ISNUMBER(AL461),AC461*AL461&gt;=0))),0,AC461*AL461))</f>
        <v/>
      </c>
      <c r="AX461" s="49">
        <f>IFERROR(IF(D461="","",AW461*AG461),0)</f>
        <v/>
      </c>
      <c r="AY461" s="48">
        <f>IF(D461="","",IF(OR(S461="S",NOT(AND(ISNUMBER(AC461),ISNUMBER(AK461),AC461*AK461&gt;=0))),0,AC461*AK461))</f>
        <v/>
      </c>
      <c r="AZ461" s="48">
        <f>IFERROR(IF(D461="","",IF(AY461=0,0,IF(((AY461)-(U461+Y461))&lt;0,0,(AY461)-U461))),0)</f>
        <v/>
      </c>
      <c r="BA461" s="49">
        <f>IF(D461="","",AZ461*AG461)</f>
        <v/>
      </c>
      <c r="BB461" s="49">
        <f>IF(D461="","",IF(OR(R461="A",R461="AA",R461="AAA"),BA461,0))</f>
        <v/>
      </c>
      <c r="BC461" s="49">
        <f>IF(D461="","",IF(R461="B",BA461,0))</f>
        <v/>
      </c>
      <c r="BD461" s="49">
        <f>IF(D461="","",IF(R461="B",BA461,0))</f>
        <v/>
      </c>
      <c r="BE461" s="49">
        <f>IF(D461="","",IF(S461="S",
1,
IF(AC461=0,
1,
IF(
IFERROR(((U461+Y461)*AG461)/((AC461*AK461)*AG461),0)&lt;0,
0,
IF(
IFERROR(((U461+Y461)*AG461)/((AC461*AK461)*AG461),0)&gt;1,
1,
IFERROR(((U461+Y461)*AG461)/((AC461*AK461)*AG461),0)
)
)
)
))</f>
        <v/>
      </c>
      <c r="BF461" s="49">
        <f>IF(D461="","",IF(S461="S",
1,
IF(AC461=0,
1,
IF(
IFERROR(((U461+V461+Y461)*AG461)/((AC461*AK461)*AG461),0)&lt;0,
0,
IF(
IFERROR(((U461+V461+Y461)*AG461)/((AC461*AK461)*AG461),0)&gt;1,
1,
IFERROR(((U461+V461+Y461)*AG461)/((AC461*AK461)*AG461),0)
)
)
)
))</f>
        <v/>
      </c>
      <c r="BG461" s="50">
        <f>IF(D461="","",IF(S461="S",0,IF(AND(ISNUMBER(AC461),ISNUMBER(AM461)),IF(OR(AC461*AM461&lt;0,ISERR(AC461*AM461)),0,AC461*AM461),0)))</f>
        <v/>
      </c>
      <c r="BH461" s="50">
        <f>IF(D461="","",IF(BY461&gt;TODAY()-60,0,IF(Y461&gt;12,MAX(0,(U461+Y461)-BG461),MAX(0,U461-BG461))))</f>
        <v/>
      </c>
      <c r="BI461" s="51">
        <f>IF(D461="","",BH461*AG461)</f>
        <v/>
      </c>
      <c r="BJ461" s="51">
        <f>IF(D461="","",IF(OR(R461="A",R461="AA",R461="AAA"),BI461,0))</f>
        <v/>
      </c>
      <c r="BK461" s="51">
        <f>IF(D461="","",IF(R461="B",BI461,0))</f>
        <v/>
      </c>
      <c r="BL461" s="51">
        <f>IF(D461="","",IF(R461="C",BI461,0))</f>
        <v/>
      </c>
      <c r="BM461" s="51">
        <f>IF(D461="","",IFERROR(MAX(0,MIN(BI461/AP461,1)),0))</f>
        <v/>
      </c>
      <c r="BN461" s="52">
        <f>IF(D461="","",AB461*AG461)</f>
        <v/>
      </c>
      <c r="BO461" s="52">
        <f>IF(D461="","",(U461+V461+X461)*AG461)</f>
        <v/>
      </c>
      <c r="BP461" s="52">
        <f>IF(D461="","",(AB461*3)*AG461)</f>
        <v/>
      </c>
      <c r="BQ461" s="52">
        <f>IF(D461="","",IF(BO461-BP461&gt;0,0,BO461-BP461))</f>
        <v/>
      </c>
      <c r="BR461" s="52">
        <f>IF(D461="","",IF(BO461-BP461-BN461&gt;0,0,BO461-BP461-BN461))</f>
        <v/>
      </c>
      <c r="BS461" s="53">
        <f>IF(D461="","",IFERROR(AB461*AI461,0))</f>
        <v/>
      </c>
      <c r="BT461" s="53">
        <f>IF(D461="","",IFERROR(IF(X461&gt;12, AI461*(U461+V461+X461), AI461*(U461+V461)),0))</f>
        <v/>
      </c>
      <c r="BU461" s="53">
        <f>IF(D461="","",IFERROR(((AB461*3)*AI461),0))</f>
        <v/>
      </c>
      <c r="BV461" s="53">
        <f>IF(D461="","",IF(BT461-BU461&gt;0,0,BT461-BU461))</f>
        <v/>
      </c>
      <c r="BW461" s="53">
        <f>IF(D461="","",IF(BT461-BU461-BS461&gt;0,0,BT461-BU461-BS461))</f>
        <v/>
      </c>
      <c r="BX461" s="36">
        <f>IF(D461="","",IFERROR(VLOOKUP(D461,'produto-entrada-7'!A:M,3,0),"SEM PEDIDO"))</f>
        <v/>
      </c>
      <c r="BY461" s="36">
        <f>IF(D461="","",VLOOKUP(D461,'produto-estoque-total-7'!A:AB,25,0))</f>
        <v/>
      </c>
      <c r="BZ461" s="36">
        <f>IF(D461="","",IFERROR(VLOOKUP(D461,'produto-estoque-total-7'!A:AB,26,0)/100,0))</f>
        <v/>
      </c>
      <c r="CA461" s="36">
        <f>IF(D461="","",IFERROR(VLOOKUP(D461,'produto-estoque-total-7'!A:AB,27,0)/100,0))</f>
        <v/>
      </c>
      <c r="CB461" s="41">
        <f>IF(D461="","",V461*AF461)</f>
        <v/>
      </c>
      <c r="CC461" s="41">
        <f>IF(D461="","",V461*AI461)</f>
        <v/>
      </c>
      <c r="CD461" s="54">
        <f>IF(D461="","",VLOOKUP(D461,'produto-estoque-total-7'!A:AB,28,0))</f>
        <v/>
      </c>
    </row>
    <row r="462">
      <c r="A462" s="36">
        <f>IF(D462="","",VLOOKUP(D462,'produto-estoque-total-7'!A:AB,3,0))</f>
        <v/>
      </c>
      <c r="B462" s="1">
        <f>IF(D462="","",VLOOKUP(D462,'produto-estoque-total-7'!A:AB,12,0))</f>
        <v/>
      </c>
      <c r="C462" s="1">
        <f>IF(D462="","",VLOOKUP(D462,'produto-estoque-total-7'!A:AB,2,0))</f>
        <v/>
      </c>
      <c r="D462" s="37">
        <f>IFERROR(IF('produto-estoque-total-7'!A461="","",'produto-estoque-total-7'!A461),"")</f>
        <v/>
      </c>
      <c r="E462" s="1">
        <f>IF(D462="","",VLOOKUP(D462,'produto-estoque-total-7'!A:AB,4,0))</f>
        <v/>
      </c>
      <c r="F462" s="36">
        <f>IF(D462="","",VLOOKUP(D462,'produto-estoque-total-7'!A:AB,13,0))</f>
        <v/>
      </c>
      <c r="G462" s="1">
        <f>IF(F462="","",VLOOKUP(F462,'FORNECEDORES X COMPRADOR'!A:D,4,0))</f>
        <v/>
      </c>
      <c r="H462" s="1">
        <f>IF(F462="","",VLOOKUP(F462,'FORNECEDORES X COMPRADOR'!A:E,5,0))</f>
        <v/>
      </c>
      <c r="I462" s="36">
        <f>IF(D462="","",VLOOKUP(D462,'produto-estoque-total-7'!A:AB,15,0))</f>
        <v/>
      </c>
      <c r="J462" s="36">
        <f>IF(D462="","",VLOOKUP(D462,'produto-estoque-total-7'!A:AB,19,0))</f>
        <v/>
      </c>
      <c r="K462" s="1">
        <f>IF(D462="","",VLOOKUP(D462,'produto-estoque-total-7'!A:AB,20,0))</f>
        <v/>
      </c>
      <c r="L462" s="36">
        <f>IF(D462="","",VLOOKUP(D462,'produto-estoque-total-7'!A:AB,17,0))</f>
        <v/>
      </c>
      <c r="M462" s="1">
        <f>IF(D462="","",VLOOKUP(D462,'produto-estoque-total-7'!A:AB,18,0))</f>
        <v/>
      </c>
      <c r="N462" s="36">
        <f>IF(D462="","",VLOOKUP(D462,'produto-estoque-total-7'!A:AB,21,0))</f>
        <v/>
      </c>
      <c r="O462" s="1">
        <f>IF(D462="","",VLOOKUP(D462,'produto-estoque-total-7'!A:AB,22,0))</f>
        <v/>
      </c>
      <c r="P462" s="36">
        <f>IF(D462="","",VLOOKUP(D462,'produto-estoque-total-7'!A:AB,23,0))</f>
        <v/>
      </c>
      <c r="Q462" s="1">
        <f>IF(D462="","",VLOOKUP(D462,'produto-estoque-total-7'!A:AB,24,0))</f>
        <v/>
      </c>
      <c r="R462" s="38">
        <f>IFERROR(IF(D462="","",VLOOKUP(D462,'produto-venda-7'!B:N,13,0)),"C")</f>
        <v/>
      </c>
      <c r="S462" s="39">
        <f>IF(D462="","",VLOOKUP(D462,'produto-estoque-total-7'!A:AB,6,0))</f>
        <v/>
      </c>
      <c r="T462" s="39">
        <f>IF(D462="","",VLOOKUP(D462,'produto-estoque-total-7'!A:AB,5,0))</f>
        <v/>
      </c>
      <c r="U462" s="40">
        <f>IF(D462="","",VLOOKUP(D462,'produto-estoque-total-7'!A:AB,11,0))</f>
        <v/>
      </c>
      <c r="V462" s="41">
        <f>IF(D462="","",IFERROR(VLOOKUP(D462,'produto-entrada-7'!A:M,10,0),0))</f>
        <v/>
      </c>
      <c r="W462" s="42" t="n"/>
      <c r="X462" s="39">
        <f>IF(D462="","",VLOOKUP(D462,'produto-estoque-total-7'!A:AB,8,0))</f>
        <v/>
      </c>
      <c r="Y462" s="39">
        <f>IF(D462="","",VLOOKUP(D462,'produto-estoque-total-7'!A:AB,9,0))</f>
        <v/>
      </c>
      <c r="Z462" s="39">
        <f>IF(D462="","",VLOOKUP(D462,'produto-estoque-total-7'!A:AB,10,0))</f>
        <v/>
      </c>
      <c r="AA462" s="39">
        <f>IFERROR(IF(D462="","",VLOOKUP(D462,'produto-venda-7'!B:N,4,0)),0)</f>
        <v/>
      </c>
      <c r="AB462" s="39">
        <f>IFERROR(IF(D462="","",VLOOKUP(D462,'produto-venda-7'!B:N,5,0)),0)</f>
        <v/>
      </c>
      <c r="AC462" s="39">
        <f>IF(D462="","",IFERROR(AA462/90,0))</f>
        <v/>
      </c>
      <c r="AD462" s="36">
        <f>IF(D462="","",IFERROR(VLOOKUP(D462,'produto-entrada-7'!A:M,4,0),0))</f>
        <v/>
      </c>
      <c r="AE462" s="36">
        <f>IFERROR(IF(D462="","",VLOOKUP(D462,'produto-venda-7'!B:N,10,0)),0)</f>
        <v/>
      </c>
      <c r="AF462" s="36">
        <f>IF(D462="","",IFERROR(VLOOKUP(D462,'produto-entrada-7'!A:M,11,0),0))</f>
        <v/>
      </c>
      <c r="AG462" s="1">
        <f>IF(D462="","",IFERROR(VLOOKUP(D462,'produto-entrada-7'!A:M,12,0),0))</f>
        <v/>
      </c>
      <c r="AH462" s="1">
        <f>IF(D462="","",IFERROR(VLOOKUP(D462,'produto-entrada-7'!A:M,13,0),0))</f>
        <v/>
      </c>
      <c r="AI462" s="36">
        <f>IFERROR(IF(D462="","",VLOOKUP(D462,'produto-venda-7'!B:N,11,0)),0)</f>
        <v/>
      </c>
      <c r="AJ462" s="43">
        <f>IF(D462="","",IFERROR(AI462*AB462,0))</f>
        <v/>
      </c>
      <c r="AK462" s="44">
        <f>IFERROR(IF(D462="","",VLOOKUP(F462,'ANALISE FORNECEDOR'!$A:$I,8,0)),"")</f>
        <v/>
      </c>
      <c r="AL462" s="44">
        <f>IF(D462="","",AVERAGE(AM462,AK462))</f>
        <v/>
      </c>
      <c r="AM462" s="44">
        <f>IFERROR(IF(D462="","",VLOOKUP(F462,'ANALISE FORNECEDOR'!$A:$I,9,0)),"")</f>
        <v/>
      </c>
      <c r="AN462" s="45">
        <f>IF(D462="","",IF(Y462&gt;12,AI462*(U462+Y462),AI462*U462))</f>
        <v/>
      </c>
      <c r="AO462" s="45">
        <f>IF(D462="","",IF(Y462&gt;12,AI462*(U462+V462+Y462),AI462*(U462+V462)))</f>
        <v/>
      </c>
      <c r="AP462" s="46">
        <f>IF(D462="","",IF(Y462&gt;12,AG462*(U462+Y462),AG462*U462))</f>
        <v/>
      </c>
      <c r="AQ462" s="46">
        <f>IF(D462="","",IF(Y462&gt;12,AG462*(U462+V462+Y462),AG462*(U462+V462)))</f>
        <v/>
      </c>
      <c r="AR462" s="46">
        <f>IF(D462="","",IF(OR(R462="A",R462="AA",R462="AAA"),AP462,0))</f>
        <v/>
      </c>
      <c r="AS462" s="46">
        <f>IF(D462="","",IF(R462="B",AP462,0))</f>
        <v/>
      </c>
      <c r="AT462" s="46">
        <f>IF(D462="","",IF(R462="C",AP462,0))</f>
        <v/>
      </c>
      <c r="AU462" s="47">
        <f>IF(D462="","",IFERROR(AN462/AJ462,0))</f>
        <v/>
      </c>
      <c r="AV462" s="47">
        <f>IF(D462="","",IFERROR(((AO462)/AJ462),0))</f>
        <v/>
      </c>
      <c r="AW462" s="48">
        <f>IF(D462="","",IF(OR(S462="S",NOT(AND(ISNUMBER(AC462),ISNUMBER(AL462),AC462*AL462&gt;=0))),0,AC462*AL462))</f>
        <v/>
      </c>
      <c r="AX462" s="49">
        <f>IFERROR(IF(D462="","",AW462*AG462),0)</f>
        <v/>
      </c>
      <c r="AY462" s="48">
        <f>IF(D462="","",IF(OR(S462="S",NOT(AND(ISNUMBER(AC462),ISNUMBER(AK462),AC462*AK462&gt;=0))),0,AC462*AK462))</f>
        <v/>
      </c>
      <c r="AZ462" s="48">
        <f>IFERROR(IF(D462="","",IF(AY462=0,0,IF(((AY462)-(U462+Y462))&lt;0,0,(AY462)-U462))),0)</f>
        <v/>
      </c>
      <c r="BA462" s="49">
        <f>IF(D462="","",AZ462*AG462)</f>
        <v/>
      </c>
      <c r="BB462" s="49">
        <f>IF(D462="","",IF(OR(R462="A",R462="AA",R462="AAA"),BA462,0))</f>
        <v/>
      </c>
      <c r="BC462" s="49">
        <f>IF(D462="","",IF(R462="B",BA462,0))</f>
        <v/>
      </c>
      <c r="BD462" s="49">
        <f>IF(D462="","",IF(R462="B",BA462,0))</f>
        <v/>
      </c>
      <c r="BE462" s="49">
        <f>IF(D462="","",IF(S462="S",
1,
IF(AC462=0,
1,
IF(
IFERROR(((U462+Y462)*AG462)/((AC462*AK462)*AG462),0)&lt;0,
0,
IF(
IFERROR(((U462+Y462)*AG462)/((AC462*AK462)*AG462),0)&gt;1,
1,
IFERROR(((U462+Y462)*AG462)/((AC462*AK462)*AG462),0)
)
)
)
))</f>
        <v/>
      </c>
      <c r="BF462" s="49">
        <f>IF(D462="","",IF(S462="S",
1,
IF(AC462=0,
1,
IF(
IFERROR(((U462+V462+Y462)*AG462)/((AC462*AK462)*AG462),0)&lt;0,
0,
IF(
IFERROR(((U462+V462+Y462)*AG462)/((AC462*AK462)*AG462),0)&gt;1,
1,
IFERROR(((U462+V462+Y462)*AG462)/((AC462*AK462)*AG462),0)
)
)
)
))</f>
        <v/>
      </c>
      <c r="BG462" s="50">
        <f>IF(D462="","",IF(S462="S",0,IF(AND(ISNUMBER(AC462),ISNUMBER(AM462)),IF(OR(AC462*AM462&lt;0,ISERR(AC462*AM462)),0,AC462*AM462),0)))</f>
        <v/>
      </c>
      <c r="BH462" s="50">
        <f>IF(D462="","",IF(BY462&gt;TODAY()-60,0,IF(Y462&gt;12,MAX(0,(U462+Y462)-BG462),MAX(0,U462-BG462))))</f>
        <v/>
      </c>
      <c r="BI462" s="51">
        <f>IF(D462="","",BH462*AG462)</f>
        <v/>
      </c>
      <c r="BJ462" s="51">
        <f>IF(D462="","",IF(OR(R462="A",R462="AA",R462="AAA"),BI462,0))</f>
        <v/>
      </c>
      <c r="BK462" s="51">
        <f>IF(D462="","",IF(R462="B",BI462,0))</f>
        <v/>
      </c>
      <c r="BL462" s="51">
        <f>IF(D462="","",IF(R462="C",BI462,0))</f>
        <v/>
      </c>
      <c r="BM462" s="51">
        <f>IF(D462="","",IFERROR(MAX(0,MIN(BI462/AP462,1)),0))</f>
        <v/>
      </c>
      <c r="BN462" s="52">
        <f>IF(D462="","",AB462*AG462)</f>
        <v/>
      </c>
      <c r="BO462" s="52">
        <f>IF(D462="","",(U462+V462+X462)*AG462)</f>
        <v/>
      </c>
      <c r="BP462" s="52">
        <f>IF(D462="","",(AB462*3)*AG462)</f>
        <v/>
      </c>
      <c r="BQ462" s="52">
        <f>IF(D462="","",IF(BO462-BP462&gt;0,0,BO462-BP462))</f>
        <v/>
      </c>
      <c r="BR462" s="52">
        <f>IF(D462="","",IF(BO462-BP462-BN462&gt;0,0,BO462-BP462-BN462))</f>
        <v/>
      </c>
      <c r="BS462" s="53">
        <f>IF(D462="","",IFERROR(AB462*AI462,0))</f>
        <v/>
      </c>
      <c r="BT462" s="53">
        <f>IF(D462="","",IFERROR(IF(X462&gt;12, AI462*(U462+V462+X462), AI462*(U462+V462)),0))</f>
        <v/>
      </c>
      <c r="BU462" s="53">
        <f>IF(D462="","",IFERROR(((AB462*3)*AI462),0))</f>
        <v/>
      </c>
      <c r="BV462" s="53">
        <f>IF(D462="","",IF(BT462-BU462&gt;0,0,BT462-BU462))</f>
        <v/>
      </c>
      <c r="BW462" s="53">
        <f>IF(D462="","",IF(BT462-BU462-BS462&gt;0,0,BT462-BU462-BS462))</f>
        <v/>
      </c>
      <c r="BX462" s="36">
        <f>IF(D462="","",IFERROR(VLOOKUP(D462,'produto-entrada-7'!A:M,3,0),"SEM PEDIDO"))</f>
        <v/>
      </c>
      <c r="BY462" s="36">
        <f>IF(D462="","",VLOOKUP(D462,'produto-estoque-total-7'!A:AB,25,0))</f>
        <v/>
      </c>
      <c r="BZ462" s="36">
        <f>IF(D462="","",IFERROR(VLOOKUP(D462,'produto-estoque-total-7'!A:AB,26,0)/100,0))</f>
        <v/>
      </c>
      <c r="CA462" s="36">
        <f>IF(D462="","",IFERROR(VLOOKUP(D462,'produto-estoque-total-7'!A:AB,27,0)/100,0))</f>
        <v/>
      </c>
      <c r="CB462" s="41">
        <f>IF(D462="","",V462*AF462)</f>
        <v/>
      </c>
      <c r="CC462" s="41">
        <f>IF(D462="","",V462*AI462)</f>
        <v/>
      </c>
      <c r="CD462" s="54">
        <f>IF(D462="","",VLOOKUP(D462,'produto-estoque-total-7'!A:AB,28,0))</f>
        <v/>
      </c>
    </row>
    <row r="463">
      <c r="A463" s="36">
        <f>IF(D463="","",VLOOKUP(D463,'produto-estoque-total-7'!A:AB,3,0))</f>
        <v/>
      </c>
      <c r="B463" s="1">
        <f>IF(D463="","",VLOOKUP(D463,'produto-estoque-total-7'!A:AB,12,0))</f>
        <v/>
      </c>
      <c r="C463" s="1">
        <f>IF(D463="","",VLOOKUP(D463,'produto-estoque-total-7'!A:AB,2,0))</f>
        <v/>
      </c>
      <c r="D463" s="37">
        <f>IFERROR(IF('produto-estoque-total-7'!A462="","",'produto-estoque-total-7'!A462),"")</f>
        <v/>
      </c>
      <c r="E463" s="1">
        <f>IF(D463="","",VLOOKUP(D463,'produto-estoque-total-7'!A:AB,4,0))</f>
        <v/>
      </c>
      <c r="F463" s="36">
        <f>IF(D463="","",VLOOKUP(D463,'produto-estoque-total-7'!A:AB,13,0))</f>
        <v/>
      </c>
      <c r="G463" s="1">
        <f>IF(F463="","",VLOOKUP(F463,'FORNECEDORES X COMPRADOR'!A:D,4,0))</f>
        <v/>
      </c>
      <c r="H463" s="1">
        <f>IF(F463="","",VLOOKUP(F463,'FORNECEDORES X COMPRADOR'!A:E,5,0))</f>
        <v/>
      </c>
      <c r="I463" s="36">
        <f>IF(D463="","",VLOOKUP(D463,'produto-estoque-total-7'!A:AB,15,0))</f>
        <v/>
      </c>
      <c r="J463" s="36">
        <f>IF(D463="","",VLOOKUP(D463,'produto-estoque-total-7'!A:AB,19,0))</f>
        <v/>
      </c>
      <c r="K463" s="1">
        <f>IF(D463="","",VLOOKUP(D463,'produto-estoque-total-7'!A:AB,20,0))</f>
        <v/>
      </c>
      <c r="L463" s="36">
        <f>IF(D463="","",VLOOKUP(D463,'produto-estoque-total-7'!A:AB,17,0))</f>
        <v/>
      </c>
      <c r="M463" s="1">
        <f>IF(D463="","",VLOOKUP(D463,'produto-estoque-total-7'!A:AB,18,0))</f>
        <v/>
      </c>
      <c r="N463" s="36">
        <f>IF(D463="","",VLOOKUP(D463,'produto-estoque-total-7'!A:AB,21,0))</f>
        <v/>
      </c>
      <c r="O463" s="1">
        <f>IF(D463="","",VLOOKUP(D463,'produto-estoque-total-7'!A:AB,22,0))</f>
        <v/>
      </c>
      <c r="P463" s="36">
        <f>IF(D463="","",VLOOKUP(D463,'produto-estoque-total-7'!A:AB,23,0))</f>
        <v/>
      </c>
      <c r="Q463" s="1">
        <f>IF(D463="","",VLOOKUP(D463,'produto-estoque-total-7'!A:AB,24,0))</f>
        <v/>
      </c>
      <c r="R463" s="38">
        <f>IFERROR(IF(D463="","",VLOOKUP(D463,'produto-venda-7'!B:N,13,0)),"C")</f>
        <v/>
      </c>
      <c r="S463" s="39">
        <f>IF(D463="","",VLOOKUP(D463,'produto-estoque-total-7'!A:AB,6,0))</f>
        <v/>
      </c>
      <c r="T463" s="39">
        <f>IF(D463="","",VLOOKUP(D463,'produto-estoque-total-7'!A:AB,5,0))</f>
        <v/>
      </c>
      <c r="U463" s="40">
        <f>IF(D463="","",VLOOKUP(D463,'produto-estoque-total-7'!A:AB,11,0))</f>
        <v/>
      </c>
      <c r="V463" s="41">
        <f>IF(D463="","",IFERROR(VLOOKUP(D463,'produto-entrada-7'!A:M,10,0),0))</f>
        <v/>
      </c>
      <c r="W463" s="42" t="n"/>
      <c r="X463" s="39">
        <f>IF(D463="","",VLOOKUP(D463,'produto-estoque-total-7'!A:AB,8,0))</f>
        <v/>
      </c>
      <c r="Y463" s="39">
        <f>IF(D463="","",VLOOKUP(D463,'produto-estoque-total-7'!A:AB,9,0))</f>
        <v/>
      </c>
      <c r="Z463" s="39">
        <f>IF(D463="","",VLOOKUP(D463,'produto-estoque-total-7'!A:AB,10,0))</f>
        <v/>
      </c>
      <c r="AA463" s="39">
        <f>IFERROR(IF(D463="","",VLOOKUP(D463,'produto-venda-7'!B:N,4,0)),0)</f>
        <v/>
      </c>
      <c r="AB463" s="39">
        <f>IFERROR(IF(D463="","",VLOOKUP(D463,'produto-venda-7'!B:N,5,0)),0)</f>
        <v/>
      </c>
      <c r="AC463" s="39">
        <f>IF(D463="","",IFERROR(AA463/90,0))</f>
        <v/>
      </c>
      <c r="AD463" s="36">
        <f>IF(D463="","",IFERROR(VLOOKUP(D463,'produto-entrada-7'!A:M,4,0),0))</f>
        <v/>
      </c>
      <c r="AE463" s="36">
        <f>IFERROR(IF(D463="","",VLOOKUP(D463,'produto-venda-7'!B:N,10,0)),0)</f>
        <v/>
      </c>
      <c r="AF463" s="36">
        <f>IF(D463="","",IFERROR(VLOOKUP(D463,'produto-entrada-7'!A:M,11,0),0))</f>
        <v/>
      </c>
      <c r="AG463" s="1">
        <f>IF(D463="","",IFERROR(VLOOKUP(D463,'produto-entrada-7'!A:M,12,0),0))</f>
        <v/>
      </c>
      <c r="AH463" s="1">
        <f>IF(D463="","",IFERROR(VLOOKUP(D463,'produto-entrada-7'!A:M,13,0),0))</f>
        <v/>
      </c>
      <c r="AI463" s="36">
        <f>IFERROR(IF(D463="","",VLOOKUP(D463,'produto-venda-7'!B:N,11,0)),0)</f>
        <v/>
      </c>
      <c r="AJ463" s="43">
        <f>IF(D463="","",IFERROR(AI463*AB463,0))</f>
        <v/>
      </c>
      <c r="AK463" s="44">
        <f>IFERROR(IF(D463="","",VLOOKUP(F463,'ANALISE FORNECEDOR'!$A:$I,8,0)),"")</f>
        <v/>
      </c>
      <c r="AL463" s="44">
        <f>IF(D463="","",AVERAGE(AM463,AK463))</f>
        <v/>
      </c>
      <c r="AM463" s="44">
        <f>IFERROR(IF(D463="","",VLOOKUP(F463,'ANALISE FORNECEDOR'!$A:$I,9,0)),"")</f>
        <v/>
      </c>
      <c r="AN463" s="45">
        <f>IF(D463="","",IF(Y463&gt;12,AI463*(U463+Y463),AI463*U463))</f>
        <v/>
      </c>
      <c r="AO463" s="45">
        <f>IF(D463="","",IF(Y463&gt;12,AI463*(U463+V463+Y463),AI463*(U463+V463)))</f>
        <v/>
      </c>
      <c r="AP463" s="46">
        <f>IF(D463="","",IF(Y463&gt;12,AG463*(U463+Y463),AG463*U463))</f>
        <v/>
      </c>
      <c r="AQ463" s="46">
        <f>IF(D463="","",IF(Y463&gt;12,AG463*(U463+V463+Y463),AG463*(U463+V463)))</f>
        <v/>
      </c>
      <c r="AR463" s="46">
        <f>IF(D463="","",IF(OR(R463="A",R463="AA",R463="AAA"),AP463,0))</f>
        <v/>
      </c>
      <c r="AS463" s="46">
        <f>IF(D463="","",IF(R463="B",AP463,0))</f>
        <v/>
      </c>
      <c r="AT463" s="46">
        <f>IF(D463="","",IF(R463="C",AP463,0))</f>
        <v/>
      </c>
      <c r="AU463" s="47">
        <f>IF(D463="","",IFERROR(AN463/AJ463,0))</f>
        <v/>
      </c>
      <c r="AV463" s="47">
        <f>IF(D463="","",IFERROR(((AO463)/AJ463),0))</f>
        <v/>
      </c>
      <c r="AW463" s="48">
        <f>IF(D463="","",IF(OR(S463="S",NOT(AND(ISNUMBER(AC463),ISNUMBER(AL463),AC463*AL463&gt;=0))),0,AC463*AL463))</f>
        <v/>
      </c>
      <c r="AX463" s="49">
        <f>IFERROR(IF(D463="","",AW463*AG463),0)</f>
        <v/>
      </c>
      <c r="AY463" s="48">
        <f>IF(D463="","",IF(OR(S463="S",NOT(AND(ISNUMBER(AC463),ISNUMBER(AK463),AC463*AK463&gt;=0))),0,AC463*AK463))</f>
        <v/>
      </c>
      <c r="AZ463" s="48">
        <f>IFERROR(IF(D463="","",IF(AY463=0,0,IF(((AY463)-(U463+Y463))&lt;0,0,(AY463)-U463))),0)</f>
        <v/>
      </c>
      <c r="BA463" s="49">
        <f>IF(D463="","",AZ463*AG463)</f>
        <v/>
      </c>
      <c r="BB463" s="49">
        <f>IF(D463="","",IF(OR(R463="A",R463="AA",R463="AAA"),BA463,0))</f>
        <v/>
      </c>
      <c r="BC463" s="49">
        <f>IF(D463="","",IF(R463="B",BA463,0))</f>
        <v/>
      </c>
      <c r="BD463" s="49">
        <f>IF(D463="","",IF(R463="B",BA463,0))</f>
        <v/>
      </c>
      <c r="BE463" s="49">
        <f>IF(D463="","",IF(S463="S",
1,
IF(AC463=0,
1,
IF(
IFERROR(((U463+Y463)*AG463)/((AC463*AK463)*AG463),0)&lt;0,
0,
IF(
IFERROR(((U463+Y463)*AG463)/((AC463*AK463)*AG463),0)&gt;1,
1,
IFERROR(((U463+Y463)*AG463)/((AC463*AK463)*AG463),0)
)
)
)
))</f>
        <v/>
      </c>
      <c r="BF463" s="49">
        <f>IF(D463="","",IF(S463="S",
1,
IF(AC463=0,
1,
IF(
IFERROR(((U463+V463+Y463)*AG463)/((AC463*AK463)*AG463),0)&lt;0,
0,
IF(
IFERROR(((U463+V463+Y463)*AG463)/((AC463*AK463)*AG463),0)&gt;1,
1,
IFERROR(((U463+V463+Y463)*AG463)/((AC463*AK463)*AG463),0)
)
)
)
))</f>
        <v/>
      </c>
      <c r="BG463" s="50">
        <f>IF(D463="","",IF(S463="S",0,IF(AND(ISNUMBER(AC463),ISNUMBER(AM463)),IF(OR(AC463*AM463&lt;0,ISERR(AC463*AM463)),0,AC463*AM463),0)))</f>
        <v/>
      </c>
      <c r="BH463" s="50">
        <f>IF(D463="","",IF(BY463&gt;TODAY()-60,0,IF(Y463&gt;12,MAX(0,(U463+Y463)-BG463),MAX(0,U463-BG463))))</f>
        <v/>
      </c>
      <c r="BI463" s="51">
        <f>IF(D463="","",BH463*AG463)</f>
        <v/>
      </c>
      <c r="BJ463" s="51">
        <f>IF(D463="","",IF(OR(R463="A",R463="AA",R463="AAA"),BI463,0))</f>
        <v/>
      </c>
      <c r="BK463" s="51">
        <f>IF(D463="","",IF(R463="B",BI463,0))</f>
        <v/>
      </c>
      <c r="BL463" s="51">
        <f>IF(D463="","",IF(R463="C",BI463,0))</f>
        <v/>
      </c>
      <c r="BM463" s="51">
        <f>IF(D463="","",IFERROR(MAX(0,MIN(BI463/AP463,1)),0))</f>
        <v/>
      </c>
      <c r="BN463" s="52">
        <f>IF(D463="","",AB463*AG463)</f>
        <v/>
      </c>
      <c r="BO463" s="52">
        <f>IF(D463="","",(U463+V463+X463)*AG463)</f>
        <v/>
      </c>
      <c r="BP463" s="52">
        <f>IF(D463="","",(AB463*3)*AG463)</f>
        <v/>
      </c>
      <c r="BQ463" s="52">
        <f>IF(D463="","",IF(BO463-BP463&gt;0,0,BO463-BP463))</f>
        <v/>
      </c>
      <c r="BR463" s="52">
        <f>IF(D463="","",IF(BO463-BP463-BN463&gt;0,0,BO463-BP463-BN463))</f>
        <v/>
      </c>
      <c r="BS463" s="53">
        <f>IF(D463="","",IFERROR(AB463*AI463,0))</f>
        <v/>
      </c>
      <c r="BT463" s="53">
        <f>IF(D463="","",IFERROR(IF(X463&gt;12, AI463*(U463+V463+X463), AI463*(U463+V463)),0))</f>
        <v/>
      </c>
      <c r="BU463" s="53">
        <f>IF(D463="","",IFERROR(((AB463*3)*AI463),0))</f>
        <v/>
      </c>
      <c r="BV463" s="53">
        <f>IF(D463="","",IF(BT463-BU463&gt;0,0,BT463-BU463))</f>
        <v/>
      </c>
      <c r="BW463" s="53">
        <f>IF(D463="","",IF(BT463-BU463-BS463&gt;0,0,BT463-BU463-BS463))</f>
        <v/>
      </c>
      <c r="BX463" s="36">
        <f>IF(D463="","",IFERROR(VLOOKUP(D463,'produto-entrada-7'!A:M,3,0),"SEM PEDIDO"))</f>
        <v/>
      </c>
      <c r="BY463" s="36">
        <f>IF(D463="","",VLOOKUP(D463,'produto-estoque-total-7'!A:AB,25,0))</f>
        <v/>
      </c>
      <c r="BZ463" s="36">
        <f>IF(D463="","",IFERROR(VLOOKUP(D463,'produto-estoque-total-7'!A:AB,26,0)/100,0))</f>
        <v/>
      </c>
      <c r="CA463" s="36">
        <f>IF(D463="","",IFERROR(VLOOKUP(D463,'produto-estoque-total-7'!A:AB,27,0)/100,0))</f>
        <v/>
      </c>
      <c r="CB463" s="41">
        <f>IF(D463="","",V463*AF463)</f>
        <v/>
      </c>
      <c r="CC463" s="41">
        <f>IF(D463="","",V463*AI463)</f>
        <v/>
      </c>
      <c r="CD463" s="54">
        <f>IF(D463="","",VLOOKUP(D463,'produto-estoque-total-7'!A:AB,28,0))</f>
        <v/>
      </c>
    </row>
    <row r="464">
      <c r="A464" s="36">
        <f>IF(D464="","",VLOOKUP(D464,'produto-estoque-total-7'!A:AB,3,0))</f>
        <v/>
      </c>
      <c r="B464" s="1">
        <f>IF(D464="","",VLOOKUP(D464,'produto-estoque-total-7'!A:AB,12,0))</f>
        <v/>
      </c>
      <c r="C464" s="1">
        <f>IF(D464="","",VLOOKUP(D464,'produto-estoque-total-7'!A:AB,2,0))</f>
        <v/>
      </c>
      <c r="D464" s="37">
        <f>IFERROR(IF('produto-estoque-total-7'!A463="","",'produto-estoque-total-7'!A463),"")</f>
        <v/>
      </c>
      <c r="E464" s="1">
        <f>IF(D464="","",VLOOKUP(D464,'produto-estoque-total-7'!A:AB,4,0))</f>
        <v/>
      </c>
      <c r="F464" s="36">
        <f>IF(D464="","",VLOOKUP(D464,'produto-estoque-total-7'!A:AB,13,0))</f>
        <v/>
      </c>
      <c r="G464" s="1">
        <f>IF(F464="","",VLOOKUP(F464,'FORNECEDORES X COMPRADOR'!A:D,4,0))</f>
        <v/>
      </c>
      <c r="H464" s="1">
        <f>IF(F464="","",VLOOKUP(F464,'FORNECEDORES X COMPRADOR'!A:E,5,0))</f>
        <v/>
      </c>
      <c r="I464" s="36">
        <f>IF(D464="","",VLOOKUP(D464,'produto-estoque-total-7'!A:AB,15,0))</f>
        <v/>
      </c>
      <c r="J464" s="36">
        <f>IF(D464="","",VLOOKUP(D464,'produto-estoque-total-7'!A:AB,19,0))</f>
        <v/>
      </c>
      <c r="K464" s="1">
        <f>IF(D464="","",VLOOKUP(D464,'produto-estoque-total-7'!A:AB,20,0))</f>
        <v/>
      </c>
      <c r="L464" s="36">
        <f>IF(D464="","",VLOOKUP(D464,'produto-estoque-total-7'!A:AB,17,0))</f>
        <v/>
      </c>
      <c r="M464" s="1">
        <f>IF(D464="","",VLOOKUP(D464,'produto-estoque-total-7'!A:AB,18,0))</f>
        <v/>
      </c>
      <c r="N464" s="36">
        <f>IF(D464="","",VLOOKUP(D464,'produto-estoque-total-7'!A:AB,21,0))</f>
        <v/>
      </c>
      <c r="O464" s="1">
        <f>IF(D464="","",VLOOKUP(D464,'produto-estoque-total-7'!A:AB,22,0))</f>
        <v/>
      </c>
      <c r="P464" s="36">
        <f>IF(D464="","",VLOOKUP(D464,'produto-estoque-total-7'!A:AB,23,0))</f>
        <v/>
      </c>
      <c r="Q464" s="1">
        <f>IF(D464="","",VLOOKUP(D464,'produto-estoque-total-7'!A:AB,24,0))</f>
        <v/>
      </c>
      <c r="R464" s="38">
        <f>IFERROR(IF(D464="","",VLOOKUP(D464,'produto-venda-7'!B:N,13,0)),"C")</f>
        <v/>
      </c>
      <c r="S464" s="39">
        <f>IF(D464="","",VLOOKUP(D464,'produto-estoque-total-7'!A:AB,6,0))</f>
        <v/>
      </c>
      <c r="T464" s="39">
        <f>IF(D464="","",VLOOKUP(D464,'produto-estoque-total-7'!A:AB,5,0))</f>
        <v/>
      </c>
      <c r="U464" s="40">
        <f>IF(D464="","",VLOOKUP(D464,'produto-estoque-total-7'!A:AB,11,0))</f>
        <v/>
      </c>
      <c r="V464" s="41">
        <f>IF(D464="","",IFERROR(VLOOKUP(D464,'produto-entrada-7'!A:M,10,0),0))</f>
        <v/>
      </c>
      <c r="W464" s="42" t="n"/>
      <c r="X464" s="39">
        <f>IF(D464="","",VLOOKUP(D464,'produto-estoque-total-7'!A:AB,8,0))</f>
        <v/>
      </c>
      <c r="Y464" s="39">
        <f>IF(D464="","",VLOOKUP(D464,'produto-estoque-total-7'!A:AB,9,0))</f>
        <v/>
      </c>
      <c r="Z464" s="39">
        <f>IF(D464="","",VLOOKUP(D464,'produto-estoque-total-7'!A:AB,10,0))</f>
        <v/>
      </c>
      <c r="AA464" s="39">
        <f>IFERROR(IF(D464="","",VLOOKUP(D464,'produto-venda-7'!B:N,4,0)),0)</f>
        <v/>
      </c>
      <c r="AB464" s="39">
        <f>IFERROR(IF(D464="","",VLOOKUP(D464,'produto-venda-7'!B:N,5,0)),0)</f>
        <v/>
      </c>
      <c r="AC464" s="39">
        <f>IF(D464="","",IFERROR(AA464/90,0))</f>
        <v/>
      </c>
      <c r="AD464" s="36">
        <f>IF(D464="","",IFERROR(VLOOKUP(D464,'produto-entrada-7'!A:M,4,0),0))</f>
        <v/>
      </c>
      <c r="AE464" s="36">
        <f>IFERROR(IF(D464="","",VLOOKUP(D464,'produto-venda-7'!B:N,10,0)),0)</f>
        <v/>
      </c>
      <c r="AF464" s="36">
        <f>IF(D464="","",IFERROR(VLOOKUP(D464,'produto-entrada-7'!A:M,11,0),0))</f>
        <v/>
      </c>
      <c r="AG464" s="1">
        <f>IF(D464="","",IFERROR(VLOOKUP(D464,'produto-entrada-7'!A:M,12,0),0))</f>
        <v/>
      </c>
      <c r="AH464" s="1">
        <f>IF(D464="","",IFERROR(VLOOKUP(D464,'produto-entrada-7'!A:M,13,0),0))</f>
        <v/>
      </c>
      <c r="AI464" s="36">
        <f>IFERROR(IF(D464="","",VLOOKUP(D464,'produto-venda-7'!B:N,11,0)),0)</f>
        <v/>
      </c>
      <c r="AJ464" s="43">
        <f>IF(D464="","",IFERROR(AI464*AB464,0))</f>
        <v/>
      </c>
      <c r="AK464" s="44">
        <f>IFERROR(IF(D464="","",VLOOKUP(F464,'ANALISE FORNECEDOR'!$A:$I,8,0)),"")</f>
        <v/>
      </c>
      <c r="AL464" s="44">
        <f>IF(D464="","",AVERAGE(AM464,AK464))</f>
        <v/>
      </c>
      <c r="AM464" s="44">
        <f>IFERROR(IF(D464="","",VLOOKUP(F464,'ANALISE FORNECEDOR'!$A:$I,9,0)),"")</f>
        <v/>
      </c>
      <c r="AN464" s="45">
        <f>IF(D464="","",IF(Y464&gt;12,AI464*(U464+Y464),AI464*U464))</f>
        <v/>
      </c>
      <c r="AO464" s="45">
        <f>IF(D464="","",IF(Y464&gt;12,AI464*(U464+V464+Y464),AI464*(U464+V464)))</f>
        <v/>
      </c>
      <c r="AP464" s="46">
        <f>IF(D464="","",IF(Y464&gt;12,AG464*(U464+Y464),AG464*U464))</f>
        <v/>
      </c>
      <c r="AQ464" s="46">
        <f>IF(D464="","",IF(Y464&gt;12,AG464*(U464+V464+Y464),AG464*(U464+V464)))</f>
        <v/>
      </c>
      <c r="AR464" s="46">
        <f>IF(D464="","",IF(OR(R464="A",R464="AA",R464="AAA"),AP464,0))</f>
        <v/>
      </c>
      <c r="AS464" s="46">
        <f>IF(D464="","",IF(R464="B",AP464,0))</f>
        <v/>
      </c>
      <c r="AT464" s="46">
        <f>IF(D464="","",IF(R464="C",AP464,0))</f>
        <v/>
      </c>
      <c r="AU464" s="47">
        <f>IF(D464="","",IFERROR(AN464/AJ464,0))</f>
        <v/>
      </c>
      <c r="AV464" s="47">
        <f>IF(D464="","",IFERROR(((AO464)/AJ464),0))</f>
        <v/>
      </c>
      <c r="AW464" s="48">
        <f>IF(D464="","",IF(OR(S464="S",NOT(AND(ISNUMBER(AC464),ISNUMBER(AL464),AC464*AL464&gt;=0))),0,AC464*AL464))</f>
        <v/>
      </c>
      <c r="AX464" s="49">
        <f>IFERROR(IF(D464="","",AW464*AG464),0)</f>
        <v/>
      </c>
      <c r="AY464" s="48">
        <f>IF(D464="","",IF(OR(S464="S",NOT(AND(ISNUMBER(AC464),ISNUMBER(AK464),AC464*AK464&gt;=0))),0,AC464*AK464))</f>
        <v/>
      </c>
      <c r="AZ464" s="48">
        <f>IFERROR(IF(D464="","",IF(AY464=0,0,IF(((AY464)-(U464+Y464))&lt;0,0,(AY464)-U464))),0)</f>
        <v/>
      </c>
      <c r="BA464" s="49">
        <f>IF(D464="","",AZ464*AG464)</f>
        <v/>
      </c>
      <c r="BB464" s="49">
        <f>IF(D464="","",IF(OR(R464="A",R464="AA",R464="AAA"),BA464,0))</f>
        <v/>
      </c>
      <c r="BC464" s="49">
        <f>IF(D464="","",IF(R464="B",BA464,0))</f>
        <v/>
      </c>
      <c r="BD464" s="49">
        <f>IF(D464="","",IF(R464="B",BA464,0))</f>
        <v/>
      </c>
      <c r="BE464" s="49">
        <f>IF(D464="","",IF(S464="S",
1,
IF(AC464=0,
1,
IF(
IFERROR(((U464+Y464)*AG464)/((AC464*AK464)*AG464),0)&lt;0,
0,
IF(
IFERROR(((U464+Y464)*AG464)/((AC464*AK464)*AG464),0)&gt;1,
1,
IFERROR(((U464+Y464)*AG464)/((AC464*AK464)*AG464),0)
)
)
)
))</f>
        <v/>
      </c>
      <c r="BF464" s="49">
        <f>IF(D464="","",IF(S464="S",
1,
IF(AC464=0,
1,
IF(
IFERROR(((U464+V464+Y464)*AG464)/((AC464*AK464)*AG464),0)&lt;0,
0,
IF(
IFERROR(((U464+V464+Y464)*AG464)/((AC464*AK464)*AG464),0)&gt;1,
1,
IFERROR(((U464+V464+Y464)*AG464)/((AC464*AK464)*AG464),0)
)
)
)
))</f>
        <v/>
      </c>
      <c r="BG464" s="50">
        <f>IF(D464="","",IF(S464="S",0,IF(AND(ISNUMBER(AC464),ISNUMBER(AM464)),IF(OR(AC464*AM464&lt;0,ISERR(AC464*AM464)),0,AC464*AM464),0)))</f>
        <v/>
      </c>
      <c r="BH464" s="50">
        <f>IF(D464="","",IF(BY464&gt;TODAY()-60,0,IF(Y464&gt;12,MAX(0,(U464+Y464)-BG464),MAX(0,U464-BG464))))</f>
        <v/>
      </c>
      <c r="BI464" s="51">
        <f>IF(D464="","",BH464*AG464)</f>
        <v/>
      </c>
      <c r="BJ464" s="51">
        <f>IF(D464="","",IF(OR(R464="A",R464="AA",R464="AAA"),BI464,0))</f>
        <v/>
      </c>
      <c r="BK464" s="51">
        <f>IF(D464="","",IF(R464="B",BI464,0))</f>
        <v/>
      </c>
      <c r="BL464" s="51">
        <f>IF(D464="","",IF(R464="C",BI464,0))</f>
        <v/>
      </c>
      <c r="BM464" s="51">
        <f>IF(D464="","",IFERROR(MAX(0,MIN(BI464/AP464,1)),0))</f>
        <v/>
      </c>
      <c r="BN464" s="52">
        <f>IF(D464="","",AB464*AG464)</f>
        <v/>
      </c>
      <c r="BO464" s="52">
        <f>IF(D464="","",(U464+V464+X464)*AG464)</f>
        <v/>
      </c>
      <c r="BP464" s="52">
        <f>IF(D464="","",(AB464*3)*AG464)</f>
        <v/>
      </c>
      <c r="BQ464" s="52">
        <f>IF(D464="","",IF(BO464-BP464&gt;0,0,BO464-BP464))</f>
        <v/>
      </c>
      <c r="BR464" s="52">
        <f>IF(D464="","",IF(BO464-BP464-BN464&gt;0,0,BO464-BP464-BN464))</f>
        <v/>
      </c>
      <c r="BS464" s="53">
        <f>IF(D464="","",IFERROR(AB464*AI464,0))</f>
        <v/>
      </c>
      <c r="BT464" s="53">
        <f>IF(D464="","",IFERROR(IF(X464&gt;12, AI464*(U464+V464+X464), AI464*(U464+V464)),0))</f>
        <v/>
      </c>
      <c r="BU464" s="53">
        <f>IF(D464="","",IFERROR(((AB464*3)*AI464),0))</f>
        <v/>
      </c>
      <c r="BV464" s="53">
        <f>IF(D464="","",IF(BT464-BU464&gt;0,0,BT464-BU464))</f>
        <v/>
      </c>
      <c r="BW464" s="53">
        <f>IF(D464="","",IF(BT464-BU464-BS464&gt;0,0,BT464-BU464-BS464))</f>
        <v/>
      </c>
      <c r="BX464" s="36">
        <f>IF(D464="","",IFERROR(VLOOKUP(D464,'produto-entrada-7'!A:M,3,0),"SEM PEDIDO"))</f>
        <v/>
      </c>
      <c r="BY464" s="36">
        <f>IF(D464="","",VLOOKUP(D464,'produto-estoque-total-7'!A:AB,25,0))</f>
        <v/>
      </c>
      <c r="BZ464" s="36">
        <f>IF(D464="","",IFERROR(VLOOKUP(D464,'produto-estoque-total-7'!A:AB,26,0)/100,0))</f>
        <v/>
      </c>
      <c r="CA464" s="36">
        <f>IF(D464="","",IFERROR(VLOOKUP(D464,'produto-estoque-total-7'!A:AB,27,0)/100,0))</f>
        <v/>
      </c>
      <c r="CB464" s="41">
        <f>IF(D464="","",V464*AF464)</f>
        <v/>
      </c>
      <c r="CC464" s="41">
        <f>IF(D464="","",V464*AI464)</f>
        <v/>
      </c>
      <c r="CD464" s="54">
        <f>IF(D464="","",VLOOKUP(D464,'produto-estoque-total-7'!A:AB,28,0))</f>
        <v/>
      </c>
    </row>
    <row r="465">
      <c r="A465" s="36">
        <f>IF(D465="","",VLOOKUP(D465,'produto-estoque-total-7'!A:AB,3,0))</f>
        <v/>
      </c>
      <c r="B465" s="1">
        <f>IF(D465="","",VLOOKUP(D465,'produto-estoque-total-7'!A:AB,12,0))</f>
        <v/>
      </c>
      <c r="C465" s="1">
        <f>IF(D465="","",VLOOKUP(D465,'produto-estoque-total-7'!A:AB,2,0))</f>
        <v/>
      </c>
      <c r="D465" s="37">
        <f>IFERROR(IF('produto-estoque-total-7'!A464="","",'produto-estoque-total-7'!A464),"")</f>
        <v/>
      </c>
      <c r="E465" s="1">
        <f>IF(D465="","",VLOOKUP(D465,'produto-estoque-total-7'!A:AB,4,0))</f>
        <v/>
      </c>
      <c r="F465" s="36">
        <f>IF(D465="","",VLOOKUP(D465,'produto-estoque-total-7'!A:AB,13,0))</f>
        <v/>
      </c>
      <c r="G465" s="1">
        <f>IF(F465="","",VLOOKUP(F465,'FORNECEDORES X COMPRADOR'!A:D,4,0))</f>
        <v/>
      </c>
      <c r="H465" s="1">
        <f>IF(F465="","",VLOOKUP(F465,'FORNECEDORES X COMPRADOR'!A:E,5,0))</f>
        <v/>
      </c>
      <c r="I465" s="36">
        <f>IF(D465="","",VLOOKUP(D465,'produto-estoque-total-7'!A:AB,15,0))</f>
        <v/>
      </c>
      <c r="J465" s="36">
        <f>IF(D465="","",VLOOKUP(D465,'produto-estoque-total-7'!A:AB,19,0))</f>
        <v/>
      </c>
      <c r="K465" s="1">
        <f>IF(D465="","",VLOOKUP(D465,'produto-estoque-total-7'!A:AB,20,0))</f>
        <v/>
      </c>
      <c r="L465" s="36">
        <f>IF(D465="","",VLOOKUP(D465,'produto-estoque-total-7'!A:AB,17,0))</f>
        <v/>
      </c>
      <c r="M465" s="1">
        <f>IF(D465="","",VLOOKUP(D465,'produto-estoque-total-7'!A:AB,18,0))</f>
        <v/>
      </c>
      <c r="N465" s="36">
        <f>IF(D465="","",VLOOKUP(D465,'produto-estoque-total-7'!A:AB,21,0))</f>
        <v/>
      </c>
      <c r="O465" s="1">
        <f>IF(D465="","",VLOOKUP(D465,'produto-estoque-total-7'!A:AB,22,0))</f>
        <v/>
      </c>
      <c r="P465" s="36">
        <f>IF(D465="","",VLOOKUP(D465,'produto-estoque-total-7'!A:AB,23,0))</f>
        <v/>
      </c>
      <c r="Q465" s="1">
        <f>IF(D465="","",VLOOKUP(D465,'produto-estoque-total-7'!A:AB,24,0))</f>
        <v/>
      </c>
      <c r="R465" s="38">
        <f>IFERROR(IF(D465="","",VLOOKUP(D465,'produto-venda-7'!B:N,13,0)),"C")</f>
        <v/>
      </c>
      <c r="S465" s="39">
        <f>IF(D465="","",VLOOKUP(D465,'produto-estoque-total-7'!A:AB,6,0))</f>
        <v/>
      </c>
      <c r="T465" s="39">
        <f>IF(D465="","",VLOOKUP(D465,'produto-estoque-total-7'!A:AB,5,0))</f>
        <v/>
      </c>
      <c r="U465" s="40">
        <f>IF(D465="","",VLOOKUP(D465,'produto-estoque-total-7'!A:AB,11,0))</f>
        <v/>
      </c>
      <c r="V465" s="41">
        <f>IF(D465="","",IFERROR(VLOOKUP(D465,'produto-entrada-7'!A:M,10,0),0))</f>
        <v/>
      </c>
      <c r="W465" s="42" t="n"/>
      <c r="X465" s="39">
        <f>IF(D465="","",VLOOKUP(D465,'produto-estoque-total-7'!A:AB,8,0))</f>
        <v/>
      </c>
      <c r="Y465" s="39">
        <f>IF(D465="","",VLOOKUP(D465,'produto-estoque-total-7'!A:AB,9,0))</f>
        <v/>
      </c>
      <c r="Z465" s="39">
        <f>IF(D465="","",VLOOKUP(D465,'produto-estoque-total-7'!A:AB,10,0))</f>
        <v/>
      </c>
      <c r="AA465" s="39">
        <f>IFERROR(IF(D465="","",VLOOKUP(D465,'produto-venda-7'!B:N,4,0)),0)</f>
        <v/>
      </c>
      <c r="AB465" s="39">
        <f>IFERROR(IF(D465="","",VLOOKUP(D465,'produto-venda-7'!B:N,5,0)),0)</f>
        <v/>
      </c>
      <c r="AC465" s="39">
        <f>IF(D465="","",IFERROR(AA465/90,0))</f>
        <v/>
      </c>
      <c r="AD465" s="36">
        <f>IF(D465="","",IFERROR(VLOOKUP(D465,'produto-entrada-7'!A:M,4,0),0))</f>
        <v/>
      </c>
      <c r="AE465" s="36">
        <f>IFERROR(IF(D465="","",VLOOKUP(D465,'produto-venda-7'!B:N,10,0)),0)</f>
        <v/>
      </c>
      <c r="AF465" s="36">
        <f>IF(D465="","",IFERROR(VLOOKUP(D465,'produto-entrada-7'!A:M,11,0),0))</f>
        <v/>
      </c>
      <c r="AG465" s="1">
        <f>IF(D465="","",IFERROR(VLOOKUP(D465,'produto-entrada-7'!A:M,12,0),0))</f>
        <v/>
      </c>
      <c r="AH465" s="1">
        <f>IF(D465="","",IFERROR(VLOOKUP(D465,'produto-entrada-7'!A:M,13,0),0))</f>
        <v/>
      </c>
      <c r="AI465" s="36">
        <f>IFERROR(IF(D465="","",VLOOKUP(D465,'produto-venda-7'!B:N,11,0)),0)</f>
        <v/>
      </c>
      <c r="AJ465" s="43">
        <f>IF(D465="","",IFERROR(AI465*AB465,0))</f>
        <v/>
      </c>
      <c r="AK465" s="44">
        <f>IFERROR(IF(D465="","",VLOOKUP(F465,'ANALISE FORNECEDOR'!$A:$I,8,0)),"")</f>
        <v/>
      </c>
      <c r="AL465" s="44">
        <f>IF(D465="","",AVERAGE(AM465,AK465))</f>
        <v/>
      </c>
      <c r="AM465" s="44">
        <f>IFERROR(IF(D465="","",VLOOKUP(F465,'ANALISE FORNECEDOR'!$A:$I,9,0)),"")</f>
        <v/>
      </c>
      <c r="AN465" s="45">
        <f>IF(D465="","",IF(Y465&gt;12,AI465*(U465+Y465),AI465*U465))</f>
        <v/>
      </c>
      <c r="AO465" s="45">
        <f>IF(D465="","",IF(Y465&gt;12,AI465*(U465+V465+Y465),AI465*(U465+V465)))</f>
        <v/>
      </c>
      <c r="AP465" s="46">
        <f>IF(D465="","",IF(Y465&gt;12,AG465*(U465+Y465),AG465*U465))</f>
        <v/>
      </c>
      <c r="AQ465" s="46">
        <f>IF(D465="","",IF(Y465&gt;12,AG465*(U465+V465+Y465),AG465*(U465+V465)))</f>
        <v/>
      </c>
      <c r="AR465" s="46">
        <f>IF(D465="","",IF(OR(R465="A",R465="AA",R465="AAA"),AP465,0))</f>
        <v/>
      </c>
      <c r="AS465" s="46">
        <f>IF(D465="","",IF(R465="B",AP465,0))</f>
        <v/>
      </c>
      <c r="AT465" s="46">
        <f>IF(D465="","",IF(R465="C",AP465,0))</f>
        <v/>
      </c>
      <c r="AU465" s="47">
        <f>IF(D465="","",IFERROR(AN465/AJ465,0))</f>
        <v/>
      </c>
      <c r="AV465" s="47">
        <f>IF(D465="","",IFERROR(((AO465)/AJ465),0))</f>
        <v/>
      </c>
      <c r="AW465" s="48">
        <f>IF(D465="","",IF(OR(S465="S",NOT(AND(ISNUMBER(AC465),ISNUMBER(AL465),AC465*AL465&gt;=0))),0,AC465*AL465))</f>
        <v/>
      </c>
      <c r="AX465" s="49">
        <f>IFERROR(IF(D465="","",AW465*AG465),0)</f>
        <v/>
      </c>
      <c r="AY465" s="48">
        <f>IF(D465="","",IF(OR(S465="S",NOT(AND(ISNUMBER(AC465),ISNUMBER(AK465),AC465*AK465&gt;=0))),0,AC465*AK465))</f>
        <v/>
      </c>
      <c r="AZ465" s="48">
        <f>IFERROR(IF(D465="","",IF(AY465=0,0,IF(((AY465)-(U465+Y465))&lt;0,0,(AY465)-U465))),0)</f>
        <v/>
      </c>
      <c r="BA465" s="49">
        <f>IF(D465="","",AZ465*AG465)</f>
        <v/>
      </c>
      <c r="BB465" s="49">
        <f>IF(D465="","",IF(OR(R465="A",R465="AA",R465="AAA"),BA465,0))</f>
        <v/>
      </c>
      <c r="BC465" s="49">
        <f>IF(D465="","",IF(R465="B",BA465,0))</f>
        <v/>
      </c>
      <c r="BD465" s="49">
        <f>IF(D465="","",IF(R465="B",BA465,0))</f>
        <v/>
      </c>
      <c r="BE465" s="49">
        <f>IF(D465="","",IF(S465="S",
1,
IF(AC465=0,
1,
IF(
IFERROR(((U465+Y465)*AG465)/((AC465*AK465)*AG465),0)&lt;0,
0,
IF(
IFERROR(((U465+Y465)*AG465)/((AC465*AK465)*AG465),0)&gt;1,
1,
IFERROR(((U465+Y465)*AG465)/((AC465*AK465)*AG465),0)
)
)
)
))</f>
        <v/>
      </c>
      <c r="BF465" s="49">
        <f>IF(D465="","",IF(S465="S",
1,
IF(AC465=0,
1,
IF(
IFERROR(((U465+V465+Y465)*AG465)/((AC465*AK465)*AG465),0)&lt;0,
0,
IF(
IFERROR(((U465+V465+Y465)*AG465)/((AC465*AK465)*AG465),0)&gt;1,
1,
IFERROR(((U465+V465+Y465)*AG465)/((AC465*AK465)*AG465),0)
)
)
)
))</f>
        <v/>
      </c>
      <c r="BG465" s="50">
        <f>IF(D465="","",IF(S465="S",0,IF(AND(ISNUMBER(AC465),ISNUMBER(AM465)),IF(OR(AC465*AM465&lt;0,ISERR(AC465*AM465)),0,AC465*AM465),0)))</f>
        <v/>
      </c>
      <c r="BH465" s="50">
        <f>IF(D465="","",IF(BY465&gt;TODAY()-60,0,IF(Y465&gt;12,MAX(0,(U465+Y465)-BG465),MAX(0,U465-BG465))))</f>
        <v/>
      </c>
      <c r="BI465" s="51">
        <f>IF(D465="","",BH465*AG465)</f>
        <v/>
      </c>
      <c r="BJ465" s="51">
        <f>IF(D465="","",IF(OR(R465="A",R465="AA",R465="AAA"),BI465,0))</f>
        <v/>
      </c>
      <c r="BK465" s="51">
        <f>IF(D465="","",IF(R465="B",BI465,0))</f>
        <v/>
      </c>
      <c r="BL465" s="51">
        <f>IF(D465="","",IF(R465="C",BI465,0))</f>
        <v/>
      </c>
      <c r="BM465" s="51">
        <f>IF(D465="","",IFERROR(MAX(0,MIN(BI465/AP465,1)),0))</f>
        <v/>
      </c>
      <c r="BN465" s="52">
        <f>IF(D465="","",AB465*AG465)</f>
        <v/>
      </c>
      <c r="BO465" s="52">
        <f>IF(D465="","",(U465+V465+X465)*AG465)</f>
        <v/>
      </c>
      <c r="BP465" s="52">
        <f>IF(D465="","",(AB465*3)*AG465)</f>
        <v/>
      </c>
      <c r="BQ465" s="52">
        <f>IF(D465="","",IF(BO465-BP465&gt;0,0,BO465-BP465))</f>
        <v/>
      </c>
      <c r="BR465" s="52">
        <f>IF(D465="","",IF(BO465-BP465-BN465&gt;0,0,BO465-BP465-BN465))</f>
        <v/>
      </c>
      <c r="BS465" s="53">
        <f>IF(D465="","",IFERROR(AB465*AI465,0))</f>
        <v/>
      </c>
      <c r="BT465" s="53">
        <f>IF(D465="","",IFERROR(IF(X465&gt;12, AI465*(U465+V465+X465), AI465*(U465+V465)),0))</f>
        <v/>
      </c>
      <c r="BU465" s="53">
        <f>IF(D465="","",IFERROR(((AB465*3)*AI465),0))</f>
        <v/>
      </c>
      <c r="BV465" s="53">
        <f>IF(D465="","",IF(BT465-BU465&gt;0,0,BT465-BU465))</f>
        <v/>
      </c>
      <c r="BW465" s="53">
        <f>IF(D465="","",IF(BT465-BU465-BS465&gt;0,0,BT465-BU465-BS465))</f>
        <v/>
      </c>
      <c r="BX465" s="36">
        <f>IF(D465="","",IFERROR(VLOOKUP(D465,'produto-entrada-7'!A:M,3,0),"SEM PEDIDO"))</f>
        <v/>
      </c>
      <c r="BY465" s="36">
        <f>IF(D465="","",VLOOKUP(D465,'produto-estoque-total-7'!A:AB,25,0))</f>
        <v/>
      </c>
      <c r="BZ465" s="36">
        <f>IF(D465="","",IFERROR(VLOOKUP(D465,'produto-estoque-total-7'!A:AB,26,0)/100,0))</f>
        <v/>
      </c>
      <c r="CA465" s="36">
        <f>IF(D465="","",IFERROR(VLOOKUP(D465,'produto-estoque-total-7'!A:AB,27,0)/100,0))</f>
        <v/>
      </c>
      <c r="CB465" s="41">
        <f>IF(D465="","",V465*AF465)</f>
        <v/>
      </c>
      <c r="CC465" s="41">
        <f>IF(D465="","",V465*AI465)</f>
        <v/>
      </c>
      <c r="CD465" s="54">
        <f>IF(D465="","",VLOOKUP(D465,'produto-estoque-total-7'!A:AB,28,0))</f>
        <v/>
      </c>
    </row>
    <row r="466">
      <c r="A466" s="36">
        <f>IF(D466="","",VLOOKUP(D466,'produto-estoque-total-7'!A:AB,3,0))</f>
        <v/>
      </c>
      <c r="B466" s="1">
        <f>IF(D466="","",VLOOKUP(D466,'produto-estoque-total-7'!A:AB,12,0))</f>
        <v/>
      </c>
      <c r="C466" s="1">
        <f>IF(D466="","",VLOOKUP(D466,'produto-estoque-total-7'!A:AB,2,0))</f>
        <v/>
      </c>
      <c r="D466" s="37">
        <f>IFERROR(IF('produto-estoque-total-7'!A465="","",'produto-estoque-total-7'!A465),"")</f>
        <v/>
      </c>
      <c r="E466" s="1">
        <f>IF(D466="","",VLOOKUP(D466,'produto-estoque-total-7'!A:AB,4,0))</f>
        <v/>
      </c>
      <c r="F466" s="36">
        <f>IF(D466="","",VLOOKUP(D466,'produto-estoque-total-7'!A:AB,13,0))</f>
        <v/>
      </c>
      <c r="G466" s="1">
        <f>IF(F466="","",VLOOKUP(F466,'FORNECEDORES X COMPRADOR'!A:D,4,0))</f>
        <v/>
      </c>
      <c r="H466" s="1">
        <f>IF(F466="","",VLOOKUP(F466,'FORNECEDORES X COMPRADOR'!A:E,5,0))</f>
        <v/>
      </c>
      <c r="I466" s="36">
        <f>IF(D466="","",VLOOKUP(D466,'produto-estoque-total-7'!A:AB,15,0))</f>
        <v/>
      </c>
      <c r="J466" s="36">
        <f>IF(D466="","",VLOOKUP(D466,'produto-estoque-total-7'!A:AB,19,0))</f>
        <v/>
      </c>
      <c r="K466" s="1">
        <f>IF(D466="","",VLOOKUP(D466,'produto-estoque-total-7'!A:AB,20,0))</f>
        <v/>
      </c>
      <c r="L466" s="36">
        <f>IF(D466="","",VLOOKUP(D466,'produto-estoque-total-7'!A:AB,17,0))</f>
        <v/>
      </c>
      <c r="M466" s="1">
        <f>IF(D466="","",VLOOKUP(D466,'produto-estoque-total-7'!A:AB,18,0))</f>
        <v/>
      </c>
      <c r="N466" s="36">
        <f>IF(D466="","",VLOOKUP(D466,'produto-estoque-total-7'!A:AB,21,0))</f>
        <v/>
      </c>
      <c r="O466" s="1">
        <f>IF(D466="","",VLOOKUP(D466,'produto-estoque-total-7'!A:AB,22,0))</f>
        <v/>
      </c>
      <c r="P466" s="36">
        <f>IF(D466="","",VLOOKUP(D466,'produto-estoque-total-7'!A:AB,23,0))</f>
        <v/>
      </c>
      <c r="Q466" s="1">
        <f>IF(D466="","",VLOOKUP(D466,'produto-estoque-total-7'!A:AB,24,0))</f>
        <v/>
      </c>
      <c r="R466" s="38">
        <f>IFERROR(IF(D466="","",VLOOKUP(D466,'produto-venda-7'!B:N,13,0)),"C")</f>
        <v/>
      </c>
      <c r="S466" s="39">
        <f>IF(D466="","",VLOOKUP(D466,'produto-estoque-total-7'!A:AB,6,0))</f>
        <v/>
      </c>
      <c r="T466" s="39">
        <f>IF(D466="","",VLOOKUP(D466,'produto-estoque-total-7'!A:AB,5,0))</f>
        <v/>
      </c>
      <c r="U466" s="40">
        <f>IF(D466="","",VLOOKUP(D466,'produto-estoque-total-7'!A:AB,11,0))</f>
        <v/>
      </c>
      <c r="V466" s="41">
        <f>IF(D466="","",IFERROR(VLOOKUP(D466,'produto-entrada-7'!A:M,10,0),0))</f>
        <v/>
      </c>
      <c r="W466" s="42" t="n"/>
      <c r="X466" s="39">
        <f>IF(D466="","",VLOOKUP(D466,'produto-estoque-total-7'!A:AB,8,0))</f>
        <v/>
      </c>
      <c r="Y466" s="39">
        <f>IF(D466="","",VLOOKUP(D466,'produto-estoque-total-7'!A:AB,9,0))</f>
        <v/>
      </c>
      <c r="Z466" s="39">
        <f>IF(D466="","",VLOOKUP(D466,'produto-estoque-total-7'!A:AB,10,0))</f>
        <v/>
      </c>
      <c r="AA466" s="39">
        <f>IFERROR(IF(D466="","",VLOOKUP(D466,'produto-venda-7'!B:N,4,0)),0)</f>
        <v/>
      </c>
      <c r="AB466" s="39">
        <f>IFERROR(IF(D466="","",VLOOKUP(D466,'produto-venda-7'!B:N,5,0)),0)</f>
        <v/>
      </c>
      <c r="AC466" s="39">
        <f>IF(D466="","",IFERROR(AA466/90,0))</f>
        <v/>
      </c>
      <c r="AD466" s="36">
        <f>IF(D466="","",IFERROR(VLOOKUP(D466,'produto-entrada-7'!A:M,4,0),0))</f>
        <v/>
      </c>
      <c r="AE466" s="36">
        <f>IFERROR(IF(D466="","",VLOOKUP(D466,'produto-venda-7'!B:N,10,0)),0)</f>
        <v/>
      </c>
      <c r="AF466" s="36">
        <f>IF(D466="","",IFERROR(VLOOKUP(D466,'produto-entrada-7'!A:M,11,0),0))</f>
        <v/>
      </c>
      <c r="AG466" s="1">
        <f>IF(D466="","",IFERROR(VLOOKUP(D466,'produto-entrada-7'!A:M,12,0),0))</f>
        <v/>
      </c>
      <c r="AH466" s="1">
        <f>IF(D466="","",IFERROR(VLOOKUP(D466,'produto-entrada-7'!A:M,13,0),0))</f>
        <v/>
      </c>
      <c r="AI466" s="36">
        <f>IFERROR(IF(D466="","",VLOOKUP(D466,'produto-venda-7'!B:N,11,0)),0)</f>
        <v/>
      </c>
      <c r="AJ466" s="43">
        <f>IF(D466="","",IFERROR(AI466*AB466,0))</f>
        <v/>
      </c>
      <c r="AK466" s="44">
        <f>IFERROR(IF(D466="","",VLOOKUP(F466,'ANALISE FORNECEDOR'!$A:$I,8,0)),"")</f>
        <v/>
      </c>
      <c r="AL466" s="44">
        <f>IF(D466="","",AVERAGE(AM466,AK466))</f>
        <v/>
      </c>
      <c r="AM466" s="44">
        <f>IFERROR(IF(D466="","",VLOOKUP(F466,'ANALISE FORNECEDOR'!$A:$I,9,0)),"")</f>
        <v/>
      </c>
      <c r="AN466" s="45">
        <f>IF(D466="","",IF(Y466&gt;12,AI466*(U466+Y466),AI466*U466))</f>
        <v/>
      </c>
      <c r="AO466" s="45">
        <f>IF(D466="","",IF(Y466&gt;12,AI466*(U466+V466+Y466),AI466*(U466+V466)))</f>
        <v/>
      </c>
      <c r="AP466" s="46">
        <f>IF(D466="","",IF(Y466&gt;12,AG466*(U466+Y466),AG466*U466))</f>
        <v/>
      </c>
      <c r="AQ466" s="46">
        <f>IF(D466="","",IF(Y466&gt;12,AG466*(U466+V466+Y466),AG466*(U466+V466)))</f>
        <v/>
      </c>
      <c r="AR466" s="46">
        <f>IF(D466="","",IF(OR(R466="A",R466="AA",R466="AAA"),AP466,0))</f>
        <v/>
      </c>
      <c r="AS466" s="46">
        <f>IF(D466="","",IF(R466="B",AP466,0))</f>
        <v/>
      </c>
      <c r="AT466" s="46">
        <f>IF(D466="","",IF(R466="C",AP466,0))</f>
        <v/>
      </c>
      <c r="AU466" s="47">
        <f>IF(D466="","",IFERROR(AN466/AJ466,0))</f>
        <v/>
      </c>
      <c r="AV466" s="47">
        <f>IF(D466="","",IFERROR(((AO466)/AJ466),0))</f>
        <v/>
      </c>
      <c r="AW466" s="48">
        <f>IF(D466="","",IF(OR(S466="S",NOT(AND(ISNUMBER(AC466),ISNUMBER(AL466),AC466*AL466&gt;=0))),0,AC466*AL466))</f>
        <v/>
      </c>
      <c r="AX466" s="49">
        <f>IFERROR(IF(D466="","",AW466*AG466),0)</f>
        <v/>
      </c>
      <c r="AY466" s="48">
        <f>IF(D466="","",IF(OR(S466="S",NOT(AND(ISNUMBER(AC466),ISNUMBER(AK466),AC466*AK466&gt;=0))),0,AC466*AK466))</f>
        <v/>
      </c>
      <c r="AZ466" s="48">
        <f>IFERROR(IF(D466="","",IF(AY466=0,0,IF(((AY466)-(U466+Y466))&lt;0,0,(AY466)-U466))),0)</f>
        <v/>
      </c>
      <c r="BA466" s="49">
        <f>IF(D466="","",AZ466*AG466)</f>
        <v/>
      </c>
      <c r="BB466" s="49">
        <f>IF(D466="","",IF(OR(R466="A",R466="AA",R466="AAA"),BA466,0))</f>
        <v/>
      </c>
      <c r="BC466" s="49">
        <f>IF(D466="","",IF(R466="B",BA466,0))</f>
        <v/>
      </c>
      <c r="BD466" s="49">
        <f>IF(D466="","",IF(R466="B",BA466,0))</f>
        <v/>
      </c>
      <c r="BE466" s="49">
        <f>IF(D466="","",IF(S466="S",
1,
IF(AC466=0,
1,
IF(
IFERROR(((U466+Y466)*AG466)/((AC466*AK466)*AG466),0)&lt;0,
0,
IF(
IFERROR(((U466+Y466)*AG466)/((AC466*AK466)*AG466),0)&gt;1,
1,
IFERROR(((U466+Y466)*AG466)/((AC466*AK466)*AG466),0)
)
)
)
))</f>
        <v/>
      </c>
      <c r="BF466" s="49">
        <f>IF(D466="","",IF(S466="S",
1,
IF(AC466=0,
1,
IF(
IFERROR(((U466+V466+Y466)*AG466)/((AC466*AK466)*AG466),0)&lt;0,
0,
IF(
IFERROR(((U466+V466+Y466)*AG466)/((AC466*AK466)*AG466),0)&gt;1,
1,
IFERROR(((U466+V466+Y466)*AG466)/((AC466*AK466)*AG466),0)
)
)
)
))</f>
        <v/>
      </c>
      <c r="BG466" s="50">
        <f>IF(D466="","",IF(S466="S",0,IF(AND(ISNUMBER(AC466),ISNUMBER(AM466)),IF(OR(AC466*AM466&lt;0,ISERR(AC466*AM466)),0,AC466*AM466),0)))</f>
        <v/>
      </c>
      <c r="BH466" s="50">
        <f>IF(D466="","",IF(BY466&gt;TODAY()-60,0,IF(Y466&gt;12,MAX(0,(U466+Y466)-BG466),MAX(0,U466-BG466))))</f>
        <v/>
      </c>
      <c r="BI466" s="51">
        <f>IF(D466="","",BH466*AG466)</f>
        <v/>
      </c>
      <c r="BJ466" s="51">
        <f>IF(D466="","",IF(OR(R466="A",R466="AA",R466="AAA"),BI466,0))</f>
        <v/>
      </c>
      <c r="BK466" s="51">
        <f>IF(D466="","",IF(R466="B",BI466,0))</f>
        <v/>
      </c>
      <c r="BL466" s="51">
        <f>IF(D466="","",IF(R466="C",BI466,0))</f>
        <v/>
      </c>
      <c r="BM466" s="51">
        <f>IF(D466="","",IFERROR(MAX(0,MIN(BI466/AP466,1)),0))</f>
        <v/>
      </c>
      <c r="BN466" s="52">
        <f>IF(D466="","",AB466*AG466)</f>
        <v/>
      </c>
      <c r="BO466" s="52">
        <f>IF(D466="","",(U466+V466+X466)*AG466)</f>
        <v/>
      </c>
      <c r="BP466" s="52">
        <f>IF(D466="","",(AB466*3)*AG466)</f>
        <v/>
      </c>
      <c r="BQ466" s="52">
        <f>IF(D466="","",IF(BO466-BP466&gt;0,0,BO466-BP466))</f>
        <v/>
      </c>
      <c r="BR466" s="52">
        <f>IF(D466="","",IF(BO466-BP466-BN466&gt;0,0,BO466-BP466-BN466))</f>
        <v/>
      </c>
      <c r="BS466" s="53">
        <f>IF(D466="","",IFERROR(AB466*AI466,0))</f>
        <v/>
      </c>
      <c r="BT466" s="53">
        <f>IF(D466="","",IFERROR(IF(X466&gt;12, AI466*(U466+V466+X466), AI466*(U466+V466)),0))</f>
        <v/>
      </c>
      <c r="BU466" s="53">
        <f>IF(D466="","",IFERROR(((AB466*3)*AI466),0))</f>
        <v/>
      </c>
      <c r="BV466" s="53">
        <f>IF(D466="","",IF(BT466-BU466&gt;0,0,BT466-BU466))</f>
        <v/>
      </c>
      <c r="BW466" s="53">
        <f>IF(D466="","",IF(BT466-BU466-BS466&gt;0,0,BT466-BU466-BS466))</f>
        <v/>
      </c>
      <c r="BX466" s="36">
        <f>IF(D466="","",IFERROR(VLOOKUP(D466,'produto-entrada-7'!A:M,3,0),"SEM PEDIDO"))</f>
        <v/>
      </c>
      <c r="BY466" s="36">
        <f>IF(D466="","",VLOOKUP(D466,'produto-estoque-total-7'!A:AB,25,0))</f>
        <v/>
      </c>
      <c r="BZ466" s="36">
        <f>IF(D466="","",IFERROR(VLOOKUP(D466,'produto-estoque-total-7'!A:AB,26,0)/100,0))</f>
        <v/>
      </c>
      <c r="CA466" s="36">
        <f>IF(D466="","",IFERROR(VLOOKUP(D466,'produto-estoque-total-7'!A:AB,27,0)/100,0))</f>
        <v/>
      </c>
      <c r="CB466" s="41">
        <f>IF(D466="","",V466*AF466)</f>
        <v/>
      </c>
      <c r="CC466" s="41">
        <f>IF(D466="","",V466*AI466)</f>
        <v/>
      </c>
      <c r="CD466" s="54">
        <f>IF(D466="","",VLOOKUP(D466,'produto-estoque-total-7'!A:AB,28,0))</f>
        <v/>
      </c>
    </row>
    <row r="467">
      <c r="A467" s="36">
        <f>IF(D467="","",VLOOKUP(D467,'produto-estoque-total-7'!A:AB,3,0))</f>
        <v/>
      </c>
      <c r="B467" s="1">
        <f>IF(D467="","",VLOOKUP(D467,'produto-estoque-total-7'!A:AB,12,0))</f>
        <v/>
      </c>
      <c r="C467" s="1">
        <f>IF(D467="","",VLOOKUP(D467,'produto-estoque-total-7'!A:AB,2,0))</f>
        <v/>
      </c>
      <c r="D467" s="37">
        <f>IFERROR(IF('produto-estoque-total-7'!A466="","",'produto-estoque-total-7'!A466),"")</f>
        <v/>
      </c>
      <c r="E467" s="1">
        <f>IF(D467="","",VLOOKUP(D467,'produto-estoque-total-7'!A:AB,4,0))</f>
        <v/>
      </c>
      <c r="F467" s="36">
        <f>IF(D467="","",VLOOKUP(D467,'produto-estoque-total-7'!A:AB,13,0))</f>
        <v/>
      </c>
      <c r="G467" s="1">
        <f>IF(F467="","",VLOOKUP(F467,'FORNECEDORES X COMPRADOR'!A:D,4,0))</f>
        <v/>
      </c>
      <c r="H467" s="1">
        <f>IF(F467="","",VLOOKUP(F467,'FORNECEDORES X COMPRADOR'!A:E,5,0))</f>
        <v/>
      </c>
      <c r="I467" s="36">
        <f>IF(D467="","",VLOOKUP(D467,'produto-estoque-total-7'!A:AB,15,0))</f>
        <v/>
      </c>
      <c r="J467" s="36">
        <f>IF(D467="","",VLOOKUP(D467,'produto-estoque-total-7'!A:AB,19,0))</f>
        <v/>
      </c>
      <c r="K467" s="1">
        <f>IF(D467="","",VLOOKUP(D467,'produto-estoque-total-7'!A:AB,20,0))</f>
        <v/>
      </c>
      <c r="L467" s="36">
        <f>IF(D467="","",VLOOKUP(D467,'produto-estoque-total-7'!A:AB,17,0))</f>
        <v/>
      </c>
      <c r="M467" s="1">
        <f>IF(D467="","",VLOOKUP(D467,'produto-estoque-total-7'!A:AB,18,0))</f>
        <v/>
      </c>
      <c r="N467" s="36">
        <f>IF(D467="","",VLOOKUP(D467,'produto-estoque-total-7'!A:AB,21,0))</f>
        <v/>
      </c>
      <c r="O467" s="1">
        <f>IF(D467="","",VLOOKUP(D467,'produto-estoque-total-7'!A:AB,22,0))</f>
        <v/>
      </c>
      <c r="P467" s="36">
        <f>IF(D467="","",VLOOKUP(D467,'produto-estoque-total-7'!A:AB,23,0))</f>
        <v/>
      </c>
      <c r="Q467" s="1">
        <f>IF(D467="","",VLOOKUP(D467,'produto-estoque-total-7'!A:AB,24,0))</f>
        <v/>
      </c>
      <c r="R467" s="38">
        <f>IFERROR(IF(D467="","",VLOOKUP(D467,'produto-venda-7'!B:N,13,0)),"C")</f>
        <v/>
      </c>
      <c r="S467" s="39">
        <f>IF(D467="","",VLOOKUP(D467,'produto-estoque-total-7'!A:AB,6,0))</f>
        <v/>
      </c>
      <c r="T467" s="39">
        <f>IF(D467="","",VLOOKUP(D467,'produto-estoque-total-7'!A:AB,5,0))</f>
        <v/>
      </c>
      <c r="U467" s="40">
        <f>IF(D467="","",VLOOKUP(D467,'produto-estoque-total-7'!A:AB,11,0))</f>
        <v/>
      </c>
      <c r="V467" s="41">
        <f>IF(D467="","",IFERROR(VLOOKUP(D467,'produto-entrada-7'!A:M,10,0),0))</f>
        <v/>
      </c>
      <c r="W467" s="42" t="n"/>
      <c r="X467" s="39">
        <f>IF(D467="","",VLOOKUP(D467,'produto-estoque-total-7'!A:AB,8,0))</f>
        <v/>
      </c>
      <c r="Y467" s="39">
        <f>IF(D467="","",VLOOKUP(D467,'produto-estoque-total-7'!A:AB,9,0))</f>
        <v/>
      </c>
      <c r="Z467" s="39">
        <f>IF(D467="","",VLOOKUP(D467,'produto-estoque-total-7'!A:AB,10,0))</f>
        <v/>
      </c>
      <c r="AA467" s="39">
        <f>IFERROR(IF(D467="","",VLOOKUP(D467,'produto-venda-7'!B:N,4,0)),0)</f>
        <v/>
      </c>
      <c r="AB467" s="39">
        <f>IFERROR(IF(D467="","",VLOOKUP(D467,'produto-venda-7'!B:N,5,0)),0)</f>
        <v/>
      </c>
      <c r="AC467" s="39">
        <f>IF(D467="","",IFERROR(AA467/90,0))</f>
        <v/>
      </c>
      <c r="AD467" s="36">
        <f>IF(D467="","",IFERROR(VLOOKUP(D467,'produto-entrada-7'!A:M,4,0),0))</f>
        <v/>
      </c>
      <c r="AE467" s="36">
        <f>IFERROR(IF(D467="","",VLOOKUP(D467,'produto-venda-7'!B:N,10,0)),0)</f>
        <v/>
      </c>
      <c r="AF467" s="36">
        <f>IF(D467="","",IFERROR(VLOOKUP(D467,'produto-entrada-7'!A:M,11,0),0))</f>
        <v/>
      </c>
      <c r="AG467" s="1">
        <f>IF(D467="","",IFERROR(VLOOKUP(D467,'produto-entrada-7'!A:M,12,0),0))</f>
        <v/>
      </c>
      <c r="AH467" s="1">
        <f>IF(D467="","",IFERROR(VLOOKUP(D467,'produto-entrada-7'!A:M,13,0),0))</f>
        <v/>
      </c>
      <c r="AI467" s="36">
        <f>IFERROR(IF(D467="","",VLOOKUP(D467,'produto-venda-7'!B:N,11,0)),0)</f>
        <v/>
      </c>
      <c r="AJ467" s="43">
        <f>IF(D467="","",IFERROR(AI467*AB467,0))</f>
        <v/>
      </c>
      <c r="AK467" s="44">
        <f>IFERROR(IF(D467="","",VLOOKUP(F467,'ANALISE FORNECEDOR'!$A:$I,8,0)),"")</f>
        <v/>
      </c>
      <c r="AL467" s="44">
        <f>IF(D467="","",AVERAGE(AM467,AK467))</f>
        <v/>
      </c>
      <c r="AM467" s="44">
        <f>IFERROR(IF(D467="","",VLOOKUP(F467,'ANALISE FORNECEDOR'!$A:$I,9,0)),"")</f>
        <v/>
      </c>
      <c r="AN467" s="45">
        <f>IF(D467="","",IF(Y467&gt;12,AI467*(U467+Y467),AI467*U467))</f>
        <v/>
      </c>
      <c r="AO467" s="45">
        <f>IF(D467="","",IF(Y467&gt;12,AI467*(U467+V467+Y467),AI467*(U467+V467)))</f>
        <v/>
      </c>
      <c r="AP467" s="46">
        <f>IF(D467="","",IF(Y467&gt;12,AG467*(U467+Y467),AG467*U467))</f>
        <v/>
      </c>
      <c r="AQ467" s="46">
        <f>IF(D467="","",IF(Y467&gt;12,AG467*(U467+V467+Y467),AG467*(U467+V467)))</f>
        <v/>
      </c>
      <c r="AR467" s="46">
        <f>IF(D467="","",IF(OR(R467="A",R467="AA",R467="AAA"),AP467,0))</f>
        <v/>
      </c>
      <c r="AS467" s="46">
        <f>IF(D467="","",IF(R467="B",AP467,0))</f>
        <v/>
      </c>
      <c r="AT467" s="46">
        <f>IF(D467="","",IF(R467="C",AP467,0))</f>
        <v/>
      </c>
      <c r="AU467" s="47">
        <f>IF(D467="","",IFERROR(AN467/AJ467,0))</f>
        <v/>
      </c>
      <c r="AV467" s="47">
        <f>IF(D467="","",IFERROR(((AO467)/AJ467),0))</f>
        <v/>
      </c>
      <c r="AW467" s="48">
        <f>IF(D467="","",IF(OR(S467="S",NOT(AND(ISNUMBER(AC467),ISNUMBER(AL467),AC467*AL467&gt;=0))),0,AC467*AL467))</f>
        <v/>
      </c>
      <c r="AX467" s="49">
        <f>IFERROR(IF(D467="","",AW467*AG467),0)</f>
        <v/>
      </c>
      <c r="AY467" s="48">
        <f>IF(D467="","",IF(OR(S467="S",NOT(AND(ISNUMBER(AC467),ISNUMBER(AK467),AC467*AK467&gt;=0))),0,AC467*AK467))</f>
        <v/>
      </c>
      <c r="AZ467" s="48">
        <f>IFERROR(IF(D467="","",IF(AY467=0,0,IF(((AY467)-(U467+Y467))&lt;0,0,(AY467)-U467))),0)</f>
        <v/>
      </c>
      <c r="BA467" s="49">
        <f>IF(D467="","",AZ467*AG467)</f>
        <v/>
      </c>
      <c r="BB467" s="49">
        <f>IF(D467="","",IF(OR(R467="A",R467="AA",R467="AAA"),BA467,0))</f>
        <v/>
      </c>
      <c r="BC467" s="49">
        <f>IF(D467="","",IF(R467="B",BA467,0))</f>
        <v/>
      </c>
      <c r="BD467" s="49">
        <f>IF(D467="","",IF(R467="B",BA467,0))</f>
        <v/>
      </c>
      <c r="BE467" s="49">
        <f>IF(D467="","",IF(S467="S",
1,
IF(AC467=0,
1,
IF(
IFERROR(((U467+Y467)*AG467)/((AC467*AK467)*AG467),0)&lt;0,
0,
IF(
IFERROR(((U467+Y467)*AG467)/((AC467*AK467)*AG467),0)&gt;1,
1,
IFERROR(((U467+Y467)*AG467)/((AC467*AK467)*AG467),0)
)
)
)
))</f>
        <v/>
      </c>
      <c r="BF467" s="49">
        <f>IF(D467="","",IF(S467="S",
1,
IF(AC467=0,
1,
IF(
IFERROR(((U467+V467+Y467)*AG467)/((AC467*AK467)*AG467),0)&lt;0,
0,
IF(
IFERROR(((U467+V467+Y467)*AG467)/((AC467*AK467)*AG467),0)&gt;1,
1,
IFERROR(((U467+V467+Y467)*AG467)/((AC467*AK467)*AG467),0)
)
)
)
))</f>
        <v/>
      </c>
      <c r="BG467" s="50">
        <f>IF(D467="","",IF(S467="S",0,IF(AND(ISNUMBER(AC467),ISNUMBER(AM467)),IF(OR(AC467*AM467&lt;0,ISERR(AC467*AM467)),0,AC467*AM467),0)))</f>
        <v/>
      </c>
      <c r="BH467" s="50">
        <f>IF(D467="","",IF(BY467&gt;TODAY()-60,0,IF(Y467&gt;12,MAX(0,(U467+Y467)-BG467),MAX(0,U467-BG467))))</f>
        <v/>
      </c>
      <c r="BI467" s="51">
        <f>IF(D467="","",BH467*AG467)</f>
        <v/>
      </c>
      <c r="BJ467" s="51">
        <f>IF(D467="","",IF(OR(R467="A",R467="AA",R467="AAA"),BI467,0))</f>
        <v/>
      </c>
      <c r="BK467" s="51">
        <f>IF(D467="","",IF(R467="B",BI467,0))</f>
        <v/>
      </c>
      <c r="BL467" s="51">
        <f>IF(D467="","",IF(R467="C",BI467,0))</f>
        <v/>
      </c>
      <c r="BM467" s="51">
        <f>IF(D467="","",IFERROR(MAX(0,MIN(BI467/AP467,1)),0))</f>
        <v/>
      </c>
      <c r="BN467" s="52">
        <f>IF(D467="","",AB467*AG467)</f>
        <v/>
      </c>
      <c r="BO467" s="52">
        <f>IF(D467="","",(U467+V467+X467)*AG467)</f>
        <v/>
      </c>
      <c r="BP467" s="52">
        <f>IF(D467="","",(AB467*3)*AG467)</f>
        <v/>
      </c>
      <c r="BQ467" s="52">
        <f>IF(D467="","",IF(BO467-BP467&gt;0,0,BO467-BP467))</f>
        <v/>
      </c>
      <c r="BR467" s="52">
        <f>IF(D467="","",IF(BO467-BP467-BN467&gt;0,0,BO467-BP467-BN467))</f>
        <v/>
      </c>
      <c r="BS467" s="53">
        <f>IF(D467="","",IFERROR(AB467*AI467,0))</f>
        <v/>
      </c>
      <c r="BT467" s="53">
        <f>IF(D467="","",IFERROR(IF(X467&gt;12, AI467*(U467+V467+X467), AI467*(U467+V467)),0))</f>
        <v/>
      </c>
      <c r="BU467" s="53">
        <f>IF(D467="","",IFERROR(((AB467*3)*AI467),0))</f>
        <v/>
      </c>
      <c r="BV467" s="53">
        <f>IF(D467="","",IF(BT467-BU467&gt;0,0,BT467-BU467))</f>
        <v/>
      </c>
      <c r="BW467" s="53">
        <f>IF(D467="","",IF(BT467-BU467-BS467&gt;0,0,BT467-BU467-BS467))</f>
        <v/>
      </c>
      <c r="BX467" s="36">
        <f>IF(D467="","",IFERROR(VLOOKUP(D467,'produto-entrada-7'!A:M,3,0),"SEM PEDIDO"))</f>
        <v/>
      </c>
      <c r="BY467" s="36">
        <f>IF(D467="","",VLOOKUP(D467,'produto-estoque-total-7'!A:AB,25,0))</f>
        <v/>
      </c>
      <c r="BZ467" s="36">
        <f>IF(D467="","",IFERROR(VLOOKUP(D467,'produto-estoque-total-7'!A:AB,26,0)/100,0))</f>
        <v/>
      </c>
      <c r="CA467" s="36">
        <f>IF(D467="","",IFERROR(VLOOKUP(D467,'produto-estoque-total-7'!A:AB,27,0)/100,0))</f>
        <v/>
      </c>
      <c r="CB467" s="41">
        <f>IF(D467="","",V467*AF467)</f>
        <v/>
      </c>
      <c r="CC467" s="41">
        <f>IF(D467="","",V467*AI467)</f>
        <v/>
      </c>
      <c r="CD467" s="54">
        <f>IF(D467="","",VLOOKUP(D467,'produto-estoque-total-7'!A:AB,28,0))</f>
        <v/>
      </c>
    </row>
    <row r="468">
      <c r="A468" s="36">
        <f>IF(D468="","",VLOOKUP(D468,'produto-estoque-total-7'!A:AB,3,0))</f>
        <v/>
      </c>
      <c r="B468" s="1">
        <f>IF(D468="","",VLOOKUP(D468,'produto-estoque-total-7'!A:AB,12,0))</f>
        <v/>
      </c>
      <c r="C468" s="1">
        <f>IF(D468="","",VLOOKUP(D468,'produto-estoque-total-7'!A:AB,2,0))</f>
        <v/>
      </c>
      <c r="D468" s="37">
        <f>IFERROR(IF('produto-estoque-total-7'!A467="","",'produto-estoque-total-7'!A467),"")</f>
        <v/>
      </c>
      <c r="E468" s="1">
        <f>IF(D468="","",VLOOKUP(D468,'produto-estoque-total-7'!A:AB,4,0))</f>
        <v/>
      </c>
      <c r="F468" s="36">
        <f>IF(D468="","",VLOOKUP(D468,'produto-estoque-total-7'!A:AB,13,0))</f>
        <v/>
      </c>
      <c r="G468" s="1">
        <f>IF(F468="","",VLOOKUP(F468,'FORNECEDORES X COMPRADOR'!A:D,4,0))</f>
        <v/>
      </c>
      <c r="H468" s="1">
        <f>IF(F468="","",VLOOKUP(F468,'FORNECEDORES X COMPRADOR'!A:E,5,0))</f>
        <v/>
      </c>
      <c r="I468" s="36">
        <f>IF(D468="","",VLOOKUP(D468,'produto-estoque-total-7'!A:AB,15,0))</f>
        <v/>
      </c>
      <c r="J468" s="36">
        <f>IF(D468="","",VLOOKUP(D468,'produto-estoque-total-7'!A:AB,19,0))</f>
        <v/>
      </c>
      <c r="K468" s="1">
        <f>IF(D468="","",VLOOKUP(D468,'produto-estoque-total-7'!A:AB,20,0))</f>
        <v/>
      </c>
      <c r="L468" s="36">
        <f>IF(D468="","",VLOOKUP(D468,'produto-estoque-total-7'!A:AB,17,0))</f>
        <v/>
      </c>
      <c r="M468" s="1">
        <f>IF(D468="","",VLOOKUP(D468,'produto-estoque-total-7'!A:AB,18,0))</f>
        <v/>
      </c>
      <c r="N468" s="36">
        <f>IF(D468="","",VLOOKUP(D468,'produto-estoque-total-7'!A:AB,21,0))</f>
        <v/>
      </c>
      <c r="O468" s="1">
        <f>IF(D468="","",VLOOKUP(D468,'produto-estoque-total-7'!A:AB,22,0))</f>
        <v/>
      </c>
      <c r="P468" s="36">
        <f>IF(D468="","",VLOOKUP(D468,'produto-estoque-total-7'!A:AB,23,0))</f>
        <v/>
      </c>
      <c r="Q468" s="1">
        <f>IF(D468="","",VLOOKUP(D468,'produto-estoque-total-7'!A:AB,24,0))</f>
        <v/>
      </c>
      <c r="R468" s="38">
        <f>IFERROR(IF(D468="","",VLOOKUP(D468,'produto-venda-7'!B:N,13,0)),"C")</f>
        <v/>
      </c>
      <c r="S468" s="39">
        <f>IF(D468="","",VLOOKUP(D468,'produto-estoque-total-7'!A:AB,6,0))</f>
        <v/>
      </c>
      <c r="T468" s="39">
        <f>IF(D468="","",VLOOKUP(D468,'produto-estoque-total-7'!A:AB,5,0))</f>
        <v/>
      </c>
      <c r="U468" s="40">
        <f>IF(D468="","",VLOOKUP(D468,'produto-estoque-total-7'!A:AB,11,0))</f>
        <v/>
      </c>
      <c r="V468" s="41">
        <f>IF(D468="","",IFERROR(VLOOKUP(D468,'produto-entrada-7'!A:M,10,0),0))</f>
        <v/>
      </c>
      <c r="W468" s="42" t="n"/>
      <c r="X468" s="39">
        <f>IF(D468="","",VLOOKUP(D468,'produto-estoque-total-7'!A:AB,8,0))</f>
        <v/>
      </c>
      <c r="Y468" s="39">
        <f>IF(D468="","",VLOOKUP(D468,'produto-estoque-total-7'!A:AB,9,0))</f>
        <v/>
      </c>
      <c r="Z468" s="39">
        <f>IF(D468="","",VLOOKUP(D468,'produto-estoque-total-7'!A:AB,10,0))</f>
        <v/>
      </c>
      <c r="AA468" s="39">
        <f>IFERROR(IF(D468="","",VLOOKUP(D468,'produto-venda-7'!B:N,4,0)),0)</f>
        <v/>
      </c>
      <c r="AB468" s="39">
        <f>IFERROR(IF(D468="","",VLOOKUP(D468,'produto-venda-7'!B:N,5,0)),0)</f>
        <v/>
      </c>
      <c r="AC468" s="39">
        <f>IF(D468="","",IFERROR(AA468/90,0))</f>
        <v/>
      </c>
      <c r="AD468" s="36">
        <f>IF(D468="","",IFERROR(VLOOKUP(D468,'produto-entrada-7'!A:M,4,0),0))</f>
        <v/>
      </c>
      <c r="AE468" s="36">
        <f>IFERROR(IF(D468="","",VLOOKUP(D468,'produto-venda-7'!B:N,10,0)),0)</f>
        <v/>
      </c>
      <c r="AF468" s="36">
        <f>IF(D468="","",IFERROR(VLOOKUP(D468,'produto-entrada-7'!A:M,11,0),0))</f>
        <v/>
      </c>
      <c r="AG468" s="1">
        <f>IF(D468="","",IFERROR(VLOOKUP(D468,'produto-entrada-7'!A:M,12,0),0))</f>
        <v/>
      </c>
      <c r="AH468" s="1">
        <f>IF(D468="","",IFERROR(VLOOKUP(D468,'produto-entrada-7'!A:M,13,0),0))</f>
        <v/>
      </c>
      <c r="AI468" s="36">
        <f>IFERROR(IF(D468="","",VLOOKUP(D468,'produto-venda-7'!B:N,11,0)),0)</f>
        <v/>
      </c>
      <c r="AJ468" s="43">
        <f>IF(D468="","",IFERROR(AI468*AB468,0))</f>
        <v/>
      </c>
      <c r="AK468" s="44">
        <f>IFERROR(IF(D468="","",VLOOKUP(F468,'ANALISE FORNECEDOR'!$A:$I,8,0)),"")</f>
        <v/>
      </c>
      <c r="AL468" s="44">
        <f>IF(D468="","",AVERAGE(AM468,AK468))</f>
        <v/>
      </c>
      <c r="AM468" s="44">
        <f>IFERROR(IF(D468="","",VLOOKUP(F468,'ANALISE FORNECEDOR'!$A:$I,9,0)),"")</f>
        <v/>
      </c>
      <c r="AN468" s="45">
        <f>IF(D468="","",IF(Y468&gt;12,AI468*(U468+Y468),AI468*U468))</f>
        <v/>
      </c>
      <c r="AO468" s="45">
        <f>IF(D468="","",IF(Y468&gt;12,AI468*(U468+V468+Y468),AI468*(U468+V468)))</f>
        <v/>
      </c>
      <c r="AP468" s="46">
        <f>IF(D468="","",IF(Y468&gt;12,AG468*(U468+Y468),AG468*U468))</f>
        <v/>
      </c>
      <c r="AQ468" s="46">
        <f>IF(D468="","",IF(Y468&gt;12,AG468*(U468+V468+Y468),AG468*(U468+V468)))</f>
        <v/>
      </c>
      <c r="AR468" s="46">
        <f>IF(D468="","",IF(OR(R468="A",R468="AA",R468="AAA"),AP468,0))</f>
        <v/>
      </c>
      <c r="AS468" s="46">
        <f>IF(D468="","",IF(R468="B",AP468,0))</f>
        <v/>
      </c>
      <c r="AT468" s="46">
        <f>IF(D468="","",IF(R468="C",AP468,0))</f>
        <v/>
      </c>
      <c r="AU468" s="47">
        <f>IF(D468="","",IFERROR(AN468/AJ468,0))</f>
        <v/>
      </c>
      <c r="AV468" s="47">
        <f>IF(D468="","",IFERROR(((AO468)/AJ468),0))</f>
        <v/>
      </c>
      <c r="AW468" s="48">
        <f>IF(D468="","",IF(OR(S468="S",NOT(AND(ISNUMBER(AC468),ISNUMBER(AL468),AC468*AL468&gt;=0))),0,AC468*AL468))</f>
        <v/>
      </c>
      <c r="AX468" s="49">
        <f>IFERROR(IF(D468="","",AW468*AG468),0)</f>
        <v/>
      </c>
      <c r="AY468" s="48">
        <f>IF(D468="","",IF(OR(S468="S",NOT(AND(ISNUMBER(AC468),ISNUMBER(AK468),AC468*AK468&gt;=0))),0,AC468*AK468))</f>
        <v/>
      </c>
      <c r="AZ468" s="48">
        <f>IFERROR(IF(D468="","",IF(AY468=0,0,IF(((AY468)-(U468+Y468))&lt;0,0,(AY468)-U468))),0)</f>
        <v/>
      </c>
      <c r="BA468" s="49">
        <f>IF(D468="","",AZ468*AG468)</f>
        <v/>
      </c>
      <c r="BB468" s="49">
        <f>IF(D468="","",IF(OR(R468="A",R468="AA",R468="AAA"),BA468,0))</f>
        <v/>
      </c>
      <c r="BC468" s="49">
        <f>IF(D468="","",IF(R468="B",BA468,0))</f>
        <v/>
      </c>
      <c r="BD468" s="49">
        <f>IF(D468="","",IF(R468="B",BA468,0))</f>
        <v/>
      </c>
      <c r="BE468" s="49">
        <f>IF(D468="","",IF(S468="S",
1,
IF(AC468=0,
1,
IF(
IFERROR(((U468+Y468)*AG468)/((AC468*AK468)*AG468),0)&lt;0,
0,
IF(
IFERROR(((U468+Y468)*AG468)/((AC468*AK468)*AG468),0)&gt;1,
1,
IFERROR(((U468+Y468)*AG468)/((AC468*AK468)*AG468),0)
)
)
)
))</f>
        <v/>
      </c>
      <c r="BF468" s="49">
        <f>IF(D468="","",IF(S468="S",
1,
IF(AC468=0,
1,
IF(
IFERROR(((U468+V468+Y468)*AG468)/((AC468*AK468)*AG468),0)&lt;0,
0,
IF(
IFERROR(((U468+V468+Y468)*AG468)/((AC468*AK468)*AG468),0)&gt;1,
1,
IFERROR(((U468+V468+Y468)*AG468)/((AC468*AK468)*AG468),0)
)
)
)
))</f>
        <v/>
      </c>
      <c r="BG468" s="50">
        <f>IF(D468="","",IF(S468="S",0,IF(AND(ISNUMBER(AC468),ISNUMBER(AM468)),IF(OR(AC468*AM468&lt;0,ISERR(AC468*AM468)),0,AC468*AM468),0)))</f>
        <v/>
      </c>
      <c r="BH468" s="50">
        <f>IF(D468="","",IF(BY468&gt;TODAY()-60,0,IF(Y468&gt;12,MAX(0,(U468+Y468)-BG468),MAX(0,U468-BG468))))</f>
        <v/>
      </c>
      <c r="BI468" s="51">
        <f>IF(D468="","",BH468*AG468)</f>
        <v/>
      </c>
      <c r="BJ468" s="51">
        <f>IF(D468="","",IF(OR(R468="A",R468="AA",R468="AAA"),BI468,0))</f>
        <v/>
      </c>
      <c r="BK468" s="51">
        <f>IF(D468="","",IF(R468="B",BI468,0))</f>
        <v/>
      </c>
      <c r="BL468" s="51">
        <f>IF(D468="","",IF(R468="C",BI468,0))</f>
        <v/>
      </c>
      <c r="BM468" s="51">
        <f>IF(D468="","",IFERROR(MAX(0,MIN(BI468/AP468,1)),0))</f>
        <v/>
      </c>
      <c r="BN468" s="52">
        <f>IF(D468="","",AB468*AG468)</f>
        <v/>
      </c>
      <c r="BO468" s="52">
        <f>IF(D468="","",(U468+V468+X468)*AG468)</f>
        <v/>
      </c>
      <c r="BP468" s="52">
        <f>IF(D468="","",(AB468*3)*AG468)</f>
        <v/>
      </c>
      <c r="BQ468" s="52">
        <f>IF(D468="","",IF(BO468-BP468&gt;0,0,BO468-BP468))</f>
        <v/>
      </c>
      <c r="BR468" s="52">
        <f>IF(D468="","",IF(BO468-BP468-BN468&gt;0,0,BO468-BP468-BN468))</f>
        <v/>
      </c>
      <c r="BS468" s="53">
        <f>IF(D468="","",IFERROR(AB468*AI468,0))</f>
        <v/>
      </c>
      <c r="BT468" s="53">
        <f>IF(D468="","",IFERROR(IF(X468&gt;12, AI468*(U468+V468+X468), AI468*(U468+V468)),0))</f>
        <v/>
      </c>
      <c r="BU468" s="53">
        <f>IF(D468="","",IFERROR(((AB468*3)*AI468),0))</f>
        <v/>
      </c>
      <c r="BV468" s="53">
        <f>IF(D468="","",IF(BT468-BU468&gt;0,0,BT468-BU468))</f>
        <v/>
      </c>
      <c r="BW468" s="53">
        <f>IF(D468="","",IF(BT468-BU468-BS468&gt;0,0,BT468-BU468-BS468))</f>
        <v/>
      </c>
      <c r="BX468" s="36">
        <f>IF(D468="","",IFERROR(VLOOKUP(D468,'produto-entrada-7'!A:M,3,0),"SEM PEDIDO"))</f>
        <v/>
      </c>
      <c r="BY468" s="36">
        <f>IF(D468="","",VLOOKUP(D468,'produto-estoque-total-7'!A:AB,25,0))</f>
        <v/>
      </c>
      <c r="BZ468" s="36">
        <f>IF(D468="","",IFERROR(VLOOKUP(D468,'produto-estoque-total-7'!A:AB,26,0)/100,0))</f>
        <v/>
      </c>
      <c r="CA468" s="36">
        <f>IF(D468="","",IFERROR(VLOOKUP(D468,'produto-estoque-total-7'!A:AB,27,0)/100,0))</f>
        <v/>
      </c>
      <c r="CB468" s="41">
        <f>IF(D468="","",V468*AF468)</f>
        <v/>
      </c>
      <c r="CC468" s="41">
        <f>IF(D468="","",V468*AI468)</f>
        <v/>
      </c>
      <c r="CD468" s="54">
        <f>IF(D468="","",VLOOKUP(D468,'produto-estoque-total-7'!A:AB,28,0))</f>
        <v/>
      </c>
    </row>
    <row r="469">
      <c r="A469" s="36">
        <f>IF(D469="","",VLOOKUP(D469,'produto-estoque-total-7'!A:AB,3,0))</f>
        <v/>
      </c>
      <c r="B469" s="1">
        <f>IF(D469="","",VLOOKUP(D469,'produto-estoque-total-7'!A:AB,12,0))</f>
        <v/>
      </c>
      <c r="C469" s="1">
        <f>IF(D469="","",VLOOKUP(D469,'produto-estoque-total-7'!A:AB,2,0))</f>
        <v/>
      </c>
      <c r="D469" s="37">
        <f>IFERROR(IF('produto-estoque-total-7'!A468="","",'produto-estoque-total-7'!A468),"")</f>
        <v/>
      </c>
      <c r="E469" s="1">
        <f>IF(D469="","",VLOOKUP(D469,'produto-estoque-total-7'!A:AB,4,0))</f>
        <v/>
      </c>
      <c r="F469" s="36">
        <f>IF(D469="","",VLOOKUP(D469,'produto-estoque-total-7'!A:AB,13,0))</f>
        <v/>
      </c>
      <c r="G469" s="1">
        <f>IF(F469="","",VLOOKUP(F469,'FORNECEDORES X COMPRADOR'!A:D,4,0))</f>
        <v/>
      </c>
      <c r="H469" s="1">
        <f>IF(F469="","",VLOOKUP(F469,'FORNECEDORES X COMPRADOR'!A:E,5,0))</f>
        <v/>
      </c>
      <c r="I469" s="36">
        <f>IF(D469="","",VLOOKUP(D469,'produto-estoque-total-7'!A:AB,15,0))</f>
        <v/>
      </c>
      <c r="J469" s="36">
        <f>IF(D469="","",VLOOKUP(D469,'produto-estoque-total-7'!A:AB,19,0))</f>
        <v/>
      </c>
      <c r="K469" s="1">
        <f>IF(D469="","",VLOOKUP(D469,'produto-estoque-total-7'!A:AB,20,0))</f>
        <v/>
      </c>
      <c r="L469" s="36">
        <f>IF(D469="","",VLOOKUP(D469,'produto-estoque-total-7'!A:AB,17,0))</f>
        <v/>
      </c>
      <c r="M469" s="1">
        <f>IF(D469="","",VLOOKUP(D469,'produto-estoque-total-7'!A:AB,18,0))</f>
        <v/>
      </c>
      <c r="N469" s="36">
        <f>IF(D469="","",VLOOKUP(D469,'produto-estoque-total-7'!A:AB,21,0))</f>
        <v/>
      </c>
      <c r="O469" s="1">
        <f>IF(D469="","",VLOOKUP(D469,'produto-estoque-total-7'!A:AB,22,0))</f>
        <v/>
      </c>
      <c r="P469" s="36">
        <f>IF(D469="","",VLOOKUP(D469,'produto-estoque-total-7'!A:AB,23,0))</f>
        <v/>
      </c>
      <c r="Q469" s="1">
        <f>IF(D469="","",VLOOKUP(D469,'produto-estoque-total-7'!A:AB,24,0))</f>
        <v/>
      </c>
      <c r="R469" s="38">
        <f>IFERROR(IF(D469="","",VLOOKUP(D469,'produto-venda-7'!B:N,13,0)),"C")</f>
        <v/>
      </c>
      <c r="S469" s="39">
        <f>IF(D469="","",VLOOKUP(D469,'produto-estoque-total-7'!A:AB,6,0))</f>
        <v/>
      </c>
      <c r="T469" s="39">
        <f>IF(D469="","",VLOOKUP(D469,'produto-estoque-total-7'!A:AB,5,0))</f>
        <v/>
      </c>
      <c r="U469" s="40">
        <f>IF(D469="","",VLOOKUP(D469,'produto-estoque-total-7'!A:AB,11,0))</f>
        <v/>
      </c>
      <c r="V469" s="41">
        <f>IF(D469="","",IFERROR(VLOOKUP(D469,'produto-entrada-7'!A:M,10,0),0))</f>
        <v/>
      </c>
      <c r="W469" s="42" t="n"/>
      <c r="X469" s="39">
        <f>IF(D469="","",VLOOKUP(D469,'produto-estoque-total-7'!A:AB,8,0))</f>
        <v/>
      </c>
      <c r="Y469" s="39">
        <f>IF(D469="","",VLOOKUP(D469,'produto-estoque-total-7'!A:AB,9,0))</f>
        <v/>
      </c>
      <c r="Z469" s="39">
        <f>IF(D469="","",VLOOKUP(D469,'produto-estoque-total-7'!A:AB,10,0))</f>
        <v/>
      </c>
      <c r="AA469" s="39">
        <f>IFERROR(IF(D469="","",VLOOKUP(D469,'produto-venda-7'!B:N,4,0)),0)</f>
        <v/>
      </c>
      <c r="AB469" s="39">
        <f>IFERROR(IF(D469="","",VLOOKUP(D469,'produto-venda-7'!B:N,5,0)),0)</f>
        <v/>
      </c>
      <c r="AC469" s="39">
        <f>IF(D469="","",IFERROR(AA469/90,0))</f>
        <v/>
      </c>
      <c r="AD469" s="36">
        <f>IF(D469="","",IFERROR(VLOOKUP(D469,'produto-entrada-7'!A:M,4,0),0))</f>
        <v/>
      </c>
      <c r="AE469" s="36">
        <f>IFERROR(IF(D469="","",VLOOKUP(D469,'produto-venda-7'!B:N,10,0)),0)</f>
        <v/>
      </c>
      <c r="AF469" s="36">
        <f>IF(D469="","",IFERROR(VLOOKUP(D469,'produto-entrada-7'!A:M,11,0),0))</f>
        <v/>
      </c>
      <c r="AG469" s="1">
        <f>IF(D469="","",IFERROR(VLOOKUP(D469,'produto-entrada-7'!A:M,12,0),0))</f>
        <v/>
      </c>
      <c r="AH469" s="1">
        <f>IF(D469="","",IFERROR(VLOOKUP(D469,'produto-entrada-7'!A:M,13,0),0))</f>
        <v/>
      </c>
      <c r="AI469" s="36">
        <f>IFERROR(IF(D469="","",VLOOKUP(D469,'produto-venda-7'!B:N,11,0)),0)</f>
        <v/>
      </c>
      <c r="AJ469" s="43">
        <f>IF(D469="","",IFERROR(AI469*AB469,0))</f>
        <v/>
      </c>
      <c r="AK469" s="44">
        <f>IFERROR(IF(D469="","",VLOOKUP(F469,'ANALISE FORNECEDOR'!$A:$I,8,0)),"")</f>
        <v/>
      </c>
      <c r="AL469" s="44">
        <f>IF(D469="","",AVERAGE(AM469,AK469))</f>
        <v/>
      </c>
      <c r="AM469" s="44">
        <f>IFERROR(IF(D469="","",VLOOKUP(F469,'ANALISE FORNECEDOR'!$A:$I,9,0)),"")</f>
        <v/>
      </c>
      <c r="AN469" s="45">
        <f>IF(D469="","",IF(Y469&gt;12,AI469*(U469+Y469),AI469*U469))</f>
        <v/>
      </c>
      <c r="AO469" s="45">
        <f>IF(D469="","",IF(Y469&gt;12,AI469*(U469+V469+Y469),AI469*(U469+V469)))</f>
        <v/>
      </c>
      <c r="AP469" s="46">
        <f>IF(D469="","",IF(Y469&gt;12,AG469*(U469+Y469),AG469*U469))</f>
        <v/>
      </c>
      <c r="AQ469" s="46">
        <f>IF(D469="","",IF(Y469&gt;12,AG469*(U469+V469+Y469),AG469*(U469+V469)))</f>
        <v/>
      </c>
      <c r="AR469" s="46">
        <f>IF(D469="","",IF(OR(R469="A",R469="AA",R469="AAA"),AP469,0))</f>
        <v/>
      </c>
      <c r="AS469" s="46">
        <f>IF(D469="","",IF(R469="B",AP469,0))</f>
        <v/>
      </c>
      <c r="AT469" s="46">
        <f>IF(D469="","",IF(R469="C",AP469,0))</f>
        <v/>
      </c>
      <c r="AU469" s="47">
        <f>IF(D469="","",IFERROR(AN469/AJ469,0))</f>
        <v/>
      </c>
      <c r="AV469" s="47">
        <f>IF(D469="","",IFERROR(((AO469)/AJ469),0))</f>
        <v/>
      </c>
      <c r="AW469" s="48">
        <f>IF(D469="","",IF(OR(S469="S",NOT(AND(ISNUMBER(AC469),ISNUMBER(AL469),AC469*AL469&gt;=0))),0,AC469*AL469))</f>
        <v/>
      </c>
      <c r="AX469" s="49">
        <f>IFERROR(IF(D469="","",AW469*AG469),0)</f>
        <v/>
      </c>
      <c r="AY469" s="48">
        <f>IF(D469="","",IF(OR(S469="S",NOT(AND(ISNUMBER(AC469),ISNUMBER(AK469),AC469*AK469&gt;=0))),0,AC469*AK469))</f>
        <v/>
      </c>
      <c r="AZ469" s="48">
        <f>IFERROR(IF(D469="","",IF(AY469=0,0,IF(((AY469)-(U469+Y469))&lt;0,0,(AY469)-U469))),0)</f>
        <v/>
      </c>
      <c r="BA469" s="49">
        <f>IF(D469="","",AZ469*AG469)</f>
        <v/>
      </c>
      <c r="BB469" s="49">
        <f>IF(D469="","",IF(OR(R469="A",R469="AA",R469="AAA"),BA469,0))</f>
        <v/>
      </c>
      <c r="BC469" s="49">
        <f>IF(D469="","",IF(R469="B",BA469,0))</f>
        <v/>
      </c>
      <c r="BD469" s="49">
        <f>IF(D469="","",IF(R469="B",BA469,0))</f>
        <v/>
      </c>
      <c r="BE469" s="49">
        <f>IF(D469="","",IF(S469="S",
1,
IF(AC469=0,
1,
IF(
IFERROR(((U469+Y469)*AG469)/((AC469*AK469)*AG469),0)&lt;0,
0,
IF(
IFERROR(((U469+Y469)*AG469)/((AC469*AK469)*AG469),0)&gt;1,
1,
IFERROR(((U469+Y469)*AG469)/((AC469*AK469)*AG469),0)
)
)
)
))</f>
        <v/>
      </c>
      <c r="BF469" s="49">
        <f>IF(D469="","",IF(S469="S",
1,
IF(AC469=0,
1,
IF(
IFERROR(((U469+V469+Y469)*AG469)/((AC469*AK469)*AG469),0)&lt;0,
0,
IF(
IFERROR(((U469+V469+Y469)*AG469)/((AC469*AK469)*AG469),0)&gt;1,
1,
IFERROR(((U469+V469+Y469)*AG469)/((AC469*AK469)*AG469),0)
)
)
)
))</f>
        <v/>
      </c>
      <c r="BG469" s="50">
        <f>IF(D469="","",IF(S469="S",0,IF(AND(ISNUMBER(AC469),ISNUMBER(AM469)),IF(OR(AC469*AM469&lt;0,ISERR(AC469*AM469)),0,AC469*AM469),0)))</f>
        <v/>
      </c>
      <c r="BH469" s="50">
        <f>IF(D469="","",IF(BY469&gt;TODAY()-60,0,IF(Y469&gt;12,MAX(0,(U469+Y469)-BG469),MAX(0,U469-BG469))))</f>
        <v/>
      </c>
      <c r="BI469" s="51">
        <f>IF(D469="","",BH469*AG469)</f>
        <v/>
      </c>
      <c r="BJ469" s="51">
        <f>IF(D469="","",IF(OR(R469="A",R469="AA",R469="AAA"),BI469,0))</f>
        <v/>
      </c>
      <c r="BK469" s="51">
        <f>IF(D469="","",IF(R469="B",BI469,0))</f>
        <v/>
      </c>
      <c r="BL469" s="51">
        <f>IF(D469="","",IF(R469="C",BI469,0))</f>
        <v/>
      </c>
      <c r="BM469" s="51">
        <f>IF(D469="","",IFERROR(MAX(0,MIN(BI469/AP469,1)),0))</f>
        <v/>
      </c>
      <c r="BN469" s="52">
        <f>IF(D469="","",AB469*AG469)</f>
        <v/>
      </c>
      <c r="BO469" s="52">
        <f>IF(D469="","",(U469+V469+X469)*AG469)</f>
        <v/>
      </c>
      <c r="BP469" s="52">
        <f>IF(D469="","",(AB469*3)*AG469)</f>
        <v/>
      </c>
      <c r="BQ469" s="52">
        <f>IF(D469="","",IF(BO469-BP469&gt;0,0,BO469-BP469))</f>
        <v/>
      </c>
      <c r="BR469" s="52">
        <f>IF(D469="","",IF(BO469-BP469-BN469&gt;0,0,BO469-BP469-BN469))</f>
        <v/>
      </c>
      <c r="BS469" s="53">
        <f>IF(D469="","",IFERROR(AB469*AI469,0))</f>
        <v/>
      </c>
      <c r="BT469" s="53">
        <f>IF(D469="","",IFERROR(IF(X469&gt;12, AI469*(U469+V469+X469), AI469*(U469+V469)),0))</f>
        <v/>
      </c>
      <c r="BU469" s="53">
        <f>IF(D469="","",IFERROR(((AB469*3)*AI469),0))</f>
        <v/>
      </c>
      <c r="BV469" s="53">
        <f>IF(D469="","",IF(BT469-BU469&gt;0,0,BT469-BU469))</f>
        <v/>
      </c>
      <c r="BW469" s="53">
        <f>IF(D469="","",IF(BT469-BU469-BS469&gt;0,0,BT469-BU469-BS469))</f>
        <v/>
      </c>
      <c r="BX469" s="36">
        <f>IF(D469="","",IFERROR(VLOOKUP(D469,'produto-entrada-7'!A:M,3,0),"SEM PEDIDO"))</f>
        <v/>
      </c>
      <c r="BY469" s="36">
        <f>IF(D469="","",VLOOKUP(D469,'produto-estoque-total-7'!A:AB,25,0))</f>
        <v/>
      </c>
      <c r="BZ469" s="36">
        <f>IF(D469="","",IFERROR(VLOOKUP(D469,'produto-estoque-total-7'!A:AB,26,0)/100,0))</f>
        <v/>
      </c>
      <c r="CA469" s="36">
        <f>IF(D469="","",IFERROR(VLOOKUP(D469,'produto-estoque-total-7'!A:AB,27,0)/100,0))</f>
        <v/>
      </c>
      <c r="CB469" s="41">
        <f>IF(D469="","",V469*AF469)</f>
        <v/>
      </c>
      <c r="CC469" s="41">
        <f>IF(D469="","",V469*AI469)</f>
        <v/>
      </c>
      <c r="CD469" s="54">
        <f>IF(D469="","",VLOOKUP(D469,'produto-estoque-total-7'!A:AB,28,0))</f>
        <v/>
      </c>
    </row>
    <row r="470">
      <c r="A470" s="36">
        <f>IF(D470="","",VLOOKUP(D470,'produto-estoque-total-7'!A:AB,3,0))</f>
        <v/>
      </c>
      <c r="B470" s="1">
        <f>IF(D470="","",VLOOKUP(D470,'produto-estoque-total-7'!A:AB,12,0))</f>
        <v/>
      </c>
      <c r="C470" s="1">
        <f>IF(D470="","",VLOOKUP(D470,'produto-estoque-total-7'!A:AB,2,0))</f>
        <v/>
      </c>
      <c r="D470" s="37">
        <f>IFERROR(IF('produto-estoque-total-7'!A469="","",'produto-estoque-total-7'!A469),"")</f>
        <v/>
      </c>
      <c r="E470" s="1">
        <f>IF(D470="","",VLOOKUP(D470,'produto-estoque-total-7'!A:AB,4,0))</f>
        <v/>
      </c>
      <c r="F470" s="36">
        <f>IF(D470="","",VLOOKUP(D470,'produto-estoque-total-7'!A:AB,13,0))</f>
        <v/>
      </c>
      <c r="G470" s="1">
        <f>IF(F470="","",VLOOKUP(F470,'FORNECEDORES X COMPRADOR'!A:D,4,0))</f>
        <v/>
      </c>
      <c r="H470" s="1">
        <f>IF(F470="","",VLOOKUP(F470,'FORNECEDORES X COMPRADOR'!A:E,5,0))</f>
        <v/>
      </c>
      <c r="I470" s="36">
        <f>IF(D470="","",VLOOKUP(D470,'produto-estoque-total-7'!A:AB,15,0))</f>
        <v/>
      </c>
      <c r="J470" s="36">
        <f>IF(D470="","",VLOOKUP(D470,'produto-estoque-total-7'!A:AB,19,0))</f>
        <v/>
      </c>
      <c r="K470" s="1">
        <f>IF(D470="","",VLOOKUP(D470,'produto-estoque-total-7'!A:AB,20,0))</f>
        <v/>
      </c>
      <c r="L470" s="36">
        <f>IF(D470="","",VLOOKUP(D470,'produto-estoque-total-7'!A:AB,17,0))</f>
        <v/>
      </c>
      <c r="M470" s="1">
        <f>IF(D470="","",VLOOKUP(D470,'produto-estoque-total-7'!A:AB,18,0))</f>
        <v/>
      </c>
      <c r="N470" s="36">
        <f>IF(D470="","",VLOOKUP(D470,'produto-estoque-total-7'!A:AB,21,0))</f>
        <v/>
      </c>
      <c r="O470" s="1">
        <f>IF(D470="","",VLOOKUP(D470,'produto-estoque-total-7'!A:AB,22,0))</f>
        <v/>
      </c>
      <c r="P470" s="36">
        <f>IF(D470="","",VLOOKUP(D470,'produto-estoque-total-7'!A:AB,23,0))</f>
        <v/>
      </c>
      <c r="Q470" s="1">
        <f>IF(D470="","",VLOOKUP(D470,'produto-estoque-total-7'!A:AB,24,0))</f>
        <v/>
      </c>
      <c r="R470" s="38">
        <f>IFERROR(IF(D470="","",VLOOKUP(D470,'produto-venda-7'!B:N,13,0)),"C")</f>
        <v/>
      </c>
      <c r="S470" s="39">
        <f>IF(D470="","",VLOOKUP(D470,'produto-estoque-total-7'!A:AB,6,0))</f>
        <v/>
      </c>
      <c r="T470" s="39">
        <f>IF(D470="","",VLOOKUP(D470,'produto-estoque-total-7'!A:AB,5,0))</f>
        <v/>
      </c>
      <c r="U470" s="40">
        <f>IF(D470="","",VLOOKUP(D470,'produto-estoque-total-7'!A:AB,11,0))</f>
        <v/>
      </c>
      <c r="V470" s="41">
        <f>IF(D470="","",IFERROR(VLOOKUP(D470,'produto-entrada-7'!A:M,10,0),0))</f>
        <v/>
      </c>
      <c r="W470" s="42" t="n"/>
      <c r="X470" s="39">
        <f>IF(D470="","",VLOOKUP(D470,'produto-estoque-total-7'!A:AB,8,0))</f>
        <v/>
      </c>
      <c r="Y470" s="39">
        <f>IF(D470="","",VLOOKUP(D470,'produto-estoque-total-7'!A:AB,9,0))</f>
        <v/>
      </c>
      <c r="Z470" s="39">
        <f>IF(D470="","",VLOOKUP(D470,'produto-estoque-total-7'!A:AB,10,0))</f>
        <v/>
      </c>
      <c r="AA470" s="39">
        <f>IFERROR(IF(D470="","",VLOOKUP(D470,'produto-venda-7'!B:N,4,0)),0)</f>
        <v/>
      </c>
      <c r="AB470" s="39">
        <f>IFERROR(IF(D470="","",VLOOKUP(D470,'produto-venda-7'!B:N,5,0)),0)</f>
        <v/>
      </c>
      <c r="AC470" s="39">
        <f>IF(D470="","",IFERROR(AA470/90,0))</f>
        <v/>
      </c>
      <c r="AD470" s="36">
        <f>IF(D470="","",IFERROR(VLOOKUP(D470,'produto-entrada-7'!A:M,4,0),0))</f>
        <v/>
      </c>
      <c r="AE470" s="36">
        <f>IFERROR(IF(D470="","",VLOOKUP(D470,'produto-venda-7'!B:N,10,0)),0)</f>
        <v/>
      </c>
      <c r="AF470" s="36">
        <f>IF(D470="","",IFERROR(VLOOKUP(D470,'produto-entrada-7'!A:M,11,0),0))</f>
        <v/>
      </c>
      <c r="AG470" s="1">
        <f>IF(D470="","",IFERROR(VLOOKUP(D470,'produto-entrada-7'!A:M,12,0),0))</f>
        <v/>
      </c>
      <c r="AH470" s="1">
        <f>IF(D470="","",IFERROR(VLOOKUP(D470,'produto-entrada-7'!A:M,13,0),0))</f>
        <v/>
      </c>
      <c r="AI470" s="36">
        <f>IFERROR(IF(D470="","",VLOOKUP(D470,'produto-venda-7'!B:N,11,0)),0)</f>
        <v/>
      </c>
      <c r="AJ470" s="43">
        <f>IF(D470="","",IFERROR(AI470*AB470,0))</f>
        <v/>
      </c>
      <c r="AK470" s="44">
        <f>IFERROR(IF(D470="","",VLOOKUP(F470,'ANALISE FORNECEDOR'!$A:$I,8,0)),"")</f>
        <v/>
      </c>
      <c r="AL470" s="44">
        <f>IF(D470="","",AVERAGE(AM470,AK470))</f>
        <v/>
      </c>
      <c r="AM470" s="44">
        <f>IFERROR(IF(D470="","",VLOOKUP(F470,'ANALISE FORNECEDOR'!$A:$I,9,0)),"")</f>
        <v/>
      </c>
      <c r="AN470" s="45">
        <f>IF(D470="","",IF(Y470&gt;12,AI470*(U470+Y470),AI470*U470))</f>
        <v/>
      </c>
      <c r="AO470" s="45">
        <f>IF(D470="","",IF(Y470&gt;12,AI470*(U470+V470+Y470),AI470*(U470+V470)))</f>
        <v/>
      </c>
      <c r="AP470" s="46">
        <f>IF(D470="","",IF(Y470&gt;12,AG470*(U470+Y470),AG470*U470))</f>
        <v/>
      </c>
      <c r="AQ470" s="46">
        <f>IF(D470="","",IF(Y470&gt;12,AG470*(U470+V470+Y470),AG470*(U470+V470)))</f>
        <v/>
      </c>
      <c r="AR470" s="46">
        <f>IF(D470="","",IF(OR(R470="A",R470="AA",R470="AAA"),AP470,0))</f>
        <v/>
      </c>
      <c r="AS470" s="46">
        <f>IF(D470="","",IF(R470="B",AP470,0))</f>
        <v/>
      </c>
      <c r="AT470" s="46">
        <f>IF(D470="","",IF(R470="C",AP470,0))</f>
        <v/>
      </c>
      <c r="AU470" s="47">
        <f>IF(D470="","",IFERROR(AN470/AJ470,0))</f>
        <v/>
      </c>
      <c r="AV470" s="47">
        <f>IF(D470="","",IFERROR(((AO470)/AJ470),0))</f>
        <v/>
      </c>
      <c r="AW470" s="48">
        <f>IF(D470="","",IF(OR(S470="S",NOT(AND(ISNUMBER(AC470),ISNUMBER(AL470),AC470*AL470&gt;=0))),0,AC470*AL470))</f>
        <v/>
      </c>
      <c r="AX470" s="49">
        <f>IFERROR(IF(D470="","",AW470*AG470),0)</f>
        <v/>
      </c>
      <c r="AY470" s="48">
        <f>IF(D470="","",IF(OR(S470="S",NOT(AND(ISNUMBER(AC470),ISNUMBER(AK470),AC470*AK470&gt;=0))),0,AC470*AK470))</f>
        <v/>
      </c>
      <c r="AZ470" s="48">
        <f>IFERROR(IF(D470="","",IF(AY470=0,0,IF(((AY470)-(U470+Y470))&lt;0,0,(AY470)-U470))),0)</f>
        <v/>
      </c>
      <c r="BA470" s="49">
        <f>IF(D470="","",AZ470*AG470)</f>
        <v/>
      </c>
      <c r="BB470" s="49">
        <f>IF(D470="","",IF(OR(R470="A",R470="AA",R470="AAA"),BA470,0))</f>
        <v/>
      </c>
      <c r="BC470" s="49">
        <f>IF(D470="","",IF(R470="B",BA470,0))</f>
        <v/>
      </c>
      <c r="BD470" s="49">
        <f>IF(D470="","",IF(R470="B",BA470,0))</f>
        <v/>
      </c>
      <c r="BE470" s="49">
        <f>IF(D470="","",IF(S470="S",
1,
IF(AC470=0,
1,
IF(
IFERROR(((U470+Y470)*AG470)/((AC470*AK470)*AG470),0)&lt;0,
0,
IF(
IFERROR(((U470+Y470)*AG470)/((AC470*AK470)*AG470),0)&gt;1,
1,
IFERROR(((U470+Y470)*AG470)/((AC470*AK470)*AG470),0)
)
)
)
))</f>
        <v/>
      </c>
      <c r="BF470" s="49">
        <f>IF(D470="","",IF(S470="S",
1,
IF(AC470=0,
1,
IF(
IFERROR(((U470+V470+Y470)*AG470)/((AC470*AK470)*AG470),0)&lt;0,
0,
IF(
IFERROR(((U470+V470+Y470)*AG470)/((AC470*AK470)*AG470),0)&gt;1,
1,
IFERROR(((U470+V470+Y470)*AG470)/((AC470*AK470)*AG470),0)
)
)
)
))</f>
        <v/>
      </c>
      <c r="BG470" s="50">
        <f>IF(D470="","",IF(S470="S",0,IF(AND(ISNUMBER(AC470),ISNUMBER(AM470)),IF(OR(AC470*AM470&lt;0,ISERR(AC470*AM470)),0,AC470*AM470),0)))</f>
        <v/>
      </c>
      <c r="BH470" s="50">
        <f>IF(D470="","",IF(BY470&gt;TODAY()-60,0,IF(Y470&gt;12,MAX(0,(U470+Y470)-BG470),MAX(0,U470-BG470))))</f>
        <v/>
      </c>
      <c r="BI470" s="51">
        <f>IF(D470="","",BH470*AG470)</f>
        <v/>
      </c>
      <c r="BJ470" s="51">
        <f>IF(D470="","",IF(OR(R470="A",R470="AA",R470="AAA"),BI470,0))</f>
        <v/>
      </c>
      <c r="BK470" s="51">
        <f>IF(D470="","",IF(R470="B",BI470,0))</f>
        <v/>
      </c>
      <c r="BL470" s="51">
        <f>IF(D470="","",IF(R470="C",BI470,0))</f>
        <v/>
      </c>
      <c r="BM470" s="51">
        <f>IF(D470="","",IFERROR(MAX(0,MIN(BI470/AP470,1)),0))</f>
        <v/>
      </c>
      <c r="BN470" s="52">
        <f>IF(D470="","",AB470*AG470)</f>
        <v/>
      </c>
      <c r="BO470" s="52">
        <f>IF(D470="","",(U470+V470+X470)*AG470)</f>
        <v/>
      </c>
      <c r="BP470" s="52">
        <f>IF(D470="","",(AB470*3)*AG470)</f>
        <v/>
      </c>
      <c r="BQ470" s="52">
        <f>IF(D470="","",IF(BO470-BP470&gt;0,0,BO470-BP470))</f>
        <v/>
      </c>
      <c r="BR470" s="52">
        <f>IF(D470="","",IF(BO470-BP470-BN470&gt;0,0,BO470-BP470-BN470))</f>
        <v/>
      </c>
      <c r="BS470" s="53">
        <f>IF(D470="","",IFERROR(AB470*AI470,0))</f>
        <v/>
      </c>
      <c r="BT470" s="53">
        <f>IF(D470="","",IFERROR(IF(X470&gt;12, AI470*(U470+V470+X470), AI470*(U470+V470)),0))</f>
        <v/>
      </c>
      <c r="BU470" s="53">
        <f>IF(D470="","",IFERROR(((AB470*3)*AI470),0))</f>
        <v/>
      </c>
      <c r="BV470" s="53">
        <f>IF(D470="","",IF(BT470-BU470&gt;0,0,BT470-BU470))</f>
        <v/>
      </c>
      <c r="BW470" s="53">
        <f>IF(D470="","",IF(BT470-BU470-BS470&gt;0,0,BT470-BU470-BS470))</f>
        <v/>
      </c>
      <c r="BX470" s="36">
        <f>IF(D470="","",IFERROR(VLOOKUP(D470,'produto-entrada-7'!A:M,3,0),"SEM PEDIDO"))</f>
        <v/>
      </c>
      <c r="BY470" s="36">
        <f>IF(D470="","",VLOOKUP(D470,'produto-estoque-total-7'!A:AB,25,0))</f>
        <v/>
      </c>
      <c r="BZ470" s="36">
        <f>IF(D470="","",IFERROR(VLOOKUP(D470,'produto-estoque-total-7'!A:AB,26,0)/100,0))</f>
        <v/>
      </c>
      <c r="CA470" s="36">
        <f>IF(D470="","",IFERROR(VLOOKUP(D470,'produto-estoque-total-7'!A:AB,27,0)/100,0))</f>
        <v/>
      </c>
      <c r="CB470" s="41">
        <f>IF(D470="","",V470*AF470)</f>
        <v/>
      </c>
      <c r="CC470" s="41">
        <f>IF(D470="","",V470*AI470)</f>
        <v/>
      </c>
      <c r="CD470" s="54">
        <f>IF(D470="","",VLOOKUP(D470,'produto-estoque-total-7'!A:AB,28,0))</f>
        <v/>
      </c>
    </row>
    <row r="471">
      <c r="A471" s="36">
        <f>IF(D471="","",VLOOKUP(D471,'produto-estoque-total-7'!A:AB,3,0))</f>
        <v/>
      </c>
      <c r="B471" s="1">
        <f>IF(D471="","",VLOOKUP(D471,'produto-estoque-total-7'!A:AB,12,0))</f>
        <v/>
      </c>
      <c r="C471" s="1">
        <f>IF(D471="","",VLOOKUP(D471,'produto-estoque-total-7'!A:AB,2,0))</f>
        <v/>
      </c>
      <c r="D471" s="37">
        <f>IFERROR(IF('produto-estoque-total-7'!A470="","",'produto-estoque-total-7'!A470),"")</f>
        <v/>
      </c>
      <c r="E471" s="1">
        <f>IF(D471="","",VLOOKUP(D471,'produto-estoque-total-7'!A:AB,4,0))</f>
        <v/>
      </c>
      <c r="F471" s="36">
        <f>IF(D471="","",VLOOKUP(D471,'produto-estoque-total-7'!A:AB,13,0))</f>
        <v/>
      </c>
      <c r="G471" s="1">
        <f>IF(F471="","",VLOOKUP(F471,'FORNECEDORES X COMPRADOR'!A:D,4,0))</f>
        <v/>
      </c>
      <c r="H471" s="1">
        <f>IF(F471="","",VLOOKUP(F471,'FORNECEDORES X COMPRADOR'!A:E,5,0))</f>
        <v/>
      </c>
      <c r="I471" s="36">
        <f>IF(D471="","",VLOOKUP(D471,'produto-estoque-total-7'!A:AB,15,0))</f>
        <v/>
      </c>
      <c r="J471" s="36">
        <f>IF(D471="","",VLOOKUP(D471,'produto-estoque-total-7'!A:AB,19,0))</f>
        <v/>
      </c>
      <c r="K471" s="1">
        <f>IF(D471="","",VLOOKUP(D471,'produto-estoque-total-7'!A:AB,20,0))</f>
        <v/>
      </c>
      <c r="L471" s="36">
        <f>IF(D471="","",VLOOKUP(D471,'produto-estoque-total-7'!A:AB,17,0))</f>
        <v/>
      </c>
      <c r="M471" s="1">
        <f>IF(D471="","",VLOOKUP(D471,'produto-estoque-total-7'!A:AB,18,0))</f>
        <v/>
      </c>
      <c r="N471" s="36">
        <f>IF(D471="","",VLOOKUP(D471,'produto-estoque-total-7'!A:AB,21,0))</f>
        <v/>
      </c>
      <c r="O471" s="1">
        <f>IF(D471="","",VLOOKUP(D471,'produto-estoque-total-7'!A:AB,22,0))</f>
        <v/>
      </c>
      <c r="P471" s="36">
        <f>IF(D471="","",VLOOKUP(D471,'produto-estoque-total-7'!A:AB,23,0))</f>
        <v/>
      </c>
      <c r="Q471" s="1">
        <f>IF(D471="","",VLOOKUP(D471,'produto-estoque-total-7'!A:AB,24,0))</f>
        <v/>
      </c>
      <c r="R471" s="38">
        <f>IFERROR(IF(D471="","",VLOOKUP(D471,'produto-venda-7'!B:N,13,0)),"C")</f>
        <v/>
      </c>
      <c r="S471" s="39">
        <f>IF(D471="","",VLOOKUP(D471,'produto-estoque-total-7'!A:AB,6,0))</f>
        <v/>
      </c>
      <c r="T471" s="39">
        <f>IF(D471="","",VLOOKUP(D471,'produto-estoque-total-7'!A:AB,5,0))</f>
        <v/>
      </c>
      <c r="U471" s="40">
        <f>IF(D471="","",VLOOKUP(D471,'produto-estoque-total-7'!A:AB,11,0))</f>
        <v/>
      </c>
      <c r="V471" s="41">
        <f>IF(D471="","",IFERROR(VLOOKUP(D471,'produto-entrada-7'!A:M,10,0),0))</f>
        <v/>
      </c>
      <c r="W471" s="42" t="n"/>
      <c r="X471" s="39">
        <f>IF(D471="","",VLOOKUP(D471,'produto-estoque-total-7'!A:AB,8,0))</f>
        <v/>
      </c>
      <c r="Y471" s="39">
        <f>IF(D471="","",VLOOKUP(D471,'produto-estoque-total-7'!A:AB,9,0))</f>
        <v/>
      </c>
      <c r="Z471" s="39">
        <f>IF(D471="","",VLOOKUP(D471,'produto-estoque-total-7'!A:AB,10,0))</f>
        <v/>
      </c>
      <c r="AA471" s="39">
        <f>IFERROR(IF(D471="","",VLOOKUP(D471,'produto-venda-7'!B:N,4,0)),0)</f>
        <v/>
      </c>
      <c r="AB471" s="39">
        <f>IFERROR(IF(D471="","",VLOOKUP(D471,'produto-venda-7'!B:N,5,0)),0)</f>
        <v/>
      </c>
      <c r="AC471" s="39">
        <f>IF(D471="","",IFERROR(AA471/90,0))</f>
        <v/>
      </c>
      <c r="AD471" s="36">
        <f>IF(D471="","",IFERROR(VLOOKUP(D471,'produto-entrada-7'!A:M,4,0),0))</f>
        <v/>
      </c>
      <c r="AE471" s="36">
        <f>IFERROR(IF(D471="","",VLOOKUP(D471,'produto-venda-7'!B:N,10,0)),0)</f>
        <v/>
      </c>
      <c r="AF471" s="36">
        <f>IF(D471="","",IFERROR(VLOOKUP(D471,'produto-entrada-7'!A:M,11,0),0))</f>
        <v/>
      </c>
      <c r="AG471" s="1">
        <f>IF(D471="","",IFERROR(VLOOKUP(D471,'produto-entrada-7'!A:M,12,0),0))</f>
        <v/>
      </c>
      <c r="AH471" s="1">
        <f>IF(D471="","",IFERROR(VLOOKUP(D471,'produto-entrada-7'!A:M,13,0),0))</f>
        <v/>
      </c>
      <c r="AI471" s="36">
        <f>IFERROR(IF(D471="","",VLOOKUP(D471,'produto-venda-7'!B:N,11,0)),0)</f>
        <v/>
      </c>
      <c r="AJ471" s="43">
        <f>IF(D471="","",IFERROR(AI471*AB471,0))</f>
        <v/>
      </c>
      <c r="AK471" s="44">
        <f>IFERROR(IF(D471="","",VLOOKUP(F471,'ANALISE FORNECEDOR'!$A:$I,8,0)),"")</f>
        <v/>
      </c>
      <c r="AL471" s="44">
        <f>IF(D471="","",AVERAGE(AM471,AK471))</f>
        <v/>
      </c>
      <c r="AM471" s="44">
        <f>IFERROR(IF(D471="","",VLOOKUP(F471,'ANALISE FORNECEDOR'!$A:$I,9,0)),"")</f>
        <v/>
      </c>
      <c r="AN471" s="45">
        <f>IF(D471="","",IF(Y471&gt;12,AI471*(U471+Y471),AI471*U471))</f>
        <v/>
      </c>
      <c r="AO471" s="45">
        <f>IF(D471="","",IF(Y471&gt;12,AI471*(U471+V471+Y471),AI471*(U471+V471)))</f>
        <v/>
      </c>
      <c r="AP471" s="46">
        <f>IF(D471="","",IF(Y471&gt;12,AG471*(U471+Y471),AG471*U471))</f>
        <v/>
      </c>
      <c r="AQ471" s="46">
        <f>IF(D471="","",IF(Y471&gt;12,AG471*(U471+V471+Y471),AG471*(U471+V471)))</f>
        <v/>
      </c>
      <c r="AR471" s="46">
        <f>IF(D471="","",IF(OR(R471="A",R471="AA",R471="AAA"),AP471,0))</f>
        <v/>
      </c>
      <c r="AS471" s="46">
        <f>IF(D471="","",IF(R471="B",AP471,0))</f>
        <v/>
      </c>
      <c r="AT471" s="46">
        <f>IF(D471="","",IF(R471="C",AP471,0))</f>
        <v/>
      </c>
      <c r="AU471" s="47">
        <f>IF(D471="","",IFERROR(AN471/AJ471,0))</f>
        <v/>
      </c>
      <c r="AV471" s="47">
        <f>IF(D471="","",IFERROR(((AO471)/AJ471),0))</f>
        <v/>
      </c>
      <c r="AW471" s="48">
        <f>IF(D471="","",IF(OR(S471="S",NOT(AND(ISNUMBER(AC471),ISNUMBER(AL471),AC471*AL471&gt;=0))),0,AC471*AL471))</f>
        <v/>
      </c>
      <c r="AX471" s="49">
        <f>IFERROR(IF(D471="","",AW471*AG471),0)</f>
        <v/>
      </c>
      <c r="AY471" s="48">
        <f>IF(D471="","",IF(OR(S471="S",NOT(AND(ISNUMBER(AC471),ISNUMBER(AK471),AC471*AK471&gt;=0))),0,AC471*AK471))</f>
        <v/>
      </c>
      <c r="AZ471" s="48">
        <f>IFERROR(IF(D471="","",IF(AY471=0,0,IF(((AY471)-(U471+Y471))&lt;0,0,(AY471)-U471))),0)</f>
        <v/>
      </c>
      <c r="BA471" s="49">
        <f>IF(D471="","",AZ471*AG471)</f>
        <v/>
      </c>
      <c r="BB471" s="49">
        <f>IF(D471="","",IF(OR(R471="A",R471="AA",R471="AAA"),BA471,0))</f>
        <v/>
      </c>
      <c r="BC471" s="49">
        <f>IF(D471="","",IF(R471="B",BA471,0))</f>
        <v/>
      </c>
      <c r="BD471" s="49">
        <f>IF(D471="","",IF(R471="B",BA471,0))</f>
        <v/>
      </c>
      <c r="BE471" s="49">
        <f>IF(D471="","",IF(S471="S",
1,
IF(AC471=0,
1,
IF(
IFERROR(((U471+Y471)*AG471)/((AC471*AK471)*AG471),0)&lt;0,
0,
IF(
IFERROR(((U471+Y471)*AG471)/((AC471*AK471)*AG471),0)&gt;1,
1,
IFERROR(((U471+Y471)*AG471)/((AC471*AK471)*AG471),0)
)
)
)
))</f>
        <v/>
      </c>
      <c r="BF471" s="49">
        <f>IF(D471="","",IF(S471="S",
1,
IF(AC471=0,
1,
IF(
IFERROR(((U471+V471+Y471)*AG471)/((AC471*AK471)*AG471),0)&lt;0,
0,
IF(
IFERROR(((U471+V471+Y471)*AG471)/((AC471*AK471)*AG471),0)&gt;1,
1,
IFERROR(((U471+V471+Y471)*AG471)/((AC471*AK471)*AG471),0)
)
)
)
))</f>
        <v/>
      </c>
      <c r="BG471" s="50">
        <f>IF(D471="","",IF(S471="S",0,IF(AND(ISNUMBER(AC471),ISNUMBER(AM471)),IF(OR(AC471*AM471&lt;0,ISERR(AC471*AM471)),0,AC471*AM471),0)))</f>
        <v/>
      </c>
      <c r="BH471" s="50">
        <f>IF(D471="","",IF(BY471&gt;TODAY()-60,0,IF(Y471&gt;12,MAX(0,(U471+Y471)-BG471),MAX(0,U471-BG471))))</f>
        <v/>
      </c>
      <c r="BI471" s="51">
        <f>IF(D471="","",BH471*AG471)</f>
        <v/>
      </c>
      <c r="BJ471" s="51">
        <f>IF(D471="","",IF(OR(R471="A",R471="AA",R471="AAA"),BI471,0))</f>
        <v/>
      </c>
      <c r="BK471" s="51">
        <f>IF(D471="","",IF(R471="B",BI471,0))</f>
        <v/>
      </c>
      <c r="BL471" s="51">
        <f>IF(D471="","",IF(R471="C",BI471,0))</f>
        <v/>
      </c>
      <c r="BM471" s="51">
        <f>IF(D471="","",IFERROR(MAX(0,MIN(BI471/AP471,1)),0))</f>
        <v/>
      </c>
      <c r="BN471" s="52">
        <f>IF(D471="","",AB471*AG471)</f>
        <v/>
      </c>
      <c r="BO471" s="52">
        <f>IF(D471="","",(U471+V471+X471)*AG471)</f>
        <v/>
      </c>
      <c r="BP471" s="52">
        <f>IF(D471="","",(AB471*3)*AG471)</f>
        <v/>
      </c>
      <c r="BQ471" s="52">
        <f>IF(D471="","",IF(BO471-BP471&gt;0,0,BO471-BP471))</f>
        <v/>
      </c>
      <c r="BR471" s="52">
        <f>IF(D471="","",IF(BO471-BP471-BN471&gt;0,0,BO471-BP471-BN471))</f>
        <v/>
      </c>
      <c r="BS471" s="53">
        <f>IF(D471="","",IFERROR(AB471*AI471,0))</f>
        <v/>
      </c>
      <c r="BT471" s="53">
        <f>IF(D471="","",IFERROR(IF(X471&gt;12, AI471*(U471+V471+X471), AI471*(U471+V471)),0))</f>
        <v/>
      </c>
      <c r="BU471" s="53">
        <f>IF(D471="","",IFERROR(((AB471*3)*AI471),0))</f>
        <v/>
      </c>
      <c r="BV471" s="53">
        <f>IF(D471="","",IF(BT471-BU471&gt;0,0,BT471-BU471))</f>
        <v/>
      </c>
      <c r="BW471" s="53">
        <f>IF(D471="","",IF(BT471-BU471-BS471&gt;0,0,BT471-BU471-BS471))</f>
        <v/>
      </c>
      <c r="BX471" s="36">
        <f>IF(D471="","",IFERROR(VLOOKUP(D471,'produto-entrada-7'!A:M,3,0),"SEM PEDIDO"))</f>
        <v/>
      </c>
      <c r="BY471" s="36">
        <f>IF(D471="","",VLOOKUP(D471,'produto-estoque-total-7'!A:AB,25,0))</f>
        <v/>
      </c>
      <c r="BZ471" s="36">
        <f>IF(D471="","",IFERROR(VLOOKUP(D471,'produto-estoque-total-7'!A:AB,26,0)/100,0))</f>
        <v/>
      </c>
      <c r="CA471" s="36">
        <f>IF(D471="","",IFERROR(VLOOKUP(D471,'produto-estoque-total-7'!A:AB,27,0)/100,0))</f>
        <v/>
      </c>
      <c r="CB471" s="41">
        <f>IF(D471="","",V471*AF471)</f>
        <v/>
      </c>
      <c r="CC471" s="41">
        <f>IF(D471="","",V471*AI471)</f>
        <v/>
      </c>
      <c r="CD471" s="54">
        <f>IF(D471="","",VLOOKUP(D471,'produto-estoque-total-7'!A:AB,28,0))</f>
        <v/>
      </c>
    </row>
    <row r="472">
      <c r="A472" s="36">
        <f>IF(D472="","",VLOOKUP(D472,'produto-estoque-total-7'!A:AB,3,0))</f>
        <v/>
      </c>
      <c r="B472" s="1">
        <f>IF(D472="","",VLOOKUP(D472,'produto-estoque-total-7'!A:AB,12,0))</f>
        <v/>
      </c>
      <c r="C472" s="1">
        <f>IF(D472="","",VLOOKUP(D472,'produto-estoque-total-7'!A:AB,2,0))</f>
        <v/>
      </c>
      <c r="D472" s="37">
        <f>IFERROR(IF('produto-estoque-total-7'!A471="","",'produto-estoque-total-7'!A471),"")</f>
        <v/>
      </c>
      <c r="E472" s="1">
        <f>IF(D472="","",VLOOKUP(D472,'produto-estoque-total-7'!A:AB,4,0))</f>
        <v/>
      </c>
      <c r="F472" s="36">
        <f>IF(D472="","",VLOOKUP(D472,'produto-estoque-total-7'!A:AB,13,0))</f>
        <v/>
      </c>
      <c r="G472" s="1">
        <f>IF(F472="","",VLOOKUP(F472,'FORNECEDORES X COMPRADOR'!A:D,4,0))</f>
        <v/>
      </c>
      <c r="H472" s="1">
        <f>IF(F472="","",VLOOKUP(F472,'FORNECEDORES X COMPRADOR'!A:E,5,0))</f>
        <v/>
      </c>
      <c r="I472" s="36">
        <f>IF(D472="","",VLOOKUP(D472,'produto-estoque-total-7'!A:AB,15,0))</f>
        <v/>
      </c>
      <c r="J472" s="36">
        <f>IF(D472="","",VLOOKUP(D472,'produto-estoque-total-7'!A:AB,19,0))</f>
        <v/>
      </c>
      <c r="K472" s="1">
        <f>IF(D472="","",VLOOKUP(D472,'produto-estoque-total-7'!A:AB,20,0))</f>
        <v/>
      </c>
      <c r="L472" s="36">
        <f>IF(D472="","",VLOOKUP(D472,'produto-estoque-total-7'!A:AB,17,0))</f>
        <v/>
      </c>
      <c r="M472" s="1">
        <f>IF(D472="","",VLOOKUP(D472,'produto-estoque-total-7'!A:AB,18,0))</f>
        <v/>
      </c>
      <c r="N472" s="36">
        <f>IF(D472="","",VLOOKUP(D472,'produto-estoque-total-7'!A:AB,21,0))</f>
        <v/>
      </c>
      <c r="O472" s="1">
        <f>IF(D472="","",VLOOKUP(D472,'produto-estoque-total-7'!A:AB,22,0))</f>
        <v/>
      </c>
      <c r="P472" s="36">
        <f>IF(D472="","",VLOOKUP(D472,'produto-estoque-total-7'!A:AB,23,0))</f>
        <v/>
      </c>
      <c r="Q472" s="1">
        <f>IF(D472="","",VLOOKUP(D472,'produto-estoque-total-7'!A:AB,24,0))</f>
        <v/>
      </c>
      <c r="R472" s="38">
        <f>IFERROR(IF(D472="","",VLOOKUP(D472,'produto-venda-7'!B:N,13,0)),"C")</f>
        <v/>
      </c>
      <c r="S472" s="39">
        <f>IF(D472="","",VLOOKUP(D472,'produto-estoque-total-7'!A:AB,6,0))</f>
        <v/>
      </c>
      <c r="T472" s="39">
        <f>IF(D472="","",VLOOKUP(D472,'produto-estoque-total-7'!A:AB,5,0))</f>
        <v/>
      </c>
      <c r="U472" s="40">
        <f>IF(D472="","",VLOOKUP(D472,'produto-estoque-total-7'!A:AB,11,0))</f>
        <v/>
      </c>
      <c r="V472" s="41">
        <f>IF(D472="","",IFERROR(VLOOKUP(D472,'produto-entrada-7'!A:M,10,0),0))</f>
        <v/>
      </c>
      <c r="W472" s="42" t="n"/>
      <c r="X472" s="39">
        <f>IF(D472="","",VLOOKUP(D472,'produto-estoque-total-7'!A:AB,8,0))</f>
        <v/>
      </c>
      <c r="Y472" s="39">
        <f>IF(D472="","",VLOOKUP(D472,'produto-estoque-total-7'!A:AB,9,0))</f>
        <v/>
      </c>
      <c r="Z472" s="39">
        <f>IF(D472="","",VLOOKUP(D472,'produto-estoque-total-7'!A:AB,10,0))</f>
        <v/>
      </c>
      <c r="AA472" s="39">
        <f>IFERROR(IF(D472="","",VLOOKUP(D472,'produto-venda-7'!B:N,4,0)),0)</f>
        <v/>
      </c>
      <c r="AB472" s="39">
        <f>IFERROR(IF(D472="","",VLOOKUP(D472,'produto-venda-7'!B:N,5,0)),0)</f>
        <v/>
      </c>
      <c r="AC472" s="39">
        <f>IF(D472="","",IFERROR(AA472/90,0))</f>
        <v/>
      </c>
      <c r="AD472" s="36">
        <f>IF(D472="","",IFERROR(VLOOKUP(D472,'produto-entrada-7'!A:M,4,0),0))</f>
        <v/>
      </c>
      <c r="AE472" s="36">
        <f>IFERROR(IF(D472="","",VLOOKUP(D472,'produto-venda-7'!B:N,10,0)),0)</f>
        <v/>
      </c>
      <c r="AF472" s="36">
        <f>IF(D472="","",IFERROR(VLOOKUP(D472,'produto-entrada-7'!A:M,11,0),0))</f>
        <v/>
      </c>
      <c r="AG472" s="1">
        <f>IF(D472="","",IFERROR(VLOOKUP(D472,'produto-entrada-7'!A:M,12,0),0))</f>
        <v/>
      </c>
      <c r="AH472" s="1">
        <f>IF(D472="","",IFERROR(VLOOKUP(D472,'produto-entrada-7'!A:M,13,0),0))</f>
        <v/>
      </c>
      <c r="AI472" s="36">
        <f>IFERROR(IF(D472="","",VLOOKUP(D472,'produto-venda-7'!B:N,11,0)),0)</f>
        <v/>
      </c>
      <c r="AJ472" s="43">
        <f>IF(D472="","",IFERROR(AI472*AB472,0))</f>
        <v/>
      </c>
      <c r="AK472" s="44">
        <f>IFERROR(IF(D472="","",VLOOKUP(F472,'ANALISE FORNECEDOR'!$A:$I,8,0)),"")</f>
        <v/>
      </c>
      <c r="AL472" s="44">
        <f>IF(D472="","",AVERAGE(AM472,AK472))</f>
        <v/>
      </c>
      <c r="AM472" s="44">
        <f>IFERROR(IF(D472="","",VLOOKUP(F472,'ANALISE FORNECEDOR'!$A:$I,9,0)),"")</f>
        <v/>
      </c>
      <c r="AN472" s="45">
        <f>IF(D472="","",IF(Y472&gt;12,AI472*(U472+Y472),AI472*U472))</f>
        <v/>
      </c>
      <c r="AO472" s="45">
        <f>IF(D472="","",IF(Y472&gt;12,AI472*(U472+V472+Y472),AI472*(U472+V472)))</f>
        <v/>
      </c>
      <c r="AP472" s="46">
        <f>IF(D472="","",IF(Y472&gt;12,AG472*(U472+Y472),AG472*U472))</f>
        <v/>
      </c>
      <c r="AQ472" s="46">
        <f>IF(D472="","",IF(Y472&gt;12,AG472*(U472+V472+Y472),AG472*(U472+V472)))</f>
        <v/>
      </c>
      <c r="AR472" s="46">
        <f>IF(D472="","",IF(OR(R472="A",R472="AA",R472="AAA"),AP472,0))</f>
        <v/>
      </c>
      <c r="AS472" s="46">
        <f>IF(D472="","",IF(R472="B",AP472,0))</f>
        <v/>
      </c>
      <c r="AT472" s="46">
        <f>IF(D472="","",IF(R472="C",AP472,0))</f>
        <v/>
      </c>
      <c r="AU472" s="47">
        <f>IF(D472="","",IFERROR(AN472/AJ472,0))</f>
        <v/>
      </c>
      <c r="AV472" s="47">
        <f>IF(D472="","",IFERROR(((AO472)/AJ472),0))</f>
        <v/>
      </c>
      <c r="AW472" s="48">
        <f>IF(D472="","",IF(OR(S472="S",NOT(AND(ISNUMBER(AC472),ISNUMBER(AL472),AC472*AL472&gt;=0))),0,AC472*AL472))</f>
        <v/>
      </c>
      <c r="AX472" s="49">
        <f>IFERROR(IF(D472="","",AW472*AG472),0)</f>
        <v/>
      </c>
      <c r="AY472" s="48">
        <f>IF(D472="","",IF(OR(S472="S",NOT(AND(ISNUMBER(AC472),ISNUMBER(AK472),AC472*AK472&gt;=0))),0,AC472*AK472))</f>
        <v/>
      </c>
      <c r="AZ472" s="48">
        <f>IFERROR(IF(D472="","",IF(AY472=0,0,IF(((AY472)-(U472+Y472))&lt;0,0,(AY472)-U472))),0)</f>
        <v/>
      </c>
      <c r="BA472" s="49">
        <f>IF(D472="","",AZ472*AG472)</f>
        <v/>
      </c>
      <c r="BB472" s="49">
        <f>IF(D472="","",IF(OR(R472="A",R472="AA",R472="AAA"),BA472,0))</f>
        <v/>
      </c>
      <c r="BC472" s="49">
        <f>IF(D472="","",IF(R472="B",BA472,0))</f>
        <v/>
      </c>
      <c r="BD472" s="49">
        <f>IF(D472="","",IF(R472="B",BA472,0))</f>
        <v/>
      </c>
      <c r="BE472" s="49">
        <f>IF(D472="","",IF(S472="S",
1,
IF(AC472=0,
1,
IF(
IFERROR(((U472+Y472)*AG472)/((AC472*AK472)*AG472),0)&lt;0,
0,
IF(
IFERROR(((U472+Y472)*AG472)/((AC472*AK472)*AG472),0)&gt;1,
1,
IFERROR(((U472+Y472)*AG472)/((AC472*AK472)*AG472),0)
)
)
)
))</f>
        <v/>
      </c>
      <c r="BF472" s="49">
        <f>IF(D472="","",IF(S472="S",
1,
IF(AC472=0,
1,
IF(
IFERROR(((U472+V472+Y472)*AG472)/((AC472*AK472)*AG472),0)&lt;0,
0,
IF(
IFERROR(((U472+V472+Y472)*AG472)/((AC472*AK472)*AG472),0)&gt;1,
1,
IFERROR(((U472+V472+Y472)*AG472)/((AC472*AK472)*AG472),0)
)
)
)
))</f>
        <v/>
      </c>
      <c r="BG472" s="50">
        <f>IF(D472="","",IF(S472="S",0,IF(AND(ISNUMBER(AC472),ISNUMBER(AM472)),IF(OR(AC472*AM472&lt;0,ISERR(AC472*AM472)),0,AC472*AM472),0)))</f>
        <v/>
      </c>
      <c r="BH472" s="50">
        <f>IF(D472="","",IF(BY472&gt;TODAY()-60,0,IF(Y472&gt;12,MAX(0,(U472+Y472)-BG472),MAX(0,U472-BG472))))</f>
        <v/>
      </c>
      <c r="BI472" s="51">
        <f>IF(D472="","",BH472*AG472)</f>
        <v/>
      </c>
      <c r="BJ472" s="51">
        <f>IF(D472="","",IF(OR(R472="A",R472="AA",R472="AAA"),BI472,0))</f>
        <v/>
      </c>
      <c r="BK472" s="51">
        <f>IF(D472="","",IF(R472="B",BI472,0))</f>
        <v/>
      </c>
      <c r="BL472" s="51">
        <f>IF(D472="","",IF(R472="C",BI472,0))</f>
        <v/>
      </c>
      <c r="BM472" s="51">
        <f>IF(D472="","",IFERROR(MAX(0,MIN(BI472/AP472,1)),0))</f>
        <v/>
      </c>
      <c r="BN472" s="52">
        <f>IF(D472="","",AB472*AG472)</f>
        <v/>
      </c>
      <c r="BO472" s="52">
        <f>IF(D472="","",(U472+V472+X472)*AG472)</f>
        <v/>
      </c>
      <c r="BP472" s="52">
        <f>IF(D472="","",(AB472*3)*AG472)</f>
        <v/>
      </c>
      <c r="BQ472" s="52">
        <f>IF(D472="","",IF(BO472-BP472&gt;0,0,BO472-BP472))</f>
        <v/>
      </c>
      <c r="BR472" s="52">
        <f>IF(D472="","",IF(BO472-BP472-BN472&gt;0,0,BO472-BP472-BN472))</f>
        <v/>
      </c>
      <c r="BS472" s="53">
        <f>IF(D472="","",IFERROR(AB472*AI472,0))</f>
        <v/>
      </c>
      <c r="BT472" s="53">
        <f>IF(D472="","",IFERROR(IF(X472&gt;12, AI472*(U472+V472+X472), AI472*(U472+V472)),0))</f>
        <v/>
      </c>
      <c r="BU472" s="53">
        <f>IF(D472="","",IFERROR(((AB472*3)*AI472),0))</f>
        <v/>
      </c>
      <c r="BV472" s="53">
        <f>IF(D472="","",IF(BT472-BU472&gt;0,0,BT472-BU472))</f>
        <v/>
      </c>
      <c r="BW472" s="53">
        <f>IF(D472="","",IF(BT472-BU472-BS472&gt;0,0,BT472-BU472-BS472))</f>
        <v/>
      </c>
      <c r="BX472" s="36">
        <f>IF(D472="","",IFERROR(VLOOKUP(D472,'produto-entrada-7'!A:M,3,0),"SEM PEDIDO"))</f>
        <v/>
      </c>
      <c r="BY472" s="36">
        <f>IF(D472="","",VLOOKUP(D472,'produto-estoque-total-7'!A:AB,25,0))</f>
        <v/>
      </c>
      <c r="BZ472" s="36">
        <f>IF(D472="","",IFERROR(VLOOKUP(D472,'produto-estoque-total-7'!A:AB,26,0)/100,0))</f>
        <v/>
      </c>
      <c r="CA472" s="36">
        <f>IF(D472="","",IFERROR(VLOOKUP(D472,'produto-estoque-total-7'!A:AB,27,0)/100,0))</f>
        <v/>
      </c>
      <c r="CB472" s="41">
        <f>IF(D472="","",V472*AF472)</f>
        <v/>
      </c>
      <c r="CC472" s="41">
        <f>IF(D472="","",V472*AI472)</f>
        <v/>
      </c>
      <c r="CD472" s="54">
        <f>IF(D472="","",VLOOKUP(D472,'produto-estoque-total-7'!A:AB,28,0))</f>
        <v/>
      </c>
    </row>
    <row r="473">
      <c r="A473" s="36">
        <f>IF(D473="","",VLOOKUP(D473,'produto-estoque-total-7'!A:AB,3,0))</f>
        <v/>
      </c>
      <c r="B473" s="1">
        <f>IF(D473="","",VLOOKUP(D473,'produto-estoque-total-7'!A:AB,12,0))</f>
        <v/>
      </c>
      <c r="C473" s="1">
        <f>IF(D473="","",VLOOKUP(D473,'produto-estoque-total-7'!A:AB,2,0))</f>
        <v/>
      </c>
      <c r="D473" s="37">
        <f>IFERROR(IF('produto-estoque-total-7'!A472="","",'produto-estoque-total-7'!A472),"")</f>
        <v/>
      </c>
      <c r="E473" s="1">
        <f>IF(D473="","",VLOOKUP(D473,'produto-estoque-total-7'!A:AB,4,0))</f>
        <v/>
      </c>
      <c r="F473" s="36">
        <f>IF(D473="","",VLOOKUP(D473,'produto-estoque-total-7'!A:AB,13,0))</f>
        <v/>
      </c>
      <c r="G473" s="1">
        <f>IF(F473="","",VLOOKUP(F473,'FORNECEDORES X COMPRADOR'!A:D,4,0))</f>
        <v/>
      </c>
      <c r="H473" s="1">
        <f>IF(F473="","",VLOOKUP(F473,'FORNECEDORES X COMPRADOR'!A:E,5,0))</f>
        <v/>
      </c>
      <c r="I473" s="36">
        <f>IF(D473="","",VLOOKUP(D473,'produto-estoque-total-7'!A:AB,15,0))</f>
        <v/>
      </c>
      <c r="J473" s="36">
        <f>IF(D473="","",VLOOKUP(D473,'produto-estoque-total-7'!A:AB,19,0))</f>
        <v/>
      </c>
      <c r="K473" s="1">
        <f>IF(D473="","",VLOOKUP(D473,'produto-estoque-total-7'!A:AB,20,0))</f>
        <v/>
      </c>
      <c r="L473" s="36">
        <f>IF(D473="","",VLOOKUP(D473,'produto-estoque-total-7'!A:AB,17,0))</f>
        <v/>
      </c>
      <c r="M473" s="1">
        <f>IF(D473="","",VLOOKUP(D473,'produto-estoque-total-7'!A:AB,18,0))</f>
        <v/>
      </c>
      <c r="N473" s="36">
        <f>IF(D473="","",VLOOKUP(D473,'produto-estoque-total-7'!A:AB,21,0))</f>
        <v/>
      </c>
      <c r="O473" s="1">
        <f>IF(D473="","",VLOOKUP(D473,'produto-estoque-total-7'!A:AB,22,0))</f>
        <v/>
      </c>
      <c r="P473" s="36">
        <f>IF(D473="","",VLOOKUP(D473,'produto-estoque-total-7'!A:AB,23,0))</f>
        <v/>
      </c>
      <c r="Q473" s="1">
        <f>IF(D473="","",VLOOKUP(D473,'produto-estoque-total-7'!A:AB,24,0))</f>
        <v/>
      </c>
      <c r="R473" s="38">
        <f>IFERROR(IF(D473="","",VLOOKUP(D473,'produto-venda-7'!B:N,13,0)),"C")</f>
        <v/>
      </c>
      <c r="S473" s="39">
        <f>IF(D473="","",VLOOKUP(D473,'produto-estoque-total-7'!A:AB,6,0))</f>
        <v/>
      </c>
      <c r="T473" s="39">
        <f>IF(D473="","",VLOOKUP(D473,'produto-estoque-total-7'!A:AB,5,0))</f>
        <v/>
      </c>
      <c r="U473" s="40">
        <f>IF(D473="","",VLOOKUP(D473,'produto-estoque-total-7'!A:AB,11,0))</f>
        <v/>
      </c>
      <c r="V473" s="41">
        <f>IF(D473="","",IFERROR(VLOOKUP(D473,'produto-entrada-7'!A:M,10,0),0))</f>
        <v/>
      </c>
      <c r="W473" s="42" t="n"/>
      <c r="X473" s="39">
        <f>IF(D473="","",VLOOKUP(D473,'produto-estoque-total-7'!A:AB,8,0))</f>
        <v/>
      </c>
      <c r="Y473" s="39">
        <f>IF(D473="","",VLOOKUP(D473,'produto-estoque-total-7'!A:AB,9,0))</f>
        <v/>
      </c>
      <c r="Z473" s="39">
        <f>IF(D473="","",VLOOKUP(D473,'produto-estoque-total-7'!A:AB,10,0))</f>
        <v/>
      </c>
      <c r="AA473" s="39">
        <f>IFERROR(IF(D473="","",VLOOKUP(D473,'produto-venda-7'!B:N,4,0)),0)</f>
        <v/>
      </c>
      <c r="AB473" s="39">
        <f>IFERROR(IF(D473="","",VLOOKUP(D473,'produto-venda-7'!B:N,5,0)),0)</f>
        <v/>
      </c>
      <c r="AC473" s="39">
        <f>IF(D473="","",IFERROR(AA473/90,0))</f>
        <v/>
      </c>
      <c r="AD473" s="36">
        <f>IF(D473="","",IFERROR(VLOOKUP(D473,'produto-entrada-7'!A:M,4,0),0))</f>
        <v/>
      </c>
      <c r="AE473" s="36">
        <f>IFERROR(IF(D473="","",VLOOKUP(D473,'produto-venda-7'!B:N,10,0)),0)</f>
        <v/>
      </c>
      <c r="AF473" s="36">
        <f>IF(D473="","",IFERROR(VLOOKUP(D473,'produto-entrada-7'!A:M,11,0),0))</f>
        <v/>
      </c>
      <c r="AG473" s="1">
        <f>IF(D473="","",IFERROR(VLOOKUP(D473,'produto-entrada-7'!A:M,12,0),0))</f>
        <v/>
      </c>
      <c r="AH473" s="1">
        <f>IF(D473="","",IFERROR(VLOOKUP(D473,'produto-entrada-7'!A:M,13,0),0))</f>
        <v/>
      </c>
      <c r="AI473" s="36">
        <f>IFERROR(IF(D473="","",VLOOKUP(D473,'produto-venda-7'!B:N,11,0)),0)</f>
        <v/>
      </c>
      <c r="AJ473" s="43">
        <f>IF(D473="","",IFERROR(AI473*AB473,0))</f>
        <v/>
      </c>
      <c r="AK473" s="44">
        <f>IFERROR(IF(D473="","",VLOOKUP(F473,'ANALISE FORNECEDOR'!$A:$I,8,0)),"")</f>
        <v/>
      </c>
      <c r="AL473" s="44">
        <f>IF(D473="","",AVERAGE(AM473,AK473))</f>
        <v/>
      </c>
      <c r="AM473" s="44">
        <f>IFERROR(IF(D473="","",VLOOKUP(F473,'ANALISE FORNECEDOR'!$A:$I,9,0)),"")</f>
        <v/>
      </c>
      <c r="AN473" s="45">
        <f>IF(D473="","",IF(Y473&gt;12,AI473*(U473+Y473),AI473*U473))</f>
        <v/>
      </c>
      <c r="AO473" s="45">
        <f>IF(D473="","",IF(Y473&gt;12,AI473*(U473+V473+Y473),AI473*(U473+V473)))</f>
        <v/>
      </c>
      <c r="AP473" s="46">
        <f>IF(D473="","",IF(Y473&gt;12,AG473*(U473+Y473),AG473*U473))</f>
        <v/>
      </c>
      <c r="AQ473" s="46">
        <f>IF(D473="","",IF(Y473&gt;12,AG473*(U473+V473+Y473),AG473*(U473+V473)))</f>
        <v/>
      </c>
      <c r="AR473" s="46">
        <f>IF(D473="","",IF(OR(R473="A",R473="AA",R473="AAA"),AP473,0))</f>
        <v/>
      </c>
      <c r="AS473" s="46">
        <f>IF(D473="","",IF(R473="B",AP473,0))</f>
        <v/>
      </c>
      <c r="AT473" s="46">
        <f>IF(D473="","",IF(R473="C",AP473,0))</f>
        <v/>
      </c>
      <c r="AU473" s="47">
        <f>IF(D473="","",IFERROR(AN473/AJ473,0))</f>
        <v/>
      </c>
      <c r="AV473" s="47">
        <f>IF(D473="","",IFERROR(((AO473)/AJ473),0))</f>
        <v/>
      </c>
      <c r="AW473" s="48">
        <f>IF(D473="","",IF(OR(S473="S",NOT(AND(ISNUMBER(AC473),ISNUMBER(AL473),AC473*AL473&gt;=0))),0,AC473*AL473))</f>
        <v/>
      </c>
      <c r="AX473" s="49">
        <f>IFERROR(IF(D473="","",AW473*AG473),0)</f>
        <v/>
      </c>
      <c r="AY473" s="48">
        <f>IF(D473="","",IF(OR(S473="S",NOT(AND(ISNUMBER(AC473),ISNUMBER(AK473),AC473*AK473&gt;=0))),0,AC473*AK473))</f>
        <v/>
      </c>
      <c r="AZ473" s="48">
        <f>IFERROR(IF(D473="","",IF(AY473=0,0,IF(((AY473)-(U473+Y473))&lt;0,0,(AY473)-U473))),0)</f>
        <v/>
      </c>
      <c r="BA473" s="49">
        <f>IF(D473="","",AZ473*AG473)</f>
        <v/>
      </c>
      <c r="BB473" s="49">
        <f>IF(D473="","",IF(OR(R473="A",R473="AA",R473="AAA"),BA473,0))</f>
        <v/>
      </c>
      <c r="BC473" s="49">
        <f>IF(D473="","",IF(R473="B",BA473,0))</f>
        <v/>
      </c>
      <c r="BD473" s="49">
        <f>IF(D473="","",IF(R473="B",BA473,0))</f>
        <v/>
      </c>
      <c r="BE473" s="49">
        <f>IF(D473="","",IF(S473="S",
1,
IF(AC473=0,
1,
IF(
IFERROR(((U473+Y473)*AG473)/((AC473*AK473)*AG473),0)&lt;0,
0,
IF(
IFERROR(((U473+Y473)*AG473)/((AC473*AK473)*AG473),0)&gt;1,
1,
IFERROR(((U473+Y473)*AG473)/((AC473*AK473)*AG473),0)
)
)
)
))</f>
        <v/>
      </c>
      <c r="BF473" s="49">
        <f>IF(D473="","",IF(S473="S",
1,
IF(AC473=0,
1,
IF(
IFERROR(((U473+V473+Y473)*AG473)/((AC473*AK473)*AG473),0)&lt;0,
0,
IF(
IFERROR(((U473+V473+Y473)*AG473)/((AC473*AK473)*AG473),0)&gt;1,
1,
IFERROR(((U473+V473+Y473)*AG473)/((AC473*AK473)*AG473),0)
)
)
)
))</f>
        <v/>
      </c>
      <c r="BG473" s="50">
        <f>IF(D473="","",IF(S473="S",0,IF(AND(ISNUMBER(AC473),ISNUMBER(AM473)),IF(OR(AC473*AM473&lt;0,ISERR(AC473*AM473)),0,AC473*AM473),0)))</f>
        <v/>
      </c>
      <c r="BH473" s="50">
        <f>IF(D473="","",IF(BY473&gt;TODAY()-60,0,IF(Y473&gt;12,MAX(0,(U473+Y473)-BG473),MAX(0,U473-BG473))))</f>
        <v/>
      </c>
      <c r="BI473" s="51">
        <f>IF(D473="","",BH473*AG473)</f>
        <v/>
      </c>
      <c r="BJ473" s="51">
        <f>IF(D473="","",IF(OR(R473="A",R473="AA",R473="AAA"),BI473,0))</f>
        <v/>
      </c>
      <c r="BK473" s="51">
        <f>IF(D473="","",IF(R473="B",BI473,0))</f>
        <v/>
      </c>
      <c r="BL473" s="51">
        <f>IF(D473="","",IF(R473="C",BI473,0))</f>
        <v/>
      </c>
      <c r="BM473" s="51">
        <f>IF(D473="","",IFERROR(MAX(0,MIN(BI473/AP473,1)),0))</f>
        <v/>
      </c>
      <c r="BN473" s="52">
        <f>IF(D473="","",AB473*AG473)</f>
        <v/>
      </c>
      <c r="BO473" s="52">
        <f>IF(D473="","",(U473+V473+X473)*AG473)</f>
        <v/>
      </c>
      <c r="BP473" s="52">
        <f>IF(D473="","",(AB473*3)*AG473)</f>
        <v/>
      </c>
      <c r="BQ473" s="52">
        <f>IF(D473="","",IF(BO473-BP473&gt;0,0,BO473-BP473))</f>
        <v/>
      </c>
      <c r="BR473" s="52">
        <f>IF(D473="","",IF(BO473-BP473-BN473&gt;0,0,BO473-BP473-BN473))</f>
        <v/>
      </c>
      <c r="BS473" s="53">
        <f>IF(D473="","",IFERROR(AB473*AI473,0))</f>
        <v/>
      </c>
      <c r="BT473" s="53">
        <f>IF(D473="","",IFERROR(IF(X473&gt;12, AI473*(U473+V473+X473), AI473*(U473+V473)),0))</f>
        <v/>
      </c>
      <c r="BU473" s="53">
        <f>IF(D473="","",IFERROR(((AB473*3)*AI473),0))</f>
        <v/>
      </c>
      <c r="BV473" s="53">
        <f>IF(D473="","",IF(BT473-BU473&gt;0,0,BT473-BU473))</f>
        <v/>
      </c>
      <c r="BW473" s="53">
        <f>IF(D473="","",IF(BT473-BU473-BS473&gt;0,0,BT473-BU473-BS473))</f>
        <v/>
      </c>
      <c r="BX473" s="36">
        <f>IF(D473="","",IFERROR(VLOOKUP(D473,'produto-entrada-7'!A:M,3,0),"SEM PEDIDO"))</f>
        <v/>
      </c>
      <c r="BY473" s="36">
        <f>IF(D473="","",VLOOKUP(D473,'produto-estoque-total-7'!A:AB,25,0))</f>
        <v/>
      </c>
      <c r="BZ473" s="36">
        <f>IF(D473="","",IFERROR(VLOOKUP(D473,'produto-estoque-total-7'!A:AB,26,0)/100,0))</f>
        <v/>
      </c>
      <c r="CA473" s="36">
        <f>IF(D473="","",IFERROR(VLOOKUP(D473,'produto-estoque-total-7'!A:AB,27,0)/100,0))</f>
        <v/>
      </c>
      <c r="CB473" s="41">
        <f>IF(D473="","",V473*AF473)</f>
        <v/>
      </c>
      <c r="CC473" s="41">
        <f>IF(D473="","",V473*AI473)</f>
        <v/>
      </c>
      <c r="CD473" s="54">
        <f>IF(D473="","",VLOOKUP(D473,'produto-estoque-total-7'!A:AB,28,0))</f>
        <v/>
      </c>
    </row>
    <row r="474">
      <c r="A474" s="36">
        <f>IF(D474="","",VLOOKUP(D474,'produto-estoque-total-7'!A:AB,3,0))</f>
        <v/>
      </c>
      <c r="B474" s="1">
        <f>IF(D474="","",VLOOKUP(D474,'produto-estoque-total-7'!A:AB,12,0))</f>
        <v/>
      </c>
      <c r="C474" s="1">
        <f>IF(D474="","",VLOOKUP(D474,'produto-estoque-total-7'!A:AB,2,0))</f>
        <v/>
      </c>
      <c r="D474" s="37">
        <f>IFERROR(IF('produto-estoque-total-7'!A473="","",'produto-estoque-total-7'!A473),"")</f>
        <v/>
      </c>
      <c r="E474" s="1">
        <f>IF(D474="","",VLOOKUP(D474,'produto-estoque-total-7'!A:AB,4,0))</f>
        <v/>
      </c>
      <c r="F474" s="36">
        <f>IF(D474="","",VLOOKUP(D474,'produto-estoque-total-7'!A:AB,13,0))</f>
        <v/>
      </c>
      <c r="G474" s="1">
        <f>IF(F474="","",VLOOKUP(F474,'FORNECEDORES X COMPRADOR'!A:D,4,0))</f>
        <v/>
      </c>
      <c r="H474" s="1">
        <f>IF(F474="","",VLOOKUP(F474,'FORNECEDORES X COMPRADOR'!A:E,5,0))</f>
        <v/>
      </c>
      <c r="I474" s="36">
        <f>IF(D474="","",VLOOKUP(D474,'produto-estoque-total-7'!A:AB,15,0))</f>
        <v/>
      </c>
      <c r="J474" s="36">
        <f>IF(D474="","",VLOOKUP(D474,'produto-estoque-total-7'!A:AB,19,0))</f>
        <v/>
      </c>
      <c r="K474" s="1">
        <f>IF(D474="","",VLOOKUP(D474,'produto-estoque-total-7'!A:AB,20,0))</f>
        <v/>
      </c>
      <c r="L474" s="36">
        <f>IF(D474="","",VLOOKUP(D474,'produto-estoque-total-7'!A:AB,17,0))</f>
        <v/>
      </c>
      <c r="M474" s="1">
        <f>IF(D474="","",VLOOKUP(D474,'produto-estoque-total-7'!A:AB,18,0))</f>
        <v/>
      </c>
      <c r="N474" s="36">
        <f>IF(D474="","",VLOOKUP(D474,'produto-estoque-total-7'!A:AB,21,0))</f>
        <v/>
      </c>
      <c r="O474" s="1">
        <f>IF(D474="","",VLOOKUP(D474,'produto-estoque-total-7'!A:AB,22,0))</f>
        <v/>
      </c>
      <c r="P474" s="36">
        <f>IF(D474="","",VLOOKUP(D474,'produto-estoque-total-7'!A:AB,23,0))</f>
        <v/>
      </c>
      <c r="Q474" s="1">
        <f>IF(D474="","",VLOOKUP(D474,'produto-estoque-total-7'!A:AB,24,0))</f>
        <v/>
      </c>
      <c r="R474" s="38">
        <f>IFERROR(IF(D474="","",VLOOKUP(D474,'produto-venda-7'!B:N,13,0)),"C")</f>
        <v/>
      </c>
      <c r="S474" s="39">
        <f>IF(D474="","",VLOOKUP(D474,'produto-estoque-total-7'!A:AB,6,0))</f>
        <v/>
      </c>
      <c r="T474" s="39">
        <f>IF(D474="","",VLOOKUP(D474,'produto-estoque-total-7'!A:AB,5,0))</f>
        <v/>
      </c>
      <c r="U474" s="40">
        <f>IF(D474="","",VLOOKUP(D474,'produto-estoque-total-7'!A:AB,11,0))</f>
        <v/>
      </c>
      <c r="V474" s="41">
        <f>IF(D474="","",IFERROR(VLOOKUP(D474,'produto-entrada-7'!A:M,10,0),0))</f>
        <v/>
      </c>
      <c r="W474" s="42" t="n"/>
      <c r="X474" s="39">
        <f>IF(D474="","",VLOOKUP(D474,'produto-estoque-total-7'!A:AB,8,0))</f>
        <v/>
      </c>
      <c r="Y474" s="39">
        <f>IF(D474="","",VLOOKUP(D474,'produto-estoque-total-7'!A:AB,9,0))</f>
        <v/>
      </c>
      <c r="Z474" s="39">
        <f>IF(D474="","",VLOOKUP(D474,'produto-estoque-total-7'!A:AB,10,0))</f>
        <v/>
      </c>
      <c r="AA474" s="39">
        <f>IFERROR(IF(D474="","",VLOOKUP(D474,'produto-venda-7'!B:N,4,0)),0)</f>
        <v/>
      </c>
      <c r="AB474" s="39">
        <f>IFERROR(IF(D474="","",VLOOKUP(D474,'produto-venda-7'!B:N,5,0)),0)</f>
        <v/>
      </c>
      <c r="AC474" s="39">
        <f>IF(D474="","",IFERROR(AA474/90,0))</f>
        <v/>
      </c>
      <c r="AD474" s="36">
        <f>IF(D474="","",IFERROR(VLOOKUP(D474,'produto-entrada-7'!A:M,4,0),0))</f>
        <v/>
      </c>
      <c r="AE474" s="36">
        <f>IFERROR(IF(D474="","",VLOOKUP(D474,'produto-venda-7'!B:N,10,0)),0)</f>
        <v/>
      </c>
      <c r="AF474" s="36">
        <f>IF(D474="","",IFERROR(VLOOKUP(D474,'produto-entrada-7'!A:M,11,0),0))</f>
        <v/>
      </c>
      <c r="AG474" s="1">
        <f>IF(D474="","",IFERROR(VLOOKUP(D474,'produto-entrada-7'!A:M,12,0),0))</f>
        <v/>
      </c>
      <c r="AH474" s="1">
        <f>IF(D474="","",IFERROR(VLOOKUP(D474,'produto-entrada-7'!A:M,13,0),0))</f>
        <v/>
      </c>
      <c r="AI474" s="36">
        <f>IFERROR(IF(D474="","",VLOOKUP(D474,'produto-venda-7'!B:N,11,0)),0)</f>
        <v/>
      </c>
      <c r="AJ474" s="43">
        <f>IF(D474="","",IFERROR(AI474*AB474,0))</f>
        <v/>
      </c>
      <c r="AK474" s="44">
        <f>IFERROR(IF(D474="","",VLOOKUP(F474,'ANALISE FORNECEDOR'!$A:$I,8,0)),"")</f>
        <v/>
      </c>
      <c r="AL474" s="44">
        <f>IF(D474="","",AVERAGE(AM474,AK474))</f>
        <v/>
      </c>
      <c r="AM474" s="44">
        <f>IFERROR(IF(D474="","",VLOOKUP(F474,'ANALISE FORNECEDOR'!$A:$I,9,0)),"")</f>
        <v/>
      </c>
      <c r="AN474" s="45">
        <f>IF(D474="","",IF(Y474&gt;12,AI474*(U474+Y474),AI474*U474))</f>
        <v/>
      </c>
      <c r="AO474" s="45">
        <f>IF(D474="","",IF(Y474&gt;12,AI474*(U474+V474+Y474),AI474*(U474+V474)))</f>
        <v/>
      </c>
      <c r="AP474" s="46">
        <f>IF(D474="","",IF(Y474&gt;12,AG474*(U474+Y474),AG474*U474))</f>
        <v/>
      </c>
      <c r="AQ474" s="46">
        <f>IF(D474="","",IF(Y474&gt;12,AG474*(U474+V474+Y474),AG474*(U474+V474)))</f>
        <v/>
      </c>
      <c r="AR474" s="46">
        <f>IF(D474="","",IF(OR(R474="A",R474="AA",R474="AAA"),AP474,0))</f>
        <v/>
      </c>
      <c r="AS474" s="46">
        <f>IF(D474="","",IF(R474="B",AP474,0))</f>
        <v/>
      </c>
      <c r="AT474" s="46">
        <f>IF(D474="","",IF(R474="C",AP474,0))</f>
        <v/>
      </c>
      <c r="AU474" s="47">
        <f>IF(D474="","",IFERROR(AN474/AJ474,0))</f>
        <v/>
      </c>
      <c r="AV474" s="47">
        <f>IF(D474="","",IFERROR(((AO474)/AJ474),0))</f>
        <v/>
      </c>
      <c r="AW474" s="48">
        <f>IF(D474="","",IF(OR(S474="S",NOT(AND(ISNUMBER(AC474),ISNUMBER(AL474),AC474*AL474&gt;=0))),0,AC474*AL474))</f>
        <v/>
      </c>
      <c r="AX474" s="49">
        <f>IFERROR(IF(D474="","",AW474*AG474),0)</f>
        <v/>
      </c>
      <c r="AY474" s="48">
        <f>IF(D474="","",IF(OR(S474="S",NOT(AND(ISNUMBER(AC474),ISNUMBER(AK474),AC474*AK474&gt;=0))),0,AC474*AK474))</f>
        <v/>
      </c>
      <c r="AZ474" s="48">
        <f>IFERROR(IF(D474="","",IF(AY474=0,0,IF(((AY474)-(U474+Y474))&lt;0,0,(AY474)-U474))),0)</f>
        <v/>
      </c>
      <c r="BA474" s="49">
        <f>IF(D474="","",AZ474*AG474)</f>
        <v/>
      </c>
      <c r="BB474" s="49">
        <f>IF(D474="","",IF(OR(R474="A",R474="AA",R474="AAA"),BA474,0))</f>
        <v/>
      </c>
      <c r="BC474" s="49">
        <f>IF(D474="","",IF(R474="B",BA474,0))</f>
        <v/>
      </c>
      <c r="BD474" s="49">
        <f>IF(D474="","",IF(R474="B",BA474,0))</f>
        <v/>
      </c>
      <c r="BE474" s="49">
        <f>IF(D474="","",IF(S474="S",
1,
IF(AC474=0,
1,
IF(
IFERROR(((U474+Y474)*AG474)/((AC474*AK474)*AG474),0)&lt;0,
0,
IF(
IFERROR(((U474+Y474)*AG474)/((AC474*AK474)*AG474),0)&gt;1,
1,
IFERROR(((U474+Y474)*AG474)/((AC474*AK474)*AG474),0)
)
)
)
))</f>
        <v/>
      </c>
      <c r="BF474" s="49">
        <f>IF(D474="","",IF(S474="S",
1,
IF(AC474=0,
1,
IF(
IFERROR(((U474+V474+Y474)*AG474)/((AC474*AK474)*AG474),0)&lt;0,
0,
IF(
IFERROR(((U474+V474+Y474)*AG474)/((AC474*AK474)*AG474),0)&gt;1,
1,
IFERROR(((U474+V474+Y474)*AG474)/((AC474*AK474)*AG474),0)
)
)
)
))</f>
        <v/>
      </c>
      <c r="BG474" s="50">
        <f>IF(D474="","",IF(S474="S",0,IF(AND(ISNUMBER(AC474),ISNUMBER(AM474)),IF(OR(AC474*AM474&lt;0,ISERR(AC474*AM474)),0,AC474*AM474),0)))</f>
        <v/>
      </c>
      <c r="BH474" s="50">
        <f>IF(D474="","",IF(BY474&gt;TODAY()-60,0,IF(Y474&gt;12,MAX(0,(U474+Y474)-BG474),MAX(0,U474-BG474))))</f>
        <v/>
      </c>
      <c r="BI474" s="51">
        <f>IF(D474="","",BH474*AG474)</f>
        <v/>
      </c>
      <c r="BJ474" s="51">
        <f>IF(D474="","",IF(OR(R474="A",R474="AA",R474="AAA"),BI474,0))</f>
        <v/>
      </c>
      <c r="BK474" s="51">
        <f>IF(D474="","",IF(R474="B",BI474,0))</f>
        <v/>
      </c>
      <c r="BL474" s="51">
        <f>IF(D474="","",IF(R474="C",BI474,0))</f>
        <v/>
      </c>
      <c r="BM474" s="51">
        <f>IF(D474="","",IFERROR(MAX(0,MIN(BI474/AP474,1)),0))</f>
        <v/>
      </c>
      <c r="BN474" s="52">
        <f>IF(D474="","",AB474*AG474)</f>
        <v/>
      </c>
      <c r="BO474" s="52">
        <f>IF(D474="","",(U474+V474+X474)*AG474)</f>
        <v/>
      </c>
      <c r="BP474" s="52">
        <f>IF(D474="","",(AB474*3)*AG474)</f>
        <v/>
      </c>
      <c r="BQ474" s="52">
        <f>IF(D474="","",IF(BO474-BP474&gt;0,0,BO474-BP474))</f>
        <v/>
      </c>
      <c r="BR474" s="52">
        <f>IF(D474="","",IF(BO474-BP474-BN474&gt;0,0,BO474-BP474-BN474))</f>
        <v/>
      </c>
      <c r="BS474" s="53">
        <f>IF(D474="","",IFERROR(AB474*AI474,0))</f>
        <v/>
      </c>
      <c r="BT474" s="53">
        <f>IF(D474="","",IFERROR(IF(X474&gt;12, AI474*(U474+V474+X474), AI474*(U474+V474)),0))</f>
        <v/>
      </c>
      <c r="BU474" s="53">
        <f>IF(D474="","",IFERROR(((AB474*3)*AI474),0))</f>
        <v/>
      </c>
      <c r="BV474" s="53">
        <f>IF(D474="","",IF(BT474-BU474&gt;0,0,BT474-BU474))</f>
        <v/>
      </c>
      <c r="BW474" s="53">
        <f>IF(D474="","",IF(BT474-BU474-BS474&gt;0,0,BT474-BU474-BS474))</f>
        <v/>
      </c>
      <c r="BX474" s="36">
        <f>IF(D474="","",IFERROR(VLOOKUP(D474,'produto-entrada-7'!A:M,3,0),"SEM PEDIDO"))</f>
        <v/>
      </c>
      <c r="BY474" s="36">
        <f>IF(D474="","",VLOOKUP(D474,'produto-estoque-total-7'!A:AB,25,0))</f>
        <v/>
      </c>
      <c r="BZ474" s="36">
        <f>IF(D474="","",IFERROR(VLOOKUP(D474,'produto-estoque-total-7'!A:AB,26,0)/100,0))</f>
        <v/>
      </c>
      <c r="CA474" s="36">
        <f>IF(D474="","",IFERROR(VLOOKUP(D474,'produto-estoque-total-7'!A:AB,27,0)/100,0))</f>
        <v/>
      </c>
      <c r="CB474" s="41">
        <f>IF(D474="","",V474*AF474)</f>
        <v/>
      </c>
      <c r="CC474" s="41">
        <f>IF(D474="","",V474*AI474)</f>
        <v/>
      </c>
      <c r="CD474" s="54">
        <f>IF(D474="","",VLOOKUP(D474,'produto-estoque-total-7'!A:AB,28,0))</f>
        <v/>
      </c>
    </row>
    <row r="475">
      <c r="A475" s="36">
        <f>IF(D475="","",VLOOKUP(D475,'produto-estoque-total-7'!A:AB,3,0))</f>
        <v/>
      </c>
      <c r="B475" s="1">
        <f>IF(D475="","",VLOOKUP(D475,'produto-estoque-total-7'!A:AB,12,0))</f>
        <v/>
      </c>
      <c r="C475" s="1">
        <f>IF(D475="","",VLOOKUP(D475,'produto-estoque-total-7'!A:AB,2,0))</f>
        <v/>
      </c>
      <c r="D475" s="37">
        <f>IFERROR(IF('produto-estoque-total-7'!A474="","",'produto-estoque-total-7'!A474),"")</f>
        <v/>
      </c>
      <c r="E475" s="1">
        <f>IF(D475="","",VLOOKUP(D475,'produto-estoque-total-7'!A:AB,4,0))</f>
        <v/>
      </c>
      <c r="F475" s="36">
        <f>IF(D475="","",VLOOKUP(D475,'produto-estoque-total-7'!A:AB,13,0))</f>
        <v/>
      </c>
      <c r="G475" s="1">
        <f>IF(F475="","",VLOOKUP(F475,'FORNECEDORES X COMPRADOR'!A:D,4,0))</f>
        <v/>
      </c>
      <c r="H475" s="1">
        <f>IF(F475="","",VLOOKUP(F475,'FORNECEDORES X COMPRADOR'!A:E,5,0))</f>
        <v/>
      </c>
      <c r="I475" s="36">
        <f>IF(D475="","",VLOOKUP(D475,'produto-estoque-total-7'!A:AB,15,0))</f>
        <v/>
      </c>
      <c r="J475" s="36">
        <f>IF(D475="","",VLOOKUP(D475,'produto-estoque-total-7'!A:AB,19,0))</f>
        <v/>
      </c>
      <c r="K475" s="1">
        <f>IF(D475="","",VLOOKUP(D475,'produto-estoque-total-7'!A:AB,20,0))</f>
        <v/>
      </c>
      <c r="L475" s="36">
        <f>IF(D475="","",VLOOKUP(D475,'produto-estoque-total-7'!A:AB,17,0))</f>
        <v/>
      </c>
      <c r="M475" s="1">
        <f>IF(D475="","",VLOOKUP(D475,'produto-estoque-total-7'!A:AB,18,0))</f>
        <v/>
      </c>
      <c r="N475" s="36">
        <f>IF(D475="","",VLOOKUP(D475,'produto-estoque-total-7'!A:AB,21,0))</f>
        <v/>
      </c>
      <c r="O475" s="1">
        <f>IF(D475="","",VLOOKUP(D475,'produto-estoque-total-7'!A:AB,22,0))</f>
        <v/>
      </c>
      <c r="P475" s="36">
        <f>IF(D475="","",VLOOKUP(D475,'produto-estoque-total-7'!A:AB,23,0))</f>
        <v/>
      </c>
      <c r="Q475" s="1">
        <f>IF(D475="","",VLOOKUP(D475,'produto-estoque-total-7'!A:AB,24,0))</f>
        <v/>
      </c>
      <c r="R475" s="38">
        <f>IFERROR(IF(D475="","",VLOOKUP(D475,'produto-venda-7'!B:N,13,0)),"C")</f>
        <v/>
      </c>
      <c r="S475" s="39">
        <f>IF(D475="","",VLOOKUP(D475,'produto-estoque-total-7'!A:AB,6,0))</f>
        <v/>
      </c>
      <c r="T475" s="39">
        <f>IF(D475="","",VLOOKUP(D475,'produto-estoque-total-7'!A:AB,5,0))</f>
        <v/>
      </c>
      <c r="U475" s="40">
        <f>IF(D475="","",VLOOKUP(D475,'produto-estoque-total-7'!A:AB,11,0))</f>
        <v/>
      </c>
      <c r="V475" s="41">
        <f>IF(D475="","",IFERROR(VLOOKUP(D475,'produto-entrada-7'!A:M,10,0),0))</f>
        <v/>
      </c>
      <c r="W475" s="42" t="n"/>
      <c r="X475" s="39">
        <f>IF(D475="","",VLOOKUP(D475,'produto-estoque-total-7'!A:AB,8,0))</f>
        <v/>
      </c>
      <c r="Y475" s="39">
        <f>IF(D475="","",VLOOKUP(D475,'produto-estoque-total-7'!A:AB,9,0))</f>
        <v/>
      </c>
      <c r="Z475" s="39">
        <f>IF(D475="","",VLOOKUP(D475,'produto-estoque-total-7'!A:AB,10,0))</f>
        <v/>
      </c>
      <c r="AA475" s="39">
        <f>IFERROR(IF(D475="","",VLOOKUP(D475,'produto-venda-7'!B:N,4,0)),0)</f>
        <v/>
      </c>
      <c r="AB475" s="39">
        <f>IFERROR(IF(D475="","",VLOOKUP(D475,'produto-venda-7'!B:N,5,0)),0)</f>
        <v/>
      </c>
      <c r="AC475" s="39">
        <f>IF(D475="","",IFERROR(AA475/90,0))</f>
        <v/>
      </c>
      <c r="AD475" s="36">
        <f>IF(D475="","",IFERROR(VLOOKUP(D475,'produto-entrada-7'!A:M,4,0),0))</f>
        <v/>
      </c>
      <c r="AE475" s="36">
        <f>IFERROR(IF(D475="","",VLOOKUP(D475,'produto-venda-7'!B:N,10,0)),0)</f>
        <v/>
      </c>
      <c r="AF475" s="36">
        <f>IF(D475="","",IFERROR(VLOOKUP(D475,'produto-entrada-7'!A:M,11,0),0))</f>
        <v/>
      </c>
      <c r="AG475" s="1">
        <f>IF(D475="","",IFERROR(VLOOKUP(D475,'produto-entrada-7'!A:M,12,0),0))</f>
        <v/>
      </c>
      <c r="AH475" s="1">
        <f>IF(D475="","",IFERROR(VLOOKUP(D475,'produto-entrada-7'!A:M,13,0),0))</f>
        <v/>
      </c>
      <c r="AI475" s="36">
        <f>IFERROR(IF(D475="","",VLOOKUP(D475,'produto-venda-7'!B:N,11,0)),0)</f>
        <v/>
      </c>
      <c r="AJ475" s="43">
        <f>IF(D475="","",IFERROR(AI475*AB475,0))</f>
        <v/>
      </c>
      <c r="AK475" s="44">
        <f>IFERROR(IF(D475="","",VLOOKUP(F475,'ANALISE FORNECEDOR'!$A:$I,8,0)),"")</f>
        <v/>
      </c>
      <c r="AL475" s="44">
        <f>IF(D475="","",AVERAGE(AM475,AK475))</f>
        <v/>
      </c>
      <c r="AM475" s="44">
        <f>IFERROR(IF(D475="","",VLOOKUP(F475,'ANALISE FORNECEDOR'!$A:$I,9,0)),"")</f>
        <v/>
      </c>
      <c r="AN475" s="45">
        <f>IF(D475="","",IF(Y475&gt;12,AI475*(U475+Y475),AI475*U475))</f>
        <v/>
      </c>
      <c r="AO475" s="45">
        <f>IF(D475="","",IF(Y475&gt;12,AI475*(U475+V475+Y475),AI475*(U475+V475)))</f>
        <v/>
      </c>
      <c r="AP475" s="46">
        <f>IF(D475="","",IF(Y475&gt;12,AG475*(U475+Y475),AG475*U475))</f>
        <v/>
      </c>
      <c r="AQ475" s="46">
        <f>IF(D475="","",IF(Y475&gt;12,AG475*(U475+V475+Y475),AG475*(U475+V475)))</f>
        <v/>
      </c>
      <c r="AR475" s="46">
        <f>IF(D475="","",IF(OR(R475="A",R475="AA",R475="AAA"),AP475,0))</f>
        <v/>
      </c>
      <c r="AS475" s="46">
        <f>IF(D475="","",IF(R475="B",AP475,0))</f>
        <v/>
      </c>
      <c r="AT475" s="46">
        <f>IF(D475="","",IF(R475="C",AP475,0))</f>
        <v/>
      </c>
      <c r="AU475" s="47">
        <f>IF(D475="","",IFERROR(AN475/AJ475,0))</f>
        <v/>
      </c>
      <c r="AV475" s="47">
        <f>IF(D475="","",IFERROR(((AO475)/AJ475),0))</f>
        <v/>
      </c>
      <c r="AW475" s="48">
        <f>IF(D475="","",IF(OR(S475="S",NOT(AND(ISNUMBER(AC475),ISNUMBER(AL475),AC475*AL475&gt;=0))),0,AC475*AL475))</f>
        <v/>
      </c>
      <c r="AX475" s="49">
        <f>IFERROR(IF(D475="","",AW475*AG475),0)</f>
        <v/>
      </c>
      <c r="AY475" s="48">
        <f>IF(D475="","",IF(OR(S475="S",NOT(AND(ISNUMBER(AC475),ISNUMBER(AK475),AC475*AK475&gt;=0))),0,AC475*AK475))</f>
        <v/>
      </c>
      <c r="AZ475" s="48">
        <f>IFERROR(IF(D475="","",IF(AY475=0,0,IF(((AY475)-(U475+Y475))&lt;0,0,(AY475)-U475))),0)</f>
        <v/>
      </c>
      <c r="BA475" s="49">
        <f>IF(D475="","",AZ475*AG475)</f>
        <v/>
      </c>
      <c r="BB475" s="49">
        <f>IF(D475="","",IF(OR(R475="A",R475="AA",R475="AAA"),BA475,0))</f>
        <v/>
      </c>
      <c r="BC475" s="49">
        <f>IF(D475="","",IF(R475="B",BA475,0))</f>
        <v/>
      </c>
      <c r="BD475" s="49">
        <f>IF(D475="","",IF(R475="B",BA475,0))</f>
        <v/>
      </c>
      <c r="BE475" s="49">
        <f>IF(D475="","",IF(S475="S",
1,
IF(AC475=0,
1,
IF(
IFERROR(((U475+Y475)*AG475)/((AC475*AK475)*AG475),0)&lt;0,
0,
IF(
IFERROR(((U475+Y475)*AG475)/((AC475*AK475)*AG475),0)&gt;1,
1,
IFERROR(((U475+Y475)*AG475)/((AC475*AK475)*AG475),0)
)
)
)
))</f>
        <v/>
      </c>
      <c r="BF475" s="49">
        <f>IF(D475="","",IF(S475="S",
1,
IF(AC475=0,
1,
IF(
IFERROR(((U475+V475+Y475)*AG475)/((AC475*AK475)*AG475),0)&lt;0,
0,
IF(
IFERROR(((U475+V475+Y475)*AG475)/((AC475*AK475)*AG475),0)&gt;1,
1,
IFERROR(((U475+V475+Y475)*AG475)/((AC475*AK475)*AG475),0)
)
)
)
))</f>
        <v/>
      </c>
      <c r="BG475" s="50">
        <f>IF(D475="","",IF(S475="S",0,IF(AND(ISNUMBER(AC475),ISNUMBER(AM475)),IF(OR(AC475*AM475&lt;0,ISERR(AC475*AM475)),0,AC475*AM475),0)))</f>
        <v/>
      </c>
      <c r="BH475" s="50">
        <f>IF(D475="","",IF(BY475&gt;TODAY()-60,0,IF(Y475&gt;12,MAX(0,(U475+Y475)-BG475),MAX(0,U475-BG475))))</f>
        <v/>
      </c>
      <c r="BI475" s="51">
        <f>IF(D475="","",BH475*AG475)</f>
        <v/>
      </c>
      <c r="BJ475" s="51">
        <f>IF(D475="","",IF(OR(R475="A",R475="AA",R475="AAA"),BI475,0))</f>
        <v/>
      </c>
      <c r="BK475" s="51">
        <f>IF(D475="","",IF(R475="B",BI475,0))</f>
        <v/>
      </c>
      <c r="BL475" s="51">
        <f>IF(D475="","",IF(R475="C",BI475,0))</f>
        <v/>
      </c>
      <c r="BM475" s="51">
        <f>IF(D475="","",IFERROR(MAX(0,MIN(BI475/AP475,1)),0))</f>
        <v/>
      </c>
      <c r="BN475" s="52">
        <f>IF(D475="","",AB475*AG475)</f>
        <v/>
      </c>
      <c r="BO475" s="52">
        <f>IF(D475="","",(U475+V475+X475)*AG475)</f>
        <v/>
      </c>
      <c r="BP475" s="52">
        <f>IF(D475="","",(AB475*3)*AG475)</f>
        <v/>
      </c>
      <c r="BQ475" s="52">
        <f>IF(D475="","",IF(BO475-BP475&gt;0,0,BO475-BP475))</f>
        <v/>
      </c>
      <c r="BR475" s="52">
        <f>IF(D475="","",IF(BO475-BP475-BN475&gt;0,0,BO475-BP475-BN475))</f>
        <v/>
      </c>
      <c r="BS475" s="53">
        <f>IF(D475="","",IFERROR(AB475*AI475,0))</f>
        <v/>
      </c>
      <c r="BT475" s="53">
        <f>IF(D475="","",IFERROR(IF(X475&gt;12, AI475*(U475+V475+X475), AI475*(U475+V475)),0))</f>
        <v/>
      </c>
      <c r="BU475" s="53">
        <f>IF(D475="","",IFERROR(((AB475*3)*AI475),0))</f>
        <v/>
      </c>
      <c r="BV475" s="53">
        <f>IF(D475="","",IF(BT475-BU475&gt;0,0,BT475-BU475))</f>
        <v/>
      </c>
      <c r="BW475" s="53">
        <f>IF(D475="","",IF(BT475-BU475-BS475&gt;0,0,BT475-BU475-BS475))</f>
        <v/>
      </c>
      <c r="BX475" s="36">
        <f>IF(D475="","",IFERROR(VLOOKUP(D475,'produto-entrada-7'!A:M,3,0),"SEM PEDIDO"))</f>
        <v/>
      </c>
      <c r="BY475" s="36">
        <f>IF(D475="","",VLOOKUP(D475,'produto-estoque-total-7'!A:AB,25,0))</f>
        <v/>
      </c>
      <c r="BZ475" s="36">
        <f>IF(D475="","",IFERROR(VLOOKUP(D475,'produto-estoque-total-7'!A:AB,26,0)/100,0))</f>
        <v/>
      </c>
      <c r="CA475" s="36">
        <f>IF(D475="","",IFERROR(VLOOKUP(D475,'produto-estoque-total-7'!A:AB,27,0)/100,0))</f>
        <v/>
      </c>
      <c r="CB475" s="41">
        <f>IF(D475="","",V475*AF475)</f>
        <v/>
      </c>
      <c r="CC475" s="41">
        <f>IF(D475="","",V475*AI475)</f>
        <v/>
      </c>
      <c r="CD475" s="54">
        <f>IF(D475="","",VLOOKUP(D475,'produto-estoque-total-7'!A:AB,28,0))</f>
        <v/>
      </c>
    </row>
    <row r="476">
      <c r="A476" s="36">
        <f>IF(D476="","",VLOOKUP(D476,'produto-estoque-total-7'!A:AB,3,0))</f>
        <v/>
      </c>
      <c r="B476" s="1">
        <f>IF(D476="","",VLOOKUP(D476,'produto-estoque-total-7'!A:AB,12,0))</f>
        <v/>
      </c>
      <c r="C476" s="1">
        <f>IF(D476="","",VLOOKUP(D476,'produto-estoque-total-7'!A:AB,2,0))</f>
        <v/>
      </c>
      <c r="D476" s="37">
        <f>IFERROR(IF('produto-estoque-total-7'!A475="","",'produto-estoque-total-7'!A475),"")</f>
        <v/>
      </c>
      <c r="E476" s="1">
        <f>IF(D476="","",VLOOKUP(D476,'produto-estoque-total-7'!A:AB,4,0))</f>
        <v/>
      </c>
      <c r="F476" s="36">
        <f>IF(D476="","",VLOOKUP(D476,'produto-estoque-total-7'!A:AB,13,0))</f>
        <v/>
      </c>
      <c r="G476" s="1">
        <f>IF(F476="","",VLOOKUP(F476,'FORNECEDORES X COMPRADOR'!A:D,4,0))</f>
        <v/>
      </c>
      <c r="H476" s="1">
        <f>IF(F476="","",VLOOKUP(F476,'FORNECEDORES X COMPRADOR'!A:E,5,0))</f>
        <v/>
      </c>
      <c r="I476" s="36">
        <f>IF(D476="","",VLOOKUP(D476,'produto-estoque-total-7'!A:AB,15,0))</f>
        <v/>
      </c>
      <c r="J476" s="36">
        <f>IF(D476="","",VLOOKUP(D476,'produto-estoque-total-7'!A:AB,19,0))</f>
        <v/>
      </c>
      <c r="K476" s="1">
        <f>IF(D476="","",VLOOKUP(D476,'produto-estoque-total-7'!A:AB,20,0))</f>
        <v/>
      </c>
      <c r="L476" s="36">
        <f>IF(D476="","",VLOOKUP(D476,'produto-estoque-total-7'!A:AB,17,0))</f>
        <v/>
      </c>
      <c r="M476" s="1">
        <f>IF(D476="","",VLOOKUP(D476,'produto-estoque-total-7'!A:AB,18,0))</f>
        <v/>
      </c>
      <c r="N476" s="36">
        <f>IF(D476="","",VLOOKUP(D476,'produto-estoque-total-7'!A:AB,21,0))</f>
        <v/>
      </c>
      <c r="O476" s="1">
        <f>IF(D476="","",VLOOKUP(D476,'produto-estoque-total-7'!A:AB,22,0))</f>
        <v/>
      </c>
      <c r="P476" s="36">
        <f>IF(D476="","",VLOOKUP(D476,'produto-estoque-total-7'!A:AB,23,0))</f>
        <v/>
      </c>
      <c r="Q476" s="1">
        <f>IF(D476="","",VLOOKUP(D476,'produto-estoque-total-7'!A:AB,24,0))</f>
        <v/>
      </c>
      <c r="R476" s="38">
        <f>IFERROR(IF(D476="","",VLOOKUP(D476,'produto-venda-7'!B:N,13,0)),"C")</f>
        <v/>
      </c>
      <c r="S476" s="39">
        <f>IF(D476="","",VLOOKUP(D476,'produto-estoque-total-7'!A:AB,6,0))</f>
        <v/>
      </c>
      <c r="T476" s="39">
        <f>IF(D476="","",VLOOKUP(D476,'produto-estoque-total-7'!A:AB,5,0))</f>
        <v/>
      </c>
      <c r="U476" s="40">
        <f>IF(D476="","",VLOOKUP(D476,'produto-estoque-total-7'!A:AB,11,0))</f>
        <v/>
      </c>
      <c r="V476" s="41">
        <f>IF(D476="","",IFERROR(VLOOKUP(D476,'produto-entrada-7'!A:M,10,0),0))</f>
        <v/>
      </c>
      <c r="W476" s="42" t="n"/>
      <c r="X476" s="39">
        <f>IF(D476="","",VLOOKUP(D476,'produto-estoque-total-7'!A:AB,8,0))</f>
        <v/>
      </c>
      <c r="Y476" s="39">
        <f>IF(D476="","",VLOOKUP(D476,'produto-estoque-total-7'!A:AB,9,0))</f>
        <v/>
      </c>
      <c r="Z476" s="39">
        <f>IF(D476="","",VLOOKUP(D476,'produto-estoque-total-7'!A:AB,10,0))</f>
        <v/>
      </c>
      <c r="AA476" s="39">
        <f>IFERROR(IF(D476="","",VLOOKUP(D476,'produto-venda-7'!B:N,4,0)),0)</f>
        <v/>
      </c>
      <c r="AB476" s="39">
        <f>IFERROR(IF(D476="","",VLOOKUP(D476,'produto-venda-7'!B:N,5,0)),0)</f>
        <v/>
      </c>
      <c r="AC476" s="39">
        <f>IF(D476="","",IFERROR(AA476/90,0))</f>
        <v/>
      </c>
      <c r="AD476" s="36">
        <f>IF(D476="","",IFERROR(VLOOKUP(D476,'produto-entrada-7'!A:M,4,0),0))</f>
        <v/>
      </c>
      <c r="AE476" s="36">
        <f>IFERROR(IF(D476="","",VLOOKUP(D476,'produto-venda-7'!B:N,10,0)),0)</f>
        <v/>
      </c>
      <c r="AF476" s="36">
        <f>IF(D476="","",IFERROR(VLOOKUP(D476,'produto-entrada-7'!A:M,11,0),0))</f>
        <v/>
      </c>
      <c r="AG476" s="1">
        <f>IF(D476="","",IFERROR(VLOOKUP(D476,'produto-entrada-7'!A:M,12,0),0))</f>
        <v/>
      </c>
      <c r="AH476" s="1">
        <f>IF(D476="","",IFERROR(VLOOKUP(D476,'produto-entrada-7'!A:M,13,0),0))</f>
        <v/>
      </c>
      <c r="AI476" s="36">
        <f>IFERROR(IF(D476="","",VLOOKUP(D476,'produto-venda-7'!B:N,11,0)),0)</f>
        <v/>
      </c>
      <c r="AJ476" s="43">
        <f>IF(D476="","",IFERROR(AI476*AB476,0))</f>
        <v/>
      </c>
      <c r="AK476" s="44">
        <f>IFERROR(IF(D476="","",VLOOKUP(F476,'ANALISE FORNECEDOR'!$A:$I,8,0)),"")</f>
        <v/>
      </c>
      <c r="AL476" s="44">
        <f>IF(D476="","",AVERAGE(AM476,AK476))</f>
        <v/>
      </c>
      <c r="AM476" s="44">
        <f>IFERROR(IF(D476="","",VLOOKUP(F476,'ANALISE FORNECEDOR'!$A:$I,9,0)),"")</f>
        <v/>
      </c>
      <c r="AN476" s="45">
        <f>IF(D476="","",IF(Y476&gt;12,AI476*(U476+Y476),AI476*U476))</f>
        <v/>
      </c>
      <c r="AO476" s="45">
        <f>IF(D476="","",IF(Y476&gt;12,AI476*(U476+V476+Y476),AI476*(U476+V476)))</f>
        <v/>
      </c>
      <c r="AP476" s="46">
        <f>IF(D476="","",IF(Y476&gt;12,AG476*(U476+Y476),AG476*U476))</f>
        <v/>
      </c>
      <c r="AQ476" s="46">
        <f>IF(D476="","",IF(Y476&gt;12,AG476*(U476+V476+Y476),AG476*(U476+V476)))</f>
        <v/>
      </c>
      <c r="AR476" s="46">
        <f>IF(D476="","",IF(OR(R476="A",R476="AA",R476="AAA"),AP476,0))</f>
        <v/>
      </c>
      <c r="AS476" s="46">
        <f>IF(D476="","",IF(R476="B",AP476,0))</f>
        <v/>
      </c>
      <c r="AT476" s="46">
        <f>IF(D476="","",IF(R476="C",AP476,0))</f>
        <v/>
      </c>
      <c r="AU476" s="47">
        <f>IF(D476="","",IFERROR(AN476/AJ476,0))</f>
        <v/>
      </c>
      <c r="AV476" s="47">
        <f>IF(D476="","",IFERROR(((AO476)/AJ476),0))</f>
        <v/>
      </c>
      <c r="AW476" s="48">
        <f>IF(D476="","",IF(OR(S476="S",NOT(AND(ISNUMBER(AC476),ISNUMBER(AL476),AC476*AL476&gt;=0))),0,AC476*AL476))</f>
        <v/>
      </c>
      <c r="AX476" s="49">
        <f>IFERROR(IF(D476="","",AW476*AG476),0)</f>
        <v/>
      </c>
      <c r="AY476" s="48">
        <f>IF(D476="","",IF(OR(S476="S",NOT(AND(ISNUMBER(AC476),ISNUMBER(AK476),AC476*AK476&gt;=0))),0,AC476*AK476))</f>
        <v/>
      </c>
      <c r="AZ476" s="48">
        <f>IFERROR(IF(D476="","",IF(AY476=0,0,IF(((AY476)-(U476+Y476))&lt;0,0,(AY476)-U476))),0)</f>
        <v/>
      </c>
      <c r="BA476" s="49">
        <f>IF(D476="","",AZ476*AG476)</f>
        <v/>
      </c>
      <c r="BB476" s="49">
        <f>IF(D476="","",IF(OR(R476="A",R476="AA",R476="AAA"),BA476,0))</f>
        <v/>
      </c>
      <c r="BC476" s="49">
        <f>IF(D476="","",IF(R476="B",BA476,0))</f>
        <v/>
      </c>
      <c r="BD476" s="49">
        <f>IF(D476="","",IF(R476="B",BA476,0))</f>
        <v/>
      </c>
      <c r="BE476" s="49">
        <f>IF(D476="","",IF(S476="S",
1,
IF(AC476=0,
1,
IF(
IFERROR(((U476+Y476)*AG476)/((AC476*AK476)*AG476),0)&lt;0,
0,
IF(
IFERROR(((U476+Y476)*AG476)/((AC476*AK476)*AG476),0)&gt;1,
1,
IFERROR(((U476+Y476)*AG476)/((AC476*AK476)*AG476),0)
)
)
)
))</f>
        <v/>
      </c>
      <c r="BF476" s="49">
        <f>IF(D476="","",IF(S476="S",
1,
IF(AC476=0,
1,
IF(
IFERROR(((U476+V476+Y476)*AG476)/((AC476*AK476)*AG476),0)&lt;0,
0,
IF(
IFERROR(((U476+V476+Y476)*AG476)/((AC476*AK476)*AG476),0)&gt;1,
1,
IFERROR(((U476+V476+Y476)*AG476)/((AC476*AK476)*AG476),0)
)
)
)
))</f>
        <v/>
      </c>
      <c r="BG476" s="50">
        <f>IF(D476="","",IF(S476="S",0,IF(AND(ISNUMBER(AC476),ISNUMBER(AM476)),IF(OR(AC476*AM476&lt;0,ISERR(AC476*AM476)),0,AC476*AM476),0)))</f>
        <v/>
      </c>
      <c r="BH476" s="50">
        <f>IF(D476="","",IF(BY476&gt;TODAY()-60,0,IF(Y476&gt;12,MAX(0,(U476+Y476)-BG476),MAX(0,U476-BG476))))</f>
        <v/>
      </c>
      <c r="BI476" s="51">
        <f>IF(D476="","",BH476*AG476)</f>
        <v/>
      </c>
      <c r="BJ476" s="51">
        <f>IF(D476="","",IF(OR(R476="A",R476="AA",R476="AAA"),BI476,0))</f>
        <v/>
      </c>
      <c r="BK476" s="51">
        <f>IF(D476="","",IF(R476="B",BI476,0))</f>
        <v/>
      </c>
      <c r="BL476" s="51">
        <f>IF(D476="","",IF(R476="C",BI476,0))</f>
        <v/>
      </c>
      <c r="BM476" s="51">
        <f>IF(D476="","",IFERROR(MAX(0,MIN(BI476/AP476,1)),0))</f>
        <v/>
      </c>
      <c r="BN476" s="52">
        <f>IF(D476="","",AB476*AG476)</f>
        <v/>
      </c>
      <c r="BO476" s="52">
        <f>IF(D476="","",(U476+V476+X476)*AG476)</f>
        <v/>
      </c>
      <c r="BP476" s="52">
        <f>IF(D476="","",(AB476*3)*AG476)</f>
        <v/>
      </c>
      <c r="BQ476" s="52">
        <f>IF(D476="","",IF(BO476-BP476&gt;0,0,BO476-BP476))</f>
        <v/>
      </c>
      <c r="BR476" s="52">
        <f>IF(D476="","",IF(BO476-BP476-BN476&gt;0,0,BO476-BP476-BN476))</f>
        <v/>
      </c>
      <c r="BS476" s="53">
        <f>IF(D476="","",IFERROR(AB476*AI476,0))</f>
        <v/>
      </c>
      <c r="BT476" s="53">
        <f>IF(D476="","",IFERROR(IF(X476&gt;12, AI476*(U476+V476+X476), AI476*(U476+V476)),0))</f>
        <v/>
      </c>
      <c r="BU476" s="53">
        <f>IF(D476="","",IFERROR(((AB476*3)*AI476),0))</f>
        <v/>
      </c>
      <c r="BV476" s="53">
        <f>IF(D476="","",IF(BT476-BU476&gt;0,0,BT476-BU476))</f>
        <v/>
      </c>
      <c r="BW476" s="53">
        <f>IF(D476="","",IF(BT476-BU476-BS476&gt;0,0,BT476-BU476-BS476))</f>
        <v/>
      </c>
      <c r="BX476" s="36">
        <f>IF(D476="","",IFERROR(VLOOKUP(D476,'produto-entrada-7'!A:M,3,0),"SEM PEDIDO"))</f>
        <v/>
      </c>
      <c r="BY476" s="36">
        <f>IF(D476="","",VLOOKUP(D476,'produto-estoque-total-7'!A:AB,25,0))</f>
        <v/>
      </c>
      <c r="BZ476" s="36">
        <f>IF(D476="","",IFERROR(VLOOKUP(D476,'produto-estoque-total-7'!A:AB,26,0)/100,0))</f>
        <v/>
      </c>
      <c r="CA476" s="36">
        <f>IF(D476="","",IFERROR(VLOOKUP(D476,'produto-estoque-total-7'!A:AB,27,0)/100,0))</f>
        <v/>
      </c>
      <c r="CB476" s="41">
        <f>IF(D476="","",V476*AF476)</f>
        <v/>
      </c>
      <c r="CC476" s="41">
        <f>IF(D476="","",V476*AI476)</f>
        <v/>
      </c>
      <c r="CD476" s="54">
        <f>IF(D476="","",VLOOKUP(D476,'produto-estoque-total-7'!A:AB,28,0))</f>
        <v/>
      </c>
    </row>
    <row r="477">
      <c r="A477" s="36">
        <f>IF(D477="","",VLOOKUP(D477,'produto-estoque-total-7'!A:AB,3,0))</f>
        <v/>
      </c>
      <c r="B477" s="1">
        <f>IF(D477="","",VLOOKUP(D477,'produto-estoque-total-7'!A:AB,12,0))</f>
        <v/>
      </c>
      <c r="C477" s="1">
        <f>IF(D477="","",VLOOKUP(D477,'produto-estoque-total-7'!A:AB,2,0))</f>
        <v/>
      </c>
      <c r="D477" s="37">
        <f>IFERROR(IF('produto-estoque-total-7'!A476="","",'produto-estoque-total-7'!A476),"")</f>
        <v/>
      </c>
      <c r="E477" s="1">
        <f>IF(D477="","",VLOOKUP(D477,'produto-estoque-total-7'!A:AB,4,0))</f>
        <v/>
      </c>
      <c r="F477" s="36">
        <f>IF(D477="","",VLOOKUP(D477,'produto-estoque-total-7'!A:AB,13,0))</f>
        <v/>
      </c>
      <c r="G477" s="1">
        <f>IF(F477="","",VLOOKUP(F477,'FORNECEDORES X COMPRADOR'!A:D,4,0))</f>
        <v/>
      </c>
      <c r="H477" s="1">
        <f>IF(F477="","",VLOOKUP(F477,'FORNECEDORES X COMPRADOR'!A:E,5,0))</f>
        <v/>
      </c>
      <c r="I477" s="36">
        <f>IF(D477="","",VLOOKUP(D477,'produto-estoque-total-7'!A:AB,15,0))</f>
        <v/>
      </c>
      <c r="J477" s="36">
        <f>IF(D477="","",VLOOKUP(D477,'produto-estoque-total-7'!A:AB,19,0))</f>
        <v/>
      </c>
      <c r="K477" s="1">
        <f>IF(D477="","",VLOOKUP(D477,'produto-estoque-total-7'!A:AB,20,0))</f>
        <v/>
      </c>
      <c r="L477" s="36">
        <f>IF(D477="","",VLOOKUP(D477,'produto-estoque-total-7'!A:AB,17,0))</f>
        <v/>
      </c>
      <c r="M477" s="1">
        <f>IF(D477="","",VLOOKUP(D477,'produto-estoque-total-7'!A:AB,18,0))</f>
        <v/>
      </c>
      <c r="N477" s="36">
        <f>IF(D477="","",VLOOKUP(D477,'produto-estoque-total-7'!A:AB,21,0))</f>
        <v/>
      </c>
      <c r="O477" s="1">
        <f>IF(D477="","",VLOOKUP(D477,'produto-estoque-total-7'!A:AB,22,0))</f>
        <v/>
      </c>
      <c r="P477" s="36">
        <f>IF(D477="","",VLOOKUP(D477,'produto-estoque-total-7'!A:AB,23,0))</f>
        <v/>
      </c>
      <c r="Q477" s="1">
        <f>IF(D477="","",VLOOKUP(D477,'produto-estoque-total-7'!A:AB,24,0))</f>
        <v/>
      </c>
      <c r="R477" s="38">
        <f>IFERROR(IF(D477="","",VLOOKUP(D477,'produto-venda-7'!B:N,13,0)),"C")</f>
        <v/>
      </c>
      <c r="S477" s="39">
        <f>IF(D477="","",VLOOKUP(D477,'produto-estoque-total-7'!A:AB,6,0))</f>
        <v/>
      </c>
      <c r="T477" s="39">
        <f>IF(D477="","",VLOOKUP(D477,'produto-estoque-total-7'!A:AB,5,0))</f>
        <v/>
      </c>
      <c r="U477" s="40">
        <f>IF(D477="","",VLOOKUP(D477,'produto-estoque-total-7'!A:AB,11,0))</f>
        <v/>
      </c>
      <c r="V477" s="41">
        <f>IF(D477="","",IFERROR(VLOOKUP(D477,'produto-entrada-7'!A:M,10,0),0))</f>
        <v/>
      </c>
      <c r="W477" s="42" t="n"/>
      <c r="X477" s="39">
        <f>IF(D477="","",VLOOKUP(D477,'produto-estoque-total-7'!A:AB,8,0))</f>
        <v/>
      </c>
      <c r="Y477" s="39">
        <f>IF(D477="","",VLOOKUP(D477,'produto-estoque-total-7'!A:AB,9,0))</f>
        <v/>
      </c>
      <c r="Z477" s="39">
        <f>IF(D477="","",VLOOKUP(D477,'produto-estoque-total-7'!A:AB,10,0))</f>
        <v/>
      </c>
      <c r="AA477" s="39">
        <f>IFERROR(IF(D477="","",VLOOKUP(D477,'produto-venda-7'!B:N,4,0)),0)</f>
        <v/>
      </c>
      <c r="AB477" s="39">
        <f>IFERROR(IF(D477="","",VLOOKUP(D477,'produto-venda-7'!B:N,5,0)),0)</f>
        <v/>
      </c>
      <c r="AC477" s="39">
        <f>IF(D477="","",IFERROR(AA477/90,0))</f>
        <v/>
      </c>
      <c r="AD477" s="36">
        <f>IF(D477="","",IFERROR(VLOOKUP(D477,'produto-entrada-7'!A:M,4,0),0))</f>
        <v/>
      </c>
      <c r="AE477" s="36">
        <f>IFERROR(IF(D477="","",VLOOKUP(D477,'produto-venda-7'!B:N,10,0)),0)</f>
        <v/>
      </c>
      <c r="AF477" s="36">
        <f>IF(D477="","",IFERROR(VLOOKUP(D477,'produto-entrada-7'!A:M,11,0),0))</f>
        <v/>
      </c>
      <c r="AG477" s="1">
        <f>IF(D477="","",IFERROR(VLOOKUP(D477,'produto-entrada-7'!A:M,12,0),0))</f>
        <v/>
      </c>
      <c r="AH477" s="1">
        <f>IF(D477="","",IFERROR(VLOOKUP(D477,'produto-entrada-7'!A:M,13,0),0))</f>
        <v/>
      </c>
      <c r="AI477" s="36">
        <f>IFERROR(IF(D477="","",VLOOKUP(D477,'produto-venda-7'!B:N,11,0)),0)</f>
        <v/>
      </c>
      <c r="AJ477" s="43">
        <f>IF(D477="","",IFERROR(AI477*AB477,0))</f>
        <v/>
      </c>
      <c r="AK477" s="44">
        <f>IFERROR(IF(D477="","",VLOOKUP(F477,'ANALISE FORNECEDOR'!$A:$I,8,0)),"")</f>
        <v/>
      </c>
      <c r="AL477" s="44">
        <f>IF(D477="","",AVERAGE(AM477,AK477))</f>
        <v/>
      </c>
      <c r="AM477" s="44">
        <f>IFERROR(IF(D477="","",VLOOKUP(F477,'ANALISE FORNECEDOR'!$A:$I,9,0)),"")</f>
        <v/>
      </c>
      <c r="AN477" s="45">
        <f>IF(D477="","",IF(Y477&gt;12,AI477*(U477+Y477),AI477*U477))</f>
        <v/>
      </c>
      <c r="AO477" s="45">
        <f>IF(D477="","",IF(Y477&gt;12,AI477*(U477+V477+Y477),AI477*(U477+V477)))</f>
        <v/>
      </c>
      <c r="AP477" s="46">
        <f>IF(D477="","",IF(Y477&gt;12,AG477*(U477+Y477),AG477*U477))</f>
        <v/>
      </c>
      <c r="AQ477" s="46">
        <f>IF(D477="","",IF(Y477&gt;12,AG477*(U477+V477+Y477),AG477*(U477+V477)))</f>
        <v/>
      </c>
      <c r="AR477" s="46">
        <f>IF(D477="","",IF(OR(R477="A",R477="AA",R477="AAA"),AP477,0))</f>
        <v/>
      </c>
      <c r="AS477" s="46">
        <f>IF(D477="","",IF(R477="B",AP477,0))</f>
        <v/>
      </c>
      <c r="AT477" s="46">
        <f>IF(D477="","",IF(R477="C",AP477,0))</f>
        <v/>
      </c>
      <c r="AU477" s="47">
        <f>IF(D477="","",IFERROR(AN477/AJ477,0))</f>
        <v/>
      </c>
      <c r="AV477" s="47">
        <f>IF(D477="","",IFERROR(((AO477)/AJ477),0))</f>
        <v/>
      </c>
      <c r="AW477" s="48">
        <f>IF(D477="","",IF(OR(S477="S",NOT(AND(ISNUMBER(AC477),ISNUMBER(AL477),AC477*AL477&gt;=0))),0,AC477*AL477))</f>
        <v/>
      </c>
      <c r="AX477" s="49">
        <f>IFERROR(IF(D477="","",AW477*AG477),0)</f>
        <v/>
      </c>
      <c r="AY477" s="48">
        <f>IF(D477="","",IF(OR(S477="S",NOT(AND(ISNUMBER(AC477),ISNUMBER(AK477),AC477*AK477&gt;=0))),0,AC477*AK477))</f>
        <v/>
      </c>
      <c r="AZ477" s="48">
        <f>IFERROR(IF(D477="","",IF(AY477=0,0,IF(((AY477)-(U477+Y477))&lt;0,0,(AY477)-U477))),0)</f>
        <v/>
      </c>
      <c r="BA477" s="49">
        <f>IF(D477="","",AZ477*AG477)</f>
        <v/>
      </c>
      <c r="BB477" s="49">
        <f>IF(D477="","",IF(OR(R477="A",R477="AA",R477="AAA"),BA477,0))</f>
        <v/>
      </c>
      <c r="BC477" s="49">
        <f>IF(D477="","",IF(R477="B",BA477,0))</f>
        <v/>
      </c>
      <c r="BD477" s="49">
        <f>IF(D477="","",IF(R477="B",BA477,0))</f>
        <v/>
      </c>
      <c r="BE477" s="49">
        <f>IF(D477="","",IF(S477="S",
1,
IF(AC477=0,
1,
IF(
IFERROR(((U477+Y477)*AG477)/((AC477*AK477)*AG477),0)&lt;0,
0,
IF(
IFERROR(((U477+Y477)*AG477)/((AC477*AK477)*AG477),0)&gt;1,
1,
IFERROR(((U477+Y477)*AG477)/((AC477*AK477)*AG477),0)
)
)
)
))</f>
        <v/>
      </c>
      <c r="BF477" s="49">
        <f>IF(D477="","",IF(S477="S",
1,
IF(AC477=0,
1,
IF(
IFERROR(((U477+V477+Y477)*AG477)/((AC477*AK477)*AG477),0)&lt;0,
0,
IF(
IFERROR(((U477+V477+Y477)*AG477)/((AC477*AK477)*AG477),0)&gt;1,
1,
IFERROR(((U477+V477+Y477)*AG477)/((AC477*AK477)*AG477),0)
)
)
)
))</f>
        <v/>
      </c>
      <c r="BG477" s="50">
        <f>IF(D477="","",IF(S477="S",0,IF(AND(ISNUMBER(AC477),ISNUMBER(AM477)),IF(OR(AC477*AM477&lt;0,ISERR(AC477*AM477)),0,AC477*AM477),0)))</f>
        <v/>
      </c>
      <c r="BH477" s="50">
        <f>IF(D477="","",IF(BY477&gt;TODAY()-60,0,IF(Y477&gt;12,MAX(0,(U477+Y477)-BG477),MAX(0,U477-BG477))))</f>
        <v/>
      </c>
      <c r="BI477" s="51">
        <f>IF(D477="","",BH477*AG477)</f>
        <v/>
      </c>
      <c r="BJ477" s="51">
        <f>IF(D477="","",IF(OR(R477="A",R477="AA",R477="AAA"),BI477,0))</f>
        <v/>
      </c>
      <c r="BK477" s="51">
        <f>IF(D477="","",IF(R477="B",BI477,0))</f>
        <v/>
      </c>
      <c r="BL477" s="51">
        <f>IF(D477="","",IF(R477="C",BI477,0))</f>
        <v/>
      </c>
      <c r="BM477" s="51">
        <f>IF(D477="","",IFERROR(MAX(0,MIN(BI477/AP477,1)),0))</f>
        <v/>
      </c>
      <c r="BN477" s="52">
        <f>IF(D477="","",AB477*AG477)</f>
        <v/>
      </c>
      <c r="BO477" s="52">
        <f>IF(D477="","",(U477+V477+X477)*AG477)</f>
        <v/>
      </c>
      <c r="BP477" s="52">
        <f>IF(D477="","",(AB477*3)*AG477)</f>
        <v/>
      </c>
      <c r="BQ477" s="52">
        <f>IF(D477="","",IF(BO477-BP477&gt;0,0,BO477-BP477))</f>
        <v/>
      </c>
      <c r="BR477" s="52">
        <f>IF(D477="","",IF(BO477-BP477-BN477&gt;0,0,BO477-BP477-BN477))</f>
        <v/>
      </c>
      <c r="BS477" s="53">
        <f>IF(D477="","",IFERROR(AB477*AI477,0))</f>
        <v/>
      </c>
      <c r="BT477" s="53">
        <f>IF(D477="","",IFERROR(IF(X477&gt;12, AI477*(U477+V477+X477), AI477*(U477+V477)),0))</f>
        <v/>
      </c>
      <c r="BU477" s="53">
        <f>IF(D477="","",IFERROR(((AB477*3)*AI477),0))</f>
        <v/>
      </c>
      <c r="BV477" s="53">
        <f>IF(D477="","",IF(BT477-BU477&gt;0,0,BT477-BU477))</f>
        <v/>
      </c>
      <c r="BW477" s="53">
        <f>IF(D477="","",IF(BT477-BU477-BS477&gt;0,0,BT477-BU477-BS477))</f>
        <v/>
      </c>
      <c r="BX477" s="36">
        <f>IF(D477="","",IFERROR(VLOOKUP(D477,'produto-entrada-7'!A:M,3,0),"SEM PEDIDO"))</f>
        <v/>
      </c>
      <c r="BY477" s="36">
        <f>IF(D477="","",VLOOKUP(D477,'produto-estoque-total-7'!A:AB,25,0))</f>
        <v/>
      </c>
      <c r="BZ477" s="36">
        <f>IF(D477="","",IFERROR(VLOOKUP(D477,'produto-estoque-total-7'!A:AB,26,0)/100,0))</f>
        <v/>
      </c>
      <c r="CA477" s="36">
        <f>IF(D477="","",IFERROR(VLOOKUP(D477,'produto-estoque-total-7'!A:AB,27,0)/100,0))</f>
        <v/>
      </c>
      <c r="CB477" s="41">
        <f>IF(D477="","",V477*AF477)</f>
        <v/>
      </c>
      <c r="CC477" s="41">
        <f>IF(D477="","",V477*AI477)</f>
        <v/>
      </c>
      <c r="CD477" s="54">
        <f>IF(D477="","",VLOOKUP(D477,'produto-estoque-total-7'!A:AB,28,0))</f>
        <v/>
      </c>
    </row>
    <row r="478">
      <c r="A478" s="36">
        <f>IF(D478="","",VLOOKUP(D478,'produto-estoque-total-7'!A:AB,3,0))</f>
        <v/>
      </c>
      <c r="B478" s="1">
        <f>IF(D478="","",VLOOKUP(D478,'produto-estoque-total-7'!A:AB,12,0))</f>
        <v/>
      </c>
      <c r="C478" s="1">
        <f>IF(D478="","",VLOOKUP(D478,'produto-estoque-total-7'!A:AB,2,0))</f>
        <v/>
      </c>
      <c r="D478" s="37">
        <f>IFERROR(IF('produto-estoque-total-7'!A477="","",'produto-estoque-total-7'!A477),"")</f>
        <v/>
      </c>
      <c r="E478" s="1">
        <f>IF(D478="","",VLOOKUP(D478,'produto-estoque-total-7'!A:AB,4,0))</f>
        <v/>
      </c>
      <c r="F478" s="36">
        <f>IF(D478="","",VLOOKUP(D478,'produto-estoque-total-7'!A:AB,13,0))</f>
        <v/>
      </c>
      <c r="G478" s="1">
        <f>IF(F478="","",VLOOKUP(F478,'FORNECEDORES X COMPRADOR'!A:D,4,0))</f>
        <v/>
      </c>
      <c r="H478" s="1">
        <f>IF(F478="","",VLOOKUP(F478,'FORNECEDORES X COMPRADOR'!A:E,5,0))</f>
        <v/>
      </c>
      <c r="I478" s="36">
        <f>IF(D478="","",VLOOKUP(D478,'produto-estoque-total-7'!A:AB,15,0))</f>
        <v/>
      </c>
      <c r="J478" s="36">
        <f>IF(D478="","",VLOOKUP(D478,'produto-estoque-total-7'!A:AB,19,0))</f>
        <v/>
      </c>
      <c r="K478" s="1">
        <f>IF(D478="","",VLOOKUP(D478,'produto-estoque-total-7'!A:AB,20,0))</f>
        <v/>
      </c>
      <c r="L478" s="36">
        <f>IF(D478="","",VLOOKUP(D478,'produto-estoque-total-7'!A:AB,17,0))</f>
        <v/>
      </c>
      <c r="M478" s="1">
        <f>IF(D478="","",VLOOKUP(D478,'produto-estoque-total-7'!A:AB,18,0))</f>
        <v/>
      </c>
      <c r="N478" s="36">
        <f>IF(D478="","",VLOOKUP(D478,'produto-estoque-total-7'!A:AB,21,0))</f>
        <v/>
      </c>
      <c r="O478" s="1">
        <f>IF(D478="","",VLOOKUP(D478,'produto-estoque-total-7'!A:AB,22,0))</f>
        <v/>
      </c>
      <c r="P478" s="36">
        <f>IF(D478="","",VLOOKUP(D478,'produto-estoque-total-7'!A:AB,23,0))</f>
        <v/>
      </c>
      <c r="Q478" s="1">
        <f>IF(D478="","",VLOOKUP(D478,'produto-estoque-total-7'!A:AB,24,0))</f>
        <v/>
      </c>
      <c r="R478" s="38">
        <f>IFERROR(IF(D478="","",VLOOKUP(D478,'produto-venda-7'!B:N,13,0)),"C")</f>
        <v/>
      </c>
      <c r="S478" s="39">
        <f>IF(D478="","",VLOOKUP(D478,'produto-estoque-total-7'!A:AB,6,0))</f>
        <v/>
      </c>
      <c r="T478" s="39">
        <f>IF(D478="","",VLOOKUP(D478,'produto-estoque-total-7'!A:AB,5,0))</f>
        <v/>
      </c>
      <c r="U478" s="40">
        <f>IF(D478="","",VLOOKUP(D478,'produto-estoque-total-7'!A:AB,11,0))</f>
        <v/>
      </c>
      <c r="V478" s="41">
        <f>IF(D478="","",IFERROR(VLOOKUP(D478,'produto-entrada-7'!A:M,10,0),0))</f>
        <v/>
      </c>
      <c r="W478" s="42" t="n"/>
      <c r="X478" s="39">
        <f>IF(D478="","",VLOOKUP(D478,'produto-estoque-total-7'!A:AB,8,0))</f>
        <v/>
      </c>
      <c r="Y478" s="39">
        <f>IF(D478="","",VLOOKUP(D478,'produto-estoque-total-7'!A:AB,9,0))</f>
        <v/>
      </c>
      <c r="Z478" s="39">
        <f>IF(D478="","",VLOOKUP(D478,'produto-estoque-total-7'!A:AB,10,0))</f>
        <v/>
      </c>
      <c r="AA478" s="39">
        <f>IFERROR(IF(D478="","",VLOOKUP(D478,'produto-venda-7'!B:N,4,0)),0)</f>
        <v/>
      </c>
      <c r="AB478" s="39">
        <f>IFERROR(IF(D478="","",VLOOKUP(D478,'produto-venda-7'!B:N,5,0)),0)</f>
        <v/>
      </c>
      <c r="AC478" s="39">
        <f>IF(D478="","",IFERROR(AA478/90,0))</f>
        <v/>
      </c>
      <c r="AD478" s="36">
        <f>IF(D478="","",IFERROR(VLOOKUP(D478,'produto-entrada-7'!A:M,4,0),0))</f>
        <v/>
      </c>
      <c r="AE478" s="36">
        <f>IFERROR(IF(D478="","",VLOOKUP(D478,'produto-venda-7'!B:N,10,0)),0)</f>
        <v/>
      </c>
      <c r="AF478" s="36">
        <f>IF(D478="","",IFERROR(VLOOKUP(D478,'produto-entrada-7'!A:M,11,0),0))</f>
        <v/>
      </c>
      <c r="AG478" s="1">
        <f>IF(D478="","",IFERROR(VLOOKUP(D478,'produto-entrada-7'!A:M,12,0),0))</f>
        <v/>
      </c>
      <c r="AH478" s="1">
        <f>IF(D478="","",IFERROR(VLOOKUP(D478,'produto-entrada-7'!A:M,13,0),0))</f>
        <v/>
      </c>
      <c r="AI478" s="36">
        <f>IFERROR(IF(D478="","",VLOOKUP(D478,'produto-venda-7'!B:N,11,0)),0)</f>
        <v/>
      </c>
      <c r="AJ478" s="43">
        <f>IF(D478="","",IFERROR(AI478*AB478,0))</f>
        <v/>
      </c>
      <c r="AK478" s="44">
        <f>IFERROR(IF(D478="","",VLOOKUP(F478,'ANALISE FORNECEDOR'!$A:$I,8,0)),"")</f>
        <v/>
      </c>
      <c r="AL478" s="44">
        <f>IF(D478="","",AVERAGE(AM478,AK478))</f>
        <v/>
      </c>
      <c r="AM478" s="44">
        <f>IFERROR(IF(D478="","",VLOOKUP(F478,'ANALISE FORNECEDOR'!$A:$I,9,0)),"")</f>
        <v/>
      </c>
      <c r="AN478" s="45">
        <f>IF(D478="","",IF(Y478&gt;12,AI478*(U478+Y478),AI478*U478))</f>
        <v/>
      </c>
      <c r="AO478" s="45">
        <f>IF(D478="","",IF(Y478&gt;12,AI478*(U478+V478+Y478),AI478*(U478+V478)))</f>
        <v/>
      </c>
      <c r="AP478" s="46">
        <f>IF(D478="","",IF(Y478&gt;12,AG478*(U478+Y478),AG478*U478))</f>
        <v/>
      </c>
      <c r="AQ478" s="46">
        <f>IF(D478="","",IF(Y478&gt;12,AG478*(U478+V478+Y478),AG478*(U478+V478)))</f>
        <v/>
      </c>
      <c r="AR478" s="46">
        <f>IF(D478="","",IF(OR(R478="A",R478="AA",R478="AAA"),AP478,0))</f>
        <v/>
      </c>
      <c r="AS478" s="46">
        <f>IF(D478="","",IF(R478="B",AP478,0))</f>
        <v/>
      </c>
      <c r="AT478" s="46">
        <f>IF(D478="","",IF(R478="C",AP478,0))</f>
        <v/>
      </c>
      <c r="AU478" s="47">
        <f>IF(D478="","",IFERROR(AN478/AJ478,0))</f>
        <v/>
      </c>
      <c r="AV478" s="47">
        <f>IF(D478="","",IFERROR(((AO478)/AJ478),0))</f>
        <v/>
      </c>
      <c r="AW478" s="48">
        <f>IF(D478="","",IF(OR(S478="S",NOT(AND(ISNUMBER(AC478),ISNUMBER(AL478),AC478*AL478&gt;=0))),0,AC478*AL478))</f>
        <v/>
      </c>
      <c r="AX478" s="49">
        <f>IFERROR(IF(D478="","",AW478*AG478),0)</f>
        <v/>
      </c>
      <c r="AY478" s="48">
        <f>IF(D478="","",IF(OR(S478="S",NOT(AND(ISNUMBER(AC478),ISNUMBER(AK478),AC478*AK478&gt;=0))),0,AC478*AK478))</f>
        <v/>
      </c>
      <c r="AZ478" s="48">
        <f>IFERROR(IF(D478="","",IF(AY478=0,0,IF(((AY478)-(U478+Y478))&lt;0,0,(AY478)-U478))),0)</f>
        <v/>
      </c>
      <c r="BA478" s="49">
        <f>IF(D478="","",AZ478*AG478)</f>
        <v/>
      </c>
      <c r="BB478" s="49">
        <f>IF(D478="","",IF(OR(R478="A",R478="AA",R478="AAA"),BA478,0))</f>
        <v/>
      </c>
      <c r="BC478" s="49">
        <f>IF(D478="","",IF(R478="B",BA478,0))</f>
        <v/>
      </c>
      <c r="BD478" s="49">
        <f>IF(D478="","",IF(R478="B",BA478,0))</f>
        <v/>
      </c>
      <c r="BE478" s="49">
        <f>IF(D478="","",IF(S478="S",
1,
IF(AC478=0,
1,
IF(
IFERROR(((U478+Y478)*AG478)/((AC478*AK478)*AG478),0)&lt;0,
0,
IF(
IFERROR(((U478+Y478)*AG478)/((AC478*AK478)*AG478),0)&gt;1,
1,
IFERROR(((U478+Y478)*AG478)/((AC478*AK478)*AG478),0)
)
)
)
))</f>
        <v/>
      </c>
      <c r="BF478" s="49">
        <f>IF(D478="","",IF(S478="S",
1,
IF(AC478=0,
1,
IF(
IFERROR(((U478+V478+Y478)*AG478)/((AC478*AK478)*AG478),0)&lt;0,
0,
IF(
IFERROR(((U478+V478+Y478)*AG478)/((AC478*AK478)*AG478),0)&gt;1,
1,
IFERROR(((U478+V478+Y478)*AG478)/((AC478*AK478)*AG478),0)
)
)
)
))</f>
        <v/>
      </c>
      <c r="BG478" s="50">
        <f>IF(D478="","",IF(S478="S",0,IF(AND(ISNUMBER(AC478),ISNUMBER(AM478)),IF(OR(AC478*AM478&lt;0,ISERR(AC478*AM478)),0,AC478*AM478),0)))</f>
        <v/>
      </c>
      <c r="BH478" s="50">
        <f>IF(D478="","",IF(BY478&gt;TODAY()-60,0,IF(Y478&gt;12,MAX(0,(U478+Y478)-BG478),MAX(0,U478-BG478))))</f>
        <v/>
      </c>
      <c r="BI478" s="51">
        <f>IF(D478="","",BH478*AG478)</f>
        <v/>
      </c>
      <c r="BJ478" s="51">
        <f>IF(D478="","",IF(OR(R478="A",R478="AA",R478="AAA"),BI478,0))</f>
        <v/>
      </c>
      <c r="BK478" s="51">
        <f>IF(D478="","",IF(R478="B",BI478,0))</f>
        <v/>
      </c>
      <c r="BL478" s="51">
        <f>IF(D478="","",IF(R478="C",BI478,0))</f>
        <v/>
      </c>
      <c r="BM478" s="51">
        <f>IF(D478="","",IFERROR(MAX(0,MIN(BI478/AP478,1)),0))</f>
        <v/>
      </c>
      <c r="BN478" s="52">
        <f>IF(D478="","",AB478*AG478)</f>
        <v/>
      </c>
      <c r="BO478" s="52">
        <f>IF(D478="","",(U478+V478+X478)*AG478)</f>
        <v/>
      </c>
      <c r="BP478" s="52">
        <f>IF(D478="","",(AB478*3)*AG478)</f>
        <v/>
      </c>
      <c r="BQ478" s="52">
        <f>IF(D478="","",IF(BO478-BP478&gt;0,0,BO478-BP478))</f>
        <v/>
      </c>
      <c r="BR478" s="52">
        <f>IF(D478="","",IF(BO478-BP478-BN478&gt;0,0,BO478-BP478-BN478))</f>
        <v/>
      </c>
      <c r="BS478" s="53">
        <f>IF(D478="","",IFERROR(AB478*AI478,0))</f>
        <v/>
      </c>
      <c r="BT478" s="53">
        <f>IF(D478="","",IFERROR(IF(X478&gt;12, AI478*(U478+V478+X478), AI478*(U478+V478)),0))</f>
        <v/>
      </c>
      <c r="BU478" s="53">
        <f>IF(D478="","",IFERROR(((AB478*3)*AI478),0))</f>
        <v/>
      </c>
      <c r="BV478" s="53">
        <f>IF(D478="","",IF(BT478-BU478&gt;0,0,BT478-BU478))</f>
        <v/>
      </c>
      <c r="BW478" s="53">
        <f>IF(D478="","",IF(BT478-BU478-BS478&gt;0,0,BT478-BU478-BS478))</f>
        <v/>
      </c>
      <c r="BX478" s="36">
        <f>IF(D478="","",IFERROR(VLOOKUP(D478,'produto-entrada-7'!A:M,3,0),"SEM PEDIDO"))</f>
        <v/>
      </c>
      <c r="BY478" s="36">
        <f>IF(D478="","",VLOOKUP(D478,'produto-estoque-total-7'!A:AB,25,0))</f>
        <v/>
      </c>
      <c r="BZ478" s="36">
        <f>IF(D478="","",IFERROR(VLOOKUP(D478,'produto-estoque-total-7'!A:AB,26,0)/100,0))</f>
        <v/>
      </c>
      <c r="CA478" s="36">
        <f>IF(D478="","",IFERROR(VLOOKUP(D478,'produto-estoque-total-7'!A:AB,27,0)/100,0))</f>
        <v/>
      </c>
      <c r="CB478" s="41">
        <f>IF(D478="","",V478*AF478)</f>
        <v/>
      </c>
      <c r="CC478" s="41">
        <f>IF(D478="","",V478*AI478)</f>
        <v/>
      </c>
      <c r="CD478" s="54">
        <f>IF(D478="","",VLOOKUP(D478,'produto-estoque-total-7'!A:AB,28,0))</f>
        <v/>
      </c>
    </row>
    <row r="479">
      <c r="A479" s="36">
        <f>IF(D479="","",VLOOKUP(D479,'produto-estoque-total-7'!A:AB,3,0))</f>
        <v/>
      </c>
      <c r="B479" s="1">
        <f>IF(D479="","",VLOOKUP(D479,'produto-estoque-total-7'!A:AB,12,0))</f>
        <v/>
      </c>
      <c r="C479" s="1">
        <f>IF(D479="","",VLOOKUP(D479,'produto-estoque-total-7'!A:AB,2,0))</f>
        <v/>
      </c>
      <c r="D479" s="37">
        <f>IFERROR(IF('produto-estoque-total-7'!A478="","",'produto-estoque-total-7'!A478),"")</f>
        <v/>
      </c>
      <c r="E479" s="1">
        <f>IF(D479="","",VLOOKUP(D479,'produto-estoque-total-7'!A:AB,4,0))</f>
        <v/>
      </c>
      <c r="F479" s="36">
        <f>IF(D479="","",VLOOKUP(D479,'produto-estoque-total-7'!A:AB,13,0))</f>
        <v/>
      </c>
      <c r="G479" s="1">
        <f>IF(F479="","",VLOOKUP(F479,'FORNECEDORES X COMPRADOR'!A:D,4,0))</f>
        <v/>
      </c>
      <c r="H479" s="1">
        <f>IF(F479="","",VLOOKUP(F479,'FORNECEDORES X COMPRADOR'!A:E,5,0))</f>
        <v/>
      </c>
      <c r="I479" s="36">
        <f>IF(D479="","",VLOOKUP(D479,'produto-estoque-total-7'!A:AB,15,0))</f>
        <v/>
      </c>
      <c r="J479" s="36">
        <f>IF(D479="","",VLOOKUP(D479,'produto-estoque-total-7'!A:AB,19,0))</f>
        <v/>
      </c>
      <c r="K479" s="1">
        <f>IF(D479="","",VLOOKUP(D479,'produto-estoque-total-7'!A:AB,20,0))</f>
        <v/>
      </c>
      <c r="L479" s="36">
        <f>IF(D479="","",VLOOKUP(D479,'produto-estoque-total-7'!A:AB,17,0))</f>
        <v/>
      </c>
      <c r="M479" s="1">
        <f>IF(D479="","",VLOOKUP(D479,'produto-estoque-total-7'!A:AB,18,0))</f>
        <v/>
      </c>
      <c r="N479" s="36">
        <f>IF(D479="","",VLOOKUP(D479,'produto-estoque-total-7'!A:AB,21,0))</f>
        <v/>
      </c>
      <c r="O479" s="1">
        <f>IF(D479="","",VLOOKUP(D479,'produto-estoque-total-7'!A:AB,22,0))</f>
        <v/>
      </c>
      <c r="P479" s="36">
        <f>IF(D479="","",VLOOKUP(D479,'produto-estoque-total-7'!A:AB,23,0))</f>
        <v/>
      </c>
      <c r="Q479" s="1">
        <f>IF(D479="","",VLOOKUP(D479,'produto-estoque-total-7'!A:AB,24,0))</f>
        <v/>
      </c>
      <c r="R479" s="38">
        <f>IFERROR(IF(D479="","",VLOOKUP(D479,'produto-venda-7'!B:N,13,0)),"C")</f>
        <v/>
      </c>
      <c r="S479" s="39">
        <f>IF(D479="","",VLOOKUP(D479,'produto-estoque-total-7'!A:AB,6,0))</f>
        <v/>
      </c>
      <c r="T479" s="39">
        <f>IF(D479="","",VLOOKUP(D479,'produto-estoque-total-7'!A:AB,5,0))</f>
        <v/>
      </c>
      <c r="U479" s="40">
        <f>IF(D479="","",VLOOKUP(D479,'produto-estoque-total-7'!A:AB,11,0))</f>
        <v/>
      </c>
      <c r="V479" s="41">
        <f>IF(D479="","",IFERROR(VLOOKUP(D479,'produto-entrada-7'!A:M,10,0),0))</f>
        <v/>
      </c>
      <c r="W479" s="42" t="n"/>
      <c r="X479" s="39">
        <f>IF(D479="","",VLOOKUP(D479,'produto-estoque-total-7'!A:AB,8,0))</f>
        <v/>
      </c>
      <c r="Y479" s="39">
        <f>IF(D479="","",VLOOKUP(D479,'produto-estoque-total-7'!A:AB,9,0))</f>
        <v/>
      </c>
      <c r="Z479" s="39">
        <f>IF(D479="","",VLOOKUP(D479,'produto-estoque-total-7'!A:AB,10,0))</f>
        <v/>
      </c>
      <c r="AA479" s="39">
        <f>IFERROR(IF(D479="","",VLOOKUP(D479,'produto-venda-7'!B:N,4,0)),0)</f>
        <v/>
      </c>
      <c r="AB479" s="39">
        <f>IFERROR(IF(D479="","",VLOOKUP(D479,'produto-venda-7'!B:N,5,0)),0)</f>
        <v/>
      </c>
      <c r="AC479" s="39">
        <f>IF(D479="","",IFERROR(AA479/90,0))</f>
        <v/>
      </c>
      <c r="AD479" s="36">
        <f>IF(D479="","",IFERROR(VLOOKUP(D479,'produto-entrada-7'!A:M,4,0),0))</f>
        <v/>
      </c>
      <c r="AE479" s="36">
        <f>IFERROR(IF(D479="","",VLOOKUP(D479,'produto-venda-7'!B:N,10,0)),0)</f>
        <v/>
      </c>
      <c r="AF479" s="36">
        <f>IF(D479="","",IFERROR(VLOOKUP(D479,'produto-entrada-7'!A:M,11,0),0))</f>
        <v/>
      </c>
      <c r="AG479" s="1">
        <f>IF(D479="","",IFERROR(VLOOKUP(D479,'produto-entrada-7'!A:M,12,0),0))</f>
        <v/>
      </c>
      <c r="AH479" s="1">
        <f>IF(D479="","",IFERROR(VLOOKUP(D479,'produto-entrada-7'!A:M,13,0),0))</f>
        <v/>
      </c>
      <c r="AI479" s="36">
        <f>IFERROR(IF(D479="","",VLOOKUP(D479,'produto-venda-7'!B:N,11,0)),0)</f>
        <v/>
      </c>
      <c r="AJ479" s="43">
        <f>IF(D479="","",IFERROR(AI479*AB479,0))</f>
        <v/>
      </c>
      <c r="AK479" s="44">
        <f>IFERROR(IF(D479="","",VLOOKUP(F479,'ANALISE FORNECEDOR'!$A:$I,8,0)),"")</f>
        <v/>
      </c>
      <c r="AL479" s="44">
        <f>IF(D479="","",AVERAGE(AM479,AK479))</f>
        <v/>
      </c>
      <c r="AM479" s="44">
        <f>IFERROR(IF(D479="","",VLOOKUP(F479,'ANALISE FORNECEDOR'!$A:$I,9,0)),"")</f>
        <v/>
      </c>
      <c r="AN479" s="45">
        <f>IF(D479="","",IF(Y479&gt;12,AI479*(U479+Y479),AI479*U479))</f>
        <v/>
      </c>
      <c r="AO479" s="45">
        <f>IF(D479="","",IF(Y479&gt;12,AI479*(U479+V479+Y479),AI479*(U479+V479)))</f>
        <v/>
      </c>
      <c r="AP479" s="46">
        <f>IF(D479="","",IF(Y479&gt;12,AG479*(U479+Y479),AG479*U479))</f>
        <v/>
      </c>
      <c r="AQ479" s="46">
        <f>IF(D479="","",IF(Y479&gt;12,AG479*(U479+V479+Y479),AG479*(U479+V479)))</f>
        <v/>
      </c>
      <c r="AR479" s="46">
        <f>IF(D479="","",IF(OR(R479="A",R479="AA",R479="AAA"),AP479,0))</f>
        <v/>
      </c>
      <c r="AS479" s="46">
        <f>IF(D479="","",IF(R479="B",AP479,0))</f>
        <v/>
      </c>
      <c r="AT479" s="46">
        <f>IF(D479="","",IF(R479="C",AP479,0))</f>
        <v/>
      </c>
      <c r="AU479" s="47">
        <f>IF(D479="","",IFERROR(AN479/AJ479,0))</f>
        <v/>
      </c>
      <c r="AV479" s="47">
        <f>IF(D479="","",IFERROR(((AO479)/AJ479),0))</f>
        <v/>
      </c>
      <c r="AW479" s="48">
        <f>IF(D479="","",IF(OR(S479="S",NOT(AND(ISNUMBER(AC479),ISNUMBER(AL479),AC479*AL479&gt;=0))),0,AC479*AL479))</f>
        <v/>
      </c>
      <c r="AX479" s="49">
        <f>IFERROR(IF(D479="","",AW479*AG479),0)</f>
        <v/>
      </c>
      <c r="AY479" s="48">
        <f>IF(D479="","",IF(OR(S479="S",NOT(AND(ISNUMBER(AC479),ISNUMBER(AK479),AC479*AK479&gt;=0))),0,AC479*AK479))</f>
        <v/>
      </c>
      <c r="AZ479" s="48">
        <f>IFERROR(IF(D479="","",IF(AY479=0,0,IF(((AY479)-(U479+Y479))&lt;0,0,(AY479)-U479))),0)</f>
        <v/>
      </c>
      <c r="BA479" s="49">
        <f>IF(D479="","",AZ479*AG479)</f>
        <v/>
      </c>
      <c r="BB479" s="49">
        <f>IF(D479="","",IF(OR(R479="A",R479="AA",R479="AAA"),BA479,0))</f>
        <v/>
      </c>
      <c r="BC479" s="49">
        <f>IF(D479="","",IF(R479="B",BA479,0))</f>
        <v/>
      </c>
      <c r="BD479" s="49">
        <f>IF(D479="","",IF(R479="B",BA479,0))</f>
        <v/>
      </c>
      <c r="BE479" s="49">
        <f>IF(D479="","",IF(S479="S",
1,
IF(AC479=0,
1,
IF(
IFERROR(((U479+Y479)*AG479)/((AC479*AK479)*AG479),0)&lt;0,
0,
IF(
IFERROR(((U479+Y479)*AG479)/((AC479*AK479)*AG479),0)&gt;1,
1,
IFERROR(((U479+Y479)*AG479)/((AC479*AK479)*AG479),0)
)
)
)
))</f>
        <v/>
      </c>
      <c r="BF479" s="49">
        <f>IF(D479="","",IF(S479="S",
1,
IF(AC479=0,
1,
IF(
IFERROR(((U479+V479+Y479)*AG479)/((AC479*AK479)*AG479),0)&lt;0,
0,
IF(
IFERROR(((U479+V479+Y479)*AG479)/((AC479*AK479)*AG479),0)&gt;1,
1,
IFERROR(((U479+V479+Y479)*AG479)/((AC479*AK479)*AG479),0)
)
)
)
))</f>
        <v/>
      </c>
      <c r="BG479" s="50">
        <f>IF(D479="","",IF(S479="S",0,IF(AND(ISNUMBER(AC479),ISNUMBER(AM479)),IF(OR(AC479*AM479&lt;0,ISERR(AC479*AM479)),0,AC479*AM479),0)))</f>
        <v/>
      </c>
      <c r="BH479" s="50">
        <f>IF(D479="","",IF(BY479&gt;TODAY()-60,0,IF(Y479&gt;12,MAX(0,(U479+Y479)-BG479),MAX(0,U479-BG479))))</f>
        <v/>
      </c>
      <c r="BI479" s="51">
        <f>IF(D479="","",BH479*AG479)</f>
        <v/>
      </c>
      <c r="BJ479" s="51">
        <f>IF(D479="","",IF(OR(R479="A",R479="AA",R479="AAA"),BI479,0))</f>
        <v/>
      </c>
      <c r="BK479" s="51">
        <f>IF(D479="","",IF(R479="B",BI479,0))</f>
        <v/>
      </c>
      <c r="BL479" s="51">
        <f>IF(D479="","",IF(R479="C",BI479,0))</f>
        <v/>
      </c>
      <c r="BM479" s="51">
        <f>IF(D479="","",IFERROR(MAX(0,MIN(BI479/AP479,1)),0))</f>
        <v/>
      </c>
      <c r="BN479" s="52">
        <f>IF(D479="","",AB479*AG479)</f>
        <v/>
      </c>
      <c r="BO479" s="52">
        <f>IF(D479="","",(U479+V479+X479)*AG479)</f>
        <v/>
      </c>
      <c r="BP479" s="52">
        <f>IF(D479="","",(AB479*3)*AG479)</f>
        <v/>
      </c>
      <c r="BQ479" s="52">
        <f>IF(D479="","",IF(BO479-BP479&gt;0,0,BO479-BP479))</f>
        <v/>
      </c>
      <c r="BR479" s="52">
        <f>IF(D479="","",IF(BO479-BP479-BN479&gt;0,0,BO479-BP479-BN479))</f>
        <v/>
      </c>
      <c r="BS479" s="53">
        <f>IF(D479="","",IFERROR(AB479*AI479,0))</f>
        <v/>
      </c>
      <c r="BT479" s="53">
        <f>IF(D479="","",IFERROR(IF(X479&gt;12, AI479*(U479+V479+X479), AI479*(U479+V479)),0))</f>
        <v/>
      </c>
      <c r="BU479" s="53">
        <f>IF(D479="","",IFERROR(((AB479*3)*AI479),0))</f>
        <v/>
      </c>
      <c r="BV479" s="53">
        <f>IF(D479="","",IF(BT479-BU479&gt;0,0,BT479-BU479))</f>
        <v/>
      </c>
      <c r="BW479" s="53">
        <f>IF(D479="","",IF(BT479-BU479-BS479&gt;0,0,BT479-BU479-BS479))</f>
        <v/>
      </c>
      <c r="BX479" s="36">
        <f>IF(D479="","",IFERROR(VLOOKUP(D479,'produto-entrada-7'!A:M,3,0),"SEM PEDIDO"))</f>
        <v/>
      </c>
      <c r="BY479" s="36">
        <f>IF(D479="","",VLOOKUP(D479,'produto-estoque-total-7'!A:AB,25,0))</f>
        <v/>
      </c>
      <c r="BZ479" s="36">
        <f>IF(D479="","",IFERROR(VLOOKUP(D479,'produto-estoque-total-7'!A:AB,26,0)/100,0))</f>
        <v/>
      </c>
      <c r="CA479" s="36">
        <f>IF(D479="","",IFERROR(VLOOKUP(D479,'produto-estoque-total-7'!A:AB,27,0)/100,0))</f>
        <v/>
      </c>
      <c r="CB479" s="41">
        <f>IF(D479="","",V479*AF479)</f>
        <v/>
      </c>
      <c r="CC479" s="41">
        <f>IF(D479="","",V479*AI479)</f>
        <v/>
      </c>
      <c r="CD479" s="54">
        <f>IF(D479="","",VLOOKUP(D479,'produto-estoque-total-7'!A:AB,28,0))</f>
        <v/>
      </c>
    </row>
    <row r="480">
      <c r="A480" s="36">
        <f>IF(D480="","",VLOOKUP(D480,'produto-estoque-total-7'!A:AB,3,0))</f>
        <v/>
      </c>
      <c r="B480" s="1">
        <f>IF(D480="","",VLOOKUP(D480,'produto-estoque-total-7'!A:AB,12,0))</f>
        <v/>
      </c>
      <c r="C480" s="1">
        <f>IF(D480="","",VLOOKUP(D480,'produto-estoque-total-7'!A:AB,2,0))</f>
        <v/>
      </c>
      <c r="D480" s="37">
        <f>IFERROR(IF('produto-estoque-total-7'!A479="","",'produto-estoque-total-7'!A479),"")</f>
        <v/>
      </c>
      <c r="E480" s="1">
        <f>IF(D480="","",VLOOKUP(D480,'produto-estoque-total-7'!A:AB,4,0))</f>
        <v/>
      </c>
      <c r="F480" s="36">
        <f>IF(D480="","",VLOOKUP(D480,'produto-estoque-total-7'!A:AB,13,0))</f>
        <v/>
      </c>
      <c r="G480" s="1">
        <f>IF(F480="","",VLOOKUP(F480,'FORNECEDORES X COMPRADOR'!A:D,4,0))</f>
        <v/>
      </c>
      <c r="H480" s="1">
        <f>IF(F480="","",VLOOKUP(F480,'FORNECEDORES X COMPRADOR'!A:E,5,0))</f>
        <v/>
      </c>
      <c r="I480" s="36">
        <f>IF(D480="","",VLOOKUP(D480,'produto-estoque-total-7'!A:AB,15,0))</f>
        <v/>
      </c>
      <c r="J480" s="36">
        <f>IF(D480="","",VLOOKUP(D480,'produto-estoque-total-7'!A:AB,19,0))</f>
        <v/>
      </c>
      <c r="K480" s="1">
        <f>IF(D480="","",VLOOKUP(D480,'produto-estoque-total-7'!A:AB,20,0))</f>
        <v/>
      </c>
      <c r="L480" s="36">
        <f>IF(D480="","",VLOOKUP(D480,'produto-estoque-total-7'!A:AB,17,0))</f>
        <v/>
      </c>
      <c r="M480" s="1">
        <f>IF(D480="","",VLOOKUP(D480,'produto-estoque-total-7'!A:AB,18,0))</f>
        <v/>
      </c>
      <c r="N480" s="36">
        <f>IF(D480="","",VLOOKUP(D480,'produto-estoque-total-7'!A:AB,21,0))</f>
        <v/>
      </c>
      <c r="O480" s="1">
        <f>IF(D480="","",VLOOKUP(D480,'produto-estoque-total-7'!A:AB,22,0))</f>
        <v/>
      </c>
      <c r="P480" s="36">
        <f>IF(D480="","",VLOOKUP(D480,'produto-estoque-total-7'!A:AB,23,0))</f>
        <v/>
      </c>
      <c r="Q480" s="1">
        <f>IF(D480="","",VLOOKUP(D480,'produto-estoque-total-7'!A:AB,24,0))</f>
        <v/>
      </c>
      <c r="R480" s="38">
        <f>IFERROR(IF(D480="","",VLOOKUP(D480,'produto-venda-7'!B:N,13,0)),"C")</f>
        <v/>
      </c>
      <c r="S480" s="39">
        <f>IF(D480="","",VLOOKUP(D480,'produto-estoque-total-7'!A:AB,6,0))</f>
        <v/>
      </c>
      <c r="T480" s="39">
        <f>IF(D480="","",VLOOKUP(D480,'produto-estoque-total-7'!A:AB,5,0))</f>
        <v/>
      </c>
      <c r="U480" s="40">
        <f>IF(D480="","",VLOOKUP(D480,'produto-estoque-total-7'!A:AB,11,0))</f>
        <v/>
      </c>
      <c r="V480" s="41">
        <f>IF(D480="","",IFERROR(VLOOKUP(D480,'produto-entrada-7'!A:M,10,0),0))</f>
        <v/>
      </c>
      <c r="W480" s="42" t="n"/>
      <c r="X480" s="39">
        <f>IF(D480="","",VLOOKUP(D480,'produto-estoque-total-7'!A:AB,8,0))</f>
        <v/>
      </c>
      <c r="Y480" s="39">
        <f>IF(D480="","",VLOOKUP(D480,'produto-estoque-total-7'!A:AB,9,0))</f>
        <v/>
      </c>
      <c r="Z480" s="39">
        <f>IF(D480="","",VLOOKUP(D480,'produto-estoque-total-7'!A:AB,10,0))</f>
        <v/>
      </c>
      <c r="AA480" s="39">
        <f>IFERROR(IF(D480="","",VLOOKUP(D480,'produto-venda-7'!B:N,4,0)),0)</f>
        <v/>
      </c>
      <c r="AB480" s="39">
        <f>IFERROR(IF(D480="","",VLOOKUP(D480,'produto-venda-7'!B:N,5,0)),0)</f>
        <v/>
      </c>
      <c r="AC480" s="39">
        <f>IF(D480="","",IFERROR(AA480/90,0))</f>
        <v/>
      </c>
      <c r="AD480" s="36">
        <f>IF(D480="","",IFERROR(VLOOKUP(D480,'produto-entrada-7'!A:M,4,0),0))</f>
        <v/>
      </c>
      <c r="AE480" s="36">
        <f>IFERROR(IF(D480="","",VLOOKUP(D480,'produto-venda-7'!B:N,10,0)),0)</f>
        <v/>
      </c>
      <c r="AF480" s="36">
        <f>IF(D480="","",IFERROR(VLOOKUP(D480,'produto-entrada-7'!A:M,11,0),0))</f>
        <v/>
      </c>
      <c r="AG480" s="1">
        <f>IF(D480="","",IFERROR(VLOOKUP(D480,'produto-entrada-7'!A:M,12,0),0))</f>
        <v/>
      </c>
      <c r="AH480" s="1">
        <f>IF(D480="","",IFERROR(VLOOKUP(D480,'produto-entrada-7'!A:M,13,0),0))</f>
        <v/>
      </c>
      <c r="AI480" s="36">
        <f>IFERROR(IF(D480="","",VLOOKUP(D480,'produto-venda-7'!B:N,11,0)),0)</f>
        <v/>
      </c>
      <c r="AJ480" s="43">
        <f>IF(D480="","",IFERROR(AI480*AB480,0))</f>
        <v/>
      </c>
      <c r="AK480" s="44">
        <f>IFERROR(IF(D480="","",VLOOKUP(F480,'ANALISE FORNECEDOR'!$A:$I,8,0)),"")</f>
        <v/>
      </c>
      <c r="AL480" s="44">
        <f>IF(D480="","",AVERAGE(AM480,AK480))</f>
        <v/>
      </c>
      <c r="AM480" s="44">
        <f>IFERROR(IF(D480="","",VLOOKUP(F480,'ANALISE FORNECEDOR'!$A:$I,9,0)),"")</f>
        <v/>
      </c>
      <c r="AN480" s="45">
        <f>IF(D480="","",IF(Y480&gt;12,AI480*(U480+Y480),AI480*U480))</f>
        <v/>
      </c>
      <c r="AO480" s="45">
        <f>IF(D480="","",IF(Y480&gt;12,AI480*(U480+V480+Y480),AI480*(U480+V480)))</f>
        <v/>
      </c>
      <c r="AP480" s="46">
        <f>IF(D480="","",IF(Y480&gt;12,AG480*(U480+Y480),AG480*U480))</f>
        <v/>
      </c>
      <c r="AQ480" s="46">
        <f>IF(D480="","",IF(Y480&gt;12,AG480*(U480+V480+Y480),AG480*(U480+V480)))</f>
        <v/>
      </c>
      <c r="AR480" s="46">
        <f>IF(D480="","",IF(OR(R480="A",R480="AA",R480="AAA"),AP480,0))</f>
        <v/>
      </c>
      <c r="AS480" s="46">
        <f>IF(D480="","",IF(R480="B",AP480,0))</f>
        <v/>
      </c>
      <c r="AT480" s="46">
        <f>IF(D480="","",IF(R480="C",AP480,0))</f>
        <v/>
      </c>
      <c r="AU480" s="47">
        <f>IF(D480="","",IFERROR(AN480/AJ480,0))</f>
        <v/>
      </c>
      <c r="AV480" s="47">
        <f>IF(D480="","",IFERROR(((AO480)/AJ480),0))</f>
        <v/>
      </c>
      <c r="AW480" s="48">
        <f>IF(D480="","",IF(OR(S480="S",NOT(AND(ISNUMBER(AC480),ISNUMBER(AL480),AC480*AL480&gt;=0))),0,AC480*AL480))</f>
        <v/>
      </c>
      <c r="AX480" s="49">
        <f>IFERROR(IF(D480="","",AW480*AG480),0)</f>
        <v/>
      </c>
      <c r="AY480" s="48">
        <f>IF(D480="","",IF(OR(S480="S",NOT(AND(ISNUMBER(AC480),ISNUMBER(AK480),AC480*AK480&gt;=0))),0,AC480*AK480))</f>
        <v/>
      </c>
      <c r="AZ480" s="48">
        <f>IFERROR(IF(D480="","",IF(AY480=0,0,IF(((AY480)-(U480+Y480))&lt;0,0,(AY480)-U480))),0)</f>
        <v/>
      </c>
      <c r="BA480" s="49">
        <f>IF(D480="","",AZ480*AG480)</f>
        <v/>
      </c>
      <c r="BB480" s="49">
        <f>IF(D480="","",IF(OR(R480="A",R480="AA",R480="AAA"),BA480,0))</f>
        <v/>
      </c>
      <c r="BC480" s="49">
        <f>IF(D480="","",IF(R480="B",BA480,0))</f>
        <v/>
      </c>
      <c r="BD480" s="49">
        <f>IF(D480="","",IF(R480="B",BA480,0))</f>
        <v/>
      </c>
      <c r="BE480" s="49">
        <f>IF(D480="","",IF(S480="S",
1,
IF(AC480=0,
1,
IF(
IFERROR(((U480+Y480)*AG480)/((AC480*AK480)*AG480),0)&lt;0,
0,
IF(
IFERROR(((U480+Y480)*AG480)/((AC480*AK480)*AG480),0)&gt;1,
1,
IFERROR(((U480+Y480)*AG480)/((AC480*AK480)*AG480),0)
)
)
)
))</f>
        <v/>
      </c>
      <c r="BF480" s="49">
        <f>IF(D480="","",IF(S480="S",
1,
IF(AC480=0,
1,
IF(
IFERROR(((U480+V480+Y480)*AG480)/((AC480*AK480)*AG480),0)&lt;0,
0,
IF(
IFERROR(((U480+V480+Y480)*AG480)/((AC480*AK480)*AG480),0)&gt;1,
1,
IFERROR(((U480+V480+Y480)*AG480)/((AC480*AK480)*AG480),0)
)
)
)
))</f>
        <v/>
      </c>
      <c r="BG480" s="50">
        <f>IF(D480="","",IF(S480="S",0,IF(AND(ISNUMBER(AC480),ISNUMBER(AM480)),IF(OR(AC480*AM480&lt;0,ISERR(AC480*AM480)),0,AC480*AM480),0)))</f>
        <v/>
      </c>
      <c r="BH480" s="50">
        <f>IF(D480="","",IF(BY480&gt;TODAY()-60,0,IF(Y480&gt;12,MAX(0,(U480+Y480)-BG480),MAX(0,U480-BG480))))</f>
        <v/>
      </c>
      <c r="BI480" s="51">
        <f>IF(D480="","",BH480*AG480)</f>
        <v/>
      </c>
      <c r="BJ480" s="51">
        <f>IF(D480="","",IF(OR(R480="A",R480="AA",R480="AAA"),BI480,0))</f>
        <v/>
      </c>
      <c r="BK480" s="51">
        <f>IF(D480="","",IF(R480="B",BI480,0))</f>
        <v/>
      </c>
      <c r="BL480" s="51">
        <f>IF(D480="","",IF(R480="C",BI480,0))</f>
        <v/>
      </c>
      <c r="BM480" s="51">
        <f>IF(D480="","",IFERROR(MAX(0,MIN(BI480/AP480,1)),0))</f>
        <v/>
      </c>
      <c r="BN480" s="52">
        <f>IF(D480="","",AB480*AG480)</f>
        <v/>
      </c>
      <c r="BO480" s="52">
        <f>IF(D480="","",(U480+V480+X480)*AG480)</f>
        <v/>
      </c>
      <c r="BP480" s="52">
        <f>IF(D480="","",(AB480*3)*AG480)</f>
        <v/>
      </c>
      <c r="BQ480" s="52">
        <f>IF(D480="","",IF(BO480-BP480&gt;0,0,BO480-BP480))</f>
        <v/>
      </c>
      <c r="BR480" s="52">
        <f>IF(D480="","",IF(BO480-BP480-BN480&gt;0,0,BO480-BP480-BN480))</f>
        <v/>
      </c>
      <c r="BS480" s="53">
        <f>IF(D480="","",IFERROR(AB480*AI480,0))</f>
        <v/>
      </c>
      <c r="BT480" s="53">
        <f>IF(D480="","",IFERROR(IF(X480&gt;12, AI480*(U480+V480+X480), AI480*(U480+V480)),0))</f>
        <v/>
      </c>
      <c r="BU480" s="53">
        <f>IF(D480="","",IFERROR(((AB480*3)*AI480),0))</f>
        <v/>
      </c>
      <c r="BV480" s="53">
        <f>IF(D480="","",IF(BT480-BU480&gt;0,0,BT480-BU480))</f>
        <v/>
      </c>
      <c r="BW480" s="53">
        <f>IF(D480="","",IF(BT480-BU480-BS480&gt;0,0,BT480-BU480-BS480))</f>
        <v/>
      </c>
      <c r="BX480" s="36">
        <f>IF(D480="","",IFERROR(VLOOKUP(D480,'produto-entrada-7'!A:M,3,0),"SEM PEDIDO"))</f>
        <v/>
      </c>
      <c r="BY480" s="36">
        <f>IF(D480="","",VLOOKUP(D480,'produto-estoque-total-7'!A:AB,25,0))</f>
        <v/>
      </c>
      <c r="BZ480" s="36">
        <f>IF(D480="","",IFERROR(VLOOKUP(D480,'produto-estoque-total-7'!A:AB,26,0)/100,0))</f>
        <v/>
      </c>
      <c r="CA480" s="36">
        <f>IF(D480="","",IFERROR(VLOOKUP(D480,'produto-estoque-total-7'!A:AB,27,0)/100,0))</f>
        <v/>
      </c>
      <c r="CB480" s="41">
        <f>IF(D480="","",V480*AF480)</f>
        <v/>
      </c>
      <c r="CC480" s="41">
        <f>IF(D480="","",V480*AI480)</f>
        <v/>
      </c>
      <c r="CD480" s="54">
        <f>IF(D480="","",VLOOKUP(D480,'produto-estoque-total-7'!A:AB,28,0))</f>
        <v/>
      </c>
    </row>
    <row r="481">
      <c r="A481" s="36">
        <f>IF(D481="","",VLOOKUP(D481,'produto-estoque-total-7'!A:AB,3,0))</f>
        <v/>
      </c>
      <c r="B481" s="1">
        <f>IF(D481="","",VLOOKUP(D481,'produto-estoque-total-7'!A:AB,12,0))</f>
        <v/>
      </c>
      <c r="C481" s="1">
        <f>IF(D481="","",VLOOKUP(D481,'produto-estoque-total-7'!A:AB,2,0))</f>
        <v/>
      </c>
      <c r="D481" s="37">
        <f>IFERROR(IF('produto-estoque-total-7'!A480="","",'produto-estoque-total-7'!A480),"")</f>
        <v/>
      </c>
      <c r="E481" s="1">
        <f>IF(D481="","",VLOOKUP(D481,'produto-estoque-total-7'!A:AB,4,0))</f>
        <v/>
      </c>
      <c r="F481" s="36">
        <f>IF(D481="","",VLOOKUP(D481,'produto-estoque-total-7'!A:AB,13,0))</f>
        <v/>
      </c>
      <c r="G481" s="1">
        <f>IF(F481="","",VLOOKUP(F481,'FORNECEDORES X COMPRADOR'!A:D,4,0))</f>
        <v/>
      </c>
      <c r="H481" s="1">
        <f>IF(F481="","",VLOOKUP(F481,'FORNECEDORES X COMPRADOR'!A:E,5,0))</f>
        <v/>
      </c>
      <c r="I481" s="36">
        <f>IF(D481="","",VLOOKUP(D481,'produto-estoque-total-7'!A:AB,15,0))</f>
        <v/>
      </c>
      <c r="J481" s="36">
        <f>IF(D481="","",VLOOKUP(D481,'produto-estoque-total-7'!A:AB,19,0))</f>
        <v/>
      </c>
      <c r="K481" s="1">
        <f>IF(D481="","",VLOOKUP(D481,'produto-estoque-total-7'!A:AB,20,0))</f>
        <v/>
      </c>
      <c r="L481" s="36">
        <f>IF(D481="","",VLOOKUP(D481,'produto-estoque-total-7'!A:AB,17,0))</f>
        <v/>
      </c>
      <c r="M481" s="1">
        <f>IF(D481="","",VLOOKUP(D481,'produto-estoque-total-7'!A:AB,18,0))</f>
        <v/>
      </c>
      <c r="N481" s="36">
        <f>IF(D481="","",VLOOKUP(D481,'produto-estoque-total-7'!A:AB,21,0))</f>
        <v/>
      </c>
      <c r="O481" s="1">
        <f>IF(D481="","",VLOOKUP(D481,'produto-estoque-total-7'!A:AB,22,0))</f>
        <v/>
      </c>
      <c r="P481" s="36">
        <f>IF(D481="","",VLOOKUP(D481,'produto-estoque-total-7'!A:AB,23,0))</f>
        <v/>
      </c>
      <c r="Q481" s="1">
        <f>IF(D481="","",VLOOKUP(D481,'produto-estoque-total-7'!A:AB,24,0))</f>
        <v/>
      </c>
      <c r="R481" s="38">
        <f>IFERROR(IF(D481="","",VLOOKUP(D481,'produto-venda-7'!B:N,13,0)),"C")</f>
        <v/>
      </c>
      <c r="S481" s="39">
        <f>IF(D481="","",VLOOKUP(D481,'produto-estoque-total-7'!A:AB,6,0))</f>
        <v/>
      </c>
      <c r="T481" s="39">
        <f>IF(D481="","",VLOOKUP(D481,'produto-estoque-total-7'!A:AB,5,0))</f>
        <v/>
      </c>
      <c r="U481" s="40">
        <f>IF(D481="","",VLOOKUP(D481,'produto-estoque-total-7'!A:AB,11,0))</f>
        <v/>
      </c>
      <c r="V481" s="41">
        <f>IF(D481="","",IFERROR(VLOOKUP(D481,'produto-entrada-7'!A:M,10,0),0))</f>
        <v/>
      </c>
      <c r="W481" s="42" t="n"/>
      <c r="X481" s="39">
        <f>IF(D481="","",VLOOKUP(D481,'produto-estoque-total-7'!A:AB,8,0))</f>
        <v/>
      </c>
      <c r="Y481" s="39">
        <f>IF(D481="","",VLOOKUP(D481,'produto-estoque-total-7'!A:AB,9,0))</f>
        <v/>
      </c>
      <c r="Z481" s="39">
        <f>IF(D481="","",VLOOKUP(D481,'produto-estoque-total-7'!A:AB,10,0))</f>
        <v/>
      </c>
      <c r="AA481" s="39">
        <f>IFERROR(IF(D481="","",VLOOKUP(D481,'produto-venda-7'!B:N,4,0)),0)</f>
        <v/>
      </c>
      <c r="AB481" s="39">
        <f>IFERROR(IF(D481="","",VLOOKUP(D481,'produto-venda-7'!B:N,5,0)),0)</f>
        <v/>
      </c>
      <c r="AC481" s="39">
        <f>IF(D481="","",IFERROR(AA481/90,0))</f>
        <v/>
      </c>
      <c r="AD481" s="36">
        <f>IF(D481="","",IFERROR(VLOOKUP(D481,'produto-entrada-7'!A:M,4,0),0))</f>
        <v/>
      </c>
      <c r="AE481" s="36">
        <f>IFERROR(IF(D481="","",VLOOKUP(D481,'produto-venda-7'!B:N,10,0)),0)</f>
        <v/>
      </c>
      <c r="AF481" s="36">
        <f>IF(D481="","",IFERROR(VLOOKUP(D481,'produto-entrada-7'!A:M,11,0),0))</f>
        <v/>
      </c>
      <c r="AG481" s="1">
        <f>IF(D481="","",IFERROR(VLOOKUP(D481,'produto-entrada-7'!A:M,12,0),0))</f>
        <v/>
      </c>
      <c r="AH481" s="1">
        <f>IF(D481="","",IFERROR(VLOOKUP(D481,'produto-entrada-7'!A:M,13,0),0))</f>
        <v/>
      </c>
      <c r="AI481" s="36">
        <f>IFERROR(IF(D481="","",VLOOKUP(D481,'produto-venda-7'!B:N,11,0)),0)</f>
        <v/>
      </c>
      <c r="AJ481" s="43">
        <f>IF(D481="","",IFERROR(AI481*AB481,0))</f>
        <v/>
      </c>
      <c r="AK481" s="44">
        <f>IFERROR(IF(D481="","",VLOOKUP(F481,'ANALISE FORNECEDOR'!$A:$I,8,0)),"")</f>
        <v/>
      </c>
      <c r="AL481" s="44">
        <f>IF(D481="","",AVERAGE(AM481,AK481))</f>
        <v/>
      </c>
      <c r="AM481" s="44">
        <f>IFERROR(IF(D481="","",VLOOKUP(F481,'ANALISE FORNECEDOR'!$A:$I,9,0)),"")</f>
        <v/>
      </c>
      <c r="AN481" s="45">
        <f>IF(D481="","",IF(Y481&gt;12,AI481*(U481+Y481),AI481*U481))</f>
        <v/>
      </c>
      <c r="AO481" s="45">
        <f>IF(D481="","",IF(Y481&gt;12,AI481*(U481+V481+Y481),AI481*(U481+V481)))</f>
        <v/>
      </c>
      <c r="AP481" s="46">
        <f>IF(D481="","",IF(Y481&gt;12,AG481*(U481+Y481),AG481*U481))</f>
        <v/>
      </c>
      <c r="AQ481" s="46">
        <f>IF(D481="","",IF(Y481&gt;12,AG481*(U481+V481+Y481),AG481*(U481+V481)))</f>
        <v/>
      </c>
      <c r="AR481" s="46">
        <f>IF(D481="","",IF(OR(R481="A",R481="AA",R481="AAA"),AP481,0))</f>
        <v/>
      </c>
      <c r="AS481" s="46">
        <f>IF(D481="","",IF(R481="B",AP481,0))</f>
        <v/>
      </c>
      <c r="AT481" s="46">
        <f>IF(D481="","",IF(R481="C",AP481,0))</f>
        <v/>
      </c>
      <c r="AU481" s="47">
        <f>IF(D481="","",IFERROR(AN481/AJ481,0))</f>
        <v/>
      </c>
      <c r="AV481" s="47">
        <f>IF(D481="","",IFERROR(((AO481)/AJ481),0))</f>
        <v/>
      </c>
      <c r="AW481" s="48">
        <f>IF(D481="","",IF(OR(S481="S",NOT(AND(ISNUMBER(AC481),ISNUMBER(AL481),AC481*AL481&gt;=0))),0,AC481*AL481))</f>
        <v/>
      </c>
      <c r="AX481" s="49">
        <f>IFERROR(IF(D481="","",AW481*AG481),0)</f>
        <v/>
      </c>
      <c r="AY481" s="48">
        <f>IF(D481="","",IF(OR(S481="S",NOT(AND(ISNUMBER(AC481),ISNUMBER(AK481),AC481*AK481&gt;=0))),0,AC481*AK481))</f>
        <v/>
      </c>
      <c r="AZ481" s="48">
        <f>IFERROR(IF(D481="","",IF(AY481=0,0,IF(((AY481)-(U481+Y481))&lt;0,0,(AY481)-U481))),0)</f>
        <v/>
      </c>
      <c r="BA481" s="49">
        <f>IF(D481="","",AZ481*AG481)</f>
        <v/>
      </c>
      <c r="BB481" s="49">
        <f>IF(D481="","",IF(OR(R481="A",R481="AA",R481="AAA"),BA481,0))</f>
        <v/>
      </c>
      <c r="BC481" s="49">
        <f>IF(D481="","",IF(R481="B",BA481,0))</f>
        <v/>
      </c>
      <c r="BD481" s="49">
        <f>IF(D481="","",IF(R481="B",BA481,0))</f>
        <v/>
      </c>
      <c r="BE481" s="49">
        <f>IF(D481="","",IF(S481="S",
1,
IF(AC481=0,
1,
IF(
IFERROR(((U481+Y481)*AG481)/((AC481*AK481)*AG481),0)&lt;0,
0,
IF(
IFERROR(((U481+Y481)*AG481)/((AC481*AK481)*AG481),0)&gt;1,
1,
IFERROR(((U481+Y481)*AG481)/((AC481*AK481)*AG481),0)
)
)
)
))</f>
        <v/>
      </c>
      <c r="BF481" s="49">
        <f>IF(D481="","",IF(S481="S",
1,
IF(AC481=0,
1,
IF(
IFERROR(((U481+V481+Y481)*AG481)/((AC481*AK481)*AG481),0)&lt;0,
0,
IF(
IFERROR(((U481+V481+Y481)*AG481)/((AC481*AK481)*AG481),0)&gt;1,
1,
IFERROR(((U481+V481+Y481)*AG481)/((AC481*AK481)*AG481),0)
)
)
)
))</f>
        <v/>
      </c>
      <c r="BG481" s="50">
        <f>IF(D481="","",IF(S481="S",0,IF(AND(ISNUMBER(AC481),ISNUMBER(AM481)),IF(OR(AC481*AM481&lt;0,ISERR(AC481*AM481)),0,AC481*AM481),0)))</f>
        <v/>
      </c>
      <c r="BH481" s="50">
        <f>IF(D481="","",IF(BY481&gt;TODAY()-60,0,IF(Y481&gt;12,MAX(0,(U481+Y481)-BG481),MAX(0,U481-BG481))))</f>
        <v/>
      </c>
      <c r="BI481" s="51">
        <f>IF(D481="","",BH481*AG481)</f>
        <v/>
      </c>
      <c r="BJ481" s="51">
        <f>IF(D481="","",IF(OR(R481="A",R481="AA",R481="AAA"),BI481,0))</f>
        <v/>
      </c>
      <c r="BK481" s="51">
        <f>IF(D481="","",IF(R481="B",BI481,0))</f>
        <v/>
      </c>
      <c r="BL481" s="51">
        <f>IF(D481="","",IF(R481="C",BI481,0))</f>
        <v/>
      </c>
      <c r="BM481" s="51">
        <f>IF(D481="","",IFERROR(MAX(0,MIN(BI481/AP481,1)),0))</f>
        <v/>
      </c>
      <c r="BN481" s="52">
        <f>IF(D481="","",AB481*AG481)</f>
        <v/>
      </c>
      <c r="BO481" s="52">
        <f>IF(D481="","",(U481+V481+X481)*AG481)</f>
        <v/>
      </c>
      <c r="BP481" s="52">
        <f>IF(D481="","",(AB481*3)*AG481)</f>
        <v/>
      </c>
      <c r="BQ481" s="52">
        <f>IF(D481="","",IF(BO481-BP481&gt;0,0,BO481-BP481))</f>
        <v/>
      </c>
      <c r="BR481" s="52">
        <f>IF(D481="","",IF(BO481-BP481-BN481&gt;0,0,BO481-BP481-BN481))</f>
        <v/>
      </c>
      <c r="BS481" s="53">
        <f>IF(D481="","",IFERROR(AB481*AI481,0))</f>
        <v/>
      </c>
      <c r="BT481" s="53">
        <f>IF(D481="","",IFERROR(IF(X481&gt;12, AI481*(U481+V481+X481), AI481*(U481+V481)),0))</f>
        <v/>
      </c>
      <c r="BU481" s="53">
        <f>IF(D481="","",IFERROR(((AB481*3)*AI481),0))</f>
        <v/>
      </c>
      <c r="BV481" s="53">
        <f>IF(D481="","",IF(BT481-BU481&gt;0,0,BT481-BU481))</f>
        <v/>
      </c>
      <c r="BW481" s="53">
        <f>IF(D481="","",IF(BT481-BU481-BS481&gt;0,0,BT481-BU481-BS481))</f>
        <v/>
      </c>
      <c r="BX481" s="36">
        <f>IF(D481="","",IFERROR(VLOOKUP(D481,'produto-entrada-7'!A:M,3,0),"SEM PEDIDO"))</f>
        <v/>
      </c>
      <c r="BY481" s="36">
        <f>IF(D481="","",VLOOKUP(D481,'produto-estoque-total-7'!A:AB,25,0))</f>
        <v/>
      </c>
      <c r="BZ481" s="36">
        <f>IF(D481="","",IFERROR(VLOOKUP(D481,'produto-estoque-total-7'!A:AB,26,0)/100,0))</f>
        <v/>
      </c>
      <c r="CA481" s="36">
        <f>IF(D481="","",IFERROR(VLOOKUP(D481,'produto-estoque-total-7'!A:AB,27,0)/100,0))</f>
        <v/>
      </c>
      <c r="CB481" s="41">
        <f>IF(D481="","",V481*AF481)</f>
        <v/>
      </c>
      <c r="CC481" s="41">
        <f>IF(D481="","",V481*AI481)</f>
        <v/>
      </c>
      <c r="CD481" s="54">
        <f>IF(D481="","",VLOOKUP(D481,'produto-estoque-total-7'!A:AB,28,0))</f>
        <v/>
      </c>
    </row>
    <row r="482">
      <c r="A482" s="36">
        <f>IF(D482="","",VLOOKUP(D482,'produto-estoque-total-7'!A:AB,3,0))</f>
        <v/>
      </c>
      <c r="B482" s="1">
        <f>IF(D482="","",VLOOKUP(D482,'produto-estoque-total-7'!A:AB,12,0))</f>
        <v/>
      </c>
      <c r="C482" s="1">
        <f>IF(D482="","",VLOOKUP(D482,'produto-estoque-total-7'!A:AB,2,0))</f>
        <v/>
      </c>
      <c r="D482" s="37">
        <f>IFERROR(IF('produto-estoque-total-7'!A481="","",'produto-estoque-total-7'!A481),"")</f>
        <v/>
      </c>
      <c r="E482" s="1">
        <f>IF(D482="","",VLOOKUP(D482,'produto-estoque-total-7'!A:AB,4,0))</f>
        <v/>
      </c>
      <c r="F482" s="36">
        <f>IF(D482="","",VLOOKUP(D482,'produto-estoque-total-7'!A:AB,13,0))</f>
        <v/>
      </c>
      <c r="G482" s="1">
        <f>IF(F482="","",VLOOKUP(F482,'FORNECEDORES X COMPRADOR'!A:D,4,0))</f>
        <v/>
      </c>
      <c r="H482" s="1">
        <f>IF(F482="","",VLOOKUP(F482,'FORNECEDORES X COMPRADOR'!A:E,5,0))</f>
        <v/>
      </c>
      <c r="I482" s="36">
        <f>IF(D482="","",VLOOKUP(D482,'produto-estoque-total-7'!A:AB,15,0))</f>
        <v/>
      </c>
      <c r="J482" s="36">
        <f>IF(D482="","",VLOOKUP(D482,'produto-estoque-total-7'!A:AB,19,0))</f>
        <v/>
      </c>
      <c r="K482" s="1">
        <f>IF(D482="","",VLOOKUP(D482,'produto-estoque-total-7'!A:AB,20,0))</f>
        <v/>
      </c>
      <c r="L482" s="36">
        <f>IF(D482="","",VLOOKUP(D482,'produto-estoque-total-7'!A:AB,17,0))</f>
        <v/>
      </c>
      <c r="M482" s="1">
        <f>IF(D482="","",VLOOKUP(D482,'produto-estoque-total-7'!A:AB,18,0))</f>
        <v/>
      </c>
      <c r="N482" s="36">
        <f>IF(D482="","",VLOOKUP(D482,'produto-estoque-total-7'!A:AB,21,0))</f>
        <v/>
      </c>
      <c r="O482" s="1">
        <f>IF(D482="","",VLOOKUP(D482,'produto-estoque-total-7'!A:AB,22,0))</f>
        <v/>
      </c>
      <c r="P482" s="36">
        <f>IF(D482="","",VLOOKUP(D482,'produto-estoque-total-7'!A:AB,23,0))</f>
        <v/>
      </c>
      <c r="Q482" s="1">
        <f>IF(D482="","",VLOOKUP(D482,'produto-estoque-total-7'!A:AB,24,0))</f>
        <v/>
      </c>
      <c r="R482" s="38">
        <f>IFERROR(IF(D482="","",VLOOKUP(D482,'produto-venda-7'!B:N,13,0)),"C")</f>
        <v/>
      </c>
      <c r="S482" s="39">
        <f>IF(D482="","",VLOOKUP(D482,'produto-estoque-total-7'!A:AB,6,0))</f>
        <v/>
      </c>
      <c r="T482" s="39">
        <f>IF(D482="","",VLOOKUP(D482,'produto-estoque-total-7'!A:AB,5,0))</f>
        <v/>
      </c>
      <c r="U482" s="40">
        <f>IF(D482="","",VLOOKUP(D482,'produto-estoque-total-7'!A:AB,11,0))</f>
        <v/>
      </c>
      <c r="V482" s="41">
        <f>IF(D482="","",IFERROR(VLOOKUP(D482,'produto-entrada-7'!A:M,10,0),0))</f>
        <v/>
      </c>
      <c r="W482" s="42" t="n"/>
      <c r="X482" s="39">
        <f>IF(D482="","",VLOOKUP(D482,'produto-estoque-total-7'!A:AB,8,0))</f>
        <v/>
      </c>
      <c r="Y482" s="39">
        <f>IF(D482="","",VLOOKUP(D482,'produto-estoque-total-7'!A:AB,9,0))</f>
        <v/>
      </c>
      <c r="Z482" s="39">
        <f>IF(D482="","",VLOOKUP(D482,'produto-estoque-total-7'!A:AB,10,0))</f>
        <v/>
      </c>
      <c r="AA482" s="39">
        <f>IFERROR(IF(D482="","",VLOOKUP(D482,'produto-venda-7'!B:N,4,0)),0)</f>
        <v/>
      </c>
      <c r="AB482" s="39">
        <f>IFERROR(IF(D482="","",VLOOKUP(D482,'produto-venda-7'!B:N,5,0)),0)</f>
        <v/>
      </c>
      <c r="AC482" s="39">
        <f>IF(D482="","",IFERROR(AA482/90,0))</f>
        <v/>
      </c>
      <c r="AD482" s="36">
        <f>IF(D482="","",IFERROR(VLOOKUP(D482,'produto-entrada-7'!A:M,4,0),0))</f>
        <v/>
      </c>
      <c r="AE482" s="36">
        <f>IFERROR(IF(D482="","",VLOOKUP(D482,'produto-venda-7'!B:N,10,0)),0)</f>
        <v/>
      </c>
      <c r="AF482" s="36">
        <f>IF(D482="","",IFERROR(VLOOKUP(D482,'produto-entrada-7'!A:M,11,0),0))</f>
        <v/>
      </c>
      <c r="AG482" s="1">
        <f>IF(D482="","",IFERROR(VLOOKUP(D482,'produto-entrada-7'!A:M,12,0),0))</f>
        <v/>
      </c>
      <c r="AH482" s="1">
        <f>IF(D482="","",IFERROR(VLOOKUP(D482,'produto-entrada-7'!A:M,13,0),0))</f>
        <v/>
      </c>
      <c r="AI482" s="36">
        <f>IFERROR(IF(D482="","",VLOOKUP(D482,'produto-venda-7'!B:N,11,0)),0)</f>
        <v/>
      </c>
      <c r="AJ482" s="43">
        <f>IF(D482="","",IFERROR(AI482*AB482,0))</f>
        <v/>
      </c>
      <c r="AK482" s="44">
        <f>IFERROR(IF(D482="","",VLOOKUP(F482,'ANALISE FORNECEDOR'!$A:$I,8,0)),"")</f>
        <v/>
      </c>
      <c r="AL482" s="44">
        <f>IF(D482="","",AVERAGE(AM482,AK482))</f>
        <v/>
      </c>
      <c r="AM482" s="44">
        <f>IFERROR(IF(D482="","",VLOOKUP(F482,'ANALISE FORNECEDOR'!$A:$I,9,0)),"")</f>
        <v/>
      </c>
      <c r="AN482" s="45">
        <f>IF(D482="","",IF(Y482&gt;12,AI482*(U482+Y482),AI482*U482))</f>
        <v/>
      </c>
      <c r="AO482" s="45">
        <f>IF(D482="","",IF(Y482&gt;12,AI482*(U482+V482+Y482),AI482*(U482+V482)))</f>
        <v/>
      </c>
      <c r="AP482" s="46">
        <f>IF(D482="","",IF(Y482&gt;12,AG482*(U482+Y482),AG482*U482))</f>
        <v/>
      </c>
      <c r="AQ482" s="46">
        <f>IF(D482="","",IF(Y482&gt;12,AG482*(U482+V482+Y482),AG482*(U482+V482)))</f>
        <v/>
      </c>
      <c r="AR482" s="46">
        <f>IF(D482="","",IF(OR(R482="A",R482="AA",R482="AAA"),AP482,0))</f>
        <v/>
      </c>
      <c r="AS482" s="46">
        <f>IF(D482="","",IF(R482="B",AP482,0))</f>
        <v/>
      </c>
      <c r="AT482" s="46">
        <f>IF(D482="","",IF(R482="C",AP482,0))</f>
        <v/>
      </c>
      <c r="AU482" s="47">
        <f>IF(D482="","",IFERROR(AN482/AJ482,0))</f>
        <v/>
      </c>
      <c r="AV482" s="47">
        <f>IF(D482="","",IFERROR(((AO482)/AJ482),0))</f>
        <v/>
      </c>
      <c r="AW482" s="48">
        <f>IF(D482="","",IF(OR(S482="S",NOT(AND(ISNUMBER(AC482),ISNUMBER(AL482),AC482*AL482&gt;=0))),0,AC482*AL482))</f>
        <v/>
      </c>
      <c r="AX482" s="49">
        <f>IFERROR(IF(D482="","",AW482*AG482),0)</f>
        <v/>
      </c>
      <c r="AY482" s="48">
        <f>IF(D482="","",IF(OR(S482="S",NOT(AND(ISNUMBER(AC482),ISNUMBER(AK482),AC482*AK482&gt;=0))),0,AC482*AK482))</f>
        <v/>
      </c>
      <c r="AZ482" s="48">
        <f>IFERROR(IF(D482="","",IF(AY482=0,0,IF(((AY482)-(U482+Y482))&lt;0,0,(AY482)-U482))),0)</f>
        <v/>
      </c>
      <c r="BA482" s="49">
        <f>IF(D482="","",AZ482*AG482)</f>
        <v/>
      </c>
      <c r="BB482" s="49">
        <f>IF(D482="","",IF(OR(R482="A",R482="AA",R482="AAA"),BA482,0))</f>
        <v/>
      </c>
      <c r="BC482" s="49">
        <f>IF(D482="","",IF(R482="B",BA482,0))</f>
        <v/>
      </c>
      <c r="BD482" s="49">
        <f>IF(D482="","",IF(R482="B",BA482,0))</f>
        <v/>
      </c>
      <c r="BE482" s="49">
        <f>IF(D482="","",IF(S482="S",
1,
IF(AC482=0,
1,
IF(
IFERROR(((U482+Y482)*AG482)/((AC482*AK482)*AG482),0)&lt;0,
0,
IF(
IFERROR(((U482+Y482)*AG482)/((AC482*AK482)*AG482),0)&gt;1,
1,
IFERROR(((U482+Y482)*AG482)/((AC482*AK482)*AG482),0)
)
)
)
))</f>
        <v/>
      </c>
      <c r="BF482" s="49">
        <f>IF(D482="","",IF(S482="S",
1,
IF(AC482=0,
1,
IF(
IFERROR(((U482+V482+Y482)*AG482)/((AC482*AK482)*AG482),0)&lt;0,
0,
IF(
IFERROR(((U482+V482+Y482)*AG482)/((AC482*AK482)*AG482),0)&gt;1,
1,
IFERROR(((U482+V482+Y482)*AG482)/((AC482*AK482)*AG482),0)
)
)
)
))</f>
        <v/>
      </c>
      <c r="BG482" s="50">
        <f>IF(D482="","",IF(S482="S",0,IF(AND(ISNUMBER(AC482),ISNUMBER(AM482)),IF(OR(AC482*AM482&lt;0,ISERR(AC482*AM482)),0,AC482*AM482),0)))</f>
        <v/>
      </c>
      <c r="BH482" s="50">
        <f>IF(D482="","",IF(BY482&gt;TODAY()-60,0,IF(Y482&gt;12,MAX(0,(U482+Y482)-BG482),MAX(0,U482-BG482))))</f>
        <v/>
      </c>
      <c r="BI482" s="51">
        <f>IF(D482="","",BH482*AG482)</f>
        <v/>
      </c>
      <c r="BJ482" s="51">
        <f>IF(D482="","",IF(OR(R482="A",R482="AA",R482="AAA"),BI482,0))</f>
        <v/>
      </c>
      <c r="BK482" s="51">
        <f>IF(D482="","",IF(R482="B",BI482,0))</f>
        <v/>
      </c>
      <c r="BL482" s="51">
        <f>IF(D482="","",IF(R482="C",BI482,0))</f>
        <v/>
      </c>
      <c r="BM482" s="51">
        <f>IF(D482="","",IFERROR(MAX(0,MIN(BI482/AP482,1)),0))</f>
        <v/>
      </c>
      <c r="BN482" s="52">
        <f>IF(D482="","",AB482*AG482)</f>
        <v/>
      </c>
      <c r="BO482" s="52">
        <f>IF(D482="","",(U482+V482+X482)*AG482)</f>
        <v/>
      </c>
      <c r="BP482" s="52">
        <f>IF(D482="","",(AB482*3)*AG482)</f>
        <v/>
      </c>
      <c r="BQ482" s="52">
        <f>IF(D482="","",IF(BO482-BP482&gt;0,0,BO482-BP482))</f>
        <v/>
      </c>
      <c r="BR482" s="52">
        <f>IF(D482="","",IF(BO482-BP482-BN482&gt;0,0,BO482-BP482-BN482))</f>
        <v/>
      </c>
      <c r="BS482" s="53">
        <f>IF(D482="","",IFERROR(AB482*AI482,0))</f>
        <v/>
      </c>
      <c r="BT482" s="53">
        <f>IF(D482="","",IFERROR(IF(X482&gt;12, AI482*(U482+V482+X482), AI482*(U482+V482)),0))</f>
        <v/>
      </c>
      <c r="BU482" s="53">
        <f>IF(D482="","",IFERROR(((AB482*3)*AI482),0))</f>
        <v/>
      </c>
      <c r="BV482" s="53">
        <f>IF(D482="","",IF(BT482-BU482&gt;0,0,BT482-BU482))</f>
        <v/>
      </c>
      <c r="BW482" s="53">
        <f>IF(D482="","",IF(BT482-BU482-BS482&gt;0,0,BT482-BU482-BS482))</f>
        <v/>
      </c>
      <c r="BX482" s="36">
        <f>IF(D482="","",IFERROR(VLOOKUP(D482,'produto-entrada-7'!A:M,3,0),"SEM PEDIDO"))</f>
        <v/>
      </c>
      <c r="BY482" s="36">
        <f>IF(D482="","",VLOOKUP(D482,'produto-estoque-total-7'!A:AB,25,0))</f>
        <v/>
      </c>
      <c r="BZ482" s="36">
        <f>IF(D482="","",IFERROR(VLOOKUP(D482,'produto-estoque-total-7'!A:AB,26,0)/100,0))</f>
        <v/>
      </c>
      <c r="CA482" s="36">
        <f>IF(D482="","",IFERROR(VLOOKUP(D482,'produto-estoque-total-7'!A:AB,27,0)/100,0))</f>
        <v/>
      </c>
      <c r="CB482" s="41">
        <f>IF(D482="","",V482*AF482)</f>
        <v/>
      </c>
      <c r="CC482" s="41">
        <f>IF(D482="","",V482*AI482)</f>
        <v/>
      </c>
      <c r="CD482" s="54">
        <f>IF(D482="","",VLOOKUP(D482,'produto-estoque-total-7'!A:AB,28,0))</f>
        <v/>
      </c>
    </row>
    <row r="483">
      <c r="A483" s="36">
        <f>IF(D483="","",VLOOKUP(D483,'produto-estoque-total-7'!A:AB,3,0))</f>
        <v/>
      </c>
      <c r="B483" s="1">
        <f>IF(D483="","",VLOOKUP(D483,'produto-estoque-total-7'!A:AB,12,0))</f>
        <v/>
      </c>
      <c r="C483" s="1">
        <f>IF(D483="","",VLOOKUP(D483,'produto-estoque-total-7'!A:AB,2,0))</f>
        <v/>
      </c>
      <c r="D483" s="37">
        <f>IFERROR(IF('produto-estoque-total-7'!A482="","",'produto-estoque-total-7'!A482),"")</f>
        <v/>
      </c>
      <c r="E483" s="1">
        <f>IF(D483="","",VLOOKUP(D483,'produto-estoque-total-7'!A:AB,4,0))</f>
        <v/>
      </c>
      <c r="F483" s="36">
        <f>IF(D483="","",VLOOKUP(D483,'produto-estoque-total-7'!A:AB,13,0))</f>
        <v/>
      </c>
      <c r="G483" s="1">
        <f>IF(F483="","",VLOOKUP(F483,'FORNECEDORES X COMPRADOR'!A:D,4,0))</f>
        <v/>
      </c>
      <c r="H483" s="1">
        <f>IF(F483="","",VLOOKUP(F483,'FORNECEDORES X COMPRADOR'!A:E,5,0))</f>
        <v/>
      </c>
      <c r="I483" s="36">
        <f>IF(D483="","",VLOOKUP(D483,'produto-estoque-total-7'!A:AB,15,0))</f>
        <v/>
      </c>
      <c r="J483" s="36">
        <f>IF(D483="","",VLOOKUP(D483,'produto-estoque-total-7'!A:AB,19,0))</f>
        <v/>
      </c>
      <c r="K483" s="1">
        <f>IF(D483="","",VLOOKUP(D483,'produto-estoque-total-7'!A:AB,20,0))</f>
        <v/>
      </c>
      <c r="L483" s="36">
        <f>IF(D483="","",VLOOKUP(D483,'produto-estoque-total-7'!A:AB,17,0))</f>
        <v/>
      </c>
      <c r="M483" s="1">
        <f>IF(D483="","",VLOOKUP(D483,'produto-estoque-total-7'!A:AB,18,0))</f>
        <v/>
      </c>
      <c r="N483" s="36">
        <f>IF(D483="","",VLOOKUP(D483,'produto-estoque-total-7'!A:AB,21,0))</f>
        <v/>
      </c>
      <c r="O483" s="1">
        <f>IF(D483="","",VLOOKUP(D483,'produto-estoque-total-7'!A:AB,22,0))</f>
        <v/>
      </c>
      <c r="P483" s="36">
        <f>IF(D483="","",VLOOKUP(D483,'produto-estoque-total-7'!A:AB,23,0))</f>
        <v/>
      </c>
      <c r="Q483" s="1">
        <f>IF(D483="","",VLOOKUP(D483,'produto-estoque-total-7'!A:AB,24,0))</f>
        <v/>
      </c>
      <c r="R483" s="38">
        <f>IFERROR(IF(D483="","",VLOOKUP(D483,'produto-venda-7'!B:N,13,0)),"C")</f>
        <v/>
      </c>
      <c r="S483" s="39">
        <f>IF(D483="","",VLOOKUP(D483,'produto-estoque-total-7'!A:AB,6,0))</f>
        <v/>
      </c>
      <c r="T483" s="39">
        <f>IF(D483="","",VLOOKUP(D483,'produto-estoque-total-7'!A:AB,5,0))</f>
        <v/>
      </c>
      <c r="U483" s="40">
        <f>IF(D483="","",VLOOKUP(D483,'produto-estoque-total-7'!A:AB,11,0))</f>
        <v/>
      </c>
      <c r="V483" s="41">
        <f>IF(D483="","",IFERROR(VLOOKUP(D483,'produto-entrada-7'!A:M,10,0),0))</f>
        <v/>
      </c>
      <c r="W483" s="42" t="n"/>
      <c r="X483" s="39">
        <f>IF(D483="","",VLOOKUP(D483,'produto-estoque-total-7'!A:AB,8,0))</f>
        <v/>
      </c>
      <c r="Y483" s="39">
        <f>IF(D483="","",VLOOKUP(D483,'produto-estoque-total-7'!A:AB,9,0))</f>
        <v/>
      </c>
      <c r="Z483" s="39">
        <f>IF(D483="","",VLOOKUP(D483,'produto-estoque-total-7'!A:AB,10,0))</f>
        <v/>
      </c>
      <c r="AA483" s="39">
        <f>IFERROR(IF(D483="","",VLOOKUP(D483,'produto-venda-7'!B:N,4,0)),0)</f>
        <v/>
      </c>
      <c r="AB483" s="39">
        <f>IFERROR(IF(D483="","",VLOOKUP(D483,'produto-venda-7'!B:N,5,0)),0)</f>
        <v/>
      </c>
      <c r="AC483" s="39">
        <f>IF(D483="","",IFERROR(AA483/90,0))</f>
        <v/>
      </c>
      <c r="AD483" s="36">
        <f>IF(D483="","",IFERROR(VLOOKUP(D483,'produto-entrada-7'!A:M,4,0),0))</f>
        <v/>
      </c>
      <c r="AE483" s="36">
        <f>IFERROR(IF(D483="","",VLOOKUP(D483,'produto-venda-7'!B:N,10,0)),0)</f>
        <v/>
      </c>
      <c r="AF483" s="36">
        <f>IF(D483="","",IFERROR(VLOOKUP(D483,'produto-entrada-7'!A:M,11,0),0))</f>
        <v/>
      </c>
      <c r="AG483" s="1">
        <f>IF(D483="","",IFERROR(VLOOKUP(D483,'produto-entrada-7'!A:M,12,0),0))</f>
        <v/>
      </c>
      <c r="AH483" s="1">
        <f>IF(D483="","",IFERROR(VLOOKUP(D483,'produto-entrada-7'!A:M,13,0),0))</f>
        <v/>
      </c>
      <c r="AI483" s="36">
        <f>IFERROR(IF(D483="","",VLOOKUP(D483,'produto-venda-7'!B:N,11,0)),0)</f>
        <v/>
      </c>
      <c r="AJ483" s="43">
        <f>IF(D483="","",IFERROR(AI483*AB483,0))</f>
        <v/>
      </c>
      <c r="AK483" s="44">
        <f>IFERROR(IF(D483="","",VLOOKUP(F483,'ANALISE FORNECEDOR'!$A:$I,8,0)),"")</f>
        <v/>
      </c>
      <c r="AL483" s="44">
        <f>IF(D483="","",AVERAGE(AM483,AK483))</f>
        <v/>
      </c>
      <c r="AM483" s="44">
        <f>IFERROR(IF(D483="","",VLOOKUP(F483,'ANALISE FORNECEDOR'!$A:$I,9,0)),"")</f>
        <v/>
      </c>
      <c r="AN483" s="45">
        <f>IF(D483="","",IF(Y483&gt;12,AI483*(U483+Y483),AI483*U483))</f>
        <v/>
      </c>
      <c r="AO483" s="45">
        <f>IF(D483="","",IF(Y483&gt;12,AI483*(U483+V483+Y483),AI483*(U483+V483)))</f>
        <v/>
      </c>
      <c r="AP483" s="46">
        <f>IF(D483="","",IF(Y483&gt;12,AG483*(U483+Y483),AG483*U483))</f>
        <v/>
      </c>
      <c r="AQ483" s="46">
        <f>IF(D483="","",IF(Y483&gt;12,AG483*(U483+V483+Y483),AG483*(U483+V483)))</f>
        <v/>
      </c>
      <c r="AR483" s="46">
        <f>IF(D483="","",IF(OR(R483="A",R483="AA",R483="AAA"),AP483,0))</f>
        <v/>
      </c>
      <c r="AS483" s="46">
        <f>IF(D483="","",IF(R483="B",AP483,0))</f>
        <v/>
      </c>
      <c r="AT483" s="46">
        <f>IF(D483="","",IF(R483="C",AP483,0))</f>
        <v/>
      </c>
      <c r="AU483" s="47">
        <f>IF(D483="","",IFERROR(AN483/AJ483,0))</f>
        <v/>
      </c>
      <c r="AV483" s="47">
        <f>IF(D483="","",IFERROR(((AO483)/AJ483),0))</f>
        <v/>
      </c>
      <c r="AW483" s="48">
        <f>IF(D483="","",IF(OR(S483="S",NOT(AND(ISNUMBER(AC483),ISNUMBER(AL483),AC483*AL483&gt;=0))),0,AC483*AL483))</f>
        <v/>
      </c>
      <c r="AX483" s="49">
        <f>IFERROR(IF(D483="","",AW483*AG483),0)</f>
        <v/>
      </c>
      <c r="AY483" s="48">
        <f>IF(D483="","",IF(OR(S483="S",NOT(AND(ISNUMBER(AC483),ISNUMBER(AK483),AC483*AK483&gt;=0))),0,AC483*AK483))</f>
        <v/>
      </c>
      <c r="AZ483" s="48">
        <f>IFERROR(IF(D483="","",IF(AY483=0,0,IF(((AY483)-(U483+Y483))&lt;0,0,(AY483)-U483))),0)</f>
        <v/>
      </c>
      <c r="BA483" s="49">
        <f>IF(D483="","",AZ483*AG483)</f>
        <v/>
      </c>
      <c r="BB483" s="49">
        <f>IF(D483="","",IF(OR(R483="A",R483="AA",R483="AAA"),BA483,0))</f>
        <v/>
      </c>
      <c r="BC483" s="49">
        <f>IF(D483="","",IF(R483="B",BA483,0))</f>
        <v/>
      </c>
      <c r="BD483" s="49">
        <f>IF(D483="","",IF(R483="B",BA483,0))</f>
        <v/>
      </c>
      <c r="BE483" s="49">
        <f>IF(D483="","",IF(S483="S",
1,
IF(AC483=0,
1,
IF(
IFERROR(((U483+Y483)*AG483)/((AC483*AK483)*AG483),0)&lt;0,
0,
IF(
IFERROR(((U483+Y483)*AG483)/((AC483*AK483)*AG483),0)&gt;1,
1,
IFERROR(((U483+Y483)*AG483)/((AC483*AK483)*AG483),0)
)
)
)
))</f>
        <v/>
      </c>
      <c r="BF483" s="49">
        <f>IF(D483="","",IF(S483="S",
1,
IF(AC483=0,
1,
IF(
IFERROR(((U483+V483+Y483)*AG483)/((AC483*AK483)*AG483),0)&lt;0,
0,
IF(
IFERROR(((U483+V483+Y483)*AG483)/((AC483*AK483)*AG483),0)&gt;1,
1,
IFERROR(((U483+V483+Y483)*AG483)/((AC483*AK483)*AG483),0)
)
)
)
))</f>
        <v/>
      </c>
      <c r="BG483" s="50">
        <f>IF(D483="","",IF(S483="S",0,IF(AND(ISNUMBER(AC483),ISNUMBER(AM483)),IF(OR(AC483*AM483&lt;0,ISERR(AC483*AM483)),0,AC483*AM483),0)))</f>
        <v/>
      </c>
      <c r="BH483" s="50">
        <f>IF(D483="","",IF(BY483&gt;TODAY()-60,0,IF(Y483&gt;12,MAX(0,(U483+Y483)-BG483),MAX(0,U483-BG483))))</f>
        <v/>
      </c>
      <c r="BI483" s="51">
        <f>IF(D483="","",BH483*AG483)</f>
        <v/>
      </c>
      <c r="BJ483" s="51">
        <f>IF(D483="","",IF(OR(R483="A",R483="AA",R483="AAA"),BI483,0))</f>
        <v/>
      </c>
      <c r="BK483" s="51">
        <f>IF(D483="","",IF(R483="B",BI483,0))</f>
        <v/>
      </c>
      <c r="BL483" s="51">
        <f>IF(D483="","",IF(R483="C",BI483,0))</f>
        <v/>
      </c>
      <c r="BM483" s="51">
        <f>IF(D483="","",IFERROR(MAX(0,MIN(BI483/AP483,1)),0))</f>
        <v/>
      </c>
      <c r="BN483" s="52">
        <f>IF(D483="","",AB483*AG483)</f>
        <v/>
      </c>
      <c r="BO483" s="52">
        <f>IF(D483="","",(U483+V483+X483)*AG483)</f>
        <v/>
      </c>
      <c r="BP483" s="52">
        <f>IF(D483="","",(AB483*3)*AG483)</f>
        <v/>
      </c>
      <c r="BQ483" s="52">
        <f>IF(D483="","",IF(BO483-BP483&gt;0,0,BO483-BP483))</f>
        <v/>
      </c>
      <c r="BR483" s="52">
        <f>IF(D483="","",IF(BO483-BP483-BN483&gt;0,0,BO483-BP483-BN483))</f>
        <v/>
      </c>
      <c r="BS483" s="53">
        <f>IF(D483="","",IFERROR(AB483*AI483,0))</f>
        <v/>
      </c>
      <c r="BT483" s="53">
        <f>IF(D483="","",IFERROR(IF(X483&gt;12, AI483*(U483+V483+X483), AI483*(U483+V483)),0))</f>
        <v/>
      </c>
      <c r="BU483" s="53">
        <f>IF(D483="","",IFERROR(((AB483*3)*AI483),0))</f>
        <v/>
      </c>
      <c r="BV483" s="53">
        <f>IF(D483="","",IF(BT483-BU483&gt;0,0,BT483-BU483))</f>
        <v/>
      </c>
      <c r="BW483" s="53">
        <f>IF(D483="","",IF(BT483-BU483-BS483&gt;0,0,BT483-BU483-BS483))</f>
        <v/>
      </c>
      <c r="BX483" s="36">
        <f>IF(D483="","",IFERROR(VLOOKUP(D483,'produto-entrada-7'!A:M,3,0),"SEM PEDIDO"))</f>
        <v/>
      </c>
      <c r="BY483" s="36">
        <f>IF(D483="","",VLOOKUP(D483,'produto-estoque-total-7'!A:AB,25,0))</f>
        <v/>
      </c>
      <c r="BZ483" s="36">
        <f>IF(D483="","",IFERROR(VLOOKUP(D483,'produto-estoque-total-7'!A:AB,26,0)/100,0))</f>
        <v/>
      </c>
      <c r="CA483" s="36">
        <f>IF(D483="","",IFERROR(VLOOKUP(D483,'produto-estoque-total-7'!A:AB,27,0)/100,0))</f>
        <v/>
      </c>
      <c r="CB483" s="41">
        <f>IF(D483="","",V483*AF483)</f>
        <v/>
      </c>
      <c r="CC483" s="41">
        <f>IF(D483="","",V483*AI483)</f>
        <v/>
      </c>
      <c r="CD483" s="54">
        <f>IF(D483="","",VLOOKUP(D483,'produto-estoque-total-7'!A:AB,28,0))</f>
        <v/>
      </c>
    </row>
    <row r="484">
      <c r="A484" s="36">
        <f>IF(D484="","",VLOOKUP(D484,'produto-estoque-total-7'!A:AB,3,0))</f>
        <v/>
      </c>
      <c r="B484" s="1">
        <f>IF(D484="","",VLOOKUP(D484,'produto-estoque-total-7'!A:AB,12,0))</f>
        <v/>
      </c>
      <c r="C484" s="1">
        <f>IF(D484="","",VLOOKUP(D484,'produto-estoque-total-7'!A:AB,2,0))</f>
        <v/>
      </c>
      <c r="D484" s="37">
        <f>IFERROR(IF('produto-estoque-total-7'!A483="","",'produto-estoque-total-7'!A483),"")</f>
        <v/>
      </c>
      <c r="E484" s="1">
        <f>IF(D484="","",VLOOKUP(D484,'produto-estoque-total-7'!A:AB,4,0))</f>
        <v/>
      </c>
      <c r="F484" s="36">
        <f>IF(D484="","",VLOOKUP(D484,'produto-estoque-total-7'!A:AB,13,0))</f>
        <v/>
      </c>
      <c r="G484" s="1">
        <f>IF(F484="","",VLOOKUP(F484,'FORNECEDORES X COMPRADOR'!A:D,4,0))</f>
        <v/>
      </c>
      <c r="H484" s="1">
        <f>IF(F484="","",VLOOKUP(F484,'FORNECEDORES X COMPRADOR'!A:E,5,0))</f>
        <v/>
      </c>
      <c r="I484" s="36">
        <f>IF(D484="","",VLOOKUP(D484,'produto-estoque-total-7'!A:AB,15,0))</f>
        <v/>
      </c>
      <c r="J484" s="36">
        <f>IF(D484="","",VLOOKUP(D484,'produto-estoque-total-7'!A:AB,19,0))</f>
        <v/>
      </c>
      <c r="K484" s="1">
        <f>IF(D484="","",VLOOKUP(D484,'produto-estoque-total-7'!A:AB,20,0))</f>
        <v/>
      </c>
      <c r="L484" s="36">
        <f>IF(D484="","",VLOOKUP(D484,'produto-estoque-total-7'!A:AB,17,0))</f>
        <v/>
      </c>
      <c r="M484" s="1">
        <f>IF(D484="","",VLOOKUP(D484,'produto-estoque-total-7'!A:AB,18,0))</f>
        <v/>
      </c>
      <c r="N484" s="36">
        <f>IF(D484="","",VLOOKUP(D484,'produto-estoque-total-7'!A:AB,21,0))</f>
        <v/>
      </c>
      <c r="O484" s="1">
        <f>IF(D484="","",VLOOKUP(D484,'produto-estoque-total-7'!A:AB,22,0))</f>
        <v/>
      </c>
      <c r="P484" s="36">
        <f>IF(D484="","",VLOOKUP(D484,'produto-estoque-total-7'!A:AB,23,0))</f>
        <v/>
      </c>
      <c r="Q484" s="1">
        <f>IF(D484="","",VLOOKUP(D484,'produto-estoque-total-7'!A:AB,24,0))</f>
        <v/>
      </c>
      <c r="R484" s="38">
        <f>IFERROR(IF(D484="","",VLOOKUP(D484,'produto-venda-7'!B:N,13,0)),"C")</f>
        <v/>
      </c>
      <c r="S484" s="39">
        <f>IF(D484="","",VLOOKUP(D484,'produto-estoque-total-7'!A:AB,6,0))</f>
        <v/>
      </c>
      <c r="T484" s="39">
        <f>IF(D484="","",VLOOKUP(D484,'produto-estoque-total-7'!A:AB,5,0))</f>
        <v/>
      </c>
      <c r="U484" s="40">
        <f>IF(D484="","",VLOOKUP(D484,'produto-estoque-total-7'!A:AB,11,0))</f>
        <v/>
      </c>
      <c r="V484" s="41">
        <f>IF(D484="","",IFERROR(VLOOKUP(D484,'produto-entrada-7'!A:M,10,0),0))</f>
        <v/>
      </c>
      <c r="W484" s="42" t="n"/>
      <c r="X484" s="39">
        <f>IF(D484="","",VLOOKUP(D484,'produto-estoque-total-7'!A:AB,8,0))</f>
        <v/>
      </c>
      <c r="Y484" s="39">
        <f>IF(D484="","",VLOOKUP(D484,'produto-estoque-total-7'!A:AB,9,0))</f>
        <v/>
      </c>
      <c r="Z484" s="39">
        <f>IF(D484="","",VLOOKUP(D484,'produto-estoque-total-7'!A:AB,10,0))</f>
        <v/>
      </c>
      <c r="AA484" s="39">
        <f>IFERROR(IF(D484="","",VLOOKUP(D484,'produto-venda-7'!B:N,4,0)),0)</f>
        <v/>
      </c>
      <c r="AB484" s="39">
        <f>IFERROR(IF(D484="","",VLOOKUP(D484,'produto-venda-7'!B:N,5,0)),0)</f>
        <v/>
      </c>
      <c r="AC484" s="39">
        <f>IF(D484="","",IFERROR(AA484/90,0))</f>
        <v/>
      </c>
      <c r="AD484" s="36">
        <f>IF(D484="","",IFERROR(VLOOKUP(D484,'produto-entrada-7'!A:M,4,0),0))</f>
        <v/>
      </c>
      <c r="AE484" s="36">
        <f>IFERROR(IF(D484="","",VLOOKUP(D484,'produto-venda-7'!B:N,10,0)),0)</f>
        <v/>
      </c>
      <c r="AF484" s="36">
        <f>IF(D484="","",IFERROR(VLOOKUP(D484,'produto-entrada-7'!A:M,11,0),0))</f>
        <v/>
      </c>
      <c r="AG484" s="1">
        <f>IF(D484="","",IFERROR(VLOOKUP(D484,'produto-entrada-7'!A:M,12,0),0))</f>
        <v/>
      </c>
      <c r="AH484" s="1">
        <f>IF(D484="","",IFERROR(VLOOKUP(D484,'produto-entrada-7'!A:M,13,0),0))</f>
        <v/>
      </c>
      <c r="AI484" s="36">
        <f>IFERROR(IF(D484="","",VLOOKUP(D484,'produto-venda-7'!B:N,11,0)),0)</f>
        <v/>
      </c>
      <c r="AJ484" s="43">
        <f>IF(D484="","",IFERROR(AI484*AB484,0))</f>
        <v/>
      </c>
      <c r="AK484" s="44">
        <f>IFERROR(IF(D484="","",VLOOKUP(F484,'ANALISE FORNECEDOR'!$A:$I,8,0)),"")</f>
        <v/>
      </c>
      <c r="AL484" s="44">
        <f>IF(D484="","",AVERAGE(AM484,AK484))</f>
        <v/>
      </c>
      <c r="AM484" s="44">
        <f>IFERROR(IF(D484="","",VLOOKUP(F484,'ANALISE FORNECEDOR'!$A:$I,9,0)),"")</f>
        <v/>
      </c>
      <c r="AN484" s="45">
        <f>IF(D484="","",IF(Y484&gt;12,AI484*(U484+Y484),AI484*U484))</f>
        <v/>
      </c>
      <c r="AO484" s="45">
        <f>IF(D484="","",IF(Y484&gt;12,AI484*(U484+V484+Y484),AI484*(U484+V484)))</f>
        <v/>
      </c>
      <c r="AP484" s="46">
        <f>IF(D484="","",IF(Y484&gt;12,AG484*(U484+Y484),AG484*U484))</f>
        <v/>
      </c>
      <c r="AQ484" s="46">
        <f>IF(D484="","",IF(Y484&gt;12,AG484*(U484+V484+Y484),AG484*(U484+V484)))</f>
        <v/>
      </c>
      <c r="AR484" s="46">
        <f>IF(D484="","",IF(OR(R484="A",R484="AA",R484="AAA"),AP484,0))</f>
        <v/>
      </c>
      <c r="AS484" s="46">
        <f>IF(D484="","",IF(R484="B",AP484,0))</f>
        <v/>
      </c>
      <c r="AT484" s="46">
        <f>IF(D484="","",IF(R484="C",AP484,0))</f>
        <v/>
      </c>
      <c r="AU484" s="47">
        <f>IF(D484="","",IFERROR(AN484/AJ484,0))</f>
        <v/>
      </c>
      <c r="AV484" s="47">
        <f>IF(D484="","",IFERROR(((AO484)/AJ484),0))</f>
        <v/>
      </c>
      <c r="AW484" s="48">
        <f>IF(D484="","",IF(OR(S484="S",NOT(AND(ISNUMBER(AC484),ISNUMBER(AL484),AC484*AL484&gt;=0))),0,AC484*AL484))</f>
        <v/>
      </c>
      <c r="AX484" s="49">
        <f>IFERROR(IF(D484="","",AW484*AG484),0)</f>
        <v/>
      </c>
      <c r="AY484" s="48">
        <f>IF(D484="","",IF(OR(S484="S",NOT(AND(ISNUMBER(AC484),ISNUMBER(AK484),AC484*AK484&gt;=0))),0,AC484*AK484))</f>
        <v/>
      </c>
      <c r="AZ484" s="48">
        <f>IFERROR(IF(D484="","",IF(AY484=0,0,IF(((AY484)-(U484+Y484))&lt;0,0,(AY484)-U484))),0)</f>
        <v/>
      </c>
      <c r="BA484" s="49">
        <f>IF(D484="","",AZ484*AG484)</f>
        <v/>
      </c>
      <c r="BB484" s="49">
        <f>IF(D484="","",IF(OR(R484="A",R484="AA",R484="AAA"),BA484,0))</f>
        <v/>
      </c>
      <c r="BC484" s="49">
        <f>IF(D484="","",IF(R484="B",BA484,0))</f>
        <v/>
      </c>
      <c r="BD484" s="49">
        <f>IF(D484="","",IF(R484="B",BA484,0))</f>
        <v/>
      </c>
      <c r="BE484" s="49">
        <f>IF(D484="","",IF(S484="S",
1,
IF(AC484=0,
1,
IF(
IFERROR(((U484+Y484)*AG484)/((AC484*AK484)*AG484),0)&lt;0,
0,
IF(
IFERROR(((U484+Y484)*AG484)/((AC484*AK484)*AG484),0)&gt;1,
1,
IFERROR(((U484+Y484)*AG484)/((AC484*AK484)*AG484),0)
)
)
)
))</f>
        <v/>
      </c>
      <c r="BF484" s="49">
        <f>IF(D484="","",IF(S484="S",
1,
IF(AC484=0,
1,
IF(
IFERROR(((U484+V484+Y484)*AG484)/((AC484*AK484)*AG484),0)&lt;0,
0,
IF(
IFERROR(((U484+V484+Y484)*AG484)/((AC484*AK484)*AG484),0)&gt;1,
1,
IFERROR(((U484+V484+Y484)*AG484)/((AC484*AK484)*AG484),0)
)
)
)
))</f>
        <v/>
      </c>
      <c r="BG484" s="50">
        <f>IF(D484="","",IF(S484="S",0,IF(AND(ISNUMBER(AC484),ISNUMBER(AM484)),IF(OR(AC484*AM484&lt;0,ISERR(AC484*AM484)),0,AC484*AM484),0)))</f>
        <v/>
      </c>
      <c r="BH484" s="50">
        <f>IF(D484="","",IF(BY484&gt;TODAY()-60,0,IF(Y484&gt;12,MAX(0,(U484+Y484)-BG484),MAX(0,U484-BG484))))</f>
        <v/>
      </c>
      <c r="BI484" s="51">
        <f>IF(D484="","",BH484*AG484)</f>
        <v/>
      </c>
      <c r="BJ484" s="51">
        <f>IF(D484="","",IF(OR(R484="A",R484="AA",R484="AAA"),BI484,0))</f>
        <v/>
      </c>
      <c r="BK484" s="51">
        <f>IF(D484="","",IF(R484="B",BI484,0))</f>
        <v/>
      </c>
      <c r="BL484" s="51">
        <f>IF(D484="","",IF(R484="C",BI484,0))</f>
        <v/>
      </c>
      <c r="BM484" s="51">
        <f>IF(D484="","",IFERROR(MAX(0,MIN(BI484/AP484,1)),0))</f>
        <v/>
      </c>
      <c r="BN484" s="52">
        <f>IF(D484="","",AB484*AG484)</f>
        <v/>
      </c>
      <c r="BO484" s="52">
        <f>IF(D484="","",(U484+V484+X484)*AG484)</f>
        <v/>
      </c>
      <c r="BP484" s="52">
        <f>IF(D484="","",(AB484*3)*AG484)</f>
        <v/>
      </c>
      <c r="BQ484" s="52">
        <f>IF(D484="","",IF(BO484-BP484&gt;0,0,BO484-BP484))</f>
        <v/>
      </c>
      <c r="BR484" s="52">
        <f>IF(D484="","",IF(BO484-BP484-BN484&gt;0,0,BO484-BP484-BN484))</f>
        <v/>
      </c>
      <c r="BS484" s="53">
        <f>IF(D484="","",IFERROR(AB484*AI484,0))</f>
        <v/>
      </c>
      <c r="BT484" s="53">
        <f>IF(D484="","",IFERROR(IF(X484&gt;12, AI484*(U484+V484+X484), AI484*(U484+V484)),0))</f>
        <v/>
      </c>
      <c r="BU484" s="53">
        <f>IF(D484="","",IFERROR(((AB484*3)*AI484),0))</f>
        <v/>
      </c>
      <c r="BV484" s="53">
        <f>IF(D484="","",IF(BT484-BU484&gt;0,0,BT484-BU484))</f>
        <v/>
      </c>
      <c r="BW484" s="53">
        <f>IF(D484="","",IF(BT484-BU484-BS484&gt;0,0,BT484-BU484-BS484))</f>
        <v/>
      </c>
      <c r="BX484" s="36">
        <f>IF(D484="","",IFERROR(VLOOKUP(D484,'produto-entrada-7'!A:M,3,0),"SEM PEDIDO"))</f>
        <v/>
      </c>
      <c r="BY484" s="36">
        <f>IF(D484="","",VLOOKUP(D484,'produto-estoque-total-7'!A:AB,25,0))</f>
        <v/>
      </c>
      <c r="BZ484" s="36">
        <f>IF(D484="","",IFERROR(VLOOKUP(D484,'produto-estoque-total-7'!A:AB,26,0)/100,0))</f>
        <v/>
      </c>
      <c r="CA484" s="36">
        <f>IF(D484="","",IFERROR(VLOOKUP(D484,'produto-estoque-total-7'!A:AB,27,0)/100,0))</f>
        <v/>
      </c>
      <c r="CB484" s="41">
        <f>IF(D484="","",V484*AF484)</f>
        <v/>
      </c>
      <c r="CC484" s="41">
        <f>IF(D484="","",V484*AI484)</f>
        <v/>
      </c>
      <c r="CD484" s="54">
        <f>IF(D484="","",VLOOKUP(D484,'produto-estoque-total-7'!A:AB,28,0))</f>
        <v/>
      </c>
    </row>
    <row r="485">
      <c r="A485" s="36">
        <f>IF(D485="","",VLOOKUP(D485,'produto-estoque-total-7'!A:AB,3,0))</f>
        <v/>
      </c>
      <c r="B485" s="1">
        <f>IF(D485="","",VLOOKUP(D485,'produto-estoque-total-7'!A:AB,12,0))</f>
        <v/>
      </c>
      <c r="C485" s="1">
        <f>IF(D485="","",VLOOKUP(D485,'produto-estoque-total-7'!A:AB,2,0))</f>
        <v/>
      </c>
      <c r="D485" s="37">
        <f>IFERROR(IF('produto-estoque-total-7'!A484="","",'produto-estoque-total-7'!A484),"")</f>
        <v/>
      </c>
      <c r="E485" s="1">
        <f>IF(D485="","",VLOOKUP(D485,'produto-estoque-total-7'!A:AB,4,0))</f>
        <v/>
      </c>
      <c r="F485" s="36">
        <f>IF(D485="","",VLOOKUP(D485,'produto-estoque-total-7'!A:AB,13,0))</f>
        <v/>
      </c>
      <c r="G485" s="1">
        <f>IF(F485="","",VLOOKUP(F485,'FORNECEDORES X COMPRADOR'!A:D,4,0))</f>
        <v/>
      </c>
      <c r="H485" s="1">
        <f>IF(F485="","",VLOOKUP(F485,'FORNECEDORES X COMPRADOR'!A:E,5,0))</f>
        <v/>
      </c>
      <c r="I485" s="36">
        <f>IF(D485="","",VLOOKUP(D485,'produto-estoque-total-7'!A:AB,15,0))</f>
        <v/>
      </c>
      <c r="J485" s="36">
        <f>IF(D485="","",VLOOKUP(D485,'produto-estoque-total-7'!A:AB,19,0))</f>
        <v/>
      </c>
      <c r="K485" s="1">
        <f>IF(D485="","",VLOOKUP(D485,'produto-estoque-total-7'!A:AB,20,0))</f>
        <v/>
      </c>
      <c r="L485" s="36">
        <f>IF(D485="","",VLOOKUP(D485,'produto-estoque-total-7'!A:AB,17,0))</f>
        <v/>
      </c>
      <c r="M485" s="1">
        <f>IF(D485="","",VLOOKUP(D485,'produto-estoque-total-7'!A:AB,18,0))</f>
        <v/>
      </c>
      <c r="N485" s="36">
        <f>IF(D485="","",VLOOKUP(D485,'produto-estoque-total-7'!A:AB,21,0))</f>
        <v/>
      </c>
      <c r="O485" s="1">
        <f>IF(D485="","",VLOOKUP(D485,'produto-estoque-total-7'!A:AB,22,0))</f>
        <v/>
      </c>
      <c r="P485" s="36">
        <f>IF(D485="","",VLOOKUP(D485,'produto-estoque-total-7'!A:AB,23,0))</f>
        <v/>
      </c>
      <c r="Q485" s="1">
        <f>IF(D485="","",VLOOKUP(D485,'produto-estoque-total-7'!A:AB,24,0))</f>
        <v/>
      </c>
      <c r="R485" s="38">
        <f>IFERROR(IF(D485="","",VLOOKUP(D485,'produto-venda-7'!B:N,13,0)),"C")</f>
        <v/>
      </c>
      <c r="S485" s="39">
        <f>IF(D485="","",VLOOKUP(D485,'produto-estoque-total-7'!A:AB,6,0))</f>
        <v/>
      </c>
      <c r="T485" s="39">
        <f>IF(D485="","",VLOOKUP(D485,'produto-estoque-total-7'!A:AB,5,0))</f>
        <v/>
      </c>
      <c r="U485" s="40">
        <f>IF(D485="","",VLOOKUP(D485,'produto-estoque-total-7'!A:AB,11,0))</f>
        <v/>
      </c>
      <c r="V485" s="41">
        <f>IF(D485="","",IFERROR(VLOOKUP(D485,'produto-entrada-7'!A:M,10,0),0))</f>
        <v/>
      </c>
      <c r="W485" s="42" t="n"/>
      <c r="X485" s="39">
        <f>IF(D485="","",VLOOKUP(D485,'produto-estoque-total-7'!A:AB,8,0))</f>
        <v/>
      </c>
      <c r="Y485" s="39">
        <f>IF(D485="","",VLOOKUP(D485,'produto-estoque-total-7'!A:AB,9,0))</f>
        <v/>
      </c>
      <c r="Z485" s="39">
        <f>IF(D485="","",VLOOKUP(D485,'produto-estoque-total-7'!A:AB,10,0))</f>
        <v/>
      </c>
      <c r="AA485" s="39">
        <f>IFERROR(IF(D485="","",VLOOKUP(D485,'produto-venda-7'!B:N,4,0)),0)</f>
        <v/>
      </c>
      <c r="AB485" s="39">
        <f>IFERROR(IF(D485="","",VLOOKUP(D485,'produto-venda-7'!B:N,5,0)),0)</f>
        <v/>
      </c>
      <c r="AC485" s="39">
        <f>IF(D485="","",IFERROR(AA485/90,0))</f>
        <v/>
      </c>
      <c r="AD485" s="36">
        <f>IF(D485="","",IFERROR(VLOOKUP(D485,'produto-entrada-7'!A:M,4,0),0))</f>
        <v/>
      </c>
      <c r="AE485" s="36">
        <f>IFERROR(IF(D485="","",VLOOKUP(D485,'produto-venda-7'!B:N,10,0)),0)</f>
        <v/>
      </c>
      <c r="AF485" s="36">
        <f>IF(D485="","",IFERROR(VLOOKUP(D485,'produto-entrada-7'!A:M,11,0),0))</f>
        <v/>
      </c>
      <c r="AG485" s="1">
        <f>IF(D485="","",IFERROR(VLOOKUP(D485,'produto-entrada-7'!A:M,12,0),0))</f>
        <v/>
      </c>
      <c r="AH485" s="1">
        <f>IF(D485="","",IFERROR(VLOOKUP(D485,'produto-entrada-7'!A:M,13,0),0))</f>
        <v/>
      </c>
      <c r="AI485" s="36">
        <f>IFERROR(IF(D485="","",VLOOKUP(D485,'produto-venda-7'!B:N,11,0)),0)</f>
        <v/>
      </c>
      <c r="AJ485" s="43">
        <f>IF(D485="","",IFERROR(AI485*AB485,0))</f>
        <v/>
      </c>
      <c r="AK485" s="44">
        <f>IFERROR(IF(D485="","",VLOOKUP(F485,'ANALISE FORNECEDOR'!$A:$I,8,0)),"")</f>
        <v/>
      </c>
      <c r="AL485" s="44">
        <f>IF(D485="","",AVERAGE(AM485,AK485))</f>
        <v/>
      </c>
      <c r="AM485" s="44">
        <f>IFERROR(IF(D485="","",VLOOKUP(F485,'ANALISE FORNECEDOR'!$A:$I,9,0)),"")</f>
        <v/>
      </c>
      <c r="AN485" s="45">
        <f>IF(D485="","",IF(Y485&gt;12,AI485*(U485+Y485),AI485*U485))</f>
        <v/>
      </c>
      <c r="AO485" s="45">
        <f>IF(D485="","",IF(Y485&gt;12,AI485*(U485+V485+Y485),AI485*(U485+V485)))</f>
        <v/>
      </c>
      <c r="AP485" s="46">
        <f>IF(D485="","",IF(Y485&gt;12,AG485*(U485+Y485),AG485*U485))</f>
        <v/>
      </c>
      <c r="AQ485" s="46">
        <f>IF(D485="","",IF(Y485&gt;12,AG485*(U485+V485+Y485),AG485*(U485+V485)))</f>
        <v/>
      </c>
      <c r="AR485" s="46">
        <f>IF(D485="","",IF(OR(R485="A",R485="AA",R485="AAA"),AP485,0))</f>
        <v/>
      </c>
      <c r="AS485" s="46">
        <f>IF(D485="","",IF(R485="B",AP485,0))</f>
        <v/>
      </c>
      <c r="AT485" s="46">
        <f>IF(D485="","",IF(R485="C",AP485,0))</f>
        <v/>
      </c>
      <c r="AU485" s="47">
        <f>IF(D485="","",IFERROR(AN485/AJ485,0))</f>
        <v/>
      </c>
      <c r="AV485" s="47">
        <f>IF(D485="","",IFERROR(((AO485)/AJ485),0))</f>
        <v/>
      </c>
      <c r="AW485" s="48">
        <f>IF(D485="","",IF(OR(S485="S",NOT(AND(ISNUMBER(AC485),ISNUMBER(AL485),AC485*AL485&gt;=0))),0,AC485*AL485))</f>
        <v/>
      </c>
      <c r="AX485" s="49">
        <f>IFERROR(IF(D485="","",AW485*AG485),0)</f>
        <v/>
      </c>
      <c r="AY485" s="48">
        <f>IF(D485="","",IF(OR(S485="S",NOT(AND(ISNUMBER(AC485),ISNUMBER(AK485),AC485*AK485&gt;=0))),0,AC485*AK485))</f>
        <v/>
      </c>
      <c r="AZ485" s="48">
        <f>IFERROR(IF(D485="","",IF(AY485=0,0,IF(((AY485)-(U485+Y485))&lt;0,0,(AY485)-U485))),0)</f>
        <v/>
      </c>
      <c r="BA485" s="49">
        <f>IF(D485="","",AZ485*AG485)</f>
        <v/>
      </c>
      <c r="BB485" s="49">
        <f>IF(D485="","",IF(OR(R485="A",R485="AA",R485="AAA"),BA485,0))</f>
        <v/>
      </c>
      <c r="BC485" s="49">
        <f>IF(D485="","",IF(R485="B",BA485,0))</f>
        <v/>
      </c>
      <c r="BD485" s="49">
        <f>IF(D485="","",IF(R485="B",BA485,0))</f>
        <v/>
      </c>
      <c r="BE485" s="49">
        <f>IF(D485="","",IF(S485="S",
1,
IF(AC485=0,
1,
IF(
IFERROR(((U485+Y485)*AG485)/((AC485*AK485)*AG485),0)&lt;0,
0,
IF(
IFERROR(((U485+Y485)*AG485)/((AC485*AK485)*AG485),0)&gt;1,
1,
IFERROR(((U485+Y485)*AG485)/((AC485*AK485)*AG485),0)
)
)
)
))</f>
        <v/>
      </c>
      <c r="BF485" s="49">
        <f>IF(D485="","",IF(S485="S",
1,
IF(AC485=0,
1,
IF(
IFERROR(((U485+V485+Y485)*AG485)/((AC485*AK485)*AG485),0)&lt;0,
0,
IF(
IFERROR(((U485+V485+Y485)*AG485)/((AC485*AK485)*AG485),0)&gt;1,
1,
IFERROR(((U485+V485+Y485)*AG485)/((AC485*AK485)*AG485),0)
)
)
)
))</f>
        <v/>
      </c>
      <c r="BG485" s="50">
        <f>IF(D485="","",IF(S485="S",0,IF(AND(ISNUMBER(AC485),ISNUMBER(AM485)),IF(OR(AC485*AM485&lt;0,ISERR(AC485*AM485)),0,AC485*AM485),0)))</f>
        <v/>
      </c>
      <c r="BH485" s="50">
        <f>IF(D485="","",IF(BY485&gt;TODAY()-60,0,IF(Y485&gt;12,MAX(0,(U485+Y485)-BG485),MAX(0,U485-BG485))))</f>
        <v/>
      </c>
      <c r="BI485" s="51">
        <f>IF(D485="","",BH485*AG485)</f>
        <v/>
      </c>
      <c r="BJ485" s="51">
        <f>IF(D485="","",IF(OR(R485="A",R485="AA",R485="AAA"),BI485,0))</f>
        <v/>
      </c>
      <c r="BK485" s="51">
        <f>IF(D485="","",IF(R485="B",BI485,0))</f>
        <v/>
      </c>
      <c r="BL485" s="51">
        <f>IF(D485="","",IF(R485="C",BI485,0))</f>
        <v/>
      </c>
      <c r="BM485" s="51">
        <f>IF(D485="","",IFERROR(MAX(0,MIN(BI485/AP485,1)),0))</f>
        <v/>
      </c>
      <c r="BN485" s="52">
        <f>IF(D485="","",AB485*AG485)</f>
        <v/>
      </c>
      <c r="BO485" s="52">
        <f>IF(D485="","",(U485+V485+X485)*AG485)</f>
        <v/>
      </c>
      <c r="BP485" s="52">
        <f>IF(D485="","",(AB485*3)*AG485)</f>
        <v/>
      </c>
      <c r="BQ485" s="52">
        <f>IF(D485="","",IF(BO485-BP485&gt;0,0,BO485-BP485))</f>
        <v/>
      </c>
      <c r="BR485" s="52">
        <f>IF(D485="","",IF(BO485-BP485-BN485&gt;0,0,BO485-BP485-BN485))</f>
        <v/>
      </c>
      <c r="BS485" s="53">
        <f>IF(D485="","",IFERROR(AB485*AI485,0))</f>
        <v/>
      </c>
      <c r="BT485" s="53">
        <f>IF(D485="","",IFERROR(IF(X485&gt;12, AI485*(U485+V485+X485), AI485*(U485+V485)),0))</f>
        <v/>
      </c>
      <c r="BU485" s="53">
        <f>IF(D485="","",IFERROR(((AB485*3)*AI485),0))</f>
        <v/>
      </c>
      <c r="BV485" s="53">
        <f>IF(D485="","",IF(BT485-BU485&gt;0,0,BT485-BU485))</f>
        <v/>
      </c>
      <c r="BW485" s="53">
        <f>IF(D485="","",IF(BT485-BU485-BS485&gt;0,0,BT485-BU485-BS485))</f>
        <v/>
      </c>
      <c r="BX485" s="36">
        <f>IF(D485="","",IFERROR(VLOOKUP(D485,'produto-entrada-7'!A:M,3,0),"SEM PEDIDO"))</f>
        <v/>
      </c>
      <c r="BY485" s="36">
        <f>IF(D485="","",VLOOKUP(D485,'produto-estoque-total-7'!A:AB,25,0))</f>
        <v/>
      </c>
      <c r="BZ485" s="36">
        <f>IF(D485="","",IFERROR(VLOOKUP(D485,'produto-estoque-total-7'!A:AB,26,0)/100,0))</f>
        <v/>
      </c>
      <c r="CA485" s="36">
        <f>IF(D485="","",IFERROR(VLOOKUP(D485,'produto-estoque-total-7'!A:AB,27,0)/100,0))</f>
        <v/>
      </c>
      <c r="CB485" s="41">
        <f>IF(D485="","",V485*AF485)</f>
        <v/>
      </c>
      <c r="CC485" s="41">
        <f>IF(D485="","",V485*AI485)</f>
        <v/>
      </c>
      <c r="CD485" s="54">
        <f>IF(D485="","",VLOOKUP(D485,'produto-estoque-total-7'!A:AB,28,0))</f>
        <v/>
      </c>
    </row>
    <row r="486">
      <c r="A486" s="36">
        <f>IF(D486="","",VLOOKUP(D486,'produto-estoque-total-7'!A:AB,3,0))</f>
        <v/>
      </c>
      <c r="B486" s="1">
        <f>IF(D486="","",VLOOKUP(D486,'produto-estoque-total-7'!A:AB,12,0))</f>
        <v/>
      </c>
      <c r="C486" s="1">
        <f>IF(D486="","",VLOOKUP(D486,'produto-estoque-total-7'!A:AB,2,0))</f>
        <v/>
      </c>
      <c r="D486" s="37">
        <f>IFERROR(IF('produto-estoque-total-7'!A485="","",'produto-estoque-total-7'!A485),"")</f>
        <v/>
      </c>
      <c r="E486" s="1">
        <f>IF(D486="","",VLOOKUP(D486,'produto-estoque-total-7'!A:AB,4,0))</f>
        <v/>
      </c>
      <c r="F486" s="36">
        <f>IF(D486="","",VLOOKUP(D486,'produto-estoque-total-7'!A:AB,13,0))</f>
        <v/>
      </c>
      <c r="G486" s="1">
        <f>IF(F486="","",VLOOKUP(F486,'FORNECEDORES X COMPRADOR'!A:D,4,0))</f>
        <v/>
      </c>
      <c r="H486" s="1">
        <f>IF(F486="","",VLOOKUP(F486,'FORNECEDORES X COMPRADOR'!A:E,5,0))</f>
        <v/>
      </c>
      <c r="I486" s="36">
        <f>IF(D486="","",VLOOKUP(D486,'produto-estoque-total-7'!A:AB,15,0))</f>
        <v/>
      </c>
      <c r="J486" s="36">
        <f>IF(D486="","",VLOOKUP(D486,'produto-estoque-total-7'!A:AB,19,0))</f>
        <v/>
      </c>
      <c r="K486" s="1">
        <f>IF(D486="","",VLOOKUP(D486,'produto-estoque-total-7'!A:AB,20,0))</f>
        <v/>
      </c>
      <c r="L486" s="36">
        <f>IF(D486="","",VLOOKUP(D486,'produto-estoque-total-7'!A:AB,17,0))</f>
        <v/>
      </c>
      <c r="M486" s="1">
        <f>IF(D486="","",VLOOKUP(D486,'produto-estoque-total-7'!A:AB,18,0))</f>
        <v/>
      </c>
      <c r="N486" s="36">
        <f>IF(D486="","",VLOOKUP(D486,'produto-estoque-total-7'!A:AB,21,0))</f>
        <v/>
      </c>
      <c r="O486" s="1">
        <f>IF(D486="","",VLOOKUP(D486,'produto-estoque-total-7'!A:AB,22,0))</f>
        <v/>
      </c>
      <c r="P486" s="36">
        <f>IF(D486="","",VLOOKUP(D486,'produto-estoque-total-7'!A:AB,23,0))</f>
        <v/>
      </c>
      <c r="Q486" s="1">
        <f>IF(D486="","",VLOOKUP(D486,'produto-estoque-total-7'!A:AB,24,0))</f>
        <v/>
      </c>
      <c r="R486" s="38">
        <f>IFERROR(IF(D486="","",VLOOKUP(D486,'produto-venda-7'!B:N,13,0)),"C")</f>
        <v/>
      </c>
      <c r="S486" s="39">
        <f>IF(D486="","",VLOOKUP(D486,'produto-estoque-total-7'!A:AB,6,0))</f>
        <v/>
      </c>
      <c r="T486" s="39">
        <f>IF(D486="","",VLOOKUP(D486,'produto-estoque-total-7'!A:AB,5,0))</f>
        <v/>
      </c>
      <c r="U486" s="40">
        <f>IF(D486="","",VLOOKUP(D486,'produto-estoque-total-7'!A:AB,11,0))</f>
        <v/>
      </c>
      <c r="V486" s="41">
        <f>IF(D486="","",IFERROR(VLOOKUP(D486,'produto-entrada-7'!A:M,10,0),0))</f>
        <v/>
      </c>
      <c r="W486" s="42" t="n"/>
      <c r="X486" s="39">
        <f>IF(D486="","",VLOOKUP(D486,'produto-estoque-total-7'!A:AB,8,0))</f>
        <v/>
      </c>
      <c r="Y486" s="39">
        <f>IF(D486="","",VLOOKUP(D486,'produto-estoque-total-7'!A:AB,9,0))</f>
        <v/>
      </c>
      <c r="Z486" s="39">
        <f>IF(D486="","",VLOOKUP(D486,'produto-estoque-total-7'!A:AB,10,0))</f>
        <v/>
      </c>
      <c r="AA486" s="39">
        <f>IFERROR(IF(D486="","",VLOOKUP(D486,'produto-venda-7'!B:N,4,0)),0)</f>
        <v/>
      </c>
      <c r="AB486" s="39">
        <f>IFERROR(IF(D486="","",VLOOKUP(D486,'produto-venda-7'!B:N,5,0)),0)</f>
        <v/>
      </c>
      <c r="AC486" s="39">
        <f>IF(D486="","",IFERROR(AA486/90,0))</f>
        <v/>
      </c>
      <c r="AD486" s="36">
        <f>IF(D486="","",IFERROR(VLOOKUP(D486,'produto-entrada-7'!A:M,4,0),0))</f>
        <v/>
      </c>
      <c r="AE486" s="36">
        <f>IFERROR(IF(D486="","",VLOOKUP(D486,'produto-venda-7'!B:N,10,0)),0)</f>
        <v/>
      </c>
      <c r="AF486" s="36">
        <f>IF(D486="","",IFERROR(VLOOKUP(D486,'produto-entrada-7'!A:M,11,0),0))</f>
        <v/>
      </c>
      <c r="AG486" s="1">
        <f>IF(D486="","",IFERROR(VLOOKUP(D486,'produto-entrada-7'!A:M,12,0),0))</f>
        <v/>
      </c>
      <c r="AH486" s="1">
        <f>IF(D486="","",IFERROR(VLOOKUP(D486,'produto-entrada-7'!A:M,13,0),0))</f>
        <v/>
      </c>
      <c r="AI486" s="36">
        <f>IFERROR(IF(D486="","",VLOOKUP(D486,'produto-venda-7'!B:N,11,0)),0)</f>
        <v/>
      </c>
      <c r="AJ486" s="43">
        <f>IF(D486="","",IFERROR(AI486*AB486,0))</f>
        <v/>
      </c>
      <c r="AK486" s="44">
        <f>IFERROR(IF(D486="","",VLOOKUP(F486,'ANALISE FORNECEDOR'!$A:$I,8,0)),"")</f>
        <v/>
      </c>
      <c r="AL486" s="44">
        <f>IF(D486="","",AVERAGE(AM486,AK486))</f>
        <v/>
      </c>
      <c r="AM486" s="44">
        <f>IFERROR(IF(D486="","",VLOOKUP(F486,'ANALISE FORNECEDOR'!$A:$I,9,0)),"")</f>
        <v/>
      </c>
      <c r="AN486" s="45">
        <f>IF(D486="","",IF(Y486&gt;12,AI486*(U486+Y486),AI486*U486))</f>
        <v/>
      </c>
      <c r="AO486" s="45">
        <f>IF(D486="","",IF(Y486&gt;12,AI486*(U486+V486+Y486),AI486*(U486+V486)))</f>
        <v/>
      </c>
      <c r="AP486" s="46">
        <f>IF(D486="","",IF(Y486&gt;12,AG486*(U486+Y486),AG486*U486))</f>
        <v/>
      </c>
      <c r="AQ486" s="46">
        <f>IF(D486="","",IF(Y486&gt;12,AG486*(U486+V486+Y486),AG486*(U486+V486)))</f>
        <v/>
      </c>
      <c r="AR486" s="46">
        <f>IF(D486="","",IF(OR(R486="A",R486="AA",R486="AAA"),AP486,0))</f>
        <v/>
      </c>
      <c r="AS486" s="46">
        <f>IF(D486="","",IF(R486="B",AP486,0))</f>
        <v/>
      </c>
      <c r="AT486" s="46">
        <f>IF(D486="","",IF(R486="C",AP486,0))</f>
        <v/>
      </c>
      <c r="AU486" s="47">
        <f>IF(D486="","",IFERROR(AN486/AJ486,0))</f>
        <v/>
      </c>
      <c r="AV486" s="47">
        <f>IF(D486="","",IFERROR(((AO486)/AJ486),0))</f>
        <v/>
      </c>
      <c r="AW486" s="48">
        <f>IF(D486="","",IF(OR(S486="S",NOT(AND(ISNUMBER(AC486),ISNUMBER(AL486),AC486*AL486&gt;=0))),0,AC486*AL486))</f>
        <v/>
      </c>
      <c r="AX486" s="49">
        <f>IFERROR(IF(D486="","",AW486*AG486),0)</f>
        <v/>
      </c>
      <c r="AY486" s="48">
        <f>IF(D486="","",IF(OR(S486="S",NOT(AND(ISNUMBER(AC486),ISNUMBER(AK486),AC486*AK486&gt;=0))),0,AC486*AK486))</f>
        <v/>
      </c>
      <c r="AZ486" s="48">
        <f>IFERROR(IF(D486="","",IF(AY486=0,0,IF(((AY486)-(U486+Y486))&lt;0,0,(AY486)-U486))),0)</f>
        <v/>
      </c>
      <c r="BA486" s="49">
        <f>IF(D486="","",AZ486*AG486)</f>
        <v/>
      </c>
      <c r="BB486" s="49">
        <f>IF(D486="","",IF(OR(R486="A",R486="AA",R486="AAA"),BA486,0))</f>
        <v/>
      </c>
      <c r="BC486" s="49">
        <f>IF(D486="","",IF(R486="B",BA486,0))</f>
        <v/>
      </c>
      <c r="BD486" s="49">
        <f>IF(D486="","",IF(R486="B",BA486,0))</f>
        <v/>
      </c>
      <c r="BE486" s="49">
        <f>IF(D486="","",IF(S486="S",
1,
IF(AC486=0,
1,
IF(
IFERROR(((U486+Y486)*AG486)/((AC486*AK486)*AG486),0)&lt;0,
0,
IF(
IFERROR(((U486+Y486)*AG486)/((AC486*AK486)*AG486),0)&gt;1,
1,
IFERROR(((U486+Y486)*AG486)/((AC486*AK486)*AG486),0)
)
)
)
))</f>
        <v/>
      </c>
      <c r="BF486" s="49">
        <f>IF(D486="","",IF(S486="S",
1,
IF(AC486=0,
1,
IF(
IFERROR(((U486+V486+Y486)*AG486)/((AC486*AK486)*AG486),0)&lt;0,
0,
IF(
IFERROR(((U486+V486+Y486)*AG486)/((AC486*AK486)*AG486),0)&gt;1,
1,
IFERROR(((U486+V486+Y486)*AG486)/((AC486*AK486)*AG486),0)
)
)
)
))</f>
        <v/>
      </c>
      <c r="BG486" s="50">
        <f>IF(D486="","",IF(S486="S",0,IF(AND(ISNUMBER(AC486),ISNUMBER(AM486)),IF(OR(AC486*AM486&lt;0,ISERR(AC486*AM486)),0,AC486*AM486),0)))</f>
        <v/>
      </c>
      <c r="BH486" s="50">
        <f>IF(D486="","",IF(BY486&gt;TODAY()-60,0,IF(Y486&gt;12,MAX(0,(U486+Y486)-BG486),MAX(0,U486-BG486))))</f>
        <v/>
      </c>
      <c r="BI486" s="51">
        <f>IF(D486="","",BH486*AG486)</f>
        <v/>
      </c>
      <c r="BJ486" s="51">
        <f>IF(D486="","",IF(OR(R486="A",R486="AA",R486="AAA"),BI486,0))</f>
        <v/>
      </c>
      <c r="BK486" s="51">
        <f>IF(D486="","",IF(R486="B",BI486,0))</f>
        <v/>
      </c>
      <c r="BL486" s="51">
        <f>IF(D486="","",IF(R486="C",BI486,0))</f>
        <v/>
      </c>
      <c r="BM486" s="51">
        <f>IF(D486="","",IFERROR(MAX(0,MIN(BI486/AP486,1)),0))</f>
        <v/>
      </c>
      <c r="BN486" s="52">
        <f>IF(D486="","",AB486*AG486)</f>
        <v/>
      </c>
      <c r="BO486" s="52">
        <f>IF(D486="","",(U486+V486+X486)*AG486)</f>
        <v/>
      </c>
      <c r="BP486" s="52">
        <f>IF(D486="","",(AB486*3)*AG486)</f>
        <v/>
      </c>
      <c r="BQ486" s="52">
        <f>IF(D486="","",IF(BO486-BP486&gt;0,0,BO486-BP486))</f>
        <v/>
      </c>
      <c r="BR486" s="52">
        <f>IF(D486="","",IF(BO486-BP486-BN486&gt;0,0,BO486-BP486-BN486))</f>
        <v/>
      </c>
      <c r="BS486" s="53">
        <f>IF(D486="","",IFERROR(AB486*AI486,0))</f>
        <v/>
      </c>
      <c r="BT486" s="53">
        <f>IF(D486="","",IFERROR(IF(X486&gt;12, AI486*(U486+V486+X486), AI486*(U486+V486)),0))</f>
        <v/>
      </c>
      <c r="BU486" s="53">
        <f>IF(D486="","",IFERROR(((AB486*3)*AI486),0))</f>
        <v/>
      </c>
      <c r="BV486" s="53">
        <f>IF(D486="","",IF(BT486-BU486&gt;0,0,BT486-BU486))</f>
        <v/>
      </c>
      <c r="BW486" s="53">
        <f>IF(D486="","",IF(BT486-BU486-BS486&gt;0,0,BT486-BU486-BS486))</f>
        <v/>
      </c>
      <c r="BX486" s="36">
        <f>IF(D486="","",IFERROR(VLOOKUP(D486,'produto-entrada-7'!A:M,3,0),"SEM PEDIDO"))</f>
        <v/>
      </c>
      <c r="BY486" s="36">
        <f>IF(D486="","",VLOOKUP(D486,'produto-estoque-total-7'!A:AB,25,0))</f>
        <v/>
      </c>
      <c r="BZ486" s="36">
        <f>IF(D486="","",IFERROR(VLOOKUP(D486,'produto-estoque-total-7'!A:AB,26,0)/100,0))</f>
        <v/>
      </c>
      <c r="CA486" s="36">
        <f>IF(D486="","",IFERROR(VLOOKUP(D486,'produto-estoque-total-7'!A:AB,27,0)/100,0))</f>
        <v/>
      </c>
      <c r="CB486" s="41">
        <f>IF(D486="","",V486*AF486)</f>
        <v/>
      </c>
      <c r="CC486" s="41">
        <f>IF(D486="","",V486*AI486)</f>
        <v/>
      </c>
      <c r="CD486" s="54">
        <f>IF(D486="","",VLOOKUP(D486,'produto-estoque-total-7'!A:AB,28,0))</f>
        <v/>
      </c>
    </row>
    <row r="487">
      <c r="A487" s="36">
        <f>IF(D487="","",VLOOKUP(D487,'produto-estoque-total-7'!A:AB,3,0))</f>
        <v/>
      </c>
      <c r="B487" s="1">
        <f>IF(D487="","",VLOOKUP(D487,'produto-estoque-total-7'!A:AB,12,0))</f>
        <v/>
      </c>
      <c r="C487" s="1">
        <f>IF(D487="","",VLOOKUP(D487,'produto-estoque-total-7'!A:AB,2,0))</f>
        <v/>
      </c>
      <c r="D487" s="37">
        <f>IFERROR(IF('produto-estoque-total-7'!A486="","",'produto-estoque-total-7'!A486),"")</f>
        <v/>
      </c>
      <c r="E487" s="1">
        <f>IF(D487="","",VLOOKUP(D487,'produto-estoque-total-7'!A:AB,4,0))</f>
        <v/>
      </c>
      <c r="F487" s="36">
        <f>IF(D487="","",VLOOKUP(D487,'produto-estoque-total-7'!A:AB,13,0))</f>
        <v/>
      </c>
      <c r="G487" s="1">
        <f>IF(F487="","",VLOOKUP(F487,'FORNECEDORES X COMPRADOR'!A:D,4,0))</f>
        <v/>
      </c>
      <c r="H487" s="1">
        <f>IF(F487="","",VLOOKUP(F487,'FORNECEDORES X COMPRADOR'!A:E,5,0))</f>
        <v/>
      </c>
      <c r="I487" s="36">
        <f>IF(D487="","",VLOOKUP(D487,'produto-estoque-total-7'!A:AB,15,0))</f>
        <v/>
      </c>
      <c r="J487" s="36">
        <f>IF(D487="","",VLOOKUP(D487,'produto-estoque-total-7'!A:AB,19,0))</f>
        <v/>
      </c>
      <c r="K487" s="1">
        <f>IF(D487="","",VLOOKUP(D487,'produto-estoque-total-7'!A:AB,20,0))</f>
        <v/>
      </c>
      <c r="L487" s="36">
        <f>IF(D487="","",VLOOKUP(D487,'produto-estoque-total-7'!A:AB,17,0))</f>
        <v/>
      </c>
      <c r="M487" s="1">
        <f>IF(D487="","",VLOOKUP(D487,'produto-estoque-total-7'!A:AB,18,0))</f>
        <v/>
      </c>
      <c r="N487" s="36">
        <f>IF(D487="","",VLOOKUP(D487,'produto-estoque-total-7'!A:AB,21,0))</f>
        <v/>
      </c>
      <c r="O487" s="1">
        <f>IF(D487="","",VLOOKUP(D487,'produto-estoque-total-7'!A:AB,22,0))</f>
        <v/>
      </c>
      <c r="P487" s="36">
        <f>IF(D487="","",VLOOKUP(D487,'produto-estoque-total-7'!A:AB,23,0))</f>
        <v/>
      </c>
      <c r="Q487" s="1">
        <f>IF(D487="","",VLOOKUP(D487,'produto-estoque-total-7'!A:AB,24,0))</f>
        <v/>
      </c>
      <c r="R487" s="38">
        <f>IFERROR(IF(D487="","",VLOOKUP(D487,'produto-venda-7'!B:N,13,0)),"C")</f>
        <v/>
      </c>
      <c r="S487" s="39">
        <f>IF(D487="","",VLOOKUP(D487,'produto-estoque-total-7'!A:AB,6,0))</f>
        <v/>
      </c>
      <c r="T487" s="39">
        <f>IF(D487="","",VLOOKUP(D487,'produto-estoque-total-7'!A:AB,5,0))</f>
        <v/>
      </c>
      <c r="U487" s="40">
        <f>IF(D487="","",VLOOKUP(D487,'produto-estoque-total-7'!A:AB,11,0))</f>
        <v/>
      </c>
      <c r="V487" s="41">
        <f>IF(D487="","",IFERROR(VLOOKUP(D487,'produto-entrada-7'!A:M,10,0),0))</f>
        <v/>
      </c>
      <c r="W487" s="42" t="n"/>
      <c r="X487" s="39">
        <f>IF(D487="","",VLOOKUP(D487,'produto-estoque-total-7'!A:AB,8,0))</f>
        <v/>
      </c>
      <c r="Y487" s="39">
        <f>IF(D487="","",VLOOKUP(D487,'produto-estoque-total-7'!A:AB,9,0))</f>
        <v/>
      </c>
      <c r="Z487" s="39">
        <f>IF(D487="","",VLOOKUP(D487,'produto-estoque-total-7'!A:AB,10,0))</f>
        <v/>
      </c>
      <c r="AA487" s="39">
        <f>IFERROR(IF(D487="","",VLOOKUP(D487,'produto-venda-7'!B:N,4,0)),0)</f>
        <v/>
      </c>
      <c r="AB487" s="39">
        <f>IFERROR(IF(D487="","",VLOOKUP(D487,'produto-venda-7'!B:N,5,0)),0)</f>
        <v/>
      </c>
      <c r="AC487" s="39">
        <f>IF(D487="","",IFERROR(AA487/90,0))</f>
        <v/>
      </c>
      <c r="AD487" s="36">
        <f>IF(D487="","",IFERROR(VLOOKUP(D487,'produto-entrada-7'!A:M,4,0),0))</f>
        <v/>
      </c>
      <c r="AE487" s="36">
        <f>IFERROR(IF(D487="","",VLOOKUP(D487,'produto-venda-7'!B:N,10,0)),0)</f>
        <v/>
      </c>
      <c r="AF487" s="36">
        <f>IF(D487="","",IFERROR(VLOOKUP(D487,'produto-entrada-7'!A:M,11,0),0))</f>
        <v/>
      </c>
      <c r="AG487" s="1">
        <f>IF(D487="","",IFERROR(VLOOKUP(D487,'produto-entrada-7'!A:M,12,0),0))</f>
        <v/>
      </c>
      <c r="AH487" s="1">
        <f>IF(D487="","",IFERROR(VLOOKUP(D487,'produto-entrada-7'!A:M,13,0),0))</f>
        <v/>
      </c>
      <c r="AI487" s="36">
        <f>IFERROR(IF(D487="","",VLOOKUP(D487,'produto-venda-7'!B:N,11,0)),0)</f>
        <v/>
      </c>
      <c r="AJ487" s="43">
        <f>IF(D487="","",IFERROR(AI487*AB487,0))</f>
        <v/>
      </c>
      <c r="AK487" s="44">
        <f>IFERROR(IF(D487="","",VLOOKUP(F487,'ANALISE FORNECEDOR'!$A:$I,8,0)),"")</f>
        <v/>
      </c>
      <c r="AL487" s="44">
        <f>IF(D487="","",AVERAGE(AM487,AK487))</f>
        <v/>
      </c>
      <c r="AM487" s="44">
        <f>IFERROR(IF(D487="","",VLOOKUP(F487,'ANALISE FORNECEDOR'!$A:$I,9,0)),"")</f>
        <v/>
      </c>
      <c r="AN487" s="45">
        <f>IF(D487="","",IF(Y487&gt;12,AI487*(U487+Y487),AI487*U487))</f>
        <v/>
      </c>
      <c r="AO487" s="45">
        <f>IF(D487="","",IF(Y487&gt;12,AI487*(U487+V487+Y487),AI487*(U487+V487)))</f>
        <v/>
      </c>
      <c r="AP487" s="46">
        <f>IF(D487="","",IF(Y487&gt;12,AG487*(U487+Y487),AG487*U487))</f>
        <v/>
      </c>
      <c r="AQ487" s="46">
        <f>IF(D487="","",IF(Y487&gt;12,AG487*(U487+V487+Y487),AG487*(U487+V487)))</f>
        <v/>
      </c>
      <c r="AR487" s="46">
        <f>IF(D487="","",IF(OR(R487="A",R487="AA",R487="AAA"),AP487,0))</f>
        <v/>
      </c>
      <c r="AS487" s="46">
        <f>IF(D487="","",IF(R487="B",AP487,0))</f>
        <v/>
      </c>
      <c r="AT487" s="46">
        <f>IF(D487="","",IF(R487="C",AP487,0))</f>
        <v/>
      </c>
      <c r="AU487" s="47">
        <f>IF(D487="","",IFERROR(AN487/AJ487,0))</f>
        <v/>
      </c>
      <c r="AV487" s="47">
        <f>IF(D487="","",IFERROR(((AO487)/AJ487),0))</f>
        <v/>
      </c>
      <c r="AW487" s="48">
        <f>IF(D487="","",IF(OR(S487="S",NOT(AND(ISNUMBER(AC487),ISNUMBER(AL487),AC487*AL487&gt;=0))),0,AC487*AL487))</f>
        <v/>
      </c>
      <c r="AX487" s="49">
        <f>IFERROR(IF(D487="","",AW487*AG487),0)</f>
        <v/>
      </c>
      <c r="AY487" s="48">
        <f>IF(D487="","",IF(OR(S487="S",NOT(AND(ISNUMBER(AC487),ISNUMBER(AK487),AC487*AK487&gt;=0))),0,AC487*AK487))</f>
        <v/>
      </c>
      <c r="AZ487" s="48">
        <f>IFERROR(IF(D487="","",IF(AY487=0,0,IF(((AY487)-(U487+Y487))&lt;0,0,(AY487)-U487))),0)</f>
        <v/>
      </c>
      <c r="BA487" s="49">
        <f>IF(D487="","",AZ487*AG487)</f>
        <v/>
      </c>
      <c r="BB487" s="49">
        <f>IF(D487="","",IF(OR(R487="A",R487="AA",R487="AAA"),BA487,0))</f>
        <v/>
      </c>
      <c r="BC487" s="49">
        <f>IF(D487="","",IF(R487="B",BA487,0))</f>
        <v/>
      </c>
      <c r="BD487" s="49">
        <f>IF(D487="","",IF(R487="B",BA487,0))</f>
        <v/>
      </c>
      <c r="BE487" s="49">
        <f>IF(D487="","",IF(S487="S",
1,
IF(AC487=0,
1,
IF(
IFERROR(((U487+Y487)*AG487)/((AC487*AK487)*AG487),0)&lt;0,
0,
IF(
IFERROR(((U487+Y487)*AG487)/((AC487*AK487)*AG487),0)&gt;1,
1,
IFERROR(((U487+Y487)*AG487)/((AC487*AK487)*AG487),0)
)
)
)
))</f>
        <v/>
      </c>
      <c r="BF487" s="49">
        <f>IF(D487="","",IF(S487="S",
1,
IF(AC487=0,
1,
IF(
IFERROR(((U487+V487+Y487)*AG487)/((AC487*AK487)*AG487),0)&lt;0,
0,
IF(
IFERROR(((U487+V487+Y487)*AG487)/((AC487*AK487)*AG487),0)&gt;1,
1,
IFERROR(((U487+V487+Y487)*AG487)/((AC487*AK487)*AG487),0)
)
)
)
))</f>
        <v/>
      </c>
      <c r="BG487" s="50">
        <f>IF(D487="","",IF(S487="S",0,IF(AND(ISNUMBER(AC487),ISNUMBER(AM487)),IF(OR(AC487*AM487&lt;0,ISERR(AC487*AM487)),0,AC487*AM487),0)))</f>
        <v/>
      </c>
      <c r="BH487" s="50">
        <f>IF(D487="","",IF(BY487&gt;TODAY()-60,0,IF(Y487&gt;12,MAX(0,(U487+Y487)-BG487),MAX(0,U487-BG487))))</f>
        <v/>
      </c>
      <c r="BI487" s="51">
        <f>IF(D487="","",BH487*AG487)</f>
        <v/>
      </c>
      <c r="BJ487" s="51">
        <f>IF(D487="","",IF(OR(R487="A",R487="AA",R487="AAA"),BI487,0))</f>
        <v/>
      </c>
      <c r="BK487" s="51">
        <f>IF(D487="","",IF(R487="B",BI487,0))</f>
        <v/>
      </c>
      <c r="BL487" s="51">
        <f>IF(D487="","",IF(R487="C",BI487,0))</f>
        <v/>
      </c>
      <c r="BM487" s="51">
        <f>IF(D487="","",IFERROR(MAX(0,MIN(BI487/AP487,1)),0))</f>
        <v/>
      </c>
      <c r="BN487" s="52">
        <f>IF(D487="","",AB487*AG487)</f>
        <v/>
      </c>
      <c r="BO487" s="52">
        <f>IF(D487="","",(U487+V487+X487)*AG487)</f>
        <v/>
      </c>
      <c r="BP487" s="52">
        <f>IF(D487="","",(AB487*3)*AG487)</f>
        <v/>
      </c>
      <c r="BQ487" s="52">
        <f>IF(D487="","",IF(BO487-BP487&gt;0,0,BO487-BP487))</f>
        <v/>
      </c>
      <c r="BR487" s="52">
        <f>IF(D487="","",IF(BO487-BP487-BN487&gt;0,0,BO487-BP487-BN487))</f>
        <v/>
      </c>
      <c r="BS487" s="53">
        <f>IF(D487="","",IFERROR(AB487*AI487,0))</f>
        <v/>
      </c>
      <c r="BT487" s="53">
        <f>IF(D487="","",IFERROR(IF(X487&gt;12, AI487*(U487+V487+X487), AI487*(U487+V487)),0))</f>
        <v/>
      </c>
      <c r="BU487" s="53">
        <f>IF(D487="","",IFERROR(((AB487*3)*AI487),0))</f>
        <v/>
      </c>
      <c r="BV487" s="53">
        <f>IF(D487="","",IF(BT487-BU487&gt;0,0,BT487-BU487))</f>
        <v/>
      </c>
      <c r="BW487" s="53">
        <f>IF(D487="","",IF(BT487-BU487-BS487&gt;0,0,BT487-BU487-BS487))</f>
        <v/>
      </c>
      <c r="BX487" s="36">
        <f>IF(D487="","",IFERROR(VLOOKUP(D487,'produto-entrada-7'!A:M,3,0),"SEM PEDIDO"))</f>
        <v/>
      </c>
      <c r="BY487" s="36">
        <f>IF(D487="","",VLOOKUP(D487,'produto-estoque-total-7'!A:AB,25,0))</f>
        <v/>
      </c>
      <c r="BZ487" s="36">
        <f>IF(D487="","",IFERROR(VLOOKUP(D487,'produto-estoque-total-7'!A:AB,26,0)/100,0))</f>
        <v/>
      </c>
      <c r="CA487" s="36">
        <f>IF(D487="","",IFERROR(VLOOKUP(D487,'produto-estoque-total-7'!A:AB,27,0)/100,0))</f>
        <v/>
      </c>
      <c r="CB487" s="41">
        <f>IF(D487="","",V487*AF487)</f>
        <v/>
      </c>
      <c r="CC487" s="41">
        <f>IF(D487="","",V487*AI487)</f>
        <v/>
      </c>
      <c r="CD487" s="54">
        <f>IF(D487="","",VLOOKUP(D487,'produto-estoque-total-7'!A:AB,28,0))</f>
        <v/>
      </c>
    </row>
    <row r="488">
      <c r="A488" s="36">
        <f>IF(D488="","",VLOOKUP(D488,'produto-estoque-total-7'!A:AB,3,0))</f>
        <v/>
      </c>
      <c r="B488" s="1">
        <f>IF(D488="","",VLOOKUP(D488,'produto-estoque-total-7'!A:AB,12,0))</f>
        <v/>
      </c>
      <c r="C488" s="1">
        <f>IF(D488="","",VLOOKUP(D488,'produto-estoque-total-7'!A:AB,2,0))</f>
        <v/>
      </c>
      <c r="D488" s="37">
        <f>IFERROR(IF('produto-estoque-total-7'!A487="","",'produto-estoque-total-7'!A487),"")</f>
        <v/>
      </c>
      <c r="E488" s="1">
        <f>IF(D488="","",VLOOKUP(D488,'produto-estoque-total-7'!A:AB,4,0))</f>
        <v/>
      </c>
      <c r="F488" s="36">
        <f>IF(D488="","",VLOOKUP(D488,'produto-estoque-total-7'!A:AB,13,0))</f>
        <v/>
      </c>
      <c r="G488" s="1">
        <f>IF(F488="","",VLOOKUP(F488,'FORNECEDORES X COMPRADOR'!A:D,4,0))</f>
        <v/>
      </c>
      <c r="H488" s="1">
        <f>IF(F488="","",VLOOKUP(F488,'FORNECEDORES X COMPRADOR'!A:E,5,0))</f>
        <v/>
      </c>
      <c r="I488" s="36">
        <f>IF(D488="","",VLOOKUP(D488,'produto-estoque-total-7'!A:AB,15,0))</f>
        <v/>
      </c>
      <c r="J488" s="36">
        <f>IF(D488="","",VLOOKUP(D488,'produto-estoque-total-7'!A:AB,19,0))</f>
        <v/>
      </c>
      <c r="K488" s="1">
        <f>IF(D488="","",VLOOKUP(D488,'produto-estoque-total-7'!A:AB,20,0))</f>
        <v/>
      </c>
      <c r="L488" s="36">
        <f>IF(D488="","",VLOOKUP(D488,'produto-estoque-total-7'!A:AB,17,0))</f>
        <v/>
      </c>
      <c r="M488" s="1">
        <f>IF(D488="","",VLOOKUP(D488,'produto-estoque-total-7'!A:AB,18,0))</f>
        <v/>
      </c>
      <c r="N488" s="36">
        <f>IF(D488="","",VLOOKUP(D488,'produto-estoque-total-7'!A:AB,21,0))</f>
        <v/>
      </c>
      <c r="O488" s="1">
        <f>IF(D488="","",VLOOKUP(D488,'produto-estoque-total-7'!A:AB,22,0))</f>
        <v/>
      </c>
      <c r="P488" s="36">
        <f>IF(D488="","",VLOOKUP(D488,'produto-estoque-total-7'!A:AB,23,0))</f>
        <v/>
      </c>
      <c r="Q488" s="1">
        <f>IF(D488="","",VLOOKUP(D488,'produto-estoque-total-7'!A:AB,24,0))</f>
        <v/>
      </c>
      <c r="R488" s="38">
        <f>IFERROR(IF(D488="","",VLOOKUP(D488,'produto-venda-7'!B:N,13,0)),"C")</f>
        <v/>
      </c>
      <c r="S488" s="39">
        <f>IF(D488="","",VLOOKUP(D488,'produto-estoque-total-7'!A:AB,6,0))</f>
        <v/>
      </c>
      <c r="T488" s="39">
        <f>IF(D488="","",VLOOKUP(D488,'produto-estoque-total-7'!A:AB,5,0))</f>
        <v/>
      </c>
      <c r="U488" s="40">
        <f>IF(D488="","",VLOOKUP(D488,'produto-estoque-total-7'!A:AB,11,0))</f>
        <v/>
      </c>
      <c r="V488" s="41">
        <f>IF(D488="","",IFERROR(VLOOKUP(D488,'produto-entrada-7'!A:M,10,0),0))</f>
        <v/>
      </c>
      <c r="W488" s="42" t="n"/>
      <c r="X488" s="39">
        <f>IF(D488="","",VLOOKUP(D488,'produto-estoque-total-7'!A:AB,8,0))</f>
        <v/>
      </c>
      <c r="Y488" s="39">
        <f>IF(D488="","",VLOOKUP(D488,'produto-estoque-total-7'!A:AB,9,0))</f>
        <v/>
      </c>
      <c r="Z488" s="39">
        <f>IF(D488="","",VLOOKUP(D488,'produto-estoque-total-7'!A:AB,10,0))</f>
        <v/>
      </c>
      <c r="AA488" s="39">
        <f>IFERROR(IF(D488="","",VLOOKUP(D488,'produto-venda-7'!B:N,4,0)),0)</f>
        <v/>
      </c>
      <c r="AB488" s="39">
        <f>IFERROR(IF(D488="","",VLOOKUP(D488,'produto-venda-7'!B:N,5,0)),0)</f>
        <v/>
      </c>
      <c r="AC488" s="39">
        <f>IF(D488="","",IFERROR(AA488/90,0))</f>
        <v/>
      </c>
      <c r="AD488" s="36">
        <f>IF(D488="","",IFERROR(VLOOKUP(D488,'produto-entrada-7'!A:M,4,0),0))</f>
        <v/>
      </c>
      <c r="AE488" s="36">
        <f>IFERROR(IF(D488="","",VLOOKUP(D488,'produto-venda-7'!B:N,10,0)),0)</f>
        <v/>
      </c>
      <c r="AF488" s="36">
        <f>IF(D488="","",IFERROR(VLOOKUP(D488,'produto-entrada-7'!A:M,11,0),0))</f>
        <v/>
      </c>
      <c r="AG488" s="1">
        <f>IF(D488="","",IFERROR(VLOOKUP(D488,'produto-entrada-7'!A:M,12,0),0))</f>
        <v/>
      </c>
      <c r="AH488" s="1">
        <f>IF(D488="","",IFERROR(VLOOKUP(D488,'produto-entrada-7'!A:M,13,0),0))</f>
        <v/>
      </c>
      <c r="AI488" s="36">
        <f>IFERROR(IF(D488="","",VLOOKUP(D488,'produto-venda-7'!B:N,11,0)),0)</f>
        <v/>
      </c>
      <c r="AJ488" s="43">
        <f>IF(D488="","",IFERROR(AI488*AB488,0))</f>
        <v/>
      </c>
      <c r="AK488" s="44">
        <f>IFERROR(IF(D488="","",VLOOKUP(F488,'ANALISE FORNECEDOR'!$A:$I,8,0)),"")</f>
        <v/>
      </c>
      <c r="AL488" s="44">
        <f>IF(D488="","",AVERAGE(AM488,AK488))</f>
        <v/>
      </c>
      <c r="AM488" s="44">
        <f>IFERROR(IF(D488="","",VLOOKUP(F488,'ANALISE FORNECEDOR'!$A:$I,9,0)),"")</f>
        <v/>
      </c>
      <c r="AN488" s="45">
        <f>IF(D488="","",IF(Y488&gt;12,AI488*(U488+Y488),AI488*U488))</f>
        <v/>
      </c>
      <c r="AO488" s="45">
        <f>IF(D488="","",IF(Y488&gt;12,AI488*(U488+V488+Y488),AI488*(U488+V488)))</f>
        <v/>
      </c>
      <c r="AP488" s="46">
        <f>IF(D488="","",IF(Y488&gt;12,AG488*(U488+Y488),AG488*U488))</f>
        <v/>
      </c>
      <c r="AQ488" s="46">
        <f>IF(D488="","",IF(Y488&gt;12,AG488*(U488+V488+Y488),AG488*(U488+V488)))</f>
        <v/>
      </c>
      <c r="AR488" s="46">
        <f>IF(D488="","",IF(OR(R488="A",R488="AA",R488="AAA"),AP488,0))</f>
        <v/>
      </c>
      <c r="AS488" s="46">
        <f>IF(D488="","",IF(R488="B",AP488,0))</f>
        <v/>
      </c>
      <c r="AT488" s="46">
        <f>IF(D488="","",IF(R488="C",AP488,0))</f>
        <v/>
      </c>
      <c r="AU488" s="47">
        <f>IF(D488="","",IFERROR(AN488/AJ488,0))</f>
        <v/>
      </c>
      <c r="AV488" s="47">
        <f>IF(D488="","",IFERROR(((AO488)/AJ488),0))</f>
        <v/>
      </c>
      <c r="AW488" s="48">
        <f>IF(D488="","",IF(OR(S488="S",NOT(AND(ISNUMBER(AC488),ISNUMBER(AL488),AC488*AL488&gt;=0))),0,AC488*AL488))</f>
        <v/>
      </c>
      <c r="AX488" s="49">
        <f>IFERROR(IF(D488="","",AW488*AG488),0)</f>
        <v/>
      </c>
      <c r="AY488" s="48">
        <f>IF(D488="","",IF(OR(S488="S",NOT(AND(ISNUMBER(AC488),ISNUMBER(AK488),AC488*AK488&gt;=0))),0,AC488*AK488))</f>
        <v/>
      </c>
      <c r="AZ488" s="48">
        <f>IFERROR(IF(D488="","",IF(AY488=0,0,IF(((AY488)-(U488+Y488))&lt;0,0,(AY488)-U488))),0)</f>
        <v/>
      </c>
      <c r="BA488" s="49">
        <f>IF(D488="","",AZ488*AG488)</f>
        <v/>
      </c>
      <c r="BB488" s="49">
        <f>IF(D488="","",IF(OR(R488="A",R488="AA",R488="AAA"),BA488,0))</f>
        <v/>
      </c>
      <c r="BC488" s="49">
        <f>IF(D488="","",IF(R488="B",BA488,0))</f>
        <v/>
      </c>
      <c r="BD488" s="49">
        <f>IF(D488="","",IF(R488="B",BA488,0))</f>
        <v/>
      </c>
      <c r="BE488" s="49">
        <f>IF(D488="","",IF(S488="S",
1,
IF(AC488=0,
1,
IF(
IFERROR(((U488+Y488)*AG488)/((AC488*AK488)*AG488),0)&lt;0,
0,
IF(
IFERROR(((U488+Y488)*AG488)/((AC488*AK488)*AG488),0)&gt;1,
1,
IFERROR(((U488+Y488)*AG488)/((AC488*AK488)*AG488),0)
)
)
)
))</f>
        <v/>
      </c>
      <c r="BF488" s="49">
        <f>IF(D488="","",IF(S488="S",
1,
IF(AC488=0,
1,
IF(
IFERROR(((U488+V488+Y488)*AG488)/((AC488*AK488)*AG488),0)&lt;0,
0,
IF(
IFERROR(((U488+V488+Y488)*AG488)/((AC488*AK488)*AG488),0)&gt;1,
1,
IFERROR(((U488+V488+Y488)*AG488)/((AC488*AK488)*AG488),0)
)
)
)
))</f>
        <v/>
      </c>
      <c r="BG488" s="50">
        <f>IF(D488="","",IF(S488="S",0,IF(AND(ISNUMBER(AC488),ISNUMBER(AM488)),IF(OR(AC488*AM488&lt;0,ISERR(AC488*AM488)),0,AC488*AM488),0)))</f>
        <v/>
      </c>
      <c r="BH488" s="50">
        <f>IF(D488="","",IF(BY488&gt;TODAY()-60,0,IF(Y488&gt;12,MAX(0,(U488+Y488)-BG488),MAX(0,U488-BG488))))</f>
        <v/>
      </c>
      <c r="BI488" s="51">
        <f>IF(D488="","",BH488*AG488)</f>
        <v/>
      </c>
      <c r="BJ488" s="51">
        <f>IF(D488="","",IF(OR(R488="A",R488="AA",R488="AAA"),BI488,0))</f>
        <v/>
      </c>
      <c r="BK488" s="51">
        <f>IF(D488="","",IF(R488="B",BI488,0))</f>
        <v/>
      </c>
      <c r="BL488" s="51">
        <f>IF(D488="","",IF(R488="C",BI488,0))</f>
        <v/>
      </c>
      <c r="BM488" s="51">
        <f>IF(D488="","",IFERROR(MAX(0,MIN(BI488/AP488,1)),0))</f>
        <v/>
      </c>
      <c r="BN488" s="52">
        <f>IF(D488="","",AB488*AG488)</f>
        <v/>
      </c>
      <c r="BO488" s="52">
        <f>IF(D488="","",(U488+V488+X488)*AG488)</f>
        <v/>
      </c>
      <c r="BP488" s="52">
        <f>IF(D488="","",(AB488*3)*AG488)</f>
        <v/>
      </c>
      <c r="BQ488" s="52">
        <f>IF(D488="","",IF(BO488-BP488&gt;0,0,BO488-BP488))</f>
        <v/>
      </c>
      <c r="BR488" s="52">
        <f>IF(D488="","",IF(BO488-BP488-BN488&gt;0,0,BO488-BP488-BN488))</f>
        <v/>
      </c>
      <c r="BS488" s="53">
        <f>IF(D488="","",IFERROR(AB488*AI488,0))</f>
        <v/>
      </c>
      <c r="BT488" s="53">
        <f>IF(D488="","",IFERROR(IF(X488&gt;12, AI488*(U488+V488+X488), AI488*(U488+V488)),0))</f>
        <v/>
      </c>
      <c r="BU488" s="53">
        <f>IF(D488="","",IFERROR(((AB488*3)*AI488),0))</f>
        <v/>
      </c>
      <c r="BV488" s="53">
        <f>IF(D488="","",IF(BT488-BU488&gt;0,0,BT488-BU488))</f>
        <v/>
      </c>
      <c r="BW488" s="53">
        <f>IF(D488="","",IF(BT488-BU488-BS488&gt;0,0,BT488-BU488-BS488))</f>
        <v/>
      </c>
      <c r="BX488" s="36">
        <f>IF(D488="","",IFERROR(VLOOKUP(D488,'produto-entrada-7'!A:M,3,0),"SEM PEDIDO"))</f>
        <v/>
      </c>
      <c r="BY488" s="36">
        <f>IF(D488="","",VLOOKUP(D488,'produto-estoque-total-7'!A:AB,25,0))</f>
        <v/>
      </c>
      <c r="BZ488" s="36">
        <f>IF(D488="","",IFERROR(VLOOKUP(D488,'produto-estoque-total-7'!A:AB,26,0)/100,0))</f>
        <v/>
      </c>
      <c r="CA488" s="36">
        <f>IF(D488="","",IFERROR(VLOOKUP(D488,'produto-estoque-total-7'!A:AB,27,0)/100,0))</f>
        <v/>
      </c>
      <c r="CB488" s="41">
        <f>IF(D488="","",V488*AF488)</f>
        <v/>
      </c>
      <c r="CC488" s="41">
        <f>IF(D488="","",V488*AI488)</f>
        <v/>
      </c>
      <c r="CD488" s="54">
        <f>IF(D488="","",VLOOKUP(D488,'produto-estoque-total-7'!A:AB,28,0))</f>
        <v/>
      </c>
    </row>
    <row r="489">
      <c r="A489" s="36">
        <f>IF(D489="","",VLOOKUP(D489,'produto-estoque-total-7'!A:AB,3,0))</f>
        <v/>
      </c>
      <c r="B489" s="1">
        <f>IF(D489="","",VLOOKUP(D489,'produto-estoque-total-7'!A:AB,12,0))</f>
        <v/>
      </c>
      <c r="C489" s="1">
        <f>IF(D489="","",VLOOKUP(D489,'produto-estoque-total-7'!A:AB,2,0))</f>
        <v/>
      </c>
      <c r="D489" s="37">
        <f>IFERROR(IF('produto-estoque-total-7'!A488="","",'produto-estoque-total-7'!A488),"")</f>
        <v/>
      </c>
      <c r="E489" s="1">
        <f>IF(D489="","",VLOOKUP(D489,'produto-estoque-total-7'!A:AB,4,0))</f>
        <v/>
      </c>
      <c r="F489" s="36">
        <f>IF(D489="","",VLOOKUP(D489,'produto-estoque-total-7'!A:AB,13,0))</f>
        <v/>
      </c>
      <c r="G489" s="1">
        <f>IF(F489="","",VLOOKUP(F489,'FORNECEDORES X COMPRADOR'!A:D,4,0))</f>
        <v/>
      </c>
      <c r="H489" s="1">
        <f>IF(F489="","",VLOOKUP(F489,'FORNECEDORES X COMPRADOR'!A:E,5,0))</f>
        <v/>
      </c>
      <c r="I489" s="36">
        <f>IF(D489="","",VLOOKUP(D489,'produto-estoque-total-7'!A:AB,15,0))</f>
        <v/>
      </c>
      <c r="J489" s="36">
        <f>IF(D489="","",VLOOKUP(D489,'produto-estoque-total-7'!A:AB,19,0))</f>
        <v/>
      </c>
      <c r="K489" s="1">
        <f>IF(D489="","",VLOOKUP(D489,'produto-estoque-total-7'!A:AB,20,0))</f>
        <v/>
      </c>
      <c r="L489" s="36">
        <f>IF(D489="","",VLOOKUP(D489,'produto-estoque-total-7'!A:AB,17,0))</f>
        <v/>
      </c>
      <c r="M489" s="1">
        <f>IF(D489="","",VLOOKUP(D489,'produto-estoque-total-7'!A:AB,18,0))</f>
        <v/>
      </c>
      <c r="N489" s="36">
        <f>IF(D489="","",VLOOKUP(D489,'produto-estoque-total-7'!A:AB,21,0))</f>
        <v/>
      </c>
      <c r="O489" s="1">
        <f>IF(D489="","",VLOOKUP(D489,'produto-estoque-total-7'!A:AB,22,0))</f>
        <v/>
      </c>
      <c r="P489" s="36">
        <f>IF(D489="","",VLOOKUP(D489,'produto-estoque-total-7'!A:AB,23,0))</f>
        <v/>
      </c>
      <c r="Q489" s="1">
        <f>IF(D489="","",VLOOKUP(D489,'produto-estoque-total-7'!A:AB,24,0))</f>
        <v/>
      </c>
      <c r="R489" s="38">
        <f>IFERROR(IF(D489="","",VLOOKUP(D489,'produto-venda-7'!B:N,13,0)),"C")</f>
        <v/>
      </c>
      <c r="S489" s="39">
        <f>IF(D489="","",VLOOKUP(D489,'produto-estoque-total-7'!A:AB,6,0))</f>
        <v/>
      </c>
      <c r="T489" s="39">
        <f>IF(D489="","",VLOOKUP(D489,'produto-estoque-total-7'!A:AB,5,0))</f>
        <v/>
      </c>
      <c r="U489" s="40">
        <f>IF(D489="","",VLOOKUP(D489,'produto-estoque-total-7'!A:AB,11,0))</f>
        <v/>
      </c>
      <c r="V489" s="41">
        <f>IF(D489="","",IFERROR(VLOOKUP(D489,'produto-entrada-7'!A:M,10,0),0))</f>
        <v/>
      </c>
      <c r="W489" s="42" t="n"/>
      <c r="X489" s="39">
        <f>IF(D489="","",VLOOKUP(D489,'produto-estoque-total-7'!A:AB,8,0))</f>
        <v/>
      </c>
      <c r="Y489" s="39">
        <f>IF(D489="","",VLOOKUP(D489,'produto-estoque-total-7'!A:AB,9,0))</f>
        <v/>
      </c>
      <c r="Z489" s="39">
        <f>IF(D489="","",VLOOKUP(D489,'produto-estoque-total-7'!A:AB,10,0))</f>
        <v/>
      </c>
      <c r="AA489" s="39">
        <f>IFERROR(IF(D489="","",VLOOKUP(D489,'produto-venda-7'!B:N,4,0)),0)</f>
        <v/>
      </c>
      <c r="AB489" s="39">
        <f>IFERROR(IF(D489="","",VLOOKUP(D489,'produto-venda-7'!B:N,5,0)),0)</f>
        <v/>
      </c>
      <c r="AC489" s="39">
        <f>IF(D489="","",IFERROR(AA489/90,0))</f>
        <v/>
      </c>
      <c r="AD489" s="36">
        <f>IF(D489="","",IFERROR(VLOOKUP(D489,'produto-entrada-7'!A:M,4,0),0))</f>
        <v/>
      </c>
      <c r="AE489" s="36">
        <f>IFERROR(IF(D489="","",VLOOKUP(D489,'produto-venda-7'!B:N,10,0)),0)</f>
        <v/>
      </c>
      <c r="AF489" s="36">
        <f>IF(D489="","",IFERROR(VLOOKUP(D489,'produto-entrada-7'!A:M,11,0),0))</f>
        <v/>
      </c>
      <c r="AG489" s="1">
        <f>IF(D489="","",IFERROR(VLOOKUP(D489,'produto-entrada-7'!A:M,12,0),0))</f>
        <v/>
      </c>
      <c r="AH489" s="1">
        <f>IF(D489="","",IFERROR(VLOOKUP(D489,'produto-entrada-7'!A:M,13,0),0))</f>
        <v/>
      </c>
      <c r="AI489" s="36">
        <f>IFERROR(IF(D489="","",VLOOKUP(D489,'produto-venda-7'!B:N,11,0)),0)</f>
        <v/>
      </c>
      <c r="AJ489" s="43">
        <f>IF(D489="","",IFERROR(AI489*AB489,0))</f>
        <v/>
      </c>
      <c r="AK489" s="44">
        <f>IFERROR(IF(D489="","",VLOOKUP(F489,'ANALISE FORNECEDOR'!$A:$I,8,0)),"")</f>
        <v/>
      </c>
      <c r="AL489" s="44">
        <f>IF(D489="","",AVERAGE(AM489,AK489))</f>
        <v/>
      </c>
      <c r="AM489" s="44">
        <f>IFERROR(IF(D489="","",VLOOKUP(F489,'ANALISE FORNECEDOR'!$A:$I,9,0)),"")</f>
        <v/>
      </c>
      <c r="AN489" s="45">
        <f>IF(D489="","",IF(Y489&gt;12,AI489*(U489+Y489),AI489*U489))</f>
        <v/>
      </c>
      <c r="AO489" s="45">
        <f>IF(D489="","",IF(Y489&gt;12,AI489*(U489+V489+Y489),AI489*(U489+V489)))</f>
        <v/>
      </c>
      <c r="AP489" s="46">
        <f>IF(D489="","",IF(Y489&gt;12,AG489*(U489+Y489),AG489*U489))</f>
        <v/>
      </c>
      <c r="AQ489" s="46">
        <f>IF(D489="","",IF(Y489&gt;12,AG489*(U489+V489+Y489),AG489*(U489+V489)))</f>
        <v/>
      </c>
      <c r="AR489" s="46">
        <f>IF(D489="","",IF(OR(R489="A",R489="AA",R489="AAA"),AP489,0))</f>
        <v/>
      </c>
      <c r="AS489" s="46">
        <f>IF(D489="","",IF(R489="B",AP489,0))</f>
        <v/>
      </c>
      <c r="AT489" s="46">
        <f>IF(D489="","",IF(R489="C",AP489,0))</f>
        <v/>
      </c>
      <c r="AU489" s="47">
        <f>IF(D489="","",IFERROR(AN489/AJ489,0))</f>
        <v/>
      </c>
      <c r="AV489" s="47">
        <f>IF(D489="","",IFERROR(((AO489)/AJ489),0))</f>
        <v/>
      </c>
      <c r="AW489" s="48">
        <f>IF(D489="","",IF(OR(S489="S",NOT(AND(ISNUMBER(AC489),ISNUMBER(AL489),AC489*AL489&gt;=0))),0,AC489*AL489))</f>
        <v/>
      </c>
      <c r="AX489" s="49">
        <f>IFERROR(IF(D489="","",AW489*AG489),0)</f>
        <v/>
      </c>
      <c r="AY489" s="48">
        <f>IF(D489="","",IF(OR(S489="S",NOT(AND(ISNUMBER(AC489),ISNUMBER(AK489),AC489*AK489&gt;=0))),0,AC489*AK489))</f>
        <v/>
      </c>
      <c r="AZ489" s="48">
        <f>IFERROR(IF(D489="","",IF(AY489=0,0,IF(((AY489)-(U489+Y489))&lt;0,0,(AY489)-U489))),0)</f>
        <v/>
      </c>
      <c r="BA489" s="49">
        <f>IF(D489="","",AZ489*AG489)</f>
        <v/>
      </c>
      <c r="BB489" s="49">
        <f>IF(D489="","",IF(OR(R489="A",R489="AA",R489="AAA"),BA489,0))</f>
        <v/>
      </c>
      <c r="BC489" s="49">
        <f>IF(D489="","",IF(R489="B",BA489,0))</f>
        <v/>
      </c>
      <c r="BD489" s="49">
        <f>IF(D489="","",IF(R489="B",BA489,0))</f>
        <v/>
      </c>
      <c r="BE489" s="49">
        <f>IF(D489="","",IF(S489="S",
1,
IF(AC489=0,
1,
IF(
IFERROR(((U489+Y489)*AG489)/((AC489*AK489)*AG489),0)&lt;0,
0,
IF(
IFERROR(((U489+Y489)*AG489)/((AC489*AK489)*AG489),0)&gt;1,
1,
IFERROR(((U489+Y489)*AG489)/((AC489*AK489)*AG489),0)
)
)
)
))</f>
        <v/>
      </c>
      <c r="BF489" s="49">
        <f>IF(D489="","",IF(S489="S",
1,
IF(AC489=0,
1,
IF(
IFERROR(((U489+V489+Y489)*AG489)/((AC489*AK489)*AG489),0)&lt;0,
0,
IF(
IFERROR(((U489+V489+Y489)*AG489)/((AC489*AK489)*AG489),0)&gt;1,
1,
IFERROR(((U489+V489+Y489)*AG489)/((AC489*AK489)*AG489),0)
)
)
)
))</f>
        <v/>
      </c>
      <c r="BG489" s="50">
        <f>IF(D489="","",IF(S489="S",0,IF(AND(ISNUMBER(AC489),ISNUMBER(AM489)),IF(OR(AC489*AM489&lt;0,ISERR(AC489*AM489)),0,AC489*AM489),0)))</f>
        <v/>
      </c>
      <c r="BH489" s="50">
        <f>IF(D489="","",IF(BY489&gt;TODAY()-60,0,IF(Y489&gt;12,MAX(0,(U489+Y489)-BG489),MAX(0,U489-BG489))))</f>
        <v/>
      </c>
      <c r="BI489" s="51">
        <f>IF(D489="","",BH489*AG489)</f>
        <v/>
      </c>
      <c r="BJ489" s="51">
        <f>IF(D489="","",IF(OR(R489="A",R489="AA",R489="AAA"),BI489,0))</f>
        <v/>
      </c>
      <c r="BK489" s="51">
        <f>IF(D489="","",IF(R489="B",BI489,0))</f>
        <v/>
      </c>
      <c r="BL489" s="51">
        <f>IF(D489="","",IF(R489="C",BI489,0))</f>
        <v/>
      </c>
      <c r="BM489" s="51">
        <f>IF(D489="","",IFERROR(MAX(0,MIN(BI489/AP489,1)),0))</f>
        <v/>
      </c>
      <c r="BN489" s="52">
        <f>IF(D489="","",AB489*AG489)</f>
        <v/>
      </c>
      <c r="BO489" s="52">
        <f>IF(D489="","",(U489+V489+X489)*AG489)</f>
        <v/>
      </c>
      <c r="BP489" s="52">
        <f>IF(D489="","",(AB489*3)*AG489)</f>
        <v/>
      </c>
      <c r="BQ489" s="52">
        <f>IF(D489="","",IF(BO489-BP489&gt;0,0,BO489-BP489))</f>
        <v/>
      </c>
      <c r="BR489" s="52">
        <f>IF(D489="","",IF(BO489-BP489-BN489&gt;0,0,BO489-BP489-BN489))</f>
        <v/>
      </c>
      <c r="BS489" s="53">
        <f>IF(D489="","",IFERROR(AB489*AI489,0))</f>
        <v/>
      </c>
      <c r="BT489" s="53">
        <f>IF(D489="","",IFERROR(IF(X489&gt;12, AI489*(U489+V489+X489), AI489*(U489+V489)),0))</f>
        <v/>
      </c>
      <c r="BU489" s="53">
        <f>IF(D489="","",IFERROR(((AB489*3)*AI489),0))</f>
        <v/>
      </c>
      <c r="BV489" s="53">
        <f>IF(D489="","",IF(BT489-BU489&gt;0,0,BT489-BU489))</f>
        <v/>
      </c>
      <c r="BW489" s="53">
        <f>IF(D489="","",IF(BT489-BU489-BS489&gt;0,0,BT489-BU489-BS489))</f>
        <v/>
      </c>
      <c r="BX489" s="36">
        <f>IF(D489="","",IFERROR(VLOOKUP(D489,'produto-entrada-7'!A:M,3,0),"SEM PEDIDO"))</f>
        <v/>
      </c>
      <c r="BY489" s="36">
        <f>IF(D489="","",VLOOKUP(D489,'produto-estoque-total-7'!A:AB,25,0))</f>
        <v/>
      </c>
      <c r="BZ489" s="36">
        <f>IF(D489="","",IFERROR(VLOOKUP(D489,'produto-estoque-total-7'!A:AB,26,0)/100,0))</f>
        <v/>
      </c>
      <c r="CA489" s="36">
        <f>IF(D489="","",IFERROR(VLOOKUP(D489,'produto-estoque-total-7'!A:AB,27,0)/100,0))</f>
        <v/>
      </c>
      <c r="CB489" s="41">
        <f>IF(D489="","",V489*AF489)</f>
        <v/>
      </c>
      <c r="CC489" s="41">
        <f>IF(D489="","",V489*AI489)</f>
        <v/>
      </c>
      <c r="CD489" s="54">
        <f>IF(D489="","",VLOOKUP(D489,'produto-estoque-total-7'!A:AB,28,0))</f>
        <v/>
      </c>
    </row>
    <row r="490">
      <c r="A490" s="36">
        <f>IF(D490="","",VLOOKUP(D490,'produto-estoque-total-7'!A:AB,3,0))</f>
        <v/>
      </c>
      <c r="B490" s="1">
        <f>IF(D490="","",VLOOKUP(D490,'produto-estoque-total-7'!A:AB,12,0))</f>
        <v/>
      </c>
      <c r="C490" s="1">
        <f>IF(D490="","",VLOOKUP(D490,'produto-estoque-total-7'!A:AB,2,0))</f>
        <v/>
      </c>
      <c r="D490" s="37">
        <f>IFERROR(IF('produto-estoque-total-7'!A489="","",'produto-estoque-total-7'!A489),"")</f>
        <v/>
      </c>
      <c r="E490" s="1">
        <f>IF(D490="","",VLOOKUP(D490,'produto-estoque-total-7'!A:AB,4,0))</f>
        <v/>
      </c>
      <c r="F490" s="36">
        <f>IF(D490="","",VLOOKUP(D490,'produto-estoque-total-7'!A:AB,13,0))</f>
        <v/>
      </c>
      <c r="G490" s="1">
        <f>IF(F490="","",VLOOKUP(F490,'FORNECEDORES X COMPRADOR'!A:D,4,0))</f>
        <v/>
      </c>
      <c r="H490" s="1">
        <f>IF(F490="","",VLOOKUP(F490,'FORNECEDORES X COMPRADOR'!A:E,5,0))</f>
        <v/>
      </c>
      <c r="I490" s="36">
        <f>IF(D490="","",VLOOKUP(D490,'produto-estoque-total-7'!A:AB,15,0))</f>
        <v/>
      </c>
      <c r="J490" s="36">
        <f>IF(D490="","",VLOOKUP(D490,'produto-estoque-total-7'!A:AB,19,0))</f>
        <v/>
      </c>
      <c r="K490" s="1">
        <f>IF(D490="","",VLOOKUP(D490,'produto-estoque-total-7'!A:AB,20,0))</f>
        <v/>
      </c>
      <c r="L490" s="36">
        <f>IF(D490="","",VLOOKUP(D490,'produto-estoque-total-7'!A:AB,17,0))</f>
        <v/>
      </c>
      <c r="M490" s="1">
        <f>IF(D490="","",VLOOKUP(D490,'produto-estoque-total-7'!A:AB,18,0))</f>
        <v/>
      </c>
      <c r="N490" s="36">
        <f>IF(D490="","",VLOOKUP(D490,'produto-estoque-total-7'!A:AB,21,0))</f>
        <v/>
      </c>
      <c r="O490" s="1">
        <f>IF(D490="","",VLOOKUP(D490,'produto-estoque-total-7'!A:AB,22,0))</f>
        <v/>
      </c>
      <c r="P490" s="36">
        <f>IF(D490="","",VLOOKUP(D490,'produto-estoque-total-7'!A:AB,23,0))</f>
        <v/>
      </c>
      <c r="Q490" s="1">
        <f>IF(D490="","",VLOOKUP(D490,'produto-estoque-total-7'!A:AB,24,0))</f>
        <v/>
      </c>
      <c r="R490" s="38">
        <f>IFERROR(IF(D490="","",VLOOKUP(D490,'produto-venda-7'!B:N,13,0)),"C")</f>
        <v/>
      </c>
      <c r="S490" s="39">
        <f>IF(D490="","",VLOOKUP(D490,'produto-estoque-total-7'!A:AB,6,0))</f>
        <v/>
      </c>
      <c r="T490" s="39">
        <f>IF(D490="","",VLOOKUP(D490,'produto-estoque-total-7'!A:AB,5,0))</f>
        <v/>
      </c>
      <c r="U490" s="40">
        <f>IF(D490="","",VLOOKUP(D490,'produto-estoque-total-7'!A:AB,11,0))</f>
        <v/>
      </c>
      <c r="V490" s="41">
        <f>IF(D490="","",IFERROR(VLOOKUP(D490,'produto-entrada-7'!A:M,10,0),0))</f>
        <v/>
      </c>
      <c r="W490" s="42" t="n"/>
      <c r="X490" s="39">
        <f>IF(D490="","",VLOOKUP(D490,'produto-estoque-total-7'!A:AB,8,0))</f>
        <v/>
      </c>
      <c r="Y490" s="39">
        <f>IF(D490="","",VLOOKUP(D490,'produto-estoque-total-7'!A:AB,9,0))</f>
        <v/>
      </c>
      <c r="Z490" s="39">
        <f>IF(D490="","",VLOOKUP(D490,'produto-estoque-total-7'!A:AB,10,0))</f>
        <v/>
      </c>
      <c r="AA490" s="39">
        <f>IFERROR(IF(D490="","",VLOOKUP(D490,'produto-venda-7'!B:N,4,0)),0)</f>
        <v/>
      </c>
      <c r="AB490" s="39">
        <f>IFERROR(IF(D490="","",VLOOKUP(D490,'produto-venda-7'!B:N,5,0)),0)</f>
        <v/>
      </c>
      <c r="AC490" s="39">
        <f>IF(D490="","",IFERROR(AA490/90,0))</f>
        <v/>
      </c>
      <c r="AD490" s="36">
        <f>IF(D490="","",IFERROR(VLOOKUP(D490,'produto-entrada-7'!A:M,4,0),0))</f>
        <v/>
      </c>
      <c r="AE490" s="36">
        <f>IFERROR(IF(D490="","",VLOOKUP(D490,'produto-venda-7'!B:N,10,0)),0)</f>
        <v/>
      </c>
      <c r="AF490" s="36">
        <f>IF(D490="","",IFERROR(VLOOKUP(D490,'produto-entrada-7'!A:M,11,0),0))</f>
        <v/>
      </c>
      <c r="AG490" s="1">
        <f>IF(D490="","",IFERROR(VLOOKUP(D490,'produto-entrada-7'!A:M,12,0),0))</f>
        <v/>
      </c>
      <c r="AH490" s="1">
        <f>IF(D490="","",IFERROR(VLOOKUP(D490,'produto-entrada-7'!A:M,13,0),0))</f>
        <v/>
      </c>
      <c r="AI490" s="36">
        <f>IFERROR(IF(D490="","",VLOOKUP(D490,'produto-venda-7'!B:N,11,0)),0)</f>
        <v/>
      </c>
      <c r="AJ490" s="43">
        <f>IF(D490="","",IFERROR(AI490*AB490,0))</f>
        <v/>
      </c>
      <c r="AK490" s="44">
        <f>IFERROR(IF(D490="","",VLOOKUP(F490,'ANALISE FORNECEDOR'!$A:$I,8,0)),"")</f>
        <v/>
      </c>
      <c r="AL490" s="44">
        <f>IF(D490="","",AVERAGE(AM490,AK490))</f>
        <v/>
      </c>
      <c r="AM490" s="44">
        <f>IFERROR(IF(D490="","",VLOOKUP(F490,'ANALISE FORNECEDOR'!$A:$I,9,0)),"")</f>
        <v/>
      </c>
      <c r="AN490" s="45">
        <f>IF(D490="","",IF(Y490&gt;12,AI490*(U490+Y490),AI490*U490))</f>
        <v/>
      </c>
      <c r="AO490" s="45">
        <f>IF(D490="","",IF(Y490&gt;12,AI490*(U490+V490+Y490),AI490*(U490+V490)))</f>
        <v/>
      </c>
      <c r="AP490" s="46">
        <f>IF(D490="","",IF(Y490&gt;12,AG490*(U490+Y490),AG490*U490))</f>
        <v/>
      </c>
      <c r="AQ490" s="46">
        <f>IF(D490="","",IF(Y490&gt;12,AG490*(U490+V490+Y490),AG490*(U490+V490)))</f>
        <v/>
      </c>
      <c r="AR490" s="46">
        <f>IF(D490="","",IF(OR(R490="A",R490="AA",R490="AAA"),AP490,0))</f>
        <v/>
      </c>
      <c r="AS490" s="46">
        <f>IF(D490="","",IF(R490="B",AP490,0))</f>
        <v/>
      </c>
      <c r="AT490" s="46">
        <f>IF(D490="","",IF(R490="C",AP490,0))</f>
        <v/>
      </c>
      <c r="AU490" s="47">
        <f>IF(D490="","",IFERROR(AN490/AJ490,0))</f>
        <v/>
      </c>
      <c r="AV490" s="47">
        <f>IF(D490="","",IFERROR(((AO490)/AJ490),0))</f>
        <v/>
      </c>
      <c r="AW490" s="48">
        <f>IF(D490="","",IF(OR(S490="S",NOT(AND(ISNUMBER(AC490),ISNUMBER(AL490),AC490*AL490&gt;=0))),0,AC490*AL490))</f>
        <v/>
      </c>
      <c r="AX490" s="49">
        <f>IFERROR(IF(D490="","",AW490*AG490),0)</f>
        <v/>
      </c>
      <c r="AY490" s="48">
        <f>IF(D490="","",IF(OR(S490="S",NOT(AND(ISNUMBER(AC490),ISNUMBER(AK490),AC490*AK490&gt;=0))),0,AC490*AK490))</f>
        <v/>
      </c>
      <c r="AZ490" s="48">
        <f>IFERROR(IF(D490="","",IF(AY490=0,0,IF(((AY490)-(U490+Y490))&lt;0,0,(AY490)-U490))),0)</f>
        <v/>
      </c>
      <c r="BA490" s="49">
        <f>IF(D490="","",AZ490*AG490)</f>
        <v/>
      </c>
      <c r="BB490" s="49">
        <f>IF(D490="","",IF(OR(R490="A",R490="AA",R490="AAA"),BA490,0))</f>
        <v/>
      </c>
      <c r="BC490" s="49">
        <f>IF(D490="","",IF(R490="B",BA490,0))</f>
        <v/>
      </c>
      <c r="BD490" s="49">
        <f>IF(D490="","",IF(R490="B",BA490,0))</f>
        <v/>
      </c>
      <c r="BE490" s="49">
        <f>IF(D490="","",IF(S490="S",
1,
IF(AC490=0,
1,
IF(
IFERROR(((U490+Y490)*AG490)/((AC490*AK490)*AG490),0)&lt;0,
0,
IF(
IFERROR(((U490+Y490)*AG490)/((AC490*AK490)*AG490),0)&gt;1,
1,
IFERROR(((U490+Y490)*AG490)/((AC490*AK490)*AG490),0)
)
)
)
))</f>
        <v/>
      </c>
      <c r="BF490" s="49">
        <f>IF(D490="","",IF(S490="S",
1,
IF(AC490=0,
1,
IF(
IFERROR(((U490+V490+Y490)*AG490)/((AC490*AK490)*AG490),0)&lt;0,
0,
IF(
IFERROR(((U490+V490+Y490)*AG490)/((AC490*AK490)*AG490),0)&gt;1,
1,
IFERROR(((U490+V490+Y490)*AG490)/((AC490*AK490)*AG490),0)
)
)
)
))</f>
        <v/>
      </c>
      <c r="BG490" s="50">
        <f>IF(D490="","",IF(S490="S",0,IF(AND(ISNUMBER(AC490),ISNUMBER(AM490)),IF(OR(AC490*AM490&lt;0,ISERR(AC490*AM490)),0,AC490*AM490),0)))</f>
        <v/>
      </c>
      <c r="BH490" s="50">
        <f>IF(D490="","",IF(BY490&gt;TODAY()-60,0,IF(Y490&gt;12,MAX(0,(U490+Y490)-BG490),MAX(0,U490-BG490))))</f>
        <v/>
      </c>
      <c r="BI490" s="51">
        <f>IF(D490="","",BH490*AG490)</f>
        <v/>
      </c>
      <c r="BJ490" s="51">
        <f>IF(D490="","",IF(OR(R490="A",R490="AA",R490="AAA"),BI490,0))</f>
        <v/>
      </c>
      <c r="BK490" s="51">
        <f>IF(D490="","",IF(R490="B",BI490,0))</f>
        <v/>
      </c>
      <c r="BL490" s="51">
        <f>IF(D490="","",IF(R490="C",BI490,0))</f>
        <v/>
      </c>
      <c r="BM490" s="51">
        <f>IF(D490="","",IFERROR(MAX(0,MIN(BI490/AP490,1)),0))</f>
        <v/>
      </c>
      <c r="BN490" s="52">
        <f>IF(D490="","",AB490*AG490)</f>
        <v/>
      </c>
      <c r="BO490" s="52">
        <f>IF(D490="","",(U490+V490+X490)*AG490)</f>
        <v/>
      </c>
      <c r="BP490" s="52">
        <f>IF(D490="","",(AB490*3)*AG490)</f>
        <v/>
      </c>
      <c r="BQ490" s="52">
        <f>IF(D490="","",IF(BO490-BP490&gt;0,0,BO490-BP490))</f>
        <v/>
      </c>
      <c r="BR490" s="52">
        <f>IF(D490="","",IF(BO490-BP490-BN490&gt;0,0,BO490-BP490-BN490))</f>
        <v/>
      </c>
      <c r="BS490" s="53">
        <f>IF(D490="","",IFERROR(AB490*AI490,0))</f>
        <v/>
      </c>
      <c r="BT490" s="53">
        <f>IF(D490="","",IFERROR(IF(X490&gt;12, AI490*(U490+V490+X490), AI490*(U490+V490)),0))</f>
        <v/>
      </c>
      <c r="BU490" s="53">
        <f>IF(D490="","",IFERROR(((AB490*3)*AI490),0))</f>
        <v/>
      </c>
      <c r="BV490" s="53">
        <f>IF(D490="","",IF(BT490-BU490&gt;0,0,BT490-BU490))</f>
        <v/>
      </c>
      <c r="BW490" s="53">
        <f>IF(D490="","",IF(BT490-BU490-BS490&gt;0,0,BT490-BU490-BS490))</f>
        <v/>
      </c>
      <c r="BX490" s="36">
        <f>IF(D490="","",IFERROR(VLOOKUP(D490,'produto-entrada-7'!A:M,3,0),"SEM PEDIDO"))</f>
        <v/>
      </c>
      <c r="BY490" s="36">
        <f>IF(D490="","",VLOOKUP(D490,'produto-estoque-total-7'!A:AB,25,0))</f>
        <v/>
      </c>
      <c r="BZ490" s="36">
        <f>IF(D490="","",IFERROR(VLOOKUP(D490,'produto-estoque-total-7'!A:AB,26,0)/100,0))</f>
        <v/>
      </c>
      <c r="CA490" s="36">
        <f>IF(D490="","",IFERROR(VLOOKUP(D490,'produto-estoque-total-7'!A:AB,27,0)/100,0))</f>
        <v/>
      </c>
      <c r="CB490" s="41">
        <f>IF(D490="","",V490*AF490)</f>
        <v/>
      </c>
      <c r="CC490" s="41">
        <f>IF(D490="","",V490*AI490)</f>
        <v/>
      </c>
      <c r="CD490" s="54">
        <f>IF(D490="","",VLOOKUP(D490,'produto-estoque-total-7'!A:AB,28,0))</f>
        <v/>
      </c>
    </row>
    <row r="491">
      <c r="A491" s="36">
        <f>IF(D491="","",VLOOKUP(D491,'produto-estoque-total-7'!A:AB,3,0))</f>
        <v/>
      </c>
      <c r="B491" s="1">
        <f>IF(D491="","",VLOOKUP(D491,'produto-estoque-total-7'!A:AB,12,0))</f>
        <v/>
      </c>
      <c r="C491" s="1">
        <f>IF(D491="","",VLOOKUP(D491,'produto-estoque-total-7'!A:AB,2,0))</f>
        <v/>
      </c>
      <c r="D491" s="37">
        <f>IFERROR(IF('produto-estoque-total-7'!A490="","",'produto-estoque-total-7'!A490),"")</f>
        <v/>
      </c>
      <c r="E491" s="1">
        <f>IF(D491="","",VLOOKUP(D491,'produto-estoque-total-7'!A:AB,4,0))</f>
        <v/>
      </c>
      <c r="F491" s="36">
        <f>IF(D491="","",VLOOKUP(D491,'produto-estoque-total-7'!A:AB,13,0))</f>
        <v/>
      </c>
      <c r="G491" s="1">
        <f>IF(F491="","",VLOOKUP(F491,'FORNECEDORES X COMPRADOR'!A:D,4,0))</f>
        <v/>
      </c>
      <c r="H491" s="1">
        <f>IF(F491="","",VLOOKUP(F491,'FORNECEDORES X COMPRADOR'!A:E,5,0))</f>
        <v/>
      </c>
      <c r="I491" s="36">
        <f>IF(D491="","",VLOOKUP(D491,'produto-estoque-total-7'!A:AB,15,0))</f>
        <v/>
      </c>
      <c r="J491" s="36">
        <f>IF(D491="","",VLOOKUP(D491,'produto-estoque-total-7'!A:AB,19,0))</f>
        <v/>
      </c>
      <c r="K491" s="1">
        <f>IF(D491="","",VLOOKUP(D491,'produto-estoque-total-7'!A:AB,20,0))</f>
        <v/>
      </c>
      <c r="L491" s="36">
        <f>IF(D491="","",VLOOKUP(D491,'produto-estoque-total-7'!A:AB,17,0))</f>
        <v/>
      </c>
      <c r="M491" s="1">
        <f>IF(D491="","",VLOOKUP(D491,'produto-estoque-total-7'!A:AB,18,0))</f>
        <v/>
      </c>
      <c r="N491" s="36">
        <f>IF(D491="","",VLOOKUP(D491,'produto-estoque-total-7'!A:AB,21,0))</f>
        <v/>
      </c>
      <c r="O491" s="1">
        <f>IF(D491="","",VLOOKUP(D491,'produto-estoque-total-7'!A:AB,22,0))</f>
        <v/>
      </c>
      <c r="P491" s="36">
        <f>IF(D491="","",VLOOKUP(D491,'produto-estoque-total-7'!A:AB,23,0))</f>
        <v/>
      </c>
      <c r="Q491" s="1">
        <f>IF(D491="","",VLOOKUP(D491,'produto-estoque-total-7'!A:AB,24,0))</f>
        <v/>
      </c>
      <c r="R491" s="38">
        <f>IFERROR(IF(D491="","",VLOOKUP(D491,'produto-venda-7'!B:N,13,0)),"C")</f>
        <v/>
      </c>
      <c r="S491" s="39">
        <f>IF(D491="","",VLOOKUP(D491,'produto-estoque-total-7'!A:AB,6,0))</f>
        <v/>
      </c>
      <c r="T491" s="39">
        <f>IF(D491="","",VLOOKUP(D491,'produto-estoque-total-7'!A:AB,5,0))</f>
        <v/>
      </c>
      <c r="U491" s="40">
        <f>IF(D491="","",VLOOKUP(D491,'produto-estoque-total-7'!A:AB,11,0))</f>
        <v/>
      </c>
      <c r="V491" s="41">
        <f>IF(D491="","",IFERROR(VLOOKUP(D491,'produto-entrada-7'!A:M,10,0),0))</f>
        <v/>
      </c>
      <c r="W491" s="42" t="n"/>
      <c r="X491" s="39">
        <f>IF(D491="","",VLOOKUP(D491,'produto-estoque-total-7'!A:AB,8,0))</f>
        <v/>
      </c>
      <c r="Y491" s="39">
        <f>IF(D491="","",VLOOKUP(D491,'produto-estoque-total-7'!A:AB,9,0))</f>
        <v/>
      </c>
      <c r="Z491" s="39">
        <f>IF(D491="","",VLOOKUP(D491,'produto-estoque-total-7'!A:AB,10,0))</f>
        <v/>
      </c>
      <c r="AA491" s="39">
        <f>IFERROR(IF(D491="","",VLOOKUP(D491,'produto-venda-7'!B:N,4,0)),0)</f>
        <v/>
      </c>
      <c r="AB491" s="39">
        <f>IFERROR(IF(D491="","",VLOOKUP(D491,'produto-venda-7'!B:N,5,0)),0)</f>
        <v/>
      </c>
      <c r="AC491" s="39">
        <f>IF(D491="","",IFERROR(AA491/90,0))</f>
        <v/>
      </c>
      <c r="AD491" s="36">
        <f>IF(D491="","",IFERROR(VLOOKUP(D491,'produto-entrada-7'!A:M,4,0),0))</f>
        <v/>
      </c>
      <c r="AE491" s="36">
        <f>IFERROR(IF(D491="","",VLOOKUP(D491,'produto-venda-7'!B:N,10,0)),0)</f>
        <v/>
      </c>
      <c r="AF491" s="36">
        <f>IF(D491="","",IFERROR(VLOOKUP(D491,'produto-entrada-7'!A:M,11,0),0))</f>
        <v/>
      </c>
      <c r="AG491" s="1">
        <f>IF(D491="","",IFERROR(VLOOKUP(D491,'produto-entrada-7'!A:M,12,0),0))</f>
        <v/>
      </c>
      <c r="AH491" s="1">
        <f>IF(D491="","",IFERROR(VLOOKUP(D491,'produto-entrada-7'!A:M,13,0),0))</f>
        <v/>
      </c>
      <c r="AI491" s="36">
        <f>IFERROR(IF(D491="","",VLOOKUP(D491,'produto-venda-7'!B:N,11,0)),0)</f>
        <v/>
      </c>
      <c r="AJ491" s="43">
        <f>IF(D491="","",IFERROR(AI491*AB491,0))</f>
        <v/>
      </c>
      <c r="AK491" s="44">
        <f>IFERROR(IF(D491="","",VLOOKUP(F491,'ANALISE FORNECEDOR'!$A:$I,8,0)),"")</f>
        <v/>
      </c>
      <c r="AL491" s="44">
        <f>IF(D491="","",AVERAGE(AM491,AK491))</f>
        <v/>
      </c>
      <c r="AM491" s="44">
        <f>IFERROR(IF(D491="","",VLOOKUP(F491,'ANALISE FORNECEDOR'!$A:$I,9,0)),"")</f>
        <v/>
      </c>
      <c r="AN491" s="45">
        <f>IF(D491="","",IF(Y491&gt;12,AI491*(U491+Y491),AI491*U491))</f>
        <v/>
      </c>
      <c r="AO491" s="45">
        <f>IF(D491="","",IF(Y491&gt;12,AI491*(U491+V491+Y491),AI491*(U491+V491)))</f>
        <v/>
      </c>
      <c r="AP491" s="46">
        <f>IF(D491="","",IF(Y491&gt;12,AG491*(U491+Y491),AG491*U491))</f>
        <v/>
      </c>
      <c r="AQ491" s="46">
        <f>IF(D491="","",IF(Y491&gt;12,AG491*(U491+V491+Y491),AG491*(U491+V491)))</f>
        <v/>
      </c>
      <c r="AR491" s="46">
        <f>IF(D491="","",IF(OR(R491="A",R491="AA",R491="AAA"),AP491,0))</f>
        <v/>
      </c>
      <c r="AS491" s="46">
        <f>IF(D491="","",IF(R491="B",AP491,0))</f>
        <v/>
      </c>
      <c r="AT491" s="46">
        <f>IF(D491="","",IF(R491="C",AP491,0))</f>
        <v/>
      </c>
      <c r="AU491" s="47">
        <f>IF(D491="","",IFERROR(AN491/AJ491,0))</f>
        <v/>
      </c>
      <c r="AV491" s="47">
        <f>IF(D491="","",IFERROR(((AO491)/AJ491),0))</f>
        <v/>
      </c>
      <c r="AW491" s="48">
        <f>IF(D491="","",IF(OR(S491="S",NOT(AND(ISNUMBER(AC491),ISNUMBER(AL491),AC491*AL491&gt;=0))),0,AC491*AL491))</f>
        <v/>
      </c>
      <c r="AX491" s="49">
        <f>IFERROR(IF(D491="","",AW491*AG491),0)</f>
        <v/>
      </c>
      <c r="AY491" s="48">
        <f>IF(D491="","",IF(OR(S491="S",NOT(AND(ISNUMBER(AC491),ISNUMBER(AK491),AC491*AK491&gt;=0))),0,AC491*AK491))</f>
        <v/>
      </c>
      <c r="AZ491" s="48">
        <f>IFERROR(IF(D491="","",IF(AY491=0,0,IF(((AY491)-(U491+Y491))&lt;0,0,(AY491)-U491))),0)</f>
        <v/>
      </c>
      <c r="BA491" s="49">
        <f>IF(D491="","",AZ491*AG491)</f>
        <v/>
      </c>
      <c r="BB491" s="49">
        <f>IF(D491="","",IF(OR(R491="A",R491="AA",R491="AAA"),BA491,0))</f>
        <v/>
      </c>
      <c r="BC491" s="49">
        <f>IF(D491="","",IF(R491="B",BA491,0))</f>
        <v/>
      </c>
      <c r="BD491" s="49">
        <f>IF(D491="","",IF(R491="B",BA491,0))</f>
        <v/>
      </c>
      <c r="BE491" s="49">
        <f>IF(D491="","",IF(S491="S",
1,
IF(AC491=0,
1,
IF(
IFERROR(((U491+Y491)*AG491)/((AC491*AK491)*AG491),0)&lt;0,
0,
IF(
IFERROR(((U491+Y491)*AG491)/((AC491*AK491)*AG491),0)&gt;1,
1,
IFERROR(((U491+Y491)*AG491)/((AC491*AK491)*AG491),0)
)
)
)
))</f>
        <v/>
      </c>
      <c r="BF491" s="49">
        <f>IF(D491="","",IF(S491="S",
1,
IF(AC491=0,
1,
IF(
IFERROR(((U491+V491+Y491)*AG491)/((AC491*AK491)*AG491),0)&lt;0,
0,
IF(
IFERROR(((U491+V491+Y491)*AG491)/((AC491*AK491)*AG491),0)&gt;1,
1,
IFERROR(((U491+V491+Y491)*AG491)/((AC491*AK491)*AG491),0)
)
)
)
))</f>
        <v/>
      </c>
      <c r="BG491" s="50">
        <f>IF(D491="","",IF(S491="S",0,IF(AND(ISNUMBER(AC491),ISNUMBER(AM491)),IF(OR(AC491*AM491&lt;0,ISERR(AC491*AM491)),0,AC491*AM491),0)))</f>
        <v/>
      </c>
      <c r="BH491" s="50">
        <f>IF(D491="","",IF(BY491&gt;TODAY()-60,0,IF(Y491&gt;12,MAX(0,(U491+Y491)-BG491),MAX(0,U491-BG491))))</f>
        <v/>
      </c>
      <c r="BI491" s="51">
        <f>IF(D491="","",BH491*AG491)</f>
        <v/>
      </c>
      <c r="BJ491" s="51">
        <f>IF(D491="","",IF(OR(R491="A",R491="AA",R491="AAA"),BI491,0))</f>
        <v/>
      </c>
      <c r="BK491" s="51">
        <f>IF(D491="","",IF(R491="B",BI491,0))</f>
        <v/>
      </c>
      <c r="BL491" s="51">
        <f>IF(D491="","",IF(R491="C",BI491,0))</f>
        <v/>
      </c>
      <c r="BM491" s="51">
        <f>IF(D491="","",IFERROR(MAX(0,MIN(BI491/AP491,1)),0))</f>
        <v/>
      </c>
      <c r="BN491" s="52">
        <f>IF(D491="","",AB491*AG491)</f>
        <v/>
      </c>
      <c r="BO491" s="52">
        <f>IF(D491="","",(U491+V491+X491)*AG491)</f>
        <v/>
      </c>
      <c r="BP491" s="52">
        <f>IF(D491="","",(AB491*3)*AG491)</f>
        <v/>
      </c>
      <c r="BQ491" s="52">
        <f>IF(D491="","",IF(BO491-BP491&gt;0,0,BO491-BP491))</f>
        <v/>
      </c>
      <c r="BR491" s="52">
        <f>IF(D491="","",IF(BO491-BP491-BN491&gt;0,0,BO491-BP491-BN491))</f>
        <v/>
      </c>
      <c r="BS491" s="53">
        <f>IF(D491="","",IFERROR(AB491*AI491,0))</f>
        <v/>
      </c>
      <c r="BT491" s="53">
        <f>IF(D491="","",IFERROR(IF(X491&gt;12, AI491*(U491+V491+X491), AI491*(U491+V491)),0))</f>
        <v/>
      </c>
      <c r="BU491" s="53">
        <f>IF(D491="","",IFERROR(((AB491*3)*AI491),0))</f>
        <v/>
      </c>
      <c r="BV491" s="53">
        <f>IF(D491="","",IF(BT491-BU491&gt;0,0,BT491-BU491))</f>
        <v/>
      </c>
      <c r="BW491" s="53">
        <f>IF(D491="","",IF(BT491-BU491-BS491&gt;0,0,BT491-BU491-BS491))</f>
        <v/>
      </c>
      <c r="BX491" s="36">
        <f>IF(D491="","",IFERROR(VLOOKUP(D491,'produto-entrada-7'!A:M,3,0),"SEM PEDIDO"))</f>
        <v/>
      </c>
      <c r="BY491" s="36">
        <f>IF(D491="","",VLOOKUP(D491,'produto-estoque-total-7'!A:AB,25,0))</f>
        <v/>
      </c>
      <c r="BZ491" s="36">
        <f>IF(D491="","",IFERROR(VLOOKUP(D491,'produto-estoque-total-7'!A:AB,26,0)/100,0))</f>
        <v/>
      </c>
      <c r="CA491" s="36">
        <f>IF(D491="","",IFERROR(VLOOKUP(D491,'produto-estoque-total-7'!A:AB,27,0)/100,0))</f>
        <v/>
      </c>
      <c r="CB491" s="41">
        <f>IF(D491="","",V491*AF491)</f>
        <v/>
      </c>
      <c r="CC491" s="41">
        <f>IF(D491="","",V491*AI491)</f>
        <v/>
      </c>
      <c r="CD491" s="54">
        <f>IF(D491="","",VLOOKUP(D491,'produto-estoque-total-7'!A:AB,28,0))</f>
        <v/>
      </c>
    </row>
    <row r="492">
      <c r="A492" s="36">
        <f>IF(D492="","",VLOOKUP(D492,'produto-estoque-total-7'!A:AB,3,0))</f>
        <v/>
      </c>
      <c r="B492" s="1">
        <f>IF(D492="","",VLOOKUP(D492,'produto-estoque-total-7'!A:AB,12,0))</f>
        <v/>
      </c>
      <c r="C492" s="1">
        <f>IF(D492="","",VLOOKUP(D492,'produto-estoque-total-7'!A:AB,2,0))</f>
        <v/>
      </c>
      <c r="D492" s="37">
        <f>IFERROR(IF('produto-estoque-total-7'!A491="","",'produto-estoque-total-7'!A491),"")</f>
        <v/>
      </c>
      <c r="E492" s="1">
        <f>IF(D492="","",VLOOKUP(D492,'produto-estoque-total-7'!A:AB,4,0))</f>
        <v/>
      </c>
      <c r="F492" s="36">
        <f>IF(D492="","",VLOOKUP(D492,'produto-estoque-total-7'!A:AB,13,0))</f>
        <v/>
      </c>
      <c r="G492" s="1">
        <f>IF(F492="","",VLOOKUP(F492,'FORNECEDORES X COMPRADOR'!A:D,4,0))</f>
        <v/>
      </c>
      <c r="H492" s="1">
        <f>IF(F492="","",VLOOKUP(F492,'FORNECEDORES X COMPRADOR'!A:E,5,0))</f>
        <v/>
      </c>
      <c r="I492" s="36">
        <f>IF(D492="","",VLOOKUP(D492,'produto-estoque-total-7'!A:AB,15,0))</f>
        <v/>
      </c>
      <c r="J492" s="36">
        <f>IF(D492="","",VLOOKUP(D492,'produto-estoque-total-7'!A:AB,19,0))</f>
        <v/>
      </c>
      <c r="K492" s="1">
        <f>IF(D492="","",VLOOKUP(D492,'produto-estoque-total-7'!A:AB,20,0))</f>
        <v/>
      </c>
      <c r="L492" s="36">
        <f>IF(D492="","",VLOOKUP(D492,'produto-estoque-total-7'!A:AB,17,0))</f>
        <v/>
      </c>
      <c r="M492" s="1">
        <f>IF(D492="","",VLOOKUP(D492,'produto-estoque-total-7'!A:AB,18,0))</f>
        <v/>
      </c>
      <c r="N492" s="36">
        <f>IF(D492="","",VLOOKUP(D492,'produto-estoque-total-7'!A:AB,21,0))</f>
        <v/>
      </c>
      <c r="O492" s="1">
        <f>IF(D492="","",VLOOKUP(D492,'produto-estoque-total-7'!A:AB,22,0))</f>
        <v/>
      </c>
      <c r="P492" s="36">
        <f>IF(D492="","",VLOOKUP(D492,'produto-estoque-total-7'!A:AB,23,0))</f>
        <v/>
      </c>
      <c r="Q492" s="1">
        <f>IF(D492="","",VLOOKUP(D492,'produto-estoque-total-7'!A:AB,24,0))</f>
        <v/>
      </c>
      <c r="R492" s="38">
        <f>IFERROR(IF(D492="","",VLOOKUP(D492,'produto-venda-7'!B:N,13,0)),"C")</f>
        <v/>
      </c>
      <c r="S492" s="39">
        <f>IF(D492="","",VLOOKUP(D492,'produto-estoque-total-7'!A:AB,6,0))</f>
        <v/>
      </c>
      <c r="T492" s="39">
        <f>IF(D492="","",VLOOKUP(D492,'produto-estoque-total-7'!A:AB,5,0))</f>
        <v/>
      </c>
      <c r="U492" s="40">
        <f>IF(D492="","",VLOOKUP(D492,'produto-estoque-total-7'!A:AB,11,0))</f>
        <v/>
      </c>
      <c r="V492" s="41">
        <f>IF(D492="","",IFERROR(VLOOKUP(D492,'produto-entrada-7'!A:M,10,0),0))</f>
        <v/>
      </c>
      <c r="W492" s="42" t="n"/>
      <c r="X492" s="39">
        <f>IF(D492="","",VLOOKUP(D492,'produto-estoque-total-7'!A:AB,8,0))</f>
        <v/>
      </c>
      <c r="Y492" s="39">
        <f>IF(D492="","",VLOOKUP(D492,'produto-estoque-total-7'!A:AB,9,0))</f>
        <v/>
      </c>
      <c r="Z492" s="39">
        <f>IF(D492="","",VLOOKUP(D492,'produto-estoque-total-7'!A:AB,10,0))</f>
        <v/>
      </c>
      <c r="AA492" s="39">
        <f>IFERROR(IF(D492="","",VLOOKUP(D492,'produto-venda-7'!B:N,4,0)),0)</f>
        <v/>
      </c>
      <c r="AB492" s="39">
        <f>IFERROR(IF(D492="","",VLOOKUP(D492,'produto-venda-7'!B:N,5,0)),0)</f>
        <v/>
      </c>
      <c r="AC492" s="39">
        <f>IF(D492="","",IFERROR(AA492/90,0))</f>
        <v/>
      </c>
      <c r="AD492" s="36">
        <f>IF(D492="","",IFERROR(VLOOKUP(D492,'produto-entrada-7'!A:M,4,0),0))</f>
        <v/>
      </c>
      <c r="AE492" s="36">
        <f>IFERROR(IF(D492="","",VLOOKUP(D492,'produto-venda-7'!B:N,10,0)),0)</f>
        <v/>
      </c>
      <c r="AF492" s="36">
        <f>IF(D492="","",IFERROR(VLOOKUP(D492,'produto-entrada-7'!A:M,11,0),0))</f>
        <v/>
      </c>
      <c r="AG492" s="1">
        <f>IF(D492="","",IFERROR(VLOOKUP(D492,'produto-entrada-7'!A:M,12,0),0))</f>
        <v/>
      </c>
      <c r="AH492" s="1">
        <f>IF(D492="","",IFERROR(VLOOKUP(D492,'produto-entrada-7'!A:M,13,0),0))</f>
        <v/>
      </c>
      <c r="AI492" s="36">
        <f>IFERROR(IF(D492="","",VLOOKUP(D492,'produto-venda-7'!B:N,11,0)),0)</f>
        <v/>
      </c>
      <c r="AJ492" s="43">
        <f>IF(D492="","",IFERROR(AI492*AB492,0))</f>
        <v/>
      </c>
      <c r="AK492" s="44">
        <f>IFERROR(IF(D492="","",VLOOKUP(F492,'ANALISE FORNECEDOR'!$A:$I,8,0)),"")</f>
        <v/>
      </c>
      <c r="AL492" s="44">
        <f>IF(D492="","",AVERAGE(AM492,AK492))</f>
        <v/>
      </c>
      <c r="AM492" s="44">
        <f>IFERROR(IF(D492="","",VLOOKUP(F492,'ANALISE FORNECEDOR'!$A:$I,9,0)),"")</f>
        <v/>
      </c>
      <c r="AN492" s="45">
        <f>IF(D492="","",IF(Y492&gt;12,AI492*(U492+Y492),AI492*U492))</f>
        <v/>
      </c>
      <c r="AO492" s="45">
        <f>IF(D492="","",IF(Y492&gt;12,AI492*(U492+V492+Y492),AI492*(U492+V492)))</f>
        <v/>
      </c>
      <c r="AP492" s="46">
        <f>IF(D492="","",IF(Y492&gt;12,AG492*(U492+Y492),AG492*U492))</f>
        <v/>
      </c>
      <c r="AQ492" s="46">
        <f>IF(D492="","",IF(Y492&gt;12,AG492*(U492+V492+Y492),AG492*(U492+V492)))</f>
        <v/>
      </c>
      <c r="AR492" s="46">
        <f>IF(D492="","",IF(OR(R492="A",R492="AA",R492="AAA"),AP492,0))</f>
        <v/>
      </c>
      <c r="AS492" s="46">
        <f>IF(D492="","",IF(R492="B",AP492,0))</f>
        <v/>
      </c>
      <c r="AT492" s="46">
        <f>IF(D492="","",IF(R492="C",AP492,0))</f>
        <v/>
      </c>
      <c r="AU492" s="47">
        <f>IF(D492="","",IFERROR(AN492/AJ492,0))</f>
        <v/>
      </c>
      <c r="AV492" s="47">
        <f>IF(D492="","",IFERROR(((AO492)/AJ492),0))</f>
        <v/>
      </c>
      <c r="AW492" s="48">
        <f>IF(D492="","",IF(OR(S492="S",NOT(AND(ISNUMBER(AC492),ISNUMBER(AL492),AC492*AL492&gt;=0))),0,AC492*AL492))</f>
        <v/>
      </c>
      <c r="AX492" s="49">
        <f>IFERROR(IF(D492="","",AW492*AG492),0)</f>
        <v/>
      </c>
      <c r="AY492" s="48">
        <f>IF(D492="","",IF(OR(S492="S",NOT(AND(ISNUMBER(AC492),ISNUMBER(AK492),AC492*AK492&gt;=0))),0,AC492*AK492))</f>
        <v/>
      </c>
      <c r="AZ492" s="48">
        <f>IFERROR(IF(D492="","",IF(AY492=0,0,IF(((AY492)-(U492+Y492))&lt;0,0,(AY492)-U492))),0)</f>
        <v/>
      </c>
      <c r="BA492" s="49">
        <f>IF(D492="","",AZ492*AG492)</f>
        <v/>
      </c>
      <c r="BB492" s="49">
        <f>IF(D492="","",IF(OR(R492="A",R492="AA",R492="AAA"),BA492,0))</f>
        <v/>
      </c>
      <c r="BC492" s="49">
        <f>IF(D492="","",IF(R492="B",BA492,0))</f>
        <v/>
      </c>
      <c r="BD492" s="49">
        <f>IF(D492="","",IF(R492="B",BA492,0))</f>
        <v/>
      </c>
      <c r="BE492" s="49">
        <f>IF(D492="","",IF(S492="S",
1,
IF(AC492=0,
1,
IF(
IFERROR(((U492+Y492)*AG492)/((AC492*AK492)*AG492),0)&lt;0,
0,
IF(
IFERROR(((U492+Y492)*AG492)/((AC492*AK492)*AG492),0)&gt;1,
1,
IFERROR(((U492+Y492)*AG492)/((AC492*AK492)*AG492),0)
)
)
)
))</f>
        <v/>
      </c>
      <c r="BF492" s="49">
        <f>IF(D492="","",IF(S492="S",
1,
IF(AC492=0,
1,
IF(
IFERROR(((U492+V492+Y492)*AG492)/((AC492*AK492)*AG492),0)&lt;0,
0,
IF(
IFERROR(((U492+V492+Y492)*AG492)/((AC492*AK492)*AG492),0)&gt;1,
1,
IFERROR(((U492+V492+Y492)*AG492)/((AC492*AK492)*AG492),0)
)
)
)
))</f>
        <v/>
      </c>
      <c r="BG492" s="50">
        <f>IF(D492="","",IF(S492="S",0,IF(AND(ISNUMBER(AC492),ISNUMBER(AM492)),IF(OR(AC492*AM492&lt;0,ISERR(AC492*AM492)),0,AC492*AM492),0)))</f>
        <v/>
      </c>
      <c r="BH492" s="50">
        <f>IF(D492="","",IF(BY492&gt;TODAY()-60,0,IF(Y492&gt;12,MAX(0,(U492+Y492)-BG492),MAX(0,U492-BG492))))</f>
        <v/>
      </c>
      <c r="BI492" s="51">
        <f>IF(D492="","",BH492*AG492)</f>
        <v/>
      </c>
      <c r="BJ492" s="51">
        <f>IF(D492="","",IF(OR(R492="A",R492="AA",R492="AAA"),BI492,0))</f>
        <v/>
      </c>
      <c r="BK492" s="51">
        <f>IF(D492="","",IF(R492="B",BI492,0))</f>
        <v/>
      </c>
      <c r="BL492" s="51">
        <f>IF(D492="","",IF(R492="C",BI492,0))</f>
        <v/>
      </c>
      <c r="BM492" s="51">
        <f>IF(D492="","",IFERROR(MAX(0,MIN(BI492/AP492,1)),0))</f>
        <v/>
      </c>
      <c r="BN492" s="52">
        <f>IF(D492="","",AB492*AG492)</f>
        <v/>
      </c>
      <c r="BO492" s="52">
        <f>IF(D492="","",(U492+V492+X492)*AG492)</f>
        <v/>
      </c>
      <c r="BP492" s="52">
        <f>IF(D492="","",(AB492*3)*AG492)</f>
        <v/>
      </c>
      <c r="BQ492" s="52">
        <f>IF(D492="","",IF(BO492-BP492&gt;0,0,BO492-BP492))</f>
        <v/>
      </c>
      <c r="BR492" s="52">
        <f>IF(D492="","",IF(BO492-BP492-BN492&gt;0,0,BO492-BP492-BN492))</f>
        <v/>
      </c>
      <c r="BS492" s="53">
        <f>IF(D492="","",IFERROR(AB492*AI492,0))</f>
        <v/>
      </c>
      <c r="BT492" s="53">
        <f>IF(D492="","",IFERROR(IF(X492&gt;12, AI492*(U492+V492+X492), AI492*(U492+V492)),0))</f>
        <v/>
      </c>
      <c r="BU492" s="53">
        <f>IF(D492="","",IFERROR(((AB492*3)*AI492),0))</f>
        <v/>
      </c>
      <c r="BV492" s="53">
        <f>IF(D492="","",IF(BT492-BU492&gt;0,0,BT492-BU492))</f>
        <v/>
      </c>
      <c r="BW492" s="53">
        <f>IF(D492="","",IF(BT492-BU492-BS492&gt;0,0,BT492-BU492-BS492))</f>
        <v/>
      </c>
      <c r="BX492" s="36">
        <f>IF(D492="","",IFERROR(VLOOKUP(D492,'produto-entrada-7'!A:M,3,0),"SEM PEDIDO"))</f>
        <v/>
      </c>
      <c r="BY492" s="36">
        <f>IF(D492="","",VLOOKUP(D492,'produto-estoque-total-7'!A:AB,25,0))</f>
        <v/>
      </c>
      <c r="BZ492" s="36">
        <f>IF(D492="","",IFERROR(VLOOKUP(D492,'produto-estoque-total-7'!A:AB,26,0)/100,0))</f>
        <v/>
      </c>
      <c r="CA492" s="36">
        <f>IF(D492="","",IFERROR(VLOOKUP(D492,'produto-estoque-total-7'!A:AB,27,0)/100,0))</f>
        <v/>
      </c>
      <c r="CB492" s="41">
        <f>IF(D492="","",V492*AF492)</f>
        <v/>
      </c>
      <c r="CC492" s="41">
        <f>IF(D492="","",V492*AI492)</f>
        <v/>
      </c>
      <c r="CD492" s="54">
        <f>IF(D492="","",VLOOKUP(D492,'produto-estoque-total-7'!A:AB,28,0))</f>
        <v/>
      </c>
    </row>
    <row r="493">
      <c r="A493" s="36">
        <f>IF(D493="","",VLOOKUP(D493,'produto-estoque-total-7'!A:AB,3,0))</f>
        <v/>
      </c>
      <c r="B493" s="1">
        <f>IF(D493="","",VLOOKUP(D493,'produto-estoque-total-7'!A:AB,12,0))</f>
        <v/>
      </c>
      <c r="C493" s="1">
        <f>IF(D493="","",VLOOKUP(D493,'produto-estoque-total-7'!A:AB,2,0))</f>
        <v/>
      </c>
      <c r="D493" s="37">
        <f>IFERROR(IF('produto-estoque-total-7'!A492="","",'produto-estoque-total-7'!A492),"")</f>
        <v/>
      </c>
      <c r="E493" s="1">
        <f>IF(D493="","",VLOOKUP(D493,'produto-estoque-total-7'!A:AB,4,0))</f>
        <v/>
      </c>
      <c r="F493" s="36">
        <f>IF(D493="","",VLOOKUP(D493,'produto-estoque-total-7'!A:AB,13,0))</f>
        <v/>
      </c>
      <c r="G493" s="1">
        <f>IF(F493="","",VLOOKUP(F493,'FORNECEDORES X COMPRADOR'!A:D,4,0))</f>
        <v/>
      </c>
      <c r="H493" s="1">
        <f>IF(F493="","",VLOOKUP(F493,'FORNECEDORES X COMPRADOR'!A:E,5,0))</f>
        <v/>
      </c>
      <c r="I493" s="36">
        <f>IF(D493="","",VLOOKUP(D493,'produto-estoque-total-7'!A:AB,15,0))</f>
        <v/>
      </c>
      <c r="J493" s="36">
        <f>IF(D493="","",VLOOKUP(D493,'produto-estoque-total-7'!A:AB,19,0))</f>
        <v/>
      </c>
      <c r="K493" s="1">
        <f>IF(D493="","",VLOOKUP(D493,'produto-estoque-total-7'!A:AB,20,0))</f>
        <v/>
      </c>
      <c r="L493" s="36">
        <f>IF(D493="","",VLOOKUP(D493,'produto-estoque-total-7'!A:AB,17,0))</f>
        <v/>
      </c>
      <c r="M493" s="1">
        <f>IF(D493="","",VLOOKUP(D493,'produto-estoque-total-7'!A:AB,18,0))</f>
        <v/>
      </c>
      <c r="N493" s="36">
        <f>IF(D493="","",VLOOKUP(D493,'produto-estoque-total-7'!A:AB,21,0))</f>
        <v/>
      </c>
      <c r="O493" s="1">
        <f>IF(D493="","",VLOOKUP(D493,'produto-estoque-total-7'!A:AB,22,0))</f>
        <v/>
      </c>
      <c r="P493" s="36">
        <f>IF(D493="","",VLOOKUP(D493,'produto-estoque-total-7'!A:AB,23,0))</f>
        <v/>
      </c>
      <c r="Q493" s="1">
        <f>IF(D493="","",VLOOKUP(D493,'produto-estoque-total-7'!A:AB,24,0))</f>
        <v/>
      </c>
      <c r="R493" s="38">
        <f>IFERROR(IF(D493="","",VLOOKUP(D493,'produto-venda-7'!B:N,13,0)),"C")</f>
        <v/>
      </c>
      <c r="S493" s="39">
        <f>IF(D493="","",VLOOKUP(D493,'produto-estoque-total-7'!A:AB,6,0))</f>
        <v/>
      </c>
      <c r="T493" s="39">
        <f>IF(D493="","",VLOOKUP(D493,'produto-estoque-total-7'!A:AB,5,0))</f>
        <v/>
      </c>
      <c r="U493" s="40">
        <f>IF(D493="","",VLOOKUP(D493,'produto-estoque-total-7'!A:AB,11,0))</f>
        <v/>
      </c>
      <c r="V493" s="41">
        <f>IF(D493="","",IFERROR(VLOOKUP(D493,'produto-entrada-7'!A:M,10,0),0))</f>
        <v/>
      </c>
      <c r="W493" s="42" t="n"/>
      <c r="X493" s="39">
        <f>IF(D493="","",VLOOKUP(D493,'produto-estoque-total-7'!A:AB,8,0))</f>
        <v/>
      </c>
      <c r="Y493" s="39">
        <f>IF(D493="","",VLOOKUP(D493,'produto-estoque-total-7'!A:AB,9,0))</f>
        <v/>
      </c>
      <c r="Z493" s="39">
        <f>IF(D493="","",VLOOKUP(D493,'produto-estoque-total-7'!A:AB,10,0))</f>
        <v/>
      </c>
      <c r="AA493" s="39">
        <f>IFERROR(IF(D493="","",VLOOKUP(D493,'produto-venda-7'!B:N,4,0)),0)</f>
        <v/>
      </c>
      <c r="AB493" s="39">
        <f>IFERROR(IF(D493="","",VLOOKUP(D493,'produto-venda-7'!B:N,5,0)),0)</f>
        <v/>
      </c>
      <c r="AC493" s="39">
        <f>IF(D493="","",IFERROR(AA493/90,0))</f>
        <v/>
      </c>
      <c r="AD493" s="36">
        <f>IF(D493="","",IFERROR(VLOOKUP(D493,'produto-entrada-7'!A:M,4,0),0))</f>
        <v/>
      </c>
      <c r="AE493" s="36">
        <f>IFERROR(IF(D493="","",VLOOKUP(D493,'produto-venda-7'!B:N,10,0)),0)</f>
        <v/>
      </c>
      <c r="AF493" s="36">
        <f>IF(D493="","",IFERROR(VLOOKUP(D493,'produto-entrada-7'!A:M,11,0),0))</f>
        <v/>
      </c>
      <c r="AG493" s="1">
        <f>IF(D493="","",IFERROR(VLOOKUP(D493,'produto-entrada-7'!A:M,12,0),0))</f>
        <v/>
      </c>
      <c r="AH493" s="1">
        <f>IF(D493="","",IFERROR(VLOOKUP(D493,'produto-entrada-7'!A:M,13,0),0))</f>
        <v/>
      </c>
      <c r="AI493" s="36">
        <f>IFERROR(IF(D493="","",VLOOKUP(D493,'produto-venda-7'!B:N,11,0)),0)</f>
        <v/>
      </c>
      <c r="AJ493" s="43">
        <f>IF(D493="","",IFERROR(AI493*AB493,0))</f>
        <v/>
      </c>
      <c r="AK493" s="44">
        <f>IFERROR(IF(D493="","",VLOOKUP(F493,'ANALISE FORNECEDOR'!$A:$I,8,0)),"")</f>
        <v/>
      </c>
      <c r="AL493" s="44">
        <f>IF(D493="","",AVERAGE(AM493,AK493))</f>
        <v/>
      </c>
      <c r="AM493" s="44">
        <f>IFERROR(IF(D493="","",VLOOKUP(F493,'ANALISE FORNECEDOR'!$A:$I,9,0)),"")</f>
        <v/>
      </c>
      <c r="AN493" s="45">
        <f>IF(D493="","",IF(Y493&gt;12,AI493*(U493+Y493),AI493*U493))</f>
        <v/>
      </c>
      <c r="AO493" s="45">
        <f>IF(D493="","",IF(Y493&gt;12,AI493*(U493+V493+Y493),AI493*(U493+V493)))</f>
        <v/>
      </c>
      <c r="AP493" s="46">
        <f>IF(D493="","",IF(Y493&gt;12,AG493*(U493+Y493),AG493*U493))</f>
        <v/>
      </c>
      <c r="AQ493" s="46">
        <f>IF(D493="","",IF(Y493&gt;12,AG493*(U493+V493+Y493),AG493*(U493+V493)))</f>
        <v/>
      </c>
      <c r="AR493" s="46">
        <f>IF(D493="","",IF(OR(R493="A",R493="AA",R493="AAA"),AP493,0))</f>
        <v/>
      </c>
      <c r="AS493" s="46">
        <f>IF(D493="","",IF(R493="B",AP493,0))</f>
        <v/>
      </c>
      <c r="AT493" s="46">
        <f>IF(D493="","",IF(R493="C",AP493,0))</f>
        <v/>
      </c>
      <c r="AU493" s="47">
        <f>IF(D493="","",IFERROR(AN493/AJ493,0))</f>
        <v/>
      </c>
      <c r="AV493" s="47">
        <f>IF(D493="","",IFERROR(((AO493)/AJ493),0))</f>
        <v/>
      </c>
      <c r="AW493" s="48">
        <f>IF(D493="","",IF(OR(S493="S",NOT(AND(ISNUMBER(AC493),ISNUMBER(AL493),AC493*AL493&gt;=0))),0,AC493*AL493))</f>
        <v/>
      </c>
      <c r="AX493" s="49">
        <f>IFERROR(IF(D493="","",AW493*AG493),0)</f>
        <v/>
      </c>
      <c r="AY493" s="48">
        <f>IF(D493="","",IF(OR(S493="S",NOT(AND(ISNUMBER(AC493),ISNUMBER(AK493),AC493*AK493&gt;=0))),0,AC493*AK493))</f>
        <v/>
      </c>
      <c r="AZ493" s="48">
        <f>IFERROR(IF(D493="","",IF(AY493=0,0,IF(((AY493)-(U493+Y493))&lt;0,0,(AY493)-U493))),0)</f>
        <v/>
      </c>
      <c r="BA493" s="49">
        <f>IF(D493="","",AZ493*AG493)</f>
        <v/>
      </c>
      <c r="BB493" s="49">
        <f>IF(D493="","",IF(OR(R493="A",R493="AA",R493="AAA"),BA493,0))</f>
        <v/>
      </c>
      <c r="BC493" s="49">
        <f>IF(D493="","",IF(R493="B",BA493,0))</f>
        <v/>
      </c>
      <c r="BD493" s="49">
        <f>IF(D493="","",IF(R493="B",BA493,0))</f>
        <v/>
      </c>
      <c r="BE493" s="49">
        <f>IF(D493="","",IF(S493="S",
1,
IF(AC493=0,
1,
IF(
IFERROR(((U493+Y493)*AG493)/((AC493*AK493)*AG493),0)&lt;0,
0,
IF(
IFERROR(((U493+Y493)*AG493)/((AC493*AK493)*AG493),0)&gt;1,
1,
IFERROR(((U493+Y493)*AG493)/((AC493*AK493)*AG493),0)
)
)
)
))</f>
        <v/>
      </c>
      <c r="BF493" s="49">
        <f>IF(D493="","",IF(S493="S",
1,
IF(AC493=0,
1,
IF(
IFERROR(((U493+V493+Y493)*AG493)/((AC493*AK493)*AG493),0)&lt;0,
0,
IF(
IFERROR(((U493+V493+Y493)*AG493)/((AC493*AK493)*AG493),0)&gt;1,
1,
IFERROR(((U493+V493+Y493)*AG493)/((AC493*AK493)*AG493),0)
)
)
)
))</f>
        <v/>
      </c>
      <c r="BG493" s="50">
        <f>IF(D493="","",IF(S493="S",0,IF(AND(ISNUMBER(AC493),ISNUMBER(AM493)),IF(OR(AC493*AM493&lt;0,ISERR(AC493*AM493)),0,AC493*AM493),0)))</f>
        <v/>
      </c>
      <c r="BH493" s="50">
        <f>IF(D493="","",IF(BY493&gt;TODAY()-60,0,IF(Y493&gt;12,MAX(0,(U493+Y493)-BG493),MAX(0,U493-BG493))))</f>
        <v/>
      </c>
      <c r="BI493" s="51">
        <f>IF(D493="","",BH493*AG493)</f>
        <v/>
      </c>
      <c r="BJ493" s="51">
        <f>IF(D493="","",IF(OR(R493="A",R493="AA",R493="AAA"),BI493,0))</f>
        <v/>
      </c>
      <c r="BK493" s="51">
        <f>IF(D493="","",IF(R493="B",BI493,0))</f>
        <v/>
      </c>
      <c r="BL493" s="51">
        <f>IF(D493="","",IF(R493="C",BI493,0))</f>
        <v/>
      </c>
      <c r="BM493" s="51">
        <f>IF(D493="","",IFERROR(MAX(0,MIN(BI493/AP493,1)),0))</f>
        <v/>
      </c>
      <c r="BN493" s="52">
        <f>IF(D493="","",AB493*AG493)</f>
        <v/>
      </c>
      <c r="BO493" s="52">
        <f>IF(D493="","",(U493+V493+X493)*AG493)</f>
        <v/>
      </c>
      <c r="BP493" s="52">
        <f>IF(D493="","",(AB493*3)*AG493)</f>
        <v/>
      </c>
      <c r="BQ493" s="52">
        <f>IF(D493="","",IF(BO493-BP493&gt;0,0,BO493-BP493))</f>
        <v/>
      </c>
      <c r="BR493" s="52">
        <f>IF(D493="","",IF(BO493-BP493-BN493&gt;0,0,BO493-BP493-BN493))</f>
        <v/>
      </c>
      <c r="BS493" s="53">
        <f>IF(D493="","",IFERROR(AB493*AI493,0))</f>
        <v/>
      </c>
      <c r="BT493" s="53">
        <f>IF(D493="","",IFERROR(IF(X493&gt;12, AI493*(U493+V493+X493), AI493*(U493+V493)),0))</f>
        <v/>
      </c>
      <c r="BU493" s="53">
        <f>IF(D493="","",IFERROR(((AB493*3)*AI493),0))</f>
        <v/>
      </c>
      <c r="BV493" s="53">
        <f>IF(D493="","",IF(BT493-BU493&gt;0,0,BT493-BU493))</f>
        <v/>
      </c>
      <c r="BW493" s="53">
        <f>IF(D493="","",IF(BT493-BU493-BS493&gt;0,0,BT493-BU493-BS493))</f>
        <v/>
      </c>
      <c r="BX493" s="36">
        <f>IF(D493="","",IFERROR(VLOOKUP(D493,'produto-entrada-7'!A:M,3,0),"SEM PEDIDO"))</f>
        <v/>
      </c>
      <c r="BY493" s="36">
        <f>IF(D493="","",VLOOKUP(D493,'produto-estoque-total-7'!A:AB,25,0))</f>
        <v/>
      </c>
      <c r="BZ493" s="36">
        <f>IF(D493="","",IFERROR(VLOOKUP(D493,'produto-estoque-total-7'!A:AB,26,0)/100,0))</f>
        <v/>
      </c>
      <c r="CA493" s="36">
        <f>IF(D493="","",IFERROR(VLOOKUP(D493,'produto-estoque-total-7'!A:AB,27,0)/100,0))</f>
        <v/>
      </c>
      <c r="CB493" s="41">
        <f>IF(D493="","",V493*AF493)</f>
        <v/>
      </c>
      <c r="CC493" s="41">
        <f>IF(D493="","",V493*AI493)</f>
        <v/>
      </c>
      <c r="CD493" s="54">
        <f>IF(D493="","",VLOOKUP(D493,'produto-estoque-total-7'!A:AB,28,0))</f>
        <v/>
      </c>
    </row>
    <row r="494">
      <c r="A494" s="36">
        <f>IF(D494="","",VLOOKUP(D494,'produto-estoque-total-7'!A:AB,3,0))</f>
        <v/>
      </c>
      <c r="B494" s="1">
        <f>IF(D494="","",VLOOKUP(D494,'produto-estoque-total-7'!A:AB,12,0))</f>
        <v/>
      </c>
      <c r="C494" s="1">
        <f>IF(D494="","",VLOOKUP(D494,'produto-estoque-total-7'!A:AB,2,0))</f>
        <v/>
      </c>
      <c r="D494" s="37">
        <f>IFERROR(IF('produto-estoque-total-7'!A493="","",'produto-estoque-total-7'!A493),"")</f>
        <v/>
      </c>
      <c r="E494" s="1">
        <f>IF(D494="","",VLOOKUP(D494,'produto-estoque-total-7'!A:AB,4,0))</f>
        <v/>
      </c>
      <c r="F494" s="36">
        <f>IF(D494="","",VLOOKUP(D494,'produto-estoque-total-7'!A:AB,13,0))</f>
        <v/>
      </c>
      <c r="G494" s="1">
        <f>IF(F494="","",VLOOKUP(F494,'FORNECEDORES X COMPRADOR'!A:D,4,0))</f>
        <v/>
      </c>
      <c r="H494" s="1">
        <f>IF(F494="","",VLOOKUP(F494,'FORNECEDORES X COMPRADOR'!A:E,5,0))</f>
        <v/>
      </c>
      <c r="I494" s="36">
        <f>IF(D494="","",VLOOKUP(D494,'produto-estoque-total-7'!A:AB,15,0))</f>
        <v/>
      </c>
      <c r="J494" s="36">
        <f>IF(D494="","",VLOOKUP(D494,'produto-estoque-total-7'!A:AB,19,0))</f>
        <v/>
      </c>
      <c r="K494" s="1">
        <f>IF(D494="","",VLOOKUP(D494,'produto-estoque-total-7'!A:AB,20,0))</f>
        <v/>
      </c>
      <c r="L494" s="36">
        <f>IF(D494="","",VLOOKUP(D494,'produto-estoque-total-7'!A:AB,17,0))</f>
        <v/>
      </c>
      <c r="M494" s="1">
        <f>IF(D494="","",VLOOKUP(D494,'produto-estoque-total-7'!A:AB,18,0))</f>
        <v/>
      </c>
      <c r="N494" s="36">
        <f>IF(D494="","",VLOOKUP(D494,'produto-estoque-total-7'!A:AB,21,0))</f>
        <v/>
      </c>
      <c r="O494" s="1">
        <f>IF(D494="","",VLOOKUP(D494,'produto-estoque-total-7'!A:AB,22,0))</f>
        <v/>
      </c>
      <c r="P494" s="36">
        <f>IF(D494="","",VLOOKUP(D494,'produto-estoque-total-7'!A:AB,23,0))</f>
        <v/>
      </c>
      <c r="Q494" s="1">
        <f>IF(D494="","",VLOOKUP(D494,'produto-estoque-total-7'!A:AB,24,0))</f>
        <v/>
      </c>
      <c r="R494" s="38">
        <f>IFERROR(IF(D494="","",VLOOKUP(D494,'produto-venda-7'!B:N,13,0)),"C")</f>
        <v/>
      </c>
      <c r="S494" s="39">
        <f>IF(D494="","",VLOOKUP(D494,'produto-estoque-total-7'!A:AB,6,0))</f>
        <v/>
      </c>
      <c r="T494" s="39">
        <f>IF(D494="","",VLOOKUP(D494,'produto-estoque-total-7'!A:AB,5,0))</f>
        <v/>
      </c>
      <c r="U494" s="40">
        <f>IF(D494="","",VLOOKUP(D494,'produto-estoque-total-7'!A:AB,11,0))</f>
        <v/>
      </c>
      <c r="V494" s="41">
        <f>IF(D494="","",IFERROR(VLOOKUP(D494,'produto-entrada-7'!A:M,10,0),0))</f>
        <v/>
      </c>
      <c r="W494" s="42" t="n"/>
      <c r="X494" s="39">
        <f>IF(D494="","",VLOOKUP(D494,'produto-estoque-total-7'!A:AB,8,0))</f>
        <v/>
      </c>
      <c r="Y494" s="39">
        <f>IF(D494="","",VLOOKUP(D494,'produto-estoque-total-7'!A:AB,9,0))</f>
        <v/>
      </c>
      <c r="Z494" s="39">
        <f>IF(D494="","",VLOOKUP(D494,'produto-estoque-total-7'!A:AB,10,0))</f>
        <v/>
      </c>
      <c r="AA494" s="39">
        <f>IFERROR(IF(D494="","",VLOOKUP(D494,'produto-venda-7'!B:N,4,0)),0)</f>
        <v/>
      </c>
      <c r="AB494" s="39">
        <f>IFERROR(IF(D494="","",VLOOKUP(D494,'produto-venda-7'!B:N,5,0)),0)</f>
        <v/>
      </c>
      <c r="AC494" s="39">
        <f>IF(D494="","",IFERROR(AA494/90,0))</f>
        <v/>
      </c>
      <c r="AD494" s="36">
        <f>IF(D494="","",IFERROR(VLOOKUP(D494,'produto-entrada-7'!A:M,4,0),0))</f>
        <v/>
      </c>
      <c r="AE494" s="36">
        <f>IFERROR(IF(D494="","",VLOOKUP(D494,'produto-venda-7'!B:N,10,0)),0)</f>
        <v/>
      </c>
      <c r="AF494" s="36">
        <f>IF(D494="","",IFERROR(VLOOKUP(D494,'produto-entrada-7'!A:M,11,0),0))</f>
        <v/>
      </c>
      <c r="AG494" s="1">
        <f>IF(D494="","",IFERROR(VLOOKUP(D494,'produto-entrada-7'!A:M,12,0),0))</f>
        <v/>
      </c>
      <c r="AH494" s="1">
        <f>IF(D494="","",IFERROR(VLOOKUP(D494,'produto-entrada-7'!A:M,13,0),0))</f>
        <v/>
      </c>
      <c r="AI494" s="36">
        <f>IFERROR(IF(D494="","",VLOOKUP(D494,'produto-venda-7'!B:N,11,0)),0)</f>
        <v/>
      </c>
      <c r="AJ494" s="43">
        <f>IF(D494="","",IFERROR(AI494*AB494,0))</f>
        <v/>
      </c>
      <c r="AK494" s="44">
        <f>IFERROR(IF(D494="","",VLOOKUP(F494,'ANALISE FORNECEDOR'!$A:$I,8,0)),"")</f>
        <v/>
      </c>
      <c r="AL494" s="44">
        <f>IF(D494="","",AVERAGE(AM494,AK494))</f>
        <v/>
      </c>
      <c r="AM494" s="44">
        <f>IFERROR(IF(D494="","",VLOOKUP(F494,'ANALISE FORNECEDOR'!$A:$I,9,0)),"")</f>
        <v/>
      </c>
      <c r="AN494" s="45">
        <f>IF(D494="","",IF(Y494&gt;12,AI494*(U494+Y494),AI494*U494))</f>
        <v/>
      </c>
      <c r="AO494" s="45">
        <f>IF(D494="","",IF(Y494&gt;12,AI494*(U494+V494+Y494),AI494*(U494+V494)))</f>
        <v/>
      </c>
      <c r="AP494" s="46">
        <f>IF(D494="","",IF(Y494&gt;12,AG494*(U494+Y494),AG494*U494))</f>
        <v/>
      </c>
      <c r="AQ494" s="46">
        <f>IF(D494="","",IF(Y494&gt;12,AG494*(U494+V494+Y494),AG494*(U494+V494)))</f>
        <v/>
      </c>
      <c r="AR494" s="46">
        <f>IF(D494="","",IF(OR(R494="A",R494="AA",R494="AAA"),AP494,0))</f>
        <v/>
      </c>
      <c r="AS494" s="46">
        <f>IF(D494="","",IF(R494="B",AP494,0))</f>
        <v/>
      </c>
      <c r="AT494" s="46">
        <f>IF(D494="","",IF(R494="C",AP494,0))</f>
        <v/>
      </c>
      <c r="AU494" s="47">
        <f>IF(D494="","",IFERROR(AN494/AJ494,0))</f>
        <v/>
      </c>
      <c r="AV494" s="47">
        <f>IF(D494="","",IFERROR(((AO494)/AJ494),0))</f>
        <v/>
      </c>
      <c r="AW494" s="48">
        <f>IF(D494="","",IF(OR(S494="S",NOT(AND(ISNUMBER(AC494),ISNUMBER(AL494),AC494*AL494&gt;=0))),0,AC494*AL494))</f>
        <v/>
      </c>
      <c r="AX494" s="49">
        <f>IFERROR(IF(D494="","",AW494*AG494),0)</f>
        <v/>
      </c>
      <c r="AY494" s="48">
        <f>IF(D494="","",IF(OR(S494="S",NOT(AND(ISNUMBER(AC494),ISNUMBER(AK494),AC494*AK494&gt;=0))),0,AC494*AK494))</f>
        <v/>
      </c>
      <c r="AZ494" s="48">
        <f>IFERROR(IF(D494="","",IF(AY494=0,0,IF(((AY494)-(U494+Y494))&lt;0,0,(AY494)-U494))),0)</f>
        <v/>
      </c>
      <c r="BA494" s="49">
        <f>IF(D494="","",AZ494*AG494)</f>
        <v/>
      </c>
      <c r="BB494" s="49">
        <f>IF(D494="","",IF(OR(R494="A",R494="AA",R494="AAA"),BA494,0))</f>
        <v/>
      </c>
      <c r="BC494" s="49">
        <f>IF(D494="","",IF(R494="B",BA494,0))</f>
        <v/>
      </c>
      <c r="BD494" s="49">
        <f>IF(D494="","",IF(R494="B",BA494,0))</f>
        <v/>
      </c>
      <c r="BE494" s="49">
        <f>IF(D494="","",IF(S494="S",
1,
IF(AC494=0,
1,
IF(
IFERROR(((U494+Y494)*AG494)/((AC494*AK494)*AG494),0)&lt;0,
0,
IF(
IFERROR(((U494+Y494)*AG494)/((AC494*AK494)*AG494),0)&gt;1,
1,
IFERROR(((U494+Y494)*AG494)/((AC494*AK494)*AG494),0)
)
)
)
))</f>
        <v/>
      </c>
      <c r="BF494" s="49">
        <f>IF(D494="","",IF(S494="S",
1,
IF(AC494=0,
1,
IF(
IFERROR(((U494+V494+Y494)*AG494)/((AC494*AK494)*AG494),0)&lt;0,
0,
IF(
IFERROR(((U494+V494+Y494)*AG494)/((AC494*AK494)*AG494),0)&gt;1,
1,
IFERROR(((U494+V494+Y494)*AG494)/((AC494*AK494)*AG494),0)
)
)
)
))</f>
        <v/>
      </c>
      <c r="BG494" s="50">
        <f>IF(D494="","",IF(S494="S",0,IF(AND(ISNUMBER(AC494),ISNUMBER(AM494)),IF(OR(AC494*AM494&lt;0,ISERR(AC494*AM494)),0,AC494*AM494),0)))</f>
        <v/>
      </c>
      <c r="BH494" s="50">
        <f>IF(D494="","",IF(BY494&gt;TODAY()-60,0,IF(Y494&gt;12,MAX(0,(U494+Y494)-BG494),MAX(0,U494-BG494))))</f>
        <v/>
      </c>
      <c r="BI494" s="51">
        <f>IF(D494="","",BH494*AG494)</f>
        <v/>
      </c>
      <c r="BJ494" s="51">
        <f>IF(D494="","",IF(OR(R494="A",R494="AA",R494="AAA"),BI494,0))</f>
        <v/>
      </c>
      <c r="BK494" s="51">
        <f>IF(D494="","",IF(R494="B",BI494,0))</f>
        <v/>
      </c>
      <c r="BL494" s="51">
        <f>IF(D494="","",IF(R494="C",BI494,0))</f>
        <v/>
      </c>
      <c r="BM494" s="51">
        <f>IF(D494="","",IFERROR(MAX(0,MIN(BI494/AP494,1)),0))</f>
        <v/>
      </c>
      <c r="BN494" s="52">
        <f>IF(D494="","",AB494*AG494)</f>
        <v/>
      </c>
      <c r="BO494" s="52">
        <f>IF(D494="","",(U494+V494+X494)*AG494)</f>
        <v/>
      </c>
      <c r="BP494" s="52">
        <f>IF(D494="","",(AB494*3)*AG494)</f>
        <v/>
      </c>
      <c r="BQ494" s="52">
        <f>IF(D494="","",IF(BO494-BP494&gt;0,0,BO494-BP494))</f>
        <v/>
      </c>
      <c r="BR494" s="52">
        <f>IF(D494="","",IF(BO494-BP494-BN494&gt;0,0,BO494-BP494-BN494))</f>
        <v/>
      </c>
      <c r="BS494" s="53">
        <f>IF(D494="","",IFERROR(AB494*AI494,0))</f>
        <v/>
      </c>
      <c r="BT494" s="53">
        <f>IF(D494="","",IFERROR(IF(X494&gt;12, AI494*(U494+V494+X494), AI494*(U494+V494)),0))</f>
        <v/>
      </c>
      <c r="BU494" s="53">
        <f>IF(D494="","",IFERROR(((AB494*3)*AI494),0))</f>
        <v/>
      </c>
      <c r="BV494" s="53">
        <f>IF(D494="","",IF(BT494-BU494&gt;0,0,BT494-BU494))</f>
        <v/>
      </c>
      <c r="BW494" s="53">
        <f>IF(D494="","",IF(BT494-BU494-BS494&gt;0,0,BT494-BU494-BS494))</f>
        <v/>
      </c>
      <c r="BX494" s="36">
        <f>IF(D494="","",IFERROR(VLOOKUP(D494,'produto-entrada-7'!A:M,3,0),"SEM PEDIDO"))</f>
        <v/>
      </c>
      <c r="BY494" s="36">
        <f>IF(D494="","",VLOOKUP(D494,'produto-estoque-total-7'!A:AB,25,0))</f>
        <v/>
      </c>
      <c r="BZ494" s="36">
        <f>IF(D494="","",IFERROR(VLOOKUP(D494,'produto-estoque-total-7'!A:AB,26,0)/100,0))</f>
        <v/>
      </c>
      <c r="CA494" s="36">
        <f>IF(D494="","",IFERROR(VLOOKUP(D494,'produto-estoque-total-7'!A:AB,27,0)/100,0))</f>
        <v/>
      </c>
      <c r="CB494" s="41">
        <f>IF(D494="","",V494*AF494)</f>
        <v/>
      </c>
      <c r="CC494" s="41">
        <f>IF(D494="","",V494*AI494)</f>
        <v/>
      </c>
      <c r="CD494" s="54">
        <f>IF(D494="","",VLOOKUP(D494,'produto-estoque-total-7'!A:AB,28,0))</f>
        <v/>
      </c>
    </row>
    <row r="495">
      <c r="A495" s="36">
        <f>IF(D495="","",VLOOKUP(D495,'produto-estoque-total-7'!A:AB,3,0))</f>
        <v/>
      </c>
      <c r="B495" s="1">
        <f>IF(D495="","",VLOOKUP(D495,'produto-estoque-total-7'!A:AB,12,0))</f>
        <v/>
      </c>
      <c r="C495" s="1">
        <f>IF(D495="","",VLOOKUP(D495,'produto-estoque-total-7'!A:AB,2,0))</f>
        <v/>
      </c>
      <c r="D495" s="37">
        <f>IFERROR(IF('produto-estoque-total-7'!A494="","",'produto-estoque-total-7'!A494),"")</f>
        <v/>
      </c>
      <c r="E495" s="1">
        <f>IF(D495="","",VLOOKUP(D495,'produto-estoque-total-7'!A:AB,4,0))</f>
        <v/>
      </c>
      <c r="F495" s="36">
        <f>IF(D495="","",VLOOKUP(D495,'produto-estoque-total-7'!A:AB,13,0))</f>
        <v/>
      </c>
      <c r="G495" s="1">
        <f>IF(F495="","",VLOOKUP(F495,'FORNECEDORES X COMPRADOR'!A:D,4,0))</f>
        <v/>
      </c>
      <c r="H495" s="1">
        <f>IF(F495="","",VLOOKUP(F495,'FORNECEDORES X COMPRADOR'!A:E,5,0))</f>
        <v/>
      </c>
      <c r="I495" s="36">
        <f>IF(D495="","",VLOOKUP(D495,'produto-estoque-total-7'!A:AB,15,0))</f>
        <v/>
      </c>
      <c r="J495" s="36">
        <f>IF(D495="","",VLOOKUP(D495,'produto-estoque-total-7'!A:AB,19,0))</f>
        <v/>
      </c>
      <c r="K495" s="1">
        <f>IF(D495="","",VLOOKUP(D495,'produto-estoque-total-7'!A:AB,20,0))</f>
        <v/>
      </c>
      <c r="L495" s="36">
        <f>IF(D495="","",VLOOKUP(D495,'produto-estoque-total-7'!A:AB,17,0))</f>
        <v/>
      </c>
      <c r="M495" s="1">
        <f>IF(D495="","",VLOOKUP(D495,'produto-estoque-total-7'!A:AB,18,0))</f>
        <v/>
      </c>
      <c r="N495" s="36">
        <f>IF(D495="","",VLOOKUP(D495,'produto-estoque-total-7'!A:AB,21,0))</f>
        <v/>
      </c>
      <c r="O495" s="1">
        <f>IF(D495="","",VLOOKUP(D495,'produto-estoque-total-7'!A:AB,22,0))</f>
        <v/>
      </c>
      <c r="P495" s="36">
        <f>IF(D495="","",VLOOKUP(D495,'produto-estoque-total-7'!A:AB,23,0))</f>
        <v/>
      </c>
      <c r="Q495" s="1">
        <f>IF(D495="","",VLOOKUP(D495,'produto-estoque-total-7'!A:AB,24,0))</f>
        <v/>
      </c>
      <c r="R495" s="38">
        <f>IFERROR(IF(D495="","",VLOOKUP(D495,'produto-venda-7'!B:N,13,0)),"C")</f>
        <v/>
      </c>
      <c r="S495" s="39">
        <f>IF(D495="","",VLOOKUP(D495,'produto-estoque-total-7'!A:AB,6,0))</f>
        <v/>
      </c>
      <c r="T495" s="39">
        <f>IF(D495="","",VLOOKUP(D495,'produto-estoque-total-7'!A:AB,5,0))</f>
        <v/>
      </c>
      <c r="U495" s="40">
        <f>IF(D495="","",VLOOKUP(D495,'produto-estoque-total-7'!A:AB,11,0))</f>
        <v/>
      </c>
      <c r="V495" s="41">
        <f>IF(D495="","",IFERROR(VLOOKUP(D495,'produto-entrada-7'!A:M,10,0),0))</f>
        <v/>
      </c>
      <c r="W495" s="42" t="n"/>
      <c r="X495" s="39">
        <f>IF(D495="","",VLOOKUP(D495,'produto-estoque-total-7'!A:AB,8,0))</f>
        <v/>
      </c>
      <c r="Y495" s="39">
        <f>IF(D495="","",VLOOKUP(D495,'produto-estoque-total-7'!A:AB,9,0))</f>
        <v/>
      </c>
      <c r="Z495" s="39">
        <f>IF(D495="","",VLOOKUP(D495,'produto-estoque-total-7'!A:AB,10,0))</f>
        <v/>
      </c>
      <c r="AA495" s="39">
        <f>IFERROR(IF(D495="","",VLOOKUP(D495,'produto-venda-7'!B:N,4,0)),0)</f>
        <v/>
      </c>
      <c r="AB495" s="39">
        <f>IFERROR(IF(D495="","",VLOOKUP(D495,'produto-venda-7'!B:N,5,0)),0)</f>
        <v/>
      </c>
      <c r="AC495" s="39">
        <f>IF(D495="","",IFERROR(AA495/90,0))</f>
        <v/>
      </c>
      <c r="AD495" s="36">
        <f>IF(D495="","",IFERROR(VLOOKUP(D495,'produto-entrada-7'!A:M,4,0),0))</f>
        <v/>
      </c>
      <c r="AE495" s="36">
        <f>IFERROR(IF(D495="","",VLOOKUP(D495,'produto-venda-7'!B:N,10,0)),0)</f>
        <v/>
      </c>
      <c r="AF495" s="36">
        <f>IF(D495="","",IFERROR(VLOOKUP(D495,'produto-entrada-7'!A:M,11,0),0))</f>
        <v/>
      </c>
      <c r="AG495" s="1">
        <f>IF(D495="","",IFERROR(VLOOKUP(D495,'produto-entrada-7'!A:M,12,0),0))</f>
        <v/>
      </c>
      <c r="AH495" s="1">
        <f>IF(D495="","",IFERROR(VLOOKUP(D495,'produto-entrada-7'!A:M,13,0),0))</f>
        <v/>
      </c>
      <c r="AI495" s="36">
        <f>IFERROR(IF(D495="","",VLOOKUP(D495,'produto-venda-7'!B:N,11,0)),0)</f>
        <v/>
      </c>
      <c r="AJ495" s="43">
        <f>IF(D495="","",IFERROR(AI495*AB495,0))</f>
        <v/>
      </c>
      <c r="AK495" s="44">
        <f>IFERROR(IF(D495="","",VLOOKUP(F495,'ANALISE FORNECEDOR'!$A:$I,8,0)),"")</f>
        <v/>
      </c>
      <c r="AL495" s="44">
        <f>IF(D495="","",AVERAGE(AM495,AK495))</f>
        <v/>
      </c>
      <c r="AM495" s="44">
        <f>IFERROR(IF(D495="","",VLOOKUP(F495,'ANALISE FORNECEDOR'!$A:$I,9,0)),"")</f>
        <v/>
      </c>
      <c r="AN495" s="45">
        <f>IF(D495="","",IF(Y495&gt;12,AI495*(U495+Y495),AI495*U495))</f>
        <v/>
      </c>
      <c r="AO495" s="45">
        <f>IF(D495="","",IF(Y495&gt;12,AI495*(U495+V495+Y495),AI495*(U495+V495)))</f>
        <v/>
      </c>
      <c r="AP495" s="46">
        <f>IF(D495="","",IF(Y495&gt;12,AG495*(U495+Y495),AG495*U495))</f>
        <v/>
      </c>
      <c r="AQ495" s="46">
        <f>IF(D495="","",IF(Y495&gt;12,AG495*(U495+V495+Y495),AG495*(U495+V495)))</f>
        <v/>
      </c>
      <c r="AR495" s="46">
        <f>IF(D495="","",IF(OR(R495="A",R495="AA",R495="AAA"),AP495,0))</f>
        <v/>
      </c>
      <c r="AS495" s="46">
        <f>IF(D495="","",IF(R495="B",AP495,0))</f>
        <v/>
      </c>
      <c r="AT495" s="46">
        <f>IF(D495="","",IF(R495="C",AP495,0))</f>
        <v/>
      </c>
      <c r="AU495" s="47">
        <f>IF(D495="","",IFERROR(AN495/AJ495,0))</f>
        <v/>
      </c>
      <c r="AV495" s="47">
        <f>IF(D495="","",IFERROR(((AO495)/AJ495),0))</f>
        <v/>
      </c>
      <c r="AW495" s="48">
        <f>IF(D495="","",IF(OR(S495="S",NOT(AND(ISNUMBER(AC495),ISNUMBER(AL495),AC495*AL495&gt;=0))),0,AC495*AL495))</f>
        <v/>
      </c>
      <c r="AX495" s="49">
        <f>IFERROR(IF(D495="","",AW495*AG495),0)</f>
        <v/>
      </c>
      <c r="AY495" s="48">
        <f>IF(D495="","",IF(OR(S495="S",NOT(AND(ISNUMBER(AC495),ISNUMBER(AK495),AC495*AK495&gt;=0))),0,AC495*AK495))</f>
        <v/>
      </c>
      <c r="AZ495" s="48">
        <f>IFERROR(IF(D495="","",IF(AY495=0,0,IF(((AY495)-(U495+Y495))&lt;0,0,(AY495)-U495))),0)</f>
        <v/>
      </c>
      <c r="BA495" s="49">
        <f>IF(D495="","",AZ495*AG495)</f>
        <v/>
      </c>
      <c r="BB495" s="49">
        <f>IF(D495="","",IF(OR(R495="A",R495="AA",R495="AAA"),BA495,0))</f>
        <v/>
      </c>
      <c r="BC495" s="49">
        <f>IF(D495="","",IF(R495="B",BA495,0))</f>
        <v/>
      </c>
      <c r="BD495" s="49">
        <f>IF(D495="","",IF(R495="B",BA495,0))</f>
        <v/>
      </c>
      <c r="BE495" s="49">
        <f>IF(D495="","",IF(S495="S",
1,
IF(AC495=0,
1,
IF(
IFERROR(((U495+Y495)*AG495)/((AC495*AK495)*AG495),0)&lt;0,
0,
IF(
IFERROR(((U495+Y495)*AG495)/((AC495*AK495)*AG495),0)&gt;1,
1,
IFERROR(((U495+Y495)*AG495)/((AC495*AK495)*AG495),0)
)
)
)
))</f>
        <v/>
      </c>
      <c r="BF495" s="49">
        <f>IF(D495="","",IF(S495="S",
1,
IF(AC495=0,
1,
IF(
IFERROR(((U495+V495+Y495)*AG495)/((AC495*AK495)*AG495),0)&lt;0,
0,
IF(
IFERROR(((U495+V495+Y495)*AG495)/((AC495*AK495)*AG495),0)&gt;1,
1,
IFERROR(((U495+V495+Y495)*AG495)/((AC495*AK495)*AG495),0)
)
)
)
))</f>
        <v/>
      </c>
      <c r="BG495" s="50">
        <f>IF(D495="","",IF(S495="S",0,IF(AND(ISNUMBER(AC495),ISNUMBER(AM495)),IF(OR(AC495*AM495&lt;0,ISERR(AC495*AM495)),0,AC495*AM495),0)))</f>
        <v/>
      </c>
      <c r="BH495" s="50">
        <f>IF(D495="","",IF(BY495&gt;TODAY()-60,0,IF(Y495&gt;12,MAX(0,(U495+Y495)-BG495),MAX(0,U495-BG495))))</f>
        <v/>
      </c>
      <c r="BI495" s="51">
        <f>IF(D495="","",BH495*AG495)</f>
        <v/>
      </c>
      <c r="BJ495" s="51">
        <f>IF(D495="","",IF(OR(R495="A",R495="AA",R495="AAA"),BI495,0))</f>
        <v/>
      </c>
      <c r="BK495" s="51">
        <f>IF(D495="","",IF(R495="B",BI495,0))</f>
        <v/>
      </c>
      <c r="BL495" s="51">
        <f>IF(D495="","",IF(R495="C",BI495,0))</f>
        <v/>
      </c>
      <c r="BM495" s="51">
        <f>IF(D495="","",IFERROR(MAX(0,MIN(BI495/AP495,1)),0))</f>
        <v/>
      </c>
      <c r="BN495" s="52">
        <f>IF(D495="","",AB495*AG495)</f>
        <v/>
      </c>
      <c r="BO495" s="52">
        <f>IF(D495="","",(U495+V495+X495)*AG495)</f>
        <v/>
      </c>
      <c r="BP495" s="52">
        <f>IF(D495="","",(AB495*3)*AG495)</f>
        <v/>
      </c>
      <c r="BQ495" s="52">
        <f>IF(D495="","",IF(BO495-BP495&gt;0,0,BO495-BP495))</f>
        <v/>
      </c>
      <c r="BR495" s="52">
        <f>IF(D495="","",IF(BO495-BP495-BN495&gt;0,0,BO495-BP495-BN495))</f>
        <v/>
      </c>
      <c r="BS495" s="53">
        <f>IF(D495="","",IFERROR(AB495*AI495,0))</f>
        <v/>
      </c>
      <c r="BT495" s="53">
        <f>IF(D495="","",IFERROR(IF(X495&gt;12, AI495*(U495+V495+X495), AI495*(U495+V495)),0))</f>
        <v/>
      </c>
      <c r="BU495" s="53">
        <f>IF(D495="","",IFERROR(((AB495*3)*AI495),0))</f>
        <v/>
      </c>
      <c r="BV495" s="53">
        <f>IF(D495="","",IF(BT495-BU495&gt;0,0,BT495-BU495))</f>
        <v/>
      </c>
      <c r="BW495" s="53">
        <f>IF(D495="","",IF(BT495-BU495-BS495&gt;0,0,BT495-BU495-BS495))</f>
        <v/>
      </c>
      <c r="BX495" s="36">
        <f>IF(D495="","",IFERROR(VLOOKUP(D495,'produto-entrada-7'!A:M,3,0),"SEM PEDIDO"))</f>
        <v/>
      </c>
      <c r="BY495" s="36">
        <f>IF(D495="","",VLOOKUP(D495,'produto-estoque-total-7'!A:AB,25,0))</f>
        <v/>
      </c>
      <c r="BZ495" s="36">
        <f>IF(D495="","",IFERROR(VLOOKUP(D495,'produto-estoque-total-7'!A:AB,26,0)/100,0))</f>
        <v/>
      </c>
      <c r="CA495" s="36">
        <f>IF(D495="","",IFERROR(VLOOKUP(D495,'produto-estoque-total-7'!A:AB,27,0)/100,0))</f>
        <v/>
      </c>
      <c r="CB495" s="41">
        <f>IF(D495="","",V495*AF495)</f>
        <v/>
      </c>
      <c r="CC495" s="41">
        <f>IF(D495="","",V495*AI495)</f>
        <v/>
      </c>
      <c r="CD495" s="54">
        <f>IF(D495="","",VLOOKUP(D495,'produto-estoque-total-7'!A:AB,28,0))</f>
        <v/>
      </c>
    </row>
    <row r="496">
      <c r="A496" s="36">
        <f>IF(D496="","",VLOOKUP(D496,'produto-estoque-total-7'!A:AB,3,0))</f>
        <v/>
      </c>
      <c r="B496" s="1">
        <f>IF(D496="","",VLOOKUP(D496,'produto-estoque-total-7'!A:AB,12,0))</f>
        <v/>
      </c>
      <c r="C496" s="1">
        <f>IF(D496="","",VLOOKUP(D496,'produto-estoque-total-7'!A:AB,2,0))</f>
        <v/>
      </c>
      <c r="D496" s="37">
        <f>IFERROR(IF('produto-estoque-total-7'!A495="","",'produto-estoque-total-7'!A495),"")</f>
        <v/>
      </c>
      <c r="E496" s="1">
        <f>IF(D496="","",VLOOKUP(D496,'produto-estoque-total-7'!A:AB,4,0))</f>
        <v/>
      </c>
      <c r="F496" s="36">
        <f>IF(D496="","",VLOOKUP(D496,'produto-estoque-total-7'!A:AB,13,0))</f>
        <v/>
      </c>
      <c r="G496" s="1">
        <f>IF(F496="","",VLOOKUP(F496,'FORNECEDORES X COMPRADOR'!A:D,4,0))</f>
        <v/>
      </c>
      <c r="H496" s="1">
        <f>IF(F496="","",VLOOKUP(F496,'FORNECEDORES X COMPRADOR'!A:E,5,0))</f>
        <v/>
      </c>
      <c r="I496" s="36">
        <f>IF(D496="","",VLOOKUP(D496,'produto-estoque-total-7'!A:AB,15,0))</f>
        <v/>
      </c>
      <c r="J496" s="36">
        <f>IF(D496="","",VLOOKUP(D496,'produto-estoque-total-7'!A:AB,19,0))</f>
        <v/>
      </c>
      <c r="K496" s="1">
        <f>IF(D496="","",VLOOKUP(D496,'produto-estoque-total-7'!A:AB,20,0))</f>
        <v/>
      </c>
      <c r="L496" s="36">
        <f>IF(D496="","",VLOOKUP(D496,'produto-estoque-total-7'!A:AB,17,0))</f>
        <v/>
      </c>
      <c r="M496" s="1">
        <f>IF(D496="","",VLOOKUP(D496,'produto-estoque-total-7'!A:AB,18,0))</f>
        <v/>
      </c>
      <c r="N496" s="36">
        <f>IF(D496="","",VLOOKUP(D496,'produto-estoque-total-7'!A:AB,21,0))</f>
        <v/>
      </c>
      <c r="O496" s="1">
        <f>IF(D496="","",VLOOKUP(D496,'produto-estoque-total-7'!A:AB,22,0))</f>
        <v/>
      </c>
      <c r="P496" s="36">
        <f>IF(D496="","",VLOOKUP(D496,'produto-estoque-total-7'!A:AB,23,0))</f>
        <v/>
      </c>
      <c r="Q496" s="1">
        <f>IF(D496="","",VLOOKUP(D496,'produto-estoque-total-7'!A:AB,24,0))</f>
        <v/>
      </c>
      <c r="R496" s="38">
        <f>IFERROR(IF(D496="","",VLOOKUP(D496,'produto-venda-7'!B:N,13,0)),"C")</f>
        <v/>
      </c>
      <c r="S496" s="39">
        <f>IF(D496="","",VLOOKUP(D496,'produto-estoque-total-7'!A:AB,6,0))</f>
        <v/>
      </c>
      <c r="T496" s="39">
        <f>IF(D496="","",VLOOKUP(D496,'produto-estoque-total-7'!A:AB,5,0))</f>
        <v/>
      </c>
      <c r="U496" s="40">
        <f>IF(D496="","",VLOOKUP(D496,'produto-estoque-total-7'!A:AB,11,0))</f>
        <v/>
      </c>
      <c r="V496" s="41">
        <f>IF(D496="","",IFERROR(VLOOKUP(D496,'produto-entrada-7'!A:M,10,0),0))</f>
        <v/>
      </c>
      <c r="W496" s="42" t="n"/>
      <c r="X496" s="39">
        <f>IF(D496="","",VLOOKUP(D496,'produto-estoque-total-7'!A:AB,8,0))</f>
        <v/>
      </c>
      <c r="Y496" s="39">
        <f>IF(D496="","",VLOOKUP(D496,'produto-estoque-total-7'!A:AB,9,0))</f>
        <v/>
      </c>
      <c r="Z496" s="39">
        <f>IF(D496="","",VLOOKUP(D496,'produto-estoque-total-7'!A:AB,10,0))</f>
        <v/>
      </c>
      <c r="AA496" s="39">
        <f>IFERROR(IF(D496="","",VLOOKUP(D496,'produto-venda-7'!B:N,4,0)),0)</f>
        <v/>
      </c>
      <c r="AB496" s="39">
        <f>IFERROR(IF(D496="","",VLOOKUP(D496,'produto-venda-7'!B:N,5,0)),0)</f>
        <v/>
      </c>
      <c r="AC496" s="39">
        <f>IF(D496="","",IFERROR(AA496/90,0))</f>
        <v/>
      </c>
      <c r="AD496" s="36">
        <f>IF(D496="","",IFERROR(VLOOKUP(D496,'produto-entrada-7'!A:M,4,0),0))</f>
        <v/>
      </c>
      <c r="AE496" s="36">
        <f>IFERROR(IF(D496="","",VLOOKUP(D496,'produto-venda-7'!B:N,10,0)),0)</f>
        <v/>
      </c>
      <c r="AF496" s="36">
        <f>IF(D496="","",IFERROR(VLOOKUP(D496,'produto-entrada-7'!A:M,11,0),0))</f>
        <v/>
      </c>
      <c r="AG496" s="1">
        <f>IF(D496="","",IFERROR(VLOOKUP(D496,'produto-entrada-7'!A:M,12,0),0))</f>
        <v/>
      </c>
      <c r="AH496" s="1">
        <f>IF(D496="","",IFERROR(VLOOKUP(D496,'produto-entrada-7'!A:M,13,0),0))</f>
        <v/>
      </c>
      <c r="AI496" s="36">
        <f>IFERROR(IF(D496="","",VLOOKUP(D496,'produto-venda-7'!B:N,11,0)),0)</f>
        <v/>
      </c>
      <c r="AJ496" s="43">
        <f>IF(D496="","",IFERROR(AI496*AB496,0))</f>
        <v/>
      </c>
      <c r="AK496" s="44">
        <f>IFERROR(IF(D496="","",VLOOKUP(F496,'ANALISE FORNECEDOR'!$A:$I,8,0)),"")</f>
        <v/>
      </c>
      <c r="AL496" s="44">
        <f>IF(D496="","",AVERAGE(AM496,AK496))</f>
        <v/>
      </c>
      <c r="AM496" s="44">
        <f>IFERROR(IF(D496="","",VLOOKUP(F496,'ANALISE FORNECEDOR'!$A:$I,9,0)),"")</f>
        <v/>
      </c>
      <c r="AN496" s="45">
        <f>IF(D496="","",IF(Y496&gt;12,AI496*(U496+Y496),AI496*U496))</f>
        <v/>
      </c>
      <c r="AO496" s="45">
        <f>IF(D496="","",IF(Y496&gt;12,AI496*(U496+V496+Y496),AI496*(U496+V496)))</f>
        <v/>
      </c>
      <c r="AP496" s="46">
        <f>IF(D496="","",IF(Y496&gt;12,AG496*(U496+Y496),AG496*U496))</f>
        <v/>
      </c>
      <c r="AQ496" s="46">
        <f>IF(D496="","",IF(Y496&gt;12,AG496*(U496+V496+Y496),AG496*(U496+V496)))</f>
        <v/>
      </c>
      <c r="AR496" s="46">
        <f>IF(D496="","",IF(OR(R496="A",R496="AA",R496="AAA"),AP496,0))</f>
        <v/>
      </c>
      <c r="AS496" s="46">
        <f>IF(D496="","",IF(R496="B",AP496,0))</f>
        <v/>
      </c>
      <c r="AT496" s="46">
        <f>IF(D496="","",IF(R496="C",AP496,0))</f>
        <v/>
      </c>
      <c r="AU496" s="47">
        <f>IF(D496="","",IFERROR(AN496/AJ496,0))</f>
        <v/>
      </c>
      <c r="AV496" s="47">
        <f>IF(D496="","",IFERROR(((AO496)/AJ496),0))</f>
        <v/>
      </c>
      <c r="AW496" s="48">
        <f>IF(D496="","",IF(OR(S496="S",NOT(AND(ISNUMBER(AC496),ISNUMBER(AL496),AC496*AL496&gt;=0))),0,AC496*AL496))</f>
        <v/>
      </c>
      <c r="AX496" s="49">
        <f>IFERROR(IF(D496="","",AW496*AG496),0)</f>
        <v/>
      </c>
      <c r="AY496" s="48">
        <f>IF(D496="","",IF(OR(S496="S",NOT(AND(ISNUMBER(AC496),ISNUMBER(AK496),AC496*AK496&gt;=0))),0,AC496*AK496))</f>
        <v/>
      </c>
      <c r="AZ496" s="48">
        <f>IFERROR(IF(D496="","",IF(AY496=0,0,IF(((AY496)-(U496+Y496))&lt;0,0,(AY496)-U496))),0)</f>
        <v/>
      </c>
      <c r="BA496" s="49">
        <f>IF(D496="","",AZ496*AG496)</f>
        <v/>
      </c>
      <c r="BB496" s="49">
        <f>IF(D496="","",IF(OR(R496="A",R496="AA",R496="AAA"),BA496,0))</f>
        <v/>
      </c>
      <c r="BC496" s="49">
        <f>IF(D496="","",IF(R496="B",BA496,0))</f>
        <v/>
      </c>
      <c r="BD496" s="49">
        <f>IF(D496="","",IF(R496="B",BA496,0))</f>
        <v/>
      </c>
      <c r="BE496" s="49">
        <f>IF(D496="","",IF(S496="S",
1,
IF(AC496=0,
1,
IF(
IFERROR(((U496+Y496)*AG496)/((AC496*AK496)*AG496),0)&lt;0,
0,
IF(
IFERROR(((U496+Y496)*AG496)/((AC496*AK496)*AG496),0)&gt;1,
1,
IFERROR(((U496+Y496)*AG496)/((AC496*AK496)*AG496),0)
)
)
)
))</f>
        <v/>
      </c>
      <c r="BF496" s="49">
        <f>IF(D496="","",IF(S496="S",
1,
IF(AC496=0,
1,
IF(
IFERROR(((U496+V496+Y496)*AG496)/((AC496*AK496)*AG496),0)&lt;0,
0,
IF(
IFERROR(((U496+V496+Y496)*AG496)/((AC496*AK496)*AG496),0)&gt;1,
1,
IFERROR(((U496+V496+Y496)*AG496)/((AC496*AK496)*AG496),0)
)
)
)
))</f>
        <v/>
      </c>
      <c r="BG496" s="50">
        <f>IF(D496="","",IF(S496="S",0,IF(AND(ISNUMBER(AC496),ISNUMBER(AM496)),IF(OR(AC496*AM496&lt;0,ISERR(AC496*AM496)),0,AC496*AM496),0)))</f>
        <v/>
      </c>
      <c r="BH496" s="50">
        <f>IF(D496="","",IF(BY496&gt;TODAY()-60,0,IF(Y496&gt;12,MAX(0,(U496+Y496)-BG496),MAX(0,U496-BG496))))</f>
        <v/>
      </c>
      <c r="BI496" s="51">
        <f>IF(D496="","",BH496*AG496)</f>
        <v/>
      </c>
      <c r="BJ496" s="51">
        <f>IF(D496="","",IF(OR(R496="A",R496="AA",R496="AAA"),BI496,0))</f>
        <v/>
      </c>
      <c r="BK496" s="51">
        <f>IF(D496="","",IF(R496="B",BI496,0))</f>
        <v/>
      </c>
      <c r="BL496" s="51">
        <f>IF(D496="","",IF(R496="C",BI496,0))</f>
        <v/>
      </c>
      <c r="BM496" s="51">
        <f>IF(D496="","",IFERROR(MAX(0,MIN(BI496/AP496,1)),0))</f>
        <v/>
      </c>
      <c r="BN496" s="52">
        <f>IF(D496="","",AB496*AG496)</f>
        <v/>
      </c>
      <c r="BO496" s="52">
        <f>IF(D496="","",(U496+V496+X496)*AG496)</f>
        <v/>
      </c>
      <c r="BP496" s="52">
        <f>IF(D496="","",(AB496*3)*AG496)</f>
        <v/>
      </c>
      <c r="BQ496" s="52">
        <f>IF(D496="","",IF(BO496-BP496&gt;0,0,BO496-BP496))</f>
        <v/>
      </c>
      <c r="BR496" s="52">
        <f>IF(D496="","",IF(BO496-BP496-BN496&gt;0,0,BO496-BP496-BN496))</f>
        <v/>
      </c>
      <c r="BS496" s="53">
        <f>IF(D496="","",IFERROR(AB496*AI496,0))</f>
        <v/>
      </c>
      <c r="BT496" s="53">
        <f>IF(D496="","",IFERROR(IF(X496&gt;12, AI496*(U496+V496+X496), AI496*(U496+V496)),0))</f>
        <v/>
      </c>
      <c r="BU496" s="53">
        <f>IF(D496="","",IFERROR(((AB496*3)*AI496),0))</f>
        <v/>
      </c>
      <c r="BV496" s="53">
        <f>IF(D496="","",IF(BT496-BU496&gt;0,0,BT496-BU496))</f>
        <v/>
      </c>
      <c r="BW496" s="53">
        <f>IF(D496="","",IF(BT496-BU496-BS496&gt;0,0,BT496-BU496-BS496))</f>
        <v/>
      </c>
      <c r="BX496" s="36">
        <f>IF(D496="","",IFERROR(VLOOKUP(D496,'produto-entrada-7'!A:M,3,0),"SEM PEDIDO"))</f>
        <v/>
      </c>
      <c r="BY496" s="36">
        <f>IF(D496="","",VLOOKUP(D496,'produto-estoque-total-7'!A:AB,25,0))</f>
        <v/>
      </c>
      <c r="BZ496" s="36">
        <f>IF(D496="","",IFERROR(VLOOKUP(D496,'produto-estoque-total-7'!A:AB,26,0)/100,0))</f>
        <v/>
      </c>
      <c r="CA496" s="36">
        <f>IF(D496="","",IFERROR(VLOOKUP(D496,'produto-estoque-total-7'!A:AB,27,0)/100,0))</f>
        <v/>
      </c>
      <c r="CB496" s="41">
        <f>IF(D496="","",V496*AF496)</f>
        <v/>
      </c>
      <c r="CC496" s="41">
        <f>IF(D496="","",V496*AI496)</f>
        <v/>
      </c>
      <c r="CD496" s="54">
        <f>IF(D496="","",VLOOKUP(D496,'produto-estoque-total-7'!A:AB,28,0))</f>
        <v/>
      </c>
    </row>
    <row r="497">
      <c r="A497" s="36">
        <f>IF(D497="","",VLOOKUP(D497,'produto-estoque-total-7'!A:AB,3,0))</f>
        <v/>
      </c>
      <c r="B497" s="1">
        <f>IF(D497="","",VLOOKUP(D497,'produto-estoque-total-7'!A:AB,12,0))</f>
        <v/>
      </c>
      <c r="C497" s="1">
        <f>IF(D497="","",VLOOKUP(D497,'produto-estoque-total-7'!A:AB,2,0))</f>
        <v/>
      </c>
      <c r="D497" s="37">
        <f>IFERROR(IF('produto-estoque-total-7'!A496="","",'produto-estoque-total-7'!A496),"")</f>
        <v/>
      </c>
      <c r="E497" s="1">
        <f>IF(D497="","",VLOOKUP(D497,'produto-estoque-total-7'!A:AB,4,0))</f>
        <v/>
      </c>
      <c r="F497" s="36">
        <f>IF(D497="","",VLOOKUP(D497,'produto-estoque-total-7'!A:AB,13,0))</f>
        <v/>
      </c>
      <c r="G497" s="1">
        <f>IF(F497="","",VLOOKUP(F497,'FORNECEDORES X COMPRADOR'!A:D,4,0))</f>
        <v/>
      </c>
      <c r="H497" s="1">
        <f>IF(F497="","",VLOOKUP(F497,'FORNECEDORES X COMPRADOR'!A:E,5,0))</f>
        <v/>
      </c>
      <c r="I497" s="36">
        <f>IF(D497="","",VLOOKUP(D497,'produto-estoque-total-7'!A:AB,15,0))</f>
        <v/>
      </c>
      <c r="J497" s="36">
        <f>IF(D497="","",VLOOKUP(D497,'produto-estoque-total-7'!A:AB,19,0))</f>
        <v/>
      </c>
      <c r="K497" s="1">
        <f>IF(D497="","",VLOOKUP(D497,'produto-estoque-total-7'!A:AB,20,0))</f>
        <v/>
      </c>
      <c r="L497" s="36">
        <f>IF(D497="","",VLOOKUP(D497,'produto-estoque-total-7'!A:AB,17,0))</f>
        <v/>
      </c>
      <c r="M497" s="1">
        <f>IF(D497="","",VLOOKUP(D497,'produto-estoque-total-7'!A:AB,18,0))</f>
        <v/>
      </c>
      <c r="N497" s="36">
        <f>IF(D497="","",VLOOKUP(D497,'produto-estoque-total-7'!A:AB,21,0))</f>
        <v/>
      </c>
      <c r="O497" s="1">
        <f>IF(D497="","",VLOOKUP(D497,'produto-estoque-total-7'!A:AB,22,0))</f>
        <v/>
      </c>
      <c r="P497" s="36">
        <f>IF(D497="","",VLOOKUP(D497,'produto-estoque-total-7'!A:AB,23,0))</f>
        <v/>
      </c>
      <c r="Q497" s="1">
        <f>IF(D497="","",VLOOKUP(D497,'produto-estoque-total-7'!A:AB,24,0))</f>
        <v/>
      </c>
      <c r="R497" s="38">
        <f>IFERROR(IF(D497="","",VLOOKUP(D497,'produto-venda-7'!B:N,13,0)),"C")</f>
        <v/>
      </c>
      <c r="S497" s="39">
        <f>IF(D497="","",VLOOKUP(D497,'produto-estoque-total-7'!A:AB,6,0))</f>
        <v/>
      </c>
      <c r="T497" s="39">
        <f>IF(D497="","",VLOOKUP(D497,'produto-estoque-total-7'!A:AB,5,0))</f>
        <v/>
      </c>
      <c r="U497" s="40">
        <f>IF(D497="","",VLOOKUP(D497,'produto-estoque-total-7'!A:AB,11,0))</f>
        <v/>
      </c>
      <c r="V497" s="41">
        <f>IF(D497="","",IFERROR(VLOOKUP(D497,'produto-entrada-7'!A:M,10,0),0))</f>
        <v/>
      </c>
      <c r="W497" s="42" t="n"/>
      <c r="X497" s="39">
        <f>IF(D497="","",VLOOKUP(D497,'produto-estoque-total-7'!A:AB,8,0))</f>
        <v/>
      </c>
      <c r="Y497" s="39">
        <f>IF(D497="","",VLOOKUP(D497,'produto-estoque-total-7'!A:AB,9,0))</f>
        <v/>
      </c>
      <c r="Z497" s="39">
        <f>IF(D497="","",VLOOKUP(D497,'produto-estoque-total-7'!A:AB,10,0))</f>
        <v/>
      </c>
      <c r="AA497" s="39">
        <f>IFERROR(IF(D497="","",VLOOKUP(D497,'produto-venda-7'!B:N,4,0)),0)</f>
        <v/>
      </c>
      <c r="AB497" s="39">
        <f>IFERROR(IF(D497="","",VLOOKUP(D497,'produto-venda-7'!B:N,5,0)),0)</f>
        <v/>
      </c>
      <c r="AC497" s="39">
        <f>IF(D497="","",IFERROR(AA497/90,0))</f>
        <v/>
      </c>
      <c r="AD497" s="36">
        <f>IF(D497="","",IFERROR(VLOOKUP(D497,'produto-entrada-7'!A:M,4,0),0))</f>
        <v/>
      </c>
      <c r="AE497" s="36">
        <f>IFERROR(IF(D497="","",VLOOKUP(D497,'produto-venda-7'!B:N,10,0)),0)</f>
        <v/>
      </c>
      <c r="AF497" s="36">
        <f>IF(D497="","",IFERROR(VLOOKUP(D497,'produto-entrada-7'!A:M,11,0),0))</f>
        <v/>
      </c>
      <c r="AG497" s="1">
        <f>IF(D497="","",IFERROR(VLOOKUP(D497,'produto-entrada-7'!A:M,12,0),0))</f>
        <v/>
      </c>
      <c r="AH497" s="1">
        <f>IF(D497="","",IFERROR(VLOOKUP(D497,'produto-entrada-7'!A:M,13,0),0))</f>
        <v/>
      </c>
      <c r="AI497" s="36">
        <f>IFERROR(IF(D497="","",VLOOKUP(D497,'produto-venda-7'!B:N,11,0)),0)</f>
        <v/>
      </c>
      <c r="AJ497" s="43">
        <f>IF(D497="","",IFERROR(AI497*AB497,0))</f>
        <v/>
      </c>
      <c r="AK497" s="44">
        <f>IFERROR(IF(D497="","",VLOOKUP(F497,'ANALISE FORNECEDOR'!$A:$I,8,0)),"")</f>
        <v/>
      </c>
      <c r="AL497" s="44">
        <f>IF(D497="","",AVERAGE(AM497,AK497))</f>
        <v/>
      </c>
      <c r="AM497" s="44">
        <f>IFERROR(IF(D497="","",VLOOKUP(F497,'ANALISE FORNECEDOR'!$A:$I,9,0)),"")</f>
        <v/>
      </c>
      <c r="AN497" s="45">
        <f>IF(D497="","",IF(Y497&gt;12,AI497*(U497+Y497),AI497*U497))</f>
        <v/>
      </c>
      <c r="AO497" s="45">
        <f>IF(D497="","",IF(Y497&gt;12,AI497*(U497+V497+Y497),AI497*(U497+V497)))</f>
        <v/>
      </c>
      <c r="AP497" s="46">
        <f>IF(D497="","",IF(Y497&gt;12,AG497*(U497+Y497),AG497*U497))</f>
        <v/>
      </c>
      <c r="AQ497" s="46">
        <f>IF(D497="","",IF(Y497&gt;12,AG497*(U497+V497+Y497),AG497*(U497+V497)))</f>
        <v/>
      </c>
      <c r="AR497" s="46">
        <f>IF(D497="","",IF(OR(R497="A",R497="AA",R497="AAA"),AP497,0))</f>
        <v/>
      </c>
      <c r="AS497" s="46">
        <f>IF(D497="","",IF(R497="B",AP497,0))</f>
        <v/>
      </c>
      <c r="AT497" s="46">
        <f>IF(D497="","",IF(R497="C",AP497,0))</f>
        <v/>
      </c>
      <c r="AU497" s="47">
        <f>IF(D497="","",IFERROR(AN497/AJ497,0))</f>
        <v/>
      </c>
      <c r="AV497" s="47">
        <f>IF(D497="","",IFERROR(((AO497)/AJ497),0))</f>
        <v/>
      </c>
      <c r="AW497" s="48">
        <f>IF(D497="","",IF(OR(S497="S",NOT(AND(ISNUMBER(AC497),ISNUMBER(AL497),AC497*AL497&gt;=0))),0,AC497*AL497))</f>
        <v/>
      </c>
      <c r="AX497" s="49">
        <f>IFERROR(IF(D497="","",AW497*AG497),0)</f>
        <v/>
      </c>
      <c r="AY497" s="48">
        <f>IF(D497="","",IF(OR(S497="S",NOT(AND(ISNUMBER(AC497),ISNUMBER(AK497),AC497*AK497&gt;=0))),0,AC497*AK497))</f>
        <v/>
      </c>
      <c r="AZ497" s="48">
        <f>IFERROR(IF(D497="","",IF(AY497=0,0,IF(((AY497)-(U497+Y497))&lt;0,0,(AY497)-U497))),0)</f>
        <v/>
      </c>
      <c r="BA497" s="49">
        <f>IF(D497="","",AZ497*AG497)</f>
        <v/>
      </c>
      <c r="BB497" s="49">
        <f>IF(D497="","",IF(OR(R497="A",R497="AA",R497="AAA"),BA497,0))</f>
        <v/>
      </c>
      <c r="BC497" s="49">
        <f>IF(D497="","",IF(R497="B",BA497,0))</f>
        <v/>
      </c>
      <c r="BD497" s="49">
        <f>IF(D497="","",IF(R497="B",BA497,0))</f>
        <v/>
      </c>
      <c r="BE497" s="49">
        <f>IF(D497="","",IF(S497="S",
1,
IF(AC497=0,
1,
IF(
IFERROR(((U497+Y497)*AG497)/((AC497*AK497)*AG497),0)&lt;0,
0,
IF(
IFERROR(((U497+Y497)*AG497)/((AC497*AK497)*AG497),0)&gt;1,
1,
IFERROR(((U497+Y497)*AG497)/((AC497*AK497)*AG497),0)
)
)
)
))</f>
        <v/>
      </c>
      <c r="BF497" s="49">
        <f>IF(D497="","",IF(S497="S",
1,
IF(AC497=0,
1,
IF(
IFERROR(((U497+V497+Y497)*AG497)/((AC497*AK497)*AG497),0)&lt;0,
0,
IF(
IFERROR(((U497+V497+Y497)*AG497)/((AC497*AK497)*AG497),0)&gt;1,
1,
IFERROR(((U497+V497+Y497)*AG497)/((AC497*AK497)*AG497),0)
)
)
)
))</f>
        <v/>
      </c>
      <c r="BG497" s="50">
        <f>IF(D497="","",IF(S497="S",0,IF(AND(ISNUMBER(AC497),ISNUMBER(AM497)),IF(OR(AC497*AM497&lt;0,ISERR(AC497*AM497)),0,AC497*AM497),0)))</f>
        <v/>
      </c>
      <c r="BH497" s="50">
        <f>IF(D497="","",IF(BY497&gt;TODAY()-60,0,IF(Y497&gt;12,MAX(0,(U497+Y497)-BG497),MAX(0,U497-BG497))))</f>
        <v/>
      </c>
      <c r="BI497" s="51">
        <f>IF(D497="","",BH497*AG497)</f>
        <v/>
      </c>
      <c r="BJ497" s="51">
        <f>IF(D497="","",IF(OR(R497="A",R497="AA",R497="AAA"),BI497,0))</f>
        <v/>
      </c>
      <c r="BK497" s="51">
        <f>IF(D497="","",IF(R497="B",BI497,0))</f>
        <v/>
      </c>
      <c r="BL497" s="51">
        <f>IF(D497="","",IF(R497="C",BI497,0))</f>
        <v/>
      </c>
      <c r="BM497" s="51">
        <f>IF(D497="","",IFERROR(MAX(0,MIN(BI497/AP497,1)),0))</f>
        <v/>
      </c>
      <c r="BN497" s="52">
        <f>IF(D497="","",AB497*AG497)</f>
        <v/>
      </c>
      <c r="BO497" s="52">
        <f>IF(D497="","",(U497+V497+X497)*AG497)</f>
        <v/>
      </c>
      <c r="BP497" s="52">
        <f>IF(D497="","",(AB497*3)*AG497)</f>
        <v/>
      </c>
      <c r="BQ497" s="52">
        <f>IF(D497="","",IF(BO497-BP497&gt;0,0,BO497-BP497))</f>
        <v/>
      </c>
      <c r="BR497" s="52">
        <f>IF(D497="","",IF(BO497-BP497-BN497&gt;0,0,BO497-BP497-BN497))</f>
        <v/>
      </c>
      <c r="BS497" s="53">
        <f>IF(D497="","",IFERROR(AB497*AI497,0))</f>
        <v/>
      </c>
      <c r="BT497" s="53">
        <f>IF(D497="","",IFERROR(IF(X497&gt;12, AI497*(U497+V497+X497), AI497*(U497+V497)),0))</f>
        <v/>
      </c>
      <c r="BU497" s="53">
        <f>IF(D497="","",IFERROR(((AB497*3)*AI497),0))</f>
        <v/>
      </c>
      <c r="BV497" s="53">
        <f>IF(D497="","",IF(BT497-BU497&gt;0,0,BT497-BU497))</f>
        <v/>
      </c>
      <c r="BW497" s="53">
        <f>IF(D497="","",IF(BT497-BU497-BS497&gt;0,0,BT497-BU497-BS497))</f>
        <v/>
      </c>
      <c r="BX497" s="36">
        <f>IF(D497="","",IFERROR(VLOOKUP(D497,'produto-entrada-7'!A:M,3,0),"SEM PEDIDO"))</f>
        <v/>
      </c>
      <c r="BY497" s="36">
        <f>IF(D497="","",VLOOKUP(D497,'produto-estoque-total-7'!A:AB,25,0))</f>
        <v/>
      </c>
      <c r="BZ497" s="36">
        <f>IF(D497="","",IFERROR(VLOOKUP(D497,'produto-estoque-total-7'!A:AB,26,0)/100,0))</f>
        <v/>
      </c>
      <c r="CA497" s="36">
        <f>IF(D497="","",IFERROR(VLOOKUP(D497,'produto-estoque-total-7'!A:AB,27,0)/100,0))</f>
        <v/>
      </c>
      <c r="CB497" s="41">
        <f>IF(D497="","",V497*AF497)</f>
        <v/>
      </c>
      <c r="CC497" s="41">
        <f>IF(D497="","",V497*AI497)</f>
        <v/>
      </c>
      <c r="CD497" s="54">
        <f>IF(D497="","",VLOOKUP(D497,'produto-estoque-total-7'!A:AB,28,0))</f>
        <v/>
      </c>
    </row>
    <row r="498">
      <c r="A498" s="36">
        <f>IF(D498="","",VLOOKUP(D498,'produto-estoque-total-7'!A:AB,3,0))</f>
        <v/>
      </c>
      <c r="B498" s="1">
        <f>IF(D498="","",VLOOKUP(D498,'produto-estoque-total-7'!A:AB,12,0))</f>
        <v/>
      </c>
      <c r="C498" s="1">
        <f>IF(D498="","",VLOOKUP(D498,'produto-estoque-total-7'!A:AB,2,0))</f>
        <v/>
      </c>
      <c r="D498" s="37">
        <f>IFERROR(IF('produto-estoque-total-7'!A497="","",'produto-estoque-total-7'!A497),"")</f>
        <v/>
      </c>
      <c r="E498" s="1">
        <f>IF(D498="","",VLOOKUP(D498,'produto-estoque-total-7'!A:AB,4,0))</f>
        <v/>
      </c>
      <c r="F498" s="36">
        <f>IF(D498="","",VLOOKUP(D498,'produto-estoque-total-7'!A:AB,13,0))</f>
        <v/>
      </c>
      <c r="G498" s="1">
        <f>IF(F498="","",VLOOKUP(F498,'FORNECEDORES X COMPRADOR'!A:D,4,0))</f>
        <v/>
      </c>
      <c r="H498" s="1">
        <f>IF(F498="","",VLOOKUP(F498,'FORNECEDORES X COMPRADOR'!A:E,5,0))</f>
        <v/>
      </c>
      <c r="I498" s="36">
        <f>IF(D498="","",VLOOKUP(D498,'produto-estoque-total-7'!A:AB,15,0))</f>
        <v/>
      </c>
      <c r="J498" s="36">
        <f>IF(D498="","",VLOOKUP(D498,'produto-estoque-total-7'!A:AB,19,0))</f>
        <v/>
      </c>
      <c r="K498" s="1">
        <f>IF(D498="","",VLOOKUP(D498,'produto-estoque-total-7'!A:AB,20,0))</f>
        <v/>
      </c>
      <c r="L498" s="36">
        <f>IF(D498="","",VLOOKUP(D498,'produto-estoque-total-7'!A:AB,17,0))</f>
        <v/>
      </c>
      <c r="M498" s="1">
        <f>IF(D498="","",VLOOKUP(D498,'produto-estoque-total-7'!A:AB,18,0))</f>
        <v/>
      </c>
      <c r="N498" s="36">
        <f>IF(D498="","",VLOOKUP(D498,'produto-estoque-total-7'!A:AB,21,0))</f>
        <v/>
      </c>
      <c r="O498" s="1">
        <f>IF(D498="","",VLOOKUP(D498,'produto-estoque-total-7'!A:AB,22,0))</f>
        <v/>
      </c>
      <c r="P498" s="36">
        <f>IF(D498="","",VLOOKUP(D498,'produto-estoque-total-7'!A:AB,23,0))</f>
        <v/>
      </c>
      <c r="Q498" s="1">
        <f>IF(D498="","",VLOOKUP(D498,'produto-estoque-total-7'!A:AB,24,0))</f>
        <v/>
      </c>
      <c r="R498" s="38">
        <f>IFERROR(IF(D498="","",VLOOKUP(D498,'produto-venda-7'!B:N,13,0)),"C")</f>
        <v/>
      </c>
      <c r="S498" s="39">
        <f>IF(D498="","",VLOOKUP(D498,'produto-estoque-total-7'!A:AB,6,0))</f>
        <v/>
      </c>
      <c r="T498" s="39">
        <f>IF(D498="","",VLOOKUP(D498,'produto-estoque-total-7'!A:AB,5,0))</f>
        <v/>
      </c>
      <c r="U498" s="40">
        <f>IF(D498="","",VLOOKUP(D498,'produto-estoque-total-7'!A:AB,11,0))</f>
        <v/>
      </c>
      <c r="V498" s="41">
        <f>IF(D498="","",IFERROR(VLOOKUP(D498,'produto-entrada-7'!A:M,10,0),0))</f>
        <v/>
      </c>
      <c r="W498" s="42" t="n"/>
      <c r="X498" s="39">
        <f>IF(D498="","",VLOOKUP(D498,'produto-estoque-total-7'!A:AB,8,0))</f>
        <v/>
      </c>
      <c r="Y498" s="39">
        <f>IF(D498="","",VLOOKUP(D498,'produto-estoque-total-7'!A:AB,9,0))</f>
        <v/>
      </c>
      <c r="Z498" s="39">
        <f>IF(D498="","",VLOOKUP(D498,'produto-estoque-total-7'!A:AB,10,0))</f>
        <v/>
      </c>
      <c r="AA498" s="39">
        <f>IFERROR(IF(D498="","",VLOOKUP(D498,'produto-venda-7'!B:N,4,0)),0)</f>
        <v/>
      </c>
      <c r="AB498" s="39">
        <f>IFERROR(IF(D498="","",VLOOKUP(D498,'produto-venda-7'!B:N,5,0)),0)</f>
        <v/>
      </c>
      <c r="AC498" s="39">
        <f>IF(D498="","",IFERROR(AA498/90,0))</f>
        <v/>
      </c>
      <c r="AD498" s="36">
        <f>IF(D498="","",IFERROR(VLOOKUP(D498,'produto-entrada-7'!A:M,4,0),0))</f>
        <v/>
      </c>
      <c r="AE498" s="36">
        <f>IFERROR(IF(D498="","",VLOOKUP(D498,'produto-venda-7'!B:N,10,0)),0)</f>
        <v/>
      </c>
      <c r="AF498" s="36">
        <f>IF(D498="","",IFERROR(VLOOKUP(D498,'produto-entrada-7'!A:M,11,0),0))</f>
        <v/>
      </c>
      <c r="AG498" s="1">
        <f>IF(D498="","",IFERROR(VLOOKUP(D498,'produto-entrada-7'!A:M,12,0),0))</f>
        <v/>
      </c>
      <c r="AH498" s="1">
        <f>IF(D498="","",IFERROR(VLOOKUP(D498,'produto-entrada-7'!A:M,13,0),0))</f>
        <v/>
      </c>
      <c r="AI498" s="36">
        <f>IFERROR(IF(D498="","",VLOOKUP(D498,'produto-venda-7'!B:N,11,0)),0)</f>
        <v/>
      </c>
      <c r="AJ498" s="43">
        <f>IF(D498="","",IFERROR(AI498*AB498,0))</f>
        <v/>
      </c>
      <c r="AK498" s="44">
        <f>IFERROR(IF(D498="","",VLOOKUP(F498,'ANALISE FORNECEDOR'!$A:$I,8,0)),"")</f>
        <v/>
      </c>
      <c r="AL498" s="44">
        <f>IF(D498="","",AVERAGE(AM498,AK498))</f>
        <v/>
      </c>
      <c r="AM498" s="44">
        <f>IFERROR(IF(D498="","",VLOOKUP(F498,'ANALISE FORNECEDOR'!$A:$I,9,0)),"")</f>
        <v/>
      </c>
      <c r="AN498" s="45">
        <f>IF(D498="","",IF(Y498&gt;12,AI498*(U498+Y498),AI498*U498))</f>
        <v/>
      </c>
      <c r="AO498" s="45">
        <f>IF(D498="","",IF(Y498&gt;12,AI498*(U498+V498+Y498),AI498*(U498+V498)))</f>
        <v/>
      </c>
      <c r="AP498" s="46">
        <f>IF(D498="","",IF(Y498&gt;12,AG498*(U498+Y498),AG498*U498))</f>
        <v/>
      </c>
      <c r="AQ498" s="46">
        <f>IF(D498="","",IF(Y498&gt;12,AG498*(U498+V498+Y498),AG498*(U498+V498)))</f>
        <v/>
      </c>
      <c r="AR498" s="46">
        <f>IF(D498="","",IF(OR(R498="A",R498="AA",R498="AAA"),AP498,0))</f>
        <v/>
      </c>
      <c r="AS498" s="46">
        <f>IF(D498="","",IF(R498="B",AP498,0))</f>
        <v/>
      </c>
      <c r="AT498" s="46">
        <f>IF(D498="","",IF(R498="C",AP498,0))</f>
        <v/>
      </c>
      <c r="AU498" s="47">
        <f>IF(D498="","",IFERROR(AN498/AJ498,0))</f>
        <v/>
      </c>
      <c r="AV498" s="47">
        <f>IF(D498="","",IFERROR(((AO498)/AJ498),0))</f>
        <v/>
      </c>
      <c r="AW498" s="48">
        <f>IF(D498="","",IF(OR(S498="S",NOT(AND(ISNUMBER(AC498),ISNUMBER(AL498),AC498*AL498&gt;=0))),0,AC498*AL498))</f>
        <v/>
      </c>
      <c r="AX498" s="49">
        <f>IFERROR(IF(D498="","",AW498*AG498),0)</f>
        <v/>
      </c>
      <c r="AY498" s="48">
        <f>IF(D498="","",IF(OR(S498="S",NOT(AND(ISNUMBER(AC498),ISNUMBER(AK498),AC498*AK498&gt;=0))),0,AC498*AK498))</f>
        <v/>
      </c>
      <c r="AZ498" s="48">
        <f>IFERROR(IF(D498="","",IF(AY498=0,0,IF(((AY498)-(U498+Y498))&lt;0,0,(AY498)-U498))),0)</f>
        <v/>
      </c>
      <c r="BA498" s="49">
        <f>IF(D498="","",AZ498*AG498)</f>
        <v/>
      </c>
      <c r="BB498" s="49">
        <f>IF(D498="","",IF(OR(R498="A",R498="AA",R498="AAA"),BA498,0))</f>
        <v/>
      </c>
      <c r="BC498" s="49">
        <f>IF(D498="","",IF(R498="B",BA498,0))</f>
        <v/>
      </c>
      <c r="BD498" s="49">
        <f>IF(D498="","",IF(R498="B",BA498,0))</f>
        <v/>
      </c>
      <c r="BE498" s="49">
        <f>IF(D498="","",IF(S498="S",
1,
IF(AC498=0,
1,
IF(
IFERROR(((U498+Y498)*AG498)/((AC498*AK498)*AG498),0)&lt;0,
0,
IF(
IFERROR(((U498+Y498)*AG498)/((AC498*AK498)*AG498),0)&gt;1,
1,
IFERROR(((U498+Y498)*AG498)/((AC498*AK498)*AG498),0)
)
)
)
))</f>
        <v/>
      </c>
      <c r="BF498" s="49">
        <f>IF(D498="","",IF(S498="S",
1,
IF(AC498=0,
1,
IF(
IFERROR(((U498+V498+Y498)*AG498)/((AC498*AK498)*AG498),0)&lt;0,
0,
IF(
IFERROR(((U498+V498+Y498)*AG498)/((AC498*AK498)*AG498),0)&gt;1,
1,
IFERROR(((U498+V498+Y498)*AG498)/((AC498*AK498)*AG498),0)
)
)
)
))</f>
        <v/>
      </c>
      <c r="BG498" s="50">
        <f>IF(D498="","",IF(S498="S",0,IF(AND(ISNUMBER(AC498),ISNUMBER(AM498)),IF(OR(AC498*AM498&lt;0,ISERR(AC498*AM498)),0,AC498*AM498),0)))</f>
        <v/>
      </c>
      <c r="BH498" s="50">
        <f>IF(D498="","",IF(BY498&gt;TODAY()-60,0,IF(Y498&gt;12,MAX(0,(U498+Y498)-BG498),MAX(0,U498-BG498))))</f>
        <v/>
      </c>
      <c r="BI498" s="51">
        <f>IF(D498="","",BH498*AG498)</f>
        <v/>
      </c>
      <c r="BJ498" s="51">
        <f>IF(D498="","",IF(OR(R498="A",R498="AA",R498="AAA"),BI498,0))</f>
        <v/>
      </c>
      <c r="BK498" s="51">
        <f>IF(D498="","",IF(R498="B",BI498,0))</f>
        <v/>
      </c>
      <c r="BL498" s="51">
        <f>IF(D498="","",IF(R498="C",BI498,0))</f>
        <v/>
      </c>
      <c r="BM498" s="51">
        <f>IF(D498="","",IFERROR(MAX(0,MIN(BI498/AP498,1)),0))</f>
        <v/>
      </c>
      <c r="BN498" s="52">
        <f>IF(D498="","",AB498*AG498)</f>
        <v/>
      </c>
      <c r="BO498" s="52">
        <f>IF(D498="","",(U498+V498+X498)*AG498)</f>
        <v/>
      </c>
      <c r="BP498" s="52">
        <f>IF(D498="","",(AB498*3)*AG498)</f>
        <v/>
      </c>
      <c r="BQ498" s="52">
        <f>IF(D498="","",IF(BO498-BP498&gt;0,0,BO498-BP498))</f>
        <v/>
      </c>
      <c r="BR498" s="52">
        <f>IF(D498="","",IF(BO498-BP498-BN498&gt;0,0,BO498-BP498-BN498))</f>
        <v/>
      </c>
      <c r="BS498" s="53">
        <f>IF(D498="","",IFERROR(AB498*AI498,0))</f>
        <v/>
      </c>
      <c r="BT498" s="53">
        <f>IF(D498="","",IFERROR(IF(X498&gt;12, AI498*(U498+V498+X498), AI498*(U498+V498)),0))</f>
        <v/>
      </c>
      <c r="BU498" s="53">
        <f>IF(D498="","",IFERROR(((AB498*3)*AI498),0))</f>
        <v/>
      </c>
      <c r="BV498" s="53">
        <f>IF(D498="","",IF(BT498-BU498&gt;0,0,BT498-BU498))</f>
        <v/>
      </c>
      <c r="BW498" s="53">
        <f>IF(D498="","",IF(BT498-BU498-BS498&gt;0,0,BT498-BU498-BS498))</f>
        <v/>
      </c>
      <c r="BX498" s="36">
        <f>IF(D498="","",IFERROR(VLOOKUP(D498,'produto-entrada-7'!A:M,3,0),"SEM PEDIDO"))</f>
        <v/>
      </c>
      <c r="BY498" s="36">
        <f>IF(D498="","",VLOOKUP(D498,'produto-estoque-total-7'!A:AB,25,0))</f>
        <v/>
      </c>
      <c r="BZ498" s="36">
        <f>IF(D498="","",IFERROR(VLOOKUP(D498,'produto-estoque-total-7'!A:AB,26,0)/100,0))</f>
        <v/>
      </c>
      <c r="CA498" s="36">
        <f>IF(D498="","",IFERROR(VLOOKUP(D498,'produto-estoque-total-7'!A:AB,27,0)/100,0))</f>
        <v/>
      </c>
      <c r="CB498" s="41">
        <f>IF(D498="","",V498*AF498)</f>
        <v/>
      </c>
      <c r="CC498" s="41">
        <f>IF(D498="","",V498*AI498)</f>
        <v/>
      </c>
      <c r="CD498" s="54">
        <f>IF(D498="","",VLOOKUP(D498,'produto-estoque-total-7'!A:AB,28,0))</f>
        <v/>
      </c>
    </row>
    <row r="499">
      <c r="A499" s="36">
        <f>IF(D499="","",VLOOKUP(D499,'produto-estoque-total-7'!A:AB,3,0))</f>
        <v/>
      </c>
      <c r="B499" s="1">
        <f>IF(D499="","",VLOOKUP(D499,'produto-estoque-total-7'!A:AB,12,0))</f>
        <v/>
      </c>
      <c r="C499" s="1">
        <f>IF(D499="","",VLOOKUP(D499,'produto-estoque-total-7'!A:AB,2,0))</f>
        <v/>
      </c>
      <c r="D499" s="37">
        <f>IFERROR(IF('produto-estoque-total-7'!A498="","",'produto-estoque-total-7'!A498),"")</f>
        <v/>
      </c>
      <c r="E499" s="1">
        <f>IF(D499="","",VLOOKUP(D499,'produto-estoque-total-7'!A:AB,4,0))</f>
        <v/>
      </c>
      <c r="F499" s="36">
        <f>IF(D499="","",VLOOKUP(D499,'produto-estoque-total-7'!A:AB,13,0))</f>
        <v/>
      </c>
      <c r="G499" s="1">
        <f>IF(F499="","",VLOOKUP(F499,'FORNECEDORES X COMPRADOR'!A:D,4,0))</f>
        <v/>
      </c>
      <c r="H499" s="1">
        <f>IF(F499="","",VLOOKUP(F499,'FORNECEDORES X COMPRADOR'!A:E,5,0))</f>
        <v/>
      </c>
      <c r="I499" s="36">
        <f>IF(D499="","",VLOOKUP(D499,'produto-estoque-total-7'!A:AB,15,0))</f>
        <v/>
      </c>
      <c r="J499" s="36">
        <f>IF(D499="","",VLOOKUP(D499,'produto-estoque-total-7'!A:AB,19,0))</f>
        <v/>
      </c>
      <c r="K499" s="1">
        <f>IF(D499="","",VLOOKUP(D499,'produto-estoque-total-7'!A:AB,20,0))</f>
        <v/>
      </c>
      <c r="L499" s="36">
        <f>IF(D499="","",VLOOKUP(D499,'produto-estoque-total-7'!A:AB,17,0))</f>
        <v/>
      </c>
      <c r="M499" s="1">
        <f>IF(D499="","",VLOOKUP(D499,'produto-estoque-total-7'!A:AB,18,0))</f>
        <v/>
      </c>
      <c r="N499" s="36">
        <f>IF(D499="","",VLOOKUP(D499,'produto-estoque-total-7'!A:AB,21,0))</f>
        <v/>
      </c>
      <c r="O499" s="1">
        <f>IF(D499="","",VLOOKUP(D499,'produto-estoque-total-7'!A:AB,22,0))</f>
        <v/>
      </c>
      <c r="P499" s="36">
        <f>IF(D499="","",VLOOKUP(D499,'produto-estoque-total-7'!A:AB,23,0))</f>
        <v/>
      </c>
      <c r="Q499" s="1">
        <f>IF(D499="","",VLOOKUP(D499,'produto-estoque-total-7'!A:AB,24,0))</f>
        <v/>
      </c>
      <c r="R499" s="38">
        <f>IFERROR(IF(D499="","",VLOOKUP(D499,'produto-venda-7'!B:N,13,0)),"C")</f>
        <v/>
      </c>
      <c r="S499" s="39">
        <f>IF(D499="","",VLOOKUP(D499,'produto-estoque-total-7'!A:AB,6,0))</f>
        <v/>
      </c>
      <c r="T499" s="39">
        <f>IF(D499="","",VLOOKUP(D499,'produto-estoque-total-7'!A:AB,5,0))</f>
        <v/>
      </c>
      <c r="U499" s="40">
        <f>IF(D499="","",VLOOKUP(D499,'produto-estoque-total-7'!A:AB,11,0))</f>
        <v/>
      </c>
      <c r="V499" s="41">
        <f>IF(D499="","",IFERROR(VLOOKUP(D499,'produto-entrada-7'!A:M,10,0),0))</f>
        <v/>
      </c>
      <c r="W499" s="42" t="n"/>
      <c r="X499" s="39">
        <f>IF(D499="","",VLOOKUP(D499,'produto-estoque-total-7'!A:AB,8,0))</f>
        <v/>
      </c>
      <c r="Y499" s="39">
        <f>IF(D499="","",VLOOKUP(D499,'produto-estoque-total-7'!A:AB,9,0))</f>
        <v/>
      </c>
      <c r="Z499" s="39">
        <f>IF(D499="","",VLOOKUP(D499,'produto-estoque-total-7'!A:AB,10,0))</f>
        <v/>
      </c>
      <c r="AA499" s="39">
        <f>IFERROR(IF(D499="","",VLOOKUP(D499,'produto-venda-7'!B:N,4,0)),0)</f>
        <v/>
      </c>
      <c r="AB499" s="39">
        <f>IFERROR(IF(D499="","",VLOOKUP(D499,'produto-venda-7'!B:N,5,0)),0)</f>
        <v/>
      </c>
      <c r="AC499" s="39">
        <f>IF(D499="","",IFERROR(AA499/90,0))</f>
        <v/>
      </c>
      <c r="AD499" s="36">
        <f>IF(D499="","",IFERROR(VLOOKUP(D499,'produto-entrada-7'!A:M,4,0),0))</f>
        <v/>
      </c>
      <c r="AE499" s="36">
        <f>IFERROR(IF(D499="","",VLOOKUP(D499,'produto-venda-7'!B:N,10,0)),0)</f>
        <v/>
      </c>
      <c r="AF499" s="36">
        <f>IF(D499="","",IFERROR(VLOOKUP(D499,'produto-entrada-7'!A:M,11,0),0))</f>
        <v/>
      </c>
      <c r="AG499" s="1">
        <f>IF(D499="","",IFERROR(VLOOKUP(D499,'produto-entrada-7'!A:M,12,0),0))</f>
        <v/>
      </c>
      <c r="AH499" s="1">
        <f>IF(D499="","",IFERROR(VLOOKUP(D499,'produto-entrada-7'!A:M,13,0),0))</f>
        <v/>
      </c>
      <c r="AI499" s="36">
        <f>IFERROR(IF(D499="","",VLOOKUP(D499,'produto-venda-7'!B:N,11,0)),0)</f>
        <v/>
      </c>
      <c r="AJ499" s="43">
        <f>IF(D499="","",IFERROR(AI499*AB499,0))</f>
        <v/>
      </c>
      <c r="AK499" s="44">
        <f>IFERROR(IF(D499="","",VLOOKUP(F499,'ANALISE FORNECEDOR'!$A:$I,8,0)),"")</f>
        <v/>
      </c>
      <c r="AL499" s="44">
        <f>IF(D499="","",AVERAGE(AM499,AK499))</f>
        <v/>
      </c>
      <c r="AM499" s="44">
        <f>IFERROR(IF(D499="","",VLOOKUP(F499,'ANALISE FORNECEDOR'!$A:$I,9,0)),"")</f>
        <v/>
      </c>
      <c r="AN499" s="45">
        <f>IF(D499="","",IF(Y499&gt;12,AI499*(U499+Y499),AI499*U499))</f>
        <v/>
      </c>
      <c r="AO499" s="45">
        <f>IF(D499="","",IF(Y499&gt;12,AI499*(U499+V499+Y499),AI499*(U499+V499)))</f>
        <v/>
      </c>
      <c r="AP499" s="46">
        <f>IF(D499="","",IF(Y499&gt;12,AG499*(U499+Y499),AG499*U499))</f>
        <v/>
      </c>
      <c r="AQ499" s="46">
        <f>IF(D499="","",IF(Y499&gt;12,AG499*(U499+V499+Y499),AG499*(U499+V499)))</f>
        <v/>
      </c>
      <c r="AR499" s="46">
        <f>IF(D499="","",IF(OR(R499="A",R499="AA",R499="AAA"),AP499,0))</f>
        <v/>
      </c>
      <c r="AS499" s="46">
        <f>IF(D499="","",IF(R499="B",AP499,0))</f>
        <v/>
      </c>
      <c r="AT499" s="46">
        <f>IF(D499="","",IF(R499="C",AP499,0))</f>
        <v/>
      </c>
      <c r="AU499" s="47">
        <f>IF(D499="","",IFERROR(AN499/AJ499,0))</f>
        <v/>
      </c>
      <c r="AV499" s="47">
        <f>IF(D499="","",IFERROR(((AO499)/AJ499),0))</f>
        <v/>
      </c>
      <c r="AW499" s="48">
        <f>IF(D499="","",IF(OR(S499="S",NOT(AND(ISNUMBER(AC499),ISNUMBER(AL499),AC499*AL499&gt;=0))),0,AC499*AL499))</f>
        <v/>
      </c>
      <c r="AX499" s="49">
        <f>IFERROR(IF(D499="","",AW499*AG499),0)</f>
        <v/>
      </c>
      <c r="AY499" s="48">
        <f>IF(D499="","",IF(OR(S499="S",NOT(AND(ISNUMBER(AC499),ISNUMBER(AK499),AC499*AK499&gt;=0))),0,AC499*AK499))</f>
        <v/>
      </c>
      <c r="AZ499" s="48">
        <f>IFERROR(IF(D499="","",IF(AY499=0,0,IF(((AY499)-(U499+Y499))&lt;0,0,(AY499)-U499))),0)</f>
        <v/>
      </c>
      <c r="BA499" s="49">
        <f>IF(D499="","",AZ499*AG499)</f>
        <v/>
      </c>
      <c r="BB499" s="49">
        <f>IF(D499="","",IF(OR(R499="A",R499="AA",R499="AAA"),BA499,0))</f>
        <v/>
      </c>
      <c r="BC499" s="49">
        <f>IF(D499="","",IF(R499="B",BA499,0))</f>
        <v/>
      </c>
      <c r="BD499" s="49">
        <f>IF(D499="","",IF(R499="B",BA499,0))</f>
        <v/>
      </c>
      <c r="BE499" s="49">
        <f>IF(D499="","",IF(S499="S",
1,
IF(AC499=0,
1,
IF(
IFERROR(((U499+Y499)*AG499)/((AC499*AK499)*AG499),0)&lt;0,
0,
IF(
IFERROR(((U499+Y499)*AG499)/((AC499*AK499)*AG499),0)&gt;1,
1,
IFERROR(((U499+Y499)*AG499)/((AC499*AK499)*AG499),0)
)
)
)
))</f>
        <v/>
      </c>
      <c r="BF499" s="49">
        <f>IF(D499="","",IF(S499="S",
1,
IF(AC499=0,
1,
IF(
IFERROR(((U499+V499+Y499)*AG499)/((AC499*AK499)*AG499),0)&lt;0,
0,
IF(
IFERROR(((U499+V499+Y499)*AG499)/((AC499*AK499)*AG499),0)&gt;1,
1,
IFERROR(((U499+V499+Y499)*AG499)/((AC499*AK499)*AG499),0)
)
)
)
))</f>
        <v/>
      </c>
      <c r="BG499" s="50">
        <f>IF(D499="","",IF(S499="S",0,IF(AND(ISNUMBER(AC499),ISNUMBER(AM499)),IF(OR(AC499*AM499&lt;0,ISERR(AC499*AM499)),0,AC499*AM499),0)))</f>
        <v/>
      </c>
      <c r="BH499" s="50">
        <f>IF(D499="","",IF(BY499&gt;TODAY()-60,0,IF(Y499&gt;12,MAX(0,(U499+Y499)-BG499),MAX(0,U499-BG499))))</f>
        <v/>
      </c>
      <c r="BI499" s="51">
        <f>IF(D499="","",BH499*AG499)</f>
        <v/>
      </c>
      <c r="BJ499" s="51">
        <f>IF(D499="","",IF(OR(R499="A",R499="AA",R499="AAA"),BI499,0))</f>
        <v/>
      </c>
      <c r="BK499" s="51">
        <f>IF(D499="","",IF(R499="B",BI499,0))</f>
        <v/>
      </c>
      <c r="BL499" s="51">
        <f>IF(D499="","",IF(R499="C",BI499,0))</f>
        <v/>
      </c>
      <c r="BM499" s="51">
        <f>IF(D499="","",IFERROR(MAX(0,MIN(BI499/AP499,1)),0))</f>
        <v/>
      </c>
      <c r="BN499" s="52">
        <f>IF(D499="","",AB499*AG499)</f>
        <v/>
      </c>
      <c r="BO499" s="52">
        <f>IF(D499="","",(U499+V499+X499)*AG499)</f>
        <v/>
      </c>
      <c r="BP499" s="52">
        <f>IF(D499="","",(AB499*3)*AG499)</f>
        <v/>
      </c>
      <c r="BQ499" s="52">
        <f>IF(D499="","",IF(BO499-BP499&gt;0,0,BO499-BP499))</f>
        <v/>
      </c>
      <c r="BR499" s="52">
        <f>IF(D499="","",IF(BO499-BP499-BN499&gt;0,0,BO499-BP499-BN499))</f>
        <v/>
      </c>
      <c r="BS499" s="53">
        <f>IF(D499="","",IFERROR(AB499*AI499,0))</f>
        <v/>
      </c>
      <c r="BT499" s="53">
        <f>IF(D499="","",IFERROR(IF(X499&gt;12, AI499*(U499+V499+X499), AI499*(U499+V499)),0))</f>
        <v/>
      </c>
      <c r="BU499" s="53">
        <f>IF(D499="","",IFERROR(((AB499*3)*AI499),0))</f>
        <v/>
      </c>
      <c r="BV499" s="53">
        <f>IF(D499="","",IF(BT499-BU499&gt;0,0,BT499-BU499))</f>
        <v/>
      </c>
      <c r="BW499" s="53">
        <f>IF(D499="","",IF(BT499-BU499-BS499&gt;0,0,BT499-BU499-BS499))</f>
        <v/>
      </c>
      <c r="BX499" s="36">
        <f>IF(D499="","",IFERROR(VLOOKUP(D499,'produto-entrada-7'!A:M,3,0),"SEM PEDIDO"))</f>
        <v/>
      </c>
      <c r="BY499" s="36">
        <f>IF(D499="","",VLOOKUP(D499,'produto-estoque-total-7'!A:AB,25,0))</f>
        <v/>
      </c>
      <c r="BZ499" s="36">
        <f>IF(D499="","",IFERROR(VLOOKUP(D499,'produto-estoque-total-7'!A:AB,26,0)/100,0))</f>
        <v/>
      </c>
      <c r="CA499" s="36">
        <f>IF(D499="","",IFERROR(VLOOKUP(D499,'produto-estoque-total-7'!A:AB,27,0)/100,0))</f>
        <v/>
      </c>
      <c r="CB499" s="41">
        <f>IF(D499="","",V499*AF499)</f>
        <v/>
      </c>
      <c r="CC499" s="41">
        <f>IF(D499="","",V499*AI499)</f>
        <v/>
      </c>
      <c r="CD499" s="54">
        <f>IF(D499="","",VLOOKUP(D499,'produto-estoque-total-7'!A:AB,28,0))</f>
        <v/>
      </c>
    </row>
    <row r="500">
      <c r="A500" s="36">
        <f>IF(D500="","",VLOOKUP(D500,'produto-estoque-total-7'!A:AB,3,0))</f>
        <v/>
      </c>
      <c r="B500" s="1">
        <f>IF(D500="","",VLOOKUP(D500,'produto-estoque-total-7'!A:AB,12,0))</f>
        <v/>
      </c>
      <c r="C500" s="1">
        <f>IF(D500="","",VLOOKUP(D500,'produto-estoque-total-7'!A:AB,2,0))</f>
        <v/>
      </c>
      <c r="D500" s="37">
        <f>IFERROR(IF('produto-estoque-total-7'!A499="","",'produto-estoque-total-7'!A499),"")</f>
        <v/>
      </c>
      <c r="E500" s="1">
        <f>IF(D500="","",VLOOKUP(D500,'produto-estoque-total-7'!A:AB,4,0))</f>
        <v/>
      </c>
      <c r="F500" s="36">
        <f>IF(D500="","",VLOOKUP(D500,'produto-estoque-total-7'!A:AB,13,0))</f>
        <v/>
      </c>
      <c r="G500" s="1">
        <f>IF(F500="","",VLOOKUP(F500,'FORNECEDORES X COMPRADOR'!A:D,4,0))</f>
        <v/>
      </c>
      <c r="H500" s="1">
        <f>IF(F500="","",VLOOKUP(F500,'FORNECEDORES X COMPRADOR'!A:E,5,0))</f>
        <v/>
      </c>
      <c r="I500" s="36">
        <f>IF(D500="","",VLOOKUP(D500,'produto-estoque-total-7'!A:AB,15,0))</f>
        <v/>
      </c>
      <c r="J500" s="36">
        <f>IF(D500="","",VLOOKUP(D500,'produto-estoque-total-7'!A:AB,19,0))</f>
        <v/>
      </c>
      <c r="K500" s="1">
        <f>IF(D500="","",VLOOKUP(D500,'produto-estoque-total-7'!A:AB,20,0))</f>
        <v/>
      </c>
      <c r="L500" s="36">
        <f>IF(D500="","",VLOOKUP(D500,'produto-estoque-total-7'!A:AB,17,0))</f>
        <v/>
      </c>
      <c r="M500" s="1">
        <f>IF(D500="","",VLOOKUP(D500,'produto-estoque-total-7'!A:AB,18,0))</f>
        <v/>
      </c>
      <c r="N500" s="36">
        <f>IF(D500="","",VLOOKUP(D500,'produto-estoque-total-7'!A:AB,21,0))</f>
        <v/>
      </c>
      <c r="O500" s="1">
        <f>IF(D500="","",VLOOKUP(D500,'produto-estoque-total-7'!A:AB,22,0))</f>
        <v/>
      </c>
      <c r="P500" s="36">
        <f>IF(D500="","",VLOOKUP(D500,'produto-estoque-total-7'!A:AB,23,0))</f>
        <v/>
      </c>
      <c r="Q500" s="1">
        <f>IF(D500="","",VLOOKUP(D500,'produto-estoque-total-7'!A:AB,24,0))</f>
        <v/>
      </c>
      <c r="R500" s="38">
        <f>IFERROR(IF(D500="","",VLOOKUP(D500,'produto-venda-7'!B:N,13,0)),"C")</f>
        <v/>
      </c>
      <c r="S500" s="39">
        <f>IF(D500="","",VLOOKUP(D500,'produto-estoque-total-7'!A:AB,6,0))</f>
        <v/>
      </c>
      <c r="T500" s="39">
        <f>IF(D500="","",VLOOKUP(D500,'produto-estoque-total-7'!A:AB,5,0))</f>
        <v/>
      </c>
      <c r="U500" s="40">
        <f>IF(D500="","",VLOOKUP(D500,'produto-estoque-total-7'!A:AB,11,0))</f>
        <v/>
      </c>
      <c r="V500" s="41">
        <f>IF(D500="","",IFERROR(VLOOKUP(D500,'produto-entrada-7'!A:M,10,0),0))</f>
        <v/>
      </c>
      <c r="W500" s="42" t="n"/>
      <c r="X500" s="39">
        <f>IF(D500="","",VLOOKUP(D500,'produto-estoque-total-7'!A:AB,8,0))</f>
        <v/>
      </c>
      <c r="Y500" s="39">
        <f>IF(D500="","",VLOOKUP(D500,'produto-estoque-total-7'!A:AB,9,0))</f>
        <v/>
      </c>
      <c r="Z500" s="39">
        <f>IF(D500="","",VLOOKUP(D500,'produto-estoque-total-7'!A:AB,10,0))</f>
        <v/>
      </c>
      <c r="AA500" s="39">
        <f>IFERROR(IF(D500="","",VLOOKUP(D500,'produto-venda-7'!B:N,4,0)),0)</f>
        <v/>
      </c>
      <c r="AB500" s="39">
        <f>IFERROR(IF(D500="","",VLOOKUP(D500,'produto-venda-7'!B:N,5,0)),0)</f>
        <v/>
      </c>
      <c r="AC500" s="39">
        <f>IF(D500="","",IFERROR(AA500/90,0))</f>
        <v/>
      </c>
      <c r="AD500" s="36">
        <f>IF(D500="","",IFERROR(VLOOKUP(D500,'produto-entrada-7'!A:M,4,0),0))</f>
        <v/>
      </c>
      <c r="AE500" s="36">
        <f>IFERROR(IF(D500="","",VLOOKUP(D500,'produto-venda-7'!B:N,10,0)),0)</f>
        <v/>
      </c>
      <c r="AF500" s="36">
        <f>IF(D500="","",IFERROR(VLOOKUP(D500,'produto-entrada-7'!A:M,11,0),0))</f>
        <v/>
      </c>
      <c r="AG500" s="1">
        <f>IF(D500="","",IFERROR(VLOOKUP(D500,'produto-entrada-7'!A:M,12,0),0))</f>
        <v/>
      </c>
      <c r="AH500" s="1">
        <f>IF(D500="","",IFERROR(VLOOKUP(D500,'produto-entrada-7'!A:M,13,0),0))</f>
        <v/>
      </c>
      <c r="AI500" s="36">
        <f>IFERROR(IF(D500="","",VLOOKUP(D500,'produto-venda-7'!B:N,11,0)),0)</f>
        <v/>
      </c>
      <c r="AJ500" s="43">
        <f>IF(D500="","",IFERROR(AI500*AB500,0))</f>
        <v/>
      </c>
      <c r="AK500" s="44">
        <f>IFERROR(IF(D500="","",VLOOKUP(F500,'ANALISE FORNECEDOR'!$A:$I,8,0)),"")</f>
        <v/>
      </c>
      <c r="AL500" s="44">
        <f>IF(D500="","",AVERAGE(AM500,AK500))</f>
        <v/>
      </c>
      <c r="AM500" s="44">
        <f>IFERROR(IF(D500="","",VLOOKUP(F500,'ANALISE FORNECEDOR'!$A:$I,9,0)),"")</f>
        <v/>
      </c>
      <c r="AN500" s="45">
        <f>IF(D500="","",IF(Y500&gt;12,AI500*(U500+Y500),AI500*U500))</f>
        <v/>
      </c>
      <c r="AO500" s="45">
        <f>IF(D500="","",IF(Y500&gt;12,AI500*(U500+V500+Y500),AI500*(U500+V500)))</f>
        <v/>
      </c>
      <c r="AP500" s="46">
        <f>IF(D500="","",IF(Y500&gt;12,AG500*(U500+Y500),AG500*U500))</f>
        <v/>
      </c>
      <c r="AQ500" s="46">
        <f>IF(D500="","",IF(Y500&gt;12,AG500*(U500+V500+Y500),AG500*(U500+V500)))</f>
        <v/>
      </c>
      <c r="AR500" s="46">
        <f>IF(D500="","",IF(OR(R500="A",R500="AA",R500="AAA"),AP500,0))</f>
        <v/>
      </c>
      <c r="AS500" s="46">
        <f>IF(D500="","",IF(R500="B",AP500,0))</f>
        <v/>
      </c>
      <c r="AT500" s="46">
        <f>IF(D500="","",IF(R500="C",AP500,0))</f>
        <v/>
      </c>
      <c r="AU500" s="47">
        <f>IF(D500="","",IFERROR(AN500/AJ500,0))</f>
        <v/>
      </c>
      <c r="AV500" s="47">
        <f>IF(D500="","",IFERROR(((AO500)/AJ500),0))</f>
        <v/>
      </c>
      <c r="AW500" s="48">
        <f>IF(D500="","",IF(OR(S500="S",NOT(AND(ISNUMBER(AC500),ISNUMBER(AL500),AC500*AL500&gt;=0))),0,AC500*AL500))</f>
        <v/>
      </c>
      <c r="AX500" s="49">
        <f>IFERROR(IF(D500="","",AW500*AG500),0)</f>
        <v/>
      </c>
      <c r="AY500" s="48">
        <f>IF(D500="","",IF(OR(S500="S",NOT(AND(ISNUMBER(AC500),ISNUMBER(AK500),AC500*AK500&gt;=0))),0,AC500*AK500))</f>
        <v/>
      </c>
      <c r="AZ500" s="48">
        <f>IFERROR(IF(D500="","",IF(AY500=0,0,IF(((AY500)-(U500+Y500))&lt;0,0,(AY500)-U500))),0)</f>
        <v/>
      </c>
      <c r="BA500" s="49">
        <f>IF(D500="","",AZ500*AG500)</f>
        <v/>
      </c>
      <c r="BB500" s="49">
        <f>IF(D500="","",IF(OR(R500="A",R500="AA",R500="AAA"),BA500,0))</f>
        <v/>
      </c>
      <c r="BC500" s="49">
        <f>IF(D500="","",IF(R500="B",BA500,0))</f>
        <v/>
      </c>
      <c r="BD500" s="49">
        <f>IF(D500="","",IF(R500="B",BA500,0))</f>
        <v/>
      </c>
      <c r="BE500" s="49">
        <f>IF(D500="","",IF(S500="S",
1,
IF(AC500=0,
1,
IF(
IFERROR(((U500+Y500)*AG500)/((AC500*AK500)*AG500),0)&lt;0,
0,
IF(
IFERROR(((U500+Y500)*AG500)/((AC500*AK500)*AG500),0)&gt;1,
1,
IFERROR(((U500+Y500)*AG500)/((AC500*AK500)*AG500),0)
)
)
)
))</f>
        <v/>
      </c>
      <c r="BF500" s="49">
        <f>IF(D500="","",IF(S500="S",
1,
IF(AC500=0,
1,
IF(
IFERROR(((U500+V500+Y500)*AG500)/((AC500*AK500)*AG500),0)&lt;0,
0,
IF(
IFERROR(((U500+V500+Y500)*AG500)/((AC500*AK500)*AG500),0)&gt;1,
1,
IFERROR(((U500+V500+Y500)*AG500)/((AC500*AK500)*AG500),0)
)
)
)
))</f>
        <v/>
      </c>
      <c r="BG500" s="50">
        <f>IF(D500="","",IF(S500="S",0,IF(AND(ISNUMBER(AC500),ISNUMBER(AM500)),IF(OR(AC500*AM500&lt;0,ISERR(AC500*AM500)),0,AC500*AM500),0)))</f>
        <v/>
      </c>
      <c r="BH500" s="50">
        <f>IF(D500="","",IF(BY500&gt;TODAY()-60,0,IF(Y500&gt;12,MAX(0,(U500+Y500)-BG500),MAX(0,U500-BG500))))</f>
        <v/>
      </c>
      <c r="BI500" s="51">
        <f>IF(D500="","",BH500*AG500)</f>
        <v/>
      </c>
      <c r="BJ500" s="51">
        <f>IF(D500="","",IF(OR(R500="A",R500="AA",R500="AAA"),BI500,0))</f>
        <v/>
      </c>
      <c r="BK500" s="51">
        <f>IF(D500="","",IF(R500="B",BI500,0))</f>
        <v/>
      </c>
      <c r="BL500" s="51">
        <f>IF(D500="","",IF(R500="C",BI500,0))</f>
        <v/>
      </c>
      <c r="BM500" s="51">
        <f>IF(D500="","",IFERROR(MAX(0,MIN(BI500/AP500,1)),0))</f>
        <v/>
      </c>
      <c r="BN500" s="52">
        <f>IF(D500="","",AB500*AG500)</f>
        <v/>
      </c>
      <c r="BO500" s="52">
        <f>IF(D500="","",(U500+V500+X500)*AG500)</f>
        <v/>
      </c>
      <c r="BP500" s="52">
        <f>IF(D500="","",(AB500*3)*AG500)</f>
        <v/>
      </c>
      <c r="BQ500" s="52">
        <f>IF(D500="","",IF(BO500-BP500&gt;0,0,BO500-BP500))</f>
        <v/>
      </c>
      <c r="BR500" s="52">
        <f>IF(D500="","",IF(BO500-BP500-BN500&gt;0,0,BO500-BP500-BN500))</f>
        <v/>
      </c>
      <c r="BS500" s="53">
        <f>IF(D500="","",IFERROR(AB500*AI500,0))</f>
        <v/>
      </c>
      <c r="BT500" s="53">
        <f>IF(D500="","",IFERROR(IF(X500&gt;12, AI500*(U500+V500+X500), AI500*(U500+V500)),0))</f>
        <v/>
      </c>
      <c r="BU500" s="53">
        <f>IF(D500="","",IFERROR(((AB500*3)*AI500),0))</f>
        <v/>
      </c>
      <c r="BV500" s="53">
        <f>IF(D500="","",IF(BT500-BU500&gt;0,0,BT500-BU500))</f>
        <v/>
      </c>
      <c r="BW500" s="53">
        <f>IF(D500="","",IF(BT500-BU500-BS500&gt;0,0,BT500-BU500-BS500))</f>
        <v/>
      </c>
      <c r="BX500" s="36">
        <f>IF(D500="","",IFERROR(VLOOKUP(D500,'produto-entrada-7'!A:M,3,0),"SEM PEDIDO"))</f>
        <v/>
      </c>
      <c r="BY500" s="36">
        <f>IF(D500="","",VLOOKUP(D500,'produto-estoque-total-7'!A:AB,25,0))</f>
        <v/>
      </c>
      <c r="BZ500" s="36">
        <f>IF(D500="","",IFERROR(VLOOKUP(D500,'produto-estoque-total-7'!A:AB,26,0)/100,0))</f>
        <v/>
      </c>
      <c r="CA500" s="36">
        <f>IF(D500="","",IFERROR(VLOOKUP(D500,'produto-estoque-total-7'!A:AB,27,0)/100,0))</f>
        <v/>
      </c>
      <c r="CB500" s="41">
        <f>IF(D500="","",V500*AF500)</f>
        <v/>
      </c>
      <c r="CC500" s="41">
        <f>IF(D500="","",V500*AI500)</f>
        <v/>
      </c>
      <c r="CD500" s="54">
        <f>IF(D500="","",VLOOKUP(D500,'produto-estoque-total-7'!A:AB,28,0))</f>
        <v/>
      </c>
    </row>
    <row r="501">
      <c r="A501" s="36">
        <f>IF(D501="","",VLOOKUP(D501,'produto-estoque-total-7'!A:AB,3,0))</f>
        <v/>
      </c>
      <c r="B501" s="1">
        <f>IF(D501="","",VLOOKUP(D501,'produto-estoque-total-7'!A:AB,12,0))</f>
        <v/>
      </c>
      <c r="C501" s="1">
        <f>IF(D501="","",VLOOKUP(D501,'produto-estoque-total-7'!A:AB,2,0))</f>
        <v/>
      </c>
      <c r="D501" s="37">
        <f>IFERROR(IF('produto-estoque-total-7'!A500="","",'produto-estoque-total-7'!A500),"")</f>
        <v/>
      </c>
      <c r="E501" s="1">
        <f>IF(D501="","",VLOOKUP(D501,'produto-estoque-total-7'!A:AB,4,0))</f>
        <v/>
      </c>
      <c r="F501" s="36">
        <f>IF(D501="","",VLOOKUP(D501,'produto-estoque-total-7'!A:AB,13,0))</f>
        <v/>
      </c>
      <c r="G501" s="1">
        <f>IF(F501="","",VLOOKUP(F501,'FORNECEDORES X COMPRADOR'!A:D,4,0))</f>
        <v/>
      </c>
      <c r="H501" s="1">
        <f>IF(F501="","",VLOOKUP(F501,'FORNECEDORES X COMPRADOR'!A:E,5,0))</f>
        <v/>
      </c>
      <c r="I501" s="36">
        <f>IF(D501="","",VLOOKUP(D501,'produto-estoque-total-7'!A:AB,15,0))</f>
        <v/>
      </c>
      <c r="J501" s="36">
        <f>IF(D501="","",VLOOKUP(D501,'produto-estoque-total-7'!A:AB,19,0))</f>
        <v/>
      </c>
      <c r="K501" s="1">
        <f>IF(D501="","",VLOOKUP(D501,'produto-estoque-total-7'!A:AB,20,0))</f>
        <v/>
      </c>
      <c r="L501" s="36">
        <f>IF(D501="","",VLOOKUP(D501,'produto-estoque-total-7'!A:AB,17,0))</f>
        <v/>
      </c>
      <c r="M501" s="1">
        <f>IF(D501="","",VLOOKUP(D501,'produto-estoque-total-7'!A:AB,18,0))</f>
        <v/>
      </c>
      <c r="N501" s="36">
        <f>IF(D501="","",VLOOKUP(D501,'produto-estoque-total-7'!A:AB,21,0))</f>
        <v/>
      </c>
      <c r="O501" s="1">
        <f>IF(D501="","",VLOOKUP(D501,'produto-estoque-total-7'!A:AB,22,0))</f>
        <v/>
      </c>
      <c r="P501" s="36">
        <f>IF(D501="","",VLOOKUP(D501,'produto-estoque-total-7'!A:AB,23,0))</f>
        <v/>
      </c>
      <c r="Q501" s="1">
        <f>IF(D501="","",VLOOKUP(D501,'produto-estoque-total-7'!A:AB,24,0))</f>
        <v/>
      </c>
      <c r="R501" s="38">
        <f>IFERROR(IF(D501="","",VLOOKUP(D501,'produto-venda-7'!B:N,13,0)),"C")</f>
        <v/>
      </c>
      <c r="S501" s="39">
        <f>IF(D501="","",VLOOKUP(D501,'produto-estoque-total-7'!A:AB,6,0))</f>
        <v/>
      </c>
      <c r="T501" s="39">
        <f>IF(D501="","",VLOOKUP(D501,'produto-estoque-total-7'!A:AB,5,0))</f>
        <v/>
      </c>
      <c r="U501" s="40">
        <f>IF(D501="","",VLOOKUP(D501,'produto-estoque-total-7'!A:AB,11,0))</f>
        <v/>
      </c>
      <c r="V501" s="41">
        <f>IF(D501="","",IFERROR(VLOOKUP(D501,'produto-entrada-7'!A:M,10,0),0))</f>
        <v/>
      </c>
      <c r="W501" s="42" t="n"/>
      <c r="X501" s="39">
        <f>IF(D501="","",VLOOKUP(D501,'produto-estoque-total-7'!A:AB,8,0))</f>
        <v/>
      </c>
      <c r="Y501" s="39">
        <f>IF(D501="","",VLOOKUP(D501,'produto-estoque-total-7'!A:AB,9,0))</f>
        <v/>
      </c>
      <c r="Z501" s="39">
        <f>IF(D501="","",VLOOKUP(D501,'produto-estoque-total-7'!A:AB,10,0))</f>
        <v/>
      </c>
      <c r="AA501" s="39">
        <f>IFERROR(IF(D501="","",VLOOKUP(D501,'produto-venda-7'!B:N,4,0)),0)</f>
        <v/>
      </c>
      <c r="AB501" s="39">
        <f>IFERROR(IF(D501="","",VLOOKUP(D501,'produto-venda-7'!B:N,5,0)),0)</f>
        <v/>
      </c>
      <c r="AC501" s="39">
        <f>IF(D501="","",IFERROR(AA501/90,0))</f>
        <v/>
      </c>
      <c r="AD501" s="36">
        <f>IF(D501="","",IFERROR(VLOOKUP(D501,'produto-entrada-7'!A:M,4,0),0))</f>
        <v/>
      </c>
      <c r="AE501" s="36">
        <f>IFERROR(IF(D501="","",VLOOKUP(D501,'produto-venda-7'!B:N,10,0)),0)</f>
        <v/>
      </c>
      <c r="AF501" s="36">
        <f>IF(D501="","",IFERROR(VLOOKUP(D501,'produto-entrada-7'!A:M,11,0),0))</f>
        <v/>
      </c>
      <c r="AG501" s="1">
        <f>IF(D501="","",IFERROR(VLOOKUP(D501,'produto-entrada-7'!A:M,12,0),0))</f>
        <v/>
      </c>
      <c r="AH501" s="1">
        <f>IF(D501="","",IFERROR(VLOOKUP(D501,'produto-entrada-7'!A:M,13,0),0))</f>
        <v/>
      </c>
      <c r="AI501" s="36">
        <f>IFERROR(IF(D501="","",VLOOKUP(D501,'produto-venda-7'!B:N,11,0)),0)</f>
        <v/>
      </c>
      <c r="AJ501" s="43">
        <f>IF(D501="","",IFERROR(AI501*AB501,0))</f>
        <v/>
      </c>
      <c r="AK501" s="44">
        <f>IFERROR(IF(D501="","",VLOOKUP(F501,'ANALISE FORNECEDOR'!$A:$I,8,0)),"")</f>
        <v/>
      </c>
      <c r="AL501" s="44">
        <f>IF(D501="","",AVERAGE(AM501,AK501))</f>
        <v/>
      </c>
      <c r="AM501" s="44">
        <f>IFERROR(IF(D501="","",VLOOKUP(F501,'ANALISE FORNECEDOR'!$A:$I,9,0)),"")</f>
        <v/>
      </c>
      <c r="AN501" s="45">
        <f>IF(D501="","",IF(Y501&gt;12,AI501*(U501+Y501),AI501*U501))</f>
        <v/>
      </c>
      <c r="AO501" s="45">
        <f>IF(D501="","",IF(Y501&gt;12,AI501*(U501+V501+Y501),AI501*(U501+V501)))</f>
        <v/>
      </c>
      <c r="AP501" s="46">
        <f>IF(D501="","",IF(Y501&gt;12,AG501*(U501+Y501),AG501*U501))</f>
        <v/>
      </c>
      <c r="AQ501" s="46">
        <f>IF(D501="","",IF(Y501&gt;12,AG501*(U501+V501+Y501),AG501*(U501+V501)))</f>
        <v/>
      </c>
      <c r="AR501" s="46">
        <f>IF(D501="","",IF(OR(R501="A",R501="AA",R501="AAA"),AP501,0))</f>
        <v/>
      </c>
      <c r="AS501" s="46">
        <f>IF(D501="","",IF(R501="B",AP501,0))</f>
        <v/>
      </c>
      <c r="AT501" s="46">
        <f>IF(D501="","",IF(R501="C",AP501,0))</f>
        <v/>
      </c>
      <c r="AU501" s="47">
        <f>IF(D501="","",IFERROR(AN501/AJ501,0))</f>
        <v/>
      </c>
      <c r="AV501" s="47">
        <f>IF(D501="","",IFERROR(((AO501)/AJ501),0))</f>
        <v/>
      </c>
      <c r="AW501" s="48">
        <f>IF(D501="","",IF(OR(S501="S",NOT(AND(ISNUMBER(AC501),ISNUMBER(AL501),AC501*AL501&gt;=0))),0,AC501*AL501))</f>
        <v/>
      </c>
      <c r="AX501" s="49">
        <f>IFERROR(IF(D501="","",AW501*AG501),0)</f>
        <v/>
      </c>
      <c r="AY501" s="48">
        <f>IF(D501="","",IF(OR(S501="S",NOT(AND(ISNUMBER(AC501),ISNUMBER(AK501),AC501*AK501&gt;=0))),0,AC501*AK501))</f>
        <v/>
      </c>
      <c r="AZ501" s="48">
        <f>IFERROR(IF(D501="","",IF(AY501=0,0,IF(((AY501)-(U501+Y501))&lt;0,0,(AY501)-U501))),0)</f>
        <v/>
      </c>
      <c r="BA501" s="49">
        <f>IF(D501="","",AZ501*AG501)</f>
        <v/>
      </c>
      <c r="BB501" s="49">
        <f>IF(D501="","",IF(OR(R501="A",R501="AA",R501="AAA"),BA501,0))</f>
        <v/>
      </c>
      <c r="BC501" s="49">
        <f>IF(D501="","",IF(R501="B",BA501,0))</f>
        <v/>
      </c>
      <c r="BD501" s="49">
        <f>IF(D501="","",IF(R501="B",BA501,0))</f>
        <v/>
      </c>
      <c r="BE501" s="49">
        <f>IF(D501="","",IF(S501="S",
1,
IF(AC501=0,
1,
IF(
IFERROR(((U501+Y501)*AG501)/((AC501*AK501)*AG501),0)&lt;0,
0,
IF(
IFERROR(((U501+Y501)*AG501)/((AC501*AK501)*AG501),0)&gt;1,
1,
IFERROR(((U501+Y501)*AG501)/((AC501*AK501)*AG501),0)
)
)
)
))</f>
        <v/>
      </c>
      <c r="BF501" s="49">
        <f>IF(D501="","",IF(S501="S",
1,
IF(AC501=0,
1,
IF(
IFERROR(((U501+V501+Y501)*AG501)/((AC501*AK501)*AG501),0)&lt;0,
0,
IF(
IFERROR(((U501+V501+Y501)*AG501)/((AC501*AK501)*AG501),0)&gt;1,
1,
IFERROR(((U501+V501+Y501)*AG501)/((AC501*AK501)*AG501),0)
)
)
)
))</f>
        <v/>
      </c>
      <c r="BG501" s="50">
        <f>IF(D501="","",IF(S501="S",0,IF(AND(ISNUMBER(AC501),ISNUMBER(AM501)),IF(OR(AC501*AM501&lt;0,ISERR(AC501*AM501)),0,AC501*AM501),0)))</f>
        <v/>
      </c>
      <c r="BH501" s="50">
        <f>IF(D501="","",IF(BY501&gt;TODAY()-60,0,IF(Y501&gt;12,MAX(0,(U501+Y501)-BG501),MAX(0,U501-BG501))))</f>
        <v/>
      </c>
      <c r="BI501" s="51">
        <f>IF(D501="","",BH501*AG501)</f>
        <v/>
      </c>
      <c r="BJ501" s="51">
        <f>IF(D501="","",IF(OR(R501="A",R501="AA",R501="AAA"),BI501,0))</f>
        <v/>
      </c>
      <c r="BK501" s="51">
        <f>IF(D501="","",IF(R501="B",BI501,0))</f>
        <v/>
      </c>
      <c r="BL501" s="51">
        <f>IF(D501="","",IF(R501="C",BI501,0))</f>
        <v/>
      </c>
      <c r="BM501" s="51">
        <f>IF(D501="","",IFERROR(MAX(0,MIN(BI501/AP501,1)),0))</f>
        <v/>
      </c>
      <c r="BN501" s="52">
        <f>IF(D501="","",AB501*AG501)</f>
        <v/>
      </c>
      <c r="BO501" s="52">
        <f>IF(D501="","",(U501+V501+X501)*AG501)</f>
        <v/>
      </c>
      <c r="BP501" s="52">
        <f>IF(D501="","",(AB501*3)*AG501)</f>
        <v/>
      </c>
      <c r="BQ501" s="52">
        <f>IF(D501="","",IF(BO501-BP501&gt;0,0,BO501-BP501))</f>
        <v/>
      </c>
      <c r="BR501" s="52">
        <f>IF(D501="","",IF(BO501-BP501-BN501&gt;0,0,BO501-BP501-BN501))</f>
        <v/>
      </c>
      <c r="BS501" s="53">
        <f>IF(D501="","",IFERROR(AB501*AI501,0))</f>
        <v/>
      </c>
      <c r="BT501" s="53">
        <f>IF(D501="","",IFERROR(IF(X501&gt;12, AI501*(U501+V501+X501), AI501*(U501+V501)),0))</f>
        <v/>
      </c>
      <c r="BU501" s="53">
        <f>IF(D501="","",IFERROR(((AB501*3)*AI501),0))</f>
        <v/>
      </c>
      <c r="BV501" s="53">
        <f>IF(D501="","",IF(BT501-BU501&gt;0,0,BT501-BU501))</f>
        <v/>
      </c>
      <c r="BW501" s="53">
        <f>IF(D501="","",IF(BT501-BU501-BS501&gt;0,0,BT501-BU501-BS501))</f>
        <v/>
      </c>
      <c r="BX501" s="36">
        <f>IF(D501="","",IFERROR(VLOOKUP(D501,'produto-entrada-7'!A:M,3,0),"SEM PEDIDO"))</f>
        <v/>
      </c>
      <c r="BY501" s="36">
        <f>IF(D501="","",VLOOKUP(D501,'produto-estoque-total-7'!A:AB,25,0))</f>
        <v/>
      </c>
      <c r="BZ501" s="36">
        <f>IF(D501="","",IFERROR(VLOOKUP(D501,'produto-estoque-total-7'!A:AB,26,0)/100,0))</f>
        <v/>
      </c>
      <c r="CA501" s="36">
        <f>IF(D501="","",IFERROR(VLOOKUP(D501,'produto-estoque-total-7'!A:AB,27,0)/100,0))</f>
        <v/>
      </c>
      <c r="CB501" s="41">
        <f>IF(D501="","",V501*AF501)</f>
        <v/>
      </c>
      <c r="CC501" s="41">
        <f>IF(D501="","",V501*AI501)</f>
        <v/>
      </c>
      <c r="CD501" s="54">
        <f>IF(D501="","",VLOOKUP(D501,'produto-estoque-total-7'!A:AB,28,0))</f>
        <v/>
      </c>
    </row>
    <row r="502">
      <c r="A502" s="36">
        <f>IF(D502="","",VLOOKUP(D502,'produto-estoque-total-7'!A:AB,3,0))</f>
        <v/>
      </c>
      <c r="B502" s="1">
        <f>IF(D502="","",VLOOKUP(D502,'produto-estoque-total-7'!A:AB,12,0))</f>
        <v/>
      </c>
      <c r="C502" s="1">
        <f>IF(D502="","",VLOOKUP(D502,'produto-estoque-total-7'!A:AB,2,0))</f>
        <v/>
      </c>
      <c r="D502" s="37">
        <f>IFERROR(IF('produto-estoque-total-7'!A501="","",'produto-estoque-total-7'!A501),"")</f>
        <v/>
      </c>
      <c r="E502" s="1">
        <f>IF(D502="","",VLOOKUP(D502,'produto-estoque-total-7'!A:AB,4,0))</f>
        <v/>
      </c>
      <c r="F502" s="36">
        <f>IF(D502="","",VLOOKUP(D502,'produto-estoque-total-7'!A:AB,13,0))</f>
        <v/>
      </c>
      <c r="G502" s="1">
        <f>IF(F502="","",VLOOKUP(F502,'FORNECEDORES X COMPRADOR'!A:D,4,0))</f>
        <v/>
      </c>
      <c r="H502" s="1">
        <f>IF(F502="","",VLOOKUP(F502,'FORNECEDORES X COMPRADOR'!A:E,5,0))</f>
        <v/>
      </c>
      <c r="I502" s="36">
        <f>IF(D502="","",VLOOKUP(D502,'produto-estoque-total-7'!A:AB,15,0))</f>
        <v/>
      </c>
      <c r="J502" s="36">
        <f>IF(D502="","",VLOOKUP(D502,'produto-estoque-total-7'!A:AB,19,0))</f>
        <v/>
      </c>
      <c r="K502" s="1">
        <f>IF(D502="","",VLOOKUP(D502,'produto-estoque-total-7'!A:AB,20,0))</f>
        <v/>
      </c>
      <c r="L502" s="36">
        <f>IF(D502="","",VLOOKUP(D502,'produto-estoque-total-7'!A:AB,17,0))</f>
        <v/>
      </c>
      <c r="M502" s="1">
        <f>IF(D502="","",VLOOKUP(D502,'produto-estoque-total-7'!A:AB,18,0))</f>
        <v/>
      </c>
      <c r="N502" s="36">
        <f>IF(D502="","",VLOOKUP(D502,'produto-estoque-total-7'!A:AB,21,0))</f>
        <v/>
      </c>
      <c r="O502" s="1">
        <f>IF(D502="","",VLOOKUP(D502,'produto-estoque-total-7'!A:AB,22,0))</f>
        <v/>
      </c>
      <c r="P502" s="36">
        <f>IF(D502="","",VLOOKUP(D502,'produto-estoque-total-7'!A:AB,23,0))</f>
        <v/>
      </c>
      <c r="Q502" s="1">
        <f>IF(D502="","",VLOOKUP(D502,'produto-estoque-total-7'!A:AB,24,0))</f>
        <v/>
      </c>
      <c r="R502" s="38">
        <f>IFERROR(IF(D502="","",VLOOKUP(D502,'produto-venda-7'!B:N,13,0)),"C")</f>
        <v/>
      </c>
      <c r="S502" s="39">
        <f>IF(D502="","",VLOOKUP(D502,'produto-estoque-total-7'!A:AB,6,0))</f>
        <v/>
      </c>
      <c r="T502" s="39">
        <f>IF(D502="","",VLOOKUP(D502,'produto-estoque-total-7'!A:AB,5,0))</f>
        <v/>
      </c>
      <c r="U502" s="40">
        <f>IF(D502="","",VLOOKUP(D502,'produto-estoque-total-7'!A:AB,11,0))</f>
        <v/>
      </c>
      <c r="V502" s="41">
        <f>IF(D502="","",IFERROR(VLOOKUP(D502,'produto-entrada-7'!A:M,10,0),0))</f>
        <v/>
      </c>
      <c r="W502" s="42" t="n"/>
      <c r="X502" s="39">
        <f>IF(D502="","",VLOOKUP(D502,'produto-estoque-total-7'!A:AB,8,0))</f>
        <v/>
      </c>
      <c r="Y502" s="39">
        <f>IF(D502="","",VLOOKUP(D502,'produto-estoque-total-7'!A:AB,9,0))</f>
        <v/>
      </c>
      <c r="Z502" s="39">
        <f>IF(D502="","",VLOOKUP(D502,'produto-estoque-total-7'!A:AB,10,0))</f>
        <v/>
      </c>
      <c r="AA502" s="39">
        <f>IFERROR(IF(D502="","",VLOOKUP(D502,'produto-venda-7'!B:N,4,0)),0)</f>
        <v/>
      </c>
      <c r="AB502" s="39">
        <f>IFERROR(IF(D502="","",VLOOKUP(D502,'produto-venda-7'!B:N,5,0)),0)</f>
        <v/>
      </c>
      <c r="AC502" s="39">
        <f>IF(D502="","",IFERROR(AA502/90,0))</f>
        <v/>
      </c>
      <c r="AD502" s="36">
        <f>IF(D502="","",IFERROR(VLOOKUP(D502,'produto-entrada-7'!A:M,4,0),0))</f>
        <v/>
      </c>
      <c r="AE502" s="36">
        <f>IFERROR(IF(D502="","",VLOOKUP(D502,'produto-venda-7'!B:N,10,0)),0)</f>
        <v/>
      </c>
      <c r="AF502" s="36">
        <f>IF(D502="","",IFERROR(VLOOKUP(D502,'produto-entrada-7'!A:M,11,0),0))</f>
        <v/>
      </c>
      <c r="AG502" s="1">
        <f>IF(D502="","",IFERROR(VLOOKUP(D502,'produto-entrada-7'!A:M,12,0),0))</f>
        <v/>
      </c>
      <c r="AH502" s="1">
        <f>IF(D502="","",IFERROR(VLOOKUP(D502,'produto-entrada-7'!A:M,13,0),0))</f>
        <v/>
      </c>
      <c r="AI502" s="36">
        <f>IFERROR(IF(D502="","",VLOOKUP(D502,'produto-venda-7'!B:N,11,0)),0)</f>
        <v/>
      </c>
      <c r="AJ502" s="43">
        <f>IF(D502="","",IFERROR(AI502*AB502,0))</f>
        <v/>
      </c>
      <c r="AK502" s="44">
        <f>IFERROR(IF(D502="","",VLOOKUP(F502,'ANALISE FORNECEDOR'!$A:$I,8,0)),"")</f>
        <v/>
      </c>
      <c r="AL502" s="44">
        <f>IF(D502="","",AVERAGE(AM502,AK502))</f>
        <v/>
      </c>
      <c r="AM502" s="44">
        <f>IFERROR(IF(D502="","",VLOOKUP(F502,'ANALISE FORNECEDOR'!$A:$I,9,0)),"")</f>
        <v/>
      </c>
      <c r="AN502" s="45">
        <f>IF(D502="","",IF(Y502&gt;12,AI502*(U502+Y502),AI502*U502))</f>
        <v/>
      </c>
      <c r="AO502" s="45">
        <f>IF(D502="","",IF(Y502&gt;12,AI502*(U502+V502+Y502),AI502*(U502+V502)))</f>
        <v/>
      </c>
      <c r="AP502" s="46">
        <f>IF(D502="","",IF(Y502&gt;12,AG502*(U502+Y502),AG502*U502))</f>
        <v/>
      </c>
      <c r="AQ502" s="46">
        <f>IF(D502="","",IF(Y502&gt;12,AG502*(U502+V502+Y502),AG502*(U502+V502)))</f>
        <v/>
      </c>
      <c r="AR502" s="46">
        <f>IF(D502="","",IF(OR(R502="A",R502="AA",R502="AAA"),AP502,0))</f>
        <v/>
      </c>
      <c r="AS502" s="46">
        <f>IF(D502="","",IF(R502="B",AP502,0))</f>
        <v/>
      </c>
      <c r="AT502" s="46">
        <f>IF(D502="","",IF(R502="C",AP502,0))</f>
        <v/>
      </c>
      <c r="AU502" s="47">
        <f>IF(D502="","",IFERROR(AN502/AJ502,0))</f>
        <v/>
      </c>
      <c r="AV502" s="47">
        <f>IF(D502="","",IFERROR(((AO502)/AJ502),0))</f>
        <v/>
      </c>
      <c r="AW502" s="48">
        <f>IF(D502="","",IF(OR(S502="S",NOT(AND(ISNUMBER(AC502),ISNUMBER(AL502),AC502*AL502&gt;=0))),0,AC502*AL502))</f>
        <v/>
      </c>
      <c r="AX502" s="49">
        <f>IFERROR(IF(D502="","",AW502*AG502),0)</f>
        <v/>
      </c>
      <c r="AY502" s="48">
        <f>IF(D502="","",IF(OR(S502="S",NOT(AND(ISNUMBER(AC502),ISNUMBER(AK502),AC502*AK502&gt;=0))),0,AC502*AK502))</f>
        <v/>
      </c>
      <c r="AZ502" s="48">
        <f>IFERROR(IF(D502="","",IF(AY502=0,0,IF(((AY502)-(U502+Y502))&lt;0,0,(AY502)-U502))),0)</f>
        <v/>
      </c>
      <c r="BA502" s="49">
        <f>IF(D502="","",AZ502*AG502)</f>
        <v/>
      </c>
      <c r="BB502" s="49">
        <f>IF(D502="","",IF(OR(R502="A",R502="AA",R502="AAA"),BA502,0))</f>
        <v/>
      </c>
      <c r="BC502" s="49">
        <f>IF(D502="","",IF(R502="B",BA502,0))</f>
        <v/>
      </c>
      <c r="BD502" s="49">
        <f>IF(D502="","",IF(R502="B",BA502,0))</f>
        <v/>
      </c>
      <c r="BE502" s="49">
        <f>IF(D502="","",IF(S502="S",
1,
IF(AC502=0,
1,
IF(
IFERROR(((U502+Y502)*AG502)/((AC502*AK502)*AG502),0)&lt;0,
0,
IF(
IFERROR(((U502+Y502)*AG502)/((AC502*AK502)*AG502),0)&gt;1,
1,
IFERROR(((U502+Y502)*AG502)/((AC502*AK502)*AG502),0)
)
)
)
))</f>
        <v/>
      </c>
      <c r="BF502" s="49">
        <f>IF(D502="","",IF(S502="S",
1,
IF(AC502=0,
1,
IF(
IFERROR(((U502+V502+Y502)*AG502)/((AC502*AK502)*AG502),0)&lt;0,
0,
IF(
IFERROR(((U502+V502+Y502)*AG502)/((AC502*AK502)*AG502),0)&gt;1,
1,
IFERROR(((U502+V502+Y502)*AG502)/((AC502*AK502)*AG502),0)
)
)
)
))</f>
        <v/>
      </c>
      <c r="BG502" s="50">
        <f>IF(D502="","",IF(S502="S",0,IF(AND(ISNUMBER(AC502),ISNUMBER(AM502)),IF(OR(AC502*AM502&lt;0,ISERR(AC502*AM502)),0,AC502*AM502),0)))</f>
        <v/>
      </c>
      <c r="BH502" s="50">
        <f>IF(D502="","",IF(BY502&gt;TODAY()-60,0,IF(Y502&gt;12,MAX(0,(U502+Y502)-BG502),MAX(0,U502-BG502))))</f>
        <v/>
      </c>
      <c r="BI502" s="51">
        <f>IF(D502="","",BH502*AG502)</f>
        <v/>
      </c>
      <c r="BJ502" s="51">
        <f>IF(D502="","",IF(OR(R502="A",R502="AA",R502="AAA"),BI502,0))</f>
        <v/>
      </c>
      <c r="BK502" s="51">
        <f>IF(D502="","",IF(R502="B",BI502,0))</f>
        <v/>
      </c>
      <c r="BL502" s="51">
        <f>IF(D502="","",IF(R502="C",BI502,0))</f>
        <v/>
      </c>
      <c r="BM502" s="51">
        <f>IF(D502="","",IFERROR(MAX(0,MIN(BI502/AP502,1)),0))</f>
        <v/>
      </c>
      <c r="BN502" s="52">
        <f>IF(D502="","",AB502*AG502)</f>
        <v/>
      </c>
      <c r="BO502" s="52">
        <f>IF(D502="","",(U502+V502+X502)*AG502)</f>
        <v/>
      </c>
      <c r="BP502" s="52">
        <f>IF(D502="","",(AB502*3)*AG502)</f>
        <v/>
      </c>
      <c r="BQ502" s="52">
        <f>IF(D502="","",IF(BO502-BP502&gt;0,0,BO502-BP502))</f>
        <v/>
      </c>
      <c r="BR502" s="52">
        <f>IF(D502="","",IF(BO502-BP502-BN502&gt;0,0,BO502-BP502-BN502))</f>
        <v/>
      </c>
      <c r="BS502" s="53">
        <f>IF(D502="","",IFERROR(AB502*AI502,0))</f>
        <v/>
      </c>
      <c r="BT502" s="53">
        <f>IF(D502="","",IFERROR(IF(X502&gt;12, AI502*(U502+V502+X502), AI502*(U502+V502)),0))</f>
        <v/>
      </c>
      <c r="BU502" s="53">
        <f>IF(D502="","",IFERROR(((AB502*3)*AI502),0))</f>
        <v/>
      </c>
      <c r="BV502" s="53">
        <f>IF(D502="","",IF(BT502-BU502&gt;0,0,BT502-BU502))</f>
        <v/>
      </c>
      <c r="BW502" s="53">
        <f>IF(D502="","",IF(BT502-BU502-BS502&gt;0,0,BT502-BU502-BS502))</f>
        <v/>
      </c>
      <c r="BX502" s="36">
        <f>IF(D502="","",IFERROR(VLOOKUP(D502,'produto-entrada-7'!A:M,3,0),"SEM PEDIDO"))</f>
        <v/>
      </c>
      <c r="BY502" s="36">
        <f>IF(D502="","",VLOOKUP(D502,'produto-estoque-total-7'!A:AB,25,0))</f>
        <v/>
      </c>
      <c r="BZ502" s="36">
        <f>IF(D502="","",IFERROR(VLOOKUP(D502,'produto-estoque-total-7'!A:AB,26,0)/100,0))</f>
        <v/>
      </c>
      <c r="CA502" s="36">
        <f>IF(D502="","",IFERROR(VLOOKUP(D502,'produto-estoque-total-7'!A:AB,27,0)/100,0))</f>
        <v/>
      </c>
      <c r="CB502" s="41">
        <f>IF(D502="","",V502*AF502)</f>
        <v/>
      </c>
      <c r="CC502" s="41">
        <f>IF(D502="","",V502*AI502)</f>
        <v/>
      </c>
      <c r="CD502" s="54">
        <f>IF(D502="","",VLOOKUP(D502,'produto-estoque-total-7'!A:AB,28,0))</f>
        <v/>
      </c>
    </row>
    <row r="503">
      <c r="A503" s="36">
        <f>IF(D503="","",VLOOKUP(D503,'produto-estoque-total-7'!A:AB,3,0))</f>
        <v/>
      </c>
      <c r="B503" s="1">
        <f>IF(D503="","",VLOOKUP(D503,'produto-estoque-total-7'!A:AB,12,0))</f>
        <v/>
      </c>
      <c r="C503" s="1">
        <f>IF(D503="","",VLOOKUP(D503,'produto-estoque-total-7'!A:AB,2,0))</f>
        <v/>
      </c>
      <c r="D503" s="37">
        <f>IFERROR(IF('produto-estoque-total-7'!A502="","",'produto-estoque-total-7'!A502),"")</f>
        <v/>
      </c>
      <c r="E503" s="1">
        <f>IF(D503="","",VLOOKUP(D503,'produto-estoque-total-7'!A:AB,4,0))</f>
        <v/>
      </c>
      <c r="F503" s="36">
        <f>IF(D503="","",VLOOKUP(D503,'produto-estoque-total-7'!A:AB,13,0))</f>
        <v/>
      </c>
      <c r="G503" s="1">
        <f>IF(F503="","",VLOOKUP(F503,'FORNECEDORES X COMPRADOR'!A:D,4,0))</f>
        <v/>
      </c>
      <c r="H503" s="1">
        <f>IF(F503="","",VLOOKUP(F503,'FORNECEDORES X COMPRADOR'!A:E,5,0))</f>
        <v/>
      </c>
      <c r="I503" s="36">
        <f>IF(D503="","",VLOOKUP(D503,'produto-estoque-total-7'!A:AB,15,0))</f>
        <v/>
      </c>
      <c r="J503" s="36">
        <f>IF(D503="","",VLOOKUP(D503,'produto-estoque-total-7'!A:AB,19,0))</f>
        <v/>
      </c>
      <c r="K503" s="1">
        <f>IF(D503="","",VLOOKUP(D503,'produto-estoque-total-7'!A:AB,20,0))</f>
        <v/>
      </c>
      <c r="L503" s="36">
        <f>IF(D503="","",VLOOKUP(D503,'produto-estoque-total-7'!A:AB,17,0))</f>
        <v/>
      </c>
      <c r="M503" s="1">
        <f>IF(D503="","",VLOOKUP(D503,'produto-estoque-total-7'!A:AB,18,0))</f>
        <v/>
      </c>
      <c r="N503" s="36">
        <f>IF(D503="","",VLOOKUP(D503,'produto-estoque-total-7'!A:AB,21,0))</f>
        <v/>
      </c>
      <c r="O503" s="1">
        <f>IF(D503="","",VLOOKUP(D503,'produto-estoque-total-7'!A:AB,22,0))</f>
        <v/>
      </c>
      <c r="P503" s="36">
        <f>IF(D503="","",VLOOKUP(D503,'produto-estoque-total-7'!A:AB,23,0))</f>
        <v/>
      </c>
      <c r="Q503" s="1">
        <f>IF(D503="","",VLOOKUP(D503,'produto-estoque-total-7'!A:AB,24,0))</f>
        <v/>
      </c>
      <c r="R503" s="38">
        <f>IFERROR(IF(D503="","",VLOOKUP(D503,'produto-venda-7'!B:N,13,0)),"C")</f>
        <v/>
      </c>
      <c r="S503" s="39">
        <f>IF(D503="","",VLOOKUP(D503,'produto-estoque-total-7'!A:AB,6,0))</f>
        <v/>
      </c>
      <c r="T503" s="39">
        <f>IF(D503="","",VLOOKUP(D503,'produto-estoque-total-7'!A:AB,5,0))</f>
        <v/>
      </c>
      <c r="U503" s="40">
        <f>IF(D503="","",VLOOKUP(D503,'produto-estoque-total-7'!A:AB,11,0))</f>
        <v/>
      </c>
      <c r="V503" s="41">
        <f>IF(D503="","",IFERROR(VLOOKUP(D503,'produto-entrada-7'!A:M,10,0),0))</f>
        <v/>
      </c>
      <c r="W503" s="42" t="n"/>
      <c r="X503" s="39">
        <f>IF(D503="","",VLOOKUP(D503,'produto-estoque-total-7'!A:AB,8,0))</f>
        <v/>
      </c>
      <c r="Y503" s="39">
        <f>IF(D503="","",VLOOKUP(D503,'produto-estoque-total-7'!A:AB,9,0))</f>
        <v/>
      </c>
      <c r="Z503" s="39">
        <f>IF(D503="","",VLOOKUP(D503,'produto-estoque-total-7'!A:AB,10,0))</f>
        <v/>
      </c>
      <c r="AA503" s="39">
        <f>IFERROR(IF(D503="","",VLOOKUP(D503,'produto-venda-7'!B:N,4,0)),0)</f>
        <v/>
      </c>
      <c r="AB503" s="39">
        <f>IFERROR(IF(D503="","",VLOOKUP(D503,'produto-venda-7'!B:N,5,0)),0)</f>
        <v/>
      </c>
      <c r="AC503" s="39">
        <f>IF(D503="","",IFERROR(AA503/90,0))</f>
        <v/>
      </c>
      <c r="AD503" s="36">
        <f>IF(D503="","",IFERROR(VLOOKUP(D503,'produto-entrada-7'!A:M,4,0),0))</f>
        <v/>
      </c>
      <c r="AE503" s="36">
        <f>IFERROR(IF(D503="","",VLOOKUP(D503,'produto-venda-7'!B:N,10,0)),0)</f>
        <v/>
      </c>
      <c r="AF503" s="36">
        <f>IF(D503="","",IFERROR(VLOOKUP(D503,'produto-entrada-7'!A:M,11,0),0))</f>
        <v/>
      </c>
      <c r="AG503" s="1">
        <f>IF(D503="","",IFERROR(VLOOKUP(D503,'produto-entrada-7'!A:M,12,0),0))</f>
        <v/>
      </c>
      <c r="AH503" s="1">
        <f>IF(D503="","",IFERROR(VLOOKUP(D503,'produto-entrada-7'!A:M,13,0),0))</f>
        <v/>
      </c>
      <c r="AI503" s="36">
        <f>IFERROR(IF(D503="","",VLOOKUP(D503,'produto-venda-7'!B:N,11,0)),0)</f>
        <v/>
      </c>
      <c r="AJ503" s="43">
        <f>IF(D503="","",IFERROR(AI503*AB503,0))</f>
        <v/>
      </c>
      <c r="AK503" s="44">
        <f>IFERROR(IF(D503="","",VLOOKUP(F503,'ANALISE FORNECEDOR'!$A:$I,8,0)),"")</f>
        <v/>
      </c>
      <c r="AL503" s="44">
        <f>IF(D503="","",AVERAGE(AM503,AK503))</f>
        <v/>
      </c>
      <c r="AM503" s="44">
        <f>IFERROR(IF(D503="","",VLOOKUP(F503,'ANALISE FORNECEDOR'!$A:$I,9,0)),"")</f>
        <v/>
      </c>
      <c r="AN503" s="45">
        <f>IF(D503="","",IF(Y503&gt;12,AI503*(U503+Y503),AI503*U503))</f>
        <v/>
      </c>
      <c r="AO503" s="45">
        <f>IF(D503="","",IF(Y503&gt;12,AI503*(U503+V503+Y503),AI503*(U503+V503)))</f>
        <v/>
      </c>
      <c r="AP503" s="46">
        <f>IF(D503="","",IF(Y503&gt;12,AG503*(U503+Y503),AG503*U503))</f>
        <v/>
      </c>
      <c r="AQ503" s="46">
        <f>IF(D503="","",IF(Y503&gt;12,AG503*(U503+V503+Y503),AG503*(U503+V503)))</f>
        <v/>
      </c>
      <c r="AR503" s="46">
        <f>IF(D503="","",IF(OR(R503="A",R503="AA",R503="AAA"),AP503,0))</f>
        <v/>
      </c>
      <c r="AS503" s="46">
        <f>IF(D503="","",IF(R503="B",AP503,0))</f>
        <v/>
      </c>
      <c r="AT503" s="46">
        <f>IF(D503="","",IF(R503="C",AP503,0))</f>
        <v/>
      </c>
      <c r="AU503" s="47">
        <f>IF(D503="","",IFERROR(AN503/AJ503,0))</f>
        <v/>
      </c>
      <c r="AV503" s="47">
        <f>IF(D503="","",IFERROR(((AO503)/AJ503),0))</f>
        <v/>
      </c>
      <c r="AW503" s="48">
        <f>IF(D503="","",IF(OR(S503="S",NOT(AND(ISNUMBER(AC503),ISNUMBER(AL503),AC503*AL503&gt;=0))),0,AC503*AL503))</f>
        <v/>
      </c>
      <c r="AX503" s="49">
        <f>IFERROR(IF(D503="","",AW503*AG503),0)</f>
        <v/>
      </c>
      <c r="AY503" s="48">
        <f>IF(D503="","",IF(OR(S503="S",NOT(AND(ISNUMBER(AC503),ISNUMBER(AK503),AC503*AK503&gt;=0))),0,AC503*AK503))</f>
        <v/>
      </c>
      <c r="AZ503" s="48">
        <f>IFERROR(IF(D503="","",IF(AY503=0,0,IF(((AY503)-(U503+Y503))&lt;0,0,(AY503)-U503))),0)</f>
        <v/>
      </c>
      <c r="BA503" s="49">
        <f>IF(D503="","",AZ503*AG503)</f>
        <v/>
      </c>
      <c r="BB503" s="49">
        <f>IF(D503="","",IF(OR(R503="A",R503="AA",R503="AAA"),BA503,0))</f>
        <v/>
      </c>
      <c r="BC503" s="49">
        <f>IF(D503="","",IF(R503="B",BA503,0))</f>
        <v/>
      </c>
      <c r="BD503" s="49">
        <f>IF(D503="","",IF(R503="B",BA503,0))</f>
        <v/>
      </c>
      <c r="BE503" s="49">
        <f>IF(D503="","",IF(S503="S",
1,
IF(AC503=0,
1,
IF(
IFERROR(((U503+Y503)*AG503)/((AC503*AK503)*AG503),0)&lt;0,
0,
IF(
IFERROR(((U503+Y503)*AG503)/((AC503*AK503)*AG503),0)&gt;1,
1,
IFERROR(((U503+Y503)*AG503)/((AC503*AK503)*AG503),0)
)
)
)
))</f>
        <v/>
      </c>
      <c r="BF503" s="49">
        <f>IF(D503="","",IF(S503="S",
1,
IF(AC503=0,
1,
IF(
IFERROR(((U503+V503+Y503)*AG503)/((AC503*AK503)*AG503),0)&lt;0,
0,
IF(
IFERROR(((U503+V503+Y503)*AG503)/((AC503*AK503)*AG503),0)&gt;1,
1,
IFERROR(((U503+V503+Y503)*AG503)/((AC503*AK503)*AG503),0)
)
)
)
))</f>
        <v/>
      </c>
      <c r="BG503" s="50">
        <f>IF(D503="","",IF(S503="S",0,IF(AND(ISNUMBER(AC503),ISNUMBER(AM503)),IF(OR(AC503*AM503&lt;0,ISERR(AC503*AM503)),0,AC503*AM503),0)))</f>
        <v/>
      </c>
      <c r="BH503" s="50">
        <f>IF(D503="","",IF(BY503&gt;TODAY()-60,0,IF(Y503&gt;12,MAX(0,(U503+Y503)-BG503),MAX(0,U503-BG503))))</f>
        <v/>
      </c>
      <c r="BI503" s="51">
        <f>IF(D503="","",BH503*AG503)</f>
        <v/>
      </c>
      <c r="BJ503" s="51">
        <f>IF(D503="","",IF(OR(R503="A",R503="AA",R503="AAA"),BI503,0))</f>
        <v/>
      </c>
      <c r="BK503" s="51">
        <f>IF(D503="","",IF(R503="B",BI503,0))</f>
        <v/>
      </c>
      <c r="BL503" s="51">
        <f>IF(D503="","",IF(R503="C",BI503,0))</f>
        <v/>
      </c>
      <c r="BM503" s="51">
        <f>IF(D503="","",IFERROR(MAX(0,MIN(BI503/AP503,1)),0))</f>
        <v/>
      </c>
      <c r="BN503" s="52">
        <f>IF(D503="","",AB503*AG503)</f>
        <v/>
      </c>
      <c r="BO503" s="52">
        <f>IF(D503="","",(U503+V503+X503)*AG503)</f>
        <v/>
      </c>
      <c r="BP503" s="52">
        <f>IF(D503="","",(AB503*3)*AG503)</f>
        <v/>
      </c>
      <c r="BQ503" s="52">
        <f>IF(D503="","",IF(BO503-BP503&gt;0,0,BO503-BP503))</f>
        <v/>
      </c>
      <c r="BR503" s="52">
        <f>IF(D503="","",IF(BO503-BP503-BN503&gt;0,0,BO503-BP503-BN503))</f>
        <v/>
      </c>
      <c r="BS503" s="53">
        <f>IF(D503="","",IFERROR(AB503*AI503,0))</f>
        <v/>
      </c>
      <c r="BT503" s="53">
        <f>IF(D503="","",IFERROR(IF(X503&gt;12, AI503*(U503+V503+X503), AI503*(U503+V503)),0))</f>
        <v/>
      </c>
      <c r="BU503" s="53">
        <f>IF(D503="","",IFERROR(((AB503*3)*AI503),0))</f>
        <v/>
      </c>
      <c r="BV503" s="53">
        <f>IF(D503="","",IF(BT503-BU503&gt;0,0,BT503-BU503))</f>
        <v/>
      </c>
      <c r="BW503" s="53">
        <f>IF(D503="","",IF(BT503-BU503-BS503&gt;0,0,BT503-BU503-BS503))</f>
        <v/>
      </c>
      <c r="BX503" s="36">
        <f>IF(D503="","",IFERROR(VLOOKUP(D503,'produto-entrada-7'!A:M,3,0),"SEM PEDIDO"))</f>
        <v/>
      </c>
      <c r="BY503" s="36">
        <f>IF(D503="","",VLOOKUP(D503,'produto-estoque-total-7'!A:AB,25,0))</f>
        <v/>
      </c>
      <c r="BZ503" s="36">
        <f>IF(D503="","",IFERROR(VLOOKUP(D503,'produto-estoque-total-7'!A:AB,26,0)/100,0))</f>
        <v/>
      </c>
      <c r="CA503" s="36">
        <f>IF(D503="","",IFERROR(VLOOKUP(D503,'produto-estoque-total-7'!A:AB,27,0)/100,0))</f>
        <v/>
      </c>
      <c r="CB503" s="41">
        <f>IF(D503="","",V503*AF503)</f>
        <v/>
      </c>
      <c r="CC503" s="41">
        <f>IF(D503="","",V503*AI503)</f>
        <v/>
      </c>
      <c r="CD503" s="54">
        <f>IF(D503="","",VLOOKUP(D503,'produto-estoque-total-7'!A:AB,28,0))</f>
        <v/>
      </c>
    </row>
    <row r="504">
      <c r="A504" s="36">
        <f>IF(D504="","",VLOOKUP(D504,'produto-estoque-total-7'!A:AB,3,0))</f>
        <v/>
      </c>
      <c r="B504" s="1">
        <f>IF(D504="","",VLOOKUP(D504,'produto-estoque-total-7'!A:AB,12,0))</f>
        <v/>
      </c>
      <c r="C504" s="1">
        <f>IF(D504="","",VLOOKUP(D504,'produto-estoque-total-7'!A:AB,2,0))</f>
        <v/>
      </c>
      <c r="D504" s="37">
        <f>IFERROR(IF('produto-estoque-total-7'!A503="","",'produto-estoque-total-7'!A503),"")</f>
        <v/>
      </c>
      <c r="E504" s="1">
        <f>IF(D504="","",VLOOKUP(D504,'produto-estoque-total-7'!A:AB,4,0))</f>
        <v/>
      </c>
      <c r="F504" s="36">
        <f>IF(D504="","",VLOOKUP(D504,'produto-estoque-total-7'!A:AB,13,0))</f>
        <v/>
      </c>
      <c r="G504" s="1">
        <f>IF(F504="","",VLOOKUP(F504,'FORNECEDORES X COMPRADOR'!A:D,4,0))</f>
        <v/>
      </c>
      <c r="H504" s="1">
        <f>IF(F504="","",VLOOKUP(F504,'FORNECEDORES X COMPRADOR'!A:E,5,0))</f>
        <v/>
      </c>
      <c r="I504" s="36">
        <f>IF(D504="","",VLOOKUP(D504,'produto-estoque-total-7'!A:AB,15,0))</f>
        <v/>
      </c>
      <c r="J504" s="36">
        <f>IF(D504="","",VLOOKUP(D504,'produto-estoque-total-7'!A:AB,19,0))</f>
        <v/>
      </c>
      <c r="K504" s="1">
        <f>IF(D504="","",VLOOKUP(D504,'produto-estoque-total-7'!A:AB,20,0))</f>
        <v/>
      </c>
      <c r="L504" s="36">
        <f>IF(D504="","",VLOOKUP(D504,'produto-estoque-total-7'!A:AB,17,0))</f>
        <v/>
      </c>
      <c r="M504" s="1">
        <f>IF(D504="","",VLOOKUP(D504,'produto-estoque-total-7'!A:AB,18,0))</f>
        <v/>
      </c>
      <c r="N504" s="36">
        <f>IF(D504="","",VLOOKUP(D504,'produto-estoque-total-7'!A:AB,21,0))</f>
        <v/>
      </c>
      <c r="O504" s="1">
        <f>IF(D504="","",VLOOKUP(D504,'produto-estoque-total-7'!A:AB,22,0))</f>
        <v/>
      </c>
      <c r="P504" s="36">
        <f>IF(D504="","",VLOOKUP(D504,'produto-estoque-total-7'!A:AB,23,0))</f>
        <v/>
      </c>
      <c r="Q504" s="1">
        <f>IF(D504="","",VLOOKUP(D504,'produto-estoque-total-7'!A:AB,24,0))</f>
        <v/>
      </c>
      <c r="R504" s="38">
        <f>IFERROR(IF(D504="","",VLOOKUP(D504,'produto-venda-7'!B:N,13,0)),"C")</f>
        <v/>
      </c>
      <c r="S504" s="39">
        <f>IF(D504="","",VLOOKUP(D504,'produto-estoque-total-7'!A:AB,6,0))</f>
        <v/>
      </c>
      <c r="T504" s="39">
        <f>IF(D504="","",VLOOKUP(D504,'produto-estoque-total-7'!A:AB,5,0))</f>
        <v/>
      </c>
      <c r="U504" s="40">
        <f>IF(D504="","",VLOOKUP(D504,'produto-estoque-total-7'!A:AB,11,0))</f>
        <v/>
      </c>
      <c r="V504" s="41">
        <f>IF(D504="","",IFERROR(VLOOKUP(D504,'produto-entrada-7'!A:M,10,0),0))</f>
        <v/>
      </c>
      <c r="W504" s="42" t="n"/>
      <c r="X504" s="39">
        <f>IF(D504="","",VLOOKUP(D504,'produto-estoque-total-7'!A:AB,8,0))</f>
        <v/>
      </c>
      <c r="Y504" s="39">
        <f>IF(D504="","",VLOOKUP(D504,'produto-estoque-total-7'!A:AB,9,0))</f>
        <v/>
      </c>
      <c r="Z504" s="39">
        <f>IF(D504="","",VLOOKUP(D504,'produto-estoque-total-7'!A:AB,10,0))</f>
        <v/>
      </c>
      <c r="AA504" s="39">
        <f>IFERROR(IF(D504="","",VLOOKUP(D504,'produto-venda-7'!B:N,4,0)),0)</f>
        <v/>
      </c>
      <c r="AB504" s="39">
        <f>IFERROR(IF(D504="","",VLOOKUP(D504,'produto-venda-7'!B:N,5,0)),0)</f>
        <v/>
      </c>
      <c r="AC504" s="39">
        <f>IF(D504="","",IFERROR(AA504/90,0))</f>
        <v/>
      </c>
      <c r="AD504" s="36">
        <f>IF(D504="","",IFERROR(VLOOKUP(D504,'produto-entrada-7'!A:M,4,0),0))</f>
        <v/>
      </c>
      <c r="AE504" s="36">
        <f>IFERROR(IF(D504="","",VLOOKUP(D504,'produto-venda-7'!B:N,10,0)),0)</f>
        <v/>
      </c>
      <c r="AF504" s="36">
        <f>IF(D504="","",IFERROR(VLOOKUP(D504,'produto-entrada-7'!A:M,11,0),0))</f>
        <v/>
      </c>
      <c r="AG504" s="1">
        <f>IF(D504="","",IFERROR(VLOOKUP(D504,'produto-entrada-7'!A:M,12,0),0))</f>
        <v/>
      </c>
      <c r="AH504" s="1">
        <f>IF(D504="","",IFERROR(VLOOKUP(D504,'produto-entrada-7'!A:M,13,0),0))</f>
        <v/>
      </c>
      <c r="AI504" s="36">
        <f>IFERROR(IF(D504="","",VLOOKUP(D504,'produto-venda-7'!B:N,11,0)),0)</f>
        <v/>
      </c>
      <c r="AJ504" s="43">
        <f>IF(D504="","",IFERROR(AI504*AB504,0))</f>
        <v/>
      </c>
      <c r="AK504" s="44">
        <f>IFERROR(IF(D504="","",VLOOKUP(F504,'ANALISE FORNECEDOR'!$A:$I,8,0)),"")</f>
        <v/>
      </c>
      <c r="AL504" s="44">
        <f>IF(D504="","",AVERAGE(AM504,AK504))</f>
        <v/>
      </c>
      <c r="AM504" s="44">
        <f>IFERROR(IF(D504="","",VLOOKUP(F504,'ANALISE FORNECEDOR'!$A:$I,9,0)),"")</f>
        <v/>
      </c>
      <c r="AN504" s="45">
        <f>IF(D504="","",IF(Y504&gt;12,AI504*(U504+Y504),AI504*U504))</f>
        <v/>
      </c>
      <c r="AO504" s="45">
        <f>IF(D504="","",IF(Y504&gt;12,AI504*(U504+V504+Y504),AI504*(U504+V504)))</f>
        <v/>
      </c>
      <c r="AP504" s="46">
        <f>IF(D504="","",IF(Y504&gt;12,AG504*(U504+Y504),AG504*U504))</f>
        <v/>
      </c>
      <c r="AQ504" s="46">
        <f>IF(D504="","",IF(Y504&gt;12,AG504*(U504+V504+Y504),AG504*(U504+V504)))</f>
        <v/>
      </c>
      <c r="AR504" s="46">
        <f>IF(D504="","",IF(OR(R504="A",R504="AA",R504="AAA"),AP504,0))</f>
        <v/>
      </c>
      <c r="AS504" s="46">
        <f>IF(D504="","",IF(R504="B",AP504,0))</f>
        <v/>
      </c>
      <c r="AT504" s="46">
        <f>IF(D504="","",IF(R504="C",AP504,0))</f>
        <v/>
      </c>
      <c r="AU504" s="47">
        <f>IF(D504="","",IFERROR(AN504/AJ504,0))</f>
        <v/>
      </c>
      <c r="AV504" s="47">
        <f>IF(D504="","",IFERROR(((AO504)/AJ504),0))</f>
        <v/>
      </c>
      <c r="AW504" s="48">
        <f>IF(D504="","",IF(OR(S504="S",NOT(AND(ISNUMBER(AC504),ISNUMBER(AL504),AC504*AL504&gt;=0))),0,AC504*AL504))</f>
        <v/>
      </c>
      <c r="AX504" s="49">
        <f>IFERROR(IF(D504="","",AW504*AG504),0)</f>
        <v/>
      </c>
      <c r="AY504" s="48">
        <f>IF(D504="","",IF(OR(S504="S",NOT(AND(ISNUMBER(AC504),ISNUMBER(AK504),AC504*AK504&gt;=0))),0,AC504*AK504))</f>
        <v/>
      </c>
      <c r="AZ504" s="48">
        <f>IFERROR(IF(D504="","",IF(AY504=0,0,IF(((AY504)-(U504+Y504))&lt;0,0,(AY504)-U504))),0)</f>
        <v/>
      </c>
      <c r="BA504" s="49">
        <f>IF(D504="","",AZ504*AG504)</f>
        <v/>
      </c>
      <c r="BB504" s="49">
        <f>IF(D504="","",IF(OR(R504="A",R504="AA",R504="AAA"),BA504,0))</f>
        <v/>
      </c>
      <c r="BC504" s="49">
        <f>IF(D504="","",IF(R504="B",BA504,0))</f>
        <v/>
      </c>
      <c r="BD504" s="49">
        <f>IF(D504="","",IF(R504="B",BA504,0))</f>
        <v/>
      </c>
      <c r="BE504" s="49">
        <f>IF(D504="","",IF(S504="S",
1,
IF(AC504=0,
1,
IF(
IFERROR(((U504+Y504)*AG504)/((AC504*AK504)*AG504),0)&lt;0,
0,
IF(
IFERROR(((U504+Y504)*AG504)/((AC504*AK504)*AG504),0)&gt;1,
1,
IFERROR(((U504+Y504)*AG504)/((AC504*AK504)*AG504),0)
)
)
)
))</f>
        <v/>
      </c>
      <c r="BF504" s="49">
        <f>IF(D504="","",IF(S504="S",
1,
IF(AC504=0,
1,
IF(
IFERROR(((U504+V504+Y504)*AG504)/((AC504*AK504)*AG504),0)&lt;0,
0,
IF(
IFERROR(((U504+V504+Y504)*AG504)/((AC504*AK504)*AG504),0)&gt;1,
1,
IFERROR(((U504+V504+Y504)*AG504)/((AC504*AK504)*AG504),0)
)
)
)
))</f>
        <v/>
      </c>
      <c r="BG504" s="50">
        <f>IF(D504="","",IF(S504="S",0,IF(AND(ISNUMBER(AC504),ISNUMBER(AM504)),IF(OR(AC504*AM504&lt;0,ISERR(AC504*AM504)),0,AC504*AM504),0)))</f>
        <v/>
      </c>
      <c r="BH504" s="50">
        <f>IF(D504="","",IF(BY504&gt;TODAY()-60,0,IF(Y504&gt;12,MAX(0,(U504+Y504)-BG504),MAX(0,U504-BG504))))</f>
        <v/>
      </c>
      <c r="BI504" s="51">
        <f>IF(D504="","",BH504*AG504)</f>
        <v/>
      </c>
      <c r="BJ504" s="51">
        <f>IF(D504="","",IF(OR(R504="A",R504="AA",R504="AAA"),BI504,0))</f>
        <v/>
      </c>
      <c r="BK504" s="51">
        <f>IF(D504="","",IF(R504="B",BI504,0))</f>
        <v/>
      </c>
      <c r="BL504" s="51">
        <f>IF(D504="","",IF(R504="C",BI504,0))</f>
        <v/>
      </c>
      <c r="BM504" s="51">
        <f>IF(D504="","",IFERROR(MAX(0,MIN(BI504/AP504,1)),0))</f>
        <v/>
      </c>
      <c r="BN504" s="52">
        <f>IF(D504="","",AB504*AG504)</f>
        <v/>
      </c>
      <c r="BO504" s="52">
        <f>IF(D504="","",(U504+V504+X504)*AG504)</f>
        <v/>
      </c>
      <c r="BP504" s="52">
        <f>IF(D504="","",(AB504*3)*AG504)</f>
        <v/>
      </c>
      <c r="BQ504" s="52">
        <f>IF(D504="","",IF(BO504-BP504&gt;0,0,BO504-BP504))</f>
        <v/>
      </c>
      <c r="BR504" s="52">
        <f>IF(D504="","",IF(BO504-BP504-BN504&gt;0,0,BO504-BP504-BN504))</f>
        <v/>
      </c>
      <c r="BS504" s="53">
        <f>IF(D504="","",IFERROR(AB504*AI504,0))</f>
        <v/>
      </c>
      <c r="BT504" s="53">
        <f>IF(D504="","",IFERROR(IF(X504&gt;12, AI504*(U504+V504+X504), AI504*(U504+V504)),0))</f>
        <v/>
      </c>
      <c r="BU504" s="53">
        <f>IF(D504="","",IFERROR(((AB504*3)*AI504),0))</f>
        <v/>
      </c>
      <c r="BV504" s="53">
        <f>IF(D504="","",IF(BT504-BU504&gt;0,0,BT504-BU504))</f>
        <v/>
      </c>
      <c r="BW504" s="53">
        <f>IF(D504="","",IF(BT504-BU504-BS504&gt;0,0,BT504-BU504-BS504))</f>
        <v/>
      </c>
      <c r="BX504" s="36">
        <f>IF(D504="","",IFERROR(VLOOKUP(D504,'produto-entrada-7'!A:M,3,0),"SEM PEDIDO"))</f>
        <v/>
      </c>
      <c r="BY504" s="36">
        <f>IF(D504="","",VLOOKUP(D504,'produto-estoque-total-7'!A:AB,25,0))</f>
        <v/>
      </c>
      <c r="BZ504" s="36">
        <f>IF(D504="","",IFERROR(VLOOKUP(D504,'produto-estoque-total-7'!A:AB,26,0)/100,0))</f>
        <v/>
      </c>
      <c r="CA504" s="36">
        <f>IF(D504="","",IFERROR(VLOOKUP(D504,'produto-estoque-total-7'!A:AB,27,0)/100,0))</f>
        <v/>
      </c>
      <c r="CB504" s="41">
        <f>IF(D504="","",V504*AF504)</f>
        <v/>
      </c>
      <c r="CC504" s="41">
        <f>IF(D504="","",V504*AI504)</f>
        <v/>
      </c>
      <c r="CD504" s="54">
        <f>IF(D504="","",VLOOKUP(D504,'produto-estoque-total-7'!A:AB,28,0))</f>
        <v/>
      </c>
    </row>
    <row r="505">
      <c r="A505" s="36">
        <f>IF(D505="","",VLOOKUP(D505,'produto-estoque-total-7'!A:AB,3,0))</f>
        <v/>
      </c>
      <c r="B505" s="1">
        <f>IF(D505="","",VLOOKUP(D505,'produto-estoque-total-7'!A:AB,12,0))</f>
        <v/>
      </c>
      <c r="C505" s="1">
        <f>IF(D505="","",VLOOKUP(D505,'produto-estoque-total-7'!A:AB,2,0))</f>
        <v/>
      </c>
      <c r="D505" s="37">
        <f>IFERROR(IF('produto-estoque-total-7'!A504="","",'produto-estoque-total-7'!A504),"")</f>
        <v/>
      </c>
      <c r="E505" s="1">
        <f>IF(D505="","",VLOOKUP(D505,'produto-estoque-total-7'!A:AB,4,0))</f>
        <v/>
      </c>
      <c r="F505" s="36">
        <f>IF(D505="","",VLOOKUP(D505,'produto-estoque-total-7'!A:AB,13,0))</f>
        <v/>
      </c>
      <c r="G505" s="1">
        <f>IF(F505="","",VLOOKUP(F505,'FORNECEDORES X COMPRADOR'!A:D,4,0))</f>
        <v/>
      </c>
      <c r="H505" s="1">
        <f>IF(F505="","",VLOOKUP(F505,'FORNECEDORES X COMPRADOR'!A:E,5,0))</f>
        <v/>
      </c>
      <c r="I505" s="36">
        <f>IF(D505="","",VLOOKUP(D505,'produto-estoque-total-7'!A:AB,15,0))</f>
        <v/>
      </c>
      <c r="J505" s="36">
        <f>IF(D505="","",VLOOKUP(D505,'produto-estoque-total-7'!A:AB,19,0))</f>
        <v/>
      </c>
      <c r="K505" s="1">
        <f>IF(D505="","",VLOOKUP(D505,'produto-estoque-total-7'!A:AB,20,0))</f>
        <v/>
      </c>
      <c r="L505" s="36">
        <f>IF(D505="","",VLOOKUP(D505,'produto-estoque-total-7'!A:AB,17,0))</f>
        <v/>
      </c>
      <c r="M505" s="1">
        <f>IF(D505="","",VLOOKUP(D505,'produto-estoque-total-7'!A:AB,18,0))</f>
        <v/>
      </c>
      <c r="N505" s="36">
        <f>IF(D505="","",VLOOKUP(D505,'produto-estoque-total-7'!A:AB,21,0))</f>
        <v/>
      </c>
      <c r="O505" s="1">
        <f>IF(D505="","",VLOOKUP(D505,'produto-estoque-total-7'!A:AB,22,0))</f>
        <v/>
      </c>
      <c r="P505" s="36">
        <f>IF(D505="","",VLOOKUP(D505,'produto-estoque-total-7'!A:AB,23,0))</f>
        <v/>
      </c>
      <c r="Q505" s="1">
        <f>IF(D505="","",VLOOKUP(D505,'produto-estoque-total-7'!A:AB,24,0))</f>
        <v/>
      </c>
      <c r="R505" s="38">
        <f>IFERROR(IF(D505="","",VLOOKUP(D505,'produto-venda-7'!B:N,13,0)),"C")</f>
        <v/>
      </c>
      <c r="S505" s="39">
        <f>IF(D505="","",VLOOKUP(D505,'produto-estoque-total-7'!A:AB,6,0))</f>
        <v/>
      </c>
      <c r="T505" s="39">
        <f>IF(D505="","",VLOOKUP(D505,'produto-estoque-total-7'!A:AB,5,0))</f>
        <v/>
      </c>
      <c r="U505" s="40">
        <f>IF(D505="","",VLOOKUP(D505,'produto-estoque-total-7'!A:AB,11,0))</f>
        <v/>
      </c>
      <c r="V505" s="41">
        <f>IF(D505="","",IFERROR(VLOOKUP(D505,'produto-entrada-7'!A:M,10,0),0))</f>
        <v/>
      </c>
      <c r="W505" s="42" t="n"/>
      <c r="X505" s="39">
        <f>IF(D505="","",VLOOKUP(D505,'produto-estoque-total-7'!A:AB,8,0))</f>
        <v/>
      </c>
      <c r="Y505" s="39">
        <f>IF(D505="","",VLOOKUP(D505,'produto-estoque-total-7'!A:AB,9,0))</f>
        <v/>
      </c>
      <c r="Z505" s="39">
        <f>IF(D505="","",VLOOKUP(D505,'produto-estoque-total-7'!A:AB,10,0))</f>
        <v/>
      </c>
      <c r="AA505" s="39">
        <f>IFERROR(IF(D505="","",VLOOKUP(D505,'produto-venda-7'!B:N,4,0)),0)</f>
        <v/>
      </c>
      <c r="AB505" s="39">
        <f>IFERROR(IF(D505="","",VLOOKUP(D505,'produto-venda-7'!B:N,5,0)),0)</f>
        <v/>
      </c>
      <c r="AC505" s="39">
        <f>IF(D505="","",IFERROR(AA505/90,0))</f>
        <v/>
      </c>
      <c r="AD505" s="36">
        <f>IF(D505="","",IFERROR(VLOOKUP(D505,'produto-entrada-7'!A:M,4,0),0))</f>
        <v/>
      </c>
      <c r="AE505" s="36">
        <f>IFERROR(IF(D505="","",VLOOKUP(D505,'produto-venda-7'!B:N,10,0)),0)</f>
        <v/>
      </c>
      <c r="AF505" s="36">
        <f>IF(D505="","",IFERROR(VLOOKUP(D505,'produto-entrada-7'!A:M,11,0),0))</f>
        <v/>
      </c>
      <c r="AG505" s="1">
        <f>IF(D505="","",IFERROR(VLOOKUP(D505,'produto-entrada-7'!A:M,12,0),0))</f>
        <v/>
      </c>
      <c r="AH505" s="1">
        <f>IF(D505="","",IFERROR(VLOOKUP(D505,'produto-entrada-7'!A:M,13,0),0))</f>
        <v/>
      </c>
      <c r="AI505" s="36">
        <f>IFERROR(IF(D505="","",VLOOKUP(D505,'produto-venda-7'!B:N,11,0)),0)</f>
        <v/>
      </c>
      <c r="AJ505" s="43">
        <f>IF(D505="","",IFERROR(AI505*AB505,0))</f>
        <v/>
      </c>
      <c r="AK505" s="44">
        <f>IFERROR(IF(D505="","",VLOOKUP(F505,'ANALISE FORNECEDOR'!$A:$I,8,0)),"")</f>
        <v/>
      </c>
      <c r="AL505" s="44">
        <f>IF(D505="","",AVERAGE(AM505,AK505))</f>
        <v/>
      </c>
      <c r="AM505" s="44">
        <f>IFERROR(IF(D505="","",VLOOKUP(F505,'ANALISE FORNECEDOR'!$A:$I,9,0)),"")</f>
        <v/>
      </c>
      <c r="AN505" s="45">
        <f>IF(D505="","",IF(Y505&gt;12,AI505*(U505+Y505),AI505*U505))</f>
        <v/>
      </c>
      <c r="AO505" s="45">
        <f>IF(D505="","",IF(Y505&gt;12,AI505*(U505+V505+Y505),AI505*(U505+V505)))</f>
        <v/>
      </c>
      <c r="AP505" s="46">
        <f>IF(D505="","",IF(Y505&gt;12,AG505*(U505+Y505),AG505*U505))</f>
        <v/>
      </c>
      <c r="AQ505" s="46">
        <f>IF(D505="","",IF(Y505&gt;12,AG505*(U505+V505+Y505),AG505*(U505+V505)))</f>
        <v/>
      </c>
      <c r="AR505" s="46">
        <f>IF(D505="","",IF(OR(R505="A",R505="AA",R505="AAA"),AP505,0))</f>
        <v/>
      </c>
      <c r="AS505" s="46">
        <f>IF(D505="","",IF(R505="B",AP505,0))</f>
        <v/>
      </c>
      <c r="AT505" s="46">
        <f>IF(D505="","",IF(R505="C",AP505,0))</f>
        <v/>
      </c>
      <c r="AU505" s="47">
        <f>IF(D505="","",IFERROR(AN505/AJ505,0))</f>
        <v/>
      </c>
      <c r="AV505" s="47">
        <f>IF(D505="","",IFERROR(((AO505)/AJ505),0))</f>
        <v/>
      </c>
      <c r="AW505" s="48">
        <f>IF(D505="","",IF(OR(S505="S",NOT(AND(ISNUMBER(AC505),ISNUMBER(AL505),AC505*AL505&gt;=0))),0,AC505*AL505))</f>
        <v/>
      </c>
      <c r="AX505" s="49">
        <f>IFERROR(IF(D505="","",AW505*AG505),0)</f>
        <v/>
      </c>
      <c r="AY505" s="48">
        <f>IF(D505="","",IF(OR(S505="S",NOT(AND(ISNUMBER(AC505),ISNUMBER(AK505),AC505*AK505&gt;=0))),0,AC505*AK505))</f>
        <v/>
      </c>
      <c r="AZ505" s="48">
        <f>IFERROR(IF(D505="","",IF(AY505=0,0,IF(((AY505)-(U505+Y505))&lt;0,0,(AY505)-U505))),0)</f>
        <v/>
      </c>
      <c r="BA505" s="49">
        <f>IF(D505="","",AZ505*AG505)</f>
        <v/>
      </c>
      <c r="BB505" s="49">
        <f>IF(D505="","",IF(OR(R505="A",R505="AA",R505="AAA"),BA505,0))</f>
        <v/>
      </c>
      <c r="BC505" s="49">
        <f>IF(D505="","",IF(R505="B",BA505,0))</f>
        <v/>
      </c>
      <c r="BD505" s="49">
        <f>IF(D505="","",IF(R505="B",BA505,0))</f>
        <v/>
      </c>
      <c r="BE505" s="49">
        <f>IF(D505="","",IF(S505="S",
1,
IF(AC505=0,
1,
IF(
IFERROR(((U505+Y505)*AG505)/((AC505*AK505)*AG505),0)&lt;0,
0,
IF(
IFERROR(((U505+Y505)*AG505)/((AC505*AK505)*AG505),0)&gt;1,
1,
IFERROR(((U505+Y505)*AG505)/((AC505*AK505)*AG505),0)
)
)
)
))</f>
        <v/>
      </c>
      <c r="BF505" s="49">
        <f>IF(D505="","",IF(S505="S",
1,
IF(AC505=0,
1,
IF(
IFERROR(((U505+V505+Y505)*AG505)/((AC505*AK505)*AG505),0)&lt;0,
0,
IF(
IFERROR(((U505+V505+Y505)*AG505)/((AC505*AK505)*AG505),0)&gt;1,
1,
IFERROR(((U505+V505+Y505)*AG505)/((AC505*AK505)*AG505),0)
)
)
)
))</f>
        <v/>
      </c>
      <c r="BG505" s="50">
        <f>IF(D505="","",IF(S505="S",0,IF(AND(ISNUMBER(AC505),ISNUMBER(AM505)),IF(OR(AC505*AM505&lt;0,ISERR(AC505*AM505)),0,AC505*AM505),0)))</f>
        <v/>
      </c>
      <c r="BH505" s="50">
        <f>IF(D505="","",IF(BY505&gt;TODAY()-60,0,IF(Y505&gt;12,MAX(0,(U505+Y505)-BG505),MAX(0,U505-BG505))))</f>
        <v/>
      </c>
      <c r="BI505" s="51">
        <f>IF(D505="","",BH505*AG505)</f>
        <v/>
      </c>
      <c r="BJ505" s="51">
        <f>IF(D505="","",IF(OR(R505="A",R505="AA",R505="AAA"),BI505,0))</f>
        <v/>
      </c>
      <c r="BK505" s="51">
        <f>IF(D505="","",IF(R505="B",BI505,0))</f>
        <v/>
      </c>
      <c r="BL505" s="51">
        <f>IF(D505="","",IF(R505="C",BI505,0))</f>
        <v/>
      </c>
      <c r="BM505" s="51">
        <f>IF(D505="","",IFERROR(MAX(0,MIN(BI505/AP505,1)),0))</f>
        <v/>
      </c>
      <c r="BN505" s="52">
        <f>IF(D505="","",AB505*AG505)</f>
        <v/>
      </c>
      <c r="BO505" s="52">
        <f>IF(D505="","",(U505+V505+X505)*AG505)</f>
        <v/>
      </c>
      <c r="BP505" s="52">
        <f>IF(D505="","",(AB505*3)*AG505)</f>
        <v/>
      </c>
      <c r="BQ505" s="52">
        <f>IF(D505="","",IF(BO505-BP505&gt;0,0,BO505-BP505))</f>
        <v/>
      </c>
      <c r="BR505" s="52">
        <f>IF(D505="","",IF(BO505-BP505-BN505&gt;0,0,BO505-BP505-BN505))</f>
        <v/>
      </c>
      <c r="BS505" s="53">
        <f>IF(D505="","",IFERROR(AB505*AI505,0))</f>
        <v/>
      </c>
      <c r="BT505" s="53">
        <f>IF(D505="","",IFERROR(IF(X505&gt;12, AI505*(U505+V505+X505), AI505*(U505+V505)),0))</f>
        <v/>
      </c>
      <c r="BU505" s="53">
        <f>IF(D505="","",IFERROR(((AB505*3)*AI505),0))</f>
        <v/>
      </c>
      <c r="BV505" s="53">
        <f>IF(D505="","",IF(BT505-BU505&gt;0,0,BT505-BU505))</f>
        <v/>
      </c>
      <c r="BW505" s="53">
        <f>IF(D505="","",IF(BT505-BU505-BS505&gt;0,0,BT505-BU505-BS505))</f>
        <v/>
      </c>
      <c r="BX505" s="36">
        <f>IF(D505="","",IFERROR(VLOOKUP(D505,'produto-entrada-7'!A:M,3,0),"SEM PEDIDO"))</f>
        <v/>
      </c>
      <c r="BY505" s="36">
        <f>IF(D505="","",VLOOKUP(D505,'produto-estoque-total-7'!A:AB,25,0))</f>
        <v/>
      </c>
      <c r="BZ505" s="36">
        <f>IF(D505="","",IFERROR(VLOOKUP(D505,'produto-estoque-total-7'!A:AB,26,0)/100,0))</f>
        <v/>
      </c>
      <c r="CA505" s="36">
        <f>IF(D505="","",IFERROR(VLOOKUP(D505,'produto-estoque-total-7'!A:AB,27,0)/100,0))</f>
        <v/>
      </c>
      <c r="CB505" s="41">
        <f>IF(D505="","",V505*AF505)</f>
        <v/>
      </c>
      <c r="CC505" s="41">
        <f>IF(D505="","",V505*AI505)</f>
        <v/>
      </c>
      <c r="CD505" s="54">
        <f>IF(D505="","",VLOOKUP(D505,'produto-estoque-total-7'!A:AB,28,0))</f>
        <v/>
      </c>
    </row>
    <row r="506">
      <c r="A506" s="36">
        <f>IF(D506="","",VLOOKUP(D506,'produto-estoque-total-7'!A:AB,3,0))</f>
        <v/>
      </c>
      <c r="B506" s="1">
        <f>IF(D506="","",VLOOKUP(D506,'produto-estoque-total-7'!A:AB,12,0))</f>
        <v/>
      </c>
      <c r="C506" s="1">
        <f>IF(D506="","",VLOOKUP(D506,'produto-estoque-total-7'!A:AB,2,0))</f>
        <v/>
      </c>
      <c r="D506" s="37">
        <f>IFERROR(IF('produto-estoque-total-7'!A505="","",'produto-estoque-total-7'!A505),"")</f>
        <v/>
      </c>
      <c r="E506" s="1">
        <f>IF(D506="","",VLOOKUP(D506,'produto-estoque-total-7'!A:AB,4,0))</f>
        <v/>
      </c>
      <c r="F506" s="36">
        <f>IF(D506="","",VLOOKUP(D506,'produto-estoque-total-7'!A:AB,13,0))</f>
        <v/>
      </c>
      <c r="G506" s="1">
        <f>IF(F506="","",VLOOKUP(F506,'FORNECEDORES X COMPRADOR'!A:D,4,0))</f>
        <v/>
      </c>
      <c r="H506" s="1">
        <f>IF(F506="","",VLOOKUP(F506,'FORNECEDORES X COMPRADOR'!A:E,5,0))</f>
        <v/>
      </c>
      <c r="I506" s="36">
        <f>IF(D506="","",VLOOKUP(D506,'produto-estoque-total-7'!A:AB,15,0))</f>
        <v/>
      </c>
      <c r="J506" s="36">
        <f>IF(D506="","",VLOOKUP(D506,'produto-estoque-total-7'!A:AB,19,0))</f>
        <v/>
      </c>
      <c r="K506" s="1">
        <f>IF(D506="","",VLOOKUP(D506,'produto-estoque-total-7'!A:AB,20,0))</f>
        <v/>
      </c>
      <c r="L506" s="36">
        <f>IF(D506="","",VLOOKUP(D506,'produto-estoque-total-7'!A:AB,17,0))</f>
        <v/>
      </c>
      <c r="M506" s="1">
        <f>IF(D506="","",VLOOKUP(D506,'produto-estoque-total-7'!A:AB,18,0))</f>
        <v/>
      </c>
      <c r="N506" s="36">
        <f>IF(D506="","",VLOOKUP(D506,'produto-estoque-total-7'!A:AB,21,0))</f>
        <v/>
      </c>
      <c r="O506" s="1">
        <f>IF(D506="","",VLOOKUP(D506,'produto-estoque-total-7'!A:AB,22,0))</f>
        <v/>
      </c>
      <c r="P506" s="36">
        <f>IF(D506="","",VLOOKUP(D506,'produto-estoque-total-7'!A:AB,23,0))</f>
        <v/>
      </c>
      <c r="Q506" s="1">
        <f>IF(D506="","",VLOOKUP(D506,'produto-estoque-total-7'!A:AB,24,0))</f>
        <v/>
      </c>
      <c r="R506" s="38">
        <f>IFERROR(IF(D506="","",VLOOKUP(D506,'produto-venda-7'!B:N,13,0)),"C")</f>
        <v/>
      </c>
      <c r="S506" s="39">
        <f>IF(D506="","",VLOOKUP(D506,'produto-estoque-total-7'!A:AB,6,0))</f>
        <v/>
      </c>
      <c r="T506" s="39">
        <f>IF(D506="","",VLOOKUP(D506,'produto-estoque-total-7'!A:AB,5,0))</f>
        <v/>
      </c>
      <c r="U506" s="40">
        <f>IF(D506="","",VLOOKUP(D506,'produto-estoque-total-7'!A:AB,11,0))</f>
        <v/>
      </c>
      <c r="V506" s="41">
        <f>IF(D506="","",IFERROR(VLOOKUP(D506,'produto-entrada-7'!A:M,10,0),0))</f>
        <v/>
      </c>
      <c r="W506" s="42" t="n"/>
      <c r="X506" s="39">
        <f>IF(D506="","",VLOOKUP(D506,'produto-estoque-total-7'!A:AB,8,0))</f>
        <v/>
      </c>
      <c r="Y506" s="39">
        <f>IF(D506="","",VLOOKUP(D506,'produto-estoque-total-7'!A:AB,9,0))</f>
        <v/>
      </c>
      <c r="Z506" s="39">
        <f>IF(D506="","",VLOOKUP(D506,'produto-estoque-total-7'!A:AB,10,0))</f>
        <v/>
      </c>
      <c r="AA506" s="39">
        <f>IFERROR(IF(D506="","",VLOOKUP(D506,'produto-venda-7'!B:N,4,0)),0)</f>
        <v/>
      </c>
      <c r="AB506" s="39">
        <f>IFERROR(IF(D506="","",VLOOKUP(D506,'produto-venda-7'!B:N,5,0)),0)</f>
        <v/>
      </c>
      <c r="AC506" s="39">
        <f>IF(D506="","",IFERROR(AA506/90,0))</f>
        <v/>
      </c>
      <c r="AD506" s="36">
        <f>IF(D506="","",IFERROR(VLOOKUP(D506,'produto-entrada-7'!A:M,4,0),0))</f>
        <v/>
      </c>
      <c r="AE506" s="36">
        <f>IFERROR(IF(D506="","",VLOOKUP(D506,'produto-venda-7'!B:N,10,0)),0)</f>
        <v/>
      </c>
      <c r="AF506" s="36">
        <f>IF(D506="","",IFERROR(VLOOKUP(D506,'produto-entrada-7'!A:M,11,0),0))</f>
        <v/>
      </c>
      <c r="AG506" s="1">
        <f>IF(D506="","",IFERROR(VLOOKUP(D506,'produto-entrada-7'!A:M,12,0),0))</f>
        <v/>
      </c>
      <c r="AH506" s="1">
        <f>IF(D506="","",IFERROR(VLOOKUP(D506,'produto-entrada-7'!A:M,13,0),0))</f>
        <v/>
      </c>
      <c r="AI506" s="36">
        <f>IFERROR(IF(D506="","",VLOOKUP(D506,'produto-venda-7'!B:N,11,0)),0)</f>
        <v/>
      </c>
      <c r="AJ506" s="43">
        <f>IF(D506="","",IFERROR(AI506*AB506,0))</f>
        <v/>
      </c>
      <c r="AK506" s="44">
        <f>IFERROR(IF(D506="","",VLOOKUP(F506,'ANALISE FORNECEDOR'!$A:$I,8,0)),"")</f>
        <v/>
      </c>
      <c r="AL506" s="44">
        <f>IF(D506="","",AVERAGE(AM506,AK506))</f>
        <v/>
      </c>
      <c r="AM506" s="44">
        <f>IFERROR(IF(D506="","",VLOOKUP(F506,'ANALISE FORNECEDOR'!$A:$I,9,0)),"")</f>
        <v/>
      </c>
      <c r="AN506" s="45">
        <f>IF(D506="","",IF(Y506&gt;12,AI506*(U506+Y506),AI506*U506))</f>
        <v/>
      </c>
      <c r="AO506" s="45">
        <f>IF(D506="","",IF(Y506&gt;12,AI506*(U506+V506+Y506),AI506*(U506+V506)))</f>
        <v/>
      </c>
      <c r="AP506" s="46">
        <f>IF(D506="","",IF(Y506&gt;12,AG506*(U506+Y506),AG506*U506))</f>
        <v/>
      </c>
      <c r="AQ506" s="46">
        <f>IF(D506="","",IF(Y506&gt;12,AG506*(U506+V506+Y506),AG506*(U506+V506)))</f>
        <v/>
      </c>
      <c r="AR506" s="46">
        <f>IF(D506="","",IF(OR(R506="A",R506="AA",R506="AAA"),AP506,0))</f>
        <v/>
      </c>
      <c r="AS506" s="46">
        <f>IF(D506="","",IF(R506="B",AP506,0))</f>
        <v/>
      </c>
      <c r="AT506" s="46">
        <f>IF(D506="","",IF(R506="C",AP506,0))</f>
        <v/>
      </c>
      <c r="AU506" s="47">
        <f>IF(D506="","",IFERROR(AN506/AJ506,0))</f>
        <v/>
      </c>
      <c r="AV506" s="47">
        <f>IF(D506="","",IFERROR(((AO506)/AJ506),0))</f>
        <v/>
      </c>
      <c r="AW506" s="48">
        <f>IF(D506="","",IF(OR(S506="S",NOT(AND(ISNUMBER(AC506),ISNUMBER(AL506),AC506*AL506&gt;=0))),0,AC506*AL506))</f>
        <v/>
      </c>
      <c r="AX506" s="49">
        <f>IFERROR(IF(D506="","",AW506*AG506),0)</f>
        <v/>
      </c>
      <c r="AY506" s="48">
        <f>IF(D506="","",IF(OR(S506="S",NOT(AND(ISNUMBER(AC506),ISNUMBER(AK506),AC506*AK506&gt;=0))),0,AC506*AK506))</f>
        <v/>
      </c>
      <c r="AZ506" s="48">
        <f>IFERROR(IF(D506="","",IF(AY506=0,0,IF(((AY506)-(U506+Y506))&lt;0,0,(AY506)-U506))),0)</f>
        <v/>
      </c>
      <c r="BA506" s="49">
        <f>IF(D506="","",AZ506*AG506)</f>
        <v/>
      </c>
      <c r="BB506" s="49">
        <f>IF(D506="","",IF(OR(R506="A",R506="AA",R506="AAA"),BA506,0))</f>
        <v/>
      </c>
      <c r="BC506" s="49">
        <f>IF(D506="","",IF(R506="B",BA506,0))</f>
        <v/>
      </c>
      <c r="BD506" s="49">
        <f>IF(D506="","",IF(R506="B",BA506,0))</f>
        <v/>
      </c>
      <c r="BE506" s="49">
        <f>IF(D506="","",IF(S506="S",
1,
IF(AC506=0,
1,
IF(
IFERROR(((U506+Y506)*AG506)/((AC506*AK506)*AG506),0)&lt;0,
0,
IF(
IFERROR(((U506+Y506)*AG506)/((AC506*AK506)*AG506),0)&gt;1,
1,
IFERROR(((U506+Y506)*AG506)/((AC506*AK506)*AG506),0)
)
)
)
))</f>
        <v/>
      </c>
      <c r="BF506" s="49">
        <f>IF(D506="","",IF(S506="S",
1,
IF(AC506=0,
1,
IF(
IFERROR(((U506+V506+Y506)*AG506)/((AC506*AK506)*AG506),0)&lt;0,
0,
IF(
IFERROR(((U506+V506+Y506)*AG506)/((AC506*AK506)*AG506),0)&gt;1,
1,
IFERROR(((U506+V506+Y506)*AG506)/((AC506*AK506)*AG506),0)
)
)
)
))</f>
        <v/>
      </c>
      <c r="BG506" s="50">
        <f>IF(D506="","",IF(S506="S",0,IF(AND(ISNUMBER(AC506),ISNUMBER(AM506)),IF(OR(AC506*AM506&lt;0,ISERR(AC506*AM506)),0,AC506*AM506),0)))</f>
        <v/>
      </c>
      <c r="BH506" s="50">
        <f>IF(D506="","",IF(BY506&gt;TODAY()-60,0,IF(Y506&gt;12,MAX(0,(U506+Y506)-BG506),MAX(0,U506-BG506))))</f>
        <v/>
      </c>
      <c r="BI506" s="51">
        <f>IF(D506="","",BH506*AG506)</f>
        <v/>
      </c>
      <c r="BJ506" s="51">
        <f>IF(D506="","",IF(OR(R506="A",R506="AA",R506="AAA"),BI506,0))</f>
        <v/>
      </c>
      <c r="BK506" s="51">
        <f>IF(D506="","",IF(R506="B",BI506,0))</f>
        <v/>
      </c>
      <c r="BL506" s="51">
        <f>IF(D506="","",IF(R506="C",BI506,0))</f>
        <v/>
      </c>
      <c r="BM506" s="51">
        <f>IF(D506="","",IFERROR(MAX(0,MIN(BI506/AP506,1)),0))</f>
        <v/>
      </c>
      <c r="BN506" s="52">
        <f>IF(D506="","",AB506*AG506)</f>
        <v/>
      </c>
      <c r="BO506" s="52">
        <f>IF(D506="","",(U506+V506+X506)*AG506)</f>
        <v/>
      </c>
      <c r="BP506" s="52">
        <f>IF(D506="","",(AB506*3)*AG506)</f>
        <v/>
      </c>
      <c r="BQ506" s="52">
        <f>IF(D506="","",IF(BO506-BP506&gt;0,0,BO506-BP506))</f>
        <v/>
      </c>
      <c r="BR506" s="52">
        <f>IF(D506="","",IF(BO506-BP506-BN506&gt;0,0,BO506-BP506-BN506))</f>
        <v/>
      </c>
      <c r="BS506" s="53">
        <f>IF(D506="","",IFERROR(AB506*AI506,0))</f>
        <v/>
      </c>
      <c r="BT506" s="53">
        <f>IF(D506="","",IFERROR(IF(X506&gt;12, AI506*(U506+V506+X506), AI506*(U506+V506)),0))</f>
        <v/>
      </c>
      <c r="BU506" s="53">
        <f>IF(D506="","",IFERROR(((AB506*3)*AI506),0))</f>
        <v/>
      </c>
      <c r="BV506" s="53">
        <f>IF(D506="","",IF(BT506-BU506&gt;0,0,BT506-BU506))</f>
        <v/>
      </c>
      <c r="BW506" s="53">
        <f>IF(D506="","",IF(BT506-BU506-BS506&gt;0,0,BT506-BU506-BS506))</f>
        <v/>
      </c>
      <c r="BX506" s="36">
        <f>IF(D506="","",IFERROR(VLOOKUP(D506,'produto-entrada-7'!A:M,3,0),"SEM PEDIDO"))</f>
        <v/>
      </c>
      <c r="BY506" s="36">
        <f>IF(D506="","",VLOOKUP(D506,'produto-estoque-total-7'!A:AB,25,0))</f>
        <v/>
      </c>
      <c r="BZ506" s="36">
        <f>IF(D506="","",IFERROR(VLOOKUP(D506,'produto-estoque-total-7'!A:AB,26,0)/100,0))</f>
        <v/>
      </c>
      <c r="CA506" s="36">
        <f>IF(D506="","",IFERROR(VLOOKUP(D506,'produto-estoque-total-7'!A:AB,27,0)/100,0))</f>
        <v/>
      </c>
      <c r="CB506" s="41">
        <f>IF(D506="","",V506*AF506)</f>
        <v/>
      </c>
      <c r="CC506" s="41">
        <f>IF(D506="","",V506*AI506)</f>
        <v/>
      </c>
      <c r="CD506" s="54">
        <f>IF(D506="","",VLOOKUP(D506,'produto-estoque-total-7'!A:AB,28,0))</f>
        <v/>
      </c>
    </row>
    <row r="507">
      <c r="A507" s="36">
        <f>IF(D507="","",VLOOKUP(D507,'produto-estoque-total-7'!A:AB,3,0))</f>
        <v/>
      </c>
      <c r="B507" s="1">
        <f>IF(D507="","",VLOOKUP(D507,'produto-estoque-total-7'!A:AB,12,0))</f>
        <v/>
      </c>
      <c r="C507" s="1">
        <f>IF(D507="","",VLOOKUP(D507,'produto-estoque-total-7'!A:AB,2,0))</f>
        <v/>
      </c>
      <c r="D507" s="37">
        <f>IFERROR(IF('produto-estoque-total-7'!A506="","",'produto-estoque-total-7'!A506),"")</f>
        <v/>
      </c>
      <c r="E507" s="1">
        <f>IF(D507="","",VLOOKUP(D507,'produto-estoque-total-7'!A:AB,4,0))</f>
        <v/>
      </c>
      <c r="F507" s="36">
        <f>IF(D507="","",VLOOKUP(D507,'produto-estoque-total-7'!A:AB,13,0))</f>
        <v/>
      </c>
      <c r="G507" s="1">
        <f>IF(F507="","",VLOOKUP(F507,'FORNECEDORES X COMPRADOR'!A:D,4,0))</f>
        <v/>
      </c>
      <c r="H507" s="1">
        <f>IF(F507="","",VLOOKUP(F507,'FORNECEDORES X COMPRADOR'!A:E,5,0))</f>
        <v/>
      </c>
      <c r="I507" s="36">
        <f>IF(D507="","",VLOOKUP(D507,'produto-estoque-total-7'!A:AB,15,0))</f>
        <v/>
      </c>
      <c r="J507" s="36">
        <f>IF(D507="","",VLOOKUP(D507,'produto-estoque-total-7'!A:AB,19,0))</f>
        <v/>
      </c>
      <c r="K507" s="1">
        <f>IF(D507="","",VLOOKUP(D507,'produto-estoque-total-7'!A:AB,20,0))</f>
        <v/>
      </c>
      <c r="L507" s="36">
        <f>IF(D507="","",VLOOKUP(D507,'produto-estoque-total-7'!A:AB,17,0))</f>
        <v/>
      </c>
      <c r="M507" s="1">
        <f>IF(D507="","",VLOOKUP(D507,'produto-estoque-total-7'!A:AB,18,0))</f>
        <v/>
      </c>
      <c r="N507" s="36">
        <f>IF(D507="","",VLOOKUP(D507,'produto-estoque-total-7'!A:AB,21,0))</f>
        <v/>
      </c>
      <c r="O507" s="1">
        <f>IF(D507="","",VLOOKUP(D507,'produto-estoque-total-7'!A:AB,22,0))</f>
        <v/>
      </c>
      <c r="P507" s="36">
        <f>IF(D507="","",VLOOKUP(D507,'produto-estoque-total-7'!A:AB,23,0))</f>
        <v/>
      </c>
      <c r="Q507" s="1">
        <f>IF(D507="","",VLOOKUP(D507,'produto-estoque-total-7'!A:AB,24,0))</f>
        <v/>
      </c>
      <c r="R507" s="38">
        <f>IFERROR(IF(D507="","",VLOOKUP(D507,'produto-venda-7'!B:N,13,0)),"C")</f>
        <v/>
      </c>
      <c r="S507" s="39">
        <f>IF(D507="","",VLOOKUP(D507,'produto-estoque-total-7'!A:AB,6,0))</f>
        <v/>
      </c>
      <c r="T507" s="39">
        <f>IF(D507="","",VLOOKUP(D507,'produto-estoque-total-7'!A:AB,5,0))</f>
        <v/>
      </c>
      <c r="U507" s="40">
        <f>IF(D507="","",VLOOKUP(D507,'produto-estoque-total-7'!A:AB,11,0))</f>
        <v/>
      </c>
      <c r="V507" s="41">
        <f>IF(D507="","",IFERROR(VLOOKUP(D507,'produto-entrada-7'!A:M,10,0),0))</f>
        <v/>
      </c>
      <c r="W507" s="42" t="n"/>
      <c r="X507" s="39">
        <f>IF(D507="","",VLOOKUP(D507,'produto-estoque-total-7'!A:AB,8,0))</f>
        <v/>
      </c>
      <c r="Y507" s="39">
        <f>IF(D507="","",VLOOKUP(D507,'produto-estoque-total-7'!A:AB,9,0))</f>
        <v/>
      </c>
      <c r="Z507" s="39">
        <f>IF(D507="","",VLOOKUP(D507,'produto-estoque-total-7'!A:AB,10,0))</f>
        <v/>
      </c>
      <c r="AA507" s="39">
        <f>IFERROR(IF(D507="","",VLOOKUP(D507,'produto-venda-7'!B:N,4,0)),0)</f>
        <v/>
      </c>
      <c r="AB507" s="39">
        <f>IFERROR(IF(D507="","",VLOOKUP(D507,'produto-venda-7'!B:N,5,0)),0)</f>
        <v/>
      </c>
      <c r="AC507" s="39">
        <f>IF(D507="","",IFERROR(AA507/90,0))</f>
        <v/>
      </c>
      <c r="AD507" s="36">
        <f>IF(D507="","",IFERROR(VLOOKUP(D507,'produto-entrada-7'!A:M,4,0),0))</f>
        <v/>
      </c>
      <c r="AE507" s="36">
        <f>IFERROR(IF(D507="","",VLOOKUP(D507,'produto-venda-7'!B:N,10,0)),0)</f>
        <v/>
      </c>
      <c r="AF507" s="36">
        <f>IF(D507="","",IFERROR(VLOOKUP(D507,'produto-entrada-7'!A:M,11,0),0))</f>
        <v/>
      </c>
      <c r="AG507" s="1">
        <f>IF(D507="","",IFERROR(VLOOKUP(D507,'produto-entrada-7'!A:M,12,0),0))</f>
        <v/>
      </c>
      <c r="AH507" s="1">
        <f>IF(D507="","",IFERROR(VLOOKUP(D507,'produto-entrada-7'!A:M,13,0),0))</f>
        <v/>
      </c>
      <c r="AI507" s="36">
        <f>IFERROR(IF(D507="","",VLOOKUP(D507,'produto-venda-7'!B:N,11,0)),0)</f>
        <v/>
      </c>
      <c r="AJ507" s="43">
        <f>IF(D507="","",IFERROR(AI507*AB507,0))</f>
        <v/>
      </c>
      <c r="AK507" s="44">
        <f>IFERROR(IF(D507="","",VLOOKUP(F507,'ANALISE FORNECEDOR'!$A:$I,8,0)),"")</f>
        <v/>
      </c>
      <c r="AL507" s="44">
        <f>IF(D507="","",AVERAGE(AM507,AK507))</f>
        <v/>
      </c>
      <c r="AM507" s="44">
        <f>IFERROR(IF(D507="","",VLOOKUP(F507,'ANALISE FORNECEDOR'!$A:$I,9,0)),"")</f>
        <v/>
      </c>
      <c r="AN507" s="45">
        <f>IF(D507="","",IF(Y507&gt;12,AI507*(U507+Y507),AI507*U507))</f>
        <v/>
      </c>
      <c r="AO507" s="45">
        <f>IF(D507="","",IF(Y507&gt;12,AI507*(U507+V507+Y507),AI507*(U507+V507)))</f>
        <v/>
      </c>
      <c r="AP507" s="46">
        <f>IF(D507="","",IF(Y507&gt;12,AG507*(U507+Y507),AG507*U507))</f>
        <v/>
      </c>
      <c r="AQ507" s="46">
        <f>IF(D507="","",IF(Y507&gt;12,AG507*(U507+V507+Y507),AG507*(U507+V507)))</f>
        <v/>
      </c>
      <c r="AR507" s="46">
        <f>IF(D507="","",IF(OR(R507="A",R507="AA",R507="AAA"),AP507,0))</f>
        <v/>
      </c>
      <c r="AS507" s="46">
        <f>IF(D507="","",IF(R507="B",AP507,0))</f>
        <v/>
      </c>
      <c r="AT507" s="46">
        <f>IF(D507="","",IF(R507="C",AP507,0))</f>
        <v/>
      </c>
      <c r="AU507" s="47">
        <f>IF(D507="","",IFERROR(AN507/AJ507,0))</f>
        <v/>
      </c>
      <c r="AV507" s="47">
        <f>IF(D507="","",IFERROR(((AO507)/AJ507),0))</f>
        <v/>
      </c>
      <c r="AW507" s="48">
        <f>IF(D507="","",IF(OR(S507="S",NOT(AND(ISNUMBER(AC507),ISNUMBER(AL507),AC507*AL507&gt;=0))),0,AC507*AL507))</f>
        <v/>
      </c>
      <c r="AX507" s="49">
        <f>IFERROR(IF(D507="","",AW507*AG507),0)</f>
        <v/>
      </c>
      <c r="AY507" s="48">
        <f>IF(D507="","",IF(OR(S507="S",NOT(AND(ISNUMBER(AC507),ISNUMBER(AK507),AC507*AK507&gt;=0))),0,AC507*AK507))</f>
        <v/>
      </c>
      <c r="AZ507" s="48">
        <f>IFERROR(IF(D507="","",IF(AY507=0,0,IF(((AY507)-(U507+Y507))&lt;0,0,(AY507)-U507))),0)</f>
        <v/>
      </c>
      <c r="BA507" s="49">
        <f>IF(D507="","",AZ507*AG507)</f>
        <v/>
      </c>
      <c r="BB507" s="49">
        <f>IF(D507="","",IF(OR(R507="A",R507="AA",R507="AAA"),BA507,0))</f>
        <v/>
      </c>
      <c r="BC507" s="49">
        <f>IF(D507="","",IF(R507="B",BA507,0))</f>
        <v/>
      </c>
      <c r="BD507" s="49">
        <f>IF(D507="","",IF(R507="B",BA507,0))</f>
        <v/>
      </c>
      <c r="BE507" s="49">
        <f>IF(D507="","",IF(S507="S",
1,
IF(AC507=0,
1,
IF(
IFERROR(((U507+Y507)*AG507)/((AC507*AK507)*AG507),0)&lt;0,
0,
IF(
IFERROR(((U507+Y507)*AG507)/((AC507*AK507)*AG507),0)&gt;1,
1,
IFERROR(((U507+Y507)*AG507)/((AC507*AK507)*AG507),0)
)
)
)
))</f>
        <v/>
      </c>
      <c r="BF507" s="49">
        <f>IF(D507="","",IF(S507="S",
1,
IF(AC507=0,
1,
IF(
IFERROR(((U507+V507+Y507)*AG507)/((AC507*AK507)*AG507),0)&lt;0,
0,
IF(
IFERROR(((U507+V507+Y507)*AG507)/((AC507*AK507)*AG507),0)&gt;1,
1,
IFERROR(((U507+V507+Y507)*AG507)/((AC507*AK507)*AG507),0)
)
)
)
))</f>
        <v/>
      </c>
      <c r="BG507" s="50">
        <f>IF(D507="","",IF(S507="S",0,IF(AND(ISNUMBER(AC507),ISNUMBER(AM507)),IF(OR(AC507*AM507&lt;0,ISERR(AC507*AM507)),0,AC507*AM507),0)))</f>
        <v/>
      </c>
      <c r="BH507" s="50">
        <f>IF(D507="","",IF(BY507&gt;TODAY()-60,0,IF(Y507&gt;12,MAX(0,(U507+Y507)-BG507),MAX(0,U507-BG507))))</f>
        <v/>
      </c>
      <c r="BI507" s="51">
        <f>IF(D507="","",BH507*AG507)</f>
        <v/>
      </c>
      <c r="BJ507" s="51">
        <f>IF(D507="","",IF(OR(R507="A",R507="AA",R507="AAA"),BI507,0))</f>
        <v/>
      </c>
      <c r="BK507" s="51">
        <f>IF(D507="","",IF(R507="B",BI507,0))</f>
        <v/>
      </c>
      <c r="BL507" s="51">
        <f>IF(D507="","",IF(R507="C",BI507,0))</f>
        <v/>
      </c>
      <c r="BM507" s="51">
        <f>IF(D507="","",IFERROR(MAX(0,MIN(BI507/AP507,1)),0))</f>
        <v/>
      </c>
      <c r="BN507" s="52">
        <f>IF(D507="","",AB507*AG507)</f>
        <v/>
      </c>
      <c r="BO507" s="52">
        <f>IF(D507="","",(U507+V507+X507)*AG507)</f>
        <v/>
      </c>
      <c r="BP507" s="52">
        <f>IF(D507="","",(AB507*3)*AG507)</f>
        <v/>
      </c>
      <c r="BQ507" s="52">
        <f>IF(D507="","",IF(BO507-BP507&gt;0,0,BO507-BP507))</f>
        <v/>
      </c>
      <c r="BR507" s="52">
        <f>IF(D507="","",IF(BO507-BP507-BN507&gt;0,0,BO507-BP507-BN507))</f>
        <v/>
      </c>
      <c r="BS507" s="53">
        <f>IF(D507="","",IFERROR(AB507*AI507,0))</f>
        <v/>
      </c>
      <c r="BT507" s="53">
        <f>IF(D507="","",IFERROR(IF(X507&gt;12, AI507*(U507+V507+X507), AI507*(U507+V507)),0))</f>
        <v/>
      </c>
      <c r="BU507" s="53">
        <f>IF(D507="","",IFERROR(((AB507*3)*AI507),0))</f>
        <v/>
      </c>
      <c r="BV507" s="53">
        <f>IF(D507="","",IF(BT507-BU507&gt;0,0,BT507-BU507))</f>
        <v/>
      </c>
      <c r="BW507" s="53">
        <f>IF(D507="","",IF(BT507-BU507-BS507&gt;0,0,BT507-BU507-BS507))</f>
        <v/>
      </c>
      <c r="BX507" s="36">
        <f>IF(D507="","",IFERROR(VLOOKUP(D507,'produto-entrada-7'!A:M,3,0),"SEM PEDIDO"))</f>
        <v/>
      </c>
      <c r="BY507" s="36">
        <f>IF(D507="","",VLOOKUP(D507,'produto-estoque-total-7'!A:AB,25,0))</f>
        <v/>
      </c>
      <c r="BZ507" s="36">
        <f>IF(D507="","",IFERROR(VLOOKUP(D507,'produto-estoque-total-7'!A:AB,26,0)/100,0))</f>
        <v/>
      </c>
      <c r="CA507" s="36">
        <f>IF(D507="","",IFERROR(VLOOKUP(D507,'produto-estoque-total-7'!A:AB,27,0)/100,0))</f>
        <v/>
      </c>
      <c r="CB507" s="41">
        <f>IF(D507="","",V507*AF507)</f>
        <v/>
      </c>
      <c r="CC507" s="41">
        <f>IF(D507="","",V507*AI507)</f>
        <v/>
      </c>
      <c r="CD507" s="54">
        <f>IF(D507="","",VLOOKUP(D507,'produto-estoque-total-7'!A:AB,28,0))</f>
        <v/>
      </c>
    </row>
    <row r="508">
      <c r="A508" s="36">
        <f>IF(D508="","",VLOOKUP(D508,'produto-estoque-total-7'!A:AB,3,0))</f>
        <v/>
      </c>
      <c r="B508" s="1">
        <f>IF(D508="","",VLOOKUP(D508,'produto-estoque-total-7'!A:AB,12,0))</f>
        <v/>
      </c>
      <c r="C508" s="1">
        <f>IF(D508="","",VLOOKUP(D508,'produto-estoque-total-7'!A:AB,2,0))</f>
        <v/>
      </c>
      <c r="D508" s="37">
        <f>IFERROR(IF('produto-estoque-total-7'!A507="","",'produto-estoque-total-7'!A507),"")</f>
        <v/>
      </c>
      <c r="E508" s="1">
        <f>IF(D508="","",VLOOKUP(D508,'produto-estoque-total-7'!A:AB,4,0))</f>
        <v/>
      </c>
      <c r="F508" s="36">
        <f>IF(D508="","",VLOOKUP(D508,'produto-estoque-total-7'!A:AB,13,0))</f>
        <v/>
      </c>
      <c r="G508" s="1">
        <f>IF(F508="","",VLOOKUP(F508,'FORNECEDORES X COMPRADOR'!A:D,4,0))</f>
        <v/>
      </c>
      <c r="H508" s="1">
        <f>IF(F508="","",VLOOKUP(F508,'FORNECEDORES X COMPRADOR'!A:E,5,0))</f>
        <v/>
      </c>
      <c r="I508" s="36">
        <f>IF(D508="","",VLOOKUP(D508,'produto-estoque-total-7'!A:AB,15,0))</f>
        <v/>
      </c>
      <c r="J508" s="36">
        <f>IF(D508="","",VLOOKUP(D508,'produto-estoque-total-7'!A:AB,19,0))</f>
        <v/>
      </c>
      <c r="K508" s="1">
        <f>IF(D508="","",VLOOKUP(D508,'produto-estoque-total-7'!A:AB,20,0))</f>
        <v/>
      </c>
      <c r="L508" s="36">
        <f>IF(D508="","",VLOOKUP(D508,'produto-estoque-total-7'!A:AB,17,0))</f>
        <v/>
      </c>
      <c r="M508" s="1">
        <f>IF(D508="","",VLOOKUP(D508,'produto-estoque-total-7'!A:AB,18,0))</f>
        <v/>
      </c>
      <c r="N508" s="36">
        <f>IF(D508="","",VLOOKUP(D508,'produto-estoque-total-7'!A:AB,21,0))</f>
        <v/>
      </c>
      <c r="O508" s="1">
        <f>IF(D508="","",VLOOKUP(D508,'produto-estoque-total-7'!A:AB,22,0))</f>
        <v/>
      </c>
      <c r="P508" s="36">
        <f>IF(D508="","",VLOOKUP(D508,'produto-estoque-total-7'!A:AB,23,0))</f>
        <v/>
      </c>
      <c r="Q508" s="1">
        <f>IF(D508="","",VLOOKUP(D508,'produto-estoque-total-7'!A:AB,24,0))</f>
        <v/>
      </c>
      <c r="R508" s="38">
        <f>IFERROR(IF(D508="","",VLOOKUP(D508,'produto-venda-7'!B:N,13,0)),"C")</f>
        <v/>
      </c>
      <c r="S508" s="39">
        <f>IF(D508="","",VLOOKUP(D508,'produto-estoque-total-7'!A:AB,6,0))</f>
        <v/>
      </c>
      <c r="T508" s="39">
        <f>IF(D508="","",VLOOKUP(D508,'produto-estoque-total-7'!A:AB,5,0))</f>
        <v/>
      </c>
      <c r="U508" s="40">
        <f>IF(D508="","",VLOOKUP(D508,'produto-estoque-total-7'!A:AB,11,0))</f>
        <v/>
      </c>
      <c r="V508" s="41">
        <f>IF(D508="","",IFERROR(VLOOKUP(D508,'produto-entrada-7'!A:M,10,0),0))</f>
        <v/>
      </c>
      <c r="W508" s="42" t="n"/>
      <c r="X508" s="39">
        <f>IF(D508="","",VLOOKUP(D508,'produto-estoque-total-7'!A:AB,8,0))</f>
        <v/>
      </c>
      <c r="Y508" s="39">
        <f>IF(D508="","",VLOOKUP(D508,'produto-estoque-total-7'!A:AB,9,0))</f>
        <v/>
      </c>
      <c r="Z508" s="39">
        <f>IF(D508="","",VLOOKUP(D508,'produto-estoque-total-7'!A:AB,10,0))</f>
        <v/>
      </c>
      <c r="AA508" s="39">
        <f>IFERROR(IF(D508="","",VLOOKUP(D508,'produto-venda-7'!B:N,4,0)),0)</f>
        <v/>
      </c>
      <c r="AB508" s="39">
        <f>IFERROR(IF(D508="","",VLOOKUP(D508,'produto-venda-7'!B:N,5,0)),0)</f>
        <v/>
      </c>
      <c r="AC508" s="39">
        <f>IF(D508="","",IFERROR(AA508/90,0))</f>
        <v/>
      </c>
      <c r="AD508" s="36">
        <f>IF(D508="","",IFERROR(VLOOKUP(D508,'produto-entrada-7'!A:M,4,0),0))</f>
        <v/>
      </c>
      <c r="AE508" s="36">
        <f>IFERROR(IF(D508="","",VLOOKUP(D508,'produto-venda-7'!B:N,10,0)),0)</f>
        <v/>
      </c>
      <c r="AF508" s="36">
        <f>IF(D508="","",IFERROR(VLOOKUP(D508,'produto-entrada-7'!A:M,11,0),0))</f>
        <v/>
      </c>
      <c r="AG508" s="1">
        <f>IF(D508="","",IFERROR(VLOOKUP(D508,'produto-entrada-7'!A:M,12,0),0))</f>
        <v/>
      </c>
      <c r="AH508" s="1">
        <f>IF(D508="","",IFERROR(VLOOKUP(D508,'produto-entrada-7'!A:M,13,0),0))</f>
        <v/>
      </c>
      <c r="AI508" s="36">
        <f>IFERROR(IF(D508="","",VLOOKUP(D508,'produto-venda-7'!B:N,11,0)),0)</f>
        <v/>
      </c>
      <c r="AJ508" s="43">
        <f>IF(D508="","",IFERROR(AI508*AB508,0))</f>
        <v/>
      </c>
      <c r="AK508" s="44">
        <f>IFERROR(IF(D508="","",VLOOKUP(F508,'ANALISE FORNECEDOR'!$A:$I,8,0)),"")</f>
        <v/>
      </c>
      <c r="AL508" s="44">
        <f>IF(D508="","",AVERAGE(AM508,AK508))</f>
        <v/>
      </c>
      <c r="AM508" s="44">
        <f>IFERROR(IF(D508="","",VLOOKUP(F508,'ANALISE FORNECEDOR'!$A:$I,9,0)),"")</f>
        <v/>
      </c>
      <c r="AN508" s="45">
        <f>IF(D508="","",IF(Y508&gt;12,AI508*(U508+Y508),AI508*U508))</f>
        <v/>
      </c>
      <c r="AO508" s="45">
        <f>IF(D508="","",IF(Y508&gt;12,AI508*(U508+V508+Y508),AI508*(U508+V508)))</f>
        <v/>
      </c>
      <c r="AP508" s="46">
        <f>IF(D508="","",IF(Y508&gt;12,AG508*(U508+Y508),AG508*U508))</f>
        <v/>
      </c>
      <c r="AQ508" s="46">
        <f>IF(D508="","",IF(Y508&gt;12,AG508*(U508+V508+Y508),AG508*(U508+V508)))</f>
        <v/>
      </c>
      <c r="AR508" s="46">
        <f>IF(D508="","",IF(OR(R508="A",R508="AA",R508="AAA"),AP508,0))</f>
        <v/>
      </c>
      <c r="AS508" s="46">
        <f>IF(D508="","",IF(R508="B",AP508,0))</f>
        <v/>
      </c>
      <c r="AT508" s="46">
        <f>IF(D508="","",IF(R508="C",AP508,0))</f>
        <v/>
      </c>
      <c r="AU508" s="47">
        <f>IF(D508="","",IFERROR(AN508/AJ508,0))</f>
        <v/>
      </c>
      <c r="AV508" s="47">
        <f>IF(D508="","",IFERROR(((AO508)/AJ508),0))</f>
        <v/>
      </c>
      <c r="AW508" s="48">
        <f>IF(D508="","",IF(OR(S508="S",NOT(AND(ISNUMBER(AC508),ISNUMBER(AL508),AC508*AL508&gt;=0))),0,AC508*AL508))</f>
        <v/>
      </c>
      <c r="AX508" s="49">
        <f>IFERROR(IF(D508="","",AW508*AG508),0)</f>
        <v/>
      </c>
      <c r="AY508" s="48">
        <f>IF(D508="","",IF(OR(S508="S",NOT(AND(ISNUMBER(AC508),ISNUMBER(AK508),AC508*AK508&gt;=0))),0,AC508*AK508))</f>
        <v/>
      </c>
      <c r="AZ508" s="48">
        <f>IFERROR(IF(D508="","",IF(AY508=0,0,IF(((AY508)-(U508+Y508))&lt;0,0,(AY508)-U508))),0)</f>
        <v/>
      </c>
      <c r="BA508" s="49">
        <f>IF(D508="","",AZ508*AG508)</f>
        <v/>
      </c>
      <c r="BB508" s="49">
        <f>IF(D508="","",IF(OR(R508="A",R508="AA",R508="AAA"),BA508,0))</f>
        <v/>
      </c>
      <c r="BC508" s="49">
        <f>IF(D508="","",IF(R508="B",BA508,0))</f>
        <v/>
      </c>
      <c r="BD508" s="49">
        <f>IF(D508="","",IF(R508="B",BA508,0))</f>
        <v/>
      </c>
      <c r="BE508" s="49">
        <f>IF(D508="","",IF(S508="S",
1,
IF(AC508=0,
1,
IF(
IFERROR(((U508+Y508)*AG508)/((AC508*AK508)*AG508),0)&lt;0,
0,
IF(
IFERROR(((U508+Y508)*AG508)/((AC508*AK508)*AG508),0)&gt;1,
1,
IFERROR(((U508+Y508)*AG508)/((AC508*AK508)*AG508),0)
)
)
)
))</f>
        <v/>
      </c>
      <c r="BF508" s="49">
        <f>IF(D508="","",IF(S508="S",
1,
IF(AC508=0,
1,
IF(
IFERROR(((U508+V508+Y508)*AG508)/((AC508*AK508)*AG508),0)&lt;0,
0,
IF(
IFERROR(((U508+V508+Y508)*AG508)/((AC508*AK508)*AG508),0)&gt;1,
1,
IFERROR(((U508+V508+Y508)*AG508)/((AC508*AK508)*AG508),0)
)
)
)
))</f>
        <v/>
      </c>
      <c r="BG508" s="50">
        <f>IF(D508="","",IF(S508="S",0,IF(AND(ISNUMBER(AC508),ISNUMBER(AM508)),IF(OR(AC508*AM508&lt;0,ISERR(AC508*AM508)),0,AC508*AM508),0)))</f>
        <v/>
      </c>
      <c r="BH508" s="50">
        <f>IF(D508="","",IF(BY508&gt;TODAY()-60,0,IF(Y508&gt;12,MAX(0,(U508+Y508)-BG508),MAX(0,U508-BG508))))</f>
        <v/>
      </c>
      <c r="BI508" s="51">
        <f>IF(D508="","",BH508*AG508)</f>
        <v/>
      </c>
      <c r="BJ508" s="51">
        <f>IF(D508="","",IF(OR(R508="A",R508="AA",R508="AAA"),BI508,0))</f>
        <v/>
      </c>
      <c r="BK508" s="51">
        <f>IF(D508="","",IF(R508="B",BI508,0))</f>
        <v/>
      </c>
      <c r="BL508" s="51">
        <f>IF(D508="","",IF(R508="C",BI508,0))</f>
        <v/>
      </c>
      <c r="BM508" s="51">
        <f>IF(D508="","",IFERROR(MAX(0,MIN(BI508/AP508,1)),0))</f>
        <v/>
      </c>
      <c r="BN508" s="52">
        <f>IF(D508="","",AB508*AG508)</f>
        <v/>
      </c>
      <c r="BO508" s="52">
        <f>IF(D508="","",(U508+V508+X508)*AG508)</f>
        <v/>
      </c>
      <c r="BP508" s="52">
        <f>IF(D508="","",(AB508*3)*AG508)</f>
        <v/>
      </c>
      <c r="BQ508" s="52">
        <f>IF(D508="","",IF(BO508-BP508&gt;0,0,BO508-BP508))</f>
        <v/>
      </c>
      <c r="BR508" s="52">
        <f>IF(D508="","",IF(BO508-BP508-BN508&gt;0,0,BO508-BP508-BN508))</f>
        <v/>
      </c>
      <c r="BS508" s="53">
        <f>IF(D508="","",IFERROR(AB508*AI508,0))</f>
        <v/>
      </c>
      <c r="BT508" s="53">
        <f>IF(D508="","",IFERROR(IF(X508&gt;12, AI508*(U508+V508+X508), AI508*(U508+V508)),0))</f>
        <v/>
      </c>
      <c r="BU508" s="53">
        <f>IF(D508="","",IFERROR(((AB508*3)*AI508),0))</f>
        <v/>
      </c>
      <c r="BV508" s="53">
        <f>IF(D508="","",IF(BT508-BU508&gt;0,0,BT508-BU508))</f>
        <v/>
      </c>
      <c r="BW508" s="53">
        <f>IF(D508="","",IF(BT508-BU508-BS508&gt;0,0,BT508-BU508-BS508))</f>
        <v/>
      </c>
      <c r="BX508" s="36">
        <f>IF(D508="","",IFERROR(VLOOKUP(D508,'produto-entrada-7'!A:M,3,0),"SEM PEDIDO"))</f>
        <v/>
      </c>
      <c r="BY508" s="36">
        <f>IF(D508="","",VLOOKUP(D508,'produto-estoque-total-7'!A:AB,25,0))</f>
        <v/>
      </c>
      <c r="BZ508" s="36">
        <f>IF(D508="","",IFERROR(VLOOKUP(D508,'produto-estoque-total-7'!A:AB,26,0)/100,0))</f>
        <v/>
      </c>
      <c r="CA508" s="36">
        <f>IF(D508="","",IFERROR(VLOOKUP(D508,'produto-estoque-total-7'!A:AB,27,0)/100,0))</f>
        <v/>
      </c>
      <c r="CB508" s="41">
        <f>IF(D508="","",V508*AF508)</f>
        <v/>
      </c>
      <c r="CC508" s="41">
        <f>IF(D508="","",V508*AI508)</f>
        <v/>
      </c>
      <c r="CD508" s="54">
        <f>IF(D508="","",VLOOKUP(D508,'produto-estoque-total-7'!A:AB,28,0))</f>
        <v/>
      </c>
    </row>
    <row r="509">
      <c r="A509" s="36">
        <f>IF(D509="","",VLOOKUP(D509,'produto-estoque-total-7'!A:AB,3,0))</f>
        <v/>
      </c>
      <c r="B509" s="1">
        <f>IF(D509="","",VLOOKUP(D509,'produto-estoque-total-7'!A:AB,12,0))</f>
        <v/>
      </c>
      <c r="C509" s="1">
        <f>IF(D509="","",VLOOKUP(D509,'produto-estoque-total-7'!A:AB,2,0))</f>
        <v/>
      </c>
      <c r="D509" s="37">
        <f>IFERROR(IF('produto-estoque-total-7'!A508="","",'produto-estoque-total-7'!A508),"")</f>
        <v/>
      </c>
      <c r="E509" s="1">
        <f>IF(D509="","",VLOOKUP(D509,'produto-estoque-total-7'!A:AB,4,0))</f>
        <v/>
      </c>
      <c r="F509" s="36">
        <f>IF(D509="","",VLOOKUP(D509,'produto-estoque-total-7'!A:AB,13,0))</f>
        <v/>
      </c>
      <c r="G509" s="1">
        <f>IF(F509="","",VLOOKUP(F509,'FORNECEDORES X COMPRADOR'!A:D,4,0))</f>
        <v/>
      </c>
      <c r="H509" s="1">
        <f>IF(F509="","",VLOOKUP(F509,'FORNECEDORES X COMPRADOR'!A:E,5,0))</f>
        <v/>
      </c>
      <c r="I509" s="36">
        <f>IF(D509="","",VLOOKUP(D509,'produto-estoque-total-7'!A:AB,15,0))</f>
        <v/>
      </c>
      <c r="J509" s="36">
        <f>IF(D509="","",VLOOKUP(D509,'produto-estoque-total-7'!A:AB,19,0))</f>
        <v/>
      </c>
      <c r="K509" s="1">
        <f>IF(D509="","",VLOOKUP(D509,'produto-estoque-total-7'!A:AB,20,0))</f>
        <v/>
      </c>
      <c r="L509" s="36">
        <f>IF(D509="","",VLOOKUP(D509,'produto-estoque-total-7'!A:AB,17,0))</f>
        <v/>
      </c>
      <c r="M509" s="1">
        <f>IF(D509="","",VLOOKUP(D509,'produto-estoque-total-7'!A:AB,18,0))</f>
        <v/>
      </c>
      <c r="N509" s="36">
        <f>IF(D509="","",VLOOKUP(D509,'produto-estoque-total-7'!A:AB,21,0))</f>
        <v/>
      </c>
      <c r="O509" s="1">
        <f>IF(D509="","",VLOOKUP(D509,'produto-estoque-total-7'!A:AB,22,0))</f>
        <v/>
      </c>
      <c r="P509" s="36">
        <f>IF(D509="","",VLOOKUP(D509,'produto-estoque-total-7'!A:AB,23,0))</f>
        <v/>
      </c>
      <c r="Q509" s="1">
        <f>IF(D509="","",VLOOKUP(D509,'produto-estoque-total-7'!A:AB,24,0))</f>
        <v/>
      </c>
      <c r="R509" s="38">
        <f>IFERROR(IF(D509="","",VLOOKUP(D509,'produto-venda-7'!B:N,13,0)),"C")</f>
        <v/>
      </c>
      <c r="S509" s="39">
        <f>IF(D509="","",VLOOKUP(D509,'produto-estoque-total-7'!A:AB,6,0))</f>
        <v/>
      </c>
      <c r="T509" s="39">
        <f>IF(D509="","",VLOOKUP(D509,'produto-estoque-total-7'!A:AB,5,0))</f>
        <v/>
      </c>
      <c r="U509" s="40">
        <f>IF(D509="","",VLOOKUP(D509,'produto-estoque-total-7'!A:AB,11,0))</f>
        <v/>
      </c>
      <c r="V509" s="41">
        <f>IF(D509="","",IFERROR(VLOOKUP(D509,'produto-entrada-7'!A:M,10,0),0))</f>
        <v/>
      </c>
      <c r="W509" s="42" t="n"/>
      <c r="X509" s="39">
        <f>IF(D509="","",VLOOKUP(D509,'produto-estoque-total-7'!A:AB,8,0))</f>
        <v/>
      </c>
      <c r="Y509" s="39">
        <f>IF(D509="","",VLOOKUP(D509,'produto-estoque-total-7'!A:AB,9,0))</f>
        <v/>
      </c>
      <c r="Z509" s="39">
        <f>IF(D509="","",VLOOKUP(D509,'produto-estoque-total-7'!A:AB,10,0))</f>
        <v/>
      </c>
      <c r="AA509" s="39">
        <f>IFERROR(IF(D509="","",VLOOKUP(D509,'produto-venda-7'!B:N,4,0)),0)</f>
        <v/>
      </c>
      <c r="AB509" s="39">
        <f>IFERROR(IF(D509="","",VLOOKUP(D509,'produto-venda-7'!B:N,5,0)),0)</f>
        <v/>
      </c>
      <c r="AC509" s="39">
        <f>IF(D509="","",IFERROR(AA509/90,0))</f>
        <v/>
      </c>
      <c r="AD509" s="36">
        <f>IF(D509="","",IFERROR(VLOOKUP(D509,'produto-entrada-7'!A:M,4,0),0))</f>
        <v/>
      </c>
      <c r="AE509" s="36">
        <f>IFERROR(IF(D509="","",VLOOKUP(D509,'produto-venda-7'!B:N,10,0)),0)</f>
        <v/>
      </c>
      <c r="AF509" s="36">
        <f>IF(D509="","",IFERROR(VLOOKUP(D509,'produto-entrada-7'!A:M,11,0),0))</f>
        <v/>
      </c>
      <c r="AG509" s="1">
        <f>IF(D509="","",IFERROR(VLOOKUP(D509,'produto-entrada-7'!A:M,12,0),0))</f>
        <v/>
      </c>
      <c r="AH509" s="1">
        <f>IF(D509="","",IFERROR(VLOOKUP(D509,'produto-entrada-7'!A:M,13,0),0))</f>
        <v/>
      </c>
      <c r="AI509" s="36">
        <f>IFERROR(IF(D509="","",VLOOKUP(D509,'produto-venda-7'!B:N,11,0)),0)</f>
        <v/>
      </c>
      <c r="AJ509" s="43">
        <f>IF(D509="","",IFERROR(AI509*AB509,0))</f>
        <v/>
      </c>
      <c r="AK509" s="44">
        <f>IFERROR(IF(D509="","",VLOOKUP(F509,'ANALISE FORNECEDOR'!$A:$I,8,0)),"")</f>
        <v/>
      </c>
      <c r="AL509" s="44">
        <f>IF(D509="","",AVERAGE(AM509,AK509))</f>
        <v/>
      </c>
      <c r="AM509" s="44">
        <f>IFERROR(IF(D509="","",VLOOKUP(F509,'ANALISE FORNECEDOR'!$A:$I,9,0)),"")</f>
        <v/>
      </c>
      <c r="AN509" s="45">
        <f>IF(D509="","",IF(Y509&gt;12,AI509*(U509+Y509),AI509*U509))</f>
        <v/>
      </c>
      <c r="AO509" s="45">
        <f>IF(D509="","",IF(Y509&gt;12,AI509*(U509+V509+Y509),AI509*(U509+V509)))</f>
        <v/>
      </c>
      <c r="AP509" s="46">
        <f>IF(D509="","",IF(Y509&gt;12,AG509*(U509+Y509),AG509*U509))</f>
        <v/>
      </c>
      <c r="AQ509" s="46">
        <f>IF(D509="","",IF(Y509&gt;12,AG509*(U509+V509+Y509),AG509*(U509+V509)))</f>
        <v/>
      </c>
      <c r="AR509" s="46">
        <f>IF(D509="","",IF(OR(R509="A",R509="AA",R509="AAA"),AP509,0))</f>
        <v/>
      </c>
      <c r="AS509" s="46">
        <f>IF(D509="","",IF(R509="B",AP509,0))</f>
        <v/>
      </c>
      <c r="AT509" s="46">
        <f>IF(D509="","",IF(R509="C",AP509,0))</f>
        <v/>
      </c>
      <c r="AU509" s="47">
        <f>IF(D509="","",IFERROR(AN509/AJ509,0))</f>
        <v/>
      </c>
      <c r="AV509" s="47">
        <f>IF(D509="","",IFERROR(((AO509)/AJ509),0))</f>
        <v/>
      </c>
      <c r="AW509" s="48">
        <f>IF(D509="","",IF(OR(S509="S",NOT(AND(ISNUMBER(AC509),ISNUMBER(AL509),AC509*AL509&gt;=0))),0,AC509*AL509))</f>
        <v/>
      </c>
      <c r="AX509" s="49">
        <f>IFERROR(IF(D509="","",AW509*AG509),0)</f>
        <v/>
      </c>
      <c r="AY509" s="48">
        <f>IF(D509="","",IF(OR(S509="S",NOT(AND(ISNUMBER(AC509),ISNUMBER(AK509),AC509*AK509&gt;=0))),0,AC509*AK509))</f>
        <v/>
      </c>
      <c r="AZ509" s="48">
        <f>IFERROR(IF(D509="","",IF(AY509=0,0,IF(((AY509)-(U509+Y509))&lt;0,0,(AY509)-U509))),0)</f>
        <v/>
      </c>
      <c r="BA509" s="49">
        <f>IF(D509="","",AZ509*AG509)</f>
        <v/>
      </c>
      <c r="BB509" s="49">
        <f>IF(D509="","",IF(OR(R509="A",R509="AA",R509="AAA"),BA509,0))</f>
        <v/>
      </c>
      <c r="BC509" s="49">
        <f>IF(D509="","",IF(R509="B",BA509,0))</f>
        <v/>
      </c>
      <c r="BD509" s="49">
        <f>IF(D509="","",IF(R509="B",BA509,0))</f>
        <v/>
      </c>
      <c r="BE509" s="49">
        <f>IF(D509="","",IF(S509="S",
1,
IF(AC509=0,
1,
IF(
IFERROR(((U509+Y509)*AG509)/((AC509*AK509)*AG509),0)&lt;0,
0,
IF(
IFERROR(((U509+Y509)*AG509)/((AC509*AK509)*AG509),0)&gt;1,
1,
IFERROR(((U509+Y509)*AG509)/((AC509*AK509)*AG509),0)
)
)
)
))</f>
        <v/>
      </c>
      <c r="BF509" s="49">
        <f>IF(D509="","",IF(S509="S",
1,
IF(AC509=0,
1,
IF(
IFERROR(((U509+V509+Y509)*AG509)/((AC509*AK509)*AG509),0)&lt;0,
0,
IF(
IFERROR(((U509+V509+Y509)*AG509)/((AC509*AK509)*AG509),0)&gt;1,
1,
IFERROR(((U509+V509+Y509)*AG509)/((AC509*AK509)*AG509),0)
)
)
)
))</f>
        <v/>
      </c>
      <c r="BG509" s="50">
        <f>IF(D509="","",IF(S509="S",0,IF(AND(ISNUMBER(AC509),ISNUMBER(AM509)),IF(OR(AC509*AM509&lt;0,ISERR(AC509*AM509)),0,AC509*AM509),0)))</f>
        <v/>
      </c>
      <c r="BH509" s="50">
        <f>IF(D509="","",IF(BY509&gt;TODAY()-60,0,IF(Y509&gt;12,MAX(0,(U509+Y509)-BG509),MAX(0,U509-BG509))))</f>
        <v/>
      </c>
      <c r="BI509" s="51">
        <f>IF(D509="","",BH509*AG509)</f>
        <v/>
      </c>
      <c r="BJ509" s="51">
        <f>IF(D509="","",IF(OR(R509="A",R509="AA",R509="AAA"),BI509,0))</f>
        <v/>
      </c>
      <c r="BK509" s="51">
        <f>IF(D509="","",IF(R509="B",BI509,0))</f>
        <v/>
      </c>
      <c r="BL509" s="51">
        <f>IF(D509="","",IF(R509="C",BI509,0))</f>
        <v/>
      </c>
      <c r="BM509" s="51">
        <f>IF(D509="","",IFERROR(MAX(0,MIN(BI509/AP509,1)),0))</f>
        <v/>
      </c>
      <c r="BN509" s="52">
        <f>IF(D509="","",AB509*AG509)</f>
        <v/>
      </c>
      <c r="BO509" s="52">
        <f>IF(D509="","",(U509+V509+X509)*AG509)</f>
        <v/>
      </c>
      <c r="BP509" s="52">
        <f>IF(D509="","",(AB509*3)*AG509)</f>
        <v/>
      </c>
      <c r="BQ509" s="52">
        <f>IF(D509="","",IF(BO509-BP509&gt;0,0,BO509-BP509))</f>
        <v/>
      </c>
      <c r="BR509" s="52">
        <f>IF(D509="","",IF(BO509-BP509-BN509&gt;0,0,BO509-BP509-BN509))</f>
        <v/>
      </c>
      <c r="BS509" s="53">
        <f>IF(D509="","",IFERROR(AB509*AI509,0))</f>
        <v/>
      </c>
      <c r="BT509" s="53">
        <f>IF(D509="","",IFERROR(IF(X509&gt;12, AI509*(U509+V509+X509), AI509*(U509+V509)),0))</f>
        <v/>
      </c>
      <c r="BU509" s="53">
        <f>IF(D509="","",IFERROR(((AB509*3)*AI509),0))</f>
        <v/>
      </c>
      <c r="BV509" s="53">
        <f>IF(D509="","",IF(BT509-BU509&gt;0,0,BT509-BU509))</f>
        <v/>
      </c>
      <c r="BW509" s="53">
        <f>IF(D509="","",IF(BT509-BU509-BS509&gt;0,0,BT509-BU509-BS509))</f>
        <v/>
      </c>
      <c r="BX509" s="36">
        <f>IF(D509="","",IFERROR(VLOOKUP(D509,'produto-entrada-7'!A:M,3,0),"SEM PEDIDO"))</f>
        <v/>
      </c>
      <c r="BY509" s="36">
        <f>IF(D509="","",VLOOKUP(D509,'produto-estoque-total-7'!A:AB,25,0))</f>
        <v/>
      </c>
      <c r="BZ509" s="36">
        <f>IF(D509="","",IFERROR(VLOOKUP(D509,'produto-estoque-total-7'!A:AB,26,0)/100,0))</f>
        <v/>
      </c>
      <c r="CA509" s="36">
        <f>IF(D509="","",IFERROR(VLOOKUP(D509,'produto-estoque-total-7'!A:AB,27,0)/100,0))</f>
        <v/>
      </c>
      <c r="CB509" s="41">
        <f>IF(D509="","",V509*AF509)</f>
        <v/>
      </c>
      <c r="CC509" s="41">
        <f>IF(D509="","",V509*AI509)</f>
        <v/>
      </c>
      <c r="CD509" s="54">
        <f>IF(D509="","",VLOOKUP(D509,'produto-estoque-total-7'!A:AB,28,0))</f>
        <v/>
      </c>
    </row>
    <row r="510">
      <c r="A510" s="36">
        <f>IF(D510="","",VLOOKUP(D510,'produto-estoque-total-7'!A:AB,3,0))</f>
        <v/>
      </c>
      <c r="B510" s="1">
        <f>IF(D510="","",VLOOKUP(D510,'produto-estoque-total-7'!A:AB,12,0))</f>
        <v/>
      </c>
      <c r="C510" s="1">
        <f>IF(D510="","",VLOOKUP(D510,'produto-estoque-total-7'!A:AB,2,0))</f>
        <v/>
      </c>
      <c r="D510" s="37">
        <f>IFERROR(IF('produto-estoque-total-7'!A509="","",'produto-estoque-total-7'!A509),"")</f>
        <v/>
      </c>
      <c r="E510" s="1">
        <f>IF(D510="","",VLOOKUP(D510,'produto-estoque-total-7'!A:AB,4,0))</f>
        <v/>
      </c>
      <c r="F510" s="36">
        <f>IF(D510="","",VLOOKUP(D510,'produto-estoque-total-7'!A:AB,13,0))</f>
        <v/>
      </c>
      <c r="G510" s="1">
        <f>IF(F510="","",VLOOKUP(F510,'FORNECEDORES X COMPRADOR'!A:D,4,0))</f>
        <v/>
      </c>
      <c r="H510" s="1">
        <f>IF(F510="","",VLOOKUP(F510,'FORNECEDORES X COMPRADOR'!A:E,5,0))</f>
        <v/>
      </c>
      <c r="I510" s="36">
        <f>IF(D510="","",VLOOKUP(D510,'produto-estoque-total-7'!A:AB,15,0))</f>
        <v/>
      </c>
      <c r="J510" s="36">
        <f>IF(D510="","",VLOOKUP(D510,'produto-estoque-total-7'!A:AB,19,0))</f>
        <v/>
      </c>
      <c r="K510" s="1">
        <f>IF(D510="","",VLOOKUP(D510,'produto-estoque-total-7'!A:AB,20,0))</f>
        <v/>
      </c>
      <c r="L510" s="36">
        <f>IF(D510="","",VLOOKUP(D510,'produto-estoque-total-7'!A:AB,17,0))</f>
        <v/>
      </c>
      <c r="M510" s="1">
        <f>IF(D510="","",VLOOKUP(D510,'produto-estoque-total-7'!A:AB,18,0))</f>
        <v/>
      </c>
      <c r="N510" s="36">
        <f>IF(D510="","",VLOOKUP(D510,'produto-estoque-total-7'!A:AB,21,0))</f>
        <v/>
      </c>
      <c r="O510" s="1">
        <f>IF(D510="","",VLOOKUP(D510,'produto-estoque-total-7'!A:AB,22,0))</f>
        <v/>
      </c>
      <c r="P510" s="36">
        <f>IF(D510="","",VLOOKUP(D510,'produto-estoque-total-7'!A:AB,23,0))</f>
        <v/>
      </c>
      <c r="Q510" s="1">
        <f>IF(D510="","",VLOOKUP(D510,'produto-estoque-total-7'!A:AB,24,0))</f>
        <v/>
      </c>
      <c r="R510" s="38">
        <f>IFERROR(IF(D510="","",VLOOKUP(D510,'produto-venda-7'!B:N,13,0)),"C")</f>
        <v/>
      </c>
      <c r="S510" s="39">
        <f>IF(D510="","",VLOOKUP(D510,'produto-estoque-total-7'!A:AB,6,0))</f>
        <v/>
      </c>
      <c r="T510" s="39">
        <f>IF(D510="","",VLOOKUP(D510,'produto-estoque-total-7'!A:AB,5,0))</f>
        <v/>
      </c>
      <c r="U510" s="40">
        <f>IF(D510="","",VLOOKUP(D510,'produto-estoque-total-7'!A:AB,11,0))</f>
        <v/>
      </c>
      <c r="V510" s="41">
        <f>IF(D510="","",IFERROR(VLOOKUP(D510,'produto-entrada-7'!A:M,10,0),0))</f>
        <v/>
      </c>
      <c r="W510" s="42" t="n"/>
      <c r="X510" s="39">
        <f>IF(D510="","",VLOOKUP(D510,'produto-estoque-total-7'!A:AB,8,0))</f>
        <v/>
      </c>
      <c r="Y510" s="39">
        <f>IF(D510="","",VLOOKUP(D510,'produto-estoque-total-7'!A:AB,9,0))</f>
        <v/>
      </c>
      <c r="Z510" s="39">
        <f>IF(D510="","",VLOOKUP(D510,'produto-estoque-total-7'!A:AB,10,0))</f>
        <v/>
      </c>
      <c r="AA510" s="39">
        <f>IFERROR(IF(D510="","",VLOOKUP(D510,'produto-venda-7'!B:N,4,0)),0)</f>
        <v/>
      </c>
      <c r="AB510" s="39">
        <f>IFERROR(IF(D510="","",VLOOKUP(D510,'produto-venda-7'!B:N,5,0)),0)</f>
        <v/>
      </c>
      <c r="AC510" s="39">
        <f>IF(D510="","",IFERROR(AA510/90,0))</f>
        <v/>
      </c>
      <c r="AD510" s="36">
        <f>IF(D510="","",IFERROR(VLOOKUP(D510,'produto-entrada-7'!A:M,4,0),0))</f>
        <v/>
      </c>
      <c r="AE510" s="36">
        <f>IFERROR(IF(D510="","",VLOOKUP(D510,'produto-venda-7'!B:N,10,0)),0)</f>
        <v/>
      </c>
      <c r="AF510" s="36">
        <f>IF(D510="","",IFERROR(VLOOKUP(D510,'produto-entrada-7'!A:M,11,0),0))</f>
        <v/>
      </c>
      <c r="AG510" s="1">
        <f>IF(D510="","",IFERROR(VLOOKUP(D510,'produto-entrada-7'!A:M,12,0),0))</f>
        <v/>
      </c>
      <c r="AH510" s="1">
        <f>IF(D510="","",IFERROR(VLOOKUP(D510,'produto-entrada-7'!A:M,13,0),0))</f>
        <v/>
      </c>
      <c r="AI510" s="36">
        <f>IFERROR(IF(D510="","",VLOOKUP(D510,'produto-venda-7'!B:N,11,0)),0)</f>
        <v/>
      </c>
      <c r="AJ510" s="43">
        <f>IF(D510="","",IFERROR(AI510*AB510,0))</f>
        <v/>
      </c>
      <c r="AK510" s="44">
        <f>IFERROR(IF(D510="","",VLOOKUP(F510,'ANALISE FORNECEDOR'!$A:$I,8,0)),"")</f>
        <v/>
      </c>
      <c r="AL510" s="44">
        <f>IF(D510="","",AVERAGE(AM510,AK510))</f>
        <v/>
      </c>
      <c r="AM510" s="44">
        <f>IFERROR(IF(D510="","",VLOOKUP(F510,'ANALISE FORNECEDOR'!$A:$I,9,0)),"")</f>
        <v/>
      </c>
      <c r="AN510" s="45">
        <f>IF(D510="","",IF(Y510&gt;12,AI510*(U510+Y510),AI510*U510))</f>
        <v/>
      </c>
      <c r="AO510" s="45">
        <f>IF(D510="","",IF(Y510&gt;12,AI510*(U510+V510+Y510),AI510*(U510+V510)))</f>
        <v/>
      </c>
      <c r="AP510" s="46">
        <f>IF(D510="","",IF(Y510&gt;12,AG510*(U510+Y510),AG510*U510))</f>
        <v/>
      </c>
      <c r="AQ510" s="46">
        <f>IF(D510="","",IF(Y510&gt;12,AG510*(U510+V510+Y510),AG510*(U510+V510)))</f>
        <v/>
      </c>
      <c r="AR510" s="46">
        <f>IF(D510="","",IF(OR(R510="A",R510="AA",R510="AAA"),AP510,0))</f>
        <v/>
      </c>
      <c r="AS510" s="46">
        <f>IF(D510="","",IF(R510="B",AP510,0))</f>
        <v/>
      </c>
      <c r="AT510" s="46">
        <f>IF(D510="","",IF(R510="C",AP510,0))</f>
        <v/>
      </c>
      <c r="AU510" s="47">
        <f>IF(D510="","",IFERROR(AN510/AJ510,0))</f>
        <v/>
      </c>
      <c r="AV510" s="47">
        <f>IF(D510="","",IFERROR(((AO510)/AJ510),0))</f>
        <v/>
      </c>
      <c r="AW510" s="48">
        <f>IF(D510="","",IF(OR(S510="S",NOT(AND(ISNUMBER(AC510),ISNUMBER(AL510),AC510*AL510&gt;=0))),0,AC510*AL510))</f>
        <v/>
      </c>
      <c r="AX510" s="49">
        <f>IFERROR(IF(D510="","",AW510*AG510),0)</f>
        <v/>
      </c>
      <c r="AY510" s="48">
        <f>IF(D510="","",IF(OR(S510="S",NOT(AND(ISNUMBER(AC510),ISNUMBER(AK510),AC510*AK510&gt;=0))),0,AC510*AK510))</f>
        <v/>
      </c>
      <c r="AZ510" s="48">
        <f>IFERROR(IF(D510="","",IF(AY510=0,0,IF(((AY510)-(U510+Y510))&lt;0,0,(AY510)-U510))),0)</f>
        <v/>
      </c>
      <c r="BA510" s="49">
        <f>IF(D510="","",AZ510*AG510)</f>
        <v/>
      </c>
      <c r="BB510" s="49">
        <f>IF(D510="","",IF(OR(R510="A",R510="AA",R510="AAA"),BA510,0))</f>
        <v/>
      </c>
      <c r="BC510" s="49">
        <f>IF(D510="","",IF(R510="B",BA510,0))</f>
        <v/>
      </c>
      <c r="BD510" s="49">
        <f>IF(D510="","",IF(R510="B",BA510,0))</f>
        <v/>
      </c>
      <c r="BE510" s="49">
        <f>IF(D510="","",IF(S510="S",
1,
IF(AC510=0,
1,
IF(
IFERROR(((U510+Y510)*AG510)/((AC510*AK510)*AG510),0)&lt;0,
0,
IF(
IFERROR(((U510+Y510)*AG510)/((AC510*AK510)*AG510),0)&gt;1,
1,
IFERROR(((U510+Y510)*AG510)/((AC510*AK510)*AG510),0)
)
)
)
))</f>
        <v/>
      </c>
      <c r="BF510" s="49">
        <f>IF(D510="","",IF(S510="S",
1,
IF(AC510=0,
1,
IF(
IFERROR(((U510+V510+Y510)*AG510)/((AC510*AK510)*AG510),0)&lt;0,
0,
IF(
IFERROR(((U510+V510+Y510)*AG510)/((AC510*AK510)*AG510),0)&gt;1,
1,
IFERROR(((U510+V510+Y510)*AG510)/((AC510*AK510)*AG510),0)
)
)
)
))</f>
        <v/>
      </c>
      <c r="BG510" s="50">
        <f>IF(D510="","",IF(S510="S",0,IF(AND(ISNUMBER(AC510),ISNUMBER(AM510)),IF(OR(AC510*AM510&lt;0,ISERR(AC510*AM510)),0,AC510*AM510),0)))</f>
        <v/>
      </c>
      <c r="BH510" s="50">
        <f>IF(D510="","",IF(BY510&gt;TODAY()-60,0,IF(Y510&gt;12,MAX(0,(U510+Y510)-BG510),MAX(0,U510-BG510))))</f>
        <v/>
      </c>
      <c r="BI510" s="51">
        <f>IF(D510="","",BH510*AG510)</f>
        <v/>
      </c>
      <c r="BJ510" s="51">
        <f>IF(D510="","",IF(OR(R510="A",R510="AA",R510="AAA"),BI510,0))</f>
        <v/>
      </c>
      <c r="BK510" s="51">
        <f>IF(D510="","",IF(R510="B",BI510,0))</f>
        <v/>
      </c>
      <c r="BL510" s="51">
        <f>IF(D510="","",IF(R510="C",BI510,0))</f>
        <v/>
      </c>
      <c r="BM510" s="51">
        <f>IF(D510="","",IFERROR(MAX(0,MIN(BI510/AP510,1)),0))</f>
        <v/>
      </c>
      <c r="BN510" s="52">
        <f>IF(D510="","",AB510*AG510)</f>
        <v/>
      </c>
      <c r="BO510" s="52">
        <f>IF(D510="","",(U510+V510+X510)*AG510)</f>
        <v/>
      </c>
      <c r="BP510" s="52">
        <f>IF(D510="","",(AB510*3)*AG510)</f>
        <v/>
      </c>
      <c r="BQ510" s="52">
        <f>IF(D510="","",IF(BO510-BP510&gt;0,0,BO510-BP510))</f>
        <v/>
      </c>
      <c r="BR510" s="52">
        <f>IF(D510="","",IF(BO510-BP510-BN510&gt;0,0,BO510-BP510-BN510))</f>
        <v/>
      </c>
      <c r="BS510" s="53">
        <f>IF(D510="","",IFERROR(AB510*AI510,0))</f>
        <v/>
      </c>
      <c r="BT510" s="53">
        <f>IF(D510="","",IFERROR(IF(X510&gt;12, AI510*(U510+V510+X510), AI510*(U510+V510)),0))</f>
        <v/>
      </c>
      <c r="BU510" s="53">
        <f>IF(D510="","",IFERROR(((AB510*3)*AI510),0))</f>
        <v/>
      </c>
      <c r="BV510" s="53">
        <f>IF(D510="","",IF(BT510-BU510&gt;0,0,BT510-BU510))</f>
        <v/>
      </c>
      <c r="BW510" s="53">
        <f>IF(D510="","",IF(BT510-BU510-BS510&gt;0,0,BT510-BU510-BS510))</f>
        <v/>
      </c>
      <c r="BX510" s="36">
        <f>IF(D510="","",IFERROR(VLOOKUP(D510,'produto-entrada-7'!A:M,3,0),"SEM PEDIDO"))</f>
        <v/>
      </c>
      <c r="BY510" s="36">
        <f>IF(D510="","",VLOOKUP(D510,'produto-estoque-total-7'!A:AB,25,0))</f>
        <v/>
      </c>
      <c r="BZ510" s="36">
        <f>IF(D510="","",IFERROR(VLOOKUP(D510,'produto-estoque-total-7'!A:AB,26,0)/100,0))</f>
        <v/>
      </c>
      <c r="CA510" s="36">
        <f>IF(D510="","",IFERROR(VLOOKUP(D510,'produto-estoque-total-7'!A:AB,27,0)/100,0))</f>
        <v/>
      </c>
      <c r="CB510" s="41">
        <f>IF(D510="","",V510*AF510)</f>
        <v/>
      </c>
      <c r="CC510" s="41">
        <f>IF(D510="","",V510*AI510)</f>
        <v/>
      </c>
      <c r="CD510" s="54">
        <f>IF(D510="","",VLOOKUP(D510,'produto-estoque-total-7'!A:AB,28,0))</f>
        <v/>
      </c>
    </row>
    <row r="511">
      <c r="A511" s="36">
        <f>IF(D511="","",VLOOKUP(D511,'produto-estoque-total-7'!A:AB,3,0))</f>
        <v/>
      </c>
      <c r="B511" s="1">
        <f>IF(D511="","",VLOOKUP(D511,'produto-estoque-total-7'!A:AB,12,0))</f>
        <v/>
      </c>
      <c r="C511" s="1">
        <f>IF(D511="","",VLOOKUP(D511,'produto-estoque-total-7'!A:AB,2,0))</f>
        <v/>
      </c>
      <c r="D511" s="37">
        <f>IFERROR(IF('produto-estoque-total-7'!A510="","",'produto-estoque-total-7'!A510),"")</f>
        <v/>
      </c>
      <c r="E511" s="1">
        <f>IF(D511="","",VLOOKUP(D511,'produto-estoque-total-7'!A:AB,4,0))</f>
        <v/>
      </c>
      <c r="F511" s="36">
        <f>IF(D511="","",VLOOKUP(D511,'produto-estoque-total-7'!A:AB,13,0))</f>
        <v/>
      </c>
      <c r="G511" s="1">
        <f>IF(F511="","",VLOOKUP(F511,'FORNECEDORES X COMPRADOR'!A:D,4,0))</f>
        <v/>
      </c>
      <c r="H511" s="1">
        <f>IF(F511="","",VLOOKUP(F511,'FORNECEDORES X COMPRADOR'!A:E,5,0))</f>
        <v/>
      </c>
      <c r="I511" s="36">
        <f>IF(D511="","",VLOOKUP(D511,'produto-estoque-total-7'!A:AB,15,0))</f>
        <v/>
      </c>
      <c r="J511" s="36">
        <f>IF(D511="","",VLOOKUP(D511,'produto-estoque-total-7'!A:AB,19,0))</f>
        <v/>
      </c>
      <c r="K511" s="1">
        <f>IF(D511="","",VLOOKUP(D511,'produto-estoque-total-7'!A:AB,20,0))</f>
        <v/>
      </c>
      <c r="L511" s="36">
        <f>IF(D511="","",VLOOKUP(D511,'produto-estoque-total-7'!A:AB,17,0))</f>
        <v/>
      </c>
      <c r="M511" s="1">
        <f>IF(D511="","",VLOOKUP(D511,'produto-estoque-total-7'!A:AB,18,0))</f>
        <v/>
      </c>
      <c r="N511" s="36">
        <f>IF(D511="","",VLOOKUP(D511,'produto-estoque-total-7'!A:AB,21,0))</f>
        <v/>
      </c>
      <c r="O511" s="1">
        <f>IF(D511="","",VLOOKUP(D511,'produto-estoque-total-7'!A:AB,22,0))</f>
        <v/>
      </c>
      <c r="P511" s="36">
        <f>IF(D511="","",VLOOKUP(D511,'produto-estoque-total-7'!A:AB,23,0))</f>
        <v/>
      </c>
      <c r="Q511" s="1">
        <f>IF(D511="","",VLOOKUP(D511,'produto-estoque-total-7'!A:AB,24,0))</f>
        <v/>
      </c>
      <c r="R511" s="38">
        <f>IFERROR(IF(D511="","",VLOOKUP(D511,'produto-venda-7'!B:N,13,0)),"C")</f>
        <v/>
      </c>
      <c r="S511" s="39">
        <f>IF(D511="","",VLOOKUP(D511,'produto-estoque-total-7'!A:AB,6,0))</f>
        <v/>
      </c>
      <c r="T511" s="39">
        <f>IF(D511="","",VLOOKUP(D511,'produto-estoque-total-7'!A:AB,5,0))</f>
        <v/>
      </c>
      <c r="U511" s="40">
        <f>IF(D511="","",VLOOKUP(D511,'produto-estoque-total-7'!A:AB,11,0))</f>
        <v/>
      </c>
      <c r="V511" s="41">
        <f>IF(D511="","",IFERROR(VLOOKUP(D511,'produto-entrada-7'!A:M,10,0),0))</f>
        <v/>
      </c>
      <c r="W511" s="42" t="n"/>
      <c r="X511" s="39">
        <f>IF(D511="","",VLOOKUP(D511,'produto-estoque-total-7'!A:AB,8,0))</f>
        <v/>
      </c>
      <c r="Y511" s="39">
        <f>IF(D511="","",VLOOKUP(D511,'produto-estoque-total-7'!A:AB,9,0))</f>
        <v/>
      </c>
      <c r="Z511" s="39">
        <f>IF(D511="","",VLOOKUP(D511,'produto-estoque-total-7'!A:AB,10,0))</f>
        <v/>
      </c>
      <c r="AA511" s="39">
        <f>IFERROR(IF(D511="","",VLOOKUP(D511,'produto-venda-7'!B:N,4,0)),0)</f>
        <v/>
      </c>
      <c r="AB511" s="39">
        <f>IFERROR(IF(D511="","",VLOOKUP(D511,'produto-venda-7'!B:N,5,0)),0)</f>
        <v/>
      </c>
      <c r="AC511" s="39">
        <f>IF(D511="","",IFERROR(AA511/90,0))</f>
        <v/>
      </c>
      <c r="AD511" s="36">
        <f>IF(D511="","",IFERROR(VLOOKUP(D511,'produto-entrada-7'!A:M,4,0),0))</f>
        <v/>
      </c>
      <c r="AE511" s="36">
        <f>IFERROR(IF(D511="","",VLOOKUP(D511,'produto-venda-7'!B:N,10,0)),0)</f>
        <v/>
      </c>
      <c r="AF511" s="36">
        <f>IF(D511="","",IFERROR(VLOOKUP(D511,'produto-entrada-7'!A:M,11,0),0))</f>
        <v/>
      </c>
      <c r="AG511" s="1">
        <f>IF(D511="","",IFERROR(VLOOKUP(D511,'produto-entrada-7'!A:M,12,0),0))</f>
        <v/>
      </c>
      <c r="AH511" s="1">
        <f>IF(D511="","",IFERROR(VLOOKUP(D511,'produto-entrada-7'!A:M,13,0),0))</f>
        <v/>
      </c>
      <c r="AI511" s="36">
        <f>IFERROR(IF(D511="","",VLOOKUP(D511,'produto-venda-7'!B:N,11,0)),0)</f>
        <v/>
      </c>
      <c r="AJ511" s="43">
        <f>IF(D511="","",IFERROR(AI511*AB511,0))</f>
        <v/>
      </c>
      <c r="AK511" s="44">
        <f>IFERROR(IF(D511="","",VLOOKUP(F511,'ANALISE FORNECEDOR'!$A:$I,8,0)),"")</f>
        <v/>
      </c>
      <c r="AL511" s="44">
        <f>IF(D511="","",AVERAGE(AM511,AK511))</f>
        <v/>
      </c>
      <c r="AM511" s="44">
        <f>IFERROR(IF(D511="","",VLOOKUP(F511,'ANALISE FORNECEDOR'!$A:$I,9,0)),"")</f>
        <v/>
      </c>
      <c r="AN511" s="45">
        <f>IF(D511="","",IF(Y511&gt;12,AI511*(U511+Y511),AI511*U511))</f>
        <v/>
      </c>
      <c r="AO511" s="45">
        <f>IF(D511="","",IF(Y511&gt;12,AI511*(U511+V511+Y511),AI511*(U511+V511)))</f>
        <v/>
      </c>
      <c r="AP511" s="46">
        <f>IF(D511="","",IF(Y511&gt;12,AG511*(U511+Y511),AG511*U511))</f>
        <v/>
      </c>
      <c r="AQ511" s="46">
        <f>IF(D511="","",IF(Y511&gt;12,AG511*(U511+V511+Y511),AG511*(U511+V511)))</f>
        <v/>
      </c>
      <c r="AR511" s="46">
        <f>IF(D511="","",IF(OR(R511="A",R511="AA",R511="AAA"),AP511,0))</f>
        <v/>
      </c>
      <c r="AS511" s="46">
        <f>IF(D511="","",IF(R511="B",AP511,0))</f>
        <v/>
      </c>
      <c r="AT511" s="46">
        <f>IF(D511="","",IF(R511="C",AP511,0))</f>
        <v/>
      </c>
      <c r="AU511" s="47">
        <f>IF(D511="","",IFERROR(AN511/AJ511,0))</f>
        <v/>
      </c>
      <c r="AV511" s="47">
        <f>IF(D511="","",IFERROR(((AO511)/AJ511),0))</f>
        <v/>
      </c>
      <c r="AW511" s="48">
        <f>IF(D511="","",IF(OR(S511="S",NOT(AND(ISNUMBER(AC511),ISNUMBER(AL511),AC511*AL511&gt;=0))),0,AC511*AL511))</f>
        <v/>
      </c>
      <c r="AX511" s="49">
        <f>IFERROR(IF(D511="","",AW511*AG511),0)</f>
        <v/>
      </c>
      <c r="AY511" s="48">
        <f>IF(D511="","",IF(OR(S511="S",NOT(AND(ISNUMBER(AC511),ISNUMBER(AK511),AC511*AK511&gt;=0))),0,AC511*AK511))</f>
        <v/>
      </c>
      <c r="AZ511" s="48">
        <f>IFERROR(IF(D511="","",IF(AY511=0,0,IF(((AY511)-(U511+Y511))&lt;0,0,(AY511)-U511))),0)</f>
        <v/>
      </c>
      <c r="BA511" s="49">
        <f>IF(D511="","",AZ511*AG511)</f>
        <v/>
      </c>
      <c r="BB511" s="49">
        <f>IF(D511="","",IF(OR(R511="A",R511="AA",R511="AAA"),BA511,0))</f>
        <v/>
      </c>
      <c r="BC511" s="49">
        <f>IF(D511="","",IF(R511="B",BA511,0))</f>
        <v/>
      </c>
      <c r="BD511" s="49">
        <f>IF(D511="","",IF(R511="B",BA511,0))</f>
        <v/>
      </c>
      <c r="BE511" s="49">
        <f>IF(D511="","",IF(S511="S",
1,
IF(AC511=0,
1,
IF(
IFERROR(((U511+Y511)*AG511)/((AC511*AK511)*AG511),0)&lt;0,
0,
IF(
IFERROR(((U511+Y511)*AG511)/((AC511*AK511)*AG511),0)&gt;1,
1,
IFERROR(((U511+Y511)*AG511)/((AC511*AK511)*AG511),0)
)
)
)
))</f>
        <v/>
      </c>
      <c r="BF511" s="49">
        <f>IF(D511="","",IF(S511="S",
1,
IF(AC511=0,
1,
IF(
IFERROR(((U511+V511+Y511)*AG511)/((AC511*AK511)*AG511),0)&lt;0,
0,
IF(
IFERROR(((U511+V511+Y511)*AG511)/((AC511*AK511)*AG511),0)&gt;1,
1,
IFERROR(((U511+V511+Y511)*AG511)/((AC511*AK511)*AG511),0)
)
)
)
))</f>
        <v/>
      </c>
      <c r="BG511" s="50">
        <f>IF(D511="","",IF(S511="S",0,IF(AND(ISNUMBER(AC511),ISNUMBER(AM511)),IF(OR(AC511*AM511&lt;0,ISERR(AC511*AM511)),0,AC511*AM511),0)))</f>
        <v/>
      </c>
      <c r="BH511" s="50">
        <f>IF(D511="","",IF(BY511&gt;TODAY()-60,0,IF(Y511&gt;12,MAX(0,(U511+Y511)-BG511),MAX(0,U511-BG511))))</f>
        <v/>
      </c>
      <c r="BI511" s="51">
        <f>IF(D511="","",BH511*AG511)</f>
        <v/>
      </c>
      <c r="BJ511" s="51">
        <f>IF(D511="","",IF(OR(R511="A",R511="AA",R511="AAA"),BI511,0))</f>
        <v/>
      </c>
      <c r="BK511" s="51">
        <f>IF(D511="","",IF(R511="B",BI511,0))</f>
        <v/>
      </c>
      <c r="BL511" s="51">
        <f>IF(D511="","",IF(R511="C",BI511,0))</f>
        <v/>
      </c>
      <c r="BM511" s="51">
        <f>IF(D511="","",IFERROR(MAX(0,MIN(BI511/AP511,1)),0))</f>
        <v/>
      </c>
      <c r="BN511" s="52">
        <f>IF(D511="","",AB511*AG511)</f>
        <v/>
      </c>
      <c r="BO511" s="52">
        <f>IF(D511="","",(U511+V511+X511)*AG511)</f>
        <v/>
      </c>
      <c r="BP511" s="52">
        <f>IF(D511="","",(AB511*3)*AG511)</f>
        <v/>
      </c>
      <c r="BQ511" s="52">
        <f>IF(D511="","",IF(BO511-BP511&gt;0,0,BO511-BP511))</f>
        <v/>
      </c>
      <c r="BR511" s="52">
        <f>IF(D511="","",IF(BO511-BP511-BN511&gt;0,0,BO511-BP511-BN511))</f>
        <v/>
      </c>
      <c r="BS511" s="53">
        <f>IF(D511="","",IFERROR(AB511*AI511,0))</f>
        <v/>
      </c>
      <c r="BT511" s="53">
        <f>IF(D511="","",IFERROR(IF(X511&gt;12, AI511*(U511+V511+X511), AI511*(U511+V511)),0))</f>
        <v/>
      </c>
      <c r="BU511" s="53">
        <f>IF(D511="","",IFERROR(((AB511*3)*AI511),0))</f>
        <v/>
      </c>
      <c r="BV511" s="53">
        <f>IF(D511="","",IF(BT511-BU511&gt;0,0,BT511-BU511))</f>
        <v/>
      </c>
      <c r="BW511" s="53">
        <f>IF(D511="","",IF(BT511-BU511-BS511&gt;0,0,BT511-BU511-BS511))</f>
        <v/>
      </c>
      <c r="BX511" s="36">
        <f>IF(D511="","",IFERROR(VLOOKUP(D511,'produto-entrada-7'!A:M,3,0),"SEM PEDIDO"))</f>
        <v/>
      </c>
      <c r="BY511" s="36">
        <f>IF(D511="","",VLOOKUP(D511,'produto-estoque-total-7'!A:AB,25,0))</f>
        <v/>
      </c>
      <c r="BZ511" s="36">
        <f>IF(D511="","",IFERROR(VLOOKUP(D511,'produto-estoque-total-7'!A:AB,26,0)/100,0))</f>
        <v/>
      </c>
      <c r="CA511" s="36">
        <f>IF(D511="","",IFERROR(VLOOKUP(D511,'produto-estoque-total-7'!A:AB,27,0)/100,0))</f>
        <v/>
      </c>
      <c r="CB511" s="41">
        <f>IF(D511="","",V511*AF511)</f>
        <v/>
      </c>
      <c r="CC511" s="41">
        <f>IF(D511="","",V511*AI511)</f>
        <v/>
      </c>
      <c r="CD511" s="54">
        <f>IF(D511="","",VLOOKUP(D511,'produto-estoque-total-7'!A:AB,28,0))</f>
        <v/>
      </c>
    </row>
    <row r="512">
      <c r="A512" s="36">
        <f>IF(D512="","",VLOOKUP(D512,'produto-estoque-total-7'!A:AB,3,0))</f>
        <v/>
      </c>
      <c r="B512" s="1">
        <f>IF(D512="","",VLOOKUP(D512,'produto-estoque-total-7'!A:AB,12,0))</f>
        <v/>
      </c>
      <c r="C512" s="1">
        <f>IF(D512="","",VLOOKUP(D512,'produto-estoque-total-7'!A:AB,2,0))</f>
        <v/>
      </c>
      <c r="D512" s="37">
        <f>IFERROR(IF('produto-estoque-total-7'!A511="","",'produto-estoque-total-7'!A511),"")</f>
        <v/>
      </c>
      <c r="E512" s="1">
        <f>IF(D512="","",VLOOKUP(D512,'produto-estoque-total-7'!A:AB,4,0))</f>
        <v/>
      </c>
      <c r="F512" s="36">
        <f>IF(D512="","",VLOOKUP(D512,'produto-estoque-total-7'!A:AB,13,0))</f>
        <v/>
      </c>
      <c r="G512" s="1">
        <f>IF(F512="","",VLOOKUP(F512,'FORNECEDORES X COMPRADOR'!A:D,4,0))</f>
        <v/>
      </c>
      <c r="H512" s="1">
        <f>IF(F512="","",VLOOKUP(F512,'FORNECEDORES X COMPRADOR'!A:E,5,0))</f>
        <v/>
      </c>
      <c r="I512" s="36">
        <f>IF(D512="","",VLOOKUP(D512,'produto-estoque-total-7'!A:AB,15,0))</f>
        <v/>
      </c>
      <c r="J512" s="36">
        <f>IF(D512="","",VLOOKUP(D512,'produto-estoque-total-7'!A:AB,19,0))</f>
        <v/>
      </c>
      <c r="K512" s="1">
        <f>IF(D512="","",VLOOKUP(D512,'produto-estoque-total-7'!A:AB,20,0))</f>
        <v/>
      </c>
      <c r="L512" s="36">
        <f>IF(D512="","",VLOOKUP(D512,'produto-estoque-total-7'!A:AB,17,0))</f>
        <v/>
      </c>
      <c r="M512" s="1">
        <f>IF(D512="","",VLOOKUP(D512,'produto-estoque-total-7'!A:AB,18,0))</f>
        <v/>
      </c>
      <c r="N512" s="36">
        <f>IF(D512="","",VLOOKUP(D512,'produto-estoque-total-7'!A:AB,21,0))</f>
        <v/>
      </c>
      <c r="O512" s="1">
        <f>IF(D512="","",VLOOKUP(D512,'produto-estoque-total-7'!A:AB,22,0))</f>
        <v/>
      </c>
      <c r="P512" s="36">
        <f>IF(D512="","",VLOOKUP(D512,'produto-estoque-total-7'!A:AB,23,0))</f>
        <v/>
      </c>
      <c r="Q512" s="1">
        <f>IF(D512="","",VLOOKUP(D512,'produto-estoque-total-7'!A:AB,24,0))</f>
        <v/>
      </c>
      <c r="R512" s="38">
        <f>IFERROR(IF(D512="","",VLOOKUP(D512,'produto-venda-7'!B:N,13,0)),"C")</f>
        <v/>
      </c>
      <c r="S512" s="39">
        <f>IF(D512="","",VLOOKUP(D512,'produto-estoque-total-7'!A:AB,6,0))</f>
        <v/>
      </c>
      <c r="T512" s="39">
        <f>IF(D512="","",VLOOKUP(D512,'produto-estoque-total-7'!A:AB,5,0))</f>
        <v/>
      </c>
      <c r="U512" s="40">
        <f>IF(D512="","",VLOOKUP(D512,'produto-estoque-total-7'!A:AB,11,0))</f>
        <v/>
      </c>
      <c r="V512" s="41">
        <f>IF(D512="","",IFERROR(VLOOKUP(D512,'produto-entrada-7'!A:M,10,0),0))</f>
        <v/>
      </c>
      <c r="W512" s="42" t="n"/>
      <c r="X512" s="39">
        <f>IF(D512="","",VLOOKUP(D512,'produto-estoque-total-7'!A:AB,8,0))</f>
        <v/>
      </c>
      <c r="Y512" s="39">
        <f>IF(D512="","",VLOOKUP(D512,'produto-estoque-total-7'!A:AB,9,0))</f>
        <v/>
      </c>
      <c r="Z512" s="39">
        <f>IF(D512="","",VLOOKUP(D512,'produto-estoque-total-7'!A:AB,10,0))</f>
        <v/>
      </c>
      <c r="AA512" s="39">
        <f>IFERROR(IF(D512="","",VLOOKUP(D512,'produto-venda-7'!B:N,4,0)),0)</f>
        <v/>
      </c>
      <c r="AB512" s="39">
        <f>IFERROR(IF(D512="","",VLOOKUP(D512,'produto-venda-7'!B:N,5,0)),0)</f>
        <v/>
      </c>
      <c r="AC512" s="39">
        <f>IF(D512="","",IFERROR(AA512/90,0))</f>
        <v/>
      </c>
      <c r="AD512" s="36">
        <f>IF(D512="","",IFERROR(VLOOKUP(D512,'produto-entrada-7'!A:M,4,0),0))</f>
        <v/>
      </c>
      <c r="AE512" s="36">
        <f>IFERROR(IF(D512="","",VLOOKUP(D512,'produto-venda-7'!B:N,10,0)),0)</f>
        <v/>
      </c>
      <c r="AF512" s="36">
        <f>IF(D512="","",IFERROR(VLOOKUP(D512,'produto-entrada-7'!A:M,11,0),0))</f>
        <v/>
      </c>
      <c r="AG512" s="1">
        <f>IF(D512="","",IFERROR(VLOOKUP(D512,'produto-entrada-7'!A:M,12,0),0))</f>
        <v/>
      </c>
      <c r="AH512" s="1">
        <f>IF(D512="","",IFERROR(VLOOKUP(D512,'produto-entrada-7'!A:M,13,0),0))</f>
        <v/>
      </c>
      <c r="AI512" s="36">
        <f>IFERROR(IF(D512="","",VLOOKUP(D512,'produto-venda-7'!B:N,11,0)),0)</f>
        <v/>
      </c>
      <c r="AJ512" s="43">
        <f>IF(D512="","",IFERROR(AI512*AB512,0))</f>
        <v/>
      </c>
      <c r="AK512" s="44">
        <f>IFERROR(IF(D512="","",VLOOKUP(F512,'ANALISE FORNECEDOR'!$A:$I,8,0)),"")</f>
        <v/>
      </c>
      <c r="AL512" s="44">
        <f>IF(D512="","",AVERAGE(AM512,AK512))</f>
        <v/>
      </c>
      <c r="AM512" s="44">
        <f>IFERROR(IF(D512="","",VLOOKUP(F512,'ANALISE FORNECEDOR'!$A:$I,9,0)),"")</f>
        <v/>
      </c>
      <c r="AN512" s="45">
        <f>IF(D512="","",IF(Y512&gt;12,AI512*(U512+Y512),AI512*U512))</f>
        <v/>
      </c>
      <c r="AO512" s="45">
        <f>IF(D512="","",IF(Y512&gt;12,AI512*(U512+V512+Y512),AI512*(U512+V512)))</f>
        <v/>
      </c>
      <c r="AP512" s="46">
        <f>IF(D512="","",IF(Y512&gt;12,AG512*(U512+Y512),AG512*U512))</f>
        <v/>
      </c>
      <c r="AQ512" s="46">
        <f>IF(D512="","",IF(Y512&gt;12,AG512*(U512+V512+Y512),AG512*(U512+V512)))</f>
        <v/>
      </c>
      <c r="AR512" s="46">
        <f>IF(D512="","",IF(OR(R512="A",R512="AA",R512="AAA"),AP512,0))</f>
        <v/>
      </c>
      <c r="AS512" s="46">
        <f>IF(D512="","",IF(R512="B",AP512,0))</f>
        <v/>
      </c>
      <c r="AT512" s="46">
        <f>IF(D512="","",IF(R512="C",AP512,0))</f>
        <v/>
      </c>
      <c r="AU512" s="47">
        <f>IF(D512="","",IFERROR(AN512/AJ512,0))</f>
        <v/>
      </c>
      <c r="AV512" s="47">
        <f>IF(D512="","",IFERROR(((AO512)/AJ512),0))</f>
        <v/>
      </c>
      <c r="AW512" s="48">
        <f>IF(D512="","",IF(OR(S512="S",NOT(AND(ISNUMBER(AC512),ISNUMBER(AL512),AC512*AL512&gt;=0))),0,AC512*AL512))</f>
        <v/>
      </c>
      <c r="AX512" s="49">
        <f>IFERROR(IF(D512="","",AW512*AG512),0)</f>
        <v/>
      </c>
      <c r="AY512" s="48">
        <f>IF(D512="","",IF(OR(S512="S",NOT(AND(ISNUMBER(AC512),ISNUMBER(AK512),AC512*AK512&gt;=0))),0,AC512*AK512))</f>
        <v/>
      </c>
      <c r="AZ512" s="48">
        <f>IFERROR(IF(D512="","",IF(AY512=0,0,IF(((AY512)-(U512+Y512))&lt;0,0,(AY512)-U512))),0)</f>
        <v/>
      </c>
      <c r="BA512" s="49">
        <f>IF(D512="","",AZ512*AG512)</f>
        <v/>
      </c>
      <c r="BB512" s="49">
        <f>IF(D512="","",IF(OR(R512="A",R512="AA",R512="AAA"),BA512,0))</f>
        <v/>
      </c>
      <c r="BC512" s="49">
        <f>IF(D512="","",IF(R512="B",BA512,0))</f>
        <v/>
      </c>
      <c r="BD512" s="49">
        <f>IF(D512="","",IF(R512="B",BA512,0))</f>
        <v/>
      </c>
      <c r="BE512" s="49">
        <f>IF(D512="","",IF(S512="S",
1,
IF(AC512=0,
1,
IF(
IFERROR(((U512+Y512)*AG512)/((AC512*AK512)*AG512),0)&lt;0,
0,
IF(
IFERROR(((U512+Y512)*AG512)/((AC512*AK512)*AG512),0)&gt;1,
1,
IFERROR(((U512+Y512)*AG512)/((AC512*AK512)*AG512),0)
)
)
)
))</f>
        <v/>
      </c>
      <c r="BF512" s="49">
        <f>IF(D512="","",IF(S512="S",
1,
IF(AC512=0,
1,
IF(
IFERROR(((U512+V512+Y512)*AG512)/((AC512*AK512)*AG512),0)&lt;0,
0,
IF(
IFERROR(((U512+V512+Y512)*AG512)/((AC512*AK512)*AG512),0)&gt;1,
1,
IFERROR(((U512+V512+Y512)*AG512)/((AC512*AK512)*AG512),0)
)
)
)
))</f>
        <v/>
      </c>
      <c r="BG512" s="50">
        <f>IF(D512="","",IF(S512="S",0,IF(AND(ISNUMBER(AC512),ISNUMBER(AM512)),IF(OR(AC512*AM512&lt;0,ISERR(AC512*AM512)),0,AC512*AM512),0)))</f>
        <v/>
      </c>
      <c r="BH512" s="50">
        <f>IF(D512="","",IF(BY512&gt;TODAY()-60,0,IF(Y512&gt;12,MAX(0,(U512+Y512)-BG512),MAX(0,U512-BG512))))</f>
        <v/>
      </c>
      <c r="BI512" s="51">
        <f>IF(D512="","",BH512*AG512)</f>
        <v/>
      </c>
      <c r="BJ512" s="51">
        <f>IF(D512="","",IF(OR(R512="A",R512="AA",R512="AAA"),BI512,0))</f>
        <v/>
      </c>
      <c r="BK512" s="51">
        <f>IF(D512="","",IF(R512="B",BI512,0))</f>
        <v/>
      </c>
      <c r="BL512" s="51">
        <f>IF(D512="","",IF(R512="C",BI512,0))</f>
        <v/>
      </c>
      <c r="BM512" s="51">
        <f>IF(D512="","",IFERROR(MAX(0,MIN(BI512/AP512,1)),0))</f>
        <v/>
      </c>
      <c r="BN512" s="52">
        <f>IF(D512="","",AB512*AG512)</f>
        <v/>
      </c>
      <c r="BO512" s="52">
        <f>IF(D512="","",(U512+V512+X512)*AG512)</f>
        <v/>
      </c>
      <c r="BP512" s="52">
        <f>IF(D512="","",(AB512*3)*AG512)</f>
        <v/>
      </c>
      <c r="BQ512" s="52">
        <f>IF(D512="","",IF(BO512-BP512&gt;0,0,BO512-BP512))</f>
        <v/>
      </c>
      <c r="BR512" s="52">
        <f>IF(D512="","",IF(BO512-BP512-BN512&gt;0,0,BO512-BP512-BN512))</f>
        <v/>
      </c>
      <c r="BS512" s="53">
        <f>IF(D512="","",IFERROR(AB512*AI512,0))</f>
        <v/>
      </c>
      <c r="BT512" s="53">
        <f>IF(D512="","",IFERROR(IF(X512&gt;12, AI512*(U512+V512+X512), AI512*(U512+V512)),0))</f>
        <v/>
      </c>
      <c r="BU512" s="53">
        <f>IF(D512="","",IFERROR(((AB512*3)*AI512),0))</f>
        <v/>
      </c>
      <c r="BV512" s="53">
        <f>IF(D512="","",IF(BT512-BU512&gt;0,0,BT512-BU512))</f>
        <v/>
      </c>
      <c r="BW512" s="53">
        <f>IF(D512="","",IF(BT512-BU512-BS512&gt;0,0,BT512-BU512-BS512))</f>
        <v/>
      </c>
      <c r="BX512" s="36">
        <f>IF(D512="","",IFERROR(VLOOKUP(D512,'produto-entrada-7'!A:M,3,0),"SEM PEDIDO"))</f>
        <v/>
      </c>
      <c r="BY512" s="36">
        <f>IF(D512="","",VLOOKUP(D512,'produto-estoque-total-7'!A:AB,25,0))</f>
        <v/>
      </c>
      <c r="BZ512" s="36">
        <f>IF(D512="","",IFERROR(VLOOKUP(D512,'produto-estoque-total-7'!A:AB,26,0)/100,0))</f>
        <v/>
      </c>
      <c r="CA512" s="36">
        <f>IF(D512="","",IFERROR(VLOOKUP(D512,'produto-estoque-total-7'!A:AB,27,0)/100,0))</f>
        <v/>
      </c>
      <c r="CB512" s="41">
        <f>IF(D512="","",V512*AF512)</f>
        <v/>
      </c>
      <c r="CC512" s="41">
        <f>IF(D512="","",V512*AI512)</f>
        <v/>
      </c>
      <c r="CD512" s="54">
        <f>IF(D512="","",VLOOKUP(D512,'produto-estoque-total-7'!A:AB,28,0))</f>
        <v/>
      </c>
    </row>
    <row r="513">
      <c r="A513" s="36">
        <f>IF(D513="","",VLOOKUP(D513,'produto-estoque-total-7'!A:AB,3,0))</f>
        <v/>
      </c>
      <c r="B513" s="1">
        <f>IF(D513="","",VLOOKUP(D513,'produto-estoque-total-7'!A:AB,12,0))</f>
        <v/>
      </c>
      <c r="C513" s="1">
        <f>IF(D513="","",VLOOKUP(D513,'produto-estoque-total-7'!A:AB,2,0))</f>
        <v/>
      </c>
      <c r="D513" s="37">
        <f>IFERROR(IF('produto-estoque-total-7'!A512="","",'produto-estoque-total-7'!A512),"")</f>
        <v/>
      </c>
      <c r="E513" s="1">
        <f>IF(D513="","",VLOOKUP(D513,'produto-estoque-total-7'!A:AB,4,0))</f>
        <v/>
      </c>
      <c r="F513" s="36">
        <f>IF(D513="","",VLOOKUP(D513,'produto-estoque-total-7'!A:AB,13,0))</f>
        <v/>
      </c>
      <c r="G513" s="1">
        <f>IF(F513="","",VLOOKUP(F513,'FORNECEDORES X COMPRADOR'!A:D,4,0))</f>
        <v/>
      </c>
      <c r="H513" s="1">
        <f>IF(F513="","",VLOOKUP(F513,'FORNECEDORES X COMPRADOR'!A:E,5,0))</f>
        <v/>
      </c>
      <c r="I513" s="36">
        <f>IF(D513="","",VLOOKUP(D513,'produto-estoque-total-7'!A:AB,15,0))</f>
        <v/>
      </c>
      <c r="J513" s="36">
        <f>IF(D513="","",VLOOKUP(D513,'produto-estoque-total-7'!A:AB,19,0))</f>
        <v/>
      </c>
      <c r="K513" s="1">
        <f>IF(D513="","",VLOOKUP(D513,'produto-estoque-total-7'!A:AB,20,0))</f>
        <v/>
      </c>
      <c r="L513" s="36">
        <f>IF(D513="","",VLOOKUP(D513,'produto-estoque-total-7'!A:AB,17,0))</f>
        <v/>
      </c>
      <c r="M513" s="1">
        <f>IF(D513="","",VLOOKUP(D513,'produto-estoque-total-7'!A:AB,18,0))</f>
        <v/>
      </c>
      <c r="N513" s="36">
        <f>IF(D513="","",VLOOKUP(D513,'produto-estoque-total-7'!A:AB,21,0))</f>
        <v/>
      </c>
      <c r="O513" s="1">
        <f>IF(D513="","",VLOOKUP(D513,'produto-estoque-total-7'!A:AB,22,0))</f>
        <v/>
      </c>
      <c r="P513" s="36">
        <f>IF(D513="","",VLOOKUP(D513,'produto-estoque-total-7'!A:AB,23,0))</f>
        <v/>
      </c>
      <c r="Q513" s="1">
        <f>IF(D513="","",VLOOKUP(D513,'produto-estoque-total-7'!A:AB,24,0))</f>
        <v/>
      </c>
      <c r="R513" s="38">
        <f>IFERROR(IF(D513="","",VLOOKUP(D513,'produto-venda-7'!B:N,13,0)),"C")</f>
        <v/>
      </c>
      <c r="S513" s="39">
        <f>IF(D513="","",VLOOKUP(D513,'produto-estoque-total-7'!A:AB,6,0))</f>
        <v/>
      </c>
      <c r="T513" s="39">
        <f>IF(D513="","",VLOOKUP(D513,'produto-estoque-total-7'!A:AB,5,0))</f>
        <v/>
      </c>
      <c r="U513" s="40">
        <f>IF(D513="","",VLOOKUP(D513,'produto-estoque-total-7'!A:AB,11,0))</f>
        <v/>
      </c>
      <c r="V513" s="41">
        <f>IF(D513="","",IFERROR(VLOOKUP(D513,'produto-entrada-7'!A:M,10,0),0))</f>
        <v/>
      </c>
      <c r="W513" s="42" t="n"/>
      <c r="X513" s="39">
        <f>IF(D513="","",VLOOKUP(D513,'produto-estoque-total-7'!A:AB,8,0))</f>
        <v/>
      </c>
      <c r="Y513" s="39">
        <f>IF(D513="","",VLOOKUP(D513,'produto-estoque-total-7'!A:AB,9,0))</f>
        <v/>
      </c>
      <c r="Z513" s="39">
        <f>IF(D513="","",VLOOKUP(D513,'produto-estoque-total-7'!A:AB,10,0))</f>
        <v/>
      </c>
      <c r="AA513" s="39">
        <f>IFERROR(IF(D513="","",VLOOKUP(D513,'produto-venda-7'!B:N,4,0)),0)</f>
        <v/>
      </c>
      <c r="AB513" s="39">
        <f>IFERROR(IF(D513="","",VLOOKUP(D513,'produto-venda-7'!B:N,5,0)),0)</f>
        <v/>
      </c>
      <c r="AC513" s="39">
        <f>IF(D513="","",IFERROR(AA513/90,0))</f>
        <v/>
      </c>
      <c r="AD513" s="36">
        <f>IF(D513="","",IFERROR(VLOOKUP(D513,'produto-entrada-7'!A:M,4,0),0))</f>
        <v/>
      </c>
      <c r="AE513" s="36">
        <f>IFERROR(IF(D513="","",VLOOKUP(D513,'produto-venda-7'!B:N,10,0)),0)</f>
        <v/>
      </c>
      <c r="AF513" s="36">
        <f>IF(D513="","",IFERROR(VLOOKUP(D513,'produto-entrada-7'!A:M,11,0),0))</f>
        <v/>
      </c>
      <c r="AG513" s="1">
        <f>IF(D513="","",IFERROR(VLOOKUP(D513,'produto-entrada-7'!A:M,12,0),0))</f>
        <v/>
      </c>
      <c r="AH513" s="1">
        <f>IF(D513="","",IFERROR(VLOOKUP(D513,'produto-entrada-7'!A:M,13,0),0))</f>
        <v/>
      </c>
      <c r="AI513" s="36">
        <f>IFERROR(IF(D513="","",VLOOKUP(D513,'produto-venda-7'!B:N,11,0)),0)</f>
        <v/>
      </c>
      <c r="AJ513" s="43">
        <f>IF(D513="","",IFERROR(AI513*AB513,0))</f>
        <v/>
      </c>
      <c r="AK513" s="44">
        <f>IFERROR(IF(D513="","",VLOOKUP(F513,'ANALISE FORNECEDOR'!$A:$I,8,0)),"")</f>
        <v/>
      </c>
      <c r="AL513" s="44">
        <f>IF(D513="","",AVERAGE(AM513,AK513))</f>
        <v/>
      </c>
      <c r="AM513" s="44">
        <f>IFERROR(IF(D513="","",VLOOKUP(F513,'ANALISE FORNECEDOR'!$A:$I,9,0)),"")</f>
        <v/>
      </c>
      <c r="AN513" s="45">
        <f>IF(D513="","",IF(Y513&gt;12,AI513*(U513+Y513),AI513*U513))</f>
        <v/>
      </c>
      <c r="AO513" s="45">
        <f>IF(D513="","",IF(Y513&gt;12,AI513*(U513+V513+Y513),AI513*(U513+V513)))</f>
        <v/>
      </c>
      <c r="AP513" s="46">
        <f>IF(D513="","",IF(Y513&gt;12,AG513*(U513+Y513),AG513*U513))</f>
        <v/>
      </c>
      <c r="AQ513" s="46">
        <f>IF(D513="","",IF(Y513&gt;12,AG513*(U513+V513+Y513),AG513*(U513+V513)))</f>
        <v/>
      </c>
      <c r="AR513" s="46">
        <f>IF(D513="","",IF(OR(R513="A",R513="AA",R513="AAA"),AP513,0))</f>
        <v/>
      </c>
      <c r="AS513" s="46">
        <f>IF(D513="","",IF(R513="B",AP513,0))</f>
        <v/>
      </c>
      <c r="AT513" s="46">
        <f>IF(D513="","",IF(R513="C",AP513,0))</f>
        <v/>
      </c>
      <c r="AU513" s="47">
        <f>IF(D513="","",IFERROR(AN513/AJ513,0))</f>
        <v/>
      </c>
      <c r="AV513" s="47">
        <f>IF(D513="","",IFERROR(((AO513)/AJ513),0))</f>
        <v/>
      </c>
      <c r="AW513" s="48">
        <f>IF(D513="","",IF(OR(S513="S",NOT(AND(ISNUMBER(AC513),ISNUMBER(AL513),AC513*AL513&gt;=0))),0,AC513*AL513))</f>
        <v/>
      </c>
      <c r="AX513" s="49">
        <f>IFERROR(IF(D513="","",AW513*AG513),0)</f>
        <v/>
      </c>
      <c r="AY513" s="48">
        <f>IF(D513="","",IF(OR(S513="S",NOT(AND(ISNUMBER(AC513),ISNUMBER(AK513),AC513*AK513&gt;=0))),0,AC513*AK513))</f>
        <v/>
      </c>
      <c r="AZ513" s="48">
        <f>IFERROR(IF(D513="","",IF(AY513=0,0,IF(((AY513)-(U513+Y513))&lt;0,0,(AY513)-U513))),0)</f>
        <v/>
      </c>
      <c r="BA513" s="49">
        <f>IF(D513="","",AZ513*AG513)</f>
        <v/>
      </c>
      <c r="BB513" s="49">
        <f>IF(D513="","",IF(OR(R513="A",R513="AA",R513="AAA"),BA513,0))</f>
        <v/>
      </c>
      <c r="BC513" s="49">
        <f>IF(D513="","",IF(R513="B",BA513,0))</f>
        <v/>
      </c>
      <c r="BD513" s="49">
        <f>IF(D513="","",IF(R513="B",BA513,0))</f>
        <v/>
      </c>
      <c r="BE513" s="49">
        <f>IF(D513="","",IF(S513="S",
1,
IF(AC513=0,
1,
IF(
IFERROR(((U513+Y513)*AG513)/((AC513*AK513)*AG513),0)&lt;0,
0,
IF(
IFERROR(((U513+Y513)*AG513)/((AC513*AK513)*AG513),0)&gt;1,
1,
IFERROR(((U513+Y513)*AG513)/((AC513*AK513)*AG513),0)
)
)
)
))</f>
        <v/>
      </c>
      <c r="BF513" s="49">
        <f>IF(D513="","",IF(S513="S",
1,
IF(AC513=0,
1,
IF(
IFERROR(((U513+V513+Y513)*AG513)/((AC513*AK513)*AG513),0)&lt;0,
0,
IF(
IFERROR(((U513+V513+Y513)*AG513)/((AC513*AK513)*AG513),0)&gt;1,
1,
IFERROR(((U513+V513+Y513)*AG513)/((AC513*AK513)*AG513),0)
)
)
)
))</f>
        <v/>
      </c>
      <c r="BG513" s="50">
        <f>IF(D513="","",IF(S513="S",0,IF(AND(ISNUMBER(AC513),ISNUMBER(AM513)),IF(OR(AC513*AM513&lt;0,ISERR(AC513*AM513)),0,AC513*AM513),0)))</f>
        <v/>
      </c>
      <c r="BH513" s="50">
        <f>IF(D513="","",IF(BY513&gt;TODAY()-60,0,IF(Y513&gt;12,MAX(0,(U513+Y513)-BG513),MAX(0,U513-BG513))))</f>
        <v/>
      </c>
      <c r="BI513" s="51">
        <f>IF(D513="","",BH513*AG513)</f>
        <v/>
      </c>
      <c r="BJ513" s="51">
        <f>IF(D513="","",IF(OR(R513="A",R513="AA",R513="AAA"),BI513,0))</f>
        <v/>
      </c>
      <c r="BK513" s="51">
        <f>IF(D513="","",IF(R513="B",BI513,0))</f>
        <v/>
      </c>
      <c r="BL513" s="51">
        <f>IF(D513="","",IF(R513="C",BI513,0))</f>
        <v/>
      </c>
      <c r="BM513" s="51">
        <f>IF(D513="","",IFERROR(MAX(0,MIN(BI513/AP513,1)),0))</f>
        <v/>
      </c>
      <c r="BN513" s="52">
        <f>IF(D513="","",AB513*AG513)</f>
        <v/>
      </c>
      <c r="BO513" s="52">
        <f>IF(D513="","",(U513+V513+X513)*AG513)</f>
        <v/>
      </c>
      <c r="BP513" s="52">
        <f>IF(D513="","",(AB513*3)*AG513)</f>
        <v/>
      </c>
      <c r="BQ513" s="52">
        <f>IF(D513="","",IF(BO513-BP513&gt;0,0,BO513-BP513))</f>
        <v/>
      </c>
      <c r="BR513" s="52">
        <f>IF(D513="","",IF(BO513-BP513-BN513&gt;0,0,BO513-BP513-BN513))</f>
        <v/>
      </c>
      <c r="BS513" s="53">
        <f>IF(D513="","",IFERROR(AB513*AI513,0))</f>
        <v/>
      </c>
      <c r="BT513" s="53">
        <f>IF(D513="","",IFERROR(IF(X513&gt;12, AI513*(U513+V513+X513), AI513*(U513+V513)),0))</f>
        <v/>
      </c>
      <c r="BU513" s="53">
        <f>IF(D513="","",IFERROR(((AB513*3)*AI513),0))</f>
        <v/>
      </c>
      <c r="BV513" s="53">
        <f>IF(D513="","",IF(BT513-BU513&gt;0,0,BT513-BU513))</f>
        <v/>
      </c>
      <c r="BW513" s="53">
        <f>IF(D513="","",IF(BT513-BU513-BS513&gt;0,0,BT513-BU513-BS513))</f>
        <v/>
      </c>
      <c r="BX513" s="36">
        <f>IF(D513="","",IFERROR(VLOOKUP(D513,'produto-entrada-7'!A:M,3,0),"SEM PEDIDO"))</f>
        <v/>
      </c>
      <c r="BY513" s="36">
        <f>IF(D513="","",VLOOKUP(D513,'produto-estoque-total-7'!A:AB,25,0))</f>
        <v/>
      </c>
      <c r="BZ513" s="36">
        <f>IF(D513="","",IFERROR(VLOOKUP(D513,'produto-estoque-total-7'!A:AB,26,0)/100,0))</f>
        <v/>
      </c>
      <c r="CA513" s="36">
        <f>IF(D513="","",IFERROR(VLOOKUP(D513,'produto-estoque-total-7'!A:AB,27,0)/100,0))</f>
        <v/>
      </c>
      <c r="CB513" s="41">
        <f>IF(D513="","",V513*AF513)</f>
        <v/>
      </c>
      <c r="CC513" s="41">
        <f>IF(D513="","",V513*AI513)</f>
        <v/>
      </c>
      <c r="CD513" s="54">
        <f>IF(D513="","",VLOOKUP(D513,'produto-estoque-total-7'!A:AB,28,0))</f>
        <v/>
      </c>
    </row>
    <row r="514">
      <c r="A514" s="36">
        <f>IF(D514="","",VLOOKUP(D514,'produto-estoque-total-7'!A:AB,3,0))</f>
        <v/>
      </c>
      <c r="B514" s="1">
        <f>IF(D514="","",VLOOKUP(D514,'produto-estoque-total-7'!A:AB,12,0))</f>
        <v/>
      </c>
      <c r="C514" s="1">
        <f>IF(D514="","",VLOOKUP(D514,'produto-estoque-total-7'!A:AB,2,0))</f>
        <v/>
      </c>
      <c r="D514" s="37">
        <f>IFERROR(IF('produto-estoque-total-7'!A513="","",'produto-estoque-total-7'!A513),"")</f>
        <v/>
      </c>
      <c r="E514" s="1">
        <f>IF(D514="","",VLOOKUP(D514,'produto-estoque-total-7'!A:AB,4,0))</f>
        <v/>
      </c>
      <c r="F514" s="36">
        <f>IF(D514="","",VLOOKUP(D514,'produto-estoque-total-7'!A:AB,13,0))</f>
        <v/>
      </c>
      <c r="G514" s="1">
        <f>IF(F514="","",VLOOKUP(F514,'FORNECEDORES X COMPRADOR'!A:D,4,0))</f>
        <v/>
      </c>
      <c r="H514" s="1">
        <f>IF(F514="","",VLOOKUP(F514,'FORNECEDORES X COMPRADOR'!A:E,5,0))</f>
        <v/>
      </c>
      <c r="I514" s="36">
        <f>IF(D514="","",VLOOKUP(D514,'produto-estoque-total-7'!A:AB,15,0))</f>
        <v/>
      </c>
      <c r="J514" s="36">
        <f>IF(D514="","",VLOOKUP(D514,'produto-estoque-total-7'!A:AB,19,0))</f>
        <v/>
      </c>
      <c r="K514" s="1">
        <f>IF(D514="","",VLOOKUP(D514,'produto-estoque-total-7'!A:AB,20,0))</f>
        <v/>
      </c>
      <c r="L514" s="36">
        <f>IF(D514="","",VLOOKUP(D514,'produto-estoque-total-7'!A:AB,17,0))</f>
        <v/>
      </c>
      <c r="M514" s="1">
        <f>IF(D514="","",VLOOKUP(D514,'produto-estoque-total-7'!A:AB,18,0))</f>
        <v/>
      </c>
      <c r="N514" s="36">
        <f>IF(D514="","",VLOOKUP(D514,'produto-estoque-total-7'!A:AB,21,0))</f>
        <v/>
      </c>
      <c r="O514" s="1">
        <f>IF(D514="","",VLOOKUP(D514,'produto-estoque-total-7'!A:AB,22,0))</f>
        <v/>
      </c>
      <c r="P514" s="36">
        <f>IF(D514="","",VLOOKUP(D514,'produto-estoque-total-7'!A:AB,23,0))</f>
        <v/>
      </c>
      <c r="Q514" s="1">
        <f>IF(D514="","",VLOOKUP(D514,'produto-estoque-total-7'!A:AB,24,0))</f>
        <v/>
      </c>
      <c r="R514" s="38">
        <f>IFERROR(IF(D514="","",VLOOKUP(D514,'produto-venda-7'!B:N,13,0)),"C")</f>
        <v/>
      </c>
      <c r="S514" s="39">
        <f>IF(D514="","",VLOOKUP(D514,'produto-estoque-total-7'!A:AB,6,0))</f>
        <v/>
      </c>
      <c r="T514" s="39">
        <f>IF(D514="","",VLOOKUP(D514,'produto-estoque-total-7'!A:AB,5,0))</f>
        <v/>
      </c>
      <c r="U514" s="40">
        <f>IF(D514="","",VLOOKUP(D514,'produto-estoque-total-7'!A:AB,11,0))</f>
        <v/>
      </c>
      <c r="V514" s="41">
        <f>IF(D514="","",IFERROR(VLOOKUP(D514,'produto-entrada-7'!A:M,10,0),0))</f>
        <v/>
      </c>
      <c r="W514" s="42" t="n"/>
      <c r="X514" s="39">
        <f>IF(D514="","",VLOOKUP(D514,'produto-estoque-total-7'!A:AB,8,0))</f>
        <v/>
      </c>
      <c r="Y514" s="39">
        <f>IF(D514="","",VLOOKUP(D514,'produto-estoque-total-7'!A:AB,9,0))</f>
        <v/>
      </c>
      <c r="Z514" s="39">
        <f>IF(D514="","",VLOOKUP(D514,'produto-estoque-total-7'!A:AB,10,0))</f>
        <v/>
      </c>
      <c r="AA514" s="39">
        <f>IFERROR(IF(D514="","",VLOOKUP(D514,'produto-venda-7'!B:N,4,0)),0)</f>
        <v/>
      </c>
      <c r="AB514" s="39">
        <f>IFERROR(IF(D514="","",VLOOKUP(D514,'produto-venda-7'!B:N,5,0)),0)</f>
        <v/>
      </c>
      <c r="AC514" s="39">
        <f>IF(D514="","",IFERROR(AA514/90,0))</f>
        <v/>
      </c>
      <c r="AD514" s="36">
        <f>IF(D514="","",IFERROR(VLOOKUP(D514,'produto-entrada-7'!A:M,4,0),0))</f>
        <v/>
      </c>
      <c r="AE514" s="36">
        <f>IFERROR(IF(D514="","",VLOOKUP(D514,'produto-venda-7'!B:N,10,0)),0)</f>
        <v/>
      </c>
      <c r="AF514" s="36">
        <f>IF(D514="","",IFERROR(VLOOKUP(D514,'produto-entrada-7'!A:M,11,0),0))</f>
        <v/>
      </c>
      <c r="AG514" s="1">
        <f>IF(D514="","",IFERROR(VLOOKUP(D514,'produto-entrada-7'!A:M,12,0),0))</f>
        <v/>
      </c>
      <c r="AH514" s="1">
        <f>IF(D514="","",IFERROR(VLOOKUP(D514,'produto-entrada-7'!A:M,13,0),0))</f>
        <v/>
      </c>
      <c r="AI514" s="36">
        <f>IFERROR(IF(D514="","",VLOOKUP(D514,'produto-venda-7'!B:N,11,0)),0)</f>
        <v/>
      </c>
      <c r="AJ514" s="43">
        <f>IF(D514="","",IFERROR(AI514*AB514,0))</f>
        <v/>
      </c>
      <c r="AK514" s="44">
        <f>IFERROR(IF(D514="","",VLOOKUP(F514,'ANALISE FORNECEDOR'!$A:$I,8,0)),"")</f>
        <v/>
      </c>
      <c r="AL514" s="44">
        <f>IF(D514="","",AVERAGE(AM514,AK514))</f>
        <v/>
      </c>
      <c r="AM514" s="44">
        <f>IFERROR(IF(D514="","",VLOOKUP(F514,'ANALISE FORNECEDOR'!$A:$I,9,0)),"")</f>
        <v/>
      </c>
      <c r="AN514" s="45">
        <f>IF(D514="","",IF(Y514&gt;12,AI514*(U514+Y514),AI514*U514))</f>
        <v/>
      </c>
      <c r="AO514" s="45">
        <f>IF(D514="","",IF(Y514&gt;12,AI514*(U514+V514+Y514),AI514*(U514+V514)))</f>
        <v/>
      </c>
      <c r="AP514" s="46">
        <f>IF(D514="","",IF(Y514&gt;12,AG514*(U514+Y514),AG514*U514))</f>
        <v/>
      </c>
      <c r="AQ514" s="46">
        <f>IF(D514="","",IF(Y514&gt;12,AG514*(U514+V514+Y514),AG514*(U514+V514)))</f>
        <v/>
      </c>
      <c r="AR514" s="46">
        <f>IF(D514="","",IF(OR(R514="A",R514="AA",R514="AAA"),AP514,0))</f>
        <v/>
      </c>
      <c r="AS514" s="46">
        <f>IF(D514="","",IF(R514="B",AP514,0))</f>
        <v/>
      </c>
      <c r="AT514" s="46">
        <f>IF(D514="","",IF(R514="C",AP514,0))</f>
        <v/>
      </c>
      <c r="AU514" s="47">
        <f>IF(D514="","",IFERROR(AN514/AJ514,0))</f>
        <v/>
      </c>
      <c r="AV514" s="47">
        <f>IF(D514="","",IFERROR(((AO514)/AJ514),0))</f>
        <v/>
      </c>
      <c r="AW514" s="48">
        <f>IF(D514="","",IF(OR(S514="S",NOT(AND(ISNUMBER(AC514),ISNUMBER(AL514),AC514*AL514&gt;=0))),0,AC514*AL514))</f>
        <v/>
      </c>
      <c r="AX514" s="49">
        <f>IFERROR(IF(D514="","",AW514*AG514),0)</f>
        <v/>
      </c>
      <c r="AY514" s="48">
        <f>IF(D514="","",IF(OR(S514="S",NOT(AND(ISNUMBER(AC514),ISNUMBER(AK514),AC514*AK514&gt;=0))),0,AC514*AK514))</f>
        <v/>
      </c>
      <c r="AZ514" s="48">
        <f>IFERROR(IF(D514="","",IF(AY514=0,0,IF(((AY514)-(U514+Y514))&lt;0,0,(AY514)-U514))),0)</f>
        <v/>
      </c>
      <c r="BA514" s="49">
        <f>IF(D514="","",AZ514*AG514)</f>
        <v/>
      </c>
      <c r="BB514" s="49">
        <f>IF(D514="","",IF(OR(R514="A",R514="AA",R514="AAA"),BA514,0))</f>
        <v/>
      </c>
      <c r="BC514" s="49">
        <f>IF(D514="","",IF(R514="B",BA514,0))</f>
        <v/>
      </c>
      <c r="BD514" s="49">
        <f>IF(D514="","",IF(R514="B",BA514,0))</f>
        <v/>
      </c>
      <c r="BE514" s="49">
        <f>IF(D514="","",IF(S514="S",
1,
IF(AC514=0,
1,
IF(
IFERROR(((U514+Y514)*AG514)/((AC514*AK514)*AG514),0)&lt;0,
0,
IF(
IFERROR(((U514+Y514)*AG514)/((AC514*AK514)*AG514),0)&gt;1,
1,
IFERROR(((U514+Y514)*AG514)/((AC514*AK514)*AG514),0)
)
)
)
))</f>
        <v/>
      </c>
      <c r="BF514" s="49">
        <f>IF(D514="","",IF(S514="S",
1,
IF(AC514=0,
1,
IF(
IFERROR(((U514+V514+Y514)*AG514)/((AC514*AK514)*AG514),0)&lt;0,
0,
IF(
IFERROR(((U514+V514+Y514)*AG514)/((AC514*AK514)*AG514),0)&gt;1,
1,
IFERROR(((U514+V514+Y514)*AG514)/((AC514*AK514)*AG514),0)
)
)
)
))</f>
        <v/>
      </c>
      <c r="BG514" s="50">
        <f>IF(D514="","",IF(S514="S",0,IF(AND(ISNUMBER(AC514),ISNUMBER(AM514)),IF(OR(AC514*AM514&lt;0,ISERR(AC514*AM514)),0,AC514*AM514),0)))</f>
        <v/>
      </c>
      <c r="BH514" s="50">
        <f>IF(D514="","",IF(BY514&gt;TODAY()-60,0,IF(Y514&gt;12,MAX(0,(U514+Y514)-BG514),MAX(0,U514-BG514))))</f>
        <v/>
      </c>
      <c r="BI514" s="51">
        <f>IF(D514="","",BH514*AG514)</f>
        <v/>
      </c>
      <c r="BJ514" s="51">
        <f>IF(D514="","",IF(OR(R514="A",R514="AA",R514="AAA"),BI514,0))</f>
        <v/>
      </c>
      <c r="BK514" s="51">
        <f>IF(D514="","",IF(R514="B",BI514,0))</f>
        <v/>
      </c>
      <c r="BL514" s="51">
        <f>IF(D514="","",IF(R514="C",BI514,0))</f>
        <v/>
      </c>
      <c r="BM514" s="51">
        <f>IF(D514="","",IFERROR(MAX(0,MIN(BI514/AP514,1)),0))</f>
        <v/>
      </c>
      <c r="BN514" s="52">
        <f>IF(D514="","",AB514*AG514)</f>
        <v/>
      </c>
      <c r="BO514" s="52">
        <f>IF(D514="","",(U514+V514+X514)*AG514)</f>
        <v/>
      </c>
      <c r="BP514" s="52">
        <f>IF(D514="","",(AB514*3)*AG514)</f>
        <v/>
      </c>
      <c r="BQ514" s="52">
        <f>IF(D514="","",IF(BO514-BP514&gt;0,0,BO514-BP514))</f>
        <v/>
      </c>
      <c r="BR514" s="52">
        <f>IF(D514="","",IF(BO514-BP514-BN514&gt;0,0,BO514-BP514-BN514))</f>
        <v/>
      </c>
      <c r="BS514" s="53">
        <f>IF(D514="","",IFERROR(AB514*AI514,0))</f>
        <v/>
      </c>
      <c r="BT514" s="53">
        <f>IF(D514="","",IFERROR(IF(X514&gt;12, AI514*(U514+V514+X514), AI514*(U514+V514)),0))</f>
        <v/>
      </c>
      <c r="BU514" s="53">
        <f>IF(D514="","",IFERROR(((AB514*3)*AI514),0))</f>
        <v/>
      </c>
      <c r="BV514" s="53">
        <f>IF(D514="","",IF(BT514-BU514&gt;0,0,BT514-BU514))</f>
        <v/>
      </c>
      <c r="BW514" s="53">
        <f>IF(D514="","",IF(BT514-BU514-BS514&gt;0,0,BT514-BU514-BS514))</f>
        <v/>
      </c>
      <c r="BX514" s="36">
        <f>IF(D514="","",IFERROR(VLOOKUP(D514,'produto-entrada-7'!A:M,3,0),"SEM PEDIDO"))</f>
        <v/>
      </c>
      <c r="BY514" s="36">
        <f>IF(D514="","",VLOOKUP(D514,'produto-estoque-total-7'!A:AB,25,0))</f>
        <v/>
      </c>
      <c r="BZ514" s="36">
        <f>IF(D514="","",IFERROR(VLOOKUP(D514,'produto-estoque-total-7'!A:AB,26,0)/100,0))</f>
        <v/>
      </c>
      <c r="CA514" s="36">
        <f>IF(D514="","",IFERROR(VLOOKUP(D514,'produto-estoque-total-7'!A:AB,27,0)/100,0))</f>
        <v/>
      </c>
      <c r="CB514" s="41">
        <f>IF(D514="","",V514*AF514)</f>
        <v/>
      </c>
      <c r="CC514" s="41">
        <f>IF(D514="","",V514*AI514)</f>
        <v/>
      </c>
      <c r="CD514" s="54">
        <f>IF(D514="","",VLOOKUP(D514,'produto-estoque-total-7'!A:AB,28,0))</f>
        <v/>
      </c>
    </row>
    <row r="515">
      <c r="A515" s="36">
        <f>IF(D515="","",VLOOKUP(D515,'produto-estoque-total-7'!A:AB,3,0))</f>
        <v/>
      </c>
      <c r="B515" s="1">
        <f>IF(D515="","",VLOOKUP(D515,'produto-estoque-total-7'!A:AB,12,0))</f>
        <v/>
      </c>
      <c r="C515" s="1">
        <f>IF(D515="","",VLOOKUP(D515,'produto-estoque-total-7'!A:AB,2,0))</f>
        <v/>
      </c>
      <c r="D515" s="37">
        <f>IFERROR(IF('produto-estoque-total-7'!A514="","",'produto-estoque-total-7'!A514),"")</f>
        <v/>
      </c>
      <c r="E515" s="1">
        <f>IF(D515="","",VLOOKUP(D515,'produto-estoque-total-7'!A:AB,4,0))</f>
        <v/>
      </c>
      <c r="F515" s="36">
        <f>IF(D515="","",VLOOKUP(D515,'produto-estoque-total-7'!A:AB,13,0))</f>
        <v/>
      </c>
      <c r="G515" s="1">
        <f>IF(F515="","",VLOOKUP(F515,'FORNECEDORES X COMPRADOR'!A:D,4,0))</f>
        <v/>
      </c>
      <c r="H515" s="1">
        <f>IF(F515="","",VLOOKUP(F515,'FORNECEDORES X COMPRADOR'!A:E,5,0))</f>
        <v/>
      </c>
      <c r="I515" s="36">
        <f>IF(D515="","",VLOOKUP(D515,'produto-estoque-total-7'!A:AB,15,0))</f>
        <v/>
      </c>
      <c r="J515" s="36">
        <f>IF(D515="","",VLOOKUP(D515,'produto-estoque-total-7'!A:AB,19,0))</f>
        <v/>
      </c>
      <c r="K515" s="1">
        <f>IF(D515="","",VLOOKUP(D515,'produto-estoque-total-7'!A:AB,20,0))</f>
        <v/>
      </c>
      <c r="L515" s="36">
        <f>IF(D515="","",VLOOKUP(D515,'produto-estoque-total-7'!A:AB,17,0))</f>
        <v/>
      </c>
      <c r="M515" s="1">
        <f>IF(D515="","",VLOOKUP(D515,'produto-estoque-total-7'!A:AB,18,0))</f>
        <v/>
      </c>
      <c r="N515" s="36">
        <f>IF(D515="","",VLOOKUP(D515,'produto-estoque-total-7'!A:AB,21,0))</f>
        <v/>
      </c>
      <c r="O515" s="1">
        <f>IF(D515="","",VLOOKUP(D515,'produto-estoque-total-7'!A:AB,22,0))</f>
        <v/>
      </c>
      <c r="P515" s="36">
        <f>IF(D515="","",VLOOKUP(D515,'produto-estoque-total-7'!A:AB,23,0))</f>
        <v/>
      </c>
      <c r="Q515" s="1">
        <f>IF(D515="","",VLOOKUP(D515,'produto-estoque-total-7'!A:AB,24,0))</f>
        <v/>
      </c>
      <c r="R515" s="38">
        <f>IFERROR(IF(D515="","",VLOOKUP(D515,'produto-venda-7'!B:N,13,0)),"C")</f>
        <v/>
      </c>
      <c r="S515" s="39">
        <f>IF(D515="","",VLOOKUP(D515,'produto-estoque-total-7'!A:AB,6,0))</f>
        <v/>
      </c>
      <c r="T515" s="39">
        <f>IF(D515="","",VLOOKUP(D515,'produto-estoque-total-7'!A:AB,5,0))</f>
        <v/>
      </c>
      <c r="U515" s="40">
        <f>IF(D515="","",VLOOKUP(D515,'produto-estoque-total-7'!A:AB,11,0))</f>
        <v/>
      </c>
      <c r="V515" s="41">
        <f>IF(D515="","",IFERROR(VLOOKUP(D515,'produto-entrada-7'!A:M,10,0),0))</f>
        <v/>
      </c>
      <c r="W515" s="42" t="n"/>
      <c r="X515" s="39">
        <f>IF(D515="","",VLOOKUP(D515,'produto-estoque-total-7'!A:AB,8,0))</f>
        <v/>
      </c>
      <c r="Y515" s="39">
        <f>IF(D515="","",VLOOKUP(D515,'produto-estoque-total-7'!A:AB,9,0))</f>
        <v/>
      </c>
      <c r="Z515" s="39">
        <f>IF(D515="","",VLOOKUP(D515,'produto-estoque-total-7'!A:AB,10,0))</f>
        <v/>
      </c>
      <c r="AA515" s="39">
        <f>IFERROR(IF(D515="","",VLOOKUP(D515,'produto-venda-7'!B:N,4,0)),0)</f>
        <v/>
      </c>
      <c r="AB515" s="39">
        <f>IFERROR(IF(D515="","",VLOOKUP(D515,'produto-venda-7'!B:N,5,0)),0)</f>
        <v/>
      </c>
      <c r="AC515" s="39">
        <f>IF(D515="","",IFERROR(AA515/90,0))</f>
        <v/>
      </c>
      <c r="AD515" s="36">
        <f>IF(D515="","",IFERROR(VLOOKUP(D515,'produto-entrada-7'!A:M,4,0),0))</f>
        <v/>
      </c>
      <c r="AE515" s="36">
        <f>IFERROR(IF(D515="","",VLOOKUP(D515,'produto-venda-7'!B:N,10,0)),0)</f>
        <v/>
      </c>
      <c r="AF515" s="36">
        <f>IF(D515="","",IFERROR(VLOOKUP(D515,'produto-entrada-7'!A:M,11,0),0))</f>
        <v/>
      </c>
      <c r="AG515" s="1">
        <f>IF(D515="","",IFERROR(VLOOKUP(D515,'produto-entrada-7'!A:M,12,0),0))</f>
        <v/>
      </c>
      <c r="AH515" s="1">
        <f>IF(D515="","",IFERROR(VLOOKUP(D515,'produto-entrada-7'!A:M,13,0),0))</f>
        <v/>
      </c>
      <c r="AI515" s="36">
        <f>IFERROR(IF(D515="","",VLOOKUP(D515,'produto-venda-7'!B:N,11,0)),0)</f>
        <v/>
      </c>
      <c r="AJ515" s="43">
        <f>IF(D515="","",IFERROR(AI515*AB515,0))</f>
        <v/>
      </c>
      <c r="AK515" s="44">
        <f>IFERROR(IF(D515="","",VLOOKUP(F515,'ANALISE FORNECEDOR'!$A:$I,8,0)),"")</f>
        <v/>
      </c>
      <c r="AL515" s="44">
        <f>IF(D515="","",AVERAGE(AM515,AK515))</f>
        <v/>
      </c>
      <c r="AM515" s="44">
        <f>IFERROR(IF(D515="","",VLOOKUP(F515,'ANALISE FORNECEDOR'!$A:$I,9,0)),"")</f>
        <v/>
      </c>
      <c r="AN515" s="45">
        <f>IF(D515="","",IF(Y515&gt;12,AI515*(U515+Y515),AI515*U515))</f>
        <v/>
      </c>
      <c r="AO515" s="45">
        <f>IF(D515="","",IF(Y515&gt;12,AI515*(U515+V515+Y515),AI515*(U515+V515)))</f>
        <v/>
      </c>
      <c r="AP515" s="46">
        <f>IF(D515="","",IF(Y515&gt;12,AG515*(U515+Y515),AG515*U515))</f>
        <v/>
      </c>
      <c r="AQ515" s="46">
        <f>IF(D515="","",IF(Y515&gt;12,AG515*(U515+V515+Y515),AG515*(U515+V515)))</f>
        <v/>
      </c>
      <c r="AR515" s="46">
        <f>IF(D515="","",IF(OR(R515="A",R515="AA",R515="AAA"),AP515,0))</f>
        <v/>
      </c>
      <c r="AS515" s="46">
        <f>IF(D515="","",IF(R515="B",AP515,0))</f>
        <v/>
      </c>
      <c r="AT515" s="46">
        <f>IF(D515="","",IF(R515="C",AP515,0))</f>
        <v/>
      </c>
      <c r="AU515" s="47">
        <f>IF(D515="","",IFERROR(AN515/AJ515,0))</f>
        <v/>
      </c>
      <c r="AV515" s="47">
        <f>IF(D515="","",IFERROR(((AO515)/AJ515),0))</f>
        <v/>
      </c>
      <c r="AW515" s="48">
        <f>IF(D515="","",IF(OR(S515="S",NOT(AND(ISNUMBER(AC515),ISNUMBER(AL515),AC515*AL515&gt;=0))),0,AC515*AL515))</f>
        <v/>
      </c>
      <c r="AX515" s="49">
        <f>IFERROR(IF(D515="","",AW515*AG515),0)</f>
        <v/>
      </c>
      <c r="AY515" s="48">
        <f>IF(D515="","",IF(OR(S515="S",NOT(AND(ISNUMBER(AC515),ISNUMBER(AK515),AC515*AK515&gt;=0))),0,AC515*AK515))</f>
        <v/>
      </c>
      <c r="AZ515" s="48">
        <f>IFERROR(IF(D515="","",IF(AY515=0,0,IF(((AY515)-(U515+Y515))&lt;0,0,(AY515)-U515))),0)</f>
        <v/>
      </c>
      <c r="BA515" s="49">
        <f>IF(D515="","",AZ515*AG515)</f>
        <v/>
      </c>
      <c r="BB515" s="49">
        <f>IF(D515="","",IF(OR(R515="A",R515="AA",R515="AAA"),BA515,0))</f>
        <v/>
      </c>
      <c r="BC515" s="49">
        <f>IF(D515="","",IF(R515="B",BA515,0))</f>
        <v/>
      </c>
      <c r="BD515" s="49">
        <f>IF(D515="","",IF(R515="B",BA515,0))</f>
        <v/>
      </c>
      <c r="BE515" s="49">
        <f>IF(D515="","",IF(S515="S",
1,
IF(AC515=0,
1,
IF(
IFERROR(((U515+Y515)*AG515)/((AC515*AK515)*AG515),0)&lt;0,
0,
IF(
IFERROR(((U515+Y515)*AG515)/((AC515*AK515)*AG515),0)&gt;1,
1,
IFERROR(((U515+Y515)*AG515)/((AC515*AK515)*AG515),0)
)
)
)
))</f>
        <v/>
      </c>
      <c r="BF515" s="49">
        <f>IF(D515="","",IF(S515="S",
1,
IF(AC515=0,
1,
IF(
IFERROR(((U515+V515+Y515)*AG515)/((AC515*AK515)*AG515),0)&lt;0,
0,
IF(
IFERROR(((U515+V515+Y515)*AG515)/((AC515*AK515)*AG515),0)&gt;1,
1,
IFERROR(((U515+V515+Y515)*AG515)/((AC515*AK515)*AG515),0)
)
)
)
))</f>
        <v/>
      </c>
      <c r="BG515" s="50">
        <f>IF(D515="","",IF(S515="S",0,IF(AND(ISNUMBER(AC515),ISNUMBER(AM515)),IF(OR(AC515*AM515&lt;0,ISERR(AC515*AM515)),0,AC515*AM515),0)))</f>
        <v/>
      </c>
      <c r="BH515" s="50">
        <f>IF(D515="","",IF(BY515&gt;TODAY()-60,0,IF(Y515&gt;12,MAX(0,(U515+Y515)-BG515),MAX(0,U515-BG515))))</f>
        <v/>
      </c>
      <c r="BI515" s="51">
        <f>IF(D515="","",BH515*AG515)</f>
        <v/>
      </c>
      <c r="BJ515" s="51">
        <f>IF(D515="","",IF(OR(R515="A",R515="AA",R515="AAA"),BI515,0))</f>
        <v/>
      </c>
      <c r="BK515" s="51">
        <f>IF(D515="","",IF(R515="B",BI515,0))</f>
        <v/>
      </c>
      <c r="BL515" s="51">
        <f>IF(D515="","",IF(R515="C",BI515,0))</f>
        <v/>
      </c>
      <c r="BM515" s="51">
        <f>IF(D515="","",IFERROR(MAX(0,MIN(BI515/AP515,1)),0))</f>
        <v/>
      </c>
      <c r="BN515" s="52">
        <f>IF(D515="","",AB515*AG515)</f>
        <v/>
      </c>
      <c r="BO515" s="52">
        <f>IF(D515="","",(U515+V515+X515)*AG515)</f>
        <v/>
      </c>
      <c r="BP515" s="52">
        <f>IF(D515="","",(AB515*3)*AG515)</f>
        <v/>
      </c>
      <c r="BQ515" s="52">
        <f>IF(D515="","",IF(BO515-BP515&gt;0,0,BO515-BP515))</f>
        <v/>
      </c>
      <c r="BR515" s="52">
        <f>IF(D515="","",IF(BO515-BP515-BN515&gt;0,0,BO515-BP515-BN515))</f>
        <v/>
      </c>
      <c r="BS515" s="53">
        <f>IF(D515="","",IFERROR(AB515*AI515,0))</f>
        <v/>
      </c>
      <c r="BT515" s="53">
        <f>IF(D515="","",IFERROR(IF(X515&gt;12, AI515*(U515+V515+X515), AI515*(U515+V515)),0))</f>
        <v/>
      </c>
      <c r="BU515" s="53">
        <f>IF(D515="","",IFERROR(((AB515*3)*AI515),0))</f>
        <v/>
      </c>
      <c r="BV515" s="53">
        <f>IF(D515="","",IF(BT515-BU515&gt;0,0,BT515-BU515))</f>
        <v/>
      </c>
      <c r="BW515" s="53">
        <f>IF(D515="","",IF(BT515-BU515-BS515&gt;0,0,BT515-BU515-BS515))</f>
        <v/>
      </c>
      <c r="BX515" s="36">
        <f>IF(D515="","",IFERROR(VLOOKUP(D515,'produto-entrada-7'!A:M,3,0),"SEM PEDIDO"))</f>
        <v/>
      </c>
      <c r="BY515" s="36">
        <f>IF(D515="","",VLOOKUP(D515,'produto-estoque-total-7'!A:AB,25,0))</f>
        <v/>
      </c>
      <c r="BZ515" s="36">
        <f>IF(D515="","",IFERROR(VLOOKUP(D515,'produto-estoque-total-7'!A:AB,26,0)/100,0))</f>
        <v/>
      </c>
      <c r="CA515" s="36">
        <f>IF(D515="","",IFERROR(VLOOKUP(D515,'produto-estoque-total-7'!A:AB,27,0)/100,0))</f>
        <v/>
      </c>
      <c r="CB515" s="41">
        <f>IF(D515="","",V515*AF515)</f>
        <v/>
      </c>
      <c r="CC515" s="41">
        <f>IF(D515="","",V515*AI515)</f>
        <v/>
      </c>
      <c r="CD515" s="54">
        <f>IF(D515="","",VLOOKUP(D515,'produto-estoque-total-7'!A:AB,28,0))</f>
        <v/>
      </c>
    </row>
    <row r="516">
      <c r="A516" s="36">
        <f>IF(D516="","",VLOOKUP(D516,'produto-estoque-total-7'!A:AB,3,0))</f>
        <v/>
      </c>
      <c r="B516" s="1">
        <f>IF(D516="","",VLOOKUP(D516,'produto-estoque-total-7'!A:AB,12,0))</f>
        <v/>
      </c>
      <c r="C516" s="1">
        <f>IF(D516="","",VLOOKUP(D516,'produto-estoque-total-7'!A:AB,2,0))</f>
        <v/>
      </c>
      <c r="D516" s="37">
        <f>IFERROR(IF('produto-estoque-total-7'!A515="","",'produto-estoque-total-7'!A515),"")</f>
        <v/>
      </c>
      <c r="E516" s="1">
        <f>IF(D516="","",VLOOKUP(D516,'produto-estoque-total-7'!A:AB,4,0))</f>
        <v/>
      </c>
      <c r="F516" s="36">
        <f>IF(D516="","",VLOOKUP(D516,'produto-estoque-total-7'!A:AB,13,0))</f>
        <v/>
      </c>
      <c r="G516" s="1">
        <f>IF(F516="","",VLOOKUP(F516,'FORNECEDORES X COMPRADOR'!A:D,4,0))</f>
        <v/>
      </c>
      <c r="H516" s="1">
        <f>IF(F516="","",VLOOKUP(F516,'FORNECEDORES X COMPRADOR'!A:E,5,0))</f>
        <v/>
      </c>
      <c r="I516" s="36">
        <f>IF(D516="","",VLOOKUP(D516,'produto-estoque-total-7'!A:AB,15,0))</f>
        <v/>
      </c>
      <c r="J516" s="36">
        <f>IF(D516="","",VLOOKUP(D516,'produto-estoque-total-7'!A:AB,19,0))</f>
        <v/>
      </c>
      <c r="K516" s="1">
        <f>IF(D516="","",VLOOKUP(D516,'produto-estoque-total-7'!A:AB,20,0))</f>
        <v/>
      </c>
      <c r="L516" s="36">
        <f>IF(D516="","",VLOOKUP(D516,'produto-estoque-total-7'!A:AB,17,0))</f>
        <v/>
      </c>
      <c r="M516" s="1">
        <f>IF(D516="","",VLOOKUP(D516,'produto-estoque-total-7'!A:AB,18,0))</f>
        <v/>
      </c>
      <c r="N516" s="36">
        <f>IF(D516="","",VLOOKUP(D516,'produto-estoque-total-7'!A:AB,21,0))</f>
        <v/>
      </c>
      <c r="O516" s="1">
        <f>IF(D516="","",VLOOKUP(D516,'produto-estoque-total-7'!A:AB,22,0))</f>
        <v/>
      </c>
      <c r="P516" s="36">
        <f>IF(D516="","",VLOOKUP(D516,'produto-estoque-total-7'!A:AB,23,0))</f>
        <v/>
      </c>
      <c r="Q516" s="1">
        <f>IF(D516="","",VLOOKUP(D516,'produto-estoque-total-7'!A:AB,24,0))</f>
        <v/>
      </c>
      <c r="R516" s="38">
        <f>IFERROR(IF(D516="","",VLOOKUP(D516,'produto-venda-7'!B:N,13,0)),"C")</f>
        <v/>
      </c>
      <c r="S516" s="39">
        <f>IF(D516="","",VLOOKUP(D516,'produto-estoque-total-7'!A:AB,6,0))</f>
        <v/>
      </c>
      <c r="T516" s="39">
        <f>IF(D516="","",VLOOKUP(D516,'produto-estoque-total-7'!A:AB,5,0))</f>
        <v/>
      </c>
      <c r="U516" s="40">
        <f>IF(D516="","",VLOOKUP(D516,'produto-estoque-total-7'!A:AB,11,0))</f>
        <v/>
      </c>
      <c r="V516" s="41">
        <f>IF(D516="","",IFERROR(VLOOKUP(D516,'produto-entrada-7'!A:M,10,0),0))</f>
        <v/>
      </c>
      <c r="W516" s="42" t="n"/>
      <c r="X516" s="39">
        <f>IF(D516="","",VLOOKUP(D516,'produto-estoque-total-7'!A:AB,8,0))</f>
        <v/>
      </c>
      <c r="Y516" s="39">
        <f>IF(D516="","",VLOOKUP(D516,'produto-estoque-total-7'!A:AB,9,0))</f>
        <v/>
      </c>
      <c r="Z516" s="39">
        <f>IF(D516="","",VLOOKUP(D516,'produto-estoque-total-7'!A:AB,10,0))</f>
        <v/>
      </c>
      <c r="AA516" s="39">
        <f>IFERROR(IF(D516="","",VLOOKUP(D516,'produto-venda-7'!B:N,4,0)),0)</f>
        <v/>
      </c>
      <c r="AB516" s="39">
        <f>IFERROR(IF(D516="","",VLOOKUP(D516,'produto-venda-7'!B:N,5,0)),0)</f>
        <v/>
      </c>
      <c r="AC516" s="39">
        <f>IF(D516="","",IFERROR(AA516/90,0))</f>
        <v/>
      </c>
      <c r="AD516" s="36">
        <f>IF(D516="","",IFERROR(VLOOKUP(D516,'produto-entrada-7'!A:M,4,0),0))</f>
        <v/>
      </c>
      <c r="AE516" s="36">
        <f>IFERROR(IF(D516="","",VLOOKUP(D516,'produto-venda-7'!B:N,10,0)),0)</f>
        <v/>
      </c>
      <c r="AF516" s="36">
        <f>IF(D516="","",IFERROR(VLOOKUP(D516,'produto-entrada-7'!A:M,11,0),0))</f>
        <v/>
      </c>
      <c r="AG516" s="1">
        <f>IF(D516="","",IFERROR(VLOOKUP(D516,'produto-entrada-7'!A:M,12,0),0))</f>
        <v/>
      </c>
      <c r="AH516" s="1">
        <f>IF(D516="","",IFERROR(VLOOKUP(D516,'produto-entrada-7'!A:M,13,0),0))</f>
        <v/>
      </c>
      <c r="AI516" s="36">
        <f>IFERROR(IF(D516="","",VLOOKUP(D516,'produto-venda-7'!B:N,11,0)),0)</f>
        <v/>
      </c>
      <c r="AJ516" s="43">
        <f>IF(D516="","",IFERROR(AI516*AB516,0))</f>
        <v/>
      </c>
      <c r="AK516" s="44">
        <f>IFERROR(IF(D516="","",VLOOKUP(F516,'ANALISE FORNECEDOR'!$A:$I,8,0)),"")</f>
        <v/>
      </c>
      <c r="AL516" s="44">
        <f>IF(D516="","",AVERAGE(AM516,AK516))</f>
        <v/>
      </c>
      <c r="AM516" s="44">
        <f>IFERROR(IF(D516="","",VLOOKUP(F516,'ANALISE FORNECEDOR'!$A:$I,9,0)),"")</f>
        <v/>
      </c>
      <c r="AN516" s="45">
        <f>IF(D516="","",IF(Y516&gt;12,AI516*(U516+Y516),AI516*U516))</f>
        <v/>
      </c>
      <c r="AO516" s="45">
        <f>IF(D516="","",IF(Y516&gt;12,AI516*(U516+V516+Y516),AI516*(U516+V516)))</f>
        <v/>
      </c>
      <c r="AP516" s="46">
        <f>IF(D516="","",IF(Y516&gt;12,AG516*(U516+Y516),AG516*U516))</f>
        <v/>
      </c>
      <c r="AQ516" s="46">
        <f>IF(D516="","",IF(Y516&gt;12,AG516*(U516+V516+Y516),AG516*(U516+V516)))</f>
        <v/>
      </c>
      <c r="AR516" s="46">
        <f>IF(D516="","",IF(OR(R516="A",R516="AA",R516="AAA"),AP516,0))</f>
        <v/>
      </c>
      <c r="AS516" s="46">
        <f>IF(D516="","",IF(R516="B",AP516,0))</f>
        <v/>
      </c>
      <c r="AT516" s="46">
        <f>IF(D516="","",IF(R516="C",AP516,0))</f>
        <v/>
      </c>
      <c r="AU516" s="47">
        <f>IF(D516="","",IFERROR(AN516/AJ516,0))</f>
        <v/>
      </c>
      <c r="AV516" s="47">
        <f>IF(D516="","",IFERROR(((AO516)/AJ516),0))</f>
        <v/>
      </c>
      <c r="AW516" s="48">
        <f>IF(D516="","",IF(OR(S516="S",NOT(AND(ISNUMBER(AC516),ISNUMBER(AL516),AC516*AL516&gt;=0))),0,AC516*AL516))</f>
        <v/>
      </c>
      <c r="AX516" s="49">
        <f>IFERROR(IF(D516="","",AW516*AG516),0)</f>
        <v/>
      </c>
      <c r="AY516" s="48">
        <f>IF(D516="","",IF(OR(S516="S",NOT(AND(ISNUMBER(AC516),ISNUMBER(AK516),AC516*AK516&gt;=0))),0,AC516*AK516))</f>
        <v/>
      </c>
      <c r="AZ516" s="48">
        <f>IFERROR(IF(D516="","",IF(AY516=0,0,IF(((AY516)-(U516+Y516))&lt;0,0,(AY516)-U516))),0)</f>
        <v/>
      </c>
      <c r="BA516" s="49">
        <f>IF(D516="","",AZ516*AG516)</f>
        <v/>
      </c>
      <c r="BB516" s="49">
        <f>IF(D516="","",IF(OR(R516="A",R516="AA",R516="AAA"),BA516,0))</f>
        <v/>
      </c>
      <c r="BC516" s="49">
        <f>IF(D516="","",IF(R516="B",BA516,0))</f>
        <v/>
      </c>
      <c r="BD516" s="49">
        <f>IF(D516="","",IF(R516="B",BA516,0))</f>
        <v/>
      </c>
      <c r="BE516" s="49">
        <f>IF(D516="","",IF(S516="S",
1,
IF(AC516=0,
1,
IF(
IFERROR(((U516+Y516)*AG516)/((AC516*AK516)*AG516),0)&lt;0,
0,
IF(
IFERROR(((U516+Y516)*AG516)/((AC516*AK516)*AG516),0)&gt;1,
1,
IFERROR(((U516+Y516)*AG516)/((AC516*AK516)*AG516),0)
)
)
)
))</f>
        <v/>
      </c>
      <c r="BF516" s="49">
        <f>IF(D516="","",IF(S516="S",
1,
IF(AC516=0,
1,
IF(
IFERROR(((U516+V516+Y516)*AG516)/((AC516*AK516)*AG516),0)&lt;0,
0,
IF(
IFERROR(((U516+V516+Y516)*AG516)/((AC516*AK516)*AG516),0)&gt;1,
1,
IFERROR(((U516+V516+Y516)*AG516)/((AC516*AK516)*AG516),0)
)
)
)
))</f>
        <v/>
      </c>
      <c r="BG516" s="50">
        <f>IF(D516="","",IF(S516="S",0,IF(AND(ISNUMBER(AC516),ISNUMBER(AM516)),IF(OR(AC516*AM516&lt;0,ISERR(AC516*AM516)),0,AC516*AM516),0)))</f>
        <v/>
      </c>
      <c r="BH516" s="50">
        <f>IF(D516="","",IF(BY516&gt;TODAY()-60,0,IF(Y516&gt;12,MAX(0,(U516+Y516)-BG516),MAX(0,U516-BG516))))</f>
        <v/>
      </c>
      <c r="BI516" s="51">
        <f>IF(D516="","",BH516*AG516)</f>
        <v/>
      </c>
      <c r="BJ516" s="51">
        <f>IF(D516="","",IF(OR(R516="A",R516="AA",R516="AAA"),BI516,0))</f>
        <v/>
      </c>
      <c r="BK516" s="51">
        <f>IF(D516="","",IF(R516="B",BI516,0))</f>
        <v/>
      </c>
      <c r="BL516" s="51">
        <f>IF(D516="","",IF(R516="C",BI516,0))</f>
        <v/>
      </c>
      <c r="BM516" s="51">
        <f>IF(D516="","",IFERROR(MAX(0,MIN(BI516/AP516,1)),0))</f>
        <v/>
      </c>
      <c r="BN516" s="52">
        <f>IF(D516="","",AB516*AG516)</f>
        <v/>
      </c>
      <c r="BO516" s="52">
        <f>IF(D516="","",(U516+V516+X516)*AG516)</f>
        <v/>
      </c>
      <c r="BP516" s="52">
        <f>IF(D516="","",(AB516*3)*AG516)</f>
        <v/>
      </c>
      <c r="BQ516" s="52">
        <f>IF(D516="","",IF(BO516-BP516&gt;0,0,BO516-BP516))</f>
        <v/>
      </c>
      <c r="BR516" s="52">
        <f>IF(D516="","",IF(BO516-BP516-BN516&gt;0,0,BO516-BP516-BN516))</f>
        <v/>
      </c>
      <c r="BS516" s="53">
        <f>IF(D516="","",IFERROR(AB516*AI516,0))</f>
        <v/>
      </c>
      <c r="BT516" s="53">
        <f>IF(D516="","",IFERROR(IF(X516&gt;12, AI516*(U516+V516+X516), AI516*(U516+V516)),0))</f>
        <v/>
      </c>
      <c r="BU516" s="53">
        <f>IF(D516="","",IFERROR(((AB516*3)*AI516),0))</f>
        <v/>
      </c>
      <c r="BV516" s="53">
        <f>IF(D516="","",IF(BT516-BU516&gt;0,0,BT516-BU516))</f>
        <v/>
      </c>
      <c r="BW516" s="53">
        <f>IF(D516="","",IF(BT516-BU516-BS516&gt;0,0,BT516-BU516-BS516))</f>
        <v/>
      </c>
      <c r="BX516" s="36">
        <f>IF(D516="","",IFERROR(VLOOKUP(D516,'produto-entrada-7'!A:M,3,0),"SEM PEDIDO"))</f>
        <v/>
      </c>
      <c r="BY516" s="36">
        <f>IF(D516="","",VLOOKUP(D516,'produto-estoque-total-7'!A:AB,25,0))</f>
        <v/>
      </c>
      <c r="BZ516" s="36">
        <f>IF(D516="","",IFERROR(VLOOKUP(D516,'produto-estoque-total-7'!A:AB,26,0)/100,0))</f>
        <v/>
      </c>
      <c r="CA516" s="36">
        <f>IF(D516="","",IFERROR(VLOOKUP(D516,'produto-estoque-total-7'!A:AB,27,0)/100,0))</f>
        <v/>
      </c>
      <c r="CB516" s="41">
        <f>IF(D516="","",V516*AF516)</f>
        <v/>
      </c>
      <c r="CC516" s="41">
        <f>IF(D516="","",V516*AI516)</f>
        <v/>
      </c>
      <c r="CD516" s="54">
        <f>IF(D516="","",VLOOKUP(D516,'produto-estoque-total-7'!A:AB,28,0))</f>
        <v/>
      </c>
    </row>
    <row r="517">
      <c r="A517" s="36">
        <f>IF(D517="","",VLOOKUP(D517,'produto-estoque-total-7'!A:AB,3,0))</f>
        <v/>
      </c>
      <c r="B517" s="1">
        <f>IF(D517="","",VLOOKUP(D517,'produto-estoque-total-7'!A:AB,12,0))</f>
        <v/>
      </c>
      <c r="C517" s="1">
        <f>IF(D517="","",VLOOKUP(D517,'produto-estoque-total-7'!A:AB,2,0))</f>
        <v/>
      </c>
      <c r="D517" s="37">
        <f>IFERROR(IF('produto-estoque-total-7'!A516="","",'produto-estoque-total-7'!A516),"")</f>
        <v/>
      </c>
      <c r="E517" s="1">
        <f>IF(D517="","",VLOOKUP(D517,'produto-estoque-total-7'!A:AB,4,0))</f>
        <v/>
      </c>
      <c r="F517" s="36">
        <f>IF(D517="","",VLOOKUP(D517,'produto-estoque-total-7'!A:AB,13,0))</f>
        <v/>
      </c>
      <c r="G517" s="1">
        <f>IF(F517="","",VLOOKUP(F517,'FORNECEDORES X COMPRADOR'!A:D,4,0))</f>
        <v/>
      </c>
      <c r="H517" s="1">
        <f>IF(F517="","",VLOOKUP(F517,'FORNECEDORES X COMPRADOR'!A:E,5,0))</f>
        <v/>
      </c>
      <c r="I517" s="36">
        <f>IF(D517="","",VLOOKUP(D517,'produto-estoque-total-7'!A:AB,15,0))</f>
        <v/>
      </c>
      <c r="J517" s="36">
        <f>IF(D517="","",VLOOKUP(D517,'produto-estoque-total-7'!A:AB,19,0))</f>
        <v/>
      </c>
      <c r="K517" s="1">
        <f>IF(D517="","",VLOOKUP(D517,'produto-estoque-total-7'!A:AB,20,0))</f>
        <v/>
      </c>
      <c r="L517" s="36">
        <f>IF(D517="","",VLOOKUP(D517,'produto-estoque-total-7'!A:AB,17,0))</f>
        <v/>
      </c>
      <c r="M517" s="1">
        <f>IF(D517="","",VLOOKUP(D517,'produto-estoque-total-7'!A:AB,18,0))</f>
        <v/>
      </c>
      <c r="N517" s="36">
        <f>IF(D517="","",VLOOKUP(D517,'produto-estoque-total-7'!A:AB,21,0))</f>
        <v/>
      </c>
      <c r="O517" s="1">
        <f>IF(D517="","",VLOOKUP(D517,'produto-estoque-total-7'!A:AB,22,0))</f>
        <v/>
      </c>
      <c r="P517" s="36">
        <f>IF(D517="","",VLOOKUP(D517,'produto-estoque-total-7'!A:AB,23,0))</f>
        <v/>
      </c>
      <c r="Q517" s="1">
        <f>IF(D517="","",VLOOKUP(D517,'produto-estoque-total-7'!A:AB,24,0))</f>
        <v/>
      </c>
      <c r="R517" s="38">
        <f>IFERROR(IF(D517="","",VLOOKUP(D517,'produto-venda-7'!B:N,13,0)),"C")</f>
        <v/>
      </c>
      <c r="S517" s="39">
        <f>IF(D517="","",VLOOKUP(D517,'produto-estoque-total-7'!A:AB,6,0))</f>
        <v/>
      </c>
      <c r="T517" s="39">
        <f>IF(D517="","",VLOOKUP(D517,'produto-estoque-total-7'!A:AB,5,0))</f>
        <v/>
      </c>
      <c r="U517" s="40">
        <f>IF(D517="","",VLOOKUP(D517,'produto-estoque-total-7'!A:AB,11,0))</f>
        <v/>
      </c>
      <c r="V517" s="41">
        <f>IF(D517="","",IFERROR(VLOOKUP(D517,'produto-entrada-7'!A:M,10,0),0))</f>
        <v/>
      </c>
      <c r="W517" s="42" t="n"/>
      <c r="X517" s="39">
        <f>IF(D517="","",VLOOKUP(D517,'produto-estoque-total-7'!A:AB,8,0))</f>
        <v/>
      </c>
      <c r="Y517" s="39">
        <f>IF(D517="","",VLOOKUP(D517,'produto-estoque-total-7'!A:AB,9,0))</f>
        <v/>
      </c>
      <c r="Z517" s="39">
        <f>IF(D517="","",VLOOKUP(D517,'produto-estoque-total-7'!A:AB,10,0))</f>
        <v/>
      </c>
      <c r="AA517" s="39">
        <f>IFERROR(IF(D517="","",VLOOKUP(D517,'produto-venda-7'!B:N,4,0)),0)</f>
        <v/>
      </c>
      <c r="AB517" s="39">
        <f>IFERROR(IF(D517="","",VLOOKUP(D517,'produto-venda-7'!B:N,5,0)),0)</f>
        <v/>
      </c>
      <c r="AC517" s="39">
        <f>IF(D517="","",IFERROR(AA517/90,0))</f>
        <v/>
      </c>
      <c r="AD517" s="36">
        <f>IF(D517="","",IFERROR(VLOOKUP(D517,'produto-entrada-7'!A:M,4,0),0))</f>
        <v/>
      </c>
      <c r="AE517" s="36">
        <f>IFERROR(IF(D517="","",VLOOKUP(D517,'produto-venda-7'!B:N,10,0)),0)</f>
        <v/>
      </c>
      <c r="AF517" s="36">
        <f>IF(D517="","",IFERROR(VLOOKUP(D517,'produto-entrada-7'!A:M,11,0),0))</f>
        <v/>
      </c>
      <c r="AG517" s="1">
        <f>IF(D517="","",IFERROR(VLOOKUP(D517,'produto-entrada-7'!A:M,12,0),0))</f>
        <v/>
      </c>
      <c r="AH517" s="1">
        <f>IF(D517="","",IFERROR(VLOOKUP(D517,'produto-entrada-7'!A:M,13,0),0))</f>
        <v/>
      </c>
      <c r="AI517" s="36">
        <f>IFERROR(IF(D517="","",VLOOKUP(D517,'produto-venda-7'!B:N,11,0)),0)</f>
        <v/>
      </c>
      <c r="AJ517" s="43">
        <f>IF(D517="","",IFERROR(AI517*AB517,0))</f>
        <v/>
      </c>
      <c r="AK517" s="44">
        <f>IFERROR(IF(D517="","",VLOOKUP(F517,'ANALISE FORNECEDOR'!$A:$I,8,0)),"")</f>
        <v/>
      </c>
      <c r="AL517" s="44">
        <f>IF(D517="","",AVERAGE(AM517,AK517))</f>
        <v/>
      </c>
      <c r="AM517" s="44">
        <f>IFERROR(IF(D517="","",VLOOKUP(F517,'ANALISE FORNECEDOR'!$A:$I,9,0)),"")</f>
        <v/>
      </c>
      <c r="AN517" s="45">
        <f>IF(D517="","",IF(Y517&gt;12,AI517*(U517+Y517),AI517*U517))</f>
        <v/>
      </c>
      <c r="AO517" s="45">
        <f>IF(D517="","",IF(Y517&gt;12,AI517*(U517+V517+Y517),AI517*(U517+V517)))</f>
        <v/>
      </c>
      <c r="AP517" s="46">
        <f>IF(D517="","",IF(Y517&gt;12,AG517*(U517+Y517),AG517*U517))</f>
        <v/>
      </c>
      <c r="AQ517" s="46">
        <f>IF(D517="","",IF(Y517&gt;12,AG517*(U517+V517+Y517),AG517*(U517+V517)))</f>
        <v/>
      </c>
      <c r="AR517" s="46">
        <f>IF(D517="","",IF(OR(R517="A",R517="AA",R517="AAA"),AP517,0))</f>
        <v/>
      </c>
      <c r="AS517" s="46">
        <f>IF(D517="","",IF(R517="B",AP517,0))</f>
        <v/>
      </c>
      <c r="AT517" s="46">
        <f>IF(D517="","",IF(R517="C",AP517,0))</f>
        <v/>
      </c>
      <c r="AU517" s="47">
        <f>IF(D517="","",IFERROR(AN517/AJ517,0))</f>
        <v/>
      </c>
      <c r="AV517" s="47">
        <f>IF(D517="","",IFERROR(((AO517)/AJ517),0))</f>
        <v/>
      </c>
      <c r="AW517" s="48">
        <f>IF(D517="","",IF(OR(S517="S",NOT(AND(ISNUMBER(AC517),ISNUMBER(AL517),AC517*AL517&gt;=0))),0,AC517*AL517))</f>
        <v/>
      </c>
      <c r="AX517" s="49">
        <f>IFERROR(IF(D517="","",AW517*AG517),0)</f>
        <v/>
      </c>
      <c r="AY517" s="48">
        <f>IF(D517="","",IF(OR(S517="S",NOT(AND(ISNUMBER(AC517),ISNUMBER(AK517),AC517*AK517&gt;=0))),0,AC517*AK517))</f>
        <v/>
      </c>
      <c r="AZ517" s="48">
        <f>IFERROR(IF(D517="","",IF(AY517=0,0,IF(((AY517)-(U517+Y517))&lt;0,0,(AY517)-U517))),0)</f>
        <v/>
      </c>
      <c r="BA517" s="49">
        <f>IF(D517="","",AZ517*AG517)</f>
        <v/>
      </c>
      <c r="BB517" s="49">
        <f>IF(D517="","",IF(OR(R517="A",R517="AA",R517="AAA"),BA517,0))</f>
        <v/>
      </c>
      <c r="BC517" s="49">
        <f>IF(D517="","",IF(R517="B",BA517,0))</f>
        <v/>
      </c>
      <c r="BD517" s="49">
        <f>IF(D517="","",IF(R517="B",BA517,0))</f>
        <v/>
      </c>
      <c r="BE517" s="49">
        <f>IF(D517="","",IF(S517="S",
1,
IF(AC517=0,
1,
IF(
IFERROR(((U517+Y517)*AG517)/((AC517*AK517)*AG517),0)&lt;0,
0,
IF(
IFERROR(((U517+Y517)*AG517)/((AC517*AK517)*AG517),0)&gt;1,
1,
IFERROR(((U517+Y517)*AG517)/((AC517*AK517)*AG517),0)
)
)
)
))</f>
        <v/>
      </c>
      <c r="BF517" s="49">
        <f>IF(D517="","",IF(S517="S",
1,
IF(AC517=0,
1,
IF(
IFERROR(((U517+V517+Y517)*AG517)/((AC517*AK517)*AG517),0)&lt;0,
0,
IF(
IFERROR(((U517+V517+Y517)*AG517)/((AC517*AK517)*AG517),0)&gt;1,
1,
IFERROR(((U517+V517+Y517)*AG517)/((AC517*AK517)*AG517),0)
)
)
)
))</f>
        <v/>
      </c>
      <c r="BG517" s="50">
        <f>IF(D517="","",IF(S517="S",0,IF(AND(ISNUMBER(AC517),ISNUMBER(AM517)),IF(OR(AC517*AM517&lt;0,ISERR(AC517*AM517)),0,AC517*AM517),0)))</f>
        <v/>
      </c>
      <c r="BH517" s="50">
        <f>IF(D517="","",IF(BY517&gt;TODAY()-60,0,IF(Y517&gt;12,MAX(0,(U517+Y517)-BG517),MAX(0,U517-BG517))))</f>
        <v/>
      </c>
      <c r="BI517" s="51">
        <f>IF(D517="","",BH517*AG517)</f>
        <v/>
      </c>
      <c r="BJ517" s="51">
        <f>IF(D517="","",IF(OR(R517="A",R517="AA",R517="AAA"),BI517,0))</f>
        <v/>
      </c>
      <c r="BK517" s="51">
        <f>IF(D517="","",IF(R517="B",BI517,0))</f>
        <v/>
      </c>
      <c r="BL517" s="51">
        <f>IF(D517="","",IF(R517="C",BI517,0))</f>
        <v/>
      </c>
      <c r="BM517" s="51">
        <f>IF(D517="","",IFERROR(MAX(0,MIN(BI517/AP517,1)),0))</f>
        <v/>
      </c>
      <c r="BN517" s="52">
        <f>IF(D517="","",AB517*AG517)</f>
        <v/>
      </c>
      <c r="BO517" s="52">
        <f>IF(D517="","",(U517+V517+X517)*AG517)</f>
        <v/>
      </c>
      <c r="BP517" s="52">
        <f>IF(D517="","",(AB517*3)*AG517)</f>
        <v/>
      </c>
      <c r="BQ517" s="52">
        <f>IF(D517="","",IF(BO517-BP517&gt;0,0,BO517-BP517))</f>
        <v/>
      </c>
      <c r="BR517" s="52">
        <f>IF(D517="","",IF(BO517-BP517-BN517&gt;0,0,BO517-BP517-BN517))</f>
        <v/>
      </c>
      <c r="BS517" s="53">
        <f>IF(D517="","",IFERROR(AB517*AI517,0))</f>
        <v/>
      </c>
      <c r="BT517" s="53">
        <f>IF(D517="","",IFERROR(IF(X517&gt;12, AI517*(U517+V517+X517), AI517*(U517+V517)),0))</f>
        <v/>
      </c>
      <c r="BU517" s="53">
        <f>IF(D517="","",IFERROR(((AB517*3)*AI517),0))</f>
        <v/>
      </c>
      <c r="BV517" s="53">
        <f>IF(D517="","",IF(BT517-BU517&gt;0,0,BT517-BU517))</f>
        <v/>
      </c>
      <c r="BW517" s="53">
        <f>IF(D517="","",IF(BT517-BU517-BS517&gt;0,0,BT517-BU517-BS517))</f>
        <v/>
      </c>
      <c r="BX517" s="36">
        <f>IF(D517="","",IFERROR(VLOOKUP(D517,'produto-entrada-7'!A:M,3,0),"SEM PEDIDO"))</f>
        <v/>
      </c>
      <c r="BY517" s="36">
        <f>IF(D517="","",VLOOKUP(D517,'produto-estoque-total-7'!A:AB,25,0))</f>
        <v/>
      </c>
      <c r="BZ517" s="36">
        <f>IF(D517="","",IFERROR(VLOOKUP(D517,'produto-estoque-total-7'!A:AB,26,0)/100,0))</f>
        <v/>
      </c>
      <c r="CA517" s="36">
        <f>IF(D517="","",IFERROR(VLOOKUP(D517,'produto-estoque-total-7'!A:AB,27,0)/100,0))</f>
        <v/>
      </c>
      <c r="CB517" s="41">
        <f>IF(D517="","",V517*AF517)</f>
        <v/>
      </c>
      <c r="CC517" s="41">
        <f>IF(D517="","",V517*AI517)</f>
        <v/>
      </c>
      <c r="CD517" s="54">
        <f>IF(D517="","",VLOOKUP(D517,'produto-estoque-total-7'!A:AB,28,0))</f>
        <v/>
      </c>
    </row>
    <row r="518">
      <c r="A518" s="36">
        <f>IF(D518="","",VLOOKUP(D518,'produto-estoque-total-7'!A:AB,3,0))</f>
        <v/>
      </c>
      <c r="B518" s="1">
        <f>IF(D518="","",VLOOKUP(D518,'produto-estoque-total-7'!A:AB,12,0))</f>
        <v/>
      </c>
      <c r="C518" s="1">
        <f>IF(D518="","",VLOOKUP(D518,'produto-estoque-total-7'!A:AB,2,0))</f>
        <v/>
      </c>
      <c r="D518" s="37">
        <f>IFERROR(IF('produto-estoque-total-7'!A517="","",'produto-estoque-total-7'!A517),"")</f>
        <v/>
      </c>
      <c r="E518" s="1">
        <f>IF(D518="","",VLOOKUP(D518,'produto-estoque-total-7'!A:AB,4,0))</f>
        <v/>
      </c>
      <c r="F518" s="36">
        <f>IF(D518="","",VLOOKUP(D518,'produto-estoque-total-7'!A:AB,13,0))</f>
        <v/>
      </c>
      <c r="G518" s="1">
        <f>IF(F518="","",VLOOKUP(F518,'FORNECEDORES X COMPRADOR'!A:D,4,0))</f>
        <v/>
      </c>
      <c r="H518" s="1">
        <f>IF(F518="","",VLOOKUP(F518,'FORNECEDORES X COMPRADOR'!A:E,5,0))</f>
        <v/>
      </c>
      <c r="I518" s="36">
        <f>IF(D518="","",VLOOKUP(D518,'produto-estoque-total-7'!A:AB,15,0))</f>
        <v/>
      </c>
      <c r="J518" s="36">
        <f>IF(D518="","",VLOOKUP(D518,'produto-estoque-total-7'!A:AB,19,0))</f>
        <v/>
      </c>
      <c r="K518" s="1">
        <f>IF(D518="","",VLOOKUP(D518,'produto-estoque-total-7'!A:AB,20,0))</f>
        <v/>
      </c>
      <c r="L518" s="36">
        <f>IF(D518="","",VLOOKUP(D518,'produto-estoque-total-7'!A:AB,17,0))</f>
        <v/>
      </c>
      <c r="M518" s="1">
        <f>IF(D518="","",VLOOKUP(D518,'produto-estoque-total-7'!A:AB,18,0))</f>
        <v/>
      </c>
      <c r="N518" s="36">
        <f>IF(D518="","",VLOOKUP(D518,'produto-estoque-total-7'!A:AB,21,0))</f>
        <v/>
      </c>
      <c r="O518" s="1">
        <f>IF(D518="","",VLOOKUP(D518,'produto-estoque-total-7'!A:AB,22,0))</f>
        <v/>
      </c>
      <c r="P518" s="36">
        <f>IF(D518="","",VLOOKUP(D518,'produto-estoque-total-7'!A:AB,23,0))</f>
        <v/>
      </c>
      <c r="Q518" s="1">
        <f>IF(D518="","",VLOOKUP(D518,'produto-estoque-total-7'!A:AB,24,0))</f>
        <v/>
      </c>
      <c r="R518" s="38">
        <f>IFERROR(IF(D518="","",VLOOKUP(D518,'produto-venda-7'!B:N,13,0)),"C")</f>
        <v/>
      </c>
      <c r="S518" s="39">
        <f>IF(D518="","",VLOOKUP(D518,'produto-estoque-total-7'!A:AB,6,0))</f>
        <v/>
      </c>
      <c r="T518" s="39">
        <f>IF(D518="","",VLOOKUP(D518,'produto-estoque-total-7'!A:AB,5,0))</f>
        <v/>
      </c>
      <c r="U518" s="40">
        <f>IF(D518="","",VLOOKUP(D518,'produto-estoque-total-7'!A:AB,11,0))</f>
        <v/>
      </c>
      <c r="V518" s="41">
        <f>IF(D518="","",IFERROR(VLOOKUP(D518,'produto-entrada-7'!A:M,10,0),0))</f>
        <v/>
      </c>
      <c r="W518" s="42" t="n"/>
      <c r="X518" s="39">
        <f>IF(D518="","",VLOOKUP(D518,'produto-estoque-total-7'!A:AB,8,0))</f>
        <v/>
      </c>
      <c r="Y518" s="39">
        <f>IF(D518="","",VLOOKUP(D518,'produto-estoque-total-7'!A:AB,9,0))</f>
        <v/>
      </c>
      <c r="Z518" s="39">
        <f>IF(D518="","",VLOOKUP(D518,'produto-estoque-total-7'!A:AB,10,0))</f>
        <v/>
      </c>
      <c r="AA518" s="39">
        <f>IFERROR(IF(D518="","",VLOOKUP(D518,'produto-venda-7'!B:N,4,0)),0)</f>
        <v/>
      </c>
      <c r="AB518" s="39">
        <f>IFERROR(IF(D518="","",VLOOKUP(D518,'produto-venda-7'!B:N,5,0)),0)</f>
        <v/>
      </c>
      <c r="AC518" s="39">
        <f>IF(D518="","",IFERROR(AA518/90,0))</f>
        <v/>
      </c>
      <c r="AD518" s="36">
        <f>IF(D518="","",IFERROR(VLOOKUP(D518,'produto-entrada-7'!A:M,4,0),0))</f>
        <v/>
      </c>
      <c r="AE518" s="36">
        <f>IFERROR(IF(D518="","",VLOOKUP(D518,'produto-venda-7'!B:N,10,0)),0)</f>
        <v/>
      </c>
      <c r="AF518" s="36">
        <f>IF(D518="","",IFERROR(VLOOKUP(D518,'produto-entrada-7'!A:M,11,0),0))</f>
        <v/>
      </c>
      <c r="AG518" s="1">
        <f>IF(D518="","",IFERROR(VLOOKUP(D518,'produto-entrada-7'!A:M,12,0),0))</f>
        <v/>
      </c>
      <c r="AH518" s="1">
        <f>IF(D518="","",IFERROR(VLOOKUP(D518,'produto-entrada-7'!A:M,13,0),0))</f>
        <v/>
      </c>
      <c r="AI518" s="36">
        <f>IFERROR(IF(D518="","",VLOOKUP(D518,'produto-venda-7'!B:N,11,0)),0)</f>
        <v/>
      </c>
      <c r="AJ518" s="43">
        <f>IF(D518="","",IFERROR(AI518*AB518,0))</f>
        <v/>
      </c>
      <c r="AK518" s="44">
        <f>IFERROR(IF(D518="","",VLOOKUP(F518,'ANALISE FORNECEDOR'!$A:$I,8,0)),"")</f>
        <v/>
      </c>
      <c r="AL518" s="44">
        <f>IF(D518="","",AVERAGE(AM518,AK518))</f>
        <v/>
      </c>
      <c r="AM518" s="44">
        <f>IFERROR(IF(D518="","",VLOOKUP(F518,'ANALISE FORNECEDOR'!$A:$I,9,0)),"")</f>
        <v/>
      </c>
      <c r="AN518" s="45">
        <f>IF(D518="","",IF(Y518&gt;12,AI518*(U518+Y518),AI518*U518))</f>
        <v/>
      </c>
      <c r="AO518" s="45">
        <f>IF(D518="","",IF(Y518&gt;12,AI518*(U518+V518+Y518),AI518*(U518+V518)))</f>
        <v/>
      </c>
      <c r="AP518" s="46">
        <f>IF(D518="","",IF(Y518&gt;12,AG518*(U518+Y518),AG518*U518))</f>
        <v/>
      </c>
      <c r="AQ518" s="46">
        <f>IF(D518="","",IF(Y518&gt;12,AG518*(U518+V518+Y518),AG518*(U518+V518)))</f>
        <v/>
      </c>
      <c r="AR518" s="46">
        <f>IF(D518="","",IF(OR(R518="A",R518="AA",R518="AAA"),AP518,0))</f>
        <v/>
      </c>
      <c r="AS518" s="46">
        <f>IF(D518="","",IF(R518="B",AP518,0))</f>
        <v/>
      </c>
      <c r="AT518" s="46">
        <f>IF(D518="","",IF(R518="C",AP518,0))</f>
        <v/>
      </c>
      <c r="AU518" s="47">
        <f>IF(D518="","",IFERROR(AN518/AJ518,0))</f>
        <v/>
      </c>
      <c r="AV518" s="47">
        <f>IF(D518="","",IFERROR(((AO518)/AJ518),0))</f>
        <v/>
      </c>
      <c r="AW518" s="48">
        <f>IF(D518="","",IF(OR(S518="S",NOT(AND(ISNUMBER(AC518),ISNUMBER(AL518),AC518*AL518&gt;=0))),0,AC518*AL518))</f>
        <v/>
      </c>
      <c r="AX518" s="49">
        <f>IFERROR(IF(D518="","",AW518*AG518),0)</f>
        <v/>
      </c>
      <c r="AY518" s="48">
        <f>IF(D518="","",IF(OR(S518="S",NOT(AND(ISNUMBER(AC518),ISNUMBER(AK518),AC518*AK518&gt;=0))),0,AC518*AK518))</f>
        <v/>
      </c>
      <c r="AZ518" s="48">
        <f>IFERROR(IF(D518="","",IF(AY518=0,0,IF(((AY518)-(U518+Y518))&lt;0,0,(AY518)-U518))),0)</f>
        <v/>
      </c>
      <c r="BA518" s="49">
        <f>IF(D518="","",AZ518*AG518)</f>
        <v/>
      </c>
      <c r="BB518" s="49">
        <f>IF(D518="","",IF(OR(R518="A",R518="AA",R518="AAA"),BA518,0))</f>
        <v/>
      </c>
      <c r="BC518" s="49">
        <f>IF(D518="","",IF(R518="B",BA518,0))</f>
        <v/>
      </c>
      <c r="BD518" s="49">
        <f>IF(D518="","",IF(R518="B",BA518,0))</f>
        <v/>
      </c>
      <c r="BE518" s="49">
        <f>IF(D518="","",IF(S518="S",
1,
IF(AC518=0,
1,
IF(
IFERROR(((U518+Y518)*AG518)/((AC518*AK518)*AG518),0)&lt;0,
0,
IF(
IFERROR(((U518+Y518)*AG518)/((AC518*AK518)*AG518),0)&gt;1,
1,
IFERROR(((U518+Y518)*AG518)/((AC518*AK518)*AG518),0)
)
)
)
))</f>
        <v/>
      </c>
      <c r="BF518" s="49">
        <f>IF(D518="","",IF(S518="S",
1,
IF(AC518=0,
1,
IF(
IFERROR(((U518+V518+Y518)*AG518)/((AC518*AK518)*AG518),0)&lt;0,
0,
IF(
IFERROR(((U518+V518+Y518)*AG518)/((AC518*AK518)*AG518),0)&gt;1,
1,
IFERROR(((U518+V518+Y518)*AG518)/((AC518*AK518)*AG518),0)
)
)
)
))</f>
        <v/>
      </c>
      <c r="BG518" s="50">
        <f>IF(D518="","",IF(S518="S",0,IF(AND(ISNUMBER(AC518),ISNUMBER(AM518)),IF(OR(AC518*AM518&lt;0,ISERR(AC518*AM518)),0,AC518*AM518),0)))</f>
        <v/>
      </c>
      <c r="BH518" s="50">
        <f>IF(D518="","",IF(BY518&gt;TODAY()-60,0,IF(Y518&gt;12,MAX(0,(U518+Y518)-BG518),MAX(0,U518-BG518))))</f>
        <v/>
      </c>
      <c r="BI518" s="51">
        <f>IF(D518="","",BH518*AG518)</f>
        <v/>
      </c>
      <c r="BJ518" s="51">
        <f>IF(D518="","",IF(OR(R518="A",R518="AA",R518="AAA"),BI518,0))</f>
        <v/>
      </c>
      <c r="BK518" s="51">
        <f>IF(D518="","",IF(R518="B",BI518,0))</f>
        <v/>
      </c>
      <c r="BL518" s="51">
        <f>IF(D518="","",IF(R518="C",BI518,0))</f>
        <v/>
      </c>
      <c r="BM518" s="51">
        <f>IF(D518="","",IFERROR(MAX(0,MIN(BI518/AP518,1)),0))</f>
        <v/>
      </c>
      <c r="BN518" s="52">
        <f>IF(D518="","",AB518*AG518)</f>
        <v/>
      </c>
      <c r="BO518" s="52">
        <f>IF(D518="","",(U518+V518+X518)*AG518)</f>
        <v/>
      </c>
      <c r="BP518" s="52">
        <f>IF(D518="","",(AB518*3)*AG518)</f>
        <v/>
      </c>
      <c r="BQ518" s="52">
        <f>IF(D518="","",IF(BO518-BP518&gt;0,0,BO518-BP518))</f>
        <v/>
      </c>
      <c r="BR518" s="52">
        <f>IF(D518="","",IF(BO518-BP518-BN518&gt;0,0,BO518-BP518-BN518))</f>
        <v/>
      </c>
      <c r="BS518" s="53">
        <f>IF(D518="","",IFERROR(AB518*AI518,0))</f>
        <v/>
      </c>
      <c r="BT518" s="53">
        <f>IF(D518="","",IFERROR(IF(X518&gt;12, AI518*(U518+V518+X518), AI518*(U518+V518)),0))</f>
        <v/>
      </c>
      <c r="BU518" s="53">
        <f>IF(D518="","",IFERROR(((AB518*3)*AI518),0))</f>
        <v/>
      </c>
      <c r="BV518" s="53">
        <f>IF(D518="","",IF(BT518-BU518&gt;0,0,BT518-BU518))</f>
        <v/>
      </c>
      <c r="BW518" s="53">
        <f>IF(D518="","",IF(BT518-BU518-BS518&gt;0,0,BT518-BU518-BS518))</f>
        <v/>
      </c>
      <c r="BX518" s="36">
        <f>IF(D518="","",IFERROR(VLOOKUP(D518,'produto-entrada-7'!A:M,3,0),"SEM PEDIDO"))</f>
        <v/>
      </c>
      <c r="BY518" s="36">
        <f>IF(D518="","",VLOOKUP(D518,'produto-estoque-total-7'!A:AB,25,0))</f>
        <v/>
      </c>
      <c r="BZ518" s="36">
        <f>IF(D518="","",IFERROR(VLOOKUP(D518,'produto-estoque-total-7'!A:AB,26,0)/100,0))</f>
        <v/>
      </c>
      <c r="CA518" s="36">
        <f>IF(D518="","",IFERROR(VLOOKUP(D518,'produto-estoque-total-7'!A:AB,27,0)/100,0))</f>
        <v/>
      </c>
      <c r="CB518" s="41">
        <f>IF(D518="","",V518*AF518)</f>
        <v/>
      </c>
      <c r="CC518" s="41">
        <f>IF(D518="","",V518*AI518)</f>
        <v/>
      </c>
      <c r="CD518" s="54">
        <f>IF(D518="","",VLOOKUP(D518,'produto-estoque-total-7'!A:AB,28,0))</f>
        <v/>
      </c>
    </row>
    <row r="519">
      <c r="A519" s="36">
        <f>IF(D519="","",VLOOKUP(D519,'produto-estoque-total-7'!A:AB,3,0))</f>
        <v/>
      </c>
      <c r="B519" s="1">
        <f>IF(D519="","",VLOOKUP(D519,'produto-estoque-total-7'!A:AB,12,0))</f>
        <v/>
      </c>
      <c r="C519" s="1">
        <f>IF(D519="","",VLOOKUP(D519,'produto-estoque-total-7'!A:AB,2,0))</f>
        <v/>
      </c>
      <c r="D519" s="37">
        <f>IFERROR(IF('produto-estoque-total-7'!A518="","",'produto-estoque-total-7'!A518),"")</f>
        <v/>
      </c>
      <c r="E519" s="1">
        <f>IF(D519="","",VLOOKUP(D519,'produto-estoque-total-7'!A:AB,4,0))</f>
        <v/>
      </c>
      <c r="F519" s="36">
        <f>IF(D519="","",VLOOKUP(D519,'produto-estoque-total-7'!A:AB,13,0))</f>
        <v/>
      </c>
      <c r="G519" s="1">
        <f>IF(F519="","",VLOOKUP(F519,'FORNECEDORES X COMPRADOR'!A:D,4,0))</f>
        <v/>
      </c>
      <c r="H519" s="1">
        <f>IF(F519="","",VLOOKUP(F519,'FORNECEDORES X COMPRADOR'!A:E,5,0))</f>
        <v/>
      </c>
      <c r="I519" s="36">
        <f>IF(D519="","",VLOOKUP(D519,'produto-estoque-total-7'!A:AB,15,0))</f>
        <v/>
      </c>
      <c r="J519" s="36">
        <f>IF(D519="","",VLOOKUP(D519,'produto-estoque-total-7'!A:AB,19,0))</f>
        <v/>
      </c>
      <c r="K519" s="1">
        <f>IF(D519="","",VLOOKUP(D519,'produto-estoque-total-7'!A:AB,20,0))</f>
        <v/>
      </c>
      <c r="L519" s="36">
        <f>IF(D519="","",VLOOKUP(D519,'produto-estoque-total-7'!A:AB,17,0))</f>
        <v/>
      </c>
      <c r="M519" s="1">
        <f>IF(D519="","",VLOOKUP(D519,'produto-estoque-total-7'!A:AB,18,0))</f>
        <v/>
      </c>
      <c r="N519" s="36">
        <f>IF(D519="","",VLOOKUP(D519,'produto-estoque-total-7'!A:AB,21,0))</f>
        <v/>
      </c>
      <c r="O519" s="1">
        <f>IF(D519="","",VLOOKUP(D519,'produto-estoque-total-7'!A:AB,22,0))</f>
        <v/>
      </c>
      <c r="P519" s="36">
        <f>IF(D519="","",VLOOKUP(D519,'produto-estoque-total-7'!A:AB,23,0))</f>
        <v/>
      </c>
      <c r="Q519" s="1">
        <f>IF(D519="","",VLOOKUP(D519,'produto-estoque-total-7'!A:AB,24,0))</f>
        <v/>
      </c>
      <c r="R519" s="38">
        <f>IFERROR(IF(D519="","",VLOOKUP(D519,'produto-venda-7'!B:N,13,0)),"C")</f>
        <v/>
      </c>
      <c r="S519" s="39">
        <f>IF(D519="","",VLOOKUP(D519,'produto-estoque-total-7'!A:AB,6,0))</f>
        <v/>
      </c>
      <c r="T519" s="39">
        <f>IF(D519="","",VLOOKUP(D519,'produto-estoque-total-7'!A:AB,5,0))</f>
        <v/>
      </c>
      <c r="U519" s="40">
        <f>IF(D519="","",VLOOKUP(D519,'produto-estoque-total-7'!A:AB,11,0))</f>
        <v/>
      </c>
      <c r="V519" s="41">
        <f>IF(D519="","",IFERROR(VLOOKUP(D519,'produto-entrada-7'!A:M,10,0),0))</f>
        <v/>
      </c>
      <c r="W519" s="42" t="n"/>
      <c r="X519" s="39">
        <f>IF(D519="","",VLOOKUP(D519,'produto-estoque-total-7'!A:AB,8,0))</f>
        <v/>
      </c>
      <c r="Y519" s="39">
        <f>IF(D519="","",VLOOKUP(D519,'produto-estoque-total-7'!A:AB,9,0))</f>
        <v/>
      </c>
      <c r="Z519" s="39">
        <f>IF(D519="","",VLOOKUP(D519,'produto-estoque-total-7'!A:AB,10,0))</f>
        <v/>
      </c>
      <c r="AA519" s="39">
        <f>IFERROR(IF(D519="","",VLOOKUP(D519,'produto-venda-7'!B:N,4,0)),0)</f>
        <v/>
      </c>
      <c r="AB519" s="39">
        <f>IFERROR(IF(D519="","",VLOOKUP(D519,'produto-venda-7'!B:N,5,0)),0)</f>
        <v/>
      </c>
      <c r="AC519" s="39">
        <f>IF(D519="","",IFERROR(AA519/90,0))</f>
        <v/>
      </c>
      <c r="AD519" s="36">
        <f>IF(D519="","",IFERROR(VLOOKUP(D519,'produto-entrada-7'!A:M,4,0),0))</f>
        <v/>
      </c>
      <c r="AE519" s="36">
        <f>IFERROR(IF(D519="","",VLOOKUP(D519,'produto-venda-7'!B:N,10,0)),0)</f>
        <v/>
      </c>
      <c r="AF519" s="36">
        <f>IF(D519="","",IFERROR(VLOOKUP(D519,'produto-entrada-7'!A:M,11,0),0))</f>
        <v/>
      </c>
      <c r="AG519" s="1">
        <f>IF(D519="","",IFERROR(VLOOKUP(D519,'produto-entrada-7'!A:M,12,0),0))</f>
        <v/>
      </c>
      <c r="AH519" s="1">
        <f>IF(D519="","",IFERROR(VLOOKUP(D519,'produto-entrada-7'!A:M,13,0),0))</f>
        <v/>
      </c>
      <c r="AI519" s="36">
        <f>IFERROR(IF(D519="","",VLOOKUP(D519,'produto-venda-7'!B:N,11,0)),0)</f>
        <v/>
      </c>
      <c r="AJ519" s="43">
        <f>IF(D519="","",IFERROR(AI519*AB519,0))</f>
        <v/>
      </c>
      <c r="AK519" s="44">
        <f>IFERROR(IF(D519="","",VLOOKUP(F519,'ANALISE FORNECEDOR'!$A:$I,8,0)),"")</f>
        <v/>
      </c>
      <c r="AL519" s="44">
        <f>IF(D519="","",AVERAGE(AM519,AK519))</f>
        <v/>
      </c>
      <c r="AM519" s="44">
        <f>IFERROR(IF(D519="","",VLOOKUP(F519,'ANALISE FORNECEDOR'!$A:$I,9,0)),"")</f>
        <v/>
      </c>
      <c r="AN519" s="45">
        <f>IF(D519="","",IF(Y519&gt;12,AI519*(U519+Y519),AI519*U519))</f>
        <v/>
      </c>
      <c r="AO519" s="45">
        <f>IF(D519="","",IF(Y519&gt;12,AI519*(U519+V519+Y519),AI519*(U519+V519)))</f>
        <v/>
      </c>
      <c r="AP519" s="46">
        <f>IF(D519="","",IF(Y519&gt;12,AG519*(U519+Y519),AG519*U519))</f>
        <v/>
      </c>
      <c r="AQ519" s="46">
        <f>IF(D519="","",IF(Y519&gt;12,AG519*(U519+V519+Y519),AG519*(U519+V519)))</f>
        <v/>
      </c>
      <c r="AR519" s="46">
        <f>IF(D519="","",IF(OR(R519="A",R519="AA",R519="AAA"),AP519,0))</f>
        <v/>
      </c>
      <c r="AS519" s="46">
        <f>IF(D519="","",IF(R519="B",AP519,0))</f>
        <v/>
      </c>
      <c r="AT519" s="46">
        <f>IF(D519="","",IF(R519="C",AP519,0))</f>
        <v/>
      </c>
      <c r="AU519" s="47">
        <f>IF(D519="","",IFERROR(AN519/AJ519,0))</f>
        <v/>
      </c>
      <c r="AV519" s="47">
        <f>IF(D519="","",IFERROR(((AO519)/AJ519),0))</f>
        <v/>
      </c>
      <c r="AW519" s="48">
        <f>IF(D519="","",IF(OR(S519="S",NOT(AND(ISNUMBER(AC519),ISNUMBER(AL519),AC519*AL519&gt;=0))),0,AC519*AL519))</f>
        <v/>
      </c>
      <c r="AX519" s="49">
        <f>IFERROR(IF(D519="","",AW519*AG519),0)</f>
        <v/>
      </c>
      <c r="AY519" s="48">
        <f>IF(D519="","",IF(OR(S519="S",NOT(AND(ISNUMBER(AC519),ISNUMBER(AK519),AC519*AK519&gt;=0))),0,AC519*AK519))</f>
        <v/>
      </c>
      <c r="AZ519" s="48">
        <f>IFERROR(IF(D519="","",IF(AY519=0,0,IF(((AY519)-(U519+Y519))&lt;0,0,(AY519)-U519))),0)</f>
        <v/>
      </c>
      <c r="BA519" s="49">
        <f>IF(D519="","",AZ519*AG519)</f>
        <v/>
      </c>
      <c r="BB519" s="49">
        <f>IF(D519="","",IF(OR(R519="A",R519="AA",R519="AAA"),BA519,0))</f>
        <v/>
      </c>
      <c r="BC519" s="49">
        <f>IF(D519="","",IF(R519="B",BA519,0))</f>
        <v/>
      </c>
      <c r="BD519" s="49">
        <f>IF(D519="","",IF(R519="B",BA519,0))</f>
        <v/>
      </c>
      <c r="BE519" s="49">
        <f>IF(D519="","",IF(S519="S",
1,
IF(AC519=0,
1,
IF(
IFERROR(((U519+Y519)*AG519)/((AC519*AK519)*AG519),0)&lt;0,
0,
IF(
IFERROR(((U519+Y519)*AG519)/((AC519*AK519)*AG519),0)&gt;1,
1,
IFERROR(((U519+Y519)*AG519)/((AC519*AK519)*AG519),0)
)
)
)
))</f>
        <v/>
      </c>
      <c r="BF519" s="49">
        <f>IF(D519="","",IF(S519="S",
1,
IF(AC519=0,
1,
IF(
IFERROR(((U519+V519+Y519)*AG519)/((AC519*AK519)*AG519),0)&lt;0,
0,
IF(
IFERROR(((U519+V519+Y519)*AG519)/((AC519*AK519)*AG519),0)&gt;1,
1,
IFERROR(((U519+V519+Y519)*AG519)/((AC519*AK519)*AG519),0)
)
)
)
))</f>
        <v/>
      </c>
      <c r="BG519" s="50">
        <f>IF(D519="","",IF(S519="S",0,IF(AND(ISNUMBER(AC519),ISNUMBER(AM519)),IF(OR(AC519*AM519&lt;0,ISERR(AC519*AM519)),0,AC519*AM519),0)))</f>
        <v/>
      </c>
      <c r="BH519" s="50">
        <f>IF(D519="","",IF(BY519&gt;TODAY()-60,0,IF(Y519&gt;12,MAX(0,(U519+Y519)-BG519),MAX(0,U519-BG519))))</f>
        <v/>
      </c>
      <c r="BI519" s="51">
        <f>IF(D519="","",BH519*AG519)</f>
        <v/>
      </c>
      <c r="BJ519" s="51">
        <f>IF(D519="","",IF(OR(R519="A",R519="AA",R519="AAA"),BI519,0))</f>
        <v/>
      </c>
      <c r="BK519" s="51">
        <f>IF(D519="","",IF(R519="B",BI519,0))</f>
        <v/>
      </c>
      <c r="BL519" s="51">
        <f>IF(D519="","",IF(R519="C",BI519,0))</f>
        <v/>
      </c>
      <c r="BM519" s="51">
        <f>IF(D519="","",IFERROR(MAX(0,MIN(BI519/AP519,1)),0))</f>
        <v/>
      </c>
      <c r="BN519" s="52">
        <f>IF(D519="","",AB519*AG519)</f>
        <v/>
      </c>
      <c r="BO519" s="52">
        <f>IF(D519="","",(U519+V519+X519)*AG519)</f>
        <v/>
      </c>
      <c r="BP519" s="52">
        <f>IF(D519="","",(AB519*3)*AG519)</f>
        <v/>
      </c>
      <c r="BQ519" s="52">
        <f>IF(D519="","",IF(BO519-BP519&gt;0,0,BO519-BP519))</f>
        <v/>
      </c>
      <c r="BR519" s="52">
        <f>IF(D519="","",IF(BO519-BP519-BN519&gt;0,0,BO519-BP519-BN519))</f>
        <v/>
      </c>
      <c r="BS519" s="53">
        <f>IF(D519="","",IFERROR(AB519*AI519,0))</f>
        <v/>
      </c>
      <c r="BT519" s="53">
        <f>IF(D519="","",IFERROR(IF(X519&gt;12, AI519*(U519+V519+X519), AI519*(U519+V519)),0))</f>
        <v/>
      </c>
      <c r="BU519" s="53">
        <f>IF(D519="","",IFERROR(((AB519*3)*AI519),0))</f>
        <v/>
      </c>
      <c r="BV519" s="53">
        <f>IF(D519="","",IF(BT519-BU519&gt;0,0,BT519-BU519))</f>
        <v/>
      </c>
      <c r="BW519" s="53">
        <f>IF(D519="","",IF(BT519-BU519-BS519&gt;0,0,BT519-BU519-BS519))</f>
        <v/>
      </c>
      <c r="BX519" s="36">
        <f>IF(D519="","",IFERROR(VLOOKUP(D519,'produto-entrada-7'!A:M,3,0),"SEM PEDIDO"))</f>
        <v/>
      </c>
      <c r="BY519" s="36">
        <f>IF(D519="","",VLOOKUP(D519,'produto-estoque-total-7'!A:AB,25,0))</f>
        <v/>
      </c>
      <c r="BZ519" s="36">
        <f>IF(D519="","",IFERROR(VLOOKUP(D519,'produto-estoque-total-7'!A:AB,26,0)/100,0))</f>
        <v/>
      </c>
      <c r="CA519" s="36">
        <f>IF(D519="","",IFERROR(VLOOKUP(D519,'produto-estoque-total-7'!A:AB,27,0)/100,0))</f>
        <v/>
      </c>
      <c r="CB519" s="41">
        <f>IF(D519="","",V519*AF519)</f>
        <v/>
      </c>
      <c r="CC519" s="41">
        <f>IF(D519="","",V519*AI519)</f>
        <v/>
      </c>
      <c r="CD519" s="54">
        <f>IF(D519="","",VLOOKUP(D519,'produto-estoque-total-7'!A:AB,28,0))</f>
        <v/>
      </c>
    </row>
    <row r="520">
      <c r="A520" s="36">
        <f>IF(D520="","",VLOOKUP(D520,'produto-estoque-total-7'!A:AB,3,0))</f>
        <v/>
      </c>
      <c r="B520" s="1">
        <f>IF(D520="","",VLOOKUP(D520,'produto-estoque-total-7'!A:AB,12,0))</f>
        <v/>
      </c>
      <c r="C520" s="1">
        <f>IF(D520="","",VLOOKUP(D520,'produto-estoque-total-7'!A:AB,2,0))</f>
        <v/>
      </c>
      <c r="D520" s="37">
        <f>IFERROR(IF('produto-estoque-total-7'!A519="","",'produto-estoque-total-7'!A519),"")</f>
        <v/>
      </c>
      <c r="E520" s="1">
        <f>IF(D520="","",VLOOKUP(D520,'produto-estoque-total-7'!A:AB,4,0))</f>
        <v/>
      </c>
      <c r="F520" s="36">
        <f>IF(D520="","",VLOOKUP(D520,'produto-estoque-total-7'!A:AB,13,0))</f>
        <v/>
      </c>
      <c r="G520" s="1">
        <f>IF(F520="","",VLOOKUP(F520,'FORNECEDORES X COMPRADOR'!A:D,4,0))</f>
        <v/>
      </c>
      <c r="H520" s="1">
        <f>IF(F520="","",VLOOKUP(F520,'FORNECEDORES X COMPRADOR'!A:E,5,0))</f>
        <v/>
      </c>
      <c r="I520" s="36">
        <f>IF(D520="","",VLOOKUP(D520,'produto-estoque-total-7'!A:AB,15,0))</f>
        <v/>
      </c>
      <c r="J520" s="36">
        <f>IF(D520="","",VLOOKUP(D520,'produto-estoque-total-7'!A:AB,19,0))</f>
        <v/>
      </c>
      <c r="K520" s="1">
        <f>IF(D520="","",VLOOKUP(D520,'produto-estoque-total-7'!A:AB,20,0))</f>
        <v/>
      </c>
      <c r="L520" s="36">
        <f>IF(D520="","",VLOOKUP(D520,'produto-estoque-total-7'!A:AB,17,0))</f>
        <v/>
      </c>
      <c r="M520" s="1">
        <f>IF(D520="","",VLOOKUP(D520,'produto-estoque-total-7'!A:AB,18,0))</f>
        <v/>
      </c>
      <c r="N520" s="36">
        <f>IF(D520="","",VLOOKUP(D520,'produto-estoque-total-7'!A:AB,21,0))</f>
        <v/>
      </c>
      <c r="O520" s="1">
        <f>IF(D520="","",VLOOKUP(D520,'produto-estoque-total-7'!A:AB,22,0))</f>
        <v/>
      </c>
      <c r="P520" s="36">
        <f>IF(D520="","",VLOOKUP(D520,'produto-estoque-total-7'!A:AB,23,0))</f>
        <v/>
      </c>
      <c r="Q520" s="1">
        <f>IF(D520="","",VLOOKUP(D520,'produto-estoque-total-7'!A:AB,24,0))</f>
        <v/>
      </c>
      <c r="R520" s="38">
        <f>IFERROR(IF(D520="","",VLOOKUP(D520,'produto-venda-7'!B:N,13,0)),"C")</f>
        <v/>
      </c>
      <c r="S520" s="39">
        <f>IF(D520="","",VLOOKUP(D520,'produto-estoque-total-7'!A:AB,6,0))</f>
        <v/>
      </c>
      <c r="T520" s="39">
        <f>IF(D520="","",VLOOKUP(D520,'produto-estoque-total-7'!A:AB,5,0))</f>
        <v/>
      </c>
      <c r="U520" s="40">
        <f>IF(D520="","",VLOOKUP(D520,'produto-estoque-total-7'!A:AB,11,0))</f>
        <v/>
      </c>
      <c r="V520" s="41">
        <f>IF(D520="","",IFERROR(VLOOKUP(D520,'produto-entrada-7'!A:M,10,0),0))</f>
        <v/>
      </c>
      <c r="W520" s="42" t="n"/>
      <c r="X520" s="39">
        <f>IF(D520="","",VLOOKUP(D520,'produto-estoque-total-7'!A:AB,8,0))</f>
        <v/>
      </c>
      <c r="Y520" s="39">
        <f>IF(D520="","",VLOOKUP(D520,'produto-estoque-total-7'!A:AB,9,0))</f>
        <v/>
      </c>
      <c r="Z520" s="39">
        <f>IF(D520="","",VLOOKUP(D520,'produto-estoque-total-7'!A:AB,10,0))</f>
        <v/>
      </c>
      <c r="AA520" s="39">
        <f>IFERROR(IF(D520="","",VLOOKUP(D520,'produto-venda-7'!B:N,4,0)),0)</f>
        <v/>
      </c>
      <c r="AB520" s="39">
        <f>IFERROR(IF(D520="","",VLOOKUP(D520,'produto-venda-7'!B:N,5,0)),0)</f>
        <v/>
      </c>
      <c r="AC520" s="39">
        <f>IF(D520="","",IFERROR(AA520/90,0))</f>
        <v/>
      </c>
      <c r="AD520" s="36">
        <f>IF(D520="","",IFERROR(VLOOKUP(D520,'produto-entrada-7'!A:M,4,0),0))</f>
        <v/>
      </c>
      <c r="AE520" s="36">
        <f>IFERROR(IF(D520="","",VLOOKUP(D520,'produto-venda-7'!B:N,10,0)),0)</f>
        <v/>
      </c>
      <c r="AF520" s="36">
        <f>IF(D520="","",IFERROR(VLOOKUP(D520,'produto-entrada-7'!A:M,11,0),0))</f>
        <v/>
      </c>
      <c r="AG520" s="1">
        <f>IF(D520="","",IFERROR(VLOOKUP(D520,'produto-entrada-7'!A:M,12,0),0))</f>
        <v/>
      </c>
      <c r="AH520" s="1">
        <f>IF(D520="","",IFERROR(VLOOKUP(D520,'produto-entrada-7'!A:M,13,0),0))</f>
        <v/>
      </c>
      <c r="AI520" s="36">
        <f>IFERROR(IF(D520="","",VLOOKUP(D520,'produto-venda-7'!B:N,11,0)),0)</f>
        <v/>
      </c>
      <c r="AJ520" s="43">
        <f>IF(D520="","",IFERROR(AI520*AB520,0))</f>
        <v/>
      </c>
      <c r="AK520" s="44">
        <f>IFERROR(IF(D520="","",VLOOKUP(F520,'ANALISE FORNECEDOR'!$A:$I,8,0)),"")</f>
        <v/>
      </c>
      <c r="AL520" s="44">
        <f>IF(D520="","",AVERAGE(AM520,AK520))</f>
        <v/>
      </c>
      <c r="AM520" s="44">
        <f>IFERROR(IF(D520="","",VLOOKUP(F520,'ANALISE FORNECEDOR'!$A:$I,9,0)),"")</f>
        <v/>
      </c>
      <c r="AN520" s="45">
        <f>IF(D520="","",IF(Y520&gt;12,AI520*(U520+Y520),AI520*U520))</f>
        <v/>
      </c>
      <c r="AO520" s="45">
        <f>IF(D520="","",IF(Y520&gt;12,AI520*(U520+V520+Y520),AI520*(U520+V520)))</f>
        <v/>
      </c>
      <c r="AP520" s="46">
        <f>IF(D520="","",IF(Y520&gt;12,AG520*(U520+Y520),AG520*U520))</f>
        <v/>
      </c>
      <c r="AQ520" s="46">
        <f>IF(D520="","",IF(Y520&gt;12,AG520*(U520+V520+Y520),AG520*(U520+V520)))</f>
        <v/>
      </c>
      <c r="AR520" s="46">
        <f>IF(D520="","",IF(OR(R520="A",R520="AA",R520="AAA"),AP520,0))</f>
        <v/>
      </c>
      <c r="AS520" s="46">
        <f>IF(D520="","",IF(R520="B",AP520,0))</f>
        <v/>
      </c>
      <c r="AT520" s="46">
        <f>IF(D520="","",IF(R520="C",AP520,0))</f>
        <v/>
      </c>
      <c r="AU520" s="47">
        <f>IF(D520="","",IFERROR(AN520/AJ520,0))</f>
        <v/>
      </c>
      <c r="AV520" s="47">
        <f>IF(D520="","",IFERROR(((AO520)/AJ520),0))</f>
        <v/>
      </c>
      <c r="AW520" s="48">
        <f>IF(D520="","",IF(OR(S520="S",NOT(AND(ISNUMBER(AC520),ISNUMBER(AL520),AC520*AL520&gt;=0))),0,AC520*AL520))</f>
        <v/>
      </c>
      <c r="AX520" s="49">
        <f>IFERROR(IF(D520="","",AW520*AG520),0)</f>
        <v/>
      </c>
      <c r="AY520" s="48">
        <f>IF(D520="","",IF(OR(S520="S",NOT(AND(ISNUMBER(AC520),ISNUMBER(AK520),AC520*AK520&gt;=0))),0,AC520*AK520))</f>
        <v/>
      </c>
      <c r="AZ520" s="48">
        <f>IFERROR(IF(D520="","",IF(AY520=0,0,IF(((AY520)-(U520+Y520))&lt;0,0,(AY520)-U520))),0)</f>
        <v/>
      </c>
      <c r="BA520" s="49">
        <f>IF(D520="","",AZ520*AG520)</f>
        <v/>
      </c>
      <c r="BB520" s="49">
        <f>IF(D520="","",IF(OR(R520="A",R520="AA",R520="AAA"),BA520,0))</f>
        <v/>
      </c>
      <c r="BC520" s="49">
        <f>IF(D520="","",IF(R520="B",BA520,0))</f>
        <v/>
      </c>
      <c r="BD520" s="49">
        <f>IF(D520="","",IF(R520="B",BA520,0))</f>
        <v/>
      </c>
      <c r="BE520" s="49">
        <f>IF(D520="","",IF(S520="S",
1,
IF(AC520=0,
1,
IF(
IFERROR(((U520+Y520)*AG520)/((AC520*AK520)*AG520),0)&lt;0,
0,
IF(
IFERROR(((U520+Y520)*AG520)/((AC520*AK520)*AG520),0)&gt;1,
1,
IFERROR(((U520+Y520)*AG520)/((AC520*AK520)*AG520),0)
)
)
)
))</f>
        <v/>
      </c>
      <c r="BF520" s="49">
        <f>IF(D520="","",IF(S520="S",
1,
IF(AC520=0,
1,
IF(
IFERROR(((U520+V520+Y520)*AG520)/((AC520*AK520)*AG520),0)&lt;0,
0,
IF(
IFERROR(((U520+V520+Y520)*AG520)/((AC520*AK520)*AG520),0)&gt;1,
1,
IFERROR(((U520+V520+Y520)*AG520)/((AC520*AK520)*AG520),0)
)
)
)
))</f>
        <v/>
      </c>
      <c r="BG520" s="50">
        <f>IF(D520="","",IF(S520="S",0,IF(AND(ISNUMBER(AC520),ISNUMBER(AM520)),IF(OR(AC520*AM520&lt;0,ISERR(AC520*AM520)),0,AC520*AM520),0)))</f>
        <v/>
      </c>
      <c r="BH520" s="50">
        <f>IF(D520="","",IF(BY520&gt;TODAY()-60,0,IF(Y520&gt;12,MAX(0,(U520+Y520)-BG520),MAX(0,U520-BG520))))</f>
        <v/>
      </c>
      <c r="BI520" s="51">
        <f>IF(D520="","",BH520*AG520)</f>
        <v/>
      </c>
      <c r="BJ520" s="51">
        <f>IF(D520="","",IF(OR(R520="A",R520="AA",R520="AAA"),BI520,0))</f>
        <v/>
      </c>
      <c r="BK520" s="51">
        <f>IF(D520="","",IF(R520="B",BI520,0))</f>
        <v/>
      </c>
      <c r="BL520" s="51">
        <f>IF(D520="","",IF(R520="C",BI520,0))</f>
        <v/>
      </c>
      <c r="BM520" s="51">
        <f>IF(D520="","",IFERROR(MAX(0,MIN(BI520/AP520,1)),0))</f>
        <v/>
      </c>
      <c r="BN520" s="52">
        <f>IF(D520="","",AB520*AG520)</f>
        <v/>
      </c>
      <c r="BO520" s="52">
        <f>IF(D520="","",(U520+V520+X520)*AG520)</f>
        <v/>
      </c>
      <c r="BP520" s="52">
        <f>IF(D520="","",(AB520*3)*AG520)</f>
        <v/>
      </c>
      <c r="BQ520" s="52">
        <f>IF(D520="","",IF(BO520-BP520&gt;0,0,BO520-BP520))</f>
        <v/>
      </c>
      <c r="BR520" s="52">
        <f>IF(D520="","",IF(BO520-BP520-BN520&gt;0,0,BO520-BP520-BN520))</f>
        <v/>
      </c>
      <c r="BS520" s="53">
        <f>IF(D520="","",IFERROR(AB520*AI520,0))</f>
        <v/>
      </c>
      <c r="BT520" s="53">
        <f>IF(D520="","",IFERROR(IF(X520&gt;12, AI520*(U520+V520+X520), AI520*(U520+V520)),0))</f>
        <v/>
      </c>
      <c r="BU520" s="53">
        <f>IF(D520="","",IFERROR(((AB520*3)*AI520),0))</f>
        <v/>
      </c>
      <c r="BV520" s="53">
        <f>IF(D520="","",IF(BT520-BU520&gt;0,0,BT520-BU520))</f>
        <v/>
      </c>
      <c r="BW520" s="53">
        <f>IF(D520="","",IF(BT520-BU520-BS520&gt;0,0,BT520-BU520-BS520))</f>
        <v/>
      </c>
      <c r="BX520" s="36">
        <f>IF(D520="","",IFERROR(VLOOKUP(D520,'produto-entrada-7'!A:M,3,0),"SEM PEDIDO"))</f>
        <v/>
      </c>
      <c r="BY520" s="36">
        <f>IF(D520="","",VLOOKUP(D520,'produto-estoque-total-7'!A:AB,25,0))</f>
        <v/>
      </c>
      <c r="BZ520" s="36">
        <f>IF(D520="","",IFERROR(VLOOKUP(D520,'produto-estoque-total-7'!A:AB,26,0)/100,0))</f>
        <v/>
      </c>
      <c r="CA520" s="36">
        <f>IF(D520="","",IFERROR(VLOOKUP(D520,'produto-estoque-total-7'!A:AB,27,0)/100,0))</f>
        <v/>
      </c>
      <c r="CB520" s="41">
        <f>IF(D520="","",V520*AF520)</f>
        <v/>
      </c>
      <c r="CC520" s="41">
        <f>IF(D520="","",V520*AI520)</f>
        <v/>
      </c>
      <c r="CD520" s="54">
        <f>IF(D520="","",VLOOKUP(D520,'produto-estoque-total-7'!A:AB,28,0))</f>
        <v/>
      </c>
    </row>
    <row r="521">
      <c r="A521" s="36">
        <f>IF(D521="","",VLOOKUP(D521,'produto-estoque-total-7'!A:AB,3,0))</f>
        <v/>
      </c>
      <c r="B521" s="1">
        <f>IF(D521="","",VLOOKUP(D521,'produto-estoque-total-7'!A:AB,12,0))</f>
        <v/>
      </c>
      <c r="C521" s="1">
        <f>IF(D521="","",VLOOKUP(D521,'produto-estoque-total-7'!A:AB,2,0))</f>
        <v/>
      </c>
      <c r="D521" s="37">
        <f>IFERROR(IF('produto-estoque-total-7'!A520="","",'produto-estoque-total-7'!A520),"")</f>
        <v/>
      </c>
      <c r="E521" s="1">
        <f>IF(D521="","",VLOOKUP(D521,'produto-estoque-total-7'!A:AB,4,0))</f>
        <v/>
      </c>
      <c r="F521" s="36">
        <f>IF(D521="","",VLOOKUP(D521,'produto-estoque-total-7'!A:AB,13,0))</f>
        <v/>
      </c>
      <c r="G521" s="1">
        <f>IF(F521="","",VLOOKUP(F521,'FORNECEDORES X COMPRADOR'!A:D,4,0))</f>
        <v/>
      </c>
      <c r="H521" s="1">
        <f>IF(F521="","",VLOOKUP(F521,'FORNECEDORES X COMPRADOR'!A:E,5,0))</f>
        <v/>
      </c>
      <c r="I521" s="36">
        <f>IF(D521="","",VLOOKUP(D521,'produto-estoque-total-7'!A:AB,15,0))</f>
        <v/>
      </c>
      <c r="J521" s="36">
        <f>IF(D521="","",VLOOKUP(D521,'produto-estoque-total-7'!A:AB,19,0))</f>
        <v/>
      </c>
      <c r="K521" s="1">
        <f>IF(D521="","",VLOOKUP(D521,'produto-estoque-total-7'!A:AB,20,0))</f>
        <v/>
      </c>
      <c r="L521" s="36">
        <f>IF(D521="","",VLOOKUP(D521,'produto-estoque-total-7'!A:AB,17,0))</f>
        <v/>
      </c>
      <c r="M521" s="1">
        <f>IF(D521="","",VLOOKUP(D521,'produto-estoque-total-7'!A:AB,18,0))</f>
        <v/>
      </c>
      <c r="N521" s="36">
        <f>IF(D521="","",VLOOKUP(D521,'produto-estoque-total-7'!A:AB,21,0))</f>
        <v/>
      </c>
      <c r="O521" s="1">
        <f>IF(D521="","",VLOOKUP(D521,'produto-estoque-total-7'!A:AB,22,0))</f>
        <v/>
      </c>
      <c r="P521" s="36">
        <f>IF(D521="","",VLOOKUP(D521,'produto-estoque-total-7'!A:AB,23,0))</f>
        <v/>
      </c>
      <c r="Q521" s="1">
        <f>IF(D521="","",VLOOKUP(D521,'produto-estoque-total-7'!A:AB,24,0))</f>
        <v/>
      </c>
      <c r="R521" s="38">
        <f>IFERROR(IF(D521="","",VLOOKUP(D521,'produto-venda-7'!B:N,13,0)),"C")</f>
        <v/>
      </c>
      <c r="S521" s="39">
        <f>IF(D521="","",VLOOKUP(D521,'produto-estoque-total-7'!A:AB,6,0))</f>
        <v/>
      </c>
      <c r="T521" s="39">
        <f>IF(D521="","",VLOOKUP(D521,'produto-estoque-total-7'!A:AB,5,0))</f>
        <v/>
      </c>
      <c r="U521" s="40">
        <f>IF(D521="","",VLOOKUP(D521,'produto-estoque-total-7'!A:AB,11,0))</f>
        <v/>
      </c>
      <c r="V521" s="41">
        <f>IF(D521="","",IFERROR(VLOOKUP(D521,'produto-entrada-7'!A:M,10,0),0))</f>
        <v/>
      </c>
      <c r="W521" s="42" t="n"/>
      <c r="X521" s="39">
        <f>IF(D521="","",VLOOKUP(D521,'produto-estoque-total-7'!A:AB,8,0))</f>
        <v/>
      </c>
      <c r="Y521" s="39">
        <f>IF(D521="","",VLOOKUP(D521,'produto-estoque-total-7'!A:AB,9,0))</f>
        <v/>
      </c>
      <c r="Z521" s="39">
        <f>IF(D521="","",VLOOKUP(D521,'produto-estoque-total-7'!A:AB,10,0))</f>
        <v/>
      </c>
      <c r="AA521" s="39">
        <f>IFERROR(IF(D521="","",VLOOKUP(D521,'produto-venda-7'!B:N,4,0)),0)</f>
        <v/>
      </c>
      <c r="AB521" s="39">
        <f>IFERROR(IF(D521="","",VLOOKUP(D521,'produto-venda-7'!B:N,5,0)),0)</f>
        <v/>
      </c>
      <c r="AC521" s="39">
        <f>IF(D521="","",IFERROR(AA521/90,0))</f>
        <v/>
      </c>
      <c r="AD521" s="36">
        <f>IF(D521="","",IFERROR(VLOOKUP(D521,'produto-entrada-7'!A:M,4,0),0))</f>
        <v/>
      </c>
      <c r="AE521" s="36">
        <f>IFERROR(IF(D521="","",VLOOKUP(D521,'produto-venda-7'!B:N,10,0)),0)</f>
        <v/>
      </c>
      <c r="AF521" s="36">
        <f>IF(D521="","",IFERROR(VLOOKUP(D521,'produto-entrada-7'!A:M,11,0),0))</f>
        <v/>
      </c>
      <c r="AG521" s="1">
        <f>IF(D521="","",IFERROR(VLOOKUP(D521,'produto-entrada-7'!A:M,12,0),0))</f>
        <v/>
      </c>
      <c r="AH521" s="1">
        <f>IF(D521="","",IFERROR(VLOOKUP(D521,'produto-entrada-7'!A:M,13,0),0))</f>
        <v/>
      </c>
      <c r="AI521" s="36">
        <f>IFERROR(IF(D521="","",VLOOKUP(D521,'produto-venda-7'!B:N,11,0)),0)</f>
        <v/>
      </c>
      <c r="AJ521" s="43">
        <f>IF(D521="","",IFERROR(AI521*AB521,0))</f>
        <v/>
      </c>
      <c r="AK521" s="44">
        <f>IFERROR(IF(D521="","",VLOOKUP(F521,'ANALISE FORNECEDOR'!$A:$I,8,0)),"")</f>
        <v/>
      </c>
      <c r="AL521" s="44">
        <f>IF(D521="","",AVERAGE(AM521,AK521))</f>
        <v/>
      </c>
      <c r="AM521" s="44">
        <f>IFERROR(IF(D521="","",VLOOKUP(F521,'ANALISE FORNECEDOR'!$A:$I,9,0)),"")</f>
        <v/>
      </c>
      <c r="AN521" s="45">
        <f>IF(D521="","",IF(Y521&gt;12,AI521*(U521+Y521),AI521*U521))</f>
        <v/>
      </c>
      <c r="AO521" s="45">
        <f>IF(D521="","",IF(Y521&gt;12,AI521*(U521+V521+Y521),AI521*(U521+V521)))</f>
        <v/>
      </c>
      <c r="AP521" s="46">
        <f>IF(D521="","",IF(Y521&gt;12,AG521*(U521+Y521),AG521*U521))</f>
        <v/>
      </c>
      <c r="AQ521" s="46">
        <f>IF(D521="","",IF(Y521&gt;12,AG521*(U521+V521+Y521),AG521*(U521+V521)))</f>
        <v/>
      </c>
      <c r="AR521" s="46">
        <f>IF(D521="","",IF(OR(R521="A",R521="AA",R521="AAA"),AP521,0))</f>
        <v/>
      </c>
      <c r="AS521" s="46">
        <f>IF(D521="","",IF(R521="B",AP521,0))</f>
        <v/>
      </c>
      <c r="AT521" s="46">
        <f>IF(D521="","",IF(R521="C",AP521,0))</f>
        <v/>
      </c>
      <c r="AU521" s="47">
        <f>IF(D521="","",IFERROR(AN521/AJ521,0))</f>
        <v/>
      </c>
      <c r="AV521" s="47">
        <f>IF(D521="","",IFERROR(((AO521)/AJ521),0))</f>
        <v/>
      </c>
      <c r="AW521" s="48">
        <f>IF(D521="","",IF(OR(S521="S",NOT(AND(ISNUMBER(AC521),ISNUMBER(AL521),AC521*AL521&gt;=0))),0,AC521*AL521))</f>
        <v/>
      </c>
      <c r="AX521" s="49">
        <f>IFERROR(IF(D521="","",AW521*AG521),0)</f>
        <v/>
      </c>
      <c r="AY521" s="48">
        <f>IF(D521="","",IF(OR(S521="S",NOT(AND(ISNUMBER(AC521),ISNUMBER(AK521),AC521*AK521&gt;=0))),0,AC521*AK521))</f>
        <v/>
      </c>
      <c r="AZ521" s="48">
        <f>IFERROR(IF(D521="","",IF(AY521=0,0,IF(((AY521)-(U521+Y521))&lt;0,0,(AY521)-U521))),0)</f>
        <v/>
      </c>
      <c r="BA521" s="49">
        <f>IF(D521="","",AZ521*AG521)</f>
        <v/>
      </c>
      <c r="BB521" s="49">
        <f>IF(D521="","",IF(OR(R521="A",R521="AA",R521="AAA"),BA521,0))</f>
        <v/>
      </c>
      <c r="BC521" s="49">
        <f>IF(D521="","",IF(R521="B",BA521,0))</f>
        <v/>
      </c>
      <c r="BD521" s="49">
        <f>IF(D521="","",IF(R521="B",BA521,0))</f>
        <v/>
      </c>
      <c r="BE521" s="49">
        <f>IF(D521="","",IF(S521="S",
1,
IF(AC521=0,
1,
IF(
IFERROR(((U521+Y521)*AG521)/((AC521*AK521)*AG521),0)&lt;0,
0,
IF(
IFERROR(((U521+Y521)*AG521)/((AC521*AK521)*AG521),0)&gt;1,
1,
IFERROR(((U521+Y521)*AG521)/((AC521*AK521)*AG521),0)
)
)
)
))</f>
        <v/>
      </c>
      <c r="BF521" s="49">
        <f>IF(D521="","",IF(S521="S",
1,
IF(AC521=0,
1,
IF(
IFERROR(((U521+V521+Y521)*AG521)/((AC521*AK521)*AG521),0)&lt;0,
0,
IF(
IFERROR(((U521+V521+Y521)*AG521)/((AC521*AK521)*AG521),0)&gt;1,
1,
IFERROR(((U521+V521+Y521)*AG521)/((AC521*AK521)*AG521),0)
)
)
)
))</f>
        <v/>
      </c>
      <c r="BG521" s="50">
        <f>IF(D521="","",IF(S521="S",0,IF(AND(ISNUMBER(AC521),ISNUMBER(AM521)),IF(OR(AC521*AM521&lt;0,ISERR(AC521*AM521)),0,AC521*AM521),0)))</f>
        <v/>
      </c>
      <c r="BH521" s="50">
        <f>IF(D521="","",IF(BY521&gt;TODAY()-60,0,IF(Y521&gt;12,MAX(0,(U521+Y521)-BG521),MAX(0,U521-BG521))))</f>
        <v/>
      </c>
      <c r="BI521" s="51">
        <f>IF(D521="","",BH521*AG521)</f>
        <v/>
      </c>
      <c r="BJ521" s="51">
        <f>IF(D521="","",IF(OR(R521="A",R521="AA",R521="AAA"),BI521,0))</f>
        <v/>
      </c>
      <c r="BK521" s="51">
        <f>IF(D521="","",IF(R521="B",BI521,0))</f>
        <v/>
      </c>
      <c r="BL521" s="51">
        <f>IF(D521="","",IF(R521="C",BI521,0))</f>
        <v/>
      </c>
      <c r="BM521" s="51">
        <f>IF(D521="","",IFERROR(MAX(0,MIN(BI521/AP521,1)),0))</f>
        <v/>
      </c>
      <c r="BN521" s="52">
        <f>IF(D521="","",AB521*AG521)</f>
        <v/>
      </c>
      <c r="BO521" s="52">
        <f>IF(D521="","",(U521+V521+X521)*AG521)</f>
        <v/>
      </c>
      <c r="BP521" s="52">
        <f>IF(D521="","",(AB521*3)*AG521)</f>
        <v/>
      </c>
      <c r="BQ521" s="52">
        <f>IF(D521="","",IF(BO521-BP521&gt;0,0,BO521-BP521))</f>
        <v/>
      </c>
      <c r="BR521" s="52">
        <f>IF(D521="","",IF(BO521-BP521-BN521&gt;0,0,BO521-BP521-BN521))</f>
        <v/>
      </c>
      <c r="BS521" s="53">
        <f>IF(D521="","",IFERROR(AB521*AI521,0))</f>
        <v/>
      </c>
      <c r="BT521" s="53">
        <f>IF(D521="","",IFERROR(IF(X521&gt;12, AI521*(U521+V521+X521), AI521*(U521+V521)),0))</f>
        <v/>
      </c>
      <c r="BU521" s="53">
        <f>IF(D521="","",IFERROR(((AB521*3)*AI521),0))</f>
        <v/>
      </c>
      <c r="BV521" s="53">
        <f>IF(D521="","",IF(BT521-BU521&gt;0,0,BT521-BU521))</f>
        <v/>
      </c>
      <c r="BW521" s="53">
        <f>IF(D521="","",IF(BT521-BU521-BS521&gt;0,0,BT521-BU521-BS521))</f>
        <v/>
      </c>
      <c r="BX521" s="36">
        <f>IF(D521="","",IFERROR(VLOOKUP(D521,'produto-entrada-7'!A:M,3,0),"SEM PEDIDO"))</f>
        <v/>
      </c>
      <c r="BY521" s="36">
        <f>IF(D521="","",VLOOKUP(D521,'produto-estoque-total-7'!A:AB,25,0))</f>
        <v/>
      </c>
      <c r="BZ521" s="36">
        <f>IF(D521="","",IFERROR(VLOOKUP(D521,'produto-estoque-total-7'!A:AB,26,0)/100,0))</f>
        <v/>
      </c>
      <c r="CA521" s="36">
        <f>IF(D521="","",IFERROR(VLOOKUP(D521,'produto-estoque-total-7'!A:AB,27,0)/100,0))</f>
        <v/>
      </c>
      <c r="CB521" s="41">
        <f>IF(D521="","",V521*AF521)</f>
        <v/>
      </c>
      <c r="CC521" s="41">
        <f>IF(D521="","",V521*AI521)</f>
        <v/>
      </c>
      <c r="CD521" s="54">
        <f>IF(D521="","",VLOOKUP(D521,'produto-estoque-total-7'!A:AB,28,0))</f>
        <v/>
      </c>
    </row>
    <row r="522">
      <c r="A522" s="36">
        <f>IF(D522="","",VLOOKUP(D522,'produto-estoque-total-7'!A:AB,3,0))</f>
        <v/>
      </c>
      <c r="B522" s="1">
        <f>IF(D522="","",VLOOKUP(D522,'produto-estoque-total-7'!A:AB,12,0))</f>
        <v/>
      </c>
      <c r="C522" s="1">
        <f>IF(D522="","",VLOOKUP(D522,'produto-estoque-total-7'!A:AB,2,0))</f>
        <v/>
      </c>
      <c r="D522" s="37">
        <f>IFERROR(IF('produto-estoque-total-7'!A521="","",'produto-estoque-total-7'!A521),"")</f>
        <v/>
      </c>
      <c r="E522" s="1">
        <f>IF(D522="","",VLOOKUP(D522,'produto-estoque-total-7'!A:AB,4,0))</f>
        <v/>
      </c>
      <c r="F522" s="36">
        <f>IF(D522="","",VLOOKUP(D522,'produto-estoque-total-7'!A:AB,13,0))</f>
        <v/>
      </c>
      <c r="G522" s="1">
        <f>IF(F522="","",VLOOKUP(F522,'FORNECEDORES X COMPRADOR'!A:D,4,0))</f>
        <v/>
      </c>
      <c r="H522" s="1">
        <f>IF(F522="","",VLOOKUP(F522,'FORNECEDORES X COMPRADOR'!A:E,5,0))</f>
        <v/>
      </c>
      <c r="I522" s="36">
        <f>IF(D522="","",VLOOKUP(D522,'produto-estoque-total-7'!A:AB,15,0))</f>
        <v/>
      </c>
      <c r="J522" s="36">
        <f>IF(D522="","",VLOOKUP(D522,'produto-estoque-total-7'!A:AB,19,0))</f>
        <v/>
      </c>
      <c r="K522" s="1">
        <f>IF(D522="","",VLOOKUP(D522,'produto-estoque-total-7'!A:AB,20,0))</f>
        <v/>
      </c>
      <c r="L522" s="36">
        <f>IF(D522="","",VLOOKUP(D522,'produto-estoque-total-7'!A:AB,17,0))</f>
        <v/>
      </c>
      <c r="M522" s="1">
        <f>IF(D522="","",VLOOKUP(D522,'produto-estoque-total-7'!A:AB,18,0))</f>
        <v/>
      </c>
      <c r="N522" s="36">
        <f>IF(D522="","",VLOOKUP(D522,'produto-estoque-total-7'!A:AB,21,0))</f>
        <v/>
      </c>
      <c r="O522" s="1">
        <f>IF(D522="","",VLOOKUP(D522,'produto-estoque-total-7'!A:AB,22,0))</f>
        <v/>
      </c>
      <c r="P522" s="36">
        <f>IF(D522="","",VLOOKUP(D522,'produto-estoque-total-7'!A:AB,23,0))</f>
        <v/>
      </c>
      <c r="Q522" s="1">
        <f>IF(D522="","",VLOOKUP(D522,'produto-estoque-total-7'!A:AB,24,0))</f>
        <v/>
      </c>
      <c r="R522" s="38">
        <f>IFERROR(IF(D522="","",VLOOKUP(D522,'produto-venda-7'!B:N,13,0)),"C")</f>
        <v/>
      </c>
      <c r="S522" s="39">
        <f>IF(D522="","",VLOOKUP(D522,'produto-estoque-total-7'!A:AB,6,0))</f>
        <v/>
      </c>
      <c r="T522" s="39">
        <f>IF(D522="","",VLOOKUP(D522,'produto-estoque-total-7'!A:AB,5,0))</f>
        <v/>
      </c>
      <c r="U522" s="40">
        <f>IF(D522="","",VLOOKUP(D522,'produto-estoque-total-7'!A:AB,11,0))</f>
        <v/>
      </c>
      <c r="V522" s="41">
        <f>IF(D522="","",IFERROR(VLOOKUP(D522,'produto-entrada-7'!A:M,10,0),0))</f>
        <v/>
      </c>
      <c r="W522" s="42" t="n"/>
      <c r="X522" s="39">
        <f>IF(D522="","",VLOOKUP(D522,'produto-estoque-total-7'!A:AB,8,0))</f>
        <v/>
      </c>
      <c r="Y522" s="39">
        <f>IF(D522="","",VLOOKUP(D522,'produto-estoque-total-7'!A:AB,9,0))</f>
        <v/>
      </c>
      <c r="Z522" s="39">
        <f>IF(D522="","",VLOOKUP(D522,'produto-estoque-total-7'!A:AB,10,0))</f>
        <v/>
      </c>
      <c r="AA522" s="39">
        <f>IFERROR(IF(D522="","",VLOOKUP(D522,'produto-venda-7'!B:N,4,0)),0)</f>
        <v/>
      </c>
      <c r="AB522" s="39">
        <f>IFERROR(IF(D522="","",VLOOKUP(D522,'produto-venda-7'!B:N,5,0)),0)</f>
        <v/>
      </c>
      <c r="AC522" s="39">
        <f>IF(D522="","",IFERROR(AA522/90,0))</f>
        <v/>
      </c>
      <c r="AD522" s="36">
        <f>IF(D522="","",IFERROR(VLOOKUP(D522,'produto-entrada-7'!A:M,4,0),0))</f>
        <v/>
      </c>
      <c r="AE522" s="36">
        <f>IFERROR(IF(D522="","",VLOOKUP(D522,'produto-venda-7'!B:N,10,0)),0)</f>
        <v/>
      </c>
      <c r="AF522" s="36">
        <f>IF(D522="","",IFERROR(VLOOKUP(D522,'produto-entrada-7'!A:M,11,0),0))</f>
        <v/>
      </c>
      <c r="AG522" s="1">
        <f>IF(D522="","",IFERROR(VLOOKUP(D522,'produto-entrada-7'!A:M,12,0),0))</f>
        <v/>
      </c>
      <c r="AH522" s="1">
        <f>IF(D522="","",IFERROR(VLOOKUP(D522,'produto-entrada-7'!A:M,13,0),0))</f>
        <v/>
      </c>
      <c r="AI522" s="36">
        <f>IFERROR(IF(D522="","",VLOOKUP(D522,'produto-venda-7'!B:N,11,0)),0)</f>
        <v/>
      </c>
      <c r="AJ522" s="43">
        <f>IF(D522="","",IFERROR(AI522*AB522,0))</f>
        <v/>
      </c>
      <c r="AK522" s="44">
        <f>IFERROR(IF(D522="","",VLOOKUP(F522,'ANALISE FORNECEDOR'!$A:$I,8,0)),"")</f>
        <v/>
      </c>
      <c r="AL522" s="44">
        <f>IF(D522="","",AVERAGE(AM522,AK522))</f>
        <v/>
      </c>
      <c r="AM522" s="44">
        <f>IFERROR(IF(D522="","",VLOOKUP(F522,'ANALISE FORNECEDOR'!$A:$I,9,0)),"")</f>
        <v/>
      </c>
      <c r="AN522" s="45">
        <f>IF(D522="","",IF(Y522&gt;12,AI522*(U522+Y522),AI522*U522))</f>
        <v/>
      </c>
      <c r="AO522" s="45">
        <f>IF(D522="","",IF(Y522&gt;12,AI522*(U522+V522+Y522),AI522*(U522+V522)))</f>
        <v/>
      </c>
      <c r="AP522" s="46">
        <f>IF(D522="","",IF(Y522&gt;12,AG522*(U522+Y522),AG522*U522))</f>
        <v/>
      </c>
      <c r="AQ522" s="46">
        <f>IF(D522="","",IF(Y522&gt;12,AG522*(U522+V522+Y522),AG522*(U522+V522)))</f>
        <v/>
      </c>
      <c r="AR522" s="46">
        <f>IF(D522="","",IF(OR(R522="A",R522="AA",R522="AAA"),AP522,0))</f>
        <v/>
      </c>
      <c r="AS522" s="46">
        <f>IF(D522="","",IF(R522="B",AP522,0))</f>
        <v/>
      </c>
      <c r="AT522" s="46">
        <f>IF(D522="","",IF(R522="C",AP522,0))</f>
        <v/>
      </c>
      <c r="AU522" s="47">
        <f>IF(D522="","",IFERROR(AN522/AJ522,0))</f>
        <v/>
      </c>
      <c r="AV522" s="47">
        <f>IF(D522="","",IFERROR(((AO522)/AJ522),0))</f>
        <v/>
      </c>
      <c r="AW522" s="48">
        <f>IF(D522="","",IF(OR(S522="S",NOT(AND(ISNUMBER(AC522),ISNUMBER(AL522),AC522*AL522&gt;=0))),0,AC522*AL522))</f>
        <v/>
      </c>
      <c r="AX522" s="49">
        <f>IFERROR(IF(D522="","",AW522*AG522),0)</f>
        <v/>
      </c>
      <c r="AY522" s="48">
        <f>IF(D522="","",IF(OR(S522="S",NOT(AND(ISNUMBER(AC522),ISNUMBER(AK522),AC522*AK522&gt;=0))),0,AC522*AK522))</f>
        <v/>
      </c>
      <c r="AZ522" s="48">
        <f>IFERROR(IF(D522="","",IF(AY522=0,0,IF(((AY522)-(U522+Y522))&lt;0,0,(AY522)-U522))),0)</f>
        <v/>
      </c>
      <c r="BA522" s="49">
        <f>IF(D522="","",AZ522*AG522)</f>
        <v/>
      </c>
      <c r="BB522" s="49">
        <f>IF(D522="","",IF(OR(R522="A",R522="AA",R522="AAA"),BA522,0))</f>
        <v/>
      </c>
      <c r="BC522" s="49">
        <f>IF(D522="","",IF(R522="B",BA522,0))</f>
        <v/>
      </c>
      <c r="BD522" s="49">
        <f>IF(D522="","",IF(R522="B",BA522,0))</f>
        <v/>
      </c>
      <c r="BE522" s="49">
        <f>IF(D522="","",IF(S522="S",
1,
IF(AC522=0,
1,
IF(
IFERROR(((U522+Y522)*AG522)/((AC522*AK522)*AG522),0)&lt;0,
0,
IF(
IFERROR(((U522+Y522)*AG522)/((AC522*AK522)*AG522),0)&gt;1,
1,
IFERROR(((U522+Y522)*AG522)/((AC522*AK522)*AG522),0)
)
)
)
))</f>
        <v/>
      </c>
      <c r="BF522" s="49">
        <f>IF(D522="","",IF(S522="S",
1,
IF(AC522=0,
1,
IF(
IFERROR(((U522+V522+Y522)*AG522)/((AC522*AK522)*AG522),0)&lt;0,
0,
IF(
IFERROR(((U522+V522+Y522)*AG522)/((AC522*AK522)*AG522),0)&gt;1,
1,
IFERROR(((U522+V522+Y522)*AG522)/((AC522*AK522)*AG522),0)
)
)
)
))</f>
        <v/>
      </c>
      <c r="BG522" s="50">
        <f>IF(D522="","",IF(S522="S",0,IF(AND(ISNUMBER(AC522),ISNUMBER(AM522)),IF(OR(AC522*AM522&lt;0,ISERR(AC522*AM522)),0,AC522*AM522),0)))</f>
        <v/>
      </c>
      <c r="BH522" s="50">
        <f>IF(D522="","",IF(BY522&gt;TODAY()-60,0,IF(Y522&gt;12,MAX(0,(U522+Y522)-BG522),MAX(0,U522-BG522))))</f>
        <v/>
      </c>
      <c r="BI522" s="51">
        <f>IF(D522="","",BH522*AG522)</f>
        <v/>
      </c>
      <c r="BJ522" s="51">
        <f>IF(D522="","",IF(OR(R522="A",R522="AA",R522="AAA"),BI522,0))</f>
        <v/>
      </c>
      <c r="BK522" s="51">
        <f>IF(D522="","",IF(R522="B",BI522,0))</f>
        <v/>
      </c>
      <c r="BL522" s="51">
        <f>IF(D522="","",IF(R522="C",BI522,0))</f>
        <v/>
      </c>
      <c r="BM522" s="51">
        <f>IF(D522="","",IFERROR(MAX(0,MIN(BI522/AP522,1)),0))</f>
        <v/>
      </c>
      <c r="BN522" s="52">
        <f>IF(D522="","",AB522*AG522)</f>
        <v/>
      </c>
      <c r="BO522" s="52">
        <f>IF(D522="","",(U522+V522+X522)*AG522)</f>
        <v/>
      </c>
      <c r="BP522" s="52">
        <f>IF(D522="","",(AB522*3)*AG522)</f>
        <v/>
      </c>
      <c r="BQ522" s="52">
        <f>IF(D522="","",IF(BO522-BP522&gt;0,0,BO522-BP522))</f>
        <v/>
      </c>
      <c r="BR522" s="52">
        <f>IF(D522="","",IF(BO522-BP522-BN522&gt;0,0,BO522-BP522-BN522))</f>
        <v/>
      </c>
      <c r="BS522" s="53">
        <f>IF(D522="","",IFERROR(AB522*AI522,0))</f>
        <v/>
      </c>
      <c r="BT522" s="53">
        <f>IF(D522="","",IFERROR(IF(X522&gt;12, AI522*(U522+V522+X522), AI522*(U522+V522)),0))</f>
        <v/>
      </c>
      <c r="BU522" s="53">
        <f>IF(D522="","",IFERROR(((AB522*3)*AI522),0))</f>
        <v/>
      </c>
      <c r="BV522" s="53">
        <f>IF(D522="","",IF(BT522-BU522&gt;0,0,BT522-BU522))</f>
        <v/>
      </c>
      <c r="BW522" s="53">
        <f>IF(D522="","",IF(BT522-BU522-BS522&gt;0,0,BT522-BU522-BS522))</f>
        <v/>
      </c>
      <c r="BX522" s="36">
        <f>IF(D522="","",IFERROR(VLOOKUP(D522,'produto-entrada-7'!A:M,3,0),"SEM PEDIDO"))</f>
        <v/>
      </c>
      <c r="BY522" s="36">
        <f>IF(D522="","",VLOOKUP(D522,'produto-estoque-total-7'!A:AB,25,0))</f>
        <v/>
      </c>
      <c r="BZ522" s="36">
        <f>IF(D522="","",IFERROR(VLOOKUP(D522,'produto-estoque-total-7'!A:AB,26,0)/100,0))</f>
        <v/>
      </c>
      <c r="CA522" s="36">
        <f>IF(D522="","",IFERROR(VLOOKUP(D522,'produto-estoque-total-7'!A:AB,27,0)/100,0))</f>
        <v/>
      </c>
      <c r="CB522" s="41">
        <f>IF(D522="","",V522*AF522)</f>
        <v/>
      </c>
      <c r="CC522" s="41">
        <f>IF(D522="","",V522*AI522)</f>
        <v/>
      </c>
      <c r="CD522" s="54">
        <f>IF(D522="","",VLOOKUP(D522,'produto-estoque-total-7'!A:AB,28,0))</f>
        <v/>
      </c>
    </row>
    <row r="523">
      <c r="A523" s="36">
        <f>IF(D523="","",VLOOKUP(D523,'produto-estoque-total-7'!A:AB,3,0))</f>
        <v/>
      </c>
      <c r="B523" s="1">
        <f>IF(D523="","",VLOOKUP(D523,'produto-estoque-total-7'!A:AB,12,0))</f>
        <v/>
      </c>
      <c r="C523" s="1">
        <f>IF(D523="","",VLOOKUP(D523,'produto-estoque-total-7'!A:AB,2,0))</f>
        <v/>
      </c>
      <c r="D523" s="37">
        <f>IFERROR(IF('produto-estoque-total-7'!A522="","",'produto-estoque-total-7'!A522),"")</f>
        <v/>
      </c>
      <c r="E523" s="1">
        <f>IF(D523="","",VLOOKUP(D523,'produto-estoque-total-7'!A:AB,4,0))</f>
        <v/>
      </c>
      <c r="F523" s="36">
        <f>IF(D523="","",VLOOKUP(D523,'produto-estoque-total-7'!A:AB,13,0))</f>
        <v/>
      </c>
      <c r="G523" s="1">
        <f>IF(F523="","",VLOOKUP(F523,'FORNECEDORES X COMPRADOR'!A:D,4,0))</f>
        <v/>
      </c>
      <c r="H523" s="1">
        <f>IF(F523="","",VLOOKUP(F523,'FORNECEDORES X COMPRADOR'!A:E,5,0))</f>
        <v/>
      </c>
      <c r="I523" s="36">
        <f>IF(D523="","",VLOOKUP(D523,'produto-estoque-total-7'!A:AB,15,0))</f>
        <v/>
      </c>
      <c r="J523" s="36">
        <f>IF(D523="","",VLOOKUP(D523,'produto-estoque-total-7'!A:AB,19,0))</f>
        <v/>
      </c>
      <c r="K523" s="1">
        <f>IF(D523="","",VLOOKUP(D523,'produto-estoque-total-7'!A:AB,20,0))</f>
        <v/>
      </c>
      <c r="L523" s="36">
        <f>IF(D523="","",VLOOKUP(D523,'produto-estoque-total-7'!A:AB,17,0))</f>
        <v/>
      </c>
      <c r="M523" s="1">
        <f>IF(D523="","",VLOOKUP(D523,'produto-estoque-total-7'!A:AB,18,0))</f>
        <v/>
      </c>
      <c r="N523" s="36">
        <f>IF(D523="","",VLOOKUP(D523,'produto-estoque-total-7'!A:AB,21,0))</f>
        <v/>
      </c>
      <c r="O523" s="1">
        <f>IF(D523="","",VLOOKUP(D523,'produto-estoque-total-7'!A:AB,22,0))</f>
        <v/>
      </c>
      <c r="P523" s="36">
        <f>IF(D523="","",VLOOKUP(D523,'produto-estoque-total-7'!A:AB,23,0))</f>
        <v/>
      </c>
      <c r="Q523" s="1">
        <f>IF(D523="","",VLOOKUP(D523,'produto-estoque-total-7'!A:AB,24,0))</f>
        <v/>
      </c>
      <c r="R523" s="38">
        <f>IFERROR(IF(D523="","",VLOOKUP(D523,'produto-venda-7'!B:N,13,0)),"C")</f>
        <v/>
      </c>
      <c r="S523" s="39">
        <f>IF(D523="","",VLOOKUP(D523,'produto-estoque-total-7'!A:AB,6,0))</f>
        <v/>
      </c>
      <c r="T523" s="39">
        <f>IF(D523="","",VLOOKUP(D523,'produto-estoque-total-7'!A:AB,5,0))</f>
        <v/>
      </c>
      <c r="U523" s="40">
        <f>IF(D523="","",VLOOKUP(D523,'produto-estoque-total-7'!A:AB,11,0))</f>
        <v/>
      </c>
      <c r="V523" s="41">
        <f>IF(D523="","",IFERROR(VLOOKUP(D523,'produto-entrada-7'!A:M,10,0),0))</f>
        <v/>
      </c>
      <c r="W523" s="42" t="n"/>
      <c r="X523" s="39">
        <f>IF(D523="","",VLOOKUP(D523,'produto-estoque-total-7'!A:AB,8,0))</f>
        <v/>
      </c>
      <c r="Y523" s="39">
        <f>IF(D523="","",VLOOKUP(D523,'produto-estoque-total-7'!A:AB,9,0))</f>
        <v/>
      </c>
      <c r="Z523" s="39">
        <f>IF(D523="","",VLOOKUP(D523,'produto-estoque-total-7'!A:AB,10,0))</f>
        <v/>
      </c>
      <c r="AA523" s="39">
        <f>IFERROR(IF(D523="","",VLOOKUP(D523,'produto-venda-7'!B:N,4,0)),0)</f>
        <v/>
      </c>
      <c r="AB523" s="39">
        <f>IFERROR(IF(D523="","",VLOOKUP(D523,'produto-venda-7'!B:N,5,0)),0)</f>
        <v/>
      </c>
      <c r="AC523" s="39">
        <f>IF(D523="","",IFERROR(AA523/90,0))</f>
        <v/>
      </c>
      <c r="AD523" s="36">
        <f>IF(D523="","",IFERROR(VLOOKUP(D523,'produto-entrada-7'!A:M,4,0),0))</f>
        <v/>
      </c>
      <c r="AE523" s="36">
        <f>IFERROR(IF(D523="","",VLOOKUP(D523,'produto-venda-7'!B:N,10,0)),0)</f>
        <v/>
      </c>
      <c r="AF523" s="36">
        <f>IF(D523="","",IFERROR(VLOOKUP(D523,'produto-entrada-7'!A:M,11,0),0))</f>
        <v/>
      </c>
      <c r="AG523" s="1">
        <f>IF(D523="","",IFERROR(VLOOKUP(D523,'produto-entrada-7'!A:M,12,0),0))</f>
        <v/>
      </c>
      <c r="AH523" s="1">
        <f>IF(D523="","",IFERROR(VLOOKUP(D523,'produto-entrada-7'!A:M,13,0),0))</f>
        <v/>
      </c>
      <c r="AI523" s="36">
        <f>IFERROR(IF(D523="","",VLOOKUP(D523,'produto-venda-7'!B:N,11,0)),0)</f>
        <v/>
      </c>
      <c r="AJ523" s="43">
        <f>IF(D523="","",IFERROR(AI523*AB523,0))</f>
        <v/>
      </c>
      <c r="AK523" s="44">
        <f>IFERROR(IF(D523="","",VLOOKUP(F523,'ANALISE FORNECEDOR'!$A:$I,8,0)),"")</f>
        <v/>
      </c>
      <c r="AL523" s="44">
        <f>IF(D523="","",AVERAGE(AM523,AK523))</f>
        <v/>
      </c>
      <c r="AM523" s="44">
        <f>IFERROR(IF(D523="","",VLOOKUP(F523,'ANALISE FORNECEDOR'!$A:$I,9,0)),"")</f>
        <v/>
      </c>
      <c r="AN523" s="45">
        <f>IF(D523="","",IF(Y523&gt;12,AI523*(U523+Y523),AI523*U523))</f>
        <v/>
      </c>
      <c r="AO523" s="45">
        <f>IF(D523="","",IF(Y523&gt;12,AI523*(U523+V523+Y523),AI523*(U523+V523)))</f>
        <v/>
      </c>
      <c r="AP523" s="46">
        <f>IF(D523="","",IF(Y523&gt;12,AG523*(U523+Y523),AG523*U523))</f>
        <v/>
      </c>
      <c r="AQ523" s="46">
        <f>IF(D523="","",IF(Y523&gt;12,AG523*(U523+V523+Y523),AG523*(U523+V523)))</f>
        <v/>
      </c>
      <c r="AR523" s="46">
        <f>IF(D523="","",IF(OR(R523="A",R523="AA",R523="AAA"),AP523,0))</f>
        <v/>
      </c>
      <c r="AS523" s="46">
        <f>IF(D523="","",IF(R523="B",AP523,0))</f>
        <v/>
      </c>
      <c r="AT523" s="46">
        <f>IF(D523="","",IF(R523="C",AP523,0))</f>
        <v/>
      </c>
      <c r="AU523" s="47">
        <f>IF(D523="","",IFERROR(AN523/AJ523,0))</f>
        <v/>
      </c>
      <c r="AV523" s="47">
        <f>IF(D523="","",IFERROR(((AO523)/AJ523),0))</f>
        <v/>
      </c>
      <c r="AW523" s="48">
        <f>IF(D523="","",IF(OR(S523="S",NOT(AND(ISNUMBER(AC523),ISNUMBER(AL523),AC523*AL523&gt;=0))),0,AC523*AL523))</f>
        <v/>
      </c>
      <c r="AX523" s="49">
        <f>IFERROR(IF(D523="","",AW523*AG523),0)</f>
        <v/>
      </c>
      <c r="AY523" s="48">
        <f>IF(D523="","",IF(OR(S523="S",NOT(AND(ISNUMBER(AC523),ISNUMBER(AK523),AC523*AK523&gt;=0))),0,AC523*AK523))</f>
        <v/>
      </c>
      <c r="AZ523" s="48">
        <f>IFERROR(IF(D523="","",IF(AY523=0,0,IF(((AY523)-(U523+Y523))&lt;0,0,(AY523)-U523))),0)</f>
        <v/>
      </c>
      <c r="BA523" s="49">
        <f>IF(D523="","",AZ523*AG523)</f>
        <v/>
      </c>
      <c r="BB523" s="49">
        <f>IF(D523="","",IF(OR(R523="A",R523="AA",R523="AAA"),BA523,0))</f>
        <v/>
      </c>
      <c r="BC523" s="49">
        <f>IF(D523="","",IF(R523="B",BA523,0))</f>
        <v/>
      </c>
      <c r="BD523" s="49">
        <f>IF(D523="","",IF(R523="B",BA523,0))</f>
        <v/>
      </c>
      <c r="BE523" s="49">
        <f>IF(D523="","",IF(S523="S",
1,
IF(AC523=0,
1,
IF(
IFERROR(((U523+Y523)*AG523)/((AC523*AK523)*AG523),0)&lt;0,
0,
IF(
IFERROR(((U523+Y523)*AG523)/((AC523*AK523)*AG523),0)&gt;1,
1,
IFERROR(((U523+Y523)*AG523)/((AC523*AK523)*AG523),0)
)
)
)
))</f>
        <v/>
      </c>
      <c r="BF523" s="49">
        <f>IF(D523="","",IF(S523="S",
1,
IF(AC523=0,
1,
IF(
IFERROR(((U523+V523+Y523)*AG523)/((AC523*AK523)*AG523),0)&lt;0,
0,
IF(
IFERROR(((U523+V523+Y523)*AG523)/((AC523*AK523)*AG523),0)&gt;1,
1,
IFERROR(((U523+V523+Y523)*AG523)/((AC523*AK523)*AG523),0)
)
)
)
))</f>
        <v/>
      </c>
      <c r="BG523" s="50">
        <f>IF(D523="","",IF(S523="S",0,IF(AND(ISNUMBER(AC523),ISNUMBER(AM523)),IF(OR(AC523*AM523&lt;0,ISERR(AC523*AM523)),0,AC523*AM523),0)))</f>
        <v/>
      </c>
      <c r="BH523" s="50">
        <f>IF(D523="","",IF(BY523&gt;TODAY()-60,0,IF(Y523&gt;12,MAX(0,(U523+Y523)-BG523),MAX(0,U523-BG523))))</f>
        <v/>
      </c>
      <c r="BI523" s="51">
        <f>IF(D523="","",BH523*AG523)</f>
        <v/>
      </c>
      <c r="BJ523" s="51">
        <f>IF(D523="","",IF(OR(R523="A",R523="AA",R523="AAA"),BI523,0))</f>
        <v/>
      </c>
      <c r="BK523" s="51">
        <f>IF(D523="","",IF(R523="B",BI523,0))</f>
        <v/>
      </c>
      <c r="BL523" s="51">
        <f>IF(D523="","",IF(R523="C",BI523,0))</f>
        <v/>
      </c>
      <c r="BM523" s="51">
        <f>IF(D523="","",IFERROR(MAX(0,MIN(BI523/AP523,1)),0))</f>
        <v/>
      </c>
      <c r="BN523" s="52">
        <f>IF(D523="","",AB523*AG523)</f>
        <v/>
      </c>
      <c r="BO523" s="52">
        <f>IF(D523="","",(U523+V523+X523)*AG523)</f>
        <v/>
      </c>
      <c r="BP523" s="52">
        <f>IF(D523="","",(AB523*3)*AG523)</f>
        <v/>
      </c>
      <c r="BQ523" s="52">
        <f>IF(D523="","",IF(BO523-BP523&gt;0,0,BO523-BP523))</f>
        <v/>
      </c>
      <c r="BR523" s="52">
        <f>IF(D523="","",IF(BO523-BP523-BN523&gt;0,0,BO523-BP523-BN523))</f>
        <v/>
      </c>
      <c r="BS523" s="53">
        <f>IF(D523="","",IFERROR(AB523*AI523,0))</f>
        <v/>
      </c>
      <c r="BT523" s="53">
        <f>IF(D523="","",IFERROR(IF(X523&gt;12, AI523*(U523+V523+X523), AI523*(U523+V523)),0))</f>
        <v/>
      </c>
      <c r="BU523" s="53">
        <f>IF(D523="","",IFERROR(((AB523*3)*AI523),0))</f>
        <v/>
      </c>
      <c r="BV523" s="53">
        <f>IF(D523="","",IF(BT523-BU523&gt;0,0,BT523-BU523))</f>
        <v/>
      </c>
      <c r="BW523" s="53">
        <f>IF(D523="","",IF(BT523-BU523-BS523&gt;0,0,BT523-BU523-BS523))</f>
        <v/>
      </c>
      <c r="BX523" s="36">
        <f>IF(D523="","",IFERROR(VLOOKUP(D523,'produto-entrada-7'!A:M,3,0),"SEM PEDIDO"))</f>
        <v/>
      </c>
      <c r="BY523" s="36">
        <f>IF(D523="","",VLOOKUP(D523,'produto-estoque-total-7'!A:AB,25,0))</f>
        <v/>
      </c>
      <c r="BZ523" s="36">
        <f>IF(D523="","",IFERROR(VLOOKUP(D523,'produto-estoque-total-7'!A:AB,26,0)/100,0))</f>
        <v/>
      </c>
      <c r="CA523" s="36">
        <f>IF(D523="","",IFERROR(VLOOKUP(D523,'produto-estoque-total-7'!A:AB,27,0)/100,0))</f>
        <v/>
      </c>
      <c r="CB523" s="41">
        <f>IF(D523="","",V523*AF523)</f>
        <v/>
      </c>
      <c r="CC523" s="41">
        <f>IF(D523="","",V523*AI523)</f>
        <v/>
      </c>
      <c r="CD523" s="54">
        <f>IF(D523="","",VLOOKUP(D523,'produto-estoque-total-7'!A:AB,28,0))</f>
        <v/>
      </c>
    </row>
    <row r="524">
      <c r="A524" s="36">
        <f>IF(D524="","",VLOOKUP(D524,'produto-estoque-total-7'!A:AB,3,0))</f>
        <v/>
      </c>
      <c r="B524" s="1">
        <f>IF(D524="","",VLOOKUP(D524,'produto-estoque-total-7'!A:AB,12,0))</f>
        <v/>
      </c>
      <c r="C524" s="1">
        <f>IF(D524="","",VLOOKUP(D524,'produto-estoque-total-7'!A:AB,2,0))</f>
        <v/>
      </c>
      <c r="D524" s="37">
        <f>IFERROR(IF('produto-estoque-total-7'!A523="","",'produto-estoque-total-7'!A523),"")</f>
        <v/>
      </c>
      <c r="E524" s="1">
        <f>IF(D524="","",VLOOKUP(D524,'produto-estoque-total-7'!A:AB,4,0))</f>
        <v/>
      </c>
      <c r="F524" s="36">
        <f>IF(D524="","",VLOOKUP(D524,'produto-estoque-total-7'!A:AB,13,0))</f>
        <v/>
      </c>
      <c r="G524" s="1">
        <f>IF(F524="","",VLOOKUP(F524,'FORNECEDORES X COMPRADOR'!A:D,4,0))</f>
        <v/>
      </c>
      <c r="H524" s="1">
        <f>IF(F524="","",VLOOKUP(F524,'FORNECEDORES X COMPRADOR'!A:E,5,0))</f>
        <v/>
      </c>
      <c r="I524" s="36">
        <f>IF(D524="","",VLOOKUP(D524,'produto-estoque-total-7'!A:AB,15,0))</f>
        <v/>
      </c>
      <c r="J524" s="36">
        <f>IF(D524="","",VLOOKUP(D524,'produto-estoque-total-7'!A:AB,19,0))</f>
        <v/>
      </c>
      <c r="K524" s="1">
        <f>IF(D524="","",VLOOKUP(D524,'produto-estoque-total-7'!A:AB,20,0))</f>
        <v/>
      </c>
      <c r="L524" s="36">
        <f>IF(D524="","",VLOOKUP(D524,'produto-estoque-total-7'!A:AB,17,0))</f>
        <v/>
      </c>
      <c r="M524" s="1">
        <f>IF(D524="","",VLOOKUP(D524,'produto-estoque-total-7'!A:AB,18,0))</f>
        <v/>
      </c>
      <c r="N524" s="36">
        <f>IF(D524="","",VLOOKUP(D524,'produto-estoque-total-7'!A:AB,21,0))</f>
        <v/>
      </c>
      <c r="O524" s="1">
        <f>IF(D524="","",VLOOKUP(D524,'produto-estoque-total-7'!A:AB,22,0))</f>
        <v/>
      </c>
      <c r="P524" s="36">
        <f>IF(D524="","",VLOOKUP(D524,'produto-estoque-total-7'!A:AB,23,0))</f>
        <v/>
      </c>
      <c r="Q524" s="1">
        <f>IF(D524="","",VLOOKUP(D524,'produto-estoque-total-7'!A:AB,24,0))</f>
        <v/>
      </c>
      <c r="R524" s="38">
        <f>IFERROR(IF(D524="","",VLOOKUP(D524,'produto-venda-7'!B:N,13,0)),"C")</f>
        <v/>
      </c>
      <c r="S524" s="39">
        <f>IF(D524="","",VLOOKUP(D524,'produto-estoque-total-7'!A:AB,6,0))</f>
        <v/>
      </c>
      <c r="T524" s="39">
        <f>IF(D524="","",VLOOKUP(D524,'produto-estoque-total-7'!A:AB,5,0))</f>
        <v/>
      </c>
      <c r="U524" s="40">
        <f>IF(D524="","",VLOOKUP(D524,'produto-estoque-total-7'!A:AB,11,0))</f>
        <v/>
      </c>
      <c r="V524" s="41">
        <f>IF(D524="","",IFERROR(VLOOKUP(D524,'produto-entrada-7'!A:M,10,0),0))</f>
        <v/>
      </c>
      <c r="W524" s="42" t="n"/>
      <c r="X524" s="39">
        <f>IF(D524="","",VLOOKUP(D524,'produto-estoque-total-7'!A:AB,8,0))</f>
        <v/>
      </c>
      <c r="Y524" s="39">
        <f>IF(D524="","",VLOOKUP(D524,'produto-estoque-total-7'!A:AB,9,0))</f>
        <v/>
      </c>
      <c r="Z524" s="39">
        <f>IF(D524="","",VLOOKUP(D524,'produto-estoque-total-7'!A:AB,10,0))</f>
        <v/>
      </c>
      <c r="AA524" s="39">
        <f>IFERROR(IF(D524="","",VLOOKUP(D524,'produto-venda-7'!B:N,4,0)),0)</f>
        <v/>
      </c>
      <c r="AB524" s="39">
        <f>IFERROR(IF(D524="","",VLOOKUP(D524,'produto-venda-7'!B:N,5,0)),0)</f>
        <v/>
      </c>
      <c r="AC524" s="39">
        <f>IF(D524="","",IFERROR(AA524/90,0))</f>
        <v/>
      </c>
      <c r="AD524" s="36">
        <f>IF(D524="","",IFERROR(VLOOKUP(D524,'produto-entrada-7'!A:M,4,0),0))</f>
        <v/>
      </c>
      <c r="AE524" s="36">
        <f>IFERROR(IF(D524="","",VLOOKUP(D524,'produto-venda-7'!B:N,10,0)),0)</f>
        <v/>
      </c>
      <c r="AF524" s="36">
        <f>IF(D524="","",IFERROR(VLOOKUP(D524,'produto-entrada-7'!A:M,11,0),0))</f>
        <v/>
      </c>
      <c r="AG524" s="1">
        <f>IF(D524="","",IFERROR(VLOOKUP(D524,'produto-entrada-7'!A:M,12,0),0))</f>
        <v/>
      </c>
      <c r="AH524" s="1">
        <f>IF(D524="","",IFERROR(VLOOKUP(D524,'produto-entrada-7'!A:M,13,0),0))</f>
        <v/>
      </c>
      <c r="AI524" s="36">
        <f>IFERROR(IF(D524="","",VLOOKUP(D524,'produto-venda-7'!B:N,11,0)),0)</f>
        <v/>
      </c>
      <c r="AJ524" s="43">
        <f>IF(D524="","",IFERROR(AI524*AB524,0))</f>
        <v/>
      </c>
      <c r="AK524" s="44">
        <f>IFERROR(IF(D524="","",VLOOKUP(F524,'ANALISE FORNECEDOR'!$A:$I,8,0)),"")</f>
        <v/>
      </c>
      <c r="AL524" s="44">
        <f>IF(D524="","",AVERAGE(AM524,AK524))</f>
        <v/>
      </c>
      <c r="AM524" s="44">
        <f>IFERROR(IF(D524="","",VLOOKUP(F524,'ANALISE FORNECEDOR'!$A:$I,9,0)),"")</f>
        <v/>
      </c>
      <c r="AN524" s="45">
        <f>IF(D524="","",IF(Y524&gt;12,AI524*(U524+Y524),AI524*U524))</f>
        <v/>
      </c>
      <c r="AO524" s="45">
        <f>IF(D524="","",IF(Y524&gt;12,AI524*(U524+V524+Y524),AI524*(U524+V524)))</f>
        <v/>
      </c>
      <c r="AP524" s="46">
        <f>IF(D524="","",IF(Y524&gt;12,AG524*(U524+Y524),AG524*U524))</f>
        <v/>
      </c>
      <c r="AQ524" s="46">
        <f>IF(D524="","",IF(Y524&gt;12,AG524*(U524+V524+Y524),AG524*(U524+V524)))</f>
        <v/>
      </c>
      <c r="AR524" s="46">
        <f>IF(D524="","",IF(OR(R524="A",R524="AA",R524="AAA"),AP524,0))</f>
        <v/>
      </c>
      <c r="AS524" s="46">
        <f>IF(D524="","",IF(R524="B",AP524,0))</f>
        <v/>
      </c>
      <c r="AT524" s="46">
        <f>IF(D524="","",IF(R524="C",AP524,0))</f>
        <v/>
      </c>
      <c r="AU524" s="47">
        <f>IF(D524="","",IFERROR(AN524/AJ524,0))</f>
        <v/>
      </c>
      <c r="AV524" s="47">
        <f>IF(D524="","",IFERROR(((AO524)/AJ524),0))</f>
        <v/>
      </c>
      <c r="AW524" s="48">
        <f>IF(D524="","",IF(OR(S524="S",NOT(AND(ISNUMBER(AC524),ISNUMBER(AL524),AC524*AL524&gt;=0))),0,AC524*AL524))</f>
        <v/>
      </c>
      <c r="AX524" s="49">
        <f>IFERROR(IF(D524="","",AW524*AG524),0)</f>
        <v/>
      </c>
      <c r="AY524" s="48">
        <f>IF(D524="","",IF(OR(S524="S",NOT(AND(ISNUMBER(AC524),ISNUMBER(AK524),AC524*AK524&gt;=0))),0,AC524*AK524))</f>
        <v/>
      </c>
      <c r="AZ524" s="48">
        <f>IFERROR(IF(D524="","",IF(AY524=0,0,IF(((AY524)-(U524+Y524))&lt;0,0,(AY524)-U524))),0)</f>
        <v/>
      </c>
      <c r="BA524" s="49">
        <f>IF(D524="","",AZ524*AG524)</f>
        <v/>
      </c>
      <c r="BB524" s="49">
        <f>IF(D524="","",IF(OR(R524="A",R524="AA",R524="AAA"),BA524,0))</f>
        <v/>
      </c>
      <c r="BC524" s="49">
        <f>IF(D524="","",IF(R524="B",BA524,0))</f>
        <v/>
      </c>
      <c r="BD524" s="49">
        <f>IF(D524="","",IF(R524="B",BA524,0))</f>
        <v/>
      </c>
      <c r="BE524" s="49">
        <f>IF(D524="","",IF(S524="S",
1,
IF(AC524=0,
1,
IF(
IFERROR(((U524+Y524)*AG524)/((AC524*AK524)*AG524),0)&lt;0,
0,
IF(
IFERROR(((U524+Y524)*AG524)/((AC524*AK524)*AG524),0)&gt;1,
1,
IFERROR(((U524+Y524)*AG524)/((AC524*AK524)*AG524),0)
)
)
)
))</f>
        <v/>
      </c>
      <c r="BF524" s="49">
        <f>IF(D524="","",IF(S524="S",
1,
IF(AC524=0,
1,
IF(
IFERROR(((U524+V524+Y524)*AG524)/((AC524*AK524)*AG524),0)&lt;0,
0,
IF(
IFERROR(((U524+V524+Y524)*AG524)/((AC524*AK524)*AG524),0)&gt;1,
1,
IFERROR(((U524+V524+Y524)*AG524)/((AC524*AK524)*AG524),0)
)
)
)
))</f>
        <v/>
      </c>
      <c r="BG524" s="50">
        <f>IF(D524="","",IF(S524="S",0,IF(AND(ISNUMBER(AC524),ISNUMBER(AM524)),IF(OR(AC524*AM524&lt;0,ISERR(AC524*AM524)),0,AC524*AM524),0)))</f>
        <v/>
      </c>
      <c r="BH524" s="50">
        <f>IF(D524="","",IF(BY524&gt;TODAY()-60,0,IF(Y524&gt;12,MAX(0,(U524+Y524)-BG524),MAX(0,U524-BG524))))</f>
        <v/>
      </c>
      <c r="BI524" s="51">
        <f>IF(D524="","",BH524*AG524)</f>
        <v/>
      </c>
      <c r="BJ524" s="51">
        <f>IF(D524="","",IF(OR(R524="A",R524="AA",R524="AAA"),BI524,0))</f>
        <v/>
      </c>
      <c r="BK524" s="51">
        <f>IF(D524="","",IF(R524="B",BI524,0))</f>
        <v/>
      </c>
      <c r="BL524" s="51">
        <f>IF(D524="","",IF(R524="C",BI524,0))</f>
        <v/>
      </c>
      <c r="BM524" s="51">
        <f>IF(D524="","",IFERROR(MAX(0,MIN(BI524/AP524,1)),0))</f>
        <v/>
      </c>
      <c r="BN524" s="52">
        <f>IF(D524="","",AB524*AG524)</f>
        <v/>
      </c>
      <c r="BO524" s="52">
        <f>IF(D524="","",(U524+V524+X524)*AG524)</f>
        <v/>
      </c>
      <c r="BP524" s="52">
        <f>IF(D524="","",(AB524*3)*AG524)</f>
        <v/>
      </c>
      <c r="BQ524" s="52">
        <f>IF(D524="","",IF(BO524-BP524&gt;0,0,BO524-BP524))</f>
        <v/>
      </c>
      <c r="BR524" s="52">
        <f>IF(D524="","",IF(BO524-BP524-BN524&gt;0,0,BO524-BP524-BN524))</f>
        <v/>
      </c>
      <c r="BS524" s="53">
        <f>IF(D524="","",IFERROR(AB524*AI524,0))</f>
        <v/>
      </c>
      <c r="BT524" s="53">
        <f>IF(D524="","",IFERROR(IF(X524&gt;12, AI524*(U524+V524+X524), AI524*(U524+V524)),0))</f>
        <v/>
      </c>
      <c r="BU524" s="53">
        <f>IF(D524="","",IFERROR(((AB524*3)*AI524),0))</f>
        <v/>
      </c>
      <c r="BV524" s="53">
        <f>IF(D524="","",IF(BT524-BU524&gt;0,0,BT524-BU524))</f>
        <v/>
      </c>
      <c r="BW524" s="53">
        <f>IF(D524="","",IF(BT524-BU524-BS524&gt;0,0,BT524-BU524-BS524))</f>
        <v/>
      </c>
      <c r="BX524" s="36">
        <f>IF(D524="","",IFERROR(VLOOKUP(D524,'produto-entrada-7'!A:M,3,0),"SEM PEDIDO"))</f>
        <v/>
      </c>
      <c r="BY524" s="36">
        <f>IF(D524="","",VLOOKUP(D524,'produto-estoque-total-7'!A:AB,25,0))</f>
        <v/>
      </c>
      <c r="BZ524" s="36">
        <f>IF(D524="","",IFERROR(VLOOKUP(D524,'produto-estoque-total-7'!A:AB,26,0)/100,0))</f>
        <v/>
      </c>
      <c r="CA524" s="36">
        <f>IF(D524="","",IFERROR(VLOOKUP(D524,'produto-estoque-total-7'!A:AB,27,0)/100,0))</f>
        <v/>
      </c>
      <c r="CB524" s="41">
        <f>IF(D524="","",V524*AF524)</f>
        <v/>
      </c>
      <c r="CC524" s="41">
        <f>IF(D524="","",V524*AI524)</f>
        <v/>
      </c>
      <c r="CD524" s="54">
        <f>IF(D524="","",VLOOKUP(D524,'produto-estoque-total-7'!A:AB,28,0))</f>
        <v/>
      </c>
    </row>
    <row r="525">
      <c r="A525" s="36">
        <f>IF(D525="","",VLOOKUP(D525,'produto-estoque-total-7'!A:AB,3,0))</f>
        <v/>
      </c>
      <c r="B525" s="1">
        <f>IF(D525="","",VLOOKUP(D525,'produto-estoque-total-7'!A:AB,12,0))</f>
        <v/>
      </c>
      <c r="C525" s="1">
        <f>IF(D525="","",VLOOKUP(D525,'produto-estoque-total-7'!A:AB,2,0))</f>
        <v/>
      </c>
      <c r="D525" s="37">
        <f>IFERROR(IF('produto-estoque-total-7'!A524="","",'produto-estoque-total-7'!A524),"")</f>
        <v/>
      </c>
      <c r="E525" s="1">
        <f>IF(D525="","",VLOOKUP(D525,'produto-estoque-total-7'!A:AB,4,0))</f>
        <v/>
      </c>
      <c r="F525" s="36">
        <f>IF(D525="","",VLOOKUP(D525,'produto-estoque-total-7'!A:AB,13,0))</f>
        <v/>
      </c>
      <c r="G525" s="1">
        <f>IF(F525="","",VLOOKUP(F525,'FORNECEDORES X COMPRADOR'!A:D,4,0))</f>
        <v/>
      </c>
      <c r="H525" s="1">
        <f>IF(F525="","",VLOOKUP(F525,'FORNECEDORES X COMPRADOR'!A:E,5,0))</f>
        <v/>
      </c>
      <c r="I525" s="36">
        <f>IF(D525="","",VLOOKUP(D525,'produto-estoque-total-7'!A:AB,15,0))</f>
        <v/>
      </c>
      <c r="J525" s="36">
        <f>IF(D525="","",VLOOKUP(D525,'produto-estoque-total-7'!A:AB,19,0))</f>
        <v/>
      </c>
      <c r="K525" s="1">
        <f>IF(D525="","",VLOOKUP(D525,'produto-estoque-total-7'!A:AB,20,0))</f>
        <v/>
      </c>
      <c r="L525" s="36">
        <f>IF(D525="","",VLOOKUP(D525,'produto-estoque-total-7'!A:AB,17,0))</f>
        <v/>
      </c>
      <c r="M525" s="1">
        <f>IF(D525="","",VLOOKUP(D525,'produto-estoque-total-7'!A:AB,18,0))</f>
        <v/>
      </c>
      <c r="N525" s="36">
        <f>IF(D525="","",VLOOKUP(D525,'produto-estoque-total-7'!A:AB,21,0))</f>
        <v/>
      </c>
      <c r="O525" s="1">
        <f>IF(D525="","",VLOOKUP(D525,'produto-estoque-total-7'!A:AB,22,0))</f>
        <v/>
      </c>
      <c r="P525" s="36">
        <f>IF(D525="","",VLOOKUP(D525,'produto-estoque-total-7'!A:AB,23,0))</f>
        <v/>
      </c>
      <c r="Q525" s="1">
        <f>IF(D525="","",VLOOKUP(D525,'produto-estoque-total-7'!A:AB,24,0))</f>
        <v/>
      </c>
      <c r="R525" s="38">
        <f>IFERROR(IF(D525="","",VLOOKUP(D525,'produto-venda-7'!B:N,13,0)),"C")</f>
        <v/>
      </c>
      <c r="S525" s="39">
        <f>IF(D525="","",VLOOKUP(D525,'produto-estoque-total-7'!A:AB,6,0))</f>
        <v/>
      </c>
      <c r="T525" s="39">
        <f>IF(D525="","",VLOOKUP(D525,'produto-estoque-total-7'!A:AB,5,0))</f>
        <v/>
      </c>
      <c r="U525" s="40">
        <f>IF(D525="","",VLOOKUP(D525,'produto-estoque-total-7'!A:AB,11,0))</f>
        <v/>
      </c>
      <c r="V525" s="41">
        <f>IF(D525="","",IFERROR(VLOOKUP(D525,'produto-entrada-7'!A:M,10,0),0))</f>
        <v/>
      </c>
      <c r="W525" s="42" t="n"/>
      <c r="X525" s="39">
        <f>IF(D525="","",VLOOKUP(D525,'produto-estoque-total-7'!A:AB,8,0))</f>
        <v/>
      </c>
      <c r="Y525" s="39">
        <f>IF(D525="","",VLOOKUP(D525,'produto-estoque-total-7'!A:AB,9,0))</f>
        <v/>
      </c>
      <c r="Z525" s="39">
        <f>IF(D525="","",VLOOKUP(D525,'produto-estoque-total-7'!A:AB,10,0))</f>
        <v/>
      </c>
      <c r="AA525" s="39">
        <f>IFERROR(IF(D525="","",VLOOKUP(D525,'produto-venda-7'!B:N,4,0)),0)</f>
        <v/>
      </c>
      <c r="AB525" s="39">
        <f>IFERROR(IF(D525="","",VLOOKUP(D525,'produto-venda-7'!B:N,5,0)),0)</f>
        <v/>
      </c>
      <c r="AC525" s="39">
        <f>IF(D525="","",IFERROR(AA525/90,0))</f>
        <v/>
      </c>
      <c r="AD525" s="36">
        <f>IF(D525="","",IFERROR(VLOOKUP(D525,'produto-entrada-7'!A:M,4,0),0))</f>
        <v/>
      </c>
      <c r="AE525" s="36">
        <f>IFERROR(IF(D525="","",VLOOKUP(D525,'produto-venda-7'!B:N,10,0)),0)</f>
        <v/>
      </c>
      <c r="AF525" s="36">
        <f>IF(D525="","",IFERROR(VLOOKUP(D525,'produto-entrada-7'!A:M,11,0),0))</f>
        <v/>
      </c>
      <c r="AG525" s="1">
        <f>IF(D525="","",IFERROR(VLOOKUP(D525,'produto-entrada-7'!A:M,12,0),0))</f>
        <v/>
      </c>
      <c r="AH525" s="1">
        <f>IF(D525="","",IFERROR(VLOOKUP(D525,'produto-entrada-7'!A:M,13,0),0))</f>
        <v/>
      </c>
      <c r="AI525" s="36">
        <f>IFERROR(IF(D525="","",VLOOKUP(D525,'produto-venda-7'!B:N,11,0)),0)</f>
        <v/>
      </c>
      <c r="AJ525" s="43">
        <f>IF(D525="","",IFERROR(AI525*AB525,0))</f>
        <v/>
      </c>
      <c r="AK525" s="44">
        <f>IFERROR(IF(D525="","",VLOOKUP(F525,'ANALISE FORNECEDOR'!$A:$I,8,0)),"")</f>
        <v/>
      </c>
      <c r="AL525" s="44">
        <f>IF(D525="","",AVERAGE(AM525,AK525))</f>
        <v/>
      </c>
      <c r="AM525" s="44">
        <f>IFERROR(IF(D525="","",VLOOKUP(F525,'ANALISE FORNECEDOR'!$A:$I,9,0)),"")</f>
        <v/>
      </c>
      <c r="AN525" s="45">
        <f>IF(D525="","",IF(Y525&gt;12,AI525*(U525+Y525),AI525*U525))</f>
        <v/>
      </c>
      <c r="AO525" s="45">
        <f>IF(D525="","",IF(Y525&gt;12,AI525*(U525+V525+Y525),AI525*(U525+V525)))</f>
        <v/>
      </c>
      <c r="AP525" s="46">
        <f>IF(D525="","",IF(Y525&gt;12,AG525*(U525+Y525),AG525*U525))</f>
        <v/>
      </c>
      <c r="AQ525" s="46">
        <f>IF(D525="","",IF(Y525&gt;12,AG525*(U525+V525+Y525),AG525*(U525+V525)))</f>
        <v/>
      </c>
      <c r="AR525" s="46">
        <f>IF(D525="","",IF(OR(R525="A",R525="AA",R525="AAA"),AP525,0))</f>
        <v/>
      </c>
      <c r="AS525" s="46">
        <f>IF(D525="","",IF(R525="B",AP525,0))</f>
        <v/>
      </c>
      <c r="AT525" s="46">
        <f>IF(D525="","",IF(R525="C",AP525,0))</f>
        <v/>
      </c>
      <c r="AU525" s="47">
        <f>IF(D525="","",IFERROR(AN525/AJ525,0))</f>
        <v/>
      </c>
      <c r="AV525" s="47">
        <f>IF(D525="","",IFERROR(((AO525)/AJ525),0))</f>
        <v/>
      </c>
      <c r="AW525" s="48">
        <f>IF(D525="","",IF(OR(S525="S",NOT(AND(ISNUMBER(AC525),ISNUMBER(AL525),AC525*AL525&gt;=0))),0,AC525*AL525))</f>
        <v/>
      </c>
      <c r="AX525" s="49">
        <f>IFERROR(IF(D525="","",AW525*AG525),0)</f>
        <v/>
      </c>
      <c r="AY525" s="48">
        <f>IF(D525="","",IF(OR(S525="S",NOT(AND(ISNUMBER(AC525),ISNUMBER(AK525),AC525*AK525&gt;=0))),0,AC525*AK525))</f>
        <v/>
      </c>
      <c r="AZ525" s="48">
        <f>IFERROR(IF(D525="","",IF(AY525=0,0,IF(((AY525)-(U525+Y525))&lt;0,0,(AY525)-U525))),0)</f>
        <v/>
      </c>
      <c r="BA525" s="49">
        <f>IF(D525="","",AZ525*AG525)</f>
        <v/>
      </c>
      <c r="BB525" s="49">
        <f>IF(D525="","",IF(OR(R525="A",R525="AA",R525="AAA"),BA525,0))</f>
        <v/>
      </c>
      <c r="BC525" s="49">
        <f>IF(D525="","",IF(R525="B",BA525,0))</f>
        <v/>
      </c>
      <c r="BD525" s="49">
        <f>IF(D525="","",IF(R525="B",BA525,0))</f>
        <v/>
      </c>
      <c r="BE525" s="49">
        <f>IF(D525="","",IF(S525="S",
1,
IF(AC525=0,
1,
IF(
IFERROR(((U525+Y525)*AG525)/((AC525*AK525)*AG525),0)&lt;0,
0,
IF(
IFERROR(((U525+Y525)*AG525)/((AC525*AK525)*AG525),0)&gt;1,
1,
IFERROR(((U525+Y525)*AG525)/((AC525*AK525)*AG525),0)
)
)
)
))</f>
        <v/>
      </c>
      <c r="BF525" s="49">
        <f>IF(D525="","",IF(S525="S",
1,
IF(AC525=0,
1,
IF(
IFERROR(((U525+V525+Y525)*AG525)/((AC525*AK525)*AG525),0)&lt;0,
0,
IF(
IFERROR(((U525+V525+Y525)*AG525)/((AC525*AK525)*AG525),0)&gt;1,
1,
IFERROR(((U525+V525+Y525)*AG525)/((AC525*AK525)*AG525),0)
)
)
)
))</f>
        <v/>
      </c>
      <c r="BG525" s="50">
        <f>IF(D525="","",IF(S525="S",0,IF(AND(ISNUMBER(AC525),ISNUMBER(AM525)),IF(OR(AC525*AM525&lt;0,ISERR(AC525*AM525)),0,AC525*AM525),0)))</f>
        <v/>
      </c>
      <c r="BH525" s="50">
        <f>IF(D525="","",IF(BY525&gt;TODAY()-60,0,IF(Y525&gt;12,MAX(0,(U525+Y525)-BG525),MAX(0,U525-BG525))))</f>
        <v/>
      </c>
      <c r="BI525" s="51">
        <f>IF(D525="","",BH525*AG525)</f>
        <v/>
      </c>
      <c r="BJ525" s="51">
        <f>IF(D525="","",IF(OR(R525="A",R525="AA",R525="AAA"),BI525,0))</f>
        <v/>
      </c>
      <c r="BK525" s="51">
        <f>IF(D525="","",IF(R525="B",BI525,0))</f>
        <v/>
      </c>
      <c r="BL525" s="51">
        <f>IF(D525="","",IF(R525="C",BI525,0))</f>
        <v/>
      </c>
      <c r="BM525" s="51">
        <f>IF(D525="","",IFERROR(MAX(0,MIN(BI525/AP525,1)),0))</f>
        <v/>
      </c>
      <c r="BN525" s="52">
        <f>IF(D525="","",AB525*AG525)</f>
        <v/>
      </c>
      <c r="BO525" s="52">
        <f>IF(D525="","",(U525+V525+X525)*AG525)</f>
        <v/>
      </c>
      <c r="BP525" s="52">
        <f>IF(D525="","",(AB525*3)*AG525)</f>
        <v/>
      </c>
      <c r="BQ525" s="52">
        <f>IF(D525="","",IF(BO525-BP525&gt;0,0,BO525-BP525))</f>
        <v/>
      </c>
      <c r="BR525" s="52">
        <f>IF(D525="","",IF(BO525-BP525-BN525&gt;0,0,BO525-BP525-BN525))</f>
        <v/>
      </c>
      <c r="BS525" s="53">
        <f>IF(D525="","",IFERROR(AB525*AI525,0))</f>
        <v/>
      </c>
      <c r="BT525" s="53">
        <f>IF(D525="","",IFERROR(IF(X525&gt;12, AI525*(U525+V525+X525), AI525*(U525+V525)),0))</f>
        <v/>
      </c>
      <c r="BU525" s="53">
        <f>IF(D525="","",IFERROR(((AB525*3)*AI525),0))</f>
        <v/>
      </c>
      <c r="BV525" s="53">
        <f>IF(D525="","",IF(BT525-BU525&gt;0,0,BT525-BU525))</f>
        <v/>
      </c>
      <c r="BW525" s="53">
        <f>IF(D525="","",IF(BT525-BU525-BS525&gt;0,0,BT525-BU525-BS525))</f>
        <v/>
      </c>
      <c r="BX525" s="36">
        <f>IF(D525="","",IFERROR(VLOOKUP(D525,'produto-entrada-7'!A:M,3,0),"SEM PEDIDO"))</f>
        <v/>
      </c>
      <c r="BY525" s="36">
        <f>IF(D525="","",VLOOKUP(D525,'produto-estoque-total-7'!A:AB,25,0))</f>
        <v/>
      </c>
      <c r="BZ525" s="36">
        <f>IF(D525="","",IFERROR(VLOOKUP(D525,'produto-estoque-total-7'!A:AB,26,0)/100,0))</f>
        <v/>
      </c>
      <c r="CA525" s="36">
        <f>IF(D525="","",IFERROR(VLOOKUP(D525,'produto-estoque-total-7'!A:AB,27,0)/100,0))</f>
        <v/>
      </c>
      <c r="CB525" s="41">
        <f>IF(D525="","",V525*AF525)</f>
        <v/>
      </c>
      <c r="CC525" s="41">
        <f>IF(D525="","",V525*AI525)</f>
        <v/>
      </c>
      <c r="CD525" s="54">
        <f>IF(D525="","",VLOOKUP(D525,'produto-estoque-total-7'!A:AB,28,0))</f>
        <v/>
      </c>
    </row>
    <row r="526">
      <c r="A526" s="36">
        <f>IF(D526="","",VLOOKUP(D526,'produto-estoque-total-7'!A:AB,3,0))</f>
        <v/>
      </c>
      <c r="B526" s="1">
        <f>IF(D526="","",VLOOKUP(D526,'produto-estoque-total-7'!A:AB,12,0))</f>
        <v/>
      </c>
      <c r="C526" s="1">
        <f>IF(D526="","",VLOOKUP(D526,'produto-estoque-total-7'!A:AB,2,0))</f>
        <v/>
      </c>
      <c r="D526" s="37">
        <f>IFERROR(IF('produto-estoque-total-7'!A525="","",'produto-estoque-total-7'!A525),"")</f>
        <v/>
      </c>
      <c r="E526" s="1">
        <f>IF(D526="","",VLOOKUP(D526,'produto-estoque-total-7'!A:AB,4,0))</f>
        <v/>
      </c>
      <c r="F526" s="36">
        <f>IF(D526="","",VLOOKUP(D526,'produto-estoque-total-7'!A:AB,13,0))</f>
        <v/>
      </c>
      <c r="G526" s="1">
        <f>IF(F526="","",VLOOKUP(F526,'FORNECEDORES X COMPRADOR'!A:D,4,0))</f>
        <v/>
      </c>
      <c r="H526" s="1">
        <f>IF(F526="","",VLOOKUP(F526,'FORNECEDORES X COMPRADOR'!A:E,5,0))</f>
        <v/>
      </c>
      <c r="I526" s="36">
        <f>IF(D526="","",VLOOKUP(D526,'produto-estoque-total-7'!A:AB,15,0))</f>
        <v/>
      </c>
      <c r="J526" s="36">
        <f>IF(D526="","",VLOOKUP(D526,'produto-estoque-total-7'!A:AB,19,0))</f>
        <v/>
      </c>
      <c r="K526" s="1">
        <f>IF(D526="","",VLOOKUP(D526,'produto-estoque-total-7'!A:AB,20,0))</f>
        <v/>
      </c>
      <c r="L526" s="36">
        <f>IF(D526="","",VLOOKUP(D526,'produto-estoque-total-7'!A:AB,17,0))</f>
        <v/>
      </c>
      <c r="M526" s="1">
        <f>IF(D526="","",VLOOKUP(D526,'produto-estoque-total-7'!A:AB,18,0))</f>
        <v/>
      </c>
      <c r="N526" s="36">
        <f>IF(D526="","",VLOOKUP(D526,'produto-estoque-total-7'!A:AB,21,0))</f>
        <v/>
      </c>
      <c r="O526" s="1">
        <f>IF(D526="","",VLOOKUP(D526,'produto-estoque-total-7'!A:AB,22,0))</f>
        <v/>
      </c>
      <c r="P526" s="36">
        <f>IF(D526="","",VLOOKUP(D526,'produto-estoque-total-7'!A:AB,23,0))</f>
        <v/>
      </c>
      <c r="Q526" s="1">
        <f>IF(D526="","",VLOOKUP(D526,'produto-estoque-total-7'!A:AB,24,0))</f>
        <v/>
      </c>
      <c r="R526" s="38">
        <f>IFERROR(IF(D526="","",VLOOKUP(D526,'produto-venda-7'!B:N,13,0)),"C")</f>
        <v/>
      </c>
      <c r="S526" s="39">
        <f>IF(D526="","",VLOOKUP(D526,'produto-estoque-total-7'!A:AB,6,0))</f>
        <v/>
      </c>
      <c r="T526" s="39">
        <f>IF(D526="","",VLOOKUP(D526,'produto-estoque-total-7'!A:AB,5,0))</f>
        <v/>
      </c>
      <c r="U526" s="40">
        <f>IF(D526="","",VLOOKUP(D526,'produto-estoque-total-7'!A:AB,11,0))</f>
        <v/>
      </c>
      <c r="V526" s="41">
        <f>IF(D526="","",IFERROR(VLOOKUP(D526,'produto-entrada-7'!A:M,10,0),0))</f>
        <v/>
      </c>
      <c r="W526" s="42" t="n"/>
      <c r="X526" s="39">
        <f>IF(D526="","",VLOOKUP(D526,'produto-estoque-total-7'!A:AB,8,0))</f>
        <v/>
      </c>
      <c r="Y526" s="39">
        <f>IF(D526="","",VLOOKUP(D526,'produto-estoque-total-7'!A:AB,9,0))</f>
        <v/>
      </c>
      <c r="Z526" s="39">
        <f>IF(D526="","",VLOOKUP(D526,'produto-estoque-total-7'!A:AB,10,0))</f>
        <v/>
      </c>
      <c r="AA526" s="39">
        <f>IFERROR(IF(D526="","",VLOOKUP(D526,'produto-venda-7'!B:N,4,0)),0)</f>
        <v/>
      </c>
      <c r="AB526" s="39">
        <f>IFERROR(IF(D526="","",VLOOKUP(D526,'produto-venda-7'!B:N,5,0)),0)</f>
        <v/>
      </c>
      <c r="AC526" s="39">
        <f>IF(D526="","",IFERROR(AA526/90,0))</f>
        <v/>
      </c>
      <c r="AD526" s="36">
        <f>IF(D526="","",IFERROR(VLOOKUP(D526,'produto-entrada-7'!A:M,4,0),0))</f>
        <v/>
      </c>
      <c r="AE526" s="36">
        <f>IFERROR(IF(D526="","",VLOOKUP(D526,'produto-venda-7'!B:N,10,0)),0)</f>
        <v/>
      </c>
      <c r="AF526" s="36">
        <f>IF(D526="","",IFERROR(VLOOKUP(D526,'produto-entrada-7'!A:M,11,0),0))</f>
        <v/>
      </c>
      <c r="AG526" s="1">
        <f>IF(D526="","",IFERROR(VLOOKUP(D526,'produto-entrada-7'!A:M,12,0),0))</f>
        <v/>
      </c>
      <c r="AH526" s="1">
        <f>IF(D526="","",IFERROR(VLOOKUP(D526,'produto-entrada-7'!A:M,13,0),0))</f>
        <v/>
      </c>
      <c r="AI526" s="36">
        <f>IFERROR(IF(D526="","",VLOOKUP(D526,'produto-venda-7'!B:N,11,0)),0)</f>
        <v/>
      </c>
      <c r="AJ526" s="43">
        <f>IF(D526="","",IFERROR(AI526*AB526,0))</f>
        <v/>
      </c>
      <c r="AK526" s="44">
        <f>IFERROR(IF(D526="","",VLOOKUP(F526,'ANALISE FORNECEDOR'!$A:$I,8,0)),"")</f>
        <v/>
      </c>
      <c r="AL526" s="44">
        <f>IF(D526="","",AVERAGE(AM526,AK526))</f>
        <v/>
      </c>
      <c r="AM526" s="44">
        <f>IFERROR(IF(D526="","",VLOOKUP(F526,'ANALISE FORNECEDOR'!$A:$I,9,0)),"")</f>
        <v/>
      </c>
      <c r="AN526" s="45">
        <f>IF(D526="","",IF(Y526&gt;12,AI526*(U526+Y526),AI526*U526))</f>
        <v/>
      </c>
      <c r="AO526" s="45">
        <f>IF(D526="","",IF(Y526&gt;12,AI526*(U526+V526+Y526),AI526*(U526+V526)))</f>
        <v/>
      </c>
      <c r="AP526" s="46">
        <f>IF(D526="","",IF(Y526&gt;12,AG526*(U526+Y526),AG526*U526))</f>
        <v/>
      </c>
      <c r="AQ526" s="46">
        <f>IF(D526="","",IF(Y526&gt;12,AG526*(U526+V526+Y526),AG526*(U526+V526)))</f>
        <v/>
      </c>
      <c r="AR526" s="46">
        <f>IF(D526="","",IF(OR(R526="A",R526="AA",R526="AAA"),AP526,0))</f>
        <v/>
      </c>
      <c r="AS526" s="46">
        <f>IF(D526="","",IF(R526="B",AP526,0))</f>
        <v/>
      </c>
      <c r="AT526" s="46">
        <f>IF(D526="","",IF(R526="C",AP526,0))</f>
        <v/>
      </c>
      <c r="AU526" s="47">
        <f>IF(D526="","",IFERROR(AN526/AJ526,0))</f>
        <v/>
      </c>
      <c r="AV526" s="47">
        <f>IF(D526="","",IFERROR(((AO526)/AJ526),0))</f>
        <v/>
      </c>
      <c r="AW526" s="48">
        <f>IF(D526="","",IF(OR(S526="S",NOT(AND(ISNUMBER(AC526),ISNUMBER(AL526),AC526*AL526&gt;=0))),0,AC526*AL526))</f>
        <v/>
      </c>
      <c r="AX526" s="49">
        <f>IFERROR(IF(D526="","",AW526*AG526),0)</f>
        <v/>
      </c>
      <c r="AY526" s="48">
        <f>IF(D526="","",IF(OR(S526="S",NOT(AND(ISNUMBER(AC526),ISNUMBER(AK526),AC526*AK526&gt;=0))),0,AC526*AK526))</f>
        <v/>
      </c>
      <c r="AZ526" s="48">
        <f>IFERROR(IF(D526="","",IF(AY526=0,0,IF(((AY526)-(U526+Y526))&lt;0,0,(AY526)-U526))),0)</f>
        <v/>
      </c>
      <c r="BA526" s="49">
        <f>IF(D526="","",AZ526*AG526)</f>
        <v/>
      </c>
      <c r="BB526" s="49">
        <f>IF(D526="","",IF(OR(R526="A",R526="AA",R526="AAA"),BA526,0))</f>
        <v/>
      </c>
      <c r="BC526" s="49">
        <f>IF(D526="","",IF(R526="B",BA526,0))</f>
        <v/>
      </c>
      <c r="BD526" s="49">
        <f>IF(D526="","",IF(R526="B",BA526,0))</f>
        <v/>
      </c>
      <c r="BE526" s="49">
        <f>IF(D526="","",IF(S526="S",
1,
IF(AC526=0,
1,
IF(
IFERROR(((U526+Y526)*AG526)/((AC526*AK526)*AG526),0)&lt;0,
0,
IF(
IFERROR(((U526+Y526)*AG526)/((AC526*AK526)*AG526),0)&gt;1,
1,
IFERROR(((U526+Y526)*AG526)/((AC526*AK526)*AG526),0)
)
)
)
))</f>
        <v/>
      </c>
      <c r="BF526" s="49">
        <f>IF(D526="","",IF(S526="S",
1,
IF(AC526=0,
1,
IF(
IFERROR(((U526+V526+Y526)*AG526)/((AC526*AK526)*AG526),0)&lt;0,
0,
IF(
IFERROR(((U526+V526+Y526)*AG526)/((AC526*AK526)*AG526),0)&gt;1,
1,
IFERROR(((U526+V526+Y526)*AG526)/((AC526*AK526)*AG526),0)
)
)
)
))</f>
        <v/>
      </c>
      <c r="BG526" s="50">
        <f>IF(D526="","",IF(S526="S",0,IF(AND(ISNUMBER(AC526),ISNUMBER(AM526)),IF(OR(AC526*AM526&lt;0,ISERR(AC526*AM526)),0,AC526*AM526),0)))</f>
        <v/>
      </c>
      <c r="BH526" s="50">
        <f>IF(D526="","",IF(BY526&gt;TODAY()-60,0,IF(Y526&gt;12,MAX(0,(U526+Y526)-BG526),MAX(0,U526-BG526))))</f>
        <v/>
      </c>
      <c r="BI526" s="51">
        <f>IF(D526="","",BH526*AG526)</f>
        <v/>
      </c>
      <c r="BJ526" s="51">
        <f>IF(D526="","",IF(OR(R526="A",R526="AA",R526="AAA"),BI526,0))</f>
        <v/>
      </c>
      <c r="BK526" s="51">
        <f>IF(D526="","",IF(R526="B",BI526,0))</f>
        <v/>
      </c>
      <c r="BL526" s="51">
        <f>IF(D526="","",IF(R526="C",BI526,0))</f>
        <v/>
      </c>
      <c r="BM526" s="51">
        <f>IF(D526="","",IFERROR(MAX(0,MIN(BI526/AP526,1)),0))</f>
        <v/>
      </c>
      <c r="BN526" s="52">
        <f>IF(D526="","",AB526*AG526)</f>
        <v/>
      </c>
      <c r="BO526" s="52">
        <f>IF(D526="","",(U526+V526+X526)*AG526)</f>
        <v/>
      </c>
      <c r="BP526" s="52">
        <f>IF(D526="","",(AB526*3)*AG526)</f>
        <v/>
      </c>
      <c r="BQ526" s="52">
        <f>IF(D526="","",IF(BO526-BP526&gt;0,0,BO526-BP526))</f>
        <v/>
      </c>
      <c r="BR526" s="52">
        <f>IF(D526="","",IF(BO526-BP526-BN526&gt;0,0,BO526-BP526-BN526))</f>
        <v/>
      </c>
      <c r="BS526" s="53">
        <f>IF(D526="","",IFERROR(AB526*AI526,0))</f>
        <v/>
      </c>
      <c r="BT526" s="53">
        <f>IF(D526="","",IFERROR(IF(X526&gt;12, AI526*(U526+V526+X526), AI526*(U526+V526)),0))</f>
        <v/>
      </c>
      <c r="BU526" s="53">
        <f>IF(D526="","",IFERROR(((AB526*3)*AI526),0))</f>
        <v/>
      </c>
      <c r="BV526" s="53">
        <f>IF(D526="","",IF(BT526-BU526&gt;0,0,BT526-BU526))</f>
        <v/>
      </c>
      <c r="BW526" s="53">
        <f>IF(D526="","",IF(BT526-BU526-BS526&gt;0,0,BT526-BU526-BS526))</f>
        <v/>
      </c>
      <c r="BX526" s="36">
        <f>IF(D526="","",IFERROR(VLOOKUP(D526,'produto-entrada-7'!A:M,3,0),"SEM PEDIDO"))</f>
        <v/>
      </c>
      <c r="BY526" s="36">
        <f>IF(D526="","",VLOOKUP(D526,'produto-estoque-total-7'!A:AB,25,0))</f>
        <v/>
      </c>
      <c r="BZ526" s="36">
        <f>IF(D526="","",IFERROR(VLOOKUP(D526,'produto-estoque-total-7'!A:AB,26,0)/100,0))</f>
        <v/>
      </c>
      <c r="CA526" s="36">
        <f>IF(D526="","",IFERROR(VLOOKUP(D526,'produto-estoque-total-7'!A:AB,27,0)/100,0))</f>
        <v/>
      </c>
      <c r="CB526" s="41">
        <f>IF(D526="","",V526*AF526)</f>
        <v/>
      </c>
      <c r="CC526" s="41">
        <f>IF(D526="","",V526*AI526)</f>
        <v/>
      </c>
      <c r="CD526" s="54">
        <f>IF(D526="","",VLOOKUP(D526,'produto-estoque-total-7'!A:AB,28,0))</f>
        <v/>
      </c>
    </row>
    <row r="527">
      <c r="A527" s="36">
        <f>IF(D527="","",VLOOKUP(D527,'produto-estoque-total-7'!A:AB,3,0))</f>
        <v/>
      </c>
      <c r="B527" s="1">
        <f>IF(D527="","",VLOOKUP(D527,'produto-estoque-total-7'!A:AB,12,0))</f>
        <v/>
      </c>
      <c r="C527" s="1">
        <f>IF(D527="","",VLOOKUP(D527,'produto-estoque-total-7'!A:AB,2,0))</f>
        <v/>
      </c>
      <c r="D527" s="37">
        <f>IFERROR(IF('produto-estoque-total-7'!A526="","",'produto-estoque-total-7'!A526),"")</f>
        <v/>
      </c>
      <c r="E527" s="1">
        <f>IF(D527="","",VLOOKUP(D527,'produto-estoque-total-7'!A:AB,4,0))</f>
        <v/>
      </c>
      <c r="F527" s="36">
        <f>IF(D527="","",VLOOKUP(D527,'produto-estoque-total-7'!A:AB,13,0))</f>
        <v/>
      </c>
      <c r="G527" s="1">
        <f>IF(F527="","",VLOOKUP(F527,'FORNECEDORES X COMPRADOR'!A:D,4,0))</f>
        <v/>
      </c>
      <c r="H527" s="1">
        <f>IF(F527="","",VLOOKUP(F527,'FORNECEDORES X COMPRADOR'!A:E,5,0))</f>
        <v/>
      </c>
      <c r="I527" s="36">
        <f>IF(D527="","",VLOOKUP(D527,'produto-estoque-total-7'!A:AB,15,0))</f>
        <v/>
      </c>
      <c r="J527" s="36">
        <f>IF(D527="","",VLOOKUP(D527,'produto-estoque-total-7'!A:AB,19,0))</f>
        <v/>
      </c>
      <c r="K527" s="1">
        <f>IF(D527="","",VLOOKUP(D527,'produto-estoque-total-7'!A:AB,20,0))</f>
        <v/>
      </c>
      <c r="L527" s="36">
        <f>IF(D527="","",VLOOKUP(D527,'produto-estoque-total-7'!A:AB,17,0))</f>
        <v/>
      </c>
      <c r="M527" s="1">
        <f>IF(D527="","",VLOOKUP(D527,'produto-estoque-total-7'!A:AB,18,0))</f>
        <v/>
      </c>
      <c r="N527" s="36">
        <f>IF(D527="","",VLOOKUP(D527,'produto-estoque-total-7'!A:AB,21,0))</f>
        <v/>
      </c>
      <c r="O527" s="1">
        <f>IF(D527="","",VLOOKUP(D527,'produto-estoque-total-7'!A:AB,22,0))</f>
        <v/>
      </c>
      <c r="P527" s="36">
        <f>IF(D527="","",VLOOKUP(D527,'produto-estoque-total-7'!A:AB,23,0))</f>
        <v/>
      </c>
      <c r="Q527" s="1">
        <f>IF(D527="","",VLOOKUP(D527,'produto-estoque-total-7'!A:AB,24,0))</f>
        <v/>
      </c>
      <c r="R527" s="38">
        <f>IFERROR(IF(D527="","",VLOOKUP(D527,'produto-venda-7'!B:N,13,0)),"C")</f>
        <v/>
      </c>
      <c r="S527" s="39">
        <f>IF(D527="","",VLOOKUP(D527,'produto-estoque-total-7'!A:AB,6,0))</f>
        <v/>
      </c>
      <c r="T527" s="39">
        <f>IF(D527="","",VLOOKUP(D527,'produto-estoque-total-7'!A:AB,5,0))</f>
        <v/>
      </c>
      <c r="U527" s="40">
        <f>IF(D527="","",VLOOKUP(D527,'produto-estoque-total-7'!A:AB,11,0))</f>
        <v/>
      </c>
      <c r="V527" s="41">
        <f>IF(D527="","",IFERROR(VLOOKUP(D527,'produto-entrada-7'!A:M,10,0),0))</f>
        <v/>
      </c>
      <c r="W527" s="42" t="n"/>
      <c r="X527" s="39">
        <f>IF(D527="","",VLOOKUP(D527,'produto-estoque-total-7'!A:AB,8,0))</f>
        <v/>
      </c>
      <c r="Y527" s="39">
        <f>IF(D527="","",VLOOKUP(D527,'produto-estoque-total-7'!A:AB,9,0))</f>
        <v/>
      </c>
      <c r="Z527" s="39">
        <f>IF(D527="","",VLOOKUP(D527,'produto-estoque-total-7'!A:AB,10,0))</f>
        <v/>
      </c>
      <c r="AA527" s="39">
        <f>IFERROR(IF(D527="","",VLOOKUP(D527,'produto-venda-7'!B:N,4,0)),0)</f>
        <v/>
      </c>
      <c r="AB527" s="39">
        <f>IFERROR(IF(D527="","",VLOOKUP(D527,'produto-venda-7'!B:N,5,0)),0)</f>
        <v/>
      </c>
      <c r="AC527" s="39">
        <f>IF(D527="","",IFERROR(AA527/90,0))</f>
        <v/>
      </c>
      <c r="AD527" s="36">
        <f>IF(D527="","",IFERROR(VLOOKUP(D527,'produto-entrada-7'!A:M,4,0),0))</f>
        <v/>
      </c>
      <c r="AE527" s="36">
        <f>IFERROR(IF(D527="","",VLOOKUP(D527,'produto-venda-7'!B:N,10,0)),0)</f>
        <v/>
      </c>
      <c r="AF527" s="36">
        <f>IF(D527="","",IFERROR(VLOOKUP(D527,'produto-entrada-7'!A:M,11,0),0))</f>
        <v/>
      </c>
      <c r="AG527" s="1">
        <f>IF(D527="","",IFERROR(VLOOKUP(D527,'produto-entrada-7'!A:M,12,0),0))</f>
        <v/>
      </c>
      <c r="AH527" s="1">
        <f>IF(D527="","",IFERROR(VLOOKUP(D527,'produto-entrada-7'!A:M,13,0),0))</f>
        <v/>
      </c>
      <c r="AI527" s="36">
        <f>IFERROR(IF(D527="","",VLOOKUP(D527,'produto-venda-7'!B:N,11,0)),0)</f>
        <v/>
      </c>
      <c r="AJ527" s="43">
        <f>IF(D527="","",IFERROR(AI527*AB527,0))</f>
        <v/>
      </c>
      <c r="AK527" s="44">
        <f>IFERROR(IF(D527="","",VLOOKUP(F527,'ANALISE FORNECEDOR'!$A:$I,8,0)),"")</f>
        <v/>
      </c>
      <c r="AL527" s="44">
        <f>IF(D527="","",AVERAGE(AM527,AK527))</f>
        <v/>
      </c>
      <c r="AM527" s="44">
        <f>IFERROR(IF(D527="","",VLOOKUP(F527,'ANALISE FORNECEDOR'!$A:$I,9,0)),"")</f>
        <v/>
      </c>
      <c r="AN527" s="45">
        <f>IF(D527="","",IF(Y527&gt;12,AI527*(U527+Y527),AI527*U527))</f>
        <v/>
      </c>
      <c r="AO527" s="45">
        <f>IF(D527="","",IF(Y527&gt;12,AI527*(U527+V527+Y527),AI527*(U527+V527)))</f>
        <v/>
      </c>
      <c r="AP527" s="46">
        <f>IF(D527="","",IF(Y527&gt;12,AG527*(U527+Y527),AG527*U527))</f>
        <v/>
      </c>
      <c r="AQ527" s="46">
        <f>IF(D527="","",IF(Y527&gt;12,AG527*(U527+V527+Y527),AG527*(U527+V527)))</f>
        <v/>
      </c>
      <c r="AR527" s="46">
        <f>IF(D527="","",IF(OR(R527="A",R527="AA",R527="AAA"),AP527,0))</f>
        <v/>
      </c>
      <c r="AS527" s="46">
        <f>IF(D527="","",IF(R527="B",AP527,0))</f>
        <v/>
      </c>
      <c r="AT527" s="46">
        <f>IF(D527="","",IF(R527="C",AP527,0))</f>
        <v/>
      </c>
      <c r="AU527" s="47">
        <f>IF(D527="","",IFERROR(AN527/AJ527,0))</f>
        <v/>
      </c>
      <c r="AV527" s="47">
        <f>IF(D527="","",IFERROR(((AO527)/AJ527),0))</f>
        <v/>
      </c>
      <c r="AW527" s="48">
        <f>IF(D527="","",IF(OR(S527="S",NOT(AND(ISNUMBER(AC527),ISNUMBER(AL527),AC527*AL527&gt;=0))),0,AC527*AL527))</f>
        <v/>
      </c>
      <c r="AX527" s="49">
        <f>IFERROR(IF(D527="","",AW527*AG527),0)</f>
        <v/>
      </c>
      <c r="AY527" s="48">
        <f>IF(D527="","",IF(OR(S527="S",NOT(AND(ISNUMBER(AC527),ISNUMBER(AK527),AC527*AK527&gt;=0))),0,AC527*AK527))</f>
        <v/>
      </c>
      <c r="AZ527" s="48">
        <f>IFERROR(IF(D527="","",IF(AY527=0,0,IF(((AY527)-(U527+Y527))&lt;0,0,(AY527)-U527))),0)</f>
        <v/>
      </c>
      <c r="BA527" s="49">
        <f>IF(D527="","",AZ527*AG527)</f>
        <v/>
      </c>
      <c r="BB527" s="49">
        <f>IF(D527="","",IF(OR(R527="A",R527="AA",R527="AAA"),BA527,0))</f>
        <v/>
      </c>
      <c r="BC527" s="49">
        <f>IF(D527="","",IF(R527="B",BA527,0))</f>
        <v/>
      </c>
      <c r="BD527" s="49">
        <f>IF(D527="","",IF(R527="B",BA527,0))</f>
        <v/>
      </c>
      <c r="BE527" s="49">
        <f>IF(D527="","",IF(S527="S",
1,
IF(AC527=0,
1,
IF(
IFERROR(((U527+Y527)*AG527)/((AC527*AK527)*AG527),0)&lt;0,
0,
IF(
IFERROR(((U527+Y527)*AG527)/((AC527*AK527)*AG527),0)&gt;1,
1,
IFERROR(((U527+Y527)*AG527)/((AC527*AK527)*AG527),0)
)
)
)
))</f>
        <v/>
      </c>
      <c r="BF527" s="49">
        <f>IF(D527="","",IF(S527="S",
1,
IF(AC527=0,
1,
IF(
IFERROR(((U527+V527+Y527)*AG527)/((AC527*AK527)*AG527),0)&lt;0,
0,
IF(
IFERROR(((U527+V527+Y527)*AG527)/((AC527*AK527)*AG527),0)&gt;1,
1,
IFERROR(((U527+V527+Y527)*AG527)/((AC527*AK527)*AG527),0)
)
)
)
))</f>
        <v/>
      </c>
      <c r="BG527" s="50">
        <f>IF(D527="","",IF(S527="S",0,IF(AND(ISNUMBER(AC527),ISNUMBER(AM527)),IF(OR(AC527*AM527&lt;0,ISERR(AC527*AM527)),0,AC527*AM527),0)))</f>
        <v/>
      </c>
      <c r="BH527" s="50">
        <f>IF(D527="","",IF(BY527&gt;TODAY()-60,0,IF(Y527&gt;12,MAX(0,(U527+Y527)-BG527),MAX(0,U527-BG527))))</f>
        <v/>
      </c>
      <c r="BI527" s="51">
        <f>IF(D527="","",BH527*AG527)</f>
        <v/>
      </c>
      <c r="BJ527" s="51">
        <f>IF(D527="","",IF(OR(R527="A",R527="AA",R527="AAA"),BI527,0))</f>
        <v/>
      </c>
      <c r="BK527" s="51">
        <f>IF(D527="","",IF(R527="B",BI527,0))</f>
        <v/>
      </c>
      <c r="BL527" s="51">
        <f>IF(D527="","",IF(R527="C",BI527,0))</f>
        <v/>
      </c>
      <c r="BM527" s="51">
        <f>IF(D527="","",IFERROR(MAX(0,MIN(BI527/AP527,1)),0))</f>
        <v/>
      </c>
      <c r="BN527" s="52">
        <f>IF(D527="","",AB527*AG527)</f>
        <v/>
      </c>
      <c r="BO527" s="52">
        <f>IF(D527="","",(U527+V527+X527)*AG527)</f>
        <v/>
      </c>
      <c r="BP527" s="52">
        <f>IF(D527="","",(AB527*3)*AG527)</f>
        <v/>
      </c>
      <c r="BQ527" s="52">
        <f>IF(D527="","",IF(BO527-BP527&gt;0,0,BO527-BP527))</f>
        <v/>
      </c>
      <c r="BR527" s="52">
        <f>IF(D527="","",IF(BO527-BP527-BN527&gt;0,0,BO527-BP527-BN527))</f>
        <v/>
      </c>
      <c r="BS527" s="53">
        <f>IF(D527="","",IFERROR(AB527*AI527,0))</f>
        <v/>
      </c>
      <c r="BT527" s="53">
        <f>IF(D527="","",IFERROR(IF(X527&gt;12, AI527*(U527+V527+X527), AI527*(U527+V527)),0))</f>
        <v/>
      </c>
      <c r="BU527" s="53">
        <f>IF(D527="","",IFERROR(((AB527*3)*AI527),0))</f>
        <v/>
      </c>
      <c r="BV527" s="53">
        <f>IF(D527="","",IF(BT527-BU527&gt;0,0,BT527-BU527))</f>
        <v/>
      </c>
      <c r="BW527" s="53">
        <f>IF(D527="","",IF(BT527-BU527-BS527&gt;0,0,BT527-BU527-BS527))</f>
        <v/>
      </c>
      <c r="BX527" s="36">
        <f>IF(D527="","",IFERROR(VLOOKUP(D527,'produto-entrada-7'!A:M,3,0),"SEM PEDIDO"))</f>
        <v/>
      </c>
      <c r="BY527" s="36">
        <f>IF(D527="","",VLOOKUP(D527,'produto-estoque-total-7'!A:AB,25,0))</f>
        <v/>
      </c>
      <c r="BZ527" s="36">
        <f>IF(D527="","",IFERROR(VLOOKUP(D527,'produto-estoque-total-7'!A:AB,26,0)/100,0))</f>
        <v/>
      </c>
      <c r="CA527" s="36">
        <f>IF(D527="","",IFERROR(VLOOKUP(D527,'produto-estoque-total-7'!A:AB,27,0)/100,0))</f>
        <v/>
      </c>
      <c r="CB527" s="41">
        <f>IF(D527="","",V527*AF527)</f>
        <v/>
      </c>
      <c r="CC527" s="41">
        <f>IF(D527="","",V527*AI527)</f>
        <v/>
      </c>
      <c r="CD527" s="54">
        <f>IF(D527="","",VLOOKUP(D527,'produto-estoque-total-7'!A:AB,28,0))</f>
        <v/>
      </c>
    </row>
    <row r="528">
      <c r="A528" s="36">
        <f>IF(D528="","",VLOOKUP(D528,'produto-estoque-total-7'!A:AB,3,0))</f>
        <v/>
      </c>
      <c r="B528" s="1">
        <f>IF(D528="","",VLOOKUP(D528,'produto-estoque-total-7'!A:AB,12,0))</f>
        <v/>
      </c>
      <c r="C528" s="1">
        <f>IF(D528="","",VLOOKUP(D528,'produto-estoque-total-7'!A:AB,2,0))</f>
        <v/>
      </c>
      <c r="D528" s="37">
        <f>IFERROR(IF('produto-estoque-total-7'!A527="","",'produto-estoque-total-7'!A527),"")</f>
        <v/>
      </c>
      <c r="E528" s="1">
        <f>IF(D528="","",VLOOKUP(D528,'produto-estoque-total-7'!A:AB,4,0))</f>
        <v/>
      </c>
      <c r="F528" s="36">
        <f>IF(D528="","",VLOOKUP(D528,'produto-estoque-total-7'!A:AB,13,0))</f>
        <v/>
      </c>
      <c r="G528" s="1">
        <f>IF(F528="","",VLOOKUP(F528,'FORNECEDORES X COMPRADOR'!A:D,4,0))</f>
        <v/>
      </c>
      <c r="H528" s="1">
        <f>IF(F528="","",VLOOKUP(F528,'FORNECEDORES X COMPRADOR'!A:E,5,0))</f>
        <v/>
      </c>
      <c r="I528" s="36">
        <f>IF(D528="","",VLOOKUP(D528,'produto-estoque-total-7'!A:AB,15,0))</f>
        <v/>
      </c>
      <c r="J528" s="36">
        <f>IF(D528="","",VLOOKUP(D528,'produto-estoque-total-7'!A:AB,19,0))</f>
        <v/>
      </c>
      <c r="K528" s="1">
        <f>IF(D528="","",VLOOKUP(D528,'produto-estoque-total-7'!A:AB,20,0))</f>
        <v/>
      </c>
      <c r="L528" s="36">
        <f>IF(D528="","",VLOOKUP(D528,'produto-estoque-total-7'!A:AB,17,0))</f>
        <v/>
      </c>
      <c r="M528" s="1">
        <f>IF(D528="","",VLOOKUP(D528,'produto-estoque-total-7'!A:AB,18,0))</f>
        <v/>
      </c>
      <c r="N528" s="36">
        <f>IF(D528="","",VLOOKUP(D528,'produto-estoque-total-7'!A:AB,21,0))</f>
        <v/>
      </c>
      <c r="O528" s="1">
        <f>IF(D528="","",VLOOKUP(D528,'produto-estoque-total-7'!A:AB,22,0))</f>
        <v/>
      </c>
      <c r="P528" s="36">
        <f>IF(D528="","",VLOOKUP(D528,'produto-estoque-total-7'!A:AB,23,0))</f>
        <v/>
      </c>
      <c r="Q528" s="1">
        <f>IF(D528="","",VLOOKUP(D528,'produto-estoque-total-7'!A:AB,24,0))</f>
        <v/>
      </c>
      <c r="R528" s="38">
        <f>IFERROR(IF(D528="","",VLOOKUP(D528,'produto-venda-7'!B:N,13,0)),"C")</f>
        <v/>
      </c>
      <c r="S528" s="39">
        <f>IF(D528="","",VLOOKUP(D528,'produto-estoque-total-7'!A:AB,6,0))</f>
        <v/>
      </c>
      <c r="T528" s="39">
        <f>IF(D528="","",VLOOKUP(D528,'produto-estoque-total-7'!A:AB,5,0))</f>
        <v/>
      </c>
      <c r="U528" s="40">
        <f>IF(D528="","",VLOOKUP(D528,'produto-estoque-total-7'!A:AB,11,0))</f>
        <v/>
      </c>
      <c r="V528" s="41">
        <f>IF(D528="","",IFERROR(VLOOKUP(D528,'produto-entrada-7'!A:M,10,0),0))</f>
        <v/>
      </c>
      <c r="W528" s="42" t="n"/>
      <c r="X528" s="39">
        <f>IF(D528="","",VLOOKUP(D528,'produto-estoque-total-7'!A:AB,8,0))</f>
        <v/>
      </c>
      <c r="Y528" s="39">
        <f>IF(D528="","",VLOOKUP(D528,'produto-estoque-total-7'!A:AB,9,0))</f>
        <v/>
      </c>
      <c r="Z528" s="39">
        <f>IF(D528="","",VLOOKUP(D528,'produto-estoque-total-7'!A:AB,10,0))</f>
        <v/>
      </c>
      <c r="AA528" s="39">
        <f>IFERROR(IF(D528="","",VLOOKUP(D528,'produto-venda-7'!B:N,4,0)),0)</f>
        <v/>
      </c>
      <c r="AB528" s="39">
        <f>IFERROR(IF(D528="","",VLOOKUP(D528,'produto-venda-7'!B:N,5,0)),0)</f>
        <v/>
      </c>
      <c r="AC528" s="39">
        <f>IF(D528="","",IFERROR(AA528/90,0))</f>
        <v/>
      </c>
      <c r="AD528" s="36">
        <f>IF(D528="","",IFERROR(VLOOKUP(D528,'produto-entrada-7'!A:M,4,0),0))</f>
        <v/>
      </c>
      <c r="AE528" s="36">
        <f>IFERROR(IF(D528="","",VLOOKUP(D528,'produto-venda-7'!B:N,10,0)),0)</f>
        <v/>
      </c>
      <c r="AF528" s="36">
        <f>IF(D528="","",IFERROR(VLOOKUP(D528,'produto-entrada-7'!A:M,11,0),0))</f>
        <v/>
      </c>
      <c r="AG528" s="1">
        <f>IF(D528="","",IFERROR(VLOOKUP(D528,'produto-entrada-7'!A:M,12,0),0))</f>
        <v/>
      </c>
      <c r="AH528" s="1">
        <f>IF(D528="","",IFERROR(VLOOKUP(D528,'produto-entrada-7'!A:M,13,0),0))</f>
        <v/>
      </c>
      <c r="AI528" s="36">
        <f>IFERROR(IF(D528="","",VLOOKUP(D528,'produto-venda-7'!B:N,11,0)),0)</f>
        <v/>
      </c>
      <c r="AJ528" s="43">
        <f>IF(D528="","",IFERROR(AI528*AB528,0))</f>
        <v/>
      </c>
      <c r="AK528" s="44">
        <f>IFERROR(IF(D528="","",VLOOKUP(F528,'ANALISE FORNECEDOR'!$A:$I,8,0)),"")</f>
        <v/>
      </c>
      <c r="AL528" s="44">
        <f>IF(D528="","",AVERAGE(AM528,AK528))</f>
        <v/>
      </c>
      <c r="AM528" s="44">
        <f>IFERROR(IF(D528="","",VLOOKUP(F528,'ANALISE FORNECEDOR'!$A:$I,9,0)),"")</f>
        <v/>
      </c>
      <c r="AN528" s="45">
        <f>IF(D528="","",IF(Y528&gt;12,AI528*(U528+Y528),AI528*U528))</f>
        <v/>
      </c>
      <c r="AO528" s="45">
        <f>IF(D528="","",IF(Y528&gt;12,AI528*(U528+V528+Y528),AI528*(U528+V528)))</f>
        <v/>
      </c>
      <c r="AP528" s="46">
        <f>IF(D528="","",IF(Y528&gt;12,AG528*(U528+Y528),AG528*U528))</f>
        <v/>
      </c>
      <c r="AQ528" s="46">
        <f>IF(D528="","",IF(Y528&gt;12,AG528*(U528+V528+Y528),AG528*(U528+V528)))</f>
        <v/>
      </c>
      <c r="AR528" s="46">
        <f>IF(D528="","",IF(OR(R528="A",R528="AA",R528="AAA"),AP528,0))</f>
        <v/>
      </c>
      <c r="AS528" s="46">
        <f>IF(D528="","",IF(R528="B",AP528,0))</f>
        <v/>
      </c>
      <c r="AT528" s="46">
        <f>IF(D528="","",IF(R528="C",AP528,0))</f>
        <v/>
      </c>
      <c r="AU528" s="47">
        <f>IF(D528="","",IFERROR(AN528/AJ528,0))</f>
        <v/>
      </c>
      <c r="AV528" s="47">
        <f>IF(D528="","",IFERROR(((AO528)/AJ528),0))</f>
        <v/>
      </c>
      <c r="AW528" s="48">
        <f>IF(D528="","",IF(OR(S528="S",NOT(AND(ISNUMBER(AC528),ISNUMBER(AL528),AC528*AL528&gt;=0))),0,AC528*AL528))</f>
        <v/>
      </c>
      <c r="AX528" s="49">
        <f>IFERROR(IF(D528="","",AW528*AG528),0)</f>
        <v/>
      </c>
      <c r="AY528" s="48">
        <f>IF(D528="","",IF(OR(S528="S",NOT(AND(ISNUMBER(AC528),ISNUMBER(AK528),AC528*AK528&gt;=0))),0,AC528*AK528))</f>
        <v/>
      </c>
      <c r="AZ528" s="48">
        <f>IFERROR(IF(D528="","",IF(AY528=0,0,IF(((AY528)-(U528+Y528))&lt;0,0,(AY528)-U528))),0)</f>
        <v/>
      </c>
      <c r="BA528" s="49">
        <f>IF(D528="","",AZ528*AG528)</f>
        <v/>
      </c>
      <c r="BB528" s="49">
        <f>IF(D528="","",IF(OR(R528="A",R528="AA",R528="AAA"),BA528,0))</f>
        <v/>
      </c>
      <c r="BC528" s="49">
        <f>IF(D528="","",IF(R528="B",BA528,0))</f>
        <v/>
      </c>
      <c r="BD528" s="49">
        <f>IF(D528="","",IF(R528="B",BA528,0))</f>
        <v/>
      </c>
      <c r="BE528" s="49">
        <f>IF(D528="","",IF(S528="S",
1,
IF(AC528=0,
1,
IF(
IFERROR(((U528+Y528)*AG528)/((AC528*AK528)*AG528),0)&lt;0,
0,
IF(
IFERROR(((U528+Y528)*AG528)/((AC528*AK528)*AG528),0)&gt;1,
1,
IFERROR(((U528+Y528)*AG528)/((AC528*AK528)*AG528),0)
)
)
)
))</f>
        <v/>
      </c>
      <c r="BF528" s="49">
        <f>IF(D528="","",IF(S528="S",
1,
IF(AC528=0,
1,
IF(
IFERROR(((U528+V528+Y528)*AG528)/((AC528*AK528)*AG528),0)&lt;0,
0,
IF(
IFERROR(((U528+V528+Y528)*AG528)/((AC528*AK528)*AG528),0)&gt;1,
1,
IFERROR(((U528+V528+Y528)*AG528)/((AC528*AK528)*AG528),0)
)
)
)
))</f>
        <v/>
      </c>
      <c r="BG528" s="50">
        <f>IF(D528="","",IF(S528="S",0,IF(AND(ISNUMBER(AC528),ISNUMBER(AM528)),IF(OR(AC528*AM528&lt;0,ISERR(AC528*AM528)),0,AC528*AM528),0)))</f>
        <v/>
      </c>
      <c r="BH528" s="50">
        <f>IF(D528="","",IF(BY528&gt;TODAY()-60,0,IF(Y528&gt;12,MAX(0,(U528+Y528)-BG528),MAX(0,U528-BG528))))</f>
        <v/>
      </c>
      <c r="BI528" s="51">
        <f>IF(D528="","",BH528*AG528)</f>
        <v/>
      </c>
      <c r="BJ528" s="51">
        <f>IF(D528="","",IF(OR(R528="A",R528="AA",R528="AAA"),BI528,0))</f>
        <v/>
      </c>
      <c r="BK528" s="51">
        <f>IF(D528="","",IF(R528="B",BI528,0))</f>
        <v/>
      </c>
      <c r="BL528" s="51">
        <f>IF(D528="","",IF(R528="C",BI528,0))</f>
        <v/>
      </c>
      <c r="BM528" s="51">
        <f>IF(D528="","",IFERROR(MAX(0,MIN(BI528/AP528,1)),0))</f>
        <v/>
      </c>
      <c r="BN528" s="52">
        <f>IF(D528="","",AB528*AG528)</f>
        <v/>
      </c>
      <c r="BO528" s="52">
        <f>IF(D528="","",(U528+V528+X528)*AG528)</f>
        <v/>
      </c>
      <c r="BP528" s="52">
        <f>IF(D528="","",(AB528*3)*AG528)</f>
        <v/>
      </c>
      <c r="BQ528" s="52">
        <f>IF(D528="","",IF(BO528-BP528&gt;0,0,BO528-BP528))</f>
        <v/>
      </c>
      <c r="BR528" s="52">
        <f>IF(D528="","",IF(BO528-BP528-BN528&gt;0,0,BO528-BP528-BN528))</f>
        <v/>
      </c>
      <c r="BS528" s="53">
        <f>IF(D528="","",IFERROR(AB528*AI528,0))</f>
        <v/>
      </c>
      <c r="BT528" s="53">
        <f>IF(D528="","",IFERROR(IF(X528&gt;12, AI528*(U528+V528+X528), AI528*(U528+V528)),0))</f>
        <v/>
      </c>
      <c r="BU528" s="53">
        <f>IF(D528="","",IFERROR(((AB528*3)*AI528),0))</f>
        <v/>
      </c>
      <c r="BV528" s="53">
        <f>IF(D528="","",IF(BT528-BU528&gt;0,0,BT528-BU528))</f>
        <v/>
      </c>
      <c r="BW528" s="53">
        <f>IF(D528="","",IF(BT528-BU528-BS528&gt;0,0,BT528-BU528-BS528))</f>
        <v/>
      </c>
      <c r="BX528" s="36">
        <f>IF(D528="","",IFERROR(VLOOKUP(D528,'produto-entrada-7'!A:M,3,0),"SEM PEDIDO"))</f>
        <v/>
      </c>
      <c r="BY528" s="36">
        <f>IF(D528="","",VLOOKUP(D528,'produto-estoque-total-7'!A:AB,25,0))</f>
        <v/>
      </c>
      <c r="BZ528" s="36">
        <f>IF(D528="","",IFERROR(VLOOKUP(D528,'produto-estoque-total-7'!A:AB,26,0)/100,0))</f>
        <v/>
      </c>
      <c r="CA528" s="36">
        <f>IF(D528="","",IFERROR(VLOOKUP(D528,'produto-estoque-total-7'!A:AB,27,0)/100,0))</f>
        <v/>
      </c>
      <c r="CB528" s="41">
        <f>IF(D528="","",V528*AF528)</f>
        <v/>
      </c>
      <c r="CC528" s="41">
        <f>IF(D528="","",V528*AI528)</f>
        <v/>
      </c>
      <c r="CD528" s="54">
        <f>IF(D528="","",VLOOKUP(D528,'produto-estoque-total-7'!A:AB,28,0))</f>
        <v/>
      </c>
    </row>
    <row r="529">
      <c r="A529" s="36">
        <f>IF(D529="","",VLOOKUP(D529,'produto-estoque-total-7'!A:AB,3,0))</f>
        <v/>
      </c>
      <c r="B529" s="1">
        <f>IF(D529="","",VLOOKUP(D529,'produto-estoque-total-7'!A:AB,12,0))</f>
        <v/>
      </c>
      <c r="C529" s="1">
        <f>IF(D529="","",VLOOKUP(D529,'produto-estoque-total-7'!A:AB,2,0))</f>
        <v/>
      </c>
      <c r="D529" s="37">
        <f>IFERROR(IF('produto-estoque-total-7'!A528="","",'produto-estoque-total-7'!A528),"")</f>
        <v/>
      </c>
      <c r="E529" s="1">
        <f>IF(D529="","",VLOOKUP(D529,'produto-estoque-total-7'!A:AB,4,0))</f>
        <v/>
      </c>
      <c r="F529" s="36">
        <f>IF(D529="","",VLOOKUP(D529,'produto-estoque-total-7'!A:AB,13,0))</f>
        <v/>
      </c>
      <c r="G529" s="1">
        <f>IF(F529="","",VLOOKUP(F529,'FORNECEDORES X COMPRADOR'!A:D,4,0))</f>
        <v/>
      </c>
      <c r="H529" s="1">
        <f>IF(F529="","",VLOOKUP(F529,'FORNECEDORES X COMPRADOR'!A:E,5,0))</f>
        <v/>
      </c>
      <c r="I529" s="36">
        <f>IF(D529="","",VLOOKUP(D529,'produto-estoque-total-7'!A:AB,15,0))</f>
        <v/>
      </c>
      <c r="J529" s="36">
        <f>IF(D529="","",VLOOKUP(D529,'produto-estoque-total-7'!A:AB,19,0))</f>
        <v/>
      </c>
      <c r="K529" s="1">
        <f>IF(D529="","",VLOOKUP(D529,'produto-estoque-total-7'!A:AB,20,0))</f>
        <v/>
      </c>
      <c r="L529" s="36">
        <f>IF(D529="","",VLOOKUP(D529,'produto-estoque-total-7'!A:AB,17,0))</f>
        <v/>
      </c>
      <c r="M529" s="1">
        <f>IF(D529="","",VLOOKUP(D529,'produto-estoque-total-7'!A:AB,18,0))</f>
        <v/>
      </c>
      <c r="N529" s="36">
        <f>IF(D529="","",VLOOKUP(D529,'produto-estoque-total-7'!A:AB,21,0))</f>
        <v/>
      </c>
      <c r="O529" s="1">
        <f>IF(D529="","",VLOOKUP(D529,'produto-estoque-total-7'!A:AB,22,0))</f>
        <v/>
      </c>
      <c r="P529" s="36">
        <f>IF(D529="","",VLOOKUP(D529,'produto-estoque-total-7'!A:AB,23,0))</f>
        <v/>
      </c>
      <c r="Q529" s="1">
        <f>IF(D529="","",VLOOKUP(D529,'produto-estoque-total-7'!A:AB,24,0))</f>
        <v/>
      </c>
      <c r="R529" s="38">
        <f>IFERROR(IF(D529="","",VLOOKUP(D529,'produto-venda-7'!B:N,13,0)),"C")</f>
        <v/>
      </c>
      <c r="S529" s="39">
        <f>IF(D529="","",VLOOKUP(D529,'produto-estoque-total-7'!A:AB,6,0))</f>
        <v/>
      </c>
      <c r="T529" s="39">
        <f>IF(D529="","",VLOOKUP(D529,'produto-estoque-total-7'!A:AB,5,0))</f>
        <v/>
      </c>
      <c r="U529" s="40">
        <f>IF(D529="","",VLOOKUP(D529,'produto-estoque-total-7'!A:AB,11,0))</f>
        <v/>
      </c>
      <c r="V529" s="41">
        <f>IF(D529="","",IFERROR(VLOOKUP(D529,'produto-entrada-7'!A:M,10,0),0))</f>
        <v/>
      </c>
      <c r="W529" s="42" t="n"/>
      <c r="X529" s="39">
        <f>IF(D529="","",VLOOKUP(D529,'produto-estoque-total-7'!A:AB,8,0))</f>
        <v/>
      </c>
      <c r="Y529" s="39">
        <f>IF(D529="","",VLOOKUP(D529,'produto-estoque-total-7'!A:AB,9,0))</f>
        <v/>
      </c>
      <c r="Z529" s="39">
        <f>IF(D529="","",VLOOKUP(D529,'produto-estoque-total-7'!A:AB,10,0))</f>
        <v/>
      </c>
      <c r="AA529" s="39">
        <f>IFERROR(IF(D529="","",VLOOKUP(D529,'produto-venda-7'!B:N,4,0)),0)</f>
        <v/>
      </c>
      <c r="AB529" s="39">
        <f>IFERROR(IF(D529="","",VLOOKUP(D529,'produto-venda-7'!B:N,5,0)),0)</f>
        <v/>
      </c>
      <c r="AC529" s="39">
        <f>IF(D529="","",IFERROR(AA529/90,0))</f>
        <v/>
      </c>
      <c r="AD529" s="36">
        <f>IF(D529="","",IFERROR(VLOOKUP(D529,'produto-entrada-7'!A:M,4,0),0))</f>
        <v/>
      </c>
      <c r="AE529" s="36">
        <f>IFERROR(IF(D529="","",VLOOKUP(D529,'produto-venda-7'!B:N,10,0)),0)</f>
        <v/>
      </c>
      <c r="AF529" s="36">
        <f>IF(D529="","",IFERROR(VLOOKUP(D529,'produto-entrada-7'!A:M,11,0),0))</f>
        <v/>
      </c>
      <c r="AG529" s="1">
        <f>IF(D529="","",IFERROR(VLOOKUP(D529,'produto-entrada-7'!A:M,12,0),0))</f>
        <v/>
      </c>
      <c r="AH529" s="1">
        <f>IF(D529="","",IFERROR(VLOOKUP(D529,'produto-entrada-7'!A:M,13,0),0))</f>
        <v/>
      </c>
      <c r="AI529" s="36">
        <f>IFERROR(IF(D529="","",VLOOKUP(D529,'produto-venda-7'!B:N,11,0)),0)</f>
        <v/>
      </c>
      <c r="AJ529" s="43">
        <f>IF(D529="","",IFERROR(AI529*AB529,0))</f>
        <v/>
      </c>
      <c r="AK529" s="44">
        <f>IFERROR(IF(D529="","",VLOOKUP(F529,'ANALISE FORNECEDOR'!$A:$I,8,0)),"")</f>
        <v/>
      </c>
      <c r="AL529" s="44">
        <f>IF(D529="","",AVERAGE(AM529,AK529))</f>
        <v/>
      </c>
      <c r="AM529" s="44">
        <f>IFERROR(IF(D529="","",VLOOKUP(F529,'ANALISE FORNECEDOR'!$A:$I,9,0)),"")</f>
        <v/>
      </c>
      <c r="AN529" s="45">
        <f>IF(D529="","",IF(Y529&gt;12,AI529*(U529+Y529),AI529*U529))</f>
        <v/>
      </c>
      <c r="AO529" s="45">
        <f>IF(D529="","",IF(Y529&gt;12,AI529*(U529+V529+Y529),AI529*(U529+V529)))</f>
        <v/>
      </c>
      <c r="AP529" s="46">
        <f>IF(D529="","",IF(Y529&gt;12,AG529*(U529+Y529),AG529*U529))</f>
        <v/>
      </c>
      <c r="AQ529" s="46">
        <f>IF(D529="","",IF(Y529&gt;12,AG529*(U529+V529+Y529),AG529*(U529+V529)))</f>
        <v/>
      </c>
      <c r="AR529" s="46">
        <f>IF(D529="","",IF(OR(R529="A",R529="AA",R529="AAA"),AP529,0))</f>
        <v/>
      </c>
      <c r="AS529" s="46">
        <f>IF(D529="","",IF(R529="B",AP529,0))</f>
        <v/>
      </c>
      <c r="AT529" s="46">
        <f>IF(D529="","",IF(R529="C",AP529,0))</f>
        <v/>
      </c>
      <c r="AU529" s="47">
        <f>IF(D529="","",IFERROR(AN529/AJ529,0))</f>
        <v/>
      </c>
      <c r="AV529" s="47">
        <f>IF(D529="","",IFERROR(((AO529)/AJ529),0))</f>
        <v/>
      </c>
      <c r="AW529" s="48">
        <f>IF(D529="","",IF(OR(S529="S",NOT(AND(ISNUMBER(AC529),ISNUMBER(AL529),AC529*AL529&gt;=0))),0,AC529*AL529))</f>
        <v/>
      </c>
      <c r="AX529" s="49">
        <f>IFERROR(IF(D529="","",AW529*AG529),0)</f>
        <v/>
      </c>
      <c r="AY529" s="48">
        <f>IF(D529="","",IF(OR(S529="S",NOT(AND(ISNUMBER(AC529),ISNUMBER(AK529),AC529*AK529&gt;=0))),0,AC529*AK529))</f>
        <v/>
      </c>
      <c r="AZ529" s="48">
        <f>IFERROR(IF(D529="","",IF(AY529=0,0,IF(((AY529)-(U529+Y529))&lt;0,0,(AY529)-U529))),0)</f>
        <v/>
      </c>
      <c r="BA529" s="49">
        <f>IF(D529="","",AZ529*AG529)</f>
        <v/>
      </c>
      <c r="BB529" s="49">
        <f>IF(D529="","",IF(OR(R529="A",R529="AA",R529="AAA"),BA529,0))</f>
        <v/>
      </c>
      <c r="BC529" s="49">
        <f>IF(D529="","",IF(R529="B",BA529,0))</f>
        <v/>
      </c>
      <c r="BD529" s="49">
        <f>IF(D529="","",IF(R529="B",BA529,0))</f>
        <v/>
      </c>
      <c r="BE529" s="49">
        <f>IF(D529="","",IF(S529="S",
1,
IF(AC529=0,
1,
IF(
IFERROR(((U529+Y529)*AG529)/((AC529*AK529)*AG529),0)&lt;0,
0,
IF(
IFERROR(((U529+Y529)*AG529)/((AC529*AK529)*AG529),0)&gt;1,
1,
IFERROR(((U529+Y529)*AG529)/((AC529*AK529)*AG529),0)
)
)
)
))</f>
        <v/>
      </c>
      <c r="BF529" s="49">
        <f>IF(D529="","",IF(S529="S",
1,
IF(AC529=0,
1,
IF(
IFERROR(((U529+V529+Y529)*AG529)/((AC529*AK529)*AG529),0)&lt;0,
0,
IF(
IFERROR(((U529+V529+Y529)*AG529)/((AC529*AK529)*AG529),0)&gt;1,
1,
IFERROR(((U529+V529+Y529)*AG529)/((AC529*AK529)*AG529),0)
)
)
)
))</f>
        <v/>
      </c>
      <c r="BG529" s="50">
        <f>IF(D529="","",IF(S529="S",0,IF(AND(ISNUMBER(AC529),ISNUMBER(AM529)),IF(OR(AC529*AM529&lt;0,ISERR(AC529*AM529)),0,AC529*AM529),0)))</f>
        <v/>
      </c>
      <c r="BH529" s="50">
        <f>IF(D529="","",IF(BY529&gt;TODAY()-60,0,IF(Y529&gt;12,MAX(0,(U529+Y529)-BG529),MAX(0,U529-BG529))))</f>
        <v/>
      </c>
      <c r="BI529" s="51">
        <f>IF(D529="","",BH529*AG529)</f>
        <v/>
      </c>
      <c r="BJ529" s="51">
        <f>IF(D529="","",IF(OR(R529="A",R529="AA",R529="AAA"),BI529,0))</f>
        <v/>
      </c>
      <c r="BK529" s="51">
        <f>IF(D529="","",IF(R529="B",BI529,0))</f>
        <v/>
      </c>
      <c r="BL529" s="51">
        <f>IF(D529="","",IF(R529="C",BI529,0))</f>
        <v/>
      </c>
      <c r="BM529" s="51">
        <f>IF(D529="","",IFERROR(MAX(0,MIN(BI529/AP529,1)),0))</f>
        <v/>
      </c>
      <c r="BN529" s="52">
        <f>IF(D529="","",AB529*AG529)</f>
        <v/>
      </c>
      <c r="BO529" s="52">
        <f>IF(D529="","",(U529+V529+X529)*AG529)</f>
        <v/>
      </c>
      <c r="BP529" s="52">
        <f>IF(D529="","",(AB529*3)*AG529)</f>
        <v/>
      </c>
      <c r="BQ529" s="52">
        <f>IF(D529="","",IF(BO529-BP529&gt;0,0,BO529-BP529))</f>
        <v/>
      </c>
      <c r="BR529" s="52">
        <f>IF(D529="","",IF(BO529-BP529-BN529&gt;0,0,BO529-BP529-BN529))</f>
        <v/>
      </c>
      <c r="BS529" s="53">
        <f>IF(D529="","",IFERROR(AB529*AI529,0))</f>
        <v/>
      </c>
      <c r="BT529" s="53">
        <f>IF(D529="","",IFERROR(IF(X529&gt;12, AI529*(U529+V529+X529), AI529*(U529+V529)),0))</f>
        <v/>
      </c>
      <c r="BU529" s="53">
        <f>IF(D529="","",IFERROR(((AB529*3)*AI529),0))</f>
        <v/>
      </c>
      <c r="BV529" s="53">
        <f>IF(D529="","",IF(BT529-BU529&gt;0,0,BT529-BU529))</f>
        <v/>
      </c>
      <c r="BW529" s="53">
        <f>IF(D529="","",IF(BT529-BU529-BS529&gt;0,0,BT529-BU529-BS529))</f>
        <v/>
      </c>
      <c r="BX529" s="36">
        <f>IF(D529="","",IFERROR(VLOOKUP(D529,'produto-entrada-7'!A:M,3,0),"SEM PEDIDO"))</f>
        <v/>
      </c>
      <c r="BY529" s="36">
        <f>IF(D529="","",VLOOKUP(D529,'produto-estoque-total-7'!A:AB,25,0))</f>
        <v/>
      </c>
      <c r="BZ529" s="36">
        <f>IF(D529="","",IFERROR(VLOOKUP(D529,'produto-estoque-total-7'!A:AB,26,0)/100,0))</f>
        <v/>
      </c>
      <c r="CA529" s="36">
        <f>IF(D529="","",IFERROR(VLOOKUP(D529,'produto-estoque-total-7'!A:AB,27,0)/100,0))</f>
        <v/>
      </c>
      <c r="CB529" s="41">
        <f>IF(D529="","",V529*AF529)</f>
        <v/>
      </c>
      <c r="CC529" s="41">
        <f>IF(D529="","",V529*AI529)</f>
        <v/>
      </c>
      <c r="CD529" s="54">
        <f>IF(D529="","",VLOOKUP(D529,'produto-estoque-total-7'!A:AB,28,0))</f>
        <v/>
      </c>
    </row>
    <row r="530">
      <c r="A530" s="36">
        <f>IF(D530="","",VLOOKUP(D530,'produto-estoque-total-7'!A:AB,3,0))</f>
        <v/>
      </c>
      <c r="B530" s="1">
        <f>IF(D530="","",VLOOKUP(D530,'produto-estoque-total-7'!A:AB,12,0))</f>
        <v/>
      </c>
      <c r="C530" s="1">
        <f>IF(D530="","",VLOOKUP(D530,'produto-estoque-total-7'!A:AB,2,0))</f>
        <v/>
      </c>
      <c r="D530" s="37">
        <f>IFERROR(IF('produto-estoque-total-7'!A529="","",'produto-estoque-total-7'!A529),"")</f>
        <v/>
      </c>
      <c r="E530" s="1">
        <f>IF(D530="","",VLOOKUP(D530,'produto-estoque-total-7'!A:AB,4,0))</f>
        <v/>
      </c>
      <c r="F530" s="36">
        <f>IF(D530="","",VLOOKUP(D530,'produto-estoque-total-7'!A:AB,13,0))</f>
        <v/>
      </c>
      <c r="G530" s="1">
        <f>IF(F530="","",VLOOKUP(F530,'FORNECEDORES X COMPRADOR'!A:D,4,0))</f>
        <v/>
      </c>
      <c r="H530" s="1">
        <f>IF(F530="","",VLOOKUP(F530,'FORNECEDORES X COMPRADOR'!A:E,5,0))</f>
        <v/>
      </c>
      <c r="I530" s="36">
        <f>IF(D530="","",VLOOKUP(D530,'produto-estoque-total-7'!A:AB,15,0))</f>
        <v/>
      </c>
      <c r="J530" s="36">
        <f>IF(D530="","",VLOOKUP(D530,'produto-estoque-total-7'!A:AB,19,0))</f>
        <v/>
      </c>
      <c r="K530" s="1">
        <f>IF(D530="","",VLOOKUP(D530,'produto-estoque-total-7'!A:AB,20,0))</f>
        <v/>
      </c>
      <c r="L530" s="36">
        <f>IF(D530="","",VLOOKUP(D530,'produto-estoque-total-7'!A:AB,17,0))</f>
        <v/>
      </c>
      <c r="M530" s="1">
        <f>IF(D530="","",VLOOKUP(D530,'produto-estoque-total-7'!A:AB,18,0))</f>
        <v/>
      </c>
      <c r="N530" s="36">
        <f>IF(D530="","",VLOOKUP(D530,'produto-estoque-total-7'!A:AB,21,0))</f>
        <v/>
      </c>
      <c r="O530" s="1">
        <f>IF(D530="","",VLOOKUP(D530,'produto-estoque-total-7'!A:AB,22,0))</f>
        <v/>
      </c>
      <c r="P530" s="36">
        <f>IF(D530="","",VLOOKUP(D530,'produto-estoque-total-7'!A:AB,23,0))</f>
        <v/>
      </c>
      <c r="Q530" s="1">
        <f>IF(D530="","",VLOOKUP(D530,'produto-estoque-total-7'!A:AB,24,0))</f>
        <v/>
      </c>
      <c r="R530" s="38">
        <f>IFERROR(IF(D530="","",VLOOKUP(D530,'produto-venda-7'!B:N,13,0)),"C")</f>
        <v/>
      </c>
      <c r="S530" s="39">
        <f>IF(D530="","",VLOOKUP(D530,'produto-estoque-total-7'!A:AB,6,0))</f>
        <v/>
      </c>
      <c r="T530" s="39">
        <f>IF(D530="","",VLOOKUP(D530,'produto-estoque-total-7'!A:AB,5,0))</f>
        <v/>
      </c>
      <c r="U530" s="40">
        <f>IF(D530="","",VLOOKUP(D530,'produto-estoque-total-7'!A:AB,11,0))</f>
        <v/>
      </c>
      <c r="V530" s="41">
        <f>IF(D530="","",IFERROR(VLOOKUP(D530,'produto-entrada-7'!A:M,10,0),0))</f>
        <v/>
      </c>
      <c r="W530" s="42" t="n"/>
      <c r="X530" s="39">
        <f>IF(D530="","",VLOOKUP(D530,'produto-estoque-total-7'!A:AB,8,0))</f>
        <v/>
      </c>
      <c r="Y530" s="39">
        <f>IF(D530="","",VLOOKUP(D530,'produto-estoque-total-7'!A:AB,9,0))</f>
        <v/>
      </c>
      <c r="Z530" s="39">
        <f>IF(D530="","",VLOOKUP(D530,'produto-estoque-total-7'!A:AB,10,0))</f>
        <v/>
      </c>
      <c r="AA530" s="39">
        <f>IFERROR(IF(D530="","",VLOOKUP(D530,'produto-venda-7'!B:N,4,0)),0)</f>
        <v/>
      </c>
      <c r="AB530" s="39">
        <f>IFERROR(IF(D530="","",VLOOKUP(D530,'produto-venda-7'!B:N,5,0)),0)</f>
        <v/>
      </c>
      <c r="AC530" s="39">
        <f>IF(D530="","",IFERROR(AA530/90,0))</f>
        <v/>
      </c>
      <c r="AD530" s="36">
        <f>IF(D530="","",IFERROR(VLOOKUP(D530,'produto-entrada-7'!A:M,4,0),0))</f>
        <v/>
      </c>
      <c r="AE530" s="36">
        <f>IFERROR(IF(D530="","",VLOOKUP(D530,'produto-venda-7'!B:N,10,0)),0)</f>
        <v/>
      </c>
      <c r="AF530" s="36">
        <f>IF(D530="","",IFERROR(VLOOKUP(D530,'produto-entrada-7'!A:M,11,0),0))</f>
        <v/>
      </c>
      <c r="AG530" s="1">
        <f>IF(D530="","",IFERROR(VLOOKUP(D530,'produto-entrada-7'!A:M,12,0),0))</f>
        <v/>
      </c>
      <c r="AH530" s="1">
        <f>IF(D530="","",IFERROR(VLOOKUP(D530,'produto-entrada-7'!A:M,13,0),0))</f>
        <v/>
      </c>
      <c r="AI530" s="36">
        <f>IFERROR(IF(D530="","",VLOOKUP(D530,'produto-venda-7'!B:N,11,0)),0)</f>
        <v/>
      </c>
      <c r="AJ530" s="43">
        <f>IF(D530="","",IFERROR(AI530*AB530,0))</f>
        <v/>
      </c>
      <c r="AK530" s="44">
        <f>IFERROR(IF(D530="","",VLOOKUP(F530,'ANALISE FORNECEDOR'!$A:$I,8,0)),"")</f>
        <v/>
      </c>
      <c r="AL530" s="44">
        <f>IF(D530="","",AVERAGE(AM530,AK530))</f>
        <v/>
      </c>
      <c r="AM530" s="44">
        <f>IFERROR(IF(D530="","",VLOOKUP(F530,'ANALISE FORNECEDOR'!$A:$I,9,0)),"")</f>
        <v/>
      </c>
      <c r="AN530" s="45">
        <f>IF(D530="","",IF(Y530&gt;12,AI530*(U530+Y530),AI530*U530))</f>
        <v/>
      </c>
      <c r="AO530" s="45">
        <f>IF(D530="","",IF(Y530&gt;12,AI530*(U530+V530+Y530),AI530*(U530+V530)))</f>
        <v/>
      </c>
      <c r="AP530" s="46">
        <f>IF(D530="","",IF(Y530&gt;12,AG530*(U530+Y530),AG530*U530))</f>
        <v/>
      </c>
      <c r="AQ530" s="46">
        <f>IF(D530="","",IF(Y530&gt;12,AG530*(U530+V530+Y530),AG530*(U530+V530)))</f>
        <v/>
      </c>
      <c r="AR530" s="46">
        <f>IF(D530="","",IF(OR(R530="A",R530="AA",R530="AAA"),AP530,0))</f>
        <v/>
      </c>
      <c r="AS530" s="46">
        <f>IF(D530="","",IF(R530="B",AP530,0))</f>
        <v/>
      </c>
      <c r="AT530" s="46">
        <f>IF(D530="","",IF(R530="C",AP530,0))</f>
        <v/>
      </c>
      <c r="AU530" s="47">
        <f>IF(D530="","",IFERROR(AN530/AJ530,0))</f>
        <v/>
      </c>
      <c r="AV530" s="47">
        <f>IF(D530="","",IFERROR(((AO530)/AJ530),0))</f>
        <v/>
      </c>
      <c r="AW530" s="48">
        <f>IF(D530="","",IF(OR(S530="S",NOT(AND(ISNUMBER(AC530),ISNUMBER(AL530),AC530*AL530&gt;=0))),0,AC530*AL530))</f>
        <v/>
      </c>
      <c r="AX530" s="49">
        <f>IFERROR(IF(D530="","",AW530*AG530),0)</f>
        <v/>
      </c>
      <c r="AY530" s="48">
        <f>IF(D530="","",IF(OR(S530="S",NOT(AND(ISNUMBER(AC530),ISNUMBER(AK530),AC530*AK530&gt;=0))),0,AC530*AK530))</f>
        <v/>
      </c>
      <c r="AZ530" s="48">
        <f>IFERROR(IF(D530="","",IF(AY530=0,0,IF(((AY530)-(U530+Y530))&lt;0,0,(AY530)-U530))),0)</f>
        <v/>
      </c>
      <c r="BA530" s="49">
        <f>IF(D530="","",AZ530*AG530)</f>
        <v/>
      </c>
      <c r="BB530" s="49">
        <f>IF(D530="","",IF(OR(R530="A",R530="AA",R530="AAA"),BA530,0))</f>
        <v/>
      </c>
      <c r="BC530" s="49">
        <f>IF(D530="","",IF(R530="B",BA530,0))</f>
        <v/>
      </c>
      <c r="BD530" s="49">
        <f>IF(D530="","",IF(R530="B",BA530,0))</f>
        <v/>
      </c>
      <c r="BE530" s="49">
        <f>IF(D530="","",IF(S530="S",
1,
IF(AC530=0,
1,
IF(
IFERROR(((U530+Y530)*AG530)/((AC530*AK530)*AG530),0)&lt;0,
0,
IF(
IFERROR(((U530+Y530)*AG530)/((AC530*AK530)*AG530),0)&gt;1,
1,
IFERROR(((U530+Y530)*AG530)/((AC530*AK530)*AG530),0)
)
)
)
))</f>
        <v/>
      </c>
      <c r="BF530" s="49">
        <f>IF(D530="","",IF(S530="S",
1,
IF(AC530=0,
1,
IF(
IFERROR(((U530+V530+Y530)*AG530)/((AC530*AK530)*AG530),0)&lt;0,
0,
IF(
IFERROR(((U530+V530+Y530)*AG530)/((AC530*AK530)*AG530),0)&gt;1,
1,
IFERROR(((U530+V530+Y530)*AG530)/((AC530*AK530)*AG530),0)
)
)
)
))</f>
        <v/>
      </c>
      <c r="BG530" s="50">
        <f>IF(D530="","",IF(S530="S",0,IF(AND(ISNUMBER(AC530),ISNUMBER(AM530)),IF(OR(AC530*AM530&lt;0,ISERR(AC530*AM530)),0,AC530*AM530),0)))</f>
        <v/>
      </c>
      <c r="BH530" s="50">
        <f>IF(D530="","",IF(BY530&gt;TODAY()-60,0,IF(Y530&gt;12,MAX(0,(U530+Y530)-BG530),MAX(0,U530-BG530))))</f>
        <v/>
      </c>
      <c r="BI530" s="51">
        <f>IF(D530="","",BH530*AG530)</f>
        <v/>
      </c>
      <c r="BJ530" s="51">
        <f>IF(D530="","",IF(OR(R530="A",R530="AA",R530="AAA"),BI530,0))</f>
        <v/>
      </c>
      <c r="BK530" s="51">
        <f>IF(D530="","",IF(R530="B",BI530,0))</f>
        <v/>
      </c>
      <c r="BL530" s="51">
        <f>IF(D530="","",IF(R530="C",BI530,0))</f>
        <v/>
      </c>
      <c r="BM530" s="51">
        <f>IF(D530="","",IFERROR(MAX(0,MIN(BI530/AP530,1)),0))</f>
        <v/>
      </c>
      <c r="BN530" s="52">
        <f>IF(D530="","",AB530*AG530)</f>
        <v/>
      </c>
      <c r="BO530" s="52">
        <f>IF(D530="","",(U530+V530+X530)*AG530)</f>
        <v/>
      </c>
      <c r="BP530" s="52">
        <f>IF(D530="","",(AB530*3)*AG530)</f>
        <v/>
      </c>
      <c r="BQ530" s="52">
        <f>IF(D530="","",IF(BO530-BP530&gt;0,0,BO530-BP530))</f>
        <v/>
      </c>
      <c r="BR530" s="52">
        <f>IF(D530="","",IF(BO530-BP530-BN530&gt;0,0,BO530-BP530-BN530))</f>
        <v/>
      </c>
      <c r="BS530" s="53">
        <f>IF(D530="","",IFERROR(AB530*AI530,0))</f>
        <v/>
      </c>
      <c r="BT530" s="53">
        <f>IF(D530="","",IFERROR(IF(X530&gt;12, AI530*(U530+V530+X530), AI530*(U530+V530)),0))</f>
        <v/>
      </c>
      <c r="BU530" s="53">
        <f>IF(D530="","",IFERROR(((AB530*3)*AI530),0))</f>
        <v/>
      </c>
      <c r="BV530" s="53">
        <f>IF(D530="","",IF(BT530-BU530&gt;0,0,BT530-BU530))</f>
        <v/>
      </c>
      <c r="BW530" s="53">
        <f>IF(D530="","",IF(BT530-BU530-BS530&gt;0,0,BT530-BU530-BS530))</f>
        <v/>
      </c>
      <c r="BX530" s="36">
        <f>IF(D530="","",IFERROR(VLOOKUP(D530,'produto-entrada-7'!A:M,3,0),"SEM PEDIDO"))</f>
        <v/>
      </c>
      <c r="BY530" s="36">
        <f>IF(D530="","",VLOOKUP(D530,'produto-estoque-total-7'!A:AB,25,0))</f>
        <v/>
      </c>
      <c r="BZ530" s="36">
        <f>IF(D530="","",IFERROR(VLOOKUP(D530,'produto-estoque-total-7'!A:AB,26,0)/100,0))</f>
        <v/>
      </c>
      <c r="CA530" s="36">
        <f>IF(D530="","",IFERROR(VLOOKUP(D530,'produto-estoque-total-7'!A:AB,27,0)/100,0))</f>
        <v/>
      </c>
      <c r="CB530" s="41">
        <f>IF(D530="","",V530*AF530)</f>
        <v/>
      </c>
      <c r="CC530" s="41">
        <f>IF(D530="","",V530*AI530)</f>
        <v/>
      </c>
      <c r="CD530" s="54">
        <f>IF(D530="","",VLOOKUP(D530,'produto-estoque-total-7'!A:AB,28,0))</f>
        <v/>
      </c>
    </row>
    <row r="531">
      <c r="A531" s="36">
        <f>IF(D531="","",VLOOKUP(D531,'produto-estoque-total-7'!A:AB,3,0))</f>
        <v/>
      </c>
      <c r="B531" s="1">
        <f>IF(D531="","",VLOOKUP(D531,'produto-estoque-total-7'!A:AB,12,0))</f>
        <v/>
      </c>
      <c r="C531" s="1">
        <f>IF(D531="","",VLOOKUP(D531,'produto-estoque-total-7'!A:AB,2,0))</f>
        <v/>
      </c>
      <c r="D531" s="37">
        <f>IFERROR(IF('produto-estoque-total-7'!A530="","",'produto-estoque-total-7'!A530),"")</f>
        <v/>
      </c>
      <c r="E531" s="1">
        <f>IF(D531="","",VLOOKUP(D531,'produto-estoque-total-7'!A:AB,4,0))</f>
        <v/>
      </c>
      <c r="F531" s="36">
        <f>IF(D531="","",VLOOKUP(D531,'produto-estoque-total-7'!A:AB,13,0))</f>
        <v/>
      </c>
      <c r="G531" s="1">
        <f>IF(F531="","",VLOOKUP(F531,'FORNECEDORES X COMPRADOR'!A:D,4,0))</f>
        <v/>
      </c>
      <c r="H531" s="1">
        <f>IF(F531="","",VLOOKUP(F531,'FORNECEDORES X COMPRADOR'!A:E,5,0))</f>
        <v/>
      </c>
      <c r="I531" s="36">
        <f>IF(D531="","",VLOOKUP(D531,'produto-estoque-total-7'!A:AB,15,0))</f>
        <v/>
      </c>
      <c r="J531" s="36">
        <f>IF(D531="","",VLOOKUP(D531,'produto-estoque-total-7'!A:AB,19,0))</f>
        <v/>
      </c>
      <c r="K531" s="1">
        <f>IF(D531="","",VLOOKUP(D531,'produto-estoque-total-7'!A:AB,20,0))</f>
        <v/>
      </c>
      <c r="L531" s="36">
        <f>IF(D531="","",VLOOKUP(D531,'produto-estoque-total-7'!A:AB,17,0))</f>
        <v/>
      </c>
      <c r="M531" s="1">
        <f>IF(D531="","",VLOOKUP(D531,'produto-estoque-total-7'!A:AB,18,0))</f>
        <v/>
      </c>
      <c r="N531" s="36">
        <f>IF(D531="","",VLOOKUP(D531,'produto-estoque-total-7'!A:AB,21,0))</f>
        <v/>
      </c>
      <c r="O531" s="1">
        <f>IF(D531="","",VLOOKUP(D531,'produto-estoque-total-7'!A:AB,22,0))</f>
        <v/>
      </c>
      <c r="P531" s="36">
        <f>IF(D531="","",VLOOKUP(D531,'produto-estoque-total-7'!A:AB,23,0))</f>
        <v/>
      </c>
      <c r="Q531" s="1">
        <f>IF(D531="","",VLOOKUP(D531,'produto-estoque-total-7'!A:AB,24,0))</f>
        <v/>
      </c>
      <c r="R531" s="38">
        <f>IFERROR(IF(D531="","",VLOOKUP(D531,'produto-venda-7'!B:N,13,0)),"C")</f>
        <v/>
      </c>
      <c r="S531" s="39">
        <f>IF(D531="","",VLOOKUP(D531,'produto-estoque-total-7'!A:AB,6,0))</f>
        <v/>
      </c>
      <c r="T531" s="39">
        <f>IF(D531="","",VLOOKUP(D531,'produto-estoque-total-7'!A:AB,5,0))</f>
        <v/>
      </c>
      <c r="U531" s="40">
        <f>IF(D531="","",VLOOKUP(D531,'produto-estoque-total-7'!A:AB,11,0))</f>
        <v/>
      </c>
      <c r="V531" s="41">
        <f>IF(D531="","",IFERROR(VLOOKUP(D531,'produto-entrada-7'!A:M,10,0),0))</f>
        <v/>
      </c>
      <c r="W531" s="42" t="n"/>
      <c r="X531" s="39">
        <f>IF(D531="","",VLOOKUP(D531,'produto-estoque-total-7'!A:AB,8,0))</f>
        <v/>
      </c>
      <c r="Y531" s="39">
        <f>IF(D531="","",VLOOKUP(D531,'produto-estoque-total-7'!A:AB,9,0))</f>
        <v/>
      </c>
      <c r="Z531" s="39">
        <f>IF(D531="","",VLOOKUP(D531,'produto-estoque-total-7'!A:AB,10,0))</f>
        <v/>
      </c>
      <c r="AA531" s="39">
        <f>IFERROR(IF(D531="","",VLOOKUP(D531,'produto-venda-7'!B:N,4,0)),0)</f>
        <v/>
      </c>
      <c r="AB531" s="39">
        <f>IFERROR(IF(D531="","",VLOOKUP(D531,'produto-venda-7'!B:N,5,0)),0)</f>
        <v/>
      </c>
      <c r="AC531" s="39">
        <f>IF(D531="","",IFERROR(AA531/90,0))</f>
        <v/>
      </c>
      <c r="AD531" s="36">
        <f>IF(D531="","",IFERROR(VLOOKUP(D531,'produto-entrada-7'!A:M,4,0),0))</f>
        <v/>
      </c>
      <c r="AE531" s="36">
        <f>IFERROR(IF(D531="","",VLOOKUP(D531,'produto-venda-7'!B:N,10,0)),0)</f>
        <v/>
      </c>
      <c r="AF531" s="36">
        <f>IF(D531="","",IFERROR(VLOOKUP(D531,'produto-entrada-7'!A:M,11,0),0))</f>
        <v/>
      </c>
      <c r="AG531" s="1">
        <f>IF(D531="","",IFERROR(VLOOKUP(D531,'produto-entrada-7'!A:M,12,0),0))</f>
        <v/>
      </c>
      <c r="AH531" s="1">
        <f>IF(D531="","",IFERROR(VLOOKUP(D531,'produto-entrada-7'!A:M,13,0),0))</f>
        <v/>
      </c>
      <c r="AI531" s="36">
        <f>IFERROR(IF(D531="","",VLOOKUP(D531,'produto-venda-7'!B:N,11,0)),0)</f>
        <v/>
      </c>
      <c r="AJ531" s="43">
        <f>IF(D531="","",IFERROR(AI531*AB531,0))</f>
        <v/>
      </c>
      <c r="AK531" s="44">
        <f>IFERROR(IF(D531="","",VLOOKUP(F531,'ANALISE FORNECEDOR'!$A:$I,8,0)),"")</f>
        <v/>
      </c>
      <c r="AL531" s="44">
        <f>IF(D531="","",AVERAGE(AM531,AK531))</f>
        <v/>
      </c>
      <c r="AM531" s="44">
        <f>IFERROR(IF(D531="","",VLOOKUP(F531,'ANALISE FORNECEDOR'!$A:$I,9,0)),"")</f>
        <v/>
      </c>
      <c r="AN531" s="45">
        <f>IF(D531="","",IF(Y531&gt;12,AI531*(U531+Y531),AI531*U531))</f>
        <v/>
      </c>
      <c r="AO531" s="45">
        <f>IF(D531="","",IF(Y531&gt;12,AI531*(U531+V531+Y531),AI531*(U531+V531)))</f>
        <v/>
      </c>
      <c r="AP531" s="46">
        <f>IF(D531="","",IF(Y531&gt;12,AG531*(U531+Y531),AG531*U531))</f>
        <v/>
      </c>
      <c r="AQ531" s="46">
        <f>IF(D531="","",IF(Y531&gt;12,AG531*(U531+V531+Y531),AG531*(U531+V531)))</f>
        <v/>
      </c>
      <c r="AR531" s="46">
        <f>IF(D531="","",IF(OR(R531="A",R531="AA",R531="AAA"),AP531,0))</f>
        <v/>
      </c>
      <c r="AS531" s="46">
        <f>IF(D531="","",IF(R531="B",AP531,0))</f>
        <v/>
      </c>
      <c r="AT531" s="46">
        <f>IF(D531="","",IF(R531="C",AP531,0))</f>
        <v/>
      </c>
      <c r="AU531" s="47">
        <f>IF(D531="","",IFERROR(AN531/AJ531,0))</f>
        <v/>
      </c>
      <c r="AV531" s="47">
        <f>IF(D531="","",IFERROR(((AO531)/AJ531),0))</f>
        <v/>
      </c>
      <c r="AW531" s="48">
        <f>IF(D531="","",IF(OR(S531="S",NOT(AND(ISNUMBER(AC531),ISNUMBER(AL531),AC531*AL531&gt;=0))),0,AC531*AL531))</f>
        <v/>
      </c>
      <c r="AX531" s="49">
        <f>IFERROR(IF(D531="","",AW531*AG531),0)</f>
        <v/>
      </c>
      <c r="AY531" s="48">
        <f>IF(D531="","",IF(OR(S531="S",NOT(AND(ISNUMBER(AC531),ISNUMBER(AK531),AC531*AK531&gt;=0))),0,AC531*AK531))</f>
        <v/>
      </c>
      <c r="AZ531" s="48">
        <f>IFERROR(IF(D531="","",IF(AY531=0,0,IF(((AY531)-(U531+Y531))&lt;0,0,(AY531)-U531))),0)</f>
        <v/>
      </c>
      <c r="BA531" s="49">
        <f>IF(D531="","",AZ531*AG531)</f>
        <v/>
      </c>
      <c r="BB531" s="49">
        <f>IF(D531="","",IF(OR(R531="A",R531="AA",R531="AAA"),BA531,0))</f>
        <v/>
      </c>
      <c r="BC531" s="49">
        <f>IF(D531="","",IF(R531="B",BA531,0))</f>
        <v/>
      </c>
      <c r="BD531" s="49">
        <f>IF(D531="","",IF(R531="B",BA531,0))</f>
        <v/>
      </c>
      <c r="BE531" s="49">
        <f>IF(D531="","",IF(S531="S",
1,
IF(AC531=0,
1,
IF(
IFERROR(((U531+Y531)*AG531)/((AC531*AK531)*AG531),0)&lt;0,
0,
IF(
IFERROR(((U531+Y531)*AG531)/((AC531*AK531)*AG531),0)&gt;1,
1,
IFERROR(((U531+Y531)*AG531)/((AC531*AK531)*AG531),0)
)
)
)
))</f>
        <v/>
      </c>
      <c r="BF531" s="49">
        <f>IF(D531="","",IF(S531="S",
1,
IF(AC531=0,
1,
IF(
IFERROR(((U531+V531+Y531)*AG531)/((AC531*AK531)*AG531),0)&lt;0,
0,
IF(
IFERROR(((U531+V531+Y531)*AG531)/((AC531*AK531)*AG531),0)&gt;1,
1,
IFERROR(((U531+V531+Y531)*AG531)/((AC531*AK531)*AG531),0)
)
)
)
))</f>
        <v/>
      </c>
      <c r="BG531" s="50">
        <f>IF(D531="","",IF(S531="S",0,IF(AND(ISNUMBER(AC531),ISNUMBER(AM531)),IF(OR(AC531*AM531&lt;0,ISERR(AC531*AM531)),0,AC531*AM531),0)))</f>
        <v/>
      </c>
      <c r="BH531" s="50">
        <f>IF(D531="","",IF(BY531&gt;TODAY()-60,0,IF(Y531&gt;12,MAX(0,(U531+Y531)-BG531),MAX(0,U531-BG531))))</f>
        <v/>
      </c>
      <c r="BI531" s="51">
        <f>IF(D531="","",BH531*AG531)</f>
        <v/>
      </c>
      <c r="BJ531" s="51">
        <f>IF(D531="","",IF(OR(R531="A",R531="AA",R531="AAA"),BI531,0))</f>
        <v/>
      </c>
      <c r="BK531" s="51">
        <f>IF(D531="","",IF(R531="B",BI531,0))</f>
        <v/>
      </c>
      <c r="BL531" s="51">
        <f>IF(D531="","",IF(R531="C",BI531,0))</f>
        <v/>
      </c>
      <c r="BM531" s="51">
        <f>IF(D531="","",IFERROR(MAX(0,MIN(BI531/AP531,1)),0))</f>
        <v/>
      </c>
      <c r="BN531" s="52">
        <f>IF(D531="","",AB531*AG531)</f>
        <v/>
      </c>
      <c r="BO531" s="52">
        <f>IF(D531="","",(U531+V531+X531)*AG531)</f>
        <v/>
      </c>
      <c r="BP531" s="52">
        <f>IF(D531="","",(AB531*3)*AG531)</f>
        <v/>
      </c>
      <c r="BQ531" s="52">
        <f>IF(D531="","",IF(BO531-BP531&gt;0,0,BO531-BP531))</f>
        <v/>
      </c>
      <c r="BR531" s="52">
        <f>IF(D531="","",IF(BO531-BP531-BN531&gt;0,0,BO531-BP531-BN531))</f>
        <v/>
      </c>
      <c r="BS531" s="53">
        <f>IF(D531="","",IFERROR(AB531*AI531,0))</f>
        <v/>
      </c>
      <c r="BT531" s="53">
        <f>IF(D531="","",IFERROR(IF(X531&gt;12, AI531*(U531+V531+X531), AI531*(U531+V531)),0))</f>
        <v/>
      </c>
      <c r="BU531" s="53">
        <f>IF(D531="","",IFERROR(((AB531*3)*AI531),0))</f>
        <v/>
      </c>
      <c r="BV531" s="53">
        <f>IF(D531="","",IF(BT531-BU531&gt;0,0,BT531-BU531))</f>
        <v/>
      </c>
      <c r="BW531" s="53">
        <f>IF(D531="","",IF(BT531-BU531-BS531&gt;0,0,BT531-BU531-BS531))</f>
        <v/>
      </c>
      <c r="BX531" s="36">
        <f>IF(D531="","",IFERROR(VLOOKUP(D531,'produto-entrada-7'!A:M,3,0),"SEM PEDIDO"))</f>
        <v/>
      </c>
      <c r="BY531" s="36">
        <f>IF(D531="","",VLOOKUP(D531,'produto-estoque-total-7'!A:AB,25,0))</f>
        <v/>
      </c>
      <c r="BZ531" s="36">
        <f>IF(D531="","",IFERROR(VLOOKUP(D531,'produto-estoque-total-7'!A:AB,26,0)/100,0))</f>
        <v/>
      </c>
      <c r="CA531" s="36">
        <f>IF(D531="","",IFERROR(VLOOKUP(D531,'produto-estoque-total-7'!A:AB,27,0)/100,0))</f>
        <v/>
      </c>
      <c r="CB531" s="41">
        <f>IF(D531="","",V531*AF531)</f>
        <v/>
      </c>
      <c r="CC531" s="41">
        <f>IF(D531="","",V531*AI531)</f>
        <v/>
      </c>
      <c r="CD531" s="54">
        <f>IF(D531="","",VLOOKUP(D531,'produto-estoque-total-7'!A:AB,28,0))</f>
        <v/>
      </c>
    </row>
    <row r="532">
      <c r="A532" s="36">
        <f>IF(D532="","",VLOOKUP(D532,'produto-estoque-total-7'!A:AB,3,0))</f>
        <v/>
      </c>
      <c r="B532" s="1">
        <f>IF(D532="","",VLOOKUP(D532,'produto-estoque-total-7'!A:AB,12,0))</f>
        <v/>
      </c>
      <c r="C532" s="1">
        <f>IF(D532="","",VLOOKUP(D532,'produto-estoque-total-7'!A:AB,2,0))</f>
        <v/>
      </c>
      <c r="D532" s="37">
        <f>IFERROR(IF('produto-estoque-total-7'!A531="","",'produto-estoque-total-7'!A531),"")</f>
        <v/>
      </c>
      <c r="E532" s="1">
        <f>IF(D532="","",VLOOKUP(D532,'produto-estoque-total-7'!A:AB,4,0))</f>
        <v/>
      </c>
      <c r="F532" s="36">
        <f>IF(D532="","",VLOOKUP(D532,'produto-estoque-total-7'!A:AB,13,0))</f>
        <v/>
      </c>
      <c r="G532" s="1">
        <f>IF(F532="","",VLOOKUP(F532,'FORNECEDORES X COMPRADOR'!A:D,4,0))</f>
        <v/>
      </c>
      <c r="H532" s="1">
        <f>IF(F532="","",VLOOKUP(F532,'FORNECEDORES X COMPRADOR'!A:E,5,0))</f>
        <v/>
      </c>
      <c r="I532" s="36">
        <f>IF(D532="","",VLOOKUP(D532,'produto-estoque-total-7'!A:AB,15,0))</f>
        <v/>
      </c>
      <c r="J532" s="36">
        <f>IF(D532="","",VLOOKUP(D532,'produto-estoque-total-7'!A:AB,19,0))</f>
        <v/>
      </c>
      <c r="K532" s="1">
        <f>IF(D532="","",VLOOKUP(D532,'produto-estoque-total-7'!A:AB,20,0))</f>
        <v/>
      </c>
      <c r="L532" s="36">
        <f>IF(D532="","",VLOOKUP(D532,'produto-estoque-total-7'!A:AB,17,0))</f>
        <v/>
      </c>
      <c r="M532" s="1">
        <f>IF(D532="","",VLOOKUP(D532,'produto-estoque-total-7'!A:AB,18,0))</f>
        <v/>
      </c>
      <c r="N532" s="36">
        <f>IF(D532="","",VLOOKUP(D532,'produto-estoque-total-7'!A:AB,21,0))</f>
        <v/>
      </c>
      <c r="O532" s="1">
        <f>IF(D532="","",VLOOKUP(D532,'produto-estoque-total-7'!A:AB,22,0))</f>
        <v/>
      </c>
      <c r="P532" s="36">
        <f>IF(D532="","",VLOOKUP(D532,'produto-estoque-total-7'!A:AB,23,0))</f>
        <v/>
      </c>
      <c r="Q532" s="1">
        <f>IF(D532="","",VLOOKUP(D532,'produto-estoque-total-7'!A:AB,24,0))</f>
        <v/>
      </c>
      <c r="R532" s="38">
        <f>IFERROR(IF(D532="","",VLOOKUP(D532,'produto-venda-7'!B:N,13,0)),"C")</f>
        <v/>
      </c>
      <c r="S532" s="39">
        <f>IF(D532="","",VLOOKUP(D532,'produto-estoque-total-7'!A:AB,6,0))</f>
        <v/>
      </c>
      <c r="T532" s="39">
        <f>IF(D532="","",VLOOKUP(D532,'produto-estoque-total-7'!A:AB,5,0))</f>
        <v/>
      </c>
      <c r="U532" s="40">
        <f>IF(D532="","",VLOOKUP(D532,'produto-estoque-total-7'!A:AB,11,0))</f>
        <v/>
      </c>
      <c r="V532" s="41">
        <f>IF(D532="","",IFERROR(VLOOKUP(D532,'produto-entrada-7'!A:M,10,0),0))</f>
        <v/>
      </c>
      <c r="W532" s="42" t="n"/>
      <c r="X532" s="39">
        <f>IF(D532="","",VLOOKUP(D532,'produto-estoque-total-7'!A:AB,8,0))</f>
        <v/>
      </c>
      <c r="Y532" s="39">
        <f>IF(D532="","",VLOOKUP(D532,'produto-estoque-total-7'!A:AB,9,0))</f>
        <v/>
      </c>
      <c r="Z532" s="39">
        <f>IF(D532="","",VLOOKUP(D532,'produto-estoque-total-7'!A:AB,10,0))</f>
        <v/>
      </c>
      <c r="AA532" s="39">
        <f>IFERROR(IF(D532="","",VLOOKUP(D532,'produto-venda-7'!B:N,4,0)),0)</f>
        <v/>
      </c>
      <c r="AB532" s="39">
        <f>IFERROR(IF(D532="","",VLOOKUP(D532,'produto-venda-7'!B:N,5,0)),0)</f>
        <v/>
      </c>
      <c r="AC532" s="39">
        <f>IF(D532="","",IFERROR(AA532/90,0))</f>
        <v/>
      </c>
      <c r="AD532" s="36">
        <f>IF(D532="","",IFERROR(VLOOKUP(D532,'produto-entrada-7'!A:M,4,0),0))</f>
        <v/>
      </c>
      <c r="AE532" s="36">
        <f>IFERROR(IF(D532="","",VLOOKUP(D532,'produto-venda-7'!B:N,10,0)),0)</f>
        <v/>
      </c>
      <c r="AF532" s="36">
        <f>IF(D532="","",IFERROR(VLOOKUP(D532,'produto-entrada-7'!A:M,11,0),0))</f>
        <v/>
      </c>
      <c r="AG532" s="1">
        <f>IF(D532="","",IFERROR(VLOOKUP(D532,'produto-entrada-7'!A:M,12,0),0))</f>
        <v/>
      </c>
      <c r="AH532" s="1">
        <f>IF(D532="","",IFERROR(VLOOKUP(D532,'produto-entrada-7'!A:M,13,0),0))</f>
        <v/>
      </c>
      <c r="AI532" s="36">
        <f>IFERROR(IF(D532="","",VLOOKUP(D532,'produto-venda-7'!B:N,11,0)),0)</f>
        <v/>
      </c>
      <c r="AJ532" s="43">
        <f>IF(D532="","",IFERROR(AI532*AB532,0))</f>
        <v/>
      </c>
      <c r="AK532" s="44">
        <f>IFERROR(IF(D532="","",VLOOKUP(F532,'ANALISE FORNECEDOR'!$A:$I,8,0)),"")</f>
        <v/>
      </c>
      <c r="AL532" s="44">
        <f>IF(D532="","",AVERAGE(AM532,AK532))</f>
        <v/>
      </c>
      <c r="AM532" s="44">
        <f>IFERROR(IF(D532="","",VLOOKUP(F532,'ANALISE FORNECEDOR'!$A:$I,9,0)),"")</f>
        <v/>
      </c>
      <c r="AN532" s="45">
        <f>IF(D532="","",IF(Y532&gt;12,AI532*(U532+Y532),AI532*U532))</f>
        <v/>
      </c>
      <c r="AO532" s="45">
        <f>IF(D532="","",IF(Y532&gt;12,AI532*(U532+V532+Y532),AI532*(U532+V532)))</f>
        <v/>
      </c>
      <c r="AP532" s="46">
        <f>IF(D532="","",IF(Y532&gt;12,AG532*(U532+Y532),AG532*U532))</f>
        <v/>
      </c>
      <c r="AQ532" s="46">
        <f>IF(D532="","",IF(Y532&gt;12,AG532*(U532+V532+Y532),AG532*(U532+V532)))</f>
        <v/>
      </c>
      <c r="AR532" s="46">
        <f>IF(D532="","",IF(OR(R532="A",R532="AA",R532="AAA"),AP532,0))</f>
        <v/>
      </c>
      <c r="AS532" s="46">
        <f>IF(D532="","",IF(R532="B",AP532,0))</f>
        <v/>
      </c>
      <c r="AT532" s="46">
        <f>IF(D532="","",IF(R532="C",AP532,0))</f>
        <v/>
      </c>
      <c r="AU532" s="47">
        <f>IF(D532="","",IFERROR(AN532/AJ532,0))</f>
        <v/>
      </c>
      <c r="AV532" s="47">
        <f>IF(D532="","",IFERROR(((AO532)/AJ532),0))</f>
        <v/>
      </c>
      <c r="AW532" s="48">
        <f>IF(D532="","",IF(OR(S532="S",NOT(AND(ISNUMBER(AC532),ISNUMBER(AL532),AC532*AL532&gt;=0))),0,AC532*AL532))</f>
        <v/>
      </c>
      <c r="AX532" s="49">
        <f>IFERROR(IF(D532="","",AW532*AG532),0)</f>
        <v/>
      </c>
      <c r="AY532" s="48">
        <f>IF(D532="","",IF(OR(S532="S",NOT(AND(ISNUMBER(AC532),ISNUMBER(AK532),AC532*AK532&gt;=0))),0,AC532*AK532))</f>
        <v/>
      </c>
      <c r="AZ532" s="48">
        <f>IFERROR(IF(D532="","",IF(AY532=0,0,IF(((AY532)-(U532+Y532))&lt;0,0,(AY532)-U532))),0)</f>
        <v/>
      </c>
      <c r="BA532" s="49">
        <f>IF(D532="","",AZ532*AG532)</f>
        <v/>
      </c>
      <c r="BB532" s="49">
        <f>IF(D532="","",IF(OR(R532="A",R532="AA",R532="AAA"),BA532,0))</f>
        <v/>
      </c>
      <c r="BC532" s="49">
        <f>IF(D532="","",IF(R532="B",BA532,0))</f>
        <v/>
      </c>
      <c r="BD532" s="49">
        <f>IF(D532="","",IF(R532="B",BA532,0))</f>
        <v/>
      </c>
      <c r="BE532" s="49">
        <f>IF(D532="","",IF(S532="S",
1,
IF(AC532=0,
1,
IF(
IFERROR(((U532+Y532)*AG532)/((AC532*AK532)*AG532),0)&lt;0,
0,
IF(
IFERROR(((U532+Y532)*AG532)/((AC532*AK532)*AG532),0)&gt;1,
1,
IFERROR(((U532+Y532)*AG532)/((AC532*AK532)*AG532),0)
)
)
)
))</f>
        <v/>
      </c>
      <c r="BF532" s="49">
        <f>IF(D532="","",IF(S532="S",
1,
IF(AC532=0,
1,
IF(
IFERROR(((U532+V532+Y532)*AG532)/((AC532*AK532)*AG532),0)&lt;0,
0,
IF(
IFERROR(((U532+V532+Y532)*AG532)/((AC532*AK532)*AG532),0)&gt;1,
1,
IFERROR(((U532+V532+Y532)*AG532)/((AC532*AK532)*AG532),0)
)
)
)
))</f>
        <v/>
      </c>
      <c r="BG532" s="50">
        <f>IF(D532="","",IF(S532="S",0,IF(AND(ISNUMBER(AC532),ISNUMBER(AM532)),IF(OR(AC532*AM532&lt;0,ISERR(AC532*AM532)),0,AC532*AM532),0)))</f>
        <v/>
      </c>
      <c r="BH532" s="50">
        <f>IF(D532="","",IF(BY532&gt;TODAY()-60,0,IF(Y532&gt;12,MAX(0,(U532+Y532)-BG532),MAX(0,U532-BG532))))</f>
        <v/>
      </c>
      <c r="BI532" s="51">
        <f>IF(D532="","",BH532*AG532)</f>
        <v/>
      </c>
      <c r="BJ532" s="51">
        <f>IF(D532="","",IF(OR(R532="A",R532="AA",R532="AAA"),BI532,0))</f>
        <v/>
      </c>
      <c r="BK532" s="51">
        <f>IF(D532="","",IF(R532="B",BI532,0))</f>
        <v/>
      </c>
      <c r="BL532" s="51">
        <f>IF(D532="","",IF(R532="C",BI532,0))</f>
        <v/>
      </c>
      <c r="BM532" s="51">
        <f>IF(D532="","",IFERROR(MAX(0,MIN(BI532/AP532,1)),0))</f>
        <v/>
      </c>
      <c r="BN532" s="52">
        <f>IF(D532="","",AB532*AG532)</f>
        <v/>
      </c>
      <c r="BO532" s="52">
        <f>IF(D532="","",(U532+V532+X532)*AG532)</f>
        <v/>
      </c>
      <c r="BP532" s="52">
        <f>IF(D532="","",(AB532*3)*AG532)</f>
        <v/>
      </c>
      <c r="BQ532" s="52">
        <f>IF(D532="","",IF(BO532-BP532&gt;0,0,BO532-BP532))</f>
        <v/>
      </c>
      <c r="BR532" s="52">
        <f>IF(D532="","",IF(BO532-BP532-BN532&gt;0,0,BO532-BP532-BN532))</f>
        <v/>
      </c>
      <c r="BS532" s="53">
        <f>IF(D532="","",IFERROR(AB532*AI532,0))</f>
        <v/>
      </c>
      <c r="BT532" s="53">
        <f>IF(D532="","",IFERROR(IF(X532&gt;12, AI532*(U532+V532+X532), AI532*(U532+V532)),0))</f>
        <v/>
      </c>
      <c r="BU532" s="53">
        <f>IF(D532="","",IFERROR(((AB532*3)*AI532),0))</f>
        <v/>
      </c>
      <c r="BV532" s="53">
        <f>IF(D532="","",IF(BT532-BU532&gt;0,0,BT532-BU532))</f>
        <v/>
      </c>
      <c r="BW532" s="53">
        <f>IF(D532="","",IF(BT532-BU532-BS532&gt;0,0,BT532-BU532-BS532))</f>
        <v/>
      </c>
      <c r="BX532" s="36">
        <f>IF(D532="","",IFERROR(VLOOKUP(D532,'produto-entrada-7'!A:M,3,0),"SEM PEDIDO"))</f>
        <v/>
      </c>
      <c r="BY532" s="36">
        <f>IF(D532="","",VLOOKUP(D532,'produto-estoque-total-7'!A:AB,25,0))</f>
        <v/>
      </c>
      <c r="BZ532" s="36">
        <f>IF(D532="","",IFERROR(VLOOKUP(D532,'produto-estoque-total-7'!A:AB,26,0)/100,0))</f>
        <v/>
      </c>
      <c r="CA532" s="36">
        <f>IF(D532="","",IFERROR(VLOOKUP(D532,'produto-estoque-total-7'!A:AB,27,0)/100,0))</f>
        <v/>
      </c>
      <c r="CB532" s="41">
        <f>IF(D532="","",V532*AF532)</f>
        <v/>
      </c>
      <c r="CC532" s="41">
        <f>IF(D532="","",V532*AI532)</f>
        <v/>
      </c>
      <c r="CD532" s="54">
        <f>IF(D532="","",VLOOKUP(D532,'produto-estoque-total-7'!A:AB,28,0))</f>
        <v/>
      </c>
    </row>
    <row r="533">
      <c r="A533" s="36">
        <f>IF(D533="","",VLOOKUP(D533,'produto-estoque-total-7'!A:AB,3,0))</f>
        <v/>
      </c>
      <c r="B533" s="1">
        <f>IF(D533="","",VLOOKUP(D533,'produto-estoque-total-7'!A:AB,12,0))</f>
        <v/>
      </c>
      <c r="C533" s="1">
        <f>IF(D533="","",VLOOKUP(D533,'produto-estoque-total-7'!A:AB,2,0))</f>
        <v/>
      </c>
      <c r="D533" s="37">
        <f>IFERROR(IF('produto-estoque-total-7'!A532="","",'produto-estoque-total-7'!A532),"")</f>
        <v/>
      </c>
      <c r="E533" s="1">
        <f>IF(D533="","",VLOOKUP(D533,'produto-estoque-total-7'!A:AB,4,0))</f>
        <v/>
      </c>
      <c r="F533" s="36">
        <f>IF(D533="","",VLOOKUP(D533,'produto-estoque-total-7'!A:AB,13,0))</f>
        <v/>
      </c>
      <c r="G533" s="1">
        <f>IF(F533="","",VLOOKUP(F533,'FORNECEDORES X COMPRADOR'!A:D,4,0))</f>
        <v/>
      </c>
      <c r="H533" s="1">
        <f>IF(F533="","",VLOOKUP(F533,'FORNECEDORES X COMPRADOR'!A:E,5,0))</f>
        <v/>
      </c>
      <c r="I533" s="36">
        <f>IF(D533="","",VLOOKUP(D533,'produto-estoque-total-7'!A:AB,15,0))</f>
        <v/>
      </c>
      <c r="J533" s="36">
        <f>IF(D533="","",VLOOKUP(D533,'produto-estoque-total-7'!A:AB,19,0))</f>
        <v/>
      </c>
      <c r="K533" s="1">
        <f>IF(D533="","",VLOOKUP(D533,'produto-estoque-total-7'!A:AB,20,0))</f>
        <v/>
      </c>
      <c r="L533" s="36">
        <f>IF(D533="","",VLOOKUP(D533,'produto-estoque-total-7'!A:AB,17,0))</f>
        <v/>
      </c>
      <c r="M533" s="1">
        <f>IF(D533="","",VLOOKUP(D533,'produto-estoque-total-7'!A:AB,18,0))</f>
        <v/>
      </c>
      <c r="N533" s="36">
        <f>IF(D533="","",VLOOKUP(D533,'produto-estoque-total-7'!A:AB,21,0))</f>
        <v/>
      </c>
      <c r="O533" s="1">
        <f>IF(D533="","",VLOOKUP(D533,'produto-estoque-total-7'!A:AB,22,0))</f>
        <v/>
      </c>
      <c r="P533" s="36">
        <f>IF(D533="","",VLOOKUP(D533,'produto-estoque-total-7'!A:AB,23,0))</f>
        <v/>
      </c>
      <c r="Q533" s="1">
        <f>IF(D533="","",VLOOKUP(D533,'produto-estoque-total-7'!A:AB,24,0))</f>
        <v/>
      </c>
      <c r="R533" s="38">
        <f>IFERROR(IF(D533="","",VLOOKUP(D533,'produto-venda-7'!B:N,13,0)),"C")</f>
        <v/>
      </c>
      <c r="S533" s="39">
        <f>IF(D533="","",VLOOKUP(D533,'produto-estoque-total-7'!A:AB,6,0))</f>
        <v/>
      </c>
      <c r="T533" s="39">
        <f>IF(D533="","",VLOOKUP(D533,'produto-estoque-total-7'!A:AB,5,0))</f>
        <v/>
      </c>
      <c r="U533" s="40">
        <f>IF(D533="","",VLOOKUP(D533,'produto-estoque-total-7'!A:AB,11,0))</f>
        <v/>
      </c>
      <c r="V533" s="41">
        <f>IF(D533="","",IFERROR(VLOOKUP(D533,'produto-entrada-7'!A:M,10,0),0))</f>
        <v/>
      </c>
      <c r="W533" s="42" t="n"/>
      <c r="X533" s="39">
        <f>IF(D533="","",VLOOKUP(D533,'produto-estoque-total-7'!A:AB,8,0))</f>
        <v/>
      </c>
      <c r="Y533" s="39">
        <f>IF(D533="","",VLOOKUP(D533,'produto-estoque-total-7'!A:AB,9,0))</f>
        <v/>
      </c>
      <c r="Z533" s="39">
        <f>IF(D533="","",VLOOKUP(D533,'produto-estoque-total-7'!A:AB,10,0))</f>
        <v/>
      </c>
      <c r="AA533" s="39">
        <f>IFERROR(IF(D533="","",VLOOKUP(D533,'produto-venda-7'!B:N,4,0)),0)</f>
        <v/>
      </c>
      <c r="AB533" s="39">
        <f>IFERROR(IF(D533="","",VLOOKUP(D533,'produto-venda-7'!B:N,5,0)),0)</f>
        <v/>
      </c>
      <c r="AC533" s="39">
        <f>IF(D533="","",IFERROR(AA533/90,0))</f>
        <v/>
      </c>
      <c r="AD533" s="36">
        <f>IF(D533="","",IFERROR(VLOOKUP(D533,'produto-entrada-7'!A:M,4,0),0))</f>
        <v/>
      </c>
      <c r="AE533" s="36">
        <f>IFERROR(IF(D533="","",VLOOKUP(D533,'produto-venda-7'!B:N,10,0)),0)</f>
        <v/>
      </c>
      <c r="AF533" s="36">
        <f>IF(D533="","",IFERROR(VLOOKUP(D533,'produto-entrada-7'!A:M,11,0),0))</f>
        <v/>
      </c>
      <c r="AG533" s="1">
        <f>IF(D533="","",IFERROR(VLOOKUP(D533,'produto-entrada-7'!A:M,12,0),0))</f>
        <v/>
      </c>
      <c r="AH533" s="1">
        <f>IF(D533="","",IFERROR(VLOOKUP(D533,'produto-entrada-7'!A:M,13,0),0))</f>
        <v/>
      </c>
      <c r="AI533" s="36">
        <f>IFERROR(IF(D533="","",VLOOKUP(D533,'produto-venda-7'!B:N,11,0)),0)</f>
        <v/>
      </c>
      <c r="AJ533" s="43">
        <f>IF(D533="","",IFERROR(AI533*AB533,0))</f>
        <v/>
      </c>
      <c r="AK533" s="44">
        <f>IFERROR(IF(D533="","",VLOOKUP(F533,'ANALISE FORNECEDOR'!$A:$I,8,0)),"")</f>
        <v/>
      </c>
      <c r="AL533" s="44">
        <f>IF(D533="","",AVERAGE(AM533,AK533))</f>
        <v/>
      </c>
      <c r="AM533" s="44">
        <f>IFERROR(IF(D533="","",VLOOKUP(F533,'ANALISE FORNECEDOR'!$A:$I,9,0)),"")</f>
        <v/>
      </c>
      <c r="AN533" s="45">
        <f>IF(D533="","",IF(Y533&gt;12,AI533*(U533+Y533),AI533*U533))</f>
        <v/>
      </c>
      <c r="AO533" s="45">
        <f>IF(D533="","",IF(Y533&gt;12,AI533*(U533+V533+Y533),AI533*(U533+V533)))</f>
        <v/>
      </c>
      <c r="AP533" s="46">
        <f>IF(D533="","",IF(Y533&gt;12,AG533*(U533+Y533),AG533*U533))</f>
        <v/>
      </c>
      <c r="AQ533" s="46">
        <f>IF(D533="","",IF(Y533&gt;12,AG533*(U533+V533+Y533),AG533*(U533+V533)))</f>
        <v/>
      </c>
      <c r="AR533" s="46">
        <f>IF(D533="","",IF(OR(R533="A",R533="AA",R533="AAA"),AP533,0))</f>
        <v/>
      </c>
      <c r="AS533" s="46">
        <f>IF(D533="","",IF(R533="B",AP533,0))</f>
        <v/>
      </c>
      <c r="AT533" s="46">
        <f>IF(D533="","",IF(R533="C",AP533,0))</f>
        <v/>
      </c>
      <c r="AU533" s="47">
        <f>IF(D533="","",IFERROR(AN533/AJ533,0))</f>
        <v/>
      </c>
      <c r="AV533" s="47">
        <f>IF(D533="","",IFERROR(((AO533)/AJ533),0))</f>
        <v/>
      </c>
      <c r="AW533" s="48">
        <f>IF(D533="","",IF(OR(S533="S",NOT(AND(ISNUMBER(AC533),ISNUMBER(AL533),AC533*AL533&gt;=0))),0,AC533*AL533))</f>
        <v/>
      </c>
      <c r="AX533" s="49">
        <f>IFERROR(IF(D533="","",AW533*AG533),0)</f>
        <v/>
      </c>
      <c r="AY533" s="48">
        <f>IF(D533="","",IF(OR(S533="S",NOT(AND(ISNUMBER(AC533),ISNUMBER(AK533),AC533*AK533&gt;=0))),0,AC533*AK533))</f>
        <v/>
      </c>
      <c r="AZ533" s="48">
        <f>IFERROR(IF(D533="","",IF(AY533=0,0,IF(((AY533)-(U533+Y533))&lt;0,0,(AY533)-U533))),0)</f>
        <v/>
      </c>
      <c r="BA533" s="49">
        <f>IF(D533="","",AZ533*AG533)</f>
        <v/>
      </c>
      <c r="BB533" s="49">
        <f>IF(D533="","",IF(OR(R533="A",R533="AA",R533="AAA"),BA533,0))</f>
        <v/>
      </c>
      <c r="BC533" s="49">
        <f>IF(D533="","",IF(R533="B",BA533,0))</f>
        <v/>
      </c>
      <c r="BD533" s="49">
        <f>IF(D533="","",IF(R533="B",BA533,0))</f>
        <v/>
      </c>
      <c r="BE533" s="49">
        <f>IF(D533="","",IF(S533="S",
1,
IF(AC533=0,
1,
IF(
IFERROR(((U533+Y533)*AG533)/((AC533*AK533)*AG533),0)&lt;0,
0,
IF(
IFERROR(((U533+Y533)*AG533)/((AC533*AK533)*AG533),0)&gt;1,
1,
IFERROR(((U533+Y533)*AG533)/((AC533*AK533)*AG533),0)
)
)
)
))</f>
        <v/>
      </c>
      <c r="BF533" s="49">
        <f>IF(D533="","",IF(S533="S",
1,
IF(AC533=0,
1,
IF(
IFERROR(((U533+V533+Y533)*AG533)/((AC533*AK533)*AG533),0)&lt;0,
0,
IF(
IFERROR(((U533+V533+Y533)*AG533)/((AC533*AK533)*AG533),0)&gt;1,
1,
IFERROR(((U533+V533+Y533)*AG533)/((AC533*AK533)*AG533),0)
)
)
)
))</f>
        <v/>
      </c>
      <c r="BG533" s="50">
        <f>IF(D533="","",IF(S533="S",0,IF(AND(ISNUMBER(AC533),ISNUMBER(AM533)),IF(OR(AC533*AM533&lt;0,ISERR(AC533*AM533)),0,AC533*AM533),0)))</f>
        <v/>
      </c>
      <c r="BH533" s="50">
        <f>IF(D533="","",IF(BY533&gt;TODAY()-60,0,IF(Y533&gt;12,MAX(0,(U533+Y533)-BG533),MAX(0,U533-BG533))))</f>
        <v/>
      </c>
      <c r="BI533" s="51">
        <f>IF(D533="","",BH533*AG533)</f>
        <v/>
      </c>
      <c r="BJ533" s="51">
        <f>IF(D533="","",IF(OR(R533="A",R533="AA",R533="AAA"),BI533,0))</f>
        <v/>
      </c>
      <c r="BK533" s="51">
        <f>IF(D533="","",IF(R533="B",BI533,0))</f>
        <v/>
      </c>
      <c r="BL533" s="51">
        <f>IF(D533="","",IF(R533="C",BI533,0))</f>
        <v/>
      </c>
      <c r="BM533" s="51">
        <f>IF(D533="","",IFERROR(MAX(0,MIN(BI533/AP533,1)),0))</f>
        <v/>
      </c>
      <c r="BN533" s="52">
        <f>IF(D533="","",AB533*AG533)</f>
        <v/>
      </c>
      <c r="BO533" s="52">
        <f>IF(D533="","",(U533+V533+X533)*AG533)</f>
        <v/>
      </c>
      <c r="BP533" s="52">
        <f>IF(D533="","",(AB533*3)*AG533)</f>
        <v/>
      </c>
      <c r="BQ533" s="52">
        <f>IF(D533="","",IF(BO533-BP533&gt;0,0,BO533-BP533))</f>
        <v/>
      </c>
      <c r="BR533" s="52">
        <f>IF(D533="","",IF(BO533-BP533-BN533&gt;0,0,BO533-BP533-BN533))</f>
        <v/>
      </c>
      <c r="BS533" s="53">
        <f>IF(D533="","",IFERROR(AB533*AI533,0))</f>
        <v/>
      </c>
      <c r="BT533" s="53">
        <f>IF(D533="","",IFERROR(IF(X533&gt;12, AI533*(U533+V533+X533), AI533*(U533+V533)),0))</f>
        <v/>
      </c>
      <c r="BU533" s="53">
        <f>IF(D533="","",IFERROR(((AB533*3)*AI533),0))</f>
        <v/>
      </c>
      <c r="BV533" s="53">
        <f>IF(D533="","",IF(BT533-BU533&gt;0,0,BT533-BU533))</f>
        <v/>
      </c>
      <c r="BW533" s="53">
        <f>IF(D533="","",IF(BT533-BU533-BS533&gt;0,0,BT533-BU533-BS533))</f>
        <v/>
      </c>
      <c r="BX533" s="36">
        <f>IF(D533="","",IFERROR(VLOOKUP(D533,'produto-entrada-7'!A:M,3,0),"SEM PEDIDO"))</f>
        <v/>
      </c>
      <c r="BY533" s="36">
        <f>IF(D533="","",VLOOKUP(D533,'produto-estoque-total-7'!A:AB,25,0))</f>
        <v/>
      </c>
      <c r="BZ533" s="36">
        <f>IF(D533="","",IFERROR(VLOOKUP(D533,'produto-estoque-total-7'!A:AB,26,0)/100,0))</f>
        <v/>
      </c>
      <c r="CA533" s="36">
        <f>IF(D533="","",IFERROR(VLOOKUP(D533,'produto-estoque-total-7'!A:AB,27,0)/100,0))</f>
        <v/>
      </c>
      <c r="CB533" s="41">
        <f>IF(D533="","",V533*AF533)</f>
        <v/>
      </c>
      <c r="CC533" s="41">
        <f>IF(D533="","",V533*AI533)</f>
        <v/>
      </c>
      <c r="CD533" s="54">
        <f>IF(D533="","",VLOOKUP(D533,'produto-estoque-total-7'!A:AB,28,0))</f>
        <v/>
      </c>
    </row>
    <row r="534">
      <c r="A534" s="36">
        <f>IF(D534="","",VLOOKUP(D534,'produto-estoque-total-7'!A:AB,3,0))</f>
        <v/>
      </c>
      <c r="B534" s="1">
        <f>IF(D534="","",VLOOKUP(D534,'produto-estoque-total-7'!A:AB,12,0))</f>
        <v/>
      </c>
      <c r="C534" s="1">
        <f>IF(D534="","",VLOOKUP(D534,'produto-estoque-total-7'!A:AB,2,0))</f>
        <v/>
      </c>
      <c r="D534" s="37">
        <f>IFERROR(IF('produto-estoque-total-7'!A533="","",'produto-estoque-total-7'!A533),"")</f>
        <v/>
      </c>
      <c r="E534" s="1">
        <f>IF(D534="","",VLOOKUP(D534,'produto-estoque-total-7'!A:AB,4,0))</f>
        <v/>
      </c>
      <c r="F534" s="36">
        <f>IF(D534="","",VLOOKUP(D534,'produto-estoque-total-7'!A:AB,13,0))</f>
        <v/>
      </c>
      <c r="G534" s="1">
        <f>IF(F534="","",VLOOKUP(F534,'FORNECEDORES X COMPRADOR'!A:D,4,0))</f>
        <v/>
      </c>
      <c r="H534" s="1">
        <f>IF(F534="","",VLOOKUP(F534,'FORNECEDORES X COMPRADOR'!A:E,5,0))</f>
        <v/>
      </c>
      <c r="I534" s="36">
        <f>IF(D534="","",VLOOKUP(D534,'produto-estoque-total-7'!A:AB,15,0))</f>
        <v/>
      </c>
      <c r="J534" s="36">
        <f>IF(D534="","",VLOOKUP(D534,'produto-estoque-total-7'!A:AB,19,0))</f>
        <v/>
      </c>
      <c r="K534" s="1">
        <f>IF(D534="","",VLOOKUP(D534,'produto-estoque-total-7'!A:AB,20,0))</f>
        <v/>
      </c>
      <c r="L534" s="36">
        <f>IF(D534="","",VLOOKUP(D534,'produto-estoque-total-7'!A:AB,17,0))</f>
        <v/>
      </c>
      <c r="M534" s="1">
        <f>IF(D534="","",VLOOKUP(D534,'produto-estoque-total-7'!A:AB,18,0))</f>
        <v/>
      </c>
      <c r="N534" s="36">
        <f>IF(D534="","",VLOOKUP(D534,'produto-estoque-total-7'!A:AB,21,0))</f>
        <v/>
      </c>
      <c r="O534" s="1">
        <f>IF(D534="","",VLOOKUP(D534,'produto-estoque-total-7'!A:AB,22,0))</f>
        <v/>
      </c>
      <c r="P534" s="36">
        <f>IF(D534="","",VLOOKUP(D534,'produto-estoque-total-7'!A:AB,23,0))</f>
        <v/>
      </c>
      <c r="Q534" s="1">
        <f>IF(D534="","",VLOOKUP(D534,'produto-estoque-total-7'!A:AB,24,0))</f>
        <v/>
      </c>
      <c r="R534" s="38">
        <f>IFERROR(IF(D534="","",VLOOKUP(D534,'produto-venda-7'!B:N,13,0)),"C")</f>
        <v/>
      </c>
      <c r="S534" s="39">
        <f>IF(D534="","",VLOOKUP(D534,'produto-estoque-total-7'!A:AB,6,0))</f>
        <v/>
      </c>
      <c r="T534" s="39">
        <f>IF(D534="","",VLOOKUP(D534,'produto-estoque-total-7'!A:AB,5,0))</f>
        <v/>
      </c>
      <c r="U534" s="40">
        <f>IF(D534="","",VLOOKUP(D534,'produto-estoque-total-7'!A:AB,11,0))</f>
        <v/>
      </c>
      <c r="V534" s="41">
        <f>IF(D534="","",IFERROR(VLOOKUP(D534,'produto-entrada-7'!A:M,10,0),0))</f>
        <v/>
      </c>
      <c r="W534" s="42" t="n"/>
      <c r="X534" s="39">
        <f>IF(D534="","",VLOOKUP(D534,'produto-estoque-total-7'!A:AB,8,0))</f>
        <v/>
      </c>
      <c r="Y534" s="39">
        <f>IF(D534="","",VLOOKUP(D534,'produto-estoque-total-7'!A:AB,9,0))</f>
        <v/>
      </c>
      <c r="Z534" s="39">
        <f>IF(D534="","",VLOOKUP(D534,'produto-estoque-total-7'!A:AB,10,0))</f>
        <v/>
      </c>
      <c r="AA534" s="39">
        <f>IFERROR(IF(D534="","",VLOOKUP(D534,'produto-venda-7'!B:N,4,0)),0)</f>
        <v/>
      </c>
      <c r="AB534" s="39">
        <f>IFERROR(IF(D534="","",VLOOKUP(D534,'produto-venda-7'!B:N,5,0)),0)</f>
        <v/>
      </c>
      <c r="AC534" s="39">
        <f>IF(D534="","",IFERROR(AA534/90,0))</f>
        <v/>
      </c>
      <c r="AD534" s="36">
        <f>IF(D534="","",IFERROR(VLOOKUP(D534,'produto-entrada-7'!A:M,4,0),0))</f>
        <v/>
      </c>
      <c r="AE534" s="36">
        <f>IFERROR(IF(D534="","",VLOOKUP(D534,'produto-venda-7'!B:N,10,0)),0)</f>
        <v/>
      </c>
      <c r="AF534" s="36">
        <f>IF(D534="","",IFERROR(VLOOKUP(D534,'produto-entrada-7'!A:M,11,0),0))</f>
        <v/>
      </c>
      <c r="AG534" s="1">
        <f>IF(D534="","",IFERROR(VLOOKUP(D534,'produto-entrada-7'!A:M,12,0),0))</f>
        <v/>
      </c>
      <c r="AH534" s="1">
        <f>IF(D534="","",IFERROR(VLOOKUP(D534,'produto-entrada-7'!A:M,13,0),0))</f>
        <v/>
      </c>
      <c r="AI534" s="36">
        <f>IFERROR(IF(D534="","",VLOOKUP(D534,'produto-venda-7'!B:N,11,0)),0)</f>
        <v/>
      </c>
      <c r="AJ534" s="43">
        <f>IF(D534="","",IFERROR(AI534*AB534,0))</f>
        <v/>
      </c>
      <c r="AK534" s="44">
        <f>IFERROR(IF(D534="","",VLOOKUP(F534,'ANALISE FORNECEDOR'!$A:$I,8,0)),"")</f>
        <v/>
      </c>
      <c r="AL534" s="44">
        <f>IF(D534="","",AVERAGE(AM534,AK534))</f>
        <v/>
      </c>
      <c r="AM534" s="44">
        <f>IFERROR(IF(D534="","",VLOOKUP(F534,'ANALISE FORNECEDOR'!$A:$I,9,0)),"")</f>
        <v/>
      </c>
      <c r="AN534" s="45">
        <f>IF(D534="","",IF(Y534&gt;12,AI534*(U534+Y534),AI534*U534))</f>
        <v/>
      </c>
      <c r="AO534" s="45">
        <f>IF(D534="","",IF(Y534&gt;12,AI534*(U534+V534+Y534),AI534*(U534+V534)))</f>
        <v/>
      </c>
      <c r="AP534" s="46">
        <f>IF(D534="","",IF(Y534&gt;12,AG534*(U534+Y534),AG534*U534))</f>
        <v/>
      </c>
      <c r="AQ534" s="46">
        <f>IF(D534="","",IF(Y534&gt;12,AG534*(U534+V534+Y534),AG534*(U534+V534)))</f>
        <v/>
      </c>
      <c r="AR534" s="46">
        <f>IF(D534="","",IF(OR(R534="A",R534="AA",R534="AAA"),AP534,0))</f>
        <v/>
      </c>
      <c r="AS534" s="46">
        <f>IF(D534="","",IF(R534="B",AP534,0))</f>
        <v/>
      </c>
      <c r="AT534" s="46">
        <f>IF(D534="","",IF(R534="C",AP534,0))</f>
        <v/>
      </c>
      <c r="AU534" s="47">
        <f>IF(D534="","",IFERROR(AN534/AJ534,0))</f>
        <v/>
      </c>
      <c r="AV534" s="47">
        <f>IF(D534="","",IFERROR(((AO534)/AJ534),0))</f>
        <v/>
      </c>
      <c r="AW534" s="48">
        <f>IF(D534="","",IF(OR(S534="S",NOT(AND(ISNUMBER(AC534),ISNUMBER(AL534),AC534*AL534&gt;=0))),0,AC534*AL534))</f>
        <v/>
      </c>
      <c r="AX534" s="49">
        <f>IFERROR(IF(D534="","",AW534*AG534),0)</f>
        <v/>
      </c>
      <c r="AY534" s="48">
        <f>IF(D534="","",IF(OR(S534="S",NOT(AND(ISNUMBER(AC534),ISNUMBER(AK534),AC534*AK534&gt;=0))),0,AC534*AK534))</f>
        <v/>
      </c>
      <c r="AZ534" s="48">
        <f>IFERROR(IF(D534="","",IF(AY534=0,0,IF(((AY534)-(U534+Y534))&lt;0,0,(AY534)-U534))),0)</f>
        <v/>
      </c>
      <c r="BA534" s="49">
        <f>IF(D534="","",AZ534*AG534)</f>
        <v/>
      </c>
      <c r="BB534" s="49">
        <f>IF(D534="","",IF(OR(R534="A",R534="AA",R534="AAA"),BA534,0))</f>
        <v/>
      </c>
      <c r="BC534" s="49">
        <f>IF(D534="","",IF(R534="B",BA534,0))</f>
        <v/>
      </c>
      <c r="BD534" s="49">
        <f>IF(D534="","",IF(R534="B",BA534,0))</f>
        <v/>
      </c>
      <c r="BE534" s="49">
        <f>IF(D534="","",IF(S534="S",
1,
IF(AC534=0,
1,
IF(
IFERROR(((U534+Y534)*AG534)/((AC534*AK534)*AG534),0)&lt;0,
0,
IF(
IFERROR(((U534+Y534)*AG534)/((AC534*AK534)*AG534),0)&gt;1,
1,
IFERROR(((U534+Y534)*AG534)/((AC534*AK534)*AG534),0)
)
)
)
))</f>
        <v/>
      </c>
      <c r="BF534" s="49">
        <f>IF(D534="","",IF(S534="S",
1,
IF(AC534=0,
1,
IF(
IFERROR(((U534+V534+Y534)*AG534)/((AC534*AK534)*AG534),0)&lt;0,
0,
IF(
IFERROR(((U534+V534+Y534)*AG534)/((AC534*AK534)*AG534),0)&gt;1,
1,
IFERROR(((U534+V534+Y534)*AG534)/((AC534*AK534)*AG534),0)
)
)
)
))</f>
        <v/>
      </c>
      <c r="BG534" s="50">
        <f>IF(D534="","",IF(S534="S",0,IF(AND(ISNUMBER(AC534),ISNUMBER(AM534)),IF(OR(AC534*AM534&lt;0,ISERR(AC534*AM534)),0,AC534*AM534),0)))</f>
        <v/>
      </c>
      <c r="BH534" s="50">
        <f>IF(D534="","",IF(BY534&gt;TODAY()-60,0,IF(Y534&gt;12,MAX(0,(U534+Y534)-BG534),MAX(0,U534-BG534))))</f>
        <v/>
      </c>
      <c r="BI534" s="51">
        <f>IF(D534="","",BH534*AG534)</f>
        <v/>
      </c>
      <c r="BJ534" s="51">
        <f>IF(D534="","",IF(OR(R534="A",R534="AA",R534="AAA"),BI534,0))</f>
        <v/>
      </c>
      <c r="BK534" s="51">
        <f>IF(D534="","",IF(R534="B",BI534,0))</f>
        <v/>
      </c>
      <c r="BL534" s="51">
        <f>IF(D534="","",IF(R534="C",BI534,0))</f>
        <v/>
      </c>
      <c r="BM534" s="51">
        <f>IF(D534="","",IFERROR(MAX(0,MIN(BI534/AP534,1)),0))</f>
        <v/>
      </c>
      <c r="BN534" s="52">
        <f>IF(D534="","",AB534*AG534)</f>
        <v/>
      </c>
      <c r="BO534" s="52">
        <f>IF(D534="","",(U534+V534+X534)*AG534)</f>
        <v/>
      </c>
      <c r="BP534" s="52">
        <f>IF(D534="","",(AB534*3)*AG534)</f>
        <v/>
      </c>
      <c r="BQ534" s="52">
        <f>IF(D534="","",IF(BO534-BP534&gt;0,0,BO534-BP534))</f>
        <v/>
      </c>
      <c r="BR534" s="52">
        <f>IF(D534="","",IF(BO534-BP534-BN534&gt;0,0,BO534-BP534-BN534))</f>
        <v/>
      </c>
      <c r="BS534" s="53">
        <f>IF(D534="","",IFERROR(AB534*AI534,0))</f>
        <v/>
      </c>
      <c r="BT534" s="53">
        <f>IF(D534="","",IFERROR(IF(X534&gt;12, AI534*(U534+V534+X534), AI534*(U534+V534)),0))</f>
        <v/>
      </c>
      <c r="BU534" s="53">
        <f>IF(D534="","",IFERROR(((AB534*3)*AI534),0))</f>
        <v/>
      </c>
      <c r="BV534" s="53">
        <f>IF(D534="","",IF(BT534-BU534&gt;0,0,BT534-BU534))</f>
        <v/>
      </c>
      <c r="BW534" s="53">
        <f>IF(D534="","",IF(BT534-BU534-BS534&gt;0,0,BT534-BU534-BS534))</f>
        <v/>
      </c>
      <c r="BX534" s="36">
        <f>IF(D534="","",IFERROR(VLOOKUP(D534,'produto-entrada-7'!A:M,3,0),"SEM PEDIDO"))</f>
        <v/>
      </c>
      <c r="BY534" s="36">
        <f>IF(D534="","",VLOOKUP(D534,'produto-estoque-total-7'!A:AB,25,0))</f>
        <v/>
      </c>
      <c r="BZ534" s="36">
        <f>IF(D534="","",IFERROR(VLOOKUP(D534,'produto-estoque-total-7'!A:AB,26,0)/100,0))</f>
        <v/>
      </c>
      <c r="CA534" s="36">
        <f>IF(D534="","",IFERROR(VLOOKUP(D534,'produto-estoque-total-7'!A:AB,27,0)/100,0))</f>
        <v/>
      </c>
      <c r="CB534" s="41">
        <f>IF(D534="","",V534*AF534)</f>
        <v/>
      </c>
      <c r="CC534" s="41">
        <f>IF(D534="","",V534*AI534)</f>
        <v/>
      </c>
      <c r="CD534" s="54">
        <f>IF(D534="","",VLOOKUP(D534,'produto-estoque-total-7'!A:AB,28,0))</f>
        <v/>
      </c>
    </row>
    <row r="535">
      <c r="A535" s="36">
        <f>IF(D535="","",VLOOKUP(D535,'produto-estoque-total-7'!A:AB,3,0))</f>
        <v/>
      </c>
      <c r="B535" s="1">
        <f>IF(D535="","",VLOOKUP(D535,'produto-estoque-total-7'!A:AB,12,0))</f>
        <v/>
      </c>
      <c r="C535" s="1">
        <f>IF(D535="","",VLOOKUP(D535,'produto-estoque-total-7'!A:AB,2,0))</f>
        <v/>
      </c>
      <c r="D535" s="37">
        <f>IFERROR(IF('produto-estoque-total-7'!A534="","",'produto-estoque-total-7'!A534),"")</f>
        <v/>
      </c>
      <c r="E535" s="1">
        <f>IF(D535="","",VLOOKUP(D535,'produto-estoque-total-7'!A:AB,4,0))</f>
        <v/>
      </c>
      <c r="F535" s="36">
        <f>IF(D535="","",VLOOKUP(D535,'produto-estoque-total-7'!A:AB,13,0))</f>
        <v/>
      </c>
      <c r="G535" s="1">
        <f>IF(F535="","",VLOOKUP(F535,'FORNECEDORES X COMPRADOR'!A:D,4,0))</f>
        <v/>
      </c>
      <c r="H535" s="1">
        <f>IF(F535="","",VLOOKUP(F535,'FORNECEDORES X COMPRADOR'!A:E,5,0))</f>
        <v/>
      </c>
      <c r="I535" s="36">
        <f>IF(D535="","",VLOOKUP(D535,'produto-estoque-total-7'!A:AB,15,0))</f>
        <v/>
      </c>
      <c r="J535" s="36">
        <f>IF(D535="","",VLOOKUP(D535,'produto-estoque-total-7'!A:AB,19,0))</f>
        <v/>
      </c>
      <c r="K535" s="1">
        <f>IF(D535="","",VLOOKUP(D535,'produto-estoque-total-7'!A:AB,20,0))</f>
        <v/>
      </c>
      <c r="L535" s="36">
        <f>IF(D535="","",VLOOKUP(D535,'produto-estoque-total-7'!A:AB,17,0))</f>
        <v/>
      </c>
      <c r="M535" s="1">
        <f>IF(D535="","",VLOOKUP(D535,'produto-estoque-total-7'!A:AB,18,0))</f>
        <v/>
      </c>
      <c r="N535" s="36">
        <f>IF(D535="","",VLOOKUP(D535,'produto-estoque-total-7'!A:AB,21,0))</f>
        <v/>
      </c>
      <c r="O535" s="1">
        <f>IF(D535="","",VLOOKUP(D535,'produto-estoque-total-7'!A:AB,22,0))</f>
        <v/>
      </c>
      <c r="P535" s="36">
        <f>IF(D535="","",VLOOKUP(D535,'produto-estoque-total-7'!A:AB,23,0))</f>
        <v/>
      </c>
      <c r="Q535" s="1">
        <f>IF(D535="","",VLOOKUP(D535,'produto-estoque-total-7'!A:AB,24,0))</f>
        <v/>
      </c>
      <c r="R535" s="38">
        <f>IFERROR(IF(D535="","",VLOOKUP(D535,'produto-venda-7'!B:N,13,0)),"C")</f>
        <v/>
      </c>
      <c r="S535" s="39">
        <f>IF(D535="","",VLOOKUP(D535,'produto-estoque-total-7'!A:AB,6,0))</f>
        <v/>
      </c>
      <c r="T535" s="39">
        <f>IF(D535="","",VLOOKUP(D535,'produto-estoque-total-7'!A:AB,5,0))</f>
        <v/>
      </c>
      <c r="U535" s="40">
        <f>IF(D535="","",VLOOKUP(D535,'produto-estoque-total-7'!A:AB,11,0))</f>
        <v/>
      </c>
      <c r="V535" s="41">
        <f>IF(D535="","",IFERROR(VLOOKUP(D535,'produto-entrada-7'!A:M,10,0),0))</f>
        <v/>
      </c>
      <c r="W535" s="42" t="n"/>
      <c r="X535" s="39">
        <f>IF(D535="","",VLOOKUP(D535,'produto-estoque-total-7'!A:AB,8,0))</f>
        <v/>
      </c>
      <c r="Y535" s="39">
        <f>IF(D535="","",VLOOKUP(D535,'produto-estoque-total-7'!A:AB,9,0))</f>
        <v/>
      </c>
      <c r="Z535" s="39">
        <f>IF(D535="","",VLOOKUP(D535,'produto-estoque-total-7'!A:AB,10,0))</f>
        <v/>
      </c>
      <c r="AA535" s="39">
        <f>IFERROR(IF(D535="","",VLOOKUP(D535,'produto-venda-7'!B:N,4,0)),0)</f>
        <v/>
      </c>
      <c r="AB535" s="39">
        <f>IFERROR(IF(D535="","",VLOOKUP(D535,'produto-venda-7'!B:N,5,0)),0)</f>
        <v/>
      </c>
      <c r="AC535" s="39">
        <f>IF(D535="","",IFERROR(AA535/90,0))</f>
        <v/>
      </c>
      <c r="AD535" s="36">
        <f>IF(D535="","",IFERROR(VLOOKUP(D535,'produto-entrada-7'!A:M,4,0),0))</f>
        <v/>
      </c>
      <c r="AE535" s="36">
        <f>IFERROR(IF(D535="","",VLOOKUP(D535,'produto-venda-7'!B:N,10,0)),0)</f>
        <v/>
      </c>
      <c r="AF535" s="36">
        <f>IF(D535="","",IFERROR(VLOOKUP(D535,'produto-entrada-7'!A:M,11,0),0))</f>
        <v/>
      </c>
      <c r="AG535" s="1">
        <f>IF(D535="","",IFERROR(VLOOKUP(D535,'produto-entrada-7'!A:M,12,0),0))</f>
        <v/>
      </c>
      <c r="AH535" s="1">
        <f>IF(D535="","",IFERROR(VLOOKUP(D535,'produto-entrada-7'!A:M,13,0),0))</f>
        <v/>
      </c>
      <c r="AI535" s="36">
        <f>IFERROR(IF(D535="","",VLOOKUP(D535,'produto-venda-7'!B:N,11,0)),0)</f>
        <v/>
      </c>
      <c r="AJ535" s="43">
        <f>IF(D535="","",IFERROR(AI535*AB535,0))</f>
        <v/>
      </c>
      <c r="AK535" s="44">
        <f>IFERROR(IF(D535="","",VLOOKUP(F535,'ANALISE FORNECEDOR'!$A:$I,8,0)),"")</f>
        <v/>
      </c>
      <c r="AL535" s="44">
        <f>IF(D535="","",AVERAGE(AM535,AK535))</f>
        <v/>
      </c>
      <c r="AM535" s="44">
        <f>IFERROR(IF(D535="","",VLOOKUP(F535,'ANALISE FORNECEDOR'!$A:$I,9,0)),"")</f>
        <v/>
      </c>
      <c r="AN535" s="45">
        <f>IF(D535="","",IF(Y535&gt;12,AI535*(U535+Y535),AI535*U535))</f>
        <v/>
      </c>
      <c r="AO535" s="45">
        <f>IF(D535="","",IF(Y535&gt;12,AI535*(U535+V535+Y535),AI535*(U535+V535)))</f>
        <v/>
      </c>
      <c r="AP535" s="46">
        <f>IF(D535="","",IF(Y535&gt;12,AG535*(U535+Y535),AG535*U535))</f>
        <v/>
      </c>
      <c r="AQ535" s="46">
        <f>IF(D535="","",IF(Y535&gt;12,AG535*(U535+V535+Y535),AG535*(U535+V535)))</f>
        <v/>
      </c>
      <c r="AR535" s="46">
        <f>IF(D535="","",IF(OR(R535="A",R535="AA",R535="AAA"),AP535,0))</f>
        <v/>
      </c>
      <c r="AS535" s="46">
        <f>IF(D535="","",IF(R535="B",AP535,0))</f>
        <v/>
      </c>
      <c r="AT535" s="46">
        <f>IF(D535="","",IF(R535="C",AP535,0))</f>
        <v/>
      </c>
      <c r="AU535" s="47">
        <f>IF(D535="","",IFERROR(AN535/AJ535,0))</f>
        <v/>
      </c>
      <c r="AV535" s="47">
        <f>IF(D535="","",IFERROR(((AO535)/AJ535),0))</f>
        <v/>
      </c>
      <c r="AW535" s="48">
        <f>IF(D535="","",IF(OR(S535="S",NOT(AND(ISNUMBER(AC535),ISNUMBER(AL535),AC535*AL535&gt;=0))),0,AC535*AL535))</f>
        <v/>
      </c>
      <c r="AX535" s="49">
        <f>IFERROR(IF(D535="","",AW535*AG535),0)</f>
        <v/>
      </c>
      <c r="AY535" s="48">
        <f>IF(D535="","",IF(OR(S535="S",NOT(AND(ISNUMBER(AC535),ISNUMBER(AK535),AC535*AK535&gt;=0))),0,AC535*AK535))</f>
        <v/>
      </c>
      <c r="AZ535" s="48">
        <f>IFERROR(IF(D535="","",IF(AY535=0,0,IF(((AY535)-(U535+Y535))&lt;0,0,(AY535)-U535))),0)</f>
        <v/>
      </c>
      <c r="BA535" s="49">
        <f>IF(D535="","",AZ535*AG535)</f>
        <v/>
      </c>
      <c r="BB535" s="49">
        <f>IF(D535="","",IF(OR(R535="A",R535="AA",R535="AAA"),BA535,0))</f>
        <v/>
      </c>
      <c r="BC535" s="49">
        <f>IF(D535="","",IF(R535="B",BA535,0))</f>
        <v/>
      </c>
      <c r="BD535" s="49">
        <f>IF(D535="","",IF(R535="B",BA535,0))</f>
        <v/>
      </c>
      <c r="BE535" s="49">
        <f>IF(D535="","",IF(S535="S",
1,
IF(AC535=0,
1,
IF(
IFERROR(((U535+Y535)*AG535)/((AC535*AK535)*AG535),0)&lt;0,
0,
IF(
IFERROR(((U535+Y535)*AG535)/((AC535*AK535)*AG535),0)&gt;1,
1,
IFERROR(((U535+Y535)*AG535)/((AC535*AK535)*AG535),0)
)
)
)
))</f>
        <v/>
      </c>
      <c r="BF535" s="49">
        <f>IF(D535="","",IF(S535="S",
1,
IF(AC535=0,
1,
IF(
IFERROR(((U535+V535+Y535)*AG535)/((AC535*AK535)*AG535),0)&lt;0,
0,
IF(
IFERROR(((U535+V535+Y535)*AG535)/((AC535*AK535)*AG535),0)&gt;1,
1,
IFERROR(((U535+V535+Y535)*AG535)/((AC535*AK535)*AG535),0)
)
)
)
))</f>
        <v/>
      </c>
      <c r="BG535" s="50">
        <f>IF(D535="","",IF(S535="S",0,IF(AND(ISNUMBER(AC535),ISNUMBER(AM535)),IF(OR(AC535*AM535&lt;0,ISERR(AC535*AM535)),0,AC535*AM535),0)))</f>
        <v/>
      </c>
      <c r="BH535" s="50">
        <f>IF(D535="","",IF(BY535&gt;TODAY()-60,0,IF(Y535&gt;12,MAX(0,(U535+Y535)-BG535),MAX(0,U535-BG535))))</f>
        <v/>
      </c>
      <c r="BI535" s="51">
        <f>IF(D535="","",BH535*AG535)</f>
        <v/>
      </c>
      <c r="BJ535" s="51">
        <f>IF(D535="","",IF(OR(R535="A",R535="AA",R535="AAA"),BI535,0))</f>
        <v/>
      </c>
      <c r="BK535" s="51">
        <f>IF(D535="","",IF(R535="B",BI535,0))</f>
        <v/>
      </c>
      <c r="BL535" s="51">
        <f>IF(D535="","",IF(R535="C",BI535,0))</f>
        <v/>
      </c>
      <c r="BM535" s="51">
        <f>IF(D535="","",IFERROR(MAX(0,MIN(BI535/AP535,1)),0))</f>
        <v/>
      </c>
      <c r="BN535" s="52">
        <f>IF(D535="","",AB535*AG535)</f>
        <v/>
      </c>
      <c r="BO535" s="52">
        <f>IF(D535="","",(U535+V535+X535)*AG535)</f>
        <v/>
      </c>
      <c r="BP535" s="52">
        <f>IF(D535="","",(AB535*3)*AG535)</f>
        <v/>
      </c>
      <c r="BQ535" s="52">
        <f>IF(D535="","",IF(BO535-BP535&gt;0,0,BO535-BP535))</f>
        <v/>
      </c>
      <c r="BR535" s="52">
        <f>IF(D535="","",IF(BO535-BP535-BN535&gt;0,0,BO535-BP535-BN535))</f>
        <v/>
      </c>
      <c r="BS535" s="53">
        <f>IF(D535="","",IFERROR(AB535*AI535,0))</f>
        <v/>
      </c>
      <c r="BT535" s="53">
        <f>IF(D535="","",IFERROR(IF(X535&gt;12, AI535*(U535+V535+X535), AI535*(U535+V535)),0))</f>
        <v/>
      </c>
      <c r="BU535" s="53">
        <f>IF(D535="","",IFERROR(((AB535*3)*AI535),0))</f>
        <v/>
      </c>
      <c r="BV535" s="53">
        <f>IF(D535="","",IF(BT535-BU535&gt;0,0,BT535-BU535))</f>
        <v/>
      </c>
      <c r="BW535" s="53">
        <f>IF(D535="","",IF(BT535-BU535-BS535&gt;0,0,BT535-BU535-BS535))</f>
        <v/>
      </c>
      <c r="BX535" s="36">
        <f>IF(D535="","",IFERROR(VLOOKUP(D535,'produto-entrada-7'!A:M,3,0),"SEM PEDIDO"))</f>
        <v/>
      </c>
      <c r="BY535" s="36">
        <f>IF(D535="","",VLOOKUP(D535,'produto-estoque-total-7'!A:AB,25,0))</f>
        <v/>
      </c>
      <c r="BZ535" s="36">
        <f>IF(D535="","",IFERROR(VLOOKUP(D535,'produto-estoque-total-7'!A:AB,26,0)/100,0))</f>
        <v/>
      </c>
      <c r="CA535" s="36">
        <f>IF(D535="","",IFERROR(VLOOKUP(D535,'produto-estoque-total-7'!A:AB,27,0)/100,0))</f>
        <v/>
      </c>
      <c r="CB535" s="41">
        <f>IF(D535="","",V535*AF535)</f>
        <v/>
      </c>
      <c r="CC535" s="41">
        <f>IF(D535="","",V535*AI535)</f>
        <v/>
      </c>
      <c r="CD535" s="54">
        <f>IF(D535="","",VLOOKUP(D535,'produto-estoque-total-7'!A:AB,28,0))</f>
        <v/>
      </c>
    </row>
    <row r="536">
      <c r="A536" s="36">
        <f>IF(D536="","",VLOOKUP(D536,'produto-estoque-total-7'!A:AB,3,0))</f>
        <v/>
      </c>
      <c r="B536" s="1">
        <f>IF(D536="","",VLOOKUP(D536,'produto-estoque-total-7'!A:AB,12,0))</f>
        <v/>
      </c>
      <c r="C536" s="1">
        <f>IF(D536="","",VLOOKUP(D536,'produto-estoque-total-7'!A:AB,2,0))</f>
        <v/>
      </c>
      <c r="D536" s="37">
        <f>IFERROR(IF('produto-estoque-total-7'!A535="","",'produto-estoque-total-7'!A535),"")</f>
        <v/>
      </c>
      <c r="E536" s="1">
        <f>IF(D536="","",VLOOKUP(D536,'produto-estoque-total-7'!A:AB,4,0))</f>
        <v/>
      </c>
      <c r="F536" s="36">
        <f>IF(D536="","",VLOOKUP(D536,'produto-estoque-total-7'!A:AB,13,0))</f>
        <v/>
      </c>
      <c r="G536" s="1">
        <f>IF(F536="","",VLOOKUP(F536,'FORNECEDORES X COMPRADOR'!A:D,4,0))</f>
        <v/>
      </c>
      <c r="H536" s="1">
        <f>IF(F536="","",VLOOKUP(F536,'FORNECEDORES X COMPRADOR'!A:E,5,0))</f>
        <v/>
      </c>
      <c r="I536" s="36">
        <f>IF(D536="","",VLOOKUP(D536,'produto-estoque-total-7'!A:AB,15,0))</f>
        <v/>
      </c>
      <c r="J536" s="36">
        <f>IF(D536="","",VLOOKUP(D536,'produto-estoque-total-7'!A:AB,19,0))</f>
        <v/>
      </c>
      <c r="K536" s="1">
        <f>IF(D536="","",VLOOKUP(D536,'produto-estoque-total-7'!A:AB,20,0))</f>
        <v/>
      </c>
      <c r="L536" s="36">
        <f>IF(D536="","",VLOOKUP(D536,'produto-estoque-total-7'!A:AB,17,0))</f>
        <v/>
      </c>
      <c r="M536" s="1">
        <f>IF(D536="","",VLOOKUP(D536,'produto-estoque-total-7'!A:AB,18,0))</f>
        <v/>
      </c>
      <c r="N536" s="36">
        <f>IF(D536="","",VLOOKUP(D536,'produto-estoque-total-7'!A:AB,21,0))</f>
        <v/>
      </c>
      <c r="O536" s="1">
        <f>IF(D536="","",VLOOKUP(D536,'produto-estoque-total-7'!A:AB,22,0))</f>
        <v/>
      </c>
      <c r="P536" s="36">
        <f>IF(D536="","",VLOOKUP(D536,'produto-estoque-total-7'!A:AB,23,0))</f>
        <v/>
      </c>
      <c r="Q536" s="1">
        <f>IF(D536="","",VLOOKUP(D536,'produto-estoque-total-7'!A:AB,24,0))</f>
        <v/>
      </c>
      <c r="R536" s="38">
        <f>IFERROR(IF(D536="","",VLOOKUP(D536,'produto-venda-7'!B:N,13,0)),"C")</f>
        <v/>
      </c>
      <c r="S536" s="39">
        <f>IF(D536="","",VLOOKUP(D536,'produto-estoque-total-7'!A:AB,6,0))</f>
        <v/>
      </c>
      <c r="T536" s="39">
        <f>IF(D536="","",VLOOKUP(D536,'produto-estoque-total-7'!A:AB,5,0))</f>
        <v/>
      </c>
      <c r="U536" s="40">
        <f>IF(D536="","",VLOOKUP(D536,'produto-estoque-total-7'!A:AB,11,0))</f>
        <v/>
      </c>
      <c r="V536" s="41">
        <f>IF(D536="","",IFERROR(VLOOKUP(D536,'produto-entrada-7'!A:M,10,0),0))</f>
        <v/>
      </c>
      <c r="W536" s="42" t="n"/>
      <c r="X536" s="39">
        <f>IF(D536="","",VLOOKUP(D536,'produto-estoque-total-7'!A:AB,8,0))</f>
        <v/>
      </c>
      <c r="Y536" s="39">
        <f>IF(D536="","",VLOOKUP(D536,'produto-estoque-total-7'!A:AB,9,0))</f>
        <v/>
      </c>
      <c r="Z536" s="39">
        <f>IF(D536="","",VLOOKUP(D536,'produto-estoque-total-7'!A:AB,10,0))</f>
        <v/>
      </c>
      <c r="AA536" s="39">
        <f>IFERROR(IF(D536="","",VLOOKUP(D536,'produto-venda-7'!B:N,4,0)),0)</f>
        <v/>
      </c>
      <c r="AB536" s="39">
        <f>IFERROR(IF(D536="","",VLOOKUP(D536,'produto-venda-7'!B:N,5,0)),0)</f>
        <v/>
      </c>
      <c r="AC536" s="39">
        <f>IF(D536="","",IFERROR(AA536/90,0))</f>
        <v/>
      </c>
      <c r="AD536" s="36">
        <f>IF(D536="","",IFERROR(VLOOKUP(D536,'produto-entrada-7'!A:M,4,0),0))</f>
        <v/>
      </c>
      <c r="AE536" s="36">
        <f>IFERROR(IF(D536="","",VLOOKUP(D536,'produto-venda-7'!B:N,10,0)),0)</f>
        <v/>
      </c>
      <c r="AF536" s="36">
        <f>IF(D536="","",IFERROR(VLOOKUP(D536,'produto-entrada-7'!A:M,11,0),0))</f>
        <v/>
      </c>
      <c r="AG536" s="1">
        <f>IF(D536="","",IFERROR(VLOOKUP(D536,'produto-entrada-7'!A:M,12,0),0))</f>
        <v/>
      </c>
      <c r="AH536" s="1">
        <f>IF(D536="","",IFERROR(VLOOKUP(D536,'produto-entrada-7'!A:M,13,0),0))</f>
        <v/>
      </c>
      <c r="AI536" s="36">
        <f>IFERROR(IF(D536="","",VLOOKUP(D536,'produto-venda-7'!B:N,11,0)),0)</f>
        <v/>
      </c>
      <c r="AJ536" s="43">
        <f>IF(D536="","",IFERROR(AI536*AB536,0))</f>
        <v/>
      </c>
      <c r="AK536" s="44">
        <f>IFERROR(IF(D536="","",VLOOKUP(F536,'ANALISE FORNECEDOR'!$A:$I,8,0)),"")</f>
        <v/>
      </c>
      <c r="AL536" s="44">
        <f>IF(D536="","",AVERAGE(AM536,AK536))</f>
        <v/>
      </c>
      <c r="AM536" s="44">
        <f>IFERROR(IF(D536="","",VLOOKUP(F536,'ANALISE FORNECEDOR'!$A:$I,9,0)),"")</f>
        <v/>
      </c>
      <c r="AN536" s="45">
        <f>IF(D536="","",IF(Y536&gt;12,AI536*(U536+Y536),AI536*U536))</f>
        <v/>
      </c>
      <c r="AO536" s="45">
        <f>IF(D536="","",IF(Y536&gt;12,AI536*(U536+V536+Y536),AI536*(U536+V536)))</f>
        <v/>
      </c>
      <c r="AP536" s="46">
        <f>IF(D536="","",IF(Y536&gt;12,AG536*(U536+Y536),AG536*U536))</f>
        <v/>
      </c>
      <c r="AQ536" s="46">
        <f>IF(D536="","",IF(Y536&gt;12,AG536*(U536+V536+Y536),AG536*(U536+V536)))</f>
        <v/>
      </c>
      <c r="AR536" s="46">
        <f>IF(D536="","",IF(OR(R536="A",R536="AA",R536="AAA"),AP536,0))</f>
        <v/>
      </c>
      <c r="AS536" s="46">
        <f>IF(D536="","",IF(R536="B",AP536,0))</f>
        <v/>
      </c>
      <c r="AT536" s="46">
        <f>IF(D536="","",IF(R536="C",AP536,0))</f>
        <v/>
      </c>
      <c r="AU536" s="47">
        <f>IF(D536="","",IFERROR(AN536/AJ536,0))</f>
        <v/>
      </c>
      <c r="AV536" s="47">
        <f>IF(D536="","",IFERROR(((AO536)/AJ536),0))</f>
        <v/>
      </c>
      <c r="AW536" s="48">
        <f>IF(D536="","",IF(OR(S536="S",NOT(AND(ISNUMBER(AC536),ISNUMBER(AL536),AC536*AL536&gt;=0))),0,AC536*AL536))</f>
        <v/>
      </c>
      <c r="AX536" s="49">
        <f>IFERROR(IF(D536="","",AW536*AG536),0)</f>
        <v/>
      </c>
      <c r="AY536" s="48">
        <f>IF(D536="","",IF(OR(S536="S",NOT(AND(ISNUMBER(AC536),ISNUMBER(AK536),AC536*AK536&gt;=0))),0,AC536*AK536))</f>
        <v/>
      </c>
      <c r="AZ536" s="48">
        <f>IFERROR(IF(D536="","",IF(AY536=0,0,IF(((AY536)-(U536+Y536))&lt;0,0,(AY536)-U536))),0)</f>
        <v/>
      </c>
      <c r="BA536" s="49">
        <f>IF(D536="","",AZ536*AG536)</f>
        <v/>
      </c>
      <c r="BB536" s="49">
        <f>IF(D536="","",IF(OR(R536="A",R536="AA",R536="AAA"),BA536,0))</f>
        <v/>
      </c>
      <c r="BC536" s="49">
        <f>IF(D536="","",IF(R536="B",BA536,0))</f>
        <v/>
      </c>
      <c r="BD536" s="49">
        <f>IF(D536="","",IF(R536="B",BA536,0))</f>
        <v/>
      </c>
      <c r="BE536" s="49">
        <f>IF(D536="","",IF(S536="S",
1,
IF(AC536=0,
1,
IF(
IFERROR(((U536+Y536)*AG536)/((AC536*AK536)*AG536),0)&lt;0,
0,
IF(
IFERROR(((U536+Y536)*AG536)/((AC536*AK536)*AG536),0)&gt;1,
1,
IFERROR(((U536+Y536)*AG536)/((AC536*AK536)*AG536),0)
)
)
)
))</f>
        <v/>
      </c>
      <c r="BF536" s="49">
        <f>IF(D536="","",IF(S536="S",
1,
IF(AC536=0,
1,
IF(
IFERROR(((U536+V536+Y536)*AG536)/((AC536*AK536)*AG536),0)&lt;0,
0,
IF(
IFERROR(((U536+V536+Y536)*AG536)/((AC536*AK536)*AG536),0)&gt;1,
1,
IFERROR(((U536+V536+Y536)*AG536)/((AC536*AK536)*AG536),0)
)
)
)
))</f>
        <v/>
      </c>
      <c r="BG536" s="50">
        <f>IF(D536="","",IF(S536="S",0,IF(AND(ISNUMBER(AC536),ISNUMBER(AM536)),IF(OR(AC536*AM536&lt;0,ISERR(AC536*AM536)),0,AC536*AM536),0)))</f>
        <v/>
      </c>
      <c r="BH536" s="50">
        <f>IF(D536="","",IF(BY536&gt;TODAY()-60,0,IF(Y536&gt;12,MAX(0,(U536+Y536)-BG536),MAX(0,U536-BG536))))</f>
        <v/>
      </c>
      <c r="BI536" s="51">
        <f>IF(D536="","",BH536*AG536)</f>
        <v/>
      </c>
      <c r="BJ536" s="51">
        <f>IF(D536="","",IF(OR(R536="A",R536="AA",R536="AAA"),BI536,0))</f>
        <v/>
      </c>
      <c r="BK536" s="51">
        <f>IF(D536="","",IF(R536="B",BI536,0))</f>
        <v/>
      </c>
      <c r="BL536" s="51">
        <f>IF(D536="","",IF(R536="C",BI536,0))</f>
        <v/>
      </c>
      <c r="BM536" s="51">
        <f>IF(D536="","",IFERROR(MAX(0,MIN(BI536/AP536,1)),0))</f>
        <v/>
      </c>
      <c r="BN536" s="52">
        <f>IF(D536="","",AB536*AG536)</f>
        <v/>
      </c>
      <c r="BO536" s="52">
        <f>IF(D536="","",(U536+V536+X536)*AG536)</f>
        <v/>
      </c>
      <c r="BP536" s="52">
        <f>IF(D536="","",(AB536*3)*AG536)</f>
        <v/>
      </c>
      <c r="BQ536" s="52">
        <f>IF(D536="","",IF(BO536-BP536&gt;0,0,BO536-BP536))</f>
        <v/>
      </c>
      <c r="BR536" s="52">
        <f>IF(D536="","",IF(BO536-BP536-BN536&gt;0,0,BO536-BP536-BN536))</f>
        <v/>
      </c>
      <c r="BS536" s="53">
        <f>IF(D536="","",IFERROR(AB536*AI536,0))</f>
        <v/>
      </c>
      <c r="BT536" s="53">
        <f>IF(D536="","",IFERROR(IF(X536&gt;12, AI536*(U536+V536+X536), AI536*(U536+V536)),0))</f>
        <v/>
      </c>
      <c r="BU536" s="53">
        <f>IF(D536="","",IFERROR(((AB536*3)*AI536),0))</f>
        <v/>
      </c>
      <c r="BV536" s="53">
        <f>IF(D536="","",IF(BT536-BU536&gt;0,0,BT536-BU536))</f>
        <v/>
      </c>
      <c r="BW536" s="53">
        <f>IF(D536="","",IF(BT536-BU536-BS536&gt;0,0,BT536-BU536-BS536))</f>
        <v/>
      </c>
      <c r="BX536" s="36">
        <f>IF(D536="","",IFERROR(VLOOKUP(D536,'produto-entrada-7'!A:M,3,0),"SEM PEDIDO"))</f>
        <v/>
      </c>
      <c r="BY536" s="36">
        <f>IF(D536="","",VLOOKUP(D536,'produto-estoque-total-7'!A:AB,25,0))</f>
        <v/>
      </c>
      <c r="BZ536" s="36">
        <f>IF(D536="","",IFERROR(VLOOKUP(D536,'produto-estoque-total-7'!A:AB,26,0)/100,0))</f>
        <v/>
      </c>
      <c r="CA536" s="36">
        <f>IF(D536="","",IFERROR(VLOOKUP(D536,'produto-estoque-total-7'!A:AB,27,0)/100,0))</f>
        <v/>
      </c>
      <c r="CB536" s="41">
        <f>IF(D536="","",V536*AF536)</f>
        <v/>
      </c>
      <c r="CC536" s="41">
        <f>IF(D536="","",V536*AI536)</f>
        <v/>
      </c>
      <c r="CD536" s="54">
        <f>IF(D536="","",VLOOKUP(D536,'produto-estoque-total-7'!A:AB,28,0))</f>
        <v/>
      </c>
    </row>
    <row r="537">
      <c r="A537" s="36">
        <f>IF(D537="","",VLOOKUP(D537,'produto-estoque-total-7'!A:AB,3,0))</f>
        <v/>
      </c>
      <c r="B537" s="1">
        <f>IF(D537="","",VLOOKUP(D537,'produto-estoque-total-7'!A:AB,12,0))</f>
        <v/>
      </c>
      <c r="C537" s="1">
        <f>IF(D537="","",VLOOKUP(D537,'produto-estoque-total-7'!A:AB,2,0))</f>
        <v/>
      </c>
      <c r="D537" s="37">
        <f>IFERROR(IF('produto-estoque-total-7'!A536="","",'produto-estoque-total-7'!A536),"")</f>
        <v/>
      </c>
      <c r="E537" s="1">
        <f>IF(D537="","",VLOOKUP(D537,'produto-estoque-total-7'!A:AB,4,0))</f>
        <v/>
      </c>
      <c r="F537" s="36">
        <f>IF(D537="","",VLOOKUP(D537,'produto-estoque-total-7'!A:AB,13,0))</f>
        <v/>
      </c>
      <c r="G537" s="1">
        <f>IF(F537="","",VLOOKUP(F537,'FORNECEDORES X COMPRADOR'!A:D,4,0))</f>
        <v/>
      </c>
      <c r="H537" s="1">
        <f>IF(F537="","",VLOOKUP(F537,'FORNECEDORES X COMPRADOR'!A:E,5,0))</f>
        <v/>
      </c>
      <c r="I537" s="36">
        <f>IF(D537="","",VLOOKUP(D537,'produto-estoque-total-7'!A:AB,15,0))</f>
        <v/>
      </c>
      <c r="J537" s="36">
        <f>IF(D537="","",VLOOKUP(D537,'produto-estoque-total-7'!A:AB,19,0))</f>
        <v/>
      </c>
      <c r="K537" s="1">
        <f>IF(D537="","",VLOOKUP(D537,'produto-estoque-total-7'!A:AB,20,0))</f>
        <v/>
      </c>
      <c r="L537" s="36">
        <f>IF(D537="","",VLOOKUP(D537,'produto-estoque-total-7'!A:AB,17,0))</f>
        <v/>
      </c>
      <c r="M537" s="1">
        <f>IF(D537="","",VLOOKUP(D537,'produto-estoque-total-7'!A:AB,18,0))</f>
        <v/>
      </c>
      <c r="N537" s="36">
        <f>IF(D537="","",VLOOKUP(D537,'produto-estoque-total-7'!A:AB,21,0))</f>
        <v/>
      </c>
      <c r="O537" s="1">
        <f>IF(D537="","",VLOOKUP(D537,'produto-estoque-total-7'!A:AB,22,0))</f>
        <v/>
      </c>
      <c r="P537" s="36">
        <f>IF(D537="","",VLOOKUP(D537,'produto-estoque-total-7'!A:AB,23,0))</f>
        <v/>
      </c>
      <c r="Q537" s="1">
        <f>IF(D537="","",VLOOKUP(D537,'produto-estoque-total-7'!A:AB,24,0))</f>
        <v/>
      </c>
      <c r="R537" s="38">
        <f>IFERROR(IF(D537="","",VLOOKUP(D537,'produto-venda-7'!B:N,13,0)),"C")</f>
        <v/>
      </c>
      <c r="S537" s="39">
        <f>IF(D537="","",VLOOKUP(D537,'produto-estoque-total-7'!A:AB,6,0))</f>
        <v/>
      </c>
      <c r="T537" s="39">
        <f>IF(D537="","",VLOOKUP(D537,'produto-estoque-total-7'!A:AB,5,0))</f>
        <v/>
      </c>
      <c r="U537" s="40">
        <f>IF(D537="","",VLOOKUP(D537,'produto-estoque-total-7'!A:AB,11,0))</f>
        <v/>
      </c>
      <c r="V537" s="41">
        <f>IF(D537="","",IFERROR(VLOOKUP(D537,'produto-entrada-7'!A:M,10,0),0))</f>
        <v/>
      </c>
      <c r="W537" s="42" t="n"/>
      <c r="X537" s="39">
        <f>IF(D537="","",VLOOKUP(D537,'produto-estoque-total-7'!A:AB,8,0))</f>
        <v/>
      </c>
      <c r="Y537" s="39">
        <f>IF(D537="","",VLOOKUP(D537,'produto-estoque-total-7'!A:AB,9,0))</f>
        <v/>
      </c>
      <c r="Z537" s="39">
        <f>IF(D537="","",VLOOKUP(D537,'produto-estoque-total-7'!A:AB,10,0))</f>
        <v/>
      </c>
      <c r="AA537" s="39">
        <f>IFERROR(IF(D537="","",VLOOKUP(D537,'produto-venda-7'!B:N,4,0)),0)</f>
        <v/>
      </c>
      <c r="AB537" s="39">
        <f>IFERROR(IF(D537="","",VLOOKUP(D537,'produto-venda-7'!B:N,5,0)),0)</f>
        <v/>
      </c>
      <c r="AC537" s="39">
        <f>IF(D537="","",IFERROR(AA537/90,0))</f>
        <v/>
      </c>
      <c r="AD537" s="36">
        <f>IF(D537="","",IFERROR(VLOOKUP(D537,'produto-entrada-7'!A:M,4,0),0))</f>
        <v/>
      </c>
      <c r="AE537" s="36">
        <f>IFERROR(IF(D537="","",VLOOKUP(D537,'produto-venda-7'!B:N,10,0)),0)</f>
        <v/>
      </c>
      <c r="AF537" s="36">
        <f>IF(D537="","",IFERROR(VLOOKUP(D537,'produto-entrada-7'!A:M,11,0),0))</f>
        <v/>
      </c>
      <c r="AG537" s="1">
        <f>IF(D537="","",IFERROR(VLOOKUP(D537,'produto-entrada-7'!A:M,12,0),0))</f>
        <v/>
      </c>
      <c r="AH537" s="1">
        <f>IF(D537="","",IFERROR(VLOOKUP(D537,'produto-entrada-7'!A:M,13,0),0))</f>
        <v/>
      </c>
      <c r="AI537" s="36">
        <f>IFERROR(IF(D537="","",VLOOKUP(D537,'produto-venda-7'!B:N,11,0)),0)</f>
        <v/>
      </c>
      <c r="AJ537" s="43">
        <f>IF(D537="","",IFERROR(AI537*AB537,0))</f>
        <v/>
      </c>
      <c r="AK537" s="44">
        <f>IFERROR(IF(D537="","",VLOOKUP(F537,'ANALISE FORNECEDOR'!$A:$I,8,0)),"")</f>
        <v/>
      </c>
      <c r="AL537" s="44">
        <f>IF(D537="","",AVERAGE(AM537,AK537))</f>
        <v/>
      </c>
      <c r="AM537" s="44">
        <f>IFERROR(IF(D537="","",VLOOKUP(F537,'ANALISE FORNECEDOR'!$A:$I,9,0)),"")</f>
        <v/>
      </c>
      <c r="AN537" s="45">
        <f>IF(D537="","",IF(Y537&gt;12,AI537*(U537+Y537),AI537*U537))</f>
        <v/>
      </c>
      <c r="AO537" s="45">
        <f>IF(D537="","",IF(Y537&gt;12,AI537*(U537+V537+Y537),AI537*(U537+V537)))</f>
        <v/>
      </c>
      <c r="AP537" s="46">
        <f>IF(D537="","",IF(Y537&gt;12,AG537*(U537+Y537),AG537*U537))</f>
        <v/>
      </c>
      <c r="AQ537" s="46">
        <f>IF(D537="","",IF(Y537&gt;12,AG537*(U537+V537+Y537),AG537*(U537+V537)))</f>
        <v/>
      </c>
      <c r="AR537" s="46">
        <f>IF(D537="","",IF(OR(R537="A",R537="AA",R537="AAA"),AP537,0))</f>
        <v/>
      </c>
      <c r="AS537" s="46">
        <f>IF(D537="","",IF(R537="B",AP537,0))</f>
        <v/>
      </c>
      <c r="AT537" s="46">
        <f>IF(D537="","",IF(R537="C",AP537,0))</f>
        <v/>
      </c>
      <c r="AU537" s="47">
        <f>IF(D537="","",IFERROR(AN537/AJ537,0))</f>
        <v/>
      </c>
      <c r="AV537" s="47">
        <f>IF(D537="","",IFERROR(((AO537)/AJ537),0))</f>
        <v/>
      </c>
      <c r="AW537" s="48">
        <f>IF(D537="","",IF(OR(S537="S",NOT(AND(ISNUMBER(AC537),ISNUMBER(AL537),AC537*AL537&gt;=0))),0,AC537*AL537))</f>
        <v/>
      </c>
      <c r="AX537" s="49">
        <f>IFERROR(IF(D537="","",AW537*AG537),0)</f>
        <v/>
      </c>
      <c r="AY537" s="48">
        <f>IF(D537="","",IF(OR(S537="S",NOT(AND(ISNUMBER(AC537),ISNUMBER(AK537),AC537*AK537&gt;=0))),0,AC537*AK537))</f>
        <v/>
      </c>
      <c r="AZ537" s="48">
        <f>IFERROR(IF(D537="","",IF(AY537=0,0,IF(((AY537)-(U537+Y537))&lt;0,0,(AY537)-U537))),0)</f>
        <v/>
      </c>
      <c r="BA537" s="49">
        <f>IF(D537="","",AZ537*AG537)</f>
        <v/>
      </c>
      <c r="BB537" s="49">
        <f>IF(D537="","",IF(OR(R537="A",R537="AA",R537="AAA"),BA537,0))</f>
        <v/>
      </c>
      <c r="BC537" s="49">
        <f>IF(D537="","",IF(R537="B",BA537,0))</f>
        <v/>
      </c>
      <c r="BD537" s="49">
        <f>IF(D537="","",IF(R537="B",BA537,0))</f>
        <v/>
      </c>
      <c r="BE537" s="49">
        <f>IF(D537="","",IF(S537="S",
1,
IF(AC537=0,
1,
IF(
IFERROR(((U537+Y537)*AG537)/((AC537*AK537)*AG537),0)&lt;0,
0,
IF(
IFERROR(((U537+Y537)*AG537)/((AC537*AK537)*AG537),0)&gt;1,
1,
IFERROR(((U537+Y537)*AG537)/((AC537*AK537)*AG537),0)
)
)
)
))</f>
        <v/>
      </c>
      <c r="BF537" s="49">
        <f>IF(D537="","",IF(S537="S",
1,
IF(AC537=0,
1,
IF(
IFERROR(((U537+V537+Y537)*AG537)/((AC537*AK537)*AG537),0)&lt;0,
0,
IF(
IFERROR(((U537+V537+Y537)*AG537)/((AC537*AK537)*AG537),0)&gt;1,
1,
IFERROR(((U537+V537+Y537)*AG537)/((AC537*AK537)*AG537),0)
)
)
)
))</f>
        <v/>
      </c>
      <c r="BG537" s="50">
        <f>IF(D537="","",IF(S537="S",0,IF(AND(ISNUMBER(AC537),ISNUMBER(AM537)),IF(OR(AC537*AM537&lt;0,ISERR(AC537*AM537)),0,AC537*AM537),0)))</f>
        <v/>
      </c>
      <c r="BH537" s="50">
        <f>IF(D537="","",IF(BY537&gt;TODAY()-60,0,IF(Y537&gt;12,MAX(0,(U537+Y537)-BG537),MAX(0,U537-BG537))))</f>
        <v/>
      </c>
      <c r="BI537" s="51">
        <f>IF(D537="","",BH537*AG537)</f>
        <v/>
      </c>
      <c r="BJ537" s="51">
        <f>IF(D537="","",IF(OR(R537="A",R537="AA",R537="AAA"),BI537,0))</f>
        <v/>
      </c>
      <c r="BK537" s="51">
        <f>IF(D537="","",IF(R537="B",BI537,0))</f>
        <v/>
      </c>
      <c r="BL537" s="51">
        <f>IF(D537="","",IF(R537="C",BI537,0))</f>
        <v/>
      </c>
      <c r="BM537" s="51">
        <f>IF(D537="","",IFERROR(MAX(0,MIN(BI537/AP537,1)),0))</f>
        <v/>
      </c>
      <c r="BN537" s="52">
        <f>IF(D537="","",AB537*AG537)</f>
        <v/>
      </c>
      <c r="BO537" s="52">
        <f>IF(D537="","",(U537+V537+X537)*AG537)</f>
        <v/>
      </c>
      <c r="BP537" s="52">
        <f>IF(D537="","",(AB537*3)*AG537)</f>
        <v/>
      </c>
      <c r="BQ537" s="52">
        <f>IF(D537="","",IF(BO537-BP537&gt;0,0,BO537-BP537))</f>
        <v/>
      </c>
      <c r="BR537" s="52">
        <f>IF(D537="","",IF(BO537-BP537-BN537&gt;0,0,BO537-BP537-BN537))</f>
        <v/>
      </c>
      <c r="BS537" s="53">
        <f>IF(D537="","",IFERROR(AB537*AI537,0))</f>
        <v/>
      </c>
      <c r="BT537" s="53">
        <f>IF(D537="","",IFERROR(IF(X537&gt;12, AI537*(U537+V537+X537), AI537*(U537+V537)),0))</f>
        <v/>
      </c>
      <c r="BU537" s="53">
        <f>IF(D537="","",IFERROR(((AB537*3)*AI537),0))</f>
        <v/>
      </c>
      <c r="BV537" s="53">
        <f>IF(D537="","",IF(BT537-BU537&gt;0,0,BT537-BU537))</f>
        <v/>
      </c>
      <c r="BW537" s="53">
        <f>IF(D537="","",IF(BT537-BU537-BS537&gt;0,0,BT537-BU537-BS537))</f>
        <v/>
      </c>
      <c r="BX537" s="36">
        <f>IF(D537="","",IFERROR(VLOOKUP(D537,'produto-entrada-7'!A:M,3,0),"SEM PEDIDO"))</f>
        <v/>
      </c>
      <c r="BY537" s="36">
        <f>IF(D537="","",VLOOKUP(D537,'produto-estoque-total-7'!A:AB,25,0))</f>
        <v/>
      </c>
      <c r="BZ537" s="36">
        <f>IF(D537="","",IFERROR(VLOOKUP(D537,'produto-estoque-total-7'!A:AB,26,0)/100,0))</f>
        <v/>
      </c>
      <c r="CA537" s="36">
        <f>IF(D537="","",IFERROR(VLOOKUP(D537,'produto-estoque-total-7'!A:AB,27,0)/100,0))</f>
        <v/>
      </c>
      <c r="CB537" s="41">
        <f>IF(D537="","",V537*AF537)</f>
        <v/>
      </c>
      <c r="CC537" s="41">
        <f>IF(D537="","",V537*AI537)</f>
        <v/>
      </c>
      <c r="CD537" s="54">
        <f>IF(D537="","",VLOOKUP(D537,'produto-estoque-total-7'!A:AB,28,0))</f>
        <v/>
      </c>
    </row>
    <row r="538">
      <c r="A538" s="36">
        <f>IF(D538="","",VLOOKUP(D538,'produto-estoque-total-7'!A:AB,3,0))</f>
        <v/>
      </c>
      <c r="B538" s="1">
        <f>IF(D538="","",VLOOKUP(D538,'produto-estoque-total-7'!A:AB,12,0))</f>
        <v/>
      </c>
      <c r="C538" s="1">
        <f>IF(D538="","",VLOOKUP(D538,'produto-estoque-total-7'!A:AB,2,0))</f>
        <v/>
      </c>
      <c r="D538" s="37">
        <f>IFERROR(IF('produto-estoque-total-7'!A537="","",'produto-estoque-total-7'!A537),"")</f>
        <v/>
      </c>
      <c r="E538" s="1">
        <f>IF(D538="","",VLOOKUP(D538,'produto-estoque-total-7'!A:AB,4,0))</f>
        <v/>
      </c>
      <c r="F538" s="36">
        <f>IF(D538="","",VLOOKUP(D538,'produto-estoque-total-7'!A:AB,13,0))</f>
        <v/>
      </c>
      <c r="G538" s="1">
        <f>IF(F538="","",VLOOKUP(F538,'FORNECEDORES X COMPRADOR'!A:D,4,0))</f>
        <v/>
      </c>
      <c r="H538" s="1">
        <f>IF(F538="","",VLOOKUP(F538,'FORNECEDORES X COMPRADOR'!A:E,5,0))</f>
        <v/>
      </c>
      <c r="I538" s="36">
        <f>IF(D538="","",VLOOKUP(D538,'produto-estoque-total-7'!A:AB,15,0))</f>
        <v/>
      </c>
      <c r="J538" s="36">
        <f>IF(D538="","",VLOOKUP(D538,'produto-estoque-total-7'!A:AB,19,0))</f>
        <v/>
      </c>
      <c r="K538" s="1">
        <f>IF(D538="","",VLOOKUP(D538,'produto-estoque-total-7'!A:AB,20,0))</f>
        <v/>
      </c>
      <c r="L538" s="36">
        <f>IF(D538="","",VLOOKUP(D538,'produto-estoque-total-7'!A:AB,17,0))</f>
        <v/>
      </c>
      <c r="M538" s="1">
        <f>IF(D538="","",VLOOKUP(D538,'produto-estoque-total-7'!A:AB,18,0))</f>
        <v/>
      </c>
      <c r="N538" s="36">
        <f>IF(D538="","",VLOOKUP(D538,'produto-estoque-total-7'!A:AB,21,0))</f>
        <v/>
      </c>
      <c r="O538" s="1">
        <f>IF(D538="","",VLOOKUP(D538,'produto-estoque-total-7'!A:AB,22,0))</f>
        <v/>
      </c>
      <c r="P538" s="36">
        <f>IF(D538="","",VLOOKUP(D538,'produto-estoque-total-7'!A:AB,23,0))</f>
        <v/>
      </c>
      <c r="Q538" s="1">
        <f>IF(D538="","",VLOOKUP(D538,'produto-estoque-total-7'!A:AB,24,0))</f>
        <v/>
      </c>
      <c r="R538" s="38">
        <f>IFERROR(IF(D538="","",VLOOKUP(D538,'produto-venda-7'!B:N,13,0)),"C")</f>
        <v/>
      </c>
      <c r="S538" s="39">
        <f>IF(D538="","",VLOOKUP(D538,'produto-estoque-total-7'!A:AB,6,0))</f>
        <v/>
      </c>
      <c r="T538" s="39">
        <f>IF(D538="","",VLOOKUP(D538,'produto-estoque-total-7'!A:AB,5,0))</f>
        <v/>
      </c>
      <c r="U538" s="40">
        <f>IF(D538="","",VLOOKUP(D538,'produto-estoque-total-7'!A:AB,11,0))</f>
        <v/>
      </c>
      <c r="V538" s="41">
        <f>IF(D538="","",IFERROR(VLOOKUP(D538,'produto-entrada-7'!A:M,10,0),0))</f>
        <v/>
      </c>
      <c r="W538" s="42" t="n"/>
      <c r="X538" s="39">
        <f>IF(D538="","",VLOOKUP(D538,'produto-estoque-total-7'!A:AB,8,0))</f>
        <v/>
      </c>
      <c r="Y538" s="39">
        <f>IF(D538="","",VLOOKUP(D538,'produto-estoque-total-7'!A:AB,9,0))</f>
        <v/>
      </c>
      <c r="Z538" s="39">
        <f>IF(D538="","",VLOOKUP(D538,'produto-estoque-total-7'!A:AB,10,0))</f>
        <v/>
      </c>
      <c r="AA538" s="39">
        <f>IFERROR(IF(D538="","",VLOOKUP(D538,'produto-venda-7'!B:N,4,0)),0)</f>
        <v/>
      </c>
      <c r="AB538" s="39">
        <f>IFERROR(IF(D538="","",VLOOKUP(D538,'produto-venda-7'!B:N,5,0)),0)</f>
        <v/>
      </c>
      <c r="AC538" s="39">
        <f>IF(D538="","",IFERROR(AA538/90,0))</f>
        <v/>
      </c>
      <c r="AD538" s="36">
        <f>IF(D538="","",IFERROR(VLOOKUP(D538,'produto-entrada-7'!A:M,4,0),0))</f>
        <v/>
      </c>
      <c r="AE538" s="36">
        <f>IFERROR(IF(D538="","",VLOOKUP(D538,'produto-venda-7'!B:N,10,0)),0)</f>
        <v/>
      </c>
      <c r="AF538" s="36">
        <f>IF(D538="","",IFERROR(VLOOKUP(D538,'produto-entrada-7'!A:M,11,0),0))</f>
        <v/>
      </c>
      <c r="AG538" s="1">
        <f>IF(D538="","",IFERROR(VLOOKUP(D538,'produto-entrada-7'!A:M,12,0),0))</f>
        <v/>
      </c>
      <c r="AH538" s="1">
        <f>IF(D538="","",IFERROR(VLOOKUP(D538,'produto-entrada-7'!A:M,13,0),0))</f>
        <v/>
      </c>
      <c r="AI538" s="36">
        <f>IFERROR(IF(D538="","",VLOOKUP(D538,'produto-venda-7'!B:N,11,0)),0)</f>
        <v/>
      </c>
      <c r="AJ538" s="43">
        <f>IF(D538="","",IFERROR(AI538*AB538,0))</f>
        <v/>
      </c>
      <c r="AK538" s="44">
        <f>IFERROR(IF(D538="","",VLOOKUP(F538,'ANALISE FORNECEDOR'!$A:$I,8,0)),"")</f>
        <v/>
      </c>
      <c r="AL538" s="44">
        <f>IF(D538="","",AVERAGE(AM538,AK538))</f>
        <v/>
      </c>
      <c r="AM538" s="44">
        <f>IFERROR(IF(D538="","",VLOOKUP(F538,'ANALISE FORNECEDOR'!$A:$I,9,0)),"")</f>
        <v/>
      </c>
      <c r="AN538" s="45">
        <f>IF(D538="","",IF(Y538&gt;12,AI538*(U538+Y538),AI538*U538))</f>
        <v/>
      </c>
      <c r="AO538" s="45">
        <f>IF(D538="","",IF(Y538&gt;12,AI538*(U538+V538+Y538),AI538*(U538+V538)))</f>
        <v/>
      </c>
      <c r="AP538" s="46">
        <f>IF(D538="","",IF(Y538&gt;12,AG538*(U538+Y538),AG538*U538))</f>
        <v/>
      </c>
      <c r="AQ538" s="46">
        <f>IF(D538="","",IF(Y538&gt;12,AG538*(U538+V538+Y538),AG538*(U538+V538)))</f>
        <v/>
      </c>
      <c r="AR538" s="46">
        <f>IF(D538="","",IF(OR(R538="A",R538="AA",R538="AAA"),AP538,0))</f>
        <v/>
      </c>
      <c r="AS538" s="46">
        <f>IF(D538="","",IF(R538="B",AP538,0))</f>
        <v/>
      </c>
      <c r="AT538" s="46">
        <f>IF(D538="","",IF(R538="C",AP538,0))</f>
        <v/>
      </c>
      <c r="AU538" s="47">
        <f>IF(D538="","",IFERROR(AN538/AJ538,0))</f>
        <v/>
      </c>
      <c r="AV538" s="47">
        <f>IF(D538="","",IFERROR(((AO538)/AJ538),0))</f>
        <v/>
      </c>
      <c r="AW538" s="48">
        <f>IF(D538="","",IF(OR(S538="S",NOT(AND(ISNUMBER(AC538),ISNUMBER(AL538),AC538*AL538&gt;=0))),0,AC538*AL538))</f>
        <v/>
      </c>
      <c r="AX538" s="49">
        <f>IFERROR(IF(D538="","",AW538*AG538),0)</f>
        <v/>
      </c>
      <c r="AY538" s="48">
        <f>IF(D538="","",IF(OR(S538="S",NOT(AND(ISNUMBER(AC538),ISNUMBER(AK538),AC538*AK538&gt;=0))),0,AC538*AK538))</f>
        <v/>
      </c>
      <c r="AZ538" s="48">
        <f>IFERROR(IF(D538="","",IF(AY538=0,0,IF(((AY538)-(U538+Y538))&lt;0,0,(AY538)-U538))),0)</f>
        <v/>
      </c>
      <c r="BA538" s="49">
        <f>IF(D538="","",AZ538*AG538)</f>
        <v/>
      </c>
      <c r="BB538" s="49">
        <f>IF(D538="","",IF(OR(R538="A",R538="AA",R538="AAA"),BA538,0))</f>
        <v/>
      </c>
      <c r="BC538" s="49">
        <f>IF(D538="","",IF(R538="B",BA538,0))</f>
        <v/>
      </c>
      <c r="BD538" s="49">
        <f>IF(D538="","",IF(R538="B",BA538,0))</f>
        <v/>
      </c>
      <c r="BE538" s="49">
        <f>IF(D538="","",IF(S538="S",
1,
IF(AC538=0,
1,
IF(
IFERROR(((U538+Y538)*AG538)/((AC538*AK538)*AG538),0)&lt;0,
0,
IF(
IFERROR(((U538+Y538)*AG538)/((AC538*AK538)*AG538),0)&gt;1,
1,
IFERROR(((U538+Y538)*AG538)/((AC538*AK538)*AG538),0)
)
)
)
))</f>
        <v/>
      </c>
      <c r="BF538" s="49">
        <f>IF(D538="","",IF(S538="S",
1,
IF(AC538=0,
1,
IF(
IFERROR(((U538+V538+Y538)*AG538)/((AC538*AK538)*AG538),0)&lt;0,
0,
IF(
IFERROR(((U538+V538+Y538)*AG538)/((AC538*AK538)*AG538),0)&gt;1,
1,
IFERROR(((U538+V538+Y538)*AG538)/((AC538*AK538)*AG538),0)
)
)
)
))</f>
        <v/>
      </c>
      <c r="BG538" s="50">
        <f>IF(D538="","",IF(S538="S",0,IF(AND(ISNUMBER(AC538),ISNUMBER(AM538)),IF(OR(AC538*AM538&lt;0,ISERR(AC538*AM538)),0,AC538*AM538),0)))</f>
        <v/>
      </c>
      <c r="BH538" s="50">
        <f>IF(D538="","",IF(BY538&gt;TODAY()-60,0,IF(Y538&gt;12,MAX(0,(U538+Y538)-BG538),MAX(0,U538-BG538))))</f>
        <v/>
      </c>
      <c r="BI538" s="51">
        <f>IF(D538="","",BH538*AG538)</f>
        <v/>
      </c>
      <c r="BJ538" s="51">
        <f>IF(D538="","",IF(OR(R538="A",R538="AA",R538="AAA"),BI538,0))</f>
        <v/>
      </c>
      <c r="BK538" s="51">
        <f>IF(D538="","",IF(R538="B",BI538,0))</f>
        <v/>
      </c>
      <c r="BL538" s="51">
        <f>IF(D538="","",IF(R538="C",BI538,0))</f>
        <v/>
      </c>
      <c r="BM538" s="51">
        <f>IF(D538="","",IFERROR(MAX(0,MIN(BI538/AP538,1)),0))</f>
        <v/>
      </c>
      <c r="BN538" s="52">
        <f>IF(D538="","",AB538*AG538)</f>
        <v/>
      </c>
      <c r="BO538" s="52">
        <f>IF(D538="","",(U538+V538+X538)*AG538)</f>
        <v/>
      </c>
      <c r="BP538" s="52">
        <f>IF(D538="","",(AB538*3)*AG538)</f>
        <v/>
      </c>
      <c r="BQ538" s="52">
        <f>IF(D538="","",IF(BO538-BP538&gt;0,0,BO538-BP538))</f>
        <v/>
      </c>
      <c r="BR538" s="52">
        <f>IF(D538="","",IF(BO538-BP538-BN538&gt;0,0,BO538-BP538-BN538))</f>
        <v/>
      </c>
      <c r="BS538" s="53">
        <f>IF(D538="","",IFERROR(AB538*AI538,0))</f>
        <v/>
      </c>
      <c r="BT538" s="53">
        <f>IF(D538="","",IFERROR(IF(X538&gt;12, AI538*(U538+V538+X538), AI538*(U538+V538)),0))</f>
        <v/>
      </c>
      <c r="BU538" s="53">
        <f>IF(D538="","",IFERROR(((AB538*3)*AI538),0))</f>
        <v/>
      </c>
      <c r="BV538" s="53">
        <f>IF(D538="","",IF(BT538-BU538&gt;0,0,BT538-BU538))</f>
        <v/>
      </c>
      <c r="BW538" s="53">
        <f>IF(D538="","",IF(BT538-BU538-BS538&gt;0,0,BT538-BU538-BS538))</f>
        <v/>
      </c>
      <c r="BX538" s="36">
        <f>IF(D538="","",IFERROR(VLOOKUP(D538,'produto-entrada-7'!A:M,3,0),"SEM PEDIDO"))</f>
        <v/>
      </c>
      <c r="BY538" s="36">
        <f>IF(D538="","",VLOOKUP(D538,'produto-estoque-total-7'!A:AB,25,0))</f>
        <v/>
      </c>
      <c r="BZ538" s="36">
        <f>IF(D538="","",IFERROR(VLOOKUP(D538,'produto-estoque-total-7'!A:AB,26,0)/100,0))</f>
        <v/>
      </c>
      <c r="CA538" s="36">
        <f>IF(D538="","",IFERROR(VLOOKUP(D538,'produto-estoque-total-7'!A:AB,27,0)/100,0))</f>
        <v/>
      </c>
      <c r="CB538" s="41">
        <f>IF(D538="","",V538*AF538)</f>
        <v/>
      </c>
      <c r="CC538" s="41">
        <f>IF(D538="","",V538*AI538)</f>
        <v/>
      </c>
      <c r="CD538" s="54">
        <f>IF(D538="","",VLOOKUP(D538,'produto-estoque-total-7'!A:AB,28,0))</f>
        <v/>
      </c>
    </row>
    <row r="539">
      <c r="A539" s="36">
        <f>IF(D539="","",VLOOKUP(D539,'produto-estoque-total-7'!A:AB,3,0))</f>
        <v/>
      </c>
      <c r="B539" s="1">
        <f>IF(D539="","",VLOOKUP(D539,'produto-estoque-total-7'!A:AB,12,0))</f>
        <v/>
      </c>
      <c r="C539" s="1">
        <f>IF(D539="","",VLOOKUP(D539,'produto-estoque-total-7'!A:AB,2,0))</f>
        <v/>
      </c>
      <c r="D539" s="37">
        <f>IFERROR(IF('produto-estoque-total-7'!A538="","",'produto-estoque-total-7'!A538),"")</f>
        <v/>
      </c>
      <c r="E539" s="1">
        <f>IF(D539="","",VLOOKUP(D539,'produto-estoque-total-7'!A:AB,4,0))</f>
        <v/>
      </c>
      <c r="F539" s="36">
        <f>IF(D539="","",VLOOKUP(D539,'produto-estoque-total-7'!A:AB,13,0))</f>
        <v/>
      </c>
      <c r="G539" s="1">
        <f>IF(F539="","",VLOOKUP(F539,'FORNECEDORES X COMPRADOR'!A:D,4,0))</f>
        <v/>
      </c>
      <c r="H539" s="1">
        <f>IF(F539="","",VLOOKUP(F539,'FORNECEDORES X COMPRADOR'!A:E,5,0))</f>
        <v/>
      </c>
      <c r="I539" s="36">
        <f>IF(D539="","",VLOOKUP(D539,'produto-estoque-total-7'!A:AB,15,0))</f>
        <v/>
      </c>
      <c r="J539" s="36">
        <f>IF(D539="","",VLOOKUP(D539,'produto-estoque-total-7'!A:AB,19,0))</f>
        <v/>
      </c>
      <c r="K539" s="1">
        <f>IF(D539="","",VLOOKUP(D539,'produto-estoque-total-7'!A:AB,20,0))</f>
        <v/>
      </c>
      <c r="L539" s="36">
        <f>IF(D539="","",VLOOKUP(D539,'produto-estoque-total-7'!A:AB,17,0))</f>
        <v/>
      </c>
      <c r="M539" s="1">
        <f>IF(D539="","",VLOOKUP(D539,'produto-estoque-total-7'!A:AB,18,0))</f>
        <v/>
      </c>
      <c r="N539" s="36">
        <f>IF(D539="","",VLOOKUP(D539,'produto-estoque-total-7'!A:AB,21,0))</f>
        <v/>
      </c>
      <c r="O539" s="1">
        <f>IF(D539="","",VLOOKUP(D539,'produto-estoque-total-7'!A:AB,22,0))</f>
        <v/>
      </c>
      <c r="P539" s="36">
        <f>IF(D539="","",VLOOKUP(D539,'produto-estoque-total-7'!A:AB,23,0))</f>
        <v/>
      </c>
      <c r="Q539" s="1">
        <f>IF(D539="","",VLOOKUP(D539,'produto-estoque-total-7'!A:AB,24,0))</f>
        <v/>
      </c>
      <c r="R539" s="38">
        <f>IFERROR(IF(D539="","",VLOOKUP(D539,'produto-venda-7'!B:N,13,0)),"C")</f>
        <v/>
      </c>
      <c r="S539" s="39">
        <f>IF(D539="","",VLOOKUP(D539,'produto-estoque-total-7'!A:AB,6,0))</f>
        <v/>
      </c>
      <c r="T539" s="39">
        <f>IF(D539="","",VLOOKUP(D539,'produto-estoque-total-7'!A:AB,5,0))</f>
        <v/>
      </c>
      <c r="U539" s="40">
        <f>IF(D539="","",VLOOKUP(D539,'produto-estoque-total-7'!A:AB,11,0))</f>
        <v/>
      </c>
      <c r="V539" s="41">
        <f>IF(D539="","",IFERROR(VLOOKUP(D539,'produto-entrada-7'!A:M,10,0),0))</f>
        <v/>
      </c>
      <c r="W539" s="42" t="n"/>
      <c r="X539" s="39">
        <f>IF(D539="","",VLOOKUP(D539,'produto-estoque-total-7'!A:AB,8,0))</f>
        <v/>
      </c>
      <c r="Y539" s="39">
        <f>IF(D539="","",VLOOKUP(D539,'produto-estoque-total-7'!A:AB,9,0))</f>
        <v/>
      </c>
      <c r="Z539" s="39">
        <f>IF(D539="","",VLOOKUP(D539,'produto-estoque-total-7'!A:AB,10,0))</f>
        <v/>
      </c>
      <c r="AA539" s="39">
        <f>IFERROR(IF(D539="","",VLOOKUP(D539,'produto-venda-7'!B:N,4,0)),0)</f>
        <v/>
      </c>
      <c r="AB539" s="39">
        <f>IFERROR(IF(D539="","",VLOOKUP(D539,'produto-venda-7'!B:N,5,0)),0)</f>
        <v/>
      </c>
      <c r="AC539" s="39">
        <f>IF(D539="","",IFERROR(AA539/90,0))</f>
        <v/>
      </c>
      <c r="AD539" s="36">
        <f>IF(D539="","",IFERROR(VLOOKUP(D539,'produto-entrada-7'!A:M,4,0),0))</f>
        <v/>
      </c>
      <c r="AE539" s="36">
        <f>IFERROR(IF(D539="","",VLOOKUP(D539,'produto-venda-7'!B:N,10,0)),0)</f>
        <v/>
      </c>
      <c r="AF539" s="36">
        <f>IF(D539="","",IFERROR(VLOOKUP(D539,'produto-entrada-7'!A:M,11,0),0))</f>
        <v/>
      </c>
      <c r="AG539" s="1">
        <f>IF(D539="","",IFERROR(VLOOKUP(D539,'produto-entrada-7'!A:M,12,0),0))</f>
        <v/>
      </c>
      <c r="AH539" s="1">
        <f>IF(D539="","",IFERROR(VLOOKUP(D539,'produto-entrada-7'!A:M,13,0),0))</f>
        <v/>
      </c>
      <c r="AI539" s="36">
        <f>IFERROR(IF(D539="","",VLOOKUP(D539,'produto-venda-7'!B:N,11,0)),0)</f>
        <v/>
      </c>
      <c r="AJ539" s="43">
        <f>IF(D539="","",IFERROR(AI539*AB539,0))</f>
        <v/>
      </c>
      <c r="AK539" s="44">
        <f>IFERROR(IF(D539="","",VLOOKUP(F539,'ANALISE FORNECEDOR'!$A:$I,8,0)),"")</f>
        <v/>
      </c>
      <c r="AL539" s="44">
        <f>IF(D539="","",AVERAGE(AM539,AK539))</f>
        <v/>
      </c>
      <c r="AM539" s="44">
        <f>IFERROR(IF(D539="","",VLOOKUP(F539,'ANALISE FORNECEDOR'!$A:$I,9,0)),"")</f>
        <v/>
      </c>
      <c r="AN539" s="45">
        <f>IF(D539="","",IF(Y539&gt;12,AI539*(U539+Y539),AI539*U539))</f>
        <v/>
      </c>
      <c r="AO539" s="45">
        <f>IF(D539="","",IF(Y539&gt;12,AI539*(U539+V539+Y539),AI539*(U539+V539)))</f>
        <v/>
      </c>
      <c r="AP539" s="46">
        <f>IF(D539="","",IF(Y539&gt;12,AG539*(U539+Y539),AG539*U539))</f>
        <v/>
      </c>
      <c r="AQ539" s="46">
        <f>IF(D539="","",IF(Y539&gt;12,AG539*(U539+V539+Y539),AG539*(U539+V539)))</f>
        <v/>
      </c>
      <c r="AR539" s="46">
        <f>IF(D539="","",IF(OR(R539="A",R539="AA",R539="AAA"),AP539,0))</f>
        <v/>
      </c>
      <c r="AS539" s="46">
        <f>IF(D539="","",IF(R539="B",AP539,0))</f>
        <v/>
      </c>
      <c r="AT539" s="46">
        <f>IF(D539="","",IF(R539="C",AP539,0))</f>
        <v/>
      </c>
      <c r="AU539" s="47">
        <f>IF(D539="","",IFERROR(AN539/AJ539,0))</f>
        <v/>
      </c>
      <c r="AV539" s="47">
        <f>IF(D539="","",IFERROR(((AO539)/AJ539),0))</f>
        <v/>
      </c>
      <c r="AW539" s="48">
        <f>IF(D539="","",IF(OR(S539="S",NOT(AND(ISNUMBER(AC539),ISNUMBER(AL539),AC539*AL539&gt;=0))),0,AC539*AL539))</f>
        <v/>
      </c>
      <c r="AX539" s="49">
        <f>IFERROR(IF(D539="","",AW539*AG539),0)</f>
        <v/>
      </c>
      <c r="AY539" s="48">
        <f>IF(D539="","",IF(OR(S539="S",NOT(AND(ISNUMBER(AC539),ISNUMBER(AK539),AC539*AK539&gt;=0))),0,AC539*AK539))</f>
        <v/>
      </c>
      <c r="AZ539" s="48">
        <f>IFERROR(IF(D539="","",IF(AY539=0,0,IF(((AY539)-(U539+Y539))&lt;0,0,(AY539)-U539))),0)</f>
        <v/>
      </c>
      <c r="BA539" s="49">
        <f>IF(D539="","",AZ539*AG539)</f>
        <v/>
      </c>
      <c r="BB539" s="49">
        <f>IF(D539="","",IF(OR(R539="A",R539="AA",R539="AAA"),BA539,0))</f>
        <v/>
      </c>
      <c r="BC539" s="49">
        <f>IF(D539="","",IF(R539="B",BA539,0))</f>
        <v/>
      </c>
      <c r="BD539" s="49">
        <f>IF(D539="","",IF(R539="B",BA539,0))</f>
        <v/>
      </c>
      <c r="BE539" s="49">
        <f>IF(D539="","",IF(S539="S",
1,
IF(AC539=0,
1,
IF(
IFERROR(((U539+Y539)*AG539)/((AC539*AK539)*AG539),0)&lt;0,
0,
IF(
IFERROR(((U539+Y539)*AG539)/((AC539*AK539)*AG539),0)&gt;1,
1,
IFERROR(((U539+Y539)*AG539)/((AC539*AK539)*AG539),0)
)
)
)
))</f>
        <v/>
      </c>
      <c r="BF539" s="49">
        <f>IF(D539="","",IF(S539="S",
1,
IF(AC539=0,
1,
IF(
IFERROR(((U539+V539+Y539)*AG539)/((AC539*AK539)*AG539),0)&lt;0,
0,
IF(
IFERROR(((U539+V539+Y539)*AG539)/((AC539*AK539)*AG539),0)&gt;1,
1,
IFERROR(((U539+V539+Y539)*AG539)/((AC539*AK539)*AG539),0)
)
)
)
))</f>
        <v/>
      </c>
      <c r="BG539" s="50">
        <f>IF(D539="","",IF(S539="S",0,IF(AND(ISNUMBER(AC539),ISNUMBER(AM539)),IF(OR(AC539*AM539&lt;0,ISERR(AC539*AM539)),0,AC539*AM539),0)))</f>
        <v/>
      </c>
      <c r="BH539" s="50">
        <f>IF(D539="","",IF(BY539&gt;TODAY()-60,0,IF(Y539&gt;12,MAX(0,(U539+Y539)-BG539),MAX(0,U539-BG539))))</f>
        <v/>
      </c>
      <c r="BI539" s="51">
        <f>IF(D539="","",BH539*AG539)</f>
        <v/>
      </c>
      <c r="BJ539" s="51">
        <f>IF(D539="","",IF(OR(R539="A",R539="AA",R539="AAA"),BI539,0))</f>
        <v/>
      </c>
      <c r="BK539" s="51">
        <f>IF(D539="","",IF(R539="B",BI539,0))</f>
        <v/>
      </c>
      <c r="BL539" s="51">
        <f>IF(D539="","",IF(R539="C",BI539,0))</f>
        <v/>
      </c>
      <c r="BM539" s="51">
        <f>IF(D539="","",IFERROR(MAX(0,MIN(BI539/AP539,1)),0))</f>
        <v/>
      </c>
      <c r="BN539" s="52">
        <f>IF(D539="","",AB539*AG539)</f>
        <v/>
      </c>
      <c r="BO539" s="52">
        <f>IF(D539="","",(U539+V539+X539)*AG539)</f>
        <v/>
      </c>
      <c r="BP539" s="52">
        <f>IF(D539="","",(AB539*3)*AG539)</f>
        <v/>
      </c>
      <c r="BQ539" s="52">
        <f>IF(D539="","",IF(BO539-BP539&gt;0,0,BO539-BP539))</f>
        <v/>
      </c>
      <c r="BR539" s="52">
        <f>IF(D539="","",IF(BO539-BP539-BN539&gt;0,0,BO539-BP539-BN539))</f>
        <v/>
      </c>
      <c r="BS539" s="53">
        <f>IF(D539="","",IFERROR(AB539*AI539,0))</f>
        <v/>
      </c>
      <c r="BT539" s="53">
        <f>IF(D539="","",IFERROR(IF(X539&gt;12, AI539*(U539+V539+X539), AI539*(U539+V539)),0))</f>
        <v/>
      </c>
      <c r="BU539" s="53">
        <f>IF(D539="","",IFERROR(((AB539*3)*AI539),0))</f>
        <v/>
      </c>
      <c r="BV539" s="53">
        <f>IF(D539="","",IF(BT539-BU539&gt;0,0,BT539-BU539))</f>
        <v/>
      </c>
      <c r="BW539" s="53">
        <f>IF(D539="","",IF(BT539-BU539-BS539&gt;0,0,BT539-BU539-BS539))</f>
        <v/>
      </c>
      <c r="BX539" s="36">
        <f>IF(D539="","",IFERROR(VLOOKUP(D539,'produto-entrada-7'!A:M,3,0),"SEM PEDIDO"))</f>
        <v/>
      </c>
      <c r="BY539" s="36">
        <f>IF(D539="","",VLOOKUP(D539,'produto-estoque-total-7'!A:AB,25,0))</f>
        <v/>
      </c>
      <c r="BZ539" s="36">
        <f>IF(D539="","",IFERROR(VLOOKUP(D539,'produto-estoque-total-7'!A:AB,26,0)/100,0))</f>
        <v/>
      </c>
      <c r="CA539" s="36">
        <f>IF(D539="","",IFERROR(VLOOKUP(D539,'produto-estoque-total-7'!A:AB,27,0)/100,0))</f>
        <v/>
      </c>
      <c r="CB539" s="41">
        <f>IF(D539="","",V539*AF539)</f>
        <v/>
      </c>
      <c r="CC539" s="41">
        <f>IF(D539="","",V539*AI539)</f>
        <v/>
      </c>
      <c r="CD539" s="54">
        <f>IF(D539="","",VLOOKUP(D539,'produto-estoque-total-7'!A:AB,28,0))</f>
        <v/>
      </c>
    </row>
    <row r="540">
      <c r="A540" s="36">
        <f>IF(D540="","",VLOOKUP(D540,'produto-estoque-total-7'!A:AB,3,0))</f>
        <v/>
      </c>
      <c r="B540" s="1">
        <f>IF(D540="","",VLOOKUP(D540,'produto-estoque-total-7'!A:AB,12,0))</f>
        <v/>
      </c>
      <c r="C540" s="1">
        <f>IF(D540="","",VLOOKUP(D540,'produto-estoque-total-7'!A:AB,2,0))</f>
        <v/>
      </c>
      <c r="D540" s="37">
        <f>IFERROR(IF('produto-estoque-total-7'!A539="","",'produto-estoque-total-7'!A539),"")</f>
        <v/>
      </c>
      <c r="E540" s="1">
        <f>IF(D540="","",VLOOKUP(D540,'produto-estoque-total-7'!A:AB,4,0))</f>
        <v/>
      </c>
      <c r="F540" s="36">
        <f>IF(D540="","",VLOOKUP(D540,'produto-estoque-total-7'!A:AB,13,0))</f>
        <v/>
      </c>
      <c r="G540" s="1">
        <f>IF(F540="","",VLOOKUP(F540,'FORNECEDORES X COMPRADOR'!A:D,4,0))</f>
        <v/>
      </c>
      <c r="H540" s="1">
        <f>IF(F540="","",VLOOKUP(F540,'FORNECEDORES X COMPRADOR'!A:E,5,0))</f>
        <v/>
      </c>
      <c r="I540" s="36">
        <f>IF(D540="","",VLOOKUP(D540,'produto-estoque-total-7'!A:AB,15,0))</f>
        <v/>
      </c>
      <c r="J540" s="36">
        <f>IF(D540="","",VLOOKUP(D540,'produto-estoque-total-7'!A:AB,19,0))</f>
        <v/>
      </c>
      <c r="K540" s="1">
        <f>IF(D540="","",VLOOKUP(D540,'produto-estoque-total-7'!A:AB,20,0))</f>
        <v/>
      </c>
      <c r="L540" s="36">
        <f>IF(D540="","",VLOOKUP(D540,'produto-estoque-total-7'!A:AB,17,0))</f>
        <v/>
      </c>
      <c r="M540" s="1">
        <f>IF(D540="","",VLOOKUP(D540,'produto-estoque-total-7'!A:AB,18,0))</f>
        <v/>
      </c>
      <c r="N540" s="36">
        <f>IF(D540="","",VLOOKUP(D540,'produto-estoque-total-7'!A:AB,21,0))</f>
        <v/>
      </c>
      <c r="O540" s="1">
        <f>IF(D540="","",VLOOKUP(D540,'produto-estoque-total-7'!A:AB,22,0))</f>
        <v/>
      </c>
      <c r="P540" s="36">
        <f>IF(D540="","",VLOOKUP(D540,'produto-estoque-total-7'!A:AB,23,0))</f>
        <v/>
      </c>
      <c r="Q540" s="1">
        <f>IF(D540="","",VLOOKUP(D540,'produto-estoque-total-7'!A:AB,24,0))</f>
        <v/>
      </c>
      <c r="R540" s="38">
        <f>IFERROR(IF(D540="","",VLOOKUP(D540,'produto-venda-7'!B:N,13,0)),"C")</f>
        <v/>
      </c>
      <c r="S540" s="39">
        <f>IF(D540="","",VLOOKUP(D540,'produto-estoque-total-7'!A:AB,6,0))</f>
        <v/>
      </c>
      <c r="T540" s="39">
        <f>IF(D540="","",VLOOKUP(D540,'produto-estoque-total-7'!A:AB,5,0))</f>
        <v/>
      </c>
      <c r="U540" s="40">
        <f>IF(D540="","",VLOOKUP(D540,'produto-estoque-total-7'!A:AB,11,0))</f>
        <v/>
      </c>
      <c r="V540" s="41">
        <f>IF(D540="","",IFERROR(VLOOKUP(D540,'produto-entrada-7'!A:M,10,0),0))</f>
        <v/>
      </c>
      <c r="W540" s="42" t="n"/>
      <c r="X540" s="39">
        <f>IF(D540="","",VLOOKUP(D540,'produto-estoque-total-7'!A:AB,8,0))</f>
        <v/>
      </c>
      <c r="Y540" s="39">
        <f>IF(D540="","",VLOOKUP(D540,'produto-estoque-total-7'!A:AB,9,0))</f>
        <v/>
      </c>
      <c r="Z540" s="39">
        <f>IF(D540="","",VLOOKUP(D540,'produto-estoque-total-7'!A:AB,10,0))</f>
        <v/>
      </c>
      <c r="AA540" s="39">
        <f>IFERROR(IF(D540="","",VLOOKUP(D540,'produto-venda-7'!B:N,4,0)),0)</f>
        <v/>
      </c>
      <c r="AB540" s="39">
        <f>IFERROR(IF(D540="","",VLOOKUP(D540,'produto-venda-7'!B:N,5,0)),0)</f>
        <v/>
      </c>
      <c r="AC540" s="39">
        <f>IF(D540="","",IFERROR(AA540/90,0))</f>
        <v/>
      </c>
      <c r="AD540" s="36">
        <f>IF(D540="","",IFERROR(VLOOKUP(D540,'produto-entrada-7'!A:M,4,0),0))</f>
        <v/>
      </c>
      <c r="AE540" s="36">
        <f>IFERROR(IF(D540="","",VLOOKUP(D540,'produto-venda-7'!B:N,10,0)),0)</f>
        <v/>
      </c>
      <c r="AF540" s="36">
        <f>IF(D540="","",IFERROR(VLOOKUP(D540,'produto-entrada-7'!A:M,11,0),0))</f>
        <v/>
      </c>
      <c r="AG540" s="1">
        <f>IF(D540="","",IFERROR(VLOOKUP(D540,'produto-entrada-7'!A:M,12,0),0))</f>
        <v/>
      </c>
      <c r="AH540" s="1">
        <f>IF(D540="","",IFERROR(VLOOKUP(D540,'produto-entrada-7'!A:M,13,0),0))</f>
        <v/>
      </c>
      <c r="AI540" s="36">
        <f>IFERROR(IF(D540="","",VLOOKUP(D540,'produto-venda-7'!B:N,11,0)),0)</f>
        <v/>
      </c>
      <c r="AJ540" s="43">
        <f>IF(D540="","",IFERROR(AI540*AB540,0))</f>
        <v/>
      </c>
      <c r="AK540" s="44">
        <f>IFERROR(IF(D540="","",VLOOKUP(F540,'ANALISE FORNECEDOR'!$A:$I,8,0)),"")</f>
        <v/>
      </c>
      <c r="AL540" s="44">
        <f>IF(D540="","",AVERAGE(AM540,AK540))</f>
        <v/>
      </c>
      <c r="AM540" s="44">
        <f>IFERROR(IF(D540="","",VLOOKUP(F540,'ANALISE FORNECEDOR'!$A:$I,9,0)),"")</f>
        <v/>
      </c>
      <c r="AN540" s="45">
        <f>IF(D540="","",IF(Y540&gt;12,AI540*(U540+Y540),AI540*U540))</f>
        <v/>
      </c>
      <c r="AO540" s="45">
        <f>IF(D540="","",IF(Y540&gt;12,AI540*(U540+V540+Y540),AI540*(U540+V540)))</f>
        <v/>
      </c>
      <c r="AP540" s="46">
        <f>IF(D540="","",IF(Y540&gt;12,AG540*(U540+Y540),AG540*U540))</f>
        <v/>
      </c>
      <c r="AQ540" s="46">
        <f>IF(D540="","",IF(Y540&gt;12,AG540*(U540+V540+Y540),AG540*(U540+V540)))</f>
        <v/>
      </c>
      <c r="AR540" s="46">
        <f>IF(D540="","",IF(OR(R540="A",R540="AA",R540="AAA"),AP540,0))</f>
        <v/>
      </c>
      <c r="AS540" s="46">
        <f>IF(D540="","",IF(R540="B",AP540,0))</f>
        <v/>
      </c>
      <c r="AT540" s="46">
        <f>IF(D540="","",IF(R540="C",AP540,0))</f>
        <v/>
      </c>
      <c r="AU540" s="47">
        <f>IF(D540="","",IFERROR(AN540/AJ540,0))</f>
        <v/>
      </c>
      <c r="AV540" s="47">
        <f>IF(D540="","",IFERROR(((AO540)/AJ540),0))</f>
        <v/>
      </c>
      <c r="AW540" s="48">
        <f>IF(D540="","",IF(OR(S540="S",NOT(AND(ISNUMBER(AC540),ISNUMBER(AL540),AC540*AL540&gt;=0))),0,AC540*AL540))</f>
        <v/>
      </c>
      <c r="AX540" s="49">
        <f>IFERROR(IF(D540="","",AW540*AG540),0)</f>
        <v/>
      </c>
      <c r="AY540" s="48">
        <f>IF(D540="","",IF(OR(S540="S",NOT(AND(ISNUMBER(AC540),ISNUMBER(AK540),AC540*AK540&gt;=0))),0,AC540*AK540))</f>
        <v/>
      </c>
      <c r="AZ540" s="48">
        <f>IFERROR(IF(D540="","",IF(AY540=0,0,IF(((AY540)-(U540+Y540))&lt;0,0,(AY540)-U540))),0)</f>
        <v/>
      </c>
      <c r="BA540" s="49">
        <f>IF(D540="","",AZ540*AG540)</f>
        <v/>
      </c>
      <c r="BB540" s="49">
        <f>IF(D540="","",IF(OR(R540="A",R540="AA",R540="AAA"),BA540,0))</f>
        <v/>
      </c>
      <c r="BC540" s="49">
        <f>IF(D540="","",IF(R540="B",BA540,0))</f>
        <v/>
      </c>
      <c r="BD540" s="49">
        <f>IF(D540="","",IF(R540="B",BA540,0))</f>
        <v/>
      </c>
      <c r="BE540" s="49">
        <f>IF(D540="","",IF(S540="S",
1,
IF(AC540=0,
1,
IF(
IFERROR(((U540+Y540)*AG540)/((AC540*AK540)*AG540),0)&lt;0,
0,
IF(
IFERROR(((U540+Y540)*AG540)/((AC540*AK540)*AG540),0)&gt;1,
1,
IFERROR(((U540+Y540)*AG540)/((AC540*AK540)*AG540),0)
)
)
)
))</f>
        <v/>
      </c>
      <c r="BF540" s="49">
        <f>IF(D540="","",IF(S540="S",
1,
IF(AC540=0,
1,
IF(
IFERROR(((U540+V540+Y540)*AG540)/((AC540*AK540)*AG540),0)&lt;0,
0,
IF(
IFERROR(((U540+V540+Y540)*AG540)/((AC540*AK540)*AG540),0)&gt;1,
1,
IFERROR(((U540+V540+Y540)*AG540)/((AC540*AK540)*AG540),0)
)
)
)
))</f>
        <v/>
      </c>
      <c r="BG540" s="50">
        <f>IF(D540="","",IF(S540="S",0,IF(AND(ISNUMBER(AC540),ISNUMBER(AM540)),IF(OR(AC540*AM540&lt;0,ISERR(AC540*AM540)),0,AC540*AM540),0)))</f>
        <v/>
      </c>
      <c r="BH540" s="50">
        <f>IF(D540="","",IF(BY540&gt;TODAY()-60,0,IF(Y540&gt;12,MAX(0,(U540+Y540)-BG540),MAX(0,U540-BG540))))</f>
        <v/>
      </c>
      <c r="BI540" s="51">
        <f>IF(D540="","",BH540*AG540)</f>
        <v/>
      </c>
      <c r="BJ540" s="51">
        <f>IF(D540="","",IF(OR(R540="A",R540="AA",R540="AAA"),BI540,0))</f>
        <v/>
      </c>
      <c r="BK540" s="51">
        <f>IF(D540="","",IF(R540="B",BI540,0))</f>
        <v/>
      </c>
      <c r="BL540" s="51">
        <f>IF(D540="","",IF(R540="C",BI540,0))</f>
        <v/>
      </c>
      <c r="BM540" s="51">
        <f>IF(D540="","",IFERROR(MAX(0,MIN(BI540/AP540,1)),0))</f>
        <v/>
      </c>
      <c r="BN540" s="52">
        <f>IF(D540="","",AB540*AG540)</f>
        <v/>
      </c>
      <c r="BO540" s="52">
        <f>IF(D540="","",(U540+V540+X540)*AG540)</f>
        <v/>
      </c>
      <c r="BP540" s="52">
        <f>IF(D540="","",(AB540*3)*AG540)</f>
        <v/>
      </c>
      <c r="BQ540" s="52">
        <f>IF(D540="","",IF(BO540-BP540&gt;0,0,BO540-BP540))</f>
        <v/>
      </c>
      <c r="BR540" s="52">
        <f>IF(D540="","",IF(BO540-BP540-BN540&gt;0,0,BO540-BP540-BN540))</f>
        <v/>
      </c>
      <c r="BS540" s="53">
        <f>IF(D540="","",IFERROR(AB540*AI540,0))</f>
        <v/>
      </c>
      <c r="BT540" s="53">
        <f>IF(D540="","",IFERROR(IF(X540&gt;12, AI540*(U540+V540+X540), AI540*(U540+V540)),0))</f>
        <v/>
      </c>
      <c r="BU540" s="53">
        <f>IF(D540="","",IFERROR(((AB540*3)*AI540),0))</f>
        <v/>
      </c>
      <c r="BV540" s="53">
        <f>IF(D540="","",IF(BT540-BU540&gt;0,0,BT540-BU540))</f>
        <v/>
      </c>
      <c r="BW540" s="53">
        <f>IF(D540="","",IF(BT540-BU540-BS540&gt;0,0,BT540-BU540-BS540))</f>
        <v/>
      </c>
      <c r="BX540" s="36">
        <f>IF(D540="","",IFERROR(VLOOKUP(D540,'produto-entrada-7'!A:M,3,0),"SEM PEDIDO"))</f>
        <v/>
      </c>
      <c r="BY540" s="36">
        <f>IF(D540="","",VLOOKUP(D540,'produto-estoque-total-7'!A:AB,25,0))</f>
        <v/>
      </c>
      <c r="BZ540" s="36">
        <f>IF(D540="","",IFERROR(VLOOKUP(D540,'produto-estoque-total-7'!A:AB,26,0)/100,0))</f>
        <v/>
      </c>
      <c r="CA540" s="36">
        <f>IF(D540="","",IFERROR(VLOOKUP(D540,'produto-estoque-total-7'!A:AB,27,0)/100,0))</f>
        <v/>
      </c>
      <c r="CB540" s="41">
        <f>IF(D540="","",V540*AF540)</f>
        <v/>
      </c>
      <c r="CC540" s="41">
        <f>IF(D540="","",V540*AI540)</f>
        <v/>
      </c>
      <c r="CD540" s="54">
        <f>IF(D540="","",VLOOKUP(D540,'produto-estoque-total-7'!A:AB,28,0))</f>
        <v/>
      </c>
    </row>
    <row r="541">
      <c r="A541" s="36">
        <f>IF(D541="","",VLOOKUP(D541,'produto-estoque-total-7'!A:AB,3,0))</f>
        <v/>
      </c>
      <c r="B541" s="1">
        <f>IF(D541="","",VLOOKUP(D541,'produto-estoque-total-7'!A:AB,12,0))</f>
        <v/>
      </c>
      <c r="C541" s="1">
        <f>IF(D541="","",VLOOKUP(D541,'produto-estoque-total-7'!A:AB,2,0))</f>
        <v/>
      </c>
      <c r="D541" s="37">
        <f>IFERROR(IF('produto-estoque-total-7'!A540="","",'produto-estoque-total-7'!A540),"")</f>
        <v/>
      </c>
      <c r="E541" s="1">
        <f>IF(D541="","",VLOOKUP(D541,'produto-estoque-total-7'!A:AB,4,0))</f>
        <v/>
      </c>
      <c r="F541" s="36">
        <f>IF(D541="","",VLOOKUP(D541,'produto-estoque-total-7'!A:AB,13,0))</f>
        <v/>
      </c>
      <c r="G541" s="1">
        <f>IF(F541="","",VLOOKUP(F541,'FORNECEDORES X COMPRADOR'!A:D,4,0))</f>
        <v/>
      </c>
      <c r="H541" s="1">
        <f>IF(F541="","",VLOOKUP(F541,'FORNECEDORES X COMPRADOR'!A:E,5,0))</f>
        <v/>
      </c>
      <c r="I541" s="36">
        <f>IF(D541="","",VLOOKUP(D541,'produto-estoque-total-7'!A:AB,15,0))</f>
        <v/>
      </c>
      <c r="J541" s="36">
        <f>IF(D541="","",VLOOKUP(D541,'produto-estoque-total-7'!A:AB,19,0))</f>
        <v/>
      </c>
      <c r="K541" s="1">
        <f>IF(D541="","",VLOOKUP(D541,'produto-estoque-total-7'!A:AB,20,0))</f>
        <v/>
      </c>
      <c r="L541" s="36">
        <f>IF(D541="","",VLOOKUP(D541,'produto-estoque-total-7'!A:AB,17,0))</f>
        <v/>
      </c>
      <c r="M541" s="1">
        <f>IF(D541="","",VLOOKUP(D541,'produto-estoque-total-7'!A:AB,18,0))</f>
        <v/>
      </c>
      <c r="N541" s="36">
        <f>IF(D541="","",VLOOKUP(D541,'produto-estoque-total-7'!A:AB,21,0))</f>
        <v/>
      </c>
      <c r="O541" s="1">
        <f>IF(D541="","",VLOOKUP(D541,'produto-estoque-total-7'!A:AB,22,0))</f>
        <v/>
      </c>
      <c r="P541" s="36">
        <f>IF(D541="","",VLOOKUP(D541,'produto-estoque-total-7'!A:AB,23,0))</f>
        <v/>
      </c>
      <c r="Q541" s="1">
        <f>IF(D541="","",VLOOKUP(D541,'produto-estoque-total-7'!A:AB,24,0))</f>
        <v/>
      </c>
      <c r="R541" s="38">
        <f>IFERROR(IF(D541="","",VLOOKUP(D541,'produto-venda-7'!B:N,13,0)),"C")</f>
        <v/>
      </c>
      <c r="S541" s="39">
        <f>IF(D541="","",VLOOKUP(D541,'produto-estoque-total-7'!A:AB,6,0))</f>
        <v/>
      </c>
      <c r="T541" s="39">
        <f>IF(D541="","",VLOOKUP(D541,'produto-estoque-total-7'!A:AB,5,0))</f>
        <v/>
      </c>
      <c r="U541" s="40">
        <f>IF(D541="","",VLOOKUP(D541,'produto-estoque-total-7'!A:AB,11,0))</f>
        <v/>
      </c>
      <c r="V541" s="41">
        <f>IF(D541="","",IFERROR(VLOOKUP(D541,'produto-entrada-7'!A:M,10,0),0))</f>
        <v/>
      </c>
      <c r="W541" s="42" t="n"/>
      <c r="X541" s="39">
        <f>IF(D541="","",VLOOKUP(D541,'produto-estoque-total-7'!A:AB,8,0))</f>
        <v/>
      </c>
      <c r="Y541" s="39">
        <f>IF(D541="","",VLOOKUP(D541,'produto-estoque-total-7'!A:AB,9,0))</f>
        <v/>
      </c>
      <c r="Z541" s="39">
        <f>IF(D541="","",VLOOKUP(D541,'produto-estoque-total-7'!A:AB,10,0))</f>
        <v/>
      </c>
      <c r="AA541" s="39">
        <f>IFERROR(IF(D541="","",VLOOKUP(D541,'produto-venda-7'!B:N,4,0)),0)</f>
        <v/>
      </c>
      <c r="AB541" s="39">
        <f>IFERROR(IF(D541="","",VLOOKUP(D541,'produto-venda-7'!B:N,5,0)),0)</f>
        <v/>
      </c>
      <c r="AC541" s="39">
        <f>IF(D541="","",IFERROR(AA541/90,0))</f>
        <v/>
      </c>
      <c r="AD541" s="36">
        <f>IF(D541="","",IFERROR(VLOOKUP(D541,'produto-entrada-7'!A:M,4,0),0))</f>
        <v/>
      </c>
      <c r="AE541" s="36">
        <f>IFERROR(IF(D541="","",VLOOKUP(D541,'produto-venda-7'!B:N,10,0)),0)</f>
        <v/>
      </c>
      <c r="AF541" s="36">
        <f>IF(D541="","",IFERROR(VLOOKUP(D541,'produto-entrada-7'!A:M,11,0),0))</f>
        <v/>
      </c>
      <c r="AG541" s="1">
        <f>IF(D541="","",IFERROR(VLOOKUP(D541,'produto-entrada-7'!A:M,12,0),0))</f>
        <v/>
      </c>
      <c r="AH541" s="1">
        <f>IF(D541="","",IFERROR(VLOOKUP(D541,'produto-entrada-7'!A:M,13,0),0))</f>
        <v/>
      </c>
      <c r="AI541" s="36">
        <f>IFERROR(IF(D541="","",VLOOKUP(D541,'produto-venda-7'!B:N,11,0)),0)</f>
        <v/>
      </c>
      <c r="AJ541" s="43">
        <f>IF(D541="","",IFERROR(AI541*AB541,0))</f>
        <v/>
      </c>
      <c r="AK541" s="44">
        <f>IFERROR(IF(D541="","",VLOOKUP(F541,'ANALISE FORNECEDOR'!$A:$I,8,0)),"")</f>
        <v/>
      </c>
      <c r="AL541" s="44">
        <f>IF(D541="","",AVERAGE(AM541,AK541))</f>
        <v/>
      </c>
      <c r="AM541" s="44">
        <f>IFERROR(IF(D541="","",VLOOKUP(F541,'ANALISE FORNECEDOR'!$A:$I,9,0)),"")</f>
        <v/>
      </c>
      <c r="AN541" s="45">
        <f>IF(D541="","",IF(Y541&gt;12,AI541*(U541+Y541),AI541*U541))</f>
        <v/>
      </c>
      <c r="AO541" s="45">
        <f>IF(D541="","",IF(Y541&gt;12,AI541*(U541+V541+Y541),AI541*(U541+V541)))</f>
        <v/>
      </c>
      <c r="AP541" s="46">
        <f>IF(D541="","",IF(Y541&gt;12,AG541*(U541+Y541),AG541*U541))</f>
        <v/>
      </c>
      <c r="AQ541" s="46">
        <f>IF(D541="","",IF(Y541&gt;12,AG541*(U541+V541+Y541),AG541*(U541+V541)))</f>
        <v/>
      </c>
      <c r="AR541" s="46">
        <f>IF(D541="","",IF(OR(R541="A",R541="AA",R541="AAA"),AP541,0))</f>
        <v/>
      </c>
      <c r="AS541" s="46">
        <f>IF(D541="","",IF(R541="B",AP541,0))</f>
        <v/>
      </c>
      <c r="AT541" s="46">
        <f>IF(D541="","",IF(R541="C",AP541,0))</f>
        <v/>
      </c>
      <c r="AU541" s="47">
        <f>IF(D541="","",IFERROR(AN541/AJ541,0))</f>
        <v/>
      </c>
      <c r="AV541" s="47">
        <f>IF(D541="","",IFERROR(((AO541)/AJ541),0))</f>
        <v/>
      </c>
      <c r="AW541" s="48">
        <f>IF(D541="","",IF(OR(S541="S",NOT(AND(ISNUMBER(AC541),ISNUMBER(AL541),AC541*AL541&gt;=0))),0,AC541*AL541))</f>
        <v/>
      </c>
      <c r="AX541" s="49">
        <f>IFERROR(IF(D541="","",AW541*AG541),0)</f>
        <v/>
      </c>
      <c r="AY541" s="48">
        <f>IF(D541="","",IF(OR(S541="S",NOT(AND(ISNUMBER(AC541),ISNUMBER(AK541),AC541*AK541&gt;=0))),0,AC541*AK541))</f>
        <v/>
      </c>
      <c r="AZ541" s="48">
        <f>IFERROR(IF(D541="","",IF(AY541=0,0,IF(((AY541)-(U541+Y541))&lt;0,0,(AY541)-U541))),0)</f>
        <v/>
      </c>
      <c r="BA541" s="49">
        <f>IF(D541="","",AZ541*AG541)</f>
        <v/>
      </c>
      <c r="BB541" s="49">
        <f>IF(D541="","",IF(OR(R541="A",R541="AA",R541="AAA"),BA541,0))</f>
        <v/>
      </c>
      <c r="BC541" s="49">
        <f>IF(D541="","",IF(R541="B",BA541,0))</f>
        <v/>
      </c>
      <c r="BD541" s="49">
        <f>IF(D541="","",IF(R541="B",BA541,0))</f>
        <v/>
      </c>
      <c r="BE541" s="49">
        <f>IF(D541="","",IF(S541="S",
1,
IF(AC541=0,
1,
IF(
IFERROR(((U541+Y541)*AG541)/((AC541*AK541)*AG541),0)&lt;0,
0,
IF(
IFERROR(((U541+Y541)*AG541)/((AC541*AK541)*AG541),0)&gt;1,
1,
IFERROR(((U541+Y541)*AG541)/((AC541*AK541)*AG541),0)
)
)
)
))</f>
        <v/>
      </c>
      <c r="BF541" s="49">
        <f>IF(D541="","",IF(S541="S",
1,
IF(AC541=0,
1,
IF(
IFERROR(((U541+V541+Y541)*AG541)/((AC541*AK541)*AG541),0)&lt;0,
0,
IF(
IFERROR(((U541+V541+Y541)*AG541)/((AC541*AK541)*AG541),0)&gt;1,
1,
IFERROR(((U541+V541+Y541)*AG541)/((AC541*AK541)*AG541),0)
)
)
)
))</f>
        <v/>
      </c>
      <c r="BG541" s="50">
        <f>IF(D541="","",IF(S541="S",0,IF(AND(ISNUMBER(AC541),ISNUMBER(AM541)),IF(OR(AC541*AM541&lt;0,ISERR(AC541*AM541)),0,AC541*AM541),0)))</f>
        <v/>
      </c>
      <c r="BH541" s="50">
        <f>IF(D541="","",IF(BY541&gt;TODAY()-60,0,IF(Y541&gt;12,MAX(0,(U541+Y541)-BG541),MAX(0,U541-BG541))))</f>
        <v/>
      </c>
      <c r="BI541" s="51">
        <f>IF(D541="","",BH541*AG541)</f>
        <v/>
      </c>
      <c r="BJ541" s="51">
        <f>IF(D541="","",IF(OR(R541="A",R541="AA",R541="AAA"),BI541,0))</f>
        <v/>
      </c>
      <c r="BK541" s="51">
        <f>IF(D541="","",IF(R541="B",BI541,0))</f>
        <v/>
      </c>
      <c r="BL541" s="51">
        <f>IF(D541="","",IF(R541="C",BI541,0))</f>
        <v/>
      </c>
      <c r="BM541" s="51">
        <f>IF(D541="","",IFERROR(MAX(0,MIN(BI541/AP541,1)),0))</f>
        <v/>
      </c>
      <c r="BN541" s="52">
        <f>IF(D541="","",AB541*AG541)</f>
        <v/>
      </c>
      <c r="BO541" s="52">
        <f>IF(D541="","",(U541+V541+X541)*AG541)</f>
        <v/>
      </c>
      <c r="BP541" s="52">
        <f>IF(D541="","",(AB541*3)*AG541)</f>
        <v/>
      </c>
      <c r="BQ541" s="52">
        <f>IF(D541="","",IF(BO541-BP541&gt;0,0,BO541-BP541))</f>
        <v/>
      </c>
      <c r="BR541" s="52">
        <f>IF(D541="","",IF(BO541-BP541-BN541&gt;0,0,BO541-BP541-BN541))</f>
        <v/>
      </c>
      <c r="BS541" s="53">
        <f>IF(D541="","",IFERROR(AB541*AI541,0))</f>
        <v/>
      </c>
      <c r="BT541" s="53">
        <f>IF(D541="","",IFERROR(IF(X541&gt;12, AI541*(U541+V541+X541), AI541*(U541+V541)),0))</f>
        <v/>
      </c>
      <c r="BU541" s="53">
        <f>IF(D541="","",IFERROR(((AB541*3)*AI541),0))</f>
        <v/>
      </c>
      <c r="BV541" s="53">
        <f>IF(D541="","",IF(BT541-BU541&gt;0,0,BT541-BU541))</f>
        <v/>
      </c>
      <c r="BW541" s="53">
        <f>IF(D541="","",IF(BT541-BU541-BS541&gt;0,0,BT541-BU541-BS541))</f>
        <v/>
      </c>
      <c r="BX541" s="36">
        <f>IF(D541="","",IFERROR(VLOOKUP(D541,'produto-entrada-7'!A:M,3,0),"SEM PEDIDO"))</f>
        <v/>
      </c>
      <c r="BY541" s="36">
        <f>IF(D541="","",VLOOKUP(D541,'produto-estoque-total-7'!A:AB,25,0))</f>
        <v/>
      </c>
      <c r="BZ541" s="36">
        <f>IF(D541="","",IFERROR(VLOOKUP(D541,'produto-estoque-total-7'!A:AB,26,0)/100,0))</f>
        <v/>
      </c>
      <c r="CA541" s="36">
        <f>IF(D541="","",IFERROR(VLOOKUP(D541,'produto-estoque-total-7'!A:AB,27,0)/100,0))</f>
        <v/>
      </c>
      <c r="CB541" s="41">
        <f>IF(D541="","",V541*AF541)</f>
        <v/>
      </c>
      <c r="CC541" s="41">
        <f>IF(D541="","",V541*AI541)</f>
        <v/>
      </c>
      <c r="CD541" s="54">
        <f>IF(D541="","",VLOOKUP(D541,'produto-estoque-total-7'!A:AB,28,0))</f>
        <v/>
      </c>
    </row>
    <row r="542">
      <c r="A542" s="36">
        <f>IF(D542="","",VLOOKUP(D542,'produto-estoque-total-7'!A:AB,3,0))</f>
        <v/>
      </c>
      <c r="B542" s="1">
        <f>IF(D542="","",VLOOKUP(D542,'produto-estoque-total-7'!A:AB,12,0))</f>
        <v/>
      </c>
      <c r="C542" s="1">
        <f>IF(D542="","",VLOOKUP(D542,'produto-estoque-total-7'!A:AB,2,0))</f>
        <v/>
      </c>
      <c r="D542" s="37">
        <f>IFERROR(IF('produto-estoque-total-7'!A541="","",'produto-estoque-total-7'!A541),"")</f>
        <v/>
      </c>
      <c r="E542" s="1">
        <f>IF(D542="","",VLOOKUP(D542,'produto-estoque-total-7'!A:AB,4,0))</f>
        <v/>
      </c>
      <c r="F542" s="36">
        <f>IF(D542="","",VLOOKUP(D542,'produto-estoque-total-7'!A:AB,13,0))</f>
        <v/>
      </c>
      <c r="G542" s="1">
        <f>IF(F542="","",VLOOKUP(F542,'FORNECEDORES X COMPRADOR'!A:D,4,0))</f>
        <v/>
      </c>
      <c r="H542" s="1">
        <f>IF(F542="","",VLOOKUP(F542,'FORNECEDORES X COMPRADOR'!A:E,5,0))</f>
        <v/>
      </c>
      <c r="I542" s="36">
        <f>IF(D542="","",VLOOKUP(D542,'produto-estoque-total-7'!A:AB,15,0))</f>
        <v/>
      </c>
      <c r="J542" s="36">
        <f>IF(D542="","",VLOOKUP(D542,'produto-estoque-total-7'!A:AB,19,0))</f>
        <v/>
      </c>
      <c r="K542" s="1">
        <f>IF(D542="","",VLOOKUP(D542,'produto-estoque-total-7'!A:AB,20,0))</f>
        <v/>
      </c>
      <c r="L542" s="36">
        <f>IF(D542="","",VLOOKUP(D542,'produto-estoque-total-7'!A:AB,17,0))</f>
        <v/>
      </c>
      <c r="M542" s="1">
        <f>IF(D542="","",VLOOKUP(D542,'produto-estoque-total-7'!A:AB,18,0))</f>
        <v/>
      </c>
      <c r="N542" s="36">
        <f>IF(D542="","",VLOOKUP(D542,'produto-estoque-total-7'!A:AB,21,0))</f>
        <v/>
      </c>
      <c r="O542" s="1">
        <f>IF(D542="","",VLOOKUP(D542,'produto-estoque-total-7'!A:AB,22,0))</f>
        <v/>
      </c>
      <c r="P542" s="36">
        <f>IF(D542="","",VLOOKUP(D542,'produto-estoque-total-7'!A:AB,23,0))</f>
        <v/>
      </c>
      <c r="Q542" s="1">
        <f>IF(D542="","",VLOOKUP(D542,'produto-estoque-total-7'!A:AB,24,0))</f>
        <v/>
      </c>
      <c r="R542" s="38">
        <f>IFERROR(IF(D542="","",VLOOKUP(D542,'produto-venda-7'!B:N,13,0)),"C")</f>
        <v/>
      </c>
      <c r="S542" s="39">
        <f>IF(D542="","",VLOOKUP(D542,'produto-estoque-total-7'!A:AB,6,0))</f>
        <v/>
      </c>
      <c r="T542" s="39">
        <f>IF(D542="","",VLOOKUP(D542,'produto-estoque-total-7'!A:AB,5,0))</f>
        <v/>
      </c>
      <c r="U542" s="40">
        <f>IF(D542="","",VLOOKUP(D542,'produto-estoque-total-7'!A:AB,11,0))</f>
        <v/>
      </c>
      <c r="V542" s="41">
        <f>IF(D542="","",IFERROR(VLOOKUP(D542,'produto-entrada-7'!A:M,10,0),0))</f>
        <v/>
      </c>
      <c r="W542" s="42" t="n"/>
      <c r="X542" s="39">
        <f>IF(D542="","",VLOOKUP(D542,'produto-estoque-total-7'!A:AB,8,0))</f>
        <v/>
      </c>
      <c r="Y542" s="39">
        <f>IF(D542="","",VLOOKUP(D542,'produto-estoque-total-7'!A:AB,9,0))</f>
        <v/>
      </c>
      <c r="Z542" s="39">
        <f>IF(D542="","",VLOOKUP(D542,'produto-estoque-total-7'!A:AB,10,0))</f>
        <v/>
      </c>
      <c r="AA542" s="39">
        <f>IFERROR(IF(D542="","",VLOOKUP(D542,'produto-venda-7'!B:N,4,0)),0)</f>
        <v/>
      </c>
      <c r="AB542" s="39">
        <f>IFERROR(IF(D542="","",VLOOKUP(D542,'produto-venda-7'!B:N,5,0)),0)</f>
        <v/>
      </c>
      <c r="AC542" s="39">
        <f>IF(D542="","",IFERROR(AA542/90,0))</f>
        <v/>
      </c>
      <c r="AD542" s="36">
        <f>IF(D542="","",IFERROR(VLOOKUP(D542,'produto-entrada-7'!A:M,4,0),0))</f>
        <v/>
      </c>
      <c r="AE542" s="36">
        <f>IFERROR(IF(D542="","",VLOOKUP(D542,'produto-venda-7'!B:N,10,0)),0)</f>
        <v/>
      </c>
      <c r="AF542" s="36">
        <f>IF(D542="","",IFERROR(VLOOKUP(D542,'produto-entrada-7'!A:M,11,0),0))</f>
        <v/>
      </c>
      <c r="AG542" s="1">
        <f>IF(D542="","",IFERROR(VLOOKUP(D542,'produto-entrada-7'!A:M,12,0),0))</f>
        <v/>
      </c>
      <c r="AH542" s="1">
        <f>IF(D542="","",IFERROR(VLOOKUP(D542,'produto-entrada-7'!A:M,13,0),0))</f>
        <v/>
      </c>
      <c r="AI542" s="36">
        <f>IFERROR(IF(D542="","",VLOOKUP(D542,'produto-venda-7'!B:N,11,0)),0)</f>
        <v/>
      </c>
      <c r="AJ542" s="43">
        <f>IF(D542="","",IFERROR(AI542*AB542,0))</f>
        <v/>
      </c>
      <c r="AK542" s="44">
        <f>IFERROR(IF(D542="","",VLOOKUP(F542,'ANALISE FORNECEDOR'!$A:$I,8,0)),"")</f>
        <v/>
      </c>
      <c r="AL542" s="44">
        <f>IF(D542="","",AVERAGE(AM542,AK542))</f>
        <v/>
      </c>
      <c r="AM542" s="44">
        <f>IFERROR(IF(D542="","",VLOOKUP(F542,'ANALISE FORNECEDOR'!$A:$I,9,0)),"")</f>
        <v/>
      </c>
      <c r="AN542" s="45">
        <f>IF(D542="","",IF(Y542&gt;12,AI542*(U542+Y542),AI542*U542))</f>
        <v/>
      </c>
      <c r="AO542" s="45">
        <f>IF(D542="","",IF(Y542&gt;12,AI542*(U542+V542+Y542),AI542*(U542+V542)))</f>
        <v/>
      </c>
      <c r="AP542" s="46">
        <f>IF(D542="","",IF(Y542&gt;12,AG542*(U542+Y542),AG542*U542))</f>
        <v/>
      </c>
      <c r="AQ542" s="46">
        <f>IF(D542="","",IF(Y542&gt;12,AG542*(U542+V542+Y542),AG542*(U542+V542)))</f>
        <v/>
      </c>
      <c r="AR542" s="46">
        <f>IF(D542="","",IF(OR(R542="A",R542="AA",R542="AAA"),AP542,0))</f>
        <v/>
      </c>
      <c r="AS542" s="46">
        <f>IF(D542="","",IF(R542="B",AP542,0))</f>
        <v/>
      </c>
      <c r="AT542" s="46">
        <f>IF(D542="","",IF(R542="C",AP542,0))</f>
        <v/>
      </c>
      <c r="AU542" s="47">
        <f>IF(D542="","",IFERROR(AN542/AJ542,0))</f>
        <v/>
      </c>
      <c r="AV542" s="47">
        <f>IF(D542="","",IFERROR(((AO542)/AJ542),0))</f>
        <v/>
      </c>
      <c r="AW542" s="48">
        <f>IF(D542="","",IF(OR(S542="S",NOT(AND(ISNUMBER(AC542),ISNUMBER(AL542),AC542*AL542&gt;=0))),0,AC542*AL542))</f>
        <v/>
      </c>
      <c r="AX542" s="49">
        <f>IFERROR(IF(D542="","",AW542*AG542),0)</f>
        <v/>
      </c>
      <c r="AY542" s="48">
        <f>IF(D542="","",IF(OR(S542="S",NOT(AND(ISNUMBER(AC542),ISNUMBER(AK542),AC542*AK542&gt;=0))),0,AC542*AK542))</f>
        <v/>
      </c>
      <c r="AZ542" s="48">
        <f>IFERROR(IF(D542="","",IF(AY542=0,0,IF(((AY542)-(U542+Y542))&lt;0,0,(AY542)-U542))),0)</f>
        <v/>
      </c>
      <c r="BA542" s="49">
        <f>IF(D542="","",AZ542*AG542)</f>
        <v/>
      </c>
      <c r="BB542" s="49">
        <f>IF(D542="","",IF(OR(R542="A",R542="AA",R542="AAA"),BA542,0))</f>
        <v/>
      </c>
      <c r="BC542" s="49">
        <f>IF(D542="","",IF(R542="B",BA542,0))</f>
        <v/>
      </c>
      <c r="BD542" s="49">
        <f>IF(D542="","",IF(R542="B",BA542,0))</f>
        <v/>
      </c>
      <c r="BE542" s="49">
        <f>IF(D542="","",IF(S542="S",
1,
IF(AC542=0,
1,
IF(
IFERROR(((U542+Y542)*AG542)/((AC542*AK542)*AG542),0)&lt;0,
0,
IF(
IFERROR(((U542+Y542)*AG542)/((AC542*AK542)*AG542),0)&gt;1,
1,
IFERROR(((U542+Y542)*AG542)/((AC542*AK542)*AG542),0)
)
)
)
))</f>
        <v/>
      </c>
      <c r="BF542" s="49">
        <f>IF(D542="","",IF(S542="S",
1,
IF(AC542=0,
1,
IF(
IFERROR(((U542+V542+Y542)*AG542)/((AC542*AK542)*AG542),0)&lt;0,
0,
IF(
IFERROR(((U542+V542+Y542)*AG542)/((AC542*AK542)*AG542),0)&gt;1,
1,
IFERROR(((U542+V542+Y542)*AG542)/((AC542*AK542)*AG542),0)
)
)
)
))</f>
        <v/>
      </c>
      <c r="BG542" s="50">
        <f>IF(D542="","",IF(S542="S",0,IF(AND(ISNUMBER(AC542),ISNUMBER(AM542)),IF(OR(AC542*AM542&lt;0,ISERR(AC542*AM542)),0,AC542*AM542),0)))</f>
        <v/>
      </c>
      <c r="BH542" s="50">
        <f>IF(D542="","",IF(BY542&gt;TODAY()-60,0,IF(Y542&gt;12,MAX(0,(U542+Y542)-BG542),MAX(0,U542-BG542))))</f>
        <v/>
      </c>
      <c r="BI542" s="51">
        <f>IF(D542="","",BH542*AG542)</f>
        <v/>
      </c>
      <c r="BJ542" s="51">
        <f>IF(D542="","",IF(OR(R542="A",R542="AA",R542="AAA"),BI542,0))</f>
        <v/>
      </c>
      <c r="BK542" s="51">
        <f>IF(D542="","",IF(R542="B",BI542,0))</f>
        <v/>
      </c>
      <c r="BL542" s="51">
        <f>IF(D542="","",IF(R542="C",BI542,0))</f>
        <v/>
      </c>
      <c r="BM542" s="51">
        <f>IF(D542="","",IFERROR(MAX(0,MIN(BI542/AP542,1)),0))</f>
        <v/>
      </c>
      <c r="BN542" s="52">
        <f>IF(D542="","",AB542*AG542)</f>
        <v/>
      </c>
      <c r="BO542" s="52">
        <f>IF(D542="","",(U542+V542+X542)*AG542)</f>
        <v/>
      </c>
      <c r="BP542" s="52">
        <f>IF(D542="","",(AB542*3)*AG542)</f>
        <v/>
      </c>
      <c r="BQ542" s="52">
        <f>IF(D542="","",IF(BO542-BP542&gt;0,0,BO542-BP542))</f>
        <v/>
      </c>
      <c r="BR542" s="52">
        <f>IF(D542="","",IF(BO542-BP542-BN542&gt;0,0,BO542-BP542-BN542))</f>
        <v/>
      </c>
      <c r="BS542" s="53">
        <f>IF(D542="","",IFERROR(AB542*AI542,0))</f>
        <v/>
      </c>
      <c r="BT542" s="53">
        <f>IF(D542="","",IFERROR(IF(X542&gt;12, AI542*(U542+V542+X542), AI542*(U542+V542)),0))</f>
        <v/>
      </c>
      <c r="BU542" s="53">
        <f>IF(D542="","",IFERROR(((AB542*3)*AI542),0))</f>
        <v/>
      </c>
      <c r="BV542" s="53">
        <f>IF(D542="","",IF(BT542-BU542&gt;0,0,BT542-BU542))</f>
        <v/>
      </c>
      <c r="BW542" s="53">
        <f>IF(D542="","",IF(BT542-BU542-BS542&gt;0,0,BT542-BU542-BS542))</f>
        <v/>
      </c>
      <c r="BX542" s="36">
        <f>IF(D542="","",IFERROR(VLOOKUP(D542,'produto-entrada-7'!A:M,3,0),"SEM PEDIDO"))</f>
        <v/>
      </c>
      <c r="BY542" s="36">
        <f>IF(D542="","",VLOOKUP(D542,'produto-estoque-total-7'!A:AB,25,0))</f>
        <v/>
      </c>
      <c r="BZ542" s="36">
        <f>IF(D542="","",IFERROR(VLOOKUP(D542,'produto-estoque-total-7'!A:AB,26,0)/100,0))</f>
        <v/>
      </c>
      <c r="CA542" s="36">
        <f>IF(D542="","",IFERROR(VLOOKUP(D542,'produto-estoque-total-7'!A:AB,27,0)/100,0))</f>
        <v/>
      </c>
      <c r="CB542" s="41">
        <f>IF(D542="","",V542*AF542)</f>
        <v/>
      </c>
      <c r="CC542" s="41">
        <f>IF(D542="","",V542*AI542)</f>
        <v/>
      </c>
      <c r="CD542" s="54">
        <f>IF(D542="","",VLOOKUP(D542,'produto-estoque-total-7'!A:AB,28,0))</f>
        <v/>
      </c>
    </row>
    <row r="543">
      <c r="A543" s="36">
        <f>IF(D543="","",VLOOKUP(D543,'produto-estoque-total-7'!A:AB,3,0))</f>
        <v/>
      </c>
      <c r="B543" s="1">
        <f>IF(D543="","",VLOOKUP(D543,'produto-estoque-total-7'!A:AB,12,0))</f>
        <v/>
      </c>
      <c r="C543" s="1">
        <f>IF(D543="","",VLOOKUP(D543,'produto-estoque-total-7'!A:AB,2,0))</f>
        <v/>
      </c>
      <c r="D543" s="37">
        <f>IFERROR(IF('produto-estoque-total-7'!A542="","",'produto-estoque-total-7'!A542),"")</f>
        <v/>
      </c>
      <c r="E543" s="1">
        <f>IF(D543="","",VLOOKUP(D543,'produto-estoque-total-7'!A:AB,4,0))</f>
        <v/>
      </c>
      <c r="F543" s="36">
        <f>IF(D543="","",VLOOKUP(D543,'produto-estoque-total-7'!A:AB,13,0))</f>
        <v/>
      </c>
      <c r="G543" s="1">
        <f>IF(F543="","",VLOOKUP(F543,'FORNECEDORES X COMPRADOR'!A:D,4,0))</f>
        <v/>
      </c>
      <c r="H543" s="1">
        <f>IF(F543="","",VLOOKUP(F543,'FORNECEDORES X COMPRADOR'!A:E,5,0))</f>
        <v/>
      </c>
      <c r="I543" s="36">
        <f>IF(D543="","",VLOOKUP(D543,'produto-estoque-total-7'!A:AB,15,0))</f>
        <v/>
      </c>
      <c r="J543" s="36">
        <f>IF(D543="","",VLOOKUP(D543,'produto-estoque-total-7'!A:AB,19,0))</f>
        <v/>
      </c>
      <c r="K543" s="1">
        <f>IF(D543="","",VLOOKUP(D543,'produto-estoque-total-7'!A:AB,20,0))</f>
        <v/>
      </c>
      <c r="L543" s="36">
        <f>IF(D543="","",VLOOKUP(D543,'produto-estoque-total-7'!A:AB,17,0))</f>
        <v/>
      </c>
      <c r="M543" s="1">
        <f>IF(D543="","",VLOOKUP(D543,'produto-estoque-total-7'!A:AB,18,0))</f>
        <v/>
      </c>
      <c r="N543" s="36">
        <f>IF(D543="","",VLOOKUP(D543,'produto-estoque-total-7'!A:AB,21,0))</f>
        <v/>
      </c>
      <c r="O543" s="1">
        <f>IF(D543="","",VLOOKUP(D543,'produto-estoque-total-7'!A:AB,22,0))</f>
        <v/>
      </c>
      <c r="P543" s="36">
        <f>IF(D543="","",VLOOKUP(D543,'produto-estoque-total-7'!A:AB,23,0))</f>
        <v/>
      </c>
      <c r="Q543" s="1">
        <f>IF(D543="","",VLOOKUP(D543,'produto-estoque-total-7'!A:AB,24,0))</f>
        <v/>
      </c>
      <c r="R543" s="38">
        <f>IFERROR(IF(D543="","",VLOOKUP(D543,'produto-venda-7'!B:N,13,0)),"C")</f>
        <v/>
      </c>
      <c r="S543" s="39">
        <f>IF(D543="","",VLOOKUP(D543,'produto-estoque-total-7'!A:AB,6,0))</f>
        <v/>
      </c>
      <c r="T543" s="39">
        <f>IF(D543="","",VLOOKUP(D543,'produto-estoque-total-7'!A:AB,5,0))</f>
        <v/>
      </c>
      <c r="U543" s="40">
        <f>IF(D543="","",VLOOKUP(D543,'produto-estoque-total-7'!A:AB,11,0))</f>
        <v/>
      </c>
      <c r="V543" s="41">
        <f>IF(D543="","",IFERROR(VLOOKUP(D543,'produto-entrada-7'!A:M,10,0),0))</f>
        <v/>
      </c>
      <c r="W543" s="42" t="n"/>
      <c r="X543" s="39">
        <f>IF(D543="","",VLOOKUP(D543,'produto-estoque-total-7'!A:AB,8,0))</f>
        <v/>
      </c>
      <c r="Y543" s="39">
        <f>IF(D543="","",VLOOKUP(D543,'produto-estoque-total-7'!A:AB,9,0))</f>
        <v/>
      </c>
      <c r="Z543" s="39">
        <f>IF(D543="","",VLOOKUP(D543,'produto-estoque-total-7'!A:AB,10,0))</f>
        <v/>
      </c>
      <c r="AA543" s="39">
        <f>IFERROR(IF(D543="","",VLOOKUP(D543,'produto-venda-7'!B:N,4,0)),0)</f>
        <v/>
      </c>
      <c r="AB543" s="39">
        <f>IFERROR(IF(D543="","",VLOOKUP(D543,'produto-venda-7'!B:N,5,0)),0)</f>
        <v/>
      </c>
      <c r="AC543" s="39">
        <f>IF(D543="","",IFERROR(AA543/90,0))</f>
        <v/>
      </c>
      <c r="AD543" s="36">
        <f>IF(D543="","",IFERROR(VLOOKUP(D543,'produto-entrada-7'!A:M,4,0),0))</f>
        <v/>
      </c>
      <c r="AE543" s="36">
        <f>IFERROR(IF(D543="","",VLOOKUP(D543,'produto-venda-7'!B:N,10,0)),0)</f>
        <v/>
      </c>
      <c r="AF543" s="36">
        <f>IF(D543="","",IFERROR(VLOOKUP(D543,'produto-entrada-7'!A:M,11,0),0))</f>
        <v/>
      </c>
      <c r="AG543" s="1">
        <f>IF(D543="","",IFERROR(VLOOKUP(D543,'produto-entrada-7'!A:M,12,0),0))</f>
        <v/>
      </c>
      <c r="AH543" s="1">
        <f>IF(D543="","",IFERROR(VLOOKUP(D543,'produto-entrada-7'!A:M,13,0),0))</f>
        <v/>
      </c>
      <c r="AI543" s="36">
        <f>IFERROR(IF(D543="","",VLOOKUP(D543,'produto-venda-7'!B:N,11,0)),0)</f>
        <v/>
      </c>
      <c r="AJ543" s="43">
        <f>IF(D543="","",IFERROR(AI543*AB543,0))</f>
        <v/>
      </c>
      <c r="AK543" s="44">
        <f>IFERROR(IF(D543="","",VLOOKUP(F543,'ANALISE FORNECEDOR'!$A:$I,8,0)),"")</f>
        <v/>
      </c>
      <c r="AL543" s="44">
        <f>IF(D543="","",AVERAGE(AM543,AK543))</f>
        <v/>
      </c>
      <c r="AM543" s="44">
        <f>IFERROR(IF(D543="","",VLOOKUP(F543,'ANALISE FORNECEDOR'!$A:$I,9,0)),"")</f>
        <v/>
      </c>
      <c r="AN543" s="45">
        <f>IF(D543="","",IF(Y543&gt;12,AI543*(U543+Y543),AI543*U543))</f>
        <v/>
      </c>
      <c r="AO543" s="45">
        <f>IF(D543="","",IF(Y543&gt;12,AI543*(U543+V543+Y543),AI543*(U543+V543)))</f>
        <v/>
      </c>
      <c r="AP543" s="46">
        <f>IF(D543="","",IF(Y543&gt;12,AG543*(U543+Y543),AG543*U543))</f>
        <v/>
      </c>
      <c r="AQ543" s="46">
        <f>IF(D543="","",IF(Y543&gt;12,AG543*(U543+V543+Y543),AG543*(U543+V543)))</f>
        <v/>
      </c>
      <c r="AR543" s="46">
        <f>IF(D543="","",IF(OR(R543="A",R543="AA",R543="AAA"),AP543,0))</f>
        <v/>
      </c>
      <c r="AS543" s="46">
        <f>IF(D543="","",IF(R543="B",AP543,0))</f>
        <v/>
      </c>
      <c r="AT543" s="46">
        <f>IF(D543="","",IF(R543="C",AP543,0))</f>
        <v/>
      </c>
      <c r="AU543" s="47">
        <f>IF(D543="","",IFERROR(AN543/AJ543,0))</f>
        <v/>
      </c>
      <c r="AV543" s="47">
        <f>IF(D543="","",IFERROR(((AO543)/AJ543),0))</f>
        <v/>
      </c>
      <c r="AW543" s="48">
        <f>IF(D543="","",IF(OR(S543="S",NOT(AND(ISNUMBER(AC543),ISNUMBER(AL543),AC543*AL543&gt;=0))),0,AC543*AL543))</f>
        <v/>
      </c>
      <c r="AX543" s="49">
        <f>IFERROR(IF(D543="","",AW543*AG543),0)</f>
        <v/>
      </c>
      <c r="AY543" s="48">
        <f>IF(D543="","",IF(OR(S543="S",NOT(AND(ISNUMBER(AC543),ISNUMBER(AK543),AC543*AK543&gt;=0))),0,AC543*AK543))</f>
        <v/>
      </c>
      <c r="AZ543" s="48">
        <f>IFERROR(IF(D543="","",IF(AY543=0,0,IF(((AY543)-(U543+Y543))&lt;0,0,(AY543)-U543))),0)</f>
        <v/>
      </c>
      <c r="BA543" s="49">
        <f>IF(D543="","",AZ543*AG543)</f>
        <v/>
      </c>
      <c r="BB543" s="49">
        <f>IF(D543="","",IF(OR(R543="A",R543="AA",R543="AAA"),BA543,0))</f>
        <v/>
      </c>
      <c r="BC543" s="49">
        <f>IF(D543="","",IF(R543="B",BA543,0))</f>
        <v/>
      </c>
      <c r="BD543" s="49">
        <f>IF(D543="","",IF(R543="B",BA543,0))</f>
        <v/>
      </c>
      <c r="BE543" s="49">
        <f>IF(D543="","",IF(S543="S",
1,
IF(AC543=0,
1,
IF(
IFERROR(((U543+Y543)*AG543)/((AC543*AK543)*AG543),0)&lt;0,
0,
IF(
IFERROR(((U543+Y543)*AG543)/((AC543*AK543)*AG543),0)&gt;1,
1,
IFERROR(((U543+Y543)*AG543)/((AC543*AK543)*AG543),0)
)
)
)
))</f>
        <v/>
      </c>
      <c r="BF543" s="49">
        <f>IF(D543="","",IF(S543="S",
1,
IF(AC543=0,
1,
IF(
IFERROR(((U543+V543+Y543)*AG543)/((AC543*AK543)*AG543),0)&lt;0,
0,
IF(
IFERROR(((U543+V543+Y543)*AG543)/((AC543*AK543)*AG543),0)&gt;1,
1,
IFERROR(((U543+V543+Y543)*AG543)/((AC543*AK543)*AG543),0)
)
)
)
))</f>
        <v/>
      </c>
      <c r="BG543" s="50">
        <f>IF(D543="","",IF(S543="S",0,IF(AND(ISNUMBER(AC543),ISNUMBER(AM543)),IF(OR(AC543*AM543&lt;0,ISERR(AC543*AM543)),0,AC543*AM543),0)))</f>
        <v/>
      </c>
      <c r="BH543" s="50">
        <f>IF(D543="","",IF(BY543&gt;TODAY()-60,0,IF(Y543&gt;12,MAX(0,(U543+Y543)-BG543),MAX(0,U543-BG543))))</f>
        <v/>
      </c>
      <c r="BI543" s="51">
        <f>IF(D543="","",BH543*AG543)</f>
        <v/>
      </c>
      <c r="BJ543" s="51">
        <f>IF(D543="","",IF(OR(R543="A",R543="AA",R543="AAA"),BI543,0))</f>
        <v/>
      </c>
      <c r="BK543" s="51">
        <f>IF(D543="","",IF(R543="B",BI543,0))</f>
        <v/>
      </c>
      <c r="BL543" s="51">
        <f>IF(D543="","",IF(R543="C",BI543,0))</f>
        <v/>
      </c>
      <c r="BM543" s="51">
        <f>IF(D543="","",IFERROR(MAX(0,MIN(BI543/AP543,1)),0))</f>
        <v/>
      </c>
      <c r="BN543" s="52">
        <f>IF(D543="","",AB543*AG543)</f>
        <v/>
      </c>
      <c r="BO543" s="52">
        <f>IF(D543="","",(U543+V543+X543)*AG543)</f>
        <v/>
      </c>
      <c r="BP543" s="52">
        <f>IF(D543="","",(AB543*3)*AG543)</f>
        <v/>
      </c>
      <c r="BQ543" s="52">
        <f>IF(D543="","",IF(BO543-BP543&gt;0,0,BO543-BP543))</f>
        <v/>
      </c>
      <c r="BR543" s="52">
        <f>IF(D543="","",IF(BO543-BP543-BN543&gt;0,0,BO543-BP543-BN543))</f>
        <v/>
      </c>
      <c r="BS543" s="53">
        <f>IF(D543="","",IFERROR(AB543*AI543,0))</f>
        <v/>
      </c>
      <c r="BT543" s="53">
        <f>IF(D543="","",IFERROR(IF(X543&gt;12, AI543*(U543+V543+X543), AI543*(U543+V543)),0))</f>
        <v/>
      </c>
      <c r="BU543" s="53">
        <f>IF(D543="","",IFERROR(((AB543*3)*AI543),0))</f>
        <v/>
      </c>
      <c r="BV543" s="53">
        <f>IF(D543="","",IF(BT543-BU543&gt;0,0,BT543-BU543))</f>
        <v/>
      </c>
      <c r="BW543" s="53">
        <f>IF(D543="","",IF(BT543-BU543-BS543&gt;0,0,BT543-BU543-BS543))</f>
        <v/>
      </c>
      <c r="BX543" s="36">
        <f>IF(D543="","",IFERROR(VLOOKUP(D543,'produto-entrada-7'!A:M,3,0),"SEM PEDIDO"))</f>
        <v/>
      </c>
      <c r="BY543" s="36">
        <f>IF(D543="","",VLOOKUP(D543,'produto-estoque-total-7'!A:AB,25,0))</f>
        <v/>
      </c>
      <c r="BZ543" s="36">
        <f>IF(D543="","",IFERROR(VLOOKUP(D543,'produto-estoque-total-7'!A:AB,26,0)/100,0))</f>
        <v/>
      </c>
      <c r="CA543" s="36">
        <f>IF(D543="","",IFERROR(VLOOKUP(D543,'produto-estoque-total-7'!A:AB,27,0)/100,0))</f>
        <v/>
      </c>
      <c r="CB543" s="41">
        <f>IF(D543="","",V543*AF543)</f>
        <v/>
      </c>
      <c r="CC543" s="41">
        <f>IF(D543="","",V543*AI543)</f>
        <v/>
      </c>
      <c r="CD543" s="54">
        <f>IF(D543="","",VLOOKUP(D543,'produto-estoque-total-7'!A:AB,28,0))</f>
        <v/>
      </c>
    </row>
    <row r="544">
      <c r="A544" s="36">
        <f>IF(D544="","",VLOOKUP(D544,'produto-estoque-total-7'!A:AB,3,0))</f>
        <v/>
      </c>
      <c r="B544" s="1">
        <f>IF(D544="","",VLOOKUP(D544,'produto-estoque-total-7'!A:AB,12,0))</f>
        <v/>
      </c>
      <c r="C544" s="1">
        <f>IF(D544="","",VLOOKUP(D544,'produto-estoque-total-7'!A:AB,2,0))</f>
        <v/>
      </c>
      <c r="D544" s="37">
        <f>IFERROR(IF('produto-estoque-total-7'!A543="","",'produto-estoque-total-7'!A543),"")</f>
        <v/>
      </c>
      <c r="E544" s="1">
        <f>IF(D544="","",VLOOKUP(D544,'produto-estoque-total-7'!A:AB,4,0))</f>
        <v/>
      </c>
      <c r="F544" s="36">
        <f>IF(D544="","",VLOOKUP(D544,'produto-estoque-total-7'!A:AB,13,0))</f>
        <v/>
      </c>
      <c r="G544" s="1">
        <f>IF(F544="","",VLOOKUP(F544,'FORNECEDORES X COMPRADOR'!A:D,4,0))</f>
        <v/>
      </c>
      <c r="H544" s="1">
        <f>IF(F544="","",VLOOKUP(F544,'FORNECEDORES X COMPRADOR'!A:E,5,0))</f>
        <v/>
      </c>
      <c r="I544" s="36">
        <f>IF(D544="","",VLOOKUP(D544,'produto-estoque-total-7'!A:AB,15,0))</f>
        <v/>
      </c>
      <c r="J544" s="36">
        <f>IF(D544="","",VLOOKUP(D544,'produto-estoque-total-7'!A:AB,19,0))</f>
        <v/>
      </c>
      <c r="K544" s="1">
        <f>IF(D544="","",VLOOKUP(D544,'produto-estoque-total-7'!A:AB,20,0))</f>
        <v/>
      </c>
      <c r="L544" s="36">
        <f>IF(D544="","",VLOOKUP(D544,'produto-estoque-total-7'!A:AB,17,0))</f>
        <v/>
      </c>
      <c r="M544" s="1">
        <f>IF(D544="","",VLOOKUP(D544,'produto-estoque-total-7'!A:AB,18,0))</f>
        <v/>
      </c>
      <c r="N544" s="36">
        <f>IF(D544="","",VLOOKUP(D544,'produto-estoque-total-7'!A:AB,21,0))</f>
        <v/>
      </c>
      <c r="O544" s="1">
        <f>IF(D544="","",VLOOKUP(D544,'produto-estoque-total-7'!A:AB,22,0))</f>
        <v/>
      </c>
      <c r="P544" s="36">
        <f>IF(D544="","",VLOOKUP(D544,'produto-estoque-total-7'!A:AB,23,0))</f>
        <v/>
      </c>
      <c r="Q544" s="1">
        <f>IF(D544="","",VLOOKUP(D544,'produto-estoque-total-7'!A:AB,24,0))</f>
        <v/>
      </c>
      <c r="R544" s="38">
        <f>IFERROR(IF(D544="","",VLOOKUP(D544,'produto-venda-7'!B:N,13,0)),"C")</f>
        <v/>
      </c>
      <c r="S544" s="39">
        <f>IF(D544="","",VLOOKUP(D544,'produto-estoque-total-7'!A:AB,6,0))</f>
        <v/>
      </c>
      <c r="T544" s="39">
        <f>IF(D544="","",VLOOKUP(D544,'produto-estoque-total-7'!A:AB,5,0))</f>
        <v/>
      </c>
      <c r="U544" s="40">
        <f>IF(D544="","",VLOOKUP(D544,'produto-estoque-total-7'!A:AB,11,0))</f>
        <v/>
      </c>
      <c r="V544" s="41">
        <f>IF(D544="","",IFERROR(VLOOKUP(D544,'produto-entrada-7'!A:M,10,0),0))</f>
        <v/>
      </c>
      <c r="W544" s="42" t="n"/>
      <c r="X544" s="39">
        <f>IF(D544="","",VLOOKUP(D544,'produto-estoque-total-7'!A:AB,8,0))</f>
        <v/>
      </c>
      <c r="Y544" s="39">
        <f>IF(D544="","",VLOOKUP(D544,'produto-estoque-total-7'!A:AB,9,0))</f>
        <v/>
      </c>
      <c r="Z544" s="39">
        <f>IF(D544="","",VLOOKUP(D544,'produto-estoque-total-7'!A:AB,10,0))</f>
        <v/>
      </c>
      <c r="AA544" s="39">
        <f>IFERROR(IF(D544="","",VLOOKUP(D544,'produto-venda-7'!B:N,4,0)),0)</f>
        <v/>
      </c>
      <c r="AB544" s="39">
        <f>IFERROR(IF(D544="","",VLOOKUP(D544,'produto-venda-7'!B:N,5,0)),0)</f>
        <v/>
      </c>
      <c r="AC544" s="39">
        <f>IF(D544="","",IFERROR(AA544/90,0))</f>
        <v/>
      </c>
      <c r="AD544" s="36">
        <f>IF(D544="","",IFERROR(VLOOKUP(D544,'produto-entrada-7'!A:M,4,0),0))</f>
        <v/>
      </c>
      <c r="AE544" s="36">
        <f>IFERROR(IF(D544="","",VLOOKUP(D544,'produto-venda-7'!B:N,10,0)),0)</f>
        <v/>
      </c>
      <c r="AF544" s="36">
        <f>IF(D544="","",IFERROR(VLOOKUP(D544,'produto-entrada-7'!A:M,11,0),0))</f>
        <v/>
      </c>
      <c r="AG544" s="1">
        <f>IF(D544="","",IFERROR(VLOOKUP(D544,'produto-entrada-7'!A:M,12,0),0))</f>
        <v/>
      </c>
      <c r="AH544" s="1">
        <f>IF(D544="","",IFERROR(VLOOKUP(D544,'produto-entrada-7'!A:M,13,0),0))</f>
        <v/>
      </c>
      <c r="AI544" s="36">
        <f>IFERROR(IF(D544="","",VLOOKUP(D544,'produto-venda-7'!B:N,11,0)),0)</f>
        <v/>
      </c>
      <c r="AJ544" s="43">
        <f>IF(D544="","",IFERROR(AI544*AB544,0))</f>
        <v/>
      </c>
      <c r="AK544" s="44">
        <f>IFERROR(IF(D544="","",VLOOKUP(F544,'ANALISE FORNECEDOR'!$A:$I,8,0)),"")</f>
        <v/>
      </c>
      <c r="AL544" s="44">
        <f>IF(D544="","",AVERAGE(AM544,AK544))</f>
        <v/>
      </c>
      <c r="AM544" s="44">
        <f>IFERROR(IF(D544="","",VLOOKUP(F544,'ANALISE FORNECEDOR'!$A:$I,9,0)),"")</f>
        <v/>
      </c>
      <c r="AN544" s="45">
        <f>IF(D544="","",IF(Y544&gt;12,AI544*(U544+Y544),AI544*U544))</f>
        <v/>
      </c>
      <c r="AO544" s="45">
        <f>IF(D544="","",IF(Y544&gt;12,AI544*(U544+V544+Y544),AI544*(U544+V544)))</f>
        <v/>
      </c>
      <c r="AP544" s="46">
        <f>IF(D544="","",IF(Y544&gt;12,AG544*(U544+Y544),AG544*U544))</f>
        <v/>
      </c>
      <c r="AQ544" s="46">
        <f>IF(D544="","",IF(Y544&gt;12,AG544*(U544+V544+Y544),AG544*(U544+V544)))</f>
        <v/>
      </c>
      <c r="AR544" s="46">
        <f>IF(D544="","",IF(OR(R544="A",R544="AA",R544="AAA"),AP544,0))</f>
        <v/>
      </c>
      <c r="AS544" s="46">
        <f>IF(D544="","",IF(R544="B",AP544,0))</f>
        <v/>
      </c>
      <c r="AT544" s="46">
        <f>IF(D544="","",IF(R544="C",AP544,0))</f>
        <v/>
      </c>
      <c r="AU544" s="47">
        <f>IF(D544="","",IFERROR(AN544/AJ544,0))</f>
        <v/>
      </c>
      <c r="AV544" s="47">
        <f>IF(D544="","",IFERROR(((AO544)/AJ544),0))</f>
        <v/>
      </c>
      <c r="AW544" s="48">
        <f>IF(D544="","",IF(OR(S544="S",NOT(AND(ISNUMBER(AC544),ISNUMBER(AL544),AC544*AL544&gt;=0))),0,AC544*AL544))</f>
        <v/>
      </c>
      <c r="AX544" s="49">
        <f>IFERROR(IF(D544="","",AW544*AG544),0)</f>
        <v/>
      </c>
      <c r="AY544" s="48">
        <f>IF(D544="","",IF(OR(S544="S",NOT(AND(ISNUMBER(AC544),ISNUMBER(AK544),AC544*AK544&gt;=0))),0,AC544*AK544))</f>
        <v/>
      </c>
      <c r="AZ544" s="48">
        <f>IFERROR(IF(D544="","",IF(AY544=0,0,IF(((AY544)-(U544+Y544))&lt;0,0,(AY544)-U544))),0)</f>
        <v/>
      </c>
      <c r="BA544" s="49">
        <f>IF(D544="","",AZ544*AG544)</f>
        <v/>
      </c>
      <c r="BB544" s="49">
        <f>IF(D544="","",IF(OR(R544="A",R544="AA",R544="AAA"),BA544,0))</f>
        <v/>
      </c>
      <c r="BC544" s="49">
        <f>IF(D544="","",IF(R544="B",BA544,0))</f>
        <v/>
      </c>
      <c r="BD544" s="49">
        <f>IF(D544="","",IF(R544="B",BA544,0))</f>
        <v/>
      </c>
      <c r="BE544" s="49">
        <f>IF(D544="","",IF(S544="S",
1,
IF(AC544=0,
1,
IF(
IFERROR(((U544+Y544)*AG544)/((AC544*AK544)*AG544),0)&lt;0,
0,
IF(
IFERROR(((U544+Y544)*AG544)/((AC544*AK544)*AG544),0)&gt;1,
1,
IFERROR(((U544+Y544)*AG544)/((AC544*AK544)*AG544),0)
)
)
)
))</f>
        <v/>
      </c>
      <c r="BF544" s="49">
        <f>IF(D544="","",IF(S544="S",
1,
IF(AC544=0,
1,
IF(
IFERROR(((U544+V544+Y544)*AG544)/((AC544*AK544)*AG544),0)&lt;0,
0,
IF(
IFERROR(((U544+V544+Y544)*AG544)/((AC544*AK544)*AG544),0)&gt;1,
1,
IFERROR(((U544+V544+Y544)*AG544)/((AC544*AK544)*AG544),0)
)
)
)
))</f>
        <v/>
      </c>
      <c r="BG544" s="50">
        <f>IF(D544="","",IF(S544="S",0,IF(AND(ISNUMBER(AC544),ISNUMBER(AM544)),IF(OR(AC544*AM544&lt;0,ISERR(AC544*AM544)),0,AC544*AM544),0)))</f>
        <v/>
      </c>
      <c r="BH544" s="50">
        <f>IF(D544="","",IF(BY544&gt;TODAY()-60,0,IF(Y544&gt;12,MAX(0,(U544+Y544)-BG544),MAX(0,U544-BG544))))</f>
        <v/>
      </c>
      <c r="BI544" s="51">
        <f>IF(D544="","",BH544*AG544)</f>
        <v/>
      </c>
      <c r="BJ544" s="51">
        <f>IF(D544="","",IF(OR(R544="A",R544="AA",R544="AAA"),BI544,0))</f>
        <v/>
      </c>
      <c r="BK544" s="51">
        <f>IF(D544="","",IF(R544="B",BI544,0))</f>
        <v/>
      </c>
      <c r="BL544" s="51">
        <f>IF(D544="","",IF(R544="C",BI544,0))</f>
        <v/>
      </c>
      <c r="BM544" s="51">
        <f>IF(D544="","",IFERROR(MAX(0,MIN(BI544/AP544,1)),0))</f>
        <v/>
      </c>
      <c r="BN544" s="52">
        <f>IF(D544="","",AB544*AG544)</f>
        <v/>
      </c>
      <c r="BO544" s="52">
        <f>IF(D544="","",(U544+V544+X544)*AG544)</f>
        <v/>
      </c>
      <c r="BP544" s="52">
        <f>IF(D544="","",(AB544*3)*AG544)</f>
        <v/>
      </c>
      <c r="BQ544" s="52">
        <f>IF(D544="","",IF(BO544-BP544&gt;0,0,BO544-BP544))</f>
        <v/>
      </c>
      <c r="BR544" s="52">
        <f>IF(D544="","",IF(BO544-BP544-BN544&gt;0,0,BO544-BP544-BN544))</f>
        <v/>
      </c>
      <c r="BS544" s="53">
        <f>IF(D544="","",IFERROR(AB544*AI544,0))</f>
        <v/>
      </c>
      <c r="BT544" s="53">
        <f>IF(D544="","",IFERROR(IF(X544&gt;12, AI544*(U544+V544+X544), AI544*(U544+V544)),0))</f>
        <v/>
      </c>
      <c r="BU544" s="53">
        <f>IF(D544="","",IFERROR(((AB544*3)*AI544),0))</f>
        <v/>
      </c>
      <c r="BV544" s="53">
        <f>IF(D544="","",IF(BT544-BU544&gt;0,0,BT544-BU544))</f>
        <v/>
      </c>
      <c r="BW544" s="53">
        <f>IF(D544="","",IF(BT544-BU544-BS544&gt;0,0,BT544-BU544-BS544))</f>
        <v/>
      </c>
      <c r="BX544" s="36">
        <f>IF(D544="","",IFERROR(VLOOKUP(D544,'produto-entrada-7'!A:M,3,0),"SEM PEDIDO"))</f>
        <v/>
      </c>
      <c r="BY544" s="36">
        <f>IF(D544="","",VLOOKUP(D544,'produto-estoque-total-7'!A:AB,25,0))</f>
        <v/>
      </c>
      <c r="BZ544" s="36">
        <f>IF(D544="","",IFERROR(VLOOKUP(D544,'produto-estoque-total-7'!A:AB,26,0)/100,0))</f>
        <v/>
      </c>
      <c r="CA544" s="36">
        <f>IF(D544="","",IFERROR(VLOOKUP(D544,'produto-estoque-total-7'!A:AB,27,0)/100,0))</f>
        <v/>
      </c>
      <c r="CB544" s="41">
        <f>IF(D544="","",V544*AF544)</f>
        <v/>
      </c>
      <c r="CC544" s="41">
        <f>IF(D544="","",V544*AI544)</f>
        <v/>
      </c>
      <c r="CD544" s="54">
        <f>IF(D544="","",VLOOKUP(D544,'produto-estoque-total-7'!A:AB,28,0))</f>
        <v/>
      </c>
    </row>
    <row r="545">
      <c r="A545" s="36">
        <f>IF(D545="","",VLOOKUP(D545,'produto-estoque-total-7'!A:AB,3,0))</f>
        <v/>
      </c>
      <c r="B545" s="1">
        <f>IF(D545="","",VLOOKUP(D545,'produto-estoque-total-7'!A:AB,12,0))</f>
        <v/>
      </c>
      <c r="C545" s="1">
        <f>IF(D545="","",VLOOKUP(D545,'produto-estoque-total-7'!A:AB,2,0))</f>
        <v/>
      </c>
      <c r="D545" s="37">
        <f>IFERROR(IF('produto-estoque-total-7'!A544="","",'produto-estoque-total-7'!A544),"")</f>
        <v/>
      </c>
      <c r="E545" s="1">
        <f>IF(D545="","",VLOOKUP(D545,'produto-estoque-total-7'!A:AB,4,0))</f>
        <v/>
      </c>
      <c r="F545" s="36">
        <f>IF(D545="","",VLOOKUP(D545,'produto-estoque-total-7'!A:AB,13,0))</f>
        <v/>
      </c>
      <c r="G545" s="1">
        <f>IF(F545="","",VLOOKUP(F545,'FORNECEDORES X COMPRADOR'!A:D,4,0))</f>
        <v/>
      </c>
      <c r="H545" s="1">
        <f>IF(F545="","",VLOOKUP(F545,'FORNECEDORES X COMPRADOR'!A:E,5,0))</f>
        <v/>
      </c>
      <c r="I545" s="36">
        <f>IF(D545="","",VLOOKUP(D545,'produto-estoque-total-7'!A:AB,15,0))</f>
        <v/>
      </c>
      <c r="J545" s="36">
        <f>IF(D545="","",VLOOKUP(D545,'produto-estoque-total-7'!A:AB,19,0))</f>
        <v/>
      </c>
      <c r="K545" s="1">
        <f>IF(D545="","",VLOOKUP(D545,'produto-estoque-total-7'!A:AB,20,0))</f>
        <v/>
      </c>
      <c r="L545" s="36">
        <f>IF(D545="","",VLOOKUP(D545,'produto-estoque-total-7'!A:AB,17,0))</f>
        <v/>
      </c>
      <c r="M545" s="1">
        <f>IF(D545="","",VLOOKUP(D545,'produto-estoque-total-7'!A:AB,18,0))</f>
        <v/>
      </c>
      <c r="N545" s="36">
        <f>IF(D545="","",VLOOKUP(D545,'produto-estoque-total-7'!A:AB,21,0))</f>
        <v/>
      </c>
      <c r="O545" s="1">
        <f>IF(D545="","",VLOOKUP(D545,'produto-estoque-total-7'!A:AB,22,0))</f>
        <v/>
      </c>
      <c r="P545" s="36">
        <f>IF(D545="","",VLOOKUP(D545,'produto-estoque-total-7'!A:AB,23,0))</f>
        <v/>
      </c>
      <c r="Q545" s="1">
        <f>IF(D545="","",VLOOKUP(D545,'produto-estoque-total-7'!A:AB,24,0))</f>
        <v/>
      </c>
      <c r="R545" s="38">
        <f>IFERROR(IF(D545="","",VLOOKUP(D545,'produto-venda-7'!B:N,13,0)),"C")</f>
        <v/>
      </c>
      <c r="S545" s="39">
        <f>IF(D545="","",VLOOKUP(D545,'produto-estoque-total-7'!A:AB,6,0))</f>
        <v/>
      </c>
      <c r="T545" s="39">
        <f>IF(D545="","",VLOOKUP(D545,'produto-estoque-total-7'!A:AB,5,0))</f>
        <v/>
      </c>
      <c r="U545" s="40">
        <f>IF(D545="","",VLOOKUP(D545,'produto-estoque-total-7'!A:AB,11,0))</f>
        <v/>
      </c>
      <c r="V545" s="41">
        <f>IF(D545="","",IFERROR(VLOOKUP(D545,'produto-entrada-7'!A:M,10,0),0))</f>
        <v/>
      </c>
      <c r="W545" s="42" t="n"/>
      <c r="X545" s="39">
        <f>IF(D545="","",VLOOKUP(D545,'produto-estoque-total-7'!A:AB,8,0))</f>
        <v/>
      </c>
      <c r="Y545" s="39">
        <f>IF(D545="","",VLOOKUP(D545,'produto-estoque-total-7'!A:AB,9,0))</f>
        <v/>
      </c>
      <c r="Z545" s="39">
        <f>IF(D545="","",VLOOKUP(D545,'produto-estoque-total-7'!A:AB,10,0))</f>
        <v/>
      </c>
      <c r="AA545" s="39">
        <f>IFERROR(IF(D545="","",VLOOKUP(D545,'produto-venda-7'!B:N,4,0)),0)</f>
        <v/>
      </c>
      <c r="AB545" s="39">
        <f>IFERROR(IF(D545="","",VLOOKUP(D545,'produto-venda-7'!B:N,5,0)),0)</f>
        <v/>
      </c>
      <c r="AC545" s="39">
        <f>IF(D545="","",IFERROR(AA545/90,0))</f>
        <v/>
      </c>
      <c r="AD545" s="36">
        <f>IF(D545="","",IFERROR(VLOOKUP(D545,'produto-entrada-7'!A:M,4,0),0))</f>
        <v/>
      </c>
      <c r="AE545" s="36">
        <f>IFERROR(IF(D545="","",VLOOKUP(D545,'produto-venda-7'!B:N,10,0)),0)</f>
        <v/>
      </c>
      <c r="AF545" s="36">
        <f>IF(D545="","",IFERROR(VLOOKUP(D545,'produto-entrada-7'!A:M,11,0),0))</f>
        <v/>
      </c>
      <c r="AG545" s="1">
        <f>IF(D545="","",IFERROR(VLOOKUP(D545,'produto-entrada-7'!A:M,12,0),0))</f>
        <v/>
      </c>
      <c r="AH545" s="1">
        <f>IF(D545="","",IFERROR(VLOOKUP(D545,'produto-entrada-7'!A:M,13,0),0))</f>
        <v/>
      </c>
      <c r="AI545" s="36">
        <f>IFERROR(IF(D545="","",VLOOKUP(D545,'produto-venda-7'!B:N,11,0)),0)</f>
        <v/>
      </c>
      <c r="AJ545" s="43">
        <f>IF(D545="","",IFERROR(AI545*AB545,0))</f>
        <v/>
      </c>
      <c r="AK545" s="44">
        <f>IFERROR(IF(D545="","",VLOOKUP(F545,'ANALISE FORNECEDOR'!$A:$I,8,0)),"")</f>
        <v/>
      </c>
      <c r="AL545" s="44">
        <f>IF(D545="","",AVERAGE(AM545,AK545))</f>
        <v/>
      </c>
      <c r="AM545" s="44">
        <f>IFERROR(IF(D545="","",VLOOKUP(F545,'ANALISE FORNECEDOR'!$A:$I,9,0)),"")</f>
        <v/>
      </c>
      <c r="AN545" s="45">
        <f>IF(D545="","",IF(Y545&gt;12,AI545*(U545+Y545),AI545*U545))</f>
        <v/>
      </c>
      <c r="AO545" s="45">
        <f>IF(D545="","",IF(Y545&gt;12,AI545*(U545+V545+Y545),AI545*(U545+V545)))</f>
        <v/>
      </c>
      <c r="AP545" s="46">
        <f>IF(D545="","",IF(Y545&gt;12,AG545*(U545+Y545),AG545*U545))</f>
        <v/>
      </c>
      <c r="AQ545" s="46">
        <f>IF(D545="","",IF(Y545&gt;12,AG545*(U545+V545+Y545),AG545*(U545+V545)))</f>
        <v/>
      </c>
      <c r="AR545" s="46">
        <f>IF(D545="","",IF(OR(R545="A",R545="AA",R545="AAA"),AP545,0))</f>
        <v/>
      </c>
      <c r="AS545" s="46">
        <f>IF(D545="","",IF(R545="B",AP545,0))</f>
        <v/>
      </c>
      <c r="AT545" s="46">
        <f>IF(D545="","",IF(R545="C",AP545,0))</f>
        <v/>
      </c>
      <c r="AU545" s="47">
        <f>IF(D545="","",IFERROR(AN545/AJ545,0))</f>
        <v/>
      </c>
      <c r="AV545" s="47">
        <f>IF(D545="","",IFERROR(((AO545)/AJ545),0))</f>
        <v/>
      </c>
      <c r="AW545" s="48">
        <f>IF(D545="","",IF(OR(S545="S",NOT(AND(ISNUMBER(AC545),ISNUMBER(AL545),AC545*AL545&gt;=0))),0,AC545*AL545))</f>
        <v/>
      </c>
      <c r="AX545" s="49">
        <f>IFERROR(IF(D545="","",AW545*AG545),0)</f>
        <v/>
      </c>
      <c r="AY545" s="48">
        <f>IF(D545="","",IF(OR(S545="S",NOT(AND(ISNUMBER(AC545),ISNUMBER(AK545),AC545*AK545&gt;=0))),0,AC545*AK545))</f>
        <v/>
      </c>
      <c r="AZ545" s="48">
        <f>IFERROR(IF(D545="","",IF(AY545=0,0,IF(((AY545)-(U545+Y545))&lt;0,0,(AY545)-U545))),0)</f>
        <v/>
      </c>
      <c r="BA545" s="49">
        <f>IF(D545="","",AZ545*AG545)</f>
        <v/>
      </c>
      <c r="BB545" s="49">
        <f>IF(D545="","",IF(OR(R545="A",R545="AA",R545="AAA"),BA545,0))</f>
        <v/>
      </c>
      <c r="BC545" s="49">
        <f>IF(D545="","",IF(R545="B",BA545,0))</f>
        <v/>
      </c>
      <c r="BD545" s="49">
        <f>IF(D545="","",IF(R545="B",BA545,0))</f>
        <v/>
      </c>
      <c r="BE545" s="49">
        <f>IF(D545="","",IF(S545="S",
1,
IF(AC545=0,
1,
IF(
IFERROR(((U545+Y545)*AG545)/((AC545*AK545)*AG545),0)&lt;0,
0,
IF(
IFERROR(((U545+Y545)*AG545)/((AC545*AK545)*AG545),0)&gt;1,
1,
IFERROR(((U545+Y545)*AG545)/((AC545*AK545)*AG545),0)
)
)
)
))</f>
        <v/>
      </c>
      <c r="BF545" s="49">
        <f>IF(D545="","",IF(S545="S",
1,
IF(AC545=0,
1,
IF(
IFERROR(((U545+V545+Y545)*AG545)/((AC545*AK545)*AG545),0)&lt;0,
0,
IF(
IFERROR(((U545+V545+Y545)*AG545)/((AC545*AK545)*AG545),0)&gt;1,
1,
IFERROR(((U545+V545+Y545)*AG545)/((AC545*AK545)*AG545),0)
)
)
)
))</f>
        <v/>
      </c>
      <c r="BG545" s="50">
        <f>IF(D545="","",IF(S545="S",0,IF(AND(ISNUMBER(AC545),ISNUMBER(AM545)),IF(OR(AC545*AM545&lt;0,ISERR(AC545*AM545)),0,AC545*AM545),0)))</f>
        <v/>
      </c>
      <c r="BH545" s="50">
        <f>IF(D545="","",IF(BY545&gt;TODAY()-60,0,IF(Y545&gt;12,MAX(0,(U545+Y545)-BG545),MAX(0,U545-BG545))))</f>
        <v/>
      </c>
      <c r="BI545" s="51">
        <f>IF(D545="","",BH545*AG545)</f>
        <v/>
      </c>
      <c r="BJ545" s="51">
        <f>IF(D545="","",IF(OR(R545="A",R545="AA",R545="AAA"),BI545,0))</f>
        <v/>
      </c>
      <c r="BK545" s="51">
        <f>IF(D545="","",IF(R545="B",BI545,0))</f>
        <v/>
      </c>
      <c r="BL545" s="51">
        <f>IF(D545="","",IF(R545="C",BI545,0))</f>
        <v/>
      </c>
      <c r="BM545" s="51">
        <f>IF(D545="","",IFERROR(MAX(0,MIN(BI545/AP545,1)),0))</f>
        <v/>
      </c>
      <c r="BN545" s="52">
        <f>IF(D545="","",AB545*AG545)</f>
        <v/>
      </c>
      <c r="BO545" s="52">
        <f>IF(D545="","",(U545+V545+X545)*AG545)</f>
        <v/>
      </c>
      <c r="BP545" s="52">
        <f>IF(D545="","",(AB545*3)*AG545)</f>
        <v/>
      </c>
      <c r="BQ545" s="52">
        <f>IF(D545="","",IF(BO545-BP545&gt;0,0,BO545-BP545))</f>
        <v/>
      </c>
      <c r="BR545" s="52">
        <f>IF(D545="","",IF(BO545-BP545-BN545&gt;0,0,BO545-BP545-BN545))</f>
        <v/>
      </c>
      <c r="BS545" s="53">
        <f>IF(D545="","",IFERROR(AB545*AI545,0))</f>
        <v/>
      </c>
      <c r="BT545" s="53">
        <f>IF(D545="","",IFERROR(IF(X545&gt;12, AI545*(U545+V545+X545), AI545*(U545+V545)),0))</f>
        <v/>
      </c>
      <c r="BU545" s="53">
        <f>IF(D545="","",IFERROR(((AB545*3)*AI545),0))</f>
        <v/>
      </c>
      <c r="BV545" s="53">
        <f>IF(D545="","",IF(BT545-BU545&gt;0,0,BT545-BU545))</f>
        <v/>
      </c>
      <c r="BW545" s="53">
        <f>IF(D545="","",IF(BT545-BU545-BS545&gt;0,0,BT545-BU545-BS545))</f>
        <v/>
      </c>
      <c r="BX545" s="36">
        <f>IF(D545="","",IFERROR(VLOOKUP(D545,'produto-entrada-7'!A:M,3,0),"SEM PEDIDO"))</f>
        <v/>
      </c>
      <c r="BY545" s="36">
        <f>IF(D545="","",VLOOKUP(D545,'produto-estoque-total-7'!A:AB,25,0))</f>
        <v/>
      </c>
      <c r="BZ545" s="36">
        <f>IF(D545="","",IFERROR(VLOOKUP(D545,'produto-estoque-total-7'!A:AB,26,0)/100,0))</f>
        <v/>
      </c>
      <c r="CA545" s="36">
        <f>IF(D545="","",IFERROR(VLOOKUP(D545,'produto-estoque-total-7'!A:AB,27,0)/100,0))</f>
        <v/>
      </c>
      <c r="CB545" s="41">
        <f>IF(D545="","",V545*AF545)</f>
        <v/>
      </c>
      <c r="CC545" s="41">
        <f>IF(D545="","",V545*AI545)</f>
        <v/>
      </c>
      <c r="CD545" s="54">
        <f>IF(D545="","",VLOOKUP(D545,'produto-estoque-total-7'!A:AB,28,0))</f>
        <v/>
      </c>
    </row>
    <row r="546">
      <c r="A546" s="36">
        <f>IF(D546="","",VLOOKUP(D546,'produto-estoque-total-7'!A:AB,3,0))</f>
        <v/>
      </c>
      <c r="B546" s="1">
        <f>IF(D546="","",VLOOKUP(D546,'produto-estoque-total-7'!A:AB,12,0))</f>
        <v/>
      </c>
      <c r="C546" s="1">
        <f>IF(D546="","",VLOOKUP(D546,'produto-estoque-total-7'!A:AB,2,0))</f>
        <v/>
      </c>
      <c r="D546" s="37">
        <f>IFERROR(IF('produto-estoque-total-7'!A545="","",'produto-estoque-total-7'!A545),"")</f>
        <v/>
      </c>
      <c r="E546" s="1">
        <f>IF(D546="","",VLOOKUP(D546,'produto-estoque-total-7'!A:AB,4,0))</f>
        <v/>
      </c>
      <c r="F546" s="36">
        <f>IF(D546="","",VLOOKUP(D546,'produto-estoque-total-7'!A:AB,13,0))</f>
        <v/>
      </c>
      <c r="G546" s="1">
        <f>IF(F546="","",VLOOKUP(F546,'FORNECEDORES X COMPRADOR'!A:D,4,0))</f>
        <v/>
      </c>
      <c r="H546" s="1">
        <f>IF(F546="","",VLOOKUP(F546,'FORNECEDORES X COMPRADOR'!A:E,5,0))</f>
        <v/>
      </c>
      <c r="I546" s="36">
        <f>IF(D546="","",VLOOKUP(D546,'produto-estoque-total-7'!A:AB,15,0))</f>
        <v/>
      </c>
      <c r="J546" s="36">
        <f>IF(D546="","",VLOOKUP(D546,'produto-estoque-total-7'!A:AB,19,0))</f>
        <v/>
      </c>
      <c r="K546" s="1">
        <f>IF(D546="","",VLOOKUP(D546,'produto-estoque-total-7'!A:AB,20,0))</f>
        <v/>
      </c>
      <c r="L546" s="36">
        <f>IF(D546="","",VLOOKUP(D546,'produto-estoque-total-7'!A:AB,17,0))</f>
        <v/>
      </c>
      <c r="M546" s="1">
        <f>IF(D546="","",VLOOKUP(D546,'produto-estoque-total-7'!A:AB,18,0))</f>
        <v/>
      </c>
      <c r="N546" s="36">
        <f>IF(D546="","",VLOOKUP(D546,'produto-estoque-total-7'!A:AB,21,0))</f>
        <v/>
      </c>
      <c r="O546" s="1">
        <f>IF(D546="","",VLOOKUP(D546,'produto-estoque-total-7'!A:AB,22,0))</f>
        <v/>
      </c>
      <c r="P546" s="36">
        <f>IF(D546="","",VLOOKUP(D546,'produto-estoque-total-7'!A:AB,23,0))</f>
        <v/>
      </c>
      <c r="Q546" s="1">
        <f>IF(D546="","",VLOOKUP(D546,'produto-estoque-total-7'!A:AB,24,0))</f>
        <v/>
      </c>
      <c r="R546" s="38">
        <f>IFERROR(IF(D546="","",VLOOKUP(D546,'produto-venda-7'!B:N,13,0)),"C")</f>
        <v/>
      </c>
      <c r="S546" s="39">
        <f>IF(D546="","",VLOOKUP(D546,'produto-estoque-total-7'!A:AB,6,0))</f>
        <v/>
      </c>
      <c r="T546" s="39">
        <f>IF(D546="","",VLOOKUP(D546,'produto-estoque-total-7'!A:AB,5,0))</f>
        <v/>
      </c>
      <c r="U546" s="40">
        <f>IF(D546="","",VLOOKUP(D546,'produto-estoque-total-7'!A:AB,11,0))</f>
        <v/>
      </c>
      <c r="V546" s="41">
        <f>IF(D546="","",IFERROR(VLOOKUP(D546,'produto-entrada-7'!A:M,10,0),0))</f>
        <v/>
      </c>
      <c r="W546" s="42" t="n"/>
      <c r="X546" s="39">
        <f>IF(D546="","",VLOOKUP(D546,'produto-estoque-total-7'!A:AB,8,0))</f>
        <v/>
      </c>
      <c r="Y546" s="39">
        <f>IF(D546="","",VLOOKUP(D546,'produto-estoque-total-7'!A:AB,9,0))</f>
        <v/>
      </c>
      <c r="Z546" s="39">
        <f>IF(D546="","",VLOOKUP(D546,'produto-estoque-total-7'!A:AB,10,0))</f>
        <v/>
      </c>
      <c r="AA546" s="39">
        <f>IFERROR(IF(D546="","",VLOOKUP(D546,'produto-venda-7'!B:N,4,0)),0)</f>
        <v/>
      </c>
      <c r="AB546" s="39">
        <f>IFERROR(IF(D546="","",VLOOKUP(D546,'produto-venda-7'!B:N,5,0)),0)</f>
        <v/>
      </c>
      <c r="AC546" s="39">
        <f>IF(D546="","",IFERROR(AA546/90,0))</f>
        <v/>
      </c>
      <c r="AD546" s="36">
        <f>IF(D546="","",IFERROR(VLOOKUP(D546,'produto-entrada-7'!A:M,4,0),0))</f>
        <v/>
      </c>
      <c r="AE546" s="36">
        <f>IFERROR(IF(D546="","",VLOOKUP(D546,'produto-venda-7'!B:N,10,0)),0)</f>
        <v/>
      </c>
      <c r="AF546" s="36">
        <f>IF(D546="","",IFERROR(VLOOKUP(D546,'produto-entrada-7'!A:M,11,0),0))</f>
        <v/>
      </c>
      <c r="AG546" s="1">
        <f>IF(D546="","",IFERROR(VLOOKUP(D546,'produto-entrada-7'!A:M,12,0),0))</f>
        <v/>
      </c>
      <c r="AH546" s="1">
        <f>IF(D546="","",IFERROR(VLOOKUP(D546,'produto-entrada-7'!A:M,13,0),0))</f>
        <v/>
      </c>
      <c r="AI546" s="36">
        <f>IFERROR(IF(D546="","",VLOOKUP(D546,'produto-venda-7'!B:N,11,0)),0)</f>
        <v/>
      </c>
      <c r="AJ546" s="43">
        <f>IF(D546="","",IFERROR(AI546*AB546,0))</f>
        <v/>
      </c>
      <c r="AK546" s="44">
        <f>IFERROR(IF(D546="","",VLOOKUP(F546,'ANALISE FORNECEDOR'!$A:$I,8,0)),"")</f>
        <v/>
      </c>
      <c r="AL546" s="44">
        <f>IF(D546="","",AVERAGE(AM546,AK546))</f>
        <v/>
      </c>
      <c r="AM546" s="44">
        <f>IFERROR(IF(D546="","",VLOOKUP(F546,'ANALISE FORNECEDOR'!$A:$I,9,0)),"")</f>
        <v/>
      </c>
      <c r="AN546" s="45">
        <f>IF(D546="","",IF(Y546&gt;12,AI546*(U546+Y546),AI546*U546))</f>
        <v/>
      </c>
      <c r="AO546" s="45">
        <f>IF(D546="","",IF(Y546&gt;12,AI546*(U546+V546+Y546),AI546*(U546+V546)))</f>
        <v/>
      </c>
      <c r="AP546" s="46">
        <f>IF(D546="","",IF(Y546&gt;12,AG546*(U546+Y546),AG546*U546))</f>
        <v/>
      </c>
      <c r="AQ546" s="46">
        <f>IF(D546="","",IF(Y546&gt;12,AG546*(U546+V546+Y546),AG546*(U546+V546)))</f>
        <v/>
      </c>
      <c r="AR546" s="46">
        <f>IF(D546="","",IF(OR(R546="A",R546="AA",R546="AAA"),AP546,0))</f>
        <v/>
      </c>
      <c r="AS546" s="46">
        <f>IF(D546="","",IF(R546="B",AP546,0))</f>
        <v/>
      </c>
      <c r="AT546" s="46">
        <f>IF(D546="","",IF(R546="C",AP546,0))</f>
        <v/>
      </c>
      <c r="AU546" s="47">
        <f>IF(D546="","",IFERROR(AN546/AJ546,0))</f>
        <v/>
      </c>
      <c r="AV546" s="47">
        <f>IF(D546="","",IFERROR(((AO546)/AJ546),0))</f>
        <v/>
      </c>
      <c r="AW546" s="48">
        <f>IF(D546="","",IF(OR(S546="S",NOT(AND(ISNUMBER(AC546),ISNUMBER(AL546),AC546*AL546&gt;=0))),0,AC546*AL546))</f>
        <v/>
      </c>
      <c r="AX546" s="49">
        <f>IFERROR(IF(D546="","",AW546*AG546),0)</f>
        <v/>
      </c>
      <c r="AY546" s="48">
        <f>IF(D546="","",IF(OR(S546="S",NOT(AND(ISNUMBER(AC546),ISNUMBER(AK546),AC546*AK546&gt;=0))),0,AC546*AK546))</f>
        <v/>
      </c>
      <c r="AZ546" s="48">
        <f>IFERROR(IF(D546="","",IF(AY546=0,0,IF(((AY546)-(U546+Y546))&lt;0,0,(AY546)-U546))),0)</f>
        <v/>
      </c>
      <c r="BA546" s="49">
        <f>IF(D546="","",AZ546*AG546)</f>
        <v/>
      </c>
      <c r="BB546" s="49">
        <f>IF(D546="","",IF(OR(R546="A",R546="AA",R546="AAA"),BA546,0))</f>
        <v/>
      </c>
      <c r="BC546" s="49">
        <f>IF(D546="","",IF(R546="B",BA546,0))</f>
        <v/>
      </c>
      <c r="BD546" s="49">
        <f>IF(D546="","",IF(R546="B",BA546,0))</f>
        <v/>
      </c>
      <c r="BE546" s="49">
        <f>IF(D546="","",IF(S546="S",
1,
IF(AC546=0,
1,
IF(
IFERROR(((U546+Y546)*AG546)/((AC546*AK546)*AG546),0)&lt;0,
0,
IF(
IFERROR(((U546+Y546)*AG546)/((AC546*AK546)*AG546),0)&gt;1,
1,
IFERROR(((U546+Y546)*AG546)/((AC546*AK546)*AG546),0)
)
)
)
))</f>
        <v/>
      </c>
      <c r="BF546" s="49">
        <f>IF(D546="","",IF(S546="S",
1,
IF(AC546=0,
1,
IF(
IFERROR(((U546+V546+Y546)*AG546)/((AC546*AK546)*AG546),0)&lt;0,
0,
IF(
IFERROR(((U546+V546+Y546)*AG546)/((AC546*AK546)*AG546),0)&gt;1,
1,
IFERROR(((U546+V546+Y546)*AG546)/((AC546*AK546)*AG546),0)
)
)
)
))</f>
        <v/>
      </c>
      <c r="BG546" s="50">
        <f>IF(D546="","",IF(S546="S",0,IF(AND(ISNUMBER(AC546),ISNUMBER(AM546)),IF(OR(AC546*AM546&lt;0,ISERR(AC546*AM546)),0,AC546*AM546),0)))</f>
        <v/>
      </c>
      <c r="BH546" s="50">
        <f>IF(D546="","",IF(BY546&gt;TODAY()-60,0,IF(Y546&gt;12,MAX(0,(U546+Y546)-BG546),MAX(0,U546-BG546))))</f>
        <v/>
      </c>
      <c r="BI546" s="51">
        <f>IF(D546="","",BH546*AG546)</f>
        <v/>
      </c>
      <c r="BJ546" s="51">
        <f>IF(D546="","",IF(OR(R546="A",R546="AA",R546="AAA"),BI546,0))</f>
        <v/>
      </c>
      <c r="BK546" s="51">
        <f>IF(D546="","",IF(R546="B",BI546,0))</f>
        <v/>
      </c>
      <c r="BL546" s="51">
        <f>IF(D546="","",IF(R546="C",BI546,0))</f>
        <v/>
      </c>
      <c r="BM546" s="51">
        <f>IF(D546="","",IFERROR(MAX(0,MIN(BI546/AP546,1)),0))</f>
        <v/>
      </c>
      <c r="BN546" s="52">
        <f>IF(D546="","",AB546*AG546)</f>
        <v/>
      </c>
      <c r="BO546" s="52">
        <f>IF(D546="","",(U546+V546+X546)*AG546)</f>
        <v/>
      </c>
      <c r="BP546" s="52">
        <f>IF(D546="","",(AB546*3)*AG546)</f>
        <v/>
      </c>
      <c r="BQ546" s="52">
        <f>IF(D546="","",IF(BO546-BP546&gt;0,0,BO546-BP546))</f>
        <v/>
      </c>
      <c r="BR546" s="52">
        <f>IF(D546="","",IF(BO546-BP546-BN546&gt;0,0,BO546-BP546-BN546))</f>
        <v/>
      </c>
      <c r="BS546" s="53">
        <f>IF(D546="","",IFERROR(AB546*AI546,0))</f>
        <v/>
      </c>
      <c r="BT546" s="53">
        <f>IF(D546="","",IFERROR(IF(X546&gt;12, AI546*(U546+V546+X546), AI546*(U546+V546)),0))</f>
        <v/>
      </c>
      <c r="BU546" s="53">
        <f>IF(D546="","",IFERROR(((AB546*3)*AI546),0))</f>
        <v/>
      </c>
      <c r="BV546" s="53">
        <f>IF(D546="","",IF(BT546-BU546&gt;0,0,BT546-BU546))</f>
        <v/>
      </c>
      <c r="BW546" s="53">
        <f>IF(D546="","",IF(BT546-BU546-BS546&gt;0,0,BT546-BU546-BS546))</f>
        <v/>
      </c>
      <c r="BX546" s="36">
        <f>IF(D546="","",IFERROR(VLOOKUP(D546,'produto-entrada-7'!A:M,3,0),"SEM PEDIDO"))</f>
        <v/>
      </c>
      <c r="BY546" s="36">
        <f>IF(D546="","",VLOOKUP(D546,'produto-estoque-total-7'!A:AB,25,0))</f>
        <v/>
      </c>
      <c r="BZ546" s="36">
        <f>IF(D546="","",IFERROR(VLOOKUP(D546,'produto-estoque-total-7'!A:AB,26,0)/100,0))</f>
        <v/>
      </c>
      <c r="CA546" s="36">
        <f>IF(D546="","",IFERROR(VLOOKUP(D546,'produto-estoque-total-7'!A:AB,27,0)/100,0))</f>
        <v/>
      </c>
      <c r="CB546" s="41">
        <f>IF(D546="","",V546*AF546)</f>
        <v/>
      </c>
      <c r="CC546" s="41">
        <f>IF(D546="","",V546*AI546)</f>
        <v/>
      </c>
      <c r="CD546" s="54">
        <f>IF(D546="","",VLOOKUP(D546,'produto-estoque-total-7'!A:AB,28,0))</f>
        <v/>
      </c>
    </row>
    <row r="547">
      <c r="A547" s="36">
        <f>IF(D547="","",VLOOKUP(D547,'produto-estoque-total-7'!A:AB,3,0))</f>
        <v/>
      </c>
      <c r="B547" s="1">
        <f>IF(D547="","",VLOOKUP(D547,'produto-estoque-total-7'!A:AB,12,0))</f>
        <v/>
      </c>
      <c r="C547" s="1">
        <f>IF(D547="","",VLOOKUP(D547,'produto-estoque-total-7'!A:AB,2,0))</f>
        <v/>
      </c>
      <c r="D547" s="37">
        <f>IFERROR(IF('produto-estoque-total-7'!A546="","",'produto-estoque-total-7'!A546),"")</f>
        <v/>
      </c>
      <c r="E547" s="1">
        <f>IF(D547="","",VLOOKUP(D547,'produto-estoque-total-7'!A:AB,4,0))</f>
        <v/>
      </c>
      <c r="F547" s="36">
        <f>IF(D547="","",VLOOKUP(D547,'produto-estoque-total-7'!A:AB,13,0))</f>
        <v/>
      </c>
      <c r="G547" s="1">
        <f>IF(F547="","",VLOOKUP(F547,'FORNECEDORES X COMPRADOR'!A:D,4,0))</f>
        <v/>
      </c>
      <c r="H547" s="1">
        <f>IF(F547="","",VLOOKUP(F547,'FORNECEDORES X COMPRADOR'!A:E,5,0))</f>
        <v/>
      </c>
      <c r="I547" s="36">
        <f>IF(D547="","",VLOOKUP(D547,'produto-estoque-total-7'!A:AB,15,0))</f>
        <v/>
      </c>
      <c r="J547" s="36">
        <f>IF(D547="","",VLOOKUP(D547,'produto-estoque-total-7'!A:AB,19,0))</f>
        <v/>
      </c>
      <c r="K547" s="1">
        <f>IF(D547="","",VLOOKUP(D547,'produto-estoque-total-7'!A:AB,20,0))</f>
        <v/>
      </c>
      <c r="L547" s="36">
        <f>IF(D547="","",VLOOKUP(D547,'produto-estoque-total-7'!A:AB,17,0))</f>
        <v/>
      </c>
      <c r="M547" s="1">
        <f>IF(D547="","",VLOOKUP(D547,'produto-estoque-total-7'!A:AB,18,0))</f>
        <v/>
      </c>
      <c r="N547" s="36">
        <f>IF(D547="","",VLOOKUP(D547,'produto-estoque-total-7'!A:AB,21,0))</f>
        <v/>
      </c>
      <c r="O547" s="1">
        <f>IF(D547="","",VLOOKUP(D547,'produto-estoque-total-7'!A:AB,22,0))</f>
        <v/>
      </c>
      <c r="P547" s="36">
        <f>IF(D547="","",VLOOKUP(D547,'produto-estoque-total-7'!A:AB,23,0))</f>
        <v/>
      </c>
      <c r="Q547" s="1">
        <f>IF(D547="","",VLOOKUP(D547,'produto-estoque-total-7'!A:AB,24,0))</f>
        <v/>
      </c>
      <c r="R547" s="38">
        <f>IFERROR(IF(D547="","",VLOOKUP(D547,'produto-venda-7'!B:N,13,0)),"C")</f>
        <v/>
      </c>
      <c r="S547" s="39">
        <f>IF(D547="","",VLOOKUP(D547,'produto-estoque-total-7'!A:AB,6,0))</f>
        <v/>
      </c>
      <c r="T547" s="39">
        <f>IF(D547="","",VLOOKUP(D547,'produto-estoque-total-7'!A:AB,5,0))</f>
        <v/>
      </c>
      <c r="U547" s="40">
        <f>IF(D547="","",VLOOKUP(D547,'produto-estoque-total-7'!A:AB,11,0))</f>
        <v/>
      </c>
      <c r="V547" s="41">
        <f>IF(D547="","",IFERROR(VLOOKUP(D547,'produto-entrada-7'!A:M,10,0),0))</f>
        <v/>
      </c>
      <c r="W547" s="42" t="n"/>
      <c r="X547" s="39">
        <f>IF(D547="","",VLOOKUP(D547,'produto-estoque-total-7'!A:AB,8,0))</f>
        <v/>
      </c>
      <c r="Y547" s="39">
        <f>IF(D547="","",VLOOKUP(D547,'produto-estoque-total-7'!A:AB,9,0))</f>
        <v/>
      </c>
      <c r="Z547" s="39">
        <f>IF(D547="","",VLOOKUP(D547,'produto-estoque-total-7'!A:AB,10,0))</f>
        <v/>
      </c>
      <c r="AA547" s="39">
        <f>IFERROR(IF(D547="","",VLOOKUP(D547,'produto-venda-7'!B:N,4,0)),0)</f>
        <v/>
      </c>
      <c r="AB547" s="39">
        <f>IFERROR(IF(D547="","",VLOOKUP(D547,'produto-venda-7'!B:N,5,0)),0)</f>
        <v/>
      </c>
      <c r="AC547" s="39">
        <f>IF(D547="","",IFERROR(AA547/90,0))</f>
        <v/>
      </c>
      <c r="AD547" s="36">
        <f>IF(D547="","",IFERROR(VLOOKUP(D547,'produto-entrada-7'!A:M,4,0),0))</f>
        <v/>
      </c>
      <c r="AE547" s="36">
        <f>IFERROR(IF(D547="","",VLOOKUP(D547,'produto-venda-7'!B:N,10,0)),0)</f>
        <v/>
      </c>
      <c r="AF547" s="36">
        <f>IF(D547="","",IFERROR(VLOOKUP(D547,'produto-entrada-7'!A:M,11,0),0))</f>
        <v/>
      </c>
      <c r="AG547" s="1">
        <f>IF(D547="","",IFERROR(VLOOKUP(D547,'produto-entrada-7'!A:M,12,0),0))</f>
        <v/>
      </c>
      <c r="AH547" s="1">
        <f>IF(D547="","",IFERROR(VLOOKUP(D547,'produto-entrada-7'!A:M,13,0),0))</f>
        <v/>
      </c>
      <c r="AI547" s="36">
        <f>IFERROR(IF(D547="","",VLOOKUP(D547,'produto-venda-7'!B:N,11,0)),0)</f>
        <v/>
      </c>
      <c r="AJ547" s="43">
        <f>IF(D547="","",IFERROR(AI547*AB547,0))</f>
        <v/>
      </c>
      <c r="AK547" s="44">
        <f>IFERROR(IF(D547="","",VLOOKUP(F547,'ANALISE FORNECEDOR'!$A:$I,8,0)),"")</f>
        <v/>
      </c>
      <c r="AL547" s="44">
        <f>IF(D547="","",AVERAGE(AM547,AK547))</f>
        <v/>
      </c>
      <c r="AM547" s="44">
        <f>IFERROR(IF(D547="","",VLOOKUP(F547,'ANALISE FORNECEDOR'!$A:$I,9,0)),"")</f>
        <v/>
      </c>
      <c r="AN547" s="45">
        <f>IF(D547="","",IF(Y547&gt;12,AI547*(U547+Y547),AI547*U547))</f>
        <v/>
      </c>
      <c r="AO547" s="45">
        <f>IF(D547="","",IF(Y547&gt;12,AI547*(U547+V547+Y547),AI547*(U547+V547)))</f>
        <v/>
      </c>
      <c r="AP547" s="46">
        <f>IF(D547="","",IF(Y547&gt;12,AG547*(U547+Y547),AG547*U547))</f>
        <v/>
      </c>
      <c r="AQ547" s="46">
        <f>IF(D547="","",IF(Y547&gt;12,AG547*(U547+V547+Y547),AG547*(U547+V547)))</f>
        <v/>
      </c>
      <c r="AR547" s="46">
        <f>IF(D547="","",IF(OR(R547="A",R547="AA",R547="AAA"),AP547,0))</f>
        <v/>
      </c>
      <c r="AS547" s="46">
        <f>IF(D547="","",IF(R547="B",AP547,0))</f>
        <v/>
      </c>
      <c r="AT547" s="46">
        <f>IF(D547="","",IF(R547="C",AP547,0))</f>
        <v/>
      </c>
      <c r="AU547" s="47">
        <f>IF(D547="","",IFERROR(AN547/AJ547,0))</f>
        <v/>
      </c>
      <c r="AV547" s="47">
        <f>IF(D547="","",IFERROR(((AO547)/AJ547),0))</f>
        <v/>
      </c>
      <c r="AW547" s="48">
        <f>IF(D547="","",IF(OR(S547="S",NOT(AND(ISNUMBER(AC547),ISNUMBER(AL547),AC547*AL547&gt;=0))),0,AC547*AL547))</f>
        <v/>
      </c>
      <c r="AX547" s="49">
        <f>IFERROR(IF(D547="","",AW547*AG547),0)</f>
        <v/>
      </c>
      <c r="AY547" s="48">
        <f>IF(D547="","",IF(OR(S547="S",NOT(AND(ISNUMBER(AC547),ISNUMBER(AK547),AC547*AK547&gt;=0))),0,AC547*AK547))</f>
        <v/>
      </c>
      <c r="AZ547" s="48">
        <f>IFERROR(IF(D547="","",IF(AY547=0,0,IF(((AY547)-(U547+Y547))&lt;0,0,(AY547)-U547))),0)</f>
        <v/>
      </c>
      <c r="BA547" s="49">
        <f>IF(D547="","",AZ547*AG547)</f>
        <v/>
      </c>
      <c r="BB547" s="49">
        <f>IF(D547="","",IF(OR(R547="A",R547="AA",R547="AAA"),BA547,0))</f>
        <v/>
      </c>
      <c r="BC547" s="49">
        <f>IF(D547="","",IF(R547="B",BA547,0))</f>
        <v/>
      </c>
      <c r="BD547" s="49">
        <f>IF(D547="","",IF(R547="B",BA547,0))</f>
        <v/>
      </c>
      <c r="BE547" s="49">
        <f>IF(D547="","",IF(S547="S",
1,
IF(AC547=0,
1,
IF(
IFERROR(((U547+Y547)*AG547)/((AC547*AK547)*AG547),0)&lt;0,
0,
IF(
IFERROR(((U547+Y547)*AG547)/((AC547*AK547)*AG547),0)&gt;1,
1,
IFERROR(((U547+Y547)*AG547)/((AC547*AK547)*AG547),0)
)
)
)
))</f>
        <v/>
      </c>
      <c r="BF547" s="49">
        <f>IF(D547="","",IF(S547="S",
1,
IF(AC547=0,
1,
IF(
IFERROR(((U547+V547+Y547)*AG547)/((AC547*AK547)*AG547),0)&lt;0,
0,
IF(
IFERROR(((U547+V547+Y547)*AG547)/((AC547*AK547)*AG547),0)&gt;1,
1,
IFERROR(((U547+V547+Y547)*AG547)/((AC547*AK547)*AG547),0)
)
)
)
))</f>
        <v/>
      </c>
      <c r="BG547" s="50">
        <f>IF(D547="","",IF(S547="S",0,IF(AND(ISNUMBER(AC547),ISNUMBER(AM547)),IF(OR(AC547*AM547&lt;0,ISERR(AC547*AM547)),0,AC547*AM547),0)))</f>
        <v/>
      </c>
      <c r="BH547" s="50">
        <f>IF(D547="","",IF(BY547&gt;TODAY()-60,0,IF(Y547&gt;12,MAX(0,(U547+Y547)-BG547),MAX(0,U547-BG547))))</f>
        <v/>
      </c>
      <c r="BI547" s="51">
        <f>IF(D547="","",BH547*AG547)</f>
        <v/>
      </c>
      <c r="BJ547" s="51">
        <f>IF(D547="","",IF(OR(R547="A",R547="AA",R547="AAA"),BI547,0))</f>
        <v/>
      </c>
      <c r="BK547" s="51">
        <f>IF(D547="","",IF(R547="B",BI547,0))</f>
        <v/>
      </c>
      <c r="BL547" s="51">
        <f>IF(D547="","",IF(R547="C",BI547,0))</f>
        <v/>
      </c>
      <c r="BM547" s="51">
        <f>IF(D547="","",IFERROR(MAX(0,MIN(BI547/AP547,1)),0))</f>
        <v/>
      </c>
      <c r="BN547" s="52">
        <f>IF(D547="","",AB547*AG547)</f>
        <v/>
      </c>
      <c r="BO547" s="52">
        <f>IF(D547="","",(U547+V547+X547)*AG547)</f>
        <v/>
      </c>
      <c r="BP547" s="52">
        <f>IF(D547="","",(AB547*3)*AG547)</f>
        <v/>
      </c>
      <c r="BQ547" s="52">
        <f>IF(D547="","",IF(BO547-BP547&gt;0,0,BO547-BP547))</f>
        <v/>
      </c>
      <c r="BR547" s="52">
        <f>IF(D547="","",IF(BO547-BP547-BN547&gt;0,0,BO547-BP547-BN547))</f>
        <v/>
      </c>
      <c r="BS547" s="53">
        <f>IF(D547="","",IFERROR(AB547*AI547,0))</f>
        <v/>
      </c>
      <c r="BT547" s="53">
        <f>IF(D547="","",IFERROR(IF(X547&gt;12, AI547*(U547+V547+X547), AI547*(U547+V547)),0))</f>
        <v/>
      </c>
      <c r="BU547" s="53">
        <f>IF(D547="","",IFERROR(((AB547*3)*AI547),0))</f>
        <v/>
      </c>
      <c r="BV547" s="53">
        <f>IF(D547="","",IF(BT547-BU547&gt;0,0,BT547-BU547))</f>
        <v/>
      </c>
      <c r="BW547" s="53">
        <f>IF(D547="","",IF(BT547-BU547-BS547&gt;0,0,BT547-BU547-BS547))</f>
        <v/>
      </c>
      <c r="BX547" s="36">
        <f>IF(D547="","",IFERROR(VLOOKUP(D547,'produto-entrada-7'!A:M,3,0),"SEM PEDIDO"))</f>
        <v/>
      </c>
      <c r="BY547" s="36">
        <f>IF(D547="","",VLOOKUP(D547,'produto-estoque-total-7'!A:AB,25,0))</f>
        <v/>
      </c>
      <c r="BZ547" s="36">
        <f>IF(D547="","",IFERROR(VLOOKUP(D547,'produto-estoque-total-7'!A:AB,26,0)/100,0))</f>
        <v/>
      </c>
      <c r="CA547" s="36">
        <f>IF(D547="","",IFERROR(VLOOKUP(D547,'produto-estoque-total-7'!A:AB,27,0)/100,0))</f>
        <v/>
      </c>
      <c r="CB547" s="41">
        <f>IF(D547="","",V547*AF547)</f>
        <v/>
      </c>
      <c r="CC547" s="41">
        <f>IF(D547="","",V547*AI547)</f>
        <v/>
      </c>
      <c r="CD547" s="54">
        <f>IF(D547="","",VLOOKUP(D547,'produto-estoque-total-7'!A:AB,28,0))</f>
        <v/>
      </c>
    </row>
    <row r="548">
      <c r="A548" s="36">
        <f>IF(D548="","",VLOOKUP(D548,'produto-estoque-total-7'!A:AB,3,0))</f>
        <v/>
      </c>
      <c r="B548" s="1">
        <f>IF(D548="","",VLOOKUP(D548,'produto-estoque-total-7'!A:AB,12,0))</f>
        <v/>
      </c>
      <c r="C548" s="1">
        <f>IF(D548="","",VLOOKUP(D548,'produto-estoque-total-7'!A:AB,2,0))</f>
        <v/>
      </c>
      <c r="D548" s="37">
        <f>IFERROR(IF('produto-estoque-total-7'!A547="","",'produto-estoque-total-7'!A547),"")</f>
        <v/>
      </c>
      <c r="E548" s="1">
        <f>IF(D548="","",VLOOKUP(D548,'produto-estoque-total-7'!A:AB,4,0))</f>
        <v/>
      </c>
      <c r="F548" s="36">
        <f>IF(D548="","",VLOOKUP(D548,'produto-estoque-total-7'!A:AB,13,0))</f>
        <v/>
      </c>
      <c r="G548" s="1">
        <f>IF(F548="","",VLOOKUP(F548,'FORNECEDORES X COMPRADOR'!A:D,4,0))</f>
        <v/>
      </c>
      <c r="H548" s="1">
        <f>IF(F548="","",VLOOKUP(F548,'FORNECEDORES X COMPRADOR'!A:E,5,0))</f>
        <v/>
      </c>
      <c r="I548" s="36">
        <f>IF(D548="","",VLOOKUP(D548,'produto-estoque-total-7'!A:AB,15,0))</f>
        <v/>
      </c>
      <c r="J548" s="36">
        <f>IF(D548="","",VLOOKUP(D548,'produto-estoque-total-7'!A:AB,19,0))</f>
        <v/>
      </c>
      <c r="K548" s="1">
        <f>IF(D548="","",VLOOKUP(D548,'produto-estoque-total-7'!A:AB,20,0))</f>
        <v/>
      </c>
      <c r="L548" s="36">
        <f>IF(D548="","",VLOOKUP(D548,'produto-estoque-total-7'!A:AB,17,0))</f>
        <v/>
      </c>
      <c r="M548" s="1">
        <f>IF(D548="","",VLOOKUP(D548,'produto-estoque-total-7'!A:AB,18,0))</f>
        <v/>
      </c>
      <c r="N548" s="36">
        <f>IF(D548="","",VLOOKUP(D548,'produto-estoque-total-7'!A:AB,21,0))</f>
        <v/>
      </c>
      <c r="O548" s="1">
        <f>IF(D548="","",VLOOKUP(D548,'produto-estoque-total-7'!A:AB,22,0))</f>
        <v/>
      </c>
      <c r="P548" s="36">
        <f>IF(D548="","",VLOOKUP(D548,'produto-estoque-total-7'!A:AB,23,0))</f>
        <v/>
      </c>
      <c r="Q548" s="1">
        <f>IF(D548="","",VLOOKUP(D548,'produto-estoque-total-7'!A:AB,24,0))</f>
        <v/>
      </c>
      <c r="R548" s="38">
        <f>IFERROR(IF(D548="","",VLOOKUP(D548,'produto-venda-7'!B:N,13,0)),"C")</f>
        <v/>
      </c>
      <c r="S548" s="39">
        <f>IF(D548="","",VLOOKUP(D548,'produto-estoque-total-7'!A:AB,6,0))</f>
        <v/>
      </c>
      <c r="T548" s="39">
        <f>IF(D548="","",VLOOKUP(D548,'produto-estoque-total-7'!A:AB,5,0))</f>
        <v/>
      </c>
      <c r="U548" s="40">
        <f>IF(D548="","",VLOOKUP(D548,'produto-estoque-total-7'!A:AB,11,0))</f>
        <v/>
      </c>
      <c r="V548" s="41">
        <f>IF(D548="","",IFERROR(VLOOKUP(D548,'produto-entrada-7'!A:M,10,0),0))</f>
        <v/>
      </c>
      <c r="W548" s="42" t="n"/>
      <c r="X548" s="39">
        <f>IF(D548="","",VLOOKUP(D548,'produto-estoque-total-7'!A:AB,8,0))</f>
        <v/>
      </c>
      <c r="Y548" s="39">
        <f>IF(D548="","",VLOOKUP(D548,'produto-estoque-total-7'!A:AB,9,0))</f>
        <v/>
      </c>
      <c r="Z548" s="39">
        <f>IF(D548="","",VLOOKUP(D548,'produto-estoque-total-7'!A:AB,10,0))</f>
        <v/>
      </c>
      <c r="AA548" s="39">
        <f>IFERROR(IF(D548="","",VLOOKUP(D548,'produto-venda-7'!B:N,4,0)),0)</f>
        <v/>
      </c>
      <c r="AB548" s="39">
        <f>IFERROR(IF(D548="","",VLOOKUP(D548,'produto-venda-7'!B:N,5,0)),0)</f>
        <v/>
      </c>
      <c r="AC548" s="39">
        <f>IF(D548="","",IFERROR(AA548/90,0))</f>
        <v/>
      </c>
      <c r="AD548" s="36">
        <f>IF(D548="","",IFERROR(VLOOKUP(D548,'produto-entrada-7'!A:M,4,0),0))</f>
        <v/>
      </c>
      <c r="AE548" s="36">
        <f>IFERROR(IF(D548="","",VLOOKUP(D548,'produto-venda-7'!B:N,10,0)),0)</f>
        <v/>
      </c>
      <c r="AF548" s="36">
        <f>IF(D548="","",IFERROR(VLOOKUP(D548,'produto-entrada-7'!A:M,11,0),0))</f>
        <v/>
      </c>
      <c r="AG548" s="1">
        <f>IF(D548="","",IFERROR(VLOOKUP(D548,'produto-entrada-7'!A:M,12,0),0))</f>
        <v/>
      </c>
      <c r="AH548" s="1">
        <f>IF(D548="","",IFERROR(VLOOKUP(D548,'produto-entrada-7'!A:M,13,0),0))</f>
        <v/>
      </c>
      <c r="AI548" s="36">
        <f>IFERROR(IF(D548="","",VLOOKUP(D548,'produto-venda-7'!B:N,11,0)),0)</f>
        <v/>
      </c>
      <c r="AJ548" s="43">
        <f>IF(D548="","",IFERROR(AI548*AB548,0))</f>
        <v/>
      </c>
      <c r="AK548" s="44">
        <f>IFERROR(IF(D548="","",VLOOKUP(F548,'ANALISE FORNECEDOR'!$A:$I,8,0)),"")</f>
        <v/>
      </c>
      <c r="AL548" s="44">
        <f>IF(D548="","",AVERAGE(AM548,AK548))</f>
        <v/>
      </c>
      <c r="AM548" s="44">
        <f>IFERROR(IF(D548="","",VLOOKUP(F548,'ANALISE FORNECEDOR'!$A:$I,9,0)),"")</f>
        <v/>
      </c>
      <c r="AN548" s="45">
        <f>IF(D548="","",IF(Y548&gt;12,AI548*(U548+Y548),AI548*U548))</f>
        <v/>
      </c>
      <c r="AO548" s="45">
        <f>IF(D548="","",IF(Y548&gt;12,AI548*(U548+V548+Y548),AI548*(U548+V548)))</f>
        <v/>
      </c>
      <c r="AP548" s="46">
        <f>IF(D548="","",IF(Y548&gt;12,AG548*(U548+Y548),AG548*U548))</f>
        <v/>
      </c>
      <c r="AQ548" s="46">
        <f>IF(D548="","",IF(Y548&gt;12,AG548*(U548+V548+Y548),AG548*(U548+V548)))</f>
        <v/>
      </c>
      <c r="AR548" s="46">
        <f>IF(D548="","",IF(OR(R548="A",R548="AA",R548="AAA"),AP548,0))</f>
        <v/>
      </c>
      <c r="AS548" s="46">
        <f>IF(D548="","",IF(R548="B",AP548,0))</f>
        <v/>
      </c>
      <c r="AT548" s="46">
        <f>IF(D548="","",IF(R548="C",AP548,0))</f>
        <v/>
      </c>
      <c r="AU548" s="47">
        <f>IF(D548="","",IFERROR(AN548/AJ548,0))</f>
        <v/>
      </c>
      <c r="AV548" s="47">
        <f>IF(D548="","",IFERROR(((AO548)/AJ548),0))</f>
        <v/>
      </c>
      <c r="AW548" s="48">
        <f>IF(D548="","",IF(OR(S548="S",NOT(AND(ISNUMBER(AC548),ISNUMBER(AL548),AC548*AL548&gt;=0))),0,AC548*AL548))</f>
        <v/>
      </c>
      <c r="AX548" s="49">
        <f>IFERROR(IF(D548="","",AW548*AG548),0)</f>
        <v/>
      </c>
      <c r="AY548" s="48">
        <f>IF(D548="","",IF(OR(S548="S",NOT(AND(ISNUMBER(AC548),ISNUMBER(AK548),AC548*AK548&gt;=0))),0,AC548*AK548))</f>
        <v/>
      </c>
      <c r="AZ548" s="48">
        <f>IFERROR(IF(D548="","",IF(AY548=0,0,IF(((AY548)-(U548+Y548))&lt;0,0,(AY548)-U548))),0)</f>
        <v/>
      </c>
      <c r="BA548" s="49">
        <f>IF(D548="","",AZ548*AG548)</f>
        <v/>
      </c>
      <c r="BB548" s="49">
        <f>IF(D548="","",IF(OR(R548="A",R548="AA",R548="AAA"),BA548,0))</f>
        <v/>
      </c>
      <c r="BC548" s="49">
        <f>IF(D548="","",IF(R548="B",BA548,0))</f>
        <v/>
      </c>
      <c r="BD548" s="49">
        <f>IF(D548="","",IF(R548="B",BA548,0))</f>
        <v/>
      </c>
      <c r="BE548" s="49">
        <f>IF(D548="","",IF(S548="S",
1,
IF(AC548=0,
1,
IF(
IFERROR(((U548+Y548)*AG548)/((AC548*AK548)*AG548),0)&lt;0,
0,
IF(
IFERROR(((U548+Y548)*AG548)/((AC548*AK548)*AG548),0)&gt;1,
1,
IFERROR(((U548+Y548)*AG548)/((AC548*AK548)*AG548),0)
)
)
)
))</f>
        <v/>
      </c>
      <c r="BF548" s="49">
        <f>IF(D548="","",IF(S548="S",
1,
IF(AC548=0,
1,
IF(
IFERROR(((U548+V548+Y548)*AG548)/((AC548*AK548)*AG548),0)&lt;0,
0,
IF(
IFERROR(((U548+V548+Y548)*AG548)/((AC548*AK548)*AG548),0)&gt;1,
1,
IFERROR(((U548+V548+Y548)*AG548)/((AC548*AK548)*AG548),0)
)
)
)
))</f>
        <v/>
      </c>
      <c r="BG548" s="50">
        <f>IF(D548="","",IF(S548="S",0,IF(AND(ISNUMBER(AC548),ISNUMBER(AM548)),IF(OR(AC548*AM548&lt;0,ISERR(AC548*AM548)),0,AC548*AM548),0)))</f>
        <v/>
      </c>
      <c r="BH548" s="50">
        <f>IF(D548="","",IF(BY548&gt;TODAY()-60,0,IF(Y548&gt;12,MAX(0,(U548+Y548)-BG548),MAX(0,U548-BG548))))</f>
        <v/>
      </c>
      <c r="BI548" s="51">
        <f>IF(D548="","",BH548*AG548)</f>
        <v/>
      </c>
      <c r="BJ548" s="51">
        <f>IF(D548="","",IF(OR(R548="A",R548="AA",R548="AAA"),BI548,0))</f>
        <v/>
      </c>
      <c r="BK548" s="51">
        <f>IF(D548="","",IF(R548="B",BI548,0))</f>
        <v/>
      </c>
      <c r="BL548" s="51">
        <f>IF(D548="","",IF(R548="C",BI548,0))</f>
        <v/>
      </c>
      <c r="BM548" s="51">
        <f>IF(D548="","",IFERROR(MAX(0,MIN(BI548/AP548,1)),0))</f>
        <v/>
      </c>
      <c r="BN548" s="52">
        <f>IF(D548="","",AB548*AG548)</f>
        <v/>
      </c>
      <c r="BO548" s="52">
        <f>IF(D548="","",(U548+V548+X548)*AG548)</f>
        <v/>
      </c>
      <c r="BP548" s="52">
        <f>IF(D548="","",(AB548*3)*AG548)</f>
        <v/>
      </c>
      <c r="BQ548" s="52">
        <f>IF(D548="","",IF(BO548-BP548&gt;0,0,BO548-BP548))</f>
        <v/>
      </c>
      <c r="BR548" s="52">
        <f>IF(D548="","",IF(BO548-BP548-BN548&gt;0,0,BO548-BP548-BN548))</f>
        <v/>
      </c>
      <c r="BS548" s="53">
        <f>IF(D548="","",IFERROR(AB548*AI548,0))</f>
        <v/>
      </c>
      <c r="BT548" s="53">
        <f>IF(D548="","",IFERROR(IF(X548&gt;12, AI548*(U548+V548+X548), AI548*(U548+V548)),0))</f>
        <v/>
      </c>
      <c r="BU548" s="53">
        <f>IF(D548="","",IFERROR(((AB548*3)*AI548),0))</f>
        <v/>
      </c>
      <c r="BV548" s="53">
        <f>IF(D548="","",IF(BT548-BU548&gt;0,0,BT548-BU548))</f>
        <v/>
      </c>
      <c r="BW548" s="53">
        <f>IF(D548="","",IF(BT548-BU548-BS548&gt;0,0,BT548-BU548-BS548))</f>
        <v/>
      </c>
      <c r="BX548" s="36">
        <f>IF(D548="","",IFERROR(VLOOKUP(D548,'produto-entrada-7'!A:M,3,0),"SEM PEDIDO"))</f>
        <v/>
      </c>
      <c r="BY548" s="36">
        <f>IF(D548="","",VLOOKUP(D548,'produto-estoque-total-7'!A:AB,25,0))</f>
        <v/>
      </c>
      <c r="BZ548" s="36">
        <f>IF(D548="","",IFERROR(VLOOKUP(D548,'produto-estoque-total-7'!A:AB,26,0)/100,0))</f>
        <v/>
      </c>
      <c r="CA548" s="36">
        <f>IF(D548="","",IFERROR(VLOOKUP(D548,'produto-estoque-total-7'!A:AB,27,0)/100,0))</f>
        <v/>
      </c>
      <c r="CB548" s="41">
        <f>IF(D548="","",V548*AF548)</f>
        <v/>
      </c>
      <c r="CC548" s="41">
        <f>IF(D548="","",V548*AI548)</f>
        <v/>
      </c>
      <c r="CD548" s="54">
        <f>IF(D548="","",VLOOKUP(D548,'produto-estoque-total-7'!A:AB,28,0))</f>
        <v/>
      </c>
    </row>
    <row r="549">
      <c r="A549" s="36">
        <f>IF(D549="","",VLOOKUP(D549,'produto-estoque-total-7'!A:AB,3,0))</f>
        <v/>
      </c>
      <c r="B549" s="1">
        <f>IF(D549="","",VLOOKUP(D549,'produto-estoque-total-7'!A:AB,12,0))</f>
        <v/>
      </c>
      <c r="C549" s="1">
        <f>IF(D549="","",VLOOKUP(D549,'produto-estoque-total-7'!A:AB,2,0))</f>
        <v/>
      </c>
      <c r="D549" s="37">
        <f>IFERROR(IF('produto-estoque-total-7'!A548="","",'produto-estoque-total-7'!A548),"")</f>
        <v/>
      </c>
      <c r="E549" s="1">
        <f>IF(D549="","",VLOOKUP(D549,'produto-estoque-total-7'!A:AB,4,0))</f>
        <v/>
      </c>
      <c r="F549" s="36">
        <f>IF(D549="","",VLOOKUP(D549,'produto-estoque-total-7'!A:AB,13,0))</f>
        <v/>
      </c>
      <c r="G549" s="1">
        <f>IF(F549="","",VLOOKUP(F549,'FORNECEDORES X COMPRADOR'!A:D,4,0))</f>
        <v/>
      </c>
      <c r="H549" s="1">
        <f>IF(F549="","",VLOOKUP(F549,'FORNECEDORES X COMPRADOR'!A:E,5,0))</f>
        <v/>
      </c>
      <c r="I549" s="36">
        <f>IF(D549="","",VLOOKUP(D549,'produto-estoque-total-7'!A:AB,15,0))</f>
        <v/>
      </c>
      <c r="J549" s="36">
        <f>IF(D549="","",VLOOKUP(D549,'produto-estoque-total-7'!A:AB,19,0))</f>
        <v/>
      </c>
      <c r="K549" s="1">
        <f>IF(D549="","",VLOOKUP(D549,'produto-estoque-total-7'!A:AB,20,0))</f>
        <v/>
      </c>
      <c r="L549" s="36">
        <f>IF(D549="","",VLOOKUP(D549,'produto-estoque-total-7'!A:AB,17,0))</f>
        <v/>
      </c>
      <c r="M549" s="1">
        <f>IF(D549="","",VLOOKUP(D549,'produto-estoque-total-7'!A:AB,18,0))</f>
        <v/>
      </c>
      <c r="N549" s="36">
        <f>IF(D549="","",VLOOKUP(D549,'produto-estoque-total-7'!A:AB,21,0))</f>
        <v/>
      </c>
      <c r="O549" s="1">
        <f>IF(D549="","",VLOOKUP(D549,'produto-estoque-total-7'!A:AB,22,0))</f>
        <v/>
      </c>
      <c r="P549" s="36">
        <f>IF(D549="","",VLOOKUP(D549,'produto-estoque-total-7'!A:AB,23,0))</f>
        <v/>
      </c>
      <c r="Q549" s="1">
        <f>IF(D549="","",VLOOKUP(D549,'produto-estoque-total-7'!A:AB,24,0))</f>
        <v/>
      </c>
      <c r="R549" s="38">
        <f>IFERROR(IF(D549="","",VLOOKUP(D549,'produto-venda-7'!B:N,13,0)),"C")</f>
        <v/>
      </c>
      <c r="S549" s="39">
        <f>IF(D549="","",VLOOKUP(D549,'produto-estoque-total-7'!A:AB,6,0))</f>
        <v/>
      </c>
      <c r="T549" s="39">
        <f>IF(D549="","",VLOOKUP(D549,'produto-estoque-total-7'!A:AB,5,0))</f>
        <v/>
      </c>
      <c r="U549" s="40">
        <f>IF(D549="","",VLOOKUP(D549,'produto-estoque-total-7'!A:AB,11,0))</f>
        <v/>
      </c>
      <c r="V549" s="41">
        <f>IF(D549="","",IFERROR(VLOOKUP(D549,'produto-entrada-7'!A:M,10,0),0))</f>
        <v/>
      </c>
      <c r="W549" s="42" t="n"/>
      <c r="X549" s="39">
        <f>IF(D549="","",VLOOKUP(D549,'produto-estoque-total-7'!A:AB,8,0))</f>
        <v/>
      </c>
      <c r="Y549" s="39">
        <f>IF(D549="","",VLOOKUP(D549,'produto-estoque-total-7'!A:AB,9,0))</f>
        <v/>
      </c>
      <c r="Z549" s="39">
        <f>IF(D549="","",VLOOKUP(D549,'produto-estoque-total-7'!A:AB,10,0))</f>
        <v/>
      </c>
      <c r="AA549" s="39">
        <f>IFERROR(IF(D549="","",VLOOKUP(D549,'produto-venda-7'!B:N,4,0)),0)</f>
        <v/>
      </c>
      <c r="AB549" s="39">
        <f>IFERROR(IF(D549="","",VLOOKUP(D549,'produto-venda-7'!B:N,5,0)),0)</f>
        <v/>
      </c>
      <c r="AC549" s="39">
        <f>IF(D549="","",IFERROR(AA549/90,0))</f>
        <v/>
      </c>
      <c r="AD549" s="36">
        <f>IF(D549="","",IFERROR(VLOOKUP(D549,'produto-entrada-7'!A:M,4,0),0))</f>
        <v/>
      </c>
      <c r="AE549" s="36">
        <f>IFERROR(IF(D549="","",VLOOKUP(D549,'produto-venda-7'!B:N,10,0)),0)</f>
        <v/>
      </c>
      <c r="AF549" s="36">
        <f>IF(D549="","",IFERROR(VLOOKUP(D549,'produto-entrada-7'!A:M,11,0),0))</f>
        <v/>
      </c>
      <c r="AG549" s="1">
        <f>IF(D549="","",IFERROR(VLOOKUP(D549,'produto-entrada-7'!A:M,12,0),0))</f>
        <v/>
      </c>
      <c r="AH549" s="1">
        <f>IF(D549="","",IFERROR(VLOOKUP(D549,'produto-entrada-7'!A:M,13,0),0))</f>
        <v/>
      </c>
      <c r="AI549" s="36">
        <f>IFERROR(IF(D549="","",VLOOKUP(D549,'produto-venda-7'!B:N,11,0)),0)</f>
        <v/>
      </c>
      <c r="AJ549" s="43">
        <f>IF(D549="","",IFERROR(AI549*AB549,0))</f>
        <v/>
      </c>
      <c r="AK549" s="44">
        <f>IFERROR(IF(D549="","",VLOOKUP(F549,'ANALISE FORNECEDOR'!$A:$I,8,0)),"")</f>
        <v/>
      </c>
      <c r="AL549" s="44">
        <f>IF(D549="","",AVERAGE(AM549,AK549))</f>
        <v/>
      </c>
      <c r="AM549" s="44">
        <f>IFERROR(IF(D549="","",VLOOKUP(F549,'ANALISE FORNECEDOR'!$A:$I,9,0)),"")</f>
        <v/>
      </c>
      <c r="AN549" s="45">
        <f>IF(D549="","",IF(Y549&gt;12,AI549*(U549+Y549),AI549*U549))</f>
        <v/>
      </c>
      <c r="AO549" s="45">
        <f>IF(D549="","",IF(Y549&gt;12,AI549*(U549+V549+Y549),AI549*(U549+V549)))</f>
        <v/>
      </c>
      <c r="AP549" s="46">
        <f>IF(D549="","",IF(Y549&gt;12,AG549*(U549+Y549),AG549*U549))</f>
        <v/>
      </c>
      <c r="AQ549" s="46">
        <f>IF(D549="","",IF(Y549&gt;12,AG549*(U549+V549+Y549),AG549*(U549+V549)))</f>
        <v/>
      </c>
      <c r="AR549" s="46">
        <f>IF(D549="","",IF(OR(R549="A",R549="AA",R549="AAA"),AP549,0))</f>
        <v/>
      </c>
      <c r="AS549" s="46">
        <f>IF(D549="","",IF(R549="B",AP549,0))</f>
        <v/>
      </c>
      <c r="AT549" s="46">
        <f>IF(D549="","",IF(R549="C",AP549,0))</f>
        <v/>
      </c>
      <c r="AU549" s="47">
        <f>IF(D549="","",IFERROR(AN549/AJ549,0))</f>
        <v/>
      </c>
      <c r="AV549" s="47">
        <f>IF(D549="","",IFERROR(((AO549)/AJ549),0))</f>
        <v/>
      </c>
      <c r="AW549" s="48">
        <f>IF(D549="","",IF(OR(S549="S",NOT(AND(ISNUMBER(AC549),ISNUMBER(AL549),AC549*AL549&gt;=0))),0,AC549*AL549))</f>
        <v/>
      </c>
      <c r="AX549" s="49">
        <f>IFERROR(IF(D549="","",AW549*AG549),0)</f>
        <v/>
      </c>
      <c r="AY549" s="48">
        <f>IF(D549="","",IF(OR(S549="S",NOT(AND(ISNUMBER(AC549),ISNUMBER(AK549),AC549*AK549&gt;=0))),0,AC549*AK549))</f>
        <v/>
      </c>
      <c r="AZ549" s="48">
        <f>IFERROR(IF(D549="","",IF(AY549=0,0,IF(((AY549)-(U549+Y549))&lt;0,0,(AY549)-U549))),0)</f>
        <v/>
      </c>
      <c r="BA549" s="49">
        <f>IF(D549="","",AZ549*AG549)</f>
        <v/>
      </c>
      <c r="BB549" s="49">
        <f>IF(D549="","",IF(OR(R549="A",R549="AA",R549="AAA"),BA549,0))</f>
        <v/>
      </c>
      <c r="BC549" s="49">
        <f>IF(D549="","",IF(R549="B",BA549,0))</f>
        <v/>
      </c>
      <c r="BD549" s="49">
        <f>IF(D549="","",IF(R549="B",BA549,0))</f>
        <v/>
      </c>
      <c r="BE549" s="49">
        <f>IF(D549="","",IF(S549="S",
1,
IF(AC549=0,
1,
IF(
IFERROR(((U549+Y549)*AG549)/((AC549*AK549)*AG549),0)&lt;0,
0,
IF(
IFERROR(((U549+Y549)*AG549)/((AC549*AK549)*AG549),0)&gt;1,
1,
IFERROR(((U549+Y549)*AG549)/((AC549*AK549)*AG549),0)
)
)
)
))</f>
        <v/>
      </c>
      <c r="BF549" s="49">
        <f>IF(D549="","",IF(S549="S",
1,
IF(AC549=0,
1,
IF(
IFERROR(((U549+V549+Y549)*AG549)/((AC549*AK549)*AG549),0)&lt;0,
0,
IF(
IFERROR(((U549+V549+Y549)*AG549)/((AC549*AK549)*AG549),0)&gt;1,
1,
IFERROR(((U549+V549+Y549)*AG549)/((AC549*AK549)*AG549),0)
)
)
)
))</f>
        <v/>
      </c>
      <c r="BG549" s="50">
        <f>IF(D549="","",IF(S549="S",0,IF(AND(ISNUMBER(AC549),ISNUMBER(AM549)),IF(OR(AC549*AM549&lt;0,ISERR(AC549*AM549)),0,AC549*AM549),0)))</f>
        <v/>
      </c>
      <c r="BH549" s="50">
        <f>IF(D549="","",IF(BY549&gt;TODAY()-60,0,IF(Y549&gt;12,MAX(0,(U549+Y549)-BG549),MAX(0,U549-BG549))))</f>
        <v/>
      </c>
      <c r="BI549" s="51">
        <f>IF(D549="","",BH549*AG549)</f>
        <v/>
      </c>
      <c r="BJ549" s="51">
        <f>IF(D549="","",IF(OR(R549="A",R549="AA",R549="AAA"),BI549,0))</f>
        <v/>
      </c>
      <c r="BK549" s="51">
        <f>IF(D549="","",IF(R549="B",BI549,0))</f>
        <v/>
      </c>
      <c r="BL549" s="51">
        <f>IF(D549="","",IF(R549="C",BI549,0))</f>
        <v/>
      </c>
      <c r="BM549" s="51">
        <f>IF(D549="","",IFERROR(MAX(0,MIN(BI549/AP549,1)),0))</f>
        <v/>
      </c>
      <c r="BN549" s="52">
        <f>IF(D549="","",AB549*AG549)</f>
        <v/>
      </c>
      <c r="BO549" s="52">
        <f>IF(D549="","",(U549+V549+X549)*AG549)</f>
        <v/>
      </c>
      <c r="BP549" s="52">
        <f>IF(D549="","",(AB549*3)*AG549)</f>
        <v/>
      </c>
      <c r="BQ549" s="52">
        <f>IF(D549="","",IF(BO549-BP549&gt;0,0,BO549-BP549))</f>
        <v/>
      </c>
      <c r="BR549" s="52">
        <f>IF(D549="","",IF(BO549-BP549-BN549&gt;0,0,BO549-BP549-BN549))</f>
        <v/>
      </c>
      <c r="BS549" s="53">
        <f>IF(D549="","",IFERROR(AB549*AI549,0))</f>
        <v/>
      </c>
      <c r="BT549" s="53">
        <f>IF(D549="","",IFERROR(IF(X549&gt;12, AI549*(U549+V549+X549), AI549*(U549+V549)),0))</f>
        <v/>
      </c>
      <c r="BU549" s="53">
        <f>IF(D549="","",IFERROR(((AB549*3)*AI549),0))</f>
        <v/>
      </c>
      <c r="BV549" s="53">
        <f>IF(D549="","",IF(BT549-BU549&gt;0,0,BT549-BU549))</f>
        <v/>
      </c>
      <c r="BW549" s="53">
        <f>IF(D549="","",IF(BT549-BU549-BS549&gt;0,0,BT549-BU549-BS549))</f>
        <v/>
      </c>
      <c r="BX549" s="36">
        <f>IF(D549="","",IFERROR(VLOOKUP(D549,'produto-entrada-7'!A:M,3,0),"SEM PEDIDO"))</f>
        <v/>
      </c>
      <c r="BY549" s="36">
        <f>IF(D549="","",VLOOKUP(D549,'produto-estoque-total-7'!A:AB,25,0))</f>
        <v/>
      </c>
      <c r="BZ549" s="36">
        <f>IF(D549="","",IFERROR(VLOOKUP(D549,'produto-estoque-total-7'!A:AB,26,0)/100,0))</f>
        <v/>
      </c>
      <c r="CA549" s="36">
        <f>IF(D549="","",IFERROR(VLOOKUP(D549,'produto-estoque-total-7'!A:AB,27,0)/100,0))</f>
        <v/>
      </c>
      <c r="CB549" s="41">
        <f>IF(D549="","",V549*AF549)</f>
        <v/>
      </c>
      <c r="CC549" s="41">
        <f>IF(D549="","",V549*AI549)</f>
        <v/>
      </c>
      <c r="CD549" s="54">
        <f>IF(D549="","",VLOOKUP(D549,'produto-estoque-total-7'!A:AB,28,0))</f>
        <v/>
      </c>
    </row>
    <row r="550">
      <c r="A550" s="36">
        <f>IF(D550="","",VLOOKUP(D550,'produto-estoque-total-7'!A:AB,3,0))</f>
        <v/>
      </c>
      <c r="B550" s="1">
        <f>IF(D550="","",VLOOKUP(D550,'produto-estoque-total-7'!A:AB,12,0))</f>
        <v/>
      </c>
      <c r="C550" s="1">
        <f>IF(D550="","",VLOOKUP(D550,'produto-estoque-total-7'!A:AB,2,0))</f>
        <v/>
      </c>
      <c r="D550" s="37">
        <f>IFERROR(IF('produto-estoque-total-7'!A549="","",'produto-estoque-total-7'!A549),"")</f>
        <v/>
      </c>
      <c r="E550" s="1">
        <f>IF(D550="","",VLOOKUP(D550,'produto-estoque-total-7'!A:AB,4,0))</f>
        <v/>
      </c>
      <c r="F550" s="36">
        <f>IF(D550="","",VLOOKUP(D550,'produto-estoque-total-7'!A:AB,13,0))</f>
        <v/>
      </c>
      <c r="G550" s="1">
        <f>IF(F550="","",VLOOKUP(F550,'FORNECEDORES X COMPRADOR'!A:D,4,0))</f>
        <v/>
      </c>
      <c r="H550" s="1">
        <f>IF(F550="","",VLOOKUP(F550,'FORNECEDORES X COMPRADOR'!A:E,5,0))</f>
        <v/>
      </c>
      <c r="I550" s="36">
        <f>IF(D550="","",VLOOKUP(D550,'produto-estoque-total-7'!A:AB,15,0))</f>
        <v/>
      </c>
      <c r="J550" s="36">
        <f>IF(D550="","",VLOOKUP(D550,'produto-estoque-total-7'!A:AB,19,0))</f>
        <v/>
      </c>
      <c r="K550" s="1">
        <f>IF(D550="","",VLOOKUP(D550,'produto-estoque-total-7'!A:AB,20,0))</f>
        <v/>
      </c>
      <c r="L550" s="36">
        <f>IF(D550="","",VLOOKUP(D550,'produto-estoque-total-7'!A:AB,17,0))</f>
        <v/>
      </c>
      <c r="M550" s="1">
        <f>IF(D550="","",VLOOKUP(D550,'produto-estoque-total-7'!A:AB,18,0))</f>
        <v/>
      </c>
      <c r="N550" s="36">
        <f>IF(D550="","",VLOOKUP(D550,'produto-estoque-total-7'!A:AB,21,0))</f>
        <v/>
      </c>
      <c r="O550" s="1">
        <f>IF(D550="","",VLOOKUP(D550,'produto-estoque-total-7'!A:AB,22,0))</f>
        <v/>
      </c>
      <c r="P550" s="36">
        <f>IF(D550="","",VLOOKUP(D550,'produto-estoque-total-7'!A:AB,23,0))</f>
        <v/>
      </c>
      <c r="Q550" s="1">
        <f>IF(D550="","",VLOOKUP(D550,'produto-estoque-total-7'!A:AB,24,0))</f>
        <v/>
      </c>
      <c r="R550" s="38">
        <f>IFERROR(IF(D550="","",VLOOKUP(D550,'produto-venda-7'!B:N,13,0)),"C")</f>
        <v/>
      </c>
      <c r="S550" s="39">
        <f>IF(D550="","",VLOOKUP(D550,'produto-estoque-total-7'!A:AB,6,0))</f>
        <v/>
      </c>
      <c r="T550" s="39">
        <f>IF(D550="","",VLOOKUP(D550,'produto-estoque-total-7'!A:AB,5,0))</f>
        <v/>
      </c>
      <c r="U550" s="40">
        <f>IF(D550="","",VLOOKUP(D550,'produto-estoque-total-7'!A:AB,11,0))</f>
        <v/>
      </c>
      <c r="V550" s="41">
        <f>IF(D550="","",IFERROR(VLOOKUP(D550,'produto-entrada-7'!A:M,10,0),0))</f>
        <v/>
      </c>
      <c r="W550" s="42" t="n"/>
      <c r="X550" s="39">
        <f>IF(D550="","",VLOOKUP(D550,'produto-estoque-total-7'!A:AB,8,0))</f>
        <v/>
      </c>
      <c r="Y550" s="39">
        <f>IF(D550="","",VLOOKUP(D550,'produto-estoque-total-7'!A:AB,9,0))</f>
        <v/>
      </c>
      <c r="Z550" s="39">
        <f>IF(D550="","",VLOOKUP(D550,'produto-estoque-total-7'!A:AB,10,0))</f>
        <v/>
      </c>
      <c r="AA550" s="39">
        <f>IFERROR(IF(D550="","",VLOOKUP(D550,'produto-venda-7'!B:N,4,0)),0)</f>
        <v/>
      </c>
      <c r="AB550" s="39">
        <f>IFERROR(IF(D550="","",VLOOKUP(D550,'produto-venda-7'!B:N,5,0)),0)</f>
        <v/>
      </c>
      <c r="AC550" s="39">
        <f>IF(D550="","",IFERROR(AA550/90,0))</f>
        <v/>
      </c>
      <c r="AD550" s="36">
        <f>IF(D550="","",IFERROR(VLOOKUP(D550,'produto-entrada-7'!A:M,4,0),0))</f>
        <v/>
      </c>
      <c r="AE550" s="36">
        <f>IFERROR(IF(D550="","",VLOOKUP(D550,'produto-venda-7'!B:N,10,0)),0)</f>
        <v/>
      </c>
      <c r="AF550" s="36">
        <f>IF(D550="","",IFERROR(VLOOKUP(D550,'produto-entrada-7'!A:M,11,0),0))</f>
        <v/>
      </c>
      <c r="AG550" s="1">
        <f>IF(D550="","",IFERROR(VLOOKUP(D550,'produto-entrada-7'!A:M,12,0),0))</f>
        <v/>
      </c>
      <c r="AH550" s="1">
        <f>IF(D550="","",IFERROR(VLOOKUP(D550,'produto-entrada-7'!A:M,13,0),0))</f>
        <v/>
      </c>
      <c r="AI550" s="36">
        <f>IFERROR(IF(D550="","",VLOOKUP(D550,'produto-venda-7'!B:N,11,0)),0)</f>
        <v/>
      </c>
      <c r="AJ550" s="43">
        <f>IF(D550="","",IFERROR(AI550*AB550,0))</f>
        <v/>
      </c>
      <c r="AK550" s="44">
        <f>IFERROR(IF(D550="","",VLOOKUP(F550,'ANALISE FORNECEDOR'!$A:$I,8,0)),"")</f>
        <v/>
      </c>
      <c r="AL550" s="44">
        <f>IF(D550="","",AVERAGE(AM550,AK550))</f>
        <v/>
      </c>
      <c r="AM550" s="44">
        <f>IFERROR(IF(D550="","",VLOOKUP(F550,'ANALISE FORNECEDOR'!$A:$I,9,0)),"")</f>
        <v/>
      </c>
      <c r="AN550" s="45">
        <f>IF(D550="","",IF(Y550&gt;12,AI550*(U550+Y550),AI550*U550))</f>
        <v/>
      </c>
      <c r="AO550" s="45">
        <f>IF(D550="","",IF(Y550&gt;12,AI550*(U550+V550+Y550),AI550*(U550+V550)))</f>
        <v/>
      </c>
      <c r="AP550" s="46">
        <f>IF(D550="","",IF(Y550&gt;12,AG550*(U550+Y550),AG550*U550))</f>
        <v/>
      </c>
      <c r="AQ550" s="46">
        <f>IF(D550="","",IF(Y550&gt;12,AG550*(U550+V550+Y550),AG550*(U550+V550)))</f>
        <v/>
      </c>
      <c r="AR550" s="46">
        <f>IF(D550="","",IF(OR(R550="A",R550="AA",R550="AAA"),AP550,0))</f>
        <v/>
      </c>
      <c r="AS550" s="46">
        <f>IF(D550="","",IF(R550="B",AP550,0))</f>
        <v/>
      </c>
      <c r="AT550" s="46">
        <f>IF(D550="","",IF(R550="C",AP550,0))</f>
        <v/>
      </c>
      <c r="AU550" s="47">
        <f>IF(D550="","",IFERROR(AN550/AJ550,0))</f>
        <v/>
      </c>
      <c r="AV550" s="47">
        <f>IF(D550="","",IFERROR(((AO550)/AJ550),0))</f>
        <v/>
      </c>
      <c r="AW550" s="48">
        <f>IF(D550="","",IF(OR(S550="S",NOT(AND(ISNUMBER(AC550),ISNUMBER(AL550),AC550*AL550&gt;=0))),0,AC550*AL550))</f>
        <v/>
      </c>
      <c r="AX550" s="49">
        <f>IFERROR(IF(D550="","",AW550*AG550),0)</f>
        <v/>
      </c>
      <c r="AY550" s="48">
        <f>IF(D550="","",IF(OR(S550="S",NOT(AND(ISNUMBER(AC550),ISNUMBER(AK550),AC550*AK550&gt;=0))),0,AC550*AK550))</f>
        <v/>
      </c>
      <c r="AZ550" s="48">
        <f>IFERROR(IF(D550="","",IF(AY550=0,0,IF(((AY550)-(U550+Y550))&lt;0,0,(AY550)-U550))),0)</f>
        <v/>
      </c>
      <c r="BA550" s="49">
        <f>IF(D550="","",AZ550*AG550)</f>
        <v/>
      </c>
      <c r="BB550" s="49">
        <f>IF(D550="","",IF(OR(R550="A",R550="AA",R550="AAA"),BA550,0))</f>
        <v/>
      </c>
      <c r="BC550" s="49">
        <f>IF(D550="","",IF(R550="B",BA550,0))</f>
        <v/>
      </c>
      <c r="BD550" s="49">
        <f>IF(D550="","",IF(R550="B",BA550,0))</f>
        <v/>
      </c>
      <c r="BE550" s="49">
        <f>IF(D550="","",IF(S550="S",
1,
IF(AC550=0,
1,
IF(
IFERROR(((U550+Y550)*AG550)/((AC550*AK550)*AG550),0)&lt;0,
0,
IF(
IFERROR(((U550+Y550)*AG550)/((AC550*AK550)*AG550),0)&gt;1,
1,
IFERROR(((U550+Y550)*AG550)/((AC550*AK550)*AG550),0)
)
)
)
))</f>
        <v/>
      </c>
      <c r="BF550" s="49">
        <f>IF(D550="","",IF(S550="S",
1,
IF(AC550=0,
1,
IF(
IFERROR(((U550+V550+Y550)*AG550)/((AC550*AK550)*AG550),0)&lt;0,
0,
IF(
IFERROR(((U550+V550+Y550)*AG550)/((AC550*AK550)*AG550),0)&gt;1,
1,
IFERROR(((U550+V550+Y550)*AG550)/((AC550*AK550)*AG550),0)
)
)
)
))</f>
        <v/>
      </c>
      <c r="BG550" s="50">
        <f>IF(D550="","",IF(S550="S",0,IF(AND(ISNUMBER(AC550),ISNUMBER(AM550)),IF(OR(AC550*AM550&lt;0,ISERR(AC550*AM550)),0,AC550*AM550),0)))</f>
        <v/>
      </c>
      <c r="BH550" s="50">
        <f>IF(D550="","",IF(BY550&gt;TODAY()-60,0,IF(Y550&gt;12,MAX(0,(U550+Y550)-BG550),MAX(0,U550-BG550))))</f>
        <v/>
      </c>
      <c r="BI550" s="51">
        <f>IF(D550="","",BH550*AG550)</f>
        <v/>
      </c>
      <c r="BJ550" s="51">
        <f>IF(D550="","",IF(OR(R550="A",R550="AA",R550="AAA"),BI550,0))</f>
        <v/>
      </c>
      <c r="BK550" s="51">
        <f>IF(D550="","",IF(R550="B",BI550,0))</f>
        <v/>
      </c>
      <c r="BL550" s="51">
        <f>IF(D550="","",IF(R550="C",BI550,0))</f>
        <v/>
      </c>
      <c r="BM550" s="51">
        <f>IF(D550="","",IFERROR(MAX(0,MIN(BI550/AP550,1)),0))</f>
        <v/>
      </c>
      <c r="BN550" s="52">
        <f>IF(D550="","",AB550*AG550)</f>
        <v/>
      </c>
      <c r="BO550" s="52">
        <f>IF(D550="","",(U550+V550+X550)*AG550)</f>
        <v/>
      </c>
      <c r="BP550" s="52">
        <f>IF(D550="","",(AB550*3)*AG550)</f>
        <v/>
      </c>
      <c r="BQ550" s="52">
        <f>IF(D550="","",IF(BO550-BP550&gt;0,0,BO550-BP550))</f>
        <v/>
      </c>
      <c r="BR550" s="52">
        <f>IF(D550="","",IF(BO550-BP550-BN550&gt;0,0,BO550-BP550-BN550))</f>
        <v/>
      </c>
      <c r="BS550" s="53">
        <f>IF(D550="","",IFERROR(AB550*AI550,0))</f>
        <v/>
      </c>
      <c r="BT550" s="53">
        <f>IF(D550="","",IFERROR(IF(X550&gt;12, AI550*(U550+V550+X550), AI550*(U550+V550)),0))</f>
        <v/>
      </c>
      <c r="BU550" s="53">
        <f>IF(D550="","",IFERROR(((AB550*3)*AI550),0))</f>
        <v/>
      </c>
      <c r="BV550" s="53">
        <f>IF(D550="","",IF(BT550-BU550&gt;0,0,BT550-BU550))</f>
        <v/>
      </c>
      <c r="BW550" s="53">
        <f>IF(D550="","",IF(BT550-BU550-BS550&gt;0,0,BT550-BU550-BS550))</f>
        <v/>
      </c>
      <c r="BX550" s="36">
        <f>IF(D550="","",IFERROR(VLOOKUP(D550,'produto-entrada-7'!A:M,3,0),"SEM PEDIDO"))</f>
        <v/>
      </c>
      <c r="BY550" s="36">
        <f>IF(D550="","",VLOOKUP(D550,'produto-estoque-total-7'!A:AB,25,0))</f>
        <v/>
      </c>
      <c r="BZ550" s="36">
        <f>IF(D550="","",IFERROR(VLOOKUP(D550,'produto-estoque-total-7'!A:AB,26,0)/100,0))</f>
        <v/>
      </c>
      <c r="CA550" s="36">
        <f>IF(D550="","",IFERROR(VLOOKUP(D550,'produto-estoque-total-7'!A:AB,27,0)/100,0))</f>
        <v/>
      </c>
      <c r="CB550" s="41">
        <f>IF(D550="","",V550*AF550)</f>
        <v/>
      </c>
      <c r="CC550" s="41">
        <f>IF(D550="","",V550*AI550)</f>
        <v/>
      </c>
      <c r="CD550" s="54">
        <f>IF(D550="","",VLOOKUP(D550,'produto-estoque-total-7'!A:AB,28,0))</f>
        <v/>
      </c>
    </row>
    <row r="551">
      <c r="A551" s="36">
        <f>IF(D551="","",VLOOKUP(D551,'produto-estoque-total-7'!A:AB,3,0))</f>
        <v/>
      </c>
      <c r="B551" s="1">
        <f>IF(D551="","",VLOOKUP(D551,'produto-estoque-total-7'!A:AB,12,0))</f>
        <v/>
      </c>
      <c r="C551" s="1">
        <f>IF(D551="","",VLOOKUP(D551,'produto-estoque-total-7'!A:AB,2,0))</f>
        <v/>
      </c>
      <c r="D551" s="37">
        <f>IFERROR(IF('produto-estoque-total-7'!A550="","",'produto-estoque-total-7'!A550),"")</f>
        <v/>
      </c>
      <c r="E551" s="1">
        <f>IF(D551="","",VLOOKUP(D551,'produto-estoque-total-7'!A:AB,4,0))</f>
        <v/>
      </c>
      <c r="F551" s="36">
        <f>IF(D551="","",VLOOKUP(D551,'produto-estoque-total-7'!A:AB,13,0))</f>
        <v/>
      </c>
      <c r="G551" s="1">
        <f>IF(F551="","",VLOOKUP(F551,'FORNECEDORES X COMPRADOR'!A:D,4,0))</f>
        <v/>
      </c>
      <c r="H551" s="1">
        <f>IF(F551="","",VLOOKUP(F551,'FORNECEDORES X COMPRADOR'!A:E,5,0))</f>
        <v/>
      </c>
      <c r="I551" s="36">
        <f>IF(D551="","",VLOOKUP(D551,'produto-estoque-total-7'!A:AB,15,0))</f>
        <v/>
      </c>
      <c r="J551" s="36">
        <f>IF(D551="","",VLOOKUP(D551,'produto-estoque-total-7'!A:AB,19,0))</f>
        <v/>
      </c>
      <c r="K551" s="1">
        <f>IF(D551="","",VLOOKUP(D551,'produto-estoque-total-7'!A:AB,20,0))</f>
        <v/>
      </c>
      <c r="L551" s="36">
        <f>IF(D551="","",VLOOKUP(D551,'produto-estoque-total-7'!A:AB,17,0))</f>
        <v/>
      </c>
      <c r="M551" s="1">
        <f>IF(D551="","",VLOOKUP(D551,'produto-estoque-total-7'!A:AB,18,0))</f>
        <v/>
      </c>
      <c r="N551" s="36">
        <f>IF(D551="","",VLOOKUP(D551,'produto-estoque-total-7'!A:AB,21,0))</f>
        <v/>
      </c>
      <c r="O551" s="1">
        <f>IF(D551="","",VLOOKUP(D551,'produto-estoque-total-7'!A:AB,22,0))</f>
        <v/>
      </c>
      <c r="P551" s="36">
        <f>IF(D551="","",VLOOKUP(D551,'produto-estoque-total-7'!A:AB,23,0))</f>
        <v/>
      </c>
      <c r="Q551" s="1">
        <f>IF(D551="","",VLOOKUP(D551,'produto-estoque-total-7'!A:AB,24,0))</f>
        <v/>
      </c>
      <c r="R551" s="38">
        <f>IFERROR(IF(D551="","",VLOOKUP(D551,'produto-venda-7'!B:N,13,0)),"C")</f>
        <v/>
      </c>
      <c r="S551" s="39">
        <f>IF(D551="","",VLOOKUP(D551,'produto-estoque-total-7'!A:AB,6,0))</f>
        <v/>
      </c>
      <c r="T551" s="39">
        <f>IF(D551="","",VLOOKUP(D551,'produto-estoque-total-7'!A:AB,5,0))</f>
        <v/>
      </c>
      <c r="U551" s="40">
        <f>IF(D551="","",VLOOKUP(D551,'produto-estoque-total-7'!A:AB,11,0))</f>
        <v/>
      </c>
      <c r="V551" s="41">
        <f>IF(D551="","",IFERROR(VLOOKUP(D551,'produto-entrada-7'!A:M,10,0),0))</f>
        <v/>
      </c>
      <c r="W551" s="42" t="n"/>
      <c r="X551" s="39">
        <f>IF(D551="","",VLOOKUP(D551,'produto-estoque-total-7'!A:AB,8,0))</f>
        <v/>
      </c>
      <c r="Y551" s="39">
        <f>IF(D551="","",VLOOKUP(D551,'produto-estoque-total-7'!A:AB,9,0))</f>
        <v/>
      </c>
      <c r="Z551" s="39">
        <f>IF(D551="","",VLOOKUP(D551,'produto-estoque-total-7'!A:AB,10,0))</f>
        <v/>
      </c>
      <c r="AA551" s="39">
        <f>IFERROR(IF(D551="","",VLOOKUP(D551,'produto-venda-7'!B:N,4,0)),0)</f>
        <v/>
      </c>
      <c r="AB551" s="39">
        <f>IFERROR(IF(D551="","",VLOOKUP(D551,'produto-venda-7'!B:N,5,0)),0)</f>
        <v/>
      </c>
      <c r="AC551" s="39">
        <f>IF(D551="","",IFERROR(AA551/90,0))</f>
        <v/>
      </c>
      <c r="AD551" s="36">
        <f>IF(D551="","",IFERROR(VLOOKUP(D551,'produto-entrada-7'!A:M,4,0),0))</f>
        <v/>
      </c>
      <c r="AE551" s="36">
        <f>IFERROR(IF(D551="","",VLOOKUP(D551,'produto-venda-7'!B:N,10,0)),0)</f>
        <v/>
      </c>
      <c r="AF551" s="36">
        <f>IF(D551="","",IFERROR(VLOOKUP(D551,'produto-entrada-7'!A:M,11,0),0))</f>
        <v/>
      </c>
      <c r="AG551" s="1">
        <f>IF(D551="","",IFERROR(VLOOKUP(D551,'produto-entrada-7'!A:M,12,0),0))</f>
        <v/>
      </c>
      <c r="AH551" s="1">
        <f>IF(D551="","",IFERROR(VLOOKUP(D551,'produto-entrada-7'!A:M,13,0),0))</f>
        <v/>
      </c>
      <c r="AI551" s="36">
        <f>IFERROR(IF(D551="","",VLOOKUP(D551,'produto-venda-7'!B:N,11,0)),0)</f>
        <v/>
      </c>
      <c r="AJ551" s="43">
        <f>IF(D551="","",IFERROR(AI551*AB551,0))</f>
        <v/>
      </c>
      <c r="AK551" s="44">
        <f>IFERROR(IF(D551="","",VLOOKUP(F551,'ANALISE FORNECEDOR'!$A:$I,8,0)),"")</f>
        <v/>
      </c>
      <c r="AL551" s="44">
        <f>IF(D551="","",AVERAGE(AM551,AK551))</f>
        <v/>
      </c>
      <c r="AM551" s="44">
        <f>IFERROR(IF(D551="","",VLOOKUP(F551,'ANALISE FORNECEDOR'!$A:$I,9,0)),"")</f>
        <v/>
      </c>
      <c r="AN551" s="45">
        <f>IF(D551="","",IF(Y551&gt;12,AI551*(U551+Y551),AI551*U551))</f>
        <v/>
      </c>
      <c r="AO551" s="45">
        <f>IF(D551="","",IF(Y551&gt;12,AI551*(U551+V551+Y551),AI551*(U551+V551)))</f>
        <v/>
      </c>
      <c r="AP551" s="46">
        <f>IF(D551="","",IF(Y551&gt;12,AG551*(U551+Y551),AG551*U551))</f>
        <v/>
      </c>
      <c r="AQ551" s="46">
        <f>IF(D551="","",IF(Y551&gt;12,AG551*(U551+V551+Y551),AG551*(U551+V551)))</f>
        <v/>
      </c>
      <c r="AR551" s="46">
        <f>IF(D551="","",IF(OR(R551="A",R551="AA",R551="AAA"),AP551,0))</f>
        <v/>
      </c>
      <c r="AS551" s="46">
        <f>IF(D551="","",IF(R551="B",AP551,0))</f>
        <v/>
      </c>
      <c r="AT551" s="46">
        <f>IF(D551="","",IF(R551="C",AP551,0))</f>
        <v/>
      </c>
      <c r="AU551" s="47">
        <f>IF(D551="","",IFERROR(AN551/AJ551,0))</f>
        <v/>
      </c>
      <c r="AV551" s="47">
        <f>IF(D551="","",IFERROR(((AO551)/AJ551),0))</f>
        <v/>
      </c>
      <c r="AW551" s="48">
        <f>IF(D551="","",IF(OR(S551="S",NOT(AND(ISNUMBER(AC551),ISNUMBER(AL551),AC551*AL551&gt;=0))),0,AC551*AL551))</f>
        <v/>
      </c>
      <c r="AX551" s="49">
        <f>IFERROR(IF(D551="","",AW551*AG551),0)</f>
        <v/>
      </c>
      <c r="AY551" s="48">
        <f>IF(D551="","",IF(OR(S551="S",NOT(AND(ISNUMBER(AC551),ISNUMBER(AK551),AC551*AK551&gt;=0))),0,AC551*AK551))</f>
        <v/>
      </c>
      <c r="AZ551" s="48">
        <f>IFERROR(IF(D551="","",IF(AY551=0,0,IF(((AY551)-(U551+Y551))&lt;0,0,(AY551)-U551))),0)</f>
        <v/>
      </c>
      <c r="BA551" s="49">
        <f>IF(D551="","",AZ551*AG551)</f>
        <v/>
      </c>
      <c r="BB551" s="49">
        <f>IF(D551="","",IF(OR(R551="A",R551="AA",R551="AAA"),BA551,0))</f>
        <v/>
      </c>
      <c r="BC551" s="49">
        <f>IF(D551="","",IF(R551="B",BA551,0))</f>
        <v/>
      </c>
      <c r="BD551" s="49">
        <f>IF(D551="","",IF(R551="B",BA551,0))</f>
        <v/>
      </c>
      <c r="BE551" s="49">
        <f>IF(D551="","",IF(S551="S",
1,
IF(AC551=0,
1,
IF(
IFERROR(((U551+Y551)*AG551)/((AC551*AK551)*AG551),0)&lt;0,
0,
IF(
IFERROR(((U551+Y551)*AG551)/((AC551*AK551)*AG551),0)&gt;1,
1,
IFERROR(((U551+Y551)*AG551)/((AC551*AK551)*AG551),0)
)
)
)
))</f>
        <v/>
      </c>
      <c r="BF551" s="49">
        <f>IF(D551="","",IF(S551="S",
1,
IF(AC551=0,
1,
IF(
IFERROR(((U551+V551+Y551)*AG551)/((AC551*AK551)*AG551),0)&lt;0,
0,
IF(
IFERROR(((U551+V551+Y551)*AG551)/((AC551*AK551)*AG551),0)&gt;1,
1,
IFERROR(((U551+V551+Y551)*AG551)/((AC551*AK551)*AG551),0)
)
)
)
))</f>
        <v/>
      </c>
      <c r="BG551" s="50">
        <f>IF(D551="","",IF(S551="S",0,IF(AND(ISNUMBER(AC551),ISNUMBER(AM551)),IF(OR(AC551*AM551&lt;0,ISERR(AC551*AM551)),0,AC551*AM551),0)))</f>
        <v/>
      </c>
      <c r="BH551" s="50">
        <f>IF(D551="","",IF(BY551&gt;TODAY()-60,0,IF(Y551&gt;12,MAX(0,(U551+Y551)-BG551),MAX(0,U551-BG551))))</f>
        <v/>
      </c>
      <c r="BI551" s="51">
        <f>IF(D551="","",BH551*AG551)</f>
        <v/>
      </c>
      <c r="BJ551" s="51">
        <f>IF(D551="","",IF(OR(R551="A",R551="AA",R551="AAA"),BI551,0))</f>
        <v/>
      </c>
      <c r="BK551" s="51">
        <f>IF(D551="","",IF(R551="B",BI551,0))</f>
        <v/>
      </c>
      <c r="BL551" s="51">
        <f>IF(D551="","",IF(R551="C",BI551,0))</f>
        <v/>
      </c>
      <c r="BM551" s="51">
        <f>IF(D551="","",IFERROR(MAX(0,MIN(BI551/AP551,1)),0))</f>
        <v/>
      </c>
      <c r="BN551" s="52">
        <f>IF(D551="","",AB551*AG551)</f>
        <v/>
      </c>
      <c r="BO551" s="52">
        <f>IF(D551="","",(U551+V551+X551)*AG551)</f>
        <v/>
      </c>
      <c r="BP551" s="52">
        <f>IF(D551="","",(AB551*3)*AG551)</f>
        <v/>
      </c>
      <c r="BQ551" s="52">
        <f>IF(D551="","",IF(BO551-BP551&gt;0,0,BO551-BP551))</f>
        <v/>
      </c>
      <c r="BR551" s="52">
        <f>IF(D551="","",IF(BO551-BP551-BN551&gt;0,0,BO551-BP551-BN551))</f>
        <v/>
      </c>
      <c r="BS551" s="53">
        <f>IF(D551="","",IFERROR(AB551*AI551,0))</f>
        <v/>
      </c>
      <c r="BT551" s="53">
        <f>IF(D551="","",IFERROR(IF(X551&gt;12, AI551*(U551+V551+X551), AI551*(U551+V551)),0))</f>
        <v/>
      </c>
      <c r="BU551" s="53">
        <f>IF(D551="","",IFERROR(((AB551*3)*AI551),0))</f>
        <v/>
      </c>
      <c r="BV551" s="53">
        <f>IF(D551="","",IF(BT551-BU551&gt;0,0,BT551-BU551))</f>
        <v/>
      </c>
      <c r="BW551" s="53">
        <f>IF(D551="","",IF(BT551-BU551-BS551&gt;0,0,BT551-BU551-BS551))</f>
        <v/>
      </c>
      <c r="BX551" s="36">
        <f>IF(D551="","",IFERROR(VLOOKUP(D551,'produto-entrada-7'!A:M,3,0),"SEM PEDIDO"))</f>
        <v/>
      </c>
      <c r="BY551" s="36">
        <f>IF(D551="","",VLOOKUP(D551,'produto-estoque-total-7'!A:AB,25,0))</f>
        <v/>
      </c>
      <c r="BZ551" s="36">
        <f>IF(D551="","",IFERROR(VLOOKUP(D551,'produto-estoque-total-7'!A:AB,26,0)/100,0))</f>
        <v/>
      </c>
      <c r="CA551" s="36">
        <f>IF(D551="","",IFERROR(VLOOKUP(D551,'produto-estoque-total-7'!A:AB,27,0)/100,0))</f>
        <v/>
      </c>
      <c r="CB551" s="41">
        <f>IF(D551="","",V551*AF551)</f>
        <v/>
      </c>
      <c r="CC551" s="41">
        <f>IF(D551="","",V551*AI551)</f>
        <v/>
      </c>
      <c r="CD551" s="54">
        <f>IF(D551="","",VLOOKUP(D551,'produto-estoque-total-7'!A:AB,28,0))</f>
        <v/>
      </c>
    </row>
    <row r="552">
      <c r="A552" s="36">
        <f>IF(D552="","",VLOOKUP(D552,'produto-estoque-total-7'!A:AB,3,0))</f>
        <v/>
      </c>
      <c r="B552" s="1">
        <f>IF(D552="","",VLOOKUP(D552,'produto-estoque-total-7'!A:AB,12,0))</f>
        <v/>
      </c>
      <c r="C552" s="1">
        <f>IF(D552="","",VLOOKUP(D552,'produto-estoque-total-7'!A:AB,2,0))</f>
        <v/>
      </c>
      <c r="D552" s="37">
        <f>IFERROR(IF('produto-estoque-total-7'!A551="","",'produto-estoque-total-7'!A551),"")</f>
        <v/>
      </c>
      <c r="E552" s="1">
        <f>IF(D552="","",VLOOKUP(D552,'produto-estoque-total-7'!A:AB,4,0))</f>
        <v/>
      </c>
      <c r="F552" s="36">
        <f>IF(D552="","",VLOOKUP(D552,'produto-estoque-total-7'!A:AB,13,0))</f>
        <v/>
      </c>
      <c r="G552" s="1">
        <f>IF(F552="","",VLOOKUP(F552,'FORNECEDORES X COMPRADOR'!A:D,4,0))</f>
        <v/>
      </c>
      <c r="H552" s="1">
        <f>IF(F552="","",VLOOKUP(F552,'FORNECEDORES X COMPRADOR'!A:E,5,0))</f>
        <v/>
      </c>
      <c r="I552" s="36">
        <f>IF(D552="","",VLOOKUP(D552,'produto-estoque-total-7'!A:AB,15,0))</f>
        <v/>
      </c>
      <c r="J552" s="36">
        <f>IF(D552="","",VLOOKUP(D552,'produto-estoque-total-7'!A:AB,19,0))</f>
        <v/>
      </c>
      <c r="K552" s="1">
        <f>IF(D552="","",VLOOKUP(D552,'produto-estoque-total-7'!A:AB,20,0))</f>
        <v/>
      </c>
      <c r="L552" s="36">
        <f>IF(D552="","",VLOOKUP(D552,'produto-estoque-total-7'!A:AB,17,0))</f>
        <v/>
      </c>
      <c r="M552" s="1">
        <f>IF(D552="","",VLOOKUP(D552,'produto-estoque-total-7'!A:AB,18,0))</f>
        <v/>
      </c>
      <c r="N552" s="36">
        <f>IF(D552="","",VLOOKUP(D552,'produto-estoque-total-7'!A:AB,21,0))</f>
        <v/>
      </c>
      <c r="O552" s="1">
        <f>IF(D552="","",VLOOKUP(D552,'produto-estoque-total-7'!A:AB,22,0))</f>
        <v/>
      </c>
      <c r="P552" s="36">
        <f>IF(D552="","",VLOOKUP(D552,'produto-estoque-total-7'!A:AB,23,0))</f>
        <v/>
      </c>
      <c r="Q552" s="1">
        <f>IF(D552="","",VLOOKUP(D552,'produto-estoque-total-7'!A:AB,24,0))</f>
        <v/>
      </c>
      <c r="R552" s="38">
        <f>IFERROR(IF(D552="","",VLOOKUP(D552,'produto-venda-7'!B:N,13,0)),"C")</f>
        <v/>
      </c>
      <c r="S552" s="39">
        <f>IF(D552="","",VLOOKUP(D552,'produto-estoque-total-7'!A:AB,6,0))</f>
        <v/>
      </c>
      <c r="T552" s="39">
        <f>IF(D552="","",VLOOKUP(D552,'produto-estoque-total-7'!A:AB,5,0))</f>
        <v/>
      </c>
      <c r="U552" s="40">
        <f>IF(D552="","",VLOOKUP(D552,'produto-estoque-total-7'!A:AB,11,0))</f>
        <v/>
      </c>
      <c r="V552" s="41">
        <f>IF(D552="","",IFERROR(VLOOKUP(D552,'produto-entrada-7'!A:M,10,0),0))</f>
        <v/>
      </c>
      <c r="W552" s="42" t="n"/>
      <c r="X552" s="39">
        <f>IF(D552="","",VLOOKUP(D552,'produto-estoque-total-7'!A:AB,8,0))</f>
        <v/>
      </c>
      <c r="Y552" s="39">
        <f>IF(D552="","",VLOOKUP(D552,'produto-estoque-total-7'!A:AB,9,0))</f>
        <v/>
      </c>
      <c r="Z552" s="39">
        <f>IF(D552="","",VLOOKUP(D552,'produto-estoque-total-7'!A:AB,10,0))</f>
        <v/>
      </c>
      <c r="AA552" s="39">
        <f>IFERROR(IF(D552="","",VLOOKUP(D552,'produto-venda-7'!B:N,4,0)),0)</f>
        <v/>
      </c>
      <c r="AB552" s="39">
        <f>IFERROR(IF(D552="","",VLOOKUP(D552,'produto-venda-7'!B:N,5,0)),0)</f>
        <v/>
      </c>
      <c r="AC552" s="39">
        <f>IF(D552="","",IFERROR(AA552/90,0))</f>
        <v/>
      </c>
      <c r="AD552" s="36">
        <f>IF(D552="","",IFERROR(VLOOKUP(D552,'produto-entrada-7'!A:M,4,0),0))</f>
        <v/>
      </c>
      <c r="AE552" s="36">
        <f>IFERROR(IF(D552="","",VLOOKUP(D552,'produto-venda-7'!B:N,10,0)),0)</f>
        <v/>
      </c>
      <c r="AF552" s="36">
        <f>IF(D552="","",IFERROR(VLOOKUP(D552,'produto-entrada-7'!A:M,11,0),0))</f>
        <v/>
      </c>
      <c r="AG552" s="1">
        <f>IF(D552="","",IFERROR(VLOOKUP(D552,'produto-entrada-7'!A:M,12,0),0))</f>
        <v/>
      </c>
      <c r="AH552" s="1">
        <f>IF(D552="","",IFERROR(VLOOKUP(D552,'produto-entrada-7'!A:M,13,0),0))</f>
        <v/>
      </c>
      <c r="AI552" s="36">
        <f>IFERROR(IF(D552="","",VLOOKUP(D552,'produto-venda-7'!B:N,11,0)),0)</f>
        <v/>
      </c>
      <c r="AJ552" s="43">
        <f>IF(D552="","",IFERROR(AI552*AB552,0))</f>
        <v/>
      </c>
      <c r="AK552" s="44">
        <f>IFERROR(IF(D552="","",VLOOKUP(F552,'ANALISE FORNECEDOR'!$A:$I,8,0)),"")</f>
        <v/>
      </c>
      <c r="AL552" s="44">
        <f>IF(D552="","",AVERAGE(AM552,AK552))</f>
        <v/>
      </c>
      <c r="AM552" s="44">
        <f>IFERROR(IF(D552="","",VLOOKUP(F552,'ANALISE FORNECEDOR'!$A:$I,9,0)),"")</f>
        <v/>
      </c>
      <c r="AN552" s="45">
        <f>IF(D552="","",IF(Y552&gt;12,AI552*(U552+Y552),AI552*U552))</f>
        <v/>
      </c>
      <c r="AO552" s="45">
        <f>IF(D552="","",IF(Y552&gt;12,AI552*(U552+V552+Y552),AI552*(U552+V552)))</f>
        <v/>
      </c>
      <c r="AP552" s="46">
        <f>IF(D552="","",IF(Y552&gt;12,AG552*(U552+Y552),AG552*U552))</f>
        <v/>
      </c>
      <c r="AQ552" s="46">
        <f>IF(D552="","",IF(Y552&gt;12,AG552*(U552+V552+Y552),AG552*(U552+V552)))</f>
        <v/>
      </c>
      <c r="AR552" s="46">
        <f>IF(D552="","",IF(OR(R552="A",R552="AA",R552="AAA"),AP552,0))</f>
        <v/>
      </c>
      <c r="AS552" s="46">
        <f>IF(D552="","",IF(R552="B",AP552,0))</f>
        <v/>
      </c>
      <c r="AT552" s="46">
        <f>IF(D552="","",IF(R552="C",AP552,0))</f>
        <v/>
      </c>
      <c r="AU552" s="47">
        <f>IF(D552="","",IFERROR(AN552/AJ552,0))</f>
        <v/>
      </c>
      <c r="AV552" s="47">
        <f>IF(D552="","",IFERROR(((AO552)/AJ552),0))</f>
        <v/>
      </c>
      <c r="AW552" s="48">
        <f>IF(D552="","",IF(OR(S552="S",NOT(AND(ISNUMBER(AC552),ISNUMBER(AL552),AC552*AL552&gt;=0))),0,AC552*AL552))</f>
        <v/>
      </c>
      <c r="AX552" s="49">
        <f>IFERROR(IF(D552="","",AW552*AG552),0)</f>
        <v/>
      </c>
      <c r="AY552" s="48">
        <f>IF(D552="","",IF(OR(S552="S",NOT(AND(ISNUMBER(AC552),ISNUMBER(AK552),AC552*AK552&gt;=0))),0,AC552*AK552))</f>
        <v/>
      </c>
      <c r="AZ552" s="48">
        <f>IFERROR(IF(D552="","",IF(AY552=0,0,IF(((AY552)-(U552+Y552))&lt;0,0,(AY552)-U552))),0)</f>
        <v/>
      </c>
      <c r="BA552" s="49">
        <f>IF(D552="","",AZ552*AG552)</f>
        <v/>
      </c>
      <c r="BB552" s="49">
        <f>IF(D552="","",IF(OR(R552="A",R552="AA",R552="AAA"),BA552,0))</f>
        <v/>
      </c>
      <c r="BC552" s="49">
        <f>IF(D552="","",IF(R552="B",BA552,0))</f>
        <v/>
      </c>
      <c r="BD552" s="49">
        <f>IF(D552="","",IF(R552="B",BA552,0))</f>
        <v/>
      </c>
      <c r="BE552" s="49">
        <f>IF(D552="","",IF(S552="S",
1,
IF(AC552=0,
1,
IF(
IFERROR(((U552+Y552)*AG552)/((AC552*AK552)*AG552),0)&lt;0,
0,
IF(
IFERROR(((U552+Y552)*AG552)/((AC552*AK552)*AG552),0)&gt;1,
1,
IFERROR(((U552+Y552)*AG552)/((AC552*AK552)*AG552),0)
)
)
)
))</f>
        <v/>
      </c>
      <c r="BF552" s="49">
        <f>IF(D552="","",IF(S552="S",
1,
IF(AC552=0,
1,
IF(
IFERROR(((U552+V552+Y552)*AG552)/((AC552*AK552)*AG552),0)&lt;0,
0,
IF(
IFERROR(((U552+V552+Y552)*AG552)/((AC552*AK552)*AG552),0)&gt;1,
1,
IFERROR(((U552+V552+Y552)*AG552)/((AC552*AK552)*AG552),0)
)
)
)
))</f>
        <v/>
      </c>
      <c r="BG552" s="50">
        <f>IF(D552="","",IF(S552="S",0,IF(AND(ISNUMBER(AC552),ISNUMBER(AM552)),IF(OR(AC552*AM552&lt;0,ISERR(AC552*AM552)),0,AC552*AM552),0)))</f>
        <v/>
      </c>
      <c r="BH552" s="50">
        <f>IF(D552="","",IF(BY552&gt;TODAY()-60,0,IF(Y552&gt;12,MAX(0,(U552+Y552)-BG552),MAX(0,U552-BG552))))</f>
        <v/>
      </c>
      <c r="BI552" s="51">
        <f>IF(D552="","",BH552*AG552)</f>
        <v/>
      </c>
      <c r="BJ552" s="51">
        <f>IF(D552="","",IF(OR(R552="A",R552="AA",R552="AAA"),BI552,0))</f>
        <v/>
      </c>
      <c r="BK552" s="51">
        <f>IF(D552="","",IF(R552="B",BI552,0))</f>
        <v/>
      </c>
      <c r="BL552" s="51">
        <f>IF(D552="","",IF(R552="C",BI552,0))</f>
        <v/>
      </c>
      <c r="BM552" s="51">
        <f>IF(D552="","",IFERROR(MAX(0,MIN(BI552/AP552,1)),0))</f>
        <v/>
      </c>
      <c r="BN552" s="52">
        <f>IF(D552="","",AB552*AG552)</f>
        <v/>
      </c>
      <c r="BO552" s="52">
        <f>IF(D552="","",(U552+V552+X552)*AG552)</f>
        <v/>
      </c>
      <c r="BP552" s="52">
        <f>IF(D552="","",(AB552*3)*AG552)</f>
        <v/>
      </c>
      <c r="BQ552" s="52">
        <f>IF(D552="","",IF(BO552-BP552&gt;0,0,BO552-BP552))</f>
        <v/>
      </c>
      <c r="BR552" s="52">
        <f>IF(D552="","",IF(BO552-BP552-BN552&gt;0,0,BO552-BP552-BN552))</f>
        <v/>
      </c>
      <c r="BS552" s="53">
        <f>IF(D552="","",IFERROR(AB552*AI552,0))</f>
        <v/>
      </c>
      <c r="BT552" s="53">
        <f>IF(D552="","",IFERROR(IF(X552&gt;12, AI552*(U552+V552+X552), AI552*(U552+V552)),0))</f>
        <v/>
      </c>
      <c r="BU552" s="53">
        <f>IF(D552="","",IFERROR(((AB552*3)*AI552),0))</f>
        <v/>
      </c>
      <c r="BV552" s="53">
        <f>IF(D552="","",IF(BT552-BU552&gt;0,0,BT552-BU552))</f>
        <v/>
      </c>
      <c r="BW552" s="53">
        <f>IF(D552="","",IF(BT552-BU552-BS552&gt;0,0,BT552-BU552-BS552))</f>
        <v/>
      </c>
      <c r="BX552" s="36">
        <f>IF(D552="","",IFERROR(VLOOKUP(D552,'produto-entrada-7'!A:M,3,0),"SEM PEDIDO"))</f>
        <v/>
      </c>
      <c r="BY552" s="36">
        <f>IF(D552="","",VLOOKUP(D552,'produto-estoque-total-7'!A:AB,25,0))</f>
        <v/>
      </c>
      <c r="BZ552" s="36">
        <f>IF(D552="","",IFERROR(VLOOKUP(D552,'produto-estoque-total-7'!A:AB,26,0)/100,0))</f>
        <v/>
      </c>
      <c r="CA552" s="36">
        <f>IF(D552="","",IFERROR(VLOOKUP(D552,'produto-estoque-total-7'!A:AB,27,0)/100,0))</f>
        <v/>
      </c>
      <c r="CB552" s="41">
        <f>IF(D552="","",V552*AF552)</f>
        <v/>
      </c>
      <c r="CC552" s="41">
        <f>IF(D552="","",V552*AI552)</f>
        <v/>
      </c>
      <c r="CD552" s="54">
        <f>IF(D552="","",VLOOKUP(D552,'produto-estoque-total-7'!A:AB,28,0))</f>
        <v/>
      </c>
    </row>
    <row r="553">
      <c r="A553" s="36">
        <f>IF(D553="","",VLOOKUP(D553,'produto-estoque-total-7'!A:AB,3,0))</f>
        <v/>
      </c>
      <c r="B553" s="1">
        <f>IF(D553="","",VLOOKUP(D553,'produto-estoque-total-7'!A:AB,12,0))</f>
        <v/>
      </c>
      <c r="C553" s="1">
        <f>IF(D553="","",VLOOKUP(D553,'produto-estoque-total-7'!A:AB,2,0))</f>
        <v/>
      </c>
      <c r="D553" s="37">
        <f>IFERROR(IF('produto-estoque-total-7'!A552="","",'produto-estoque-total-7'!A552),"")</f>
        <v/>
      </c>
      <c r="E553" s="1">
        <f>IF(D553="","",VLOOKUP(D553,'produto-estoque-total-7'!A:AB,4,0))</f>
        <v/>
      </c>
      <c r="F553" s="36">
        <f>IF(D553="","",VLOOKUP(D553,'produto-estoque-total-7'!A:AB,13,0))</f>
        <v/>
      </c>
      <c r="G553" s="1">
        <f>IF(F553="","",VLOOKUP(F553,'FORNECEDORES X COMPRADOR'!A:D,4,0))</f>
        <v/>
      </c>
      <c r="H553" s="1">
        <f>IF(F553="","",VLOOKUP(F553,'FORNECEDORES X COMPRADOR'!A:E,5,0))</f>
        <v/>
      </c>
      <c r="I553" s="36">
        <f>IF(D553="","",VLOOKUP(D553,'produto-estoque-total-7'!A:AB,15,0))</f>
        <v/>
      </c>
      <c r="J553" s="36">
        <f>IF(D553="","",VLOOKUP(D553,'produto-estoque-total-7'!A:AB,19,0))</f>
        <v/>
      </c>
      <c r="K553" s="1">
        <f>IF(D553="","",VLOOKUP(D553,'produto-estoque-total-7'!A:AB,20,0))</f>
        <v/>
      </c>
      <c r="L553" s="36">
        <f>IF(D553="","",VLOOKUP(D553,'produto-estoque-total-7'!A:AB,17,0))</f>
        <v/>
      </c>
      <c r="M553" s="1">
        <f>IF(D553="","",VLOOKUP(D553,'produto-estoque-total-7'!A:AB,18,0))</f>
        <v/>
      </c>
      <c r="N553" s="36">
        <f>IF(D553="","",VLOOKUP(D553,'produto-estoque-total-7'!A:AB,21,0))</f>
        <v/>
      </c>
      <c r="O553" s="1">
        <f>IF(D553="","",VLOOKUP(D553,'produto-estoque-total-7'!A:AB,22,0))</f>
        <v/>
      </c>
      <c r="P553" s="36">
        <f>IF(D553="","",VLOOKUP(D553,'produto-estoque-total-7'!A:AB,23,0))</f>
        <v/>
      </c>
      <c r="Q553" s="1">
        <f>IF(D553="","",VLOOKUP(D553,'produto-estoque-total-7'!A:AB,24,0))</f>
        <v/>
      </c>
      <c r="R553" s="38">
        <f>IFERROR(IF(D553="","",VLOOKUP(D553,'produto-venda-7'!B:N,13,0)),"C")</f>
        <v/>
      </c>
      <c r="S553" s="39">
        <f>IF(D553="","",VLOOKUP(D553,'produto-estoque-total-7'!A:AB,6,0))</f>
        <v/>
      </c>
      <c r="T553" s="39">
        <f>IF(D553="","",VLOOKUP(D553,'produto-estoque-total-7'!A:AB,5,0))</f>
        <v/>
      </c>
      <c r="U553" s="40">
        <f>IF(D553="","",VLOOKUP(D553,'produto-estoque-total-7'!A:AB,11,0))</f>
        <v/>
      </c>
      <c r="V553" s="41">
        <f>IF(D553="","",IFERROR(VLOOKUP(D553,'produto-entrada-7'!A:M,10,0),0))</f>
        <v/>
      </c>
      <c r="W553" s="42" t="n"/>
      <c r="X553" s="39">
        <f>IF(D553="","",VLOOKUP(D553,'produto-estoque-total-7'!A:AB,8,0))</f>
        <v/>
      </c>
      <c r="Y553" s="39">
        <f>IF(D553="","",VLOOKUP(D553,'produto-estoque-total-7'!A:AB,9,0))</f>
        <v/>
      </c>
      <c r="Z553" s="39">
        <f>IF(D553="","",VLOOKUP(D553,'produto-estoque-total-7'!A:AB,10,0))</f>
        <v/>
      </c>
      <c r="AA553" s="39">
        <f>IFERROR(IF(D553="","",VLOOKUP(D553,'produto-venda-7'!B:N,4,0)),0)</f>
        <v/>
      </c>
      <c r="AB553" s="39">
        <f>IFERROR(IF(D553="","",VLOOKUP(D553,'produto-venda-7'!B:N,5,0)),0)</f>
        <v/>
      </c>
      <c r="AC553" s="39">
        <f>IF(D553="","",IFERROR(AA553/90,0))</f>
        <v/>
      </c>
      <c r="AD553" s="36">
        <f>IF(D553="","",IFERROR(VLOOKUP(D553,'produto-entrada-7'!A:M,4,0),0))</f>
        <v/>
      </c>
      <c r="AE553" s="36">
        <f>IFERROR(IF(D553="","",VLOOKUP(D553,'produto-venda-7'!B:N,10,0)),0)</f>
        <v/>
      </c>
      <c r="AF553" s="36">
        <f>IF(D553="","",IFERROR(VLOOKUP(D553,'produto-entrada-7'!A:M,11,0),0))</f>
        <v/>
      </c>
      <c r="AG553" s="1">
        <f>IF(D553="","",IFERROR(VLOOKUP(D553,'produto-entrada-7'!A:M,12,0),0))</f>
        <v/>
      </c>
      <c r="AH553" s="1">
        <f>IF(D553="","",IFERROR(VLOOKUP(D553,'produto-entrada-7'!A:M,13,0),0))</f>
        <v/>
      </c>
      <c r="AI553" s="36">
        <f>IFERROR(IF(D553="","",VLOOKUP(D553,'produto-venda-7'!B:N,11,0)),0)</f>
        <v/>
      </c>
      <c r="AJ553" s="43">
        <f>IF(D553="","",IFERROR(AI553*AB553,0))</f>
        <v/>
      </c>
      <c r="AK553" s="44">
        <f>IFERROR(IF(D553="","",VLOOKUP(F553,'ANALISE FORNECEDOR'!$A:$I,8,0)),"")</f>
        <v/>
      </c>
      <c r="AL553" s="44">
        <f>IF(D553="","",AVERAGE(AM553,AK553))</f>
        <v/>
      </c>
      <c r="AM553" s="44">
        <f>IFERROR(IF(D553="","",VLOOKUP(F553,'ANALISE FORNECEDOR'!$A:$I,9,0)),"")</f>
        <v/>
      </c>
      <c r="AN553" s="45">
        <f>IF(D553="","",IF(Y553&gt;12,AI553*(U553+Y553),AI553*U553))</f>
        <v/>
      </c>
      <c r="AO553" s="45">
        <f>IF(D553="","",IF(Y553&gt;12,AI553*(U553+V553+Y553),AI553*(U553+V553)))</f>
        <v/>
      </c>
      <c r="AP553" s="46">
        <f>IF(D553="","",IF(Y553&gt;12,AG553*(U553+Y553),AG553*U553))</f>
        <v/>
      </c>
      <c r="AQ553" s="46">
        <f>IF(D553="","",IF(Y553&gt;12,AG553*(U553+V553+Y553),AG553*(U553+V553)))</f>
        <v/>
      </c>
      <c r="AR553" s="46">
        <f>IF(D553="","",IF(OR(R553="A",R553="AA",R553="AAA"),AP553,0))</f>
        <v/>
      </c>
      <c r="AS553" s="46">
        <f>IF(D553="","",IF(R553="B",AP553,0))</f>
        <v/>
      </c>
      <c r="AT553" s="46">
        <f>IF(D553="","",IF(R553="C",AP553,0))</f>
        <v/>
      </c>
      <c r="AU553" s="47">
        <f>IF(D553="","",IFERROR(AN553/AJ553,0))</f>
        <v/>
      </c>
      <c r="AV553" s="47">
        <f>IF(D553="","",IFERROR(((AO553)/AJ553),0))</f>
        <v/>
      </c>
      <c r="AW553" s="48">
        <f>IF(D553="","",IF(OR(S553="S",NOT(AND(ISNUMBER(AC553),ISNUMBER(AL553),AC553*AL553&gt;=0))),0,AC553*AL553))</f>
        <v/>
      </c>
      <c r="AX553" s="49">
        <f>IFERROR(IF(D553="","",AW553*AG553),0)</f>
        <v/>
      </c>
      <c r="AY553" s="48">
        <f>IF(D553="","",IF(OR(S553="S",NOT(AND(ISNUMBER(AC553),ISNUMBER(AK553),AC553*AK553&gt;=0))),0,AC553*AK553))</f>
        <v/>
      </c>
      <c r="AZ553" s="48">
        <f>IFERROR(IF(D553="","",IF(AY553=0,0,IF(((AY553)-(U553+Y553))&lt;0,0,(AY553)-U553))),0)</f>
        <v/>
      </c>
      <c r="BA553" s="49">
        <f>IF(D553="","",AZ553*AG553)</f>
        <v/>
      </c>
      <c r="BB553" s="49">
        <f>IF(D553="","",IF(OR(R553="A",R553="AA",R553="AAA"),BA553,0))</f>
        <v/>
      </c>
      <c r="BC553" s="49">
        <f>IF(D553="","",IF(R553="B",BA553,0))</f>
        <v/>
      </c>
      <c r="BD553" s="49">
        <f>IF(D553="","",IF(R553="B",BA553,0))</f>
        <v/>
      </c>
      <c r="BE553" s="49">
        <f>IF(D553="","",IF(S553="S",
1,
IF(AC553=0,
1,
IF(
IFERROR(((U553+Y553)*AG553)/((AC553*AK553)*AG553),0)&lt;0,
0,
IF(
IFERROR(((U553+Y553)*AG553)/((AC553*AK553)*AG553),0)&gt;1,
1,
IFERROR(((U553+Y553)*AG553)/((AC553*AK553)*AG553),0)
)
)
)
))</f>
        <v/>
      </c>
      <c r="BF553" s="49">
        <f>IF(D553="","",IF(S553="S",
1,
IF(AC553=0,
1,
IF(
IFERROR(((U553+V553+Y553)*AG553)/((AC553*AK553)*AG553),0)&lt;0,
0,
IF(
IFERROR(((U553+V553+Y553)*AG553)/((AC553*AK553)*AG553),0)&gt;1,
1,
IFERROR(((U553+V553+Y553)*AG553)/((AC553*AK553)*AG553),0)
)
)
)
))</f>
        <v/>
      </c>
      <c r="BG553" s="50">
        <f>IF(D553="","",IF(S553="S",0,IF(AND(ISNUMBER(AC553),ISNUMBER(AM553)),IF(OR(AC553*AM553&lt;0,ISERR(AC553*AM553)),0,AC553*AM553),0)))</f>
        <v/>
      </c>
      <c r="BH553" s="50">
        <f>IF(D553="","",IF(BY553&gt;TODAY()-60,0,IF(Y553&gt;12,MAX(0,(U553+Y553)-BG553),MAX(0,U553-BG553))))</f>
        <v/>
      </c>
      <c r="BI553" s="51">
        <f>IF(D553="","",BH553*AG553)</f>
        <v/>
      </c>
      <c r="BJ553" s="51">
        <f>IF(D553="","",IF(OR(R553="A",R553="AA",R553="AAA"),BI553,0))</f>
        <v/>
      </c>
      <c r="BK553" s="51">
        <f>IF(D553="","",IF(R553="B",BI553,0))</f>
        <v/>
      </c>
      <c r="BL553" s="51">
        <f>IF(D553="","",IF(R553="C",BI553,0))</f>
        <v/>
      </c>
      <c r="BM553" s="51">
        <f>IF(D553="","",IFERROR(MAX(0,MIN(BI553/AP553,1)),0))</f>
        <v/>
      </c>
      <c r="BN553" s="52">
        <f>IF(D553="","",AB553*AG553)</f>
        <v/>
      </c>
      <c r="BO553" s="52">
        <f>IF(D553="","",(U553+V553+X553)*AG553)</f>
        <v/>
      </c>
      <c r="BP553" s="52">
        <f>IF(D553="","",(AB553*3)*AG553)</f>
        <v/>
      </c>
      <c r="BQ553" s="52">
        <f>IF(D553="","",IF(BO553-BP553&gt;0,0,BO553-BP553))</f>
        <v/>
      </c>
      <c r="BR553" s="52">
        <f>IF(D553="","",IF(BO553-BP553-BN553&gt;0,0,BO553-BP553-BN553))</f>
        <v/>
      </c>
      <c r="BS553" s="53">
        <f>IF(D553="","",IFERROR(AB553*AI553,0))</f>
        <v/>
      </c>
      <c r="BT553" s="53">
        <f>IF(D553="","",IFERROR(IF(X553&gt;12, AI553*(U553+V553+X553), AI553*(U553+V553)),0))</f>
        <v/>
      </c>
      <c r="BU553" s="53">
        <f>IF(D553="","",IFERROR(((AB553*3)*AI553),0))</f>
        <v/>
      </c>
      <c r="BV553" s="53">
        <f>IF(D553="","",IF(BT553-BU553&gt;0,0,BT553-BU553))</f>
        <v/>
      </c>
      <c r="BW553" s="53">
        <f>IF(D553="","",IF(BT553-BU553-BS553&gt;0,0,BT553-BU553-BS553))</f>
        <v/>
      </c>
      <c r="BX553" s="36">
        <f>IF(D553="","",IFERROR(VLOOKUP(D553,'produto-entrada-7'!A:M,3,0),"SEM PEDIDO"))</f>
        <v/>
      </c>
      <c r="BY553" s="36">
        <f>IF(D553="","",VLOOKUP(D553,'produto-estoque-total-7'!A:AB,25,0))</f>
        <v/>
      </c>
      <c r="BZ553" s="36">
        <f>IF(D553="","",IFERROR(VLOOKUP(D553,'produto-estoque-total-7'!A:AB,26,0)/100,0))</f>
        <v/>
      </c>
      <c r="CA553" s="36">
        <f>IF(D553="","",IFERROR(VLOOKUP(D553,'produto-estoque-total-7'!A:AB,27,0)/100,0))</f>
        <v/>
      </c>
      <c r="CB553" s="41">
        <f>IF(D553="","",V553*AF553)</f>
        <v/>
      </c>
      <c r="CC553" s="41">
        <f>IF(D553="","",V553*AI553)</f>
        <v/>
      </c>
      <c r="CD553" s="54">
        <f>IF(D553="","",VLOOKUP(D553,'produto-estoque-total-7'!A:AB,28,0))</f>
        <v/>
      </c>
    </row>
    <row r="554">
      <c r="A554" s="36">
        <f>IF(D554="","",VLOOKUP(D554,'produto-estoque-total-7'!A:AB,3,0))</f>
        <v/>
      </c>
      <c r="B554" s="1">
        <f>IF(D554="","",VLOOKUP(D554,'produto-estoque-total-7'!A:AB,12,0))</f>
        <v/>
      </c>
      <c r="C554" s="1">
        <f>IF(D554="","",VLOOKUP(D554,'produto-estoque-total-7'!A:AB,2,0))</f>
        <v/>
      </c>
      <c r="D554" s="37">
        <f>IFERROR(IF('produto-estoque-total-7'!A553="","",'produto-estoque-total-7'!A553),"")</f>
        <v/>
      </c>
      <c r="E554" s="1">
        <f>IF(D554="","",VLOOKUP(D554,'produto-estoque-total-7'!A:AB,4,0))</f>
        <v/>
      </c>
      <c r="F554" s="36">
        <f>IF(D554="","",VLOOKUP(D554,'produto-estoque-total-7'!A:AB,13,0))</f>
        <v/>
      </c>
      <c r="G554" s="1">
        <f>IF(F554="","",VLOOKUP(F554,'FORNECEDORES X COMPRADOR'!A:D,4,0))</f>
        <v/>
      </c>
      <c r="H554" s="1">
        <f>IF(F554="","",VLOOKUP(F554,'FORNECEDORES X COMPRADOR'!A:E,5,0))</f>
        <v/>
      </c>
      <c r="I554" s="36">
        <f>IF(D554="","",VLOOKUP(D554,'produto-estoque-total-7'!A:AB,15,0))</f>
        <v/>
      </c>
      <c r="J554" s="36">
        <f>IF(D554="","",VLOOKUP(D554,'produto-estoque-total-7'!A:AB,19,0))</f>
        <v/>
      </c>
      <c r="K554" s="1">
        <f>IF(D554="","",VLOOKUP(D554,'produto-estoque-total-7'!A:AB,20,0))</f>
        <v/>
      </c>
      <c r="L554" s="36">
        <f>IF(D554="","",VLOOKUP(D554,'produto-estoque-total-7'!A:AB,17,0))</f>
        <v/>
      </c>
      <c r="M554" s="1">
        <f>IF(D554="","",VLOOKUP(D554,'produto-estoque-total-7'!A:AB,18,0))</f>
        <v/>
      </c>
      <c r="N554" s="36">
        <f>IF(D554="","",VLOOKUP(D554,'produto-estoque-total-7'!A:AB,21,0))</f>
        <v/>
      </c>
      <c r="O554" s="1">
        <f>IF(D554="","",VLOOKUP(D554,'produto-estoque-total-7'!A:AB,22,0))</f>
        <v/>
      </c>
      <c r="P554" s="36">
        <f>IF(D554="","",VLOOKUP(D554,'produto-estoque-total-7'!A:AB,23,0))</f>
        <v/>
      </c>
      <c r="Q554" s="1">
        <f>IF(D554="","",VLOOKUP(D554,'produto-estoque-total-7'!A:AB,24,0))</f>
        <v/>
      </c>
      <c r="R554" s="38">
        <f>IFERROR(IF(D554="","",VLOOKUP(D554,'produto-venda-7'!B:N,13,0)),"C")</f>
        <v/>
      </c>
      <c r="S554" s="39">
        <f>IF(D554="","",VLOOKUP(D554,'produto-estoque-total-7'!A:AB,6,0))</f>
        <v/>
      </c>
      <c r="T554" s="39">
        <f>IF(D554="","",VLOOKUP(D554,'produto-estoque-total-7'!A:AB,5,0))</f>
        <v/>
      </c>
      <c r="U554" s="40">
        <f>IF(D554="","",VLOOKUP(D554,'produto-estoque-total-7'!A:AB,11,0))</f>
        <v/>
      </c>
      <c r="V554" s="41">
        <f>IF(D554="","",IFERROR(VLOOKUP(D554,'produto-entrada-7'!A:M,10,0),0))</f>
        <v/>
      </c>
      <c r="W554" s="42" t="n"/>
      <c r="X554" s="39">
        <f>IF(D554="","",VLOOKUP(D554,'produto-estoque-total-7'!A:AB,8,0))</f>
        <v/>
      </c>
      <c r="Y554" s="39">
        <f>IF(D554="","",VLOOKUP(D554,'produto-estoque-total-7'!A:AB,9,0))</f>
        <v/>
      </c>
      <c r="Z554" s="39">
        <f>IF(D554="","",VLOOKUP(D554,'produto-estoque-total-7'!A:AB,10,0))</f>
        <v/>
      </c>
      <c r="AA554" s="39">
        <f>IFERROR(IF(D554="","",VLOOKUP(D554,'produto-venda-7'!B:N,4,0)),0)</f>
        <v/>
      </c>
      <c r="AB554" s="39">
        <f>IFERROR(IF(D554="","",VLOOKUP(D554,'produto-venda-7'!B:N,5,0)),0)</f>
        <v/>
      </c>
      <c r="AC554" s="39">
        <f>IF(D554="","",IFERROR(AA554/90,0))</f>
        <v/>
      </c>
      <c r="AD554" s="36">
        <f>IF(D554="","",IFERROR(VLOOKUP(D554,'produto-entrada-7'!A:M,4,0),0))</f>
        <v/>
      </c>
      <c r="AE554" s="36">
        <f>IFERROR(IF(D554="","",VLOOKUP(D554,'produto-venda-7'!B:N,10,0)),0)</f>
        <v/>
      </c>
      <c r="AF554" s="36">
        <f>IF(D554="","",IFERROR(VLOOKUP(D554,'produto-entrada-7'!A:M,11,0),0))</f>
        <v/>
      </c>
      <c r="AG554" s="1">
        <f>IF(D554="","",IFERROR(VLOOKUP(D554,'produto-entrada-7'!A:M,12,0),0))</f>
        <v/>
      </c>
      <c r="AH554" s="1">
        <f>IF(D554="","",IFERROR(VLOOKUP(D554,'produto-entrada-7'!A:M,13,0),0))</f>
        <v/>
      </c>
      <c r="AI554" s="36">
        <f>IFERROR(IF(D554="","",VLOOKUP(D554,'produto-venda-7'!B:N,11,0)),0)</f>
        <v/>
      </c>
      <c r="AJ554" s="43">
        <f>IF(D554="","",IFERROR(AI554*AB554,0))</f>
        <v/>
      </c>
      <c r="AK554" s="44">
        <f>IFERROR(IF(D554="","",VLOOKUP(F554,'ANALISE FORNECEDOR'!$A:$I,8,0)),"")</f>
        <v/>
      </c>
      <c r="AL554" s="44">
        <f>IF(D554="","",AVERAGE(AM554,AK554))</f>
        <v/>
      </c>
      <c r="AM554" s="44">
        <f>IFERROR(IF(D554="","",VLOOKUP(F554,'ANALISE FORNECEDOR'!$A:$I,9,0)),"")</f>
        <v/>
      </c>
      <c r="AN554" s="45">
        <f>IF(D554="","",IF(Y554&gt;12,AI554*(U554+Y554),AI554*U554))</f>
        <v/>
      </c>
      <c r="AO554" s="45">
        <f>IF(D554="","",IF(Y554&gt;12,AI554*(U554+V554+Y554),AI554*(U554+V554)))</f>
        <v/>
      </c>
      <c r="AP554" s="46">
        <f>IF(D554="","",IF(Y554&gt;12,AG554*(U554+Y554),AG554*U554))</f>
        <v/>
      </c>
      <c r="AQ554" s="46">
        <f>IF(D554="","",IF(Y554&gt;12,AG554*(U554+V554+Y554),AG554*(U554+V554)))</f>
        <v/>
      </c>
      <c r="AR554" s="46">
        <f>IF(D554="","",IF(OR(R554="A",R554="AA",R554="AAA"),AP554,0))</f>
        <v/>
      </c>
      <c r="AS554" s="46">
        <f>IF(D554="","",IF(R554="B",AP554,0))</f>
        <v/>
      </c>
      <c r="AT554" s="46">
        <f>IF(D554="","",IF(R554="C",AP554,0))</f>
        <v/>
      </c>
      <c r="AU554" s="47">
        <f>IF(D554="","",IFERROR(AN554/AJ554,0))</f>
        <v/>
      </c>
      <c r="AV554" s="47">
        <f>IF(D554="","",IFERROR(((AO554)/AJ554),0))</f>
        <v/>
      </c>
      <c r="AW554" s="48">
        <f>IF(D554="","",IF(OR(S554="S",NOT(AND(ISNUMBER(AC554),ISNUMBER(AL554),AC554*AL554&gt;=0))),0,AC554*AL554))</f>
        <v/>
      </c>
      <c r="AX554" s="49">
        <f>IFERROR(IF(D554="","",AW554*AG554),0)</f>
        <v/>
      </c>
      <c r="AY554" s="48">
        <f>IF(D554="","",IF(OR(S554="S",NOT(AND(ISNUMBER(AC554),ISNUMBER(AK554),AC554*AK554&gt;=0))),0,AC554*AK554))</f>
        <v/>
      </c>
      <c r="AZ554" s="48">
        <f>IFERROR(IF(D554="","",IF(AY554=0,0,IF(((AY554)-(U554+Y554))&lt;0,0,(AY554)-U554))),0)</f>
        <v/>
      </c>
      <c r="BA554" s="49">
        <f>IF(D554="","",AZ554*AG554)</f>
        <v/>
      </c>
      <c r="BB554" s="49">
        <f>IF(D554="","",IF(OR(R554="A",R554="AA",R554="AAA"),BA554,0))</f>
        <v/>
      </c>
      <c r="BC554" s="49">
        <f>IF(D554="","",IF(R554="B",BA554,0))</f>
        <v/>
      </c>
      <c r="BD554" s="49">
        <f>IF(D554="","",IF(R554="B",BA554,0))</f>
        <v/>
      </c>
      <c r="BE554" s="49">
        <f>IF(D554="","",IF(S554="S",
1,
IF(AC554=0,
1,
IF(
IFERROR(((U554+Y554)*AG554)/((AC554*AK554)*AG554),0)&lt;0,
0,
IF(
IFERROR(((U554+Y554)*AG554)/((AC554*AK554)*AG554),0)&gt;1,
1,
IFERROR(((U554+Y554)*AG554)/((AC554*AK554)*AG554),0)
)
)
)
))</f>
        <v/>
      </c>
      <c r="BF554" s="49">
        <f>IF(D554="","",IF(S554="S",
1,
IF(AC554=0,
1,
IF(
IFERROR(((U554+V554+Y554)*AG554)/((AC554*AK554)*AG554),0)&lt;0,
0,
IF(
IFERROR(((U554+V554+Y554)*AG554)/((AC554*AK554)*AG554),0)&gt;1,
1,
IFERROR(((U554+V554+Y554)*AG554)/((AC554*AK554)*AG554),0)
)
)
)
))</f>
        <v/>
      </c>
      <c r="BG554" s="50">
        <f>IF(D554="","",IF(S554="S",0,IF(AND(ISNUMBER(AC554),ISNUMBER(AM554)),IF(OR(AC554*AM554&lt;0,ISERR(AC554*AM554)),0,AC554*AM554),0)))</f>
        <v/>
      </c>
      <c r="BH554" s="50">
        <f>IF(D554="","",IF(BY554&gt;TODAY()-60,0,IF(Y554&gt;12,MAX(0,(U554+Y554)-BG554),MAX(0,U554-BG554))))</f>
        <v/>
      </c>
      <c r="BI554" s="51">
        <f>IF(D554="","",BH554*AG554)</f>
        <v/>
      </c>
      <c r="BJ554" s="51">
        <f>IF(D554="","",IF(OR(R554="A",R554="AA",R554="AAA"),BI554,0))</f>
        <v/>
      </c>
      <c r="BK554" s="51">
        <f>IF(D554="","",IF(R554="B",BI554,0))</f>
        <v/>
      </c>
      <c r="BL554" s="51">
        <f>IF(D554="","",IF(R554="C",BI554,0))</f>
        <v/>
      </c>
      <c r="BM554" s="51">
        <f>IF(D554="","",IFERROR(MAX(0,MIN(BI554/AP554,1)),0))</f>
        <v/>
      </c>
      <c r="BN554" s="52">
        <f>IF(D554="","",AB554*AG554)</f>
        <v/>
      </c>
      <c r="BO554" s="52">
        <f>IF(D554="","",(U554+V554+X554)*AG554)</f>
        <v/>
      </c>
      <c r="BP554" s="52">
        <f>IF(D554="","",(AB554*3)*AG554)</f>
        <v/>
      </c>
      <c r="BQ554" s="52">
        <f>IF(D554="","",IF(BO554-BP554&gt;0,0,BO554-BP554))</f>
        <v/>
      </c>
      <c r="BR554" s="52">
        <f>IF(D554="","",IF(BO554-BP554-BN554&gt;0,0,BO554-BP554-BN554))</f>
        <v/>
      </c>
      <c r="BS554" s="53">
        <f>IF(D554="","",IFERROR(AB554*AI554,0))</f>
        <v/>
      </c>
      <c r="BT554" s="53">
        <f>IF(D554="","",IFERROR(IF(X554&gt;12, AI554*(U554+V554+X554), AI554*(U554+V554)),0))</f>
        <v/>
      </c>
      <c r="BU554" s="53">
        <f>IF(D554="","",IFERROR(((AB554*3)*AI554),0))</f>
        <v/>
      </c>
      <c r="BV554" s="53">
        <f>IF(D554="","",IF(BT554-BU554&gt;0,0,BT554-BU554))</f>
        <v/>
      </c>
      <c r="BW554" s="53">
        <f>IF(D554="","",IF(BT554-BU554-BS554&gt;0,0,BT554-BU554-BS554))</f>
        <v/>
      </c>
      <c r="BX554" s="36">
        <f>IF(D554="","",IFERROR(VLOOKUP(D554,'produto-entrada-7'!A:M,3,0),"SEM PEDIDO"))</f>
        <v/>
      </c>
      <c r="BY554" s="36">
        <f>IF(D554="","",VLOOKUP(D554,'produto-estoque-total-7'!A:AB,25,0))</f>
        <v/>
      </c>
      <c r="BZ554" s="36">
        <f>IF(D554="","",IFERROR(VLOOKUP(D554,'produto-estoque-total-7'!A:AB,26,0)/100,0))</f>
        <v/>
      </c>
      <c r="CA554" s="36">
        <f>IF(D554="","",IFERROR(VLOOKUP(D554,'produto-estoque-total-7'!A:AB,27,0)/100,0))</f>
        <v/>
      </c>
      <c r="CB554" s="41">
        <f>IF(D554="","",V554*AF554)</f>
        <v/>
      </c>
      <c r="CC554" s="41">
        <f>IF(D554="","",V554*AI554)</f>
        <v/>
      </c>
      <c r="CD554" s="54">
        <f>IF(D554="","",VLOOKUP(D554,'produto-estoque-total-7'!A:AB,28,0))</f>
        <v/>
      </c>
    </row>
    <row r="555">
      <c r="A555" s="36">
        <f>IF(D555="","",VLOOKUP(D555,'produto-estoque-total-7'!A:AB,3,0))</f>
        <v/>
      </c>
      <c r="B555" s="1">
        <f>IF(D555="","",VLOOKUP(D555,'produto-estoque-total-7'!A:AB,12,0))</f>
        <v/>
      </c>
      <c r="C555" s="1">
        <f>IF(D555="","",VLOOKUP(D555,'produto-estoque-total-7'!A:AB,2,0))</f>
        <v/>
      </c>
      <c r="D555" s="37">
        <f>IFERROR(IF('produto-estoque-total-7'!A554="","",'produto-estoque-total-7'!A554),"")</f>
        <v/>
      </c>
      <c r="E555" s="1">
        <f>IF(D555="","",VLOOKUP(D555,'produto-estoque-total-7'!A:AB,4,0))</f>
        <v/>
      </c>
      <c r="F555" s="36">
        <f>IF(D555="","",VLOOKUP(D555,'produto-estoque-total-7'!A:AB,13,0))</f>
        <v/>
      </c>
      <c r="G555" s="1">
        <f>IF(F555="","",VLOOKUP(F555,'FORNECEDORES X COMPRADOR'!A:D,4,0))</f>
        <v/>
      </c>
      <c r="H555" s="1">
        <f>IF(F555="","",VLOOKUP(F555,'FORNECEDORES X COMPRADOR'!A:E,5,0))</f>
        <v/>
      </c>
      <c r="I555" s="36">
        <f>IF(D555="","",VLOOKUP(D555,'produto-estoque-total-7'!A:AB,15,0))</f>
        <v/>
      </c>
      <c r="J555" s="36">
        <f>IF(D555="","",VLOOKUP(D555,'produto-estoque-total-7'!A:AB,19,0))</f>
        <v/>
      </c>
      <c r="K555" s="1">
        <f>IF(D555="","",VLOOKUP(D555,'produto-estoque-total-7'!A:AB,20,0))</f>
        <v/>
      </c>
      <c r="L555" s="36">
        <f>IF(D555="","",VLOOKUP(D555,'produto-estoque-total-7'!A:AB,17,0))</f>
        <v/>
      </c>
      <c r="M555" s="1">
        <f>IF(D555="","",VLOOKUP(D555,'produto-estoque-total-7'!A:AB,18,0))</f>
        <v/>
      </c>
      <c r="N555" s="36">
        <f>IF(D555="","",VLOOKUP(D555,'produto-estoque-total-7'!A:AB,21,0))</f>
        <v/>
      </c>
      <c r="O555" s="1">
        <f>IF(D555="","",VLOOKUP(D555,'produto-estoque-total-7'!A:AB,22,0))</f>
        <v/>
      </c>
      <c r="P555" s="36">
        <f>IF(D555="","",VLOOKUP(D555,'produto-estoque-total-7'!A:AB,23,0))</f>
        <v/>
      </c>
      <c r="Q555" s="1">
        <f>IF(D555="","",VLOOKUP(D555,'produto-estoque-total-7'!A:AB,24,0))</f>
        <v/>
      </c>
      <c r="R555" s="38">
        <f>IFERROR(IF(D555="","",VLOOKUP(D555,'produto-venda-7'!B:N,13,0)),"C")</f>
        <v/>
      </c>
      <c r="S555" s="39">
        <f>IF(D555="","",VLOOKUP(D555,'produto-estoque-total-7'!A:AB,6,0))</f>
        <v/>
      </c>
      <c r="T555" s="39">
        <f>IF(D555="","",VLOOKUP(D555,'produto-estoque-total-7'!A:AB,5,0))</f>
        <v/>
      </c>
      <c r="U555" s="40">
        <f>IF(D555="","",VLOOKUP(D555,'produto-estoque-total-7'!A:AB,11,0))</f>
        <v/>
      </c>
      <c r="V555" s="41">
        <f>IF(D555="","",IFERROR(VLOOKUP(D555,'produto-entrada-7'!A:M,10,0),0))</f>
        <v/>
      </c>
      <c r="W555" s="42" t="n"/>
      <c r="X555" s="39">
        <f>IF(D555="","",VLOOKUP(D555,'produto-estoque-total-7'!A:AB,8,0))</f>
        <v/>
      </c>
      <c r="Y555" s="39">
        <f>IF(D555="","",VLOOKUP(D555,'produto-estoque-total-7'!A:AB,9,0))</f>
        <v/>
      </c>
      <c r="Z555" s="39">
        <f>IF(D555="","",VLOOKUP(D555,'produto-estoque-total-7'!A:AB,10,0))</f>
        <v/>
      </c>
      <c r="AA555" s="39">
        <f>IFERROR(IF(D555="","",VLOOKUP(D555,'produto-venda-7'!B:N,4,0)),0)</f>
        <v/>
      </c>
      <c r="AB555" s="39">
        <f>IFERROR(IF(D555="","",VLOOKUP(D555,'produto-venda-7'!B:N,5,0)),0)</f>
        <v/>
      </c>
      <c r="AC555" s="39">
        <f>IF(D555="","",IFERROR(AA555/90,0))</f>
        <v/>
      </c>
      <c r="AD555" s="36">
        <f>IF(D555="","",IFERROR(VLOOKUP(D555,'produto-entrada-7'!A:M,4,0),0))</f>
        <v/>
      </c>
      <c r="AE555" s="36">
        <f>IFERROR(IF(D555="","",VLOOKUP(D555,'produto-venda-7'!B:N,10,0)),0)</f>
        <v/>
      </c>
      <c r="AF555" s="36">
        <f>IF(D555="","",IFERROR(VLOOKUP(D555,'produto-entrada-7'!A:M,11,0),0))</f>
        <v/>
      </c>
      <c r="AG555" s="1">
        <f>IF(D555="","",IFERROR(VLOOKUP(D555,'produto-entrada-7'!A:M,12,0),0))</f>
        <v/>
      </c>
      <c r="AH555" s="1">
        <f>IF(D555="","",IFERROR(VLOOKUP(D555,'produto-entrada-7'!A:M,13,0),0))</f>
        <v/>
      </c>
      <c r="AI555" s="36">
        <f>IFERROR(IF(D555="","",VLOOKUP(D555,'produto-venda-7'!B:N,11,0)),0)</f>
        <v/>
      </c>
      <c r="AJ555" s="43">
        <f>IF(D555="","",IFERROR(AI555*AB555,0))</f>
        <v/>
      </c>
      <c r="AK555" s="44">
        <f>IFERROR(IF(D555="","",VLOOKUP(F555,'ANALISE FORNECEDOR'!$A:$I,8,0)),"")</f>
        <v/>
      </c>
      <c r="AL555" s="44">
        <f>IF(D555="","",AVERAGE(AM555,AK555))</f>
        <v/>
      </c>
      <c r="AM555" s="44">
        <f>IFERROR(IF(D555="","",VLOOKUP(F555,'ANALISE FORNECEDOR'!$A:$I,9,0)),"")</f>
        <v/>
      </c>
      <c r="AN555" s="45">
        <f>IF(D555="","",IF(Y555&gt;12,AI555*(U555+Y555),AI555*U555))</f>
        <v/>
      </c>
      <c r="AO555" s="45">
        <f>IF(D555="","",IF(Y555&gt;12,AI555*(U555+V555+Y555),AI555*(U555+V555)))</f>
        <v/>
      </c>
      <c r="AP555" s="46">
        <f>IF(D555="","",IF(Y555&gt;12,AG555*(U555+Y555),AG555*U555))</f>
        <v/>
      </c>
      <c r="AQ555" s="46">
        <f>IF(D555="","",IF(Y555&gt;12,AG555*(U555+V555+Y555),AG555*(U555+V555)))</f>
        <v/>
      </c>
      <c r="AR555" s="46">
        <f>IF(D555="","",IF(OR(R555="A",R555="AA",R555="AAA"),AP555,0))</f>
        <v/>
      </c>
      <c r="AS555" s="46">
        <f>IF(D555="","",IF(R555="B",AP555,0))</f>
        <v/>
      </c>
      <c r="AT555" s="46">
        <f>IF(D555="","",IF(R555="C",AP555,0))</f>
        <v/>
      </c>
      <c r="AU555" s="47">
        <f>IF(D555="","",IFERROR(AN555/AJ555,0))</f>
        <v/>
      </c>
      <c r="AV555" s="47">
        <f>IF(D555="","",IFERROR(((AO555)/AJ555),0))</f>
        <v/>
      </c>
      <c r="AW555" s="48">
        <f>IF(D555="","",IF(OR(S555="S",NOT(AND(ISNUMBER(AC555),ISNUMBER(AL555),AC555*AL555&gt;=0))),0,AC555*AL555))</f>
        <v/>
      </c>
      <c r="AX555" s="49">
        <f>IFERROR(IF(D555="","",AW555*AG555),0)</f>
        <v/>
      </c>
      <c r="AY555" s="48">
        <f>IF(D555="","",IF(OR(S555="S",NOT(AND(ISNUMBER(AC555),ISNUMBER(AK555),AC555*AK555&gt;=0))),0,AC555*AK555))</f>
        <v/>
      </c>
      <c r="AZ555" s="48">
        <f>IFERROR(IF(D555="","",IF(AY555=0,0,IF(((AY555)-(U555+Y555))&lt;0,0,(AY555)-U555))),0)</f>
        <v/>
      </c>
      <c r="BA555" s="49">
        <f>IF(D555="","",AZ555*AG555)</f>
        <v/>
      </c>
      <c r="BB555" s="49">
        <f>IF(D555="","",IF(OR(R555="A",R555="AA",R555="AAA"),BA555,0))</f>
        <v/>
      </c>
      <c r="BC555" s="49">
        <f>IF(D555="","",IF(R555="B",BA555,0))</f>
        <v/>
      </c>
      <c r="BD555" s="49">
        <f>IF(D555="","",IF(R555="B",BA555,0))</f>
        <v/>
      </c>
      <c r="BE555" s="49">
        <f>IF(D555="","",IF(S555="S",
1,
IF(AC555=0,
1,
IF(
IFERROR(((U555+Y555)*AG555)/((AC555*AK555)*AG555),0)&lt;0,
0,
IF(
IFERROR(((U555+Y555)*AG555)/((AC555*AK555)*AG555),0)&gt;1,
1,
IFERROR(((U555+Y555)*AG555)/((AC555*AK555)*AG555),0)
)
)
)
))</f>
        <v/>
      </c>
      <c r="BF555" s="49">
        <f>IF(D555="","",IF(S555="S",
1,
IF(AC555=0,
1,
IF(
IFERROR(((U555+V555+Y555)*AG555)/((AC555*AK555)*AG555),0)&lt;0,
0,
IF(
IFERROR(((U555+V555+Y555)*AG555)/((AC555*AK555)*AG555),0)&gt;1,
1,
IFERROR(((U555+V555+Y555)*AG555)/((AC555*AK555)*AG555),0)
)
)
)
))</f>
        <v/>
      </c>
      <c r="BG555" s="50">
        <f>IF(D555="","",IF(S555="S",0,IF(AND(ISNUMBER(AC555),ISNUMBER(AM555)),IF(OR(AC555*AM555&lt;0,ISERR(AC555*AM555)),0,AC555*AM555),0)))</f>
        <v/>
      </c>
      <c r="BH555" s="50">
        <f>IF(D555="","",IF(BY555&gt;TODAY()-60,0,IF(Y555&gt;12,MAX(0,(U555+Y555)-BG555),MAX(0,U555-BG555))))</f>
        <v/>
      </c>
      <c r="BI555" s="51">
        <f>IF(D555="","",BH555*AG555)</f>
        <v/>
      </c>
      <c r="BJ555" s="51">
        <f>IF(D555="","",IF(OR(R555="A",R555="AA",R555="AAA"),BI555,0))</f>
        <v/>
      </c>
      <c r="BK555" s="51">
        <f>IF(D555="","",IF(R555="B",BI555,0))</f>
        <v/>
      </c>
      <c r="BL555" s="51">
        <f>IF(D555="","",IF(R555="C",BI555,0))</f>
        <v/>
      </c>
      <c r="BM555" s="51">
        <f>IF(D555="","",IFERROR(MAX(0,MIN(BI555/AP555,1)),0))</f>
        <v/>
      </c>
      <c r="BN555" s="52">
        <f>IF(D555="","",AB555*AG555)</f>
        <v/>
      </c>
      <c r="BO555" s="52">
        <f>IF(D555="","",(U555+V555+X555)*AG555)</f>
        <v/>
      </c>
      <c r="BP555" s="52">
        <f>IF(D555="","",(AB555*3)*AG555)</f>
        <v/>
      </c>
      <c r="BQ555" s="52">
        <f>IF(D555="","",IF(BO555-BP555&gt;0,0,BO555-BP555))</f>
        <v/>
      </c>
      <c r="BR555" s="52">
        <f>IF(D555="","",IF(BO555-BP555-BN555&gt;0,0,BO555-BP555-BN555))</f>
        <v/>
      </c>
      <c r="BS555" s="53">
        <f>IF(D555="","",IFERROR(AB555*AI555,0))</f>
        <v/>
      </c>
      <c r="BT555" s="53">
        <f>IF(D555="","",IFERROR(IF(X555&gt;12, AI555*(U555+V555+X555), AI555*(U555+V555)),0))</f>
        <v/>
      </c>
      <c r="BU555" s="53">
        <f>IF(D555="","",IFERROR(((AB555*3)*AI555),0))</f>
        <v/>
      </c>
      <c r="BV555" s="53">
        <f>IF(D555="","",IF(BT555-BU555&gt;0,0,BT555-BU555))</f>
        <v/>
      </c>
      <c r="BW555" s="53">
        <f>IF(D555="","",IF(BT555-BU555-BS555&gt;0,0,BT555-BU555-BS555))</f>
        <v/>
      </c>
      <c r="BX555" s="36">
        <f>IF(D555="","",IFERROR(VLOOKUP(D555,'produto-entrada-7'!A:M,3,0),"SEM PEDIDO"))</f>
        <v/>
      </c>
      <c r="BY555" s="36">
        <f>IF(D555="","",VLOOKUP(D555,'produto-estoque-total-7'!A:AB,25,0))</f>
        <v/>
      </c>
      <c r="BZ555" s="36">
        <f>IF(D555="","",IFERROR(VLOOKUP(D555,'produto-estoque-total-7'!A:AB,26,0)/100,0))</f>
        <v/>
      </c>
      <c r="CA555" s="36">
        <f>IF(D555="","",IFERROR(VLOOKUP(D555,'produto-estoque-total-7'!A:AB,27,0)/100,0))</f>
        <v/>
      </c>
      <c r="CB555" s="41">
        <f>IF(D555="","",V555*AF555)</f>
        <v/>
      </c>
      <c r="CC555" s="41">
        <f>IF(D555="","",V555*AI555)</f>
        <v/>
      </c>
      <c r="CD555" s="54">
        <f>IF(D555="","",VLOOKUP(D555,'produto-estoque-total-7'!A:AB,28,0))</f>
        <v/>
      </c>
    </row>
    <row r="556">
      <c r="A556" s="36">
        <f>IF(D556="","",VLOOKUP(D556,'produto-estoque-total-7'!A:AB,3,0))</f>
        <v/>
      </c>
      <c r="B556" s="1">
        <f>IF(D556="","",VLOOKUP(D556,'produto-estoque-total-7'!A:AB,12,0))</f>
        <v/>
      </c>
      <c r="C556" s="1">
        <f>IF(D556="","",VLOOKUP(D556,'produto-estoque-total-7'!A:AB,2,0))</f>
        <v/>
      </c>
      <c r="D556" s="37">
        <f>IFERROR(IF('produto-estoque-total-7'!A555="","",'produto-estoque-total-7'!A555),"")</f>
        <v/>
      </c>
      <c r="E556" s="1">
        <f>IF(D556="","",VLOOKUP(D556,'produto-estoque-total-7'!A:AB,4,0))</f>
        <v/>
      </c>
      <c r="F556" s="36">
        <f>IF(D556="","",VLOOKUP(D556,'produto-estoque-total-7'!A:AB,13,0))</f>
        <v/>
      </c>
      <c r="G556" s="1">
        <f>IF(F556="","",VLOOKUP(F556,'FORNECEDORES X COMPRADOR'!A:D,4,0))</f>
        <v/>
      </c>
      <c r="H556" s="1">
        <f>IF(F556="","",VLOOKUP(F556,'FORNECEDORES X COMPRADOR'!A:E,5,0))</f>
        <v/>
      </c>
      <c r="I556" s="36">
        <f>IF(D556="","",VLOOKUP(D556,'produto-estoque-total-7'!A:AB,15,0))</f>
        <v/>
      </c>
      <c r="J556" s="36">
        <f>IF(D556="","",VLOOKUP(D556,'produto-estoque-total-7'!A:AB,19,0))</f>
        <v/>
      </c>
      <c r="K556" s="1">
        <f>IF(D556="","",VLOOKUP(D556,'produto-estoque-total-7'!A:AB,20,0))</f>
        <v/>
      </c>
      <c r="L556" s="36">
        <f>IF(D556="","",VLOOKUP(D556,'produto-estoque-total-7'!A:AB,17,0))</f>
        <v/>
      </c>
      <c r="M556" s="1">
        <f>IF(D556="","",VLOOKUP(D556,'produto-estoque-total-7'!A:AB,18,0))</f>
        <v/>
      </c>
      <c r="N556" s="36">
        <f>IF(D556="","",VLOOKUP(D556,'produto-estoque-total-7'!A:AB,21,0))</f>
        <v/>
      </c>
      <c r="O556" s="1">
        <f>IF(D556="","",VLOOKUP(D556,'produto-estoque-total-7'!A:AB,22,0))</f>
        <v/>
      </c>
      <c r="P556" s="36">
        <f>IF(D556="","",VLOOKUP(D556,'produto-estoque-total-7'!A:AB,23,0))</f>
        <v/>
      </c>
      <c r="Q556" s="1">
        <f>IF(D556="","",VLOOKUP(D556,'produto-estoque-total-7'!A:AB,24,0))</f>
        <v/>
      </c>
      <c r="R556" s="38">
        <f>IFERROR(IF(D556="","",VLOOKUP(D556,'produto-venda-7'!B:N,13,0)),"C")</f>
        <v/>
      </c>
      <c r="S556" s="39">
        <f>IF(D556="","",VLOOKUP(D556,'produto-estoque-total-7'!A:AB,6,0))</f>
        <v/>
      </c>
      <c r="T556" s="39">
        <f>IF(D556="","",VLOOKUP(D556,'produto-estoque-total-7'!A:AB,5,0))</f>
        <v/>
      </c>
      <c r="U556" s="40">
        <f>IF(D556="","",VLOOKUP(D556,'produto-estoque-total-7'!A:AB,11,0))</f>
        <v/>
      </c>
      <c r="V556" s="41">
        <f>IF(D556="","",IFERROR(VLOOKUP(D556,'produto-entrada-7'!A:M,10,0),0))</f>
        <v/>
      </c>
      <c r="W556" s="42" t="n"/>
      <c r="X556" s="39">
        <f>IF(D556="","",VLOOKUP(D556,'produto-estoque-total-7'!A:AB,8,0))</f>
        <v/>
      </c>
      <c r="Y556" s="39">
        <f>IF(D556="","",VLOOKUP(D556,'produto-estoque-total-7'!A:AB,9,0))</f>
        <v/>
      </c>
      <c r="Z556" s="39">
        <f>IF(D556="","",VLOOKUP(D556,'produto-estoque-total-7'!A:AB,10,0))</f>
        <v/>
      </c>
      <c r="AA556" s="39">
        <f>IFERROR(IF(D556="","",VLOOKUP(D556,'produto-venda-7'!B:N,4,0)),0)</f>
        <v/>
      </c>
      <c r="AB556" s="39">
        <f>IFERROR(IF(D556="","",VLOOKUP(D556,'produto-venda-7'!B:N,5,0)),0)</f>
        <v/>
      </c>
      <c r="AC556" s="39">
        <f>IF(D556="","",IFERROR(AA556/90,0))</f>
        <v/>
      </c>
      <c r="AD556" s="36">
        <f>IF(D556="","",IFERROR(VLOOKUP(D556,'produto-entrada-7'!A:M,4,0),0))</f>
        <v/>
      </c>
      <c r="AE556" s="36">
        <f>IFERROR(IF(D556="","",VLOOKUP(D556,'produto-venda-7'!B:N,10,0)),0)</f>
        <v/>
      </c>
      <c r="AF556" s="36">
        <f>IF(D556="","",IFERROR(VLOOKUP(D556,'produto-entrada-7'!A:M,11,0),0))</f>
        <v/>
      </c>
      <c r="AG556" s="1">
        <f>IF(D556="","",IFERROR(VLOOKUP(D556,'produto-entrada-7'!A:M,12,0),0))</f>
        <v/>
      </c>
      <c r="AH556" s="1">
        <f>IF(D556="","",IFERROR(VLOOKUP(D556,'produto-entrada-7'!A:M,13,0),0))</f>
        <v/>
      </c>
      <c r="AI556" s="36">
        <f>IFERROR(IF(D556="","",VLOOKUP(D556,'produto-venda-7'!B:N,11,0)),0)</f>
        <v/>
      </c>
      <c r="AJ556" s="43">
        <f>IF(D556="","",IFERROR(AI556*AB556,0))</f>
        <v/>
      </c>
      <c r="AK556" s="44">
        <f>IFERROR(IF(D556="","",VLOOKUP(F556,'ANALISE FORNECEDOR'!$A:$I,8,0)),"")</f>
        <v/>
      </c>
      <c r="AL556" s="44">
        <f>IF(D556="","",AVERAGE(AM556,AK556))</f>
        <v/>
      </c>
      <c r="AM556" s="44">
        <f>IFERROR(IF(D556="","",VLOOKUP(F556,'ANALISE FORNECEDOR'!$A:$I,9,0)),"")</f>
        <v/>
      </c>
      <c r="AN556" s="45">
        <f>IF(D556="","",IF(Y556&gt;12,AI556*(U556+Y556),AI556*U556))</f>
        <v/>
      </c>
      <c r="AO556" s="45">
        <f>IF(D556="","",IF(Y556&gt;12,AI556*(U556+V556+Y556),AI556*(U556+V556)))</f>
        <v/>
      </c>
      <c r="AP556" s="46">
        <f>IF(D556="","",IF(Y556&gt;12,AG556*(U556+Y556),AG556*U556))</f>
        <v/>
      </c>
      <c r="AQ556" s="46">
        <f>IF(D556="","",IF(Y556&gt;12,AG556*(U556+V556+Y556),AG556*(U556+V556)))</f>
        <v/>
      </c>
      <c r="AR556" s="46">
        <f>IF(D556="","",IF(OR(R556="A",R556="AA",R556="AAA"),AP556,0))</f>
        <v/>
      </c>
      <c r="AS556" s="46">
        <f>IF(D556="","",IF(R556="B",AP556,0))</f>
        <v/>
      </c>
      <c r="AT556" s="46">
        <f>IF(D556="","",IF(R556="C",AP556,0))</f>
        <v/>
      </c>
      <c r="AU556" s="47">
        <f>IF(D556="","",IFERROR(AN556/AJ556,0))</f>
        <v/>
      </c>
      <c r="AV556" s="47">
        <f>IF(D556="","",IFERROR(((AO556)/AJ556),0))</f>
        <v/>
      </c>
      <c r="AW556" s="48">
        <f>IF(D556="","",IF(OR(S556="S",NOT(AND(ISNUMBER(AC556),ISNUMBER(AL556),AC556*AL556&gt;=0))),0,AC556*AL556))</f>
        <v/>
      </c>
      <c r="AX556" s="49">
        <f>IFERROR(IF(D556="","",AW556*AG556),0)</f>
        <v/>
      </c>
      <c r="AY556" s="48">
        <f>IF(D556="","",IF(OR(S556="S",NOT(AND(ISNUMBER(AC556),ISNUMBER(AK556),AC556*AK556&gt;=0))),0,AC556*AK556))</f>
        <v/>
      </c>
      <c r="AZ556" s="48">
        <f>IFERROR(IF(D556="","",IF(AY556=0,0,IF(((AY556)-(U556+Y556))&lt;0,0,(AY556)-U556))),0)</f>
        <v/>
      </c>
      <c r="BA556" s="49">
        <f>IF(D556="","",AZ556*AG556)</f>
        <v/>
      </c>
      <c r="BB556" s="49">
        <f>IF(D556="","",IF(OR(R556="A",R556="AA",R556="AAA"),BA556,0))</f>
        <v/>
      </c>
      <c r="BC556" s="49">
        <f>IF(D556="","",IF(R556="B",BA556,0))</f>
        <v/>
      </c>
      <c r="BD556" s="49">
        <f>IF(D556="","",IF(R556="B",BA556,0))</f>
        <v/>
      </c>
      <c r="BE556" s="49">
        <f>IF(D556="","",IF(S556="S",
1,
IF(AC556=0,
1,
IF(
IFERROR(((U556+Y556)*AG556)/((AC556*AK556)*AG556),0)&lt;0,
0,
IF(
IFERROR(((U556+Y556)*AG556)/((AC556*AK556)*AG556),0)&gt;1,
1,
IFERROR(((U556+Y556)*AG556)/((AC556*AK556)*AG556),0)
)
)
)
))</f>
        <v/>
      </c>
      <c r="BF556" s="49">
        <f>IF(D556="","",IF(S556="S",
1,
IF(AC556=0,
1,
IF(
IFERROR(((U556+V556+Y556)*AG556)/((AC556*AK556)*AG556),0)&lt;0,
0,
IF(
IFERROR(((U556+V556+Y556)*AG556)/((AC556*AK556)*AG556),0)&gt;1,
1,
IFERROR(((U556+V556+Y556)*AG556)/((AC556*AK556)*AG556),0)
)
)
)
))</f>
        <v/>
      </c>
      <c r="BG556" s="50">
        <f>IF(D556="","",IF(S556="S",0,IF(AND(ISNUMBER(AC556),ISNUMBER(AM556)),IF(OR(AC556*AM556&lt;0,ISERR(AC556*AM556)),0,AC556*AM556),0)))</f>
        <v/>
      </c>
      <c r="BH556" s="50">
        <f>IF(D556="","",IF(BY556&gt;TODAY()-60,0,IF(Y556&gt;12,MAX(0,(U556+Y556)-BG556),MAX(0,U556-BG556))))</f>
        <v/>
      </c>
      <c r="BI556" s="51">
        <f>IF(D556="","",BH556*AG556)</f>
        <v/>
      </c>
      <c r="BJ556" s="51">
        <f>IF(D556="","",IF(OR(R556="A",R556="AA",R556="AAA"),BI556,0))</f>
        <v/>
      </c>
      <c r="BK556" s="51">
        <f>IF(D556="","",IF(R556="B",BI556,0))</f>
        <v/>
      </c>
      <c r="BL556" s="51">
        <f>IF(D556="","",IF(R556="C",BI556,0))</f>
        <v/>
      </c>
      <c r="BM556" s="51">
        <f>IF(D556="","",IFERROR(MAX(0,MIN(BI556/AP556,1)),0))</f>
        <v/>
      </c>
      <c r="BN556" s="52">
        <f>IF(D556="","",AB556*AG556)</f>
        <v/>
      </c>
      <c r="BO556" s="52">
        <f>IF(D556="","",(U556+V556+X556)*AG556)</f>
        <v/>
      </c>
      <c r="BP556" s="52">
        <f>IF(D556="","",(AB556*3)*AG556)</f>
        <v/>
      </c>
      <c r="BQ556" s="52">
        <f>IF(D556="","",IF(BO556-BP556&gt;0,0,BO556-BP556))</f>
        <v/>
      </c>
      <c r="BR556" s="52">
        <f>IF(D556="","",IF(BO556-BP556-BN556&gt;0,0,BO556-BP556-BN556))</f>
        <v/>
      </c>
      <c r="BS556" s="53">
        <f>IF(D556="","",IFERROR(AB556*AI556,0))</f>
        <v/>
      </c>
      <c r="BT556" s="53">
        <f>IF(D556="","",IFERROR(IF(X556&gt;12, AI556*(U556+V556+X556), AI556*(U556+V556)),0))</f>
        <v/>
      </c>
      <c r="BU556" s="53">
        <f>IF(D556="","",IFERROR(((AB556*3)*AI556),0))</f>
        <v/>
      </c>
      <c r="BV556" s="53">
        <f>IF(D556="","",IF(BT556-BU556&gt;0,0,BT556-BU556))</f>
        <v/>
      </c>
      <c r="BW556" s="53">
        <f>IF(D556="","",IF(BT556-BU556-BS556&gt;0,0,BT556-BU556-BS556))</f>
        <v/>
      </c>
      <c r="BX556" s="36">
        <f>IF(D556="","",IFERROR(VLOOKUP(D556,'produto-entrada-7'!A:M,3,0),"SEM PEDIDO"))</f>
        <v/>
      </c>
      <c r="BY556" s="36">
        <f>IF(D556="","",VLOOKUP(D556,'produto-estoque-total-7'!A:AB,25,0))</f>
        <v/>
      </c>
      <c r="BZ556" s="36">
        <f>IF(D556="","",IFERROR(VLOOKUP(D556,'produto-estoque-total-7'!A:AB,26,0)/100,0))</f>
        <v/>
      </c>
      <c r="CA556" s="36">
        <f>IF(D556="","",IFERROR(VLOOKUP(D556,'produto-estoque-total-7'!A:AB,27,0)/100,0))</f>
        <v/>
      </c>
      <c r="CB556" s="41">
        <f>IF(D556="","",V556*AF556)</f>
        <v/>
      </c>
      <c r="CC556" s="41">
        <f>IF(D556="","",V556*AI556)</f>
        <v/>
      </c>
      <c r="CD556" s="54">
        <f>IF(D556="","",VLOOKUP(D556,'produto-estoque-total-7'!A:AB,28,0))</f>
        <v/>
      </c>
    </row>
    <row r="557">
      <c r="A557" s="36">
        <f>IF(D557="","",VLOOKUP(D557,'produto-estoque-total-7'!A:AB,3,0))</f>
        <v/>
      </c>
      <c r="B557" s="1">
        <f>IF(D557="","",VLOOKUP(D557,'produto-estoque-total-7'!A:AB,12,0))</f>
        <v/>
      </c>
      <c r="C557" s="1">
        <f>IF(D557="","",VLOOKUP(D557,'produto-estoque-total-7'!A:AB,2,0))</f>
        <v/>
      </c>
      <c r="D557" s="37">
        <f>IFERROR(IF('produto-estoque-total-7'!A556="","",'produto-estoque-total-7'!A556),"")</f>
        <v/>
      </c>
      <c r="E557" s="1">
        <f>IF(D557="","",VLOOKUP(D557,'produto-estoque-total-7'!A:AB,4,0))</f>
        <v/>
      </c>
      <c r="F557" s="36">
        <f>IF(D557="","",VLOOKUP(D557,'produto-estoque-total-7'!A:AB,13,0))</f>
        <v/>
      </c>
      <c r="G557" s="1">
        <f>IF(F557="","",VLOOKUP(F557,'FORNECEDORES X COMPRADOR'!A:D,4,0))</f>
        <v/>
      </c>
      <c r="H557" s="1">
        <f>IF(F557="","",VLOOKUP(F557,'FORNECEDORES X COMPRADOR'!A:E,5,0))</f>
        <v/>
      </c>
      <c r="I557" s="36">
        <f>IF(D557="","",VLOOKUP(D557,'produto-estoque-total-7'!A:AB,15,0))</f>
        <v/>
      </c>
      <c r="J557" s="36">
        <f>IF(D557="","",VLOOKUP(D557,'produto-estoque-total-7'!A:AB,19,0))</f>
        <v/>
      </c>
      <c r="K557" s="1">
        <f>IF(D557="","",VLOOKUP(D557,'produto-estoque-total-7'!A:AB,20,0))</f>
        <v/>
      </c>
      <c r="L557" s="36">
        <f>IF(D557="","",VLOOKUP(D557,'produto-estoque-total-7'!A:AB,17,0))</f>
        <v/>
      </c>
      <c r="M557" s="1">
        <f>IF(D557="","",VLOOKUP(D557,'produto-estoque-total-7'!A:AB,18,0))</f>
        <v/>
      </c>
      <c r="N557" s="36">
        <f>IF(D557="","",VLOOKUP(D557,'produto-estoque-total-7'!A:AB,21,0))</f>
        <v/>
      </c>
      <c r="O557" s="1">
        <f>IF(D557="","",VLOOKUP(D557,'produto-estoque-total-7'!A:AB,22,0))</f>
        <v/>
      </c>
      <c r="P557" s="36">
        <f>IF(D557="","",VLOOKUP(D557,'produto-estoque-total-7'!A:AB,23,0))</f>
        <v/>
      </c>
      <c r="Q557" s="1">
        <f>IF(D557="","",VLOOKUP(D557,'produto-estoque-total-7'!A:AB,24,0))</f>
        <v/>
      </c>
      <c r="R557" s="38">
        <f>IFERROR(IF(D557="","",VLOOKUP(D557,'produto-venda-7'!B:N,13,0)),"C")</f>
        <v/>
      </c>
      <c r="S557" s="39">
        <f>IF(D557="","",VLOOKUP(D557,'produto-estoque-total-7'!A:AB,6,0))</f>
        <v/>
      </c>
      <c r="T557" s="39">
        <f>IF(D557="","",VLOOKUP(D557,'produto-estoque-total-7'!A:AB,5,0))</f>
        <v/>
      </c>
      <c r="U557" s="40">
        <f>IF(D557="","",VLOOKUP(D557,'produto-estoque-total-7'!A:AB,11,0))</f>
        <v/>
      </c>
      <c r="V557" s="41">
        <f>IF(D557="","",IFERROR(VLOOKUP(D557,'produto-entrada-7'!A:M,10,0),0))</f>
        <v/>
      </c>
      <c r="W557" s="42" t="n"/>
      <c r="X557" s="39">
        <f>IF(D557="","",VLOOKUP(D557,'produto-estoque-total-7'!A:AB,8,0))</f>
        <v/>
      </c>
      <c r="Y557" s="39">
        <f>IF(D557="","",VLOOKUP(D557,'produto-estoque-total-7'!A:AB,9,0))</f>
        <v/>
      </c>
      <c r="Z557" s="39">
        <f>IF(D557="","",VLOOKUP(D557,'produto-estoque-total-7'!A:AB,10,0))</f>
        <v/>
      </c>
      <c r="AA557" s="39">
        <f>IFERROR(IF(D557="","",VLOOKUP(D557,'produto-venda-7'!B:N,4,0)),0)</f>
        <v/>
      </c>
      <c r="AB557" s="39">
        <f>IFERROR(IF(D557="","",VLOOKUP(D557,'produto-venda-7'!B:N,5,0)),0)</f>
        <v/>
      </c>
      <c r="AC557" s="39">
        <f>IF(D557="","",IFERROR(AA557/90,0))</f>
        <v/>
      </c>
      <c r="AD557" s="36">
        <f>IF(D557="","",IFERROR(VLOOKUP(D557,'produto-entrada-7'!A:M,4,0),0))</f>
        <v/>
      </c>
      <c r="AE557" s="36">
        <f>IFERROR(IF(D557="","",VLOOKUP(D557,'produto-venda-7'!B:N,10,0)),0)</f>
        <v/>
      </c>
      <c r="AF557" s="36">
        <f>IF(D557="","",IFERROR(VLOOKUP(D557,'produto-entrada-7'!A:M,11,0),0))</f>
        <v/>
      </c>
      <c r="AG557" s="1">
        <f>IF(D557="","",IFERROR(VLOOKUP(D557,'produto-entrada-7'!A:M,12,0),0))</f>
        <v/>
      </c>
      <c r="AH557" s="1">
        <f>IF(D557="","",IFERROR(VLOOKUP(D557,'produto-entrada-7'!A:M,13,0),0))</f>
        <v/>
      </c>
      <c r="AI557" s="36">
        <f>IFERROR(IF(D557="","",VLOOKUP(D557,'produto-venda-7'!B:N,11,0)),0)</f>
        <v/>
      </c>
      <c r="AJ557" s="43">
        <f>IF(D557="","",IFERROR(AI557*AB557,0))</f>
        <v/>
      </c>
      <c r="AK557" s="44">
        <f>IFERROR(IF(D557="","",VLOOKUP(F557,'ANALISE FORNECEDOR'!$A:$I,8,0)),"")</f>
        <v/>
      </c>
      <c r="AL557" s="44">
        <f>IF(D557="","",AVERAGE(AM557,AK557))</f>
        <v/>
      </c>
      <c r="AM557" s="44">
        <f>IFERROR(IF(D557="","",VLOOKUP(F557,'ANALISE FORNECEDOR'!$A:$I,9,0)),"")</f>
        <v/>
      </c>
      <c r="AN557" s="45">
        <f>IF(D557="","",IF(Y557&gt;12,AI557*(U557+Y557),AI557*U557))</f>
        <v/>
      </c>
      <c r="AO557" s="45">
        <f>IF(D557="","",IF(Y557&gt;12,AI557*(U557+V557+Y557),AI557*(U557+V557)))</f>
        <v/>
      </c>
      <c r="AP557" s="46">
        <f>IF(D557="","",IF(Y557&gt;12,AG557*(U557+Y557),AG557*U557))</f>
        <v/>
      </c>
      <c r="AQ557" s="46">
        <f>IF(D557="","",IF(Y557&gt;12,AG557*(U557+V557+Y557),AG557*(U557+V557)))</f>
        <v/>
      </c>
      <c r="AR557" s="46">
        <f>IF(D557="","",IF(OR(R557="A",R557="AA",R557="AAA"),AP557,0))</f>
        <v/>
      </c>
      <c r="AS557" s="46">
        <f>IF(D557="","",IF(R557="B",AP557,0))</f>
        <v/>
      </c>
      <c r="AT557" s="46">
        <f>IF(D557="","",IF(R557="C",AP557,0))</f>
        <v/>
      </c>
      <c r="AU557" s="47">
        <f>IF(D557="","",IFERROR(AN557/AJ557,0))</f>
        <v/>
      </c>
      <c r="AV557" s="47">
        <f>IF(D557="","",IFERROR(((AO557)/AJ557),0))</f>
        <v/>
      </c>
      <c r="AW557" s="48">
        <f>IF(D557="","",IF(OR(S557="S",NOT(AND(ISNUMBER(AC557),ISNUMBER(AL557),AC557*AL557&gt;=0))),0,AC557*AL557))</f>
        <v/>
      </c>
      <c r="AX557" s="49">
        <f>IFERROR(IF(D557="","",AW557*AG557),0)</f>
        <v/>
      </c>
      <c r="AY557" s="48">
        <f>IF(D557="","",IF(OR(S557="S",NOT(AND(ISNUMBER(AC557),ISNUMBER(AK557),AC557*AK557&gt;=0))),0,AC557*AK557))</f>
        <v/>
      </c>
      <c r="AZ557" s="48">
        <f>IFERROR(IF(D557="","",IF(AY557=0,0,IF(((AY557)-(U557+Y557))&lt;0,0,(AY557)-U557))),0)</f>
        <v/>
      </c>
      <c r="BA557" s="49">
        <f>IF(D557="","",AZ557*AG557)</f>
        <v/>
      </c>
      <c r="BB557" s="49">
        <f>IF(D557="","",IF(OR(R557="A",R557="AA",R557="AAA"),BA557,0))</f>
        <v/>
      </c>
      <c r="BC557" s="49">
        <f>IF(D557="","",IF(R557="B",BA557,0))</f>
        <v/>
      </c>
      <c r="BD557" s="49">
        <f>IF(D557="","",IF(R557="B",BA557,0))</f>
        <v/>
      </c>
      <c r="BE557" s="49">
        <f>IF(D557="","",IF(S557="S",
1,
IF(AC557=0,
1,
IF(
IFERROR(((U557+Y557)*AG557)/((AC557*AK557)*AG557),0)&lt;0,
0,
IF(
IFERROR(((U557+Y557)*AG557)/((AC557*AK557)*AG557),0)&gt;1,
1,
IFERROR(((U557+Y557)*AG557)/((AC557*AK557)*AG557),0)
)
)
)
))</f>
        <v/>
      </c>
      <c r="BF557" s="49">
        <f>IF(D557="","",IF(S557="S",
1,
IF(AC557=0,
1,
IF(
IFERROR(((U557+V557+Y557)*AG557)/((AC557*AK557)*AG557),0)&lt;0,
0,
IF(
IFERROR(((U557+V557+Y557)*AG557)/((AC557*AK557)*AG557),0)&gt;1,
1,
IFERROR(((U557+V557+Y557)*AG557)/((AC557*AK557)*AG557),0)
)
)
)
))</f>
        <v/>
      </c>
      <c r="BG557" s="50">
        <f>IF(D557="","",IF(S557="S",0,IF(AND(ISNUMBER(AC557),ISNUMBER(AM557)),IF(OR(AC557*AM557&lt;0,ISERR(AC557*AM557)),0,AC557*AM557),0)))</f>
        <v/>
      </c>
      <c r="BH557" s="50">
        <f>IF(D557="","",IF(BY557&gt;TODAY()-60,0,IF(Y557&gt;12,MAX(0,(U557+Y557)-BG557),MAX(0,U557-BG557))))</f>
        <v/>
      </c>
      <c r="BI557" s="51">
        <f>IF(D557="","",BH557*AG557)</f>
        <v/>
      </c>
      <c r="BJ557" s="51">
        <f>IF(D557="","",IF(OR(R557="A",R557="AA",R557="AAA"),BI557,0))</f>
        <v/>
      </c>
      <c r="BK557" s="51">
        <f>IF(D557="","",IF(R557="B",BI557,0))</f>
        <v/>
      </c>
      <c r="BL557" s="51">
        <f>IF(D557="","",IF(R557="C",BI557,0))</f>
        <v/>
      </c>
      <c r="BM557" s="51">
        <f>IF(D557="","",IFERROR(MAX(0,MIN(BI557/AP557,1)),0))</f>
        <v/>
      </c>
      <c r="BN557" s="52">
        <f>IF(D557="","",AB557*AG557)</f>
        <v/>
      </c>
      <c r="BO557" s="52">
        <f>IF(D557="","",(U557+V557+X557)*AG557)</f>
        <v/>
      </c>
      <c r="BP557" s="52">
        <f>IF(D557="","",(AB557*3)*AG557)</f>
        <v/>
      </c>
      <c r="BQ557" s="52">
        <f>IF(D557="","",IF(BO557-BP557&gt;0,0,BO557-BP557))</f>
        <v/>
      </c>
      <c r="BR557" s="52">
        <f>IF(D557="","",IF(BO557-BP557-BN557&gt;0,0,BO557-BP557-BN557))</f>
        <v/>
      </c>
      <c r="BS557" s="53">
        <f>IF(D557="","",IFERROR(AB557*AI557,0))</f>
        <v/>
      </c>
      <c r="BT557" s="53">
        <f>IF(D557="","",IFERROR(IF(X557&gt;12, AI557*(U557+V557+X557), AI557*(U557+V557)),0))</f>
        <v/>
      </c>
      <c r="BU557" s="53">
        <f>IF(D557="","",IFERROR(((AB557*3)*AI557),0))</f>
        <v/>
      </c>
      <c r="BV557" s="53">
        <f>IF(D557="","",IF(BT557-BU557&gt;0,0,BT557-BU557))</f>
        <v/>
      </c>
      <c r="BW557" s="53">
        <f>IF(D557="","",IF(BT557-BU557-BS557&gt;0,0,BT557-BU557-BS557))</f>
        <v/>
      </c>
      <c r="BX557" s="36">
        <f>IF(D557="","",IFERROR(VLOOKUP(D557,'produto-entrada-7'!A:M,3,0),"SEM PEDIDO"))</f>
        <v/>
      </c>
      <c r="BY557" s="36">
        <f>IF(D557="","",VLOOKUP(D557,'produto-estoque-total-7'!A:AB,25,0))</f>
        <v/>
      </c>
      <c r="BZ557" s="36">
        <f>IF(D557="","",IFERROR(VLOOKUP(D557,'produto-estoque-total-7'!A:AB,26,0)/100,0))</f>
        <v/>
      </c>
      <c r="CA557" s="36">
        <f>IF(D557="","",IFERROR(VLOOKUP(D557,'produto-estoque-total-7'!A:AB,27,0)/100,0))</f>
        <v/>
      </c>
      <c r="CB557" s="41">
        <f>IF(D557="","",V557*AF557)</f>
        <v/>
      </c>
      <c r="CC557" s="41">
        <f>IF(D557="","",V557*AI557)</f>
        <v/>
      </c>
      <c r="CD557" s="54">
        <f>IF(D557="","",VLOOKUP(D557,'produto-estoque-total-7'!A:AB,28,0))</f>
        <v/>
      </c>
    </row>
    <row r="558">
      <c r="A558" s="36">
        <f>IF(D558="","",VLOOKUP(D558,'produto-estoque-total-7'!A:AB,3,0))</f>
        <v/>
      </c>
      <c r="B558" s="1">
        <f>IF(D558="","",VLOOKUP(D558,'produto-estoque-total-7'!A:AB,12,0))</f>
        <v/>
      </c>
      <c r="C558" s="1">
        <f>IF(D558="","",VLOOKUP(D558,'produto-estoque-total-7'!A:AB,2,0))</f>
        <v/>
      </c>
      <c r="D558" s="37">
        <f>IFERROR(IF('produto-estoque-total-7'!A557="","",'produto-estoque-total-7'!A557),"")</f>
        <v/>
      </c>
      <c r="E558" s="1">
        <f>IF(D558="","",VLOOKUP(D558,'produto-estoque-total-7'!A:AB,4,0))</f>
        <v/>
      </c>
      <c r="F558" s="36">
        <f>IF(D558="","",VLOOKUP(D558,'produto-estoque-total-7'!A:AB,13,0))</f>
        <v/>
      </c>
      <c r="G558" s="1">
        <f>IF(F558="","",VLOOKUP(F558,'FORNECEDORES X COMPRADOR'!A:D,4,0))</f>
        <v/>
      </c>
      <c r="H558" s="1">
        <f>IF(F558="","",VLOOKUP(F558,'FORNECEDORES X COMPRADOR'!A:E,5,0))</f>
        <v/>
      </c>
      <c r="I558" s="36">
        <f>IF(D558="","",VLOOKUP(D558,'produto-estoque-total-7'!A:AB,15,0))</f>
        <v/>
      </c>
      <c r="J558" s="36">
        <f>IF(D558="","",VLOOKUP(D558,'produto-estoque-total-7'!A:AB,19,0))</f>
        <v/>
      </c>
      <c r="K558" s="1">
        <f>IF(D558="","",VLOOKUP(D558,'produto-estoque-total-7'!A:AB,20,0))</f>
        <v/>
      </c>
      <c r="L558" s="36">
        <f>IF(D558="","",VLOOKUP(D558,'produto-estoque-total-7'!A:AB,17,0))</f>
        <v/>
      </c>
      <c r="M558" s="1">
        <f>IF(D558="","",VLOOKUP(D558,'produto-estoque-total-7'!A:AB,18,0))</f>
        <v/>
      </c>
      <c r="N558" s="36">
        <f>IF(D558="","",VLOOKUP(D558,'produto-estoque-total-7'!A:AB,21,0))</f>
        <v/>
      </c>
      <c r="O558" s="1">
        <f>IF(D558="","",VLOOKUP(D558,'produto-estoque-total-7'!A:AB,22,0))</f>
        <v/>
      </c>
      <c r="P558" s="36">
        <f>IF(D558="","",VLOOKUP(D558,'produto-estoque-total-7'!A:AB,23,0))</f>
        <v/>
      </c>
      <c r="Q558" s="1">
        <f>IF(D558="","",VLOOKUP(D558,'produto-estoque-total-7'!A:AB,24,0))</f>
        <v/>
      </c>
      <c r="R558" s="38">
        <f>IFERROR(IF(D558="","",VLOOKUP(D558,'produto-venda-7'!B:N,13,0)),"C")</f>
        <v/>
      </c>
      <c r="S558" s="39">
        <f>IF(D558="","",VLOOKUP(D558,'produto-estoque-total-7'!A:AB,6,0))</f>
        <v/>
      </c>
      <c r="T558" s="39">
        <f>IF(D558="","",VLOOKUP(D558,'produto-estoque-total-7'!A:AB,5,0))</f>
        <v/>
      </c>
      <c r="U558" s="40">
        <f>IF(D558="","",VLOOKUP(D558,'produto-estoque-total-7'!A:AB,11,0))</f>
        <v/>
      </c>
      <c r="V558" s="41">
        <f>IF(D558="","",IFERROR(VLOOKUP(D558,'produto-entrada-7'!A:M,10,0),0))</f>
        <v/>
      </c>
      <c r="W558" s="42" t="n"/>
      <c r="X558" s="39">
        <f>IF(D558="","",VLOOKUP(D558,'produto-estoque-total-7'!A:AB,8,0))</f>
        <v/>
      </c>
      <c r="Y558" s="39">
        <f>IF(D558="","",VLOOKUP(D558,'produto-estoque-total-7'!A:AB,9,0))</f>
        <v/>
      </c>
      <c r="Z558" s="39">
        <f>IF(D558="","",VLOOKUP(D558,'produto-estoque-total-7'!A:AB,10,0))</f>
        <v/>
      </c>
      <c r="AA558" s="39">
        <f>IFERROR(IF(D558="","",VLOOKUP(D558,'produto-venda-7'!B:N,4,0)),0)</f>
        <v/>
      </c>
      <c r="AB558" s="39">
        <f>IFERROR(IF(D558="","",VLOOKUP(D558,'produto-venda-7'!B:N,5,0)),0)</f>
        <v/>
      </c>
      <c r="AC558" s="39">
        <f>IF(D558="","",IFERROR(AA558/90,0))</f>
        <v/>
      </c>
      <c r="AD558" s="36">
        <f>IF(D558="","",IFERROR(VLOOKUP(D558,'produto-entrada-7'!A:M,4,0),0))</f>
        <v/>
      </c>
      <c r="AE558" s="36">
        <f>IFERROR(IF(D558="","",VLOOKUP(D558,'produto-venda-7'!B:N,10,0)),0)</f>
        <v/>
      </c>
      <c r="AF558" s="36">
        <f>IF(D558="","",IFERROR(VLOOKUP(D558,'produto-entrada-7'!A:M,11,0),0))</f>
        <v/>
      </c>
      <c r="AG558" s="1">
        <f>IF(D558="","",IFERROR(VLOOKUP(D558,'produto-entrada-7'!A:M,12,0),0))</f>
        <v/>
      </c>
      <c r="AH558" s="1">
        <f>IF(D558="","",IFERROR(VLOOKUP(D558,'produto-entrada-7'!A:M,13,0),0))</f>
        <v/>
      </c>
      <c r="AI558" s="36">
        <f>IFERROR(IF(D558="","",VLOOKUP(D558,'produto-venda-7'!B:N,11,0)),0)</f>
        <v/>
      </c>
      <c r="AJ558" s="43">
        <f>IF(D558="","",IFERROR(AI558*AB558,0))</f>
        <v/>
      </c>
      <c r="AK558" s="44">
        <f>IFERROR(IF(D558="","",VLOOKUP(F558,'ANALISE FORNECEDOR'!$A:$I,8,0)),"")</f>
        <v/>
      </c>
      <c r="AL558" s="44">
        <f>IF(D558="","",AVERAGE(AM558,AK558))</f>
        <v/>
      </c>
      <c r="AM558" s="44">
        <f>IFERROR(IF(D558="","",VLOOKUP(F558,'ANALISE FORNECEDOR'!$A:$I,9,0)),"")</f>
        <v/>
      </c>
      <c r="AN558" s="45">
        <f>IF(D558="","",IF(Y558&gt;12,AI558*(U558+Y558),AI558*U558))</f>
        <v/>
      </c>
      <c r="AO558" s="45">
        <f>IF(D558="","",IF(Y558&gt;12,AI558*(U558+V558+Y558),AI558*(U558+V558)))</f>
        <v/>
      </c>
      <c r="AP558" s="46">
        <f>IF(D558="","",IF(Y558&gt;12,AG558*(U558+Y558),AG558*U558))</f>
        <v/>
      </c>
      <c r="AQ558" s="46">
        <f>IF(D558="","",IF(Y558&gt;12,AG558*(U558+V558+Y558),AG558*(U558+V558)))</f>
        <v/>
      </c>
      <c r="AR558" s="46">
        <f>IF(D558="","",IF(OR(R558="A",R558="AA",R558="AAA"),AP558,0))</f>
        <v/>
      </c>
      <c r="AS558" s="46">
        <f>IF(D558="","",IF(R558="B",AP558,0))</f>
        <v/>
      </c>
      <c r="AT558" s="46">
        <f>IF(D558="","",IF(R558="C",AP558,0))</f>
        <v/>
      </c>
      <c r="AU558" s="47">
        <f>IF(D558="","",IFERROR(AN558/AJ558,0))</f>
        <v/>
      </c>
      <c r="AV558" s="47">
        <f>IF(D558="","",IFERROR(((AO558)/AJ558),0))</f>
        <v/>
      </c>
      <c r="AW558" s="48">
        <f>IF(D558="","",IF(OR(S558="S",NOT(AND(ISNUMBER(AC558),ISNUMBER(AL558),AC558*AL558&gt;=0))),0,AC558*AL558))</f>
        <v/>
      </c>
      <c r="AX558" s="49">
        <f>IFERROR(IF(D558="","",AW558*AG558),0)</f>
        <v/>
      </c>
      <c r="AY558" s="48">
        <f>IF(D558="","",IF(OR(S558="S",NOT(AND(ISNUMBER(AC558),ISNUMBER(AK558),AC558*AK558&gt;=0))),0,AC558*AK558))</f>
        <v/>
      </c>
      <c r="AZ558" s="48">
        <f>IFERROR(IF(D558="","",IF(AY558=0,0,IF(((AY558)-(U558+Y558))&lt;0,0,(AY558)-U558))),0)</f>
        <v/>
      </c>
      <c r="BA558" s="49">
        <f>IF(D558="","",AZ558*AG558)</f>
        <v/>
      </c>
      <c r="BB558" s="49">
        <f>IF(D558="","",IF(OR(R558="A",R558="AA",R558="AAA"),BA558,0))</f>
        <v/>
      </c>
      <c r="BC558" s="49">
        <f>IF(D558="","",IF(R558="B",BA558,0))</f>
        <v/>
      </c>
      <c r="BD558" s="49">
        <f>IF(D558="","",IF(R558="B",BA558,0))</f>
        <v/>
      </c>
      <c r="BE558" s="49">
        <f>IF(D558="","",IF(S558="S",
1,
IF(AC558=0,
1,
IF(
IFERROR(((U558+Y558)*AG558)/((AC558*AK558)*AG558),0)&lt;0,
0,
IF(
IFERROR(((U558+Y558)*AG558)/((AC558*AK558)*AG558),0)&gt;1,
1,
IFERROR(((U558+Y558)*AG558)/((AC558*AK558)*AG558),0)
)
)
)
))</f>
        <v/>
      </c>
      <c r="BF558" s="49">
        <f>IF(D558="","",IF(S558="S",
1,
IF(AC558=0,
1,
IF(
IFERROR(((U558+V558+Y558)*AG558)/((AC558*AK558)*AG558),0)&lt;0,
0,
IF(
IFERROR(((U558+V558+Y558)*AG558)/((AC558*AK558)*AG558),0)&gt;1,
1,
IFERROR(((U558+V558+Y558)*AG558)/((AC558*AK558)*AG558),0)
)
)
)
))</f>
        <v/>
      </c>
      <c r="BG558" s="50">
        <f>IF(D558="","",IF(S558="S",0,IF(AND(ISNUMBER(AC558),ISNUMBER(AM558)),IF(OR(AC558*AM558&lt;0,ISERR(AC558*AM558)),0,AC558*AM558),0)))</f>
        <v/>
      </c>
      <c r="BH558" s="50">
        <f>IF(D558="","",IF(BY558&gt;TODAY()-60,0,IF(Y558&gt;12,MAX(0,(U558+Y558)-BG558),MAX(0,U558-BG558))))</f>
        <v/>
      </c>
      <c r="BI558" s="51">
        <f>IF(D558="","",BH558*AG558)</f>
        <v/>
      </c>
      <c r="BJ558" s="51">
        <f>IF(D558="","",IF(OR(R558="A",R558="AA",R558="AAA"),BI558,0))</f>
        <v/>
      </c>
      <c r="BK558" s="51">
        <f>IF(D558="","",IF(R558="B",BI558,0))</f>
        <v/>
      </c>
      <c r="BL558" s="51">
        <f>IF(D558="","",IF(R558="C",BI558,0))</f>
        <v/>
      </c>
      <c r="BM558" s="51">
        <f>IF(D558="","",IFERROR(MAX(0,MIN(BI558/AP558,1)),0))</f>
        <v/>
      </c>
      <c r="BN558" s="52">
        <f>IF(D558="","",AB558*AG558)</f>
        <v/>
      </c>
      <c r="BO558" s="52">
        <f>IF(D558="","",(U558+V558+X558)*AG558)</f>
        <v/>
      </c>
      <c r="BP558" s="52">
        <f>IF(D558="","",(AB558*3)*AG558)</f>
        <v/>
      </c>
      <c r="BQ558" s="52">
        <f>IF(D558="","",IF(BO558-BP558&gt;0,0,BO558-BP558))</f>
        <v/>
      </c>
      <c r="BR558" s="52">
        <f>IF(D558="","",IF(BO558-BP558-BN558&gt;0,0,BO558-BP558-BN558))</f>
        <v/>
      </c>
      <c r="BS558" s="53">
        <f>IF(D558="","",IFERROR(AB558*AI558,0))</f>
        <v/>
      </c>
      <c r="BT558" s="53">
        <f>IF(D558="","",IFERROR(IF(X558&gt;12, AI558*(U558+V558+X558), AI558*(U558+V558)),0))</f>
        <v/>
      </c>
      <c r="BU558" s="53">
        <f>IF(D558="","",IFERROR(((AB558*3)*AI558),0))</f>
        <v/>
      </c>
      <c r="BV558" s="53">
        <f>IF(D558="","",IF(BT558-BU558&gt;0,0,BT558-BU558))</f>
        <v/>
      </c>
      <c r="BW558" s="53">
        <f>IF(D558="","",IF(BT558-BU558-BS558&gt;0,0,BT558-BU558-BS558))</f>
        <v/>
      </c>
      <c r="BX558" s="36">
        <f>IF(D558="","",IFERROR(VLOOKUP(D558,'produto-entrada-7'!A:M,3,0),"SEM PEDIDO"))</f>
        <v/>
      </c>
      <c r="BY558" s="36">
        <f>IF(D558="","",VLOOKUP(D558,'produto-estoque-total-7'!A:AB,25,0))</f>
        <v/>
      </c>
      <c r="BZ558" s="36">
        <f>IF(D558="","",IFERROR(VLOOKUP(D558,'produto-estoque-total-7'!A:AB,26,0)/100,0))</f>
        <v/>
      </c>
      <c r="CA558" s="36">
        <f>IF(D558="","",IFERROR(VLOOKUP(D558,'produto-estoque-total-7'!A:AB,27,0)/100,0))</f>
        <v/>
      </c>
      <c r="CB558" s="41">
        <f>IF(D558="","",V558*AF558)</f>
        <v/>
      </c>
      <c r="CC558" s="41">
        <f>IF(D558="","",V558*AI558)</f>
        <v/>
      </c>
      <c r="CD558" s="54">
        <f>IF(D558="","",VLOOKUP(D558,'produto-estoque-total-7'!A:AB,28,0))</f>
        <v/>
      </c>
    </row>
    <row r="559">
      <c r="A559" s="36">
        <f>IF(D559="","",VLOOKUP(D559,'produto-estoque-total-7'!A:AB,3,0))</f>
        <v/>
      </c>
      <c r="B559" s="1">
        <f>IF(D559="","",VLOOKUP(D559,'produto-estoque-total-7'!A:AB,12,0))</f>
        <v/>
      </c>
      <c r="C559" s="1">
        <f>IF(D559="","",VLOOKUP(D559,'produto-estoque-total-7'!A:AB,2,0))</f>
        <v/>
      </c>
      <c r="D559" s="37">
        <f>IFERROR(IF('produto-estoque-total-7'!A558="","",'produto-estoque-total-7'!A558),"")</f>
        <v/>
      </c>
      <c r="E559" s="1">
        <f>IF(D559="","",VLOOKUP(D559,'produto-estoque-total-7'!A:AB,4,0))</f>
        <v/>
      </c>
      <c r="F559" s="36">
        <f>IF(D559="","",VLOOKUP(D559,'produto-estoque-total-7'!A:AB,13,0))</f>
        <v/>
      </c>
      <c r="G559" s="1">
        <f>IF(F559="","",VLOOKUP(F559,'FORNECEDORES X COMPRADOR'!A:D,4,0))</f>
        <v/>
      </c>
      <c r="H559" s="1">
        <f>IF(F559="","",VLOOKUP(F559,'FORNECEDORES X COMPRADOR'!A:E,5,0))</f>
        <v/>
      </c>
      <c r="I559" s="36">
        <f>IF(D559="","",VLOOKUP(D559,'produto-estoque-total-7'!A:AB,15,0))</f>
        <v/>
      </c>
      <c r="J559" s="36">
        <f>IF(D559="","",VLOOKUP(D559,'produto-estoque-total-7'!A:AB,19,0))</f>
        <v/>
      </c>
      <c r="K559" s="1">
        <f>IF(D559="","",VLOOKUP(D559,'produto-estoque-total-7'!A:AB,20,0))</f>
        <v/>
      </c>
      <c r="L559" s="36">
        <f>IF(D559="","",VLOOKUP(D559,'produto-estoque-total-7'!A:AB,17,0))</f>
        <v/>
      </c>
      <c r="M559" s="1">
        <f>IF(D559="","",VLOOKUP(D559,'produto-estoque-total-7'!A:AB,18,0))</f>
        <v/>
      </c>
      <c r="N559" s="36">
        <f>IF(D559="","",VLOOKUP(D559,'produto-estoque-total-7'!A:AB,21,0))</f>
        <v/>
      </c>
      <c r="O559" s="1">
        <f>IF(D559="","",VLOOKUP(D559,'produto-estoque-total-7'!A:AB,22,0))</f>
        <v/>
      </c>
      <c r="P559" s="36">
        <f>IF(D559="","",VLOOKUP(D559,'produto-estoque-total-7'!A:AB,23,0))</f>
        <v/>
      </c>
      <c r="Q559" s="1">
        <f>IF(D559="","",VLOOKUP(D559,'produto-estoque-total-7'!A:AB,24,0))</f>
        <v/>
      </c>
      <c r="R559" s="38">
        <f>IFERROR(IF(D559="","",VLOOKUP(D559,'produto-venda-7'!B:N,13,0)),"C")</f>
        <v/>
      </c>
      <c r="S559" s="39">
        <f>IF(D559="","",VLOOKUP(D559,'produto-estoque-total-7'!A:AB,6,0))</f>
        <v/>
      </c>
      <c r="T559" s="39">
        <f>IF(D559="","",VLOOKUP(D559,'produto-estoque-total-7'!A:AB,5,0))</f>
        <v/>
      </c>
      <c r="U559" s="40">
        <f>IF(D559="","",VLOOKUP(D559,'produto-estoque-total-7'!A:AB,11,0))</f>
        <v/>
      </c>
      <c r="V559" s="41">
        <f>IF(D559="","",IFERROR(VLOOKUP(D559,'produto-entrada-7'!A:M,10,0),0))</f>
        <v/>
      </c>
      <c r="W559" s="42" t="n"/>
      <c r="X559" s="39">
        <f>IF(D559="","",VLOOKUP(D559,'produto-estoque-total-7'!A:AB,8,0))</f>
        <v/>
      </c>
      <c r="Y559" s="39">
        <f>IF(D559="","",VLOOKUP(D559,'produto-estoque-total-7'!A:AB,9,0))</f>
        <v/>
      </c>
      <c r="Z559" s="39">
        <f>IF(D559="","",VLOOKUP(D559,'produto-estoque-total-7'!A:AB,10,0))</f>
        <v/>
      </c>
      <c r="AA559" s="39">
        <f>IFERROR(IF(D559="","",VLOOKUP(D559,'produto-venda-7'!B:N,4,0)),0)</f>
        <v/>
      </c>
      <c r="AB559" s="39">
        <f>IFERROR(IF(D559="","",VLOOKUP(D559,'produto-venda-7'!B:N,5,0)),0)</f>
        <v/>
      </c>
      <c r="AC559" s="39">
        <f>IF(D559="","",IFERROR(AA559/90,0))</f>
        <v/>
      </c>
      <c r="AD559" s="36">
        <f>IF(D559="","",IFERROR(VLOOKUP(D559,'produto-entrada-7'!A:M,4,0),0))</f>
        <v/>
      </c>
      <c r="AE559" s="36">
        <f>IFERROR(IF(D559="","",VLOOKUP(D559,'produto-venda-7'!B:N,10,0)),0)</f>
        <v/>
      </c>
      <c r="AF559" s="36">
        <f>IF(D559="","",IFERROR(VLOOKUP(D559,'produto-entrada-7'!A:M,11,0),0))</f>
        <v/>
      </c>
      <c r="AG559" s="1">
        <f>IF(D559="","",IFERROR(VLOOKUP(D559,'produto-entrada-7'!A:M,12,0),0))</f>
        <v/>
      </c>
      <c r="AH559" s="1">
        <f>IF(D559="","",IFERROR(VLOOKUP(D559,'produto-entrada-7'!A:M,13,0),0))</f>
        <v/>
      </c>
      <c r="AI559" s="36">
        <f>IFERROR(IF(D559="","",VLOOKUP(D559,'produto-venda-7'!B:N,11,0)),0)</f>
        <v/>
      </c>
      <c r="AJ559" s="43">
        <f>IF(D559="","",IFERROR(AI559*AB559,0))</f>
        <v/>
      </c>
      <c r="AK559" s="44">
        <f>IFERROR(IF(D559="","",VLOOKUP(F559,'ANALISE FORNECEDOR'!$A:$I,8,0)),"")</f>
        <v/>
      </c>
      <c r="AL559" s="44">
        <f>IF(D559="","",AVERAGE(AM559,AK559))</f>
        <v/>
      </c>
      <c r="AM559" s="44">
        <f>IFERROR(IF(D559="","",VLOOKUP(F559,'ANALISE FORNECEDOR'!$A:$I,9,0)),"")</f>
        <v/>
      </c>
      <c r="AN559" s="45">
        <f>IF(D559="","",IF(Y559&gt;12,AI559*(U559+Y559),AI559*U559))</f>
        <v/>
      </c>
      <c r="AO559" s="45">
        <f>IF(D559="","",IF(Y559&gt;12,AI559*(U559+V559+Y559),AI559*(U559+V559)))</f>
        <v/>
      </c>
      <c r="AP559" s="46">
        <f>IF(D559="","",IF(Y559&gt;12,AG559*(U559+Y559),AG559*U559))</f>
        <v/>
      </c>
      <c r="AQ559" s="46">
        <f>IF(D559="","",IF(Y559&gt;12,AG559*(U559+V559+Y559),AG559*(U559+V559)))</f>
        <v/>
      </c>
      <c r="AR559" s="46">
        <f>IF(D559="","",IF(OR(R559="A",R559="AA",R559="AAA"),AP559,0))</f>
        <v/>
      </c>
      <c r="AS559" s="46">
        <f>IF(D559="","",IF(R559="B",AP559,0))</f>
        <v/>
      </c>
      <c r="AT559" s="46">
        <f>IF(D559="","",IF(R559="C",AP559,0))</f>
        <v/>
      </c>
      <c r="AU559" s="47">
        <f>IF(D559="","",IFERROR(AN559/AJ559,0))</f>
        <v/>
      </c>
      <c r="AV559" s="47">
        <f>IF(D559="","",IFERROR(((AO559)/AJ559),0))</f>
        <v/>
      </c>
      <c r="AW559" s="48">
        <f>IF(D559="","",IF(OR(S559="S",NOT(AND(ISNUMBER(AC559),ISNUMBER(AL559),AC559*AL559&gt;=0))),0,AC559*AL559))</f>
        <v/>
      </c>
      <c r="AX559" s="49">
        <f>IFERROR(IF(D559="","",AW559*AG559),0)</f>
        <v/>
      </c>
      <c r="AY559" s="48">
        <f>IF(D559="","",IF(OR(S559="S",NOT(AND(ISNUMBER(AC559),ISNUMBER(AK559),AC559*AK559&gt;=0))),0,AC559*AK559))</f>
        <v/>
      </c>
      <c r="AZ559" s="48">
        <f>IFERROR(IF(D559="","",IF(AY559=0,0,IF(((AY559)-(U559+Y559))&lt;0,0,(AY559)-U559))),0)</f>
        <v/>
      </c>
      <c r="BA559" s="49">
        <f>IF(D559="","",AZ559*AG559)</f>
        <v/>
      </c>
      <c r="BB559" s="49">
        <f>IF(D559="","",IF(OR(R559="A",R559="AA",R559="AAA"),BA559,0))</f>
        <v/>
      </c>
      <c r="BC559" s="49">
        <f>IF(D559="","",IF(R559="B",BA559,0))</f>
        <v/>
      </c>
      <c r="BD559" s="49">
        <f>IF(D559="","",IF(R559="B",BA559,0))</f>
        <v/>
      </c>
      <c r="BE559" s="49">
        <f>IF(D559="","",IF(S559="S",
1,
IF(AC559=0,
1,
IF(
IFERROR(((U559+Y559)*AG559)/((AC559*AK559)*AG559),0)&lt;0,
0,
IF(
IFERROR(((U559+Y559)*AG559)/((AC559*AK559)*AG559),0)&gt;1,
1,
IFERROR(((U559+Y559)*AG559)/((AC559*AK559)*AG559),0)
)
)
)
))</f>
        <v/>
      </c>
      <c r="BF559" s="49">
        <f>IF(D559="","",IF(S559="S",
1,
IF(AC559=0,
1,
IF(
IFERROR(((U559+V559+Y559)*AG559)/((AC559*AK559)*AG559),0)&lt;0,
0,
IF(
IFERROR(((U559+V559+Y559)*AG559)/((AC559*AK559)*AG559),0)&gt;1,
1,
IFERROR(((U559+V559+Y559)*AG559)/((AC559*AK559)*AG559),0)
)
)
)
))</f>
        <v/>
      </c>
      <c r="BG559" s="50">
        <f>IF(D559="","",IF(S559="S",0,IF(AND(ISNUMBER(AC559),ISNUMBER(AM559)),IF(OR(AC559*AM559&lt;0,ISERR(AC559*AM559)),0,AC559*AM559),0)))</f>
        <v/>
      </c>
      <c r="BH559" s="50">
        <f>IF(D559="","",IF(BY559&gt;TODAY()-60,0,IF(Y559&gt;12,MAX(0,(U559+Y559)-BG559),MAX(0,U559-BG559))))</f>
        <v/>
      </c>
      <c r="BI559" s="51">
        <f>IF(D559="","",BH559*AG559)</f>
        <v/>
      </c>
      <c r="BJ559" s="51">
        <f>IF(D559="","",IF(OR(R559="A",R559="AA",R559="AAA"),BI559,0))</f>
        <v/>
      </c>
      <c r="BK559" s="51">
        <f>IF(D559="","",IF(R559="B",BI559,0))</f>
        <v/>
      </c>
      <c r="BL559" s="51">
        <f>IF(D559="","",IF(R559="C",BI559,0))</f>
        <v/>
      </c>
      <c r="BM559" s="51">
        <f>IF(D559="","",IFERROR(MAX(0,MIN(BI559/AP559,1)),0))</f>
        <v/>
      </c>
      <c r="BN559" s="52">
        <f>IF(D559="","",AB559*AG559)</f>
        <v/>
      </c>
      <c r="BO559" s="52">
        <f>IF(D559="","",(U559+V559+X559)*AG559)</f>
        <v/>
      </c>
      <c r="BP559" s="52">
        <f>IF(D559="","",(AB559*3)*AG559)</f>
        <v/>
      </c>
      <c r="BQ559" s="52">
        <f>IF(D559="","",IF(BO559-BP559&gt;0,0,BO559-BP559))</f>
        <v/>
      </c>
      <c r="BR559" s="52">
        <f>IF(D559="","",IF(BO559-BP559-BN559&gt;0,0,BO559-BP559-BN559))</f>
        <v/>
      </c>
      <c r="BS559" s="53">
        <f>IF(D559="","",IFERROR(AB559*AI559,0))</f>
        <v/>
      </c>
      <c r="BT559" s="53">
        <f>IF(D559="","",IFERROR(IF(X559&gt;12, AI559*(U559+V559+X559), AI559*(U559+V559)),0))</f>
        <v/>
      </c>
      <c r="BU559" s="53">
        <f>IF(D559="","",IFERROR(((AB559*3)*AI559),0))</f>
        <v/>
      </c>
      <c r="BV559" s="53">
        <f>IF(D559="","",IF(BT559-BU559&gt;0,0,BT559-BU559))</f>
        <v/>
      </c>
      <c r="BW559" s="53">
        <f>IF(D559="","",IF(BT559-BU559-BS559&gt;0,0,BT559-BU559-BS559))</f>
        <v/>
      </c>
      <c r="BX559" s="36">
        <f>IF(D559="","",IFERROR(VLOOKUP(D559,'produto-entrada-7'!A:M,3,0),"SEM PEDIDO"))</f>
        <v/>
      </c>
      <c r="BY559" s="36">
        <f>IF(D559="","",VLOOKUP(D559,'produto-estoque-total-7'!A:AB,25,0))</f>
        <v/>
      </c>
      <c r="BZ559" s="36">
        <f>IF(D559="","",IFERROR(VLOOKUP(D559,'produto-estoque-total-7'!A:AB,26,0)/100,0))</f>
        <v/>
      </c>
      <c r="CA559" s="36">
        <f>IF(D559="","",IFERROR(VLOOKUP(D559,'produto-estoque-total-7'!A:AB,27,0)/100,0))</f>
        <v/>
      </c>
      <c r="CB559" s="41">
        <f>IF(D559="","",V559*AF559)</f>
        <v/>
      </c>
      <c r="CC559" s="41">
        <f>IF(D559="","",V559*AI559)</f>
        <v/>
      </c>
      <c r="CD559" s="54">
        <f>IF(D559="","",VLOOKUP(D559,'produto-estoque-total-7'!A:AB,28,0))</f>
        <v/>
      </c>
    </row>
    <row r="560">
      <c r="A560" s="36">
        <f>IF(D560="","",VLOOKUP(D560,'produto-estoque-total-7'!A:AB,3,0))</f>
        <v/>
      </c>
      <c r="B560" s="1">
        <f>IF(D560="","",VLOOKUP(D560,'produto-estoque-total-7'!A:AB,12,0))</f>
        <v/>
      </c>
      <c r="C560" s="1">
        <f>IF(D560="","",VLOOKUP(D560,'produto-estoque-total-7'!A:AB,2,0))</f>
        <v/>
      </c>
      <c r="D560" s="37">
        <f>IFERROR(IF('produto-estoque-total-7'!A559="","",'produto-estoque-total-7'!A559),"")</f>
        <v/>
      </c>
      <c r="E560" s="1">
        <f>IF(D560="","",VLOOKUP(D560,'produto-estoque-total-7'!A:AB,4,0))</f>
        <v/>
      </c>
      <c r="F560" s="36">
        <f>IF(D560="","",VLOOKUP(D560,'produto-estoque-total-7'!A:AB,13,0))</f>
        <v/>
      </c>
      <c r="G560" s="1">
        <f>IF(F560="","",VLOOKUP(F560,'FORNECEDORES X COMPRADOR'!A:D,4,0))</f>
        <v/>
      </c>
      <c r="H560" s="1">
        <f>IF(F560="","",VLOOKUP(F560,'FORNECEDORES X COMPRADOR'!A:E,5,0))</f>
        <v/>
      </c>
      <c r="I560" s="36">
        <f>IF(D560="","",VLOOKUP(D560,'produto-estoque-total-7'!A:AB,15,0))</f>
        <v/>
      </c>
      <c r="J560" s="36">
        <f>IF(D560="","",VLOOKUP(D560,'produto-estoque-total-7'!A:AB,19,0))</f>
        <v/>
      </c>
      <c r="K560" s="1">
        <f>IF(D560="","",VLOOKUP(D560,'produto-estoque-total-7'!A:AB,20,0))</f>
        <v/>
      </c>
      <c r="L560" s="36">
        <f>IF(D560="","",VLOOKUP(D560,'produto-estoque-total-7'!A:AB,17,0))</f>
        <v/>
      </c>
      <c r="M560" s="1">
        <f>IF(D560="","",VLOOKUP(D560,'produto-estoque-total-7'!A:AB,18,0))</f>
        <v/>
      </c>
      <c r="N560" s="36">
        <f>IF(D560="","",VLOOKUP(D560,'produto-estoque-total-7'!A:AB,21,0))</f>
        <v/>
      </c>
      <c r="O560" s="1">
        <f>IF(D560="","",VLOOKUP(D560,'produto-estoque-total-7'!A:AB,22,0))</f>
        <v/>
      </c>
      <c r="P560" s="36">
        <f>IF(D560="","",VLOOKUP(D560,'produto-estoque-total-7'!A:AB,23,0))</f>
        <v/>
      </c>
      <c r="Q560" s="1">
        <f>IF(D560="","",VLOOKUP(D560,'produto-estoque-total-7'!A:AB,24,0))</f>
        <v/>
      </c>
      <c r="R560" s="38">
        <f>IFERROR(IF(D560="","",VLOOKUP(D560,'produto-venda-7'!B:N,13,0)),"C")</f>
        <v/>
      </c>
      <c r="S560" s="39">
        <f>IF(D560="","",VLOOKUP(D560,'produto-estoque-total-7'!A:AB,6,0))</f>
        <v/>
      </c>
      <c r="T560" s="39">
        <f>IF(D560="","",VLOOKUP(D560,'produto-estoque-total-7'!A:AB,5,0))</f>
        <v/>
      </c>
      <c r="U560" s="40">
        <f>IF(D560="","",VLOOKUP(D560,'produto-estoque-total-7'!A:AB,11,0))</f>
        <v/>
      </c>
      <c r="V560" s="41">
        <f>IF(D560="","",IFERROR(VLOOKUP(D560,'produto-entrada-7'!A:M,10,0),0))</f>
        <v/>
      </c>
      <c r="W560" s="42" t="n"/>
      <c r="X560" s="39">
        <f>IF(D560="","",VLOOKUP(D560,'produto-estoque-total-7'!A:AB,8,0))</f>
        <v/>
      </c>
      <c r="Y560" s="39">
        <f>IF(D560="","",VLOOKUP(D560,'produto-estoque-total-7'!A:AB,9,0))</f>
        <v/>
      </c>
      <c r="Z560" s="39">
        <f>IF(D560="","",VLOOKUP(D560,'produto-estoque-total-7'!A:AB,10,0))</f>
        <v/>
      </c>
      <c r="AA560" s="39">
        <f>IFERROR(IF(D560="","",VLOOKUP(D560,'produto-venda-7'!B:N,4,0)),0)</f>
        <v/>
      </c>
      <c r="AB560" s="39">
        <f>IFERROR(IF(D560="","",VLOOKUP(D560,'produto-venda-7'!B:N,5,0)),0)</f>
        <v/>
      </c>
      <c r="AC560" s="39">
        <f>IF(D560="","",IFERROR(AA560/90,0))</f>
        <v/>
      </c>
      <c r="AD560" s="36">
        <f>IF(D560="","",IFERROR(VLOOKUP(D560,'produto-entrada-7'!A:M,4,0),0))</f>
        <v/>
      </c>
      <c r="AE560" s="36">
        <f>IFERROR(IF(D560="","",VLOOKUP(D560,'produto-venda-7'!B:N,10,0)),0)</f>
        <v/>
      </c>
      <c r="AF560" s="36">
        <f>IF(D560="","",IFERROR(VLOOKUP(D560,'produto-entrada-7'!A:M,11,0),0))</f>
        <v/>
      </c>
      <c r="AG560" s="1">
        <f>IF(D560="","",IFERROR(VLOOKUP(D560,'produto-entrada-7'!A:M,12,0),0))</f>
        <v/>
      </c>
      <c r="AH560" s="1">
        <f>IF(D560="","",IFERROR(VLOOKUP(D560,'produto-entrada-7'!A:M,13,0),0))</f>
        <v/>
      </c>
      <c r="AI560" s="36">
        <f>IFERROR(IF(D560="","",VLOOKUP(D560,'produto-venda-7'!B:N,11,0)),0)</f>
        <v/>
      </c>
      <c r="AJ560" s="43">
        <f>IF(D560="","",IFERROR(AI560*AB560,0))</f>
        <v/>
      </c>
      <c r="AK560" s="44">
        <f>IFERROR(IF(D560="","",VLOOKUP(F560,'ANALISE FORNECEDOR'!$A:$I,8,0)),"")</f>
        <v/>
      </c>
      <c r="AL560" s="44">
        <f>IF(D560="","",AVERAGE(AM560,AK560))</f>
        <v/>
      </c>
      <c r="AM560" s="44">
        <f>IFERROR(IF(D560="","",VLOOKUP(F560,'ANALISE FORNECEDOR'!$A:$I,9,0)),"")</f>
        <v/>
      </c>
      <c r="AN560" s="45">
        <f>IF(D560="","",IF(Y560&gt;12,AI560*(U560+Y560),AI560*U560))</f>
        <v/>
      </c>
      <c r="AO560" s="45">
        <f>IF(D560="","",IF(Y560&gt;12,AI560*(U560+V560+Y560),AI560*(U560+V560)))</f>
        <v/>
      </c>
      <c r="AP560" s="46">
        <f>IF(D560="","",IF(Y560&gt;12,AG560*(U560+Y560),AG560*U560))</f>
        <v/>
      </c>
      <c r="AQ560" s="46">
        <f>IF(D560="","",IF(Y560&gt;12,AG560*(U560+V560+Y560),AG560*(U560+V560)))</f>
        <v/>
      </c>
      <c r="AR560" s="46">
        <f>IF(D560="","",IF(OR(R560="A",R560="AA",R560="AAA"),AP560,0))</f>
        <v/>
      </c>
      <c r="AS560" s="46">
        <f>IF(D560="","",IF(R560="B",AP560,0))</f>
        <v/>
      </c>
      <c r="AT560" s="46">
        <f>IF(D560="","",IF(R560="C",AP560,0))</f>
        <v/>
      </c>
      <c r="AU560" s="47">
        <f>IF(D560="","",IFERROR(AN560/AJ560,0))</f>
        <v/>
      </c>
      <c r="AV560" s="47">
        <f>IF(D560="","",IFERROR(((AO560)/AJ560),0))</f>
        <v/>
      </c>
      <c r="AW560" s="48">
        <f>IF(D560="","",IF(OR(S560="S",NOT(AND(ISNUMBER(AC560),ISNUMBER(AL560),AC560*AL560&gt;=0))),0,AC560*AL560))</f>
        <v/>
      </c>
      <c r="AX560" s="49">
        <f>IFERROR(IF(D560="","",AW560*AG560),0)</f>
        <v/>
      </c>
      <c r="AY560" s="48">
        <f>IF(D560="","",IF(OR(S560="S",NOT(AND(ISNUMBER(AC560),ISNUMBER(AK560),AC560*AK560&gt;=0))),0,AC560*AK560))</f>
        <v/>
      </c>
      <c r="AZ560" s="48">
        <f>IFERROR(IF(D560="","",IF(AY560=0,0,IF(((AY560)-(U560+Y560))&lt;0,0,(AY560)-U560))),0)</f>
        <v/>
      </c>
      <c r="BA560" s="49">
        <f>IF(D560="","",AZ560*AG560)</f>
        <v/>
      </c>
      <c r="BB560" s="49">
        <f>IF(D560="","",IF(OR(R560="A",R560="AA",R560="AAA"),BA560,0))</f>
        <v/>
      </c>
      <c r="BC560" s="49">
        <f>IF(D560="","",IF(R560="B",BA560,0))</f>
        <v/>
      </c>
      <c r="BD560" s="49">
        <f>IF(D560="","",IF(R560="B",BA560,0))</f>
        <v/>
      </c>
      <c r="BE560" s="49">
        <f>IF(D560="","",IF(S560="S",
1,
IF(AC560=0,
1,
IF(
IFERROR(((U560+Y560)*AG560)/((AC560*AK560)*AG560),0)&lt;0,
0,
IF(
IFERROR(((U560+Y560)*AG560)/((AC560*AK560)*AG560),0)&gt;1,
1,
IFERROR(((U560+Y560)*AG560)/((AC560*AK560)*AG560),0)
)
)
)
))</f>
        <v/>
      </c>
      <c r="BF560" s="49">
        <f>IF(D560="","",IF(S560="S",
1,
IF(AC560=0,
1,
IF(
IFERROR(((U560+V560+Y560)*AG560)/((AC560*AK560)*AG560),0)&lt;0,
0,
IF(
IFERROR(((U560+V560+Y560)*AG560)/((AC560*AK560)*AG560),0)&gt;1,
1,
IFERROR(((U560+V560+Y560)*AG560)/((AC560*AK560)*AG560),0)
)
)
)
))</f>
        <v/>
      </c>
      <c r="BG560" s="50">
        <f>IF(D560="","",IF(S560="S",0,IF(AND(ISNUMBER(AC560),ISNUMBER(AM560)),IF(OR(AC560*AM560&lt;0,ISERR(AC560*AM560)),0,AC560*AM560),0)))</f>
        <v/>
      </c>
      <c r="BH560" s="50">
        <f>IF(D560="","",IF(BY560&gt;TODAY()-60,0,IF(Y560&gt;12,MAX(0,(U560+Y560)-BG560),MAX(0,U560-BG560))))</f>
        <v/>
      </c>
      <c r="BI560" s="51">
        <f>IF(D560="","",BH560*AG560)</f>
        <v/>
      </c>
      <c r="BJ560" s="51">
        <f>IF(D560="","",IF(OR(R560="A",R560="AA",R560="AAA"),BI560,0))</f>
        <v/>
      </c>
      <c r="BK560" s="51">
        <f>IF(D560="","",IF(R560="B",BI560,0))</f>
        <v/>
      </c>
      <c r="BL560" s="51">
        <f>IF(D560="","",IF(R560="C",BI560,0))</f>
        <v/>
      </c>
      <c r="BM560" s="51">
        <f>IF(D560="","",IFERROR(MAX(0,MIN(BI560/AP560,1)),0))</f>
        <v/>
      </c>
      <c r="BN560" s="52">
        <f>IF(D560="","",AB560*AG560)</f>
        <v/>
      </c>
      <c r="BO560" s="52">
        <f>IF(D560="","",(U560+V560+X560)*AG560)</f>
        <v/>
      </c>
      <c r="BP560" s="52">
        <f>IF(D560="","",(AB560*3)*AG560)</f>
        <v/>
      </c>
      <c r="BQ560" s="52">
        <f>IF(D560="","",IF(BO560-BP560&gt;0,0,BO560-BP560))</f>
        <v/>
      </c>
      <c r="BR560" s="52">
        <f>IF(D560="","",IF(BO560-BP560-BN560&gt;0,0,BO560-BP560-BN560))</f>
        <v/>
      </c>
      <c r="BS560" s="53">
        <f>IF(D560="","",IFERROR(AB560*AI560,0))</f>
        <v/>
      </c>
      <c r="BT560" s="53">
        <f>IF(D560="","",IFERROR(IF(X560&gt;12, AI560*(U560+V560+X560), AI560*(U560+V560)),0))</f>
        <v/>
      </c>
      <c r="BU560" s="53">
        <f>IF(D560="","",IFERROR(((AB560*3)*AI560),0))</f>
        <v/>
      </c>
      <c r="BV560" s="53">
        <f>IF(D560="","",IF(BT560-BU560&gt;0,0,BT560-BU560))</f>
        <v/>
      </c>
      <c r="BW560" s="53">
        <f>IF(D560="","",IF(BT560-BU560-BS560&gt;0,0,BT560-BU560-BS560))</f>
        <v/>
      </c>
      <c r="BX560" s="36">
        <f>IF(D560="","",IFERROR(VLOOKUP(D560,'produto-entrada-7'!A:M,3,0),"SEM PEDIDO"))</f>
        <v/>
      </c>
      <c r="BY560" s="36">
        <f>IF(D560="","",VLOOKUP(D560,'produto-estoque-total-7'!A:AB,25,0))</f>
        <v/>
      </c>
      <c r="BZ560" s="36">
        <f>IF(D560="","",IFERROR(VLOOKUP(D560,'produto-estoque-total-7'!A:AB,26,0)/100,0))</f>
        <v/>
      </c>
      <c r="CA560" s="36">
        <f>IF(D560="","",IFERROR(VLOOKUP(D560,'produto-estoque-total-7'!A:AB,27,0)/100,0))</f>
        <v/>
      </c>
      <c r="CB560" s="41">
        <f>IF(D560="","",V560*AF560)</f>
        <v/>
      </c>
      <c r="CC560" s="41">
        <f>IF(D560="","",V560*AI560)</f>
        <v/>
      </c>
      <c r="CD560" s="54">
        <f>IF(D560="","",VLOOKUP(D560,'produto-estoque-total-7'!A:AB,28,0))</f>
        <v/>
      </c>
    </row>
    <row r="561">
      <c r="A561" s="36">
        <f>IF(D561="","",VLOOKUP(D561,'produto-estoque-total-7'!A:AB,3,0))</f>
        <v/>
      </c>
      <c r="B561" s="1">
        <f>IF(D561="","",VLOOKUP(D561,'produto-estoque-total-7'!A:AB,12,0))</f>
        <v/>
      </c>
      <c r="C561" s="1">
        <f>IF(D561="","",VLOOKUP(D561,'produto-estoque-total-7'!A:AB,2,0))</f>
        <v/>
      </c>
      <c r="D561" s="37">
        <f>IFERROR(IF('produto-estoque-total-7'!A560="","",'produto-estoque-total-7'!A560),"")</f>
        <v/>
      </c>
      <c r="E561" s="1">
        <f>IF(D561="","",VLOOKUP(D561,'produto-estoque-total-7'!A:AB,4,0))</f>
        <v/>
      </c>
      <c r="F561" s="36">
        <f>IF(D561="","",VLOOKUP(D561,'produto-estoque-total-7'!A:AB,13,0))</f>
        <v/>
      </c>
      <c r="G561" s="1">
        <f>IF(F561="","",VLOOKUP(F561,'FORNECEDORES X COMPRADOR'!A:D,4,0))</f>
        <v/>
      </c>
      <c r="H561" s="1">
        <f>IF(F561="","",VLOOKUP(F561,'FORNECEDORES X COMPRADOR'!A:E,5,0))</f>
        <v/>
      </c>
      <c r="I561" s="36">
        <f>IF(D561="","",VLOOKUP(D561,'produto-estoque-total-7'!A:AB,15,0))</f>
        <v/>
      </c>
      <c r="J561" s="36">
        <f>IF(D561="","",VLOOKUP(D561,'produto-estoque-total-7'!A:AB,19,0))</f>
        <v/>
      </c>
      <c r="K561" s="1">
        <f>IF(D561="","",VLOOKUP(D561,'produto-estoque-total-7'!A:AB,20,0))</f>
        <v/>
      </c>
      <c r="L561" s="36">
        <f>IF(D561="","",VLOOKUP(D561,'produto-estoque-total-7'!A:AB,17,0))</f>
        <v/>
      </c>
      <c r="M561" s="1">
        <f>IF(D561="","",VLOOKUP(D561,'produto-estoque-total-7'!A:AB,18,0))</f>
        <v/>
      </c>
      <c r="N561" s="36">
        <f>IF(D561="","",VLOOKUP(D561,'produto-estoque-total-7'!A:AB,21,0))</f>
        <v/>
      </c>
      <c r="O561" s="1">
        <f>IF(D561="","",VLOOKUP(D561,'produto-estoque-total-7'!A:AB,22,0))</f>
        <v/>
      </c>
      <c r="P561" s="36">
        <f>IF(D561="","",VLOOKUP(D561,'produto-estoque-total-7'!A:AB,23,0))</f>
        <v/>
      </c>
      <c r="Q561" s="1">
        <f>IF(D561="","",VLOOKUP(D561,'produto-estoque-total-7'!A:AB,24,0))</f>
        <v/>
      </c>
      <c r="R561" s="38">
        <f>IFERROR(IF(D561="","",VLOOKUP(D561,'produto-venda-7'!B:N,13,0)),"C")</f>
        <v/>
      </c>
      <c r="S561" s="39">
        <f>IF(D561="","",VLOOKUP(D561,'produto-estoque-total-7'!A:AB,6,0))</f>
        <v/>
      </c>
      <c r="T561" s="39">
        <f>IF(D561="","",VLOOKUP(D561,'produto-estoque-total-7'!A:AB,5,0))</f>
        <v/>
      </c>
      <c r="U561" s="40">
        <f>IF(D561="","",VLOOKUP(D561,'produto-estoque-total-7'!A:AB,11,0))</f>
        <v/>
      </c>
      <c r="V561" s="41">
        <f>IF(D561="","",IFERROR(VLOOKUP(D561,'produto-entrada-7'!A:M,10,0),0))</f>
        <v/>
      </c>
      <c r="W561" s="42" t="n"/>
      <c r="X561" s="39">
        <f>IF(D561="","",VLOOKUP(D561,'produto-estoque-total-7'!A:AB,8,0))</f>
        <v/>
      </c>
      <c r="Y561" s="39">
        <f>IF(D561="","",VLOOKUP(D561,'produto-estoque-total-7'!A:AB,9,0))</f>
        <v/>
      </c>
      <c r="Z561" s="39">
        <f>IF(D561="","",VLOOKUP(D561,'produto-estoque-total-7'!A:AB,10,0))</f>
        <v/>
      </c>
      <c r="AA561" s="39">
        <f>IFERROR(IF(D561="","",VLOOKUP(D561,'produto-venda-7'!B:N,4,0)),0)</f>
        <v/>
      </c>
      <c r="AB561" s="39">
        <f>IFERROR(IF(D561="","",VLOOKUP(D561,'produto-venda-7'!B:N,5,0)),0)</f>
        <v/>
      </c>
      <c r="AC561" s="39">
        <f>IF(D561="","",IFERROR(AA561/90,0))</f>
        <v/>
      </c>
      <c r="AD561" s="36">
        <f>IF(D561="","",IFERROR(VLOOKUP(D561,'produto-entrada-7'!A:M,4,0),0))</f>
        <v/>
      </c>
      <c r="AE561" s="36">
        <f>IFERROR(IF(D561="","",VLOOKUP(D561,'produto-venda-7'!B:N,10,0)),0)</f>
        <v/>
      </c>
      <c r="AF561" s="36">
        <f>IF(D561="","",IFERROR(VLOOKUP(D561,'produto-entrada-7'!A:M,11,0),0))</f>
        <v/>
      </c>
      <c r="AG561" s="1">
        <f>IF(D561="","",IFERROR(VLOOKUP(D561,'produto-entrada-7'!A:M,12,0),0))</f>
        <v/>
      </c>
      <c r="AH561" s="1">
        <f>IF(D561="","",IFERROR(VLOOKUP(D561,'produto-entrada-7'!A:M,13,0),0))</f>
        <v/>
      </c>
      <c r="AI561" s="36">
        <f>IFERROR(IF(D561="","",VLOOKUP(D561,'produto-venda-7'!B:N,11,0)),0)</f>
        <v/>
      </c>
      <c r="AJ561" s="43">
        <f>IF(D561="","",IFERROR(AI561*AB561,0))</f>
        <v/>
      </c>
      <c r="AK561" s="44">
        <f>IFERROR(IF(D561="","",VLOOKUP(F561,'ANALISE FORNECEDOR'!$A:$I,8,0)),"")</f>
        <v/>
      </c>
      <c r="AL561" s="44">
        <f>IF(D561="","",AVERAGE(AM561,AK561))</f>
        <v/>
      </c>
      <c r="AM561" s="44">
        <f>IFERROR(IF(D561="","",VLOOKUP(F561,'ANALISE FORNECEDOR'!$A:$I,9,0)),"")</f>
        <v/>
      </c>
      <c r="AN561" s="45">
        <f>IF(D561="","",IF(Y561&gt;12,AI561*(U561+Y561),AI561*U561))</f>
        <v/>
      </c>
      <c r="AO561" s="45">
        <f>IF(D561="","",IF(Y561&gt;12,AI561*(U561+V561+Y561),AI561*(U561+V561)))</f>
        <v/>
      </c>
      <c r="AP561" s="46">
        <f>IF(D561="","",IF(Y561&gt;12,AG561*(U561+Y561),AG561*U561))</f>
        <v/>
      </c>
      <c r="AQ561" s="46">
        <f>IF(D561="","",IF(Y561&gt;12,AG561*(U561+V561+Y561),AG561*(U561+V561)))</f>
        <v/>
      </c>
      <c r="AR561" s="46">
        <f>IF(D561="","",IF(OR(R561="A",R561="AA",R561="AAA"),AP561,0))</f>
        <v/>
      </c>
      <c r="AS561" s="46">
        <f>IF(D561="","",IF(R561="B",AP561,0))</f>
        <v/>
      </c>
      <c r="AT561" s="46">
        <f>IF(D561="","",IF(R561="C",AP561,0))</f>
        <v/>
      </c>
      <c r="AU561" s="47">
        <f>IF(D561="","",IFERROR(AN561/AJ561,0))</f>
        <v/>
      </c>
      <c r="AV561" s="47">
        <f>IF(D561="","",IFERROR(((AO561)/AJ561),0))</f>
        <v/>
      </c>
      <c r="AW561" s="48">
        <f>IF(D561="","",IF(OR(S561="S",NOT(AND(ISNUMBER(AC561),ISNUMBER(AL561),AC561*AL561&gt;=0))),0,AC561*AL561))</f>
        <v/>
      </c>
      <c r="AX561" s="49">
        <f>IFERROR(IF(D561="","",AW561*AG561),0)</f>
        <v/>
      </c>
      <c r="AY561" s="48">
        <f>IF(D561="","",IF(OR(S561="S",NOT(AND(ISNUMBER(AC561),ISNUMBER(AK561),AC561*AK561&gt;=0))),0,AC561*AK561))</f>
        <v/>
      </c>
      <c r="AZ561" s="48">
        <f>IFERROR(IF(D561="","",IF(AY561=0,0,IF(((AY561)-(U561+Y561))&lt;0,0,(AY561)-U561))),0)</f>
        <v/>
      </c>
      <c r="BA561" s="49">
        <f>IF(D561="","",AZ561*AG561)</f>
        <v/>
      </c>
      <c r="BB561" s="49">
        <f>IF(D561="","",IF(OR(R561="A",R561="AA",R561="AAA"),BA561,0))</f>
        <v/>
      </c>
      <c r="BC561" s="49">
        <f>IF(D561="","",IF(R561="B",BA561,0))</f>
        <v/>
      </c>
      <c r="BD561" s="49">
        <f>IF(D561="","",IF(R561="B",BA561,0))</f>
        <v/>
      </c>
      <c r="BE561" s="49">
        <f>IF(D561="","",IF(S561="S",
1,
IF(AC561=0,
1,
IF(
IFERROR(((U561+Y561)*AG561)/((AC561*AK561)*AG561),0)&lt;0,
0,
IF(
IFERROR(((U561+Y561)*AG561)/((AC561*AK561)*AG561),0)&gt;1,
1,
IFERROR(((U561+Y561)*AG561)/((AC561*AK561)*AG561),0)
)
)
)
))</f>
        <v/>
      </c>
      <c r="BF561" s="49">
        <f>IF(D561="","",IF(S561="S",
1,
IF(AC561=0,
1,
IF(
IFERROR(((U561+V561+Y561)*AG561)/((AC561*AK561)*AG561),0)&lt;0,
0,
IF(
IFERROR(((U561+V561+Y561)*AG561)/((AC561*AK561)*AG561),0)&gt;1,
1,
IFERROR(((U561+V561+Y561)*AG561)/((AC561*AK561)*AG561),0)
)
)
)
))</f>
        <v/>
      </c>
      <c r="BG561" s="50">
        <f>IF(D561="","",IF(S561="S",0,IF(AND(ISNUMBER(AC561),ISNUMBER(AM561)),IF(OR(AC561*AM561&lt;0,ISERR(AC561*AM561)),0,AC561*AM561),0)))</f>
        <v/>
      </c>
      <c r="BH561" s="50">
        <f>IF(D561="","",IF(BY561&gt;TODAY()-60,0,IF(Y561&gt;12,MAX(0,(U561+Y561)-BG561),MAX(0,U561-BG561))))</f>
        <v/>
      </c>
      <c r="BI561" s="51">
        <f>IF(D561="","",BH561*AG561)</f>
        <v/>
      </c>
      <c r="BJ561" s="51">
        <f>IF(D561="","",IF(OR(R561="A",R561="AA",R561="AAA"),BI561,0))</f>
        <v/>
      </c>
      <c r="BK561" s="51">
        <f>IF(D561="","",IF(R561="B",BI561,0))</f>
        <v/>
      </c>
      <c r="BL561" s="51">
        <f>IF(D561="","",IF(R561="C",BI561,0))</f>
        <v/>
      </c>
      <c r="BM561" s="51">
        <f>IF(D561="","",IFERROR(MAX(0,MIN(BI561/AP561,1)),0))</f>
        <v/>
      </c>
      <c r="BN561" s="52">
        <f>IF(D561="","",AB561*AG561)</f>
        <v/>
      </c>
      <c r="BO561" s="52">
        <f>IF(D561="","",(U561+V561+X561)*AG561)</f>
        <v/>
      </c>
      <c r="BP561" s="52">
        <f>IF(D561="","",(AB561*3)*AG561)</f>
        <v/>
      </c>
      <c r="BQ561" s="52">
        <f>IF(D561="","",IF(BO561-BP561&gt;0,0,BO561-BP561))</f>
        <v/>
      </c>
      <c r="BR561" s="52">
        <f>IF(D561="","",IF(BO561-BP561-BN561&gt;0,0,BO561-BP561-BN561))</f>
        <v/>
      </c>
      <c r="BS561" s="53">
        <f>IF(D561="","",IFERROR(AB561*AI561,0))</f>
        <v/>
      </c>
      <c r="BT561" s="53">
        <f>IF(D561="","",IFERROR(IF(X561&gt;12, AI561*(U561+V561+X561), AI561*(U561+V561)),0))</f>
        <v/>
      </c>
      <c r="BU561" s="53">
        <f>IF(D561="","",IFERROR(((AB561*3)*AI561),0))</f>
        <v/>
      </c>
      <c r="BV561" s="53">
        <f>IF(D561="","",IF(BT561-BU561&gt;0,0,BT561-BU561))</f>
        <v/>
      </c>
      <c r="BW561" s="53">
        <f>IF(D561="","",IF(BT561-BU561-BS561&gt;0,0,BT561-BU561-BS561))</f>
        <v/>
      </c>
      <c r="BX561" s="36">
        <f>IF(D561="","",IFERROR(VLOOKUP(D561,'produto-entrada-7'!A:M,3,0),"SEM PEDIDO"))</f>
        <v/>
      </c>
      <c r="BY561" s="36">
        <f>IF(D561="","",VLOOKUP(D561,'produto-estoque-total-7'!A:AB,25,0))</f>
        <v/>
      </c>
      <c r="BZ561" s="36">
        <f>IF(D561="","",IFERROR(VLOOKUP(D561,'produto-estoque-total-7'!A:AB,26,0)/100,0))</f>
        <v/>
      </c>
      <c r="CA561" s="36">
        <f>IF(D561="","",IFERROR(VLOOKUP(D561,'produto-estoque-total-7'!A:AB,27,0)/100,0))</f>
        <v/>
      </c>
      <c r="CB561" s="41">
        <f>IF(D561="","",V561*AF561)</f>
        <v/>
      </c>
      <c r="CC561" s="41">
        <f>IF(D561="","",V561*AI561)</f>
        <v/>
      </c>
      <c r="CD561" s="54">
        <f>IF(D561="","",VLOOKUP(D561,'produto-estoque-total-7'!A:AB,28,0))</f>
        <v/>
      </c>
    </row>
    <row r="562">
      <c r="A562" s="36">
        <f>IF(D562="","",VLOOKUP(D562,'produto-estoque-total-7'!A:AB,3,0))</f>
        <v/>
      </c>
      <c r="B562" s="1">
        <f>IF(D562="","",VLOOKUP(D562,'produto-estoque-total-7'!A:AB,12,0))</f>
        <v/>
      </c>
      <c r="C562" s="1">
        <f>IF(D562="","",VLOOKUP(D562,'produto-estoque-total-7'!A:AB,2,0))</f>
        <v/>
      </c>
      <c r="D562" s="37">
        <f>IFERROR(IF('produto-estoque-total-7'!A561="","",'produto-estoque-total-7'!A561),"")</f>
        <v/>
      </c>
      <c r="E562" s="1">
        <f>IF(D562="","",VLOOKUP(D562,'produto-estoque-total-7'!A:AB,4,0))</f>
        <v/>
      </c>
      <c r="F562" s="36">
        <f>IF(D562="","",VLOOKUP(D562,'produto-estoque-total-7'!A:AB,13,0))</f>
        <v/>
      </c>
      <c r="G562" s="1">
        <f>IF(F562="","",VLOOKUP(F562,'FORNECEDORES X COMPRADOR'!A:D,4,0))</f>
        <v/>
      </c>
      <c r="H562" s="1">
        <f>IF(F562="","",VLOOKUP(F562,'FORNECEDORES X COMPRADOR'!A:E,5,0))</f>
        <v/>
      </c>
      <c r="I562" s="36">
        <f>IF(D562="","",VLOOKUP(D562,'produto-estoque-total-7'!A:AB,15,0))</f>
        <v/>
      </c>
      <c r="J562" s="36">
        <f>IF(D562="","",VLOOKUP(D562,'produto-estoque-total-7'!A:AB,19,0))</f>
        <v/>
      </c>
      <c r="K562" s="1">
        <f>IF(D562="","",VLOOKUP(D562,'produto-estoque-total-7'!A:AB,20,0))</f>
        <v/>
      </c>
      <c r="L562" s="36">
        <f>IF(D562="","",VLOOKUP(D562,'produto-estoque-total-7'!A:AB,17,0))</f>
        <v/>
      </c>
      <c r="M562" s="1">
        <f>IF(D562="","",VLOOKUP(D562,'produto-estoque-total-7'!A:AB,18,0))</f>
        <v/>
      </c>
      <c r="N562" s="36">
        <f>IF(D562="","",VLOOKUP(D562,'produto-estoque-total-7'!A:AB,21,0))</f>
        <v/>
      </c>
      <c r="O562" s="1">
        <f>IF(D562="","",VLOOKUP(D562,'produto-estoque-total-7'!A:AB,22,0))</f>
        <v/>
      </c>
      <c r="P562" s="36">
        <f>IF(D562="","",VLOOKUP(D562,'produto-estoque-total-7'!A:AB,23,0))</f>
        <v/>
      </c>
      <c r="Q562" s="1">
        <f>IF(D562="","",VLOOKUP(D562,'produto-estoque-total-7'!A:AB,24,0))</f>
        <v/>
      </c>
      <c r="R562" s="38">
        <f>IFERROR(IF(D562="","",VLOOKUP(D562,'produto-venda-7'!B:N,13,0)),"C")</f>
        <v/>
      </c>
      <c r="S562" s="39">
        <f>IF(D562="","",VLOOKUP(D562,'produto-estoque-total-7'!A:AB,6,0))</f>
        <v/>
      </c>
      <c r="T562" s="39">
        <f>IF(D562="","",VLOOKUP(D562,'produto-estoque-total-7'!A:AB,5,0))</f>
        <v/>
      </c>
      <c r="U562" s="40">
        <f>IF(D562="","",VLOOKUP(D562,'produto-estoque-total-7'!A:AB,11,0))</f>
        <v/>
      </c>
      <c r="V562" s="41">
        <f>IF(D562="","",IFERROR(VLOOKUP(D562,'produto-entrada-7'!A:M,10,0),0))</f>
        <v/>
      </c>
      <c r="W562" s="42" t="n"/>
      <c r="X562" s="39">
        <f>IF(D562="","",VLOOKUP(D562,'produto-estoque-total-7'!A:AB,8,0))</f>
        <v/>
      </c>
      <c r="Y562" s="39">
        <f>IF(D562="","",VLOOKUP(D562,'produto-estoque-total-7'!A:AB,9,0))</f>
        <v/>
      </c>
      <c r="Z562" s="39">
        <f>IF(D562="","",VLOOKUP(D562,'produto-estoque-total-7'!A:AB,10,0))</f>
        <v/>
      </c>
      <c r="AA562" s="39">
        <f>IFERROR(IF(D562="","",VLOOKUP(D562,'produto-venda-7'!B:N,4,0)),0)</f>
        <v/>
      </c>
      <c r="AB562" s="39">
        <f>IFERROR(IF(D562="","",VLOOKUP(D562,'produto-venda-7'!B:N,5,0)),0)</f>
        <v/>
      </c>
      <c r="AC562" s="39">
        <f>IF(D562="","",IFERROR(AA562/90,0))</f>
        <v/>
      </c>
      <c r="AD562" s="36">
        <f>IF(D562="","",IFERROR(VLOOKUP(D562,'produto-entrada-7'!A:M,4,0),0))</f>
        <v/>
      </c>
      <c r="AE562" s="36">
        <f>IFERROR(IF(D562="","",VLOOKUP(D562,'produto-venda-7'!B:N,10,0)),0)</f>
        <v/>
      </c>
      <c r="AF562" s="36">
        <f>IF(D562="","",IFERROR(VLOOKUP(D562,'produto-entrada-7'!A:M,11,0),0))</f>
        <v/>
      </c>
      <c r="AG562" s="1">
        <f>IF(D562="","",IFERROR(VLOOKUP(D562,'produto-entrada-7'!A:M,12,0),0))</f>
        <v/>
      </c>
      <c r="AH562" s="1">
        <f>IF(D562="","",IFERROR(VLOOKUP(D562,'produto-entrada-7'!A:M,13,0),0))</f>
        <v/>
      </c>
      <c r="AI562" s="36">
        <f>IFERROR(IF(D562="","",VLOOKUP(D562,'produto-venda-7'!B:N,11,0)),0)</f>
        <v/>
      </c>
      <c r="AJ562" s="43">
        <f>IF(D562="","",IFERROR(AI562*AB562,0))</f>
        <v/>
      </c>
      <c r="AK562" s="44">
        <f>IFERROR(IF(D562="","",VLOOKUP(F562,'ANALISE FORNECEDOR'!$A:$I,8,0)),"")</f>
        <v/>
      </c>
      <c r="AL562" s="44">
        <f>IF(D562="","",AVERAGE(AM562,AK562))</f>
        <v/>
      </c>
      <c r="AM562" s="44">
        <f>IFERROR(IF(D562="","",VLOOKUP(F562,'ANALISE FORNECEDOR'!$A:$I,9,0)),"")</f>
        <v/>
      </c>
      <c r="AN562" s="45">
        <f>IF(D562="","",IF(Y562&gt;12,AI562*(U562+Y562),AI562*U562))</f>
        <v/>
      </c>
      <c r="AO562" s="45">
        <f>IF(D562="","",IF(Y562&gt;12,AI562*(U562+V562+Y562),AI562*(U562+V562)))</f>
        <v/>
      </c>
      <c r="AP562" s="46">
        <f>IF(D562="","",IF(Y562&gt;12,AG562*(U562+Y562),AG562*U562))</f>
        <v/>
      </c>
      <c r="AQ562" s="46">
        <f>IF(D562="","",IF(Y562&gt;12,AG562*(U562+V562+Y562),AG562*(U562+V562)))</f>
        <v/>
      </c>
      <c r="AR562" s="46">
        <f>IF(D562="","",IF(OR(R562="A",R562="AA",R562="AAA"),AP562,0))</f>
        <v/>
      </c>
      <c r="AS562" s="46">
        <f>IF(D562="","",IF(R562="B",AP562,0))</f>
        <v/>
      </c>
      <c r="AT562" s="46">
        <f>IF(D562="","",IF(R562="C",AP562,0))</f>
        <v/>
      </c>
      <c r="AU562" s="47">
        <f>IF(D562="","",IFERROR(AN562/AJ562,0))</f>
        <v/>
      </c>
      <c r="AV562" s="47">
        <f>IF(D562="","",IFERROR(((AO562)/AJ562),0))</f>
        <v/>
      </c>
      <c r="AW562" s="48">
        <f>IF(D562="","",IF(OR(S562="S",NOT(AND(ISNUMBER(AC562),ISNUMBER(AL562),AC562*AL562&gt;=0))),0,AC562*AL562))</f>
        <v/>
      </c>
      <c r="AX562" s="49">
        <f>IFERROR(IF(D562="","",AW562*AG562),0)</f>
        <v/>
      </c>
      <c r="AY562" s="48">
        <f>IF(D562="","",IF(OR(S562="S",NOT(AND(ISNUMBER(AC562),ISNUMBER(AK562),AC562*AK562&gt;=0))),0,AC562*AK562))</f>
        <v/>
      </c>
      <c r="AZ562" s="48">
        <f>IFERROR(IF(D562="","",IF(AY562=0,0,IF(((AY562)-(U562+Y562))&lt;0,0,(AY562)-U562))),0)</f>
        <v/>
      </c>
      <c r="BA562" s="49">
        <f>IF(D562="","",AZ562*AG562)</f>
        <v/>
      </c>
      <c r="BB562" s="49">
        <f>IF(D562="","",IF(OR(R562="A",R562="AA",R562="AAA"),BA562,0))</f>
        <v/>
      </c>
      <c r="BC562" s="49">
        <f>IF(D562="","",IF(R562="B",BA562,0))</f>
        <v/>
      </c>
      <c r="BD562" s="49">
        <f>IF(D562="","",IF(R562="B",BA562,0))</f>
        <v/>
      </c>
      <c r="BE562" s="49">
        <f>IF(D562="","",IF(S562="S",
1,
IF(AC562=0,
1,
IF(
IFERROR(((U562+Y562)*AG562)/((AC562*AK562)*AG562),0)&lt;0,
0,
IF(
IFERROR(((U562+Y562)*AG562)/((AC562*AK562)*AG562),0)&gt;1,
1,
IFERROR(((U562+Y562)*AG562)/((AC562*AK562)*AG562),0)
)
)
)
))</f>
        <v/>
      </c>
      <c r="BF562" s="49">
        <f>IF(D562="","",IF(S562="S",
1,
IF(AC562=0,
1,
IF(
IFERROR(((U562+V562+Y562)*AG562)/((AC562*AK562)*AG562),0)&lt;0,
0,
IF(
IFERROR(((U562+V562+Y562)*AG562)/((AC562*AK562)*AG562),0)&gt;1,
1,
IFERROR(((U562+V562+Y562)*AG562)/((AC562*AK562)*AG562),0)
)
)
)
))</f>
        <v/>
      </c>
      <c r="BG562" s="50">
        <f>IF(D562="","",IF(S562="S",0,IF(AND(ISNUMBER(AC562),ISNUMBER(AM562)),IF(OR(AC562*AM562&lt;0,ISERR(AC562*AM562)),0,AC562*AM562),0)))</f>
        <v/>
      </c>
      <c r="BH562" s="50">
        <f>IF(D562="","",IF(BY562&gt;TODAY()-60,0,IF(Y562&gt;12,MAX(0,(U562+Y562)-BG562),MAX(0,U562-BG562))))</f>
        <v/>
      </c>
      <c r="BI562" s="51">
        <f>IF(D562="","",BH562*AG562)</f>
        <v/>
      </c>
      <c r="BJ562" s="51">
        <f>IF(D562="","",IF(OR(R562="A",R562="AA",R562="AAA"),BI562,0))</f>
        <v/>
      </c>
      <c r="BK562" s="51">
        <f>IF(D562="","",IF(R562="B",BI562,0))</f>
        <v/>
      </c>
      <c r="BL562" s="51">
        <f>IF(D562="","",IF(R562="C",BI562,0))</f>
        <v/>
      </c>
      <c r="BM562" s="51">
        <f>IF(D562="","",IFERROR(MAX(0,MIN(BI562/AP562,1)),0))</f>
        <v/>
      </c>
      <c r="BN562" s="52">
        <f>IF(D562="","",AB562*AG562)</f>
        <v/>
      </c>
      <c r="BO562" s="52">
        <f>IF(D562="","",(U562+V562+X562)*AG562)</f>
        <v/>
      </c>
      <c r="BP562" s="52">
        <f>IF(D562="","",(AB562*3)*AG562)</f>
        <v/>
      </c>
      <c r="BQ562" s="52">
        <f>IF(D562="","",IF(BO562-BP562&gt;0,0,BO562-BP562))</f>
        <v/>
      </c>
      <c r="BR562" s="52">
        <f>IF(D562="","",IF(BO562-BP562-BN562&gt;0,0,BO562-BP562-BN562))</f>
        <v/>
      </c>
      <c r="BS562" s="53">
        <f>IF(D562="","",IFERROR(AB562*AI562,0))</f>
        <v/>
      </c>
      <c r="BT562" s="53">
        <f>IF(D562="","",IFERROR(IF(X562&gt;12, AI562*(U562+V562+X562), AI562*(U562+V562)),0))</f>
        <v/>
      </c>
      <c r="BU562" s="53">
        <f>IF(D562="","",IFERROR(((AB562*3)*AI562),0))</f>
        <v/>
      </c>
      <c r="BV562" s="53">
        <f>IF(D562="","",IF(BT562-BU562&gt;0,0,BT562-BU562))</f>
        <v/>
      </c>
      <c r="BW562" s="53">
        <f>IF(D562="","",IF(BT562-BU562-BS562&gt;0,0,BT562-BU562-BS562))</f>
        <v/>
      </c>
      <c r="BX562" s="36">
        <f>IF(D562="","",IFERROR(VLOOKUP(D562,'produto-entrada-7'!A:M,3,0),"SEM PEDIDO"))</f>
        <v/>
      </c>
      <c r="BY562" s="36">
        <f>IF(D562="","",VLOOKUP(D562,'produto-estoque-total-7'!A:AB,25,0))</f>
        <v/>
      </c>
      <c r="BZ562" s="36">
        <f>IF(D562="","",IFERROR(VLOOKUP(D562,'produto-estoque-total-7'!A:AB,26,0)/100,0))</f>
        <v/>
      </c>
      <c r="CA562" s="36">
        <f>IF(D562="","",IFERROR(VLOOKUP(D562,'produto-estoque-total-7'!A:AB,27,0)/100,0))</f>
        <v/>
      </c>
      <c r="CB562" s="41">
        <f>IF(D562="","",V562*AF562)</f>
        <v/>
      </c>
      <c r="CC562" s="41">
        <f>IF(D562="","",V562*AI562)</f>
        <v/>
      </c>
      <c r="CD562" s="54">
        <f>IF(D562="","",VLOOKUP(D562,'produto-estoque-total-7'!A:AB,28,0))</f>
        <v/>
      </c>
    </row>
    <row r="563">
      <c r="A563" s="36">
        <f>IF(D563="","",VLOOKUP(D563,'produto-estoque-total-7'!A:AB,3,0))</f>
        <v/>
      </c>
      <c r="B563" s="1">
        <f>IF(D563="","",VLOOKUP(D563,'produto-estoque-total-7'!A:AB,12,0))</f>
        <v/>
      </c>
      <c r="C563" s="1">
        <f>IF(D563="","",VLOOKUP(D563,'produto-estoque-total-7'!A:AB,2,0))</f>
        <v/>
      </c>
      <c r="D563" s="37">
        <f>IFERROR(IF('produto-estoque-total-7'!A562="","",'produto-estoque-total-7'!A562),"")</f>
        <v/>
      </c>
      <c r="E563" s="1">
        <f>IF(D563="","",VLOOKUP(D563,'produto-estoque-total-7'!A:AB,4,0))</f>
        <v/>
      </c>
      <c r="F563" s="36">
        <f>IF(D563="","",VLOOKUP(D563,'produto-estoque-total-7'!A:AB,13,0))</f>
        <v/>
      </c>
      <c r="G563" s="1">
        <f>IF(F563="","",VLOOKUP(F563,'FORNECEDORES X COMPRADOR'!A:D,4,0))</f>
        <v/>
      </c>
      <c r="H563" s="1">
        <f>IF(F563="","",VLOOKUP(F563,'FORNECEDORES X COMPRADOR'!A:E,5,0))</f>
        <v/>
      </c>
      <c r="I563" s="36">
        <f>IF(D563="","",VLOOKUP(D563,'produto-estoque-total-7'!A:AB,15,0))</f>
        <v/>
      </c>
      <c r="J563" s="36">
        <f>IF(D563="","",VLOOKUP(D563,'produto-estoque-total-7'!A:AB,19,0))</f>
        <v/>
      </c>
      <c r="K563" s="1">
        <f>IF(D563="","",VLOOKUP(D563,'produto-estoque-total-7'!A:AB,20,0))</f>
        <v/>
      </c>
      <c r="L563" s="36">
        <f>IF(D563="","",VLOOKUP(D563,'produto-estoque-total-7'!A:AB,17,0))</f>
        <v/>
      </c>
      <c r="M563" s="1">
        <f>IF(D563="","",VLOOKUP(D563,'produto-estoque-total-7'!A:AB,18,0))</f>
        <v/>
      </c>
      <c r="N563" s="36">
        <f>IF(D563="","",VLOOKUP(D563,'produto-estoque-total-7'!A:AB,21,0))</f>
        <v/>
      </c>
      <c r="O563" s="1">
        <f>IF(D563="","",VLOOKUP(D563,'produto-estoque-total-7'!A:AB,22,0))</f>
        <v/>
      </c>
      <c r="P563" s="36">
        <f>IF(D563="","",VLOOKUP(D563,'produto-estoque-total-7'!A:AB,23,0))</f>
        <v/>
      </c>
      <c r="Q563" s="1">
        <f>IF(D563="","",VLOOKUP(D563,'produto-estoque-total-7'!A:AB,24,0))</f>
        <v/>
      </c>
      <c r="R563" s="38">
        <f>IFERROR(IF(D563="","",VLOOKUP(D563,'produto-venda-7'!B:N,13,0)),"C")</f>
        <v/>
      </c>
      <c r="S563" s="39">
        <f>IF(D563="","",VLOOKUP(D563,'produto-estoque-total-7'!A:AB,6,0))</f>
        <v/>
      </c>
      <c r="T563" s="39">
        <f>IF(D563="","",VLOOKUP(D563,'produto-estoque-total-7'!A:AB,5,0))</f>
        <v/>
      </c>
      <c r="U563" s="40">
        <f>IF(D563="","",VLOOKUP(D563,'produto-estoque-total-7'!A:AB,11,0))</f>
        <v/>
      </c>
      <c r="V563" s="41">
        <f>IF(D563="","",IFERROR(VLOOKUP(D563,'produto-entrada-7'!A:M,10,0),0))</f>
        <v/>
      </c>
      <c r="W563" s="42" t="n"/>
      <c r="X563" s="39">
        <f>IF(D563="","",VLOOKUP(D563,'produto-estoque-total-7'!A:AB,8,0))</f>
        <v/>
      </c>
      <c r="Y563" s="39">
        <f>IF(D563="","",VLOOKUP(D563,'produto-estoque-total-7'!A:AB,9,0))</f>
        <v/>
      </c>
      <c r="Z563" s="39">
        <f>IF(D563="","",VLOOKUP(D563,'produto-estoque-total-7'!A:AB,10,0))</f>
        <v/>
      </c>
      <c r="AA563" s="39">
        <f>IFERROR(IF(D563="","",VLOOKUP(D563,'produto-venda-7'!B:N,4,0)),0)</f>
        <v/>
      </c>
      <c r="AB563" s="39">
        <f>IFERROR(IF(D563="","",VLOOKUP(D563,'produto-venda-7'!B:N,5,0)),0)</f>
        <v/>
      </c>
      <c r="AC563" s="39">
        <f>IF(D563="","",IFERROR(AA563/90,0))</f>
        <v/>
      </c>
      <c r="AD563" s="36">
        <f>IF(D563="","",IFERROR(VLOOKUP(D563,'produto-entrada-7'!A:M,4,0),0))</f>
        <v/>
      </c>
      <c r="AE563" s="36">
        <f>IFERROR(IF(D563="","",VLOOKUP(D563,'produto-venda-7'!B:N,10,0)),0)</f>
        <v/>
      </c>
      <c r="AF563" s="36">
        <f>IF(D563="","",IFERROR(VLOOKUP(D563,'produto-entrada-7'!A:M,11,0),0))</f>
        <v/>
      </c>
      <c r="AG563" s="1">
        <f>IF(D563="","",IFERROR(VLOOKUP(D563,'produto-entrada-7'!A:M,12,0),0))</f>
        <v/>
      </c>
      <c r="AH563" s="1">
        <f>IF(D563="","",IFERROR(VLOOKUP(D563,'produto-entrada-7'!A:M,13,0),0))</f>
        <v/>
      </c>
      <c r="AI563" s="36">
        <f>IFERROR(IF(D563="","",VLOOKUP(D563,'produto-venda-7'!B:N,11,0)),0)</f>
        <v/>
      </c>
      <c r="AJ563" s="43">
        <f>IF(D563="","",IFERROR(AI563*AB563,0))</f>
        <v/>
      </c>
      <c r="AK563" s="44">
        <f>IFERROR(IF(D563="","",VLOOKUP(F563,'ANALISE FORNECEDOR'!$A:$I,8,0)),"")</f>
        <v/>
      </c>
      <c r="AL563" s="44">
        <f>IF(D563="","",AVERAGE(AM563,AK563))</f>
        <v/>
      </c>
      <c r="AM563" s="44">
        <f>IFERROR(IF(D563="","",VLOOKUP(F563,'ANALISE FORNECEDOR'!$A:$I,9,0)),"")</f>
        <v/>
      </c>
      <c r="AN563" s="45">
        <f>IF(D563="","",IF(Y563&gt;12,AI563*(U563+Y563),AI563*U563))</f>
        <v/>
      </c>
      <c r="AO563" s="45">
        <f>IF(D563="","",IF(Y563&gt;12,AI563*(U563+V563+Y563),AI563*(U563+V563)))</f>
        <v/>
      </c>
      <c r="AP563" s="46">
        <f>IF(D563="","",IF(Y563&gt;12,AG563*(U563+Y563),AG563*U563))</f>
        <v/>
      </c>
      <c r="AQ563" s="46">
        <f>IF(D563="","",IF(Y563&gt;12,AG563*(U563+V563+Y563),AG563*(U563+V563)))</f>
        <v/>
      </c>
      <c r="AR563" s="46">
        <f>IF(D563="","",IF(OR(R563="A",R563="AA",R563="AAA"),AP563,0))</f>
        <v/>
      </c>
      <c r="AS563" s="46">
        <f>IF(D563="","",IF(R563="B",AP563,0))</f>
        <v/>
      </c>
      <c r="AT563" s="46">
        <f>IF(D563="","",IF(R563="C",AP563,0))</f>
        <v/>
      </c>
      <c r="AU563" s="47">
        <f>IF(D563="","",IFERROR(AN563/AJ563,0))</f>
        <v/>
      </c>
      <c r="AV563" s="47">
        <f>IF(D563="","",IFERROR(((AO563)/AJ563),0))</f>
        <v/>
      </c>
      <c r="AW563" s="48">
        <f>IF(D563="","",IF(OR(S563="S",NOT(AND(ISNUMBER(AC563),ISNUMBER(AL563),AC563*AL563&gt;=0))),0,AC563*AL563))</f>
        <v/>
      </c>
      <c r="AX563" s="49">
        <f>IFERROR(IF(D563="","",AW563*AG563),0)</f>
        <v/>
      </c>
      <c r="AY563" s="48">
        <f>IF(D563="","",IF(OR(S563="S",NOT(AND(ISNUMBER(AC563),ISNUMBER(AK563),AC563*AK563&gt;=0))),0,AC563*AK563))</f>
        <v/>
      </c>
      <c r="AZ563" s="48">
        <f>IFERROR(IF(D563="","",IF(AY563=0,0,IF(((AY563)-(U563+Y563))&lt;0,0,(AY563)-U563))),0)</f>
        <v/>
      </c>
      <c r="BA563" s="49">
        <f>IF(D563="","",AZ563*AG563)</f>
        <v/>
      </c>
      <c r="BB563" s="49">
        <f>IF(D563="","",IF(OR(R563="A",R563="AA",R563="AAA"),BA563,0))</f>
        <v/>
      </c>
      <c r="BC563" s="49">
        <f>IF(D563="","",IF(R563="B",BA563,0))</f>
        <v/>
      </c>
      <c r="BD563" s="49">
        <f>IF(D563="","",IF(R563="B",BA563,0))</f>
        <v/>
      </c>
      <c r="BE563" s="49">
        <f>IF(D563="","",IF(S563="S",
1,
IF(AC563=0,
1,
IF(
IFERROR(((U563+Y563)*AG563)/((AC563*AK563)*AG563),0)&lt;0,
0,
IF(
IFERROR(((U563+Y563)*AG563)/((AC563*AK563)*AG563),0)&gt;1,
1,
IFERROR(((U563+Y563)*AG563)/((AC563*AK563)*AG563),0)
)
)
)
))</f>
        <v/>
      </c>
      <c r="BF563" s="49">
        <f>IF(D563="","",IF(S563="S",
1,
IF(AC563=0,
1,
IF(
IFERROR(((U563+V563+Y563)*AG563)/((AC563*AK563)*AG563),0)&lt;0,
0,
IF(
IFERROR(((U563+V563+Y563)*AG563)/((AC563*AK563)*AG563),0)&gt;1,
1,
IFERROR(((U563+V563+Y563)*AG563)/((AC563*AK563)*AG563),0)
)
)
)
))</f>
        <v/>
      </c>
      <c r="BG563" s="50">
        <f>IF(D563="","",IF(S563="S",0,IF(AND(ISNUMBER(AC563),ISNUMBER(AM563)),IF(OR(AC563*AM563&lt;0,ISERR(AC563*AM563)),0,AC563*AM563),0)))</f>
        <v/>
      </c>
      <c r="BH563" s="50">
        <f>IF(D563="","",IF(BY563&gt;TODAY()-60,0,IF(Y563&gt;12,MAX(0,(U563+Y563)-BG563),MAX(0,U563-BG563))))</f>
        <v/>
      </c>
      <c r="BI563" s="51">
        <f>IF(D563="","",BH563*AG563)</f>
        <v/>
      </c>
      <c r="BJ563" s="51">
        <f>IF(D563="","",IF(OR(R563="A",R563="AA",R563="AAA"),BI563,0))</f>
        <v/>
      </c>
      <c r="BK563" s="51">
        <f>IF(D563="","",IF(R563="B",BI563,0))</f>
        <v/>
      </c>
      <c r="BL563" s="51">
        <f>IF(D563="","",IF(R563="C",BI563,0))</f>
        <v/>
      </c>
      <c r="BM563" s="51">
        <f>IF(D563="","",IFERROR(MAX(0,MIN(BI563/AP563,1)),0))</f>
        <v/>
      </c>
      <c r="BN563" s="52">
        <f>IF(D563="","",AB563*AG563)</f>
        <v/>
      </c>
      <c r="BO563" s="52">
        <f>IF(D563="","",(U563+V563+X563)*AG563)</f>
        <v/>
      </c>
      <c r="BP563" s="52">
        <f>IF(D563="","",(AB563*3)*AG563)</f>
        <v/>
      </c>
      <c r="BQ563" s="52">
        <f>IF(D563="","",IF(BO563-BP563&gt;0,0,BO563-BP563))</f>
        <v/>
      </c>
      <c r="BR563" s="52">
        <f>IF(D563="","",IF(BO563-BP563-BN563&gt;0,0,BO563-BP563-BN563))</f>
        <v/>
      </c>
      <c r="BS563" s="53">
        <f>IF(D563="","",IFERROR(AB563*AI563,0))</f>
        <v/>
      </c>
      <c r="BT563" s="53">
        <f>IF(D563="","",IFERROR(IF(X563&gt;12, AI563*(U563+V563+X563), AI563*(U563+V563)),0))</f>
        <v/>
      </c>
      <c r="BU563" s="53">
        <f>IF(D563="","",IFERROR(((AB563*3)*AI563),0))</f>
        <v/>
      </c>
      <c r="BV563" s="53">
        <f>IF(D563="","",IF(BT563-BU563&gt;0,0,BT563-BU563))</f>
        <v/>
      </c>
      <c r="BW563" s="53">
        <f>IF(D563="","",IF(BT563-BU563-BS563&gt;0,0,BT563-BU563-BS563))</f>
        <v/>
      </c>
      <c r="BX563" s="36">
        <f>IF(D563="","",IFERROR(VLOOKUP(D563,'produto-entrada-7'!A:M,3,0),"SEM PEDIDO"))</f>
        <v/>
      </c>
      <c r="BY563" s="36">
        <f>IF(D563="","",VLOOKUP(D563,'produto-estoque-total-7'!A:AB,25,0))</f>
        <v/>
      </c>
      <c r="BZ563" s="36">
        <f>IF(D563="","",IFERROR(VLOOKUP(D563,'produto-estoque-total-7'!A:AB,26,0)/100,0))</f>
        <v/>
      </c>
      <c r="CA563" s="36">
        <f>IF(D563="","",IFERROR(VLOOKUP(D563,'produto-estoque-total-7'!A:AB,27,0)/100,0))</f>
        <v/>
      </c>
      <c r="CB563" s="41">
        <f>IF(D563="","",V563*AF563)</f>
        <v/>
      </c>
      <c r="CC563" s="41">
        <f>IF(D563="","",V563*AI563)</f>
        <v/>
      </c>
      <c r="CD563" s="54">
        <f>IF(D563="","",VLOOKUP(D563,'produto-estoque-total-7'!A:AB,28,0))</f>
        <v/>
      </c>
    </row>
    <row r="564">
      <c r="A564" s="36">
        <f>IF(D564="","",VLOOKUP(D564,'produto-estoque-total-7'!A:AB,3,0))</f>
        <v/>
      </c>
      <c r="B564" s="1">
        <f>IF(D564="","",VLOOKUP(D564,'produto-estoque-total-7'!A:AB,12,0))</f>
        <v/>
      </c>
      <c r="C564" s="1">
        <f>IF(D564="","",VLOOKUP(D564,'produto-estoque-total-7'!A:AB,2,0))</f>
        <v/>
      </c>
      <c r="D564" s="37">
        <f>IFERROR(IF('produto-estoque-total-7'!A563="","",'produto-estoque-total-7'!A563),"")</f>
        <v/>
      </c>
      <c r="E564" s="1">
        <f>IF(D564="","",VLOOKUP(D564,'produto-estoque-total-7'!A:AB,4,0))</f>
        <v/>
      </c>
      <c r="F564" s="36">
        <f>IF(D564="","",VLOOKUP(D564,'produto-estoque-total-7'!A:AB,13,0))</f>
        <v/>
      </c>
      <c r="G564" s="1">
        <f>IF(F564="","",VLOOKUP(F564,'FORNECEDORES X COMPRADOR'!A:D,4,0))</f>
        <v/>
      </c>
      <c r="H564" s="1">
        <f>IF(F564="","",VLOOKUP(F564,'FORNECEDORES X COMPRADOR'!A:E,5,0))</f>
        <v/>
      </c>
      <c r="I564" s="36">
        <f>IF(D564="","",VLOOKUP(D564,'produto-estoque-total-7'!A:AB,15,0))</f>
        <v/>
      </c>
      <c r="J564" s="36">
        <f>IF(D564="","",VLOOKUP(D564,'produto-estoque-total-7'!A:AB,19,0))</f>
        <v/>
      </c>
      <c r="K564" s="1">
        <f>IF(D564="","",VLOOKUP(D564,'produto-estoque-total-7'!A:AB,20,0))</f>
        <v/>
      </c>
      <c r="L564" s="36">
        <f>IF(D564="","",VLOOKUP(D564,'produto-estoque-total-7'!A:AB,17,0))</f>
        <v/>
      </c>
      <c r="M564" s="1">
        <f>IF(D564="","",VLOOKUP(D564,'produto-estoque-total-7'!A:AB,18,0))</f>
        <v/>
      </c>
      <c r="N564" s="36">
        <f>IF(D564="","",VLOOKUP(D564,'produto-estoque-total-7'!A:AB,21,0))</f>
        <v/>
      </c>
      <c r="O564" s="1">
        <f>IF(D564="","",VLOOKUP(D564,'produto-estoque-total-7'!A:AB,22,0))</f>
        <v/>
      </c>
      <c r="P564" s="36">
        <f>IF(D564="","",VLOOKUP(D564,'produto-estoque-total-7'!A:AB,23,0))</f>
        <v/>
      </c>
      <c r="Q564" s="1">
        <f>IF(D564="","",VLOOKUP(D564,'produto-estoque-total-7'!A:AB,24,0))</f>
        <v/>
      </c>
      <c r="R564" s="38">
        <f>IFERROR(IF(D564="","",VLOOKUP(D564,'produto-venda-7'!B:N,13,0)),"C")</f>
        <v/>
      </c>
      <c r="S564" s="39">
        <f>IF(D564="","",VLOOKUP(D564,'produto-estoque-total-7'!A:AB,6,0))</f>
        <v/>
      </c>
      <c r="T564" s="39">
        <f>IF(D564="","",VLOOKUP(D564,'produto-estoque-total-7'!A:AB,5,0))</f>
        <v/>
      </c>
      <c r="U564" s="40">
        <f>IF(D564="","",VLOOKUP(D564,'produto-estoque-total-7'!A:AB,11,0))</f>
        <v/>
      </c>
      <c r="V564" s="41">
        <f>IF(D564="","",IFERROR(VLOOKUP(D564,'produto-entrada-7'!A:M,10,0),0))</f>
        <v/>
      </c>
      <c r="W564" s="42" t="n"/>
      <c r="X564" s="39">
        <f>IF(D564="","",VLOOKUP(D564,'produto-estoque-total-7'!A:AB,8,0))</f>
        <v/>
      </c>
      <c r="Y564" s="39">
        <f>IF(D564="","",VLOOKUP(D564,'produto-estoque-total-7'!A:AB,9,0))</f>
        <v/>
      </c>
      <c r="Z564" s="39">
        <f>IF(D564="","",VLOOKUP(D564,'produto-estoque-total-7'!A:AB,10,0))</f>
        <v/>
      </c>
      <c r="AA564" s="39">
        <f>IFERROR(IF(D564="","",VLOOKUP(D564,'produto-venda-7'!B:N,4,0)),0)</f>
        <v/>
      </c>
      <c r="AB564" s="39">
        <f>IFERROR(IF(D564="","",VLOOKUP(D564,'produto-venda-7'!B:N,5,0)),0)</f>
        <v/>
      </c>
      <c r="AC564" s="39">
        <f>IF(D564="","",IFERROR(AA564/90,0))</f>
        <v/>
      </c>
      <c r="AD564" s="36">
        <f>IF(D564="","",IFERROR(VLOOKUP(D564,'produto-entrada-7'!A:M,4,0),0))</f>
        <v/>
      </c>
      <c r="AE564" s="36">
        <f>IFERROR(IF(D564="","",VLOOKUP(D564,'produto-venda-7'!B:N,10,0)),0)</f>
        <v/>
      </c>
      <c r="AF564" s="36">
        <f>IF(D564="","",IFERROR(VLOOKUP(D564,'produto-entrada-7'!A:M,11,0),0))</f>
        <v/>
      </c>
      <c r="AG564" s="1">
        <f>IF(D564="","",IFERROR(VLOOKUP(D564,'produto-entrada-7'!A:M,12,0),0))</f>
        <v/>
      </c>
      <c r="AH564" s="1">
        <f>IF(D564="","",IFERROR(VLOOKUP(D564,'produto-entrada-7'!A:M,13,0),0))</f>
        <v/>
      </c>
      <c r="AI564" s="36">
        <f>IFERROR(IF(D564="","",VLOOKUP(D564,'produto-venda-7'!B:N,11,0)),0)</f>
        <v/>
      </c>
      <c r="AJ564" s="43">
        <f>IF(D564="","",IFERROR(AI564*AB564,0))</f>
        <v/>
      </c>
      <c r="AK564" s="44">
        <f>IFERROR(IF(D564="","",VLOOKUP(F564,'ANALISE FORNECEDOR'!$A:$I,8,0)),"")</f>
        <v/>
      </c>
      <c r="AL564" s="44">
        <f>IF(D564="","",AVERAGE(AM564,AK564))</f>
        <v/>
      </c>
      <c r="AM564" s="44">
        <f>IFERROR(IF(D564="","",VLOOKUP(F564,'ANALISE FORNECEDOR'!$A:$I,9,0)),"")</f>
        <v/>
      </c>
      <c r="AN564" s="45">
        <f>IF(D564="","",IF(Y564&gt;12,AI564*(U564+Y564),AI564*U564))</f>
        <v/>
      </c>
      <c r="AO564" s="45">
        <f>IF(D564="","",IF(Y564&gt;12,AI564*(U564+V564+Y564),AI564*(U564+V564)))</f>
        <v/>
      </c>
      <c r="AP564" s="46">
        <f>IF(D564="","",IF(Y564&gt;12,AG564*(U564+Y564),AG564*U564))</f>
        <v/>
      </c>
      <c r="AQ564" s="46">
        <f>IF(D564="","",IF(Y564&gt;12,AG564*(U564+V564+Y564),AG564*(U564+V564)))</f>
        <v/>
      </c>
      <c r="AR564" s="46">
        <f>IF(D564="","",IF(OR(R564="A",R564="AA",R564="AAA"),AP564,0))</f>
        <v/>
      </c>
      <c r="AS564" s="46">
        <f>IF(D564="","",IF(R564="B",AP564,0))</f>
        <v/>
      </c>
      <c r="AT564" s="46">
        <f>IF(D564="","",IF(R564="C",AP564,0))</f>
        <v/>
      </c>
      <c r="AU564" s="47">
        <f>IF(D564="","",IFERROR(AN564/AJ564,0))</f>
        <v/>
      </c>
      <c r="AV564" s="47">
        <f>IF(D564="","",IFERROR(((AO564)/AJ564),0))</f>
        <v/>
      </c>
      <c r="AW564" s="48">
        <f>IF(D564="","",IF(OR(S564="S",NOT(AND(ISNUMBER(AC564),ISNUMBER(AL564),AC564*AL564&gt;=0))),0,AC564*AL564))</f>
        <v/>
      </c>
      <c r="AX564" s="49">
        <f>IFERROR(IF(D564="","",AW564*AG564),0)</f>
        <v/>
      </c>
      <c r="AY564" s="48">
        <f>IF(D564="","",IF(OR(S564="S",NOT(AND(ISNUMBER(AC564),ISNUMBER(AK564),AC564*AK564&gt;=0))),0,AC564*AK564))</f>
        <v/>
      </c>
      <c r="AZ564" s="48">
        <f>IFERROR(IF(D564="","",IF(AY564=0,0,IF(((AY564)-(U564+Y564))&lt;0,0,(AY564)-U564))),0)</f>
        <v/>
      </c>
      <c r="BA564" s="49">
        <f>IF(D564="","",AZ564*AG564)</f>
        <v/>
      </c>
      <c r="BB564" s="49">
        <f>IF(D564="","",IF(OR(R564="A",R564="AA",R564="AAA"),BA564,0))</f>
        <v/>
      </c>
      <c r="BC564" s="49">
        <f>IF(D564="","",IF(R564="B",BA564,0))</f>
        <v/>
      </c>
      <c r="BD564" s="49">
        <f>IF(D564="","",IF(R564="B",BA564,0))</f>
        <v/>
      </c>
      <c r="BE564" s="49">
        <f>IF(D564="","",IF(S564="S",
1,
IF(AC564=0,
1,
IF(
IFERROR(((U564+Y564)*AG564)/((AC564*AK564)*AG564),0)&lt;0,
0,
IF(
IFERROR(((U564+Y564)*AG564)/((AC564*AK564)*AG564),0)&gt;1,
1,
IFERROR(((U564+Y564)*AG564)/((AC564*AK564)*AG564),0)
)
)
)
))</f>
        <v/>
      </c>
      <c r="BF564" s="49">
        <f>IF(D564="","",IF(S564="S",
1,
IF(AC564=0,
1,
IF(
IFERROR(((U564+V564+Y564)*AG564)/((AC564*AK564)*AG564),0)&lt;0,
0,
IF(
IFERROR(((U564+V564+Y564)*AG564)/((AC564*AK564)*AG564),0)&gt;1,
1,
IFERROR(((U564+V564+Y564)*AG564)/((AC564*AK564)*AG564),0)
)
)
)
))</f>
        <v/>
      </c>
      <c r="BG564" s="50">
        <f>IF(D564="","",IF(S564="S",0,IF(AND(ISNUMBER(AC564),ISNUMBER(AM564)),IF(OR(AC564*AM564&lt;0,ISERR(AC564*AM564)),0,AC564*AM564),0)))</f>
        <v/>
      </c>
      <c r="BH564" s="50">
        <f>IF(D564="","",IF(BY564&gt;TODAY()-60,0,IF(Y564&gt;12,MAX(0,(U564+Y564)-BG564),MAX(0,U564-BG564))))</f>
        <v/>
      </c>
      <c r="BI564" s="51">
        <f>IF(D564="","",BH564*AG564)</f>
        <v/>
      </c>
      <c r="BJ564" s="51">
        <f>IF(D564="","",IF(OR(R564="A",R564="AA",R564="AAA"),BI564,0))</f>
        <v/>
      </c>
      <c r="BK564" s="51">
        <f>IF(D564="","",IF(R564="B",BI564,0))</f>
        <v/>
      </c>
      <c r="BL564" s="51">
        <f>IF(D564="","",IF(R564="C",BI564,0))</f>
        <v/>
      </c>
      <c r="BM564" s="51">
        <f>IF(D564="","",IFERROR(MAX(0,MIN(BI564/AP564,1)),0))</f>
        <v/>
      </c>
      <c r="BN564" s="52">
        <f>IF(D564="","",AB564*AG564)</f>
        <v/>
      </c>
      <c r="BO564" s="52">
        <f>IF(D564="","",(U564+V564+X564)*AG564)</f>
        <v/>
      </c>
      <c r="BP564" s="52">
        <f>IF(D564="","",(AB564*3)*AG564)</f>
        <v/>
      </c>
      <c r="BQ564" s="52">
        <f>IF(D564="","",IF(BO564-BP564&gt;0,0,BO564-BP564))</f>
        <v/>
      </c>
      <c r="BR564" s="52">
        <f>IF(D564="","",IF(BO564-BP564-BN564&gt;0,0,BO564-BP564-BN564))</f>
        <v/>
      </c>
      <c r="BS564" s="53">
        <f>IF(D564="","",IFERROR(AB564*AI564,0))</f>
        <v/>
      </c>
      <c r="BT564" s="53">
        <f>IF(D564="","",IFERROR(IF(X564&gt;12, AI564*(U564+V564+X564), AI564*(U564+V564)),0))</f>
        <v/>
      </c>
      <c r="BU564" s="53">
        <f>IF(D564="","",IFERROR(((AB564*3)*AI564),0))</f>
        <v/>
      </c>
      <c r="BV564" s="53">
        <f>IF(D564="","",IF(BT564-BU564&gt;0,0,BT564-BU564))</f>
        <v/>
      </c>
      <c r="BW564" s="53">
        <f>IF(D564="","",IF(BT564-BU564-BS564&gt;0,0,BT564-BU564-BS564))</f>
        <v/>
      </c>
      <c r="BX564" s="36">
        <f>IF(D564="","",IFERROR(VLOOKUP(D564,'produto-entrada-7'!A:M,3,0),"SEM PEDIDO"))</f>
        <v/>
      </c>
      <c r="BY564" s="36">
        <f>IF(D564="","",VLOOKUP(D564,'produto-estoque-total-7'!A:AB,25,0))</f>
        <v/>
      </c>
      <c r="BZ564" s="36">
        <f>IF(D564="","",IFERROR(VLOOKUP(D564,'produto-estoque-total-7'!A:AB,26,0)/100,0))</f>
        <v/>
      </c>
      <c r="CA564" s="36">
        <f>IF(D564="","",IFERROR(VLOOKUP(D564,'produto-estoque-total-7'!A:AB,27,0)/100,0))</f>
        <v/>
      </c>
      <c r="CB564" s="41">
        <f>IF(D564="","",V564*AF564)</f>
        <v/>
      </c>
      <c r="CC564" s="41">
        <f>IF(D564="","",V564*AI564)</f>
        <v/>
      </c>
      <c r="CD564" s="54">
        <f>IF(D564="","",VLOOKUP(D564,'produto-estoque-total-7'!A:AB,28,0))</f>
        <v/>
      </c>
    </row>
    <row r="565">
      <c r="A565" s="36">
        <f>IF(D565="","",VLOOKUP(D565,'produto-estoque-total-7'!A:AB,3,0))</f>
        <v/>
      </c>
      <c r="B565" s="1">
        <f>IF(D565="","",VLOOKUP(D565,'produto-estoque-total-7'!A:AB,12,0))</f>
        <v/>
      </c>
      <c r="C565" s="1">
        <f>IF(D565="","",VLOOKUP(D565,'produto-estoque-total-7'!A:AB,2,0))</f>
        <v/>
      </c>
      <c r="D565" s="37">
        <f>IFERROR(IF('produto-estoque-total-7'!A564="","",'produto-estoque-total-7'!A564),"")</f>
        <v/>
      </c>
      <c r="E565" s="1">
        <f>IF(D565="","",VLOOKUP(D565,'produto-estoque-total-7'!A:AB,4,0))</f>
        <v/>
      </c>
      <c r="F565" s="36">
        <f>IF(D565="","",VLOOKUP(D565,'produto-estoque-total-7'!A:AB,13,0))</f>
        <v/>
      </c>
      <c r="G565" s="1">
        <f>IF(F565="","",VLOOKUP(F565,'FORNECEDORES X COMPRADOR'!A:D,4,0))</f>
        <v/>
      </c>
      <c r="H565" s="1">
        <f>IF(F565="","",VLOOKUP(F565,'FORNECEDORES X COMPRADOR'!A:E,5,0))</f>
        <v/>
      </c>
      <c r="I565" s="36">
        <f>IF(D565="","",VLOOKUP(D565,'produto-estoque-total-7'!A:AB,15,0))</f>
        <v/>
      </c>
      <c r="J565" s="36">
        <f>IF(D565="","",VLOOKUP(D565,'produto-estoque-total-7'!A:AB,19,0))</f>
        <v/>
      </c>
      <c r="K565" s="1">
        <f>IF(D565="","",VLOOKUP(D565,'produto-estoque-total-7'!A:AB,20,0))</f>
        <v/>
      </c>
      <c r="L565" s="36">
        <f>IF(D565="","",VLOOKUP(D565,'produto-estoque-total-7'!A:AB,17,0))</f>
        <v/>
      </c>
      <c r="M565" s="1">
        <f>IF(D565="","",VLOOKUP(D565,'produto-estoque-total-7'!A:AB,18,0))</f>
        <v/>
      </c>
      <c r="N565" s="36">
        <f>IF(D565="","",VLOOKUP(D565,'produto-estoque-total-7'!A:AB,21,0))</f>
        <v/>
      </c>
      <c r="O565" s="1">
        <f>IF(D565="","",VLOOKUP(D565,'produto-estoque-total-7'!A:AB,22,0))</f>
        <v/>
      </c>
      <c r="P565" s="36">
        <f>IF(D565="","",VLOOKUP(D565,'produto-estoque-total-7'!A:AB,23,0))</f>
        <v/>
      </c>
      <c r="Q565" s="1">
        <f>IF(D565="","",VLOOKUP(D565,'produto-estoque-total-7'!A:AB,24,0))</f>
        <v/>
      </c>
      <c r="R565" s="38">
        <f>IFERROR(IF(D565="","",VLOOKUP(D565,'produto-venda-7'!B:N,13,0)),"C")</f>
        <v/>
      </c>
      <c r="S565" s="39">
        <f>IF(D565="","",VLOOKUP(D565,'produto-estoque-total-7'!A:AB,6,0))</f>
        <v/>
      </c>
      <c r="T565" s="39">
        <f>IF(D565="","",VLOOKUP(D565,'produto-estoque-total-7'!A:AB,5,0))</f>
        <v/>
      </c>
      <c r="U565" s="40">
        <f>IF(D565="","",VLOOKUP(D565,'produto-estoque-total-7'!A:AB,11,0))</f>
        <v/>
      </c>
      <c r="V565" s="41">
        <f>IF(D565="","",IFERROR(VLOOKUP(D565,'produto-entrada-7'!A:M,10,0),0))</f>
        <v/>
      </c>
      <c r="W565" s="42" t="n"/>
      <c r="X565" s="39">
        <f>IF(D565="","",VLOOKUP(D565,'produto-estoque-total-7'!A:AB,8,0))</f>
        <v/>
      </c>
      <c r="Y565" s="39">
        <f>IF(D565="","",VLOOKUP(D565,'produto-estoque-total-7'!A:AB,9,0))</f>
        <v/>
      </c>
      <c r="Z565" s="39">
        <f>IF(D565="","",VLOOKUP(D565,'produto-estoque-total-7'!A:AB,10,0))</f>
        <v/>
      </c>
      <c r="AA565" s="39">
        <f>IFERROR(IF(D565="","",VLOOKUP(D565,'produto-venda-7'!B:N,4,0)),0)</f>
        <v/>
      </c>
      <c r="AB565" s="39">
        <f>IFERROR(IF(D565="","",VLOOKUP(D565,'produto-venda-7'!B:N,5,0)),0)</f>
        <v/>
      </c>
      <c r="AC565" s="39">
        <f>IF(D565="","",IFERROR(AA565/90,0))</f>
        <v/>
      </c>
      <c r="AD565" s="36">
        <f>IF(D565="","",IFERROR(VLOOKUP(D565,'produto-entrada-7'!A:M,4,0),0))</f>
        <v/>
      </c>
      <c r="AE565" s="36">
        <f>IFERROR(IF(D565="","",VLOOKUP(D565,'produto-venda-7'!B:N,10,0)),0)</f>
        <v/>
      </c>
      <c r="AF565" s="36">
        <f>IF(D565="","",IFERROR(VLOOKUP(D565,'produto-entrada-7'!A:M,11,0),0))</f>
        <v/>
      </c>
      <c r="AG565" s="1">
        <f>IF(D565="","",IFERROR(VLOOKUP(D565,'produto-entrada-7'!A:M,12,0),0))</f>
        <v/>
      </c>
      <c r="AH565" s="1">
        <f>IF(D565="","",IFERROR(VLOOKUP(D565,'produto-entrada-7'!A:M,13,0),0))</f>
        <v/>
      </c>
      <c r="AI565" s="36">
        <f>IFERROR(IF(D565="","",VLOOKUP(D565,'produto-venda-7'!B:N,11,0)),0)</f>
        <v/>
      </c>
      <c r="AJ565" s="43">
        <f>IF(D565="","",IFERROR(AI565*AB565,0))</f>
        <v/>
      </c>
      <c r="AK565" s="44">
        <f>IFERROR(IF(D565="","",VLOOKUP(F565,'ANALISE FORNECEDOR'!$A:$I,8,0)),"")</f>
        <v/>
      </c>
      <c r="AL565" s="44">
        <f>IF(D565="","",AVERAGE(AM565,AK565))</f>
        <v/>
      </c>
      <c r="AM565" s="44">
        <f>IFERROR(IF(D565="","",VLOOKUP(F565,'ANALISE FORNECEDOR'!$A:$I,9,0)),"")</f>
        <v/>
      </c>
      <c r="AN565" s="45">
        <f>IF(D565="","",IF(Y565&gt;12,AI565*(U565+Y565),AI565*U565))</f>
        <v/>
      </c>
      <c r="AO565" s="45">
        <f>IF(D565="","",IF(Y565&gt;12,AI565*(U565+V565+Y565),AI565*(U565+V565)))</f>
        <v/>
      </c>
      <c r="AP565" s="46">
        <f>IF(D565="","",IF(Y565&gt;12,AG565*(U565+Y565),AG565*U565))</f>
        <v/>
      </c>
      <c r="AQ565" s="46">
        <f>IF(D565="","",IF(Y565&gt;12,AG565*(U565+V565+Y565),AG565*(U565+V565)))</f>
        <v/>
      </c>
      <c r="AR565" s="46">
        <f>IF(D565="","",IF(OR(R565="A",R565="AA",R565="AAA"),AP565,0))</f>
        <v/>
      </c>
      <c r="AS565" s="46">
        <f>IF(D565="","",IF(R565="B",AP565,0))</f>
        <v/>
      </c>
      <c r="AT565" s="46">
        <f>IF(D565="","",IF(R565="C",AP565,0))</f>
        <v/>
      </c>
      <c r="AU565" s="47">
        <f>IF(D565="","",IFERROR(AN565/AJ565,0))</f>
        <v/>
      </c>
      <c r="AV565" s="47">
        <f>IF(D565="","",IFERROR(((AO565)/AJ565),0))</f>
        <v/>
      </c>
      <c r="AW565" s="48">
        <f>IF(D565="","",IF(OR(S565="S",NOT(AND(ISNUMBER(AC565),ISNUMBER(AL565),AC565*AL565&gt;=0))),0,AC565*AL565))</f>
        <v/>
      </c>
      <c r="AX565" s="49">
        <f>IFERROR(IF(D565="","",AW565*AG565),0)</f>
        <v/>
      </c>
      <c r="AY565" s="48">
        <f>IF(D565="","",IF(OR(S565="S",NOT(AND(ISNUMBER(AC565),ISNUMBER(AK565),AC565*AK565&gt;=0))),0,AC565*AK565))</f>
        <v/>
      </c>
      <c r="AZ565" s="48">
        <f>IFERROR(IF(D565="","",IF(AY565=0,0,IF(((AY565)-(U565+Y565))&lt;0,0,(AY565)-U565))),0)</f>
        <v/>
      </c>
      <c r="BA565" s="49">
        <f>IF(D565="","",AZ565*AG565)</f>
        <v/>
      </c>
      <c r="BB565" s="49">
        <f>IF(D565="","",IF(OR(R565="A",R565="AA",R565="AAA"),BA565,0))</f>
        <v/>
      </c>
      <c r="BC565" s="49">
        <f>IF(D565="","",IF(R565="B",BA565,0))</f>
        <v/>
      </c>
      <c r="BD565" s="49">
        <f>IF(D565="","",IF(R565="B",BA565,0))</f>
        <v/>
      </c>
      <c r="BE565" s="49">
        <f>IF(D565="","",IF(S565="S",
1,
IF(AC565=0,
1,
IF(
IFERROR(((U565+Y565)*AG565)/((AC565*AK565)*AG565),0)&lt;0,
0,
IF(
IFERROR(((U565+Y565)*AG565)/((AC565*AK565)*AG565),0)&gt;1,
1,
IFERROR(((U565+Y565)*AG565)/((AC565*AK565)*AG565),0)
)
)
)
))</f>
        <v/>
      </c>
      <c r="BF565" s="49">
        <f>IF(D565="","",IF(S565="S",
1,
IF(AC565=0,
1,
IF(
IFERROR(((U565+V565+Y565)*AG565)/((AC565*AK565)*AG565),0)&lt;0,
0,
IF(
IFERROR(((U565+V565+Y565)*AG565)/((AC565*AK565)*AG565),0)&gt;1,
1,
IFERROR(((U565+V565+Y565)*AG565)/((AC565*AK565)*AG565),0)
)
)
)
))</f>
        <v/>
      </c>
      <c r="BG565" s="50">
        <f>IF(D565="","",IF(S565="S",0,IF(AND(ISNUMBER(AC565),ISNUMBER(AM565)),IF(OR(AC565*AM565&lt;0,ISERR(AC565*AM565)),0,AC565*AM565),0)))</f>
        <v/>
      </c>
      <c r="BH565" s="50">
        <f>IF(D565="","",IF(BY565&gt;TODAY()-60,0,IF(Y565&gt;12,MAX(0,(U565+Y565)-BG565),MAX(0,U565-BG565))))</f>
        <v/>
      </c>
      <c r="BI565" s="51">
        <f>IF(D565="","",BH565*AG565)</f>
        <v/>
      </c>
      <c r="BJ565" s="51">
        <f>IF(D565="","",IF(OR(R565="A",R565="AA",R565="AAA"),BI565,0))</f>
        <v/>
      </c>
      <c r="BK565" s="51">
        <f>IF(D565="","",IF(R565="B",BI565,0))</f>
        <v/>
      </c>
      <c r="BL565" s="51">
        <f>IF(D565="","",IF(R565="C",BI565,0))</f>
        <v/>
      </c>
      <c r="BM565" s="51">
        <f>IF(D565="","",IFERROR(MAX(0,MIN(BI565/AP565,1)),0))</f>
        <v/>
      </c>
      <c r="BN565" s="52">
        <f>IF(D565="","",AB565*AG565)</f>
        <v/>
      </c>
      <c r="BO565" s="52">
        <f>IF(D565="","",(U565+V565+X565)*AG565)</f>
        <v/>
      </c>
      <c r="BP565" s="52">
        <f>IF(D565="","",(AB565*3)*AG565)</f>
        <v/>
      </c>
      <c r="BQ565" s="52">
        <f>IF(D565="","",IF(BO565-BP565&gt;0,0,BO565-BP565))</f>
        <v/>
      </c>
      <c r="BR565" s="52">
        <f>IF(D565="","",IF(BO565-BP565-BN565&gt;0,0,BO565-BP565-BN565))</f>
        <v/>
      </c>
      <c r="BS565" s="53">
        <f>IF(D565="","",IFERROR(AB565*AI565,0))</f>
        <v/>
      </c>
      <c r="BT565" s="53">
        <f>IF(D565="","",IFERROR(IF(X565&gt;12, AI565*(U565+V565+X565), AI565*(U565+V565)),0))</f>
        <v/>
      </c>
      <c r="BU565" s="53">
        <f>IF(D565="","",IFERROR(((AB565*3)*AI565),0))</f>
        <v/>
      </c>
      <c r="BV565" s="53">
        <f>IF(D565="","",IF(BT565-BU565&gt;0,0,BT565-BU565))</f>
        <v/>
      </c>
      <c r="BW565" s="53">
        <f>IF(D565="","",IF(BT565-BU565-BS565&gt;0,0,BT565-BU565-BS565))</f>
        <v/>
      </c>
      <c r="BX565" s="36">
        <f>IF(D565="","",IFERROR(VLOOKUP(D565,'produto-entrada-7'!A:M,3,0),"SEM PEDIDO"))</f>
        <v/>
      </c>
      <c r="BY565" s="36">
        <f>IF(D565="","",VLOOKUP(D565,'produto-estoque-total-7'!A:AB,25,0))</f>
        <v/>
      </c>
      <c r="BZ565" s="36">
        <f>IF(D565="","",IFERROR(VLOOKUP(D565,'produto-estoque-total-7'!A:AB,26,0)/100,0))</f>
        <v/>
      </c>
      <c r="CA565" s="36">
        <f>IF(D565="","",IFERROR(VLOOKUP(D565,'produto-estoque-total-7'!A:AB,27,0)/100,0))</f>
        <v/>
      </c>
      <c r="CB565" s="41">
        <f>IF(D565="","",V565*AF565)</f>
        <v/>
      </c>
      <c r="CC565" s="41">
        <f>IF(D565="","",V565*AI565)</f>
        <v/>
      </c>
      <c r="CD565" s="54">
        <f>IF(D565="","",VLOOKUP(D565,'produto-estoque-total-7'!A:AB,28,0))</f>
        <v/>
      </c>
    </row>
    <row r="566">
      <c r="A566" s="36">
        <f>IF(D566="","",VLOOKUP(D566,'produto-estoque-total-7'!A:AB,3,0))</f>
        <v/>
      </c>
      <c r="B566" s="1">
        <f>IF(D566="","",VLOOKUP(D566,'produto-estoque-total-7'!A:AB,12,0))</f>
        <v/>
      </c>
      <c r="C566" s="1">
        <f>IF(D566="","",VLOOKUP(D566,'produto-estoque-total-7'!A:AB,2,0))</f>
        <v/>
      </c>
      <c r="D566" s="37">
        <f>IFERROR(IF('produto-estoque-total-7'!A565="","",'produto-estoque-total-7'!A565),"")</f>
        <v/>
      </c>
      <c r="E566" s="1">
        <f>IF(D566="","",VLOOKUP(D566,'produto-estoque-total-7'!A:AB,4,0))</f>
        <v/>
      </c>
      <c r="F566" s="36">
        <f>IF(D566="","",VLOOKUP(D566,'produto-estoque-total-7'!A:AB,13,0))</f>
        <v/>
      </c>
      <c r="G566" s="1">
        <f>IF(F566="","",VLOOKUP(F566,'FORNECEDORES X COMPRADOR'!A:D,4,0))</f>
        <v/>
      </c>
      <c r="H566" s="1">
        <f>IF(F566="","",VLOOKUP(F566,'FORNECEDORES X COMPRADOR'!A:E,5,0))</f>
        <v/>
      </c>
      <c r="I566" s="36">
        <f>IF(D566="","",VLOOKUP(D566,'produto-estoque-total-7'!A:AB,15,0))</f>
        <v/>
      </c>
      <c r="J566" s="36">
        <f>IF(D566="","",VLOOKUP(D566,'produto-estoque-total-7'!A:AB,19,0))</f>
        <v/>
      </c>
      <c r="K566" s="1">
        <f>IF(D566="","",VLOOKUP(D566,'produto-estoque-total-7'!A:AB,20,0))</f>
        <v/>
      </c>
      <c r="L566" s="36">
        <f>IF(D566="","",VLOOKUP(D566,'produto-estoque-total-7'!A:AB,17,0))</f>
        <v/>
      </c>
      <c r="M566" s="1">
        <f>IF(D566="","",VLOOKUP(D566,'produto-estoque-total-7'!A:AB,18,0))</f>
        <v/>
      </c>
      <c r="N566" s="36">
        <f>IF(D566="","",VLOOKUP(D566,'produto-estoque-total-7'!A:AB,21,0))</f>
        <v/>
      </c>
      <c r="O566" s="1">
        <f>IF(D566="","",VLOOKUP(D566,'produto-estoque-total-7'!A:AB,22,0))</f>
        <v/>
      </c>
      <c r="P566" s="36">
        <f>IF(D566="","",VLOOKUP(D566,'produto-estoque-total-7'!A:AB,23,0))</f>
        <v/>
      </c>
      <c r="Q566" s="1">
        <f>IF(D566="","",VLOOKUP(D566,'produto-estoque-total-7'!A:AB,24,0))</f>
        <v/>
      </c>
      <c r="R566" s="38">
        <f>IFERROR(IF(D566="","",VLOOKUP(D566,'produto-venda-7'!B:N,13,0)),"C")</f>
        <v/>
      </c>
      <c r="S566" s="39">
        <f>IF(D566="","",VLOOKUP(D566,'produto-estoque-total-7'!A:AB,6,0))</f>
        <v/>
      </c>
      <c r="T566" s="39">
        <f>IF(D566="","",VLOOKUP(D566,'produto-estoque-total-7'!A:AB,5,0))</f>
        <v/>
      </c>
      <c r="U566" s="40">
        <f>IF(D566="","",VLOOKUP(D566,'produto-estoque-total-7'!A:AB,11,0))</f>
        <v/>
      </c>
      <c r="V566" s="41">
        <f>IF(D566="","",IFERROR(VLOOKUP(D566,'produto-entrada-7'!A:M,10,0),0))</f>
        <v/>
      </c>
      <c r="W566" s="42" t="n"/>
      <c r="X566" s="39">
        <f>IF(D566="","",VLOOKUP(D566,'produto-estoque-total-7'!A:AB,8,0))</f>
        <v/>
      </c>
      <c r="Y566" s="39">
        <f>IF(D566="","",VLOOKUP(D566,'produto-estoque-total-7'!A:AB,9,0))</f>
        <v/>
      </c>
      <c r="Z566" s="39">
        <f>IF(D566="","",VLOOKUP(D566,'produto-estoque-total-7'!A:AB,10,0))</f>
        <v/>
      </c>
      <c r="AA566" s="39">
        <f>IFERROR(IF(D566="","",VLOOKUP(D566,'produto-venda-7'!B:N,4,0)),0)</f>
        <v/>
      </c>
      <c r="AB566" s="39">
        <f>IFERROR(IF(D566="","",VLOOKUP(D566,'produto-venda-7'!B:N,5,0)),0)</f>
        <v/>
      </c>
      <c r="AC566" s="39">
        <f>IF(D566="","",IFERROR(AA566/90,0))</f>
        <v/>
      </c>
      <c r="AD566" s="36">
        <f>IF(D566="","",IFERROR(VLOOKUP(D566,'produto-entrada-7'!A:M,4,0),0))</f>
        <v/>
      </c>
      <c r="AE566" s="36">
        <f>IFERROR(IF(D566="","",VLOOKUP(D566,'produto-venda-7'!B:N,10,0)),0)</f>
        <v/>
      </c>
      <c r="AF566" s="36">
        <f>IF(D566="","",IFERROR(VLOOKUP(D566,'produto-entrada-7'!A:M,11,0),0))</f>
        <v/>
      </c>
      <c r="AG566" s="1">
        <f>IF(D566="","",IFERROR(VLOOKUP(D566,'produto-entrada-7'!A:M,12,0),0))</f>
        <v/>
      </c>
      <c r="AH566" s="1">
        <f>IF(D566="","",IFERROR(VLOOKUP(D566,'produto-entrada-7'!A:M,13,0),0))</f>
        <v/>
      </c>
      <c r="AI566" s="36">
        <f>IFERROR(IF(D566="","",VLOOKUP(D566,'produto-venda-7'!B:N,11,0)),0)</f>
        <v/>
      </c>
      <c r="AJ566" s="43">
        <f>IF(D566="","",IFERROR(AI566*AB566,0))</f>
        <v/>
      </c>
      <c r="AK566" s="44">
        <f>IFERROR(IF(D566="","",VLOOKUP(F566,'ANALISE FORNECEDOR'!$A:$I,8,0)),"")</f>
        <v/>
      </c>
      <c r="AL566" s="44">
        <f>IF(D566="","",AVERAGE(AM566,AK566))</f>
        <v/>
      </c>
      <c r="AM566" s="44">
        <f>IFERROR(IF(D566="","",VLOOKUP(F566,'ANALISE FORNECEDOR'!$A:$I,9,0)),"")</f>
        <v/>
      </c>
      <c r="AN566" s="45">
        <f>IF(D566="","",IF(Y566&gt;12,AI566*(U566+Y566),AI566*U566))</f>
        <v/>
      </c>
      <c r="AO566" s="45">
        <f>IF(D566="","",IF(Y566&gt;12,AI566*(U566+V566+Y566),AI566*(U566+V566)))</f>
        <v/>
      </c>
      <c r="AP566" s="46">
        <f>IF(D566="","",IF(Y566&gt;12,AG566*(U566+Y566),AG566*U566))</f>
        <v/>
      </c>
      <c r="AQ566" s="46">
        <f>IF(D566="","",IF(Y566&gt;12,AG566*(U566+V566+Y566),AG566*(U566+V566)))</f>
        <v/>
      </c>
      <c r="AR566" s="46">
        <f>IF(D566="","",IF(OR(R566="A",R566="AA",R566="AAA"),AP566,0))</f>
        <v/>
      </c>
      <c r="AS566" s="46">
        <f>IF(D566="","",IF(R566="B",AP566,0))</f>
        <v/>
      </c>
      <c r="AT566" s="46">
        <f>IF(D566="","",IF(R566="C",AP566,0))</f>
        <v/>
      </c>
      <c r="AU566" s="47">
        <f>IF(D566="","",IFERROR(AN566/AJ566,0))</f>
        <v/>
      </c>
      <c r="AV566" s="47">
        <f>IF(D566="","",IFERROR(((AO566)/AJ566),0))</f>
        <v/>
      </c>
      <c r="AW566" s="48">
        <f>IF(D566="","",IF(OR(S566="S",NOT(AND(ISNUMBER(AC566),ISNUMBER(AL566),AC566*AL566&gt;=0))),0,AC566*AL566))</f>
        <v/>
      </c>
      <c r="AX566" s="49">
        <f>IFERROR(IF(D566="","",AW566*AG566),0)</f>
        <v/>
      </c>
      <c r="AY566" s="48">
        <f>IF(D566="","",IF(OR(S566="S",NOT(AND(ISNUMBER(AC566),ISNUMBER(AK566),AC566*AK566&gt;=0))),0,AC566*AK566))</f>
        <v/>
      </c>
      <c r="AZ566" s="48">
        <f>IFERROR(IF(D566="","",IF(AY566=0,0,IF(((AY566)-(U566+Y566))&lt;0,0,(AY566)-U566))),0)</f>
        <v/>
      </c>
      <c r="BA566" s="49">
        <f>IF(D566="","",AZ566*AG566)</f>
        <v/>
      </c>
      <c r="BB566" s="49">
        <f>IF(D566="","",IF(OR(R566="A",R566="AA",R566="AAA"),BA566,0))</f>
        <v/>
      </c>
      <c r="BC566" s="49">
        <f>IF(D566="","",IF(R566="B",BA566,0))</f>
        <v/>
      </c>
      <c r="BD566" s="49">
        <f>IF(D566="","",IF(R566="B",BA566,0))</f>
        <v/>
      </c>
      <c r="BE566" s="49">
        <f>IF(D566="","",IF(S566="S",
1,
IF(AC566=0,
1,
IF(
IFERROR(((U566+Y566)*AG566)/((AC566*AK566)*AG566),0)&lt;0,
0,
IF(
IFERROR(((U566+Y566)*AG566)/((AC566*AK566)*AG566),0)&gt;1,
1,
IFERROR(((U566+Y566)*AG566)/((AC566*AK566)*AG566),0)
)
)
)
))</f>
        <v/>
      </c>
      <c r="BF566" s="49">
        <f>IF(D566="","",IF(S566="S",
1,
IF(AC566=0,
1,
IF(
IFERROR(((U566+V566+Y566)*AG566)/((AC566*AK566)*AG566),0)&lt;0,
0,
IF(
IFERROR(((U566+V566+Y566)*AG566)/((AC566*AK566)*AG566),0)&gt;1,
1,
IFERROR(((U566+V566+Y566)*AG566)/((AC566*AK566)*AG566),0)
)
)
)
))</f>
        <v/>
      </c>
      <c r="BG566" s="50">
        <f>IF(D566="","",IF(S566="S",0,IF(AND(ISNUMBER(AC566),ISNUMBER(AM566)),IF(OR(AC566*AM566&lt;0,ISERR(AC566*AM566)),0,AC566*AM566),0)))</f>
        <v/>
      </c>
      <c r="BH566" s="50">
        <f>IF(D566="","",IF(BY566&gt;TODAY()-60,0,IF(Y566&gt;12,MAX(0,(U566+Y566)-BG566),MAX(0,U566-BG566))))</f>
        <v/>
      </c>
      <c r="BI566" s="51">
        <f>IF(D566="","",BH566*AG566)</f>
        <v/>
      </c>
      <c r="BJ566" s="51">
        <f>IF(D566="","",IF(OR(R566="A",R566="AA",R566="AAA"),BI566,0))</f>
        <v/>
      </c>
      <c r="BK566" s="51">
        <f>IF(D566="","",IF(R566="B",BI566,0))</f>
        <v/>
      </c>
      <c r="BL566" s="51">
        <f>IF(D566="","",IF(R566="C",BI566,0))</f>
        <v/>
      </c>
      <c r="BM566" s="51">
        <f>IF(D566="","",IFERROR(MAX(0,MIN(BI566/AP566,1)),0))</f>
        <v/>
      </c>
      <c r="BN566" s="52">
        <f>IF(D566="","",AB566*AG566)</f>
        <v/>
      </c>
      <c r="BO566" s="52">
        <f>IF(D566="","",(U566+V566+X566)*AG566)</f>
        <v/>
      </c>
      <c r="BP566" s="52">
        <f>IF(D566="","",(AB566*3)*AG566)</f>
        <v/>
      </c>
      <c r="BQ566" s="52">
        <f>IF(D566="","",IF(BO566-BP566&gt;0,0,BO566-BP566))</f>
        <v/>
      </c>
      <c r="BR566" s="52">
        <f>IF(D566="","",IF(BO566-BP566-BN566&gt;0,0,BO566-BP566-BN566))</f>
        <v/>
      </c>
      <c r="BS566" s="53">
        <f>IF(D566="","",IFERROR(AB566*AI566,0))</f>
        <v/>
      </c>
      <c r="BT566" s="53">
        <f>IF(D566="","",IFERROR(IF(X566&gt;12, AI566*(U566+V566+X566), AI566*(U566+V566)),0))</f>
        <v/>
      </c>
      <c r="BU566" s="53">
        <f>IF(D566="","",IFERROR(((AB566*3)*AI566),0))</f>
        <v/>
      </c>
      <c r="BV566" s="53">
        <f>IF(D566="","",IF(BT566-BU566&gt;0,0,BT566-BU566))</f>
        <v/>
      </c>
      <c r="BW566" s="53">
        <f>IF(D566="","",IF(BT566-BU566-BS566&gt;0,0,BT566-BU566-BS566))</f>
        <v/>
      </c>
      <c r="BX566" s="36">
        <f>IF(D566="","",IFERROR(VLOOKUP(D566,'produto-entrada-7'!A:M,3,0),"SEM PEDIDO"))</f>
        <v/>
      </c>
      <c r="BY566" s="36">
        <f>IF(D566="","",VLOOKUP(D566,'produto-estoque-total-7'!A:AB,25,0))</f>
        <v/>
      </c>
      <c r="BZ566" s="36">
        <f>IF(D566="","",IFERROR(VLOOKUP(D566,'produto-estoque-total-7'!A:AB,26,0)/100,0))</f>
        <v/>
      </c>
      <c r="CA566" s="36">
        <f>IF(D566="","",IFERROR(VLOOKUP(D566,'produto-estoque-total-7'!A:AB,27,0)/100,0))</f>
        <v/>
      </c>
      <c r="CB566" s="41">
        <f>IF(D566="","",V566*AF566)</f>
        <v/>
      </c>
      <c r="CC566" s="41">
        <f>IF(D566="","",V566*AI566)</f>
        <v/>
      </c>
      <c r="CD566" s="54">
        <f>IF(D566="","",VLOOKUP(D566,'produto-estoque-total-7'!A:AB,28,0))</f>
        <v/>
      </c>
    </row>
    <row r="567">
      <c r="A567" s="36">
        <f>IF(D567="","",VLOOKUP(D567,'produto-estoque-total-7'!A:AB,3,0))</f>
        <v/>
      </c>
      <c r="B567" s="1">
        <f>IF(D567="","",VLOOKUP(D567,'produto-estoque-total-7'!A:AB,12,0))</f>
        <v/>
      </c>
      <c r="C567" s="1">
        <f>IF(D567="","",VLOOKUP(D567,'produto-estoque-total-7'!A:AB,2,0))</f>
        <v/>
      </c>
      <c r="D567" s="37">
        <f>IFERROR(IF('produto-estoque-total-7'!A566="","",'produto-estoque-total-7'!A566),"")</f>
        <v/>
      </c>
      <c r="E567" s="1">
        <f>IF(D567="","",VLOOKUP(D567,'produto-estoque-total-7'!A:AB,4,0))</f>
        <v/>
      </c>
      <c r="F567" s="36">
        <f>IF(D567="","",VLOOKUP(D567,'produto-estoque-total-7'!A:AB,13,0))</f>
        <v/>
      </c>
      <c r="G567" s="1">
        <f>IF(F567="","",VLOOKUP(F567,'FORNECEDORES X COMPRADOR'!A:D,4,0))</f>
        <v/>
      </c>
      <c r="H567" s="1">
        <f>IF(F567="","",VLOOKUP(F567,'FORNECEDORES X COMPRADOR'!A:E,5,0))</f>
        <v/>
      </c>
      <c r="I567" s="36">
        <f>IF(D567="","",VLOOKUP(D567,'produto-estoque-total-7'!A:AB,15,0))</f>
        <v/>
      </c>
      <c r="J567" s="36">
        <f>IF(D567="","",VLOOKUP(D567,'produto-estoque-total-7'!A:AB,19,0))</f>
        <v/>
      </c>
      <c r="K567" s="1">
        <f>IF(D567="","",VLOOKUP(D567,'produto-estoque-total-7'!A:AB,20,0))</f>
        <v/>
      </c>
      <c r="L567" s="36">
        <f>IF(D567="","",VLOOKUP(D567,'produto-estoque-total-7'!A:AB,17,0))</f>
        <v/>
      </c>
      <c r="M567" s="1">
        <f>IF(D567="","",VLOOKUP(D567,'produto-estoque-total-7'!A:AB,18,0))</f>
        <v/>
      </c>
      <c r="N567" s="36">
        <f>IF(D567="","",VLOOKUP(D567,'produto-estoque-total-7'!A:AB,21,0))</f>
        <v/>
      </c>
      <c r="O567" s="1">
        <f>IF(D567="","",VLOOKUP(D567,'produto-estoque-total-7'!A:AB,22,0))</f>
        <v/>
      </c>
      <c r="P567" s="36">
        <f>IF(D567="","",VLOOKUP(D567,'produto-estoque-total-7'!A:AB,23,0))</f>
        <v/>
      </c>
      <c r="Q567" s="1">
        <f>IF(D567="","",VLOOKUP(D567,'produto-estoque-total-7'!A:AB,24,0))</f>
        <v/>
      </c>
      <c r="R567" s="38">
        <f>IFERROR(IF(D567="","",VLOOKUP(D567,'produto-venda-7'!B:N,13,0)),"C")</f>
        <v/>
      </c>
      <c r="S567" s="39">
        <f>IF(D567="","",VLOOKUP(D567,'produto-estoque-total-7'!A:AB,6,0))</f>
        <v/>
      </c>
      <c r="T567" s="39">
        <f>IF(D567="","",VLOOKUP(D567,'produto-estoque-total-7'!A:AB,5,0))</f>
        <v/>
      </c>
      <c r="U567" s="40">
        <f>IF(D567="","",VLOOKUP(D567,'produto-estoque-total-7'!A:AB,11,0))</f>
        <v/>
      </c>
      <c r="V567" s="41">
        <f>IF(D567="","",IFERROR(VLOOKUP(D567,'produto-entrada-7'!A:M,10,0),0))</f>
        <v/>
      </c>
      <c r="W567" s="42" t="n"/>
      <c r="X567" s="39">
        <f>IF(D567="","",VLOOKUP(D567,'produto-estoque-total-7'!A:AB,8,0))</f>
        <v/>
      </c>
      <c r="Y567" s="39">
        <f>IF(D567="","",VLOOKUP(D567,'produto-estoque-total-7'!A:AB,9,0))</f>
        <v/>
      </c>
      <c r="Z567" s="39">
        <f>IF(D567="","",VLOOKUP(D567,'produto-estoque-total-7'!A:AB,10,0))</f>
        <v/>
      </c>
      <c r="AA567" s="39">
        <f>IFERROR(IF(D567="","",VLOOKUP(D567,'produto-venda-7'!B:N,4,0)),0)</f>
        <v/>
      </c>
      <c r="AB567" s="39">
        <f>IFERROR(IF(D567="","",VLOOKUP(D567,'produto-venda-7'!B:N,5,0)),0)</f>
        <v/>
      </c>
      <c r="AC567" s="39">
        <f>IF(D567="","",IFERROR(AA567/90,0))</f>
        <v/>
      </c>
      <c r="AD567" s="36">
        <f>IF(D567="","",IFERROR(VLOOKUP(D567,'produto-entrada-7'!A:M,4,0),0))</f>
        <v/>
      </c>
      <c r="AE567" s="36">
        <f>IFERROR(IF(D567="","",VLOOKUP(D567,'produto-venda-7'!B:N,10,0)),0)</f>
        <v/>
      </c>
      <c r="AF567" s="36">
        <f>IF(D567="","",IFERROR(VLOOKUP(D567,'produto-entrada-7'!A:M,11,0),0))</f>
        <v/>
      </c>
      <c r="AG567" s="1">
        <f>IF(D567="","",IFERROR(VLOOKUP(D567,'produto-entrada-7'!A:M,12,0),0))</f>
        <v/>
      </c>
      <c r="AH567" s="1">
        <f>IF(D567="","",IFERROR(VLOOKUP(D567,'produto-entrada-7'!A:M,13,0),0))</f>
        <v/>
      </c>
      <c r="AI567" s="36">
        <f>IFERROR(IF(D567="","",VLOOKUP(D567,'produto-venda-7'!B:N,11,0)),0)</f>
        <v/>
      </c>
      <c r="AJ567" s="43">
        <f>IF(D567="","",IFERROR(AI567*AB567,0))</f>
        <v/>
      </c>
      <c r="AK567" s="44">
        <f>IFERROR(IF(D567="","",VLOOKUP(F567,'ANALISE FORNECEDOR'!$A:$I,8,0)),"")</f>
        <v/>
      </c>
      <c r="AL567" s="44">
        <f>IF(D567="","",AVERAGE(AM567,AK567))</f>
        <v/>
      </c>
      <c r="AM567" s="44">
        <f>IFERROR(IF(D567="","",VLOOKUP(F567,'ANALISE FORNECEDOR'!$A:$I,9,0)),"")</f>
        <v/>
      </c>
      <c r="AN567" s="45">
        <f>IF(D567="","",IF(Y567&gt;12,AI567*(U567+Y567),AI567*U567))</f>
        <v/>
      </c>
      <c r="AO567" s="45">
        <f>IF(D567="","",IF(Y567&gt;12,AI567*(U567+V567+Y567),AI567*(U567+V567)))</f>
        <v/>
      </c>
      <c r="AP567" s="46">
        <f>IF(D567="","",IF(Y567&gt;12,AG567*(U567+Y567),AG567*U567))</f>
        <v/>
      </c>
      <c r="AQ567" s="46">
        <f>IF(D567="","",IF(Y567&gt;12,AG567*(U567+V567+Y567),AG567*(U567+V567)))</f>
        <v/>
      </c>
      <c r="AR567" s="46">
        <f>IF(D567="","",IF(OR(R567="A",R567="AA",R567="AAA"),AP567,0))</f>
        <v/>
      </c>
      <c r="AS567" s="46">
        <f>IF(D567="","",IF(R567="B",AP567,0))</f>
        <v/>
      </c>
      <c r="AT567" s="46">
        <f>IF(D567="","",IF(R567="C",AP567,0))</f>
        <v/>
      </c>
      <c r="AU567" s="47">
        <f>IF(D567="","",IFERROR(AN567/AJ567,0))</f>
        <v/>
      </c>
      <c r="AV567" s="47">
        <f>IF(D567="","",IFERROR(((AO567)/AJ567),0))</f>
        <v/>
      </c>
      <c r="AW567" s="48">
        <f>IF(D567="","",IF(OR(S567="S",NOT(AND(ISNUMBER(AC567),ISNUMBER(AL567),AC567*AL567&gt;=0))),0,AC567*AL567))</f>
        <v/>
      </c>
      <c r="AX567" s="49">
        <f>IFERROR(IF(D567="","",AW567*AG567),0)</f>
        <v/>
      </c>
      <c r="AY567" s="48">
        <f>IF(D567="","",IF(OR(S567="S",NOT(AND(ISNUMBER(AC567),ISNUMBER(AK567),AC567*AK567&gt;=0))),0,AC567*AK567))</f>
        <v/>
      </c>
      <c r="AZ567" s="48">
        <f>IFERROR(IF(D567="","",IF(AY567=0,0,IF(((AY567)-(U567+Y567))&lt;0,0,(AY567)-U567))),0)</f>
        <v/>
      </c>
      <c r="BA567" s="49">
        <f>IF(D567="","",AZ567*AG567)</f>
        <v/>
      </c>
      <c r="BB567" s="49">
        <f>IF(D567="","",IF(OR(R567="A",R567="AA",R567="AAA"),BA567,0))</f>
        <v/>
      </c>
      <c r="BC567" s="49">
        <f>IF(D567="","",IF(R567="B",BA567,0))</f>
        <v/>
      </c>
      <c r="BD567" s="49">
        <f>IF(D567="","",IF(R567="B",BA567,0))</f>
        <v/>
      </c>
      <c r="BE567" s="49">
        <f>IF(D567="","",IF(S567="S",
1,
IF(AC567=0,
1,
IF(
IFERROR(((U567+Y567)*AG567)/((AC567*AK567)*AG567),0)&lt;0,
0,
IF(
IFERROR(((U567+Y567)*AG567)/((AC567*AK567)*AG567),0)&gt;1,
1,
IFERROR(((U567+Y567)*AG567)/((AC567*AK567)*AG567),0)
)
)
)
))</f>
        <v/>
      </c>
      <c r="BF567" s="49">
        <f>IF(D567="","",IF(S567="S",
1,
IF(AC567=0,
1,
IF(
IFERROR(((U567+V567+Y567)*AG567)/((AC567*AK567)*AG567),0)&lt;0,
0,
IF(
IFERROR(((U567+V567+Y567)*AG567)/((AC567*AK567)*AG567),0)&gt;1,
1,
IFERROR(((U567+V567+Y567)*AG567)/((AC567*AK567)*AG567),0)
)
)
)
))</f>
        <v/>
      </c>
      <c r="BG567" s="50">
        <f>IF(D567="","",IF(S567="S",0,IF(AND(ISNUMBER(AC567),ISNUMBER(AM567)),IF(OR(AC567*AM567&lt;0,ISERR(AC567*AM567)),0,AC567*AM567),0)))</f>
        <v/>
      </c>
      <c r="BH567" s="50">
        <f>IF(D567="","",IF(BY567&gt;TODAY()-60,0,IF(Y567&gt;12,MAX(0,(U567+Y567)-BG567),MAX(0,U567-BG567))))</f>
        <v/>
      </c>
      <c r="BI567" s="51">
        <f>IF(D567="","",BH567*AG567)</f>
        <v/>
      </c>
      <c r="BJ567" s="51">
        <f>IF(D567="","",IF(OR(R567="A",R567="AA",R567="AAA"),BI567,0))</f>
        <v/>
      </c>
      <c r="BK567" s="51">
        <f>IF(D567="","",IF(R567="B",BI567,0))</f>
        <v/>
      </c>
      <c r="BL567" s="51">
        <f>IF(D567="","",IF(R567="C",BI567,0))</f>
        <v/>
      </c>
      <c r="BM567" s="51">
        <f>IF(D567="","",IFERROR(MAX(0,MIN(BI567/AP567,1)),0))</f>
        <v/>
      </c>
      <c r="BN567" s="52">
        <f>IF(D567="","",AB567*AG567)</f>
        <v/>
      </c>
      <c r="BO567" s="52">
        <f>IF(D567="","",(U567+V567+X567)*AG567)</f>
        <v/>
      </c>
      <c r="BP567" s="52">
        <f>IF(D567="","",(AB567*3)*AG567)</f>
        <v/>
      </c>
      <c r="BQ567" s="52">
        <f>IF(D567="","",IF(BO567-BP567&gt;0,0,BO567-BP567))</f>
        <v/>
      </c>
      <c r="BR567" s="52">
        <f>IF(D567="","",IF(BO567-BP567-BN567&gt;0,0,BO567-BP567-BN567))</f>
        <v/>
      </c>
      <c r="BS567" s="53">
        <f>IF(D567="","",IFERROR(AB567*AI567,0))</f>
        <v/>
      </c>
      <c r="BT567" s="53">
        <f>IF(D567="","",IFERROR(IF(X567&gt;12, AI567*(U567+V567+X567), AI567*(U567+V567)),0))</f>
        <v/>
      </c>
      <c r="BU567" s="53">
        <f>IF(D567="","",IFERROR(((AB567*3)*AI567),0))</f>
        <v/>
      </c>
      <c r="BV567" s="53">
        <f>IF(D567="","",IF(BT567-BU567&gt;0,0,BT567-BU567))</f>
        <v/>
      </c>
      <c r="BW567" s="53">
        <f>IF(D567="","",IF(BT567-BU567-BS567&gt;0,0,BT567-BU567-BS567))</f>
        <v/>
      </c>
      <c r="BX567" s="36">
        <f>IF(D567="","",IFERROR(VLOOKUP(D567,'produto-entrada-7'!A:M,3,0),"SEM PEDIDO"))</f>
        <v/>
      </c>
      <c r="BY567" s="36">
        <f>IF(D567="","",VLOOKUP(D567,'produto-estoque-total-7'!A:AB,25,0))</f>
        <v/>
      </c>
      <c r="BZ567" s="36">
        <f>IF(D567="","",IFERROR(VLOOKUP(D567,'produto-estoque-total-7'!A:AB,26,0)/100,0))</f>
        <v/>
      </c>
      <c r="CA567" s="36">
        <f>IF(D567="","",IFERROR(VLOOKUP(D567,'produto-estoque-total-7'!A:AB,27,0)/100,0))</f>
        <v/>
      </c>
      <c r="CB567" s="41">
        <f>IF(D567="","",V567*AF567)</f>
        <v/>
      </c>
      <c r="CC567" s="41">
        <f>IF(D567="","",V567*AI567)</f>
        <v/>
      </c>
      <c r="CD567" s="54">
        <f>IF(D567="","",VLOOKUP(D567,'produto-estoque-total-7'!A:AB,28,0))</f>
        <v/>
      </c>
    </row>
    <row r="568">
      <c r="A568" s="36">
        <f>IF(D568="","",VLOOKUP(D568,'produto-estoque-total-7'!A:AB,3,0))</f>
        <v/>
      </c>
      <c r="B568" s="1">
        <f>IF(D568="","",VLOOKUP(D568,'produto-estoque-total-7'!A:AB,12,0))</f>
        <v/>
      </c>
      <c r="C568" s="1">
        <f>IF(D568="","",VLOOKUP(D568,'produto-estoque-total-7'!A:AB,2,0))</f>
        <v/>
      </c>
      <c r="D568" s="37">
        <f>IFERROR(IF('produto-estoque-total-7'!A567="","",'produto-estoque-total-7'!A567),"")</f>
        <v/>
      </c>
      <c r="E568" s="1">
        <f>IF(D568="","",VLOOKUP(D568,'produto-estoque-total-7'!A:AB,4,0))</f>
        <v/>
      </c>
      <c r="F568" s="36">
        <f>IF(D568="","",VLOOKUP(D568,'produto-estoque-total-7'!A:AB,13,0))</f>
        <v/>
      </c>
      <c r="G568" s="1">
        <f>IF(F568="","",VLOOKUP(F568,'FORNECEDORES X COMPRADOR'!A:D,4,0))</f>
        <v/>
      </c>
      <c r="H568" s="1">
        <f>IF(F568="","",VLOOKUP(F568,'FORNECEDORES X COMPRADOR'!A:E,5,0))</f>
        <v/>
      </c>
      <c r="I568" s="36">
        <f>IF(D568="","",VLOOKUP(D568,'produto-estoque-total-7'!A:AB,15,0))</f>
        <v/>
      </c>
      <c r="J568" s="36">
        <f>IF(D568="","",VLOOKUP(D568,'produto-estoque-total-7'!A:AB,19,0))</f>
        <v/>
      </c>
      <c r="K568" s="1">
        <f>IF(D568="","",VLOOKUP(D568,'produto-estoque-total-7'!A:AB,20,0))</f>
        <v/>
      </c>
      <c r="L568" s="36">
        <f>IF(D568="","",VLOOKUP(D568,'produto-estoque-total-7'!A:AB,17,0))</f>
        <v/>
      </c>
      <c r="M568" s="1">
        <f>IF(D568="","",VLOOKUP(D568,'produto-estoque-total-7'!A:AB,18,0))</f>
        <v/>
      </c>
      <c r="N568" s="36">
        <f>IF(D568="","",VLOOKUP(D568,'produto-estoque-total-7'!A:AB,21,0))</f>
        <v/>
      </c>
      <c r="O568" s="1">
        <f>IF(D568="","",VLOOKUP(D568,'produto-estoque-total-7'!A:AB,22,0))</f>
        <v/>
      </c>
      <c r="P568" s="36">
        <f>IF(D568="","",VLOOKUP(D568,'produto-estoque-total-7'!A:AB,23,0))</f>
        <v/>
      </c>
      <c r="Q568" s="1">
        <f>IF(D568="","",VLOOKUP(D568,'produto-estoque-total-7'!A:AB,24,0))</f>
        <v/>
      </c>
      <c r="R568" s="38">
        <f>IFERROR(IF(D568="","",VLOOKUP(D568,'produto-venda-7'!B:N,13,0)),"C")</f>
        <v/>
      </c>
      <c r="S568" s="39">
        <f>IF(D568="","",VLOOKUP(D568,'produto-estoque-total-7'!A:AB,6,0))</f>
        <v/>
      </c>
      <c r="T568" s="39">
        <f>IF(D568="","",VLOOKUP(D568,'produto-estoque-total-7'!A:AB,5,0))</f>
        <v/>
      </c>
      <c r="U568" s="40">
        <f>IF(D568="","",VLOOKUP(D568,'produto-estoque-total-7'!A:AB,11,0))</f>
        <v/>
      </c>
      <c r="V568" s="41">
        <f>IF(D568="","",IFERROR(VLOOKUP(D568,'produto-entrada-7'!A:M,10,0),0))</f>
        <v/>
      </c>
      <c r="W568" s="42" t="n"/>
      <c r="X568" s="39">
        <f>IF(D568="","",VLOOKUP(D568,'produto-estoque-total-7'!A:AB,8,0))</f>
        <v/>
      </c>
      <c r="Y568" s="39">
        <f>IF(D568="","",VLOOKUP(D568,'produto-estoque-total-7'!A:AB,9,0))</f>
        <v/>
      </c>
      <c r="Z568" s="39">
        <f>IF(D568="","",VLOOKUP(D568,'produto-estoque-total-7'!A:AB,10,0))</f>
        <v/>
      </c>
      <c r="AA568" s="39">
        <f>IFERROR(IF(D568="","",VLOOKUP(D568,'produto-venda-7'!B:N,4,0)),0)</f>
        <v/>
      </c>
      <c r="AB568" s="39">
        <f>IFERROR(IF(D568="","",VLOOKUP(D568,'produto-venda-7'!B:N,5,0)),0)</f>
        <v/>
      </c>
      <c r="AC568" s="39">
        <f>IF(D568="","",IFERROR(AA568/90,0))</f>
        <v/>
      </c>
      <c r="AD568" s="36">
        <f>IF(D568="","",IFERROR(VLOOKUP(D568,'produto-entrada-7'!A:M,4,0),0))</f>
        <v/>
      </c>
      <c r="AE568" s="36">
        <f>IFERROR(IF(D568="","",VLOOKUP(D568,'produto-venda-7'!B:N,10,0)),0)</f>
        <v/>
      </c>
      <c r="AF568" s="36">
        <f>IF(D568="","",IFERROR(VLOOKUP(D568,'produto-entrada-7'!A:M,11,0),0))</f>
        <v/>
      </c>
      <c r="AG568" s="1">
        <f>IF(D568="","",IFERROR(VLOOKUP(D568,'produto-entrada-7'!A:M,12,0),0))</f>
        <v/>
      </c>
      <c r="AH568" s="1">
        <f>IF(D568="","",IFERROR(VLOOKUP(D568,'produto-entrada-7'!A:M,13,0),0))</f>
        <v/>
      </c>
      <c r="AI568" s="36">
        <f>IFERROR(IF(D568="","",VLOOKUP(D568,'produto-venda-7'!B:N,11,0)),0)</f>
        <v/>
      </c>
      <c r="AJ568" s="43">
        <f>IF(D568="","",IFERROR(AI568*AB568,0))</f>
        <v/>
      </c>
      <c r="AK568" s="44">
        <f>IFERROR(IF(D568="","",VLOOKUP(F568,'ANALISE FORNECEDOR'!$A:$I,8,0)),"")</f>
        <v/>
      </c>
      <c r="AL568" s="44">
        <f>IF(D568="","",AVERAGE(AM568,AK568))</f>
        <v/>
      </c>
      <c r="AM568" s="44">
        <f>IFERROR(IF(D568="","",VLOOKUP(F568,'ANALISE FORNECEDOR'!$A:$I,9,0)),"")</f>
        <v/>
      </c>
      <c r="AN568" s="45">
        <f>IF(D568="","",IF(Y568&gt;12,AI568*(U568+Y568),AI568*U568))</f>
        <v/>
      </c>
      <c r="AO568" s="45">
        <f>IF(D568="","",IF(Y568&gt;12,AI568*(U568+V568+Y568),AI568*(U568+V568)))</f>
        <v/>
      </c>
      <c r="AP568" s="46">
        <f>IF(D568="","",IF(Y568&gt;12,AG568*(U568+Y568),AG568*U568))</f>
        <v/>
      </c>
      <c r="AQ568" s="46">
        <f>IF(D568="","",IF(Y568&gt;12,AG568*(U568+V568+Y568),AG568*(U568+V568)))</f>
        <v/>
      </c>
      <c r="AR568" s="46">
        <f>IF(D568="","",IF(OR(R568="A",R568="AA",R568="AAA"),AP568,0))</f>
        <v/>
      </c>
      <c r="AS568" s="46">
        <f>IF(D568="","",IF(R568="B",AP568,0))</f>
        <v/>
      </c>
      <c r="AT568" s="46">
        <f>IF(D568="","",IF(R568="C",AP568,0))</f>
        <v/>
      </c>
      <c r="AU568" s="47">
        <f>IF(D568="","",IFERROR(AN568/AJ568,0))</f>
        <v/>
      </c>
      <c r="AV568" s="47">
        <f>IF(D568="","",IFERROR(((AO568)/AJ568),0))</f>
        <v/>
      </c>
      <c r="AW568" s="48">
        <f>IF(D568="","",IF(OR(S568="S",NOT(AND(ISNUMBER(AC568),ISNUMBER(AL568),AC568*AL568&gt;=0))),0,AC568*AL568))</f>
        <v/>
      </c>
      <c r="AX568" s="49">
        <f>IFERROR(IF(D568="","",AW568*AG568),0)</f>
        <v/>
      </c>
      <c r="AY568" s="48">
        <f>IF(D568="","",IF(OR(S568="S",NOT(AND(ISNUMBER(AC568),ISNUMBER(AK568),AC568*AK568&gt;=0))),0,AC568*AK568))</f>
        <v/>
      </c>
      <c r="AZ568" s="48">
        <f>IFERROR(IF(D568="","",IF(AY568=0,0,IF(((AY568)-(U568+Y568))&lt;0,0,(AY568)-U568))),0)</f>
        <v/>
      </c>
      <c r="BA568" s="49">
        <f>IF(D568="","",AZ568*AG568)</f>
        <v/>
      </c>
      <c r="BB568" s="49">
        <f>IF(D568="","",IF(OR(R568="A",R568="AA",R568="AAA"),BA568,0))</f>
        <v/>
      </c>
      <c r="BC568" s="49">
        <f>IF(D568="","",IF(R568="B",BA568,0))</f>
        <v/>
      </c>
      <c r="BD568" s="49">
        <f>IF(D568="","",IF(R568="B",BA568,0))</f>
        <v/>
      </c>
      <c r="BE568" s="49">
        <f>IF(D568="","",IF(S568="S",
1,
IF(AC568=0,
1,
IF(
IFERROR(((U568+Y568)*AG568)/((AC568*AK568)*AG568),0)&lt;0,
0,
IF(
IFERROR(((U568+Y568)*AG568)/((AC568*AK568)*AG568),0)&gt;1,
1,
IFERROR(((U568+Y568)*AG568)/((AC568*AK568)*AG568),0)
)
)
)
))</f>
        <v/>
      </c>
      <c r="BF568" s="49">
        <f>IF(D568="","",IF(S568="S",
1,
IF(AC568=0,
1,
IF(
IFERROR(((U568+V568+Y568)*AG568)/((AC568*AK568)*AG568),0)&lt;0,
0,
IF(
IFERROR(((U568+V568+Y568)*AG568)/((AC568*AK568)*AG568),0)&gt;1,
1,
IFERROR(((U568+V568+Y568)*AG568)/((AC568*AK568)*AG568),0)
)
)
)
))</f>
        <v/>
      </c>
      <c r="BG568" s="50">
        <f>IF(D568="","",IF(S568="S",0,IF(AND(ISNUMBER(AC568),ISNUMBER(AM568)),IF(OR(AC568*AM568&lt;0,ISERR(AC568*AM568)),0,AC568*AM568),0)))</f>
        <v/>
      </c>
      <c r="BH568" s="50">
        <f>IF(D568="","",IF(BY568&gt;TODAY()-60,0,IF(Y568&gt;12,MAX(0,(U568+Y568)-BG568),MAX(0,U568-BG568))))</f>
        <v/>
      </c>
      <c r="BI568" s="51">
        <f>IF(D568="","",BH568*AG568)</f>
        <v/>
      </c>
      <c r="BJ568" s="51">
        <f>IF(D568="","",IF(OR(R568="A",R568="AA",R568="AAA"),BI568,0))</f>
        <v/>
      </c>
      <c r="BK568" s="51">
        <f>IF(D568="","",IF(R568="B",BI568,0))</f>
        <v/>
      </c>
      <c r="BL568" s="51">
        <f>IF(D568="","",IF(R568="C",BI568,0))</f>
        <v/>
      </c>
      <c r="BM568" s="51">
        <f>IF(D568="","",IFERROR(MAX(0,MIN(BI568/AP568,1)),0))</f>
        <v/>
      </c>
      <c r="BN568" s="52">
        <f>IF(D568="","",AB568*AG568)</f>
        <v/>
      </c>
      <c r="BO568" s="52">
        <f>IF(D568="","",(U568+V568+X568)*AG568)</f>
        <v/>
      </c>
      <c r="BP568" s="52">
        <f>IF(D568="","",(AB568*3)*AG568)</f>
        <v/>
      </c>
      <c r="BQ568" s="52">
        <f>IF(D568="","",IF(BO568-BP568&gt;0,0,BO568-BP568))</f>
        <v/>
      </c>
      <c r="BR568" s="52">
        <f>IF(D568="","",IF(BO568-BP568-BN568&gt;0,0,BO568-BP568-BN568))</f>
        <v/>
      </c>
      <c r="BS568" s="53">
        <f>IF(D568="","",IFERROR(AB568*AI568,0))</f>
        <v/>
      </c>
      <c r="BT568" s="53">
        <f>IF(D568="","",IFERROR(IF(X568&gt;12, AI568*(U568+V568+X568), AI568*(U568+V568)),0))</f>
        <v/>
      </c>
      <c r="BU568" s="53">
        <f>IF(D568="","",IFERROR(((AB568*3)*AI568),0))</f>
        <v/>
      </c>
      <c r="BV568" s="53">
        <f>IF(D568="","",IF(BT568-BU568&gt;0,0,BT568-BU568))</f>
        <v/>
      </c>
      <c r="BW568" s="53">
        <f>IF(D568="","",IF(BT568-BU568-BS568&gt;0,0,BT568-BU568-BS568))</f>
        <v/>
      </c>
      <c r="BX568" s="36">
        <f>IF(D568="","",IFERROR(VLOOKUP(D568,'produto-entrada-7'!A:M,3,0),"SEM PEDIDO"))</f>
        <v/>
      </c>
      <c r="BY568" s="36">
        <f>IF(D568="","",VLOOKUP(D568,'produto-estoque-total-7'!A:AB,25,0))</f>
        <v/>
      </c>
      <c r="BZ568" s="36">
        <f>IF(D568="","",IFERROR(VLOOKUP(D568,'produto-estoque-total-7'!A:AB,26,0)/100,0))</f>
        <v/>
      </c>
      <c r="CA568" s="36">
        <f>IF(D568="","",IFERROR(VLOOKUP(D568,'produto-estoque-total-7'!A:AB,27,0)/100,0))</f>
        <v/>
      </c>
      <c r="CB568" s="41">
        <f>IF(D568="","",V568*AF568)</f>
        <v/>
      </c>
      <c r="CC568" s="41">
        <f>IF(D568="","",V568*AI568)</f>
        <v/>
      </c>
      <c r="CD568" s="54">
        <f>IF(D568="","",VLOOKUP(D568,'produto-estoque-total-7'!A:AB,28,0))</f>
        <v/>
      </c>
    </row>
    <row r="569">
      <c r="A569" s="36">
        <f>IF(D569="","",VLOOKUP(D569,'produto-estoque-total-7'!A:AB,3,0))</f>
        <v/>
      </c>
      <c r="B569" s="1">
        <f>IF(D569="","",VLOOKUP(D569,'produto-estoque-total-7'!A:AB,12,0))</f>
        <v/>
      </c>
      <c r="C569" s="1">
        <f>IF(D569="","",VLOOKUP(D569,'produto-estoque-total-7'!A:AB,2,0))</f>
        <v/>
      </c>
      <c r="D569" s="37">
        <f>IFERROR(IF('produto-estoque-total-7'!A568="","",'produto-estoque-total-7'!A568),"")</f>
        <v/>
      </c>
      <c r="E569" s="1">
        <f>IF(D569="","",VLOOKUP(D569,'produto-estoque-total-7'!A:AB,4,0))</f>
        <v/>
      </c>
      <c r="F569" s="36">
        <f>IF(D569="","",VLOOKUP(D569,'produto-estoque-total-7'!A:AB,13,0))</f>
        <v/>
      </c>
      <c r="G569" s="1">
        <f>IF(F569="","",VLOOKUP(F569,'FORNECEDORES X COMPRADOR'!A:D,4,0))</f>
        <v/>
      </c>
      <c r="H569" s="1">
        <f>IF(F569="","",VLOOKUP(F569,'FORNECEDORES X COMPRADOR'!A:E,5,0))</f>
        <v/>
      </c>
      <c r="I569" s="36">
        <f>IF(D569="","",VLOOKUP(D569,'produto-estoque-total-7'!A:AB,15,0))</f>
        <v/>
      </c>
      <c r="J569" s="36">
        <f>IF(D569="","",VLOOKUP(D569,'produto-estoque-total-7'!A:AB,19,0))</f>
        <v/>
      </c>
      <c r="K569" s="1">
        <f>IF(D569="","",VLOOKUP(D569,'produto-estoque-total-7'!A:AB,20,0))</f>
        <v/>
      </c>
      <c r="L569" s="36">
        <f>IF(D569="","",VLOOKUP(D569,'produto-estoque-total-7'!A:AB,17,0))</f>
        <v/>
      </c>
      <c r="M569" s="1">
        <f>IF(D569="","",VLOOKUP(D569,'produto-estoque-total-7'!A:AB,18,0))</f>
        <v/>
      </c>
      <c r="N569" s="36">
        <f>IF(D569="","",VLOOKUP(D569,'produto-estoque-total-7'!A:AB,21,0))</f>
        <v/>
      </c>
      <c r="O569" s="1">
        <f>IF(D569="","",VLOOKUP(D569,'produto-estoque-total-7'!A:AB,22,0))</f>
        <v/>
      </c>
      <c r="P569" s="36">
        <f>IF(D569="","",VLOOKUP(D569,'produto-estoque-total-7'!A:AB,23,0))</f>
        <v/>
      </c>
      <c r="Q569" s="1">
        <f>IF(D569="","",VLOOKUP(D569,'produto-estoque-total-7'!A:AB,24,0))</f>
        <v/>
      </c>
      <c r="R569" s="38">
        <f>IFERROR(IF(D569="","",VLOOKUP(D569,'produto-venda-7'!B:N,13,0)),"C")</f>
        <v/>
      </c>
      <c r="S569" s="39">
        <f>IF(D569="","",VLOOKUP(D569,'produto-estoque-total-7'!A:AB,6,0))</f>
        <v/>
      </c>
      <c r="T569" s="39">
        <f>IF(D569="","",VLOOKUP(D569,'produto-estoque-total-7'!A:AB,5,0))</f>
        <v/>
      </c>
      <c r="U569" s="40">
        <f>IF(D569="","",VLOOKUP(D569,'produto-estoque-total-7'!A:AB,11,0))</f>
        <v/>
      </c>
      <c r="V569" s="41">
        <f>IF(D569="","",IFERROR(VLOOKUP(D569,'produto-entrada-7'!A:M,10,0),0))</f>
        <v/>
      </c>
      <c r="W569" s="42" t="n"/>
      <c r="X569" s="39">
        <f>IF(D569="","",VLOOKUP(D569,'produto-estoque-total-7'!A:AB,8,0))</f>
        <v/>
      </c>
      <c r="Y569" s="39">
        <f>IF(D569="","",VLOOKUP(D569,'produto-estoque-total-7'!A:AB,9,0))</f>
        <v/>
      </c>
      <c r="Z569" s="39">
        <f>IF(D569="","",VLOOKUP(D569,'produto-estoque-total-7'!A:AB,10,0))</f>
        <v/>
      </c>
      <c r="AA569" s="39">
        <f>IFERROR(IF(D569="","",VLOOKUP(D569,'produto-venda-7'!B:N,4,0)),0)</f>
        <v/>
      </c>
      <c r="AB569" s="39">
        <f>IFERROR(IF(D569="","",VLOOKUP(D569,'produto-venda-7'!B:N,5,0)),0)</f>
        <v/>
      </c>
      <c r="AC569" s="39">
        <f>IF(D569="","",IFERROR(AA569/90,0))</f>
        <v/>
      </c>
      <c r="AD569" s="36">
        <f>IF(D569="","",IFERROR(VLOOKUP(D569,'produto-entrada-7'!A:M,4,0),0))</f>
        <v/>
      </c>
      <c r="AE569" s="36">
        <f>IFERROR(IF(D569="","",VLOOKUP(D569,'produto-venda-7'!B:N,10,0)),0)</f>
        <v/>
      </c>
      <c r="AF569" s="36">
        <f>IF(D569="","",IFERROR(VLOOKUP(D569,'produto-entrada-7'!A:M,11,0),0))</f>
        <v/>
      </c>
      <c r="AG569" s="1">
        <f>IF(D569="","",IFERROR(VLOOKUP(D569,'produto-entrada-7'!A:M,12,0),0))</f>
        <v/>
      </c>
      <c r="AH569" s="1">
        <f>IF(D569="","",IFERROR(VLOOKUP(D569,'produto-entrada-7'!A:M,13,0),0))</f>
        <v/>
      </c>
      <c r="AI569" s="36">
        <f>IFERROR(IF(D569="","",VLOOKUP(D569,'produto-venda-7'!B:N,11,0)),0)</f>
        <v/>
      </c>
      <c r="AJ569" s="43">
        <f>IF(D569="","",IFERROR(AI569*AB569,0))</f>
        <v/>
      </c>
      <c r="AK569" s="44">
        <f>IFERROR(IF(D569="","",VLOOKUP(F569,'ANALISE FORNECEDOR'!$A:$I,8,0)),"")</f>
        <v/>
      </c>
      <c r="AL569" s="44">
        <f>IF(D569="","",AVERAGE(AM569,AK569))</f>
        <v/>
      </c>
      <c r="AM569" s="44">
        <f>IFERROR(IF(D569="","",VLOOKUP(F569,'ANALISE FORNECEDOR'!$A:$I,9,0)),"")</f>
        <v/>
      </c>
      <c r="AN569" s="45">
        <f>IF(D569="","",IF(Y569&gt;12,AI569*(U569+Y569),AI569*U569))</f>
        <v/>
      </c>
      <c r="AO569" s="45">
        <f>IF(D569="","",IF(Y569&gt;12,AI569*(U569+V569+Y569),AI569*(U569+V569)))</f>
        <v/>
      </c>
      <c r="AP569" s="46">
        <f>IF(D569="","",IF(Y569&gt;12,AG569*(U569+Y569),AG569*U569))</f>
        <v/>
      </c>
      <c r="AQ569" s="46">
        <f>IF(D569="","",IF(Y569&gt;12,AG569*(U569+V569+Y569),AG569*(U569+V569)))</f>
        <v/>
      </c>
      <c r="AR569" s="46">
        <f>IF(D569="","",IF(OR(R569="A",R569="AA",R569="AAA"),AP569,0))</f>
        <v/>
      </c>
      <c r="AS569" s="46">
        <f>IF(D569="","",IF(R569="B",AP569,0))</f>
        <v/>
      </c>
      <c r="AT569" s="46">
        <f>IF(D569="","",IF(R569="C",AP569,0))</f>
        <v/>
      </c>
      <c r="AU569" s="47">
        <f>IF(D569="","",IFERROR(AN569/AJ569,0))</f>
        <v/>
      </c>
      <c r="AV569" s="47">
        <f>IF(D569="","",IFERROR(((AO569)/AJ569),0))</f>
        <v/>
      </c>
      <c r="AW569" s="48">
        <f>IF(D569="","",IF(OR(S569="S",NOT(AND(ISNUMBER(AC569),ISNUMBER(AL569),AC569*AL569&gt;=0))),0,AC569*AL569))</f>
        <v/>
      </c>
      <c r="AX569" s="49">
        <f>IFERROR(IF(D569="","",AW569*AG569),0)</f>
        <v/>
      </c>
      <c r="AY569" s="48">
        <f>IF(D569="","",IF(OR(S569="S",NOT(AND(ISNUMBER(AC569),ISNUMBER(AK569),AC569*AK569&gt;=0))),0,AC569*AK569))</f>
        <v/>
      </c>
      <c r="AZ569" s="48">
        <f>IFERROR(IF(D569="","",IF(AY569=0,0,IF(((AY569)-(U569+Y569))&lt;0,0,(AY569)-U569))),0)</f>
        <v/>
      </c>
      <c r="BA569" s="49">
        <f>IF(D569="","",AZ569*AG569)</f>
        <v/>
      </c>
      <c r="BB569" s="49">
        <f>IF(D569="","",IF(OR(R569="A",R569="AA",R569="AAA"),BA569,0))</f>
        <v/>
      </c>
      <c r="BC569" s="49">
        <f>IF(D569="","",IF(R569="B",BA569,0))</f>
        <v/>
      </c>
      <c r="BD569" s="49">
        <f>IF(D569="","",IF(R569="B",BA569,0))</f>
        <v/>
      </c>
      <c r="BE569" s="49">
        <f>IF(D569="","",IF(S569="S",
1,
IF(AC569=0,
1,
IF(
IFERROR(((U569+Y569)*AG569)/((AC569*AK569)*AG569),0)&lt;0,
0,
IF(
IFERROR(((U569+Y569)*AG569)/((AC569*AK569)*AG569),0)&gt;1,
1,
IFERROR(((U569+Y569)*AG569)/((AC569*AK569)*AG569),0)
)
)
)
))</f>
        <v/>
      </c>
      <c r="BF569" s="49">
        <f>IF(D569="","",IF(S569="S",
1,
IF(AC569=0,
1,
IF(
IFERROR(((U569+V569+Y569)*AG569)/((AC569*AK569)*AG569),0)&lt;0,
0,
IF(
IFERROR(((U569+V569+Y569)*AG569)/((AC569*AK569)*AG569),0)&gt;1,
1,
IFERROR(((U569+V569+Y569)*AG569)/((AC569*AK569)*AG569),0)
)
)
)
))</f>
        <v/>
      </c>
      <c r="BG569" s="50">
        <f>IF(D569="","",IF(S569="S",0,IF(AND(ISNUMBER(AC569),ISNUMBER(AM569)),IF(OR(AC569*AM569&lt;0,ISERR(AC569*AM569)),0,AC569*AM569),0)))</f>
        <v/>
      </c>
      <c r="BH569" s="50">
        <f>IF(D569="","",IF(BY569&gt;TODAY()-60,0,IF(Y569&gt;12,MAX(0,(U569+Y569)-BG569),MAX(0,U569-BG569))))</f>
        <v/>
      </c>
      <c r="BI569" s="51">
        <f>IF(D569="","",BH569*AG569)</f>
        <v/>
      </c>
      <c r="BJ569" s="51">
        <f>IF(D569="","",IF(OR(R569="A",R569="AA",R569="AAA"),BI569,0))</f>
        <v/>
      </c>
      <c r="BK569" s="51">
        <f>IF(D569="","",IF(R569="B",BI569,0))</f>
        <v/>
      </c>
      <c r="BL569" s="51">
        <f>IF(D569="","",IF(R569="C",BI569,0))</f>
        <v/>
      </c>
      <c r="BM569" s="51">
        <f>IF(D569="","",IFERROR(MAX(0,MIN(BI569/AP569,1)),0))</f>
        <v/>
      </c>
      <c r="BN569" s="52">
        <f>IF(D569="","",AB569*AG569)</f>
        <v/>
      </c>
      <c r="BO569" s="52">
        <f>IF(D569="","",(U569+V569+X569)*AG569)</f>
        <v/>
      </c>
      <c r="BP569" s="52">
        <f>IF(D569="","",(AB569*3)*AG569)</f>
        <v/>
      </c>
      <c r="BQ569" s="52">
        <f>IF(D569="","",IF(BO569-BP569&gt;0,0,BO569-BP569))</f>
        <v/>
      </c>
      <c r="BR569" s="52">
        <f>IF(D569="","",IF(BO569-BP569-BN569&gt;0,0,BO569-BP569-BN569))</f>
        <v/>
      </c>
      <c r="BS569" s="53">
        <f>IF(D569="","",IFERROR(AB569*AI569,0))</f>
        <v/>
      </c>
      <c r="BT569" s="53">
        <f>IF(D569="","",IFERROR(IF(X569&gt;12, AI569*(U569+V569+X569), AI569*(U569+V569)),0))</f>
        <v/>
      </c>
      <c r="BU569" s="53">
        <f>IF(D569="","",IFERROR(((AB569*3)*AI569),0))</f>
        <v/>
      </c>
      <c r="BV569" s="53">
        <f>IF(D569="","",IF(BT569-BU569&gt;0,0,BT569-BU569))</f>
        <v/>
      </c>
      <c r="BW569" s="53">
        <f>IF(D569="","",IF(BT569-BU569-BS569&gt;0,0,BT569-BU569-BS569))</f>
        <v/>
      </c>
      <c r="BX569" s="36">
        <f>IF(D569="","",IFERROR(VLOOKUP(D569,'produto-entrada-7'!A:M,3,0),"SEM PEDIDO"))</f>
        <v/>
      </c>
      <c r="BY569" s="36">
        <f>IF(D569="","",VLOOKUP(D569,'produto-estoque-total-7'!A:AB,25,0))</f>
        <v/>
      </c>
      <c r="BZ569" s="36">
        <f>IF(D569="","",IFERROR(VLOOKUP(D569,'produto-estoque-total-7'!A:AB,26,0)/100,0))</f>
        <v/>
      </c>
      <c r="CA569" s="36">
        <f>IF(D569="","",IFERROR(VLOOKUP(D569,'produto-estoque-total-7'!A:AB,27,0)/100,0))</f>
        <v/>
      </c>
      <c r="CB569" s="41">
        <f>IF(D569="","",V569*AF569)</f>
        <v/>
      </c>
      <c r="CC569" s="41">
        <f>IF(D569="","",V569*AI569)</f>
        <v/>
      </c>
      <c r="CD569" s="54">
        <f>IF(D569="","",VLOOKUP(D569,'produto-estoque-total-7'!A:AB,28,0))</f>
        <v/>
      </c>
    </row>
    <row r="570">
      <c r="A570" s="36">
        <f>IF(D570="","",VLOOKUP(D570,'produto-estoque-total-7'!A:AB,3,0))</f>
        <v/>
      </c>
      <c r="B570" s="1">
        <f>IF(D570="","",VLOOKUP(D570,'produto-estoque-total-7'!A:AB,12,0))</f>
        <v/>
      </c>
      <c r="C570" s="1">
        <f>IF(D570="","",VLOOKUP(D570,'produto-estoque-total-7'!A:AB,2,0))</f>
        <v/>
      </c>
      <c r="D570" s="37">
        <f>IFERROR(IF('produto-estoque-total-7'!A569="","",'produto-estoque-total-7'!A569),"")</f>
        <v/>
      </c>
      <c r="E570" s="1">
        <f>IF(D570="","",VLOOKUP(D570,'produto-estoque-total-7'!A:AB,4,0))</f>
        <v/>
      </c>
      <c r="F570" s="36">
        <f>IF(D570="","",VLOOKUP(D570,'produto-estoque-total-7'!A:AB,13,0))</f>
        <v/>
      </c>
      <c r="G570" s="1">
        <f>IF(F570="","",VLOOKUP(F570,'FORNECEDORES X COMPRADOR'!A:D,4,0))</f>
        <v/>
      </c>
      <c r="H570" s="1">
        <f>IF(F570="","",VLOOKUP(F570,'FORNECEDORES X COMPRADOR'!A:E,5,0))</f>
        <v/>
      </c>
      <c r="I570" s="36">
        <f>IF(D570="","",VLOOKUP(D570,'produto-estoque-total-7'!A:AB,15,0))</f>
        <v/>
      </c>
      <c r="J570" s="36">
        <f>IF(D570="","",VLOOKUP(D570,'produto-estoque-total-7'!A:AB,19,0))</f>
        <v/>
      </c>
      <c r="K570" s="1">
        <f>IF(D570="","",VLOOKUP(D570,'produto-estoque-total-7'!A:AB,20,0))</f>
        <v/>
      </c>
      <c r="L570" s="36">
        <f>IF(D570="","",VLOOKUP(D570,'produto-estoque-total-7'!A:AB,17,0))</f>
        <v/>
      </c>
      <c r="M570" s="1">
        <f>IF(D570="","",VLOOKUP(D570,'produto-estoque-total-7'!A:AB,18,0))</f>
        <v/>
      </c>
      <c r="N570" s="36">
        <f>IF(D570="","",VLOOKUP(D570,'produto-estoque-total-7'!A:AB,21,0))</f>
        <v/>
      </c>
      <c r="O570" s="1">
        <f>IF(D570="","",VLOOKUP(D570,'produto-estoque-total-7'!A:AB,22,0))</f>
        <v/>
      </c>
      <c r="P570" s="36">
        <f>IF(D570="","",VLOOKUP(D570,'produto-estoque-total-7'!A:AB,23,0))</f>
        <v/>
      </c>
      <c r="Q570" s="1">
        <f>IF(D570="","",VLOOKUP(D570,'produto-estoque-total-7'!A:AB,24,0))</f>
        <v/>
      </c>
      <c r="R570" s="38">
        <f>IFERROR(IF(D570="","",VLOOKUP(D570,'produto-venda-7'!B:N,13,0)),"C")</f>
        <v/>
      </c>
      <c r="S570" s="39">
        <f>IF(D570="","",VLOOKUP(D570,'produto-estoque-total-7'!A:AB,6,0))</f>
        <v/>
      </c>
      <c r="T570" s="39">
        <f>IF(D570="","",VLOOKUP(D570,'produto-estoque-total-7'!A:AB,5,0))</f>
        <v/>
      </c>
      <c r="U570" s="40">
        <f>IF(D570="","",VLOOKUP(D570,'produto-estoque-total-7'!A:AB,11,0))</f>
        <v/>
      </c>
      <c r="V570" s="41">
        <f>IF(D570="","",IFERROR(VLOOKUP(D570,'produto-entrada-7'!A:M,10,0),0))</f>
        <v/>
      </c>
      <c r="W570" s="42" t="n"/>
      <c r="X570" s="39">
        <f>IF(D570="","",VLOOKUP(D570,'produto-estoque-total-7'!A:AB,8,0))</f>
        <v/>
      </c>
      <c r="Y570" s="39">
        <f>IF(D570="","",VLOOKUP(D570,'produto-estoque-total-7'!A:AB,9,0))</f>
        <v/>
      </c>
      <c r="Z570" s="39">
        <f>IF(D570="","",VLOOKUP(D570,'produto-estoque-total-7'!A:AB,10,0))</f>
        <v/>
      </c>
      <c r="AA570" s="39">
        <f>IFERROR(IF(D570="","",VLOOKUP(D570,'produto-venda-7'!B:N,4,0)),0)</f>
        <v/>
      </c>
      <c r="AB570" s="39">
        <f>IFERROR(IF(D570="","",VLOOKUP(D570,'produto-venda-7'!B:N,5,0)),0)</f>
        <v/>
      </c>
      <c r="AC570" s="39">
        <f>IF(D570="","",IFERROR(AA570/90,0))</f>
        <v/>
      </c>
      <c r="AD570" s="36">
        <f>IF(D570="","",IFERROR(VLOOKUP(D570,'produto-entrada-7'!A:M,4,0),0))</f>
        <v/>
      </c>
      <c r="AE570" s="36">
        <f>IFERROR(IF(D570="","",VLOOKUP(D570,'produto-venda-7'!B:N,10,0)),0)</f>
        <v/>
      </c>
      <c r="AF570" s="36">
        <f>IF(D570="","",IFERROR(VLOOKUP(D570,'produto-entrada-7'!A:M,11,0),0))</f>
        <v/>
      </c>
      <c r="AG570" s="1">
        <f>IF(D570="","",IFERROR(VLOOKUP(D570,'produto-entrada-7'!A:M,12,0),0))</f>
        <v/>
      </c>
      <c r="AH570" s="1">
        <f>IF(D570="","",IFERROR(VLOOKUP(D570,'produto-entrada-7'!A:M,13,0),0))</f>
        <v/>
      </c>
      <c r="AI570" s="36">
        <f>IFERROR(IF(D570="","",VLOOKUP(D570,'produto-venda-7'!B:N,11,0)),0)</f>
        <v/>
      </c>
      <c r="AJ570" s="43">
        <f>IF(D570="","",IFERROR(AI570*AB570,0))</f>
        <v/>
      </c>
      <c r="AK570" s="44">
        <f>IFERROR(IF(D570="","",VLOOKUP(F570,'ANALISE FORNECEDOR'!$A:$I,8,0)),"")</f>
        <v/>
      </c>
      <c r="AL570" s="44">
        <f>IF(D570="","",AVERAGE(AM570,AK570))</f>
        <v/>
      </c>
      <c r="AM570" s="44">
        <f>IFERROR(IF(D570="","",VLOOKUP(F570,'ANALISE FORNECEDOR'!$A:$I,9,0)),"")</f>
        <v/>
      </c>
      <c r="AN570" s="45">
        <f>IF(D570="","",IF(Y570&gt;12,AI570*(U570+Y570),AI570*U570))</f>
        <v/>
      </c>
      <c r="AO570" s="45">
        <f>IF(D570="","",IF(Y570&gt;12,AI570*(U570+V570+Y570),AI570*(U570+V570)))</f>
        <v/>
      </c>
      <c r="AP570" s="46">
        <f>IF(D570="","",IF(Y570&gt;12,AG570*(U570+Y570),AG570*U570))</f>
        <v/>
      </c>
      <c r="AQ570" s="46">
        <f>IF(D570="","",IF(Y570&gt;12,AG570*(U570+V570+Y570),AG570*(U570+V570)))</f>
        <v/>
      </c>
      <c r="AR570" s="46">
        <f>IF(D570="","",IF(OR(R570="A",R570="AA",R570="AAA"),AP570,0))</f>
        <v/>
      </c>
      <c r="AS570" s="46">
        <f>IF(D570="","",IF(R570="B",AP570,0))</f>
        <v/>
      </c>
      <c r="AT570" s="46">
        <f>IF(D570="","",IF(R570="C",AP570,0))</f>
        <v/>
      </c>
      <c r="AU570" s="47">
        <f>IF(D570="","",IFERROR(AN570/AJ570,0))</f>
        <v/>
      </c>
      <c r="AV570" s="47">
        <f>IF(D570="","",IFERROR(((AO570)/AJ570),0))</f>
        <v/>
      </c>
      <c r="AW570" s="48">
        <f>IF(D570="","",IF(OR(S570="S",NOT(AND(ISNUMBER(AC570),ISNUMBER(AL570),AC570*AL570&gt;=0))),0,AC570*AL570))</f>
        <v/>
      </c>
      <c r="AX570" s="49">
        <f>IFERROR(IF(D570="","",AW570*AG570),0)</f>
        <v/>
      </c>
      <c r="AY570" s="48">
        <f>IF(D570="","",IF(OR(S570="S",NOT(AND(ISNUMBER(AC570),ISNUMBER(AK570),AC570*AK570&gt;=0))),0,AC570*AK570))</f>
        <v/>
      </c>
      <c r="AZ570" s="48">
        <f>IFERROR(IF(D570="","",IF(AY570=0,0,IF(((AY570)-(U570+Y570))&lt;0,0,(AY570)-U570))),0)</f>
        <v/>
      </c>
      <c r="BA570" s="49">
        <f>IF(D570="","",AZ570*AG570)</f>
        <v/>
      </c>
      <c r="BB570" s="49">
        <f>IF(D570="","",IF(OR(R570="A",R570="AA",R570="AAA"),BA570,0))</f>
        <v/>
      </c>
      <c r="BC570" s="49">
        <f>IF(D570="","",IF(R570="B",BA570,0))</f>
        <v/>
      </c>
      <c r="BD570" s="49">
        <f>IF(D570="","",IF(R570="B",BA570,0))</f>
        <v/>
      </c>
      <c r="BE570" s="49">
        <f>IF(D570="","",IF(S570="S",
1,
IF(AC570=0,
1,
IF(
IFERROR(((U570+Y570)*AG570)/((AC570*AK570)*AG570),0)&lt;0,
0,
IF(
IFERROR(((U570+Y570)*AG570)/((AC570*AK570)*AG570),0)&gt;1,
1,
IFERROR(((U570+Y570)*AG570)/((AC570*AK570)*AG570),0)
)
)
)
))</f>
        <v/>
      </c>
      <c r="BF570" s="49">
        <f>IF(D570="","",IF(S570="S",
1,
IF(AC570=0,
1,
IF(
IFERROR(((U570+V570+Y570)*AG570)/((AC570*AK570)*AG570),0)&lt;0,
0,
IF(
IFERROR(((U570+V570+Y570)*AG570)/((AC570*AK570)*AG570),0)&gt;1,
1,
IFERROR(((U570+V570+Y570)*AG570)/((AC570*AK570)*AG570),0)
)
)
)
))</f>
        <v/>
      </c>
      <c r="BG570" s="50">
        <f>IF(D570="","",IF(S570="S",0,IF(AND(ISNUMBER(AC570),ISNUMBER(AM570)),IF(OR(AC570*AM570&lt;0,ISERR(AC570*AM570)),0,AC570*AM570),0)))</f>
        <v/>
      </c>
      <c r="BH570" s="50">
        <f>IF(D570="","",IF(BY570&gt;TODAY()-60,0,IF(Y570&gt;12,MAX(0,(U570+Y570)-BG570),MAX(0,U570-BG570))))</f>
        <v/>
      </c>
      <c r="BI570" s="51">
        <f>IF(D570="","",BH570*AG570)</f>
        <v/>
      </c>
      <c r="BJ570" s="51">
        <f>IF(D570="","",IF(OR(R570="A",R570="AA",R570="AAA"),BI570,0))</f>
        <v/>
      </c>
      <c r="BK570" s="51">
        <f>IF(D570="","",IF(R570="B",BI570,0))</f>
        <v/>
      </c>
      <c r="BL570" s="51">
        <f>IF(D570="","",IF(R570="C",BI570,0))</f>
        <v/>
      </c>
      <c r="BM570" s="51">
        <f>IF(D570="","",IFERROR(MAX(0,MIN(BI570/AP570,1)),0))</f>
        <v/>
      </c>
      <c r="BN570" s="52">
        <f>IF(D570="","",AB570*AG570)</f>
        <v/>
      </c>
      <c r="BO570" s="52">
        <f>IF(D570="","",(U570+V570+X570)*AG570)</f>
        <v/>
      </c>
      <c r="BP570" s="52">
        <f>IF(D570="","",(AB570*3)*AG570)</f>
        <v/>
      </c>
      <c r="BQ570" s="52">
        <f>IF(D570="","",IF(BO570-BP570&gt;0,0,BO570-BP570))</f>
        <v/>
      </c>
      <c r="BR570" s="52">
        <f>IF(D570="","",IF(BO570-BP570-BN570&gt;0,0,BO570-BP570-BN570))</f>
        <v/>
      </c>
      <c r="BS570" s="53">
        <f>IF(D570="","",IFERROR(AB570*AI570,0))</f>
        <v/>
      </c>
      <c r="BT570" s="53">
        <f>IF(D570="","",IFERROR(IF(X570&gt;12, AI570*(U570+V570+X570), AI570*(U570+V570)),0))</f>
        <v/>
      </c>
      <c r="BU570" s="53">
        <f>IF(D570="","",IFERROR(((AB570*3)*AI570),0))</f>
        <v/>
      </c>
      <c r="BV570" s="53">
        <f>IF(D570="","",IF(BT570-BU570&gt;0,0,BT570-BU570))</f>
        <v/>
      </c>
      <c r="BW570" s="53">
        <f>IF(D570="","",IF(BT570-BU570-BS570&gt;0,0,BT570-BU570-BS570))</f>
        <v/>
      </c>
      <c r="BX570" s="36">
        <f>IF(D570="","",IFERROR(VLOOKUP(D570,'produto-entrada-7'!A:M,3,0),"SEM PEDIDO"))</f>
        <v/>
      </c>
      <c r="BY570" s="36">
        <f>IF(D570="","",VLOOKUP(D570,'produto-estoque-total-7'!A:AB,25,0))</f>
        <v/>
      </c>
      <c r="BZ570" s="36">
        <f>IF(D570="","",IFERROR(VLOOKUP(D570,'produto-estoque-total-7'!A:AB,26,0)/100,0))</f>
        <v/>
      </c>
      <c r="CA570" s="36">
        <f>IF(D570="","",IFERROR(VLOOKUP(D570,'produto-estoque-total-7'!A:AB,27,0)/100,0))</f>
        <v/>
      </c>
      <c r="CB570" s="41">
        <f>IF(D570="","",V570*AF570)</f>
        <v/>
      </c>
      <c r="CC570" s="41">
        <f>IF(D570="","",V570*AI570)</f>
        <v/>
      </c>
      <c r="CD570" s="54">
        <f>IF(D570="","",VLOOKUP(D570,'produto-estoque-total-7'!A:AB,28,0))</f>
        <v/>
      </c>
    </row>
    <row r="571">
      <c r="A571" s="36">
        <f>IF(D571="","",VLOOKUP(D571,'produto-estoque-total-7'!A:AB,3,0))</f>
        <v/>
      </c>
      <c r="B571" s="1">
        <f>IF(D571="","",VLOOKUP(D571,'produto-estoque-total-7'!A:AB,12,0))</f>
        <v/>
      </c>
      <c r="C571" s="1">
        <f>IF(D571="","",VLOOKUP(D571,'produto-estoque-total-7'!A:AB,2,0))</f>
        <v/>
      </c>
      <c r="D571" s="37">
        <f>IFERROR(IF('produto-estoque-total-7'!A570="","",'produto-estoque-total-7'!A570),"")</f>
        <v/>
      </c>
      <c r="E571" s="1">
        <f>IF(D571="","",VLOOKUP(D571,'produto-estoque-total-7'!A:AB,4,0))</f>
        <v/>
      </c>
      <c r="F571" s="36">
        <f>IF(D571="","",VLOOKUP(D571,'produto-estoque-total-7'!A:AB,13,0))</f>
        <v/>
      </c>
      <c r="G571" s="1">
        <f>IF(F571="","",VLOOKUP(F571,'FORNECEDORES X COMPRADOR'!A:D,4,0))</f>
        <v/>
      </c>
      <c r="H571" s="1">
        <f>IF(F571="","",VLOOKUP(F571,'FORNECEDORES X COMPRADOR'!A:E,5,0))</f>
        <v/>
      </c>
      <c r="I571" s="36">
        <f>IF(D571="","",VLOOKUP(D571,'produto-estoque-total-7'!A:AB,15,0))</f>
        <v/>
      </c>
      <c r="J571" s="36">
        <f>IF(D571="","",VLOOKUP(D571,'produto-estoque-total-7'!A:AB,19,0))</f>
        <v/>
      </c>
      <c r="K571" s="1">
        <f>IF(D571="","",VLOOKUP(D571,'produto-estoque-total-7'!A:AB,20,0))</f>
        <v/>
      </c>
      <c r="L571" s="36">
        <f>IF(D571="","",VLOOKUP(D571,'produto-estoque-total-7'!A:AB,17,0))</f>
        <v/>
      </c>
      <c r="M571" s="1">
        <f>IF(D571="","",VLOOKUP(D571,'produto-estoque-total-7'!A:AB,18,0))</f>
        <v/>
      </c>
      <c r="N571" s="36">
        <f>IF(D571="","",VLOOKUP(D571,'produto-estoque-total-7'!A:AB,21,0))</f>
        <v/>
      </c>
      <c r="O571" s="1">
        <f>IF(D571="","",VLOOKUP(D571,'produto-estoque-total-7'!A:AB,22,0))</f>
        <v/>
      </c>
      <c r="P571" s="36">
        <f>IF(D571="","",VLOOKUP(D571,'produto-estoque-total-7'!A:AB,23,0))</f>
        <v/>
      </c>
      <c r="Q571" s="1">
        <f>IF(D571="","",VLOOKUP(D571,'produto-estoque-total-7'!A:AB,24,0))</f>
        <v/>
      </c>
      <c r="R571" s="38">
        <f>IFERROR(IF(D571="","",VLOOKUP(D571,'produto-venda-7'!B:N,13,0)),"C")</f>
        <v/>
      </c>
      <c r="S571" s="39">
        <f>IF(D571="","",VLOOKUP(D571,'produto-estoque-total-7'!A:AB,6,0))</f>
        <v/>
      </c>
      <c r="T571" s="39">
        <f>IF(D571="","",VLOOKUP(D571,'produto-estoque-total-7'!A:AB,5,0))</f>
        <v/>
      </c>
      <c r="U571" s="40">
        <f>IF(D571="","",VLOOKUP(D571,'produto-estoque-total-7'!A:AB,11,0))</f>
        <v/>
      </c>
      <c r="V571" s="41">
        <f>IF(D571="","",IFERROR(VLOOKUP(D571,'produto-entrada-7'!A:M,10,0),0))</f>
        <v/>
      </c>
      <c r="W571" s="42" t="n"/>
      <c r="X571" s="39">
        <f>IF(D571="","",VLOOKUP(D571,'produto-estoque-total-7'!A:AB,8,0))</f>
        <v/>
      </c>
      <c r="Y571" s="39">
        <f>IF(D571="","",VLOOKUP(D571,'produto-estoque-total-7'!A:AB,9,0))</f>
        <v/>
      </c>
      <c r="Z571" s="39">
        <f>IF(D571="","",VLOOKUP(D571,'produto-estoque-total-7'!A:AB,10,0))</f>
        <v/>
      </c>
      <c r="AA571" s="39">
        <f>IFERROR(IF(D571="","",VLOOKUP(D571,'produto-venda-7'!B:N,4,0)),0)</f>
        <v/>
      </c>
      <c r="AB571" s="39">
        <f>IFERROR(IF(D571="","",VLOOKUP(D571,'produto-venda-7'!B:N,5,0)),0)</f>
        <v/>
      </c>
      <c r="AC571" s="39">
        <f>IF(D571="","",IFERROR(AA571/90,0))</f>
        <v/>
      </c>
      <c r="AD571" s="36">
        <f>IF(D571="","",IFERROR(VLOOKUP(D571,'produto-entrada-7'!A:M,4,0),0))</f>
        <v/>
      </c>
      <c r="AE571" s="36">
        <f>IFERROR(IF(D571="","",VLOOKUP(D571,'produto-venda-7'!B:N,10,0)),0)</f>
        <v/>
      </c>
      <c r="AF571" s="36">
        <f>IF(D571="","",IFERROR(VLOOKUP(D571,'produto-entrada-7'!A:M,11,0),0))</f>
        <v/>
      </c>
      <c r="AG571" s="1">
        <f>IF(D571="","",IFERROR(VLOOKUP(D571,'produto-entrada-7'!A:M,12,0),0))</f>
        <v/>
      </c>
      <c r="AH571" s="1">
        <f>IF(D571="","",IFERROR(VLOOKUP(D571,'produto-entrada-7'!A:M,13,0),0))</f>
        <v/>
      </c>
      <c r="AI571" s="36">
        <f>IFERROR(IF(D571="","",VLOOKUP(D571,'produto-venda-7'!B:N,11,0)),0)</f>
        <v/>
      </c>
      <c r="AJ571" s="43">
        <f>IF(D571="","",IFERROR(AI571*AB571,0))</f>
        <v/>
      </c>
      <c r="AK571" s="44">
        <f>IFERROR(IF(D571="","",VLOOKUP(F571,'ANALISE FORNECEDOR'!$A:$I,8,0)),"")</f>
        <v/>
      </c>
      <c r="AL571" s="44">
        <f>IF(D571="","",AVERAGE(AM571,AK571))</f>
        <v/>
      </c>
      <c r="AM571" s="44">
        <f>IFERROR(IF(D571="","",VLOOKUP(F571,'ANALISE FORNECEDOR'!$A:$I,9,0)),"")</f>
        <v/>
      </c>
      <c r="AN571" s="45">
        <f>IF(D571="","",IF(Y571&gt;12,AI571*(U571+Y571),AI571*U571))</f>
        <v/>
      </c>
      <c r="AO571" s="45">
        <f>IF(D571="","",IF(Y571&gt;12,AI571*(U571+V571+Y571),AI571*(U571+V571)))</f>
        <v/>
      </c>
      <c r="AP571" s="46">
        <f>IF(D571="","",IF(Y571&gt;12,AG571*(U571+Y571),AG571*U571))</f>
        <v/>
      </c>
      <c r="AQ571" s="46">
        <f>IF(D571="","",IF(Y571&gt;12,AG571*(U571+V571+Y571),AG571*(U571+V571)))</f>
        <v/>
      </c>
      <c r="AR571" s="46">
        <f>IF(D571="","",IF(OR(R571="A",R571="AA",R571="AAA"),AP571,0))</f>
        <v/>
      </c>
      <c r="AS571" s="46">
        <f>IF(D571="","",IF(R571="B",AP571,0))</f>
        <v/>
      </c>
      <c r="AT571" s="46">
        <f>IF(D571="","",IF(R571="C",AP571,0))</f>
        <v/>
      </c>
      <c r="AU571" s="47">
        <f>IF(D571="","",IFERROR(AN571/AJ571,0))</f>
        <v/>
      </c>
      <c r="AV571" s="47">
        <f>IF(D571="","",IFERROR(((AO571)/AJ571),0))</f>
        <v/>
      </c>
      <c r="AW571" s="48">
        <f>IF(D571="","",IF(OR(S571="S",NOT(AND(ISNUMBER(AC571),ISNUMBER(AL571),AC571*AL571&gt;=0))),0,AC571*AL571))</f>
        <v/>
      </c>
      <c r="AX571" s="49">
        <f>IFERROR(IF(D571="","",AW571*AG571),0)</f>
        <v/>
      </c>
      <c r="AY571" s="48">
        <f>IF(D571="","",IF(OR(S571="S",NOT(AND(ISNUMBER(AC571),ISNUMBER(AK571),AC571*AK571&gt;=0))),0,AC571*AK571))</f>
        <v/>
      </c>
      <c r="AZ571" s="48">
        <f>IFERROR(IF(D571="","",IF(AY571=0,0,IF(((AY571)-(U571+Y571))&lt;0,0,(AY571)-U571))),0)</f>
        <v/>
      </c>
      <c r="BA571" s="49">
        <f>IF(D571="","",AZ571*AG571)</f>
        <v/>
      </c>
      <c r="BB571" s="49">
        <f>IF(D571="","",IF(OR(R571="A",R571="AA",R571="AAA"),BA571,0))</f>
        <v/>
      </c>
      <c r="BC571" s="49">
        <f>IF(D571="","",IF(R571="B",BA571,0))</f>
        <v/>
      </c>
      <c r="BD571" s="49">
        <f>IF(D571="","",IF(R571="B",BA571,0))</f>
        <v/>
      </c>
      <c r="BE571" s="49">
        <f>IF(D571="","",IF(S571="S",
1,
IF(AC571=0,
1,
IF(
IFERROR(((U571+Y571)*AG571)/((AC571*AK571)*AG571),0)&lt;0,
0,
IF(
IFERROR(((U571+Y571)*AG571)/((AC571*AK571)*AG571),0)&gt;1,
1,
IFERROR(((U571+Y571)*AG571)/((AC571*AK571)*AG571),0)
)
)
)
))</f>
        <v/>
      </c>
      <c r="BF571" s="49">
        <f>IF(D571="","",IF(S571="S",
1,
IF(AC571=0,
1,
IF(
IFERROR(((U571+V571+Y571)*AG571)/((AC571*AK571)*AG571),0)&lt;0,
0,
IF(
IFERROR(((U571+V571+Y571)*AG571)/((AC571*AK571)*AG571),0)&gt;1,
1,
IFERROR(((U571+V571+Y571)*AG571)/((AC571*AK571)*AG571),0)
)
)
)
))</f>
        <v/>
      </c>
      <c r="BG571" s="50">
        <f>IF(D571="","",IF(S571="S",0,IF(AND(ISNUMBER(AC571),ISNUMBER(AM571)),IF(OR(AC571*AM571&lt;0,ISERR(AC571*AM571)),0,AC571*AM571),0)))</f>
        <v/>
      </c>
      <c r="BH571" s="50">
        <f>IF(D571="","",IF(BY571&gt;TODAY()-60,0,IF(Y571&gt;12,MAX(0,(U571+Y571)-BG571),MAX(0,U571-BG571))))</f>
        <v/>
      </c>
      <c r="BI571" s="51">
        <f>IF(D571="","",BH571*AG571)</f>
        <v/>
      </c>
      <c r="BJ571" s="51">
        <f>IF(D571="","",IF(OR(R571="A",R571="AA",R571="AAA"),BI571,0))</f>
        <v/>
      </c>
      <c r="BK571" s="51">
        <f>IF(D571="","",IF(R571="B",BI571,0))</f>
        <v/>
      </c>
      <c r="BL571" s="51">
        <f>IF(D571="","",IF(R571="C",BI571,0))</f>
        <v/>
      </c>
      <c r="BM571" s="51">
        <f>IF(D571="","",IFERROR(MAX(0,MIN(BI571/AP571,1)),0))</f>
        <v/>
      </c>
      <c r="BN571" s="52">
        <f>IF(D571="","",AB571*AG571)</f>
        <v/>
      </c>
      <c r="BO571" s="52">
        <f>IF(D571="","",(U571+V571+X571)*AG571)</f>
        <v/>
      </c>
      <c r="BP571" s="52">
        <f>IF(D571="","",(AB571*3)*AG571)</f>
        <v/>
      </c>
      <c r="BQ571" s="52">
        <f>IF(D571="","",IF(BO571-BP571&gt;0,0,BO571-BP571))</f>
        <v/>
      </c>
      <c r="BR571" s="52">
        <f>IF(D571="","",IF(BO571-BP571-BN571&gt;0,0,BO571-BP571-BN571))</f>
        <v/>
      </c>
      <c r="BS571" s="53">
        <f>IF(D571="","",IFERROR(AB571*AI571,0))</f>
        <v/>
      </c>
      <c r="BT571" s="53">
        <f>IF(D571="","",IFERROR(IF(X571&gt;12, AI571*(U571+V571+X571), AI571*(U571+V571)),0))</f>
        <v/>
      </c>
      <c r="BU571" s="53">
        <f>IF(D571="","",IFERROR(((AB571*3)*AI571),0))</f>
        <v/>
      </c>
      <c r="BV571" s="53">
        <f>IF(D571="","",IF(BT571-BU571&gt;0,0,BT571-BU571))</f>
        <v/>
      </c>
      <c r="BW571" s="53">
        <f>IF(D571="","",IF(BT571-BU571-BS571&gt;0,0,BT571-BU571-BS571))</f>
        <v/>
      </c>
      <c r="BX571" s="36">
        <f>IF(D571="","",IFERROR(VLOOKUP(D571,'produto-entrada-7'!A:M,3,0),"SEM PEDIDO"))</f>
        <v/>
      </c>
      <c r="BY571" s="36">
        <f>IF(D571="","",VLOOKUP(D571,'produto-estoque-total-7'!A:AB,25,0))</f>
        <v/>
      </c>
      <c r="BZ571" s="36">
        <f>IF(D571="","",IFERROR(VLOOKUP(D571,'produto-estoque-total-7'!A:AB,26,0)/100,0))</f>
        <v/>
      </c>
      <c r="CA571" s="36">
        <f>IF(D571="","",IFERROR(VLOOKUP(D571,'produto-estoque-total-7'!A:AB,27,0)/100,0))</f>
        <v/>
      </c>
      <c r="CB571" s="41">
        <f>IF(D571="","",V571*AF571)</f>
        <v/>
      </c>
      <c r="CC571" s="41">
        <f>IF(D571="","",V571*AI571)</f>
        <v/>
      </c>
      <c r="CD571" s="54">
        <f>IF(D571="","",VLOOKUP(D571,'produto-estoque-total-7'!A:AB,28,0))</f>
        <v/>
      </c>
    </row>
    <row r="572">
      <c r="A572" s="36">
        <f>IF(D572="","",VLOOKUP(D572,'produto-estoque-total-7'!A:AB,3,0))</f>
        <v/>
      </c>
      <c r="B572" s="1">
        <f>IF(D572="","",VLOOKUP(D572,'produto-estoque-total-7'!A:AB,12,0))</f>
        <v/>
      </c>
      <c r="C572" s="1">
        <f>IF(D572="","",VLOOKUP(D572,'produto-estoque-total-7'!A:AB,2,0))</f>
        <v/>
      </c>
      <c r="D572" s="37">
        <f>IFERROR(IF('produto-estoque-total-7'!A571="","",'produto-estoque-total-7'!A571),"")</f>
        <v/>
      </c>
      <c r="E572" s="1">
        <f>IF(D572="","",VLOOKUP(D572,'produto-estoque-total-7'!A:AB,4,0))</f>
        <v/>
      </c>
      <c r="F572" s="36">
        <f>IF(D572="","",VLOOKUP(D572,'produto-estoque-total-7'!A:AB,13,0))</f>
        <v/>
      </c>
      <c r="G572" s="1">
        <f>IF(F572="","",VLOOKUP(F572,'FORNECEDORES X COMPRADOR'!A:D,4,0))</f>
        <v/>
      </c>
      <c r="H572" s="1">
        <f>IF(F572="","",VLOOKUP(F572,'FORNECEDORES X COMPRADOR'!A:E,5,0))</f>
        <v/>
      </c>
      <c r="I572" s="36">
        <f>IF(D572="","",VLOOKUP(D572,'produto-estoque-total-7'!A:AB,15,0))</f>
        <v/>
      </c>
      <c r="J572" s="36">
        <f>IF(D572="","",VLOOKUP(D572,'produto-estoque-total-7'!A:AB,19,0))</f>
        <v/>
      </c>
      <c r="K572" s="1">
        <f>IF(D572="","",VLOOKUP(D572,'produto-estoque-total-7'!A:AB,20,0))</f>
        <v/>
      </c>
      <c r="L572" s="36">
        <f>IF(D572="","",VLOOKUP(D572,'produto-estoque-total-7'!A:AB,17,0))</f>
        <v/>
      </c>
      <c r="M572" s="1">
        <f>IF(D572="","",VLOOKUP(D572,'produto-estoque-total-7'!A:AB,18,0))</f>
        <v/>
      </c>
      <c r="N572" s="36">
        <f>IF(D572="","",VLOOKUP(D572,'produto-estoque-total-7'!A:AB,21,0))</f>
        <v/>
      </c>
      <c r="O572" s="1">
        <f>IF(D572="","",VLOOKUP(D572,'produto-estoque-total-7'!A:AB,22,0))</f>
        <v/>
      </c>
      <c r="P572" s="36">
        <f>IF(D572="","",VLOOKUP(D572,'produto-estoque-total-7'!A:AB,23,0))</f>
        <v/>
      </c>
      <c r="Q572" s="1">
        <f>IF(D572="","",VLOOKUP(D572,'produto-estoque-total-7'!A:AB,24,0))</f>
        <v/>
      </c>
      <c r="R572" s="38">
        <f>IFERROR(IF(D572="","",VLOOKUP(D572,'produto-venda-7'!B:N,13,0)),"C")</f>
        <v/>
      </c>
      <c r="S572" s="39">
        <f>IF(D572="","",VLOOKUP(D572,'produto-estoque-total-7'!A:AB,6,0))</f>
        <v/>
      </c>
      <c r="T572" s="39">
        <f>IF(D572="","",VLOOKUP(D572,'produto-estoque-total-7'!A:AB,5,0))</f>
        <v/>
      </c>
      <c r="U572" s="40">
        <f>IF(D572="","",VLOOKUP(D572,'produto-estoque-total-7'!A:AB,11,0))</f>
        <v/>
      </c>
      <c r="V572" s="41">
        <f>IF(D572="","",IFERROR(VLOOKUP(D572,'produto-entrada-7'!A:M,10,0),0))</f>
        <v/>
      </c>
      <c r="W572" s="42" t="n"/>
      <c r="X572" s="39">
        <f>IF(D572="","",VLOOKUP(D572,'produto-estoque-total-7'!A:AB,8,0))</f>
        <v/>
      </c>
      <c r="Y572" s="39">
        <f>IF(D572="","",VLOOKUP(D572,'produto-estoque-total-7'!A:AB,9,0))</f>
        <v/>
      </c>
      <c r="Z572" s="39">
        <f>IF(D572="","",VLOOKUP(D572,'produto-estoque-total-7'!A:AB,10,0))</f>
        <v/>
      </c>
      <c r="AA572" s="39">
        <f>IFERROR(IF(D572="","",VLOOKUP(D572,'produto-venda-7'!B:N,4,0)),0)</f>
        <v/>
      </c>
      <c r="AB572" s="39">
        <f>IFERROR(IF(D572="","",VLOOKUP(D572,'produto-venda-7'!B:N,5,0)),0)</f>
        <v/>
      </c>
      <c r="AC572" s="39">
        <f>IF(D572="","",IFERROR(AA572/90,0))</f>
        <v/>
      </c>
      <c r="AD572" s="36">
        <f>IF(D572="","",IFERROR(VLOOKUP(D572,'produto-entrada-7'!A:M,4,0),0))</f>
        <v/>
      </c>
      <c r="AE572" s="36">
        <f>IFERROR(IF(D572="","",VLOOKUP(D572,'produto-venda-7'!B:N,10,0)),0)</f>
        <v/>
      </c>
      <c r="AF572" s="36">
        <f>IF(D572="","",IFERROR(VLOOKUP(D572,'produto-entrada-7'!A:M,11,0),0))</f>
        <v/>
      </c>
      <c r="AG572" s="1">
        <f>IF(D572="","",IFERROR(VLOOKUP(D572,'produto-entrada-7'!A:M,12,0),0))</f>
        <v/>
      </c>
      <c r="AH572" s="1">
        <f>IF(D572="","",IFERROR(VLOOKUP(D572,'produto-entrada-7'!A:M,13,0),0))</f>
        <v/>
      </c>
      <c r="AI572" s="36">
        <f>IFERROR(IF(D572="","",VLOOKUP(D572,'produto-venda-7'!B:N,11,0)),0)</f>
        <v/>
      </c>
      <c r="AJ572" s="43">
        <f>IF(D572="","",IFERROR(AI572*AB572,0))</f>
        <v/>
      </c>
      <c r="AK572" s="44">
        <f>IFERROR(IF(D572="","",VLOOKUP(F572,'ANALISE FORNECEDOR'!$A:$I,8,0)),"")</f>
        <v/>
      </c>
      <c r="AL572" s="44">
        <f>IF(D572="","",AVERAGE(AM572,AK572))</f>
        <v/>
      </c>
      <c r="AM572" s="44">
        <f>IFERROR(IF(D572="","",VLOOKUP(F572,'ANALISE FORNECEDOR'!$A:$I,9,0)),"")</f>
        <v/>
      </c>
      <c r="AN572" s="45">
        <f>IF(D572="","",IF(Y572&gt;12,AI572*(U572+Y572),AI572*U572))</f>
        <v/>
      </c>
      <c r="AO572" s="45">
        <f>IF(D572="","",IF(Y572&gt;12,AI572*(U572+V572+Y572),AI572*(U572+V572)))</f>
        <v/>
      </c>
      <c r="AP572" s="46">
        <f>IF(D572="","",IF(Y572&gt;12,AG572*(U572+Y572),AG572*U572))</f>
        <v/>
      </c>
      <c r="AQ572" s="46">
        <f>IF(D572="","",IF(Y572&gt;12,AG572*(U572+V572+Y572),AG572*(U572+V572)))</f>
        <v/>
      </c>
      <c r="AR572" s="46">
        <f>IF(D572="","",IF(OR(R572="A",R572="AA",R572="AAA"),AP572,0))</f>
        <v/>
      </c>
      <c r="AS572" s="46">
        <f>IF(D572="","",IF(R572="B",AP572,0))</f>
        <v/>
      </c>
      <c r="AT572" s="46">
        <f>IF(D572="","",IF(R572="C",AP572,0))</f>
        <v/>
      </c>
      <c r="AU572" s="47">
        <f>IF(D572="","",IFERROR(AN572/AJ572,0))</f>
        <v/>
      </c>
      <c r="AV572" s="47">
        <f>IF(D572="","",IFERROR(((AO572)/AJ572),0))</f>
        <v/>
      </c>
      <c r="AW572" s="48">
        <f>IF(D572="","",IF(OR(S572="S",NOT(AND(ISNUMBER(AC572),ISNUMBER(AL572),AC572*AL572&gt;=0))),0,AC572*AL572))</f>
        <v/>
      </c>
      <c r="AX572" s="49">
        <f>IFERROR(IF(D572="","",AW572*AG572),0)</f>
        <v/>
      </c>
      <c r="AY572" s="48">
        <f>IF(D572="","",IF(OR(S572="S",NOT(AND(ISNUMBER(AC572),ISNUMBER(AK572),AC572*AK572&gt;=0))),0,AC572*AK572))</f>
        <v/>
      </c>
      <c r="AZ572" s="48">
        <f>IFERROR(IF(D572="","",IF(AY572=0,0,IF(((AY572)-(U572+Y572))&lt;0,0,(AY572)-U572))),0)</f>
        <v/>
      </c>
      <c r="BA572" s="49">
        <f>IF(D572="","",AZ572*AG572)</f>
        <v/>
      </c>
      <c r="BB572" s="49">
        <f>IF(D572="","",IF(OR(R572="A",R572="AA",R572="AAA"),BA572,0))</f>
        <v/>
      </c>
      <c r="BC572" s="49">
        <f>IF(D572="","",IF(R572="B",BA572,0))</f>
        <v/>
      </c>
      <c r="BD572" s="49">
        <f>IF(D572="","",IF(R572="B",BA572,0))</f>
        <v/>
      </c>
      <c r="BE572" s="49">
        <f>IF(D572="","",IF(S572="S",
1,
IF(AC572=0,
1,
IF(
IFERROR(((U572+Y572)*AG572)/((AC572*AK572)*AG572),0)&lt;0,
0,
IF(
IFERROR(((U572+Y572)*AG572)/((AC572*AK572)*AG572),0)&gt;1,
1,
IFERROR(((U572+Y572)*AG572)/((AC572*AK572)*AG572),0)
)
)
)
))</f>
        <v/>
      </c>
      <c r="BF572" s="49">
        <f>IF(D572="","",IF(S572="S",
1,
IF(AC572=0,
1,
IF(
IFERROR(((U572+V572+Y572)*AG572)/((AC572*AK572)*AG572),0)&lt;0,
0,
IF(
IFERROR(((U572+V572+Y572)*AG572)/((AC572*AK572)*AG572),0)&gt;1,
1,
IFERROR(((U572+V572+Y572)*AG572)/((AC572*AK572)*AG572),0)
)
)
)
))</f>
        <v/>
      </c>
      <c r="BG572" s="50">
        <f>IF(D572="","",IF(S572="S",0,IF(AND(ISNUMBER(AC572),ISNUMBER(AM572)),IF(OR(AC572*AM572&lt;0,ISERR(AC572*AM572)),0,AC572*AM572),0)))</f>
        <v/>
      </c>
      <c r="BH572" s="50">
        <f>IF(D572="","",IF(BY572&gt;TODAY()-60,0,IF(Y572&gt;12,MAX(0,(U572+Y572)-BG572),MAX(0,U572-BG572))))</f>
        <v/>
      </c>
      <c r="BI572" s="51">
        <f>IF(D572="","",BH572*AG572)</f>
        <v/>
      </c>
      <c r="BJ572" s="51">
        <f>IF(D572="","",IF(OR(R572="A",R572="AA",R572="AAA"),BI572,0))</f>
        <v/>
      </c>
      <c r="BK572" s="51">
        <f>IF(D572="","",IF(R572="B",BI572,0))</f>
        <v/>
      </c>
      <c r="BL572" s="51">
        <f>IF(D572="","",IF(R572="C",BI572,0))</f>
        <v/>
      </c>
      <c r="BM572" s="51">
        <f>IF(D572="","",IFERROR(MAX(0,MIN(BI572/AP572,1)),0))</f>
        <v/>
      </c>
      <c r="BN572" s="52">
        <f>IF(D572="","",AB572*AG572)</f>
        <v/>
      </c>
      <c r="BO572" s="52">
        <f>IF(D572="","",(U572+V572+X572)*AG572)</f>
        <v/>
      </c>
      <c r="BP572" s="52">
        <f>IF(D572="","",(AB572*3)*AG572)</f>
        <v/>
      </c>
      <c r="BQ572" s="52">
        <f>IF(D572="","",IF(BO572-BP572&gt;0,0,BO572-BP572))</f>
        <v/>
      </c>
      <c r="BR572" s="52">
        <f>IF(D572="","",IF(BO572-BP572-BN572&gt;0,0,BO572-BP572-BN572))</f>
        <v/>
      </c>
      <c r="BS572" s="53">
        <f>IF(D572="","",IFERROR(AB572*AI572,0))</f>
        <v/>
      </c>
      <c r="BT572" s="53">
        <f>IF(D572="","",IFERROR(IF(X572&gt;12, AI572*(U572+V572+X572), AI572*(U572+V572)),0))</f>
        <v/>
      </c>
      <c r="BU572" s="53">
        <f>IF(D572="","",IFERROR(((AB572*3)*AI572),0))</f>
        <v/>
      </c>
      <c r="BV572" s="53">
        <f>IF(D572="","",IF(BT572-BU572&gt;0,0,BT572-BU572))</f>
        <v/>
      </c>
      <c r="BW572" s="53">
        <f>IF(D572="","",IF(BT572-BU572-BS572&gt;0,0,BT572-BU572-BS572))</f>
        <v/>
      </c>
      <c r="BX572" s="36">
        <f>IF(D572="","",IFERROR(VLOOKUP(D572,'produto-entrada-7'!A:M,3,0),"SEM PEDIDO"))</f>
        <v/>
      </c>
      <c r="BY572" s="36">
        <f>IF(D572="","",VLOOKUP(D572,'produto-estoque-total-7'!A:AB,25,0))</f>
        <v/>
      </c>
      <c r="BZ572" s="36">
        <f>IF(D572="","",IFERROR(VLOOKUP(D572,'produto-estoque-total-7'!A:AB,26,0)/100,0))</f>
        <v/>
      </c>
      <c r="CA572" s="36">
        <f>IF(D572="","",IFERROR(VLOOKUP(D572,'produto-estoque-total-7'!A:AB,27,0)/100,0))</f>
        <v/>
      </c>
      <c r="CB572" s="41">
        <f>IF(D572="","",V572*AF572)</f>
        <v/>
      </c>
      <c r="CC572" s="41">
        <f>IF(D572="","",V572*AI572)</f>
        <v/>
      </c>
      <c r="CD572" s="54">
        <f>IF(D572="","",VLOOKUP(D572,'produto-estoque-total-7'!A:AB,28,0))</f>
        <v/>
      </c>
    </row>
    <row r="573">
      <c r="A573" s="36">
        <f>IF(D573="","",VLOOKUP(D573,'produto-estoque-total-7'!A:AB,3,0))</f>
        <v/>
      </c>
      <c r="B573" s="1">
        <f>IF(D573="","",VLOOKUP(D573,'produto-estoque-total-7'!A:AB,12,0))</f>
        <v/>
      </c>
      <c r="C573" s="1">
        <f>IF(D573="","",VLOOKUP(D573,'produto-estoque-total-7'!A:AB,2,0))</f>
        <v/>
      </c>
      <c r="D573" s="37">
        <f>IFERROR(IF('produto-estoque-total-7'!A572="","",'produto-estoque-total-7'!A572),"")</f>
        <v/>
      </c>
      <c r="E573" s="1">
        <f>IF(D573="","",VLOOKUP(D573,'produto-estoque-total-7'!A:AB,4,0))</f>
        <v/>
      </c>
      <c r="F573" s="36">
        <f>IF(D573="","",VLOOKUP(D573,'produto-estoque-total-7'!A:AB,13,0))</f>
        <v/>
      </c>
      <c r="G573" s="1">
        <f>IF(F573="","",VLOOKUP(F573,'FORNECEDORES X COMPRADOR'!A:D,4,0))</f>
        <v/>
      </c>
      <c r="H573" s="1">
        <f>IF(F573="","",VLOOKUP(F573,'FORNECEDORES X COMPRADOR'!A:E,5,0))</f>
        <v/>
      </c>
      <c r="I573" s="36">
        <f>IF(D573="","",VLOOKUP(D573,'produto-estoque-total-7'!A:AB,15,0))</f>
        <v/>
      </c>
      <c r="J573" s="36">
        <f>IF(D573="","",VLOOKUP(D573,'produto-estoque-total-7'!A:AB,19,0))</f>
        <v/>
      </c>
      <c r="K573" s="1">
        <f>IF(D573="","",VLOOKUP(D573,'produto-estoque-total-7'!A:AB,20,0))</f>
        <v/>
      </c>
      <c r="L573" s="36">
        <f>IF(D573="","",VLOOKUP(D573,'produto-estoque-total-7'!A:AB,17,0))</f>
        <v/>
      </c>
      <c r="M573" s="1">
        <f>IF(D573="","",VLOOKUP(D573,'produto-estoque-total-7'!A:AB,18,0))</f>
        <v/>
      </c>
      <c r="N573" s="36">
        <f>IF(D573="","",VLOOKUP(D573,'produto-estoque-total-7'!A:AB,21,0))</f>
        <v/>
      </c>
      <c r="O573" s="1">
        <f>IF(D573="","",VLOOKUP(D573,'produto-estoque-total-7'!A:AB,22,0))</f>
        <v/>
      </c>
      <c r="P573" s="36">
        <f>IF(D573="","",VLOOKUP(D573,'produto-estoque-total-7'!A:AB,23,0))</f>
        <v/>
      </c>
      <c r="Q573" s="1">
        <f>IF(D573="","",VLOOKUP(D573,'produto-estoque-total-7'!A:AB,24,0))</f>
        <v/>
      </c>
      <c r="R573" s="38">
        <f>IFERROR(IF(D573="","",VLOOKUP(D573,'produto-venda-7'!B:N,13,0)),"C")</f>
        <v/>
      </c>
      <c r="S573" s="39">
        <f>IF(D573="","",VLOOKUP(D573,'produto-estoque-total-7'!A:AB,6,0))</f>
        <v/>
      </c>
      <c r="T573" s="39">
        <f>IF(D573="","",VLOOKUP(D573,'produto-estoque-total-7'!A:AB,5,0))</f>
        <v/>
      </c>
      <c r="U573" s="40">
        <f>IF(D573="","",VLOOKUP(D573,'produto-estoque-total-7'!A:AB,11,0))</f>
        <v/>
      </c>
      <c r="V573" s="41">
        <f>IF(D573="","",IFERROR(VLOOKUP(D573,'produto-entrada-7'!A:M,10,0),0))</f>
        <v/>
      </c>
      <c r="W573" s="42" t="n"/>
      <c r="X573" s="39">
        <f>IF(D573="","",VLOOKUP(D573,'produto-estoque-total-7'!A:AB,8,0))</f>
        <v/>
      </c>
      <c r="Y573" s="39">
        <f>IF(D573="","",VLOOKUP(D573,'produto-estoque-total-7'!A:AB,9,0))</f>
        <v/>
      </c>
      <c r="Z573" s="39">
        <f>IF(D573="","",VLOOKUP(D573,'produto-estoque-total-7'!A:AB,10,0))</f>
        <v/>
      </c>
      <c r="AA573" s="39">
        <f>IFERROR(IF(D573="","",VLOOKUP(D573,'produto-venda-7'!B:N,4,0)),0)</f>
        <v/>
      </c>
      <c r="AB573" s="39">
        <f>IFERROR(IF(D573="","",VLOOKUP(D573,'produto-venda-7'!B:N,5,0)),0)</f>
        <v/>
      </c>
      <c r="AC573" s="39">
        <f>IF(D573="","",IFERROR(AA573/90,0))</f>
        <v/>
      </c>
      <c r="AD573" s="36">
        <f>IF(D573="","",IFERROR(VLOOKUP(D573,'produto-entrada-7'!A:M,4,0),0))</f>
        <v/>
      </c>
      <c r="AE573" s="36">
        <f>IFERROR(IF(D573="","",VLOOKUP(D573,'produto-venda-7'!B:N,10,0)),0)</f>
        <v/>
      </c>
      <c r="AF573" s="36">
        <f>IF(D573="","",IFERROR(VLOOKUP(D573,'produto-entrada-7'!A:M,11,0),0))</f>
        <v/>
      </c>
      <c r="AG573" s="1">
        <f>IF(D573="","",IFERROR(VLOOKUP(D573,'produto-entrada-7'!A:M,12,0),0))</f>
        <v/>
      </c>
      <c r="AH573" s="1">
        <f>IF(D573="","",IFERROR(VLOOKUP(D573,'produto-entrada-7'!A:M,13,0),0))</f>
        <v/>
      </c>
      <c r="AI573" s="36">
        <f>IFERROR(IF(D573="","",VLOOKUP(D573,'produto-venda-7'!B:N,11,0)),0)</f>
        <v/>
      </c>
      <c r="AJ573" s="43">
        <f>IF(D573="","",IFERROR(AI573*AB573,0))</f>
        <v/>
      </c>
      <c r="AK573" s="44">
        <f>IFERROR(IF(D573="","",VLOOKUP(F573,'ANALISE FORNECEDOR'!$A:$I,8,0)),"")</f>
        <v/>
      </c>
      <c r="AL573" s="44">
        <f>IF(D573="","",AVERAGE(AM573,AK573))</f>
        <v/>
      </c>
      <c r="AM573" s="44">
        <f>IFERROR(IF(D573="","",VLOOKUP(F573,'ANALISE FORNECEDOR'!$A:$I,9,0)),"")</f>
        <v/>
      </c>
      <c r="AN573" s="45">
        <f>IF(D573="","",IF(Y573&gt;12,AI573*(U573+Y573),AI573*U573))</f>
        <v/>
      </c>
      <c r="AO573" s="45">
        <f>IF(D573="","",IF(Y573&gt;12,AI573*(U573+V573+Y573),AI573*(U573+V573)))</f>
        <v/>
      </c>
      <c r="AP573" s="46">
        <f>IF(D573="","",IF(Y573&gt;12,AG573*(U573+Y573),AG573*U573))</f>
        <v/>
      </c>
      <c r="AQ573" s="46">
        <f>IF(D573="","",IF(Y573&gt;12,AG573*(U573+V573+Y573),AG573*(U573+V573)))</f>
        <v/>
      </c>
      <c r="AR573" s="46">
        <f>IF(D573="","",IF(OR(R573="A",R573="AA",R573="AAA"),AP573,0))</f>
        <v/>
      </c>
      <c r="AS573" s="46">
        <f>IF(D573="","",IF(R573="B",AP573,0))</f>
        <v/>
      </c>
      <c r="AT573" s="46">
        <f>IF(D573="","",IF(R573="C",AP573,0))</f>
        <v/>
      </c>
      <c r="AU573" s="47">
        <f>IF(D573="","",IFERROR(AN573/AJ573,0))</f>
        <v/>
      </c>
      <c r="AV573" s="47">
        <f>IF(D573="","",IFERROR(((AO573)/AJ573),0))</f>
        <v/>
      </c>
      <c r="AW573" s="48">
        <f>IF(D573="","",IF(OR(S573="S",NOT(AND(ISNUMBER(AC573),ISNUMBER(AL573),AC573*AL573&gt;=0))),0,AC573*AL573))</f>
        <v/>
      </c>
      <c r="AX573" s="49">
        <f>IFERROR(IF(D573="","",AW573*AG573),0)</f>
        <v/>
      </c>
      <c r="AY573" s="48">
        <f>IF(D573="","",IF(OR(S573="S",NOT(AND(ISNUMBER(AC573),ISNUMBER(AK573),AC573*AK573&gt;=0))),0,AC573*AK573))</f>
        <v/>
      </c>
      <c r="AZ573" s="48">
        <f>IFERROR(IF(D573="","",IF(AY573=0,0,IF(((AY573)-(U573+Y573))&lt;0,0,(AY573)-U573))),0)</f>
        <v/>
      </c>
      <c r="BA573" s="49">
        <f>IF(D573="","",AZ573*AG573)</f>
        <v/>
      </c>
      <c r="BB573" s="49">
        <f>IF(D573="","",IF(OR(R573="A",R573="AA",R573="AAA"),BA573,0))</f>
        <v/>
      </c>
      <c r="BC573" s="49">
        <f>IF(D573="","",IF(R573="B",BA573,0))</f>
        <v/>
      </c>
      <c r="BD573" s="49">
        <f>IF(D573="","",IF(R573="B",BA573,0))</f>
        <v/>
      </c>
      <c r="BE573" s="49">
        <f>IF(D573="","",IF(S573="S",
1,
IF(AC573=0,
1,
IF(
IFERROR(((U573+Y573)*AG573)/((AC573*AK573)*AG573),0)&lt;0,
0,
IF(
IFERROR(((U573+Y573)*AG573)/((AC573*AK573)*AG573),0)&gt;1,
1,
IFERROR(((U573+Y573)*AG573)/((AC573*AK573)*AG573),0)
)
)
)
))</f>
        <v/>
      </c>
      <c r="BF573" s="49">
        <f>IF(D573="","",IF(S573="S",
1,
IF(AC573=0,
1,
IF(
IFERROR(((U573+V573+Y573)*AG573)/((AC573*AK573)*AG573),0)&lt;0,
0,
IF(
IFERROR(((U573+V573+Y573)*AG573)/((AC573*AK573)*AG573),0)&gt;1,
1,
IFERROR(((U573+V573+Y573)*AG573)/((AC573*AK573)*AG573),0)
)
)
)
))</f>
        <v/>
      </c>
      <c r="BG573" s="50">
        <f>IF(D573="","",IF(S573="S",0,IF(AND(ISNUMBER(AC573),ISNUMBER(AM573)),IF(OR(AC573*AM573&lt;0,ISERR(AC573*AM573)),0,AC573*AM573),0)))</f>
        <v/>
      </c>
      <c r="BH573" s="50">
        <f>IF(D573="","",IF(BY573&gt;TODAY()-60,0,IF(Y573&gt;12,MAX(0,(U573+Y573)-BG573),MAX(0,U573-BG573))))</f>
        <v/>
      </c>
      <c r="BI573" s="51">
        <f>IF(D573="","",BH573*AG573)</f>
        <v/>
      </c>
      <c r="BJ573" s="51">
        <f>IF(D573="","",IF(OR(R573="A",R573="AA",R573="AAA"),BI573,0))</f>
        <v/>
      </c>
      <c r="BK573" s="51">
        <f>IF(D573="","",IF(R573="B",BI573,0))</f>
        <v/>
      </c>
      <c r="BL573" s="51">
        <f>IF(D573="","",IF(R573="C",BI573,0))</f>
        <v/>
      </c>
      <c r="BM573" s="51">
        <f>IF(D573="","",IFERROR(MAX(0,MIN(BI573/AP573,1)),0))</f>
        <v/>
      </c>
      <c r="BN573" s="52">
        <f>IF(D573="","",AB573*AG573)</f>
        <v/>
      </c>
      <c r="BO573" s="52">
        <f>IF(D573="","",(U573+V573+X573)*AG573)</f>
        <v/>
      </c>
      <c r="BP573" s="52">
        <f>IF(D573="","",(AB573*3)*AG573)</f>
        <v/>
      </c>
      <c r="BQ573" s="52">
        <f>IF(D573="","",IF(BO573-BP573&gt;0,0,BO573-BP573))</f>
        <v/>
      </c>
      <c r="BR573" s="52">
        <f>IF(D573="","",IF(BO573-BP573-BN573&gt;0,0,BO573-BP573-BN573))</f>
        <v/>
      </c>
      <c r="BS573" s="53">
        <f>IF(D573="","",IFERROR(AB573*AI573,0))</f>
        <v/>
      </c>
      <c r="BT573" s="53">
        <f>IF(D573="","",IFERROR(IF(X573&gt;12, AI573*(U573+V573+X573), AI573*(U573+V573)),0))</f>
        <v/>
      </c>
      <c r="BU573" s="53">
        <f>IF(D573="","",IFERROR(((AB573*3)*AI573),0))</f>
        <v/>
      </c>
      <c r="BV573" s="53">
        <f>IF(D573="","",IF(BT573-BU573&gt;0,0,BT573-BU573))</f>
        <v/>
      </c>
      <c r="BW573" s="53">
        <f>IF(D573="","",IF(BT573-BU573-BS573&gt;0,0,BT573-BU573-BS573))</f>
        <v/>
      </c>
      <c r="BX573" s="36">
        <f>IF(D573="","",IFERROR(VLOOKUP(D573,'produto-entrada-7'!A:M,3,0),"SEM PEDIDO"))</f>
        <v/>
      </c>
      <c r="BY573" s="36">
        <f>IF(D573="","",VLOOKUP(D573,'produto-estoque-total-7'!A:AB,25,0))</f>
        <v/>
      </c>
      <c r="BZ573" s="36">
        <f>IF(D573="","",IFERROR(VLOOKUP(D573,'produto-estoque-total-7'!A:AB,26,0)/100,0))</f>
        <v/>
      </c>
      <c r="CA573" s="36">
        <f>IF(D573="","",IFERROR(VLOOKUP(D573,'produto-estoque-total-7'!A:AB,27,0)/100,0))</f>
        <v/>
      </c>
      <c r="CB573" s="41">
        <f>IF(D573="","",V573*AF573)</f>
        <v/>
      </c>
      <c r="CC573" s="41">
        <f>IF(D573="","",V573*AI573)</f>
        <v/>
      </c>
      <c r="CD573" s="54">
        <f>IF(D573="","",VLOOKUP(D573,'produto-estoque-total-7'!A:AB,28,0))</f>
        <v/>
      </c>
    </row>
    <row r="574">
      <c r="A574" s="36">
        <f>IF(D574="","",VLOOKUP(D574,'produto-estoque-total-7'!A:AB,3,0))</f>
        <v/>
      </c>
      <c r="B574" s="1">
        <f>IF(D574="","",VLOOKUP(D574,'produto-estoque-total-7'!A:AB,12,0))</f>
        <v/>
      </c>
      <c r="C574" s="1">
        <f>IF(D574="","",VLOOKUP(D574,'produto-estoque-total-7'!A:AB,2,0))</f>
        <v/>
      </c>
      <c r="D574" s="37">
        <f>IFERROR(IF('produto-estoque-total-7'!A573="","",'produto-estoque-total-7'!A573),"")</f>
        <v/>
      </c>
      <c r="E574" s="1">
        <f>IF(D574="","",VLOOKUP(D574,'produto-estoque-total-7'!A:AB,4,0))</f>
        <v/>
      </c>
      <c r="F574" s="36">
        <f>IF(D574="","",VLOOKUP(D574,'produto-estoque-total-7'!A:AB,13,0))</f>
        <v/>
      </c>
      <c r="G574" s="1">
        <f>IF(F574="","",VLOOKUP(F574,'FORNECEDORES X COMPRADOR'!A:D,4,0))</f>
        <v/>
      </c>
      <c r="H574" s="1">
        <f>IF(F574="","",VLOOKUP(F574,'FORNECEDORES X COMPRADOR'!A:E,5,0))</f>
        <v/>
      </c>
      <c r="I574" s="36">
        <f>IF(D574="","",VLOOKUP(D574,'produto-estoque-total-7'!A:AB,15,0))</f>
        <v/>
      </c>
      <c r="J574" s="36">
        <f>IF(D574="","",VLOOKUP(D574,'produto-estoque-total-7'!A:AB,19,0))</f>
        <v/>
      </c>
      <c r="K574" s="1">
        <f>IF(D574="","",VLOOKUP(D574,'produto-estoque-total-7'!A:AB,20,0))</f>
        <v/>
      </c>
      <c r="L574" s="36">
        <f>IF(D574="","",VLOOKUP(D574,'produto-estoque-total-7'!A:AB,17,0))</f>
        <v/>
      </c>
      <c r="M574" s="1">
        <f>IF(D574="","",VLOOKUP(D574,'produto-estoque-total-7'!A:AB,18,0))</f>
        <v/>
      </c>
      <c r="N574" s="36">
        <f>IF(D574="","",VLOOKUP(D574,'produto-estoque-total-7'!A:AB,21,0))</f>
        <v/>
      </c>
      <c r="O574" s="1">
        <f>IF(D574="","",VLOOKUP(D574,'produto-estoque-total-7'!A:AB,22,0))</f>
        <v/>
      </c>
      <c r="P574" s="36">
        <f>IF(D574="","",VLOOKUP(D574,'produto-estoque-total-7'!A:AB,23,0))</f>
        <v/>
      </c>
      <c r="Q574" s="1">
        <f>IF(D574="","",VLOOKUP(D574,'produto-estoque-total-7'!A:AB,24,0))</f>
        <v/>
      </c>
      <c r="R574" s="38">
        <f>IFERROR(IF(D574="","",VLOOKUP(D574,'produto-venda-7'!B:N,13,0)),"C")</f>
        <v/>
      </c>
      <c r="S574" s="39">
        <f>IF(D574="","",VLOOKUP(D574,'produto-estoque-total-7'!A:AB,6,0))</f>
        <v/>
      </c>
      <c r="T574" s="39">
        <f>IF(D574="","",VLOOKUP(D574,'produto-estoque-total-7'!A:AB,5,0))</f>
        <v/>
      </c>
      <c r="U574" s="40">
        <f>IF(D574="","",VLOOKUP(D574,'produto-estoque-total-7'!A:AB,11,0))</f>
        <v/>
      </c>
      <c r="V574" s="41">
        <f>IF(D574="","",IFERROR(VLOOKUP(D574,'produto-entrada-7'!A:M,10,0),0))</f>
        <v/>
      </c>
      <c r="W574" s="42" t="n"/>
      <c r="X574" s="39">
        <f>IF(D574="","",VLOOKUP(D574,'produto-estoque-total-7'!A:AB,8,0))</f>
        <v/>
      </c>
      <c r="Y574" s="39">
        <f>IF(D574="","",VLOOKUP(D574,'produto-estoque-total-7'!A:AB,9,0))</f>
        <v/>
      </c>
      <c r="Z574" s="39">
        <f>IF(D574="","",VLOOKUP(D574,'produto-estoque-total-7'!A:AB,10,0))</f>
        <v/>
      </c>
      <c r="AA574" s="39">
        <f>IFERROR(IF(D574="","",VLOOKUP(D574,'produto-venda-7'!B:N,4,0)),0)</f>
        <v/>
      </c>
      <c r="AB574" s="39">
        <f>IFERROR(IF(D574="","",VLOOKUP(D574,'produto-venda-7'!B:N,5,0)),0)</f>
        <v/>
      </c>
      <c r="AC574" s="39">
        <f>IF(D574="","",IFERROR(AA574/90,0))</f>
        <v/>
      </c>
      <c r="AD574" s="36">
        <f>IF(D574="","",IFERROR(VLOOKUP(D574,'produto-entrada-7'!A:M,4,0),0))</f>
        <v/>
      </c>
      <c r="AE574" s="36">
        <f>IFERROR(IF(D574="","",VLOOKUP(D574,'produto-venda-7'!B:N,10,0)),0)</f>
        <v/>
      </c>
      <c r="AF574" s="36">
        <f>IF(D574="","",IFERROR(VLOOKUP(D574,'produto-entrada-7'!A:M,11,0),0))</f>
        <v/>
      </c>
      <c r="AG574" s="1">
        <f>IF(D574="","",IFERROR(VLOOKUP(D574,'produto-entrada-7'!A:M,12,0),0))</f>
        <v/>
      </c>
      <c r="AH574" s="1">
        <f>IF(D574="","",IFERROR(VLOOKUP(D574,'produto-entrada-7'!A:M,13,0),0))</f>
        <v/>
      </c>
      <c r="AI574" s="36">
        <f>IFERROR(IF(D574="","",VLOOKUP(D574,'produto-venda-7'!B:N,11,0)),0)</f>
        <v/>
      </c>
      <c r="AJ574" s="43">
        <f>IF(D574="","",IFERROR(AI574*AB574,0))</f>
        <v/>
      </c>
      <c r="AK574" s="44">
        <f>IFERROR(IF(D574="","",VLOOKUP(F574,'ANALISE FORNECEDOR'!$A:$I,8,0)),"")</f>
        <v/>
      </c>
      <c r="AL574" s="44">
        <f>IF(D574="","",AVERAGE(AM574,AK574))</f>
        <v/>
      </c>
      <c r="AM574" s="44">
        <f>IFERROR(IF(D574="","",VLOOKUP(F574,'ANALISE FORNECEDOR'!$A:$I,9,0)),"")</f>
        <v/>
      </c>
      <c r="AN574" s="45">
        <f>IF(D574="","",IF(Y574&gt;12,AI574*(U574+Y574),AI574*U574))</f>
        <v/>
      </c>
      <c r="AO574" s="45">
        <f>IF(D574="","",IF(Y574&gt;12,AI574*(U574+V574+Y574),AI574*(U574+V574)))</f>
        <v/>
      </c>
      <c r="AP574" s="46">
        <f>IF(D574="","",IF(Y574&gt;12,AG574*(U574+Y574),AG574*U574))</f>
        <v/>
      </c>
      <c r="AQ574" s="46">
        <f>IF(D574="","",IF(Y574&gt;12,AG574*(U574+V574+Y574),AG574*(U574+V574)))</f>
        <v/>
      </c>
      <c r="AR574" s="46">
        <f>IF(D574="","",IF(OR(R574="A",R574="AA",R574="AAA"),AP574,0))</f>
        <v/>
      </c>
      <c r="AS574" s="46">
        <f>IF(D574="","",IF(R574="B",AP574,0))</f>
        <v/>
      </c>
      <c r="AT574" s="46">
        <f>IF(D574="","",IF(R574="C",AP574,0))</f>
        <v/>
      </c>
      <c r="AU574" s="47">
        <f>IF(D574="","",IFERROR(AN574/AJ574,0))</f>
        <v/>
      </c>
      <c r="AV574" s="47">
        <f>IF(D574="","",IFERROR(((AO574)/AJ574),0))</f>
        <v/>
      </c>
      <c r="AW574" s="48">
        <f>IF(D574="","",IF(OR(S574="S",NOT(AND(ISNUMBER(AC574),ISNUMBER(AL574),AC574*AL574&gt;=0))),0,AC574*AL574))</f>
        <v/>
      </c>
      <c r="AX574" s="49">
        <f>IFERROR(IF(D574="","",AW574*AG574),0)</f>
        <v/>
      </c>
      <c r="AY574" s="48">
        <f>IF(D574="","",IF(OR(S574="S",NOT(AND(ISNUMBER(AC574),ISNUMBER(AK574),AC574*AK574&gt;=0))),0,AC574*AK574))</f>
        <v/>
      </c>
      <c r="AZ574" s="48">
        <f>IFERROR(IF(D574="","",IF(AY574=0,0,IF(((AY574)-(U574+Y574))&lt;0,0,(AY574)-U574))),0)</f>
        <v/>
      </c>
      <c r="BA574" s="49">
        <f>IF(D574="","",AZ574*AG574)</f>
        <v/>
      </c>
      <c r="BB574" s="49">
        <f>IF(D574="","",IF(OR(R574="A",R574="AA",R574="AAA"),BA574,0))</f>
        <v/>
      </c>
      <c r="BC574" s="49">
        <f>IF(D574="","",IF(R574="B",BA574,0))</f>
        <v/>
      </c>
      <c r="BD574" s="49">
        <f>IF(D574="","",IF(R574="B",BA574,0))</f>
        <v/>
      </c>
      <c r="BE574" s="49">
        <f>IF(D574="","",IF(S574="S",
1,
IF(AC574=0,
1,
IF(
IFERROR(((U574+Y574)*AG574)/((AC574*AK574)*AG574),0)&lt;0,
0,
IF(
IFERROR(((U574+Y574)*AG574)/((AC574*AK574)*AG574),0)&gt;1,
1,
IFERROR(((U574+Y574)*AG574)/((AC574*AK574)*AG574),0)
)
)
)
))</f>
        <v/>
      </c>
      <c r="BF574" s="49">
        <f>IF(D574="","",IF(S574="S",
1,
IF(AC574=0,
1,
IF(
IFERROR(((U574+V574+Y574)*AG574)/((AC574*AK574)*AG574),0)&lt;0,
0,
IF(
IFERROR(((U574+V574+Y574)*AG574)/((AC574*AK574)*AG574),0)&gt;1,
1,
IFERROR(((U574+V574+Y574)*AG574)/((AC574*AK574)*AG574),0)
)
)
)
))</f>
        <v/>
      </c>
      <c r="BG574" s="50">
        <f>IF(D574="","",IF(S574="S",0,IF(AND(ISNUMBER(AC574),ISNUMBER(AM574)),IF(OR(AC574*AM574&lt;0,ISERR(AC574*AM574)),0,AC574*AM574),0)))</f>
        <v/>
      </c>
      <c r="BH574" s="50">
        <f>IF(D574="","",IF(BY574&gt;TODAY()-60,0,IF(Y574&gt;12,MAX(0,(U574+Y574)-BG574),MAX(0,U574-BG574))))</f>
        <v/>
      </c>
      <c r="BI574" s="51">
        <f>IF(D574="","",BH574*AG574)</f>
        <v/>
      </c>
      <c r="BJ574" s="51">
        <f>IF(D574="","",IF(OR(R574="A",R574="AA",R574="AAA"),BI574,0))</f>
        <v/>
      </c>
      <c r="BK574" s="51">
        <f>IF(D574="","",IF(R574="B",BI574,0))</f>
        <v/>
      </c>
      <c r="BL574" s="51">
        <f>IF(D574="","",IF(R574="C",BI574,0))</f>
        <v/>
      </c>
      <c r="BM574" s="51">
        <f>IF(D574="","",IFERROR(MAX(0,MIN(BI574/AP574,1)),0))</f>
        <v/>
      </c>
      <c r="BN574" s="52">
        <f>IF(D574="","",AB574*AG574)</f>
        <v/>
      </c>
      <c r="BO574" s="52">
        <f>IF(D574="","",(U574+V574+X574)*AG574)</f>
        <v/>
      </c>
      <c r="BP574" s="52">
        <f>IF(D574="","",(AB574*3)*AG574)</f>
        <v/>
      </c>
      <c r="BQ574" s="52">
        <f>IF(D574="","",IF(BO574-BP574&gt;0,0,BO574-BP574))</f>
        <v/>
      </c>
      <c r="BR574" s="52">
        <f>IF(D574="","",IF(BO574-BP574-BN574&gt;0,0,BO574-BP574-BN574))</f>
        <v/>
      </c>
      <c r="BS574" s="53">
        <f>IF(D574="","",IFERROR(AB574*AI574,0))</f>
        <v/>
      </c>
      <c r="BT574" s="53">
        <f>IF(D574="","",IFERROR(IF(X574&gt;12, AI574*(U574+V574+X574), AI574*(U574+V574)),0))</f>
        <v/>
      </c>
      <c r="BU574" s="53">
        <f>IF(D574="","",IFERROR(((AB574*3)*AI574),0))</f>
        <v/>
      </c>
      <c r="BV574" s="53">
        <f>IF(D574="","",IF(BT574-BU574&gt;0,0,BT574-BU574))</f>
        <v/>
      </c>
      <c r="BW574" s="53">
        <f>IF(D574="","",IF(BT574-BU574-BS574&gt;0,0,BT574-BU574-BS574))</f>
        <v/>
      </c>
      <c r="BX574" s="36">
        <f>IF(D574="","",IFERROR(VLOOKUP(D574,'produto-entrada-7'!A:M,3,0),"SEM PEDIDO"))</f>
        <v/>
      </c>
      <c r="BY574" s="36">
        <f>IF(D574="","",VLOOKUP(D574,'produto-estoque-total-7'!A:AB,25,0))</f>
        <v/>
      </c>
      <c r="BZ574" s="36">
        <f>IF(D574="","",IFERROR(VLOOKUP(D574,'produto-estoque-total-7'!A:AB,26,0)/100,0))</f>
        <v/>
      </c>
      <c r="CA574" s="36">
        <f>IF(D574="","",IFERROR(VLOOKUP(D574,'produto-estoque-total-7'!A:AB,27,0)/100,0))</f>
        <v/>
      </c>
      <c r="CB574" s="41">
        <f>IF(D574="","",V574*AF574)</f>
        <v/>
      </c>
      <c r="CC574" s="41">
        <f>IF(D574="","",V574*AI574)</f>
        <v/>
      </c>
      <c r="CD574" s="54">
        <f>IF(D574="","",VLOOKUP(D574,'produto-estoque-total-7'!A:AB,28,0))</f>
        <v/>
      </c>
    </row>
    <row r="575">
      <c r="A575" s="36">
        <f>IF(D575="","",VLOOKUP(D575,'produto-estoque-total-7'!A:AB,3,0))</f>
        <v/>
      </c>
      <c r="B575" s="1">
        <f>IF(D575="","",VLOOKUP(D575,'produto-estoque-total-7'!A:AB,12,0))</f>
        <v/>
      </c>
      <c r="C575" s="1">
        <f>IF(D575="","",VLOOKUP(D575,'produto-estoque-total-7'!A:AB,2,0))</f>
        <v/>
      </c>
      <c r="D575" s="37">
        <f>IFERROR(IF('produto-estoque-total-7'!A574="","",'produto-estoque-total-7'!A574),"")</f>
        <v/>
      </c>
      <c r="E575" s="1">
        <f>IF(D575="","",VLOOKUP(D575,'produto-estoque-total-7'!A:AB,4,0))</f>
        <v/>
      </c>
      <c r="F575" s="36">
        <f>IF(D575="","",VLOOKUP(D575,'produto-estoque-total-7'!A:AB,13,0))</f>
        <v/>
      </c>
      <c r="G575" s="1">
        <f>IF(F575="","",VLOOKUP(F575,'FORNECEDORES X COMPRADOR'!A:D,4,0))</f>
        <v/>
      </c>
      <c r="H575" s="1">
        <f>IF(F575="","",VLOOKUP(F575,'FORNECEDORES X COMPRADOR'!A:E,5,0))</f>
        <v/>
      </c>
      <c r="I575" s="36">
        <f>IF(D575="","",VLOOKUP(D575,'produto-estoque-total-7'!A:AB,15,0))</f>
        <v/>
      </c>
      <c r="J575" s="36">
        <f>IF(D575="","",VLOOKUP(D575,'produto-estoque-total-7'!A:AB,19,0))</f>
        <v/>
      </c>
      <c r="K575" s="1">
        <f>IF(D575="","",VLOOKUP(D575,'produto-estoque-total-7'!A:AB,20,0))</f>
        <v/>
      </c>
      <c r="L575" s="36">
        <f>IF(D575="","",VLOOKUP(D575,'produto-estoque-total-7'!A:AB,17,0))</f>
        <v/>
      </c>
      <c r="M575" s="1">
        <f>IF(D575="","",VLOOKUP(D575,'produto-estoque-total-7'!A:AB,18,0))</f>
        <v/>
      </c>
      <c r="N575" s="36">
        <f>IF(D575="","",VLOOKUP(D575,'produto-estoque-total-7'!A:AB,21,0))</f>
        <v/>
      </c>
      <c r="O575" s="1">
        <f>IF(D575="","",VLOOKUP(D575,'produto-estoque-total-7'!A:AB,22,0))</f>
        <v/>
      </c>
      <c r="P575" s="36">
        <f>IF(D575="","",VLOOKUP(D575,'produto-estoque-total-7'!A:AB,23,0))</f>
        <v/>
      </c>
      <c r="Q575" s="1">
        <f>IF(D575="","",VLOOKUP(D575,'produto-estoque-total-7'!A:AB,24,0))</f>
        <v/>
      </c>
      <c r="R575" s="38">
        <f>IFERROR(IF(D575="","",VLOOKUP(D575,'produto-venda-7'!B:N,13,0)),"C")</f>
        <v/>
      </c>
      <c r="S575" s="39">
        <f>IF(D575="","",VLOOKUP(D575,'produto-estoque-total-7'!A:AB,6,0))</f>
        <v/>
      </c>
      <c r="T575" s="39">
        <f>IF(D575="","",VLOOKUP(D575,'produto-estoque-total-7'!A:AB,5,0))</f>
        <v/>
      </c>
      <c r="U575" s="40">
        <f>IF(D575="","",VLOOKUP(D575,'produto-estoque-total-7'!A:AB,11,0))</f>
        <v/>
      </c>
      <c r="V575" s="41">
        <f>IF(D575="","",IFERROR(VLOOKUP(D575,'produto-entrada-7'!A:M,10,0),0))</f>
        <v/>
      </c>
      <c r="W575" s="42" t="n"/>
      <c r="X575" s="39">
        <f>IF(D575="","",VLOOKUP(D575,'produto-estoque-total-7'!A:AB,8,0))</f>
        <v/>
      </c>
      <c r="Y575" s="39">
        <f>IF(D575="","",VLOOKUP(D575,'produto-estoque-total-7'!A:AB,9,0))</f>
        <v/>
      </c>
      <c r="Z575" s="39">
        <f>IF(D575="","",VLOOKUP(D575,'produto-estoque-total-7'!A:AB,10,0))</f>
        <v/>
      </c>
      <c r="AA575" s="39">
        <f>IFERROR(IF(D575="","",VLOOKUP(D575,'produto-venda-7'!B:N,4,0)),0)</f>
        <v/>
      </c>
      <c r="AB575" s="39">
        <f>IFERROR(IF(D575="","",VLOOKUP(D575,'produto-venda-7'!B:N,5,0)),0)</f>
        <v/>
      </c>
      <c r="AC575" s="39">
        <f>IF(D575="","",IFERROR(AA575/90,0))</f>
        <v/>
      </c>
      <c r="AD575" s="36">
        <f>IF(D575="","",IFERROR(VLOOKUP(D575,'produto-entrada-7'!A:M,4,0),0))</f>
        <v/>
      </c>
      <c r="AE575" s="36">
        <f>IFERROR(IF(D575="","",VLOOKUP(D575,'produto-venda-7'!B:N,10,0)),0)</f>
        <v/>
      </c>
      <c r="AF575" s="36">
        <f>IF(D575="","",IFERROR(VLOOKUP(D575,'produto-entrada-7'!A:M,11,0),0))</f>
        <v/>
      </c>
      <c r="AG575" s="1">
        <f>IF(D575="","",IFERROR(VLOOKUP(D575,'produto-entrada-7'!A:M,12,0),0))</f>
        <v/>
      </c>
      <c r="AH575" s="1">
        <f>IF(D575="","",IFERROR(VLOOKUP(D575,'produto-entrada-7'!A:M,13,0),0))</f>
        <v/>
      </c>
      <c r="AI575" s="36">
        <f>IFERROR(IF(D575="","",VLOOKUP(D575,'produto-venda-7'!B:N,11,0)),0)</f>
        <v/>
      </c>
      <c r="AJ575" s="43">
        <f>IF(D575="","",IFERROR(AI575*AB575,0))</f>
        <v/>
      </c>
      <c r="AK575" s="44">
        <f>IFERROR(IF(D575="","",VLOOKUP(F575,'ANALISE FORNECEDOR'!$A:$I,8,0)),"")</f>
        <v/>
      </c>
      <c r="AL575" s="44">
        <f>IF(D575="","",AVERAGE(AM575,AK575))</f>
        <v/>
      </c>
      <c r="AM575" s="44">
        <f>IFERROR(IF(D575="","",VLOOKUP(F575,'ANALISE FORNECEDOR'!$A:$I,9,0)),"")</f>
        <v/>
      </c>
      <c r="AN575" s="45">
        <f>IF(D575="","",IF(Y575&gt;12,AI575*(U575+Y575),AI575*U575))</f>
        <v/>
      </c>
      <c r="AO575" s="45">
        <f>IF(D575="","",IF(Y575&gt;12,AI575*(U575+V575+Y575),AI575*(U575+V575)))</f>
        <v/>
      </c>
      <c r="AP575" s="46">
        <f>IF(D575="","",IF(Y575&gt;12,AG575*(U575+Y575),AG575*U575))</f>
        <v/>
      </c>
      <c r="AQ575" s="46">
        <f>IF(D575="","",IF(Y575&gt;12,AG575*(U575+V575+Y575),AG575*(U575+V575)))</f>
        <v/>
      </c>
      <c r="AR575" s="46">
        <f>IF(D575="","",IF(OR(R575="A",R575="AA",R575="AAA"),AP575,0))</f>
        <v/>
      </c>
      <c r="AS575" s="46">
        <f>IF(D575="","",IF(R575="B",AP575,0))</f>
        <v/>
      </c>
      <c r="AT575" s="46">
        <f>IF(D575="","",IF(R575="C",AP575,0))</f>
        <v/>
      </c>
      <c r="AU575" s="47">
        <f>IF(D575="","",IFERROR(AN575/AJ575,0))</f>
        <v/>
      </c>
      <c r="AV575" s="47">
        <f>IF(D575="","",IFERROR(((AO575)/AJ575),0))</f>
        <v/>
      </c>
      <c r="AW575" s="48">
        <f>IF(D575="","",IF(OR(S575="S",NOT(AND(ISNUMBER(AC575),ISNUMBER(AL575),AC575*AL575&gt;=0))),0,AC575*AL575))</f>
        <v/>
      </c>
      <c r="AX575" s="49">
        <f>IFERROR(IF(D575="","",AW575*AG575),0)</f>
        <v/>
      </c>
      <c r="AY575" s="48">
        <f>IF(D575="","",IF(OR(S575="S",NOT(AND(ISNUMBER(AC575),ISNUMBER(AK575),AC575*AK575&gt;=0))),0,AC575*AK575))</f>
        <v/>
      </c>
      <c r="AZ575" s="48">
        <f>IFERROR(IF(D575="","",IF(AY575=0,0,IF(((AY575)-(U575+Y575))&lt;0,0,(AY575)-U575))),0)</f>
        <v/>
      </c>
      <c r="BA575" s="49">
        <f>IF(D575="","",AZ575*AG575)</f>
        <v/>
      </c>
      <c r="BB575" s="49">
        <f>IF(D575="","",IF(OR(R575="A",R575="AA",R575="AAA"),BA575,0))</f>
        <v/>
      </c>
      <c r="BC575" s="49">
        <f>IF(D575="","",IF(R575="B",BA575,0))</f>
        <v/>
      </c>
      <c r="BD575" s="49">
        <f>IF(D575="","",IF(R575="B",BA575,0))</f>
        <v/>
      </c>
      <c r="BE575" s="49">
        <f>IF(D575="","",IF(S575="S",
1,
IF(AC575=0,
1,
IF(
IFERROR(((U575+Y575)*AG575)/((AC575*AK575)*AG575),0)&lt;0,
0,
IF(
IFERROR(((U575+Y575)*AG575)/((AC575*AK575)*AG575),0)&gt;1,
1,
IFERROR(((U575+Y575)*AG575)/((AC575*AK575)*AG575),0)
)
)
)
))</f>
        <v/>
      </c>
      <c r="BF575" s="49">
        <f>IF(D575="","",IF(S575="S",
1,
IF(AC575=0,
1,
IF(
IFERROR(((U575+V575+Y575)*AG575)/((AC575*AK575)*AG575),0)&lt;0,
0,
IF(
IFERROR(((U575+V575+Y575)*AG575)/((AC575*AK575)*AG575),0)&gt;1,
1,
IFERROR(((U575+V575+Y575)*AG575)/((AC575*AK575)*AG575),0)
)
)
)
))</f>
        <v/>
      </c>
      <c r="BG575" s="50">
        <f>IF(D575="","",IF(S575="S",0,IF(AND(ISNUMBER(AC575),ISNUMBER(AM575)),IF(OR(AC575*AM575&lt;0,ISERR(AC575*AM575)),0,AC575*AM575),0)))</f>
        <v/>
      </c>
      <c r="BH575" s="50">
        <f>IF(D575="","",IF(BY575&gt;TODAY()-60,0,IF(Y575&gt;12,MAX(0,(U575+Y575)-BG575),MAX(0,U575-BG575))))</f>
        <v/>
      </c>
      <c r="BI575" s="51">
        <f>IF(D575="","",BH575*AG575)</f>
        <v/>
      </c>
      <c r="BJ575" s="51">
        <f>IF(D575="","",IF(OR(R575="A",R575="AA",R575="AAA"),BI575,0))</f>
        <v/>
      </c>
      <c r="BK575" s="51">
        <f>IF(D575="","",IF(R575="B",BI575,0))</f>
        <v/>
      </c>
      <c r="BL575" s="51">
        <f>IF(D575="","",IF(R575="C",BI575,0))</f>
        <v/>
      </c>
      <c r="BM575" s="51">
        <f>IF(D575="","",IFERROR(MAX(0,MIN(BI575/AP575,1)),0))</f>
        <v/>
      </c>
      <c r="BN575" s="52">
        <f>IF(D575="","",AB575*AG575)</f>
        <v/>
      </c>
      <c r="BO575" s="52">
        <f>IF(D575="","",(U575+V575+X575)*AG575)</f>
        <v/>
      </c>
      <c r="BP575" s="52">
        <f>IF(D575="","",(AB575*3)*AG575)</f>
        <v/>
      </c>
      <c r="BQ575" s="52">
        <f>IF(D575="","",IF(BO575-BP575&gt;0,0,BO575-BP575))</f>
        <v/>
      </c>
      <c r="BR575" s="52">
        <f>IF(D575="","",IF(BO575-BP575-BN575&gt;0,0,BO575-BP575-BN575))</f>
        <v/>
      </c>
      <c r="BS575" s="53">
        <f>IF(D575="","",IFERROR(AB575*AI575,0))</f>
        <v/>
      </c>
      <c r="BT575" s="53">
        <f>IF(D575="","",IFERROR(IF(X575&gt;12, AI575*(U575+V575+X575), AI575*(U575+V575)),0))</f>
        <v/>
      </c>
      <c r="BU575" s="53">
        <f>IF(D575="","",IFERROR(((AB575*3)*AI575),0))</f>
        <v/>
      </c>
      <c r="BV575" s="53">
        <f>IF(D575="","",IF(BT575-BU575&gt;0,0,BT575-BU575))</f>
        <v/>
      </c>
      <c r="BW575" s="53">
        <f>IF(D575="","",IF(BT575-BU575-BS575&gt;0,0,BT575-BU575-BS575))</f>
        <v/>
      </c>
      <c r="BX575" s="36">
        <f>IF(D575="","",IFERROR(VLOOKUP(D575,'produto-entrada-7'!A:M,3,0),"SEM PEDIDO"))</f>
        <v/>
      </c>
      <c r="BY575" s="36">
        <f>IF(D575="","",VLOOKUP(D575,'produto-estoque-total-7'!A:AB,25,0))</f>
        <v/>
      </c>
      <c r="BZ575" s="36">
        <f>IF(D575="","",IFERROR(VLOOKUP(D575,'produto-estoque-total-7'!A:AB,26,0)/100,0))</f>
        <v/>
      </c>
      <c r="CA575" s="36">
        <f>IF(D575="","",IFERROR(VLOOKUP(D575,'produto-estoque-total-7'!A:AB,27,0)/100,0))</f>
        <v/>
      </c>
      <c r="CB575" s="41">
        <f>IF(D575="","",V575*AF575)</f>
        <v/>
      </c>
      <c r="CC575" s="41">
        <f>IF(D575="","",V575*AI575)</f>
        <v/>
      </c>
      <c r="CD575" s="54">
        <f>IF(D575="","",VLOOKUP(D575,'produto-estoque-total-7'!A:AB,28,0))</f>
        <v/>
      </c>
    </row>
    <row r="576">
      <c r="A576" s="36">
        <f>IF(D576="","",VLOOKUP(D576,'produto-estoque-total-7'!A:AB,3,0))</f>
        <v/>
      </c>
      <c r="B576" s="1">
        <f>IF(D576="","",VLOOKUP(D576,'produto-estoque-total-7'!A:AB,12,0))</f>
        <v/>
      </c>
      <c r="C576" s="1">
        <f>IF(D576="","",VLOOKUP(D576,'produto-estoque-total-7'!A:AB,2,0))</f>
        <v/>
      </c>
      <c r="D576" s="37">
        <f>IFERROR(IF('produto-estoque-total-7'!A575="","",'produto-estoque-total-7'!A575),"")</f>
        <v/>
      </c>
      <c r="E576" s="1">
        <f>IF(D576="","",VLOOKUP(D576,'produto-estoque-total-7'!A:AB,4,0))</f>
        <v/>
      </c>
      <c r="F576" s="36">
        <f>IF(D576="","",VLOOKUP(D576,'produto-estoque-total-7'!A:AB,13,0))</f>
        <v/>
      </c>
      <c r="G576" s="1">
        <f>IF(F576="","",VLOOKUP(F576,'FORNECEDORES X COMPRADOR'!A:D,4,0))</f>
        <v/>
      </c>
      <c r="H576" s="1">
        <f>IF(F576="","",VLOOKUP(F576,'FORNECEDORES X COMPRADOR'!A:E,5,0))</f>
        <v/>
      </c>
      <c r="I576" s="36">
        <f>IF(D576="","",VLOOKUP(D576,'produto-estoque-total-7'!A:AB,15,0))</f>
        <v/>
      </c>
      <c r="J576" s="36">
        <f>IF(D576="","",VLOOKUP(D576,'produto-estoque-total-7'!A:AB,19,0))</f>
        <v/>
      </c>
      <c r="K576" s="1">
        <f>IF(D576="","",VLOOKUP(D576,'produto-estoque-total-7'!A:AB,20,0))</f>
        <v/>
      </c>
      <c r="L576" s="36">
        <f>IF(D576="","",VLOOKUP(D576,'produto-estoque-total-7'!A:AB,17,0))</f>
        <v/>
      </c>
      <c r="M576" s="1">
        <f>IF(D576="","",VLOOKUP(D576,'produto-estoque-total-7'!A:AB,18,0))</f>
        <v/>
      </c>
      <c r="N576" s="36">
        <f>IF(D576="","",VLOOKUP(D576,'produto-estoque-total-7'!A:AB,21,0))</f>
        <v/>
      </c>
      <c r="O576" s="1">
        <f>IF(D576="","",VLOOKUP(D576,'produto-estoque-total-7'!A:AB,22,0))</f>
        <v/>
      </c>
      <c r="P576" s="36">
        <f>IF(D576="","",VLOOKUP(D576,'produto-estoque-total-7'!A:AB,23,0))</f>
        <v/>
      </c>
      <c r="Q576" s="1">
        <f>IF(D576="","",VLOOKUP(D576,'produto-estoque-total-7'!A:AB,24,0))</f>
        <v/>
      </c>
      <c r="R576" s="38">
        <f>IFERROR(IF(D576="","",VLOOKUP(D576,'produto-venda-7'!B:N,13,0)),"C")</f>
        <v/>
      </c>
      <c r="S576" s="39">
        <f>IF(D576="","",VLOOKUP(D576,'produto-estoque-total-7'!A:AB,6,0))</f>
        <v/>
      </c>
      <c r="T576" s="39">
        <f>IF(D576="","",VLOOKUP(D576,'produto-estoque-total-7'!A:AB,5,0))</f>
        <v/>
      </c>
      <c r="U576" s="40">
        <f>IF(D576="","",VLOOKUP(D576,'produto-estoque-total-7'!A:AB,11,0))</f>
        <v/>
      </c>
      <c r="V576" s="41">
        <f>IF(D576="","",IFERROR(VLOOKUP(D576,'produto-entrada-7'!A:M,10,0),0))</f>
        <v/>
      </c>
      <c r="W576" s="42" t="n"/>
      <c r="X576" s="39">
        <f>IF(D576="","",VLOOKUP(D576,'produto-estoque-total-7'!A:AB,8,0))</f>
        <v/>
      </c>
      <c r="Y576" s="39">
        <f>IF(D576="","",VLOOKUP(D576,'produto-estoque-total-7'!A:AB,9,0))</f>
        <v/>
      </c>
      <c r="Z576" s="39">
        <f>IF(D576="","",VLOOKUP(D576,'produto-estoque-total-7'!A:AB,10,0))</f>
        <v/>
      </c>
      <c r="AA576" s="39">
        <f>IFERROR(IF(D576="","",VLOOKUP(D576,'produto-venda-7'!B:N,4,0)),0)</f>
        <v/>
      </c>
      <c r="AB576" s="39">
        <f>IFERROR(IF(D576="","",VLOOKUP(D576,'produto-venda-7'!B:N,5,0)),0)</f>
        <v/>
      </c>
      <c r="AC576" s="39">
        <f>IF(D576="","",IFERROR(AA576/90,0))</f>
        <v/>
      </c>
      <c r="AD576" s="36">
        <f>IF(D576="","",IFERROR(VLOOKUP(D576,'produto-entrada-7'!A:M,4,0),0))</f>
        <v/>
      </c>
      <c r="AE576" s="36">
        <f>IFERROR(IF(D576="","",VLOOKUP(D576,'produto-venda-7'!B:N,10,0)),0)</f>
        <v/>
      </c>
      <c r="AF576" s="36">
        <f>IF(D576="","",IFERROR(VLOOKUP(D576,'produto-entrada-7'!A:M,11,0),0))</f>
        <v/>
      </c>
      <c r="AG576" s="1">
        <f>IF(D576="","",IFERROR(VLOOKUP(D576,'produto-entrada-7'!A:M,12,0),0))</f>
        <v/>
      </c>
      <c r="AH576" s="1">
        <f>IF(D576="","",IFERROR(VLOOKUP(D576,'produto-entrada-7'!A:M,13,0),0))</f>
        <v/>
      </c>
      <c r="AI576" s="36">
        <f>IFERROR(IF(D576="","",VLOOKUP(D576,'produto-venda-7'!B:N,11,0)),0)</f>
        <v/>
      </c>
      <c r="AJ576" s="43">
        <f>IF(D576="","",IFERROR(AI576*AB576,0))</f>
        <v/>
      </c>
      <c r="AK576" s="44">
        <f>IFERROR(IF(D576="","",VLOOKUP(F576,'ANALISE FORNECEDOR'!$A:$I,8,0)),"")</f>
        <v/>
      </c>
      <c r="AL576" s="44">
        <f>IF(D576="","",AVERAGE(AM576,AK576))</f>
        <v/>
      </c>
      <c r="AM576" s="44">
        <f>IFERROR(IF(D576="","",VLOOKUP(F576,'ANALISE FORNECEDOR'!$A:$I,9,0)),"")</f>
        <v/>
      </c>
      <c r="AN576" s="45">
        <f>IF(D576="","",IF(Y576&gt;12,AI576*(U576+Y576),AI576*U576))</f>
        <v/>
      </c>
      <c r="AO576" s="45">
        <f>IF(D576="","",IF(Y576&gt;12,AI576*(U576+V576+Y576),AI576*(U576+V576)))</f>
        <v/>
      </c>
      <c r="AP576" s="46">
        <f>IF(D576="","",IF(Y576&gt;12,AG576*(U576+Y576),AG576*U576))</f>
        <v/>
      </c>
      <c r="AQ576" s="46">
        <f>IF(D576="","",IF(Y576&gt;12,AG576*(U576+V576+Y576),AG576*(U576+V576)))</f>
        <v/>
      </c>
      <c r="AR576" s="46">
        <f>IF(D576="","",IF(OR(R576="A",R576="AA",R576="AAA"),AP576,0))</f>
        <v/>
      </c>
      <c r="AS576" s="46">
        <f>IF(D576="","",IF(R576="B",AP576,0))</f>
        <v/>
      </c>
      <c r="AT576" s="46">
        <f>IF(D576="","",IF(R576="C",AP576,0))</f>
        <v/>
      </c>
      <c r="AU576" s="47">
        <f>IF(D576="","",IFERROR(AN576/AJ576,0))</f>
        <v/>
      </c>
      <c r="AV576" s="47">
        <f>IF(D576="","",IFERROR(((AO576)/AJ576),0))</f>
        <v/>
      </c>
      <c r="AW576" s="48">
        <f>IF(D576="","",IF(OR(S576="S",NOT(AND(ISNUMBER(AC576),ISNUMBER(AL576),AC576*AL576&gt;=0))),0,AC576*AL576))</f>
        <v/>
      </c>
      <c r="AX576" s="49">
        <f>IFERROR(IF(D576="","",AW576*AG576),0)</f>
        <v/>
      </c>
      <c r="AY576" s="48">
        <f>IF(D576="","",IF(OR(S576="S",NOT(AND(ISNUMBER(AC576),ISNUMBER(AK576),AC576*AK576&gt;=0))),0,AC576*AK576))</f>
        <v/>
      </c>
      <c r="AZ576" s="48">
        <f>IFERROR(IF(D576="","",IF(AY576=0,0,IF(((AY576)-(U576+Y576))&lt;0,0,(AY576)-U576))),0)</f>
        <v/>
      </c>
      <c r="BA576" s="49">
        <f>IF(D576="","",AZ576*AG576)</f>
        <v/>
      </c>
      <c r="BB576" s="49">
        <f>IF(D576="","",IF(OR(R576="A",R576="AA",R576="AAA"),BA576,0))</f>
        <v/>
      </c>
      <c r="BC576" s="49">
        <f>IF(D576="","",IF(R576="B",BA576,0))</f>
        <v/>
      </c>
      <c r="BD576" s="49">
        <f>IF(D576="","",IF(R576="B",BA576,0))</f>
        <v/>
      </c>
      <c r="BE576" s="49">
        <f>IF(D576="","",IF(S576="S",
1,
IF(AC576=0,
1,
IF(
IFERROR(((U576+Y576)*AG576)/((AC576*AK576)*AG576),0)&lt;0,
0,
IF(
IFERROR(((U576+Y576)*AG576)/((AC576*AK576)*AG576),0)&gt;1,
1,
IFERROR(((U576+Y576)*AG576)/((AC576*AK576)*AG576),0)
)
)
)
))</f>
        <v/>
      </c>
      <c r="BF576" s="49">
        <f>IF(D576="","",IF(S576="S",
1,
IF(AC576=0,
1,
IF(
IFERROR(((U576+V576+Y576)*AG576)/((AC576*AK576)*AG576),0)&lt;0,
0,
IF(
IFERROR(((U576+V576+Y576)*AG576)/((AC576*AK576)*AG576),0)&gt;1,
1,
IFERROR(((U576+V576+Y576)*AG576)/((AC576*AK576)*AG576),0)
)
)
)
))</f>
        <v/>
      </c>
      <c r="BG576" s="50">
        <f>IF(D576="","",IF(S576="S",0,IF(AND(ISNUMBER(AC576),ISNUMBER(AM576)),IF(OR(AC576*AM576&lt;0,ISERR(AC576*AM576)),0,AC576*AM576),0)))</f>
        <v/>
      </c>
      <c r="BH576" s="50">
        <f>IF(D576="","",IF(BY576&gt;TODAY()-60,0,IF(Y576&gt;12,MAX(0,(U576+Y576)-BG576),MAX(0,U576-BG576))))</f>
        <v/>
      </c>
      <c r="BI576" s="51">
        <f>IF(D576="","",BH576*AG576)</f>
        <v/>
      </c>
      <c r="BJ576" s="51">
        <f>IF(D576="","",IF(OR(R576="A",R576="AA",R576="AAA"),BI576,0))</f>
        <v/>
      </c>
      <c r="BK576" s="51">
        <f>IF(D576="","",IF(R576="B",BI576,0))</f>
        <v/>
      </c>
      <c r="BL576" s="51">
        <f>IF(D576="","",IF(R576="C",BI576,0))</f>
        <v/>
      </c>
      <c r="BM576" s="51">
        <f>IF(D576="","",IFERROR(MAX(0,MIN(BI576/AP576,1)),0))</f>
        <v/>
      </c>
      <c r="BN576" s="52">
        <f>IF(D576="","",AB576*AG576)</f>
        <v/>
      </c>
      <c r="BO576" s="52">
        <f>IF(D576="","",(U576+V576+X576)*AG576)</f>
        <v/>
      </c>
      <c r="BP576" s="52">
        <f>IF(D576="","",(AB576*3)*AG576)</f>
        <v/>
      </c>
      <c r="BQ576" s="52">
        <f>IF(D576="","",IF(BO576-BP576&gt;0,0,BO576-BP576))</f>
        <v/>
      </c>
      <c r="BR576" s="52">
        <f>IF(D576="","",IF(BO576-BP576-BN576&gt;0,0,BO576-BP576-BN576))</f>
        <v/>
      </c>
      <c r="BS576" s="53">
        <f>IF(D576="","",IFERROR(AB576*AI576,0))</f>
        <v/>
      </c>
      <c r="BT576" s="53">
        <f>IF(D576="","",IFERROR(IF(X576&gt;12, AI576*(U576+V576+X576), AI576*(U576+V576)),0))</f>
        <v/>
      </c>
      <c r="BU576" s="53">
        <f>IF(D576="","",IFERROR(((AB576*3)*AI576),0))</f>
        <v/>
      </c>
      <c r="BV576" s="53">
        <f>IF(D576="","",IF(BT576-BU576&gt;0,0,BT576-BU576))</f>
        <v/>
      </c>
      <c r="BW576" s="53">
        <f>IF(D576="","",IF(BT576-BU576-BS576&gt;0,0,BT576-BU576-BS576))</f>
        <v/>
      </c>
      <c r="BX576" s="36">
        <f>IF(D576="","",IFERROR(VLOOKUP(D576,'produto-entrada-7'!A:M,3,0),"SEM PEDIDO"))</f>
        <v/>
      </c>
      <c r="BY576" s="36">
        <f>IF(D576="","",VLOOKUP(D576,'produto-estoque-total-7'!A:AB,25,0))</f>
        <v/>
      </c>
      <c r="BZ576" s="36">
        <f>IF(D576="","",IFERROR(VLOOKUP(D576,'produto-estoque-total-7'!A:AB,26,0)/100,0))</f>
        <v/>
      </c>
      <c r="CA576" s="36">
        <f>IF(D576="","",IFERROR(VLOOKUP(D576,'produto-estoque-total-7'!A:AB,27,0)/100,0))</f>
        <v/>
      </c>
      <c r="CB576" s="41">
        <f>IF(D576="","",V576*AF576)</f>
        <v/>
      </c>
      <c r="CC576" s="41">
        <f>IF(D576="","",V576*AI576)</f>
        <v/>
      </c>
      <c r="CD576" s="54">
        <f>IF(D576="","",VLOOKUP(D576,'produto-estoque-total-7'!A:AB,28,0))</f>
        <v/>
      </c>
    </row>
    <row r="577">
      <c r="A577" s="36">
        <f>IF(D577="","",VLOOKUP(D577,'produto-estoque-total-7'!A:AB,3,0))</f>
        <v/>
      </c>
      <c r="B577" s="1">
        <f>IF(D577="","",VLOOKUP(D577,'produto-estoque-total-7'!A:AB,12,0))</f>
        <v/>
      </c>
      <c r="C577" s="1">
        <f>IF(D577="","",VLOOKUP(D577,'produto-estoque-total-7'!A:AB,2,0))</f>
        <v/>
      </c>
      <c r="D577" s="37">
        <f>IFERROR(IF('produto-estoque-total-7'!A576="","",'produto-estoque-total-7'!A576),"")</f>
        <v/>
      </c>
      <c r="E577" s="1">
        <f>IF(D577="","",VLOOKUP(D577,'produto-estoque-total-7'!A:AB,4,0))</f>
        <v/>
      </c>
      <c r="F577" s="36">
        <f>IF(D577="","",VLOOKUP(D577,'produto-estoque-total-7'!A:AB,13,0))</f>
        <v/>
      </c>
      <c r="G577" s="1">
        <f>IF(F577="","",VLOOKUP(F577,'FORNECEDORES X COMPRADOR'!A:D,4,0))</f>
        <v/>
      </c>
      <c r="H577" s="1">
        <f>IF(F577="","",VLOOKUP(F577,'FORNECEDORES X COMPRADOR'!A:E,5,0))</f>
        <v/>
      </c>
      <c r="I577" s="36">
        <f>IF(D577="","",VLOOKUP(D577,'produto-estoque-total-7'!A:AB,15,0))</f>
        <v/>
      </c>
      <c r="J577" s="36">
        <f>IF(D577="","",VLOOKUP(D577,'produto-estoque-total-7'!A:AB,19,0))</f>
        <v/>
      </c>
      <c r="K577" s="1">
        <f>IF(D577="","",VLOOKUP(D577,'produto-estoque-total-7'!A:AB,20,0))</f>
        <v/>
      </c>
      <c r="L577" s="36">
        <f>IF(D577="","",VLOOKUP(D577,'produto-estoque-total-7'!A:AB,17,0))</f>
        <v/>
      </c>
      <c r="M577" s="1">
        <f>IF(D577="","",VLOOKUP(D577,'produto-estoque-total-7'!A:AB,18,0))</f>
        <v/>
      </c>
      <c r="N577" s="36">
        <f>IF(D577="","",VLOOKUP(D577,'produto-estoque-total-7'!A:AB,21,0))</f>
        <v/>
      </c>
      <c r="O577" s="1">
        <f>IF(D577="","",VLOOKUP(D577,'produto-estoque-total-7'!A:AB,22,0))</f>
        <v/>
      </c>
      <c r="P577" s="36">
        <f>IF(D577="","",VLOOKUP(D577,'produto-estoque-total-7'!A:AB,23,0))</f>
        <v/>
      </c>
      <c r="Q577" s="1">
        <f>IF(D577="","",VLOOKUP(D577,'produto-estoque-total-7'!A:AB,24,0))</f>
        <v/>
      </c>
      <c r="R577" s="38">
        <f>IFERROR(IF(D577="","",VLOOKUP(D577,'produto-venda-7'!B:N,13,0)),"C")</f>
        <v/>
      </c>
      <c r="S577" s="39">
        <f>IF(D577="","",VLOOKUP(D577,'produto-estoque-total-7'!A:AB,6,0))</f>
        <v/>
      </c>
      <c r="T577" s="39">
        <f>IF(D577="","",VLOOKUP(D577,'produto-estoque-total-7'!A:AB,5,0))</f>
        <v/>
      </c>
      <c r="U577" s="40">
        <f>IF(D577="","",VLOOKUP(D577,'produto-estoque-total-7'!A:AB,11,0))</f>
        <v/>
      </c>
      <c r="V577" s="41">
        <f>IF(D577="","",IFERROR(VLOOKUP(D577,'produto-entrada-7'!A:M,10,0),0))</f>
        <v/>
      </c>
      <c r="W577" s="42" t="n"/>
      <c r="X577" s="39">
        <f>IF(D577="","",VLOOKUP(D577,'produto-estoque-total-7'!A:AB,8,0))</f>
        <v/>
      </c>
      <c r="Y577" s="39">
        <f>IF(D577="","",VLOOKUP(D577,'produto-estoque-total-7'!A:AB,9,0))</f>
        <v/>
      </c>
      <c r="Z577" s="39">
        <f>IF(D577="","",VLOOKUP(D577,'produto-estoque-total-7'!A:AB,10,0))</f>
        <v/>
      </c>
      <c r="AA577" s="39">
        <f>IFERROR(IF(D577="","",VLOOKUP(D577,'produto-venda-7'!B:N,4,0)),0)</f>
        <v/>
      </c>
      <c r="AB577" s="39">
        <f>IFERROR(IF(D577="","",VLOOKUP(D577,'produto-venda-7'!B:N,5,0)),0)</f>
        <v/>
      </c>
      <c r="AC577" s="39">
        <f>IF(D577="","",IFERROR(AA577/90,0))</f>
        <v/>
      </c>
      <c r="AD577" s="36">
        <f>IF(D577="","",IFERROR(VLOOKUP(D577,'produto-entrada-7'!A:M,4,0),0))</f>
        <v/>
      </c>
      <c r="AE577" s="36">
        <f>IFERROR(IF(D577="","",VLOOKUP(D577,'produto-venda-7'!B:N,10,0)),0)</f>
        <v/>
      </c>
      <c r="AF577" s="36">
        <f>IF(D577="","",IFERROR(VLOOKUP(D577,'produto-entrada-7'!A:M,11,0),0))</f>
        <v/>
      </c>
      <c r="AG577" s="1">
        <f>IF(D577="","",IFERROR(VLOOKUP(D577,'produto-entrada-7'!A:M,12,0),0))</f>
        <v/>
      </c>
      <c r="AH577" s="1">
        <f>IF(D577="","",IFERROR(VLOOKUP(D577,'produto-entrada-7'!A:M,13,0),0))</f>
        <v/>
      </c>
      <c r="AI577" s="36">
        <f>IFERROR(IF(D577="","",VLOOKUP(D577,'produto-venda-7'!B:N,11,0)),0)</f>
        <v/>
      </c>
      <c r="AJ577" s="43">
        <f>IF(D577="","",IFERROR(AI577*AB577,0))</f>
        <v/>
      </c>
      <c r="AK577" s="44">
        <f>IFERROR(IF(D577="","",VLOOKUP(F577,'ANALISE FORNECEDOR'!$A:$I,8,0)),"")</f>
        <v/>
      </c>
      <c r="AL577" s="44">
        <f>IF(D577="","",AVERAGE(AM577,AK577))</f>
        <v/>
      </c>
      <c r="AM577" s="44">
        <f>IFERROR(IF(D577="","",VLOOKUP(F577,'ANALISE FORNECEDOR'!$A:$I,9,0)),"")</f>
        <v/>
      </c>
      <c r="AN577" s="45">
        <f>IF(D577="","",IF(Y577&gt;12,AI577*(U577+Y577),AI577*U577))</f>
        <v/>
      </c>
      <c r="AO577" s="45">
        <f>IF(D577="","",IF(Y577&gt;12,AI577*(U577+V577+Y577),AI577*(U577+V577)))</f>
        <v/>
      </c>
      <c r="AP577" s="46">
        <f>IF(D577="","",IF(Y577&gt;12,AG577*(U577+Y577),AG577*U577))</f>
        <v/>
      </c>
      <c r="AQ577" s="46">
        <f>IF(D577="","",IF(Y577&gt;12,AG577*(U577+V577+Y577),AG577*(U577+V577)))</f>
        <v/>
      </c>
      <c r="AR577" s="46">
        <f>IF(D577="","",IF(OR(R577="A",R577="AA",R577="AAA"),AP577,0))</f>
        <v/>
      </c>
      <c r="AS577" s="46">
        <f>IF(D577="","",IF(R577="B",AP577,0))</f>
        <v/>
      </c>
      <c r="AT577" s="46">
        <f>IF(D577="","",IF(R577="C",AP577,0))</f>
        <v/>
      </c>
      <c r="AU577" s="47">
        <f>IF(D577="","",IFERROR(AN577/AJ577,0))</f>
        <v/>
      </c>
      <c r="AV577" s="47">
        <f>IF(D577="","",IFERROR(((AO577)/AJ577),0))</f>
        <v/>
      </c>
      <c r="AW577" s="48">
        <f>IF(D577="","",IF(OR(S577="S",NOT(AND(ISNUMBER(AC577),ISNUMBER(AL577),AC577*AL577&gt;=0))),0,AC577*AL577))</f>
        <v/>
      </c>
      <c r="AX577" s="49">
        <f>IFERROR(IF(D577="","",AW577*AG577),0)</f>
        <v/>
      </c>
      <c r="AY577" s="48">
        <f>IF(D577="","",IF(OR(S577="S",NOT(AND(ISNUMBER(AC577),ISNUMBER(AK577),AC577*AK577&gt;=0))),0,AC577*AK577))</f>
        <v/>
      </c>
      <c r="AZ577" s="48">
        <f>IFERROR(IF(D577="","",IF(AY577=0,0,IF(((AY577)-(U577+Y577))&lt;0,0,(AY577)-U577))),0)</f>
        <v/>
      </c>
      <c r="BA577" s="49">
        <f>IF(D577="","",AZ577*AG577)</f>
        <v/>
      </c>
      <c r="BB577" s="49">
        <f>IF(D577="","",IF(OR(R577="A",R577="AA",R577="AAA"),BA577,0))</f>
        <v/>
      </c>
      <c r="BC577" s="49">
        <f>IF(D577="","",IF(R577="B",BA577,0))</f>
        <v/>
      </c>
      <c r="BD577" s="49">
        <f>IF(D577="","",IF(R577="B",BA577,0))</f>
        <v/>
      </c>
      <c r="BE577" s="49">
        <f>IF(D577="","",IF(S577="S",
1,
IF(AC577=0,
1,
IF(
IFERROR(((U577+Y577)*AG577)/((AC577*AK577)*AG577),0)&lt;0,
0,
IF(
IFERROR(((U577+Y577)*AG577)/((AC577*AK577)*AG577),0)&gt;1,
1,
IFERROR(((U577+Y577)*AG577)/((AC577*AK577)*AG577),0)
)
)
)
))</f>
        <v/>
      </c>
      <c r="BF577" s="49">
        <f>IF(D577="","",IF(S577="S",
1,
IF(AC577=0,
1,
IF(
IFERROR(((U577+V577+Y577)*AG577)/((AC577*AK577)*AG577),0)&lt;0,
0,
IF(
IFERROR(((U577+V577+Y577)*AG577)/((AC577*AK577)*AG577),0)&gt;1,
1,
IFERROR(((U577+V577+Y577)*AG577)/((AC577*AK577)*AG577),0)
)
)
)
))</f>
        <v/>
      </c>
      <c r="BG577" s="50">
        <f>IF(D577="","",IF(S577="S",0,IF(AND(ISNUMBER(AC577),ISNUMBER(AM577)),IF(OR(AC577*AM577&lt;0,ISERR(AC577*AM577)),0,AC577*AM577),0)))</f>
        <v/>
      </c>
      <c r="BH577" s="50">
        <f>IF(D577="","",IF(BY577&gt;TODAY()-60,0,IF(Y577&gt;12,MAX(0,(U577+Y577)-BG577),MAX(0,U577-BG577))))</f>
        <v/>
      </c>
      <c r="BI577" s="51">
        <f>IF(D577="","",BH577*AG577)</f>
        <v/>
      </c>
      <c r="BJ577" s="51">
        <f>IF(D577="","",IF(OR(R577="A",R577="AA",R577="AAA"),BI577,0))</f>
        <v/>
      </c>
      <c r="BK577" s="51">
        <f>IF(D577="","",IF(R577="B",BI577,0))</f>
        <v/>
      </c>
      <c r="BL577" s="51">
        <f>IF(D577="","",IF(R577="C",BI577,0))</f>
        <v/>
      </c>
      <c r="BM577" s="51">
        <f>IF(D577="","",IFERROR(MAX(0,MIN(BI577/AP577,1)),0))</f>
        <v/>
      </c>
      <c r="BN577" s="52">
        <f>IF(D577="","",AB577*AG577)</f>
        <v/>
      </c>
      <c r="BO577" s="52">
        <f>IF(D577="","",(U577+V577+X577)*AG577)</f>
        <v/>
      </c>
      <c r="BP577" s="52">
        <f>IF(D577="","",(AB577*3)*AG577)</f>
        <v/>
      </c>
      <c r="BQ577" s="52">
        <f>IF(D577="","",IF(BO577-BP577&gt;0,0,BO577-BP577))</f>
        <v/>
      </c>
      <c r="BR577" s="52">
        <f>IF(D577="","",IF(BO577-BP577-BN577&gt;0,0,BO577-BP577-BN577))</f>
        <v/>
      </c>
      <c r="BS577" s="53">
        <f>IF(D577="","",IFERROR(AB577*AI577,0))</f>
        <v/>
      </c>
      <c r="BT577" s="53">
        <f>IF(D577="","",IFERROR(IF(X577&gt;12, AI577*(U577+V577+X577), AI577*(U577+V577)),0))</f>
        <v/>
      </c>
      <c r="BU577" s="53">
        <f>IF(D577="","",IFERROR(((AB577*3)*AI577),0))</f>
        <v/>
      </c>
      <c r="BV577" s="53">
        <f>IF(D577="","",IF(BT577-BU577&gt;0,0,BT577-BU577))</f>
        <v/>
      </c>
      <c r="BW577" s="53">
        <f>IF(D577="","",IF(BT577-BU577-BS577&gt;0,0,BT577-BU577-BS577))</f>
        <v/>
      </c>
      <c r="BX577" s="36">
        <f>IF(D577="","",IFERROR(VLOOKUP(D577,'produto-entrada-7'!A:M,3,0),"SEM PEDIDO"))</f>
        <v/>
      </c>
      <c r="BY577" s="36">
        <f>IF(D577="","",VLOOKUP(D577,'produto-estoque-total-7'!A:AB,25,0))</f>
        <v/>
      </c>
      <c r="BZ577" s="36">
        <f>IF(D577="","",IFERROR(VLOOKUP(D577,'produto-estoque-total-7'!A:AB,26,0)/100,0))</f>
        <v/>
      </c>
      <c r="CA577" s="36">
        <f>IF(D577="","",IFERROR(VLOOKUP(D577,'produto-estoque-total-7'!A:AB,27,0)/100,0))</f>
        <v/>
      </c>
      <c r="CB577" s="41">
        <f>IF(D577="","",V577*AF577)</f>
        <v/>
      </c>
      <c r="CC577" s="41">
        <f>IF(D577="","",V577*AI577)</f>
        <v/>
      </c>
      <c r="CD577" s="54">
        <f>IF(D577="","",VLOOKUP(D577,'produto-estoque-total-7'!A:AB,28,0))</f>
        <v/>
      </c>
    </row>
    <row r="578">
      <c r="A578" s="36">
        <f>IF(D578="","",VLOOKUP(D578,'produto-estoque-total-7'!A:AB,3,0))</f>
        <v/>
      </c>
      <c r="B578" s="1">
        <f>IF(D578="","",VLOOKUP(D578,'produto-estoque-total-7'!A:AB,12,0))</f>
        <v/>
      </c>
      <c r="C578" s="1">
        <f>IF(D578="","",VLOOKUP(D578,'produto-estoque-total-7'!A:AB,2,0))</f>
        <v/>
      </c>
      <c r="D578" s="37">
        <f>IFERROR(IF('produto-estoque-total-7'!A577="","",'produto-estoque-total-7'!A577),"")</f>
        <v/>
      </c>
      <c r="E578" s="1">
        <f>IF(D578="","",VLOOKUP(D578,'produto-estoque-total-7'!A:AB,4,0))</f>
        <v/>
      </c>
      <c r="F578" s="36">
        <f>IF(D578="","",VLOOKUP(D578,'produto-estoque-total-7'!A:AB,13,0))</f>
        <v/>
      </c>
      <c r="G578" s="1">
        <f>IF(F578="","",VLOOKUP(F578,'FORNECEDORES X COMPRADOR'!A:D,4,0))</f>
        <v/>
      </c>
      <c r="H578" s="1">
        <f>IF(F578="","",VLOOKUP(F578,'FORNECEDORES X COMPRADOR'!A:E,5,0))</f>
        <v/>
      </c>
      <c r="I578" s="36">
        <f>IF(D578="","",VLOOKUP(D578,'produto-estoque-total-7'!A:AB,15,0))</f>
        <v/>
      </c>
      <c r="J578" s="36">
        <f>IF(D578="","",VLOOKUP(D578,'produto-estoque-total-7'!A:AB,19,0))</f>
        <v/>
      </c>
      <c r="K578" s="1">
        <f>IF(D578="","",VLOOKUP(D578,'produto-estoque-total-7'!A:AB,20,0))</f>
        <v/>
      </c>
      <c r="L578" s="36">
        <f>IF(D578="","",VLOOKUP(D578,'produto-estoque-total-7'!A:AB,17,0))</f>
        <v/>
      </c>
      <c r="M578" s="1">
        <f>IF(D578="","",VLOOKUP(D578,'produto-estoque-total-7'!A:AB,18,0))</f>
        <v/>
      </c>
      <c r="N578" s="36">
        <f>IF(D578="","",VLOOKUP(D578,'produto-estoque-total-7'!A:AB,21,0))</f>
        <v/>
      </c>
      <c r="O578" s="1">
        <f>IF(D578="","",VLOOKUP(D578,'produto-estoque-total-7'!A:AB,22,0))</f>
        <v/>
      </c>
      <c r="P578" s="36">
        <f>IF(D578="","",VLOOKUP(D578,'produto-estoque-total-7'!A:AB,23,0))</f>
        <v/>
      </c>
      <c r="Q578" s="1">
        <f>IF(D578="","",VLOOKUP(D578,'produto-estoque-total-7'!A:AB,24,0))</f>
        <v/>
      </c>
      <c r="R578" s="38">
        <f>IFERROR(IF(D578="","",VLOOKUP(D578,'produto-venda-7'!B:N,13,0)),"C")</f>
        <v/>
      </c>
      <c r="S578" s="39">
        <f>IF(D578="","",VLOOKUP(D578,'produto-estoque-total-7'!A:AB,6,0))</f>
        <v/>
      </c>
      <c r="T578" s="39">
        <f>IF(D578="","",VLOOKUP(D578,'produto-estoque-total-7'!A:AB,5,0))</f>
        <v/>
      </c>
      <c r="U578" s="40">
        <f>IF(D578="","",VLOOKUP(D578,'produto-estoque-total-7'!A:AB,11,0))</f>
        <v/>
      </c>
      <c r="V578" s="41">
        <f>IF(D578="","",IFERROR(VLOOKUP(D578,'produto-entrada-7'!A:M,10,0),0))</f>
        <v/>
      </c>
      <c r="W578" s="42" t="n"/>
      <c r="X578" s="39">
        <f>IF(D578="","",VLOOKUP(D578,'produto-estoque-total-7'!A:AB,8,0))</f>
        <v/>
      </c>
      <c r="Y578" s="39">
        <f>IF(D578="","",VLOOKUP(D578,'produto-estoque-total-7'!A:AB,9,0))</f>
        <v/>
      </c>
      <c r="Z578" s="39">
        <f>IF(D578="","",VLOOKUP(D578,'produto-estoque-total-7'!A:AB,10,0))</f>
        <v/>
      </c>
      <c r="AA578" s="39">
        <f>IFERROR(IF(D578="","",VLOOKUP(D578,'produto-venda-7'!B:N,4,0)),0)</f>
        <v/>
      </c>
      <c r="AB578" s="39">
        <f>IFERROR(IF(D578="","",VLOOKUP(D578,'produto-venda-7'!B:N,5,0)),0)</f>
        <v/>
      </c>
      <c r="AC578" s="39">
        <f>IF(D578="","",IFERROR(AA578/90,0))</f>
        <v/>
      </c>
      <c r="AD578" s="36">
        <f>IF(D578="","",IFERROR(VLOOKUP(D578,'produto-entrada-7'!A:M,4,0),0))</f>
        <v/>
      </c>
      <c r="AE578" s="36">
        <f>IFERROR(IF(D578="","",VLOOKUP(D578,'produto-venda-7'!B:N,10,0)),0)</f>
        <v/>
      </c>
      <c r="AF578" s="36">
        <f>IF(D578="","",IFERROR(VLOOKUP(D578,'produto-entrada-7'!A:M,11,0),0))</f>
        <v/>
      </c>
      <c r="AG578" s="1">
        <f>IF(D578="","",IFERROR(VLOOKUP(D578,'produto-entrada-7'!A:M,12,0),0))</f>
        <v/>
      </c>
      <c r="AH578" s="1">
        <f>IF(D578="","",IFERROR(VLOOKUP(D578,'produto-entrada-7'!A:M,13,0),0))</f>
        <v/>
      </c>
      <c r="AI578" s="36">
        <f>IFERROR(IF(D578="","",VLOOKUP(D578,'produto-venda-7'!B:N,11,0)),0)</f>
        <v/>
      </c>
      <c r="AJ578" s="43">
        <f>IF(D578="","",IFERROR(AI578*AB578,0))</f>
        <v/>
      </c>
      <c r="AK578" s="44">
        <f>IFERROR(IF(D578="","",VLOOKUP(F578,'ANALISE FORNECEDOR'!$A:$I,8,0)),"")</f>
        <v/>
      </c>
      <c r="AL578" s="44">
        <f>IF(D578="","",AVERAGE(AM578,AK578))</f>
        <v/>
      </c>
      <c r="AM578" s="44">
        <f>IFERROR(IF(D578="","",VLOOKUP(F578,'ANALISE FORNECEDOR'!$A:$I,9,0)),"")</f>
        <v/>
      </c>
      <c r="AN578" s="45">
        <f>IF(D578="","",IF(Y578&gt;12,AI578*(U578+Y578),AI578*U578))</f>
        <v/>
      </c>
      <c r="AO578" s="45">
        <f>IF(D578="","",IF(Y578&gt;12,AI578*(U578+V578+Y578),AI578*(U578+V578)))</f>
        <v/>
      </c>
      <c r="AP578" s="46">
        <f>IF(D578="","",IF(Y578&gt;12,AG578*(U578+Y578),AG578*U578))</f>
        <v/>
      </c>
      <c r="AQ578" s="46">
        <f>IF(D578="","",IF(Y578&gt;12,AG578*(U578+V578+Y578),AG578*(U578+V578)))</f>
        <v/>
      </c>
      <c r="AR578" s="46">
        <f>IF(D578="","",IF(OR(R578="A",R578="AA",R578="AAA"),AP578,0))</f>
        <v/>
      </c>
      <c r="AS578" s="46">
        <f>IF(D578="","",IF(R578="B",AP578,0))</f>
        <v/>
      </c>
      <c r="AT578" s="46">
        <f>IF(D578="","",IF(R578="C",AP578,0))</f>
        <v/>
      </c>
      <c r="AU578" s="47">
        <f>IF(D578="","",IFERROR(AN578/AJ578,0))</f>
        <v/>
      </c>
      <c r="AV578" s="47">
        <f>IF(D578="","",IFERROR(((AO578)/AJ578),0))</f>
        <v/>
      </c>
      <c r="AW578" s="48">
        <f>IF(D578="","",IF(OR(S578="S",NOT(AND(ISNUMBER(AC578),ISNUMBER(AL578),AC578*AL578&gt;=0))),0,AC578*AL578))</f>
        <v/>
      </c>
      <c r="AX578" s="49">
        <f>IFERROR(IF(D578="","",AW578*AG578),0)</f>
        <v/>
      </c>
      <c r="AY578" s="48">
        <f>IF(D578="","",IF(OR(S578="S",NOT(AND(ISNUMBER(AC578),ISNUMBER(AK578),AC578*AK578&gt;=0))),0,AC578*AK578))</f>
        <v/>
      </c>
      <c r="AZ578" s="48">
        <f>IFERROR(IF(D578="","",IF(AY578=0,0,IF(((AY578)-(U578+Y578))&lt;0,0,(AY578)-U578))),0)</f>
        <v/>
      </c>
      <c r="BA578" s="49">
        <f>IF(D578="","",AZ578*AG578)</f>
        <v/>
      </c>
      <c r="BB578" s="49">
        <f>IF(D578="","",IF(OR(R578="A",R578="AA",R578="AAA"),BA578,0))</f>
        <v/>
      </c>
      <c r="BC578" s="49">
        <f>IF(D578="","",IF(R578="B",BA578,0))</f>
        <v/>
      </c>
      <c r="BD578" s="49">
        <f>IF(D578="","",IF(R578="B",BA578,0))</f>
        <v/>
      </c>
      <c r="BE578" s="49">
        <f>IF(D578="","",IF(S578="S",
1,
IF(AC578=0,
1,
IF(
IFERROR(((U578+Y578)*AG578)/((AC578*AK578)*AG578),0)&lt;0,
0,
IF(
IFERROR(((U578+Y578)*AG578)/((AC578*AK578)*AG578),0)&gt;1,
1,
IFERROR(((U578+Y578)*AG578)/((AC578*AK578)*AG578),0)
)
)
)
))</f>
        <v/>
      </c>
      <c r="BF578" s="49">
        <f>IF(D578="","",IF(S578="S",
1,
IF(AC578=0,
1,
IF(
IFERROR(((U578+V578+Y578)*AG578)/((AC578*AK578)*AG578),0)&lt;0,
0,
IF(
IFERROR(((U578+V578+Y578)*AG578)/((AC578*AK578)*AG578),0)&gt;1,
1,
IFERROR(((U578+V578+Y578)*AG578)/((AC578*AK578)*AG578),0)
)
)
)
))</f>
        <v/>
      </c>
      <c r="BG578" s="50">
        <f>IF(D578="","",IF(S578="S",0,IF(AND(ISNUMBER(AC578),ISNUMBER(AM578)),IF(OR(AC578*AM578&lt;0,ISERR(AC578*AM578)),0,AC578*AM578),0)))</f>
        <v/>
      </c>
      <c r="BH578" s="50">
        <f>IF(D578="","",IF(BY578&gt;TODAY()-60,0,IF(Y578&gt;12,MAX(0,(U578+Y578)-BG578),MAX(0,U578-BG578))))</f>
        <v/>
      </c>
      <c r="BI578" s="51">
        <f>IF(D578="","",BH578*AG578)</f>
        <v/>
      </c>
      <c r="BJ578" s="51">
        <f>IF(D578="","",IF(OR(R578="A",R578="AA",R578="AAA"),BI578,0))</f>
        <v/>
      </c>
      <c r="BK578" s="51">
        <f>IF(D578="","",IF(R578="B",BI578,0))</f>
        <v/>
      </c>
      <c r="BL578" s="51">
        <f>IF(D578="","",IF(R578="C",BI578,0))</f>
        <v/>
      </c>
      <c r="BM578" s="51">
        <f>IF(D578="","",IFERROR(MAX(0,MIN(BI578/AP578,1)),0))</f>
        <v/>
      </c>
      <c r="BN578" s="52">
        <f>IF(D578="","",AB578*AG578)</f>
        <v/>
      </c>
      <c r="BO578" s="52">
        <f>IF(D578="","",(U578+V578+X578)*AG578)</f>
        <v/>
      </c>
      <c r="BP578" s="52">
        <f>IF(D578="","",(AB578*3)*AG578)</f>
        <v/>
      </c>
      <c r="BQ578" s="52">
        <f>IF(D578="","",IF(BO578-BP578&gt;0,0,BO578-BP578))</f>
        <v/>
      </c>
      <c r="BR578" s="52">
        <f>IF(D578="","",IF(BO578-BP578-BN578&gt;0,0,BO578-BP578-BN578))</f>
        <v/>
      </c>
      <c r="BS578" s="53">
        <f>IF(D578="","",IFERROR(AB578*AI578,0))</f>
        <v/>
      </c>
      <c r="BT578" s="53">
        <f>IF(D578="","",IFERROR(IF(X578&gt;12, AI578*(U578+V578+X578), AI578*(U578+V578)),0))</f>
        <v/>
      </c>
      <c r="BU578" s="53">
        <f>IF(D578="","",IFERROR(((AB578*3)*AI578),0))</f>
        <v/>
      </c>
      <c r="BV578" s="53">
        <f>IF(D578="","",IF(BT578-BU578&gt;0,0,BT578-BU578))</f>
        <v/>
      </c>
      <c r="BW578" s="53">
        <f>IF(D578="","",IF(BT578-BU578-BS578&gt;0,0,BT578-BU578-BS578))</f>
        <v/>
      </c>
      <c r="BX578" s="36">
        <f>IF(D578="","",IFERROR(VLOOKUP(D578,'produto-entrada-7'!A:M,3,0),"SEM PEDIDO"))</f>
        <v/>
      </c>
      <c r="BY578" s="36">
        <f>IF(D578="","",VLOOKUP(D578,'produto-estoque-total-7'!A:AB,25,0))</f>
        <v/>
      </c>
      <c r="BZ578" s="36">
        <f>IF(D578="","",IFERROR(VLOOKUP(D578,'produto-estoque-total-7'!A:AB,26,0)/100,0))</f>
        <v/>
      </c>
      <c r="CA578" s="36">
        <f>IF(D578="","",IFERROR(VLOOKUP(D578,'produto-estoque-total-7'!A:AB,27,0)/100,0))</f>
        <v/>
      </c>
      <c r="CB578" s="41">
        <f>IF(D578="","",V578*AF578)</f>
        <v/>
      </c>
      <c r="CC578" s="41">
        <f>IF(D578="","",V578*AI578)</f>
        <v/>
      </c>
      <c r="CD578" s="54">
        <f>IF(D578="","",VLOOKUP(D578,'produto-estoque-total-7'!A:AB,28,0))</f>
        <v/>
      </c>
    </row>
    <row r="579">
      <c r="A579" s="36">
        <f>IF(D579="","",VLOOKUP(D579,'produto-estoque-total-7'!A:AB,3,0))</f>
        <v/>
      </c>
      <c r="B579" s="1">
        <f>IF(D579="","",VLOOKUP(D579,'produto-estoque-total-7'!A:AB,12,0))</f>
        <v/>
      </c>
      <c r="C579" s="1">
        <f>IF(D579="","",VLOOKUP(D579,'produto-estoque-total-7'!A:AB,2,0))</f>
        <v/>
      </c>
      <c r="D579" s="37">
        <f>IFERROR(IF('produto-estoque-total-7'!A578="","",'produto-estoque-total-7'!A578),"")</f>
        <v/>
      </c>
      <c r="E579" s="1">
        <f>IF(D579="","",VLOOKUP(D579,'produto-estoque-total-7'!A:AB,4,0))</f>
        <v/>
      </c>
      <c r="F579" s="36">
        <f>IF(D579="","",VLOOKUP(D579,'produto-estoque-total-7'!A:AB,13,0))</f>
        <v/>
      </c>
      <c r="G579" s="1">
        <f>IF(F579="","",VLOOKUP(F579,'FORNECEDORES X COMPRADOR'!A:D,4,0))</f>
        <v/>
      </c>
      <c r="H579" s="1">
        <f>IF(F579="","",VLOOKUP(F579,'FORNECEDORES X COMPRADOR'!A:E,5,0))</f>
        <v/>
      </c>
      <c r="I579" s="36">
        <f>IF(D579="","",VLOOKUP(D579,'produto-estoque-total-7'!A:AB,15,0))</f>
        <v/>
      </c>
      <c r="J579" s="36">
        <f>IF(D579="","",VLOOKUP(D579,'produto-estoque-total-7'!A:AB,19,0))</f>
        <v/>
      </c>
      <c r="K579" s="1">
        <f>IF(D579="","",VLOOKUP(D579,'produto-estoque-total-7'!A:AB,20,0))</f>
        <v/>
      </c>
      <c r="L579" s="36">
        <f>IF(D579="","",VLOOKUP(D579,'produto-estoque-total-7'!A:AB,17,0))</f>
        <v/>
      </c>
      <c r="M579" s="1">
        <f>IF(D579="","",VLOOKUP(D579,'produto-estoque-total-7'!A:AB,18,0))</f>
        <v/>
      </c>
      <c r="N579" s="36">
        <f>IF(D579="","",VLOOKUP(D579,'produto-estoque-total-7'!A:AB,21,0))</f>
        <v/>
      </c>
      <c r="O579" s="1">
        <f>IF(D579="","",VLOOKUP(D579,'produto-estoque-total-7'!A:AB,22,0))</f>
        <v/>
      </c>
      <c r="P579" s="36">
        <f>IF(D579="","",VLOOKUP(D579,'produto-estoque-total-7'!A:AB,23,0))</f>
        <v/>
      </c>
      <c r="Q579" s="1">
        <f>IF(D579="","",VLOOKUP(D579,'produto-estoque-total-7'!A:AB,24,0))</f>
        <v/>
      </c>
      <c r="R579" s="38">
        <f>IFERROR(IF(D579="","",VLOOKUP(D579,'produto-venda-7'!B:N,13,0)),"C")</f>
        <v/>
      </c>
      <c r="S579" s="39">
        <f>IF(D579="","",VLOOKUP(D579,'produto-estoque-total-7'!A:AB,6,0))</f>
        <v/>
      </c>
      <c r="T579" s="39">
        <f>IF(D579="","",VLOOKUP(D579,'produto-estoque-total-7'!A:AB,5,0))</f>
        <v/>
      </c>
      <c r="U579" s="40">
        <f>IF(D579="","",VLOOKUP(D579,'produto-estoque-total-7'!A:AB,11,0))</f>
        <v/>
      </c>
      <c r="V579" s="41">
        <f>IF(D579="","",IFERROR(VLOOKUP(D579,'produto-entrada-7'!A:M,10,0),0))</f>
        <v/>
      </c>
      <c r="W579" s="42" t="n"/>
      <c r="X579" s="39">
        <f>IF(D579="","",VLOOKUP(D579,'produto-estoque-total-7'!A:AB,8,0))</f>
        <v/>
      </c>
      <c r="Y579" s="39">
        <f>IF(D579="","",VLOOKUP(D579,'produto-estoque-total-7'!A:AB,9,0))</f>
        <v/>
      </c>
      <c r="Z579" s="39">
        <f>IF(D579="","",VLOOKUP(D579,'produto-estoque-total-7'!A:AB,10,0))</f>
        <v/>
      </c>
      <c r="AA579" s="39">
        <f>IFERROR(IF(D579="","",VLOOKUP(D579,'produto-venda-7'!B:N,4,0)),0)</f>
        <v/>
      </c>
      <c r="AB579" s="39">
        <f>IFERROR(IF(D579="","",VLOOKUP(D579,'produto-venda-7'!B:N,5,0)),0)</f>
        <v/>
      </c>
      <c r="AC579" s="39">
        <f>IF(D579="","",IFERROR(AA579/90,0))</f>
        <v/>
      </c>
      <c r="AD579" s="36">
        <f>IF(D579="","",IFERROR(VLOOKUP(D579,'produto-entrada-7'!A:M,4,0),0))</f>
        <v/>
      </c>
      <c r="AE579" s="36">
        <f>IFERROR(IF(D579="","",VLOOKUP(D579,'produto-venda-7'!B:N,10,0)),0)</f>
        <v/>
      </c>
      <c r="AF579" s="36">
        <f>IF(D579="","",IFERROR(VLOOKUP(D579,'produto-entrada-7'!A:M,11,0),0))</f>
        <v/>
      </c>
      <c r="AG579" s="1">
        <f>IF(D579="","",IFERROR(VLOOKUP(D579,'produto-entrada-7'!A:M,12,0),0))</f>
        <v/>
      </c>
      <c r="AH579" s="1">
        <f>IF(D579="","",IFERROR(VLOOKUP(D579,'produto-entrada-7'!A:M,13,0),0))</f>
        <v/>
      </c>
      <c r="AI579" s="36">
        <f>IFERROR(IF(D579="","",VLOOKUP(D579,'produto-venda-7'!B:N,11,0)),0)</f>
        <v/>
      </c>
      <c r="AJ579" s="43">
        <f>IF(D579="","",IFERROR(AI579*AB579,0))</f>
        <v/>
      </c>
      <c r="AK579" s="44">
        <f>IFERROR(IF(D579="","",VLOOKUP(F579,'ANALISE FORNECEDOR'!$A:$I,8,0)),"")</f>
        <v/>
      </c>
      <c r="AL579" s="44">
        <f>IF(D579="","",AVERAGE(AM579,AK579))</f>
        <v/>
      </c>
      <c r="AM579" s="44">
        <f>IFERROR(IF(D579="","",VLOOKUP(F579,'ANALISE FORNECEDOR'!$A:$I,9,0)),"")</f>
        <v/>
      </c>
      <c r="AN579" s="45">
        <f>IF(D579="","",IF(Y579&gt;12,AI579*(U579+Y579),AI579*U579))</f>
        <v/>
      </c>
      <c r="AO579" s="45">
        <f>IF(D579="","",IF(Y579&gt;12,AI579*(U579+V579+Y579),AI579*(U579+V579)))</f>
        <v/>
      </c>
      <c r="AP579" s="46">
        <f>IF(D579="","",IF(Y579&gt;12,AG579*(U579+Y579),AG579*U579))</f>
        <v/>
      </c>
      <c r="AQ579" s="46">
        <f>IF(D579="","",IF(Y579&gt;12,AG579*(U579+V579+Y579),AG579*(U579+V579)))</f>
        <v/>
      </c>
      <c r="AR579" s="46">
        <f>IF(D579="","",IF(OR(R579="A",R579="AA",R579="AAA"),AP579,0))</f>
        <v/>
      </c>
      <c r="AS579" s="46">
        <f>IF(D579="","",IF(R579="B",AP579,0))</f>
        <v/>
      </c>
      <c r="AT579" s="46">
        <f>IF(D579="","",IF(R579="C",AP579,0))</f>
        <v/>
      </c>
      <c r="AU579" s="47">
        <f>IF(D579="","",IFERROR(AN579/AJ579,0))</f>
        <v/>
      </c>
      <c r="AV579" s="47">
        <f>IF(D579="","",IFERROR(((AO579)/AJ579),0))</f>
        <v/>
      </c>
      <c r="AW579" s="48">
        <f>IF(D579="","",IF(OR(S579="S",NOT(AND(ISNUMBER(AC579),ISNUMBER(AL579),AC579*AL579&gt;=0))),0,AC579*AL579))</f>
        <v/>
      </c>
      <c r="AX579" s="49">
        <f>IFERROR(IF(D579="","",AW579*AG579),0)</f>
        <v/>
      </c>
      <c r="AY579" s="48">
        <f>IF(D579="","",IF(OR(S579="S",NOT(AND(ISNUMBER(AC579),ISNUMBER(AK579),AC579*AK579&gt;=0))),0,AC579*AK579))</f>
        <v/>
      </c>
      <c r="AZ579" s="48">
        <f>IFERROR(IF(D579="","",IF(AY579=0,0,IF(((AY579)-(U579+Y579))&lt;0,0,(AY579)-U579))),0)</f>
        <v/>
      </c>
      <c r="BA579" s="49">
        <f>IF(D579="","",AZ579*AG579)</f>
        <v/>
      </c>
      <c r="BB579" s="49">
        <f>IF(D579="","",IF(OR(R579="A",R579="AA",R579="AAA"),BA579,0))</f>
        <v/>
      </c>
      <c r="BC579" s="49">
        <f>IF(D579="","",IF(R579="B",BA579,0))</f>
        <v/>
      </c>
      <c r="BD579" s="49">
        <f>IF(D579="","",IF(R579="B",BA579,0))</f>
        <v/>
      </c>
      <c r="BE579" s="49">
        <f>IF(D579="","",IF(S579="S",
1,
IF(AC579=0,
1,
IF(
IFERROR(((U579+Y579)*AG579)/((AC579*AK579)*AG579),0)&lt;0,
0,
IF(
IFERROR(((U579+Y579)*AG579)/((AC579*AK579)*AG579),0)&gt;1,
1,
IFERROR(((U579+Y579)*AG579)/((AC579*AK579)*AG579),0)
)
)
)
))</f>
        <v/>
      </c>
      <c r="BF579" s="49">
        <f>IF(D579="","",IF(S579="S",
1,
IF(AC579=0,
1,
IF(
IFERROR(((U579+V579+Y579)*AG579)/((AC579*AK579)*AG579),0)&lt;0,
0,
IF(
IFERROR(((U579+V579+Y579)*AG579)/((AC579*AK579)*AG579),0)&gt;1,
1,
IFERROR(((U579+V579+Y579)*AG579)/((AC579*AK579)*AG579),0)
)
)
)
))</f>
        <v/>
      </c>
      <c r="BG579" s="50">
        <f>IF(D579="","",IF(S579="S",0,IF(AND(ISNUMBER(AC579),ISNUMBER(AM579)),IF(OR(AC579*AM579&lt;0,ISERR(AC579*AM579)),0,AC579*AM579),0)))</f>
        <v/>
      </c>
      <c r="BH579" s="50">
        <f>IF(D579="","",IF(BY579&gt;TODAY()-60,0,IF(Y579&gt;12,MAX(0,(U579+Y579)-BG579),MAX(0,U579-BG579))))</f>
        <v/>
      </c>
      <c r="BI579" s="51">
        <f>IF(D579="","",BH579*AG579)</f>
        <v/>
      </c>
      <c r="BJ579" s="51">
        <f>IF(D579="","",IF(OR(R579="A",R579="AA",R579="AAA"),BI579,0))</f>
        <v/>
      </c>
      <c r="BK579" s="51">
        <f>IF(D579="","",IF(R579="B",BI579,0))</f>
        <v/>
      </c>
      <c r="BL579" s="51">
        <f>IF(D579="","",IF(R579="C",BI579,0))</f>
        <v/>
      </c>
      <c r="BM579" s="51">
        <f>IF(D579="","",IFERROR(MAX(0,MIN(BI579/AP579,1)),0))</f>
        <v/>
      </c>
      <c r="BN579" s="52">
        <f>IF(D579="","",AB579*AG579)</f>
        <v/>
      </c>
      <c r="BO579" s="52">
        <f>IF(D579="","",(U579+V579+X579)*AG579)</f>
        <v/>
      </c>
      <c r="BP579" s="52">
        <f>IF(D579="","",(AB579*3)*AG579)</f>
        <v/>
      </c>
      <c r="BQ579" s="52">
        <f>IF(D579="","",IF(BO579-BP579&gt;0,0,BO579-BP579))</f>
        <v/>
      </c>
      <c r="BR579" s="52">
        <f>IF(D579="","",IF(BO579-BP579-BN579&gt;0,0,BO579-BP579-BN579))</f>
        <v/>
      </c>
      <c r="BS579" s="53">
        <f>IF(D579="","",IFERROR(AB579*AI579,0))</f>
        <v/>
      </c>
      <c r="BT579" s="53">
        <f>IF(D579="","",IFERROR(IF(X579&gt;12, AI579*(U579+V579+X579), AI579*(U579+V579)),0))</f>
        <v/>
      </c>
      <c r="BU579" s="53">
        <f>IF(D579="","",IFERROR(((AB579*3)*AI579),0))</f>
        <v/>
      </c>
      <c r="BV579" s="53">
        <f>IF(D579="","",IF(BT579-BU579&gt;0,0,BT579-BU579))</f>
        <v/>
      </c>
      <c r="BW579" s="53">
        <f>IF(D579="","",IF(BT579-BU579-BS579&gt;0,0,BT579-BU579-BS579))</f>
        <v/>
      </c>
      <c r="BX579" s="36">
        <f>IF(D579="","",IFERROR(VLOOKUP(D579,'produto-entrada-7'!A:M,3,0),"SEM PEDIDO"))</f>
        <v/>
      </c>
      <c r="BY579" s="36">
        <f>IF(D579="","",VLOOKUP(D579,'produto-estoque-total-7'!A:AB,25,0))</f>
        <v/>
      </c>
      <c r="BZ579" s="36">
        <f>IF(D579="","",IFERROR(VLOOKUP(D579,'produto-estoque-total-7'!A:AB,26,0)/100,0))</f>
        <v/>
      </c>
      <c r="CA579" s="36">
        <f>IF(D579="","",IFERROR(VLOOKUP(D579,'produto-estoque-total-7'!A:AB,27,0)/100,0))</f>
        <v/>
      </c>
      <c r="CB579" s="41">
        <f>IF(D579="","",V579*AF579)</f>
        <v/>
      </c>
      <c r="CC579" s="41">
        <f>IF(D579="","",V579*AI579)</f>
        <v/>
      </c>
      <c r="CD579" s="54">
        <f>IF(D579="","",VLOOKUP(D579,'produto-estoque-total-7'!A:AB,28,0))</f>
        <v/>
      </c>
    </row>
    <row r="580">
      <c r="A580" s="36">
        <f>IF(D580="","",VLOOKUP(D580,'produto-estoque-total-7'!A:AB,3,0))</f>
        <v/>
      </c>
      <c r="B580" s="1">
        <f>IF(D580="","",VLOOKUP(D580,'produto-estoque-total-7'!A:AB,12,0))</f>
        <v/>
      </c>
      <c r="C580" s="1">
        <f>IF(D580="","",VLOOKUP(D580,'produto-estoque-total-7'!A:AB,2,0))</f>
        <v/>
      </c>
      <c r="D580" s="37">
        <f>IFERROR(IF('produto-estoque-total-7'!A579="","",'produto-estoque-total-7'!A579),"")</f>
        <v/>
      </c>
      <c r="E580" s="1">
        <f>IF(D580="","",VLOOKUP(D580,'produto-estoque-total-7'!A:AB,4,0))</f>
        <v/>
      </c>
      <c r="F580" s="36">
        <f>IF(D580="","",VLOOKUP(D580,'produto-estoque-total-7'!A:AB,13,0))</f>
        <v/>
      </c>
      <c r="G580" s="1">
        <f>IF(F580="","",VLOOKUP(F580,'FORNECEDORES X COMPRADOR'!A:D,4,0))</f>
        <v/>
      </c>
      <c r="H580" s="1">
        <f>IF(F580="","",VLOOKUP(F580,'FORNECEDORES X COMPRADOR'!A:E,5,0))</f>
        <v/>
      </c>
      <c r="I580" s="36">
        <f>IF(D580="","",VLOOKUP(D580,'produto-estoque-total-7'!A:AB,15,0))</f>
        <v/>
      </c>
      <c r="J580" s="36">
        <f>IF(D580="","",VLOOKUP(D580,'produto-estoque-total-7'!A:AB,19,0))</f>
        <v/>
      </c>
      <c r="K580" s="1">
        <f>IF(D580="","",VLOOKUP(D580,'produto-estoque-total-7'!A:AB,20,0))</f>
        <v/>
      </c>
      <c r="L580" s="36">
        <f>IF(D580="","",VLOOKUP(D580,'produto-estoque-total-7'!A:AB,17,0))</f>
        <v/>
      </c>
      <c r="M580" s="1">
        <f>IF(D580="","",VLOOKUP(D580,'produto-estoque-total-7'!A:AB,18,0))</f>
        <v/>
      </c>
      <c r="N580" s="36">
        <f>IF(D580="","",VLOOKUP(D580,'produto-estoque-total-7'!A:AB,21,0))</f>
        <v/>
      </c>
      <c r="O580" s="1">
        <f>IF(D580="","",VLOOKUP(D580,'produto-estoque-total-7'!A:AB,22,0))</f>
        <v/>
      </c>
      <c r="P580" s="36">
        <f>IF(D580="","",VLOOKUP(D580,'produto-estoque-total-7'!A:AB,23,0))</f>
        <v/>
      </c>
      <c r="Q580" s="1">
        <f>IF(D580="","",VLOOKUP(D580,'produto-estoque-total-7'!A:AB,24,0))</f>
        <v/>
      </c>
      <c r="R580" s="38">
        <f>IFERROR(IF(D580="","",VLOOKUP(D580,'produto-venda-7'!B:N,13,0)),"C")</f>
        <v/>
      </c>
      <c r="S580" s="39">
        <f>IF(D580="","",VLOOKUP(D580,'produto-estoque-total-7'!A:AB,6,0))</f>
        <v/>
      </c>
      <c r="T580" s="39">
        <f>IF(D580="","",VLOOKUP(D580,'produto-estoque-total-7'!A:AB,5,0))</f>
        <v/>
      </c>
      <c r="U580" s="40">
        <f>IF(D580="","",VLOOKUP(D580,'produto-estoque-total-7'!A:AB,11,0))</f>
        <v/>
      </c>
      <c r="V580" s="41">
        <f>IF(D580="","",IFERROR(VLOOKUP(D580,'produto-entrada-7'!A:M,10,0),0))</f>
        <v/>
      </c>
      <c r="W580" s="42" t="n"/>
      <c r="X580" s="39">
        <f>IF(D580="","",VLOOKUP(D580,'produto-estoque-total-7'!A:AB,8,0))</f>
        <v/>
      </c>
      <c r="Y580" s="39">
        <f>IF(D580="","",VLOOKUP(D580,'produto-estoque-total-7'!A:AB,9,0))</f>
        <v/>
      </c>
      <c r="Z580" s="39">
        <f>IF(D580="","",VLOOKUP(D580,'produto-estoque-total-7'!A:AB,10,0))</f>
        <v/>
      </c>
      <c r="AA580" s="39">
        <f>IFERROR(IF(D580="","",VLOOKUP(D580,'produto-venda-7'!B:N,4,0)),0)</f>
        <v/>
      </c>
      <c r="AB580" s="39">
        <f>IFERROR(IF(D580="","",VLOOKUP(D580,'produto-venda-7'!B:N,5,0)),0)</f>
        <v/>
      </c>
      <c r="AC580" s="39">
        <f>IF(D580="","",IFERROR(AA580/90,0))</f>
        <v/>
      </c>
      <c r="AD580" s="36">
        <f>IF(D580="","",IFERROR(VLOOKUP(D580,'produto-entrada-7'!A:M,4,0),0))</f>
        <v/>
      </c>
      <c r="AE580" s="36">
        <f>IFERROR(IF(D580="","",VLOOKUP(D580,'produto-venda-7'!B:N,10,0)),0)</f>
        <v/>
      </c>
      <c r="AF580" s="36">
        <f>IF(D580="","",IFERROR(VLOOKUP(D580,'produto-entrada-7'!A:M,11,0),0))</f>
        <v/>
      </c>
      <c r="AG580" s="1">
        <f>IF(D580="","",IFERROR(VLOOKUP(D580,'produto-entrada-7'!A:M,12,0),0))</f>
        <v/>
      </c>
      <c r="AH580" s="1">
        <f>IF(D580="","",IFERROR(VLOOKUP(D580,'produto-entrada-7'!A:M,13,0),0))</f>
        <v/>
      </c>
      <c r="AI580" s="36">
        <f>IFERROR(IF(D580="","",VLOOKUP(D580,'produto-venda-7'!B:N,11,0)),0)</f>
        <v/>
      </c>
      <c r="AJ580" s="43">
        <f>IF(D580="","",IFERROR(AI580*AB580,0))</f>
        <v/>
      </c>
      <c r="AK580" s="44">
        <f>IFERROR(IF(D580="","",VLOOKUP(F580,'ANALISE FORNECEDOR'!$A:$I,8,0)),"")</f>
        <v/>
      </c>
      <c r="AL580" s="44">
        <f>IF(D580="","",AVERAGE(AM580,AK580))</f>
        <v/>
      </c>
      <c r="AM580" s="44">
        <f>IFERROR(IF(D580="","",VLOOKUP(F580,'ANALISE FORNECEDOR'!$A:$I,9,0)),"")</f>
        <v/>
      </c>
      <c r="AN580" s="45">
        <f>IF(D580="","",IF(Y580&gt;12,AI580*(U580+Y580),AI580*U580))</f>
        <v/>
      </c>
      <c r="AO580" s="45">
        <f>IF(D580="","",IF(Y580&gt;12,AI580*(U580+V580+Y580),AI580*(U580+V580)))</f>
        <v/>
      </c>
      <c r="AP580" s="46">
        <f>IF(D580="","",IF(Y580&gt;12,AG580*(U580+Y580),AG580*U580))</f>
        <v/>
      </c>
      <c r="AQ580" s="46">
        <f>IF(D580="","",IF(Y580&gt;12,AG580*(U580+V580+Y580),AG580*(U580+V580)))</f>
        <v/>
      </c>
      <c r="AR580" s="46">
        <f>IF(D580="","",IF(OR(R580="A",R580="AA",R580="AAA"),AP580,0))</f>
        <v/>
      </c>
      <c r="AS580" s="46">
        <f>IF(D580="","",IF(R580="B",AP580,0))</f>
        <v/>
      </c>
      <c r="AT580" s="46">
        <f>IF(D580="","",IF(R580="C",AP580,0))</f>
        <v/>
      </c>
      <c r="AU580" s="47">
        <f>IF(D580="","",IFERROR(AN580/AJ580,0))</f>
        <v/>
      </c>
      <c r="AV580" s="47">
        <f>IF(D580="","",IFERROR(((AO580)/AJ580),0))</f>
        <v/>
      </c>
      <c r="AW580" s="48">
        <f>IF(D580="","",IF(OR(S580="S",NOT(AND(ISNUMBER(AC580),ISNUMBER(AL580),AC580*AL580&gt;=0))),0,AC580*AL580))</f>
        <v/>
      </c>
      <c r="AX580" s="49">
        <f>IFERROR(IF(D580="","",AW580*AG580),0)</f>
        <v/>
      </c>
      <c r="AY580" s="48">
        <f>IF(D580="","",IF(OR(S580="S",NOT(AND(ISNUMBER(AC580),ISNUMBER(AK580),AC580*AK580&gt;=0))),0,AC580*AK580))</f>
        <v/>
      </c>
      <c r="AZ580" s="48">
        <f>IFERROR(IF(D580="","",IF(AY580=0,0,IF(((AY580)-(U580+Y580))&lt;0,0,(AY580)-U580))),0)</f>
        <v/>
      </c>
      <c r="BA580" s="49">
        <f>IF(D580="","",AZ580*AG580)</f>
        <v/>
      </c>
      <c r="BB580" s="49">
        <f>IF(D580="","",IF(OR(R580="A",R580="AA",R580="AAA"),BA580,0))</f>
        <v/>
      </c>
      <c r="BC580" s="49">
        <f>IF(D580="","",IF(R580="B",BA580,0))</f>
        <v/>
      </c>
      <c r="BD580" s="49">
        <f>IF(D580="","",IF(R580="B",BA580,0))</f>
        <v/>
      </c>
      <c r="BE580" s="49">
        <f>IF(D580="","",IF(S580="S",
1,
IF(AC580=0,
1,
IF(
IFERROR(((U580+Y580)*AG580)/((AC580*AK580)*AG580),0)&lt;0,
0,
IF(
IFERROR(((U580+Y580)*AG580)/((AC580*AK580)*AG580),0)&gt;1,
1,
IFERROR(((U580+Y580)*AG580)/((AC580*AK580)*AG580),0)
)
)
)
))</f>
        <v/>
      </c>
      <c r="BF580" s="49">
        <f>IF(D580="","",IF(S580="S",
1,
IF(AC580=0,
1,
IF(
IFERROR(((U580+V580+Y580)*AG580)/((AC580*AK580)*AG580),0)&lt;0,
0,
IF(
IFERROR(((U580+V580+Y580)*AG580)/((AC580*AK580)*AG580),0)&gt;1,
1,
IFERROR(((U580+V580+Y580)*AG580)/((AC580*AK580)*AG580),0)
)
)
)
))</f>
        <v/>
      </c>
      <c r="BG580" s="50">
        <f>IF(D580="","",IF(S580="S",0,IF(AND(ISNUMBER(AC580),ISNUMBER(AM580)),IF(OR(AC580*AM580&lt;0,ISERR(AC580*AM580)),0,AC580*AM580),0)))</f>
        <v/>
      </c>
      <c r="BH580" s="50">
        <f>IF(D580="","",IF(BY580&gt;TODAY()-60,0,IF(Y580&gt;12,MAX(0,(U580+Y580)-BG580),MAX(0,U580-BG580))))</f>
        <v/>
      </c>
      <c r="BI580" s="51">
        <f>IF(D580="","",BH580*AG580)</f>
        <v/>
      </c>
      <c r="BJ580" s="51">
        <f>IF(D580="","",IF(OR(R580="A",R580="AA",R580="AAA"),BI580,0))</f>
        <v/>
      </c>
      <c r="BK580" s="51">
        <f>IF(D580="","",IF(R580="B",BI580,0))</f>
        <v/>
      </c>
      <c r="BL580" s="51">
        <f>IF(D580="","",IF(R580="C",BI580,0))</f>
        <v/>
      </c>
      <c r="BM580" s="51">
        <f>IF(D580="","",IFERROR(MAX(0,MIN(BI580/AP580,1)),0))</f>
        <v/>
      </c>
      <c r="BN580" s="52">
        <f>IF(D580="","",AB580*AG580)</f>
        <v/>
      </c>
      <c r="BO580" s="52">
        <f>IF(D580="","",(U580+V580+X580)*AG580)</f>
        <v/>
      </c>
      <c r="BP580" s="52">
        <f>IF(D580="","",(AB580*3)*AG580)</f>
        <v/>
      </c>
      <c r="BQ580" s="52">
        <f>IF(D580="","",IF(BO580-BP580&gt;0,0,BO580-BP580))</f>
        <v/>
      </c>
      <c r="BR580" s="52">
        <f>IF(D580="","",IF(BO580-BP580-BN580&gt;0,0,BO580-BP580-BN580))</f>
        <v/>
      </c>
      <c r="BS580" s="53">
        <f>IF(D580="","",IFERROR(AB580*AI580,0))</f>
        <v/>
      </c>
      <c r="BT580" s="53">
        <f>IF(D580="","",IFERROR(IF(X580&gt;12, AI580*(U580+V580+X580), AI580*(U580+V580)),0))</f>
        <v/>
      </c>
      <c r="BU580" s="53">
        <f>IF(D580="","",IFERROR(((AB580*3)*AI580),0))</f>
        <v/>
      </c>
      <c r="BV580" s="53">
        <f>IF(D580="","",IF(BT580-BU580&gt;0,0,BT580-BU580))</f>
        <v/>
      </c>
      <c r="BW580" s="53">
        <f>IF(D580="","",IF(BT580-BU580-BS580&gt;0,0,BT580-BU580-BS580))</f>
        <v/>
      </c>
      <c r="BX580" s="36">
        <f>IF(D580="","",IFERROR(VLOOKUP(D580,'produto-entrada-7'!A:M,3,0),"SEM PEDIDO"))</f>
        <v/>
      </c>
      <c r="BY580" s="36">
        <f>IF(D580="","",VLOOKUP(D580,'produto-estoque-total-7'!A:AB,25,0))</f>
        <v/>
      </c>
      <c r="BZ580" s="36">
        <f>IF(D580="","",IFERROR(VLOOKUP(D580,'produto-estoque-total-7'!A:AB,26,0)/100,0))</f>
        <v/>
      </c>
      <c r="CA580" s="36">
        <f>IF(D580="","",IFERROR(VLOOKUP(D580,'produto-estoque-total-7'!A:AB,27,0)/100,0))</f>
        <v/>
      </c>
      <c r="CB580" s="41">
        <f>IF(D580="","",V580*AF580)</f>
        <v/>
      </c>
      <c r="CC580" s="41">
        <f>IF(D580="","",V580*AI580)</f>
        <v/>
      </c>
      <c r="CD580" s="54">
        <f>IF(D580="","",VLOOKUP(D580,'produto-estoque-total-7'!A:AB,28,0))</f>
        <v/>
      </c>
    </row>
    <row r="581">
      <c r="A581" s="36">
        <f>IF(D581="","",VLOOKUP(D581,'produto-estoque-total-7'!A:AB,3,0))</f>
        <v/>
      </c>
      <c r="B581" s="1">
        <f>IF(D581="","",VLOOKUP(D581,'produto-estoque-total-7'!A:AB,12,0))</f>
        <v/>
      </c>
      <c r="C581" s="1">
        <f>IF(D581="","",VLOOKUP(D581,'produto-estoque-total-7'!A:AB,2,0))</f>
        <v/>
      </c>
      <c r="D581" s="37">
        <f>IFERROR(IF('produto-estoque-total-7'!A580="","",'produto-estoque-total-7'!A580),"")</f>
        <v/>
      </c>
      <c r="E581" s="1">
        <f>IF(D581="","",VLOOKUP(D581,'produto-estoque-total-7'!A:AB,4,0))</f>
        <v/>
      </c>
      <c r="F581" s="36">
        <f>IF(D581="","",VLOOKUP(D581,'produto-estoque-total-7'!A:AB,13,0))</f>
        <v/>
      </c>
      <c r="G581" s="1">
        <f>IF(F581="","",VLOOKUP(F581,'FORNECEDORES X COMPRADOR'!A:D,4,0))</f>
        <v/>
      </c>
      <c r="H581" s="1">
        <f>IF(F581="","",VLOOKUP(F581,'FORNECEDORES X COMPRADOR'!A:E,5,0))</f>
        <v/>
      </c>
      <c r="I581" s="36">
        <f>IF(D581="","",VLOOKUP(D581,'produto-estoque-total-7'!A:AB,15,0))</f>
        <v/>
      </c>
      <c r="J581" s="36">
        <f>IF(D581="","",VLOOKUP(D581,'produto-estoque-total-7'!A:AB,19,0))</f>
        <v/>
      </c>
      <c r="K581" s="1">
        <f>IF(D581="","",VLOOKUP(D581,'produto-estoque-total-7'!A:AB,20,0))</f>
        <v/>
      </c>
      <c r="L581" s="36">
        <f>IF(D581="","",VLOOKUP(D581,'produto-estoque-total-7'!A:AB,17,0))</f>
        <v/>
      </c>
      <c r="M581" s="1">
        <f>IF(D581="","",VLOOKUP(D581,'produto-estoque-total-7'!A:AB,18,0))</f>
        <v/>
      </c>
      <c r="N581" s="36">
        <f>IF(D581="","",VLOOKUP(D581,'produto-estoque-total-7'!A:AB,21,0))</f>
        <v/>
      </c>
      <c r="O581" s="1">
        <f>IF(D581="","",VLOOKUP(D581,'produto-estoque-total-7'!A:AB,22,0))</f>
        <v/>
      </c>
      <c r="P581" s="36">
        <f>IF(D581="","",VLOOKUP(D581,'produto-estoque-total-7'!A:AB,23,0))</f>
        <v/>
      </c>
      <c r="Q581" s="1">
        <f>IF(D581="","",VLOOKUP(D581,'produto-estoque-total-7'!A:AB,24,0))</f>
        <v/>
      </c>
      <c r="R581" s="38">
        <f>IFERROR(IF(D581="","",VLOOKUP(D581,'produto-venda-7'!B:N,13,0)),"C")</f>
        <v/>
      </c>
      <c r="S581" s="39">
        <f>IF(D581="","",VLOOKUP(D581,'produto-estoque-total-7'!A:AB,6,0))</f>
        <v/>
      </c>
      <c r="T581" s="39">
        <f>IF(D581="","",VLOOKUP(D581,'produto-estoque-total-7'!A:AB,5,0))</f>
        <v/>
      </c>
      <c r="U581" s="40">
        <f>IF(D581="","",VLOOKUP(D581,'produto-estoque-total-7'!A:AB,11,0))</f>
        <v/>
      </c>
      <c r="V581" s="41">
        <f>IF(D581="","",IFERROR(VLOOKUP(D581,'produto-entrada-7'!A:M,10,0),0))</f>
        <v/>
      </c>
      <c r="W581" s="42" t="n"/>
      <c r="X581" s="39">
        <f>IF(D581="","",VLOOKUP(D581,'produto-estoque-total-7'!A:AB,8,0))</f>
        <v/>
      </c>
      <c r="Y581" s="39">
        <f>IF(D581="","",VLOOKUP(D581,'produto-estoque-total-7'!A:AB,9,0))</f>
        <v/>
      </c>
      <c r="Z581" s="39">
        <f>IF(D581="","",VLOOKUP(D581,'produto-estoque-total-7'!A:AB,10,0))</f>
        <v/>
      </c>
      <c r="AA581" s="39">
        <f>IFERROR(IF(D581="","",VLOOKUP(D581,'produto-venda-7'!B:N,4,0)),0)</f>
        <v/>
      </c>
      <c r="AB581" s="39">
        <f>IFERROR(IF(D581="","",VLOOKUP(D581,'produto-venda-7'!B:N,5,0)),0)</f>
        <v/>
      </c>
      <c r="AC581" s="39">
        <f>IF(D581="","",IFERROR(AA581/90,0))</f>
        <v/>
      </c>
      <c r="AD581" s="36">
        <f>IF(D581="","",IFERROR(VLOOKUP(D581,'produto-entrada-7'!A:M,4,0),0))</f>
        <v/>
      </c>
      <c r="AE581" s="36">
        <f>IFERROR(IF(D581="","",VLOOKUP(D581,'produto-venda-7'!B:N,10,0)),0)</f>
        <v/>
      </c>
      <c r="AF581" s="36">
        <f>IF(D581="","",IFERROR(VLOOKUP(D581,'produto-entrada-7'!A:M,11,0),0))</f>
        <v/>
      </c>
      <c r="AG581" s="1">
        <f>IF(D581="","",IFERROR(VLOOKUP(D581,'produto-entrada-7'!A:M,12,0),0))</f>
        <v/>
      </c>
      <c r="AH581" s="1">
        <f>IF(D581="","",IFERROR(VLOOKUP(D581,'produto-entrada-7'!A:M,13,0),0))</f>
        <v/>
      </c>
      <c r="AI581" s="36">
        <f>IFERROR(IF(D581="","",VLOOKUP(D581,'produto-venda-7'!B:N,11,0)),0)</f>
        <v/>
      </c>
      <c r="AJ581" s="43">
        <f>IF(D581="","",IFERROR(AI581*AB581,0))</f>
        <v/>
      </c>
      <c r="AK581" s="44">
        <f>IFERROR(IF(D581="","",VLOOKUP(F581,'ANALISE FORNECEDOR'!$A:$I,8,0)),"")</f>
        <v/>
      </c>
      <c r="AL581" s="44">
        <f>IF(D581="","",AVERAGE(AM581,AK581))</f>
        <v/>
      </c>
      <c r="AM581" s="44">
        <f>IFERROR(IF(D581="","",VLOOKUP(F581,'ANALISE FORNECEDOR'!$A:$I,9,0)),"")</f>
        <v/>
      </c>
      <c r="AN581" s="45">
        <f>IF(D581="","",IF(Y581&gt;12,AI581*(U581+Y581),AI581*U581))</f>
        <v/>
      </c>
      <c r="AO581" s="45">
        <f>IF(D581="","",IF(Y581&gt;12,AI581*(U581+V581+Y581),AI581*(U581+V581)))</f>
        <v/>
      </c>
      <c r="AP581" s="46">
        <f>IF(D581="","",IF(Y581&gt;12,AG581*(U581+Y581),AG581*U581))</f>
        <v/>
      </c>
      <c r="AQ581" s="46">
        <f>IF(D581="","",IF(Y581&gt;12,AG581*(U581+V581+Y581),AG581*(U581+V581)))</f>
        <v/>
      </c>
      <c r="AR581" s="46">
        <f>IF(D581="","",IF(OR(R581="A",R581="AA",R581="AAA"),AP581,0))</f>
        <v/>
      </c>
      <c r="AS581" s="46">
        <f>IF(D581="","",IF(R581="B",AP581,0))</f>
        <v/>
      </c>
      <c r="AT581" s="46">
        <f>IF(D581="","",IF(R581="C",AP581,0))</f>
        <v/>
      </c>
      <c r="AU581" s="47">
        <f>IF(D581="","",IFERROR(AN581/AJ581,0))</f>
        <v/>
      </c>
      <c r="AV581" s="47">
        <f>IF(D581="","",IFERROR(((AO581)/AJ581),0))</f>
        <v/>
      </c>
      <c r="AW581" s="48">
        <f>IF(D581="","",IF(OR(S581="S",NOT(AND(ISNUMBER(AC581),ISNUMBER(AL581),AC581*AL581&gt;=0))),0,AC581*AL581))</f>
        <v/>
      </c>
      <c r="AX581" s="49">
        <f>IFERROR(IF(D581="","",AW581*AG581),0)</f>
        <v/>
      </c>
      <c r="AY581" s="48">
        <f>IF(D581="","",IF(OR(S581="S",NOT(AND(ISNUMBER(AC581),ISNUMBER(AK581),AC581*AK581&gt;=0))),0,AC581*AK581))</f>
        <v/>
      </c>
      <c r="AZ581" s="48">
        <f>IFERROR(IF(D581="","",IF(AY581=0,0,IF(((AY581)-(U581+Y581))&lt;0,0,(AY581)-U581))),0)</f>
        <v/>
      </c>
      <c r="BA581" s="49">
        <f>IF(D581="","",AZ581*AG581)</f>
        <v/>
      </c>
      <c r="BB581" s="49">
        <f>IF(D581="","",IF(OR(R581="A",R581="AA",R581="AAA"),BA581,0))</f>
        <v/>
      </c>
      <c r="BC581" s="49">
        <f>IF(D581="","",IF(R581="B",BA581,0))</f>
        <v/>
      </c>
      <c r="BD581" s="49">
        <f>IF(D581="","",IF(R581="B",BA581,0))</f>
        <v/>
      </c>
      <c r="BE581" s="49">
        <f>IF(D581="","",IF(S581="S",
1,
IF(AC581=0,
1,
IF(
IFERROR(((U581+Y581)*AG581)/((AC581*AK581)*AG581),0)&lt;0,
0,
IF(
IFERROR(((U581+Y581)*AG581)/((AC581*AK581)*AG581),0)&gt;1,
1,
IFERROR(((U581+Y581)*AG581)/((AC581*AK581)*AG581),0)
)
)
)
))</f>
        <v/>
      </c>
      <c r="BF581" s="49">
        <f>IF(D581="","",IF(S581="S",
1,
IF(AC581=0,
1,
IF(
IFERROR(((U581+V581+Y581)*AG581)/((AC581*AK581)*AG581),0)&lt;0,
0,
IF(
IFERROR(((U581+V581+Y581)*AG581)/((AC581*AK581)*AG581),0)&gt;1,
1,
IFERROR(((U581+V581+Y581)*AG581)/((AC581*AK581)*AG581),0)
)
)
)
))</f>
        <v/>
      </c>
      <c r="BG581" s="50">
        <f>IF(D581="","",IF(S581="S",0,IF(AND(ISNUMBER(AC581),ISNUMBER(AM581)),IF(OR(AC581*AM581&lt;0,ISERR(AC581*AM581)),0,AC581*AM581),0)))</f>
        <v/>
      </c>
      <c r="BH581" s="50">
        <f>IF(D581="","",IF(BY581&gt;TODAY()-60,0,IF(Y581&gt;12,MAX(0,(U581+Y581)-BG581),MAX(0,U581-BG581))))</f>
        <v/>
      </c>
      <c r="BI581" s="51">
        <f>IF(D581="","",BH581*AG581)</f>
        <v/>
      </c>
      <c r="BJ581" s="51">
        <f>IF(D581="","",IF(OR(R581="A",R581="AA",R581="AAA"),BI581,0))</f>
        <v/>
      </c>
      <c r="BK581" s="51">
        <f>IF(D581="","",IF(R581="B",BI581,0))</f>
        <v/>
      </c>
      <c r="BL581" s="51">
        <f>IF(D581="","",IF(R581="C",BI581,0))</f>
        <v/>
      </c>
      <c r="BM581" s="51">
        <f>IF(D581="","",IFERROR(MAX(0,MIN(BI581/AP581,1)),0))</f>
        <v/>
      </c>
      <c r="BN581" s="52">
        <f>IF(D581="","",AB581*AG581)</f>
        <v/>
      </c>
      <c r="BO581" s="52">
        <f>IF(D581="","",(U581+V581+X581)*AG581)</f>
        <v/>
      </c>
      <c r="BP581" s="52">
        <f>IF(D581="","",(AB581*3)*AG581)</f>
        <v/>
      </c>
      <c r="BQ581" s="52">
        <f>IF(D581="","",IF(BO581-BP581&gt;0,0,BO581-BP581))</f>
        <v/>
      </c>
      <c r="BR581" s="52">
        <f>IF(D581="","",IF(BO581-BP581-BN581&gt;0,0,BO581-BP581-BN581))</f>
        <v/>
      </c>
      <c r="BS581" s="53">
        <f>IF(D581="","",IFERROR(AB581*AI581,0))</f>
        <v/>
      </c>
      <c r="BT581" s="53">
        <f>IF(D581="","",IFERROR(IF(X581&gt;12, AI581*(U581+V581+X581), AI581*(U581+V581)),0))</f>
        <v/>
      </c>
      <c r="BU581" s="53">
        <f>IF(D581="","",IFERROR(((AB581*3)*AI581),0))</f>
        <v/>
      </c>
      <c r="BV581" s="53">
        <f>IF(D581="","",IF(BT581-BU581&gt;0,0,BT581-BU581))</f>
        <v/>
      </c>
      <c r="BW581" s="53">
        <f>IF(D581="","",IF(BT581-BU581-BS581&gt;0,0,BT581-BU581-BS581))</f>
        <v/>
      </c>
      <c r="BX581" s="36">
        <f>IF(D581="","",IFERROR(VLOOKUP(D581,'produto-entrada-7'!A:M,3,0),"SEM PEDIDO"))</f>
        <v/>
      </c>
      <c r="BY581" s="36">
        <f>IF(D581="","",VLOOKUP(D581,'produto-estoque-total-7'!A:AB,25,0))</f>
        <v/>
      </c>
      <c r="BZ581" s="36">
        <f>IF(D581="","",IFERROR(VLOOKUP(D581,'produto-estoque-total-7'!A:AB,26,0)/100,0))</f>
        <v/>
      </c>
      <c r="CA581" s="36">
        <f>IF(D581="","",IFERROR(VLOOKUP(D581,'produto-estoque-total-7'!A:AB,27,0)/100,0))</f>
        <v/>
      </c>
      <c r="CB581" s="41">
        <f>IF(D581="","",V581*AF581)</f>
        <v/>
      </c>
      <c r="CC581" s="41">
        <f>IF(D581="","",V581*AI581)</f>
        <v/>
      </c>
      <c r="CD581" s="54">
        <f>IF(D581="","",VLOOKUP(D581,'produto-estoque-total-7'!A:AB,28,0))</f>
        <v/>
      </c>
    </row>
    <row r="582">
      <c r="A582" s="36">
        <f>IF(D582="","",VLOOKUP(D582,'produto-estoque-total-7'!A:AB,3,0))</f>
        <v/>
      </c>
      <c r="B582" s="1">
        <f>IF(D582="","",VLOOKUP(D582,'produto-estoque-total-7'!A:AB,12,0))</f>
        <v/>
      </c>
      <c r="C582" s="1">
        <f>IF(D582="","",VLOOKUP(D582,'produto-estoque-total-7'!A:AB,2,0))</f>
        <v/>
      </c>
      <c r="D582" s="37">
        <f>IFERROR(IF('produto-estoque-total-7'!A581="","",'produto-estoque-total-7'!A581),"")</f>
        <v/>
      </c>
      <c r="E582" s="1">
        <f>IF(D582="","",VLOOKUP(D582,'produto-estoque-total-7'!A:AB,4,0))</f>
        <v/>
      </c>
      <c r="F582" s="36">
        <f>IF(D582="","",VLOOKUP(D582,'produto-estoque-total-7'!A:AB,13,0))</f>
        <v/>
      </c>
      <c r="G582" s="1">
        <f>IF(F582="","",VLOOKUP(F582,'FORNECEDORES X COMPRADOR'!A:D,4,0))</f>
        <v/>
      </c>
      <c r="H582" s="1">
        <f>IF(F582="","",VLOOKUP(F582,'FORNECEDORES X COMPRADOR'!A:E,5,0))</f>
        <v/>
      </c>
      <c r="I582" s="36">
        <f>IF(D582="","",VLOOKUP(D582,'produto-estoque-total-7'!A:AB,15,0))</f>
        <v/>
      </c>
      <c r="J582" s="36">
        <f>IF(D582="","",VLOOKUP(D582,'produto-estoque-total-7'!A:AB,19,0))</f>
        <v/>
      </c>
      <c r="K582" s="1">
        <f>IF(D582="","",VLOOKUP(D582,'produto-estoque-total-7'!A:AB,20,0))</f>
        <v/>
      </c>
      <c r="L582" s="36">
        <f>IF(D582="","",VLOOKUP(D582,'produto-estoque-total-7'!A:AB,17,0))</f>
        <v/>
      </c>
      <c r="M582" s="1">
        <f>IF(D582="","",VLOOKUP(D582,'produto-estoque-total-7'!A:AB,18,0))</f>
        <v/>
      </c>
      <c r="N582" s="36">
        <f>IF(D582="","",VLOOKUP(D582,'produto-estoque-total-7'!A:AB,21,0))</f>
        <v/>
      </c>
      <c r="O582" s="1">
        <f>IF(D582="","",VLOOKUP(D582,'produto-estoque-total-7'!A:AB,22,0))</f>
        <v/>
      </c>
      <c r="P582" s="36">
        <f>IF(D582="","",VLOOKUP(D582,'produto-estoque-total-7'!A:AB,23,0))</f>
        <v/>
      </c>
      <c r="Q582" s="1">
        <f>IF(D582="","",VLOOKUP(D582,'produto-estoque-total-7'!A:AB,24,0))</f>
        <v/>
      </c>
      <c r="R582" s="38">
        <f>IFERROR(IF(D582="","",VLOOKUP(D582,'produto-venda-7'!B:N,13,0)),"C")</f>
        <v/>
      </c>
      <c r="S582" s="39">
        <f>IF(D582="","",VLOOKUP(D582,'produto-estoque-total-7'!A:AB,6,0))</f>
        <v/>
      </c>
      <c r="T582" s="39">
        <f>IF(D582="","",VLOOKUP(D582,'produto-estoque-total-7'!A:AB,5,0))</f>
        <v/>
      </c>
      <c r="U582" s="40">
        <f>IF(D582="","",VLOOKUP(D582,'produto-estoque-total-7'!A:AB,11,0))</f>
        <v/>
      </c>
      <c r="V582" s="41">
        <f>IF(D582="","",IFERROR(VLOOKUP(D582,'produto-entrada-7'!A:M,10,0),0))</f>
        <v/>
      </c>
      <c r="W582" s="42" t="n"/>
      <c r="X582" s="39">
        <f>IF(D582="","",VLOOKUP(D582,'produto-estoque-total-7'!A:AB,8,0))</f>
        <v/>
      </c>
      <c r="Y582" s="39">
        <f>IF(D582="","",VLOOKUP(D582,'produto-estoque-total-7'!A:AB,9,0))</f>
        <v/>
      </c>
      <c r="Z582" s="39">
        <f>IF(D582="","",VLOOKUP(D582,'produto-estoque-total-7'!A:AB,10,0))</f>
        <v/>
      </c>
      <c r="AA582" s="39">
        <f>IFERROR(IF(D582="","",VLOOKUP(D582,'produto-venda-7'!B:N,4,0)),0)</f>
        <v/>
      </c>
      <c r="AB582" s="39">
        <f>IFERROR(IF(D582="","",VLOOKUP(D582,'produto-venda-7'!B:N,5,0)),0)</f>
        <v/>
      </c>
      <c r="AC582" s="39">
        <f>IF(D582="","",IFERROR(AA582/90,0))</f>
        <v/>
      </c>
      <c r="AD582" s="36">
        <f>IF(D582="","",IFERROR(VLOOKUP(D582,'produto-entrada-7'!A:M,4,0),0))</f>
        <v/>
      </c>
      <c r="AE582" s="36">
        <f>IFERROR(IF(D582="","",VLOOKUP(D582,'produto-venda-7'!B:N,10,0)),0)</f>
        <v/>
      </c>
      <c r="AF582" s="36">
        <f>IF(D582="","",IFERROR(VLOOKUP(D582,'produto-entrada-7'!A:M,11,0),0))</f>
        <v/>
      </c>
      <c r="AG582" s="1">
        <f>IF(D582="","",IFERROR(VLOOKUP(D582,'produto-entrada-7'!A:M,12,0),0))</f>
        <v/>
      </c>
      <c r="AH582" s="1">
        <f>IF(D582="","",IFERROR(VLOOKUP(D582,'produto-entrada-7'!A:M,13,0),0))</f>
        <v/>
      </c>
      <c r="AI582" s="36">
        <f>IFERROR(IF(D582="","",VLOOKUP(D582,'produto-venda-7'!B:N,11,0)),0)</f>
        <v/>
      </c>
      <c r="AJ582" s="43">
        <f>IF(D582="","",IFERROR(AI582*AB582,0))</f>
        <v/>
      </c>
      <c r="AK582" s="44">
        <f>IFERROR(IF(D582="","",VLOOKUP(F582,'ANALISE FORNECEDOR'!$A:$I,8,0)),"")</f>
        <v/>
      </c>
      <c r="AL582" s="44">
        <f>IF(D582="","",AVERAGE(AM582,AK582))</f>
        <v/>
      </c>
      <c r="AM582" s="44">
        <f>IFERROR(IF(D582="","",VLOOKUP(F582,'ANALISE FORNECEDOR'!$A:$I,9,0)),"")</f>
        <v/>
      </c>
      <c r="AN582" s="45">
        <f>IF(D582="","",IF(Y582&gt;12,AI582*(U582+Y582),AI582*U582))</f>
        <v/>
      </c>
      <c r="AO582" s="45">
        <f>IF(D582="","",IF(Y582&gt;12,AI582*(U582+V582+Y582),AI582*(U582+V582)))</f>
        <v/>
      </c>
      <c r="AP582" s="46">
        <f>IF(D582="","",IF(Y582&gt;12,AG582*(U582+Y582),AG582*U582))</f>
        <v/>
      </c>
      <c r="AQ582" s="46">
        <f>IF(D582="","",IF(Y582&gt;12,AG582*(U582+V582+Y582),AG582*(U582+V582)))</f>
        <v/>
      </c>
      <c r="AR582" s="46">
        <f>IF(D582="","",IF(OR(R582="A",R582="AA",R582="AAA"),AP582,0))</f>
        <v/>
      </c>
      <c r="AS582" s="46">
        <f>IF(D582="","",IF(R582="B",AP582,0))</f>
        <v/>
      </c>
      <c r="AT582" s="46">
        <f>IF(D582="","",IF(R582="C",AP582,0))</f>
        <v/>
      </c>
      <c r="AU582" s="47">
        <f>IF(D582="","",IFERROR(AN582/AJ582,0))</f>
        <v/>
      </c>
      <c r="AV582" s="47">
        <f>IF(D582="","",IFERROR(((AO582)/AJ582),0))</f>
        <v/>
      </c>
      <c r="AW582" s="48">
        <f>IF(D582="","",IF(OR(S582="S",NOT(AND(ISNUMBER(AC582),ISNUMBER(AL582),AC582*AL582&gt;=0))),0,AC582*AL582))</f>
        <v/>
      </c>
      <c r="AX582" s="49">
        <f>IFERROR(IF(D582="","",AW582*AG582),0)</f>
        <v/>
      </c>
      <c r="AY582" s="48">
        <f>IF(D582="","",IF(OR(S582="S",NOT(AND(ISNUMBER(AC582),ISNUMBER(AK582),AC582*AK582&gt;=0))),0,AC582*AK582))</f>
        <v/>
      </c>
      <c r="AZ582" s="48">
        <f>IFERROR(IF(D582="","",IF(AY582=0,0,IF(((AY582)-(U582+Y582))&lt;0,0,(AY582)-U582))),0)</f>
        <v/>
      </c>
      <c r="BA582" s="49">
        <f>IF(D582="","",AZ582*AG582)</f>
        <v/>
      </c>
      <c r="BB582" s="49">
        <f>IF(D582="","",IF(OR(R582="A",R582="AA",R582="AAA"),BA582,0))</f>
        <v/>
      </c>
      <c r="BC582" s="49">
        <f>IF(D582="","",IF(R582="B",BA582,0))</f>
        <v/>
      </c>
      <c r="BD582" s="49">
        <f>IF(D582="","",IF(R582="B",BA582,0))</f>
        <v/>
      </c>
      <c r="BE582" s="49">
        <f>IF(D582="","",IF(S582="S",
1,
IF(AC582=0,
1,
IF(
IFERROR(((U582+Y582)*AG582)/((AC582*AK582)*AG582),0)&lt;0,
0,
IF(
IFERROR(((U582+Y582)*AG582)/((AC582*AK582)*AG582),0)&gt;1,
1,
IFERROR(((U582+Y582)*AG582)/((AC582*AK582)*AG582),0)
)
)
)
))</f>
        <v/>
      </c>
      <c r="BF582" s="49">
        <f>IF(D582="","",IF(S582="S",
1,
IF(AC582=0,
1,
IF(
IFERROR(((U582+V582+Y582)*AG582)/((AC582*AK582)*AG582),0)&lt;0,
0,
IF(
IFERROR(((U582+V582+Y582)*AG582)/((AC582*AK582)*AG582),0)&gt;1,
1,
IFERROR(((U582+V582+Y582)*AG582)/((AC582*AK582)*AG582),0)
)
)
)
))</f>
        <v/>
      </c>
      <c r="BG582" s="50">
        <f>IF(D582="","",IF(S582="S",0,IF(AND(ISNUMBER(AC582),ISNUMBER(AM582)),IF(OR(AC582*AM582&lt;0,ISERR(AC582*AM582)),0,AC582*AM582),0)))</f>
        <v/>
      </c>
      <c r="BH582" s="50">
        <f>IF(D582="","",IF(BY582&gt;TODAY()-60,0,IF(Y582&gt;12,MAX(0,(U582+Y582)-BG582),MAX(0,U582-BG582))))</f>
        <v/>
      </c>
      <c r="BI582" s="51">
        <f>IF(D582="","",BH582*AG582)</f>
        <v/>
      </c>
      <c r="BJ582" s="51">
        <f>IF(D582="","",IF(OR(R582="A",R582="AA",R582="AAA"),BI582,0))</f>
        <v/>
      </c>
      <c r="BK582" s="51">
        <f>IF(D582="","",IF(R582="B",BI582,0))</f>
        <v/>
      </c>
      <c r="BL582" s="51">
        <f>IF(D582="","",IF(R582="C",BI582,0))</f>
        <v/>
      </c>
      <c r="BM582" s="51">
        <f>IF(D582="","",IFERROR(MAX(0,MIN(BI582/AP582,1)),0))</f>
        <v/>
      </c>
      <c r="BN582" s="52">
        <f>IF(D582="","",AB582*AG582)</f>
        <v/>
      </c>
      <c r="BO582" s="52">
        <f>IF(D582="","",(U582+V582+X582)*AG582)</f>
        <v/>
      </c>
      <c r="BP582" s="52">
        <f>IF(D582="","",(AB582*3)*AG582)</f>
        <v/>
      </c>
      <c r="BQ582" s="52">
        <f>IF(D582="","",IF(BO582-BP582&gt;0,0,BO582-BP582))</f>
        <v/>
      </c>
      <c r="BR582" s="52">
        <f>IF(D582="","",IF(BO582-BP582-BN582&gt;0,0,BO582-BP582-BN582))</f>
        <v/>
      </c>
      <c r="BS582" s="53">
        <f>IF(D582="","",IFERROR(AB582*AI582,0))</f>
        <v/>
      </c>
      <c r="BT582" s="53">
        <f>IF(D582="","",IFERROR(IF(X582&gt;12, AI582*(U582+V582+X582), AI582*(U582+V582)),0))</f>
        <v/>
      </c>
      <c r="BU582" s="53">
        <f>IF(D582="","",IFERROR(((AB582*3)*AI582),0))</f>
        <v/>
      </c>
      <c r="BV582" s="53">
        <f>IF(D582="","",IF(BT582-BU582&gt;0,0,BT582-BU582))</f>
        <v/>
      </c>
      <c r="BW582" s="53">
        <f>IF(D582="","",IF(BT582-BU582-BS582&gt;0,0,BT582-BU582-BS582))</f>
        <v/>
      </c>
      <c r="BX582" s="36">
        <f>IF(D582="","",IFERROR(VLOOKUP(D582,'produto-entrada-7'!A:M,3,0),"SEM PEDIDO"))</f>
        <v/>
      </c>
      <c r="BY582" s="36">
        <f>IF(D582="","",VLOOKUP(D582,'produto-estoque-total-7'!A:AB,25,0))</f>
        <v/>
      </c>
      <c r="BZ582" s="36">
        <f>IF(D582="","",IFERROR(VLOOKUP(D582,'produto-estoque-total-7'!A:AB,26,0)/100,0))</f>
        <v/>
      </c>
      <c r="CA582" s="36">
        <f>IF(D582="","",IFERROR(VLOOKUP(D582,'produto-estoque-total-7'!A:AB,27,0)/100,0))</f>
        <v/>
      </c>
      <c r="CB582" s="41">
        <f>IF(D582="","",V582*AF582)</f>
        <v/>
      </c>
      <c r="CC582" s="41">
        <f>IF(D582="","",V582*AI582)</f>
        <v/>
      </c>
      <c r="CD582" s="54">
        <f>IF(D582="","",VLOOKUP(D582,'produto-estoque-total-7'!A:AB,28,0))</f>
        <v/>
      </c>
    </row>
    <row r="583">
      <c r="A583" s="36">
        <f>IF(D583="","",VLOOKUP(D583,'produto-estoque-total-7'!A:AB,3,0))</f>
        <v/>
      </c>
      <c r="B583" s="1">
        <f>IF(D583="","",VLOOKUP(D583,'produto-estoque-total-7'!A:AB,12,0))</f>
        <v/>
      </c>
      <c r="C583" s="1">
        <f>IF(D583="","",VLOOKUP(D583,'produto-estoque-total-7'!A:AB,2,0))</f>
        <v/>
      </c>
      <c r="D583" s="37">
        <f>IFERROR(IF('produto-estoque-total-7'!A582="","",'produto-estoque-total-7'!A582),"")</f>
        <v/>
      </c>
      <c r="E583" s="1">
        <f>IF(D583="","",VLOOKUP(D583,'produto-estoque-total-7'!A:AB,4,0))</f>
        <v/>
      </c>
      <c r="F583" s="36">
        <f>IF(D583="","",VLOOKUP(D583,'produto-estoque-total-7'!A:AB,13,0))</f>
        <v/>
      </c>
      <c r="G583" s="1">
        <f>IF(F583="","",VLOOKUP(F583,'FORNECEDORES X COMPRADOR'!A:D,4,0))</f>
        <v/>
      </c>
      <c r="H583" s="1">
        <f>IF(F583="","",VLOOKUP(F583,'FORNECEDORES X COMPRADOR'!A:E,5,0))</f>
        <v/>
      </c>
      <c r="I583" s="36">
        <f>IF(D583="","",VLOOKUP(D583,'produto-estoque-total-7'!A:AB,15,0))</f>
        <v/>
      </c>
      <c r="J583" s="36">
        <f>IF(D583="","",VLOOKUP(D583,'produto-estoque-total-7'!A:AB,19,0))</f>
        <v/>
      </c>
      <c r="K583" s="1">
        <f>IF(D583="","",VLOOKUP(D583,'produto-estoque-total-7'!A:AB,20,0))</f>
        <v/>
      </c>
      <c r="L583" s="36">
        <f>IF(D583="","",VLOOKUP(D583,'produto-estoque-total-7'!A:AB,17,0))</f>
        <v/>
      </c>
      <c r="M583" s="1">
        <f>IF(D583="","",VLOOKUP(D583,'produto-estoque-total-7'!A:AB,18,0))</f>
        <v/>
      </c>
      <c r="N583" s="36">
        <f>IF(D583="","",VLOOKUP(D583,'produto-estoque-total-7'!A:AB,21,0))</f>
        <v/>
      </c>
      <c r="O583" s="1">
        <f>IF(D583="","",VLOOKUP(D583,'produto-estoque-total-7'!A:AB,22,0))</f>
        <v/>
      </c>
      <c r="P583" s="36">
        <f>IF(D583="","",VLOOKUP(D583,'produto-estoque-total-7'!A:AB,23,0))</f>
        <v/>
      </c>
      <c r="Q583" s="1">
        <f>IF(D583="","",VLOOKUP(D583,'produto-estoque-total-7'!A:AB,24,0))</f>
        <v/>
      </c>
      <c r="R583" s="38">
        <f>IFERROR(IF(D583="","",VLOOKUP(D583,'produto-venda-7'!B:N,13,0)),"C")</f>
        <v/>
      </c>
      <c r="S583" s="39">
        <f>IF(D583="","",VLOOKUP(D583,'produto-estoque-total-7'!A:AB,6,0))</f>
        <v/>
      </c>
      <c r="T583" s="39">
        <f>IF(D583="","",VLOOKUP(D583,'produto-estoque-total-7'!A:AB,5,0))</f>
        <v/>
      </c>
      <c r="U583" s="40">
        <f>IF(D583="","",VLOOKUP(D583,'produto-estoque-total-7'!A:AB,11,0))</f>
        <v/>
      </c>
      <c r="V583" s="41">
        <f>IF(D583="","",IFERROR(VLOOKUP(D583,'produto-entrada-7'!A:M,10,0),0))</f>
        <v/>
      </c>
      <c r="W583" s="42" t="n"/>
      <c r="X583" s="39">
        <f>IF(D583="","",VLOOKUP(D583,'produto-estoque-total-7'!A:AB,8,0))</f>
        <v/>
      </c>
      <c r="Y583" s="39">
        <f>IF(D583="","",VLOOKUP(D583,'produto-estoque-total-7'!A:AB,9,0))</f>
        <v/>
      </c>
      <c r="Z583" s="39">
        <f>IF(D583="","",VLOOKUP(D583,'produto-estoque-total-7'!A:AB,10,0))</f>
        <v/>
      </c>
      <c r="AA583" s="39">
        <f>IFERROR(IF(D583="","",VLOOKUP(D583,'produto-venda-7'!B:N,4,0)),0)</f>
        <v/>
      </c>
      <c r="AB583" s="39">
        <f>IFERROR(IF(D583="","",VLOOKUP(D583,'produto-venda-7'!B:N,5,0)),0)</f>
        <v/>
      </c>
      <c r="AC583" s="39">
        <f>IF(D583="","",IFERROR(AA583/90,0))</f>
        <v/>
      </c>
      <c r="AD583" s="36">
        <f>IF(D583="","",IFERROR(VLOOKUP(D583,'produto-entrada-7'!A:M,4,0),0))</f>
        <v/>
      </c>
      <c r="AE583" s="36">
        <f>IFERROR(IF(D583="","",VLOOKUP(D583,'produto-venda-7'!B:N,10,0)),0)</f>
        <v/>
      </c>
      <c r="AF583" s="36">
        <f>IF(D583="","",IFERROR(VLOOKUP(D583,'produto-entrada-7'!A:M,11,0),0))</f>
        <v/>
      </c>
      <c r="AG583" s="1">
        <f>IF(D583="","",IFERROR(VLOOKUP(D583,'produto-entrada-7'!A:M,12,0),0))</f>
        <v/>
      </c>
      <c r="AH583" s="1">
        <f>IF(D583="","",IFERROR(VLOOKUP(D583,'produto-entrada-7'!A:M,13,0),0))</f>
        <v/>
      </c>
      <c r="AI583" s="36">
        <f>IFERROR(IF(D583="","",VLOOKUP(D583,'produto-venda-7'!B:N,11,0)),0)</f>
        <v/>
      </c>
      <c r="AJ583" s="43">
        <f>IF(D583="","",IFERROR(AI583*AB583,0))</f>
        <v/>
      </c>
      <c r="AK583" s="44">
        <f>IFERROR(IF(D583="","",VLOOKUP(F583,'ANALISE FORNECEDOR'!$A:$I,8,0)),"")</f>
        <v/>
      </c>
      <c r="AL583" s="44">
        <f>IF(D583="","",AVERAGE(AM583,AK583))</f>
        <v/>
      </c>
      <c r="AM583" s="44">
        <f>IFERROR(IF(D583="","",VLOOKUP(F583,'ANALISE FORNECEDOR'!$A:$I,9,0)),"")</f>
        <v/>
      </c>
      <c r="AN583" s="45">
        <f>IF(D583="","",IF(Y583&gt;12,AI583*(U583+Y583),AI583*U583))</f>
        <v/>
      </c>
      <c r="AO583" s="45">
        <f>IF(D583="","",IF(Y583&gt;12,AI583*(U583+V583+Y583),AI583*(U583+V583)))</f>
        <v/>
      </c>
      <c r="AP583" s="46">
        <f>IF(D583="","",IF(Y583&gt;12,AG583*(U583+Y583),AG583*U583))</f>
        <v/>
      </c>
      <c r="AQ583" s="46">
        <f>IF(D583="","",IF(Y583&gt;12,AG583*(U583+V583+Y583),AG583*(U583+V583)))</f>
        <v/>
      </c>
      <c r="AR583" s="46">
        <f>IF(D583="","",IF(OR(R583="A",R583="AA",R583="AAA"),AP583,0))</f>
        <v/>
      </c>
      <c r="AS583" s="46">
        <f>IF(D583="","",IF(R583="B",AP583,0))</f>
        <v/>
      </c>
      <c r="AT583" s="46">
        <f>IF(D583="","",IF(R583="C",AP583,0))</f>
        <v/>
      </c>
      <c r="AU583" s="47">
        <f>IF(D583="","",IFERROR(AN583/AJ583,0))</f>
        <v/>
      </c>
      <c r="AV583" s="47">
        <f>IF(D583="","",IFERROR(((AO583)/AJ583),0))</f>
        <v/>
      </c>
      <c r="AW583" s="48">
        <f>IF(D583="","",IF(OR(S583="S",NOT(AND(ISNUMBER(AC583),ISNUMBER(AL583),AC583*AL583&gt;=0))),0,AC583*AL583))</f>
        <v/>
      </c>
      <c r="AX583" s="49">
        <f>IFERROR(IF(D583="","",AW583*AG583),0)</f>
        <v/>
      </c>
      <c r="AY583" s="48">
        <f>IF(D583="","",IF(OR(S583="S",NOT(AND(ISNUMBER(AC583),ISNUMBER(AK583),AC583*AK583&gt;=0))),0,AC583*AK583))</f>
        <v/>
      </c>
      <c r="AZ583" s="48">
        <f>IFERROR(IF(D583="","",IF(AY583=0,0,IF(((AY583)-(U583+Y583))&lt;0,0,(AY583)-U583))),0)</f>
        <v/>
      </c>
      <c r="BA583" s="49">
        <f>IF(D583="","",AZ583*AG583)</f>
        <v/>
      </c>
      <c r="BB583" s="49">
        <f>IF(D583="","",IF(OR(R583="A",R583="AA",R583="AAA"),BA583,0))</f>
        <v/>
      </c>
      <c r="BC583" s="49">
        <f>IF(D583="","",IF(R583="B",BA583,0))</f>
        <v/>
      </c>
      <c r="BD583" s="49">
        <f>IF(D583="","",IF(R583="B",BA583,0))</f>
        <v/>
      </c>
      <c r="BE583" s="49">
        <f>IF(D583="","",IF(S583="S",
1,
IF(AC583=0,
1,
IF(
IFERROR(((U583+Y583)*AG583)/((AC583*AK583)*AG583),0)&lt;0,
0,
IF(
IFERROR(((U583+Y583)*AG583)/((AC583*AK583)*AG583),0)&gt;1,
1,
IFERROR(((U583+Y583)*AG583)/((AC583*AK583)*AG583),0)
)
)
)
))</f>
        <v/>
      </c>
      <c r="BF583" s="49">
        <f>IF(D583="","",IF(S583="S",
1,
IF(AC583=0,
1,
IF(
IFERROR(((U583+V583+Y583)*AG583)/((AC583*AK583)*AG583),0)&lt;0,
0,
IF(
IFERROR(((U583+V583+Y583)*AG583)/((AC583*AK583)*AG583),0)&gt;1,
1,
IFERROR(((U583+V583+Y583)*AG583)/((AC583*AK583)*AG583),0)
)
)
)
))</f>
        <v/>
      </c>
      <c r="BG583" s="50">
        <f>IF(D583="","",IF(S583="S",0,IF(AND(ISNUMBER(AC583),ISNUMBER(AM583)),IF(OR(AC583*AM583&lt;0,ISERR(AC583*AM583)),0,AC583*AM583),0)))</f>
        <v/>
      </c>
      <c r="BH583" s="50">
        <f>IF(D583="","",IF(BY583&gt;TODAY()-60,0,IF(Y583&gt;12,MAX(0,(U583+Y583)-BG583),MAX(0,U583-BG583))))</f>
        <v/>
      </c>
      <c r="BI583" s="51">
        <f>IF(D583="","",BH583*AG583)</f>
        <v/>
      </c>
      <c r="BJ583" s="51">
        <f>IF(D583="","",IF(OR(R583="A",R583="AA",R583="AAA"),BI583,0))</f>
        <v/>
      </c>
      <c r="BK583" s="51">
        <f>IF(D583="","",IF(R583="B",BI583,0))</f>
        <v/>
      </c>
      <c r="BL583" s="51">
        <f>IF(D583="","",IF(R583="C",BI583,0))</f>
        <v/>
      </c>
      <c r="BM583" s="51">
        <f>IF(D583="","",IFERROR(MAX(0,MIN(BI583/AP583,1)),0))</f>
        <v/>
      </c>
      <c r="BN583" s="52">
        <f>IF(D583="","",AB583*AG583)</f>
        <v/>
      </c>
      <c r="BO583" s="52">
        <f>IF(D583="","",(U583+V583+X583)*AG583)</f>
        <v/>
      </c>
      <c r="BP583" s="52">
        <f>IF(D583="","",(AB583*3)*AG583)</f>
        <v/>
      </c>
      <c r="BQ583" s="52">
        <f>IF(D583="","",IF(BO583-BP583&gt;0,0,BO583-BP583))</f>
        <v/>
      </c>
      <c r="BR583" s="52">
        <f>IF(D583="","",IF(BO583-BP583-BN583&gt;0,0,BO583-BP583-BN583))</f>
        <v/>
      </c>
      <c r="BS583" s="53">
        <f>IF(D583="","",IFERROR(AB583*AI583,0))</f>
        <v/>
      </c>
      <c r="BT583" s="53">
        <f>IF(D583="","",IFERROR(IF(X583&gt;12, AI583*(U583+V583+X583), AI583*(U583+V583)),0))</f>
        <v/>
      </c>
      <c r="BU583" s="53">
        <f>IF(D583="","",IFERROR(((AB583*3)*AI583),0))</f>
        <v/>
      </c>
      <c r="BV583" s="53">
        <f>IF(D583="","",IF(BT583-BU583&gt;0,0,BT583-BU583))</f>
        <v/>
      </c>
      <c r="BW583" s="53">
        <f>IF(D583="","",IF(BT583-BU583-BS583&gt;0,0,BT583-BU583-BS583))</f>
        <v/>
      </c>
      <c r="BX583" s="36">
        <f>IF(D583="","",IFERROR(VLOOKUP(D583,'produto-entrada-7'!A:M,3,0),"SEM PEDIDO"))</f>
        <v/>
      </c>
      <c r="BY583" s="36">
        <f>IF(D583="","",VLOOKUP(D583,'produto-estoque-total-7'!A:AB,25,0))</f>
        <v/>
      </c>
      <c r="BZ583" s="36">
        <f>IF(D583="","",IFERROR(VLOOKUP(D583,'produto-estoque-total-7'!A:AB,26,0)/100,0))</f>
        <v/>
      </c>
      <c r="CA583" s="36">
        <f>IF(D583="","",IFERROR(VLOOKUP(D583,'produto-estoque-total-7'!A:AB,27,0)/100,0))</f>
        <v/>
      </c>
      <c r="CB583" s="41">
        <f>IF(D583="","",V583*AF583)</f>
        <v/>
      </c>
      <c r="CC583" s="41">
        <f>IF(D583="","",V583*AI583)</f>
        <v/>
      </c>
      <c r="CD583" s="54">
        <f>IF(D583="","",VLOOKUP(D583,'produto-estoque-total-7'!A:AB,28,0))</f>
        <v/>
      </c>
    </row>
    <row r="584">
      <c r="A584" s="36">
        <f>IF(D584="","",VLOOKUP(D584,'produto-estoque-total-7'!A:AB,3,0))</f>
        <v/>
      </c>
      <c r="B584" s="1">
        <f>IF(D584="","",VLOOKUP(D584,'produto-estoque-total-7'!A:AB,12,0))</f>
        <v/>
      </c>
      <c r="C584" s="1">
        <f>IF(D584="","",VLOOKUP(D584,'produto-estoque-total-7'!A:AB,2,0))</f>
        <v/>
      </c>
      <c r="D584" s="37">
        <f>IFERROR(IF('produto-estoque-total-7'!A583="","",'produto-estoque-total-7'!A583),"")</f>
        <v/>
      </c>
      <c r="E584" s="1">
        <f>IF(D584="","",VLOOKUP(D584,'produto-estoque-total-7'!A:AB,4,0))</f>
        <v/>
      </c>
      <c r="F584" s="36">
        <f>IF(D584="","",VLOOKUP(D584,'produto-estoque-total-7'!A:AB,13,0))</f>
        <v/>
      </c>
      <c r="G584" s="1">
        <f>IF(F584="","",VLOOKUP(F584,'FORNECEDORES X COMPRADOR'!A:D,4,0))</f>
        <v/>
      </c>
      <c r="H584" s="1">
        <f>IF(F584="","",VLOOKUP(F584,'FORNECEDORES X COMPRADOR'!A:E,5,0))</f>
        <v/>
      </c>
      <c r="I584" s="36">
        <f>IF(D584="","",VLOOKUP(D584,'produto-estoque-total-7'!A:AB,15,0))</f>
        <v/>
      </c>
      <c r="J584" s="36">
        <f>IF(D584="","",VLOOKUP(D584,'produto-estoque-total-7'!A:AB,19,0))</f>
        <v/>
      </c>
      <c r="K584" s="1">
        <f>IF(D584="","",VLOOKUP(D584,'produto-estoque-total-7'!A:AB,20,0))</f>
        <v/>
      </c>
      <c r="L584" s="36">
        <f>IF(D584="","",VLOOKUP(D584,'produto-estoque-total-7'!A:AB,17,0))</f>
        <v/>
      </c>
      <c r="M584" s="1">
        <f>IF(D584="","",VLOOKUP(D584,'produto-estoque-total-7'!A:AB,18,0))</f>
        <v/>
      </c>
      <c r="N584" s="36">
        <f>IF(D584="","",VLOOKUP(D584,'produto-estoque-total-7'!A:AB,21,0))</f>
        <v/>
      </c>
      <c r="O584" s="1">
        <f>IF(D584="","",VLOOKUP(D584,'produto-estoque-total-7'!A:AB,22,0))</f>
        <v/>
      </c>
      <c r="P584" s="36">
        <f>IF(D584="","",VLOOKUP(D584,'produto-estoque-total-7'!A:AB,23,0))</f>
        <v/>
      </c>
      <c r="Q584" s="1">
        <f>IF(D584="","",VLOOKUP(D584,'produto-estoque-total-7'!A:AB,24,0))</f>
        <v/>
      </c>
      <c r="R584" s="38">
        <f>IFERROR(IF(D584="","",VLOOKUP(D584,'produto-venda-7'!B:N,13,0)),"C")</f>
        <v/>
      </c>
      <c r="S584" s="39">
        <f>IF(D584="","",VLOOKUP(D584,'produto-estoque-total-7'!A:AB,6,0))</f>
        <v/>
      </c>
      <c r="T584" s="39">
        <f>IF(D584="","",VLOOKUP(D584,'produto-estoque-total-7'!A:AB,5,0))</f>
        <v/>
      </c>
      <c r="U584" s="40">
        <f>IF(D584="","",VLOOKUP(D584,'produto-estoque-total-7'!A:AB,11,0))</f>
        <v/>
      </c>
      <c r="V584" s="41">
        <f>IF(D584="","",IFERROR(VLOOKUP(D584,'produto-entrada-7'!A:M,10,0),0))</f>
        <v/>
      </c>
      <c r="W584" s="42" t="n"/>
      <c r="X584" s="39">
        <f>IF(D584="","",VLOOKUP(D584,'produto-estoque-total-7'!A:AB,8,0))</f>
        <v/>
      </c>
      <c r="Y584" s="39">
        <f>IF(D584="","",VLOOKUP(D584,'produto-estoque-total-7'!A:AB,9,0))</f>
        <v/>
      </c>
      <c r="Z584" s="39">
        <f>IF(D584="","",VLOOKUP(D584,'produto-estoque-total-7'!A:AB,10,0))</f>
        <v/>
      </c>
      <c r="AA584" s="39">
        <f>IFERROR(IF(D584="","",VLOOKUP(D584,'produto-venda-7'!B:N,4,0)),0)</f>
        <v/>
      </c>
      <c r="AB584" s="39">
        <f>IFERROR(IF(D584="","",VLOOKUP(D584,'produto-venda-7'!B:N,5,0)),0)</f>
        <v/>
      </c>
      <c r="AC584" s="39">
        <f>IF(D584="","",IFERROR(AA584/90,0))</f>
        <v/>
      </c>
      <c r="AD584" s="36">
        <f>IF(D584="","",IFERROR(VLOOKUP(D584,'produto-entrada-7'!A:M,4,0),0))</f>
        <v/>
      </c>
      <c r="AE584" s="36">
        <f>IFERROR(IF(D584="","",VLOOKUP(D584,'produto-venda-7'!B:N,10,0)),0)</f>
        <v/>
      </c>
      <c r="AF584" s="36">
        <f>IF(D584="","",IFERROR(VLOOKUP(D584,'produto-entrada-7'!A:M,11,0),0))</f>
        <v/>
      </c>
      <c r="AG584" s="1">
        <f>IF(D584="","",IFERROR(VLOOKUP(D584,'produto-entrada-7'!A:M,12,0),0))</f>
        <v/>
      </c>
      <c r="AH584" s="1">
        <f>IF(D584="","",IFERROR(VLOOKUP(D584,'produto-entrada-7'!A:M,13,0),0))</f>
        <v/>
      </c>
      <c r="AI584" s="36">
        <f>IFERROR(IF(D584="","",VLOOKUP(D584,'produto-venda-7'!B:N,11,0)),0)</f>
        <v/>
      </c>
      <c r="AJ584" s="43">
        <f>IF(D584="","",IFERROR(AI584*AB584,0))</f>
        <v/>
      </c>
      <c r="AK584" s="44">
        <f>IFERROR(IF(D584="","",VLOOKUP(F584,'ANALISE FORNECEDOR'!$A:$I,8,0)),"")</f>
        <v/>
      </c>
      <c r="AL584" s="44">
        <f>IF(D584="","",AVERAGE(AM584,AK584))</f>
        <v/>
      </c>
      <c r="AM584" s="44">
        <f>IFERROR(IF(D584="","",VLOOKUP(F584,'ANALISE FORNECEDOR'!$A:$I,9,0)),"")</f>
        <v/>
      </c>
      <c r="AN584" s="45">
        <f>IF(D584="","",IF(Y584&gt;12,AI584*(U584+Y584),AI584*U584))</f>
        <v/>
      </c>
      <c r="AO584" s="45">
        <f>IF(D584="","",IF(Y584&gt;12,AI584*(U584+V584+Y584),AI584*(U584+V584)))</f>
        <v/>
      </c>
      <c r="AP584" s="46">
        <f>IF(D584="","",IF(Y584&gt;12,AG584*(U584+Y584),AG584*U584))</f>
        <v/>
      </c>
      <c r="AQ584" s="46">
        <f>IF(D584="","",IF(Y584&gt;12,AG584*(U584+V584+Y584),AG584*(U584+V584)))</f>
        <v/>
      </c>
      <c r="AR584" s="46">
        <f>IF(D584="","",IF(OR(R584="A",R584="AA",R584="AAA"),AP584,0))</f>
        <v/>
      </c>
      <c r="AS584" s="46">
        <f>IF(D584="","",IF(R584="B",AP584,0))</f>
        <v/>
      </c>
      <c r="AT584" s="46">
        <f>IF(D584="","",IF(R584="C",AP584,0))</f>
        <v/>
      </c>
      <c r="AU584" s="47">
        <f>IF(D584="","",IFERROR(AN584/AJ584,0))</f>
        <v/>
      </c>
      <c r="AV584" s="47">
        <f>IF(D584="","",IFERROR(((AO584)/AJ584),0))</f>
        <v/>
      </c>
      <c r="AW584" s="48">
        <f>IF(D584="","",IF(OR(S584="S",NOT(AND(ISNUMBER(AC584),ISNUMBER(AL584),AC584*AL584&gt;=0))),0,AC584*AL584))</f>
        <v/>
      </c>
      <c r="AX584" s="49">
        <f>IFERROR(IF(D584="","",AW584*AG584),0)</f>
        <v/>
      </c>
      <c r="AY584" s="48">
        <f>IF(D584="","",IF(OR(S584="S",NOT(AND(ISNUMBER(AC584),ISNUMBER(AK584),AC584*AK584&gt;=0))),0,AC584*AK584))</f>
        <v/>
      </c>
      <c r="AZ584" s="48">
        <f>IFERROR(IF(D584="","",IF(AY584=0,0,IF(((AY584)-(U584+Y584))&lt;0,0,(AY584)-U584))),0)</f>
        <v/>
      </c>
      <c r="BA584" s="49">
        <f>IF(D584="","",AZ584*AG584)</f>
        <v/>
      </c>
      <c r="BB584" s="49">
        <f>IF(D584="","",IF(OR(R584="A",R584="AA",R584="AAA"),BA584,0))</f>
        <v/>
      </c>
      <c r="BC584" s="49">
        <f>IF(D584="","",IF(R584="B",BA584,0))</f>
        <v/>
      </c>
      <c r="BD584" s="49">
        <f>IF(D584="","",IF(R584="B",BA584,0))</f>
        <v/>
      </c>
      <c r="BE584" s="49">
        <f>IF(D584="","",IF(S584="S",
1,
IF(AC584=0,
1,
IF(
IFERROR(((U584+Y584)*AG584)/((AC584*AK584)*AG584),0)&lt;0,
0,
IF(
IFERROR(((U584+Y584)*AG584)/((AC584*AK584)*AG584),0)&gt;1,
1,
IFERROR(((U584+Y584)*AG584)/((AC584*AK584)*AG584),0)
)
)
)
))</f>
        <v/>
      </c>
      <c r="BF584" s="49">
        <f>IF(D584="","",IF(S584="S",
1,
IF(AC584=0,
1,
IF(
IFERROR(((U584+V584+Y584)*AG584)/((AC584*AK584)*AG584),0)&lt;0,
0,
IF(
IFERROR(((U584+V584+Y584)*AG584)/((AC584*AK584)*AG584),0)&gt;1,
1,
IFERROR(((U584+V584+Y584)*AG584)/((AC584*AK584)*AG584),0)
)
)
)
))</f>
        <v/>
      </c>
      <c r="BG584" s="50">
        <f>IF(D584="","",IF(S584="S",0,IF(AND(ISNUMBER(AC584),ISNUMBER(AM584)),IF(OR(AC584*AM584&lt;0,ISERR(AC584*AM584)),0,AC584*AM584),0)))</f>
        <v/>
      </c>
      <c r="BH584" s="50">
        <f>IF(D584="","",IF(BY584&gt;TODAY()-60,0,IF(Y584&gt;12,MAX(0,(U584+Y584)-BG584),MAX(0,U584-BG584))))</f>
        <v/>
      </c>
      <c r="BI584" s="51">
        <f>IF(D584="","",BH584*AG584)</f>
        <v/>
      </c>
      <c r="BJ584" s="51">
        <f>IF(D584="","",IF(OR(R584="A",R584="AA",R584="AAA"),BI584,0))</f>
        <v/>
      </c>
      <c r="BK584" s="51">
        <f>IF(D584="","",IF(R584="B",BI584,0))</f>
        <v/>
      </c>
      <c r="BL584" s="51">
        <f>IF(D584="","",IF(R584="C",BI584,0))</f>
        <v/>
      </c>
      <c r="BM584" s="51">
        <f>IF(D584="","",IFERROR(MAX(0,MIN(BI584/AP584,1)),0))</f>
        <v/>
      </c>
      <c r="BN584" s="52">
        <f>IF(D584="","",AB584*AG584)</f>
        <v/>
      </c>
      <c r="BO584" s="52">
        <f>IF(D584="","",(U584+V584+X584)*AG584)</f>
        <v/>
      </c>
      <c r="BP584" s="52">
        <f>IF(D584="","",(AB584*3)*AG584)</f>
        <v/>
      </c>
      <c r="BQ584" s="52">
        <f>IF(D584="","",IF(BO584-BP584&gt;0,0,BO584-BP584))</f>
        <v/>
      </c>
      <c r="BR584" s="52">
        <f>IF(D584="","",IF(BO584-BP584-BN584&gt;0,0,BO584-BP584-BN584))</f>
        <v/>
      </c>
      <c r="BS584" s="53">
        <f>IF(D584="","",IFERROR(AB584*AI584,0))</f>
        <v/>
      </c>
      <c r="BT584" s="53">
        <f>IF(D584="","",IFERROR(IF(X584&gt;12, AI584*(U584+V584+X584), AI584*(U584+V584)),0))</f>
        <v/>
      </c>
      <c r="BU584" s="53">
        <f>IF(D584="","",IFERROR(((AB584*3)*AI584),0))</f>
        <v/>
      </c>
      <c r="BV584" s="53">
        <f>IF(D584="","",IF(BT584-BU584&gt;0,0,BT584-BU584))</f>
        <v/>
      </c>
      <c r="BW584" s="53">
        <f>IF(D584="","",IF(BT584-BU584-BS584&gt;0,0,BT584-BU584-BS584))</f>
        <v/>
      </c>
      <c r="BX584" s="36">
        <f>IF(D584="","",IFERROR(VLOOKUP(D584,'produto-entrada-7'!A:M,3,0),"SEM PEDIDO"))</f>
        <v/>
      </c>
      <c r="BY584" s="36">
        <f>IF(D584="","",VLOOKUP(D584,'produto-estoque-total-7'!A:AB,25,0))</f>
        <v/>
      </c>
      <c r="BZ584" s="36">
        <f>IF(D584="","",IFERROR(VLOOKUP(D584,'produto-estoque-total-7'!A:AB,26,0)/100,0))</f>
        <v/>
      </c>
      <c r="CA584" s="36">
        <f>IF(D584="","",IFERROR(VLOOKUP(D584,'produto-estoque-total-7'!A:AB,27,0)/100,0))</f>
        <v/>
      </c>
      <c r="CB584" s="41">
        <f>IF(D584="","",V584*AF584)</f>
        <v/>
      </c>
      <c r="CC584" s="41">
        <f>IF(D584="","",V584*AI584)</f>
        <v/>
      </c>
      <c r="CD584" s="54">
        <f>IF(D584="","",VLOOKUP(D584,'produto-estoque-total-7'!A:AB,28,0))</f>
        <v/>
      </c>
    </row>
    <row r="585">
      <c r="A585" s="36">
        <f>IF(D585="","",VLOOKUP(D585,'produto-estoque-total-7'!A:AB,3,0))</f>
        <v/>
      </c>
      <c r="B585" s="1">
        <f>IF(D585="","",VLOOKUP(D585,'produto-estoque-total-7'!A:AB,12,0))</f>
        <v/>
      </c>
      <c r="C585" s="1">
        <f>IF(D585="","",VLOOKUP(D585,'produto-estoque-total-7'!A:AB,2,0))</f>
        <v/>
      </c>
      <c r="D585" s="37">
        <f>IFERROR(IF('produto-estoque-total-7'!A584="","",'produto-estoque-total-7'!A584),"")</f>
        <v/>
      </c>
      <c r="E585" s="1">
        <f>IF(D585="","",VLOOKUP(D585,'produto-estoque-total-7'!A:AB,4,0))</f>
        <v/>
      </c>
      <c r="F585" s="36">
        <f>IF(D585="","",VLOOKUP(D585,'produto-estoque-total-7'!A:AB,13,0))</f>
        <v/>
      </c>
      <c r="G585" s="1">
        <f>IF(F585="","",VLOOKUP(F585,'FORNECEDORES X COMPRADOR'!A:D,4,0))</f>
        <v/>
      </c>
      <c r="H585" s="1">
        <f>IF(F585="","",VLOOKUP(F585,'FORNECEDORES X COMPRADOR'!A:E,5,0))</f>
        <v/>
      </c>
      <c r="I585" s="36">
        <f>IF(D585="","",VLOOKUP(D585,'produto-estoque-total-7'!A:AB,15,0))</f>
        <v/>
      </c>
      <c r="J585" s="36">
        <f>IF(D585="","",VLOOKUP(D585,'produto-estoque-total-7'!A:AB,19,0))</f>
        <v/>
      </c>
      <c r="K585" s="1">
        <f>IF(D585="","",VLOOKUP(D585,'produto-estoque-total-7'!A:AB,20,0))</f>
        <v/>
      </c>
      <c r="L585" s="36">
        <f>IF(D585="","",VLOOKUP(D585,'produto-estoque-total-7'!A:AB,17,0))</f>
        <v/>
      </c>
      <c r="M585" s="1">
        <f>IF(D585="","",VLOOKUP(D585,'produto-estoque-total-7'!A:AB,18,0))</f>
        <v/>
      </c>
      <c r="N585" s="36">
        <f>IF(D585="","",VLOOKUP(D585,'produto-estoque-total-7'!A:AB,21,0))</f>
        <v/>
      </c>
      <c r="O585" s="1">
        <f>IF(D585="","",VLOOKUP(D585,'produto-estoque-total-7'!A:AB,22,0))</f>
        <v/>
      </c>
      <c r="P585" s="36">
        <f>IF(D585="","",VLOOKUP(D585,'produto-estoque-total-7'!A:AB,23,0))</f>
        <v/>
      </c>
      <c r="Q585" s="1">
        <f>IF(D585="","",VLOOKUP(D585,'produto-estoque-total-7'!A:AB,24,0))</f>
        <v/>
      </c>
      <c r="R585" s="38">
        <f>IFERROR(IF(D585="","",VLOOKUP(D585,'produto-venda-7'!B:N,13,0)),"C")</f>
        <v/>
      </c>
      <c r="S585" s="39">
        <f>IF(D585="","",VLOOKUP(D585,'produto-estoque-total-7'!A:AB,6,0))</f>
        <v/>
      </c>
      <c r="T585" s="39">
        <f>IF(D585="","",VLOOKUP(D585,'produto-estoque-total-7'!A:AB,5,0))</f>
        <v/>
      </c>
      <c r="U585" s="40">
        <f>IF(D585="","",VLOOKUP(D585,'produto-estoque-total-7'!A:AB,11,0))</f>
        <v/>
      </c>
      <c r="V585" s="41">
        <f>IF(D585="","",IFERROR(VLOOKUP(D585,'produto-entrada-7'!A:M,10,0),0))</f>
        <v/>
      </c>
      <c r="W585" s="42" t="n"/>
      <c r="X585" s="39">
        <f>IF(D585="","",VLOOKUP(D585,'produto-estoque-total-7'!A:AB,8,0))</f>
        <v/>
      </c>
      <c r="Y585" s="39">
        <f>IF(D585="","",VLOOKUP(D585,'produto-estoque-total-7'!A:AB,9,0))</f>
        <v/>
      </c>
      <c r="Z585" s="39">
        <f>IF(D585="","",VLOOKUP(D585,'produto-estoque-total-7'!A:AB,10,0))</f>
        <v/>
      </c>
      <c r="AA585" s="39">
        <f>IFERROR(IF(D585="","",VLOOKUP(D585,'produto-venda-7'!B:N,4,0)),0)</f>
        <v/>
      </c>
      <c r="AB585" s="39">
        <f>IFERROR(IF(D585="","",VLOOKUP(D585,'produto-venda-7'!B:N,5,0)),0)</f>
        <v/>
      </c>
      <c r="AC585" s="39">
        <f>IF(D585="","",IFERROR(AA585/90,0))</f>
        <v/>
      </c>
      <c r="AD585" s="36">
        <f>IF(D585="","",IFERROR(VLOOKUP(D585,'produto-entrada-7'!A:M,4,0),0))</f>
        <v/>
      </c>
      <c r="AE585" s="36">
        <f>IFERROR(IF(D585="","",VLOOKUP(D585,'produto-venda-7'!B:N,10,0)),0)</f>
        <v/>
      </c>
      <c r="AF585" s="36">
        <f>IF(D585="","",IFERROR(VLOOKUP(D585,'produto-entrada-7'!A:M,11,0),0))</f>
        <v/>
      </c>
      <c r="AG585" s="1">
        <f>IF(D585="","",IFERROR(VLOOKUP(D585,'produto-entrada-7'!A:M,12,0),0))</f>
        <v/>
      </c>
      <c r="AH585" s="1">
        <f>IF(D585="","",IFERROR(VLOOKUP(D585,'produto-entrada-7'!A:M,13,0),0))</f>
        <v/>
      </c>
      <c r="AI585" s="36">
        <f>IFERROR(IF(D585="","",VLOOKUP(D585,'produto-venda-7'!B:N,11,0)),0)</f>
        <v/>
      </c>
      <c r="AJ585" s="43">
        <f>IF(D585="","",IFERROR(AI585*AB585,0))</f>
        <v/>
      </c>
      <c r="AK585" s="44">
        <f>IFERROR(IF(D585="","",VLOOKUP(F585,'ANALISE FORNECEDOR'!$A:$I,8,0)),"")</f>
        <v/>
      </c>
      <c r="AL585" s="44">
        <f>IF(D585="","",AVERAGE(AM585,AK585))</f>
        <v/>
      </c>
      <c r="AM585" s="44">
        <f>IFERROR(IF(D585="","",VLOOKUP(F585,'ANALISE FORNECEDOR'!$A:$I,9,0)),"")</f>
        <v/>
      </c>
      <c r="AN585" s="45">
        <f>IF(D585="","",IF(Y585&gt;12,AI585*(U585+Y585),AI585*U585))</f>
        <v/>
      </c>
      <c r="AO585" s="45">
        <f>IF(D585="","",IF(Y585&gt;12,AI585*(U585+V585+Y585),AI585*(U585+V585)))</f>
        <v/>
      </c>
      <c r="AP585" s="46">
        <f>IF(D585="","",IF(Y585&gt;12,AG585*(U585+Y585),AG585*U585))</f>
        <v/>
      </c>
      <c r="AQ585" s="46">
        <f>IF(D585="","",IF(Y585&gt;12,AG585*(U585+V585+Y585),AG585*(U585+V585)))</f>
        <v/>
      </c>
      <c r="AR585" s="46">
        <f>IF(D585="","",IF(OR(R585="A",R585="AA",R585="AAA"),AP585,0))</f>
        <v/>
      </c>
      <c r="AS585" s="46">
        <f>IF(D585="","",IF(R585="B",AP585,0))</f>
        <v/>
      </c>
      <c r="AT585" s="46">
        <f>IF(D585="","",IF(R585="C",AP585,0))</f>
        <v/>
      </c>
      <c r="AU585" s="47">
        <f>IF(D585="","",IFERROR(AN585/AJ585,0))</f>
        <v/>
      </c>
      <c r="AV585" s="47">
        <f>IF(D585="","",IFERROR(((AO585)/AJ585),0))</f>
        <v/>
      </c>
      <c r="AW585" s="48">
        <f>IF(D585="","",IF(OR(S585="S",NOT(AND(ISNUMBER(AC585),ISNUMBER(AL585),AC585*AL585&gt;=0))),0,AC585*AL585))</f>
        <v/>
      </c>
      <c r="AX585" s="49">
        <f>IFERROR(IF(D585="","",AW585*AG585),0)</f>
        <v/>
      </c>
      <c r="AY585" s="48">
        <f>IF(D585="","",IF(OR(S585="S",NOT(AND(ISNUMBER(AC585),ISNUMBER(AK585),AC585*AK585&gt;=0))),0,AC585*AK585))</f>
        <v/>
      </c>
      <c r="AZ585" s="48">
        <f>IFERROR(IF(D585="","",IF(AY585=0,0,IF(((AY585)-(U585+Y585))&lt;0,0,(AY585)-U585))),0)</f>
        <v/>
      </c>
      <c r="BA585" s="49">
        <f>IF(D585="","",AZ585*AG585)</f>
        <v/>
      </c>
      <c r="BB585" s="49">
        <f>IF(D585="","",IF(OR(R585="A",R585="AA",R585="AAA"),BA585,0))</f>
        <v/>
      </c>
      <c r="BC585" s="49">
        <f>IF(D585="","",IF(R585="B",BA585,0))</f>
        <v/>
      </c>
      <c r="BD585" s="49">
        <f>IF(D585="","",IF(R585="B",BA585,0))</f>
        <v/>
      </c>
      <c r="BE585" s="49">
        <f>IF(D585="","",IF(S585="S",
1,
IF(AC585=0,
1,
IF(
IFERROR(((U585+Y585)*AG585)/((AC585*AK585)*AG585),0)&lt;0,
0,
IF(
IFERROR(((U585+Y585)*AG585)/((AC585*AK585)*AG585),0)&gt;1,
1,
IFERROR(((U585+Y585)*AG585)/((AC585*AK585)*AG585),0)
)
)
)
))</f>
        <v/>
      </c>
      <c r="BF585" s="49">
        <f>IF(D585="","",IF(S585="S",
1,
IF(AC585=0,
1,
IF(
IFERROR(((U585+V585+Y585)*AG585)/((AC585*AK585)*AG585),0)&lt;0,
0,
IF(
IFERROR(((U585+V585+Y585)*AG585)/((AC585*AK585)*AG585),0)&gt;1,
1,
IFERROR(((U585+V585+Y585)*AG585)/((AC585*AK585)*AG585),0)
)
)
)
))</f>
        <v/>
      </c>
      <c r="BG585" s="50">
        <f>IF(D585="","",IF(S585="S",0,IF(AND(ISNUMBER(AC585),ISNUMBER(AM585)),IF(OR(AC585*AM585&lt;0,ISERR(AC585*AM585)),0,AC585*AM585),0)))</f>
        <v/>
      </c>
      <c r="BH585" s="50">
        <f>IF(D585="","",IF(BY585&gt;TODAY()-60,0,IF(Y585&gt;12,MAX(0,(U585+Y585)-BG585),MAX(0,U585-BG585))))</f>
        <v/>
      </c>
      <c r="BI585" s="51">
        <f>IF(D585="","",BH585*AG585)</f>
        <v/>
      </c>
      <c r="BJ585" s="51">
        <f>IF(D585="","",IF(OR(R585="A",R585="AA",R585="AAA"),BI585,0))</f>
        <v/>
      </c>
      <c r="BK585" s="51">
        <f>IF(D585="","",IF(R585="B",BI585,0))</f>
        <v/>
      </c>
      <c r="BL585" s="51">
        <f>IF(D585="","",IF(R585="C",BI585,0))</f>
        <v/>
      </c>
      <c r="BM585" s="51">
        <f>IF(D585="","",IFERROR(MAX(0,MIN(BI585/AP585,1)),0))</f>
        <v/>
      </c>
      <c r="BN585" s="52">
        <f>IF(D585="","",AB585*AG585)</f>
        <v/>
      </c>
      <c r="BO585" s="52">
        <f>IF(D585="","",(U585+V585+X585)*AG585)</f>
        <v/>
      </c>
      <c r="BP585" s="52">
        <f>IF(D585="","",(AB585*3)*AG585)</f>
        <v/>
      </c>
      <c r="BQ585" s="52">
        <f>IF(D585="","",IF(BO585-BP585&gt;0,0,BO585-BP585))</f>
        <v/>
      </c>
      <c r="BR585" s="52">
        <f>IF(D585="","",IF(BO585-BP585-BN585&gt;0,0,BO585-BP585-BN585))</f>
        <v/>
      </c>
      <c r="BS585" s="53">
        <f>IF(D585="","",IFERROR(AB585*AI585,0))</f>
        <v/>
      </c>
      <c r="BT585" s="53">
        <f>IF(D585="","",IFERROR(IF(X585&gt;12, AI585*(U585+V585+X585), AI585*(U585+V585)),0))</f>
        <v/>
      </c>
      <c r="BU585" s="53">
        <f>IF(D585="","",IFERROR(((AB585*3)*AI585),0))</f>
        <v/>
      </c>
      <c r="BV585" s="53">
        <f>IF(D585="","",IF(BT585-BU585&gt;0,0,BT585-BU585))</f>
        <v/>
      </c>
      <c r="BW585" s="53">
        <f>IF(D585="","",IF(BT585-BU585-BS585&gt;0,0,BT585-BU585-BS585))</f>
        <v/>
      </c>
      <c r="BX585" s="36">
        <f>IF(D585="","",IFERROR(VLOOKUP(D585,'produto-entrada-7'!A:M,3,0),"SEM PEDIDO"))</f>
        <v/>
      </c>
      <c r="BY585" s="36">
        <f>IF(D585="","",VLOOKUP(D585,'produto-estoque-total-7'!A:AB,25,0))</f>
        <v/>
      </c>
      <c r="BZ585" s="36">
        <f>IF(D585="","",IFERROR(VLOOKUP(D585,'produto-estoque-total-7'!A:AB,26,0)/100,0))</f>
        <v/>
      </c>
      <c r="CA585" s="36">
        <f>IF(D585="","",IFERROR(VLOOKUP(D585,'produto-estoque-total-7'!A:AB,27,0)/100,0))</f>
        <v/>
      </c>
      <c r="CB585" s="41">
        <f>IF(D585="","",V585*AF585)</f>
        <v/>
      </c>
      <c r="CC585" s="41">
        <f>IF(D585="","",V585*AI585)</f>
        <v/>
      </c>
      <c r="CD585" s="54">
        <f>IF(D585="","",VLOOKUP(D585,'produto-estoque-total-7'!A:AB,28,0))</f>
        <v/>
      </c>
    </row>
    <row r="586">
      <c r="A586" s="36">
        <f>IF(D586="","",VLOOKUP(D586,'produto-estoque-total-7'!A:AB,3,0))</f>
        <v/>
      </c>
      <c r="B586" s="1">
        <f>IF(D586="","",VLOOKUP(D586,'produto-estoque-total-7'!A:AB,12,0))</f>
        <v/>
      </c>
      <c r="C586" s="1">
        <f>IF(D586="","",VLOOKUP(D586,'produto-estoque-total-7'!A:AB,2,0))</f>
        <v/>
      </c>
      <c r="D586" s="37">
        <f>IFERROR(IF('produto-estoque-total-7'!A585="","",'produto-estoque-total-7'!A585),"")</f>
        <v/>
      </c>
      <c r="E586" s="1">
        <f>IF(D586="","",VLOOKUP(D586,'produto-estoque-total-7'!A:AB,4,0))</f>
        <v/>
      </c>
      <c r="F586" s="36">
        <f>IF(D586="","",VLOOKUP(D586,'produto-estoque-total-7'!A:AB,13,0))</f>
        <v/>
      </c>
      <c r="G586" s="1">
        <f>IF(F586="","",VLOOKUP(F586,'FORNECEDORES X COMPRADOR'!A:D,4,0))</f>
        <v/>
      </c>
      <c r="H586" s="1">
        <f>IF(F586="","",VLOOKUP(F586,'FORNECEDORES X COMPRADOR'!A:E,5,0))</f>
        <v/>
      </c>
      <c r="I586" s="36">
        <f>IF(D586="","",VLOOKUP(D586,'produto-estoque-total-7'!A:AB,15,0))</f>
        <v/>
      </c>
      <c r="J586" s="36">
        <f>IF(D586="","",VLOOKUP(D586,'produto-estoque-total-7'!A:AB,19,0))</f>
        <v/>
      </c>
      <c r="K586" s="1">
        <f>IF(D586="","",VLOOKUP(D586,'produto-estoque-total-7'!A:AB,20,0))</f>
        <v/>
      </c>
      <c r="L586" s="36">
        <f>IF(D586="","",VLOOKUP(D586,'produto-estoque-total-7'!A:AB,17,0))</f>
        <v/>
      </c>
      <c r="M586" s="1">
        <f>IF(D586="","",VLOOKUP(D586,'produto-estoque-total-7'!A:AB,18,0))</f>
        <v/>
      </c>
      <c r="N586" s="36">
        <f>IF(D586="","",VLOOKUP(D586,'produto-estoque-total-7'!A:AB,21,0))</f>
        <v/>
      </c>
      <c r="O586" s="1">
        <f>IF(D586="","",VLOOKUP(D586,'produto-estoque-total-7'!A:AB,22,0))</f>
        <v/>
      </c>
      <c r="P586" s="36">
        <f>IF(D586="","",VLOOKUP(D586,'produto-estoque-total-7'!A:AB,23,0))</f>
        <v/>
      </c>
      <c r="Q586" s="1">
        <f>IF(D586="","",VLOOKUP(D586,'produto-estoque-total-7'!A:AB,24,0))</f>
        <v/>
      </c>
      <c r="R586" s="38">
        <f>IFERROR(IF(D586="","",VLOOKUP(D586,'produto-venda-7'!B:N,13,0)),"C")</f>
        <v/>
      </c>
      <c r="S586" s="39">
        <f>IF(D586="","",VLOOKUP(D586,'produto-estoque-total-7'!A:AB,6,0))</f>
        <v/>
      </c>
      <c r="T586" s="39">
        <f>IF(D586="","",VLOOKUP(D586,'produto-estoque-total-7'!A:AB,5,0))</f>
        <v/>
      </c>
      <c r="U586" s="40">
        <f>IF(D586="","",VLOOKUP(D586,'produto-estoque-total-7'!A:AB,11,0))</f>
        <v/>
      </c>
      <c r="V586" s="41">
        <f>IF(D586="","",IFERROR(VLOOKUP(D586,'produto-entrada-7'!A:M,10,0),0))</f>
        <v/>
      </c>
      <c r="W586" s="42" t="n"/>
      <c r="X586" s="39">
        <f>IF(D586="","",VLOOKUP(D586,'produto-estoque-total-7'!A:AB,8,0))</f>
        <v/>
      </c>
      <c r="Y586" s="39">
        <f>IF(D586="","",VLOOKUP(D586,'produto-estoque-total-7'!A:AB,9,0))</f>
        <v/>
      </c>
      <c r="Z586" s="39">
        <f>IF(D586="","",VLOOKUP(D586,'produto-estoque-total-7'!A:AB,10,0))</f>
        <v/>
      </c>
      <c r="AA586" s="39">
        <f>IFERROR(IF(D586="","",VLOOKUP(D586,'produto-venda-7'!B:N,4,0)),0)</f>
        <v/>
      </c>
      <c r="AB586" s="39">
        <f>IFERROR(IF(D586="","",VLOOKUP(D586,'produto-venda-7'!B:N,5,0)),0)</f>
        <v/>
      </c>
      <c r="AC586" s="39">
        <f>IF(D586="","",IFERROR(AA586/90,0))</f>
        <v/>
      </c>
      <c r="AD586" s="36">
        <f>IF(D586="","",IFERROR(VLOOKUP(D586,'produto-entrada-7'!A:M,4,0),0))</f>
        <v/>
      </c>
      <c r="AE586" s="36">
        <f>IFERROR(IF(D586="","",VLOOKUP(D586,'produto-venda-7'!B:N,10,0)),0)</f>
        <v/>
      </c>
      <c r="AF586" s="36">
        <f>IF(D586="","",IFERROR(VLOOKUP(D586,'produto-entrada-7'!A:M,11,0),0))</f>
        <v/>
      </c>
      <c r="AG586" s="1">
        <f>IF(D586="","",IFERROR(VLOOKUP(D586,'produto-entrada-7'!A:M,12,0),0))</f>
        <v/>
      </c>
      <c r="AH586" s="1">
        <f>IF(D586="","",IFERROR(VLOOKUP(D586,'produto-entrada-7'!A:M,13,0),0))</f>
        <v/>
      </c>
      <c r="AI586" s="36">
        <f>IFERROR(IF(D586="","",VLOOKUP(D586,'produto-venda-7'!B:N,11,0)),0)</f>
        <v/>
      </c>
      <c r="AJ586" s="43">
        <f>IF(D586="","",IFERROR(AI586*AB586,0))</f>
        <v/>
      </c>
      <c r="AK586" s="44">
        <f>IFERROR(IF(D586="","",VLOOKUP(F586,'ANALISE FORNECEDOR'!$A:$I,8,0)),"")</f>
        <v/>
      </c>
      <c r="AL586" s="44">
        <f>IF(D586="","",AVERAGE(AM586,AK586))</f>
        <v/>
      </c>
      <c r="AM586" s="44">
        <f>IFERROR(IF(D586="","",VLOOKUP(F586,'ANALISE FORNECEDOR'!$A:$I,9,0)),"")</f>
        <v/>
      </c>
      <c r="AN586" s="45">
        <f>IF(D586="","",IF(Y586&gt;12,AI586*(U586+Y586),AI586*U586))</f>
        <v/>
      </c>
      <c r="AO586" s="45">
        <f>IF(D586="","",IF(Y586&gt;12,AI586*(U586+V586+Y586),AI586*(U586+V586)))</f>
        <v/>
      </c>
      <c r="AP586" s="46">
        <f>IF(D586="","",IF(Y586&gt;12,AG586*(U586+Y586),AG586*U586))</f>
        <v/>
      </c>
      <c r="AQ586" s="46">
        <f>IF(D586="","",IF(Y586&gt;12,AG586*(U586+V586+Y586),AG586*(U586+V586)))</f>
        <v/>
      </c>
      <c r="AR586" s="46">
        <f>IF(D586="","",IF(OR(R586="A",R586="AA",R586="AAA"),AP586,0))</f>
        <v/>
      </c>
      <c r="AS586" s="46">
        <f>IF(D586="","",IF(R586="B",AP586,0))</f>
        <v/>
      </c>
      <c r="AT586" s="46">
        <f>IF(D586="","",IF(R586="C",AP586,0))</f>
        <v/>
      </c>
      <c r="AU586" s="47">
        <f>IF(D586="","",IFERROR(AN586/AJ586,0))</f>
        <v/>
      </c>
      <c r="AV586" s="47">
        <f>IF(D586="","",IFERROR(((AO586)/AJ586),0))</f>
        <v/>
      </c>
      <c r="AW586" s="48">
        <f>IF(D586="","",IF(OR(S586="S",NOT(AND(ISNUMBER(AC586),ISNUMBER(AL586),AC586*AL586&gt;=0))),0,AC586*AL586))</f>
        <v/>
      </c>
      <c r="AX586" s="49">
        <f>IFERROR(IF(D586="","",AW586*AG586),0)</f>
        <v/>
      </c>
      <c r="AY586" s="48">
        <f>IF(D586="","",IF(OR(S586="S",NOT(AND(ISNUMBER(AC586),ISNUMBER(AK586),AC586*AK586&gt;=0))),0,AC586*AK586))</f>
        <v/>
      </c>
      <c r="AZ586" s="48">
        <f>IFERROR(IF(D586="","",IF(AY586=0,0,IF(((AY586)-(U586+Y586))&lt;0,0,(AY586)-U586))),0)</f>
        <v/>
      </c>
      <c r="BA586" s="49">
        <f>IF(D586="","",AZ586*AG586)</f>
        <v/>
      </c>
      <c r="BB586" s="49">
        <f>IF(D586="","",IF(OR(R586="A",R586="AA",R586="AAA"),BA586,0))</f>
        <v/>
      </c>
      <c r="BC586" s="49">
        <f>IF(D586="","",IF(R586="B",BA586,0))</f>
        <v/>
      </c>
      <c r="BD586" s="49">
        <f>IF(D586="","",IF(R586="B",BA586,0))</f>
        <v/>
      </c>
      <c r="BE586" s="49">
        <f>IF(D586="","",IF(S586="S",
1,
IF(AC586=0,
1,
IF(
IFERROR(((U586+Y586)*AG586)/((AC586*AK586)*AG586),0)&lt;0,
0,
IF(
IFERROR(((U586+Y586)*AG586)/((AC586*AK586)*AG586),0)&gt;1,
1,
IFERROR(((U586+Y586)*AG586)/((AC586*AK586)*AG586),0)
)
)
)
))</f>
        <v/>
      </c>
      <c r="BF586" s="49">
        <f>IF(D586="","",IF(S586="S",
1,
IF(AC586=0,
1,
IF(
IFERROR(((U586+V586+Y586)*AG586)/((AC586*AK586)*AG586),0)&lt;0,
0,
IF(
IFERROR(((U586+V586+Y586)*AG586)/((AC586*AK586)*AG586),0)&gt;1,
1,
IFERROR(((U586+V586+Y586)*AG586)/((AC586*AK586)*AG586),0)
)
)
)
))</f>
        <v/>
      </c>
      <c r="BG586" s="50">
        <f>IF(D586="","",IF(S586="S",0,IF(AND(ISNUMBER(AC586),ISNUMBER(AM586)),IF(OR(AC586*AM586&lt;0,ISERR(AC586*AM586)),0,AC586*AM586),0)))</f>
        <v/>
      </c>
      <c r="BH586" s="50">
        <f>IF(D586="","",IF(BY586&gt;TODAY()-60,0,IF(Y586&gt;12,MAX(0,(U586+Y586)-BG586),MAX(0,U586-BG586))))</f>
        <v/>
      </c>
      <c r="BI586" s="51">
        <f>IF(D586="","",BH586*AG586)</f>
        <v/>
      </c>
      <c r="BJ586" s="51">
        <f>IF(D586="","",IF(OR(R586="A",R586="AA",R586="AAA"),BI586,0))</f>
        <v/>
      </c>
      <c r="BK586" s="51">
        <f>IF(D586="","",IF(R586="B",BI586,0))</f>
        <v/>
      </c>
      <c r="BL586" s="51">
        <f>IF(D586="","",IF(R586="C",BI586,0))</f>
        <v/>
      </c>
      <c r="BM586" s="51">
        <f>IF(D586="","",IFERROR(MAX(0,MIN(BI586/AP586,1)),0))</f>
        <v/>
      </c>
      <c r="BN586" s="52">
        <f>IF(D586="","",AB586*AG586)</f>
        <v/>
      </c>
      <c r="BO586" s="52">
        <f>IF(D586="","",(U586+V586+X586)*AG586)</f>
        <v/>
      </c>
      <c r="BP586" s="52">
        <f>IF(D586="","",(AB586*3)*AG586)</f>
        <v/>
      </c>
      <c r="BQ586" s="52">
        <f>IF(D586="","",IF(BO586-BP586&gt;0,0,BO586-BP586))</f>
        <v/>
      </c>
      <c r="BR586" s="52">
        <f>IF(D586="","",IF(BO586-BP586-BN586&gt;0,0,BO586-BP586-BN586))</f>
        <v/>
      </c>
      <c r="BS586" s="53">
        <f>IF(D586="","",IFERROR(AB586*AI586,0))</f>
        <v/>
      </c>
      <c r="BT586" s="53">
        <f>IF(D586="","",IFERROR(IF(X586&gt;12, AI586*(U586+V586+X586), AI586*(U586+V586)),0))</f>
        <v/>
      </c>
      <c r="BU586" s="53">
        <f>IF(D586="","",IFERROR(((AB586*3)*AI586),0))</f>
        <v/>
      </c>
      <c r="BV586" s="53">
        <f>IF(D586="","",IF(BT586-BU586&gt;0,0,BT586-BU586))</f>
        <v/>
      </c>
      <c r="BW586" s="53">
        <f>IF(D586="","",IF(BT586-BU586-BS586&gt;0,0,BT586-BU586-BS586))</f>
        <v/>
      </c>
      <c r="BX586" s="36">
        <f>IF(D586="","",IFERROR(VLOOKUP(D586,'produto-entrada-7'!A:M,3,0),"SEM PEDIDO"))</f>
        <v/>
      </c>
      <c r="BY586" s="36">
        <f>IF(D586="","",VLOOKUP(D586,'produto-estoque-total-7'!A:AB,25,0))</f>
        <v/>
      </c>
      <c r="BZ586" s="36">
        <f>IF(D586="","",IFERROR(VLOOKUP(D586,'produto-estoque-total-7'!A:AB,26,0)/100,0))</f>
        <v/>
      </c>
      <c r="CA586" s="36">
        <f>IF(D586="","",IFERROR(VLOOKUP(D586,'produto-estoque-total-7'!A:AB,27,0)/100,0))</f>
        <v/>
      </c>
      <c r="CB586" s="41">
        <f>IF(D586="","",V586*AF586)</f>
        <v/>
      </c>
      <c r="CC586" s="41">
        <f>IF(D586="","",V586*AI586)</f>
        <v/>
      </c>
      <c r="CD586" s="54">
        <f>IF(D586="","",VLOOKUP(D586,'produto-estoque-total-7'!A:AB,28,0))</f>
        <v/>
      </c>
    </row>
    <row r="587">
      <c r="A587" s="36">
        <f>IF(D587="","",VLOOKUP(D587,'produto-estoque-total-7'!A:AB,3,0))</f>
        <v/>
      </c>
      <c r="B587" s="1">
        <f>IF(D587="","",VLOOKUP(D587,'produto-estoque-total-7'!A:AB,12,0))</f>
        <v/>
      </c>
      <c r="C587" s="1">
        <f>IF(D587="","",VLOOKUP(D587,'produto-estoque-total-7'!A:AB,2,0))</f>
        <v/>
      </c>
      <c r="D587" s="37">
        <f>IFERROR(IF('produto-estoque-total-7'!A586="","",'produto-estoque-total-7'!A586),"")</f>
        <v/>
      </c>
      <c r="E587" s="1">
        <f>IF(D587="","",VLOOKUP(D587,'produto-estoque-total-7'!A:AB,4,0))</f>
        <v/>
      </c>
      <c r="F587" s="36">
        <f>IF(D587="","",VLOOKUP(D587,'produto-estoque-total-7'!A:AB,13,0))</f>
        <v/>
      </c>
      <c r="G587" s="1">
        <f>IF(F587="","",VLOOKUP(F587,'FORNECEDORES X COMPRADOR'!A:D,4,0))</f>
        <v/>
      </c>
      <c r="H587" s="1">
        <f>IF(F587="","",VLOOKUP(F587,'FORNECEDORES X COMPRADOR'!A:E,5,0))</f>
        <v/>
      </c>
      <c r="I587" s="36">
        <f>IF(D587="","",VLOOKUP(D587,'produto-estoque-total-7'!A:AB,15,0))</f>
        <v/>
      </c>
      <c r="J587" s="36">
        <f>IF(D587="","",VLOOKUP(D587,'produto-estoque-total-7'!A:AB,19,0))</f>
        <v/>
      </c>
      <c r="K587" s="1">
        <f>IF(D587="","",VLOOKUP(D587,'produto-estoque-total-7'!A:AB,20,0))</f>
        <v/>
      </c>
      <c r="L587" s="36">
        <f>IF(D587="","",VLOOKUP(D587,'produto-estoque-total-7'!A:AB,17,0))</f>
        <v/>
      </c>
      <c r="M587" s="1">
        <f>IF(D587="","",VLOOKUP(D587,'produto-estoque-total-7'!A:AB,18,0))</f>
        <v/>
      </c>
      <c r="N587" s="36">
        <f>IF(D587="","",VLOOKUP(D587,'produto-estoque-total-7'!A:AB,21,0))</f>
        <v/>
      </c>
      <c r="O587" s="1">
        <f>IF(D587="","",VLOOKUP(D587,'produto-estoque-total-7'!A:AB,22,0))</f>
        <v/>
      </c>
      <c r="P587" s="36">
        <f>IF(D587="","",VLOOKUP(D587,'produto-estoque-total-7'!A:AB,23,0))</f>
        <v/>
      </c>
      <c r="Q587" s="1">
        <f>IF(D587="","",VLOOKUP(D587,'produto-estoque-total-7'!A:AB,24,0))</f>
        <v/>
      </c>
      <c r="R587" s="38">
        <f>IFERROR(IF(D587="","",VLOOKUP(D587,'produto-venda-7'!B:N,13,0)),"C")</f>
        <v/>
      </c>
      <c r="S587" s="39">
        <f>IF(D587="","",VLOOKUP(D587,'produto-estoque-total-7'!A:AB,6,0))</f>
        <v/>
      </c>
      <c r="T587" s="39">
        <f>IF(D587="","",VLOOKUP(D587,'produto-estoque-total-7'!A:AB,5,0))</f>
        <v/>
      </c>
      <c r="U587" s="40">
        <f>IF(D587="","",VLOOKUP(D587,'produto-estoque-total-7'!A:AB,11,0))</f>
        <v/>
      </c>
      <c r="V587" s="41">
        <f>IF(D587="","",IFERROR(VLOOKUP(D587,'produto-entrada-7'!A:M,10,0),0))</f>
        <v/>
      </c>
      <c r="W587" s="42" t="n"/>
      <c r="X587" s="39">
        <f>IF(D587="","",VLOOKUP(D587,'produto-estoque-total-7'!A:AB,8,0))</f>
        <v/>
      </c>
      <c r="Y587" s="39">
        <f>IF(D587="","",VLOOKUP(D587,'produto-estoque-total-7'!A:AB,9,0))</f>
        <v/>
      </c>
      <c r="Z587" s="39">
        <f>IF(D587="","",VLOOKUP(D587,'produto-estoque-total-7'!A:AB,10,0))</f>
        <v/>
      </c>
      <c r="AA587" s="39">
        <f>IFERROR(IF(D587="","",VLOOKUP(D587,'produto-venda-7'!B:N,4,0)),0)</f>
        <v/>
      </c>
      <c r="AB587" s="39">
        <f>IFERROR(IF(D587="","",VLOOKUP(D587,'produto-venda-7'!B:N,5,0)),0)</f>
        <v/>
      </c>
      <c r="AC587" s="39">
        <f>IF(D587="","",IFERROR(AA587/90,0))</f>
        <v/>
      </c>
      <c r="AD587" s="36">
        <f>IF(D587="","",IFERROR(VLOOKUP(D587,'produto-entrada-7'!A:M,4,0),0))</f>
        <v/>
      </c>
      <c r="AE587" s="36">
        <f>IFERROR(IF(D587="","",VLOOKUP(D587,'produto-venda-7'!B:N,10,0)),0)</f>
        <v/>
      </c>
      <c r="AF587" s="36">
        <f>IF(D587="","",IFERROR(VLOOKUP(D587,'produto-entrada-7'!A:M,11,0),0))</f>
        <v/>
      </c>
      <c r="AG587" s="1">
        <f>IF(D587="","",IFERROR(VLOOKUP(D587,'produto-entrada-7'!A:M,12,0),0))</f>
        <v/>
      </c>
      <c r="AH587" s="1">
        <f>IF(D587="","",IFERROR(VLOOKUP(D587,'produto-entrada-7'!A:M,13,0),0))</f>
        <v/>
      </c>
      <c r="AI587" s="36">
        <f>IFERROR(IF(D587="","",VLOOKUP(D587,'produto-venda-7'!B:N,11,0)),0)</f>
        <v/>
      </c>
      <c r="AJ587" s="43">
        <f>IF(D587="","",IFERROR(AI587*AB587,0))</f>
        <v/>
      </c>
      <c r="AK587" s="44">
        <f>IFERROR(IF(D587="","",VLOOKUP(F587,'ANALISE FORNECEDOR'!$A:$I,8,0)),"")</f>
        <v/>
      </c>
      <c r="AL587" s="44">
        <f>IF(D587="","",AVERAGE(AM587,AK587))</f>
        <v/>
      </c>
      <c r="AM587" s="44">
        <f>IFERROR(IF(D587="","",VLOOKUP(F587,'ANALISE FORNECEDOR'!$A:$I,9,0)),"")</f>
        <v/>
      </c>
      <c r="AN587" s="45">
        <f>IF(D587="","",IF(Y587&gt;12,AI587*(U587+Y587),AI587*U587))</f>
        <v/>
      </c>
      <c r="AO587" s="45">
        <f>IF(D587="","",IF(Y587&gt;12,AI587*(U587+V587+Y587),AI587*(U587+V587)))</f>
        <v/>
      </c>
      <c r="AP587" s="46">
        <f>IF(D587="","",IF(Y587&gt;12,AG587*(U587+Y587),AG587*U587))</f>
        <v/>
      </c>
      <c r="AQ587" s="46">
        <f>IF(D587="","",IF(Y587&gt;12,AG587*(U587+V587+Y587),AG587*(U587+V587)))</f>
        <v/>
      </c>
      <c r="AR587" s="46">
        <f>IF(D587="","",IF(OR(R587="A",R587="AA",R587="AAA"),AP587,0))</f>
        <v/>
      </c>
      <c r="AS587" s="46">
        <f>IF(D587="","",IF(R587="B",AP587,0))</f>
        <v/>
      </c>
      <c r="AT587" s="46">
        <f>IF(D587="","",IF(R587="C",AP587,0))</f>
        <v/>
      </c>
      <c r="AU587" s="47">
        <f>IF(D587="","",IFERROR(AN587/AJ587,0))</f>
        <v/>
      </c>
      <c r="AV587" s="47">
        <f>IF(D587="","",IFERROR(((AO587)/AJ587),0))</f>
        <v/>
      </c>
      <c r="AW587" s="48">
        <f>IF(D587="","",IF(OR(S587="S",NOT(AND(ISNUMBER(AC587),ISNUMBER(AL587),AC587*AL587&gt;=0))),0,AC587*AL587))</f>
        <v/>
      </c>
      <c r="AX587" s="49">
        <f>IFERROR(IF(D587="","",AW587*AG587),0)</f>
        <v/>
      </c>
      <c r="AY587" s="48">
        <f>IF(D587="","",IF(OR(S587="S",NOT(AND(ISNUMBER(AC587),ISNUMBER(AK587),AC587*AK587&gt;=0))),0,AC587*AK587))</f>
        <v/>
      </c>
      <c r="AZ587" s="48">
        <f>IFERROR(IF(D587="","",IF(AY587=0,0,IF(((AY587)-(U587+Y587))&lt;0,0,(AY587)-U587))),0)</f>
        <v/>
      </c>
      <c r="BA587" s="49">
        <f>IF(D587="","",AZ587*AG587)</f>
        <v/>
      </c>
      <c r="BB587" s="49">
        <f>IF(D587="","",IF(OR(R587="A",R587="AA",R587="AAA"),BA587,0))</f>
        <v/>
      </c>
      <c r="BC587" s="49">
        <f>IF(D587="","",IF(R587="B",BA587,0))</f>
        <v/>
      </c>
      <c r="BD587" s="49">
        <f>IF(D587="","",IF(R587="B",BA587,0))</f>
        <v/>
      </c>
      <c r="BE587" s="49">
        <f>IF(D587="","",IF(S587="S",
1,
IF(AC587=0,
1,
IF(
IFERROR(((U587+Y587)*AG587)/((AC587*AK587)*AG587),0)&lt;0,
0,
IF(
IFERROR(((U587+Y587)*AG587)/((AC587*AK587)*AG587),0)&gt;1,
1,
IFERROR(((U587+Y587)*AG587)/((AC587*AK587)*AG587),0)
)
)
)
))</f>
        <v/>
      </c>
      <c r="BF587" s="49">
        <f>IF(D587="","",IF(S587="S",
1,
IF(AC587=0,
1,
IF(
IFERROR(((U587+V587+Y587)*AG587)/((AC587*AK587)*AG587),0)&lt;0,
0,
IF(
IFERROR(((U587+V587+Y587)*AG587)/((AC587*AK587)*AG587),0)&gt;1,
1,
IFERROR(((U587+V587+Y587)*AG587)/((AC587*AK587)*AG587),0)
)
)
)
))</f>
        <v/>
      </c>
      <c r="BG587" s="50">
        <f>IF(D587="","",IF(S587="S",0,IF(AND(ISNUMBER(AC587),ISNUMBER(AM587)),IF(OR(AC587*AM587&lt;0,ISERR(AC587*AM587)),0,AC587*AM587),0)))</f>
        <v/>
      </c>
      <c r="BH587" s="50">
        <f>IF(D587="","",IF(BY587&gt;TODAY()-60,0,IF(Y587&gt;12,MAX(0,(U587+Y587)-BG587),MAX(0,U587-BG587))))</f>
        <v/>
      </c>
      <c r="BI587" s="51">
        <f>IF(D587="","",BH587*AG587)</f>
        <v/>
      </c>
      <c r="BJ587" s="51">
        <f>IF(D587="","",IF(OR(R587="A",R587="AA",R587="AAA"),BI587,0))</f>
        <v/>
      </c>
      <c r="BK587" s="51">
        <f>IF(D587="","",IF(R587="B",BI587,0))</f>
        <v/>
      </c>
      <c r="BL587" s="51">
        <f>IF(D587="","",IF(R587="C",BI587,0))</f>
        <v/>
      </c>
      <c r="BM587" s="51">
        <f>IF(D587="","",IFERROR(MAX(0,MIN(BI587/AP587,1)),0))</f>
        <v/>
      </c>
      <c r="BN587" s="52">
        <f>IF(D587="","",AB587*AG587)</f>
        <v/>
      </c>
      <c r="BO587" s="52">
        <f>IF(D587="","",(U587+V587+X587)*AG587)</f>
        <v/>
      </c>
      <c r="BP587" s="52">
        <f>IF(D587="","",(AB587*3)*AG587)</f>
        <v/>
      </c>
      <c r="BQ587" s="52">
        <f>IF(D587="","",IF(BO587-BP587&gt;0,0,BO587-BP587))</f>
        <v/>
      </c>
      <c r="BR587" s="52">
        <f>IF(D587="","",IF(BO587-BP587-BN587&gt;0,0,BO587-BP587-BN587))</f>
        <v/>
      </c>
      <c r="BS587" s="53">
        <f>IF(D587="","",IFERROR(AB587*AI587,0))</f>
        <v/>
      </c>
      <c r="BT587" s="53">
        <f>IF(D587="","",IFERROR(IF(X587&gt;12, AI587*(U587+V587+X587), AI587*(U587+V587)),0))</f>
        <v/>
      </c>
      <c r="BU587" s="53">
        <f>IF(D587="","",IFERROR(((AB587*3)*AI587),0))</f>
        <v/>
      </c>
      <c r="BV587" s="53">
        <f>IF(D587="","",IF(BT587-BU587&gt;0,0,BT587-BU587))</f>
        <v/>
      </c>
      <c r="BW587" s="53">
        <f>IF(D587="","",IF(BT587-BU587-BS587&gt;0,0,BT587-BU587-BS587))</f>
        <v/>
      </c>
      <c r="BX587" s="36">
        <f>IF(D587="","",IFERROR(VLOOKUP(D587,'produto-entrada-7'!A:M,3,0),"SEM PEDIDO"))</f>
        <v/>
      </c>
      <c r="BY587" s="36">
        <f>IF(D587="","",VLOOKUP(D587,'produto-estoque-total-7'!A:AB,25,0))</f>
        <v/>
      </c>
      <c r="BZ587" s="36">
        <f>IF(D587="","",IFERROR(VLOOKUP(D587,'produto-estoque-total-7'!A:AB,26,0)/100,0))</f>
        <v/>
      </c>
      <c r="CA587" s="36">
        <f>IF(D587="","",IFERROR(VLOOKUP(D587,'produto-estoque-total-7'!A:AB,27,0)/100,0))</f>
        <v/>
      </c>
      <c r="CB587" s="41">
        <f>IF(D587="","",V587*AF587)</f>
        <v/>
      </c>
      <c r="CC587" s="41">
        <f>IF(D587="","",V587*AI587)</f>
        <v/>
      </c>
      <c r="CD587" s="54">
        <f>IF(D587="","",VLOOKUP(D587,'produto-estoque-total-7'!A:AB,28,0))</f>
        <v/>
      </c>
    </row>
    <row r="588">
      <c r="A588" s="36">
        <f>IF(D588="","",VLOOKUP(D588,'produto-estoque-total-7'!A:AB,3,0))</f>
        <v/>
      </c>
      <c r="B588" s="1">
        <f>IF(D588="","",VLOOKUP(D588,'produto-estoque-total-7'!A:AB,12,0))</f>
        <v/>
      </c>
      <c r="C588" s="1">
        <f>IF(D588="","",VLOOKUP(D588,'produto-estoque-total-7'!A:AB,2,0))</f>
        <v/>
      </c>
      <c r="D588" s="37">
        <f>IFERROR(IF('produto-estoque-total-7'!A587="","",'produto-estoque-total-7'!A587),"")</f>
        <v/>
      </c>
      <c r="E588" s="1">
        <f>IF(D588="","",VLOOKUP(D588,'produto-estoque-total-7'!A:AB,4,0))</f>
        <v/>
      </c>
      <c r="F588" s="36">
        <f>IF(D588="","",VLOOKUP(D588,'produto-estoque-total-7'!A:AB,13,0))</f>
        <v/>
      </c>
      <c r="G588" s="1">
        <f>IF(F588="","",VLOOKUP(F588,'FORNECEDORES X COMPRADOR'!A:D,4,0))</f>
        <v/>
      </c>
      <c r="H588" s="1">
        <f>IF(F588="","",VLOOKUP(F588,'FORNECEDORES X COMPRADOR'!A:E,5,0))</f>
        <v/>
      </c>
      <c r="I588" s="36">
        <f>IF(D588="","",VLOOKUP(D588,'produto-estoque-total-7'!A:AB,15,0))</f>
        <v/>
      </c>
      <c r="J588" s="36">
        <f>IF(D588="","",VLOOKUP(D588,'produto-estoque-total-7'!A:AB,19,0))</f>
        <v/>
      </c>
      <c r="K588" s="1">
        <f>IF(D588="","",VLOOKUP(D588,'produto-estoque-total-7'!A:AB,20,0))</f>
        <v/>
      </c>
      <c r="L588" s="36">
        <f>IF(D588="","",VLOOKUP(D588,'produto-estoque-total-7'!A:AB,17,0))</f>
        <v/>
      </c>
      <c r="M588" s="1">
        <f>IF(D588="","",VLOOKUP(D588,'produto-estoque-total-7'!A:AB,18,0))</f>
        <v/>
      </c>
      <c r="N588" s="36">
        <f>IF(D588="","",VLOOKUP(D588,'produto-estoque-total-7'!A:AB,21,0))</f>
        <v/>
      </c>
      <c r="O588" s="1">
        <f>IF(D588="","",VLOOKUP(D588,'produto-estoque-total-7'!A:AB,22,0))</f>
        <v/>
      </c>
      <c r="P588" s="36">
        <f>IF(D588="","",VLOOKUP(D588,'produto-estoque-total-7'!A:AB,23,0))</f>
        <v/>
      </c>
      <c r="Q588" s="1">
        <f>IF(D588="","",VLOOKUP(D588,'produto-estoque-total-7'!A:AB,24,0))</f>
        <v/>
      </c>
      <c r="R588" s="38">
        <f>IFERROR(IF(D588="","",VLOOKUP(D588,'produto-venda-7'!B:N,13,0)),"C")</f>
        <v/>
      </c>
      <c r="S588" s="39">
        <f>IF(D588="","",VLOOKUP(D588,'produto-estoque-total-7'!A:AB,6,0))</f>
        <v/>
      </c>
      <c r="T588" s="39">
        <f>IF(D588="","",VLOOKUP(D588,'produto-estoque-total-7'!A:AB,5,0))</f>
        <v/>
      </c>
      <c r="U588" s="40">
        <f>IF(D588="","",VLOOKUP(D588,'produto-estoque-total-7'!A:AB,11,0))</f>
        <v/>
      </c>
      <c r="V588" s="41">
        <f>IF(D588="","",IFERROR(VLOOKUP(D588,'produto-entrada-7'!A:M,10,0),0))</f>
        <v/>
      </c>
      <c r="W588" s="42" t="n"/>
      <c r="X588" s="39">
        <f>IF(D588="","",VLOOKUP(D588,'produto-estoque-total-7'!A:AB,8,0))</f>
        <v/>
      </c>
      <c r="Y588" s="39">
        <f>IF(D588="","",VLOOKUP(D588,'produto-estoque-total-7'!A:AB,9,0))</f>
        <v/>
      </c>
      <c r="Z588" s="39">
        <f>IF(D588="","",VLOOKUP(D588,'produto-estoque-total-7'!A:AB,10,0))</f>
        <v/>
      </c>
      <c r="AA588" s="39">
        <f>IFERROR(IF(D588="","",VLOOKUP(D588,'produto-venda-7'!B:N,4,0)),0)</f>
        <v/>
      </c>
      <c r="AB588" s="39">
        <f>IFERROR(IF(D588="","",VLOOKUP(D588,'produto-venda-7'!B:N,5,0)),0)</f>
        <v/>
      </c>
      <c r="AC588" s="39">
        <f>IF(D588="","",IFERROR(AA588/90,0))</f>
        <v/>
      </c>
      <c r="AD588" s="36">
        <f>IF(D588="","",IFERROR(VLOOKUP(D588,'produto-entrada-7'!A:M,4,0),0))</f>
        <v/>
      </c>
      <c r="AE588" s="36">
        <f>IFERROR(IF(D588="","",VLOOKUP(D588,'produto-venda-7'!B:N,10,0)),0)</f>
        <v/>
      </c>
      <c r="AF588" s="36">
        <f>IF(D588="","",IFERROR(VLOOKUP(D588,'produto-entrada-7'!A:M,11,0),0))</f>
        <v/>
      </c>
      <c r="AG588" s="1">
        <f>IF(D588="","",IFERROR(VLOOKUP(D588,'produto-entrada-7'!A:M,12,0),0))</f>
        <v/>
      </c>
      <c r="AH588" s="1">
        <f>IF(D588="","",IFERROR(VLOOKUP(D588,'produto-entrada-7'!A:M,13,0),0))</f>
        <v/>
      </c>
      <c r="AI588" s="36">
        <f>IFERROR(IF(D588="","",VLOOKUP(D588,'produto-venda-7'!B:N,11,0)),0)</f>
        <v/>
      </c>
      <c r="AJ588" s="43">
        <f>IF(D588="","",IFERROR(AI588*AB588,0))</f>
        <v/>
      </c>
      <c r="AK588" s="44">
        <f>IFERROR(IF(D588="","",VLOOKUP(F588,'ANALISE FORNECEDOR'!$A:$I,8,0)),"")</f>
        <v/>
      </c>
      <c r="AL588" s="44">
        <f>IF(D588="","",AVERAGE(AM588,AK588))</f>
        <v/>
      </c>
      <c r="AM588" s="44">
        <f>IFERROR(IF(D588="","",VLOOKUP(F588,'ANALISE FORNECEDOR'!$A:$I,9,0)),"")</f>
        <v/>
      </c>
      <c r="AN588" s="45">
        <f>IF(D588="","",IF(Y588&gt;12,AI588*(U588+Y588),AI588*U588))</f>
        <v/>
      </c>
      <c r="AO588" s="45">
        <f>IF(D588="","",IF(Y588&gt;12,AI588*(U588+V588+Y588),AI588*(U588+V588)))</f>
        <v/>
      </c>
      <c r="AP588" s="46">
        <f>IF(D588="","",IF(Y588&gt;12,AG588*(U588+Y588),AG588*U588))</f>
        <v/>
      </c>
      <c r="AQ588" s="46">
        <f>IF(D588="","",IF(Y588&gt;12,AG588*(U588+V588+Y588),AG588*(U588+V588)))</f>
        <v/>
      </c>
      <c r="AR588" s="46">
        <f>IF(D588="","",IF(OR(R588="A",R588="AA",R588="AAA"),AP588,0))</f>
        <v/>
      </c>
      <c r="AS588" s="46">
        <f>IF(D588="","",IF(R588="B",AP588,0))</f>
        <v/>
      </c>
      <c r="AT588" s="46">
        <f>IF(D588="","",IF(R588="C",AP588,0))</f>
        <v/>
      </c>
      <c r="AU588" s="47">
        <f>IF(D588="","",IFERROR(AN588/AJ588,0))</f>
        <v/>
      </c>
      <c r="AV588" s="47">
        <f>IF(D588="","",IFERROR(((AO588)/AJ588),0))</f>
        <v/>
      </c>
      <c r="AW588" s="48">
        <f>IF(D588="","",IF(OR(S588="S",NOT(AND(ISNUMBER(AC588),ISNUMBER(AL588),AC588*AL588&gt;=0))),0,AC588*AL588))</f>
        <v/>
      </c>
      <c r="AX588" s="49">
        <f>IFERROR(IF(D588="","",AW588*AG588),0)</f>
        <v/>
      </c>
      <c r="AY588" s="48">
        <f>IF(D588="","",IF(OR(S588="S",NOT(AND(ISNUMBER(AC588),ISNUMBER(AK588),AC588*AK588&gt;=0))),0,AC588*AK588))</f>
        <v/>
      </c>
      <c r="AZ588" s="48">
        <f>IFERROR(IF(D588="","",IF(AY588=0,0,IF(((AY588)-(U588+Y588))&lt;0,0,(AY588)-U588))),0)</f>
        <v/>
      </c>
      <c r="BA588" s="49">
        <f>IF(D588="","",AZ588*AG588)</f>
        <v/>
      </c>
      <c r="BB588" s="49">
        <f>IF(D588="","",IF(OR(R588="A",R588="AA",R588="AAA"),BA588,0))</f>
        <v/>
      </c>
      <c r="BC588" s="49">
        <f>IF(D588="","",IF(R588="B",BA588,0))</f>
        <v/>
      </c>
      <c r="BD588" s="49">
        <f>IF(D588="","",IF(R588="B",BA588,0))</f>
        <v/>
      </c>
      <c r="BE588" s="49">
        <f>IF(D588="","",IF(S588="S",
1,
IF(AC588=0,
1,
IF(
IFERROR(((U588+Y588)*AG588)/((AC588*AK588)*AG588),0)&lt;0,
0,
IF(
IFERROR(((U588+Y588)*AG588)/((AC588*AK588)*AG588),0)&gt;1,
1,
IFERROR(((U588+Y588)*AG588)/((AC588*AK588)*AG588),0)
)
)
)
))</f>
        <v/>
      </c>
      <c r="BF588" s="49">
        <f>IF(D588="","",IF(S588="S",
1,
IF(AC588=0,
1,
IF(
IFERROR(((U588+V588+Y588)*AG588)/((AC588*AK588)*AG588),0)&lt;0,
0,
IF(
IFERROR(((U588+V588+Y588)*AG588)/((AC588*AK588)*AG588),0)&gt;1,
1,
IFERROR(((U588+V588+Y588)*AG588)/((AC588*AK588)*AG588),0)
)
)
)
))</f>
        <v/>
      </c>
      <c r="BG588" s="50">
        <f>IF(D588="","",IF(S588="S",0,IF(AND(ISNUMBER(AC588),ISNUMBER(AM588)),IF(OR(AC588*AM588&lt;0,ISERR(AC588*AM588)),0,AC588*AM588),0)))</f>
        <v/>
      </c>
      <c r="BH588" s="50">
        <f>IF(D588="","",IF(BY588&gt;TODAY()-60,0,IF(Y588&gt;12,MAX(0,(U588+Y588)-BG588),MAX(0,U588-BG588))))</f>
        <v/>
      </c>
      <c r="BI588" s="51">
        <f>IF(D588="","",BH588*AG588)</f>
        <v/>
      </c>
      <c r="BJ588" s="51">
        <f>IF(D588="","",IF(OR(R588="A",R588="AA",R588="AAA"),BI588,0))</f>
        <v/>
      </c>
      <c r="BK588" s="51">
        <f>IF(D588="","",IF(R588="B",BI588,0))</f>
        <v/>
      </c>
      <c r="BL588" s="51">
        <f>IF(D588="","",IF(R588="C",BI588,0))</f>
        <v/>
      </c>
      <c r="BM588" s="51">
        <f>IF(D588="","",IFERROR(MAX(0,MIN(BI588/AP588,1)),0))</f>
        <v/>
      </c>
      <c r="BN588" s="52">
        <f>IF(D588="","",AB588*AG588)</f>
        <v/>
      </c>
      <c r="BO588" s="52">
        <f>IF(D588="","",(U588+V588+X588)*AG588)</f>
        <v/>
      </c>
      <c r="BP588" s="52">
        <f>IF(D588="","",(AB588*3)*AG588)</f>
        <v/>
      </c>
      <c r="BQ588" s="52">
        <f>IF(D588="","",IF(BO588-BP588&gt;0,0,BO588-BP588))</f>
        <v/>
      </c>
      <c r="BR588" s="52">
        <f>IF(D588="","",IF(BO588-BP588-BN588&gt;0,0,BO588-BP588-BN588))</f>
        <v/>
      </c>
      <c r="BS588" s="53">
        <f>IF(D588="","",IFERROR(AB588*AI588,0))</f>
        <v/>
      </c>
      <c r="BT588" s="53">
        <f>IF(D588="","",IFERROR(IF(X588&gt;12, AI588*(U588+V588+X588), AI588*(U588+V588)),0))</f>
        <v/>
      </c>
      <c r="BU588" s="53">
        <f>IF(D588="","",IFERROR(((AB588*3)*AI588),0))</f>
        <v/>
      </c>
      <c r="BV588" s="53">
        <f>IF(D588="","",IF(BT588-BU588&gt;0,0,BT588-BU588))</f>
        <v/>
      </c>
      <c r="BW588" s="53">
        <f>IF(D588="","",IF(BT588-BU588-BS588&gt;0,0,BT588-BU588-BS588))</f>
        <v/>
      </c>
      <c r="BX588" s="36">
        <f>IF(D588="","",IFERROR(VLOOKUP(D588,'produto-entrada-7'!A:M,3,0),"SEM PEDIDO"))</f>
        <v/>
      </c>
      <c r="BY588" s="36">
        <f>IF(D588="","",VLOOKUP(D588,'produto-estoque-total-7'!A:AB,25,0))</f>
        <v/>
      </c>
      <c r="BZ588" s="36">
        <f>IF(D588="","",IFERROR(VLOOKUP(D588,'produto-estoque-total-7'!A:AB,26,0)/100,0))</f>
        <v/>
      </c>
      <c r="CA588" s="36">
        <f>IF(D588="","",IFERROR(VLOOKUP(D588,'produto-estoque-total-7'!A:AB,27,0)/100,0))</f>
        <v/>
      </c>
      <c r="CB588" s="41">
        <f>IF(D588="","",V588*AF588)</f>
        <v/>
      </c>
      <c r="CC588" s="41">
        <f>IF(D588="","",V588*AI588)</f>
        <v/>
      </c>
      <c r="CD588" s="54">
        <f>IF(D588="","",VLOOKUP(D588,'produto-estoque-total-7'!A:AB,28,0))</f>
        <v/>
      </c>
    </row>
    <row r="589">
      <c r="A589" s="36">
        <f>IF(D589="","",VLOOKUP(D589,'produto-estoque-total-7'!A:AB,3,0))</f>
        <v/>
      </c>
      <c r="B589" s="1">
        <f>IF(D589="","",VLOOKUP(D589,'produto-estoque-total-7'!A:AB,12,0))</f>
        <v/>
      </c>
      <c r="C589" s="1">
        <f>IF(D589="","",VLOOKUP(D589,'produto-estoque-total-7'!A:AB,2,0))</f>
        <v/>
      </c>
      <c r="D589" s="37">
        <f>IFERROR(IF('produto-estoque-total-7'!A588="","",'produto-estoque-total-7'!A588),"")</f>
        <v/>
      </c>
      <c r="E589" s="1">
        <f>IF(D589="","",VLOOKUP(D589,'produto-estoque-total-7'!A:AB,4,0))</f>
        <v/>
      </c>
      <c r="F589" s="36">
        <f>IF(D589="","",VLOOKUP(D589,'produto-estoque-total-7'!A:AB,13,0))</f>
        <v/>
      </c>
      <c r="G589" s="1">
        <f>IF(F589="","",VLOOKUP(F589,'FORNECEDORES X COMPRADOR'!A:D,4,0))</f>
        <v/>
      </c>
      <c r="H589" s="1">
        <f>IF(F589="","",VLOOKUP(F589,'FORNECEDORES X COMPRADOR'!A:E,5,0))</f>
        <v/>
      </c>
      <c r="I589" s="36">
        <f>IF(D589="","",VLOOKUP(D589,'produto-estoque-total-7'!A:AB,15,0))</f>
        <v/>
      </c>
      <c r="J589" s="36">
        <f>IF(D589="","",VLOOKUP(D589,'produto-estoque-total-7'!A:AB,19,0))</f>
        <v/>
      </c>
      <c r="K589" s="1">
        <f>IF(D589="","",VLOOKUP(D589,'produto-estoque-total-7'!A:AB,20,0))</f>
        <v/>
      </c>
      <c r="L589" s="36">
        <f>IF(D589="","",VLOOKUP(D589,'produto-estoque-total-7'!A:AB,17,0))</f>
        <v/>
      </c>
      <c r="M589" s="1">
        <f>IF(D589="","",VLOOKUP(D589,'produto-estoque-total-7'!A:AB,18,0))</f>
        <v/>
      </c>
      <c r="N589" s="36">
        <f>IF(D589="","",VLOOKUP(D589,'produto-estoque-total-7'!A:AB,21,0))</f>
        <v/>
      </c>
      <c r="O589" s="1">
        <f>IF(D589="","",VLOOKUP(D589,'produto-estoque-total-7'!A:AB,22,0))</f>
        <v/>
      </c>
      <c r="P589" s="36">
        <f>IF(D589="","",VLOOKUP(D589,'produto-estoque-total-7'!A:AB,23,0))</f>
        <v/>
      </c>
      <c r="Q589" s="1">
        <f>IF(D589="","",VLOOKUP(D589,'produto-estoque-total-7'!A:AB,24,0))</f>
        <v/>
      </c>
      <c r="R589" s="38">
        <f>IFERROR(IF(D589="","",VLOOKUP(D589,'produto-venda-7'!B:N,13,0)),"C")</f>
        <v/>
      </c>
      <c r="S589" s="39">
        <f>IF(D589="","",VLOOKUP(D589,'produto-estoque-total-7'!A:AB,6,0))</f>
        <v/>
      </c>
      <c r="T589" s="39">
        <f>IF(D589="","",VLOOKUP(D589,'produto-estoque-total-7'!A:AB,5,0))</f>
        <v/>
      </c>
      <c r="U589" s="40">
        <f>IF(D589="","",VLOOKUP(D589,'produto-estoque-total-7'!A:AB,11,0))</f>
        <v/>
      </c>
      <c r="V589" s="41">
        <f>IF(D589="","",IFERROR(VLOOKUP(D589,'produto-entrada-7'!A:M,10,0),0))</f>
        <v/>
      </c>
      <c r="W589" s="42" t="n"/>
      <c r="X589" s="39">
        <f>IF(D589="","",VLOOKUP(D589,'produto-estoque-total-7'!A:AB,8,0))</f>
        <v/>
      </c>
      <c r="Y589" s="39">
        <f>IF(D589="","",VLOOKUP(D589,'produto-estoque-total-7'!A:AB,9,0))</f>
        <v/>
      </c>
      <c r="Z589" s="39">
        <f>IF(D589="","",VLOOKUP(D589,'produto-estoque-total-7'!A:AB,10,0))</f>
        <v/>
      </c>
      <c r="AA589" s="39">
        <f>IFERROR(IF(D589="","",VLOOKUP(D589,'produto-venda-7'!B:N,4,0)),0)</f>
        <v/>
      </c>
      <c r="AB589" s="39">
        <f>IFERROR(IF(D589="","",VLOOKUP(D589,'produto-venda-7'!B:N,5,0)),0)</f>
        <v/>
      </c>
      <c r="AC589" s="39">
        <f>IF(D589="","",IFERROR(AA589/90,0))</f>
        <v/>
      </c>
      <c r="AD589" s="36">
        <f>IF(D589="","",IFERROR(VLOOKUP(D589,'produto-entrada-7'!A:M,4,0),0))</f>
        <v/>
      </c>
      <c r="AE589" s="36">
        <f>IFERROR(IF(D589="","",VLOOKUP(D589,'produto-venda-7'!B:N,10,0)),0)</f>
        <v/>
      </c>
      <c r="AF589" s="36">
        <f>IF(D589="","",IFERROR(VLOOKUP(D589,'produto-entrada-7'!A:M,11,0),0))</f>
        <v/>
      </c>
      <c r="AG589" s="1">
        <f>IF(D589="","",IFERROR(VLOOKUP(D589,'produto-entrada-7'!A:M,12,0),0))</f>
        <v/>
      </c>
      <c r="AH589" s="1">
        <f>IF(D589="","",IFERROR(VLOOKUP(D589,'produto-entrada-7'!A:M,13,0),0))</f>
        <v/>
      </c>
      <c r="AI589" s="36">
        <f>IFERROR(IF(D589="","",VLOOKUP(D589,'produto-venda-7'!B:N,11,0)),0)</f>
        <v/>
      </c>
      <c r="AJ589" s="43">
        <f>IF(D589="","",IFERROR(AI589*AB589,0))</f>
        <v/>
      </c>
      <c r="AK589" s="44">
        <f>IFERROR(IF(D589="","",VLOOKUP(F589,'ANALISE FORNECEDOR'!$A:$I,8,0)),"")</f>
        <v/>
      </c>
      <c r="AL589" s="44">
        <f>IF(D589="","",AVERAGE(AM589,AK589))</f>
        <v/>
      </c>
      <c r="AM589" s="44">
        <f>IFERROR(IF(D589="","",VLOOKUP(F589,'ANALISE FORNECEDOR'!$A:$I,9,0)),"")</f>
        <v/>
      </c>
      <c r="AN589" s="45">
        <f>IF(D589="","",IF(Y589&gt;12,AI589*(U589+Y589),AI589*U589))</f>
        <v/>
      </c>
      <c r="AO589" s="45">
        <f>IF(D589="","",IF(Y589&gt;12,AI589*(U589+V589+Y589),AI589*(U589+V589)))</f>
        <v/>
      </c>
      <c r="AP589" s="46">
        <f>IF(D589="","",IF(Y589&gt;12,AG589*(U589+Y589),AG589*U589))</f>
        <v/>
      </c>
      <c r="AQ589" s="46">
        <f>IF(D589="","",IF(Y589&gt;12,AG589*(U589+V589+Y589),AG589*(U589+V589)))</f>
        <v/>
      </c>
      <c r="AR589" s="46">
        <f>IF(D589="","",IF(OR(R589="A",R589="AA",R589="AAA"),AP589,0))</f>
        <v/>
      </c>
      <c r="AS589" s="46">
        <f>IF(D589="","",IF(R589="B",AP589,0))</f>
        <v/>
      </c>
      <c r="AT589" s="46">
        <f>IF(D589="","",IF(R589="C",AP589,0))</f>
        <v/>
      </c>
      <c r="AU589" s="47">
        <f>IF(D589="","",IFERROR(AN589/AJ589,0))</f>
        <v/>
      </c>
      <c r="AV589" s="47">
        <f>IF(D589="","",IFERROR(((AO589)/AJ589),0))</f>
        <v/>
      </c>
      <c r="AW589" s="48">
        <f>IF(D589="","",IF(OR(S589="S",NOT(AND(ISNUMBER(AC589),ISNUMBER(AL589),AC589*AL589&gt;=0))),0,AC589*AL589))</f>
        <v/>
      </c>
      <c r="AX589" s="49">
        <f>IFERROR(IF(D589="","",AW589*AG589),0)</f>
        <v/>
      </c>
      <c r="AY589" s="48">
        <f>IF(D589="","",IF(OR(S589="S",NOT(AND(ISNUMBER(AC589),ISNUMBER(AK589),AC589*AK589&gt;=0))),0,AC589*AK589))</f>
        <v/>
      </c>
      <c r="AZ589" s="48">
        <f>IFERROR(IF(D589="","",IF(AY589=0,0,IF(((AY589)-(U589+Y589))&lt;0,0,(AY589)-U589))),0)</f>
        <v/>
      </c>
      <c r="BA589" s="49">
        <f>IF(D589="","",AZ589*AG589)</f>
        <v/>
      </c>
      <c r="BB589" s="49">
        <f>IF(D589="","",IF(OR(R589="A",R589="AA",R589="AAA"),BA589,0))</f>
        <v/>
      </c>
      <c r="BC589" s="49">
        <f>IF(D589="","",IF(R589="B",BA589,0))</f>
        <v/>
      </c>
      <c r="BD589" s="49">
        <f>IF(D589="","",IF(R589="B",BA589,0))</f>
        <v/>
      </c>
      <c r="BE589" s="49">
        <f>IF(D589="","",IF(S589="S",
1,
IF(AC589=0,
1,
IF(
IFERROR(((U589+Y589)*AG589)/((AC589*AK589)*AG589),0)&lt;0,
0,
IF(
IFERROR(((U589+Y589)*AG589)/((AC589*AK589)*AG589),0)&gt;1,
1,
IFERROR(((U589+Y589)*AG589)/((AC589*AK589)*AG589),0)
)
)
)
))</f>
        <v/>
      </c>
      <c r="BF589" s="49">
        <f>IF(D589="","",IF(S589="S",
1,
IF(AC589=0,
1,
IF(
IFERROR(((U589+V589+Y589)*AG589)/((AC589*AK589)*AG589),0)&lt;0,
0,
IF(
IFERROR(((U589+V589+Y589)*AG589)/((AC589*AK589)*AG589),0)&gt;1,
1,
IFERROR(((U589+V589+Y589)*AG589)/((AC589*AK589)*AG589),0)
)
)
)
))</f>
        <v/>
      </c>
      <c r="BG589" s="50">
        <f>IF(D589="","",IF(S589="S",0,IF(AND(ISNUMBER(AC589),ISNUMBER(AM589)),IF(OR(AC589*AM589&lt;0,ISERR(AC589*AM589)),0,AC589*AM589),0)))</f>
        <v/>
      </c>
      <c r="BH589" s="50">
        <f>IF(D589="","",IF(BY589&gt;TODAY()-60,0,IF(Y589&gt;12,MAX(0,(U589+Y589)-BG589),MAX(0,U589-BG589))))</f>
        <v/>
      </c>
      <c r="BI589" s="51">
        <f>IF(D589="","",BH589*AG589)</f>
        <v/>
      </c>
      <c r="BJ589" s="51">
        <f>IF(D589="","",IF(OR(R589="A",R589="AA",R589="AAA"),BI589,0))</f>
        <v/>
      </c>
      <c r="BK589" s="51">
        <f>IF(D589="","",IF(R589="B",BI589,0))</f>
        <v/>
      </c>
      <c r="BL589" s="51">
        <f>IF(D589="","",IF(R589="C",BI589,0))</f>
        <v/>
      </c>
      <c r="BM589" s="51">
        <f>IF(D589="","",IFERROR(MAX(0,MIN(BI589/AP589,1)),0))</f>
        <v/>
      </c>
      <c r="BN589" s="52">
        <f>IF(D589="","",AB589*AG589)</f>
        <v/>
      </c>
      <c r="BO589" s="52">
        <f>IF(D589="","",(U589+V589+X589)*AG589)</f>
        <v/>
      </c>
      <c r="BP589" s="52">
        <f>IF(D589="","",(AB589*3)*AG589)</f>
        <v/>
      </c>
      <c r="BQ589" s="52">
        <f>IF(D589="","",IF(BO589-BP589&gt;0,0,BO589-BP589))</f>
        <v/>
      </c>
      <c r="BR589" s="52">
        <f>IF(D589="","",IF(BO589-BP589-BN589&gt;0,0,BO589-BP589-BN589))</f>
        <v/>
      </c>
      <c r="BS589" s="53">
        <f>IF(D589="","",IFERROR(AB589*AI589,0))</f>
        <v/>
      </c>
      <c r="BT589" s="53">
        <f>IF(D589="","",IFERROR(IF(X589&gt;12, AI589*(U589+V589+X589), AI589*(U589+V589)),0))</f>
        <v/>
      </c>
      <c r="BU589" s="53">
        <f>IF(D589="","",IFERROR(((AB589*3)*AI589),0))</f>
        <v/>
      </c>
      <c r="BV589" s="53">
        <f>IF(D589="","",IF(BT589-BU589&gt;0,0,BT589-BU589))</f>
        <v/>
      </c>
      <c r="BW589" s="53">
        <f>IF(D589="","",IF(BT589-BU589-BS589&gt;0,0,BT589-BU589-BS589))</f>
        <v/>
      </c>
      <c r="BX589" s="36">
        <f>IF(D589="","",IFERROR(VLOOKUP(D589,'produto-entrada-7'!A:M,3,0),"SEM PEDIDO"))</f>
        <v/>
      </c>
      <c r="BY589" s="36">
        <f>IF(D589="","",VLOOKUP(D589,'produto-estoque-total-7'!A:AB,25,0))</f>
        <v/>
      </c>
      <c r="BZ589" s="36">
        <f>IF(D589="","",IFERROR(VLOOKUP(D589,'produto-estoque-total-7'!A:AB,26,0)/100,0))</f>
        <v/>
      </c>
      <c r="CA589" s="36">
        <f>IF(D589="","",IFERROR(VLOOKUP(D589,'produto-estoque-total-7'!A:AB,27,0)/100,0))</f>
        <v/>
      </c>
      <c r="CB589" s="41">
        <f>IF(D589="","",V589*AF589)</f>
        <v/>
      </c>
      <c r="CC589" s="41">
        <f>IF(D589="","",V589*AI589)</f>
        <v/>
      </c>
      <c r="CD589" s="54">
        <f>IF(D589="","",VLOOKUP(D589,'produto-estoque-total-7'!A:AB,28,0))</f>
        <v/>
      </c>
    </row>
    <row r="590">
      <c r="A590" s="36">
        <f>IF(D590="","",VLOOKUP(D590,'produto-estoque-total-7'!A:AB,3,0))</f>
        <v/>
      </c>
      <c r="B590" s="1">
        <f>IF(D590="","",VLOOKUP(D590,'produto-estoque-total-7'!A:AB,12,0))</f>
        <v/>
      </c>
      <c r="C590" s="1">
        <f>IF(D590="","",VLOOKUP(D590,'produto-estoque-total-7'!A:AB,2,0))</f>
        <v/>
      </c>
      <c r="D590" s="37">
        <f>IFERROR(IF('produto-estoque-total-7'!A589="","",'produto-estoque-total-7'!A589),"")</f>
        <v/>
      </c>
      <c r="E590" s="1">
        <f>IF(D590="","",VLOOKUP(D590,'produto-estoque-total-7'!A:AB,4,0))</f>
        <v/>
      </c>
      <c r="F590" s="36">
        <f>IF(D590="","",VLOOKUP(D590,'produto-estoque-total-7'!A:AB,13,0))</f>
        <v/>
      </c>
      <c r="G590" s="1">
        <f>IF(F590="","",VLOOKUP(F590,'FORNECEDORES X COMPRADOR'!A:D,4,0))</f>
        <v/>
      </c>
      <c r="H590" s="1">
        <f>IF(F590="","",VLOOKUP(F590,'FORNECEDORES X COMPRADOR'!A:E,5,0))</f>
        <v/>
      </c>
      <c r="I590" s="36">
        <f>IF(D590="","",VLOOKUP(D590,'produto-estoque-total-7'!A:AB,15,0))</f>
        <v/>
      </c>
      <c r="J590" s="36">
        <f>IF(D590="","",VLOOKUP(D590,'produto-estoque-total-7'!A:AB,19,0))</f>
        <v/>
      </c>
      <c r="K590" s="1">
        <f>IF(D590="","",VLOOKUP(D590,'produto-estoque-total-7'!A:AB,20,0))</f>
        <v/>
      </c>
      <c r="L590" s="36">
        <f>IF(D590="","",VLOOKUP(D590,'produto-estoque-total-7'!A:AB,17,0))</f>
        <v/>
      </c>
      <c r="M590" s="1">
        <f>IF(D590="","",VLOOKUP(D590,'produto-estoque-total-7'!A:AB,18,0))</f>
        <v/>
      </c>
      <c r="N590" s="36">
        <f>IF(D590="","",VLOOKUP(D590,'produto-estoque-total-7'!A:AB,21,0))</f>
        <v/>
      </c>
      <c r="O590" s="1">
        <f>IF(D590="","",VLOOKUP(D590,'produto-estoque-total-7'!A:AB,22,0))</f>
        <v/>
      </c>
      <c r="P590" s="36">
        <f>IF(D590="","",VLOOKUP(D590,'produto-estoque-total-7'!A:AB,23,0))</f>
        <v/>
      </c>
      <c r="Q590" s="1">
        <f>IF(D590="","",VLOOKUP(D590,'produto-estoque-total-7'!A:AB,24,0))</f>
        <v/>
      </c>
      <c r="R590" s="38">
        <f>IFERROR(IF(D590="","",VLOOKUP(D590,'produto-venda-7'!B:N,13,0)),"C")</f>
        <v/>
      </c>
      <c r="S590" s="39">
        <f>IF(D590="","",VLOOKUP(D590,'produto-estoque-total-7'!A:AB,6,0))</f>
        <v/>
      </c>
      <c r="T590" s="39">
        <f>IF(D590="","",VLOOKUP(D590,'produto-estoque-total-7'!A:AB,5,0))</f>
        <v/>
      </c>
      <c r="U590" s="40">
        <f>IF(D590="","",VLOOKUP(D590,'produto-estoque-total-7'!A:AB,11,0))</f>
        <v/>
      </c>
      <c r="V590" s="41">
        <f>IF(D590="","",IFERROR(VLOOKUP(D590,'produto-entrada-7'!A:M,10,0),0))</f>
        <v/>
      </c>
      <c r="W590" s="42" t="n"/>
      <c r="X590" s="39">
        <f>IF(D590="","",VLOOKUP(D590,'produto-estoque-total-7'!A:AB,8,0))</f>
        <v/>
      </c>
      <c r="Y590" s="39">
        <f>IF(D590="","",VLOOKUP(D590,'produto-estoque-total-7'!A:AB,9,0))</f>
        <v/>
      </c>
      <c r="Z590" s="39">
        <f>IF(D590="","",VLOOKUP(D590,'produto-estoque-total-7'!A:AB,10,0))</f>
        <v/>
      </c>
      <c r="AA590" s="39">
        <f>IFERROR(IF(D590="","",VLOOKUP(D590,'produto-venda-7'!B:N,4,0)),0)</f>
        <v/>
      </c>
      <c r="AB590" s="39">
        <f>IFERROR(IF(D590="","",VLOOKUP(D590,'produto-venda-7'!B:N,5,0)),0)</f>
        <v/>
      </c>
      <c r="AC590" s="39">
        <f>IF(D590="","",IFERROR(AA590/90,0))</f>
        <v/>
      </c>
      <c r="AD590" s="36">
        <f>IF(D590="","",IFERROR(VLOOKUP(D590,'produto-entrada-7'!A:M,4,0),0))</f>
        <v/>
      </c>
      <c r="AE590" s="36">
        <f>IFERROR(IF(D590="","",VLOOKUP(D590,'produto-venda-7'!B:N,10,0)),0)</f>
        <v/>
      </c>
      <c r="AF590" s="36">
        <f>IF(D590="","",IFERROR(VLOOKUP(D590,'produto-entrada-7'!A:M,11,0),0))</f>
        <v/>
      </c>
      <c r="AG590" s="1">
        <f>IF(D590="","",IFERROR(VLOOKUP(D590,'produto-entrada-7'!A:M,12,0),0))</f>
        <v/>
      </c>
      <c r="AH590" s="1">
        <f>IF(D590="","",IFERROR(VLOOKUP(D590,'produto-entrada-7'!A:M,13,0),0))</f>
        <v/>
      </c>
      <c r="AI590" s="36">
        <f>IFERROR(IF(D590="","",VLOOKUP(D590,'produto-venda-7'!B:N,11,0)),0)</f>
        <v/>
      </c>
      <c r="AJ590" s="43">
        <f>IF(D590="","",IFERROR(AI590*AB590,0))</f>
        <v/>
      </c>
      <c r="AK590" s="44">
        <f>IFERROR(IF(D590="","",VLOOKUP(F590,'ANALISE FORNECEDOR'!$A:$I,8,0)),"")</f>
        <v/>
      </c>
      <c r="AL590" s="44">
        <f>IF(D590="","",AVERAGE(AM590,AK590))</f>
        <v/>
      </c>
      <c r="AM590" s="44">
        <f>IFERROR(IF(D590="","",VLOOKUP(F590,'ANALISE FORNECEDOR'!$A:$I,9,0)),"")</f>
        <v/>
      </c>
      <c r="AN590" s="45">
        <f>IF(D590="","",IF(Y590&gt;12,AI590*(U590+Y590),AI590*U590))</f>
        <v/>
      </c>
      <c r="AO590" s="45">
        <f>IF(D590="","",IF(Y590&gt;12,AI590*(U590+V590+Y590),AI590*(U590+V590)))</f>
        <v/>
      </c>
      <c r="AP590" s="46">
        <f>IF(D590="","",IF(Y590&gt;12,AG590*(U590+Y590),AG590*U590))</f>
        <v/>
      </c>
      <c r="AQ590" s="46">
        <f>IF(D590="","",IF(Y590&gt;12,AG590*(U590+V590+Y590),AG590*(U590+V590)))</f>
        <v/>
      </c>
      <c r="AR590" s="46">
        <f>IF(D590="","",IF(OR(R590="A",R590="AA",R590="AAA"),AP590,0))</f>
        <v/>
      </c>
      <c r="AS590" s="46">
        <f>IF(D590="","",IF(R590="B",AP590,0))</f>
        <v/>
      </c>
      <c r="AT590" s="46">
        <f>IF(D590="","",IF(R590="C",AP590,0))</f>
        <v/>
      </c>
      <c r="AU590" s="47">
        <f>IF(D590="","",IFERROR(AN590/AJ590,0))</f>
        <v/>
      </c>
      <c r="AV590" s="47">
        <f>IF(D590="","",IFERROR(((AO590)/AJ590),0))</f>
        <v/>
      </c>
      <c r="AW590" s="48">
        <f>IF(D590="","",IF(OR(S590="S",NOT(AND(ISNUMBER(AC590),ISNUMBER(AL590),AC590*AL590&gt;=0))),0,AC590*AL590))</f>
        <v/>
      </c>
      <c r="AX590" s="49">
        <f>IFERROR(IF(D590="","",AW590*AG590),0)</f>
        <v/>
      </c>
      <c r="AY590" s="48">
        <f>IF(D590="","",IF(OR(S590="S",NOT(AND(ISNUMBER(AC590),ISNUMBER(AK590),AC590*AK590&gt;=0))),0,AC590*AK590))</f>
        <v/>
      </c>
      <c r="AZ590" s="48">
        <f>IFERROR(IF(D590="","",IF(AY590=0,0,IF(((AY590)-(U590+Y590))&lt;0,0,(AY590)-U590))),0)</f>
        <v/>
      </c>
      <c r="BA590" s="49">
        <f>IF(D590="","",AZ590*AG590)</f>
        <v/>
      </c>
      <c r="BB590" s="49">
        <f>IF(D590="","",IF(OR(R590="A",R590="AA",R590="AAA"),BA590,0))</f>
        <v/>
      </c>
      <c r="BC590" s="49">
        <f>IF(D590="","",IF(R590="B",BA590,0))</f>
        <v/>
      </c>
      <c r="BD590" s="49">
        <f>IF(D590="","",IF(R590="B",BA590,0))</f>
        <v/>
      </c>
      <c r="BE590" s="49">
        <f>IF(D590="","",IF(S590="S",
1,
IF(AC590=0,
1,
IF(
IFERROR(((U590+Y590)*AG590)/((AC590*AK590)*AG590),0)&lt;0,
0,
IF(
IFERROR(((U590+Y590)*AG590)/((AC590*AK590)*AG590),0)&gt;1,
1,
IFERROR(((U590+Y590)*AG590)/((AC590*AK590)*AG590),0)
)
)
)
))</f>
        <v/>
      </c>
      <c r="BF590" s="49">
        <f>IF(D590="","",IF(S590="S",
1,
IF(AC590=0,
1,
IF(
IFERROR(((U590+V590+Y590)*AG590)/((AC590*AK590)*AG590),0)&lt;0,
0,
IF(
IFERROR(((U590+V590+Y590)*AG590)/((AC590*AK590)*AG590),0)&gt;1,
1,
IFERROR(((U590+V590+Y590)*AG590)/((AC590*AK590)*AG590),0)
)
)
)
))</f>
        <v/>
      </c>
      <c r="BG590" s="50">
        <f>IF(D590="","",IF(S590="S",0,IF(AND(ISNUMBER(AC590),ISNUMBER(AM590)),IF(OR(AC590*AM590&lt;0,ISERR(AC590*AM590)),0,AC590*AM590),0)))</f>
        <v/>
      </c>
      <c r="BH590" s="50">
        <f>IF(D590="","",IF(BY590&gt;TODAY()-60,0,IF(Y590&gt;12,MAX(0,(U590+Y590)-BG590),MAX(0,U590-BG590))))</f>
        <v/>
      </c>
      <c r="BI590" s="51">
        <f>IF(D590="","",BH590*AG590)</f>
        <v/>
      </c>
      <c r="BJ590" s="51">
        <f>IF(D590="","",IF(OR(R590="A",R590="AA",R590="AAA"),BI590,0))</f>
        <v/>
      </c>
      <c r="BK590" s="51">
        <f>IF(D590="","",IF(R590="B",BI590,0))</f>
        <v/>
      </c>
      <c r="BL590" s="51">
        <f>IF(D590="","",IF(R590="C",BI590,0))</f>
        <v/>
      </c>
      <c r="BM590" s="51">
        <f>IF(D590="","",IFERROR(MAX(0,MIN(BI590/AP590,1)),0))</f>
        <v/>
      </c>
      <c r="BN590" s="52">
        <f>IF(D590="","",AB590*AG590)</f>
        <v/>
      </c>
      <c r="BO590" s="52">
        <f>IF(D590="","",(U590+V590+X590)*AG590)</f>
        <v/>
      </c>
      <c r="BP590" s="52">
        <f>IF(D590="","",(AB590*3)*AG590)</f>
        <v/>
      </c>
      <c r="BQ590" s="52">
        <f>IF(D590="","",IF(BO590-BP590&gt;0,0,BO590-BP590))</f>
        <v/>
      </c>
      <c r="BR590" s="52">
        <f>IF(D590="","",IF(BO590-BP590-BN590&gt;0,0,BO590-BP590-BN590))</f>
        <v/>
      </c>
      <c r="BS590" s="53">
        <f>IF(D590="","",IFERROR(AB590*AI590,0))</f>
        <v/>
      </c>
      <c r="BT590" s="53">
        <f>IF(D590="","",IFERROR(IF(X590&gt;12, AI590*(U590+V590+X590), AI590*(U590+V590)),0))</f>
        <v/>
      </c>
      <c r="BU590" s="53">
        <f>IF(D590="","",IFERROR(((AB590*3)*AI590),0))</f>
        <v/>
      </c>
      <c r="BV590" s="53">
        <f>IF(D590="","",IF(BT590-BU590&gt;0,0,BT590-BU590))</f>
        <v/>
      </c>
      <c r="BW590" s="53">
        <f>IF(D590="","",IF(BT590-BU590-BS590&gt;0,0,BT590-BU590-BS590))</f>
        <v/>
      </c>
      <c r="BX590" s="36">
        <f>IF(D590="","",IFERROR(VLOOKUP(D590,'produto-entrada-7'!A:M,3,0),"SEM PEDIDO"))</f>
        <v/>
      </c>
      <c r="BY590" s="36">
        <f>IF(D590="","",VLOOKUP(D590,'produto-estoque-total-7'!A:AB,25,0))</f>
        <v/>
      </c>
      <c r="BZ590" s="36">
        <f>IF(D590="","",IFERROR(VLOOKUP(D590,'produto-estoque-total-7'!A:AB,26,0)/100,0))</f>
        <v/>
      </c>
      <c r="CA590" s="36">
        <f>IF(D590="","",IFERROR(VLOOKUP(D590,'produto-estoque-total-7'!A:AB,27,0)/100,0))</f>
        <v/>
      </c>
      <c r="CB590" s="41">
        <f>IF(D590="","",V590*AF590)</f>
        <v/>
      </c>
      <c r="CC590" s="41">
        <f>IF(D590="","",V590*AI590)</f>
        <v/>
      </c>
      <c r="CD590" s="54">
        <f>IF(D590="","",VLOOKUP(D590,'produto-estoque-total-7'!A:AB,28,0))</f>
        <v/>
      </c>
    </row>
    <row r="591">
      <c r="A591" s="36">
        <f>IF(D591="","",VLOOKUP(D591,'produto-estoque-total-7'!A:AB,3,0))</f>
        <v/>
      </c>
      <c r="B591" s="1">
        <f>IF(D591="","",VLOOKUP(D591,'produto-estoque-total-7'!A:AB,12,0))</f>
        <v/>
      </c>
      <c r="C591" s="1">
        <f>IF(D591="","",VLOOKUP(D591,'produto-estoque-total-7'!A:AB,2,0))</f>
        <v/>
      </c>
      <c r="D591" s="37">
        <f>IFERROR(IF('produto-estoque-total-7'!A590="","",'produto-estoque-total-7'!A590),"")</f>
        <v/>
      </c>
      <c r="E591" s="1">
        <f>IF(D591="","",VLOOKUP(D591,'produto-estoque-total-7'!A:AB,4,0))</f>
        <v/>
      </c>
      <c r="F591" s="36">
        <f>IF(D591="","",VLOOKUP(D591,'produto-estoque-total-7'!A:AB,13,0))</f>
        <v/>
      </c>
      <c r="G591" s="1">
        <f>IF(F591="","",VLOOKUP(F591,'FORNECEDORES X COMPRADOR'!A:D,4,0))</f>
        <v/>
      </c>
      <c r="H591" s="1">
        <f>IF(F591="","",VLOOKUP(F591,'FORNECEDORES X COMPRADOR'!A:E,5,0))</f>
        <v/>
      </c>
      <c r="I591" s="36">
        <f>IF(D591="","",VLOOKUP(D591,'produto-estoque-total-7'!A:AB,15,0))</f>
        <v/>
      </c>
      <c r="J591" s="36">
        <f>IF(D591="","",VLOOKUP(D591,'produto-estoque-total-7'!A:AB,19,0))</f>
        <v/>
      </c>
      <c r="K591" s="1">
        <f>IF(D591="","",VLOOKUP(D591,'produto-estoque-total-7'!A:AB,20,0))</f>
        <v/>
      </c>
      <c r="L591" s="36">
        <f>IF(D591="","",VLOOKUP(D591,'produto-estoque-total-7'!A:AB,17,0))</f>
        <v/>
      </c>
      <c r="M591" s="1">
        <f>IF(D591="","",VLOOKUP(D591,'produto-estoque-total-7'!A:AB,18,0))</f>
        <v/>
      </c>
      <c r="N591" s="36">
        <f>IF(D591="","",VLOOKUP(D591,'produto-estoque-total-7'!A:AB,21,0))</f>
        <v/>
      </c>
      <c r="O591" s="1">
        <f>IF(D591="","",VLOOKUP(D591,'produto-estoque-total-7'!A:AB,22,0))</f>
        <v/>
      </c>
      <c r="P591" s="36">
        <f>IF(D591="","",VLOOKUP(D591,'produto-estoque-total-7'!A:AB,23,0))</f>
        <v/>
      </c>
      <c r="Q591" s="1">
        <f>IF(D591="","",VLOOKUP(D591,'produto-estoque-total-7'!A:AB,24,0))</f>
        <v/>
      </c>
      <c r="R591" s="38">
        <f>IFERROR(IF(D591="","",VLOOKUP(D591,'produto-venda-7'!B:N,13,0)),"C")</f>
        <v/>
      </c>
      <c r="S591" s="39">
        <f>IF(D591="","",VLOOKUP(D591,'produto-estoque-total-7'!A:AB,6,0))</f>
        <v/>
      </c>
      <c r="T591" s="39">
        <f>IF(D591="","",VLOOKUP(D591,'produto-estoque-total-7'!A:AB,5,0))</f>
        <v/>
      </c>
      <c r="U591" s="40">
        <f>IF(D591="","",VLOOKUP(D591,'produto-estoque-total-7'!A:AB,11,0))</f>
        <v/>
      </c>
      <c r="V591" s="41">
        <f>IF(D591="","",IFERROR(VLOOKUP(D591,'produto-entrada-7'!A:M,10,0),0))</f>
        <v/>
      </c>
      <c r="W591" s="42" t="n"/>
      <c r="X591" s="39">
        <f>IF(D591="","",VLOOKUP(D591,'produto-estoque-total-7'!A:AB,8,0))</f>
        <v/>
      </c>
      <c r="Y591" s="39">
        <f>IF(D591="","",VLOOKUP(D591,'produto-estoque-total-7'!A:AB,9,0))</f>
        <v/>
      </c>
      <c r="Z591" s="39">
        <f>IF(D591="","",VLOOKUP(D591,'produto-estoque-total-7'!A:AB,10,0))</f>
        <v/>
      </c>
      <c r="AA591" s="39">
        <f>IFERROR(IF(D591="","",VLOOKUP(D591,'produto-venda-7'!B:N,4,0)),0)</f>
        <v/>
      </c>
      <c r="AB591" s="39">
        <f>IFERROR(IF(D591="","",VLOOKUP(D591,'produto-venda-7'!B:N,5,0)),0)</f>
        <v/>
      </c>
      <c r="AC591" s="39">
        <f>IF(D591="","",IFERROR(AA591/90,0))</f>
        <v/>
      </c>
      <c r="AD591" s="36">
        <f>IF(D591="","",IFERROR(VLOOKUP(D591,'produto-entrada-7'!A:M,4,0),0))</f>
        <v/>
      </c>
      <c r="AE591" s="36">
        <f>IFERROR(IF(D591="","",VLOOKUP(D591,'produto-venda-7'!B:N,10,0)),0)</f>
        <v/>
      </c>
      <c r="AF591" s="36">
        <f>IF(D591="","",IFERROR(VLOOKUP(D591,'produto-entrada-7'!A:M,11,0),0))</f>
        <v/>
      </c>
      <c r="AG591" s="1">
        <f>IF(D591="","",IFERROR(VLOOKUP(D591,'produto-entrada-7'!A:M,12,0),0))</f>
        <v/>
      </c>
      <c r="AH591" s="1">
        <f>IF(D591="","",IFERROR(VLOOKUP(D591,'produto-entrada-7'!A:M,13,0),0))</f>
        <v/>
      </c>
      <c r="AI591" s="36">
        <f>IFERROR(IF(D591="","",VLOOKUP(D591,'produto-venda-7'!B:N,11,0)),0)</f>
        <v/>
      </c>
      <c r="AJ591" s="43">
        <f>IF(D591="","",IFERROR(AI591*AB591,0))</f>
        <v/>
      </c>
      <c r="AK591" s="44">
        <f>IFERROR(IF(D591="","",VLOOKUP(F591,'ANALISE FORNECEDOR'!$A:$I,8,0)),"")</f>
        <v/>
      </c>
      <c r="AL591" s="44">
        <f>IF(D591="","",AVERAGE(AM591,AK591))</f>
        <v/>
      </c>
      <c r="AM591" s="44">
        <f>IFERROR(IF(D591="","",VLOOKUP(F591,'ANALISE FORNECEDOR'!$A:$I,9,0)),"")</f>
        <v/>
      </c>
      <c r="AN591" s="45">
        <f>IF(D591="","",IF(Y591&gt;12,AI591*(U591+Y591),AI591*U591))</f>
        <v/>
      </c>
      <c r="AO591" s="45">
        <f>IF(D591="","",IF(Y591&gt;12,AI591*(U591+V591+Y591),AI591*(U591+V591)))</f>
        <v/>
      </c>
      <c r="AP591" s="46">
        <f>IF(D591="","",IF(Y591&gt;12,AG591*(U591+Y591),AG591*U591))</f>
        <v/>
      </c>
      <c r="AQ591" s="46">
        <f>IF(D591="","",IF(Y591&gt;12,AG591*(U591+V591+Y591),AG591*(U591+V591)))</f>
        <v/>
      </c>
      <c r="AR591" s="46">
        <f>IF(D591="","",IF(OR(R591="A",R591="AA",R591="AAA"),AP591,0))</f>
        <v/>
      </c>
      <c r="AS591" s="46">
        <f>IF(D591="","",IF(R591="B",AP591,0))</f>
        <v/>
      </c>
      <c r="AT591" s="46">
        <f>IF(D591="","",IF(R591="C",AP591,0))</f>
        <v/>
      </c>
      <c r="AU591" s="47">
        <f>IF(D591="","",IFERROR(AN591/AJ591,0))</f>
        <v/>
      </c>
      <c r="AV591" s="47">
        <f>IF(D591="","",IFERROR(((AO591)/AJ591),0))</f>
        <v/>
      </c>
      <c r="AW591" s="48">
        <f>IF(D591="","",IF(OR(S591="S",NOT(AND(ISNUMBER(AC591),ISNUMBER(AL591),AC591*AL591&gt;=0))),0,AC591*AL591))</f>
        <v/>
      </c>
      <c r="AX591" s="49">
        <f>IFERROR(IF(D591="","",AW591*AG591),0)</f>
        <v/>
      </c>
      <c r="AY591" s="48">
        <f>IF(D591="","",IF(OR(S591="S",NOT(AND(ISNUMBER(AC591),ISNUMBER(AK591),AC591*AK591&gt;=0))),0,AC591*AK591))</f>
        <v/>
      </c>
      <c r="AZ591" s="48">
        <f>IFERROR(IF(D591="","",IF(AY591=0,0,IF(((AY591)-(U591+Y591))&lt;0,0,(AY591)-U591))),0)</f>
        <v/>
      </c>
      <c r="BA591" s="49">
        <f>IF(D591="","",AZ591*AG591)</f>
        <v/>
      </c>
      <c r="BB591" s="49">
        <f>IF(D591="","",IF(OR(R591="A",R591="AA",R591="AAA"),BA591,0))</f>
        <v/>
      </c>
      <c r="BC591" s="49">
        <f>IF(D591="","",IF(R591="B",BA591,0))</f>
        <v/>
      </c>
      <c r="BD591" s="49">
        <f>IF(D591="","",IF(R591="B",BA591,0))</f>
        <v/>
      </c>
      <c r="BE591" s="49">
        <f>IF(D591="","",IF(S591="S",
1,
IF(AC591=0,
1,
IF(
IFERROR(((U591+Y591)*AG591)/((AC591*AK591)*AG591),0)&lt;0,
0,
IF(
IFERROR(((U591+Y591)*AG591)/((AC591*AK591)*AG591),0)&gt;1,
1,
IFERROR(((U591+Y591)*AG591)/((AC591*AK591)*AG591),0)
)
)
)
))</f>
        <v/>
      </c>
      <c r="BF591" s="49">
        <f>IF(D591="","",IF(S591="S",
1,
IF(AC591=0,
1,
IF(
IFERROR(((U591+V591+Y591)*AG591)/((AC591*AK591)*AG591),0)&lt;0,
0,
IF(
IFERROR(((U591+V591+Y591)*AG591)/((AC591*AK591)*AG591),0)&gt;1,
1,
IFERROR(((U591+V591+Y591)*AG591)/((AC591*AK591)*AG591),0)
)
)
)
))</f>
        <v/>
      </c>
      <c r="BG591" s="50">
        <f>IF(D591="","",IF(S591="S",0,IF(AND(ISNUMBER(AC591),ISNUMBER(AM591)),IF(OR(AC591*AM591&lt;0,ISERR(AC591*AM591)),0,AC591*AM591),0)))</f>
        <v/>
      </c>
      <c r="BH591" s="50">
        <f>IF(D591="","",IF(BY591&gt;TODAY()-60,0,IF(Y591&gt;12,MAX(0,(U591+Y591)-BG591),MAX(0,U591-BG591))))</f>
        <v/>
      </c>
      <c r="BI591" s="51">
        <f>IF(D591="","",BH591*AG591)</f>
        <v/>
      </c>
      <c r="BJ591" s="51">
        <f>IF(D591="","",IF(OR(R591="A",R591="AA",R591="AAA"),BI591,0))</f>
        <v/>
      </c>
      <c r="BK591" s="51">
        <f>IF(D591="","",IF(R591="B",BI591,0))</f>
        <v/>
      </c>
      <c r="BL591" s="51">
        <f>IF(D591="","",IF(R591="C",BI591,0))</f>
        <v/>
      </c>
      <c r="BM591" s="51">
        <f>IF(D591="","",IFERROR(MAX(0,MIN(BI591/AP591,1)),0))</f>
        <v/>
      </c>
      <c r="BN591" s="52">
        <f>IF(D591="","",AB591*AG591)</f>
        <v/>
      </c>
      <c r="BO591" s="52">
        <f>IF(D591="","",(U591+V591+X591)*AG591)</f>
        <v/>
      </c>
      <c r="BP591" s="52">
        <f>IF(D591="","",(AB591*3)*AG591)</f>
        <v/>
      </c>
      <c r="BQ591" s="52">
        <f>IF(D591="","",IF(BO591-BP591&gt;0,0,BO591-BP591))</f>
        <v/>
      </c>
      <c r="BR591" s="52">
        <f>IF(D591="","",IF(BO591-BP591-BN591&gt;0,0,BO591-BP591-BN591))</f>
        <v/>
      </c>
      <c r="BS591" s="53">
        <f>IF(D591="","",IFERROR(AB591*AI591,0))</f>
        <v/>
      </c>
      <c r="BT591" s="53">
        <f>IF(D591="","",IFERROR(IF(X591&gt;12, AI591*(U591+V591+X591), AI591*(U591+V591)),0))</f>
        <v/>
      </c>
      <c r="BU591" s="53">
        <f>IF(D591="","",IFERROR(((AB591*3)*AI591),0))</f>
        <v/>
      </c>
      <c r="BV591" s="53">
        <f>IF(D591="","",IF(BT591-BU591&gt;0,0,BT591-BU591))</f>
        <v/>
      </c>
      <c r="BW591" s="53">
        <f>IF(D591="","",IF(BT591-BU591-BS591&gt;0,0,BT591-BU591-BS591))</f>
        <v/>
      </c>
      <c r="BX591" s="36">
        <f>IF(D591="","",IFERROR(VLOOKUP(D591,'produto-entrada-7'!A:M,3,0),"SEM PEDIDO"))</f>
        <v/>
      </c>
      <c r="BY591" s="36">
        <f>IF(D591="","",VLOOKUP(D591,'produto-estoque-total-7'!A:AB,25,0))</f>
        <v/>
      </c>
      <c r="BZ591" s="36">
        <f>IF(D591="","",IFERROR(VLOOKUP(D591,'produto-estoque-total-7'!A:AB,26,0)/100,0))</f>
        <v/>
      </c>
      <c r="CA591" s="36">
        <f>IF(D591="","",IFERROR(VLOOKUP(D591,'produto-estoque-total-7'!A:AB,27,0)/100,0))</f>
        <v/>
      </c>
      <c r="CB591" s="41">
        <f>IF(D591="","",V591*AF591)</f>
        <v/>
      </c>
      <c r="CC591" s="41">
        <f>IF(D591="","",V591*AI591)</f>
        <v/>
      </c>
      <c r="CD591" s="54">
        <f>IF(D591="","",VLOOKUP(D591,'produto-estoque-total-7'!A:AB,28,0))</f>
        <v/>
      </c>
    </row>
    <row r="592">
      <c r="A592" s="36">
        <f>IF(D592="","",VLOOKUP(D592,'produto-estoque-total-7'!A:AB,3,0))</f>
        <v/>
      </c>
      <c r="B592" s="1">
        <f>IF(D592="","",VLOOKUP(D592,'produto-estoque-total-7'!A:AB,12,0))</f>
        <v/>
      </c>
      <c r="C592" s="1">
        <f>IF(D592="","",VLOOKUP(D592,'produto-estoque-total-7'!A:AB,2,0))</f>
        <v/>
      </c>
      <c r="D592" s="37">
        <f>IFERROR(IF('produto-estoque-total-7'!A591="","",'produto-estoque-total-7'!A591),"")</f>
        <v/>
      </c>
      <c r="E592" s="1">
        <f>IF(D592="","",VLOOKUP(D592,'produto-estoque-total-7'!A:AB,4,0))</f>
        <v/>
      </c>
      <c r="F592" s="36">
        <f>IF(D592="","",VLOOKUP(D592,'produto-estoque-total-7'!A:AB,13,0))</f>
        <v/>
      </c>
      <c r="G592" s="1">
        <f>IF(F592="","",VLOOKUP(F592,'FORNECEDORES X COMPRADOR'!A:D,4,0))</f>
        <v/>
      </c>
      <c r="H592" s="1">
        <f>IF(F592="","",VLOOKUP(F592,'FORNECEDORES X COMPRADOR'!A:E,5,0))</f>
        <v/>
      </c>
      <c r="I592" s="36">
        <f>IF(D592="","",VLOOKUP(D592,'produto-estoque-total-7'!A:AB,15,0))</f>
        <v/>
      </c>
      <c r="J592" s="36">
        <f>IF(D592="","",VLOOKUP(D592,'produto-estoque-total-7'!A:AB,19,0))</f>
        <v/>
      </c>
      <c r="K592" s="1">
        <f>IF(D592="","",VLOOKUP(D592,'produto-estoque-total-7'!A:AB,20,0))</f>
        <v/>
      </c>
      <c r="L592" s="36">
        <f>IF(D592="","",VLOOKUP(D592,'produto-estoque-total-7'!A:AB,17,0))</f>
        <v/>
      </c>
      <c r="M592" s="1">
        <f>IF(D592="","",VLOOKUP(D592,'produto-estoque-total-7'!A:AB,18,0))</f>
        <v/>
      </c>
      <c r="N592" s="36">
        <f>IF(D592="","",VLOOKUP(D592,'produto-estoque-total-7'!A:AB,21,0))</f>
        <v/>
      </c>
      <c r="O592" s="1">
        <f>IF(D592="","",VLOOKUP(D592,'produto-estoque-total-7'!A:AB,22,0))</f>
        <v/>
      </c>
      <c r="P592" s="36">
        <f>IF(D592="","",VLOOKUP(D592,'produto-estoque-total-7'!A:AB,23,0))</f>
        <v/>
      </c>
      <c r="Q592" s="1">
        <f>IF(D592="","",VLOOKUP(D592,'produto-estoque-total-7'!A:AB,24,0))</f>
        <v/>
      </c>
      <c r="R592" s="38">
        <f>IFERROR(IF(D592="","",VLOOKUP(D592,'produto-venda-7'!B:N,13,0)),"C")</f>
        <v/>
      </c>
      <c r="S592" s="39">
        <f>IF(D592="","",VLOOKUP(D592,'produto-estoque-total-7'!A:AB,6,0))</f>
        <v/>
      </c>
      <c r="T592" s="39">
        <f>IF(D592="","",VLOOKUP(D592,'produto-estoque-total-7'!A:AB,5,0))</f>
        <v/>
      </c>
      <c r="U592" s="40">
        <f>IF(D592="","",VLOOKUP(D592,'produto-estoque-total-7'!A:AB,11,0))</f>
        <v/>
      </c>
      <c r="V592" s="41">
        <f>IF(D592="","",IFERROR(VLOOKUP(D592,'produto-entrada-7'!A:M,10,0),0))</f>
        <v/>
      </c>
      <c r="W592" s="42" t="n"/>
      <c r="X592" s="39">
        <f>IF(D592="","",VLOOKUP(D592,'produto-estoque-total-7'!A:AB,8,0))</f>
        <v/>
      </c>
      <c r="Y592" s="39">
        <f>IF(D592="","",VLOOKUP(D592,'produto-estoque-total-7'!A:AB,9,0))</f>
        <v/>
      </c>
      <c r="Z592" s="39">
        <f>IF(D592="","",VLOOKUP(D592,'produto-estoque-total-7'!A:AB,10,0))</f>
        <v/>
      </c>
      <c r="AA592" s="39">
        <f>IFERROR(IF(D592="","",VLOOKUP(D592,'produto-venda-7'!B:N,4,0)),0)</f>
        <v/>
      </c>
      <c r="AB592" s="39">
        <f>IFERROR(IF(D592="","",VLOOKUP(D592,'produto-venda-7'!B:N,5,0)),0)</f>
        <v/>
      </c>
      <c r="AC592" s="39">
        <f>IF(D592="","",IFERROR(AA592/90,0))</f>
        <v/>
      </c>
      <c r="AD592" s="36">
        <f>IF(D592="","",IFERROR(VLOOKUP(D592,'produto-entrada-7'!A:M,4,0),0))</f>
        <v/>
      </c>
      <c r="AE592" s="36">
        <f>IFERROR(IF(D592="","",VLOOKUP(D592,'produto-venda-7'!B:N,10,0)),0)</f>
        <v/>
      </c>
      <c r="AF592" s="36">
        <f>IF(D592="","",IFERROR(VLOOKUP(D592,'produto-entrada-7'!A:M,11,0),0))</f>
        <v/>
      </c>
      <c r="AG592" s="1">
        <f>IF(D592="","",IFERROR(VLOOKUP(D592,'produto-entrada-7'!A:M,12,0),0))</f>
        <v/>
      </c>
      <c r="AH592" s="1">
        <f>IF(D592="","",IFERROR(VLOOKUP(D592,'produto-entrada-7'!A:M,13,0),0))</f>
        <v/>
      </c>
      <c r="AI592" s="36">
        <f>IFERROR(IF(D592="","",VLOOKUP(D592,'produto-venda-7'!B:N,11,0)),0)</f>
        <v/>
      </c>
      <c r="AJ592" s="43">
        <f>IF(D592="","",IFERROR(AI592*AB592,0))</f>
        <v/>
      </c>
      <c r="AK592" s="44">
        <f>IFERROR(IF(D592="","",VLOOKUP(F592,'ANALISE FORNECEDOR'!$A:$I,8,0)),"")</f>
        <v/>
      </c>
      <c r="AL592" s="44">
        <f>IF(D592="","",AVERAGE(AM592,AK592))</f>
        <v/>
      </c>
      <c r="AM592" s="44">
        <f>IFERROR(IF(D592="","",VLOOKUP(F592,'ANALISE FORNECEDOR'!$A:$I,9,0)),"")</f>
        <v/>
      </c>
      <c r="AN592" s="45">
        <f>IF(D592="","",IF(Y592&gt;12,AI592*(U592+Y592),AI592*U592))</f>
        <v/>
      </c>
      <c r="AO592" s="45">
        <f>IF(D592="","",IF(Y592&gt;12,AI592*(U592+V592+Y592),AI592*(U592+V592)))</f>
        <v/>
      </c>
      <c r="AP592" s="46">
        <f>IF(D592="","",IF(Y592&gt;12,AG592*(U592+Y592),AG592*U592))</f>
        <v/>
      </c>
      <c r="AQ592" s="46">
        <f>IF(D592="","",IF(Y592&gt;12,AG592*(U592+V592+Y592),AG592*(U592+V592)))</f>
        <v/>
      </c>
      <c r="AR592" s="46">
        <f>IF(D592="","",IF(OR(R592="A",R592="AA",R592="AAA"),AP592,0))</f>
        <v/>
      </c>
      <c r="AS592" s="46">
        <f>IF(D592="","",IF(R592="B",AP592,0))</f>
        <v/>
      </c>
      <c r="AT592" s="46">
        <f>IF(D592="","",IF(R592="C",AP592,0))</f>
        <v/>
      </c>
      <c r="AU592" s="47">
        <f>IF(D592="","",IFERROR(AN592/AJ592,0))</f>
        <v/>
      </c>
      <c r="AV592" s="47">
        <f>IF(D592="","",IFERROR(((AO592)/AJ592),0))</f>
        <v/>
      </c>
      <c r="AW592" s="48">
        <f>IF(D592="","",IF(OR(S592="S",NOT(AND(ISNUMBER(AC592),ISNUMBER(AL592),AC592*AL592&gt;=0))),0,AC592*AL592))</f>
        <v/>
      </c>
      <c r="AX592" s="49">
        <f>IFERROR(IF(D592="","",AW592*AG592),0)</f>
        <v/>
      </c>
      <c r="AY592" s="48">
        <f>IF(D592="","",IF(OR(S592="S",NOT(AND(ISNUMBER(AC592),ISNUMBER(AK592),AC592*AK592&gt;=0))),0,AC592*AK592))</f>
        <v/>
      </c>
      <c r="AZ592" s="48">
        <f>IFERROR(IF(D592="","",IF(AY592=0,0,IF(((AY592)-(U592+Y592))&lt;0,0,(AY592)-U592))),0)</f>
        <v/>
      </c>
      <c r="BA592" s="49">
        <f>IF(D592="","",AZ592*AG592)</f>
        <v/>
      </c>
      <c r="BB592" s="49">
        <f>IF(D592="","",IF(OR(R592="A",R592="AA",R592="AAA"),BA592,0))</f>
        <v/>
      </c>
      <c r="BC592" s="49">
        <f>IF(D592="","",IF(R592="B",BA592,0))</f>
        <v/>
      </c>
      <c r="BD592" s="49">
        <f>IF(D592="","",IF(R592="B",BA592,0))</f>
        <v/>
      </c>
      <c r="BE592" s="49">
        <f>IF(D592="","",IF(S592="S",
1,
IF(AC592=0,
1,
IF(
IFERROR(((U592+Y592)*AG592)/((AC592*AK592)*AG592),0)&lt;0,
0,
IF(
IFERROR(((U592+Y592)*AG592)/((AC592*AK592)*AG592),0)&gt;1,
1,
IFERROR(((U592+Y592)*AG592)/((AC592*AK592)*AG592),0)
)
)
)
))</f>
        <v/>
      </c>
      <c r="BF592" s="49">
        <f>IF(D592="","",IF(S592="S",
1,
IF(AC592=0,
1,
IF(
IFERROR(((U592+V592+Y592)*AG592)/((AC592*AK592)*AG592),0)&lt;0,
0,
IF(
IFERROR(((U592+V592+Y592)*AG592)/((AC592*AK592)*AG592),0)&gt;1,
1,
IFERROR(((U592+V592+Y592)*AG592)/((AC592*AK592)*AG592),0)
)
)
)
))</f>
        <v/>
      </c>
      <c r="BG592" s="50">
        <f>IF(D592="","",IF(S592="S",0,IF(AND(ISNUMBER(AC592),ISNUMBER(AM592)),IF(OR(AC592*AM592&lt;0,ISERR(AC592*AM592)),0,AC592*AM592),0)))</f>
        <v/>
      </c>
      <c r="BH592" s="50">
        <f>IF(D592="","",IF(BY592&gt;TODAY()-60,0,IF(Y592&gt;12,MAX(0,(U592+Y592)-BG592),MAX(0,U592-BG592))))</f>
        <v/>
      </c>
      <c r="BI592" s="51">
        <f>IF(D592="","",BH592*AG592)</f>
        <v/>
      </c>
      <c r="BJ592" s="51">
        <f>IF(D592="","",IF(OR(R592="A",R592="AA",R592="AAA"),BI592,0))</f>
        <v/>
      </c>
      <c r="BK592" s="51">
        <f>IF(D592="","",IF(R592="B",BI592,0))</f>
        <v/>
      </c>
      <c r="BL592" s="51">
        <f>IF(D592="","",IF(R592="C",BI592,0))</f>
        <v/>
      </c>
      <c r="BM592" s="51">
        <f>IF(D592="","",IFERROR(MAX(0,MIN(BI592/AP592,1)),0))</f>
        <v/>
      </c>
      <c r="BN592" s="52">
        <f>IF(D592="","",AB592*AG592)</f>
        <v/>
      </c>
      <c r="BO592" s="52">
        <f>IF(D592="","",(U592+V592+X592)*AG592)</f>
        <v/>
      </c>
      <c r="BP592" s="52">
        <f>IF(D592="","",(AB592*3)*AG592)</f>
        <v/>
      </c>
      <c r="BQ592" s="52">
        <f>IF(D592="","",IF(BO592-BP592&gt;0,0,BO592-BP592))</f>
        <v/>
      </c>
      <c r="BR592" s="52">
        <f>IF(D592="","",IF(BO592-BP592-BN592&gt;0,0,BO592-BP592-BN592))</f>
        <v/>
      </c>
      <c r="BS592" s="53">
        <f>IF(D592="","",IFERROR(AB592*AI592,0))</f>
        <v/>
      </c>
      <c r="BT592" s="53">
        <f>IF(D592="","",IFERROR(IF(X592&gt;12, AI592*(U592+V592+X592), AI592*(U592+V592)),0))</f>
        <v/>
      </c>
      <c r="BU592" s="53">
        <f>IF(D592="","",IFERROR(((AB592*3)*AI592),0))</f>
        <v/>
      </c>
      <c r="BV592" s="53">
        <f>IF(D592="","",IF(BT592-BU592&gt;0,0,BT592-BU592))</f>
        <v/>
      </c>
      <c r="BW592" s="53">
        <f>IF(D592="","",IF(BT592-BU592-BS592&gt;0,0,BT592-BU592-BS592))</f>
        <v/>
      </c>
      <c r="BX592" s="36">
        <f>IF(D592="","",IFERROR(VLOOKUP(D592,'produto-entrada-7'!A:M,3,0),"SEM PEDIDO"))</f>
        <v/>
      </c>
      <c r="BY592" s="36">
        <f>IF(D592="","",VLOOKUP(D592,'produto-estoque-total-7'!A:AB,25,0))</f>
        <v/>
      </c>
      <c r="BZ592" s="36">
        <f>IF(D592="","",IFERROR(VLOOKUP(D592,'produto-estoque-total-7'!A:AB,26,0)/100,0))</f>
        <v/>
      </c>
      <c r="CA592" s="36">
        <f>IF(D592="","",IFERROR(VLOOKUP(D592,'produto-estoque-total-7'!A:AB,27,0)/100,0))</f>
        <v/>
      </c>
      <c r="CB592" s="41">
        <f>IF(D592="","",V592*AF592)</f>
        <v/>
      </c>
      <c r="CC592" s="41">
        <f>IF(D592="","",V592*AI592)</f>
        <v/>
      </c>
      <c r="CD592" s="54">
        <f>IF(D592="","",VLOOKUP(D592,'produto-estoque-total-7'!A:AB,28,0))</f>
        <v/>
      </c>
    </row>
    <row r="593">
      <c r="A593" s="36">
        <f>IF(D593="","",VLOOKUP(D593,'produto-estoque-total-7'!A:AB,3,0))</f>
        <v/>
      </c>
      <c r="B593" s="1">
        <f>IF(D593="","",VLOOKUP(D593,'produto-estoque-total-7'!A:AB,12,0))</f>
        <v/>
      </c>
      <c r="C593" s="1">
        <f>IF(D593="","",VLOOKUP(D593,'produto-estoque-total-7'!A:AB,2,0))</f>
        <v/>
      </c>
      <c r="D593" s="37">
        <f>IFERROR(IF('produto-estoque-total-7'!A592="","",'produto-estoque-total-7'!A592),"")</f>
        <v/>
      </c>
      <c r="E593" s="1">
        <f>IF(D593="","",VLOOKUP(D593,'produto-estoque-total-7'!A:AB,4,0))</f>
        <v/>
      </c>
      <c r="F593" s="36">
        <f>IF(D593="","",VLOOKUP(D593,'produto-estoque-total-7'!A:AB,13,0))</f>
        <v/>
      </c>
      <c r="G593" s="1">
        <f>IF(F593="","",VLOOKUP(F593,'FORNECEDORES X COMPRADOR'!A:D,4,0))</f>
        <v/>
      </c>
      <c r="H593" s="1">
        <f>IF(F593="","",VLOOKUP(F593,'FORNECEDORES X COMPRADOR'!A:E,5,0))</f>
        <v/>
      </c>
      <c r="I593" s="36">
        <f>IF(D593="","",VLOOKUP(D593,'produto-estoque-total-7'!A:AB,15,0))</f>
        <v/>
      </c>
      <c r="J593" s="36">
        <f>IF(D593="","",VLOOKUP(D593,'produto-estoque-total-7'!A:AB,19,0))</f>
        <v/>
      </c>
      <c r="K593" s="1">
        <f>IF(D593="","",VLOOKUP(D593,'produto-estoque-total-7'!A:AB,20,0))</f>
        <v/>
      </c>
      <c r="L593" s="36">
        <f>IF(D593="","",VLOOKUP(D593,'produto-estoque-total-7'!A:AB,17,0))</f>
        <v/>
      </c>
      <c r="M593" s="1">
        <f>IF(D593="","",VLOOKUP(D593,'produto-estoque-total-7'!A:AB,18,0))</f>
        <v/>
      </c>
      <c r="N593" s="36">
        <f>IF(D593="","",VLOOKUP(D593,'produto-estoque-total-7'!A:AB,21,0))</f>
        <v/>
      </c>
      <c r="O593" s="1">
        <f>IF(D593="","",VLOOKUP(D593,'produto-estoque-total-7'!A:AB,22,0))</f>
        <v/>
      </c>
      <c r="P593" s="36">
        <f>IF(D593="","",VLOOKUP(D593,'produto-estoque-total-7'!A:AB,23,0))</f>
        <v/>
      </c>
      <c r="Q593" s="1">
        <f>IF(D593="","",VLOOKUP(D593,'produto-estoque-total-7'!A:AB,24,0))</f>
        <v/>
      </c>
      <c r="R593" s="38">
        <f>IFERROR(IF(D593="","",VLOOKUP(D593,'produto-venda-7'!B:N,13,0)),"C")</f>
        <v/>
      </c>
      <c r="S593" s="39">
        <f>IF(D593="","",VLOOKUP(D593,'produto-estoque-total-7'!A:AB,6,0))</f>
        <v/>
      </c>
      <c r="T593" s="39">
        <f>IF(D593="","",VLOOKUP(D593,'produto-estoque-total-7'!A:AB,5,0))</f>
        <v/>
      </c>
      <c r="U593" s="40">
        <f>IF(D593="","",VLOOKUP(D593,'produto-estoque-total-7'!A:AB,11,0))</f>
        <v/>
      </c>
      <c r="V593" s="41">
        <f>IF(D593="","",IFERROR(VLOOKUP(D593,'produto-entrada-7'!A:M,10,0),0))</f>
        <v/>
      </c>
      <c r="W593" s="42" t="n"/>
      <c r="X593" s="39">
        <f>IF(D593="","",VLOOKUP(D593,'produto-estoque-total-7'!A:AB,8,0))</f>
        <v/>
      </c>
      <c r="Y593" s="39">
        <f>IF(D593="","",VLOOKUP(D593,'produto-estoque-total-7'!A:AB,9,0))</f>
        <v/>
      </c>
      <c r="Z593" s="39">
        <f>IF(D593="","",VLOOKUP(D593,'produto-estoque-total-7'!A:AB,10,0))</f>
        <v/>
      </c>
      <c r="AA593" s="39">
        <f>IFERROR(IF(D593="","",VLOOKUP(D593,'produto-venda-7'!B:N,4,0)),0)</f>
        <v/>
      </c>
      <c r="AB593" s="39">
        <f>IFERROR(IF(D593="","",VLOOKUP(D593,'produto-venda-7'!B:N,5,0)),0)</f>
        <v/>
      </c>
      <c r="AC593" s="39">
        <f>IF(D593="","",IFERROR(AA593/90,0))</f>
        <v/>
      </c>
      <c r="AD593" s="36">
        <f>IF(D593="","",IFERROR(VLOOKUP(D593,'produto-entrada-7'!A:M,4,0),0))</f>
        <v/>
      </c>
      <c r="AE593" s="36">
        <f>IFERROR(IF(D593="","",VLOOKUP(D593,'produto-venda-7'!B:N,10,0)),0)</f>
        <v/>
      </c>
      <c r="AF593" s="36">
        <f>IF(D593="","",IFERROR(VLOOKUP(D593,'produto-entrada-7'!A:M,11,0),0))</f>
        <v/>
      </c>
      <c r="AG593" s="1">
        <f>IF(D593="","",IFERROR(VLOOKUP(D593,'produto-entrada-7'!A:M,12,0),0))</f>
        <v/>
      </c>
      <c r="AH593" s="1">
        <f>IF(D593="","",IFERROR(VLOOKUP(D593,'produto-entrada-7'!A:M,13,0),0))</f>
        <v/>
      </c>
      <c r="AI593" s="36">
        <f>IFERROR(IF(D593="","",VLOOKUP(D593,'produto-venda-7'!B:N,11,0)),0)</f>
        <v/>
      </c>
      <c r="AJ593" s="43">
        <f>IF(D593="","",IFERROR(AI593*AB593,0))</f>
        <v/>
      </c>
      <c r="AK593" s="44">
        <f>IFERROR(IF(D593="","",VLOOKUP(F593,'ANALISE FORNECEDOR'!$A:$I,8,0)),"")</f>
        <v/>
      </c>
      <c r="AL593" s="44">
        <f>IF(D593="","",AVERAGE(AM593,AK593))</f>
        <v/>
      </c>
      <c r="AM593" s="44">
        <f>IFERROR(IF(D593="","",VLOOKUP(F593,'ANALISE FORNECEDOR'!$A:$I,9,0)),"")</f>
        <v/>
      </c>
      <c r="AN593" s="45">
        <f>IF(D593="","",IF(Y593&gt;12,AI593*(U593+Y593),AI593*U593))</f>
        <v/>
      </c>
      <c r="AO593" s="45">
        <f>IF(D593="","",IF(Y593&gt;12,AI593*(U593+V593+Y593),AI593*(U593+V593)))</f>
        <v/>
      </c>
      <c r="AP593" s="46">
        <f>IF(D593="","",IF(Y593&gt;12,AG593*(U593+Y593),AG593*U593))</f>
        <v/>
      </c>
      <c r="AQ593" s="46">
        <f>IF(D593="","",IF(Y593&gt;12,AG593*(U593+V593+Y593),AG593*(U593+V593)))</f>
        <v/>
      </c>
      <c r="AR593" s="46">
        <f>IF(D593="","",IF(OR(R593="A",R593="AA",R593="AAA"),AP593,0))</f>
        <v/>
      </c>
      <c r="AS593" s="46">
        <f>IF(D593="","",IF(R593="B",AP593,0))</f>
        <v/>
      </c>
      <c r="AT593" s="46">
        <f>IF(D593="","",IF(R593="C",AP593,0))</f>
        <v/>
      </c>
      <c r="AU593" s="47">
        <f>IF(D593="","",IFERROR(AN593/AJ593,0))</f>
        <v/>
      </c>
      <c r="AV593" s="47">
        <f>IF(D593="","",IFERROR(((AO593)/AJ593),0))</f>
        <v/>
      </c>
      <c r="AW593" s="48">
        <f>IF(D593="","",IF(OR(S593="S",NOT(AND(ISNUMBER(AC593),ISNUMBER(AL593),AC593*AL593&gt;=0))),0,AC593*AL593))</f>
        <v/>
      </c>
      <c r="AX593" s="49">
        <f>IFERROR(IF(D593="","",AW593*AG593),0)</f>
        <v/>
      </c>
      <c r="AY593" s="48">
        <f>IF(D593="","",IF(OR(S593="S",NOT(AND(ISNUMBER(AC593),ISNUMBER(AK593),AC593*AK593&gt;=0))),0,AC593*AK593))</f>
        <v/>
      </c>
      <c r="AZ593" s="48">
        <f>IFERROR(IF(D593="","",IF(AY593=0,0,IF(((AY593)-(U593+Y593))&lt;0,0,(AY593)-U593))),0)</f>
        <v/>
      </c>
      <c r="BA593" s="49">
        <f>IF(D593="","",AZ593*AG593)</f>
        <v/>
      </c>
      <c r="BB593" s="49">
        <f>IF(D593="","",IF(OR(R593="A",R593="AA",R593="AAA"),BA593,0))</f>
        <v/>
      </c>
      <c r="BC593" s="49">
        <f>IF(D593="","",IF(R593="B",BA593,0))</f>
        <v/>
      </c>
      <c r="BD593" s="49">
        <f>IF(D593="","",IF(R593="B",BA593,0))</f>
        <v/>
      </c>
      <c r="BE593" s="49">
        <f>IF(D593="","",IF(S593="S",
1,
IF(AC593=0,
1,
IF(
IFERROR(((U593+Y593)*AG593)/((AC593*AK593)*AG593),0)&lt;0,
0,
IF(
IFERROR(((U593+Y593)*AG593)/((AC593*AK593)*AG593),0)&gt;1,
1,
IFERROR(((U593+Y593)*AG593)/((AC593*AK593)*AG593),0)
)
)
)
))</f>
        <v/>
      </c>
      <c r="BF593" s="49">
        <f>IF(D593="","",IF(S593="S",
1,
IF(AC593=0,
1,
IF(
IFERROR(((U593+V593+Y593)*AG593)/((AC593*AK593)*AG593),0)&lt;0,
0,
IF(
IFERROR(((U593+V593+Y593)*AG593)/((AC593*AK593)*AG593),0)&gt;1,
1,
IFERROR(((U593+V593+Y593)*AG593)/((AC593*AK593)*AG593),0)
)
)
)
))</f>
        <v/>
      </c>
      <c r="BG593" s="50">
        <f>IF(D593="","",IF(S593="S",0,IF(AND(ISNUMBER(AC593),ISNUMBER(AM593)),IF(OR(AC593*AM593&lt;0,ISERR(AC593*AM593)),0,AC593*AM593),0)))</f>
        <v/>
      </c>
      <c r="BH593" s="50">
        <f>IF(D593="","",IF(BY593&gt;TODAY()-60,0,IF(Y593&gt;12,MAX(0,(U593+Y593)-BG593),MAX(0,U593-BG593))))</f>
        <v/>
      </c>
      <c r="BI593" s="51">
        <f>IF(D593="","",BH593*AG593)</f>
        <v/>
      </c>
      <c r="BJ593" s="51">
        <f>IF(D593="","",IF(OR(R593="A",R593="AA",R593="AAA"),BI593,0))</f>
        <v/>
      </c>
      <c r="BK593" s="51">
        <f>IF(D593="","",IF(R593="B",BI593,0))</f>
        <v/>
      </c>
      <c r="BL593" s="51">
        <f>IF(D593="","",IF(R593="C",BI593,0))</f>
        <v/>
      </c>
      <c r="BM593" s="51">
        <f>IF(D593="","",IFERROR(MAX(0,MIN(BI593/AP593,1)),0))</f>
        <v/>
      </c>
      <c r="BN593" s="52">
        <f>IF(D593="","",AB593*AG593)</f>
        <v/>
      </c>
      <c r="BO593" s="52">
        <f>IF(D593="","",(U593+V593+X593)*AG593)</f>
        <v/>
      </c>
      <c r="BP593" s="52">
        <f>IF(D593="","",(AB593*3)*AG593)</f>
        <v/>
      </c>
      <c r="BQ593" s="52">
        <f>IF(D593="","",IF(BO593-BP593&gt;0,0,BO593-BP593))</f>
        <v/>
      </c>
      <c r="BR593" s="52">
        <f>IF(D593="","",IF(BO593-BP593-BN593&gt;0,0,BO593-BP593-BN593))</f>
        <v/>
      </c>
      <c r="BS593" s="53">
        <f>IF(D593="","",IFERROR(AB593*AI593,0))</f>
        <v/>
      </c>
      <c r="BT593" s="53">
        <f>IF(D593="","",IFERROR(IF(X593&gt;12, AI593*(U593+V593+X593), AI593*(U593+V593)),0))</f>
        <v/>
      </c>
      <c r="BU593" s="53">
        <f>IF(D593="","",IFERROR(((AB593*3)*AI593),0))</f>
        <v/>
      </c>
      <c r="BV593" s="53">
        <f>IF(D593="","",IF(BT593-BU593&gt;0,0,BT593-BU593))</f>
        <v/>
      </c>
      <c r="BW593" s="53">
        <f>IF(D593="","",IF(BT593-BU593-BS593&gt;0,0,BT593-BU593-BS593))</f>
        <v/>
      </c>
      <c r="BX593" s="36">
        <f>IF(D593="","",IFERROR(VLOOKUP(D593,'produto-entrada-7'!A:M,3,0),"SEM PEDIDO"))</f>
        <v/>
      </c>
      <c r="BY593" s="36">
        <f>IF(D593="","",VLOOKUP(D593,'produto-estoque-total-7'!A:AB,25,0))</f>
        <v/>
      </c>
      <c r="BZ593" s="36">
        <f>IF(D593="","",IFERROR(VLOOKUP(D593,'produto-estoque-total-7'!A:AB,26,0)/100,0))</f>
        <v/>
      </c>
      <c r="CA593" s="36">
        <f>IF(D593="","",IFERROR(VLOOKUP(D593,'produto-estoque-total-7'!A:AB,27,0)/100,0))</f>
        <v/>
      </c>
      <c r="CB593" s="41">
        <f>IF(D593="","",V593*AF593)</f>
        <v/>
      </c>
      <c r="CC593" s="41">
        <f>IF(D593="","",V593*AI593)</f>
        <v/>
      </c>
      <c r="CD593" s="54">
        <f>IF(D593="","",VLOOKUP(D593,'produto-estoque-total-7'!A:AB,28,0))</f>
        <v/>
      </c>
    </row>
    <row r="594">
      <c r="A594" s="36">
        <f>IF(D594="","",VLOOKUP(D594,'produto-estoque-total-7'!A:AB,3,0))</f>
        <v/>
      </c>
      <c r="B594" s="1">
        <f>IF(D594="","",VLOOKUP(D594,'produto-estoque-total-7'!A:AB,12,0))</f>
        <v/>
      </c>
      <c r="C594" s="1">
        <f>IF(D594="","",VLOOKUP(D594,'produto-estoque-total-7'!A:AB,2,0))</f>
        <v/>
      </c>
      <c r="D594" s="37">
        <f>IFERROR(IF('produto-estoque-total-7'!A593="","",'produto-estoque-total-7'!A593),"")</f>
        <v/>
      </c>
      <c r="E594" s="1">
        <f>IF(D594="","",VLOOKUP(D594,'produto-estoque-total-7'!A:AB,4,0))</f>
        <v/>
      </c>
      <c r="F594" s="36">
        <f>IF(D594="","",VLOOKUP(D594,'produto-estoque-total-7'!A:AB,13,0))</f>
        <v/>
      </c>
      <c r="G594" s="1">
        <f>IF(F594="","",VLOOKUP(F594,'FORNECEDORES X COMPRADOR'!A:D,4,0))</f>
        <v/>
      </c>
      <c r="H594" s="1">
        <f>IF(F594="","",VLOOKUP(F594,'FORNECEDORES X COMPRADOR'!A:E,5,0))</f>
        <v/>
      </c>
      <c r="I594" s="36">
        <f>IF(D594="","",VLOOKUP(D594,'produto-estoque-total-7'!A:AB,15,0))</f>
        <v/>
      </c>
      <c r="J594" s="36">
        <f>IF(D594="","",VLOOKUP(D594,'produto-estoque-total-7'!A:AB,19,0))</f>
        <v/>
      </c>
      <c r="K594" s="1">
        <f>IF(D594="","",VLOOKUP(D594,'produto-estoque-total-7'!A:AB,20,0))</f>
        <v/>
      </c>
      <c r="L594" s="36">
        <f>IF(D594="","",VLOOKUP(D594,'produto-estoque-total-7'!A:AB,17,0))</f>
        <v/>
      </c>
      <c r="M594" s="1">
        <f>IF(D594="","",VLOOKUP(D594,'produto-estoque-total-7'!A:AB,18,0))</f>
        <v/>
      </c>
      <c r="N594" s="36">
        <f>IF(D594="","",VLOOKUP(D594,'produto-estoque-total-7'!A:AB,21,0))</f>
        <v/>
      </c>
      <c r="O594" s="1">
        <f>IF(D594="","",VLOOKUP(D594,'produto-estoque-total-7'!A:AB,22,0))</f>
        <v/>
      </c>
      <c r="P594" s="36">
        <f>IF(D594="","",VLOOKUP(D594,'produto-estoque-total-7'!A:AB,23,0))</f>
        <v/>
      </c>
      <c r="Q594" s="1">
        <f>IF(D594="","",VLOOKUP(D594,'produto-estoque-total-7'!A:AB,24,0))</f>
        <v/>
      </c>
      <c r="R594" s="38">
        <f>IFERROR(IF(D594="","",VLOOKUP(D594,'produto-venda-7'!B:N,13,0)),"C")</f>
        <v/>
      </c>
      <c r="S594" s="39">
        <f>IF(D594="","",VLOOKUP(D594,'produto-estoque-total-7'!A:AB,6,0))</f>
        <v/>
      </c>
      <c r="T594" s="39">
        <f>IF(D594="","",VLOOKUP(D594,'produto-estoque-total-7'!A:AB,5,0))</f>
        <v/>
      </c>
      <c r="U594" s="40">
        <f>IF(D594="","",VLOOKUP(D594,'produto-estoque-total-7'!A:AB,11,0))</f>
        <v/>
      </c>
      <c r="V594" s="41">
        <f>IF(D594="","",IFERROR(VLOOKUP(D594,'produto-entrada-7'!A:M,10,0),0))</f>
        <v/>
      </c>
      <c r="W594" s="42" t="n"/>
      <c r="X594" s="39">
        <f>IF(D594="","",VLOOKUP(D594,'produto-estoque-total-7'!A:AB,8,0))</f>
        <v/>
      </c>
      <c r="Y594" s="39">
        <f>IF(D594="","",VLOOKUP(D594,'produto-estoque-total-7'!A:AB,9,0))</f>
        <v/>
      </c>
      <c r="Z594" s="39">
        <f>IF(D594="","",VLOOKUP(D594,'produto-estoque-total-7'!A:AB,10,0))</f>
        <v/>
      </c>
      <c r="AA594" s="39">
        <f>IFERROR(IF(D594="","",VLOOKUP(D594,'produto-venda-7'!B:N,4,0)),0)</f>
        <v/>
      </c>
      <c r="AB594" s="39">
        <f>IFERROR(IF(D594="","",VLOOKUP(D594,'produto-venda-7'!B:N,5,0)),0)</f>
        <v/>
      </c>
      <c r="AC594" s="39">
        <f>IF(D594="","",IFERROR(AA594/90,0))</f>
        <v/>
      </c>
      <c r="AD594" s="36">
        <f>IF(D594="","",IFERROR(VLOOKUP(D594,'produto-entrada-7'!A:M,4,0),0))</f>
        <v/>
      </c>
      <c r="AE594" s="36">
        <f>IFERROR(IF(D594="","",VLOOKUP(D594,'produto-venda-7'!B:N,10,0)),0)</f>
        <v/>
      </c>
      <c r="AF594" s="36">
        <f>IF(D594="","",IFERROR(VLOOKUP(D594,'produto-entrada-7'!A:M,11,0),0))</f>
        <v/>
      </c>
      <c r="AG594" s="1">
        <f>IF(D594="","",IFERROR(VLOOKUP(D594,'produto-entrada-7'!A:M,12,0),0))</f>
        <v/>
      </c>
      <c r="AH594" s="1">
        <f>IF(D594="","",IFERROR(VLOOKUP(D594,'produto-entrada-7'!A:M,13,0),0))</f>
        <v/>
      </c>
      <c r="AI594" s="36">
        <f>IFERROR(IF(D594="","",VLOOKUP(D594,'produto-venda-7'!B:N,11,0)),0)</f>
        <v/>
      </c>
      <c r="AJ594" s="43">
        <f>IF(D594="","",IFERROR(AI594*AB594,0))</f>
        <v/>
      </c>
      <c r="AK594" s="44">
        <f>IFERROR(IF(D594="","",VLOOKUP(F594,'ANALISE FORNECEDOR'!$A:$I,8,0)),"")</f>
        <v/>
      </c>
      <c r="AL594" s="44">
        <f>IF(D594="","",AVERAGE(AM594,AK594))</f>
        <v/>
      </c>
      <c r="AM594" s="44">
        <f>IFERROR(IF(D594="","",VLOOKUP(F594,'ANALISE FORNECEDOR'!$A:$I,9,0)),"")</f>
        <v/>
      </c>
      <c r="AN594" s="45">
        <f>IF(D594="","",IF(Y594&gt;12,AI594*(U594+Y594),AI594*U594))</f>
        <v/>
      </c>
      <c r="AO594" s="45">
        <f>IF(D594="","",IF(Y594&gt;12,AI594*(U594+V594+Y594),AI594*(U594+V594)))</f>
        <v/>
      </c>
      <c r="AP594" s="46">
        <f>IF(D594="","",IF(Y594&gt;12,AG594*(U594+Y594),AG594*U594))</f>
        <v/>
      </c>
      <c r="AQ594" s="46">
        <f>IF(D594="","",IF(Y594&gt;12,AG594*(U594+V594+Y594),AG594*(U594+V594)))</f>
        <v/>
      </c>
      <c r="AR594" s="46">
        <f>IF(D594="","",IF(OR(R594="A",R594="AA",R594="AAA"),AP594,0))</f>
        <v/>
      </c>
      <c r="AS594" s="46">
        <f>IF(D594="","",IF(R594="B",AP594,0))</f>
        <v/>
      </c>
      <c r="AT594" s="46">
        <f>IF(D594="","",IF(R594="C",AP594,0))</f>
        <v/>
      </c>
      <c r="AU594" s="47">
        <f>IF(D594="","",IFERROR(AN594/AJ594,0))</f>
        <v/>
      </c>
      <c r="AV594" s="47">
        <f>IF(D594="","",IFERROR(((AO594)/AJ594),0))</f>
        <v/>
      </c>
      <c r="AW594" s="48">
        <f>IF(D594="","",IF(OR(S594="S",NOT(AND(ISNUMBER(AC594),ISNUMBER(AL594),AC594*AL594&gt;=0))),0,AC594*AL594))</f>
        <v/>
      </c>
      <c r="AX594" s="49">
        <f>IFERROR(IF(D594="","",AW594*AG594),0)</f>
        <v/>
      </c>
      <c r="AY594" s="48">
        <f>IF(D594="","",IF(OR(S594="S",NOT(AND(ISNUMBER(AC594),ISNUMBER(AK594),AC594*AK594&gt;=0))),0,AC594*AK594))</f>
        <v/>
      </c>
      <c r="AZ594" s="48">
        <f>IFERROR(IF(D594="","",IF(AY594=0,0,IF(((AY594)-(U594+Y594))&lt;0,0,(AY594)-U594))),0)</f>
        <v/>
      </c>
      <c r="BA594" s="49">
        <f>IF(D594="","",AZ594*AG594)</f>
        <v/>
      </c>
      <c r="BB594" s="49">
        <f>IF(D594="","",IF(OR(R594="A",R594="AA",R594="AAA"),BA594,0))</f>
        <v/>
      </c>
      <c r="BC594" s="49">
        <f>IF(D594="","",IF(R594="B",BA594,0))</f>
        <v/>
      </c>
      <c r="BD594" s="49">
        <f>IF(D594="","",IF(R594="B",BA594,0))</f>
        <v/>
      </c>
      <c r="BE594" s="49">
        <f>IF(D594="","",IF(S594="S",
1,
IF(AC594=0,
1,
IF(
IFERROR(((U594+Y594)*AG594)/((AC594*AK594)*AG594),0)&lt;0,
0,
IF(
IFERROR(((U594+Y594)*AG594)/((AC594*AK594)*AG594),0)&gt;1,
1,
IFERROR(((U594+Y594)*AG594)/((AC594*AK594)*AG594),0)
)
)
)
))</f>
        <v/>
      </c>
      <c r="BF594" s="49">
        <f>IF(D594="","",IF(S594="S",
1,
IF(AC594=0,
1,
IF(
IFERROR(((U594+V594+Y594)*AG594)/((AC594*AK594)*AG594),0)&lt;0,
0,
IF(
IFERROR(((U594+V594+Y594)*AG594)/((AC594*AK594)*AG594),0)&gt;1,
1,
IFERROR(((U594+V594+Y594)*AG594)/((AC594*AK594)*AG594),0)
)
)
)
))</f>
        <v/>
      </c>
      <c r="BG594" s="50">
        <f>IF(D594="","",IF(S594="S",0,IF(AND(ISNUMBER(AC594),ISNUMBER(AM594)),IF(OR(AC594*AM594&lt;0,ISERR(AC594*AM594)),0,AC594*AM594),0)))</f>
        <v/>
      </c>
      <c r="BH594" s="50">
        <f>IF(D594="","",IF(BY594&gt;TODAY()-60,0,IF(Y594&gt;12,MAX(0,(U594+Y594)-BG594),MAX(0,U594-BG594))))</f>
        <v/>
      </c>
      <c r="BI594" s="51">
        <f>IF(D594="","",BH594*AG594)</f>
        <v/>
      </c>
      <c r="BJ594" s="51">
        <f>IF(D594="","",IF(OR(R594="A",R594="AA",R594="AAA"),BI594,0))</f>
        <v/>
      </c>
      <c r="BK594" s="51">
        <f>IF(D594="","",IF(R594="B",BI594,0))</f>
        <v/>
      </c>
      <c r="BL594" s="51">
        <f>IF(D594="","",IF(R594="C",BI594,0))</f>
        <v/>
      </c>
      <c r="BM594" s="51">
        <f>IF(D594="","",IFERROR(MAX(0,MIN(BI594/AP594,1)),0))</f>
        <v/>
      </c>
      <c r="BN594" s="52">
        <f>IF(D594="","",AB594*AG594)</f>
        <v/>
      </c>
      <c r="BO594" s="52">
        <f>IF(D594="","",(U594+V594+X594)*AG594)</f>
        <v/>
      </c>
      <c r="BP594" s="52">
        <f>IF(D594="","",(AB594*3)*AG594)</f>
        <v/>
      </c>
      <c r="BQ594" s="52">
        <f>IF(D594="","",IF(BO594-BP594&gt;0,0,BO594-BP594))</f>
        <v/>
      </c>
      <c r="BR594" s="52">
        <f>IF(D594="","",IF(BO594-BP594-BN594&gt;0,0,BO594-BP594-BN594))</f>
        <v/>
      </c>
      <c r="BS594" s="53">
        <f>IF(D594="","",IFERROR(AB594*AI594,0))</f>
        <v/>
      </c>
      <c r="BT594" s="53">
        <f>IF(D594="","",IFERROR(IF(X594&gt;12, AI594*(U594+V594+X594), AI594*(U594+V594)),0))</f>
        <v/>
      </c>
      <c r="BU594" s="53">
        <f>IF(D594="","",IFERROR(((AB594*3)*AI594),0))</f>
        <v/>
      </c>
      <c r="BV594" s="53">
        <f>IF(D594="","",IF(BT594-BU594&gt;0,0,BT594-BU594))</f>
        <v/>
      </c>
      <c r="BW594" s="53">
        <f>IF(D594="","",IF(BT594-BU594-BS594&gt;0,0,BT594-BU594-BS594))</f>
        <v/>
      </c>
      <c r="BX594" s="36">
        <f>IF(D594="","",IFERROR(VLOOKUP(D594,'produto-entrada-7'!A:M,3,0),"SEM PEDIDO"))</f>
        <v/>
      </c>
      <c r="BY594" s="36">
        <f>IF(D594="","",VLOOKUP(D594,'produto-estoque-total-7'!A:AB,25,0))</f>
        <v/>
      </c>
      <c r="BZ594" s="36">
        <f>IF(D594="","",IFERROR(VLOOKUP(D594,'produto-estoque-total-7'!A:AB,26,0)/100,0))</f>
        <v/>
      </c>
      <c r="CA594" s="36">
        <f>IF(D594="","",IFERROR(VLOOKUP(D594,'produto-estoque-total-7'!A:AB,27,0)/100,0))</f>
        <v/>
      </c>
      <c r="CB594" s="41">
        <f>IF(D594="","",V594*AF594)</f>
        <v/>
      </c>
      <c r="CC594" s="41">
        <f>IF(D594="","",V594*AI594)</f>
        <v/>
      </c>
      <c r="CD594" s="54">
        <f>IF(D594="","",VLOOKUP(D594,'produto-estoque-total-7'!A:AB,28,0))</f>
        <v/>
      </c>
    </row>
    <row r="595">
      <c r="A595" s="36">
        <f>IF(D595="","",VLOOKUP(D595,'produto-estoque-total-7'!A:AB,3,0))</f>
        <v/>
      </c>
      <c r="B595" s="1">
        <f>IF(D595="","",VLOOKUP(D595,'produto-estoque-total-7'!A:AB,12,0))</f>
        <v/>
      </c>
      <c r="C595" s="1">
        <f>IF(D595="","",VLOOKUP(D595,'produto-estoque-total-7'!A:AB,2,0))</f>
        <v/>
      </c>
      <c r="D595" s="37">
        <f>IFERROR(IF('produto-estoque-total-7'!A594="","",'produto-estoque-total-7'!A594),"")</f>
        <v/>
      </c>
      <c r="E595" s="1">
        <f>IF(D595="","",VLOOKUP(D595,'produto-estoque-total-7'!A:AB,4,0))</f>
        <v/>
      </c>
      <c r="F595" s="36">
        <f>IF(D595="","",VLOOKUP(D595,'produto-estoque-total-7'!A:AB,13,0))</f>
        <v/>
      </c>
      <c r="G595" s="1">
        <f>IF(F595="","",VLOOKUP(F595,'FORNECEDORES X COMPRADOR'!A:D,4,0))</f>
        <v/>
      </c>
      <c r="H595" s="1">
        <f>IF(F595="","",VLOOKUP(F595,'FORNECEDORES X COMPRADOR'!A:E,5,0))</f>
        <v/>
      </c>
      <c r="I595" s="36">
        <f>IF(D595="","",VLOOKUP(D595,'produto-estoque-total-7'!A:AB,15,0))</f>
        <v/>
      </c>
      <c r="J595" s="36">
        <f>IF(D595="","",VLOOKUP(D595,'produto-estoque-total-7'!A:AB,19,0))</f>
        <v/>
      </c>
      <c r="K595" s="1">
        <f>IF(D595="","",VLOOKUP(D595,'produto-estoque-total-7'!A:AB,20,0))</f>
        <v/>
      </c>
      <c r="L595" s="36">
        <f>IF(D595="","",VLOOKUP(D595,'produto-estoque-total-7'!A:AB,17,0))</f>
        <v/>
      </c>
      <c r="M595" s="1">
        <f>IF(D595="","",VLOOKUP(D595,'produto-estoque-total-7'!A:AB,18,0))</f>
        <v/>
      </c>
      <c r="N595" s="36">
        <f>IF(D595="","",VLOOKUP(D595,'produto-estoque-total-7'!A:AB,21,0))</f>
        <v/>
      </c>
      <c r="O595" s="1">
        <f>IF(D595="","",VLOOKUP(D595,'produto-estoque-total-7'!A:AB,22,0))</f>
        <v/>
      </c>
      <c r="P595" s="36">
        <f>IF(D595="","",VLOOKUP(D595,'produto-estoque-total-7'!A:AB,23,0))</f>
        <v/>
      </c>
      <c r="Q595" s="1">
        <f>IF(D595="","",VLOOKUP(D595,'produto-estoque-total-7'!A:AB,24,0))</f>
        <v/>
      </c>
      <c r="R595" s="38">
        <f>IFERROR(IF(D595="","",VLOOKUP(D595,'produto-venda-7'!B:N,13,0)),"C")</f>
        <v/>
      </c>
      <c r="S595" s="39">
        <f>IF(D595="","",VLOOKUP(D595,'produto-estoque-total-7'!A:AB,6,0))</f>
        <v/>
      </c>
      <c r="T595" s="39">
        <f>IF(D595="","",VLOOKUP(D595,'produto-estoque-total-7'!A:AB,5,0))</f>
        <v/>
      </c>
      <c r="U595" s="40">
        <f>IF(D595="","",VLOOKUP(D595,'produto-estoque-total-7'!A:AB,11,0))</f>
        <v/>
      </c>
      <c r="V595" s="41">
        <f>IF(D595="","",IFERROR(VLOOKUP(D595,'produto-entrada-7'!A:M,10,0),0))</f>
        <v/>
      </c>
      <c r="W595" s="42" t="n"/>
      <c r="X595" s="39">
        <f>IF(D595="","",VLOOKUP(D595,'produto-estoque-total-7'!A:AB,8,0))</f>
        <v/>
      </c>
      <c r="Y595" s="39">
        <f>IF(D595="","",VLOOKUP(D595,'produto-estoque-total-7'!A:AB,9,0))</f>
        <v/>
      </c>
      <c r="Z595" s="39">
        <f>IF(D595="","",VLOOKUP(D595,'produto-estoque-total-7'!A:AB,10,0))</f>
        <v/>
      </c>
      <c r="AA595" s="39">
        <f>IFERROR(IF(D595="","",VLOOKUP(D595,'produto-venda-7'!B:N,4,0)),0)</f>
        <v/>
      </c>
      <c r="AB595" s="39">
        <f>IFERROR(IF(D595="","",VLOOKUP(D595,'produto-venda-7'!B:N,5,0)),0)</f>
        <v/>
      </c>
      <c r="AC595" s="39">
        <f>IF(D595="","",IFERROR(AA595/90,0))</f>
        <v/>
      </c>
      <c r="AD595" s="36">
        <f>IF(D595="","",IFERROR(VLOOKUP(D595,'produto-entrada-7'!A:M,4,0),0))</f>
        <v/>
      </c>
      <c r="AE595" s="36">
        <f>IFERROR(IF(D595="","",VLOOKUP(D595,'produto-venda-7'!B:N,10,0)),0)</f>
        <v/>
      </c>
      <c r="AF595" s="36">
        <f>IF(D595="","",IFERROR(VLOOKUP(D595,'produto-entrada-7'!A:M,11,0),0))</f>
        <v/>
      </c>
      <c r="AG595" s="1">
        <f>IF(D595="","",IFERROR(VLOOKUP(D595,'produto-entrada-7'!A:M,12,0),0))</f>
        <v/>
      </c>
      <c r="AH595" s="1">
        <f>IF(D595="","",IFERROR(VLOOKUP(D595,'produto-entrada-7'!A:M,13,0),0))</f>
        <v/>
      </c>
      <c r="AI595" s="36">
        <f>IFERROR(IF(D595="","",VLOOKUP(D595,'produto-venda-7'!B:N,11,0)),0)</f>
        <v/>
      </c>
      <c r="AJ595" s="43">
        <f>IF(D595="","",IFERROR(AI595*AB595,0))</f>
        <v/>
      </c>
      <c r="AK595" s="44">
        <f>IFERROR(IF(D595="","",VLOOKUP(F595,'ANALISE FORNECEDOR'!$A:$I,8,0)),"")</f>
        <v/>
      </c>
      <c r="AL595" s="44">
        <f>IF(D595="","",AVERAGE(AM595,AK595))</f>
        <v/>
      </c>
      <c r="AM595" s="44">
        <f>IFERROR(IF(D595="","",VLOOKUP(F595,'ANALISE FORNECEDOR'!$A:$I,9,0)),"")</f>
        <v/>
      </c>
      <c r="AN595" s="45">
        <f>IF(D595="","",IF(Y595&gt;12,AI595*(U595+Y595),AI595*U595))</f>
        <v/>
      </c>
      <c r="AO595" s="45">
        <f>IF(D595="","",IF(Y595&gt;12,AI595*(U595+V595+Y595),AI595*(U595+V595)))</f>
        <v/>
      </c>
      <c r="AP595" s="46">
        <f>IF(D595="","",IF(Y595&gt;12,AG595*(U595+Y595),AG595*U595))</f>
        <v/>
      </c>
      <c r="AQ595" s="46">
        <f>IF(D595="","",IF(Y595&gt;12,AG595*(U595+V595+Y595),AG595*(U595+V595)))</f>
        <v/>
      </c>
      <c r="AR595" s="46">
        <f>IF(D595="","",IF(OR(R595="A",R595="AA",R595="AAA"),AP595,0))</f>
        <v/>
      </c>
      <c r="AS595" s="46">
        <f>IF(D595="","",IF(R595="B",AP595,0))</f>
        <v/>
      </c>
      <c r="AT595" s="46">
        <f>IF(D595="","",IF(R595="C",AP595,0))</f>
        <v/>
      </c>
      <c r="AU595" s="47">
        <f>IF(D595="","",IFERROR(AN595/AJ595,0))</f>
        <v/>
      </c>
      <c r="AV595" s="47">
        <f>IF(D595="","",IFERROR(((AO595)/AJ595),0))</f>
        <v/>
      </c>
      <c r="AW595" s="48">
        <f>IF(D595="","",IF(OR(S595="S",NOT(AND(ISNUMBER(AC595),ISNUMBER(AL595),AC595*AL595&gt;=0))),0,AC595*AL595))</f>
        <v/>
      </c>
      <c r="AX595" s="49">
        <f>IFERROR(IF(D595="","",AW595*AG595),0)</f>
        <v/>
      </c>
      <c r="AY595" s="48">
        <f>IF(D595="","",IF(OR(S595="S",NOT(AND(ISNUMBER(AC595),ISNUMBER(AK595),AC595*AK595&gt;=0))),0,AC595*AK595))</f>
        <v/>
      </c>
      <c r="AZ595" s="48">
        <f>IFERROR(IF(D595="","",IF(AY595=0,0,IF(((AY595)-(U595+Y595))&lt;0,0,(AY595)-U595))),0)</f>
        <v/>
      </c>
      <c r="BA595" s="49">
        <f>IF(D595="","",AZ595*AG595)</f>
        <v/>
      </c>
      <c r="BB595" s="49">
        <f>IF(D595="","",IF(OR(R595="A",R595="AA",R595="AAA"),BA595,0))</f>
        <v/>
      </c>
      <c r="BC595" s="49">
        <f>IF(D595="","",IF(R595="B",BA595,0))</f>
        <v/>
      </c>
      <c r="BD595" s="49">
        <f>IF(D595="","",IF(R595="B",BA595,0))</f>
        <v/>
      </c>
      <c r="BE595" s="49">
        <f>IF(D595="","",IF(S595="S",
1,
IF(AC595=0,
1,
IF(
IFERROR(((U595+Y595)*AG595)/((AC595*AK595)*AG595),0)&lt;0,
0,
IF(
IFERROR(((U595+Y595)*AG595)/((AC595*AK595)*AG595),0)&gt;1,
1,
IFERROR(((U595+Y595)*AG595)/((AC595*AK595)*AG595),0)
)
)
)
))</f>
        <v/>
      </c>
      <c r="BF595" s="49">
        <f>IF(D595="","",IF(S595="S",
1,
IF(AC595=0,
1,
IF(
IFERROR(((U595+V595+Y595)*AG595)/((AC595*AK595)*AG595),0)&lt;0,
0,
IF(
IFERROR(((U595+V595+Y595)*AG595)/((AC595*AK595)*AG595),0)&gt;1,
1,
IFERROR(((U595+V595+Y595)*AG595)/((AC595*AK595)*AG595),0)
)
)
)
))</f>
        <v/>
      </c>
      <c r="BG595" s="50">
        <f>IF(D595="","",IF(S595="S",0,IF(AND(ISNUMBER(AC595),ISNUMBER(AM595)),IF(OR(AC595*AM595&lt;0,ISERR(AC595*AM595)),0,AC595*AM595),0)))</f>
        <v/>
      </c>
      <c r="BH595" s="50">
        <f>IF(D595="","",IF(BY595&gt;TODAY()-60,0,IF(Y595&gt;12,MAX(0,(U595+Y595)-BG595),MAX(0,U595-BG595))))</f>
        <v/>
      </c>
      <c r="BI595" s="51">
        <f>IF(D595="","",BH595*AG595)</f>
        <v/>
      </c>
      <c r="BJ595" s="51">
        <f>IF(D595="","",IF(OR(R595="A",R595="AA",R595="AAA"),BI595,0))</f>
        <v/>
      </c>
      <c r="BK595" s="51">
        <f>IF(D595="","",IF(R595="B",BI595,0))</f>
        <v/>
      </c>
      <c r="BL595" s="51">
        <f>IF(D595="","",IF(R595="C",BI595,0))</f>
        <v/>
      </c>
      <c r="BM595" s="51">
        <f>IF(D595="","",IFERROR(MAX(0,MIN(BI595/AP595,1)),0))</f>
        <v/>
      </c>
      <c r="BN595" s="52">
        <f>IF(D595="","",AB595*AG595)</f>
        <v/>
      </c>
      <c r="BO595" s="52">
        <f>IF(D595="","",(U595+V595+X595)*AG595)</f>
        <v/>
      </c>
      <c r="BP595" s="52">
        <f>IF(D595="","",(AB595*3)*AG595)</f>
        <v/>
      </c>
      <c r="BQ595" s="52">
        <f>IF(D595="","",IF(BO595-BP595&gt;0,0,BO595-BP595))</f>
        <v/>
      </c>
      <c r="BR595" s="52">
        <f>IF(D595="","",IF(BO595-BP595-BN595&gt;0,0,BO595-BP595-BN595))</f>
        <v/>
      </c>
      <c r="BS595" s="53">
        <f>IF(D595="","",IFERROR(AB595*AI595,0))</f>
        <v/>
      </c>
      <c r="BT595" s="53">
        <f>IF(D595="","",IFERROR(IF(X595&gt;12, AI595*(U595+V595+X595), AI595*(U595+V595)),0))</f>
        <v/>
      </c>
      <c r="BU595" s="53">
        <f>IF(D595="","",IFERROR(((AB595*3)*AI595),0))</f>
        <v/>
      </c>
      <c r="BV595" s="53">
        <f>IF(D595="","",IF(BT595-BU595&gt;0,0,BT595-BU595))</f>
        <v/>
      </c>
      <c r="BW595" s="53">
        <f>IF(D595="","",IF(BT595-BU595-BS595&gt;0,0,BT595-BU595-BS595))</f>
        <v/>
      </c>
      <c r="BX595" s="36">
        <f>IF(D595="","",IFERROR(VLOOKUP(D595,'produto-entrada-7'!A:M,3,0),"SEM PEDIDO"))</f>
        <v/>
      </c>
      <c r="BY595" s="36">
        <f>IF(D595="","",VLOOKUP(D595,'produto-estoque-total-7'!A:AB,25,0))</f>
        <v/>
      </c>
      <c r="BZ595" s="36">
        <f>IF(D595="","",IFERROR(VLOOKUP(D595,'produto-estoque-total-7'!A:AB,26,0)/100,0))</f>
        <v/>
      </c>
      <c r="CA595" s="36">
        <f>IF(D595="","",IFERROR(VLOOKUP(D595,'produto-estoque-total-7'!A:AB,27,0)/100,0))</f>
        <v/>
      </c>
      <c r="CB595" s="41">
        <f>IF(D595="","",V595*AF595)</f>
        <v/>
      </c>
      <c r="CC595" s="41">
        <f>IF(D595="","",V595*AI595)</f>
        <v/>
      </c>
      <c r="CD595" s="54">
        <f>IF(D595="","",VLOOKUP(D595,'produto-estoque-total-7'!A:AB,28,0))</f>
        <v/>
      </c>
    </row>
    <row r="596">
      <c r="A596" s="36">
        <f>IF(D596="","",VLOOKUP(D596,'produto-estoque-total-7'!A:AB,3,0))</f>
        <v/>
      </c>
      <c r="B596" s="1">
        <f>IF(D596="","",VLOOKUP(D596,'produto-estoque-total-7'!A:AB,12,0))</f>
        <v/>
      </c>
      <c r="C596" s="1">
        <f>IF(D596="","",VLOOKUP(D596,'produto-estoque-total-7'!A:AB,2,0))</f>
        <v/>
      </c>
      <c r="D596" s="37">
        <f>IFERROR(IF('produto-estoque-total-7'!A595="","",'produto-estoque-total-7'!A595),"")</f>
        <v/>
      </c>
      <c r="E596" s="1">
        <f>IF(D596="","",VLOOKUP(D596,'produto-estoque-total-7'!A:AB,4,0))</f>
        <v/>
      </c>
      <c r="F596" s="36">
        <f>IF(D596="","",VLOOKUP(D596,'produto-estoque-total-7'!A:AB,13,0))</f>
        <v/>
      </c>
      <c r="G596" s="1">
        <f>IF(F596="","",VLOOKUP(F596,'FORNECEDORES X COMPRADOR'!A:D,4,0))</f>
        <v/>
      </c>
      <c r="H596" s="1">
        <f>IF(F596="","",VLOOKUP(F596,'FORNECEDORES X COMPRADOR'!A:E,5,0))</f>
        <v/>
      </c>
      <c r="I596" s="36">
        <f>IF(D596="","",VLOOKUP(D596,'produto-estoque-total-7'!A:AB,15,0))</f>
        <v/>
      </c>
      <c r="J596" s="36">
        <f>IF(D596="","",VLOOKUP(D596,'produto-estoque-total-7'!A:AB,19,0))</f>
        <v/>
      </c>
      <c r="K596" s="1">
        <f>IF(D596="","",VLOOKUP(D596,'produto-estoque-total-7'!A:AB,20,0))</f>
        <v/>
      </c>
      <c r="L596" s="36">
        <f>IF(D596="","",VLOOKUP(D596,'produto-estoque-total-7'!A:AB,17,0))</f>
        <v/>
      </c>
      <c r="M596" s="1">
        <f>IF(D596="","",VLOOKUP(D596,'produto-estoque-total-7'!A:AB,18,0))</f>
        <v/>
      </c>
      <c r="N596" s="36">
        <f>IF(D596="","",VLOOKUP(D596,'produto-estoque-total-7'!A:AB,21,0))</f>
        <v/>
      </c>
      <c r="O596" s="1">
        <f>IF(D596="","",VLOOKUP(D596,'produto-estoque-total-7'!A:AB,22,0))</f>
        <v/>
      </c>
      <c r="P596" s="36">
        <f>IF(D596="","",VLOOKUP(D596,'produto-estoque-total-7'!A:AB,23,0))</f>
        <v/>
      </c>
      <c r="Q596" s="1">
        <f>IF(D596="","",VLOOKUP(D596,'produto-estoque-total-7'!A:AB,24,0))</f>
        <v/>
      </c>
      <c r="R596" s="38">
        <f>IFERROR(IF(D596="","",VLOOKUP(D596,'produto-venda-7'!B:N,13,0)),"C")</f>
        <v/>
      </c>
      <c r="S596" s="39">
        <f>IF(D596="","",VLOOKUP(D596,'produto-estoque-total-7'!A:AB,6,0))</f>
        <v/>
      </c>
      <c r="T596" s="39">
        <f>IF(D596="","",VLOOKUP(D596,'produto-estoque-total-7'!A:AB,5,0))</f>
        <v/>
      </c>
      <c r="U596" s="40">
        <f>IF(D596="","",VLOOKUP(D596,'produto-estoque-total-7'!A:AB,11,0))</f>
        <v/>
      </c>
      <c r="V596" s="41">
        <f>IF(D596="","",IFERROR(VLOOKUP(D596,'produto-entrada-7'!A:M,10,0),0))</f>
        <v/>
      </c>
      <c r="W596" s="42" t="n"/>
      <c r="X596" s="39">
        <f>IF(D596="","",VLOOKUP(D596,'produto-estoque-total-7'!A:AB,8,0))</f>
        <v/>
      </c>
      <c r="Y596" s="39">
        <f>IF(D596="","",VLOOKUP(D596,'produto-estoque-total-7'!A:AB,9,0))</f>
        <v/>
      </c>
      <c r="Z596" s="39">
        <f>IF(D596="","",VLOOKUP(D596,'produto-estoque-total-7'!A:AB,10,0))</f>
        <v/>
      </c>
      <c r="AA596" s="39">
        <f>IFERROR(IF(D596="","",VLOOKUP(D596,'produto-venda-7'!B:N,4,0)),0)</f>
        <v/>
      </c>
      <c r="AB596" s="39">
        <f>IFERROR(IF(D596="","",VLOOKUP(D596,'produto-venda-7'!B:N,5,0)),0)</f>
        <v/>
      </c>
      <c r="AC596" s="39">
        <f>IF(D596="","",IFERROR(AA596/90,0))</f>
        <v/>
      </c>
      <c r="AD596" s="36">
        <f>IF(D596="","",IFERROR(VLOOKUP(D596,'produto-entrada-7'!A:M,4,0),0))</f>
        <v/>
      </c>
      <c r="AE596" s="36">
        <f>IFERROR(IF(D596="","",VLOOKUP(D596,'produto-venda-7'!B:N,10,0)),0)</f>
        <v/>
      </c>
      <c r="AF596" s="36">
        <f>IF(D596="","",IFERROR(VLOOKUP(D596,'produto-entrada-7'!A:M,11,0),0))</f>
        <v/>
      </c>
      <c r="AG596" s="1">
        <f>IF(D596="","",IFERROR(VLOOKUP(D596,'produto-entrada-7'!A:M,12,0),0))</f>
        <v/>
      </c>
      <c r="AH596" s="1">
        <f>IF(D596="","",IFERROR(VLOOKUP(D596,'produto-entrada-7'!A:M,13,0),0))</f>
        <v/>
      </c>
      <c r="AI596" s="36">
        <f>IFERROR(IF(D596="","",VLOOKUP(D596,'produto-venda-7'!B:N,11,0)),0)</f>
        <v/>
      </c>
      <c r="AJ596" s="43">
        <f>IF(D596="","",IFERROR(AI596*AB596,0))</f>
        <v/>
      </c>
      <c r="AK596" s="44">
        <f>IFERROR(IF(D596="","",VLOOKUP(F596,'ANALISE FORNECEDOR'!$A:$I,8,0)),"")</f>
        <v/>
      </c>
      <c r="AL596" s="44">
        <f>IF(D596="","",AVERAGE(AM596,AK596))</f>
        <v/>
      </c>
      <c r="AM596" s="44">
        <f>IFERROR(IF(D596="","",VLOOKUP(F596,'ANALISE FORNECEDOR'!$A:$I,9,0)),"")</f>
        <v/>
      </c>
      <c r="AN596" s="45">
        <f>IF(D596="","",IF(Y596&gt;12,AI596*(U596+Y596),AI596*U596))</f>
        <v/>
      </c>
      <c r="AO596" s="45">
        <f>IF(D596="","",IF(Y596&gt;12,AI596*(U596+V596+Y596),AI596*(U596+V596)))</f>
        <v/>
      </c>
      <c r="AP596" s="46">
        <f>IF(D596="","",IF(Y596&gt;12,AG596*(U596+Y596),AG596*U596))</f>
        <v/>
      </c>
      <c r="AQ596" s="46">
        <f>IF(D596="","",IF(Y596&gt;12,AG596*(U596+V596+Y596),AG596*(U596+V596)))</f>
        <v/>
      </c>
      <c r="AR596" s="46">
        <f>IF(D596="","",IF(OR(R596="A",R596="AA",R596="AAA"),AP596,0))</f>
        <v/>
      </c>
      <c r="AS596" s="46">
        <f>IF(D596="","",IF(R596="B",AP596,0))</f>
        <v/>
      </c>
      <c r="AT596" s="46">
        <f>IF(D596="","",IF(R596="C",AP596,0))</f>
        <v/>
      </c>
      <c r="AU596" s="47">
        <f>IF(D596="","",IFERROR(AN596/AJ596,0))</f>
        <v/>
      </c>
      <c r="AV596" s="47">
        <f>IF(D596="","",IFERROR(((AO596)/AJ596),0))</f>
        <v/>
      </c>
      <c r="AW596" s="48">
        <f>IF(D596="","",IF(OR(S596="S",NOT(AND(ISNUMBER(AC596),ISNUMBER(AL596),AC596*AL596&gt;=0))),0,AC596*AL596))</f>
        <v/>
      </c>
      <c r="AX596" s="49">
        <f>IFERROR(IF(D596="","",AW596*AG596),0)</f>
        <v/>
      </c>
      <c r="AY596" s="48">
        <f>IF(D596="","",IF(OR(S596="S",NOT(AND(ISNUMBER(AC596),ISNUMBER(AK596),AC596*AK596&gt;=0))),0,AC596*AK596))</f>
        <v/>
      </c>
      <c r="AZ596" s="48">
        <f>IFERROR(IF(D596="","",IF(AY596=0,0,IF(((AY596)-(U596+Y596))&lt;0,0,(AY596)-U596))),0)</f>
        <v/>
      </c>
      <c r="BA596" s="49">
        <f>IF(D596="","",AZ596*AG596)</f>
        <v/>
      </c>
      <c r="BB596" s="49">
        <f>IF(D596="","",IF(OR(R596="A",R596="AA",R596="AAA"),BA596,0))</f>
        <v/>
      </c>
      <c r="BC596" s="49">
        <f>IF(D596="","",IF(R596="B",BA596,0))</f>
        <v/>
      </c>
      <c r="BD596" s="49">
        <f>IF(D596="","",IF(R596="B",BA596,0))</f>
        <v/>
      </c>
      <c r="BE596" s="49">
        <f>IF(D596="","",IF(S596="S",
1,
IF(AC596=0,
1,
IF(
IFERROR(((U596+Y596)*AG596)/((AC596*AK596)*AG596),0)&lt;0,
0,
IF(
IFERROR(((U596+Y596)*AG596)/((AC596*AK596)*AG596),0)&gt;1,
1,
IFERROR(((U596+Y596)*AG596)/((AC596*AK596)*AG596),0)
)
)
)
))</f>
        <v/>
      </c>
      <c r="BF596" s="49">
        <f>IF(D596="","",IF(S596="S",
1,
IF(AC596=0,
1,
IF(
IFERROR(((U596+V596+Y596)*AG596)/((AC596*AK596)*AG596),0)&lt;0,
0,
IF(
IFERROR(((U596+V596+Y596)*AG596)/((AC596*AK596)*AG596),0)&gt;1,
1,
IFERROR(((U596+V596+Y596)*AG596)/((AC596*AK596)*AG596),0)
)
)
)
))</f>
        <v/>
      </c>
      <c r="BG596" s="50">
        <f>IF(D596="","",IF(S596="S",0,IF(AND(ISNUMBER(AC596),ISNUMBER(AM596)),IF(OR(AC596*AM596&lt;0,ISERR(AC596*AM596)),0,AC596*AM596),0)))</f>
        <v/>
      </c>
      <c r="BH596" s="50">
        <f>IF(D596="","",IF(BY596&gt;TODAY()-60,0,IF(Y596&gt;12,MAX(0,(U596+Y596)-BG596),MAX(0,U596-BG596))))</f>
        <v/>
      </c>
      <c r="BI596" s="51">
        <f>IF(D596="","",BH596*AG596)</f>
        <v/>
      </c>
      <c r="BJ596" s="51">
        <f>IF(D596="","",IF(OR(R596="A",R596="AA",R596="AAA"),BI596,0))</f>
        <v/>
      </c>
      <c r="BK596" s="51">
        <f>IF(D596="","",IF(R596="B",BI596,0))</f>
        <v/>
      </c>
      <c r="BL596" s="51">
        <f>IF(D596="","",IF(R596="C",BI596,0))</f>
        <v/>
      </c>
      <c r="BM596" s="51">
        <f>IF(D596="","",IFERROR(MAX(0,MIN(BI596/AP596,1)),0))</f>
        <v/>
      </c>
      <c r="BN596" s="52">
        <f>IF(D596="","",AB596*AG596)</f>
        <v/>
      </c>
      <c r="BO596" s="52">
        <f>IF(D596="","",(U596+V596+X596)*AG596)</f>
        <v/>
      </c>
      <c r="BP596" s="52">
        <f>IF(D596="","",(AB596*3)*AG596)</f>
        <v/>
      </c>
      <c r="BQ596" s="52">
        <f>IF(D596="","",IF(BO596-BP596&gt;0,0,BO596-BP596))</f>
        <v/>
      </c>
      <c r="BR596" s="52">
        <f>IF(D596="","",IF(BO596-BP596-BN596&gt;0,0,BO596-BP596-BN596))</f>
        <v/>
      </c>
      <c r="BS596" s="53">
        <f>IF(D596="","",IFERROR(AB596*AI596,0))</f>
        <v/>
      </c>
      <c r="BT596" s="53">
        <f>IF(D596="","",IFERROR(IF(X596&gt;12, AI596*(U596+V596+X596), AI596*(U596+V596)),0))</f>
        <v/>
      </c>
      <c r="BU596" s="53">
        <f>IF(D596="","",IFERROR(((AB596*3)*AI596),0))</f>
        <v/>
      </c>
      <c r="BV596" s="53">
        <f>IF(D596="","",IF(BT596-BU596&gt;0,0,BT596-BU596))</f>
        <v/>
      </c>
      <c r="BW596" s="53">
        <f>IF(D596="","",IF(BT596-BU596-BS596&gt;0,0,BT596-BU596-BS596))</f>
        <v/>
      </c>
      <c r="BX596" s="36">
        <f>IF(D596="","",IFERROR(VLOOKUP(D596,'produto-entrada-7'!A:M,3,0),"SEM PEDIDO"))</f>
        <v/>
      </c>
      <c r="BY596" s="36">
        <f>IF(D596="","",VLOOKUP(D596,'produto-estoque-total-7'!A:AB,25,0))</f>
        <v/>
      </c>
      <c r="BZ596" s="36">
        <f>IF(D596="","",IFERROR(VLOOKUP(D596,'produto-estoque-total-7'!A:AB,26,0)/100,0))</f>
        <v/>
      </c>
      <c r="CA596" s="36">
        <f>IF(D596="","",IFERROR(VLOOKUP(D596,'produto-estoque-total-7'!A:AB,27,0)/100,0))</f>
        <v/>
      </c>
      <c r="CB596" s="41">
        <f>IF(D596="","",V596*AF596)</f>
        <v/>
      </c>
      <c r="CC596" s="41">
        <f>IF(D596="","",V596*AI596)</f>
        <v/>
      </c>
      <c r="CD596" s="54">
        <f>IF(D596="","",VLOOKUP(D596,'produto-estoque-total-7'!A:AB,28,0))</f>
        <v/>
      </c>
    </row>
    <row r="597">
      <c r="A597" s="36">
        <f>IF(D597="","",VLOOKUP(D597,'produto-estoque-total-7'!A:AB,3,0))</f>
        <v/>
      </c>
      <c r="B597" s="1">
        <f>IF(D597="","",VLOOKUP(D597,'produto-estoque-total-7'!A:AB,12,0))</f>
        <v/>
      </c>
      <c r="C597" s="1">
        <f>IF(D597="","",VLOOKUP(D597,'produto-estoque-total-7'!A:AB,2,0))</f>
        <v/>
      </c>
      <c r="D597" s="37">
        <f>IFERROR(IF('produto-estoque-total-7'!A596="","",'produto-estoque-total-7'!A596),"")</f>
        <v/>
      </c>
      <c r="E597" s="1">
        <f>IF(D597="","",VLOOKUP(D597,'produto-estoque-total-7'!A:AB,4,0))</f>
        <v/>
      </c>
      <c r="F597" s="36">
        <f>IF(D597="","",VLOOKUP(D597,'produto-estoque-total-7'!A:AB,13,0))</f>
        <v/>
      </c>
      <c r="G597" s="1">
        <f>IF(F597="","",VLOOKUP(F597,'FORNECEDORES X COMPRADOR'!A:D,4,0))</f>
        <v/>
      </c>
      <c r="H597" s="1">
        <f>IF(F597="","",VLOOKUP(F597,'FORNECEDORES X COMPRADOR'!A:E,5,0))</f>
        <v/>
      </c>
      <c r="I597" s="36">
        <f>IF(D597="","",VLOOKUP(D597,'produto-estoque-total-7'!A:AB,15,0))</f>
        <v/>
      </c>
      <c r="J597" s="36">
        <f>IF(D597="","",VLOOKUP(D597,'produto-estoque-total-7'!A:AB,19,0))</f>
        <v/>
      </c>
      <c r="K597" s="1">
        <f>IF(D597="","",VLOOKUP(D597,'produto-estoque-total-7'!A:AB,20,0))</f>
        <v/>
      </c>
      <c r="L597" s="36">
        <f>IF(D597="","",VLOOKUP(D597,'produto-estoque-total-7'!A:AB,17,0))</f>
        <v/>
      </c>
      <c r="M597" s="1">
        <f>IF(D597="","",VLOOKUP(D597,'produto-estoque-total-7'!A:AB,18,0))</f>
        <v/>
      </c>
      <c r="N597" s="36">
        <f>IF(D597="","",VLOOKUP(D597,'produto-estoque-total-7'!A:AB,21,0))</f>
        <v/>
      </c>
      <c r="O597" s="1">
        <f>IF(D597="","",VLOOKUP(D597,'produto-estoque-total-7'!A:AB,22,0))</f>
        <v/>
      </c>
      <c r="P597" s="36">
        <f>IF(D597="","",VLOOKUP(D597,'produto-estoque-total-7'!A:AB,23,0))</f>
        <v/>
      </c>
      <c r="Q597" s="1">
        <f>IF(D597="","",VLOOKUP(D597,'produto-estoque-total-7'!A:AB,24,0))</f>
        <v/>
      </c>
      <c r="R597" s="38">
        <f>IFERROR(IF(D597="","",VLOOKUP(D597,'produto-venda-7'!B:N,13,0)),"C")</f>
        <v/>
      </c>
      <c r="S597" s="39">
        <f>IF(D597="","",VLOOKUP(D597,'produto-estoque-total-7'!A:AB,6,0))</f>
        <v/>
      </c>
      <c r="T597" s="39">
        <f>IF(D597="","",VLOOKUP(D597,'produto-estoque-total-7'!A:AB,5,0))</f>
        <v/>
      </c>
      <c r="U597" s="40">
        <f>IF(D597="","",VLOOKUP(D597,'produto-estoque-total-7'!A:AB,11,0))</f>
        <v/>
      </c>
      <c r="V597" s="41">
        <f>IF(D597="","",IFERROR(VLOOKUP(D597,'produto-entrada-7'!A:M,10,0),0))</f>
        <v/>
      </c>
      <c r="W597" s="42" t="n"/>
      <c r="X597" s="39">
        <f>IF(D597="","",VLOOKUP(D597,'produto-estoque-total-7'!A:AB,8,0))</f>
        <v/>
      </c>
      <c r="Y597" s="39">
        <f>IF(D597="","",VLOOKUP(D597,'produto-estoque-total-7'!A:AB,9,0))</f>
        <v/>
      </c>
      <c r="Z597" s="39">
        <f>IF(D597="","",VLOOKUP(D597,'produto-estoque-total-7'!A:AB,10,0))</f>
        <v/>
      </c>
      <c r="AA597" s="39">
        <f>IFERROR(IF(D597="","",VLOOKUP(D597,'produto-venda-7'!B:N,4,0)),0)</f>
        <v/>
      </c>
      <c r="AB597" s="39">
        <f>IFERROR(IF(D597="","",VLOOKUP(D597,'produto-venda-7'!B:N,5,0)),0)</f>
        <v/>
      </c>
      <c r="AC597" s="39">
        <f>IF(D597="","",IFERROR(AA597/90,0))</f>
        <v/>
      </c>
      <c r="AD597" s="36">
        <f>IF(D597="","",IFERROR(VLOOKUP(D597,'produto-entrada-7'!A:M,4,0),0))</f>
        <v/>
      </c>
      <c r="AE597" s="36">
        <f>IFERROR(IF(D597="","",VLOOKUP(D597,'produto-venda-7'!B:N,10,0)),0)</f>
        <v/>
      </c>
      <c r="AF597" s="36">
        <f>IF(D597="","",IFERROR(VLOOKUP(D597,'produto-entrada-7'!A:M,11,0),0))</f>
        <v/>
      </c>
      <c r="AG597" s="1">
        <f>IF(D597="","",IFERROR(VLOOKUP(D597,'produto-entrada-7'!A:M,12,0),0))</f>
        <v/>
      </c>
      <c r="AH597" s="1">
        <f>IF(D597="","",IFERROR(VLOOKUP(D597,'produto-entrada-7'!A:M,13,0),0))</f>
        <v/>
      </c>
      <c r="AI597" s="36">
        <f>IFERROR(IF(D597="","",VLOOKUP(D597,'produto-venda-7'!B:N,11,0)),0)</f>
        <v/>
      </c>
      <c r="AJ597" s="43">
        <f>IF(D597="","",IFERROR(AI597*AB597,0))</f>
        <v/>
      </c>
      <c r="AK597" s="44">
        <f>IFERROR(IF(D597="","",VLOOKUP(F597,'ANALISE FORNECEDOR'!$A:$I,8,0)),"")</f>
        <v/>
      </c>
      <c r="AL597" s="44">
        <f>IF(D597="","",AVERAGE(AM597,AK597))</f>
        <v/>
      </c>
      <c r="AM597" s="44">
        <f>IFERROR(IF(D597="","",VLOOKUP(F597,'ANALISE FORNECEDOR'!$A:$I,9,0)),"")</f>
        <v/>
      </c>
      <c r="AN597" s="45">
        <f>IF(D597="","",IF(Y597&gt;12,AI597*(U597+Y597),AI597*U597))</f>
        <v/>
      </c>
      <c r="AO597" s="45">
        <f>IF(D597="","",IF(Y597&gt;12,AI597*(U597+V597+Y597),AI597*(U597+V597)))</f>
        <v/>
      </c>
      <c r="AP597" s="46">
        <f>IF(D597="","",IF(Y597&gt;12,AG597*(U597+Y597),AG597*U597))</f>
        <v/>
      </c>
      <c r="AQ597" s="46">
        <f>IF(D597="","",IF(Y597&gt;12,AG597*(U597+V597+Y597),AG597*(U597+V597)))</f>
        <v/>
      </c>
      <c r="AR597" s="46">
        <f>IF(D597="","",IF(OR(R597="A",R597="AA",R597="AAA"),AP597,0))</f>
        <v/>
      </c>
      <c r="AS597" s="46">
        <f>IF(D597="","",IF(R597="B",AP597,0))</f>
        <v/>
      </c>
      <c r="AT597" s="46">
        <f>IF(D597="","",IF(R597="C",AP597,0))</f>
        <v/>
      </c>
      <c r="AU597" s="47">
        <f>IF(D597="","",IFERROR(AN597/AJ597,0))</f>
        <v/>
      </c>
      <c r="AV597" s="47">
        <f>IF(D597="","",IFERROR(((AO597)/AJ597),0))</f>
        <v/>
      </c>
      <c r="AW597" s="48">
        <f>IF(D597="","",IF(OR(S597="S",NOT(AND(ISNUMBER(AC597),ISNUMBER(AL597),AC597*AL597&gt;=0))),0,AC597*AL597))</f>
        <v/>
      </c>
      <c r="AX597" s="49">
        <f>IFERROR(IF(D597="","",AW597*AG597),0)</f>
        <v/>
      </c>
      <c r="AY597" s="48">
        <f>IF(D597="","",IF(OR(S597="S",NOT(AND(ISNUMBER(AC597),ISNUMBER(AK597),AC597*AK597&gt;=0))),0,AC597*AK597))</f>
        <v/>
      </c>
      <c r="AZ597" s="48">
        <f>IFERROR(IF(D597="","",IF(AY597=0,0,IF(((AY597)-(U597+Y597))&lt;0,0,(AY597)-U597))),0)</f>
        <v/>
      </c>
      <c r="BA597" s="49">
        <f>IF(D597="","",AZ597*AG597)</f>
        <v/>
      </c>
      <c r="BB597" s="49">
        <f>IF(D597="","",IF(OR(R597="A",R597="AA",R597="AAA"),BA597,0))</f>
        <v/>
      </c>
      <c r="BC597" s="49">
        <f>IF(D597="","",IF(R597="B",BA597,0))</f>
        <v/>
      </c>
      <c r="BD597" s="49">
        <f>IF(D597="","",IF(R597="B",BA597,0))</f>
        <v/>
      </c>
      <c r="BE597" s="49">
        <f>IF(D597="","",IF(S597="S",
1,
IF(AC597=0,
1,
IF(
IFERROR(((U597+Y597)*AG597)/((AC597*AK597)*AG597),0)&lt;0,
0,
IF(
IFERROR(((U597+Y597)*AG597)/((AC597*AK597)*AG597),0)&gt;1,
1,
IFERROR(((U597+Y597)*AG597)/((AC597*AK597)*AG597),0)
)
)
)
))</f>
        <v/>
      </c>
      <c r="BF597" s="49">
        <f>IF(D597="","",IF(S597="S",
1,
IF(AC597=0,
1,
IF(
IFERROR(((U597+V597+Y597)*AG597)/((AC597*AK597)*AG597),0)&lt;0,
0,
IF(
IFERROR(((U597+V597+Y597)*AG597)/((AC597*AK597)*AG597),0)&gt;1,
1,
IFERROR(((U597+V597+Y597)*AG597)/((AC597*AK597)*AG597),0)
)
)
)
))</f>
        <v/>
      </c>
      <c r="BG597" s="50">
        <f>IF(D597="","",IF(S597="S",0,IF(AND(ISNUMBER(AC597),ISNUMBER(AM597)),IF(OR(AC597*AM597&lt;0,ISERR(AC597*AM597)),0,AC597*AM597),0)))</f>
        <v/>
      </c>
      <c r="BH597" s="50">
        <f>IF(D597="","",IF(BY597&gt;TODAY()-60,0,IF(Y597&gt;12,MAX(0,(U597+Y597)-BG597),MAX(0,U597-BG597))))</f>
        <v/>
      </c>
      <c r="BI597" s="51">
        <f>IF(D597="","",BH597*AG597)</f>
        <v/>
      </c>
      <c r="BJ597" s="51">
        <f>IF(D597="","",IF(OR(R597="A",R597="AA",R597="AAA"),BI597,0))</f>
        <v/>
      </c>
      <c r="BK597" s="51">
        <f>IF(D597="","",IF(R597="B",BI597,0))</f>
        <v/>
      </c>
      <c r="BL597" s="51">
        <f>IF(D597="","",IF(R597="C",BI597,0))</f>
        <v/>
      </c>
      <c r="BM597" s="51">
        <f>IF(D597="","",IFERROR(MAX(0,MIN(BI597/AP597,1)),0))</f>
        <v/>
      </c>
      <c r="BN597" s="52">
        <f>IF(D597="","",AB597*AG597)</f>
        <v/>
      </c>
      <c r="BO597" s="52">
        <f>IF(D597="","",(U597+V597+X597)*AG597)</f>
        <v/>
      </c>
      <c r="BP597" s="52">
        <f>IF(D597="","",(AB597*3)*AG597)</f>
        <v/>
      </c>
      <c r="BQ597" s="52">
        <f>IF(D597="","",IF(BO597-BP597&gt;0,0,BO597-BP597))</f>
        <v/>
      </c>
      <c r="BR597" s="52">
        <f>IF(D597="","",IF(BO597-BP597-BN597&gt;0,0,BO597-BP597-BN597))</f>
        <v/>
      </c>
      <c r="BS597" s="53">
        <f>IF(D597="","",IFERROR(AB597*AI597,0))</f>
        <v/>
      </c>
      <c r="BT597" s="53">
        <f>IF(D597="","",IFERROR(IF(X597&gt;12, AI597*(U597+V597+X597), AI597*(U597+V597)),0))</f>
        <v/>
      </c>
      <c r="BU597" s="53">
        <f>IF(D597="","",IFERROR(((AB597*3)*AI597),0))</f>
        <v/>
      </c>
      <c r="BV597" s="53">
        <f>IF(D597="","",IF(BT597-BU597&gt;0,0,BT597-BU597))</f>
        <v/>
      </c>
      <c r="BW597" s="53">
        <f>IF(D597="","",IF(BT597-BU597-BS597&gt;0,0,BT597-BU597-BS597))</f>
        <v/>
      </c>
      <c r="BX597" s="36">
        <f>IF(D597="","",IFERROR(VLOOKUP(D597,'produto-entrada-7'!A:M,3,0),"SEM PEDIDO"))</f>
        <v/>
      </c>
      <c r="BY597" s="36">
        <f>IF(D597="","",VLOOKUP(D597,'produto-estoque-total-7'!A:AB,25,0))</f>
        <v/>
      </c>
      <c r="BZ597" s="36">
        <f>IF(D597="","",IFERROR(VLOOKUP(D597,'produto-estoque-total-7'!A:AB,26,0)/100,0))</f>
        <v/>
      </c>
      <c r="CA597" s="36">
        <f>IF(D597="","",IFERROR(VLOOKUP(D597,'produto-estoque-total-7'!A:AB,27,0)/100,0))</f>
        <v/>
      </c>
      <c r="CB597" s="41">
        <f>IF(D597="","",V597*AF597)</f>
        <v/>
      </c>
      <c r="CC597" s="41">
        <f>IF(D597="","",V597*AI597)</f>
        <v/>
      </c>
      <c r="CD597" s="54">
        <f>IF(D597="","",VLOOKUP(D597,'produto-estoque-total-7'!A:AB,28,0))</f>
        <v/>
      </c>
    </row>
    <row r="598">
      <c r="A598" s="36">
        <f>IF(D598="","",VLOOKUP(D598,'produto-estoque-total-7'!A:AB,3,0))</f>
        <v/>
      </c>
      <c r="B598" s="1">
        <f>IF(D598="","",VLOOKUP(D598,'produto-estoque-total-7'!A:AB,12,0))</f>
        <v/>
      </c>
      <c r="C598" s="1">
        <f>IF(D598="","",VLOOKUP(D598,'produto-estoque-total-7'!A:AB,2,0))</f>
        <v/>
      </c>
      <c r="D598" s="37">
        <f>IFERROR(IF('produto-estoque-total-7'!A597="","",'produto-estoque-total-7'!A597),"")</f>
        <v/>
      </c>
      <c r="E598" s="1">
        <f>IF(D598="","",VLOOKUP(D598,'produto-estoque-total-7'!A:AB,4,0))</f>
        <v/>
      </c>
      <c r="F598" s="36">
        <f>IF(D598="","",VLOOKUP(D598,'produto-estoque-total-7'!A:AB,13,0))</f>
        <v/>
      </c>
      <c r="G598" s="1">
        <f>IF(F598="","",VLOOKUP(F598,'FORNECEDORES X COMPRADOR'!A:D,4,0))</f>
        <v/>
      </c>
      <c r="H598" s="1">
        <f>IF(F598="","",VLOOKUP(F598,'FORNECEDORES X COMPRADOR'!A:E,5,0))</f>
        <v/>
      </c>
      <c r="I598" s="36">
        <f>IF(D598="","",VLOOKUP(D598,'produto-estoque-total-7'!A:AB,15,0))</f>
        <v/>
      </c>
      <c r="J598" s="36">
        <f>IF(D598="","",VLOOKUP(D598,'produto-estoque-total-7'!A:AB,19,0))</f>
        <v/>
      </c>
      <c r="K598" s="1">
        <f>IF(D598="","",VLOOKUP(D598,'produto-estoque-total-7'!A:AB,20,0))</f>
        <v/>
      </c>
      <c r="L598" s="36">
        <f>IF(D598="","",VLOOKUP(D598,'produto-estoque-total-7'!A:AB,17,0))</f>
        <v/>
      </c>
      <c r="M598" s="1">
        <f>IF(D598="","",VLOOKUP(D598,'produto-estoque-total-7'!A:AB,18,0))</f>
        <v/>
      </c>
      <c r="N598" s="36">
        <f>IF(D598="","",VLOOKUP(D598,'produto-estoque-total-7'!A:AB,21,0))</f>
        <v/>
      </c>
      <c r="O598" s="1">
        <f>IF(D598="","",VLOOKUP(D598,'produto-estoque-total-7'!A:AB,22,0))</f>
        <v/>
      </c>
      <c r="P598" s="36">
        <f>IF(D598="","",VLOOKUP(D598,'produto-estoque-total-7'!A:AB,23,0))</f>
        <v/>
      </c>
      <c r="Q598" s="1">
        <f>IF(D598="","",VLOOKUP(D598,'produto-estoque-total-7'!A:AB,24,0))</f>
        <v/>
      </c>
      <c r="R598" s="38">
        <f>IFERROR(IF(D598="","",VLOOKUP(D598,'produto-venda-7'!B:N,13,0)),"C")</f>
        <v/>
      </c>
      <c r="S598" s="39">
        <f>IF(D598="","",VLOOKUP(D598,'produto-estoque-total-7'!A:AB,6,0))</f>
        <v/>
      </c>
      <c r="T598" s="39">
        <f>IF(D598="","",VLOOKUP(D598,'produto-estoque-total-7'!A:AB,5,0))</f>
        <v/>
      </c>
      <c r="U598" s="40">
        <f>IF(D598="","",VLOOKUP(D598,'produto-estoque-total-7'!A:AB,11,0))</f>
        <v/>
      </c>
      <c r="V598" s="41">
        <f>IF(D598="","",IFERROR(VLOOKUP(D598,'produto-entrada-7'!A:M,10,0),0))</f>
        <v/>
      </c>
      <c r="W598" s="42" t="n"/>
      <c r="X598" s="39">
        <f>IF(D598="","",VLOOKUP(D598,'produto-estoque-total-7'!A:AB,8,0))</f>
        <v/>
      </c>
      <c r="Y598" s="39">
        <f>IF(D598="","",VLOOKUP(D598,'produto-estoque-total-7'!A:AB,9,0))</f>
        <v/>
      </c>
      <c r="Z598" s="39">
        <f>IF(D598="","",VLOOKUP(D598,'produto-estoque-total-7'!A:AB,10,0))</f>
        <v/>
      </c>
      <c r="AA598" s="39">
        <f>IFERROR(IF(D598="","",VLOOKUP(D598,'produto-venda-7'!B:N,4,0)),0)</f>
        <v/>
      </c>
      <c r="AB598" s="39">
        <f>IFERROR(IF(D598="","",VLOOKUP(D598,'produto-venda-7'!B:N,5,0)),0)</f>
        <v/>
      </c>
      <c r="AC598" s="39">
        <f>IF(D598="","",IFERROR(AA598/90,0))</f>
        <v/>
      </c>
      <c r="AD598" s="36">
        <f>IF(D598="","",IFERROR(VLOOKUP(D598,'produto-entrada-7'!A:M,4,0),0))</f>
        <v/>
      </c>
      <c r="AE598" s="36">
        <f>IFERROR(IF(D598="","",VLOOKUP(D598,'produto-venda-7'!B:N,10,0)),0)</f>
        <v/>
      </c>
      <c r="AF598" s="36">
        <f>IF(D598="","",IFERROR(VLOOKUP(D598,'produto-entrada-7'!A:M,11,0),0))</f>
        <v/>
      </c>
      <c r="AG598" s="1">
        <f>IF(D598="","",IFERROR(VLOOKUP(D598,'produto-entrada-7'!A:M,12,0),0))</f>
        <v/>
      </c>
      <c r="AH598" s="1">
        <f>IF(D598="","",IFERROR(VLOOKUP(D598,'produto-entrada-7'!A:M,13,0),0))</f>
        <v/>
      </c>
      <c r="AI598" s="36">
        <f>IFERROR(IF(D598="","",VLOOKUP(D598,'produto-venda-7'!B:N,11,0)),0)</f>
        <v/>
      </c>
      <c r="AJ598" s="43">
        <f>IF(D598="","",IFERROR(AI598*AB598,0))</f>
        <v/>
      </c>
      <c r="AK598" s="44">
        <f>IFERROR(IF(D598="","",VLOOKUP(F598,'ANALISE FORNECEDOR'!$A:$I,8,0)),"")</f>
        <v/>
      </c>
      <c r="AL598" s="44">
        <f>IF(D598="","",AVERAGE(AM598,AK598))</f>
        <v/>
      </c>
      <c r="AM598" s="44">
        <f>IFERROR(IF(D598="","",VLOOKUP(F598,'ANALISE FORNECEDOR'!$A:$I,9,0)),"")</f>
        <v/>
      </c>
      <c r="AN598" s="45">
        <f>IF(D598="","",IF(Y598&gt;12,AI598*(U598+Y598),AI598*U598))</f>
        <v/>
      </c>
      <c r="AO598" s="45">
        <f>IF(D598="","",IF(Y598&gt;12,AI598*(U598+V598+Y598),AI598*(U598+V598)))</f>
        <v/>
      </c>
      <c r="AP598" s="46">
        <f>IF(D598="","",IF(Y598&gt;12,AG598*(U598+Y598),AG598*U598))</f>
        <v/>
      </c>
      <c r="AQ598" s="46">
        <f>IF(D598="","",IF(Y598&gt;12,AG598*(U598+V598+Y598),AG598*(U598+V598)))</f>
        <v/>
      </c>
      <c r="AR598" s="46">
        <f>IF(D598="","",IF(OR(R598="A",R598="AA",R598="AAA"),AP598,0))</f>
        <v/>
      </c>
      <c r="AS598" s="46">
        <f>IF(D598="","",IF(R598="B",AP598,0))</f>
        <v/>
      </c>
      <c r="AT598" s="46">
        <f>IF(D598="","",IF(R598="C",AP598,0))</f>
        <v/>
      </c>
      <c r="AU598" s="47">
        <f>IF(D598="","",IFERROR(AN598/AJ598,0))</f>
        <v/>
      </c>
      <c r="AV598" s="47">
        <f>IF(D598="","",IFERROR(((AO598)/AJ598),0))</f>
        <v/>
      </c>
      <c r="AW598" s="48">
        <f>IF(D598="","",IF(OR(S598="S",NOT(AND(ISNUMBER(AC598),ISNUMBER(AL598),AC598*AL598&gt;=0))),0,AC598*AL598))</f>
        <v/>
      </c>
      <c r="AX598" s="49">
        <f>IFERROR(IF(D598="","",AW598*AG598),0)</f>
        <v/>
      </c>
      <c r="AY598" s="48">
        <f>IF(D598="","",IF(OR(S598="S",NOT(AND(ISNUMBER(AC598),ISNUMBER(AK598),AC598*AK598&gt;=0))),0,AC598*AK598))</f>
        <v/>
      </c>
      <c r="AZ598" s="48">
        <f>IFERROR(IF(D598="","",IF(AY598=0,0,IF(((AY598)-(U598+Y598))&lt;0,0,(AY598)-U598))),0)</f>
        <v/>
      </c>
      <c r="BA598" s="49">
        <f>IF(D598="","",AZ598*AG598)</f>
        <v/>
      </c>
      <c r="BB598" s="49">
        <f>IF(D598="","",IF(OR(R598="A",R598="AA",R598="AAA"),BA598,0))</f>
        <v/>
      </c>
      <c r="BC598" s="49">
        <f>IF(D598="","",IF(R598="B",BA598,0))</f>
        <v/>
      </c>
      <c r="BD598" s="49">
        <f>IF(D598="","",IF(R598="B",BA598,0))</f>
        <v/>
      </c>
      <c r="BE598" s="49">
        <f>IF(D598="","",IF(S598="S",
1,
IF(AC598=0,
1,
IF(
IFERROR(((U598+Y598)*AG598)/((AC598*AK598)*AG598),0)&lt;0,
0,
IF(
IFERROR(((U598+Y598)*AG598)/((AC598*AK598)*AG598),0)&gt;1,
1,
IFERROR(((U598+Y598)*AG598)/((AC598*AK598)*AG598),0)
)
)
)
))</f>
        <v/>
      </c>
      <c r="BF598" s="49">
        <f>IF(D598="","",IF(S598="S",
1,
IF(AC598=0,
1,
IF(
IFERROR(((U598+V598+Y598)*AG598)/((AC598*AK598)*AG598),0)&lt;0,
0,
IF(
IFERROR(((U598+V598+Y598)*AG598)/((AC598*AK598)*AG598),0)&gt;1,
1,
IFERROR(((U598+V598+Y598)*AG598)/((AC598*AK598)*AG598),0)
)
)
)
))</f>
        <v/>
      </c>
      <c r="BG598" s="50">
        <f>IF(D598="","",IF(S598="S",0,IF(AND(ISNUMBER(AC598),ISNUMBER(AM598)),IF(OR(AC598*AM598&lt;0,ISERR(AC598*AM598)),0,AC598*AM598),0)))</f>
        <v/>
      </c>
      <c r="BH598" s="50">
        <f>IF(D598="","",IF(BY598&gt;TODAY()-60,0,IF(Y598&gt;12,MAX(0,(U598+Y598)-BG598),MAX(0,U598-BG598))))</f>
        <v/>
      </c>
      <c r="BI598" s="51">
        <f>IF(D598="","",BH598*AG598)</f>
        <v/>
      </c>
      <c r="BJ598" s="51">
        <f>IF(D598="","",IF(OR(R598="A",R598="AA",R598="AAA"),BI598,0))</f>
        <v/>
      </c>
      <c r="BK598" s="51">
        <f>IF(D598="","",IF(R598="B",BI598,0))</f>
        <v/>
      </c>
      <c r="BL598" s="51">
        <f>IF(D598="","",IF(R598="C",BI598,0))</f>
        <v/>
      </c>
      <c r="BM598" s="51">
        <f>IF(D598="","",IFERROR(MAX(0,MIN(BI598/AP598,1)),0))</f>
        <v/>
      </c>
      <c r="BN598" s="52">
        <f>IF(D598="","",AB598*AG598)</f>
        <v/>
      </c>
      <c r="BO598" s="52">
        <f>IF(D598="","",(U598+V598+X598)*AG598)</f>
        <v/>
      </c>
      <c r="BP598" s="52">
        <f>IF(D598="","",(AB598*3)*AG598)</f>
        <v/>
      </c>
      <c r="BQ598" s="52">
        <f>IF(D598="","",IF(BO598-BP598&gt;0,0,BO598-BP598))</f>
        <v/>
      </c>
      <c r="BR598" s="52">
        <f>IF(D598="","",IF(BO598-BP598-BN598&gt;0,0,BO598-BP598-BN598))</f>
        <v/>
      </c>
      <c r="BS598" s="53">
        <f>IF(D598="","",IFERROR(AB598*AI598,0))</f>
        <v/>
      </c>
      <c r="BT598" s="53">
        <f>IF(D598="","",IFERROR(IF(X598&gt;12, AI598*(U598+V598+X598), AI598*(U598+V598)),0))</f>
        <v/>
      </c>
      <c r="BU598" s="53">
        <f>IF(D598="","",IFERROR(((AB598*3)*AI598),0))</f>
        <v/>
      </c>
      <c r="BV598" s="53">
        <f>IF(D598="","",IF(BT598-BU598&gt;0,0,BT598-BU598))</f>
        <v/>
      </c>
      <c r="BW598" s="53">
        <f>IF(D598="","",IF(BT598-BU598-BS598&gt;0,0,BT598-BU598-BS598))</f>
        <v/>
      </c>
      <c r="BX598" s="36">
        <f>IF(D598="","",IFERROR(VLOOKUP(D598,'produto-entrada-7'!A:M,3,0),"SEM PEDIDO"))</f>
        <v/>
      </c>
      <c r="BY598" s="36">
        <f>IF(D598="","",VLOOKUP(D598,'produto-estoque-total-7'!A:AB,25,0))</f>
        <v/>
      </c>
      <c r="BZ598" s="36">
        <f>IF(D598="","",IFERROR(VLOOKUP(D598,'produto-estoque-total-7'!A:AB,26,0)/100,0))</f>
        <v/>
      </c>
      <c r="CA598" s="36">
        <f>IF(D598="","",IFERROR(VLOOKUP(D598,'produto-estoque-total-7'!A:AB,27,0)/100,0))</f>
        <v/>
      </c>
      <c r="CB598" s="41">
        <f>IF(D598="","",V598*AF598)</f>
        <v/>
      </c>
      <c r="CC598" s="41">
        <f>IF(D598="","",V598*AI598)</f>
        <v/>
      </c>
      <c r="CD598" s="54">
        <f>IF(D598="","",VLOOKUP(D598,'produto-estoque-total-7'!A:AB,28,0))</f>
        <v/>
      </c>
    </row>
    <row r="599">
      <c r="A599" s="36">
        <f>IF(D599="","",VLOOKUP(D599,'produto-estoque-total-7'!A:AB,3,0))</f>
        <v/>
      </c>
      <c r="B599" s="1">
        <f>IF(D599="","",VLOOKUP(D599,'produto-estoque-total-7'!A:AB,12,0))</f>
        <v/>
      </c>
      <c r="C599" s="1">
        <f>IF(D599="","",VLOOKUP(D599,'produto-estoque-total-7'!A:AB,2,0))</f>
        <v/>
      </c>
      <c r="D599" s="37">
        <f>IFERROR(IF('produto-estoque-total-7'!A598="","",'produto-estoque-total-7'!A598),"")</f>
        <v/>
      </c>
      <c r="E599" s="1">
        <f>IF(D599="","",VLOOKUP(D599,'produto-estoque-total-7'!A:AB,4,0))</f>
        <v/>
      </c>
      <c r="F599" s="36">
        <f>IF(D599="","",VLOOKUP(D599,'produto-estoque-total-7'!A:AB,13,0))</f>
        <v/>
      </c>
      <c r="G599" s="1">
        <f>IF(F599="","",VLOOKUP(F599,'FORNECEDORES X COMPRADOR'!A:D,4,0))</f>
        <v/>
      </c>
      <c r="H599" s="1">
        <f>IF(F599="","",VLOOKUP(F599,'FORNECEDORES X COMPRADOR'!A:E,5,0))</f>
        <v/>
      </c>
      <c r="I599" s="36">
        <f>IF(D599="","",VLOOKUP(D599,'produto-estoque-total-7'!A:AB,15,0))</f>
        <v/>
      </c>
      <c r="J599" s="36">
        <f>IF(D599="","",VLOOKUP(D599,'produto-estoque-total-7'!A:AB,19,0))</f>
        <v/>
      </c>
      <c r="K599" s="1">
        <f>IF(D599="","",VLOOKUP(D599,'produto-estoque-total-7'!A:AB,20,0))</f>
        <v/>
      </c>
      <c r="L599" s="36">
        <f>IF(D599="","",VLOOKUP(D599,'produto-estoque-total-7'!A:AB,17,0))</f>
        <v/>
      </c>
      <c r="M599" s="1">
        <f>IF(D599="","",VLOOKUP(D599,'produto-estoque-total-7'!A:AB,18,0))</f>
        <v/>
      </c>
      <c r="N599" s="36">
        <f>IF(D599="","",VLOOKUP(D599,'produto-estoque-total-7'!A:AB,21,0))</f>
        <v/>
      </c>
      <c r="O599" s="1">
        <f>IF(D599="","",VLOOKUP(D599,'produto-estoque-total-7'!A:AB,22,0))</f>
        <v/>
      </c>
      <c r="P599" s="36">
        <f>IF(D599="","",VLOOKUP(D599,'produto-estoque-total-7'!A:AB,23,0))</f>
        <v/>
      </c>
      <c r="Q599" s="1">
        <f>IF(D599="","",VLOOKUP(D599,'produto-estoque-total-7'!A:AB,24,0))</f>
        <v/>
      </c>
      <c r="R599" s="38">
        <f>IFERROR(IF(D599="","",VLOOKUP(D599,'produto-venda-7'!B:N,13,0)),"C")</f>
        <v/>
      </c>
      <c r="S599" s="39">
        <f>IF(D599="","",VLOOKUP(D599,'produto-estoque-total-7'!A:AB,6,0))</f>
        <v/>
      </c>
      <c r="T599" s="39">
        <f>IF(D599="","",VLOOKUP(D599,'produto-estoque-total-7'!A:AB,5,0))</f>
        <v/>
      </c>
      <c r="U599" s="40">
        <f>IF(D599="","",VLOOKUP(D599,'produto-estoque-total-7'!A:AB,11,0))</f>
        <v/>
      </c>
      <c r="V599" s="41">
        <f>IF(D599="","",IFERROR(VLOOKUP(D599,'produto-entrada-7'!A:M,10,0),0))</f>
        <v/>
      </c>
      <c r="W599" s="42" t="n"/>
      <c r="X599" s="39">
        <f>IF(D599="","",VLOOKUP(D599,'produto-estoque-total-7'!A:AB,8,0))</f>
        <v/>
      </c>
      <c r="Y599" s="39">
        <f>IF(D599="","",VLOOKUP(D599,'produto-estoque-total-7'!A:AB,9,0))</f>
        <v/>
      </c>
      <c r="Z599" s="39">
        <f>IF(D599="","",VLOOKUP(D599,'produto-estoque-total-7'!A:AB,10,0))</f>
        <v/>
      </c>
      <c r="AA599" s="39">
        <f>IFERROR(IF(D599="","",VLOOKUP(D599,'produto-venda-7'!B:N,4,0)),0)</f>
        <v/>
      </c>
      <c r="AB599" s="39">
        <f>IFERROR(IF(D599="","",VLOOKUP(D599,'produto-venda-7'!B:N,5,0)),0)</f>
        <v/>
      </c>
      <c r="AC599" s="39">
        <f>IF(D599="","",IFERROR(AA599/90,0))</f>
        <v/>
      </c>
      <c r="AD599" s="36">
        <f>IF(D599="","",IFERROR(VLOOKUP(D599,'produto-entrada-7'!A:M,4,0),0))</f>
        <v/>
      </c>
      <c r="AE599" s="36">
        <f>IFERROR(IF(D599="","",VLOOKUP(D599,'produto-venda-7'!B:N,10,0)),0)</f>
        <v/>
      </c>
      <c r="AF599" s="36">
        <f>IF(D599="","",IFERROR(VLOOKUP(D599,'produto-entrada-7'!A:M,11,0),0))</f>
        <v/>
      </c>
      <c r="AG599" s="1">
        <f>IF(D599="","",IFERROR(VLOOKUP(D599,'produto-entrada-7'!A:M,12,0),0))</f>
        <v/>
      </c>
      <c r="AH599" s="1">
        <f>IF(D599="","",IFERROR(VLOOKUP(D599,'produto-entrada-7'!A:M,13,0),0))</f>
        <v/>
      </c>
      <c r="AI599" s="36">
        <f>IFERROR(IF(D599="","",VLOOKUP(D599,'produto-venda-7'!B:N,11,0)),0)</f>
        <v/>
      </c>
      <c r="AJ599" s="43">
        <f>IF(D599="","",IFERROR(AI599*AB599,0))</f>
        <v/>
      </c>
      <c r="AK599" s="44">
        <f>IFERROR(IF(D599="","",VLOOKUP(F599,'ANALISE FORNECEDOR'!$A:$I,8,0)),"")</f>
        <v/>
      </c>
      <c r="AL599" s="44">
        <f>IF(D599="","",AVERAGE(AM599,AK599))</f>
        <v/>
      </c>
      <c r="AM599" s="44">
        <f>IFERROR(IF(D599="","",VLOOKUP(F599,'ANALISE FORNECEDOR'!$A:$I,9,0)),"")</f>
        <v/>
      </c>
      <c r="AN599" s="45">
        <f>IF(D599="","",IF(Y599&gt;12,AI599*(U599+Y599),AI599*U599))</f>
        <v/>
      </c>
      <c r="AO599" s="45">
        <f>IF(D599="","",IF(Y599&gt;12,AI599*(U599+V599+Y599),AI599*(U599+V599)))</f>
        <v/>
      </c>
      <c r="AP599" s="46">
        <f>IF(D599="","",IF(Y599&gt;12,AG599*(U599+Y599),AG599*U599))</f>
        <v/>
      </c>
      <c r="AQ599" s="46">
        <f>IF(D599="","",IF(Y599&gt;12,AG599*(U599+V599+Y599),AG599*(U599+V599)))</f>
        <v/>
      </c>
      <c r="AR599" s="46">
        <f>IF(D599="","",IF(OR(R599="A",R599="AA",R599="AAA"),AP599,0))</f>
        <v/>
      </c>
      <c r="AS599" s="46">
        <f>IF(D599="","",IF(R599="B",AP599,0))</f>
        <v/>
      </c>
      <c r="AT599" s="46">
        <f>IF(D599="","",IF(R599="C",AP599,0))</f>
        <v/>
      </c>
      <c r="AU599" s="47">
        <f>IF(D599="","",IFERROR(AN599/AJ599,0))</f>
        <v/>
      </c>
      <c r="AV599" s="47">
        <f>IF(D599="","",IFERROR(((AO599)/AJ599),0))</f>
        <v/>
      </c>
      <c r="AW599" s="48">
        <f>IF(D599="","",IF(OR(S599="S",NOT(AND(ISNUMBER(AC599),ISNUMBER(AL599),AC599*AL599&gt;=0))),0,AC599*AL599))</f>
        <v/>
      </c>
      <c r="AX599" s="49">
        <f>IFERROR(IF(D599="","",AW599*AG599),0)</f>
        <v/>
      </c>
      <c r="AY599" s="48">
        <f>IF(D599="","",IF(OR(S599="S",NOT(AND(ISNUMBER(AC599),ISNUMBER(AK599),AC599*AK599&gt;=0))),0,AC599*AK599))</f>
        <v/>
      </c>
      <c r="AZ599" s="48">
        <f>IFERROR(IF(D599="","",IF(AY599=0,0,IF(((AY599)-(U599+Y599))&lt;0,0,(AY599)-U599))),0)</f>
        <v/>
      </c>
      <c r="BA599" s="49">
        <f>IF(D599="","",AZ599*AG599)</f>
        <v/>
      </c>
      <c r="BB599" s="49">
        <f>IF(D599="","",IF(OR(R599="A",R599="AA",R599="AAA"),BA599,0))</f>
        <v/>
      </c>
      <c r="BC599" s="49">
        <f>IF(D599="","",IF(R599="B",BA599,0))</f>
        <v/>
      </c>
      <c r="BD599" s="49">
        <f>IF(D599="","",IF(R599="B",BA599,0))</f>
        <v/>
      </c>
      <c r="BE599" s="49">
        <f>IF(D599="","",IF(S599="S",
1,
IF(AC599=0,
1,
IF(
IFERROR(((U599+Y599)*AG599)/((AC599*AK599)*AG599),0)&lt;0,
0,
IF(
IFERROR(((U599+Y599)*AG599)/((AC599*AK599)*AG599),0)&gt;1,
1,
IFERROR(((U599+Y599)*AG599)/((AC599*AK599)*AG599),0)
)
)
)
))</f>
        <v/>
      </c>
      <c r="BF599" s="49">
        <f>IF(D599="","",IF(S599="S",
1,
IF(AC599=0,
1,
IF(
IFERROR(((U599+V599+Y599)*AG599)/((AC599*AK599)*AG599),0)&lt;0,
0,
IF(
IFERROR(((U599+V599+Y599)*AG599)/((AC599*AK599)*AG599),0)&gt;1,
1,
IFERROR(((U599+V599+Y599)*AG599)/((AC599*AK599)*AG599),0)
)
)
)
))</f>
        <v/>
      </c>
      <c r="BG599" s="50">
        <f>IF(D599="","",IF(S599="S",0,IF(AND(ISNUMBER(AC599),ISNUMBER(AM599)),IF(OR(AC599*AM599&lt;0,ISERR(AC599*AM599)),0,AC599*AM599),0)))</f>
        <v/>
      </c>
      <c r="BH599" s="50">
        <f>IF(D599="","",IF(BY599&gt;TODAY()-60,0,IF(Y599&gt;12,MAX(0,(U599+Y599)-BG599),MAX(0,U599-BG599))))</f>
        <v/>
      </c>
      <c r="BI599" s="51">
        <f>IF(D599="","",BH599*AG599)</f>
        <v/>
      </c>
      <c r="BJ599" s="51">
        <f>IF(D599="","",IF(OR(R599="A",R599="AA",R599="AAA"),BI599,0))</f>
        <v/>
      </c>
      <c r="BK599" s="51">
        <f>IF(D599="","",IF(R599="B",BI599,0))</f>
        <v/>
      </c>
      <c r="BL599" s="51">
        <f>IF(D599="","",IF(R599="C",BI599,0))</f>
        <v/>
      </c>
      <c r="BM599" s="51">
        <f>IF(D599="","",IFERROR(MAX(0,MIN(BI599/AP599,1)),0))</f>
        <v/>
      </c>
      <c r="BN599" s="52">
        <f>IF(D599="","",AB599*AG599)</f>
        <v/>
      </c>
      <c r="BO599" s="52">
        <f>IF(D599="","",(U599+V599+X599)*AG599)</f>
        <v/>
      </c>
      <c r="BP599" s="52">
        <f>IF(D599="","",(AB599*3)*AG599)</f>
        <v/>
      </c>
      <c r="BQ599" s="52">
        <f>IF(D599="","",IF(BO599-BP599&gt;0,0,BO599-BP599))</f>
        <v/>
      </c>
      <c r="BR599" s="52">
        <f>IF(D599="","",IF(BO599-BP599-BN599&gt;0,0,BO599-BP599-BN599))</f>
        <v/>
      </c>
      <c r="BS599" s="53">
        <f>IF(D599="","",IFERROR(AB599*AI599,0))</f>
        <v/>
      </c>
      <c r="BT599" s="53">
        <f>IF(D599="","",IFERROR(IF(X599&gt;12, AI599*(U599+V599+X599), AI599*(U599+V599)),0))</f>
        <v/>
      </c>
      <c r="BU599" s="53">
        <f>IF(D599="","",IFERROR(((AB599*3)*AI599),0))</f>
        <v/>
      </c>
      <c r="BV599" s="53">
        <f>IF(D599="","",IF(BT599-BU599&gt;0,0,BT599-BU599))</f>
        <v/>
      </c>
      <c r="BW599" s="53">
        <f>IF(D599="","",IF(BT599-BU599-BS599&gt;0,0,BT599-BU599-BS599))</f>
        <v/>
      </c>
      <c r="BX599" s="36">
        <f>IF(D599="","",IFERROR(VLOOKUP(D599,'produto-entrada-7'!A:M,3,0),"SEM PEDIDO"))</f>
        <v/>
      </c>
      <c r="BY599" s="36">
        <f>IF(D599="","",VLOOKUP(D599,'produto-estoque-total-7'!A:AB,25,0))</f>
        <v/>
      </c>
      <c r="BZ599" s="36">
        <f>IF(D599="","",IFERROR(VLOOKUP(D599,'produto-estoque-total-7'!A:AB,26,0)/100,0))</f>
        <v/>
      </c>
      <c r="CA599" s="36">
        <f>IF(D599="","",IFERROR(VLOOKUP(D599,'produto-estoque-total-7'!A:AB,27,0)/100,0))</f>
        <v/>
      </c>
      <c r="CB599" s="41">
        <f>IF(D599="","",V599*AF599)</f>
        <v/>
      </c>
      <c r="CC599" s="41">
        <f>IF(D599="","",V599*AI599)</f>
        <v/>
      </c>
      <c r="CD599" s="54">
        <f>IF(D599="","",VLOOKUP(D599,'produto-estoque-total-7'!A:AB,28,0))</f>
        <v/>
      </c>
    </row>
    <row r="600">
      <c r="A600" s="36">
        <f>IF(D600="","",VLOOKUP(D600,'produto-estoque-total-7'!A:AB,3,0))</f>
        <v/>
      </c>
      <c r="B600" s="1">
        <f>IF(D600="","",VLOOKUP(D600,'produto-estoque-total-7'!A:AB,12,0))</f>
        <v/>
      </c>
      <c r="C600" s="1">
        <f>IF(D600="","",VLOOKUP(D600,'produto-estoque-total-7'!A:AB,2,0))</f>
        <v/>
      </c>
      <c r="D600" s="37">
        <f>IFERROR(IF('produto-estoque-total-7'!A599="","",'produto-estoque-total-7'!A599),"")</f>
        <v/>
      </c>
      <c r="E600" s="1">
        <f>IF(D600="","",VLOOKUP(D600,'produto-estoque-total-7'!A:AB,4,0))</f>
        <v/>
      </c>
      <c r="F600" s="36">
        <f>IF(D600="","",VLOOKUP(D600,'produto-estoque-total-7'!A:AB,13,0))</f>
        <v/>
      </c>
      <c r="G600" s="1">
        <f>IF(F600="","",VLOOKUP(F600,'FORNECEDORES X COMPRADOR'!A:D,4,0))</f>
        <v/>
      </c>
      <c r="H600" s="1">
        <f>IF(F600="","",VLOOKUP(F600,'FORNECEDORES X COMPRADOR'!A:E,5,0))</f>
        <v/>
      </c>
      <c r="I600" s="36">
        <f>IF(D600="","",VLOOKUP(D600,'produto-estoque-total-7'!A:AB,15,0))</f>
        <v/>
      </c>
      <c r="J600" s="36">
        <f>IF(D600="","",VLOOKUP(D600,'produto-estoque-total-7'!A:AB,19,0))</f>
        <v/>
      </c>
      <c r="K600" s="1">
        <f>IF(D600="","",VLOOKUP(D600,'produto-estoque-total-7'!A:AB,20,0))</f>
        <v/>
      </c>
      <c r="L600" s="36">
        <f>IF(D600="","",VLOOKUP(D600,'produto-estoque-total-7'!A:AB,17,0))</f>
        <v/>
      </c>
      <c r="M600" s="1">
        <f>IF(D600="","",VLOOKUP(D600,'produto-estoque-total-7'!A:AB,18,0))</f>
        <v/>
      </c>
      <c r="N600" s="36">
        <f>IF(D600="","",VLOOKUP(D600,'produto-estoque-total-7'!A:AB,21,0))</f>
        <v/>
      </c>
      <c r="O600" s="1">
        <f>IF(D600="","",VLOOKUP(D600,'produto-estoque-total-7'!A:AB,22,0))</f>
        <v/>
      </c>
      <c r="P600" s="36">
        <f>IF(D600="","",VLOOKUP(D600,'produto-estoque-total-7'!A:AB,23,0))</f>
        <v/>
      </c>
      <c r="Q600" s="1">
        <f>IF(D600="","",VLOOKUP(D600,'produto-estoque-total-7'!A:AB,24,0))</f>
        <v/>
      </c>
      <c r="R600" s="38">
        <f>IFERROR(IF(D600="","",VLOOKUP(D600,'produto-venda-7'!B:N,13,0)),"C")</f>
        <v/>
      </c>
      <c r="S600" s="39">
        <f>IF(D600="","",VLOOKUP(D600,'produto-estoque-total-7'!A:AB,6,0))</f>
        <v/>
      </c>
      <c r="T600" s="39">
        <f>IF(D600="","",VLOOKUP(D600,'produto-estoque-total-7'!A:AB,5,0))</f>
        <v/>
      </c>
      <c r="U600" s="40">
        <f>IF(D600="","",VLOOKUP(D600,'produto-estoque-total-7'!A:AB,11,0))</f>
        <v/>
      </c>
      <c r="V600" s="41">
        <f>IF(D600="","",IFERROR(VLOOKUP(D600,'produto-entrada-7'!A:M,10,0),0))</f>
        <v/>
      </c>
      <c r="W600" s="42" t="n"/>
      <c r="X600" s="39">
        <f>IF(D600="","",VLOOKUP(D600,'produto-estoque-total-7'!A:AB,8,0))</f>
        <v/>
      </c>
      <c r="Y600" s="39">
        <f>IF(D600="","",VLOOKUP(D600,'produto-estoque-total-7'!A:AB,9,0))</f>
        <v/>
      </c>
      <c r="Z600" s="39">
        <f>IF(D600="","",VLOOKUP(D600,'produto-estoque-total-7'!A:AB,10,0))</f>
        <v/>
      </c>
      <c r="AA600" s="39">
        <f>IFERROR(IF(D600="","",VLOOKUP(D600,'produto-venda-7'!B:N,4,0)),0)</f>
        <v/>
      </c>
      <c r="AB600" s="39">
        <f>IFERROR(IF(D600="","",VLOOKUP(D600,'produto-venda-7'!B:N,5,0)),0)</f>
        <v/>
      </c>
      <c r="AC600" s="39">
        <f>IF(D600="","",IFERROR(AA600/90,0))</f>
        <v/>
      </c>
      <c r="AD600" s="36">
        <f>IF(D600="","",IFERROR(VLOOKUP(D600,'produto-entrada-7'!A:M,4,0),0))</f>
        <v/>
      </c>
      <c r="AE600" s="36">
        <f>IFERROR(IF(D600="","",VLOOKUP(D600,'produto-venda-7'!B:N,10,0)),0)</f>
        <v/>
      </c>
      <c r="AF600" s="36">
        <f>IF(D600="","",IFERROR(VLOOKUP(D600,'produto-entrada-7'!A:M,11,0),0))</f>
        <v/>
      </c>
      <c r="AG600" s="1">
        <f>IF(D600="","",IFERROR(VLOOKUP(D600,'produto-entrada-7'!A:M,12,0),0))</f>
        <v/>
      </c>
      <c r="AH600" s="1">
        <f>IF(D600="","",IFERROR(VLOOKUP(D600,'produto-entrada-7'!A:M,13,0),0))</f>
        <v/>
      </c>
      <c r="AI600" s="36">
        <f>IFERROR(IF(D600="","",VLOOKUP(D600,'produto-venda-7'!B:N,11,0)),0)</f>
        <v/>
      </c>
      <c r="AJ600" s="43">
        <f>IF(D600="","",IFERROR(AI600*AB600,0))</f>
        <v/>
      </c>
      <c r="AK600" s="44">
        <f>IFERROR(IF(D600="","",VLOOKUP(F600,'ANALISE FORNECEDOR'!$A:$I,8,0)),"")</f>
        <v/>
      </c>
      <c r="AL600" s="44">
        <f>IF(D600="","",AVERAGE(AM600,AK600))</f>
        <v/>
      </c>
      <c r="AM600" s="44">
        <f>IFERROR(IF(D600="","",VLOOKUP(F600,'ANALISE FORNECEDOR'!$A:$I,9,0)),"")</f>
        <v/>
      </c>
      <c r="AN600" s="45">
        <f>IF(D600="","",IF(Y600&gt;12,AI600*(U600+Y600),AI600*U600))</f>
        <v/>
      </c>
      <c r="AO600" s="45">
        <f>IF(D600="","",IF(Y600&gt;12,AI600*(U600+V600+Y600),AI600*(U600+V600)))</f>
        <v/>
      </c>
      <c r="AP600" s="46">
        <f>IF(D600="","",IF(Y600&gt;12,AG600*(U600+Y600),AG600*U600))</f>
        <v/>
      </c>
      <c r="AQ600" s="46">
        <f>IF(D600="","",IF(Y600&gt;12,AG600*(U600+V600+Y600),AG600*(U600+V600)))</f>
        <v/>
      </c>
      <c r="AR600" s="46">
        <f>IF(D600="","",IF(OR(R600="A",R600="AA",R600="AAA"),AP600,0))</f>
        <v/>
      </c>
      <c r="AS600" s="46">
        <f>IF(D600="","",IF(R600="B",AP600,0))</f>
        <v/>
      </c>
      <c r="AT600" s="46">
        <f>IF(D600="","",IF(R600="C",AP600,0))</f>
        <v/>
      </c>
      <c r="AU600" s="47">
        <f>IF(D600="","",IFERROR(AN600/AJ600,0))</f>
        <v/>
      </c>
      <c r="AV600" s="47">
        <f>IF(D600="","",IFERROR(((AO600)/AJ600),0))</f>
        <v/>
      </c>
      <c r="AW600" s="48">
        <f>IF(D600="","",IF(OR(S600="S",NOT(AND(ISNUMBER(AC600),ISNUMBER(AL600),AC600*AL600&gt;=0))),0,AC600*AL600))</f>
        <v/>
      </c>
      <c r="AX600" s="49">
        <f>IFERROR(IF(D600="","",AW600*AG600),0)</f>
        <v/>
      </c>
      <c r="AY600" s="48">
        <f>IF(D600="","",IF(OR(S600="S",NOT(AND(ISNUMBER(AC600),ISNUMBER(AK600),AC600*AK600&gt;=0))),0,AC600*AK600))</f>
        <v/>
      </c>
      <c r="AZ600" s="48">
        <f>IFERROR(IF(D600="","",IF(AY600=0,0,IF(((AY600)-(U600+Y600))&lt;0,0,(AY600)-U600))),0)</f>
        <v/>
      </c>
      <c r="BA600" s="49">
        <f>IF(D600="","",AZ600*AG600)</f>
        <v/>
      </c>
      <c r="BB600" s="49">
        <f>IF(D600="","",IF(OR(R600="A",R600="AA",R600="AAA"),BA600,0))</f>
        <v/>
      </c>
      <c r="BC600" s="49">
        <f>IF(D600="","",IF(R600="B",BA600,0))</f>
        <v/>
      </c>
      <c r="BD600" s="49">
        <f>IF(D600="","",IF(R600="B",BA600,0))</f>
        <v/>
      </c>
      <c r="BE600" s="49">
        <f>IF(D600="","",IF(S600="S",
1,
IF(AC600=0,
1,
IF(
IFERROR(((U600+Y600)*AG600)/((AC600*AK600)*AG600),0)&lt;0,
0,
IF(
IFERROR(((U600+Y600)*AG600)/((AC600*AK600)*AG600),0)&gt;1,
1,
IFERROR(((U600+Y600)*AG600)/((AC600*AK600)*AG600),0)
)
)
)
))</f>
        <v/>
      </c>
      <c r="BF600" s="49">
        <f>IF(D600="","",IF(S600="S",
1,
IF(AC600=0,
1,
IF(
IFERROR(((U600+V600+Y600)*AG600)/((AC600*AK600)*AG600),0)&lt;0,
0,
IF(
IFERROR(((U600+V600+Y600)*AG600)/((AC600*AK600)*AG600),0)&gt;1,
1,
IFERROR(((U600+V600+Y600)*AG600)/((AC600*AK600)*AG600),0)
)
)
)
))</f>
        <v/>
      </c>
      <c r="BG600" s="50">
        <f>IF(D600="","",IF(S600="S",0,IF(AND(ISNUMBER(AC600),ISNUMBER(AM600)),IF(OR(AC600*AM600&lt;0,ISERR(AC600*AM600)),0,AC600*AM600),0)))</f>
        <v/>
      </c>
      <c r="BH600" s="50">
        <f>IF(D600="","",IF(BY600&gt;TODAY()-60,0,IF(Y600&gt;12,MAX(0,(U600+Y600)-BG600),MAX(0,U600-BG600))))</f>
        <v/>
      </c>
      <c r="BI600" s="51">
        <f>IF(D600="","",BH600*AG600)</f>
        <v/>
      </c>
      <c r="BJ600" s="51">
        <f>IF(D600="","",IF(OR(R600="A",R600="AA",R600="AAA"),BI600,0))</f>
        <v/>
      </c>
      <c r="BK600" s="51">
        <f>IF(D600="","",IF(R600="B",BI600,0))</f>
        <v/>
      </c>
      <c r="BL600" s="51">
        <f>IF(D600="","",IF(R600="C",BI600,0))</f>
        <v/>
      </c>
      <c r="BM600" s="51">
        <f>IF(D600="","",IFERROR(MAX(0,MIN(BI600/AP600,1)),0))</f>
        <v/>
      </c>
      <c r="BN600" s="52">
        <f>IF(D600="","",AB600*AG600)</f>
        <v/>
      </c>
      <c r="BO600" s="52">
        <f>IF(D600="","",(U600+V600+X600)*AG600)</f>
        <v/>
      </c>
      <c r="BP600" s="52">
        <f>IF(D600="","",(AB600*3)*AG600)</f>
        <v/>
      </c>
      <c r="BQ600" s="52">
        <f>IF(D600="","",IF(BO600-BP600&gt;0,0,BO600-BP600))</f>
        <v/>
      </c>
      <c r="BR600" s="52">
        <f>IF(D600="","",IF(BO600-BP600-BN600&gt;0,0,BO600-BP600-BN600))</f>
        <v/>
      </c>
      <c r="BS600" s="53">
        <f>IF(D600="","",IFERROR(AB600*AI600,0))</f>
        <v/>
      </c>
      <c r="BT600" s="53">
        <f>IF(D600="","",IFERROR(IF(X600&gt;12, AI600*(U600+V600+X600), AI600*(U600+V600)),0))</f>
        <v/>
      </c>
      <c r="BU600" s="53">
        <f>IF(D600="","",IFERROR(((AB600*3)*AI600),0))</f>
        <v/>
      </c>
      <c r="BV600" s="53">
        <f>IF(D600="","",IF(BT600-BU600&gt;0,0,BT600-BU600))</f>
        <v/>
      </c>
      <c r="BW600" s="53">
        <f>IF(D600="","",IF(BT600-BU600-BS600&gt;0,0,BT600-BU600-BS600))</f>
        <v/>
      </c>
      <c r="BX600" s="36">
        <f>IF(D600="","",IFERROR(VLOOKUP(D600,'produto-entrada-7'!A:M,3,0),"SEM PEDIDO"))</f>
        <v/>
      </c>
      <c r="BY600" s="36">
        <f>IF(D600="","",VLOOKUP(D600,'produto-estoque-total-7'!A:AB,25,0))</f>
        <v/>
      </c>
      <c r="BZ600" s="36">
        <f>IF(D600="","",IFERROR(VLOOKUP(D600,'produto-estoque-total-7'!A:AB,26,0)/100,0))</f>
        <v/>
      </c>
      <c r="CA600" s="36">
        <f>IF(D600="","",IFERROR(VLOOKUP(D600,'produto-estoque-total-7'!A:AB,27,0)/100,0))</f>
        <v/>
      </c>
      <c r="CB600" s="41">
        <f>IF(D600="","",V600*AF600)</f>
        <v/>
      </c>
      <c r="CC600" s="41">
        <f>IF(D600="","",V600*AI600)</f>
        <v/>
      </c>
      <c r="CD600" s="54">
        <f>IF(D600="","",VLOOKUP(D600,'produto-estoque-total-7'!A:AB,28,0))</f>
        <v/>
      </c>
    </row>
    <row r="601">
      <c r="A601" s="36">
        <f>IF(D601="","",VLOOKUP(D601,'produto-estoque-total-7'!A:AB,3,0))</f>
        <v/>
      </c>
      <c r="B601" s="1">
        <f>IF(D601="","",VLOOKUP(D601,'produto-estoque-total-7'!A:AB,12,0))</f>
        <v/>
      </c>
      <c r="C601" s="1">
        <f>IF(D601="","",VLOOKUP(D601,'produto-estoque-total-7'!A:AB,2,0))</f>
        <v/>
      </c>
      <c r="D601" s="37">
        <f>IFERROR(IF('produto-estoque-total-7'!A600="","",'produto-estoque-total-7'!A600),"")</f>
        <v/>
      </c>
      <c r="E601" s="1">
        <f>IF(D601="","",VLOOKUP(D601,'produto-estoque-total-7'!A:AB,4,0))</f>
        <v/>
      </c>
      <c r="F601" s="36">
        <f>IF(D601="","",VLOOKUP(D601,'produto-estoque-total-7'!A:AB,13,0))</f>
        <v/>
      </c>
      <c r="G601" s="1">
        <f>IF(F601="","",VLOOKUP(F601,'FORNECEDORES X COMPRADOR'!A:D,4,0))</f>
        <v/>
      </c>
      <c r="H601" s="1">
        <f>IF(F601="","",VLOOKUP(F601,'FORNECEDORES X COMPRADOR'!A:E,5,0))</f>
        <v/>
      </c>
      <c r="I601" s="36">
        <f>IF(D601="","",VLOOKUP(D601,'produto-estoque-total-7'!A:AB,15,0))</f>
        <v/>
      </c>
      <c r="J601" s="36">
        <f>IF(D601="","",VLOOKUP(D601,'produto-estoque-total-7'!A:AB,19,0))</f>
        <v/>
      </c>
      <c r="K601" s="1">
        <f>IF(D601="","",VLOOKUP(D601,'produto-estoque-total-7'!A:AB,20,0))</f>
        <v/>
      </c>
      <c r="L601" s="36">
        <f>IF(D601="","",VLOOKUP(D601,'produto-estoque-total-7'!A:AB,17,0))</f>
        <v/>
      </c>
      <c r="M601" s="1">
        <f>IF(D601="","",VLOOKUP(D601,'produto-estoque-total-7'!A:AB,18,0))</f>
        <v/>
      </c>
      <c r="N601" s="36">
        <f>IF(D601="","",VLOOKUP(D601,'produto-estoque-total-7'!A:AB,21,0))</f>
        <v/>
      </c>
      <c r="O601" s="1">
        <f>IF(D601="","",VLOOKUP(D601,'produto-estoque-total-7'!A:AB,22,0))</f>
        <v/>
      </c>
      <c r="P601" s="36">
        <f>IF(D601="","",VLOOKUP(D601,'produto-estoque-total-7'!A:AB,23,0))</f>
        <v/>
      </c>
      <c r="Q601" s="1">
        <f>IF(D601="","",VLOOKUP(D601,'produto-estoque-total-7'!A:AB,24,0))</f>
        <v/>
      </c>
      <c r="R601" s="38">
        <f>IFERROR(IF(D601="","",VLOOKUP(D601,'produto-venda-7'!B:N,13,0)),"C")</f>
        <v/>
      </c>
      <c r="S601" s="39">
        <f>IF(D601="","",VLOOKUP(D601,'produto-estoque-total-7'!A:AB,6,0))</f>
        <v/>
      </c>
      <c r="T601" s="39">
        <f>IF(D601="","",VLOOKUP(D601,'produto-estoque-total-7'!A:AB,5,0))</f>
        <v/>
      </c>
      <c r="U601" s="40">
        <f>IF(D601="","",VLOOKUP(D601,'produto-estoque-total-7'!A:AB,11,0))</f>
        <v/>
      </c>
      <c r="V601" s="41">
        <f>IF(D601="","",IFERROR(VLOOKUP(D601,'produto-entrada-7'!A:M,10,0),0))</f>
        <v/>
      </c>
      <c r="W601" s="42" t="n"/>
      <c r="X601" s="39">
        <f>IF(D601="","",VLOOKUP(D601,'produto-estoque-total-7'!A:AB,8,0))</f>
        <v/>
      </c>
      <c r="Y601" s="39">
        <f>IF(D601="","",VLOOKUP(D601,'produto-estoque-total-7'!A:AB,9,0))</f>
        <v/>
      </c>
      <c r="Z601" s="39">
        <f>IF(D601="","",VLOOKUP(D601,'produto-estoque-total-7'!A:AB,10,0))</f>
        <v/>
      </c>
      <c r="AA601" s="39">
        <f>IFERROR(IF(D601="","",VLOOKUP(D601,'produto-venda-7'!B:N,4,0)),0)</f>
        <v/>
      </c>
      <c r="AB601" s="39">
        <f>IFERROR(IF(D601="","",VLOOKUP(D601,'produto-venda-7'!B:N,5,0)),0)</f>
        <v/>
      </c>
      <c r="AC601" s="39">
        <f>IF(D601="","",IFERROR(AA601/90,0))</f>
        <v/>
      </c>
      <c r="AD601" s="36">
        <f>IF(D601="","",IFERROR(VLOOKUP(D601,'produto-entrada-7'!A:M,4,0),0))</f>
        <v/>
      </c>
      <c r="AE601" s="36">
        <f>IFERROR(IF(D601="","",VLOOKUP(D601,'produto-venda-7'!B:N,10,0)),0)</f>
        <v/>
      </c>
      <c r="AF601" s="36">
        <f>IF(D601="","",IFERROR(VLOOKUP(D601,'produto-entrada-7'!A:M,11,0),0))</f>
        <v/>
      </c>
      <c r="AG601" s="1">
        <f>IF(D601="","",IFERROR(VLOOKUP(D601,'produto-entrada-7'!A:M,12,0),0))</f>
        <v/>
      </c>
      <c r="AH601" s="1">
        <f>IF(D601="","",IFERROR(VLOOKUP(D601,'produto-entrada-7'!A:M,13,0),0))</f>
        <v/>
      </c>
      <c r="AI601" s="36">
        <f>IFERROR(IF(D601="","",VLOOKUP(D601,'produto-venda-7'!B:N,11,0)),0)</f>
        <v/>
      </c>
      <c r="AJ601" s="43">
        <f>IF(D601="","",IFERROR(AI601*AB601,0))</f>
        <v/>
      </c>
      <c r="AK601" s="44">
        <f>IFERROR(IF(D601="","",VLOOKUP(F601,'ANALISE FORNECEDOR'!$A:$I,8,0)),"")</f>
        <v/>
      </c>
      <c r="AL601" s="44">
        <f>IF(D601="","",AVERAGE(AM601,AK601))</f>
        <v/>
      </c>
      <c r="AM601" s="44">
        <f>IFERROR(IF(D601="","",VLOOKUP(F601,'ANALISE FORNECEDOR'!$A:$I,9,0)),"")</f>
        <v/>
      </c>
      <c r="AN601" s="45">
        <f>IF(D601="","",IF(Y601&gt;12,AI601*(U601+Y601),AI601*U601))</f>
        <v/>
      </c>
      <c r="AO601" s="45">
        <f>IF(D601="","",IF(Y601&gt;12,AI601*(U601+V601+Y601),AI601*(U601+V601)))</f>
        <v/>
      </c>
      <c r="AP601" s="46">
        <f>IF(D601="","",IF(Y601&gt;12,AG601*(U601+Y601),AG601*U601))</f>
        <v/>
      </c>
      <c r="AQ601" s="46">
        <f>IF(D601="","",IF(Y601&gt;12,AG601*(U601+V601+Y601),AG601*(U601+V601)))</f>
        <v/>
      </c>
      <c r="AR601" s="46">
        <f>IF(D601="","",IF(OR(R601="A",R601="AA",R601="AAA"),AP601,0))</f>
        <v/>
      </c>
      <c r="AS601" s="46">
        <f>IF(D601="","",IF(R601="B",AP601,0))</f>
        <v/>
      </c>
      <c r="AT601" s="46">
        <f>IF(D601="","",IF(R601="C",AP601,0))</f>
        <v/>
      </c>
      <c r="AU601" s="47">
        <f>IF(D601="","",IFERROR(AN601/AJ601,0))</f>
        <v/>
      </c>
      <c r="AV601" s="47">
        <f>IF(D601="","",IFERROR(((AO601)/AJ601),0))</f>
        <v/>
      </c>
      <c r="AW601" s="48">
        <f>IF(D601="","",IF(OR(S601="S",NOT(AND(ISNUMBER(AC601),ISNUMBER(AL601),AC601*AL601&gt;=0))),0,AC601*AL601))</f>
        <v/>
      </c>
      <c r="AX601" s="49">
        <f>IFERROR(IF(D601="","",AW601*AG601),0)</f>
        <v/>
      </c>
      <c r="AY601" s="48">
        <f>IF(D601="","",IF(OR(S601="S",NOT(AND(ISNUMBER(AC601),ISNUMBER(AK601),AC601*AK601&gt;=0))),0,AC601*AK601))</f>
        <v/>
      </c>
      <c r="AZ601" s="48">
        <f>IFERROR(IF(D601="","",IF(AY601=0,0,IF(((AY601)-(U601+Y601))&lt;0,0,(AY601)-U601))),0)</f>
        <v/>
      </c>
      <c r="BA601" s="49">
        <f>IF(D601="","",AZ601*AG601)</f>
        <v/>
      </c>
      <c r="BB601" s="49">
        <f>IF(D601="","",IF(OR(R601="A",R601="AA",R601="AAA"),BA601,0))</f>
        <v/>
      </c>
      <c r="BC601" s="49">
        <f>IF(D601="","",IF(R601="B",BA601,0))</f>
        <v/>
      </c>
      <c r="BD601" s="49">
        <f>IF(D601="","",IF(R601="B",BA601,0))</f>
        <v/>
      </c>
      <c r="BE601" s="49">
        <f>IF(D601="","",IF(S601="S",
1,
IF(AC601=0,
1,
IF(
IFERROR(((U601+Y601)*AG601)/((AC601*AK601)*AG601),0)&lt;0,
0,
IF(
IFERROR(((U601+Y601)*AG601)/((AC601*AK601)*AG601),0)&gt;1,
1,
IFERROR(((U601+Y601)*AG601)/((AC601*AK601)*AG601),0)
)
)
)
))</f>
        <v/>
      </c>
      <c r="BF601" s="49">
        <f>IF(D601="","",IF(S601="S",
1,
IF(AC601=0,
1,
IF(
IFERROR(((U601+V601+Y601)*AG601)/((AC601*AK601)*AG601),0)&lt;0,
0,
IF(
IFERROR(((U601+V601+Y601)*AG601)/((AC601*AK601)*AG601),0)&gt;1,
1,
IFERROR(((U601+V601+Y601)*AG601)/((AC601*AK601)*AG601),0)
)
)
)
))</f>
        <v/>
      </c>
      <c r="BG601" s="50">
        <f>IF(D601="","",IF(S601="S",0,IF(AND(ISNUMBER(AC601),ISNUMBER(AM601)),IF(OR(AC601*AM601&lt;0,ISERR(AC601*AM601)),0,AC601*AM601),0)))</f>
        <v/>
      </c>
      <c r="BH601" s="50">
        <f>IF(D601="","",IF(BY601&gt;TODAY()-60,0,IF(Y601&gt;12,MAX(0,(U601+Y601)-BG601),MAX(0,U601-BG601))))</f>
        <v/>
      </c>
      <c r="BI601" s="51">
        <f>IF(D601="","",BH601*AG601)</f>
        <v/>
      </c>
      <c r="BJ601" s="51">
        <f>IF(D601="","",IF(OR(R601="A",R601="AA",R601="AAA"),BI601,0))</f>
        <v/>
      </c>
      <c r="BK601" s="51">
        <f>IF(D601="","",IF(R601="B",BI601,0))</f>
        <v/>
      </c>
      <c r="BL601" s="51">
        <f>IF(D601="","",IF(R601="C",BI601,0))</f>
        <v/>
      </c>
      <c r="BM601" s="51">
        <f>IF(D601="","",IFERROR(MAX(0,MIN(BI601/AP601,1)),0))</f>
        <v/>
      </c>
      <c r="BN601" s="52">
        <f>IF(D601="","",AB601*AG601)</f>
        <v/>
      </c>
      <c r="BO601" s="52">
        <f>IF(D601="","",(U601+V601+X601)*AG601)</f>
        <v/>
      </c>
      <c r="BP601" s="52">
        <f>IF(D601="","",(AB601*3)*AG601)</f>
        <v/>
      </c>
      <c r="BQ601" s="52">
        <f>IF(D601="","",IF(BO601-BP601&gt;0,0,BO601-BP601))</f>
        <v/>
      </c>
      <c r="BR601" s="52">
        <f>IF(D601="","",IF(BO601-BP601-BN601&gt;0,0,BO601-BP601-BN601))</f>
        <v/>
      </c>
      <c r="BS601" s="53">
        <f>IF(D601="","",IFERROR(AB601*AI601,0))</f>
        <v/>
      </c>
      <c r="BT601" s="53">
        <f>IF(D601="","",IFERROR(IF(X601&gt;12, AI601*(U601+V601+X601), AI601*(U601+V601)),0))</f>
        <v/>
      </c>
      <c r="BU601" s="53">
        <f>IF(D601="","",IFERROR(((AB601*3)*AI601),0))</f>
        <v/>
      </c>
      <c r="BV601" s="53">
        <f>IF(D601="","",IF(BT601-BU601&gt;0,0,BT601-BU601))</f>
        <v/>
      </c>
      <c r="BW601" s="53">
        <f>IF(D601="","",IF(BT601-BU601-BS601&gt;0,0,BT601-BU601-BS601))</f>
        <v/>
      </c>
      <c r="BX601" s="36">
        <f>IF(D601="","",IFERROR(VLOOKUP(D601,'produto-entrada-7'!A:M,3,0),"SEM PEDIDO"))</f>
        <v/>
      </c>
      <c r="BY601" s="36">
        <f>IF(D601="","",VLOOKUP(D601,'produto-estoque-total-7'!A:AB,25,0))</f>
        <v/>
      </c>
      <c r="BZ601" s="36">
        <f>IF(D601="","",IFERROR(VLOOKUP(D601,'produto-estoque-total-7'!A:AB,26,0)/100,0))</f>
        <v/>
      </c>
      <c r="CA601" s="36">
        <f>IF(D601="","",IFERROR(VLOOKUP(D601,'produto-estoque-total-7'!A:AB,27,0)/100,0))</f>
        <v/>
      </c>
      <c r="CB601" s="41">
        <f>IF(D601="","",V601*AF601)</f>
        <v/>
      </c>
      <c r="CC601" s="41">
        <f>IF(D601="","",V601*AI601)</f>
        <v/>
      </c>
      <c r="CD601" s="54">
        <f>IF(D601="","",VLOOKUP(D601,'produto-estoque-total-7'!A:AB,28,0))</f>
        <v/>
      </c>
    </row>
    <row r="602">
      <c r="A602" s="36">
        <f>IF(D602="","",VLOOKUP(D602,'produto-estoque-total-7'!A:AB,3,0))</f>
        <v/>
      </c>
      <c r="B602" s="1">
        <f>IF(D602="","",VLOOKUP(D602,'produto-estoque-total-7'!A:AB,12,0))</f>
        <v/>
      </c>
      <c r="C602" s="1">
        <f>IF(D602="","",VLOOKUP(D602,'produto-estoque-total-7'!A:AB,2,0))</f>
        <v/>
      </c>
      <c r="D602" s="37">
        <f>IFERROR(IF('produto-estoque-total-7'!A601="","",'produto-estoque-total-7'!A601),"")</f>
        <v/>
      </c>
      <c r="E602" s="1">
        <f>IF(D602="","",VLOOKUP(D602,'produto-estoque-total-7'!A:AB,4,0))</f>
        <v/>
      </c>
      <c r="F602" s="36">
        <f>IF(D602="","",VLOOKUP(D602,'produto-estoque-total-7'!A:AB,13,0))</f>
        <v/>
      </c>
      <c r="G602" s="1">
        <f>IF(F602="","",VLOOKUP(F602,'FORNECEDORES X COMPRADOR'!A:D,4,0))</f>
        <v/>
      </c>
      <c r="H602" s="1">
        <f>IF(F602="","",VLOOKUP(F602,'FORNECEDORES X COMPRADOR'!A:E,5,0))</f>
        <v/>
      </c>
      <c r="I602" s="36">
        <f>IF(D602="","",VLOOKUP(D602,'produto-estoque-total-7'!A:AB,15,0))</f>
        <v/>
      </c>
      <c r="J602" s="36">
        <f>IF(D602="","",VLOOKUP(D602,'produto-estoque-total-7'!A:AB,19,0))</f>
        <v/>
      </c>
      <c r="K602" s="1">
        <f>IF(D602="","",VLOOKUP(D602,'produto-estoque-total-7'!A:AB,20,0))</f>
        <v/>
      </c>
      <c r="L602" s="36">
        <f>IF(D602="","",VLOOKUP(D602,'produto-estoque-total-7'!A:AB,17,0))</f>
        <v/>
      </c>
      <c r="M602" s="1">
        <f>IF(D602="","",VLOOKUP(D602,'produto-estoque-total-7'!A:AB,18,0))</f>
        <v/>
      </c>
      <c r="N602" s="36">
        <f>IF(D602="","",VLOOKUP(D602,'produto-estoque-total-7'!A:AB,21,0))</f>
        <v/>
      </c>
      <c r="O602" s="1">
        <f>IF(D602="","",VLOOKUP(D602,'produto-estoque-total-7'!A:AB,22,0))</f>
        <v/>
      </c>
      <c r="P602" s="36">
        <f>IF(D602="","",VLOOKUP(D602,'produto-estoque-total-7'!A:AB,23,0))</f>
        <v/>
      </c>
      <c r="Q602" s="1">
        <f>IF(D602="","",VLOOKUP(D602,'produto-estoque-total-7'!A:AB,24,0))</f>
        <v/>
      </c>
      <c r="R602" s="38">
        <f>IFERROR(IF(D602="","",VLOOKUP(D602,'produto-venda-7'!B:N,13,0)),"C")</f>
        <v/>
      </c>
      <c r="S602" s="39">
        <f>IF(D602="","",VLOOKUP(D602,'produto-estoque-total-7'!A:AB,6,0))</f>
        <v/>
      </c>
      <c r="T602" s="39">
        <f>IF(D602="","",VLOOKUP(D602,'produto-estoque-total-7'!A:AB,5,0))</f>
        <v/>
      </c>
      <c r="U602" s="40">
        <f>IF(D602="","",VLOOKUP(D602,'produto-estoque-total-7'!A:AB,11,0))</f>
        <v/>
      </c>
      <c r="V602" s="41">
        <f>IF(D602="","",IFERROR(VLOOKUP(D602,'produto-entrada-7'!A:M,10,0),0))</f>
        <v/>
      </c>
      <c r="W602" s="42" t="n"/>
      <c r="X602" s="39">
        <f>IF(D602="","",VLOOKUP(D602,'produto-estoque-total-7'!A:AB,8,0))</f>
        <v/>
      </c>
      <c r="Y602" s="39">
        <f>IF(D602="","",VLOOKUP(D602,'produto-estoque-total-7'!A:AB,9,0))</f>
        <v/>
      </c>
      <c r="Z602" s="39">
        <f>IF(D602="","",VLOOKUP(D602,'produto-estoque-total-7'!A:AB,10,0))</f>
        <v/>
      </c>
      <c r="AA602" s="39">
        <f>IFERROR(IF(D602="","",VLOOKUP(D602,'produto-venda-7'!B:N,4,0)),0)</f>
        <v/>
      </c>
      <c r="AB602" s="39">
        <f>IFERROR(IF(D602="","",VLOOKUP(D602,'produto-venda-7'!B:N,5,0)),0)</f>
        <v/>
      </c>
      <c r="AC602" s="39">
        <f>IF(D602="","",IFERROR(AA602/90,0))</f>
        <v/>
      </c>
      <c r="AD602" s="36">
        <f>IF(D602="","",IFERROR(VLOOKUP(D602,'produto-entrada-7'!A:M,4,0),0))</f>
        <v/>
      </c>
      <c r="AE602" s="36">
        <f>IFERROR(IF(D602="","",VLOOKUP(D602,'produto-venda-7'!B:N,10,0)),0)</f>
        <v/>
      </c>
      <c r="AF602" s="36">
        <f>IF(D602="","",IFERROR(VLOOKUP(D602,'produto-entrada-7'!A:M,11,0),0))</f>
        <v/>
      </c>
      <c r="AG602" s="1">
        <f>IF(D602="","",IFERROR(VLOOKUP(D602,'produto-entrada-7'!A:M,12,0),0))</f>
        <v/>
      </c>
      <c r="AH602" s="1">
        <f>IF(D602="","",IFERROR(VLOOKUP(D602,'produto-entrada-7'!A:M,13,0),0))</f>
        <v/>
      </c>
      <c r="AI602" s="36">
        <f>IFERROR(IF(D602="","",VLOOKUP(D602,'produto-venda-7'!B:N,11,0)),0)</f>
        <v/>
      </c>
      <c r="AJ602" s="43">
        <f>IF(D602="","",IFERROR(AI602*AB602,0))</f>
        <v/>
      </c>
      <c r="AK602" s="44">
        <f>IFERROR(IF(D602="","",VLOOKUP(F602,'ANALISE FORNECEDOR'!$A:$I,8,0)),"")</f>
        <v/>
      </c>
      <c r="AL602" s="44">
        <f>IF(D602="","",AVERAGE(AM602,AK602))</f>
        <v/>
      </c>
      <c r="AM602" s="44">
        <f>IFERROR(IF(D602="","",VLOOKUP(F602,'ANALISE FORNECEDOR'!$A:$I,9,0)),"")</f>
        <v/>
      </c>
      <c r="AN602" s="45">
        <f>IF(D602="","",IF(Y602&gt;12,AI602*(U602+Y602),AI602*U602))</f>
        <v/>
      </c>
      <c r="AO602" s="45">
        <f>IF(D602="","",IF(Y602&gt;12,AI602*(U602+V602+Y602),AI602*(U602+V602)))</f>
        <v/>
      </c>
      <c r="AP602" s="46">
        <f>IF(D602="","",IF(Y602&gt;12,AG602*(U602+Y602),AG602*U602))</f>
        <v/>
      </c>
      <c r="AQ602" s="46">
        <f>IF(D602="","",IF(Y602&gt;12,AG602*(U602+V602+Y602),AG602*(U602+V602)))</f>
        <v/>
      </c>
      <c r="AR602" s="46">
        <f>IF(D602="","",IF(OR(R602="A",R602="AA",R602="AAA"),AP602,0))</f>
        <v/>
      </c>
      <c r="AS602" s="46">
        <f>IF(D602="","",IF(R602="B",AP602,0))</f>
        <v/>
      </c>
      <c r="AT602" s="46">
        <f>IF(D602="","",IF(R602="C",AP602,0))</f>
        <v/>
      </c>
      <c r="AU602" s="47">
        <f>IF(D602="","",IFERROR(AN602/AJ602,0))</f>
        <v/>
      </c>
      <c r="AV602" s="47">
        <f>IF(D602="","",IFERROR(((AO602)/AJ602),0))</f>
        <v/>
      </c>
      <c r="AW602" s="48">
        <f>IF(D602="","",IF(OR(S602="S",NOT(AND(ISNUMBER(AC602),ISNUMBER(AL602),AC602*AL602&gt;=0))),0,AC602*AL602))</f>
        <v/>
      </c>
      <c r="AX602" s="49">
        <f>IFERROR(IF(D602="","",AW602*AG602),0)</f>
        <v/>
      </c>
      <c r="AY602" s="48">
        <f>IF(D602="","",IF(OR(S602="S",NOT(AND(ISNUMBER(AC602),ISNUMBER(AK602),AC602*AK602&gt;=0))),0,AC602*AK602))</f>
        <v/>
      </c>
      <c r="AZ602" s="48">
        <f>IFERROR(IF(D602="","",IF(AY602=0,0,IF(((AY602)-(U602+Y602))&lt;0,0,(AY602)-U602))),0)</f>
        <v/>
      </c>
      <c r="BA602" s="49">
        <f>IF(D602="","",AZ602*AG602)</f>
        <v/>
      </c>
      <c r="BB602" s="49">
        <f>IF(D602="","",IF(OR(R602="A",R602="AA",R602="AAA"),BA602,0))</f>
        <v/>
      </c>
      <c r="BC602" s="49">
        <f>IF(D602="","",IF(R602="B",BA602,0))</f>
        <v/>
      </c>
      <c r="BD602" s="49">
        <f>IF(D602="","",IF(R602="B",BA602,0))</f>
        <v/>
      </c>
      <c r="BE602" s="49">
        <f>IF(D602="","",IF(S602="S",
1,
IF(AC602=0,
1,
IF(
IFERROR(((U602+Y602)*AG602)/((AC602*AK602)*AG602),0)&lt;0,
0,
IF(
IFERROR(((U602+Y602)*AG602)/((AC602*AK602)*AG602),0)&gt;1,
1,
IFERROR(((U602+Y602)*AG602)/((AC602*AK602)*AG602),0)
)
)
)
))</f>
        <v/>
      </c>
      <c r="BF602" s="49">
        <f>IF(D602="","",IF(S602="S",
1,
IF(AC602=0,
1,
IF(
IFERROR(((U602+V602+Y602)*AG602)/((AC602*AK602)*AG602),0)&lt;0,
0,
IF(
IFERROR(((U602+V602+Y602)*AG602)/((AC602*AK602)*AG602),0)&gt;1,
1,
IFERROR(((U602+V602+Y602)*AG602)/((AC602*AK602)*AG602),0)
)
)
)
))</f>
        <v/>
      </c>
      <c r="BG602" s="50">
        <f>IF(D602="","",IF(S602="S",0,IF(AND(ISNUMBER(AC602),ISNUMBER(AM602)),IF(OR(AC602*AM602&lt;0,ISERR(AC602*AM602)),0,AC602*AM602),0)))</f>
        <v/>
      </c>
      <c r="BH602" s="50">
        <f>IF(D602="","",IF(BY602&gt;TODAY()-60,0,IF(Y602&gt;12,MAX(0,(U602+Y602)-BG602),MAX(0,U602-BG602))))</f>
        <v/>
      </c>
      <c r="BI602" s="51">
        <f>IF(D602="","",BH602*AG602)</f>
        <v/>
      </c>
      <c r="BJ602" s="51">
        <f>IF(D602="","",IF(OR(R602="A",R602="AA",R602="AAA"),BI602,0))</f>
        <v/>
      </c>
      <c r="BK602" s="51">
        <f>IF(D602="","",IF(R602="B",BI602,0))</f>
        <v/>
      </c>
      <c r="BL602" s="51">
        <f>IF(D602="","",IF(R602="C",BI602,0))</f>
        <v/>
      </c>
      <c r="BM602" s="51">
        <f>IF(D602="","",IFERROR(MAX(0,MIN(BI602/AP602,1)),0))</f>
        <v/>
      </c>
      <c r="BN602" s="52">
        <f>IF(D602="","",AB602*AG602)</f>
        <v/>
      </c>
      <c r="BO602" s="52">
        <f>IF(D602="","",(U602+V602+X602)*AG602)</f>
        <v/>
      </c>
      <c r="BP602" s="52">
        <f>IF(D602="","",(AB602*3)*AG602)</f>
        <v/>
      </c>
      <c r="BQ602" s="52">
        <f>IF(D602="","",IF(BO602-BP602&gt;0,0,BO602-BP602))</f>
        <v/>
      </c>
      <c r="BR602" s="52">
        <f>IF(D602="","",IF(BO602-BP602-BN602&gt;0,0,BO602-BP602-BN602))</f>
        <v/>
      </c>
      <c r="BS602" s="53">
        <f>IF(D602="","",IFERROR(AB602*AI602,0))</f>
        <v/>
      </c>
      <c r="BT602" s="53">
        <f>IF(D602="","",IFERROR(IF(X602&gt;12, AI602*(U602+V602+X602), AI602*(U602+V602)),0))</f>
        <v/>
      </c>
      <c r="BU602" s="53">
        <f>IF(D602="","",IFERROR(((AB602*3)*AI602),0))</f>
        <v/>
      </c>
      <c r="BV602" s="53">
        <f>IF(D602="","",IF(BT602-BU602&gt;0,0,BT602-BU602))</f>
        <v/>
      </c>
      <c r="BW602" s="53">
        <f>IF(D602="","",IF(BT602-BU602-BS602&gt;0,0,BT602-BU602-BS602))</f>
        <v/>
      </c>
      <c r="BX602" s="36">
        <f>IF(D602="","",IFERROR(VLOOKUP(D602,'produto-entrada-7'!A:M,3,0),"SEM PEDIDO"))</f>
        <v/>
      </c>
      <c r="BY602" s="36">
        <f>IF(D602="","",VLOOKUP(D602,'produto-estoque-total-7'!A:AB,25,0))</f>
        <v/>
      </c>
      <c r="BZ602" s="36">
        <f>IF(D602="","",IFERROR(VLOOKUP(D602,'produto-estoque-total-7'!A:AB,26,0)/100,0))</f>
        <v/>
      </c>
      <c r="CA602" s="36">
        <f>IF(D602="","",IFERROR(VLOOKUP(D602,'produto-estoque-total-7'!A:AB,27,0)/100,0))</f>
        <v/>
      </c>
      <c r="CB602" s="41">
        <f>IF(D602="","",V602*AF602)</f>
        <v/>
      </c>
      <c r="CC602" s="41">
        <f>IF(D602="","",V602*AI602)</f>
        <v/>
      </c>
      <c r="CD602" s="54">
        <f>IF(D602="","",VLOOKUP(D602,'produto-estoque-total-7'!A:AB,28,0))</f>
        <v/>
      </c>
    </row>
    <row r="603">
      <c r="A603" s="36">
        <f>IF(D603="","",VLOOKUP(D603,'produto-estoque-total-7'!A:AB,3,0))</f>
        <v/>
      </c>
      <c r="B603" s="1">
        <f>IF(D603="","",VLOOKUP(D603,'produto-estoque-total-7'!A:AB,12,0))</f>
        <v/>
      </c>
      <c r="C603" s="1">
        <f>IF(D603="","",VLOOKUP(D603,'produto-estoque-total-7'!A:AB,2,0))</f>
        <v/>
      </c>
      <c r="D603" s="37">
        <f>IFERROR(IF('produto-estoque-total-7'!A602="","",'produto-estoque-total-7'!A602),"")</f>
        <v/>
      </c>
      <c r="E603" s="1">
        <f>IF(D603="","",VLOOKUP(D603,'produto-estoque-total-7'!A:AB,4,0))</f>
        <v/>
      </c>
      <c r="F603" s="36">
        <f>IF(D603="","",VLOOKUP(D603,'produto-estoque-total-7'!A:AB,13,0))</f>
        <v/>
      </c>
      <c r="G603" s="1">
        <f>IF(F603="","",VLOOKUP(F603,'FORNECEDORES X COMPRADOR'!A:D,4,0))</f>
        <v/>
      </c>
      <c r="H603" s="1">
        <f>IF(F603="","",VLOOKUP(F603,'FORNECEDORES X COMPRADOR'!A:E,5,0))</f>
        <v/>
      </c>
      <c r="I603" s="36">
        <f>IF(D603="","",VLOOKUP(D603,'produto-estoque-total-7'!A:AB,15,0))</f>
        <v/>
      </c>
      <c r="J603" s="36">
        <f>IF(D603="","",VLOOKUP(D603,'produto-estoque-total-7'!A:AB,19,0))</f>
        <v/>
      </c>
      <c r="K603" s="1">
        <f>IF(D603="","",VLOOKUP(D603,'produto-estoque-total-7'!A:AB,20,0))</f>
        <v/>
      </c>
      <c r="L603" s="36">
        <f>IF(D603="","",VLOOKUP(D603,'produto-estoque-total-7'!A:AB,17,0))</f>
        <v/>
      </c>
      <c r="M603" s="1">
        <f>IF(D603="","",VLOOKUP(D603,'produto-estoque-total-7'!A:AB,18,0))</f>
        <v/>
      </c>
      <c r="N603" s="36">
        <f>IF(D603="","",VLOOKUP(D603,'produto-estoque-total-7'!A:AB,21,0))</f>
        <v/>
      </c>
      <c r="O603" s="1">
        <f>IF(D603="","",VLOOKUP(D603,'produto-estoque-total-7'!A:AB,22,0))</f>
        <v/>
      </c>
      <c r="P603" s="36">
        <f>IF(D603="","",VLOOKUP(D603,'produto-estoque-total-7'!A:AB,23,0))</f>
        <v/>
      </c>
      <c r="Q603" s="1">
        <f>IF(D603="","",VLOOKUP(D603,'produto-estoque-total-7'!A:AB,24,0))</f>
        <v/>
      </c>
      <c r="R603" s="38">
        <f>IFERROR(IF(D603="","",VLOOKUP(D603,'produto-venda-7'!B:N,13,0)),"C")</f>
        <v/>
      </c>
      <c r="S603" s="39">
        <f>IF(D603="","",VLOOKUP(D603,'produto-estoque-total-7'!A:AB,6,0))</f>
        <v/>
      </c>
      <c r="T603" s="39">
        <f>IF(D603="","",VLOOKUP(D603,'produto-estoque-total-7'!A:AB,5,0))</f>
        <v/>
      </c>
      <c r="U603" s="40">
        <f>IF(D603="","",VLOOKUP(D603,'produto-estoque-total-7'!A:AB,11,0))</f>
        <v/>
      </c>
      <c r="V603" s="41">
        <f>IF(D603="","",IFERROR(VLOOKUP(D603,'produto-entrada-7'!A:M,10,0),0))</f>
        <v/>
      </c>
      <c r="W603" s="42" t="n"/>
      <c r="X603" s="39">
        <f>IF(D603="","",VLOOKUP(D603,'produto-estoque-total-7'!A:AB,8,0))</f>
        <v/>
      </c>
      <c r="Y603" s="39">
        <f>IF(D603="","",VLOOKUP(D603,'produto-estoque-total-7'!A:AB,9,0))</f>
        <v/>
      </c>
      <c r="Z603" s="39">
        <f>IF(D603="","",VLOOKUP(D603,'produto-estoque-total-7'!A:AB,10,0))</f>
        <v/>
      </c>
      <c r="AA603" s="39">
        <f>IFERROR(IF(D603="","",VLOOKUP(D603,'produto-venda-7'!B:N,4,0)),0)</f>
        <v/>
      </c>
      <c r="AB603" s="39">
        <f>IFERROR(IF(D603="","",VLOOKUP(D603,'produto-venda-7'!B:N,5,0)),0)</f>
        <v/>
      </c>
      <c r="AC603" s="39">
        <f>IF(D603="","",IFERROR(AA603/90,0))</f>
        <v/>
      </c>
      <c r="AD603" s="36">
        <f>IF(D603="","",IFERROR(VLOOKUP(D603,'produto-entrada-7'!A:M,4,0),0))</f>
        <v/>
      </c>
      <c r="AE603" s="36">
        <f>IFERROR(IF(D603="","",VLOOKUP(D603,'produto-venda-7'!B:N,10,0)),0)</f>
        <v/>
      </c>
      <c r="AF603" s="36">
        <f>IF(D603="","",IFERROR(VLOOKUP(D603,'produto-entrada-7'!A:M,11,0),0))</f>
        <v/>
      </c>
      <c r="AG603" s="1">
        <f>IF(D603="","",IFERROR(VLOOKUP(D603,'produto-entrada-7'!A:M,12,0),0))</f>
        <v/>
      </c>
      <c r="AH603" s="1">
        <f>IF(D603="","",IFERROR(VLOOKUP(D603,'produto-entrada-7'!A:M,13,0),0))</f>
        <v/>
      </c>
      <c r="AI603" s="36">
        <f>IFERROR(IF(D603="","",VLOOKUP(D603,'produto-venda-7'!B:N,11,0)),0)</f>
        <v/>
      </c>
      <c r="AJ603" s="43">
        <f>IF(D603="","",IFERROR(AI603*AB603,0))</f>
        <v/>
      </c>
      <c r="AK603" s="44">
        <f>IFERROR(IF(D603="","",VLOOKUP(F603,'ANALISE FORNECEDOR'!$A:$I,8,0)),"")</f>
        <v/>
      </c>
      <c r="AL603" s="44">
        <f>IF(D603="","",AVERAGE(AM603,AK603))</f>
        <v/>
      </c>
      <c r="AM603" s="44">
        <f>IFERROR(IF(D603="","",VLOOKUP(F603,'ANALISE FORNECEDOR'!$A:$I,9,0)),"")</f>
        <v/>
      </c>
      <c r="AN603" s="45">
        <f>IF(D603="","",IF(Y603&gt;12,AI603*(U603+Y603),AI603*U603))</f>
        <v/>
      </c>
      <c r="AO603" s="45">
        <f>IF(D603="","",IF(Y603&gt;12,AI603*(U603+V603+Y603),AI603*(U603+V603)))</f>
        <v/>
      </c>
      <c r="AP603" s="46">
        <f>IF(D603="","",IF(Y603&gt;12,AG603*(U603+Y603),AG603*U603))</f>
        <v/>
      </c>
      <c r="AQ603" s="46">
        <f>IF(D603="","",IF(Y603&gt;12,AG603*(U603+V603+Y603),AG603*(U603+V603)))</f>
        <v/>
      </c>
      <c r="AR603" s="46">
        <f>IF(D603="","",IF(OR(R603="A",R603="AA",R603="AAA"),AP603,0))</f>
        <v/>
      </c>
      <c r="AS603" s="46">
        <f>IF(D603="","",IF(R603="B",AP603,0))</f>
        <v/>
      </c>
      <c r="AT603" s="46">
        <f>IF(D603="","",IF(R603="C",AP603,0))</f>
        <v/>
      </c>
      <c r="AU603" s="47">
        <f>IF(D603="","",IFERROR(AN603/AJ603,0))</f>
        <v/>
      </c>
      <c r="AV603" s="47">
        <f>IF(D603="","",IFERROR(((AO603)/AJ603),0))</f>
        <v/>
      </c>
      <c r="AW603" s="48">
        <f>IF(D603="","",IF(OR(S603="S",NOT(AND(ISNUMBER(AC603),ISNUMBER(AL603),AC603*AL603&gt;=0))),0,AC603*AL603))</f>
        <v/>
      </c>
      <c r="AX603" s="49">
        <f>IFERROR(IF(D603="","",AW603*AG603),0)</f>
        <v/>
      </c>
      <c r="AY603" s="48">
        <f>IF(D603="","",IF(OR(S603="S",NOT(AND(ISNUMBER(AC603),ISNUMBER(AK603),AC603*AK603&gt;=0))),0,AC603*AK603))</f>
        <v/>
      </c>
      <c r="AZ603" s="48">
        <f>IFERROR(IF(D603="","",IF(AY603=0,0,IF(((AY603)-(U603+Y603))&lt;0,0,(AY603)-U603))),0)</f>
        <v/>
      </c>
      <c r="BA603" s="49">
        <f>IF(D603="","",AZ603*AG603)</f>
        <v/>
      </c>
      <c r="BB603" s="49">
        <f>IF(D603="","",IF(OR(R603="A",R603="AA",R603="AAA"),BA603,0))</f>
        <v/>
      </c>
      <c r="BC603" s="49">
        <f>IF(D603="","",IF(R603="B",BA603,0))</f>
        <v/>
      </c>
      <c r="BD603" s="49">
        <f>IF(D603="","",IF(R603="B",BA603,0))</f>
        <v/>
      </c>
      <c r="BE603" s="49">
        <f>IF(D603="","",IF(S603="S",
1,
IF(AC603=0,
1,
IF(
IFERROR(((U603+Y603)*AG603)/((AC603*AK603)*AG603),0)&lt;0,
0,
IF(
IFERROR(((U603+Y603)*AG603)/((AC603*AK603)*AG603),0)&gt;1,
1,
IFERROR(((U603+Y603)*AG603)/((AC603*AK603)*AG603),0)
)
)
)
))</f>
        <v/>
      </c>
      <c r="BF603" s="49">
        <f>IF(D603="","",IF(S603="S",
1,
IF(AC603=0,
1,
IF(
IFERROR(((U603+V603+Y603)*AG603)/((AC603*AK603)*AG603),0)&lt;0,
0,
IF(
IFERROR(((U603+V603+Y603)*AG603)/((AC603*AK603)*AG603),0)&gt;1,
1,
IFERROR(((U603+V603+Y603)*AG603)/((AC603*AK603)*AG603),0)
)
)
)
))</f>
        <v/>
      </c>
      <c r="BG603" s="50">
        <f>IF(D603="","",IF(S603="S",0,IF(AND(ISNUMBER(AC603),ISNUMBER(AM603)),IF(OR(AC603*AM603&lt;0,ISERR(AC603*AM603)),0,AC603*AM603),0)))</f>
        <v/>
      </c>
      <c r="BH603" s="50">
        <f>IF(D603="","",IF(BY603&gt;TODAY()-60,0,IF(Y603&gt;12,MAX(0,(U603+Y603)-BG603),MAX(0,U603-BG603))))</f>
        <v/>
      </c>
      <c r="BI603" s="51">
        <f>IF(D603="","",BH603*AG603)</f>
        <v/>
      </c>
      <c r="BJ603" s="51">
        <f>IF(D603="","",IF(OR(R603="A",R603="AA",R603="AAA"),BI603,0))</f>
        <v/>
      </c>
      <c r="BK603" s="51">
        <f>IF(D603="","",IF(R603="B",BI603,0))</f>
        <v/>
      </c>
      <c r="BL603" s="51">
        <f>IF(D603="","",IF(R603="C",BI603,0))</f>
        <v/>
      </c>
      <c r="BM603" s="51">
        <f>IF(D603="","",IFERROR(MAX(0,MIN(BI603/AP603,1)),0))</f>
        <v/>
      </c>
      <c r="BN603" s="52">
        <f>IF(D603="","",AB603*AG603)</f>
        <v/>
      </c>
      <c r="BO603" s="52">
        <f>IF(D603="","",(U603+V603+X603)*AG603)</f>
        <v/>
      </c>
      <c r="BP603" s="52">
        <f>IF(D603="","",(AB603*3)*AG603)</f>
        <v/>
      </c>
      <c r="BQ603" s="52">
        <f>IF(D603="","",IF(BO603-BP603&gt;0,0,BO603-BP603))</f>
        <v/>
      </c>
      <c r="BR603" s="52">
        <f>IF(D603="","",IF(BO603-BP603-BN603&gt;0,0,BO603-BP603-BN603))</f>
        <v/>
      </c>
      <c r="BS603" s="53">
        <f>IF(D603="","",IFERROR(AB603*AI603,0))</f>
        <v/>
      </c>
      <c r="BT603" s="53">
        <f>IF(D603="","",IFERROR(IF(X603&gt;12, AI603*(U603+V603+X603), AI603*(U603+V603)),0))</f>
        <v/>
      </c>
      <c r="BU603" s="53">
        <f>IF(D603="","",IFERROR(((AB603*3)*AI603),0))</f>
        <v/>
      </c>
      <c r="BV603" s="53">
        <f>IF(D603="","",IF(BT603-BU603&gt;0,0,BT603-BU603))</f>
        <v/>
      </c>
      <c r="BW603" s="53">
        <f>IF(D603="","",IF(BT603-BU603-BS603&gt;0,0,BT603-BU603-BS603))</f>
        <v/>
      </c>
      <c r="BX603" s="36">
        <f>IF(D603="","",IFERROR(VLOOKUP(D603,'produto-entrada-7'!A:M,3,0),"SEM PEDIDO"))</f>
        <v/>
      </c>
      <c r="BY603" s="36">
        <f>IF(D603="","",VLOOKUP(D603,'produto-estoque-total-7'!A:AB,25,0))</f>
        <v/>
      </c>
      <c r="BZ603" s="36">
        <f>IF(D603="","",IFERROR(VLOOKUP(D603,'produto-estoque-total-7'!A:AB,26,0)/100,0))</f>
        <v/>
      </c>
      <c r="CA603" s="36">
        <f>IF(D603="","",IFERROR(VLOOKUP(D603,'produto-estoque-total-7'!A:AB,27,0)/100,0))</f>
        <v/>
      </c>
      <c r="CB603" s="41">
        <f>IF(D603="","",V603*AF603)</f>
        <v/>
      </c>
      <c r="CC603" s="41">
        <f>IF(D603="","",V603*AI603)</f>
        <v/>
      </c>
      <c r="CD603" s="54">
        <f>IF(D603="","",VLOOKUP(D603,'produto-estoque-total-7'!A:AB,28,0))</f>
        <v/>
      </c>
    </row>
    <row r="604">
      <c r="A604" s="36">
        <f>IF(D604="","",VLOOKUP(D604,'produto-estoque-total-7'!A:AB,3,0))</f>
        <v/>
      </c>
      <c r="B604" s="1">
        <f>IF(D604="","",VLOOKUP(D604,'produto-estoque-total-7'!A:AB,12,0))</f>
        <v/>
      </c>
      <c r="C604" s="1">
        <f>IF(D604="","",VLOOKUP(D604,'produto-estoque-total-7'!A:AB,2,0))</f>
        <v/>
      </c>
      <c r="D604" s="37">
        <f>IFERROR(IF('produto-estoque-total-7'!A603="","",'produto-estoque-total-7'!A603),"")</f>
        <v/>
      </c>
      <c r="E604" s="1">
        <f>IF(D604="","",VLOOKUP(D604,'produto-estoque-total-7'!A:AB,4,0))</f>
        <v/>
      </c>
      <c r="F604" s="36">
        <f>IF(D604="","",VLOOKUP(D604,'produto-estoque-total-7'!A:AB,13,0))</f>
        <v/>
      </c>
      <c r="G604" s="1">
        <f>IF(F604="","",VLOOKUP(F604,'FORNECEDORES X COMPRADOR'!A:D,4,0))</f>
        <v/>
      </c>
      <c r="H604" s="1">
        <f>IF(F604="","",VLOOKUP(F604,'FORNECEDORES X COMPRADOR'!A:E,5,0))</f>
        <v/>
      </c>
      <c r="I604" s="36">
        <f>IF(D604="","",VLOOKUP(D604,'produto-estoque-total-7'!A:AB,15,0))</f>
        <v/>
      </c>
      <c r="J604" s="36">
        <f>IF(D604="","",VLOOKUP(D604,'produto-estoque-total-7'!A:AB,19,0))</f>
        <v/>
      </c>
      <c r="K604" s="1">
        <f>IF(D604="","",VLOOKUP(D604,'produto-estoque-total-7'!A:AB,20,0))</f>
        <v/>
      </c>
      <c r="L604" s="36">
        <f>IF(D604="","",VLOOKUP(D604,'produto-estoque-total-7'!A:AB,17,0))</f>
        <v/>
      </c>
      <c r="M604" s="1">
        <f>IF(D604="","",VLOOKUP(D604,'produto-estoque-total-7'!A:AB,18,0))</f>
        <v/>
      </c>
      <c r="N604" s="36">
        <f>IF(D604="","",VLOOKUP(D604,'produto-estoque-total-7'!A:AB,21,0))</f>
        <v/>
      </c>
      <c r="O604" s="1">
        <f>IF(D604="","",VLOOKUP(D604,'produto-estoque-total-7'!A:AB,22,0))</f>
        <v/>
      </c>
      <c r="P604" s="36">
        <f>IF(D604="","",VLOOKUP(D604,'produto-estoque-total-7'!A:AB,23,0))</f>
        <v/>
      </c>
      <c r="Q604" s="1">
        <f>IF(D604="","",VLOOKUP(D604,'produto-estoque-total-7'!A:AB,24,0))</f>
        <v/>
      </c>
      <c r="R604" s="38">
        <f>IFERROR(IF(D604="","",VLOOKUP(D604,'produto-venda-7'!B:N,13,0)),"C")</f>
        <v/>
      </c>
      <c r="S604" s="39">
        <f>IF(D604="","",VLOOKUP(D604,'produto-estoque-total-7'!A:AB,6,0))</f>
        <v/>
      </c>
      <c r="T604" s="39">
        <f>IF(D604="","",VLOOKUP(D604,'produto-estoque-total-7'!A:AB,5,0))</f>
        <v/>
      </c>
      <c r="U604" s="40">
        <f>IF(D604="","",VLOOKUP(D604,'produto-estoque-total-7'!A:AB,11,0))</f>
        <v/>
      </c>
      <c r="V604" s="41">
        <f>IF(D604="","",IFERROR(VLOOKUP(D604,'produto-entrada-7'!A:M,10,0),0))</f>
        <v/>
      </c>
      <c r="W604" s="42" t="n"/>
      <c r="X604" s="39">
        <f>IF(D604="","",VLOOKUP(D604,'produto-estoque-total-7'!A:AB,8,0))</f>
        <v/>
      </c>
      <c r="Y604" s="39">
        <f>IF(D604="","",VLOOKUP(D604,'produto-estoque-total-7'!A:AB,9,0))</f>
        <v/>
      </c>
      <c r="Z604" s="39">
        <f>IF(D604="","",VLOOKUP(D604,'produto-estoque-total-7'!A:AB,10,0))</f>
        <v/>
      </c>
      <c r="AA604" s="39">
        <f>IFERROR(IF(D604="","",VLOOKUP(D604,'produto-venda-7'!B:N,4,0)),0)</f>
        <v/>
      </c>
      <c r="AB604" s="39">
        <f>IFERROR(IF(D604="","",VLOOKUP(D604,'produto-venda-7'!B:N,5,0)),0)</f>
        <v/>
      </c>
      <c r="AC604" s="39">
        <f>IF(D604="","",IFERROR(AA604/90,0))</f>
        <v/>
      </c>
      <c r="AD604" s="36">
        <f>IF(D604="","",IFERROR(VLOOKUP(D604,'produto-entrada-7'!A:M,4,0),0))</f>
        <v/>
      </c>
      <c r="AE604" s="36">
        <f>IFERROR(IF(D604="","",VLOOKUP(D604,'produto-venda-7'!B:N,10,0)),0)</f>
        <v/>
      </c>
      <c r="AF604" s="36">
        <f>IF(D604="","",IFERROR(VLOOKUP(D604,'produto-entrada-7'!A:M,11,0),0))</f>
        <v/>
      </c>
      <c r="AG604" s="1">
        <f>IF(D604="","",IFERROR(VLOOKUP(D604,'produto-entrada-7'!A:M,12,0),0))</f>
        <v/>
      </c>
      <c r="AH604" s="1">
        <f>IF(D604="","",IFERROR(VLOOKUP(D604,'produto-entrada-7'!A:M,13,0),0))</f>
        <v/>
      </c>
      <c r="AI604" s="36">
        <f>IFERROR(IF(D604="","",VLOOKUP(D604,'produto-venda-7'!B:N,11,0)),0)</f>
        <v/>
      </c>
      <c r="AJ604" s="43">
        <f>IF(D604="","",IFERROR(AI604*AB604,0))</f>
        <v/>
      </c>
      <c r="AK604" s="44">
        <f>IFERROR(IF(D604="","",VLOOKUP(F604,'ANALISE FORNECEDOR'!$A:$I,8,0)),"")</f>
        <v/>
      </c>
      <c r="AL604" s="44">
        <f>IF(D604="","",AVERAGE(AM604,AK604))</f>
        <v/>
      </c>
      <c r="AM604" s="44">
        <f>IFERROR(IF(D604="","",VLOOKUP(F604,'ANALISE FORNECEDOR'!$A:$I,9,0)),"")</f>
        <v/>
      </c>
      <c r="AN604" s="45">
        <f>IF(D604="","",IF(Y604&gt;12,AI604*(U604+Y604),AI604*U604))</f>
        <v/>
      </c>
      <c r="AO604" s="45">
        <f>IF(D604="","",IF(Y604&gt;12,AI604*(U604+V604+Y604),AI604*(U604+V604)))</f>
        <v/>
      </c>
      <c r="AP604" s="46">
        <f>IF(D604="","",IF(Y604&gt;12,AG604*(U604+Y604),AG604*U604))</f>
        <v/>
      </c>
      <c r="AQ604" s="46">
        <f>IF(D604="","",IF(Y604&gt;12,AG604*(U604+V604+Y604),AG604*(U604+V604)))</f>
        <v/>
      </c>
      <c r="AR604" s="46">
        <f>IF(D604="","",IF(OR(R604="A",R604="AA",R604="AAA"),AP604,0))</f>
        <v/>
      </c>
      <c r="AS604" s="46">
        <f>IF(D604="","",IF(R604="B",AP604,0))</f>
        <v/>
      </c>
      <c r="AT604" s="46">
        <f>IF(D604="","",IF(R604="C",AP604,0))</f>
        <v/>
      </c>
      <c r="AU604" s="47">
        <f>IF(D604="","",IFERROR(AN604/AJ604,0))</f>
        <v/>
      </c>
      <c r="AV604" s="47">
        <f>IF(D604="","",IFERROR(((AO604)/AJ604),0))</f>
        <v/>
      </c>
      <c r="AW604" s="48">
        <f>IF(D604="","",IF(OR(S604="S",NOT(AND(ISNUMBER(AC604),ISNUMBER(AL604),AC604*AL604&gt;=0))),0,AC604*AL604))</f>
        <v/>
      </c>
      <c r="AX604" s="49">
        <f>IFERROR(IF(D604="","",AW604*AG604),0)</f>
        <v/>
      </c>
      <c r="AY604" s="48">
        <f>IF(D604="","",IF(OR(S604="S",NOT(AND(ISNUMBER(AC604),ISNUMBER(AK604),AC604*AK604&gt;=0))),0,AC604*AK604))</f>
        <v/>
      </c>
      <c r="AZ604" s="48">
        <f>IFERROR(IF(D604="","",IF(AY604=0,0,IF(((AY604)-(U604+Y604))&lt;0,0,(AY604)-U604))),0)</f>
        <v/>
      </c>
      <c r="BA604" s="49">
        <f>IF(D604="","",AZ604*AG604)</f>
        <v/>
      </c>
      <c r="BB604" s="49">
        <f>IF(D604="","",IF(OR(R604="A",R604="AA",R604="AAA"),BA604,0))</f>
        <v/>
      </c>
      <c r="BC604" s="49">
        <f>IF(D604="","",IF(R604="B",BA604,0))</f>
        <v/>
      </c>
      <c r="BD604" s="49">
        <f>IF(D604="","",IF(R604="B",BA604,0))</f>
        <v/>
      </c>
      <c r="BE604" s="49">
        <f>IF(D604="","",IF(S604="S",
1,
IF(AC604=0,
1,
IF(
IFERROR(((U604+Y604)*AG604)/((AC604*AK604)*AG604),0)&lt;0,
0,
IF(
IFERROR(((U604+Y604)*AG604)/((AC604*AK604)*AG604),0)&gt;1,
1,
IFERROR(((U604+Y604)*AG604)/((AC604*AK604)*AG604),0)
)
)
)
))</f>
        <v/>
      </c>
      <c r="BF604" s="49">
        <f>IF(D604="","",IF(S604="S",
1,
IF(AC604=0,
1,
IF(
IFERROR(((U604+V604+Y604)*AG604)/((AC604*AK604)*AG604),0)&lt;0,
0,
IF(
IFERROR(((U604+V604+Y604)*AG604)/((AC604*AK604)*AG604),0)&gt;1,
1,
IFERROR(((U604+V604+Y604)*AG604)/((AC604*AK604)*AG604),0)
)
)
)
))</f>
        <v/>
      </c>
      <c r="BG604" s="50">
        <f>IF(D604="","",IF(S604="S",0,IF(AND(ISNUMBER(AC604),ISNUMBER(AM604)),IF(OR(AC604*AM604&lt;0,ISERR(AC604*AM604)),0,AC604*AM604),0)))</f>
        <v/>
      </c>
      <c r="BH604" s="50">
        <f>IF(D604="","",IF(BY604&gt;TODAY()-60,0,IF(Y604&gt;12,MAX(0,(U604+Y604)-BG604),MAX(0,U604-BG604))))</f>
        <v/>
      </c>
      <c r="BI604" s="51">
        <f>IF(D604="","",BH604*AG604)</f>
        <v/>
      </c>
      <c r="BJ604" s="51">
        <f>IF(D604="","",IF(OR(R604="A",R604="AA",R604="AAA"),BI604,0))</f>
        <v/>
      </c>
      <c r="BK604" s="51">
        <f>IF(D604="","",IF(R604="B",BI604,0))</f>
        <v/>
      </c>
      <c r="BL604" s="51">
        <f>IF(D604="","",IF(R604="C",BI604,0))</f>
        <v/>
      </c>
      <c r="BM604" s="51">
        <f>IF(D604="","",IFERROR(MAX(0,MIN(BI604/AP604,1)),0))</f>
        <v/>
      </c>
      <c r="BN604" s="52">
        <f>IF(D604="","",AB604*AG604)</f>
        <v/>
      </c>
      <c r="BO604" s="52">
        <f>IF(D604="","",(U604+V604+X604)*AG604)</f>
        <v/>
      </c>
      <c r="BP604" s="52">
        <f>IF(D604="","",(AB604*3)*AG604)</f>
        <v/>
      </c>
      <c r="BQ604" s="52">
        <f>IF(D604="","",IF(BO604-BP604&gt;0,0,BO604-BP604))</f>
        <v/>
      </c>
      <c r="BR604" s="52">
        <f>IF(D604="","",IF(BO604-BP604-BN604&gt;0,0,BO604-BP604-BN604))</f>
        <v/>
      </c>
      <c r="BS604" s="53">
        <f>IF(D604="","",IFERROR(AB604*AI604,0))</f>
        <v/>
      </c>
      <c r="BT604" s="53">
        <f>IF(D604="","",IFERROR(IF(X604&gt;12, AI604*(U604+V604+X604), AI604*(U604+V604)),0))</f>
        <v/>
      </c>
      <c r="BU604" s="53">
        <f>IF(D604="","",IFERROR(((AB604*3)*AI604),0))</f>
        <v/>
      </c>
      <c r="BV604" s="53">
        <f>IF(D604="","",IF(BT604-BU604&gt;0,0,BT604-BU604))</f>
        <v/>
      </c>
      <c r="BW604" s="53">
        <f>IF(D604="","",IF(BT604-BU604-BS604&gt;0,0,BT604-BU604-BS604))</f>
        <v/>
      </c>
      <c r="BX604" s="36">
        <f>IF(D604="","",IFERROR(VLOOKUP(D604,'produto-entrada-7'!A:M,3,0),"SEM PEDIDO"))</f>
        <v/>
      </c>
      <c r="BY604" s="36">
        <f>IF(D604="","",VLOOKUP(D604,'produto-estoque-total-7'!A:AB,25,0))</f>
        <v/>
      </c>
      <c r="BZ604" s="36">
        <f>IF(D604="","",IFERROR(VLOOKUP(D604,'produto-estoque-total-7'!A:AB,26,0)/100,0))</f>
        <v/>
      </c>
      <c r="CA604" s="36">
        <f>IF(D604="","",IFERROR(VLOOKUP(D604,'produto-estoque-total-7'!A:AB,27,0)/100,0))</f>
        <v/>
      </c>
      <c r="CB604" s="41">
        <f>IF(D604="","",V604*AF604)</f>
        <v/>
      </c>
      <c r="CC604" s="41">
        <f>IF(D604="","",V604*AI604)</f>
        <v/>
      </c>
      <c r="CD604" s="54">
        <f>IF(D604="","",VLOOKUP(D604,'produto-estoque-total-7'!A:AB,28,0))</f>
        <v/>
      </c>
    </row>
    <row r="605">
      <c r="A605" s="36">
        <f>IF(D605="","",VLOOKUP(D605,'produto-estoque-total-7'!A:AB,3,0))</f>
        <v/>
      </c>
      <c r="B605" s="1">
        <f>IF(D605="","",VLOOKUP(D605,'produto-estoque-total-7'!A:AB,12,0))</f>
        <v/>
      </c>
      <c r="C605" s="1">
        <f>IF(D605="","",VLOOKUP(D605,'produto-estoque-total-7'!A:AB,2,0))</f>
        <v/>
      </c>
      <c r="D605" s="37">
        <f>IFERROR(IF('produto-estoque-total-7'!A604="","",'produto-estoque-total-7'!A604),"")</f>
        <v/>
      </c>
      <c r="E605" s="1">
        <f>IF(D605="","",VLOOKUP(D605,'produto-estoque-total-7'!A:AB,4,0))</f>
        <v/>
      </c>
      <c r="F605" s="36">
        <f>IF(D605="","",VLOOKUP(D605,'produto-estoque-total-7'!A:AB,13,0))</f>
        <v/>
      </c>
      <c r="G605" s="1">
        <f>IF(F605="","",VLOOKUP(F605,'FORNECEDORES X COMPRADOR'!A:D,4,0))</f>
        <v/>
      </c>
      <c r="H605" s="1">
        <f>IF(F605="","",VLOOKUP(F605,'FORNECEDORES X COMPRADOR'!A:E,5,0))</f>
        <v/>
      </c>
      <c r="I605" s="36">
        <f>IF(D605="","",VLOOKUP(D605,'produto-estoque-total-7'!A:AB,15,0))</f>
        <v/>
      </c>
      <c r="J605" s="36">
        <f>IF(D605="","",VLOOKUP(D605,'produto-estoque-total-7'!A:AB,19,0))</f>
        <v/>
      </c>
      <c r="K605" s="1">
        <f>IF(D605="","",VLOOKUP(D605,'produto-estoque-total-7'!A:AB,20,0))</f>
        <v/>
      </c>
      <c r="L605" s="36">
        <f>IF(D605="","",VLOOKUP(D605,'produto-estoque-total-7'!A:AB,17,0))</f>
        <v/>
      </c>
      <c r="M605" s="1">
        <f>IF(D605="","",VLOOKUP(D605,'produto-estoque-total-7'!A:AB,18,0))</f>
        <v/>
      </c>
      <c r="N605" s="36">
        <f>IF(D605="","",VLOOKUP(D605,'produto-estoque-total-7'!A:AB,21,0))</f>
        <v/>
      </c>
      <c r="O605" s="1">
        <f>IF(D605="","",VLOOKUP(D605,'produto-estoque-total-7'!A:AB,22,0))</f>
        <v/>
      </c>
      <c r="P605" s="36">
        <f>IF(D605="","",VLOOKUP(D605,'produto-estoque-total-7'!A:AB,23,0))</f>
        <v/>
      </c>
      <c r="Q605" s="1">
        <f>IF(D605="","",VLOOKUP(D605,'produto-estoque-total-7'!A:AB,24,0))</f>
        <v/>
      </c>
      <c r="R605" s="38">
        <f>IFERROR(IF(D605="","",VLOOKUP(D605,'produto-venda-7'!B:N,13,0)),"C")</f>
        <v/>
      </c>
      <c r="S605" s="39">
        <f>IF(D605="","",VLOOKUP(D605,'produto-estoque-total-7'!A:AB,6,0))</f>
        <v/>
      </c>
      <c r="T605" s="39">
        <f>IF(D605="","",VLOOKUP(D605,'produto-estoque-total-7'!A:AB,5,0))</f>
        <v/>
      </c>
      <c r="U605" s="40">
        <f>IF(D605="","",VLOOKUP(D605,'produto-estoque-total-7'!A:AB,11,0))</f>
        <v/>
      </c>
      <c r="V605" s="41">
        <f>IF(D605="","",IFERROR(VLOOKUP(D605,'produto-entrada-7'!A:M,10,0),0))</f>
        <v/>
      </c>
      <c r="W605" s="42" t="n"/>
      <c r="X605" s="39">
        <f>IF(D605="","",VLOOKUP(D605,'produto-estoque-total-7'!A:AB,8,0))</f>
        <v/>
      </c>
      <c r="Y605" s="39">
        <f>IF(D605="","",VLOOKUP(D605,'produto-estoque-total-7'!A:AB,9,0))</f>
        <v/>
      </c>
      <c r="Z605" s="39">
        <f>IF(D605="","",VLOOKUP(D605,'produto-estoque-total-7'!A:AB,10,0))</f>
        <v/>
      </c>
      <c r="AA605" s="39">
        <f>IFERROR(IF(D605="","",VLOOKUP(D605,'produto-venda-7'!B:N,4,0)),0)</f>
        <v/>
      </c>
      <c r="AB605" s="39">
        <f>IFERROR(IF(D605="","",VLOOKUP(D605,'produto-venda-7'!B:N,5,0)),0)</f>
        <v/>
      </c>
      <c r="AC605" s="39">
        <f>IF(D605="","",IFERROR(AA605/90,0))</f>
        <v/>
      </c>
      <c r="AD605" s="36">
        <f>IF(D605="","",IFERROR(VLOOKUP(D605,'produto-entrada-7'!A:M,4,0),0))</f>
        <v/>
      </c>
      <c r="AE605" s="36">
        <f>IFERROR(IF(D605="","",VLOOKUP(D605,'produto-venda-7'!B:N,10,0)),0)</f>
        <v/>
      </c>
      <c r="AF605" s="36">
        <f>IF(D605="","",IFERROR(VLOOKUP(D605,'produto-entrada-7'!A:M,11,0),0))</f>
        <v/>
      </c>
      <c r="AG605" s="1">
        <f>IF(D605="","",IFERROR(VLOOKUP(D605,'produto-entrada-7'!A:M,12,0),0))</f>
        <v/>
      </c>
      <c r="AH605" s="1">
        <f>IF(D605="","",IFERROR(VLOOKUP(D605,'produto-entrada-7'!A:M,13,0),0))</f>
        <v/>
      </c>
      <c r="AI605" s="36">
        <f>IFERROR(IF(D605="","",VLOOKUP(D605,'produto-venda-7'!B:N,11,0)),0)</f>
        <v/>
      </c>
      <c r="AJ605" s="43">
        <f>IF(D605="","",IFERROR(AI605*AB605,0))</f>
        <v/>
      </c>
      <c r="AK605" s="44">
        <f>IFERROR(IF(D605="","",VLOOKUP(F605,'ANALISE FORNECEDOR'!$A:$I,8,0)),"")</f>
        <v/>
      </c>
      <c r="AL605" s="44">
        <f>IF(D605="","",AVERAGE(AM605,AK605))</f>
        <v/>
      </c>
      <c r="AM605" s="44">
        <f>IFERROR(IF(D605="","",VLOOKUP(F605,'ANALISE FORNECEDOR'!$A:$I,9,0)),"")</f>
        <v/>
      </c>
      <c r="AN605" s="45">
        <f>IF(D605="","",IF(Y605&gt;12,AI605*(U605+Y605),AI605*U605))</f>
        <v/>
      </c>
      <c r="AO605" s="45">
        <f>IF(D605="","",IF(Y605&gt;12,AI605*(U605+V605+Y605),AI605*(U605+V605)))</f>
        <v/>
      </c>
      <c r="AP605" s="46">
        <f>IF(D605="","",IF(Y605&gt;12,AG605*(U605+Y605),AG605*U605))</f>
        <v/>
      </c>
      <c r="AQ605" s="46">
        <f>IF(D605="","",IF(Y605&gt;12,AG605*(U605+V605+Y605),AG605*(U605+V605)))</f>
        <v/>
      </c>
      <c r="AR605" s="46">
        <f>IF(D605="","",IF(OR(R605="A",R605="AA",R605="AAA"),AP605,0))</f>
        <v/>
      </c>
      <c r="AS605" s="46">
        <f>IF(D605="","",IF(R605="B",AP605,0))</f>
        <v/>
      </c>
      <c r="AT605" s="46">
        <f>IF(D605="","",IF(R605="C",AP605,0))</f>
        <v/>
      </c>
      <c r="AU605" s="47">
        <f>IF(D605="","",IFERROR(AN605/AJ605,0))</f>
        <v/>
      </c>
      <c r="AV605" s="47">
        <f>IF(D605="","",IFERROR(((AO605)/AJ605),0))</f>
        <v/>
      </c>
      <c r="AW605" s="48">
        <f>IF(D605="","",IF(OR(S605="S",NOT(AND(ISNUMBER(AC605),ISNUMBER(AL605),AC605*AL605&gt;=0))),0,AC605*AL605))</f>
        <v/>
      </c>
      <c r="AX605" s="49">
        <f>IFERROR(IF(D605="","",AW605*AG605),0)</f>
        <v/>
      </c>
      <c r="AY605" s="48">
        <f>IF(D605="","",IF(OR(S605="S",NOT(AND(ISNUMBER(AC605),ISNUMBER(AK605),AC605*AK605&gt;=0))),0,AC605*AK605))</f>
        <v/>
      </c>
      <c r="AZ605" s="48">
        <f>IFERROR(IF(D605="","",IF(AY605=0,0,IF(((AY605)-(U605+Y605))&lt;0,0,(AY605)-U605))),0)</f>
        <v/>
      </c>
      <c r="BA605" s="49">
        <f>IF(D605="","",AZ605*AG605)</f>
        <v/>
      </c>
      <c r="BB605" s="49">
        <f>IF(D605="","",IF(OR(R605="A",R605="AA",R605="AAA"),BA605,0))</f>
        <v/>
      </c>
      <c r="BC605" s="49">
        <f>IF(D605="","",IF(R605="B",BA605,0))</f>
        <v/>
      </c>
      <c r="BD605" s="49">
        <f>IF(D605="","",IF(R605="B",BA605,0))</f>
        <v/>
      </c>
      <c r="BE605" s="49">
        <f>IF(D605="","",IF(S605="S",
1,
IF(AC605=0,
1,
IF(
IFERROR(((U605+Y605)*AG605)/((AC605*AK605)*AG605),0)&lt;0,
0,
IF(
IFERROR(((U605+Y605)*AG605)/((AC605*AK605)*AG605),0)&gt;1,
1,
IFERROR(((U605+Y605)*AG605)/((AC605*AK605)*AG605),0)
)
)
)
))</f>
        <v/>
      </c>
      <c r="BF605" s="49">
        <f>IF(D605="","",IF(S605="S",
1,
IF(AC605=0,
1,
IF(
IFERROR(((U605+V605+Y605)*AG605)/((AC605*AK605)*AG605),0)&lt;0,
0,
IF(
IFERROR(((U605+V605+Y605)*AG605)/((AC605*AK605)*AG605),0)&gt;1,
1,
IFERROR(((U605+V605+Y605)*AG605)/((AC605*AK605)*AG605),0)
)
)
)
))</f>
        <v/>
      </c>
      <c r="BG605" s="50">
        <f>IF(D605="","",IF(S605="S",0,IF(AND(ISNUMBER(AC605),ISNUMBER(AM605)),IF(OR(AC605*AM605&lt;0,ISERR(AC605*AM605)),0,AC605*AM605),0)))</f>
        <v/>
      </c>
      <c r="BH605" s="50">
        <f>IF(D605="","",IF(BY605&gt;TODAY()-60,0,IF(Y605&gt;12,MAX(0,(U605+Y605)-BG605),MAX(0,U605-BG605))))</f>
        <v/>
      </c>
      <c r="BI605" s="51">
        <f>IF(D605="","",BH605*AG605)</f>
        <v/>
      </c>
      <c r="BJ605" s="51">
        <f>IF(D605="","",IF(OR(R605="A",R605="AA",R605="AAA"),BI605,0))</f>
        <v/>
      </c>
      <c r="BK605" s="51">
        <f>IF(D605="","",IF(R605="B",BI605,0))</f>
        <v/>
      </c>
      <c r="BL605" s="51">
        <f>IF(D605="","",IF(R605="C",BI605,0))</f>
        <v/>
      </c>
      <c r="BM605" s="51">
        <f>IF(D605="","",IFERROR(MAX(0,MIN(BI605/AP605,1)),0))</f>
        <v/>
      </c>
      <c r="BN605" s="52">
        <f>IF(D605="","",AB605*AG605)</f>
        <v/>
      </c>
      <c r="BO605" s="52">
        <f>IF(D605="","",(U605+V605+X605)*AG605)</f>
        <v/>
      </c>
      <c r="BP605" s="52">
        <f>IF(D605="","",(AB605*3)*AG605)</f>
        <v/>
      </c>
      <c r="BQ605" s="52">
        <f>IF(D605="","",IF(BO605-BP605&gt;0,0,BO605-BP605))</f>
        <v/>
      </c>
      <c r="BR605" s="52">
        <f>IF(D605="","",IF(BO605-BP605-BN605&gt;0,0,BO605-BP605-BN605))</f>
        <v/>
      </c>
      <c r="BS605" s="53">
        <f>IF(D605="","",IFERROR(AB605*AI605,0))</f>
        <v/>
      </c>
      <c r="BT605" s="53">
        <f>IF(D605="","",IFERROR(IF(X605&gt;12, AI605*(U605+V605+X605), AI605*(U605+V605)),0))</f>
        <v/>
      </c>
      <c r="BU605" s="53">
        <f>IF(D605="","",IFERROR(((AB605*3)*AI605),0))</f>
        <v/>
      </c>
      <c r="BV605" s="53">
        <f>IF(D605="","",IF(BT605-BU605&gt;0,0,BT605-BU605))</f>
        <v/>
      </c>
      <c r="BW605" s="53">
        <f>IF(D605="","",IF(BT605-BU605-BS605&gt;0,0,BT605-BU605-BS605))</f>
        <v/>
      </c>
      <c r="BX605" s="36">
        <f>IF(D605="","",IFERROR(VLOOKUP(D605,'produto-entrada-7'!A:M,3,0),"SEM PEDIDO"))</f>
        <v/>
      </c>
      <c r="BY605" s="36">
        <f>IF(D605="","",VLOOKUP(D605,'produto-estoque-total-7'!A:AB,25,0))</f>
        <v/>
      </c>
      <c r="BZ605" s="36">
        <f>IF(D605="","",IFERROR(VLOOKUP(D605,'produto-estoque-total-7'!A:AB,26,0)/100,0))</f>
        <v/>
      </c>
      <c r="CA605" s="36">
        <f>IF(D605="","",IFERROR(VLOOKUP(D605,'produto-estoque-total-7'!A:AB,27,0)/100,0))</f>
        <v/>
      </c>
      <c r="CB605" s="41">
        <f>IF(D605="","",V605*AF605)</f>
        <v/>
      </c>
      <c r="CC605" s="41">
        <f>IF(D605="","",V605*AI605)</f>
        <v/>
      </c>
      <c r="CD605" s="54">
        <f>IF(D605="","",VLOOKUP(D605,'produto-estoque-total-7'!A:AB,28,0))</f>
        <v/>
      </c>
    </row>
    <row r="606">
      <c r="A606" s="36">
        <f>IF(D606="","",VLOOKUP(D606,'produto-estoque-total-7'!A:AB,3,0))</f>
        <v/>
      </c>
      <c r="B606" s="1">
        <f>IF(D606="","",VLOOKUP(D606,'produto-estoque-total-7'!A:AB,12,0))</f>
        <v/>
      </c>
      <c r="C606" s="1">
        <f>IF(D606="","",VLOOKUP(D606,'produto-estoque-total-7'!A:AB,2,0))</f>
        <v/>
      </c>
      <c r="D606" s="37">
        <f>IFERROR(IF('produto-estoque-total-7'!A605="","",'produto-estoque-total-7'!A605),"")</f>
        <v/>
      </c>
      <c r="E606" s="1">
        <f>IF(D606="","",VLOOKUP(D606,'produto-estoque-total-7'!A:AB,4,0))</f>
        <v/>
      </c>
      <c r="F606" s="36">
        <f>IF(D606="","",VLOOKUP(D606,'produto-estoque-total-7'!A:AB,13,0))</f>
        <v/>
      </c>
      <c r="G606" s="1">
        <f>IF(F606="","",VLOOKUP(F606,'FORNECEDORES X COMPRADOR'!A:D,4,0))</f>
        <v/>
      </c>
      <c r="H606" s="1">
        <f>IF(F606="","",VLOOKUP(F606,'FORNECEDORES X COMPRADOR'!A:E,5,0))</f>
        <v/>
      </c>
      <c r="I606" s="36">
        <f>IF(D606="","",VLOOKUP(D606,'produto-estoque-total-7'!A:AB,15,0))</f>
        <v/>
      </c>
      <c r="J606" s="36">
        <f>IF(D606="","",VLOOKUP(D606,'produto-estoque-total-7'!A:AB,19,0))</f>
        <v/>
      </c>
      <c r="K606" s="1">
        <f>IF(D606="","",VLOOKUP(D606,'produto-estoque-total-7'!A:AB,20,0))</f>
        <v/>
      </c>
      <c r="L606" s="36">
        <f>IF(D606="","",VLOOKUP(D606,'produto-estoque-total-7'!A:AB,17,0))</f>
        <v/>
      </c>
      <c r="M606" s="1">
        <f>IF(D606="","",VLOOKUP(D606,'produto-estoque-total-7'!A:AB,18,0))</f>
        <v/>
      </c>
      <c r="N606" s="36">
        <f>IF(D606="","",VLOOKUP(D606,'produto-estoque-total-7'!A:AB,21,0))</f>
        <v/>
      </c>
      <c r="O606" s="1">
        <f>IF(D606="","",VLOOKUP(D606,'produto-estoque-total-7'!A:AB,22,0))</f>
        <v/>
      </c>
      <c r="P606" s="36">
        <f>IF(D606="","",VLOOKUP(D606,'produto-estoque-total-7'!A:AB,23,0))</f>
        <v/>
      </c>
      <c r="Q606" s="1">
        <f>IF(D606="","",VLOOKUP(D606,'produto-estoque-total-7'!A:AB,24,0))</f>
        <v/>
      </c>
      <c r="R606" s="38">
        <f>IFERROR(IF(D606="","",VLOOKUP(D606,'produto-venda-7'!B:N,13,0)),"C")</f>
        <v/>
      </c>
      <c r="S606" s="39">
        <f>IF(D606="","",VLOOKUP(D606,'produto-estoque-total-7'!A:AB,6,0))</f>
        <v/>
      </c>
      <c r="T606" s="39">
        <f>IF(D606="","",VLOOKUP(D606,'produto-estoque-total-7'!A:AB,5,0))</f>
        <v/>
      </c>
      <c r="U606" s="40">
        <f>IF(D606="","",VLOOKUP(D606,'produto-estoque-total-7'!A:AB,11,0))</f>
        <v/>
      </c>
      <c r="V606" s="41">
        <f>IF(D606="","",IFERROR(VLOOKUP(D606,'produto-entrada-7'!A:M,10,0),0))</f>
        <v/>
      </c>
      <c r="W606" s="42" t="n"/>
      <c r="X606" s="39">
        <f>IF(D606="","",VLOOKUP(D606,'produto-estoque-total-7'!A:AB,8,0))</f>
        <v/>
      </c>
      <c r="Y606" s="39">
        <f>IF(D606="","",VLOOKUP(D606,'produto-estoque-total-7'!A:AB,9,0))</f>
        <v/>
      </c>
      <c r="Z606" s="39">
        <f>IF(D606="","",VLOOKUP(D606,'produto-estoque-total-7'!A:AB,10,0))</f>
        <v/>
      </c>
      <c r="AA606" s="39">
        <f>IFERROR(IF(D606="","",VLOOKUP(D606,'produto-venda-7'!B:N,4,0)),0)</f>
        <v/>
      </c>
      <c r="AB606" s="39">
        <f>IFERROR(IF(D606="","",VLOOKUP(D606,'produto-venda-7'!B:N,5,0)),0)</f>
        <v/>
      </c>
      <c r="AC606" s="39">
        <f>IF(D606="","",IFERROR(AA606/90,0))</f>
        <v/>
      </c>
      <c r="AD606" s="36">
        <f>IF(D606="","",IFERROR(VLOOKUP(D606,'produto-entrada-7'!A:M,4,0),0))</f>
        <v/>
      </c>
      <c r="AE606" s="36">
        <f>IFERROR(IF(D606="","",VLOOKUP(D606,'produto-venda-7'!B:N,10,0)),0)</f>
        <v/>
      </c>
      <c r="AF606" s="36">
        <f>IF(D606="","",IFERROR(VLOOKUP(D606,'produto-entrada-7'!A:M,11,0),0))</f>
        <v/>
      </c>
      <c r="AG606" s="1">
        <f>IF(D606="","",IFERROR(VLOOKUP(D606,'produto-entrada-7'!A:M,12,0),0))</f>
        <v/>
      </c>
      <c r="AH606" s="1">
        <f>IF(D606="","",IFERROR(VLOOKUP(D606,'produto-entrada-7'!A:M,13,0),0))</f>
        <v/>
      </c>
      <c r="AI606" s="36">
        <f>IFERROR(IF(D606="","",VLOOKUP(D606,'produto-venda-7'!B:N,11,0)),0)</f>
        <v/>
      </c>
      <c r="AJ606" s="43">
        <f>IF(D606="","",IFERROR(AI606*AB606,0))</f>
        <v/>
      </c>
      <c r="AK606" s="44">
        <f>IFERROR(IF(D606="","",VLOOKUP(F606,'ANALISE FORNECEDOR'!$A:$I,8,0)),"")</f>
        <v/>
      </c>
      <c r="AL606" s="44">
        <f>IF(D606="","",AVERAGE(AM606,AK606))</f>
        <v/>
      </c>
      <c r="AM606" s="44">
        <f>IFERROR(IF(D606="","",VLOOKUP(F606,'ANALISE FORNECEDOR'!$A:$I,9,0)),"")</f>
        <v/>
      </c>
      <c r="AN606" s="45">
        <f>IF(D606="","",IF(Y606&gt;12,AI606*(U606+Y606),AI606*U606))</f>
        <v/>
      </c>
      <c r="AO606" s="45">
        <f>IF(D606="","",IF(Y606&gt;12,AI606*(U606+V606+Y606),AI606*(U606+V606)))</f>
        <v/>
      </c>
      <c r="AP606" s="46">
        <f>IF(D606="","",IF(Y606&gt;12,AG606*(U606+Y606),AG606*U606))</f>
        <v/>
      </c>
      <c r="AQ606" s="46">
        <f>IF(D606="","",IF(Y606&gt;12,AG606*(U606+V606+Y606),AG606*(U606+V606)))</f>
        <v/>
      </c>
      <c r="AR606" s="46">
        <f>IF(D606="","",IF(OR(R606="A",R606="AA",R606="AAA"),AP606,0))</f>
        <v/>
      </c>
      <c r="AS606" s="46">
        <f>IF(D606="","",IF(R606="B",AP606,0))</f>
        <v/>
      </c>
      <c r="AT606" s="46">
        <f>IF(D606="","",IF(R606="C",AP606,0))</f>
        <v/>
      </c>
      <c r="AU606" s="47">
        <f>IF(D606="","",IFERROR(AN606/AJ606,0))</f>
        <v/>
      </c>
      <c r="AV606" s="47">
        <f>IF(D606="","",IFERROR(((AO606)/AJ606),0))</f>
        <v/>
      </c>
      <c r="AW606" s="48">
        <f>IF(D606="","",IF(OR(S606="S",NOT(AND(ISNUMBER(AC606),ISNUMBER(AL606),AC606*AL606&gt;=0))),0,AC606*AL606))</f>
        <v/>
      </c>
      <c r="AX606" s="49">
        <f>IFERROR(IF(D606="","",AW606*AG606),0)</f>
        <v/>
      </c>
      <c r="AY606" s="48">
        <f>IF(D606="","",IF(OR(S606="S",NOT(AND(ISNUMBER(AC606),ISNUMBER(AK606),AC606*AK606&gt;=0))),0,AC606*AK606))</f>
        <v/>
      </c>
      <c r="AZ606" s="48">
        <f>IFERROR(IF(D606="","",IF(AY606=0,0,IF(((AY606)-(U606+Y606))&lt;0,0,(AY606)-U606))),0)</f>
        <v/>
      </c>
      <c r="BA606" s="49">
        <f>IF(D606="","",AZ606*AG606)</f>
        <v/>
      </c>
      <c r="BB606" s="49">
        <f>IF(D606="","",IF(OR(R606="A",R606="AA",R606="AAA"),BA606,0))</f>
        <v/>
      </c>
      <c r="BC606" s="49">
        <f>IF(D606="","",IF(R606="B",BA606,0))</f>
        <v/>
      </c>
      <c r="BD606" s="49">
        <f>IF(D606="","",IF(R606="B",BA606,0))</f>
        <v/>
      </c>
      <c r="BE606" s="49">
        <f>IF(D606="","",IF(S606="S",
1,
IF(AC606=0,
1,
IF(
IFERROR(((U606+Y606)*AG606)/((AC606*AK606)*AG606),0)&lt;0,
0,
IF(
IFERROR(((U606+Y606)*AG606)/((AC606*AK606)*AG606),0)&gt;1,
1,
IFERROR(((U606+Y606)*AG606)/((AC606*AK606)*AG606),0)
)
)
)
))</f>
        <v/>
      </c>
      <c r="BF606" s="49">
        <f>IF(D606="","",IF(S606="S",
1,
IF(AC606=0,
1,
IF(
IFERROR(((U606+V606+Y606)*AG606)/((AC606*AK606)*AG606),0)&lt;0,
0,
IF(
IFERROR(((U606+V606+Y606)*AG606)/((AC606*AK606)*AG606),0)&gt;1,
1,
IFERROR(((U606+V606+Y606)*AG606)/((AC606*AK606)*AG606),0)
)
)
)
))</f>
        <v/>
      </c>
      <c r="BG606" s="50">
        <f>IF(D606="","",IF(S606="S",0,IF(AND(ISNUMBER(AC606),ISNUMBER(AM606)),IF(OR(AC606*AM606&lt;0,ISERR(AC606*AM606)),0,AC606*AM606),0)))</f>
        <v/>
      </c>
      <c r="BH606" s="50">
        <f>IF(D606="","",IF(BY606&gt;TODAY()-60,0,IF(Y606&gt;12,MAX(0,(U606+Y606)-BG606),MAX(0,U606-BG606))))</f>
        <v/>
      </c>
      <c r="BI606" s="51">
        <f>IF(D606="","",BH606*AG606)</f>
        <v/>
      </c>
      <c r="BJ606" s="51">
        <f>IF(D606="","",IF(OR(R606="A",R606="AA",R606="AAA"),BI606,0))</f>
        <v/>
      </c>
      <c r="BK606" s="51">
        <f>IF(D606="","",IF(R606="B",BI606,0))</f>
        <v/>
      </c>
      <c r="BL606" s="51">
        <f>IF(D606="","",IF(R606="C",BI606,0))</f>
        <v/>
      </c>
      <c r="BM606" s="51">
        <f>IF(D606="","",IFERROR(MAX(0,MIN(BI606/AP606,1)),0))</f>
        <v/>
      </c>
      <c r="BN606" s="52">
        <f>IF(D606="","",AB606*AG606)</f>
        <v/>
      </c>
      <c r="BO606" s="52">
        <f>IF(D606="","",(U606+V606+X606)*AG606)</f>
        <v/>
      </c>
      <c r="BP606" s="52">
        <f>IF(D606="","",(AB606*3)*AG606)</f>
        <v/>
      </c>
      <c r="BQ606" s="52">
        <f>IF(D606="","",IF(BO606-BP606&gt;0,0,BO606-BP606))</f>
        <v/>
      </c>
      <c r="BR606" s="52">
        <f>IF(D606="","",IF(BO606-BP606-BN606&gt;0,0,BO606-BP606-BN606))</f>
        <v/>
      </c>
      <c r="BS606" s="53">
        <f>IF(D606="","",IFERROR(AB606*AI606,0))</f>
        <v/>
      </c>
      <c r="BT606" s="53">
        <f>IF(D606="","",IFERROR(IF(X606&gt;12, AI606*(U606+V606+X606), AI606*(U606+V606)),0))</f>
        <v/>
      </c>
      <c r="BU606" s="53">
        <f>IF(D606="","",IFERROR(((AB606*3)*AI606),0))</f>
        <v/>
      </c>
      <c r="BV606" s="53">
        <f>IF(D606="","",IF(BT606-BU606&gt;0,0,BT606-BU606))</f>
        <v/>
      </c>
      <c r="BW606" s="53">
        <f>IF(D606="","",IF(BT606-BU606-BS606&gt;0,0,BT606-BU606-BS606))</f>
        <v/>
      </c>
      <c r="BX606" s="36">
        <f>IF(D606="","",IFERROR(VLOOKUP(D606,'produto-entrada-7'!A:M,3,0),"SEM PEDIDO"))</f>
        <v/>
      </c>
      <c r="BY606" s="36">
        <f>IF(D606="","",VLOOKUP(D606,'produto-estoque-total-7'!A:AB,25,0))</f>
        <v/>
      </c>
      <c r="BZ606" s="36">
        <f>IF(D606="","",IFERROR(VLOOKUP(D606,'produto-estoque-total-7'!A:AB,26,0)/100,0))</f>
        <v/>
      </c>
      <c r="CA606" s="36">
        <f>IF(D606="","",IFERROR(VLOOKUP(D606,'produto-estoque-total-7'!A:AB,27,0)/100,0))</f>
        <v/>
      </c>
      <c r="CB606" s="41">
        <f>IF(D606="","",V606*AF606)</f>
        <v/>
      </c>
      <c r="CC606" s="41">
        <f>IF(D606="","",V606*AI606)</f>
        <v/>
      </c>
      <c r="CD606" s="54">
        <f>IF(D606="","",VLOOKUP(D606,'produto-estoque-total-7'!A:AB,28,0))</f>
        <v/>
      </c>
    </row>
    <row r="607">
      <c r="A607" s="36">
        <f>IF(D607="","",VLOOKUP(D607,'produto-estoque-total-7'!A:AB,3,0))</f>
        <v/>
      </c>
      <c r="B607" s="1">
        <f>IF(D607="","",VLOOKUP(D607,'produto-estoque-total-7'!A:AB,12,0))</f>
        <v/>
      </c>
      <c r="C607" s="1">
        <f>IF(D607="","",VLOOKUP(D607,'produto-estoque-total-7'!A:AB,2,0))</f>
        <v/>
      </c>
      <c r="D607" s="37">
        <f>IFERROR(IF('produto-estoque-total-7'!A606="","",'produto-estoque-total-7'!A606),"")</f>
        <v/>
      </c>
      <c r="E607" s="1">
        <f>IF(D607="","",VLOOKUP(D607,'produto-estoque-total-7'!A:AB,4,0))</f>
        <v/>
      </c>
      <c r="F607" s="36">
        <f>IF(D607="","",VLOOKUP(D607,'produto-estoque-total-7'!A:AB,13,0))</f>
        <v/>
      </c>
      <c r="G607" s="1">
        <f>IF(F607="","",VLOOKUP(F607,'FORNECEDORES X COMPRADOR'!A:D,4,0))</f>
        <v/>
      </c>
      <c r="H607" s="1">
        <f>IF(F607="","",VLOOKUP(F607,'FORNECEDORES X COMPRADOR'!A:E,5,0))</f>
        <v/>
      </c>
      <c r="I607" s="36">
        <f>IF(D607="","",VLOOKUP(D607,'produto-estoque-total-7'!A:AB,15,0))</f>
        <v/>
      </c>
      <c r="J607" s="36">
        <f>IF(D607="","",VLOOKUP(D607,'produto-estoque-total-7'!A:AB,19,0))</f>
        <v/>
      </c>
      <c r="K607" s="1">
        <f>IF(D607="","",VLOOKUP(D607,'produto-estoque-total-7'!A:AB,20,0))</f>
        <v/>
      </c>
      <c r="L607" s="36">
        <f>IF(D607="","",VLOOKUP(D607,'produto-estoque-total-7'!A:AB,17,0))</f>
        <v/>
      </c>
      <c r="M607" s="1">
        <f>IF(D607="","",VLOOKUP(D607,'produto-estoque-total-7'!A:AB,18,0))</f>
        <v/>
      </c>
      <c r="N607" s="36">
        <f>IF(D607="","",VLOOKUP(D607,'produto-estoque-total-7'!A:AB,21,0))</f>
        <v/>
      </c>
      <c r="O607" s="1">
        <f>IF(D607="","",VLOOKUP(D607,'produto-estoque-total-7'!A:AB,22,0))</f>
        <v/>
      </c>
      <c r="P607" s="36">
        <f>IF(D607="","",VLOOKUP(D607,'produto-estoque-total-7'!A:AB,23,0))</f>
        <v/>
      </c>
      <c r="Q607" s="1">
        <f>IF(D607="","",VLOOKUP(D607,'produto-estoque-total-7'!A:AB,24,0))</f>
        <v/>
      </c>
      <c r="R607" s="38">
        <f>IFERROR(IF(D607="","",VLOOKUP(D607,'produto-venda-7'!B:N,13,0)),"C")</f>
        <v/>
      </c>
      <c r="S607" s="39">
        <f>IF(D607="","",VLOOKUP(D607,'produto-estoque-total-7'!A:AB,6,0))</f>
        <v/>
      </c>
      <c r="T607" s="39">
        <f>IF(D607="","",VLOOKUP(D607,'produto-estoque-total-7'!A:AB,5,0))</f>
        <v/>
      </c>
      <c r="U607" s="40">
        <f>IF(D607="","",VLOOKUP(D607,'produto-estoque-total-7'!A:AB,11,0))</f>
        <v/>
      </c>
      <c r="V607" s="41">
        <f>IF(D607="","",IFERROR(VLOOKUP(D607,'produto-entrada-7'!A:M,10,0),0))</f>
        <v/>
      </c>
      <c r="W607" s="42" t="n"/>
      <c r="X607" s="39">
        <f>IF(D607="","",VLOOKUP(D607,'produto-estoque-total-7'!A:AB,8,0))</f>
        <v/>
      </c>
      <c r="Y607" s="39">
        <f>IF(D607="","",VLOOKUP(D607,'produto-estoque-total-7'!A:AB,9,0))</f>
        <v/>
      </c>
      <c r="Z607" s="39">
        <f>IF(D607="","",VLOOKUP(D607,'produto-estoque-total-7'!A:AB,10,0))</f>
        <v/>
      </c>
      <c r="AA607" s="39">
        <f>IFERROR(IF(D607="","",VLOOKUP(D607,'produto-venda-7'!B:N,4,0)),0)</f>
        <v/>
      </c>
      <c r="AB607" s="39">
        <f>IFERROR(IF(D607="","",VLOOKUP(D607,'produto-venda-7'!B:N,5,0)),0)</f>
        <v/>
      </c>
      <c r="AC607" s="39">
        <f>IF(D607="","",IFERROR(AA607/90,0))</f>
        <v/>
      </c>
      <c r="AD607" s="36">
        <f>IF(D607="","",IFERROR(VLOOKUP(D607,'produto-entrada-7'!A:M,4,0),0))</f>
        <v/>
      </c>
      <c r="AE607" s="36">
        <f>IFERROR(IF(D607="","",VLOOKUP(D607,'produto-venda-7'!B:N,10,0)),0)</f>
        <v/>
      </c>
      <c r="AF607" s="36">
        <f>IF(D607="","",IFERROR(VLOOKUP(D607,'produto-entrada-7'!A:M,11,0),0))</f>
        <v/>
      </c>
      <c r="AG607" s="1">
        <f>IF(D607="","",IFERROR(VLOOKUP(D607,'produto-entrada-7'!A:M,12,0),0))</f>
        <v/>
      </c>
      <c r="AH607" s="1">
        <f>IF(D607="","",IFERROR(VLOOKUP(D607,'produto-entrada-7'!A:M,13,0),0))</f>
        <v/>
      </c>
      <c r="AI607" s="36">
        <f>IFERROR(IF(D607="","",VLOOKUP(D607,'produto-venda-7'!B:N,11,0)),0)</f>
        <v/>
      </c>
      <c r="AJ607" s="43">
        <f>IF(D607="","",IFERROR(AI607*AB607,0))</f>
        <v/>
      </c>
      <c r="AK607" s="44">
        <f>IFERROR(IF(D607="","",VLOOKUP(F607,'ANALISE FORNECEDOR'!$A:$I,8,0)),"")</f>
        <v/>
      </c>
      <c r="AL607" s="44">
        <f>IF(D607="","",AVERAGE(AM607,AK607))</f>
        <v/>
      </c>
      <c r="AM607" s="44">
        <f>IFERROR(IF(D607="","",VLOOKUP(F607,'ANALISE FORNECEDOR'!$A:$I,9,0)),"")</f>
        <v/>
      </c>
      <c r="AN607" s="45">
        <f>IF(D607="","",IF(Y607&gt;12,AI607*(U607+Y607),AI607*U607))</f>
        <v/>
      </c>
      <c r="AO607" s="45">
        <f>IF(D607="","",IF(Y607&gt;12,AI607*(U607+V607+Y607),AI607*(U607+V607)))</f>
        <v/>
      </c>
      <c r="AP607" s="46">
        <f>IF(D607="","",IF(Y607&gt;12,AG607*(U607+Y607),AG607*U607))</f>
        <v/>
      </c>
      <c r="AQ607" s="46">
        <f>IF(D607="","",IF(Y607&gt;12,AG607*(U607+V607+Y607),AG607*(U607+V607)))</f>
        <v/>
      </c>
      <c r="AR607" s="46">
        <f>IF(D607="","",IF(OR(R607="A",R607="AA",R607="AAA"),AP607,0))</f>
        <v/>
      </c>
      <c r="AS607" s="46">
        <f>IF(D607="","",IF(R607="B",AP607,0))</f>
        <v/>
      </c>
      <c r="AT607" s="46">
        <f>IF(D607="","",IF(R607="C",AP607,0))</f>
        <v/>
      </c>
      <c r="AU607" s="47">
        <f>IF(D607="","",IFERROR(AN607/AJ607,0))</f>
        <v/>
      </c>
      <c r="AV607" s="47">
        <f>IF(D607="","",IFERROR(((AO607)/AJ607),0))</f>
        <v/>
      </c>
      <c r="AW607" s="48">
        <f>IF(D607="","",IF(OR(S607="S",NOT(AND(ISNUMBER(AC607),ISNUMBER(AL607),AC607*AL607&gt;=0))),0,AC607*AL607))</f>
        <v/>
      </c>
      <c r="AX607" s="49">
        <f>IFERROR(IF(D607="","",AW607*AG607),0)</f>
        <v/>
      </c>
      <c r="AY607" s="48">
        <f>IF(D607="","",IF(OR(S607="S",NOT(AND(ISNUMBER(AC607),ISNUMBER(AK607),AC607*AK607&gt;=0))),0,AC607*AK607))</f>
        <v/>
      </c>
      <c r="AZ607" s="48">
        <f>IFERROR(IF(D607="","",IF(AY607=0,0,IF(((AY607)-(U607+Y607))&lt;0,0,(AY607)-U607))),0)</f>
        <v/>
      </c>
      <c r="BA607" s="49">
        <f>IF(D607="","",AZ607*AG607)</f>
        <v/>
      </c>
      <c r="BB607" s="49">
        <f>IF(D607="","",IF(OR(R607="A",R607="AA",R607="AAA"),BA607,0))</f>
        <v/>
      </c>
      <c r="BC607" s="49">
        <f>IF(D607="","",IF(R607="B",BA607,0))</f>
        <v/>
      </c>
      <c r="BD607" s="49">
        <f>IF(D607="","",IF(R607="B",BA607,0))</f>
        <v/>
      </c>
      <c r="BE607" s="49">
        <f>IF(D607="","",IF(S607="S",
1,
IF(AC607=0,
1,
IF(
IFERROR(((U607+Y607)*AG607)/((AC607*AK607)*AG607),0)&lt;0,
0,
IF(
IFERROR(((U607+Y607)*AG607)/((AC607*AK607)*AG607),0)&gt;1,
1,
IFERROR(((U607+Y607)*AG607)/((AC607*AK607)*AG607),0)
)
)
)
))</f>
        <v/>
      </c>
      <c r="BF607" s="49">
        <f>IF(D607="","",IF(S607="S",
1,
IF(AC607=0,
1,
IF(
IFERROR(((U607+V607+Y607)*AG607)/((AC607*AK607)*AG607),0)&lt;0,
0,
IF(
IFERROR(((U607+V607+Y607)*AG607)/((AC607*AK607)*AG607),0)&gt;1,
1,
IFERROR(((U607+V607+Y607)*AG607)/((AC607*AK607)*AG607),0)
)
)
)
))</f>
        <v/>
      </c>
      <c r="BG607" s="50">
        <f>IF(D607="","",IF(S607="S",0,IF(AND(ISNUMBER(AC607),ISNUMBER(AM607)),IF(OR(AC607*AM607&lt;0,ISERR(AC607*AM607)),0,AC607*AM607),0)))</f>
        <v/>
      </c>
      <c r="BH607" s="50">
        <f>IF(D607="","",IF(BY607&gt;TODAY()-60,0,IF(Y607&gt;12,MAX(0,(U607+Y607)-BG607),MAX(0,U607-BG607))))</f>
        <v/>
      </c>
      <c r="BI607" s="51">
        <f>IF(D607="","",BH607*AG607)</f>
        <v/>
      </c>
      <c r="BJ607" s="51">
        <f>IF(D607="","",IF(OR(R607="A",R607="AA",R607="AAA"),BI607,0))</f>
        <v/>
      </c>
      <c r="BK607" s="51">
        <f>IF(D607="","",IF(R607="B",BI607,0))</f>
        <v/>
      </c>
      <c r="BL607" s="51">
        <f>IF(D607="","",IF(R607="C",BI607,0))</f>
        <v/>
      </c>
      <c r="BM607" s="51">
        <f>IF(D607="","",IFERROR(MAX(0,MIN(BI607/AP607,1)),0))</f>
        <v/>
      </c>
      <c r="BN607" s="52">
        <f>IF(D607="","",AB607*AG607)</f>
        <v/>
      </c>
      <c r="BO607" s="52">
        <f>IF(D607="","",(U607+V607+X607)*AG607)</f>
        <v/>
      </c>
      <c r="BP607" s="52">
        <f>IF(D607="","",(AB607*3)*AG607)</f>
        <v/>
      </c>
      <c r="BQ607" s="52">
        <f>IF(D607="","",IF(BO607-BP607&gt;0,0,BO607-BP607))</f>
        <v/>
      </c>
      <c r="BR607" s="52">
        <f>IF(D607="","",IF(BO607-BP607-BN607&gt;0,0,BO607-BP607-BN607))</f>
        <v/>
      </c>
      <c r="BS607" s="53">
        <f>IF(D607="","",IFERROR(AB607*AI607,0))</f>
        <v/>
      </c>
      <c r="BT607" s="53">
        <f>IF(D607="","",IFERROR(IF(X607&gt;12, AI607*(U607+V607+X607), AI607*(U607+V607)),0))</f>
        <v/>
      </c>
      <c r="BU607" s="53">
        <f>IF(D607="","",IFERROR(((AB607*3)*AI607),0))</f>
        <v/>
      </c>
      <c r="BV607" s="53">
        <f>IF(D607="","",IF(BT607-BU607&gt;0,0,BT607-BU607))</f>
        <v/>
      </c>
      <c r="BW607" s="53">
        <f>IF(D607="","",IF(BT607-BU607-BS607&gt;0,0,BT607-BU607-BS607))</f>
        <v/>
      </c>
      <c r="BX607" s="36">
        <f>IF(D607="","",IFERROR(VLOOKUP(D607,'produto-entrada-7'!A:M,3,0),"SEM PEDIDO"))</f>
        <v/>
      </c>
      <c r="BY607" s="36">
        <f>IF(D607="","",VLOOKUP(D607,'produto-estoque-total-7'!A:AB,25,0))</f>
        <v/>
      </c>
      <c r="BZ607" s="36">
        <f>IF(D607="","",IFERROR(VLOOKUP(D607,'produto-estoque-total-7'!A:AB,26,0)/100,0))</f>
        <v/>
      </c>
      <c r="CA607" s="36">
        <f>IF(D607="","",IFERROR(VLOOKUP(D607,'produto-estoque-total-7'!A:AB,27,0)/100,0))</f>
        <v/>
      </c>
      <c r="CB607" s="41">
        <f>IF(D607="","",V607*AF607)</f>
        <v/>
      </c>
      <c r="CC607" s="41">
        <f>IF(D607="","",V607*AI607)</f>
        <v/>
      </c>
      <c r="CD607" s="54">
        <f>IF(D607="","",VLOOKUP(D607,'produto-estoque-total-7'!A:AB,28,0))</f>
        <v/>
      </c>
    </row>
    <row r="608">
      <c r="A608" s="36">
        <f>IF(D608="","",VLOOKUP(D608,'produto-estoque-total-7'!A:AB,3,0))</f>
        <v/>
      </c>
      <c r="B608" s="1">
        <f>IF(D608="","",VLOOKUP(D608,'produto-estoque-total-7'!A:AB,12,0))</f>
        <v/>
      </c>
      <c r="C608" s="1">
        <f>IF(D608="","",VLOOKUP(D608,'produto-estoque-total-7'!A:AB,2,0))</f>
        <v/>
      </c>
      <c r="D608" s="37">
        <f>IFERROR(IF('produto-estoque-total-7'!A607="","",'produto-estoque-total-7'!A607),"")</f>
        <v/>
      </c>
      <c r="E608" s="1">
        <f>IF(D608="","",VLOOKUP(D608,'produto-estoque-total-7'!A:AB,4,0))</f>
        <v/>
      </c>
      <c r="F608" s="36">
        <f>IF(D608="","",VLOOKUP(D608,'produto-estoque-total-7'!A:AB,13,0))</f>
        <v/>
      </c>
      <c r="G608" s="1">
        <f>IF(F608="","",VLOOKUP(F608,'FORNECEDORES X COMPRADOR'!A:D,4,0))</f>
        <v/>
      </c>
      <c r="H608" s="1">
        <f>IF(F608="","",VLOOKUP(F608,'FORNECEDORES X COMPRADOR'!A:E,5,0))</f>
        <v/>
      </c>
      <c r="I608" s="36">
        <f>IF(D608="","",VLOOKUP(D608,'produto-estoque-total-7'!A:AB,15,0))</f>
        <v/>
      </c>
      <c r="J608" s="36">
        <f>IF(D608="","",VLOOKUP(D608,'produto-estoque-total-7'!A:AB,19,0))</f>
        <v/>
      </c>
      <c r="K608" s="1">
        <f>IF(D608="","",VLOOKUP(D608,'produto-estoque-total-7'!A:AB,20,0))</f>
        <v/>
      </c>
      <c r="L608" s="36">
        <f>IF(D608="","",VLOOKUP(D608,'produto-estoque-total-7'!A:AB,17,0))</f>
        <v/>
      </c>
      <c r="M608" s="1">
        <f>IF(D608="","",VLOOKUP(D608,'produto-estoque-total-7'!A:AB,18,0))</f>
        <v/>
      </c>
      <c r="N608" s="36">
        <f>IF(D608="","",VLOOKUP(D608,'produto-estoque-total-7'!A:AB,21,0))</f>
        <v/>
      </c>
      <c r="O608" s="1">
        <f>IF(D608="","",VLOOKUP(D608,'produto-estoque-total-7'!A:AB,22,0))</f>
        <v/>
      </c>
      <c r="P608" s="36">
        <f>IF(D608="","",VLOOKUP(D608,'produto-estoque-total-7'!A:AB,23,0))</f>
        <v/>
      </c>
      <c r="Q608" s="1">
        <f>IF(D608="","",VLOOKUP(D608,'produto-estoque-total-7'!A:AB,24,0))</f>
        <v/>
      </c>
      <c r="R608" s="38">
        <f>IFERROR(IF(D608="","",VLOOKUP(D608,'produto-venda-7'!B:N,13,0)),"C")</f>
        <v/>
      </c>
      <c r="S608" s="39">
        <f>IF(D608="","",VLOOKUP(D608,'produto-estoque-total-7'!A:AB,6,0))</f>
        <v/>
      </c>
      <c r="T608" s="39">
        <f>IF(D608="","",VLOOKUP(D608,'produto-estoque-total-7'!A:AB,5,0))</f>
        <v/>
      </c>
      <c r="U608" s="40">
        <f>IF(D608="","",VLOOKUP(D608,'produto-estoque-total-7'!A:AB,11,0))</f>
        <v/>
      </c>
      <c r="V608" s="41">
        <f>IF(D608="","",IFERROR(VLOOKUP(D608,'produto-entrada-7'!A:M,10,0),0))</f>
        <v/>
      </c>
      <c r="W608" s="42" t="n"/>
      <c r="X608" s="39">
        <f>IF(D608="","",VLOOKUP(D608,'produto-estoque-total-7'!A:AB,8,0))</f>
        <v/>
      </c>
      <c r="Y608" s="39">
        <f>IF(D608="","",VLOOKUP(D608,'produto-estoque-total-7'!A:AB,9,0))</f>
        <v/>
      </c>
      <c r="Z608" s="39">
        <f>IF(D608="","",VLOOKUP(D608,'produto-estoque-total-7'!A:AB,10,0))</f>
        <v/>
      </c>
      <c r="AA608" s="39">
        <f>IFERROR(IF(D608="","",VLOOKUP(D608,'produto-venda-7'!B:N,4,0)),0)</f>
        <v/>
      </c>
      <c r="AB608" s="39">
        <f>IFERROR(IF(D608="","",VLOOKUP(D608,'produto-venda-7'!B:N,5,0)),0)</f>
        <v/>
      </c>
      <c r="AC608" s="39">
        <f>IF(D608="","",IFERROR(AA608/90,0))</f>
        <v/>
      </c>
      <c r="AD608" s="36">
        <f>IF(D608="","",IFERROR(VLOOKUP(D608,'produto-entrada-7'!A:M,4,0),0))</f>
        <v/>
      </c>
      <c r="AE608" s="36">
        <f>IFERROR(IF(D608="","",VLOOKUP(D608,'produto-venda-7'!B:N,10,0)),0)</f>
        <v/>
      </c>
      <c r="AF608" s="36">
        <f>IF(D608="","",IFERROR(VLOOKUP(D608,'produto-entrada-7'!A:M,11,0),0))</f>
        <v/>
      </c>
      <c r="AG608" s="1">
        <f>IF(D608="","",IFERROR(VLOOKUP(D608,'produto-entrada-7'!A:M,12,0),0))</f>
        <v/>
      </c>
      <c r="AH608" s="1">
        <f>IF(D608="","",IFERROR(VLOOKUP(D608,'produto-entrada-7'!A:M,13,0),0))</f>
        <v/>
      </c>
      <c r="AI608" s="36">
        <f>IFERROR(IF(D608="","",VLOOKUP(D608,'produto-venda-7'!B:N,11,0)),0)</f>
        <v/>
      </c>
      <c r="AJ608" s="43">
        <f>IF(D608="","",IFERROR(AI608*AB608,0))</f>
        <v/>
      </c>
      <c r="AK608" s="44">
        <f>IFERROR(IF(D608="","",VLOOKUP(F608,'ANALISE FORNECEDOR'!$A:$I,8,0)),"")</f>
        <v/>
      </c>
      <c r="AL608" s="44">
        <f>IF(D608="","",AVERAGE(AM608,AK608))</f>
        <v/>
      </c>
      <c r="AM608" s="44">
        <f>IFERROR(IF(D608="","",VLOOKUP(F608,'ANALISE FORNECEDOR'!$A:$I,9,0)),"")</f>
        <v/>
      </c>
      <c r="AN608" s="45">
        <f>IF(D608="","",IF(Y608&gt;12,AI608*(U608+Y608),AI608*U608))</f>
        <v/>
      </c>
      <c r="AO608" s="45">
        <f>IF(D608="","",IF(Y608&gt;12,AI608*(U608+V608+Y608),AI608*(U608+V608)))</f>
        <v/>
      </c>
      <c r="AP608" s="46">
        <f>IF(D608="","",IF(Y608&gt;12,AG608*(U608+Y608),AG608*U608))</f>
        <v/>
      </c>
      <c r="AQ608" s="46">
        <f>IF(D608="","",IF(Y608&gt;12,AG608*(U608+V608+Y608),AG608*(U608+V608)))</f>
        <v/>
      </c>
      <c r="AR608" s="46">
        <f>IF(D608="","",IF(OR(R608="A",R608="AA",R608="AAA"),AP608,0))</f>
        <v/>
      </c>
      <c r="AS608" s="46">
        <f>IF(D608="","",IF(R608="B",AP608,0))</f>
        <v/>
      </c>
      <c r="AT608" s="46">
        <f>IF(D608="","",IF(R608="C",AP608,0))</f>
        <v/>
      </c>
      <c r="AU608" s="47">
        <f>IF(D608="","",IFERROR(AN608/AJ608,0))</f>
        <v/>
      </c>
      <c r="AV608" s="47">
        <f>IF(D608="","",IFERROR(((AO608)/AJ608),0))</f>
        <v/>
      </c>
      <c r="AW608" s="48">
        <f>IF(D608="","",IF(OR(S608="S",NOT(AND(ISNUMBER(AC608),ISNUMBER(AL608),AC608*AL608&gt;=0))),0,AC608*AL608))</f>
        <v/>
      </c>
      <c r="AX608" s="49">
        <f>IFERROR(IF(D608="","",AW608*AG608),0)</f>
        <v/>
      </c>
      <c r="AY608" s="48">
        <f>IF(D608="","",IF(OR(S608="S",NOT(AND(ISNUMBER(AC608),ISNUMBER(AK608),AC608*AK608&gt;=0))),0,AC608*AK608))</f>
        <v/>
      </c>
      <c r="AZ608" s="48">
        <f>IFERROR(IF(D608="","",IF(AY608=0,0,IF(((AY608)-(U608+Y608))&lt;0,0,(AY608)-U608))),0)</f>
        <v/>
      </c>
      <c r="BA608" s="49">
        <f>IF(D608="","",AZ608*AG608)</f>
        <v/>
      </c>
      <c r="BB608" s="49">
        <f>IF(D608="","",IF(OR(R608="A",R608="AA",R608="AAA"),BA608,0))</f>
        <v/>
      </c>
      <c r="BC608" s="49">
        <f>IF(D608="","",IF(R608="B",BA608,0))</f>
        <v/>
      </c>
      <c r="BD608" s="49">
        <f>IF(D608="","",IF(R608="B",BA608,0))</f>
        <v/>
      </c>
      <c r="BE608" s="49">
        <f>IF(D608="","",IF(S608="S",
1,
IF(AC608=0,
1,
IF(
IFERROR(((U608+Y608)*AG608)/((AC608*AK608)*AG608),0)&lt;0,
0,
IF(
IFERROR(((U608+Y608)*AG608)/((AC608*AK608)*AG608),0)&gt;1,
1,
IFERROR(((U608+Y608)*AG608)/((AC608*AK608)*AG608),0)
)
)
)
))</f>
        <v/>
      </c>
      <c r="BF608" s="49">
        <f>IF(D608="","",IF(S608="S",
1,
IF(AC608=0,
1,
IF(
IFERROR(((U608+V608+Y608)*AG608)/((AC608*AK608)*AG608),0)&lt;0,
0,
IF(
IFERROR(((U608+V608+Y608)*AG608)/((AC608*AK608)*AG608),0)&gt;1,
1,
IFERROR(((U608+V608+Y608)*AG608)/((AC608*AK608)*AG608),0)
)
)
)
))</f>
        <v/>
      </c>
      <c r="BG608" s="50">
        <f>IF(D608="","",IF(S608="S",0,IF(AND(ISNUMBER(AC608),ISNUMBER(AM608)),IF(OR(AC608*AM608&lt;0,ISERR(AC608*AM608)),0,AC608*AM608),0)))</f>
        <v/>
      </c>
      <c r="BH608" s="50">
        <f>IF(D608="","",IF(BY608&gt;TODAY()-60,0,IF(Y608&gt;12,MAX(0,(U608+Y608)-BG608),MAX(0,U608-BG608))))</f>
        <v/>
      </c>
      <c r="BI608" s="51">
        <f>IF(D608="","",BH608*AG608)</f>
        <v/>
      </c>
      <c r="BJ608" s="51">
        <f>IF(D608="","",IF(OR(R608="A",R608="AA",R608="AAA"),BI608,0))</f>
        <v/>
      </c>
      <c r="BK608" s="51">
        <f>IF(D608="","",IF(R608="B",BI608,0))</f>
        <v/>
      </c>
      <c r="BL608" s="51">
        <f>IF(D608="","",IF(R608="C",BI608,0))</f>
        <v/>
      </c>
      <c r="BM608" s="51">
        <f>IF(D608="","",IFERROR(MAX(0,MIN(BI608/AP608,1)),0))</f>
        <v/>
      </c>
      <c r="BN608" s="52">
        <f>IF(D608="","",AB608*AG608)</f>
        <v/>
      </c>
      <c r="BO608" s="52">
        <f>IF(D608="","",(U608+V608+X608)*AG608)</f>
        <v/>
      </c>
      <c r="BP608" s="52">
        <f>IF(D608="","",(AB608*3)*AG608)</f>
        <v/>
      </c>
      <c r="BQ608" s="52">
        <f>IF(D608="","",IF(BO608-BP608&gt;0,0,BO608-BP608))</f>
        <v/>
      </c>
      <c r="BR608" s="52">
        <f>IF(D608="","",IF(BO608-BP608-BN608&gt;0,0,BO608-BP608-BN608))</f>
        <v/>
      </c>
      <c r="BS608" s="53">
        <f>IF(D608="","",IFERROR(AB608*AI608,0))</f>
        <v/>
      </c>
      <c r="BT608" s="53">
        <f>IF(D608="","",IFERROR(IF(X608&gt;12, AI608*(U608+V608+X608), AI608*(U608+V608)),0))</f>
        <v/>
      </c>
      <c r="BU608" s="53">
        <f>IF(D608="","",IFERROR(((AB608*3)*AI608),0))</f>
        <v/>
      </c>
      <c r="BV608" s="53">
        <f>IF(D608="","",IF(BT608-BU608&gt;0,0,BT608-BU608))</f>
        <v/>
      </c>
      <c r="BW608" s="53">
        <f>IF(D608="","",IF(BT608-BU608-BS608&gt;0,0,BT608-BU608-BS608))</f>
        <v/>
      </c>
      <c r="BX608" s="36">
        <f>IF(D608="","",IFERROR(VLOOKUP(D608,'produto-entrada-7'!A:M,3,0),"SEM PEDIDO"))</f>
        <v/>
      </c>
      <c r="BY608" s="36">
        <f>IF(D608="","",VLOOKUP(D608,'produto-estoque-total-7'!A:AB,25,0))</f>
        <v/>
      </c>
      <c r="BZ608" s="36">
        <f>IF(D608="","",IFERROR(VLOOKUP(D608,'produto-estoque-total-7'!A:AB,26,0)/100,0))</f>
        <v/>
      </c>
      <c r="CA608" s="36">
        <f>IF(D608="","",IFERROR(VLOOKUP(D608,'produto-estoque-total-7'!A:AB,27,0)/100,0))</f>
        <v/>
      </c>
      <c r="CB608" s="41">
        <f>IF(D608="","",V608*AF608)</f>
        <v/>
      </c>
      <c r="CC608" s="41">
        <f>IF(D608="","",V608*AI608)</f>
        <v/>
      </c>
      <c r="CD608" s="54">
        <f>IF(D608="","",VLOOKUP(D608,'produto-estoque-total-7'!A:AB,28,0))</f>
        <v/>
      </c>
    </row>
    <row r="609">
      <c r="A609" s="36">
        <f>IF(D609="","",VLOOKUP(D609,'produto-estoque-total-7'!A:AB,3,0))</f>
        <v/>
      </c>
      <c r="B609" s="1">
        <f>IF(D609="","",VLOOKUP(D609,'produto-estoque-total-7'!A:AB,12,0))</f>
        <v/>
      </c>
      <c r="C609" s="1">
        <f>IF(D609="","",VLOOKUP(D609,'produto-estoque-total-7'!A:AB,2,0))</f>
        <v/>
      </c>
      <c r="D609" s="37">
        <f>IFERROR(IF('produto-estoque-total-7'!A608="","",'produto-estoque-total-7'!A608),"")</f>
        <v/>
      </c>
      <c r="E609" s="1">
        <f>IF(D609="","",VLOOKUP(D609,'produto-estoque-total-7'!A:AB,4,0))</f>
        <v/>
      </c>
      <c r="F609" s="36">
        <f>IF(D609="","",VLOOKUP(D609,'produto-estoque-total-7'!A:AB,13,0))</f>
        <v/>
      </c>
      <c r="G609" s="1">
        <f>IF(F609="","",VLOOKUP(F609,'FORNECEDORES X COMPRADOR'!A:D,4,0))</f>
        <v/>
      </c>
      <c r="H609" s="1">
        <f>IF(F609="","",VLOOKUP(F609,'FORNECEDORES X COMPRADOR'!A:E,5,0))</f>
        <v/>
      </c>
      <c r="I609" s="36">
        <f>IF(D609="","",VLOOKUP(D609,'produto-estoque-total-7'!A:AB,15,0))</f>
        <v/>
      </c>
      <c r="J609" s="36">
        <f>IF(D609="","",VLOOKUP(D609,'produto-estoque-total-7'!A:AB,19,0))</f>
        <v/>
      </c>
      <c r="K609" s="1">
        <f>IF(D609="","",VLOOKUP(D609,'produto-estoque-total-7'!A:AB,20,0))</f>
        <v/>
      </c>
      <c r="L609" s="36">
        <f>IF(D609="","",VLOOKUP(D609,'produto-estoque-total-7'!A:AB,17,0))</f>
        <v/>
      </c>
      <c r="M609" s="1">
        <f>IF(D609="","",VLOOKUP(D609,'produto-estoque-total-7'!A:AB,18,0))</f>
        <v/>
      </c>
      <c r="N609" s="36">
        <f>IF(D609="","",VLOOKUP(D609,'produto-estoque-total-7'!A:AB,21,0))</f>
        <v/>
      </c>
      <c r="O609" s="1">
        <f>IF(D609="","",VLOOKUP(D609,'produto-estoque-total-7'!A:AB,22,0))</f>
        <v/>
      </c>
      <c r="P609" s="36">
        <f>IF(D609="","",VLOOKUP(D609,'produto-estoque-total-7'!A:AB,23,0))</f>
        <v/>
      </c>
      <c r="Q609" s="1">
        <f>IF(D609="","",VLOOKUP(D609,'produto-estoque-total-7'!A:AB,24,0))</f>
        <v/>
      </c>
      <c r="R609" s="38">
        <f>IFERROR(IF(D609="","",VLOOKUP(D609,'produto-venda-7'!B:N,13,0)),"C")</f>
        <v/>
      </c>
      <c r="S609" s="39">
        <f>IF(D609="","",VLOOKUP(D609,'produto-estoque-total-7'!A:AB,6,0))</f>
        <v/>
      </c>
      <c r="T609" s="39">
        <f>IF(D609="","",VLOOKUP(D609,'produto-estoque-total-7'!A:AB,5,0))</f>
        <v/>
      </c>
      <c r="U609" s="40">
        <f>IF(D609="","",VLOOKUP(D609,'produto-estoque-total-7'!A:AB,11,0))</f>
        <v/>
      </c>
      <c r="V609" s="41">
        <f>IF(D609="","",IFERROR(VLOOKUP(D609,'produto-entrada-7'!A:M,10,0),0))</f>
        <v/>
      </c>
      <c r="W609" s="42" t="n"/>
      <c r="X609" s="39">
        <f>IF(D609="","",VLOOKUP(D609,'produto-estoque-total-7'!A:AB,8,0))</f>
        <v/>
      </c>
      <c r="Y609" s="39">
        <f>IF(D609="","",VLOOKUP(D609,'produto-estoque-total-7'!A:AB,9,0))</f>
        <v/>
      </c>
      <c r="Z609" s="39">
        <f>IF(D609="","",VLOOKUP(D609,'produto-estoque-total-7'!A:AB,10,0))</f>
        <v/>
      </c>
      <c r="AA609" s="39">
        <f>IFERROR(IF(D609="","",VLOOKUP(D609,'produto-venda-7'!B:N,4,0)),0)</f>
        <v/>
      </c>
      <c r="AB609" s="39">
        <f>IFERROR(IF(D609="","",VLOOKUP(D609,'produto-venda-7'!B:N,5,0)),0)</f>
        <v/>
      </c>
      <c r="AC609" s="39">
        <f>IF(D609="","",IFERROR(AA609/90,0))</f>
        <v/>
      </c>
      <c r="AD609" s="36">
        <f>IF(D609="","",IFERROR(VLOOKUP(D609,'produto-entrada-7'!A:M,4,0),0))</f>
        <v/>
      </c>
      <c r="AE609" s="36">
        <f>IFERROR(IF(D609="","",VLOOKUP(D609,'produto-venda-7'!B:N,10,0)),0)</f>
        <v/>
      </c>
      <c r="AF609" s="36">
        <f>IF(D609="","",IFERROR(VLOOKUP(D609,'produto-entrada-7'!A:M,11,0),0))</f>
        <v/>
      </c>
      <c r="AG609" s="1">
        <f>IF(D609="","",IFERROR(VLOOKUP(D609,'produto-entrada-7'!A:M,12,0),0))</f>
        <v/>
      </c>
      <c r="AH609" s="1">
        <f>IF(D609="","",IFERROR(VLOOKUP(D609,'produto-entrada-7'!A:M,13,0),0))</f>
        <v/>
      </c>
      <c r="AI609" s="36">
        <f>IFERROR(IF(D609="","",VLOOKUP(D609,'produto-venda-7'!B:N,11,0)),0)</f>
        <v/>
      </c>
      <c r="AJ609" s="43">
        <f>IF(D609="","",IFERROR(AI609*AB609,0))</f>
        <v/>
      </c>
      <c r="AK609" s="44">
        <f>IFERROR(IF(D609="","",VLOOKUP(F609,'ANALISE FORNECEDOR'!$A:$I,8,0)),"")</f>
        <v/>
      </c>
      <c r="AL609" s="44">
        <f>IF(D609="","",AVERAGE(AM609,AK609))</f>
        <v/>
      </c>
      <c r="AM609" s="44">
        <f>IFERROR(IF(D609="","",VLOOKUP(F609,'ANALISE FORNECEDOR'!$A:$I,9,0)),"")</f>
        <v/>
      </c>
      <c r="AN609" s="45">
        <f>IF(D609="","",IF(Y609&gt;12,AI609*(U609+Y609),AI609*U609))</f>
        <v/>
      </c>
      <c r="AO609" s="45">
        <f>IF(D609="","",IF(Y609&gt;12,AI609*(U609+V609+Y609),AI609*(U609+V609)))</f>
        <v/>
      </c>
      <c r="AP609" s="46">
        <f>IF(D609="","",IF(Y609&gt;12,AG609*(U609+Y609),AG609*U609))</f>
        <v/>
      </c>
      <c r="AQ609" s="46">
        <f>IF(D609="","",IF(Y609&gt;12,AG609*(U609+V609+Y609),AG609*(U609+V609)))</f>
        <v/>
      </c>
      <c r="AR609" s="46">
        <f>IF(D609="","",IF(OR(R609="A",R609="AA",R609="AAA"),AP609,0))</f>
        <v/>
      </c>
      <c r="AS609" s="46">
        <f>IF(D609="","",IF(R609="B",AP609,0))</f>
        <v/>
      </c>
      <c r="AT609" s="46">
        <f>IF(D609="","",IF(R609="C",AP609,0))</f>
        <v/>
      </c>
      <c r="AU609" s="47">
        <f>IF(D609="","",IFERROR(AN609/AJ609,0))</f>
        <v/>
      </c>
      <c r="AV609" s="47">
        <f>IF(D609="","",IFERROR(((AO609)/AJ609),0))</f>
        <v/>
      </c>
      <c r="AW609" s="48">
        <f>IF(D609="","",IF(OR(S609="S",NOT(AND(ISNUMBER(AC609),ISNUMBER(AL609),AC609*AL609&gt;=0))),0,AC609*AL609))</f>
        <v/>
      </c>
      <c r="AX609" s="49">
        <f>IFERROR(IF(D609="","",AW609*AG609),0)</f>
        <v/>
      </c>
      <c r="AY609" s="48">
        <f>IF(D609="","",IF(OR(S609="S",NOT(AND(ISNUMBER(AC609),ISNUMBER(AK609),AC609*AK609&gt;=0))),0,AC609*AK609))</f>
        <v/>
      </c>
      <c r="AZ609" s="48">
        <f>IFERROR(IF(D609="","",IF(AY609=0,0,IF(((AY609)-(U609+Y609))&lt;0,0,(AY609)-U609))),0)</f>
        <v/>
      </c>
      <c r="BA609" s="49">
        <f>IF(D609="","",AZ609*AG609)</f>
        <v/>
      </c>
      <c r="BB609" s="49">
        <f>IF(D609="","",IF(OR(R609="A",R609="AA",R609="AAA"),BA609,0))</f>
        <v/>
      </c>
      <c r="BC609" s="49">
        <f>IF(D609="","",IF(R609="B",BA609,0))</f>
        <v/>
      </c>
      <c r="BD609" s="49">
        <f>IF(D609="","",IF(R609="B",BA609,0))</f>
        <v/>
      </c>
      <c r="BE609" s="49">
        <f>IF(D609="","",IF(S609="S",
1,
IF(AC609=0,
1,
IF(
IFERROR(((U609+Y609)*AG609)/((AC609*AK609)*AG609),0)&lt;0,
0,
IF(
IFERROR(((U609+Y609)*AG609)/((AC609*AK609)*AG609),0)&gt;1,
1,
IFERROR(((U609+Y609)*AG609)/((AC609*AK609)*AG609),0)
)
)
)
))</f>
        <v/>
      </c>
      <c r="BF609" s="49">
        <f>IF(D609="","",IF(S609="S",
1,
IF(AC609=0,
1,
IF(
IFERROR(((U609+V609+Y609)*AG609)/((AC609*AK609)*AG609),0)&lt;0,
0,
IF(
IFERROR(((U609+V609+Y609)*AG609)/((AC609*AK609)*AG609),0)&gt;1,
1,
IFERROR(((U609+V609+Y609)*AG609)/((AC609*AK609)*AG609),0)
)
)
)
))</f>
        <v/>
      </c>
      <c r="BG609" s="50">
        <f>IF(D609="","",IF(S609="S",0,IF(AND(ISNUMBER(AC609),ISNUMBER(AM609)),IF(OR(AC609*AM609&lt;0,ISERR(AC609*AM609)),0,AC609*AM609),0)))</f>
        <v/>
      </c>
      <c r="BH609" s="50">
        <f>IF(D609="","",IF(BY609&gt;TODAY()-60,0,IF(Y609&gt;12,MAX(0,(U609+Y609)-BG609),MAX(0,U609-BG609))))</f>
        <v/>
      </c>
      <c r="BI609" s="51">
        <f>IF(D609="","",BH609*AG609)</f>
        <v/>
      </c>
      <c r="BJ609" s="51">
        <f>IF(D609="","",IF(OR(R609="A",R609="AA",R609="AAA"),BI609,0))</f>
        <v/>
      </c>
      <c r="BK609" s="51">
        <f>IF(D609="","",IF(R609="B",BI609,0))</f>
        <v/>
      </c>
      <c r="BL609" s="51">
        <f>IF(D609="","",IF(R609="C",BI609,0))</f>
        <v/>
      </c>
      <c r="BM609" s="51">
        <f>IF(D609="","",IFERROR(MAX(0,MIN(BI609/AP609,1)),0))</f>
        <v/>
      </c>
      <c r="BN609" s="52">
        <f>IF(D609="","",AB609*AG609)</f>
        <v/>
      </c>
      <c r="BO609" s="52">
        <f>IF(D609="","",(U609+V609+X609)*AG609)</f>
        <v/>
      </c>
      <c r="BP609" s="52">
        <f>IF(D609="","",(AB609*3)*AG609)</f>
        <v/>
      </c>
      <c r="BQ609" s="52">
        <f>IF(D609="","",IF(BO609-BP609&gt;0,0,BO609-BP609))</f>
        <v/>
      </c>
      <c r="BR609" s="52">
        <f>IF(D609="","",IF(BO609-BP609-BN609&gt;0,0,BO609-BP609-BN609))</f>
        <v/>
      </c>
      <c r="BS609" s="53">
        <f>IF(D609="","",IFERROR(AB609*AI609,0))</f>
        <v/>
      </c>
      <c r="BT609" s="53">
        <f>IF(D609="","",IFERROR(IF(X609&gt;12, AI609*(U609+V609+X609), AI609*(U609+V609)),0))</f>
        <v/>
      </c>
      <c r="BU609" s="53">
        <f>IF(D609="","",IFERROR(((AB609*3)*AI609),0))</f>
        <v/>
      </c>
      <c r="BV609" s="53">
        <f>IF(D609="","",IF(BT609-BU609&gt;0,0,BT609-BU609))</f>
        <v/>
      </c>
      <c r="BW609" s="53">
        <f>IF(D609="","",IF(BT609-BU609-BS609&gt;0,0,BT609-BU609-BS609))</f>
        <v/>
      </c>
      <c r="BX609" s="36">
        <f>IF(D609="","",IFERROR(VLOOKUP(D609,'produto-entrada-7'!A:M,3,0),"SEM PEDIDO"))</f>
        <v/>
      </c>
      <c r="BY609" s="36">
        <f>IF(D609="","",VLOOKUP(D609,'produto-estoque-total-7'!A:AB,25,0))</f>
        <v/>
      </c>
      <c r="BZ609" s="36">
        <f>IF(D609="","",IFERROR(VLOOKUP(D609,'produto-estoque-total-7'!A:AB,26,0)/100,0))</f>
        <v/>
      </c>
      <c r="CA609" s="36">
        <f>IF(D609="","",IFERROR(VLOOKUP(D609,'produto-estoque-total-7'!A:AB,27,0)/100,0))</f>
        <v/>
      </c>
      <c r="CB609" s="41">
        <f>IF(D609="","",V609*AF609)</f>
        <v/>
      </c>
      <c r="CC609" s="41">
        <f>IF(D609="","",V609*AI609)</f>
        <v/>
      </c>
      <c r="CD609" s="54">
        <f>IF(D609="","",VLOOKUP(D609,'produto-estoque-total-7'!A:AB,28,0))</f>
        <v/>
      </c>
    </row>
    <row r="610">
      <c r="A610" s="36">
        <f>IF(D610="","",VLOOKUP(D610,'produto-estoque-total-7'!A:AB,3,0))</f>
        <v/>
      </c>
      <c r="B610" s="1">
        <f>IF(D610="","",VLOOKUP(D610,'produto-estoque-total-7'!A:AB,12,0))</f>
        <v/>
      </c>
      <c r="C610" s="1">
        <f>IF(D610="","",VLOOKUP(D610,'produto-estoque-total-7'!A:AB,2,0))</f>
        <v/>
      </c>
      <c r="D610" s="37">
        <f>IFERROR(IF('produto-estoque-total-7'!A609="","",'produto-estoque-total-7'!A609),"")</f>
        <v/>
      </c>
      <c r="E610" s="1">
        <f>IF(D610="","",VLOOKUP(D610,'produto-estoque-total-7'!A:AB,4,0))</f>
        <v/>
      </c>
      <c r="F610" s="36">
        <f>IF(D610="","",VLOOKUP(D610,'produto-estoque-total-7'!A:AB,13,0))</f>
        <v/>
      </c>
      <c r="G610" s="1">
        <f>IF(F610="","",VLOOKUP(F610,'FORNECEDORES X COMPRADOR'!A:D,4,0))</f>
        <v/>
      </c>
      <c r="H610" s="1">
        <f>IF(F610="","",VLOOKUP(F610,'FORNECEDORES X COMPRADOR'!A:E,5,0))</f>
        <v/>
      </c>
      <c r="I610" s="36">
        <f>IF(D610="","",VLOOKUP(D610,'produto-estoque-total-7'!A:AB,15,0))</f>
        <v/>
      </c>
      <c r="J610" s="36">
        <f>IF(D610="","",VLOOKUP(D610,'produto-estoque-total-7'!A:AB,19,0))</f>
        <v/>
      </c>
      <c r="K610" s="1">
        <f>IF(D610="","",VLOOKUP(D610,'produto-estoque-total-7'!A:AB,20,0))</f>
        <v/>
      </c>
      <c r="L610" s="36">
        <f>IF(D610="","",VLOOKUP(D610,'produto-estoque-total-7'!A:AB,17,0))</f>
        <v/>
      </c>
      <c r="M610" s="1">
        <f>IF(D610="","",VLOOKUP(D610,'produto-estoque-total-7'!A:AB,18,0))</f>
        <v/>
      </c>
      <c r="N610" s="36">
        <f>IF(D610="","",VLOOKUP(D610,'produto-estoque-total-7'!A:AB,21,0))</f>
        <v/>
      </c>
      <c r="O610" s="1">
        <f>IF(D610="","",VLOOKUP(D610,'produto-estoque-total-7'!A:AB,22,0))</f>
        <v/>
      </c>
      <c r="P610" s="36">
        <f>IF(D610="","",VLOOKUP(D610,'produto-estoque-total-7'!A:AB,23,0))</f>
        <v/>
      </c>
      <c r="Q610" s="1">
        <f>IF(D610="","",VLOOKUP(D610,'produto-estoque-total-7'!A:AB,24,0))</f>
        <v/>
      </c>
      <c r="R610" s="38">
        <f>IFERROR(IF(D610="","",VLOOKUP(D610,'produto-venda-7'!B:N,13,0)),"C")</f>
        <v/>
      </c>
      <c r="S610" s="39">
        <f>IF(D610="","",VLOOKUP(D610,'produto-estoque-total-7'!A:AB,6,0))</f>
        <v/>
      </c>
      <c r="T610" s="39">
        <f>IF(D610="","",VLOOKUP(D610,'produto-estoque-total-7'!A:AB,5,0))</f>
        <v/>
      </c>
      <c r="U610" s="40">
        <f>IF(D610="","",VLOOKUP(D610,'produto-estoque-total-7'!A:AB,11,0))</f>
        <v/>
      </c>
      <c r="V610" s="41">
        <f>IF(D610="","",IFERROR(VLOOKUP(D610,'produto-entrada-7'!A:M,10,0),0))</f>
        <v/>
      </c>
      <c r="W610" s="42" t="n"/>
      <c r="X610" s="39">
        <f>IF(D610="","",VLOOKUP(D610,'produto-estoque-total-7'!A:AB,8,0))</f>
        <v/>
      </c>
      <c r="Y610" s="39">
        <f>IF(D610="","",VLOOKUP(D610,'produto-estoque-total-7'!A:AB,9,0))</f>
        <v/>
      </c>
      <c r="Z610" s="39">
        <f>IF(D610="","",VLOOKUP(D610,'produto-estoque-total-7'!A:AB,10,0))</f>
        <v/>
      </c>
      <c r="AA610" s="39">
        <f>IFERROR(IF(D610="","",VLOOKUP(D610,'produto-venda-7'!B:N,4,0)),0)</f>
        <v/>
      </c>
      <c r="AB610" s="39">
        <f>IFERROR(IF(D610="","",VLOOKUP(D610,'produto-venda-7'!B:N,5,0)),0)</f>
        <v/>
      </c>
      <c r="AC610" s="39">
        <f>IF(D610="","",IFERROR(AA610/90,0))</f>
        <v/>
      </c>
      <c r="AD610" s="36">
        <f>IF(D610="","",IFERROR(VLOOKUP(D610,'produto-entrada-7'!A:M,4,0),0))</f>
        <v/>
      </c>
      <c r="AE610" s="36">
        <f>IFERROR(IF(D610="","",VLOOKUP(D610,'produto-venda-7'!B:N,10,0)),0)</f>
        <v/>
      </c>
      <c r="AF610" s="36">
        <f>IF(D610="","",IFERROR(VLOOKUP(D610,'produto-entrada-7'!A:M,11,0),0))</f>
        <v/>
      </c>
      <c r="AG610" s="1">
        <f>IF(D610="","",IFERROR(VLOOKUP(D610,'produto-entrada-7'!A:M,12,0),0))</f>
        <v/>
      </c>
      <c r="AH610" s="1">
        <f>IF(D610="","",IFERROR(VLOOKUP(D610,'produto-entrada-7'!A:M,13,0),0))</f>
        <v/>
      </c>
      <c r="AI610" s="36">
        <f>IFERROR(IF(D610="","",VLOOKUP(D610,'produto-venda-7'!B:N,11,0)),0)</f>
        <v/>
      </c>
      <c r="AJ610" s="43">
        <f>IF(D610="","",IFERROR(AI610*AB610,0))</f>
        <v/>
      </c>
      <c r="AK610" s="44">
        <f>IFERROR(IF(D610="","",VLOOKUP(F610,'ANALISE FORNECEDOR'!$A:$I,8,0)),"")</f>
        <v/>
      </c>
      <c r="AL610" s="44">
        <f>IF(D610="","",AVERAGE(AM610,AK610))</f>
        <v/>
      </c>
      <c r="AM610" s="44">
        <f>IFERROR(IF(D610="","",VLOOKUP(F610,'ANALISE FORNECEDOR'!$A:$I,9,0)),"")</f>
        <v/>
      </c>
      <c r="AN610" s="45">
        <f>IF(D610="","",IF(Y610&gt;12,AI610*(U610+Y610),AI610*U610))</f>
        <v/>
      </c>
      <c r="AO610" s="45">
        <f>IF(D610="","",IF(Y610&gt;12,AI610*(U610+V610+Y610),AI610*(U610+V610)))</f>
        <v/>
      </c>
      <c r="AP610" s="46">
        <f>IF(D610="","",IF(Y610&gt;12,AG610*(U610+Y610),AG610*U610))</f>
        <v/>
      </c>
      <c r="AQ610" s="46">
        <f>IF(D610="","",IF(Y610&gt;12,AG610*(U610+V610+Y610),AG610*(U610+V610)))</f>
        <v/>
      </c>
      <c r="AR610" s="46">
        <f>IF(D610="","",IF(OR(R610="A",R610="AA",R610="AAA"),AP610,0))</f>
        <v/>
      </c>
      <c r="AS610" s="46">
        <f>IF(D610="","",IF(R610="B",AP610,0))</f>
        <v/>
      </c>
      <c r="AT610" s="46">
        <f>IF(D610="","",IF(R610="C",AP610,0))</f>
        <v/>
      </c>
      <c r="AU610" s="47">
        <f>IF(D610="","",IFERROR(AN610/AJ610,0))</f>
        <v/>
      </c>
      <c r="AV610" s="47">
        <f>IF(D610="","",IFERROR(((AO610)/AJ610),0))</f>
        <v/>
      </c>
      <c r="AW610" s="48">
        <f>IF(D610="","",IF(OR(S610="S",NOT(AND(ISNUMBER(AC610),ISNUMBER(AL610),AC610*AL610&gt;=0))),0,AC610*AL610))</f>
        <v/>
      </c>
      <c r="AX610" s="49">
        <f>IFERROR(IF(D610="","",AW610*AG610),0)</f>
        <v/>
      </c>
      <c r="AY610" s="48">
        <f>IF(D610="","",IF(OR(S610="S",NOT(AND(ISNUMBER(AC610),ISNUMBER(AK610),AC610*AK610&gt;=0))),0,AC610*AK610))</f>
        <v/>
      </c>
      <c r="AZ610" s="48">
        <f>IFERROR(IF(D610="","",IF(AY610=0,0,IF(((AY610)-(U610+Y610))&lt;0,0,(AY610)-U610))),0)</f>
        <v/>
      </c>
      <c r="BA610" s="49">
        <f>IF(D610="","",AZ610*AG610)</f>
        <v/>
      </c>
      <c r="BB610" s="49">
        <f>IF(D610="","",IF(OR(R610="A",R610="AA",R610="AAA"),BA610,0))</f>
        <v/>
      </c>
      <c r="BC610" s="49">
        <f>IF(D610="","",IF(R610="B",BA610,0))</f>
        <v/>
      </c>
      <c r="BD610" s="49">
        <f>IF(D610="","",IF(R610="B",BA610,0))</f>
        <v/>
      </c>
      <c r="BE610" s="49">
        <f>IF(D610="","",IF(S610="S",
1,
IF(AC610=0,
1,
IF(
IFERROR(((U610+Y610)*AG610)/((AC610*AK610)*AG610),0)&lt;0,
0,
IF(
IFERROR(((U610+Y610)*AG610)/((AC610*AK610)*AG610),0)&gt;1,
1,
IFERROR(((U610+Y610)*AG610)/((AC610*AK610)*AG610),0)
)
)
)
))</f>
        <v/>
      </c>
      <c r="BF610" s="49">
        <f>IF(D610="","",IF(S610="S",
1,
IF(AC610=0,
1,
IF(
IFERROR(((U610+V610+Y610)*AG610)/((AC610*AK610)*AG610),0)&lt;0,
0,
IF(
IFERROR(((U610+V610+Y610)*AG610)/((AC610*AK610)*AG610),0)&gt;1,
1,
IFERROR(((U610+V610+Y610)*AG610)/((AC610*AK610)*AG610),0)
)
)
)
))</f>
        <v/>
      </c>
      <c r="BG610" s="50">
        <f>IF(D610="","",IF(S610="S",0,IF(AND(ISNUMBER(AC610),ISNUMBER(AM610)),IF(OR(AC610*AM610&lt;0,ISERR(AC610*AM610)),0,AC610*AM610),0)))</f>
        <v/>
      </c>
      <c r="BH610" s="50">
        <f>IF(D610="","",IF(BY610&gt;TODAY()-60,0,IF(Y610&gt;12,MAX(0,(U610+Y610)-BG610),MAX(0,U610-BG610))))</f>
        <v/>
      </c>
      <c r="BI610" s="51">
        <f>IF(D610="","",BH610*AG610)</f>
        <v/>
      </c>
      <c r="BJ610" s="51">
        <f>IF(D610="","",IF(OR(R610="A",R610="AA",R610="AAA"),BI610,0))</f>
        <v/>
      </c>
      <c r="BK610" s="51">
        <f>IF(D610="","",IF(R610="B",BI610,0))</f>
        <v/>
      </c>
      <c r="BL610" s="51">
        <f>IF(D610="","",IF(R610="C",BI610,0))</f>
        <v/>
      </c>
      <c r="BM610" s="51">
        <f>IF(D610="","",IFERROR(MAX(0,MIN(BI610/AP610,1)),0))</f>
        <v/>
      </c>
      <c r="BN610" s="52">
        <f>IF(D610="","",AB610*AG610)</f>
        <v/>
      </c>
      <c r="BO610" s="52">
        <f>IF(D610="","",(U610+V610+X610)*AG610)</f>
        <v/>
      </c>
      <c r="BP610" s="52">
        <f>IF(D610="","",(AB610*3)*AG610)</f>
        <v/>
      </c>
      <c r="BQ610" s="52">
        <f>IF(D610="","",IF(BO610-BP610&gt;0,0,BO610-BP610))</f>
        <v/>
      </c>
      <c r="BR610" s="52">
        <f>IF(D610="","",IF(BO610-BP610-BN610&gt;0,0,BO610-BP610-BN610))</f>
        <v/>
      </c>
      <c r="BS610" s="53">
        <f>IF(D610="","",IFERROR(AB610*AI610,0))</f>
        <v/>
      </c>
      <c r="BT610" s="53">
        <f>IF(D610="","",IFERROR(IF(X610&gt;12, AI610*(U610+V610+X610), AI610*(U610+V610)),0))</f>
        <v/>
      </c>
      <c r="BU610" s="53">
        <f>IF(D610="","",IFERROR(((AB610*3)*AI610),0))</f>
        <v/>
      </c>
      <c r="BV610" s="53">
        <f>IF(D610="","",IF(BT610-BU610&gt;0,0,BT610-BU610))</f>
        <v/>
      </c>
      <c r="BW610" s="53">
        <f>IF(D610="","",IF(BT610-BU610-BS610&gt;0,0,BT610-BU610-BS610))</f>
        <v/>
      </c>
      <c r="BX610" s="36">
        <f>IF(D610="","",IFERROR(VLOOKUP(D610,'produto-entrada-7'!A:M,3,0),"SEM PEDIDO"))</f>
        <v/>
      </c>
      <c r="BY610" s="36">
        <f>IF(D610="","",VLOOKUP(D610,'produto-estoque-total-7'!A:AB,25,0))</f>
        <v/>
      </c>
      <c r="BZ610" s="36">
        <f>IF(D610="","",IFERROR(VLOOKUP(D610,'produto-estoque-total-7'!A:AB,26,0)/100,0))</f>
        <v/>
      </c>
      <c r="CA610" s="36">
        <f>IF(D610="","",IFERROR(VLOOKUP(D610,'produto-estoque-total-7'!A:AB,27,0)/100,0))</f>
        <v/>
      </c>
      <c r="CB610" s="41">
        <f>IF(D610="","",V610*AF610)</f>
        <v/>
      </c>
      <c r="CC610" s="41">
        <f>IF(D610="","",V610*AI610)</f>
        <v/>
      </c>
      <c r="CD610" s="54">
        <f>IF(D610="","",VLOOKUP(D610,'produto-estoque-total-7'!A:AB,28,0))</f>
        <v/>
      </c>
    </row>
    <row r="611">
      <c r="A611" s="36">
        <f>IF(D611="","",VLOOKUP(D611,'produto-estoque-total-7'!A:AB,3,0))</f>
        <v/>
      </c>
      <c r="B611" s="1">
        <f>IF(D611="","",VLOOKUP(D611,'produto-estoque-total-7'!A:AB,12,0))</f>
        <v/>
      </c>
      <c r="C611" s="1">
        <f>IF(D611="","",VLOOKUP(D611,'produto-estoque-total-7'!A:AB,2,0))</f>
        <v/>
      </c>
      <c r="D611" s="37">
        <f>IFERROR(IF('produto-estoque-total-7'!A610="","",'produto-estoque-total-7'!A610),"")</f>
        <v/>
      </c>
      <c r="E611" s="1">
        <f>IF(D611="","",VLOOKUP(D611,'produto-estoque-total-7'!A:AB,4,0))</f>
        <v/>
      </c>
      <c r="F611" s="36">
        <f>IF(D611="","",VLOOKUP(D611,'produto-estoque-total-7'!A:AB,13,0))</f>
        <v/>
      </c>
      <c r="G611" s="1">
        <f>IF(F611="","",VLOOKUP(F611,'FORNECEDORES X COMPRADOR'!A:D,4,0))</f>
        <v/>
      </c>
      <c r="H611" s="1">
        <f>IF(F611="","",VLOOKUP(F611,'FORNECEDORES X COMPRADOR'!A:E,5,0))</f>
        <v/>
      </c>
      <c r="I611" s="36">
        <f>IF(D611="","",VLOOKUP(D611,'produto-estoque-total-7'!A:AB,15,0))</f>
        <v/>
      </c>
      <c r="J611" s="36">
        <f>IF(D611="","",VLOOKUP(D611,'produto-estoque-total-7'!A:AB,19,0))</f>
        <v/>
      </c>
      <c r="K611" s="1">
        <f>IF(D611="","",VLOOKUP(D611,'produto-estoque-total-7'!A:AB,20,0))</f>
        <v/>
      </c>
      <c r="L611" s="36">
        <f>IF(D611="","",VLOOKUP(D611,'produto-estoque-total-7'!A:AB,17,0))</f>
        <v/>
      </c>
      <c r="M611" s="1">
        <f>IF(D611="","",VLOOKUP(D611,'produto-estoque-total-7'!A:AB,18,0))</f>
        <v/>
      </c>
      <c r="N611" s="36">
        <f>IF(D611="","",VLOOKUP(D611,'produto-estoque-total-7'!A:AB,21,0))</f>
        <v/>
      </c>
      <c r="O611" s="1">
        <f>IF(D611="","",VLOOKUP(D611,'produto-estoque-total-7'!A:AB,22,0))</f>
        <v/>
      </c>
      <c r="P611" s="36">
        <f>IF(D611="","",VLOOKUP(D611,'produto-estoque-total-7'!A:AB,23,0))</f>
        <v/>
      </c>
      <c r="Q611" s="1">
        <f>IF(D611="","",VLOOKUP(D611,'produto-estoque-total-7'!A:AB,24,0))</f>
        <v/>
      </c>
      <c r="R611" s="38">
        <f>IFERROR(IF(D611="","",VLOOKUP(D611,'produto-venda-7'!B:N,13,0)),"C")</f>
        <v/>
      </c>
      <c r="S611" s="39">
        <f>IF(D611="","",VLOOKUP(D611,'produto-estoque-total-7'!A:AB,6,0))</f>
        <v/>
      </c>
      <c r="T611" s="39">
        <f>IF(D611="","",VLOOKUP(D611,'produto-estoque-total-7'!A:AB,5,0))</f>
        <v/>
      </c>
      <c r="U611" s="40">
        <f>IF(D611="","",VLOOKUP(D611,'produto-estoque-total-7'!A:AB,11,0))</f>
        <v/>
      </c>
      <c r="V611" s="41">
        <f>IF(D611="","",IFERROR(VLOOKUP(D611,'produto-entrada-7'!A:M,10,0),0))</f>
        <v/>
      </c>
      <c r="W611" s="42" t="n"/>
      <c r="X611" s="39">
        <f>IF(D611="","",VLOOKUP(D611,'produto-estoque-total-7'!A:AB,8,0))</f>
        <v/>
      </c>
      <c r="Y611" s="39">
        <f>IF(D611="","",VLOOKUP(D611,'produto-estoque-total-7'!A:AB,9,0))</f>
        <v/>
      </c>
      <c r="Z611" s="39">
        <f>IF(D611="","",VLOOKUP(D611,'produto-estoque-total-7'!A:AB,10,0))</f>
        <v/>
      </c>
      <c r="AA611" s="39">
        <f>IFERROR(IF(D611="","",VLOOKUP(D611,'produto-venda-7'!B:N,4,0)),0)</f>
        <v/>
      </c>
      <c r="AB611" s="39">
        <f>IFERROR(IF(D611="","",VLOOKUP(D611,'produto-venda-7'!B:N,5,0)),0)</f>
        <v/>
      </c>
      <c r="AC611" s="39">
        <f>IF(D611="","",IFERROR(AA611/90,0))</f>
        <v/>
      </c>
      <c r="AD611" s="36">
        <f>IF(D611="","",IFERROR(VLOOKUP(D611,'produto-entrada-7'!A:M,4,0),0))</f>
        <v/>
      </c>
      <c r="AE611" s="36">
        <f>IFERROR(IF(D611="","",VLOOKUP(D611,'produto-venda-7'!B:N,10,0)),0)</f>
        <v/>
      </c>
      <c r="AF611" s="36">
        <f>IF(D611="","",IFERROR(VLOOKUP(D611,'produto-entrada-7'!A:M,11,0),0))</f>
        <v/>
      </c>
      <c r="AG611" s="1">
        <f>IF(D611="","",IFERROR(VLOOKUP(D611,'produto-entrada-7'!A:M,12,0),0))</f>
        <v/>
      </c>
      <c r="AH611" s="1">
        <f>IF(D611="","",IFERROR(VLOOKUP(D611,'produto-entrada-7'!A:M,13,0),0))</f>
        <v/>
      </c>
      <c r="AI611" s="36">
        <f>IFERROR(IF(D611="","",VLOOKUP(D611,'produto-venda-7'!B:N,11,0)),0)</f>
        <v/>
      </c>
      <c r="AJ611" s="43">
        <f>IF(D611="","",IFERROR(AI611*AB611,0))</f>
        <v/>
      </c>
      <c r="AK611" s="44">
        <f>IFERROR(IF(D611="","",VLOOKUP(F611,'ANALISE FORNECEDOR'!$A:$I,8,0)),"")</f>
        <v/>
      </c>
      <c r="AL611" s="44">
        <f>IF(D611="","",AVERAGE(AM611,AK611))</f>
        <v/>
      </c>
      <c r="AM611" s="44">
        <f>IFERROR(IF(D611="","",VLOOKUP(F611,'ANALISE FORNECEDOR'!$A:$I,9,0)),"")</f>
        <v/>
      </c>
      <c r="AN611" s="45">
        <f>IF(D611="","",IF(Y611&gt;12,AI611*(U611+Y611),AI611*U611))</f>
        <v/>
      </c>
      <c r="AO611" s="45">
        <f>IF(D611="","",IF(Y611&gt;12,AI611*(U611+V611+Y611),AI611*(U611+V611)))</f>
        <v/>
      </c>
      <c r="AP611" s="46">
        <f>IF(D611="","",IF(Y611&gt;12,AG611*(U611+Y611),AG611*U611))</f>
        <v/>
      </c>
      <c r="AQ611" s="46">
        <f>IF(D611="","",IF(Y611&gt;12,AG611*(U611+V611+Y611),AG611*(U611+V611)))</f>
        <v/>
      </c>
      <c r="AR611" s="46">
        <f>IF(D611="","",IF(OR(R611="A",R611="AA",R611="AAA"),AP611,0))</f>
        <v/>
      </c>
      <c r="AS611" s="46">
        <f>IF(D611="","",IF(R611="B",AP611,0))</f>
        <v/>
      </c>
      <c r="AT611" s="46">
        <f>IF(D611="","",IF(R611="C",AP611,0))</f>
        <v/>
      </c>
      <c r="AU611" s="47">
        <f>IF(D611="","",IFERROR(AN611/AJ611,0))</f>
        <v/>
      </c>
      <c r="AV611" s="47">
        <f>IF(D611="","",IFERROR(((AO611)/AJ611),0))</f>
        <v/>
      </c>
      <c r="AW611" s="48">
        <f>IF(D611="","",IF(OR(S611="S",NOT(AND(ISNUMBER(AC611),ISNUMBER(AL611),AC611*AL611&gt;=0))),0,AC611*AL611))</f>
        <v/>
      </c>
      <c r="AX611" s="49">
        <f>IFERROR(IF(D611="","",AW611*AG611),0)</f>
        <v/>
      </c>
      <c r="AY611" s="48">
        <f>IF(D611="","",IF(OR(S611="S",NOT(AND(ISNUMBER(AC611),ISNUMBER(AK611),AC611*AK611&gt;=0))),0,AC611*AK611))</f>
        <v/>
      </c>
      <c r="AZ611" s="48">
        <f>IFERROR(IF(D611="","",IF(AY611=0,0,IF(((AY611)-(U611+Y611))&lt;0,0,(AY611)-U611))),0)</f>
        <v/>
      </c>
      <c r="BA611" s="49">
        <f>IF(D611="","",AZ611*AG611)</f>
        <v/>
      </c>
      <c r="BB611" s="49">
        <f>IF(D611="","",IF(OR(R611="A",R611="AA",R611="AAA"),BA611,0))</f>
        <v/>
      </c>
      <c r="BC611" s="49">
        <f>IF(D611="","",IF(R611="B",BA611,0))</f>
        <v/>
      </c>
      <c r="BD611" s="49">
        <f>IF(D611="","",IF(R611="B",BA611,0))</f>
        <v/>
      </c>
      <c r="BE611" s="49">
        <f>IF(D611="","",IF(S611="S",
1,
IF(AC611=0,
1,
IF(
IFERROR(((U611+Y611)*AG611)/((AC611*AK611)*AG611),0)&lt;0,
0,
IF(
IFERROR(((U611+Y611)*AG611)/((AC611*AK611)*AG611),0)&gt;1,
1,
IFERROR(((U611+Y611)*AG611)/((AC611*AK611)*AG611),0)
)
)
)
))</f>
        <v/>
      </c>
      <c r="BF611" s="49">
        <f>IF(D611="","",IF(S611="S",
1,
IF(AC611=0,
1,
IF(
IFERROR(((U611+V611+Y611)*AG611)/((AC611*AK611)*AG611),0)&lt;0,
0,
IF(
IFERROR(((U611+V611+Y611)*AG611)/((AC611*AK611)*AG611),0)&gt;1,
1,
IFERROR(((U611+V611+Y611)*AG611)/((AC611*AK611)*AG611),0)
)
)
)
))</f>
        <v/>
      </c>
      <c r="BG611" s="50">
        <f>IF(D611="","",IF(S611="S",0,IF(AND(ISNUMBER(AC611),ISNUMBER(AM611)),IF(OR(AC611*AM611&lt;0,ISERR(AC611*AM611)),0,AC611*AM611),0)))</f>
        <v/>
      </c>
      <c r="BH611" s="50">
        <f>IF(D611="","",IF(BY611&gt;TODAY()-60,0,IF(Y611&gt;12,MAX(0,(U611+Y611)-BG611),MAX(0,U611-BG611))))</f>
        <v/>
      </c>
      <c r="BI611" s="51">
        <f>IF(D611="","",BH611*AG611)</f>
        <v/>
      </c>
      <c r="BJ611" s="51">
        <f>IF(D611="","",IF(OR(R611="A",R611="AA",R611="AAA"),BI611,0))</f>
        <v/>
      </c>
      <c r="BK611" s="51">
        <f>IF(D611="","",IF(R611="B",BI611,0))</f>
        <v/>
      </c>
      <c r="BL611" s="51">
        <f>IF(D611="","",IF(R611="C",BI611,0))</f>
        <v/>
      </c>
      <c r="BM611" s="51">
        <f>IF(D611="","",IFERROR(MAX(0,MIN(BI611/AP611,1)),0))</f>
        <v/>
      </c>
      <c r="BN611" s="52">
        <f>IF(D611="","",AB611*AG611)</f>
        <v/>
      </c>
      <c r="BO611" s="52">
        <f>IF(D611="","",(U611+V611+X611)*AG611)</f>
        <v/>
      </c>
      <c r="BP611" s="52">
        <f>IF(D611="","",(AB611*3)*AG611)</f>
        <v/>
      </c>
      <c r="BQ611" s="52">
        <f>IF(D611="","",IF(BO611-BP611&gt;0,0,BO611-BP611))</f>
        <v/>
      </c>
      <c r="BR611" s="52">
        <f>IF(D611="","",IF(BO611-BP611-BN611&gt;0,0,BO611-BP611-BN611))</f>
        <v/>
      </c>
      <c r="BS611" s="53">
        <f>IF(D611="","",IFERROR(AB611*AI611,0))</f>
        <v/>
      </c>
      <c r="BT611" s="53">
        <f>IF(D611="","",IFERROR(IF(X611&gt;12, AI611*(U611+V611+X611), AI611*(U611+V611)),0))</f>
        <v/>
      </c>
      <c r="BU611" s="53">
        <f>IF(D611="","",IFERROR(((AB611*3)*AI611),0))</f>
        <v/>
      </c>
      <c r="BV611" s="53">
        <f>IF(D611="","",IF(BT611-BU611&gt;0,0,BT611-BU611))</f>
        <v/>
      </c>
      <c r="BW611" s="53">
        <f>IF(D611="","",IF(BT611-BU611-BS611&gt;0,0,BT611-BU611-BS611))</f>
        <v/>
      </c>
      <c r="BX611" s="36">
        <f>IF(D611="","",IFERROR(VLOOKUP(D611,'produto-entrada-7'!A:M,3,0),"SEM PEDIDO"))</f>
        <v/>
      </c>
      <c r="BY611" s="36">
        <f>IF(D611="","",VLOOKUP(D611,'produto-estoque-total-7'!A:AB,25,0))</f>
        <v/>
      </c>
      <c r="BZ611" s="36">
        <f>IF(D611="","",IFERROR(VLOOKUP(D611,'produto-estoque-total-7'!A:AB,26,0)/100,0))</f>
        <v/>
      </c>
      <c r="CA611" s="36">
        <f>IF(D611="","",IFERROR(VLOOKUP(D611,'produto-estoque-total-7'!A:AB,27,0)/100,0))</f>
        <v/>
      </c>
      <c r="CB611" s="41">
        <f>IF(D611="","",V611*AF611)</f>
        <v/>
      </c>
      <c r="CC611" s="41">
        <f>IF(D611="","",V611*AI611)</f>
        <v/>
      </c>
      <c r="CD611" s="54">
        <f>IF(D611="","",VLOOKUP(D611,'produto-estoque-total-7'!A:AB,28,0))</f>
        <v/>
      </c>
    </row>
    <row r="612">
      <c r="A612" s="36">
        <f>IF(D612="","",VLOOKUP(D612,'produto-estoque-total-7'!A:AB,3,0))</f>
        <v/>
      </c>
      <c r="B612" s="1">
        <f>IF(D612="","",VLOOKUP(D612,'produto-estoque-total-7'!A:AB,12,0))</f>
        <v/>
      </c>
      <c r="C612" s="1">
        <f>IF(D612="","",VLOOKUP(D612,'produto-estoque-total-7'!A:AB,2,0))</f>
        <v/>
      </c>
      <c r="D612" s="37">
        <f>IFERROR(IF('produto-estoque-total-7'!A611="","",'produto-estoque-total-7'!A611),"")</f>
        <v/>
      </c>
      <c r="E612" s="1">
        <f>IF(D612="","",VLOOKUP(D612,'produto-estoque-total-7'!A:AB,4,0))</f>
        <v/>
      </c>
      <c r="F612" s="36">
        <f>IF(D612="","",VLOOKUP(D612,'produto-estoque-total-7'!A:AB,13,0))</f>
        <v/>
      </c>
      <c r="G612" s="1">
        <f>IF(F612="","",VLOOKUP(F612,'FORNECEDORES X COMPRADOR'!A:D,4,0))</f>
        <v/>
      </c>
      <c r="H612" s="1">
        <f>IF(F612="","",VLOOKUP(F612,'FORNECEDORES X COMPRADOR'!A:E,5,0))</f>
        <v/>
      </c>
      <c r="I612" s="36">
        <f>IF(D612="","",VLOOKUP(D612,'produto-estoque-total-7'!A:AB,15,0))</f>
        <v/>
      </c>
      <c r="J612" s="36">
        <f>IF(D612="","",VLOOKUP(D612,'produto-estoque-total-7'!A:AB,19,0))</f>
        <v/>
      </c>
      <c r="K612" s="1">
        <f>IF(D612="","",VLOOKUP(D612,'produto-estoque-total-7'!A:AB,20,0))</f>
        <v/>
      </c>
      <c r="L612" s="36">
        <f>IF(D612="","",VLOOKUP(D612,'produto-estoque-total-7'!A:AB,17,0))</f>
        <v/>
      </c>
      <c r="M612" s="1">
        <f>IF(D612="","",VLOOKUP(D612,'produto-estoque-total-7'!A:AB,18,0))</f>
        <v/>
      </c>
      <c r="N612" s="36">
        <f>IF(D612="","",VLOOKUP(D612,'produto-estoque-total-7'!A:AB,21,0))</f>
        <v/>
      </c>
      <c r="O612" s="1">
        <f>IF(D612="","",VLOOKUP(D612,'produto-estoque-total-7'!A:AB,22,0))</f>
        <v/>
      </c>
      <c r="P612" s="36">
        <f>IF(D612="","",VLOOKUP(D612,'produto-estoque-total-7'!A:AB,23,0))</f>
        <v/>
      </c>
      <c r="Q612" s="1">
        <f>IF(D612="","",VLOOKUP(D612,'produto-estoque-total-7'!A:AB,24,0))</f>
        <v/>
      </c>
      <c r="R612" s="38">
        <f>IFERROR(IF(D612="","",VLOOKUP(D612,'produto-venda-7'!B:N,13,0)),"C")</f>
        <v/>
      </c>
      <c r="S612" s="39">
        <f>IF(D612="","",VLOOKUP(D612,'produto-estoque-total-7'!A:AB,6,0))</f>
        <v/>
      </c>
      <c r="T612" s="39">
        <f>IF(D612="","",VLOOKUP(D612,'produto-estoque-total-7'!A:AB,5,0))</f>
        <v/>
      </c>
      <c r="U612" s="40">
        <f>IF(D612="","",VLOOKUP(D612,'produto-estoque-total-7'!A:AB,11,0))</f>
        <v/>
      </c>
      <c r="V612" s="41">
        <f>IF(D612="","",IFERROR(VLOOKUP(D612,'produto-entrada-7'!A:M,10,0),0))</f>
        <v/>
      </c>
      <c r="W612" s="42" t="n"/>
      <c r="X612" s="39">
        <f>IF(D612="","",VLOOKUP(D612,'produto-estoque-total-7'!A:AB,8,0))</f>
        <v/>
      </c>
      <c r="Y612" s="39">
        <f>IF(D612="","",VLOOKUP(D612,'produto-estoque-total-7'!A:AB,9,0))</f>
        <v/>
      </c>
      <c r="Z612" s="39">
        <f>IF(D612="","",VLOOKUP(D612,'produto-estoque-total-7'!A:AB,10,0))</f>
        <v/>
      </c>
      <c r="AA612" s="39">
        <f>IFERROR(IF(D612="","",VLOOKUP(D612,'produto-venda-7'!B:N,4,0)),0)</f>
        <v/>
      </c>
      <c r="AB612" s="39">
        <f>IFERROR(IF(D612="","",VLOOKUP(D612,'produto-venda-7'!B:N,5,0)),0)</f>
        <v/>
      </c>
      <c r="AC612" s="39">
        <f>IF(D612="","",IFERROR(AA612/90,0))</f>
        <v/>
      </c>
      <c r="AD612" s="36">
        <f>IF(D612="","",IFERROR(VLOOKUP(D612,'produto-entrada-7'!A:M,4,0),0))</f>
        <v/>
      </c>
      <c r="AE612" s="36">
        <f>IFERROR(IF(D612="","",VLOOKUP(D612,'produto-venda-7'!B:N,10,0)),0)</f>
        <v/>
      </c>
      <c r="AF612" s="36">
        <f>IF(D612="","",IFERROR(VLOOKUP(D612,'produto-entrada-7'!A:M,11,0),0))</f>
        <v/>
      </c>
      <c r="AG612" s="1">
        <f>IF(D612="","",IFERROR(VLOOKUP(D612,'produto-entrada-7'!A:M,12,0),0))</f>
        <v/>
      </c>
      <c r="AH612" s="1">
        <f>IF(D612="","",IFERROR(VLOOKUP(D612,'produto-entrada-7'!A:M,13,0),0))</f>
        <v/>
      </c>
      <c r="AI612" s="36">
        <f>IFERROR(IF(D612="","",VLOOKUP(D612,'produto-venda-7'!B:N,11,0)),0)</f>
        <v/>
      </c>
      <c r="AJ612" s="43">
        <f>IF(D612="","",IFERROR(AI612*AB612,0))</f>
        <v/>
      </c>
      <c r="AK612" s="44">
        <f>IFERROR(IF(D612="","",VLOOKUP(F612,'ANALISE FORNECEDOR'!$A:$I,8,0)),"")</f>
        <v/>
      </c>
      <c r="AL612" s="44">
        <f>IF(D612="","",AVERAGE(AM612,AK612))</f>
        <v/>
      </c>
      <c r="AM612" s="44">
        <f>IFERROR(IF(D612="","",VLOOKUP(F612,'ANALISE FORNECEDOR'!$A:$I,9,0)),"")</f>
        <v/>
      </c>
      <c r="AN612" s="45">
        <f>IF(D612="","",IF(Y612&gt;12,AI612*(U612+Y612),AI612*U612))</f>
        <v/>
      </c>
      <c r="AO612" s="45">
        <f>IF(D612="","",IF(Y612&gt;12,AI612*(U612+V612+Y612),AI612*(U612+V612)))</f>
        <v/>
      </c>
      <c r="AP612" s="46">
        <f>IF(D612="","",IF(Y612&gt;12,AG612*(U612+Y612),AG612*U612))</f>
        <v/>
      </c>
      <c r="AQ612" s="46">
        <f>IF(D612="","",IF(Y612&gt;12,AG612*(U612+V612+Y612),AG612*(U612+V612)))</f>
        <v/>
      </c>
      <c r="AR612" s="46">
        <f>IF(D612="","",IF(OR(R612="A",R612="AA",R612="AAA"),AP612,0))</f>
        <v/>
      </c>
      <c r="AS612" s="46">
        <f>IF(D612="","",IF(R612="B",AP612,0))</f>
        <v/>
      </c>
      <c r="AT612" s="46">
        <f>IF(D612="","",IF(R612="C",AP612,0))</f>
        <v/>
      </c>
      <c r="AU612" s="47">
        <f>IF(D612="","",IFERROR(AN612/AJ612,0))</f>
        <v/>
      </c>
      <c r="AV612" s="47">
        <f>IF(D612="","",IFERROR(((AO612)/AJ612),0))</f>
        <v/>
      </c>
      <c r="AW612" s="48">
        <f>IF(D612="","",IF(OR(S612="S",NOT(AND(ISNUMBER(AC612),ISNUMBER(AL612),AC612*AL612&gt;=0))),0,AC612*AL612))</f>
        <v/>
      </c>
      <c r="AX612" s="49">
        <f>IFERROR(IF(D612="","",AW612*AG612),0)</f>
        <v/>
      </c>
      <c r="AY612" s="48">
        <f>IF(D612="","",IF(OR(S612="S",NOT(AND(ISNUMBER(AC612),ISNUMBER(AK612),AC612*AK612&gt;=0))),0,AC612*AK612))</f>
        <v/>
      </c>
      <c r="AZ612" s="48">
        <f>IFERROR(IF(D612="","",IF(AY612=0,0,IF(((AY612)-(U612+Y612))&lt;0,0,(AY612)-U612))),0)</f>
        <v/>
      </c>
      <c r="BA612" s="49">
        <f>IF(D612="","",AZ612*AG612)</f>
        <v/>
      </c>
      <c r="BB612" s="49">
        <f>IF(D612="","",IF(OR(R612="A",R612="AA",R612="AAA"),BA612,0))</f>
        <v/>
      </c>
      <c r="BC612" s="49">
        <f>IF(D612="","",IF(R612="B",BA612,0))</f>
        <v/>
      </c>
      <c r="BD612" s="49">
        <f>IF(D612="","",IF(R612="B",BA612,0))</f>
        <v/>
      </c>
      <c r="BE612" s="49">
        <f>IF(D612="","",IF(S612="S",
1,
IF(AC612=0,
1,
IF(
IFERROR(((U612+Y612)*AG612)/((AC612*AK612)*AG612),0)&lt;0,
0,
IF(
IFERROR(((U612+Y612)*AG612)/((AC612*AK612)*AG612),0)&gt;1,
1,
IFERROR(((U612+Y612)*AG612)/((AC612*AK612)*AG612),0)
)
)
)
))</f>
        <v/>
      </c>
      <c r="BF612" s="49">
        <f>IF(D612="","",IF(S612="S",
1,
IF(AC612=0,
1,
IF(
IFERROR(((U612+V612+Y612)*AG612)/((AC612*AK612)*AG612),0)&lt;0,
0,
IF(
IFERROR(((U612+V612+Y612)*AG612)/((AC612*AK612)*AG612),0)&gt;1,
1,
IFERROR(((U612+V612+Y612)*AG612)/((AC612*AK612)*AG612),0)
)
)
)
))</f>
        <v/>
      </c>
      <c r="BG612" s="50">
        <f>IF(D612="","",IF(S612="S",0,IF(AND(ISNUMBER(AC612),ISNUMBER(AM612)),IF(OR(AC612*AM612&lt;0,ISERR(AC612*AM612)),0,AC612*AM612),0)))</f>
        <v/>
      </c>
      <c r="BH612" s="50">
        <f>IF(D612="","",IF(BY612&gt;TODAY()-60,0,IF(Y612&gt;12,MAX(0,(U612+Y612)-BG612),MAX(0,U612-BG612))))</f>
        <v/>
      </c>
      <c r="BI612" s="51">
        <f>IF(D612="","",BH612*AG612)</f>
        <v/>
      </c>
      <c r="BJ612" s="51">
        <f>IF(D612="","",IF(OR(R612="A",R612="AA",R612="AAA"),BI612,0))</f>
        <v/>
      </c>
      <c r="BK612" s="51">
        <f>IF(D612="","",IF(R612="B",BI612,0))</f>
        <v/>
      </c>
      <c r="BL612" s="51">
        <f>IF(D612="","",IF(R612="C",BI612,0))</f>
        <v/>
      </c>
      <c r="BM612" s="51">
        <f>IF(D612="","",IFERROR(MAX(0,MIN(BI612/AP612,1)),0))</f>
        <v/>
      </c>
      <c r="BN612" s="52">
        <f>IF(D612="","",AB612*AG612)</f>
        <v/>
      </c>
      <c r="BO612" s="52">
        <f>IF(D612="","",(U612+V612+X612)*AG612)</f>
        <v/>
      </c>
      <c r="BP612" s="52">
        <f>IF(D612="","",(AB612*3)*AG612)</f>
        <v/>
      </c>
      <c r="BQ612" s="52">
        <f>IF(D612="","",IF(BO612-BP612&gt;0,0,BO612-BP612))</f>
        <v/>
      </c>
      <c r="BR612" s="52">
        <f>IF(D612="","",IF(BO612-BP612-BN612&gt;0,0,BO612-BP612-BN612))</f>
        <v/>
      </c>
      <c r="BS612" s="53">
        <f>IF(D612="","",IFERROR(AB612*AI612,0))</f>
        <v/>
      </c>
      <c r="BT612" s="53">
        <f>IF(D612="","",IFERROR(IF(X612&gt;12, AI612*(U612+V612+X612), AI612*(U612+V612)),0))</f>
        <v/>
      </c>
      <c r="BU612" s="53">
        <f>IF(D612="","",IFERROR(((AB612*3)*AI612),0))</f>
        <v/>
      </c>
      <c r="BV612" s="53">
        <f>IF(D612="","",IF(BT612-BU612&gt;0,0,BT612-BU612))</f>
        <v/>
      </c>
      <c r="BW612" s="53">
        <f>IF(D612="","",IF(BT612-BU612-BS612&gt;0,0,BT612-BU612-BS612))</f>
        <v/>
      </c>
      <c r="BX612" s="36">
        <f>IF(D612="","",IFERROR(VLOOKUP(D612,'produto-entrada-7'!A:M,3,0),"SEM PEDIDO"))</f>
        <v/>
      </c>
      <c r="BY612" s="36">
        <f>IF(D612="","",VLOOKUP(D612,'produto-estoque-total-7'!A:AB,25,0))</f>
        <v/>
      </c>
      <c r="BZ612" s="36">
        <f>IF(D612="","",IFERROR(VLOOKUP(D612,'produto-estoque-total-7'!A:AB,26,0)/100,0))</f>
        <v/>
      </c>
      <c r="CA612" s="36">
        <f>IF(D612="","",IFERROR(VLOOKUP(D612,'produto-estoque-total-7'!A:AB,27,0)/100,0))</f>
        <v/>
      </c>
      <c r="CB612" s="41">
        <f>IF(D612="","",V612*AF612)</f>
        <v/>
      </c>
      <c r="CC612" s="41">
        <f>IF(D612="","",V612*AI612)</f>
        <v/>
      </c>
      <c r="CD612" s="54">
        <f>IF(D612="","",VLOOKUP(D612,'produto-estoque-total-7'!A:AB,28,0))</f>
        <v/>
      </c>
    </row>
    <row r="613">
      <c r="A613" s="36">
        <f>IF(D613="","",VLOOKUP(D613,'produto-estoque-total-7'!A:AB,3,0))</f>
        <v/>
      </c>
      <c r="B613" s="1">
        <f>IF(D613="","",VLOOKUP(D613,'produto-estoque-total-7'!A:AB,12,0))</f>
        <v/>
      </c>
      <c r="C613" s="1">
        <f>IF(D613="","",VLOOKUP(D613,'produto-estoque-total-7'!A:AB,2,0))</f>
        <v/>
      </c>
      <c r="D613" s="37">
        <f>IFERROR(IF('produto-estoque-total-7'!A612="","",'produto-estoque-total-7'!A612),"")</f>
        <v/>
      </c>
      <c r="E613" s="1">
        <f>IF(D613="","",VLOOKUP(D613,'produto-estoque-total-7'!A:AB,4,0))</f>
        <v/>
      </c>
      <c r="F613" s="36">
        <f>IF(D613="","",VLOOKUP(D613,'produto-estoque-total-7'!A:AB,13,0))</f>
        <v/>
      </c>
      <c r="G613" s="1">
        <f>IF(F613="","",VLOOKUP(F613,'FORNECEDORES X COMPRADOR'!A:D,4,0))</f>
        <v/>
      </c>
      <c r="H613" s="1">
        <f>IF(F613="","",VLOOKUP(F613,'FORNECEDORES X COMPRADOR'!A:E,5,0))</f>
        <v/>
      </c>
      <c r="I613" s="36">
        <f>IF(D613="","",VLOOKUP(D613,'produto-estoque-total-7'!A:AB,15,0))</f>
        <v/>
      </c>
      <c r="J613" s="36">
        <f>IF(D613="","",VLOOKUP(D613,'produto-estoque-total-7'!A:AB,19,0))</f>
        <v/>
      </c>
      <c r="K613" s="1">
        <f>IF(D613="","",VLOOKUP(D613,'produto-estoque-total-7'!A:AB,20,0))</f>
        <v/>
      </c>
      <c r="L613" s="36">
        <f>IF(D613="","",VLOOKUP(D613,'produto-estoque-total-7'!A:AB,17,0))</f>
        <v/>
      </c>
      <c r="M613" s="1">
        <f>IF(D613="","",VLOOKUP(D613,'produto-estoque-total-7'!A:AB,18,0))</f>
        <v/>
      </c>
      <c r="N613" s="36">
        <f>IF(D613="","",VLOOKUP(D613,'produto-estoque-total-7'!A:AB,21,0))</f>
        <v/>
      </c>
      <c r="O613" s="1">
        <f>IF(D613="","",VLOOKUP(D613,'produto-estoque-total-7'!A:AB,22,0))</f>
        <v/>
      </c>
      <c r="P613" s="36">
        <f>IF(D613="","",VLOOKUP(D613,'produto-estoque-total-7'!A:AB,23,0))</f>
        <v/>
      </c>
      <c r="Q613" s="1">
        <f>IF(D613="","",VLOOKUP(D613,'produto-estoque-total-7'!A:AB,24,0))</f>
        <v/>
      </c>
      <c r="R613" s="38">
        <f>IFERROR(IF(D613="","",VLOOKUP(D613,'produto-venda-7'!B:N,13,0)),"C")</f>
        <v/>
      </c>
      <c r="S613" s="39">
        <f>IF(D613="","",VLOOKUP(D613,'produto-estoque-total-7'!A:AB,6,0))</f>
        <v/>
      </c>
      <c r="T613" s="39">
        <f>IF(D613="","",VLOOKUP(D613,'produto-estoque-total-7'!A:AB,5,0))</f>
        <v/>
      </c>
      <c r="U613" s="40">
        <f>IF(D613="","",VLOOKUP(D613,'produto-estoque-total-7'!A:AB,11,0))</f>
        <v/>
      </c>
      <c r="V613" s="41">
        <f>IF(D613="","",IFERROR(VLOOKUP(D613,'produto-entrada-7'!A:M,10,0),0))</f>
        <v/>
      </c>
      <c r="W613" s="42" t="n"/>
      <c r="X613" s="39">
        <f>IF(D613="","",VLOOKUP(D613,'produto-estoque-total-7'!A:AB,8,0))</f>
        <v/>
      </c>
      <c r="Y613" s="39">
        <f>IF(D613="","",VLOOKUP(D613,'produto-estoque-total-7'!A:AB,9,0))</f>
        <v/>
      </c>
      <c r="Z613" s="39">
        <f>IF(D613="","",VLOOKUP(D613,'produto-estoque-total-7'!A:AB,10,0))</f>
        <v/>
      </c>
      <c r="AA613" s="39">
        <f>IFERROR(IF(D613="","",VLOOKUP(D613,'produto-venda-7'!B:N,4,0)),0)</f>
        <v/>
      </c>
      <c r="AB613" s="39">
        <f>IFERROR(IF(D613="","",VLOOKUP(D613,'produto-venda-7'!B:N,5,0)),0)</f>
        <v/>
      </c>
      <c r="AC613" s="39">
        <f>IF(D613="","",IFERROR(AA613/90,0))</f>
        <v/>
      </c>
      <c r="AD613" s="36">
        <f>IF(D613="","",IFERROR(VLOOKUP(D613,'produto-entrada-7'!A:M,4,0),0))</f>
        <v/>
      </c>
      <c r="AE613" s="36">
        <f>IFERROR(IF(D613="","",VLOOKUP(D613,'produto-venda-7'!B:N,10,0)),0)</f>
        <v/>
      </c>
      <c r="AF613" s="36">
        <f>IF(D613="","",IFERROR(VLOOKUP(D613,'produto-entrada-7'!A:M,11,0),0))</f>
        <v/>
      </c>
      <c r="AG613" s="1">
        <f>IF(D613="","",IFERROR(VLOOKUP(D613,'produto-entrada-7'!A:M,12,0),0))</f>
        <v/>
      </c>
      <c r="AH613" s="1">
        <f>IF(D613="","",IFERROR(VLOOKUP(D613,'produto-entrada-7'!A:M,13,0),0))</f>
        <v/>
      </c>
      <c r="AI613" s="36">
        <f>IFERROR(IF(D613="","",VLOOKUP(D613,'produto-venda-7'!B:N,11,0)),0)</f>
        <v/>
      </c>
      <c r="AJ613" s="43">
        <f>IF(D613="","",IFERROR(AI613*AB613,0))</f>
        <v/>
      </c>
      <c r="AK613" s="44">
        <f>IFERROR(IF(D613="","",VLOOKUP(F613,'ANALISE FORNECEDOR'!$A:$I,8,0)),"")</f>
        <v/>
      </c>
      <c r="AL613" s="44">
        <f>IF(D613="","",AVERAGE(AM613,AK613))</f>
        <v/>
      </c>
      <c r="AM613" s="44">
        <f>IFERROR(IF(D613="","",VLOOKUP(F613,'ANALISE FORNECEDOR'!$A:$I,9,0)),"")</f>
        <v/>
      </c>
      <c r="AN613" s="45">
        <f>IF(D613="","",IF(Y613&gt;12,AI613*(U613+Y613),AI613*U613))</f>
        <v/>
      </c>
      <c r="AO613" s="45">
        <f>IF(D613="","",IF(Y613&gt;12,AI613*(U613+V613+Y613),AI613*(U613+V613)))</f>
        <v/>
      </c>
      <c r="AP613" s="46">
        <f>IF(D613="","",IF(Y613&gt;12,AG613*(U613+Y613),AG613*U613))</f>
        <v/>
      </c>
      <c r="AQ613" s="46">
        <f>IF(D613="","",IF(Y613&gt;12,AG613*(U613+V613+Y613),AG613*(U613+V613)))</f>
        <v/>
      </c>
      <c r="AR613" s="46">
        <f>IF(D613="","",IF(OR(R613="A",R613="AA",R613="AAA"),AP613,0))</f>
        <v/>
      </c>
      <c r="AS613" s="46">
        <f>IF(D613="","",IF(R613="B",AP613,0))</f>
        <v/>
      </c>
      <c r="AT613" s="46">
        <f>IF(D613="","",IF(R613="C",AP613,0))</f>
        <v/>
      </c>
      <c r="AU613" s="47">
        <f>IF(D613="","",IFERROR(AN613/AJ613,0))</f>
        <v/>
      </c>
      <c r="AV613" s="47">
        <f>IF(D613="","",IFERROR(((AO613)/AJ613),0))</f>
        <v/>
      </c>
      <c r="AW613" s="48">
        <f>IF(D613="","",IF(OR(S613="S",NOT(AND(ISNUMBER(AC613),ISNUMBER(AL613),AC613*AL613&gt;=0))),0,AC613*AL613))</f>
        <v/>
      </c>
      <c r="AX613" s="49">
        <f>IFERROR(IF(D613="","",AW613*AG613),0)</f>
        <v/>
      </c>
      <c r="AY613" s="48">
        <f>IF(D613="","",IF(OR(S613="S",NOT(AND(ISNUMBER(AC613),ISNUMBER(AK613),AC613*AK613&gt;=0))),0,AC613*AK613))</f>
        <v/>
      </c>
      <c r="AZ613" s="48">
        <f>IFERROR(IF(D613="","",IF(AY613=0,0,IF(((AY613)-(U613+Y613))&lt;0,0,(AY613)-U613))),0)</f>
        <v/>
      </c>
      <c r="BA613" s="49">
        <f>IF(D613="","",AZ613*AG613)</f>
        <v/>
      </c>
      <c r="BB613" s="49">
        <f>IF(D613="","",IF(OR(R613="A",R613="AA",R613="AAA"),BA613,0))</f>
        <v/>
      </c>
      <c r="BC613" s="49">
        <f>IF(D613="","",IF(R613="B",BA613,0))</f>
        <v/>
      </c>
      <c r="BD613" s="49">
        <f>IF(D613="","",IF(R613="B",BA613,0))</f>
        <v/>
      </c>
      <c r="BE613" s="49">
        <f>IF(D613="","",IF(S613="S",
1,
IF(AC613=0,
1,
IF(
IFERROR(((U613+Y613)*AG613)/((AC613*AK613)*AG613),0)&lt;0,
0,
IF(
IFERROR(((U613+Y613)*AG613)/((AC613*AK613)*AG613),0)&gt;1,
1,
IFERROR(((U613+Y613)*AG613)/((AC613*AK613)*AG613),0)
)
)
)
))</f>
        <v/>
      </c>
      <c r="BF613" s="49">
        <f>IF(D613="","",IF(S613="S",
1,
IF(AC613=0,
1,
IF(
IFERROR(((U613+V613+Y613)*AG613)/((AC613*AK613)*AG613),0)&lt;0,
0,
IF(
IFERROR(((U613+V613+Y613)*AG613)/((AC613*AK613)*AG613),0)&gt;1,
1,
IFERROR(((U613+V613+Y613)*AG613)/((AC613*AK613)*AG613),0)
)
)
)
))</f>
        <v/>
      </c>
      <c r="BG613" s="50">
        <f>IF(D613="","",IF(S613="S",0,IF(AND(ISNUMBER(AC613),ISNUMBER(AM613)),IF(OR(AC613*AM613&lt;0,ISERR(AC613*AM613)),0,AC613*AM613),0)))</f>
        <v/>
      </c>
      <c r="BH613" s="50">
        <f>IF(D613="","",IF(BY613&gt;TODAY()-60,0,IF(Y613&gt;12,MAX(0,(U613+Y613)-BG613),MAX(0,U613-BG613))))</f>
        <v/>
      </c>
      <c r="BI613" s="51">
        <f>IF(D613="","",BH613*AG613)</f>
        <v/>
      </c>
      <c r="BJ613" s="51">
        <f>IF(D613="","",IF(OR(R613="A",R613="AA",R613="AAA"),BI613,0))</f>
        <v/>
      </c>
      <c r="BK613" s="51">
        <f>IF(D613="","",IF(R613="B",BI613,0))</f>
        <v/>
      </c>
      <c r="BL613" s="51">
        <f>IF(D613="","",IF(R613="C",BI613,0))</f>
        <v/>
      </c>
      <c r="BM613" s="51">
        <f>IF(D613="","",IFERROR(MAX(0,MIN(BI613/AP613,1)),0))</f>
        <v/>
      </c>
      <c r="BN613" s="52">
        <f>IF(D613="","",AB613*AG613)</f>
        <v/>
      </c>
      <c r="BO613" s="52">
        <f>IF(D613="","",(U613+V613+X613)*AG613)</f>
        <v/>
      </c>
      <c r="BP613" s="52">
        <f>IF(D613="","",(AB613*3)*AG613)</f>
        <v/>
      </c>
      <c r="BQ613" s="52">
        <f>IF(D613="","",IF(BO613-BP613&gt;0,0,BO613-BP613))</f>
        <v/>
      </c>
      <c r="BR613" s="52">
        <f>IF(D613="","",IF(BO613-BP613-BN613&gt;0,0,BO613-BP613-BN613))</f>
        <v/>
      </c>
      <c r="BS613" s="53">
        <f>IF(D613="","",IFERROR(AB613*AI613,0))</f>
        <v/>
      </c>
      <c r="BT613" s="53">
        <f>IF(D613="","",IFERROR(IF(X613&gt;12, AI613*(U613+V613+X613), AI613*(U613+V613)),0))</f>
        <v/>
      </c>
      <c r="BU613" s="53">
        <f>IF(D613="","",IFERROR(((AB613*3)*AI613),0))</f>
        <v/>
      </c>
      <c r="BV613" s="53">
        <f>IF(D613="","",IF(BT613-BU613&gt;0,0,BT613-BU613))</f>
        <v/>
      </c>
      <c r="BW613" s="53">
        <f>IF(D613="","",IF(BT613-BU613-BS613&gt;0,0,BT613-BU613-BS613))</f>
        <v/>
      </c>
      <c r="BX613" s="36">
        <f>IF(D613="","",IFERROR(VLOOKUP(D613,'produto-entrada-7'!A:M,3,0),"SEM PEDIDO"))</f>
        <v/>
      </c>
      <c r="BY613" s="36">
        <f>IF(D613="","",VLOOKUP(D613,'produto-estoque-total-7'!A:AB,25,0))</f>
        <v/>
      </c>
      <c r="BZ613" s="36">
        <f>IF(D613="","",IFERROR(VLOOKUP(D613,'produto-estoque-total-7'!A:AB,26,0)/100,0))</f>
        <v/>
      </c>
      <c r="CA613" s="36">
        <f>IF(D613="","",IFERROR(VLOOKUP(D613,'produto-estoque-total-7'!A:AB,27,0)/100,0))</f>
        <v/>
      </c>
      <c r="CB613" s="41">
        <f>IF(D613="","",V613*AF613)</f>
        <v/>
      </c>
      <c r="CC613" s="41">
        <f>IF(D613="","",V613*AI613)</f>
        <v/>
      </c>
      <c r="CD613" s="54">
        <f>IF(D613="","",VLOOKUP(D613,'produto-estoque-total-7'!A:AB,28,0))</f>
        <v/>
      </c>
    </row>
    <row r="614">
      <c r="A614" s="36">
        <f>IF(D614="","",VLOOKUP(D614,'produto-estoque-total-7'!A:AB,3,0))</f>
        <v/>
      </c>
      <c r="B614" s="1">
        <f>IF(D614="","",VLOOKUP(D614,'produto-estoque-total-7'!A:AB,12,0))</f>
        <v/>
      </c>
      <c r="C614" s="1">
        <f>IF(D614="","",VLOOKUP(D614,'produto-estoque-total-7'!A:AB,2,0))</f>
        <v/>
      </c>
      <c r="D614" s="37">
        <f>IFERROR(IF('produto-estoque-total-7'!A613="","",'produto-estoque-total-7'!A613),"")</f>
        <v/>
      </c>
      <c r="E614" s="1">
        <f>IF(D614="","",VLOOKUP(D614,'produto-estoque-total-7'!A:AB,4,0))</f>
        <v/>
      </c>
      <c r="F614" s="36">
        <f>IF(D614="","",VLOOKUP(D614,'produto-estoque-total-7'!A:AB,13,0))</f>
        <v/>
      </c>
      <c r="G614" s="1">
        <f>IF(F614="","",VLOOKUP(F614,'FORNECEDORES X COMPRADOR'!A:D,4,0))</f>
        <v/>
      </c>
      <c r="H614" s="1">
        <f>IF(F614="","",VLOOKUP(F614,'FORNECEDORES X COMPRADOR'!A:E,5,0))</f>
        <v/>
      </c>
      <c r="I614" s="36">
        <f>IF(D614="","",VLOOKUP(D614,'produto-estoque-total-7'!A:AB,15,0))</f>
        <v/>
      </c>
      <c r="J614" s="36">
        <f>IF(D614="","",VLOOKUP(D614,'produto-estoque-total-7'!A:AB,19,0))</f>
        <v/>
      </c>
      <c r="K614" s="1">
        <f>IF(D614="","",VLOOKUP(D614,'produto-estoque-total-7'!A:AB,20,0))</f>
        <v/>
      </c>
      <c r="L614" s="36">
        <f>IF(D614="","",VLOOKUP(D614,'produto-estoque-total-7'!A:AB,17,0))</f>
        <v/>
      </c>
      <c r="M614" s="1">
        <f>IF(D614="","",VLOOKUP(D614,'produto-estoque-total-7'!A:AB,18,0))</f>
        <v/>
      </c>
      <c r="N614" s="36">
        <f>IF(D614="","",VLOOKUP(D614,'produto-estoque-total-7'!A:AB,21,0))</f>
        <v/>
      </c>
      <c r="O614" s="1">
        <f>IF(D614="","",VLOOKUP(D614,'produto-estoque-total-7'!A:AB,22,0))</f>
        <v/>
      </c>
      <c r="P614" s="36">
        <f>IF(D614="","",VLOOKUP(D614,'produto-estoque-total-7'!A:AB,23,0))</f>
        <v/>
      </c>
      <c r="Q614" s="1">
        <f>IF(D614="","",VLOOKUP(D614,'produto-estoque-total-7'!A:AB,24,0))</f>
        <v/>
      </c>
      <c r="R614" s="38">
        <f>IFERROR(IF(D614="","",VLOOKUP(D614,'produto-venda-7'!B:N,13,0)),"C")</f>
        <v/>
      </c>
      <c r="S614" s="39">
        <f>IF(D614="","",VLOOKUP(D614,'produto-estoque-total-7'!A:AB,6,0))</f>
        <v/>
      </c>
      <c r="T614" s="39">
        <f>IF(D614="","",VLOOKUP(D614,'produto-estoque-total-7'!A:AB,5,0))</f>
        <v/>
      </c>
      <c r="U614" s="40">
        <f>IF(D614="","",VLOOKUP(D614,'produto-estoque-total-7'!A:AB,11,0))</f>
        <v/>
      </c>
      <c r="V614" s="41">
        <f>IF(D614="","",IFERROR(VLOOKUP(D614,'produto-entrada-7'!A:M,10,0),0))</f>
        <v/>
      </c>
      <c r="W614" s="42" t="n"/>
      <c r="X614" s="39">
        <f>IF(D614="","",VLOOKUP(D614,'produto-estoque-total-7'!A:AB,8,0))</f>
        <v/>
      </c>
      <c r="Y614" s="39">
        <f>IF(D614="","",VLOOKUP(D614,'produto-estoque-total-7'!A:AB,9,0))</f>
        <v/>
      </c>
      <c r="Z614" s="39">
        <f>IF(D614="","",VLOOKUP(D614,'produto-estoque-total-7'!A:AB,10,0))</f>
        <v/>
      </c>
      <c r="AA614" s="39">
        <f>IFERROR(IF(D614="","",VLOOKUP(D614,'produto-venda-7'!B:N,4,0)),0)</f>
        <v/>
      </c>
      <c r="AB614" s="39">
        <f>IFERROR(IF(D614="","",VLOOKUP(D614,'produto-venda-7'!B:N,5,0)),0)</f>
        <v/>
      </c>
      <c r="AC614" s="39">
        <f>IF(D614="","",IFERROR(AA614/90,0))</f>
        <v/>
      </c>
      <c r="AD614" s="36">
        <f>IF(D614="","",IFERROR(VLOOKUP(D614,'produto-entrada-7'!A:M,4,0),0))</f>
        <v/>
      </c>
      <c r="AE614" s="36">
        <f>IFERROR(IF(D614="","",VLOOKUP(D614,'produto-venda-7'!B:N,10,0)),0)</f>
        <v/>
      </c>
      <c r="AF614" s="36">
        <f>IF(D614="","",IFERROR(VLOOKUP(D614,'produto-entrada-7'!A:M,11,0),0))</f>
        <v/>
      </c>
      <c r="AG614" s="1">
        <f>IF(D614="","",IFERROR(VLOOKUP(D614,'produto-entrada-7'!A:M,12,0),0))</f>
        <v/>
      </c>
      <c r="AH614" s="1">
        <f>IF(D614="","",IFERROR(VLOOKUP(D614,'produto-entrada-7'!A:M,13,0),0))</f>
        <v/>
      </c>
      <c r="AI614" s="36">
        <f>IFERROR(IF(D614="","",VLOOKUP(D614,'produto-venda-7'!B:N,11,0)),0)</f>
        <v/>
      </c>
      <c r="AJ614" s="43">
        <f>IF(D614="","",IFERROR(AI614*AB614,0))</f>
        <v/>
      </c>
      <c r="AK614" s="44">
        <f>IFERROR(IF(D614="","",VLOOKUP(F614,'ANALISE FORNECEDOR'!$A:$I,8,0)),"")</f>
        <v/>
      </c>
      <c r="AL614" s="44">
        <f>IF(D614="","",AVERAGE(AM614,AK614))</f>
        <v/>
      </c>
      <c r="AM614" s="44">
        <f>IFERROR(IF(D614="","",VLOOKUP(F614,'ANALISE FORNECEDOR'!$A:$I,9,0)),"")</f>
        <v/>
      </c>
      <c r="AN614" s="45">
        <f>IF(D614="","",IF(Y614&gt;12,AI614*(U614+Y614),AI614*U614))</f>
        <v/>
      </c>
      <c r="AO614" s="45">
        <f>IF(D614="","",IF(Y614&gt;12,AI614*(U614+V614+Y614),AI614*(U614+V614)))</f>
        <v/>
      </c>
      <c r="AP614" s="46">
        <f>IF(D614="","",IF(Y614&gt;12,AG614*(U614+Y614),AG614*U614))</f>
        <v/>
      </c>
      <c r="AQ614" s="46">
        <f>IF(D614="","",IF(Y614&gt;12,AG614*(U614+V614+Y614),AG614*(U614+V614)))</f>
        <v/>
      </c>
      <c r="AR614" s="46">
        <f>IF(D614="","",IF(OR(R614="A",R614="AA",R614="AAA"),AP614,0))</f>
        <v/>
      </c>
      <c r="AS614" s="46">
        <f>IF(D614="","",IF(R614="B",AP614,0))</f>
        <v/>
      </c>
      <c r="AT614" s="46">
        <f>IF(D614="","",IF(R614="C",AP614,0))</f>
        <v/>
      </c>
      <c r="AU614" s="47">
        <f>IF(D614="","",IFERROR(AN614/AJ614,0))</f>
        <v/>
      </c>
      <c r="AV614" s="47">
        <f>IF(D614="","",IFERROR(((AO614)/AJ614),0))</f>
        <v/>
      </c>
      <c r="AW614" s="48">
        <f>IF(D614="","",IF(OR(S614="S",NOT(AND(ISNUMBER(AC614),ISNUMBER(AL614),AC614*AL614&gt;=0))),0,AC614*AL614))</f>
        <v/>
      </c>
      <c r="AX614" s="49">
        <f>IFERROR(IF(D614="","",AW614*AG614),0)</f>
        <v/>
      </c>
      <c r="AY614" s="48">
        <f>IF(D614="","",IF(OR(S614="S",NOT(AND(ISNUMBER(AC614),ISNUMBER(AK614),AC614*AK614&gt;=0))),0,AC614*AK614))</f>
        <v/>
      </c>
      <c r="AZ614" s="48">
        <f>IFERROR(IF(D614="","",IF(AY614=0,0,IF(((AY614)-(U614+Y614))&lt;0,0,(AY614)-U614))),0)</f>
        <v/>
      </c>
      <c r="BA614" s="49">
        <f>IF(D614="","",AZ614*AG614)</f>
        <v/>
      </c>
      <c r="BB614" s="49">
        <f>IF(D614="","",IF(OR(R614="A",R614="AA",R614="AAA"),BA614,0))</f>
        <v/>
      </c>
      <c r="BC614" s="49">
        <f>IF(D614="","",IF(R614="B",BA614,0))</f>
        <v/>
      </c>
      <c r="BD614" s="49">
        <f>IF(D614="","",IF(R614="B",BA614,0))</f>
        <v/>
      </c>
      <c r="BE614" s="49">
        <f>IF(D614="","",IF(S614="S",
1,
IF(AC614=0,
1,
IF(
IFERROR(((U614+Y614)*AG614)/((AC614*AK614)*AG614),0)&lt;0,
0,
IF(
IFERROR(((U614+Y614)*AG614)/((AC614*AK614)*AG614),0)&gt;1,
1,
IFERROR(((U614+Y614)*AG614)/((AC614*AK614)*AG614),0)
)
)
)
))</f>
        <v/>
      </c>
      <c r="BF614" s="49">
        <f>IF(D614="","",IF(S614="S",
1,
IF(AC614=0,
1,
IF(
IFERROR(((U614+V614+Y614)*AG614)/((AC614*AK614)*AG614),0)&lt;0,
0,
IF(
IFERROR(((U614+V614+Y614)*AG614)/((AC614*AK614)*AG614),0)&gt;1,
1,
IFERROR(((U614+V614+Y614)*AG614)/((AC614*AK614)*AG614),0)
)
)
)
))</f>
        <v/>
      </c>
      <c r="BG614" s="50">
        <f>IF(D614="","",IF(S614="S",0,IF(AND(ISNUMBER(AC614),ISNUMBER(AM614)),IF(OR(AC614*AM614&lt;0,ISERR(AC614*AM614)),0,AC614*AM614),0)))</f>
        <v/>
      </c>
      <c r="BH614" s="50">
        <f>IF(D614="","",IF(BY614&gt;TODAY()-60,0,IF(Y614&gt;12,MAX(0,(U614+Y614)-BG614),MAX(0,U614-BG614))))</f>
        <v/>
      </c>
      <c r="BI614" s="51">
        <f>IF(D614="","",BH614*AG614)</f>
        <v/>
      </c>
      <c r="BJ614" s="51">
        <f>IF(D614="","",IF(OR(R614="A",R614="AA",R614="AAA"),BI614,0))</f>
        <v/>
      </c>
      <c r="BK614" s="51">
        <f>IF(D614="","",IF(R614="B",BI614,0))</f>
        <v/>
      </c>
      <c r="BL614" s="51">
        <f>IF(D614="","",IF(R614="C",BI614,0))</f>
        <v/>
      </c>
      <c r="BM614" s="51">
        <f>IF(D614="","",IFERROR(MAX(0,MIN(BI614/AP614,1)),0))</f>
        <v/>
      </c>
      <c r="BN614" s="52">
        <f>IF(D614="","",AB614*AG614)</f>
        <v/>
      </c>
      <c r="BO614" s="52">
        <f>IF(D614="","",(U614+V614+X614)*AG614)</f>
        <v/>
      </c>
      <c r="BP614" s="52">
        <f>IF(D614="","",(AB614*3)*AG614)</f>
        <v/>
      </c>
      <c r="BQ614" s="52">
        <f>IF(D614="","",IF(BO614-BP614&gt;0,0,BO614-BP614))</f>
        <v/>
      </c>
      <c r="BR614" s="52">
        <f>IF(D614="","",IF(BO614-BP614-BN614&gt;0,0,BO614-BP614-BN614))</f>
        <v/>
      </c>
      <c r="BS614" s="53">
        <f>IF(D614="","",IFERROR(AB614*AI614,0))</f>
        <v/>
      </c>
      <c r="BT614" s="53">
        <f>IF(D614="","",IFERROR(IF(X614&gt;12, AI614*(U614+V614+X614), AI614*(U614+V614)),0))</f>
        <v/>
      </c>
      <c r="BU614" s="53">
        <f>IF(D614="","",IFERROR(((AB614*3)*AI614),0))</f>
        <v/>
      </c>
      <c r="BV614" s="53">
        <f>IF(D614="","",IF(BT614-BU614&gt;0,0,BT614-BU614))</f>
        <v/>
      </c>
      <c r="BW614" s="53">
        <f>IF(D614="","",IF(BT614-BU614-BS614&gt;0,0,BT614-BU614-BS614))</f>
        <v/>
      </c>
      <c r="BX614" s="36">
        <f>IF(D614="","",IFERROR(VLOOKUP(D614,'produto-entrada-7'!A:M,3,0),"SEM PEDIDO"))</f>
        <v/>
      </c>
      <c r="BY614" s="36">
        <f>IF(D614="","",VLOOKUP(D614,'produto-estoque-total-7'!A:AB,25,0))</f>
        <v/>
      </c>
      <c r="BZ614" s="36">
        <f>IF(D614="","",IFERROR(VLOOKUP(D614,'produto-estoque-total-7'!A:AB,26,0)/100,0))</f>
        <v/>
      </c>
      <c r="CA614" s="36">
        <f>IF(D614="","",IFERROR(VLOOKUP(D614,'produto-estoque-total-7'!A:AB,27,0)/100,0))</f>
        <v/>
      </c>
      <c r="CB614" s="41">
        <f>IF(D614="","",V614*AF614)</f>
        <v/>
      </c>
      <c r="CC614" s="41">
        <f>IF(D614="","",V614*AI614)</f>
        <v/>
      </c>
      <c r="CD614" s="54">
        <f>IF(D614="","",VLOOKUP(D614,'produto-estoque-total-7'!A:AB,28,0))</f>
        <v/>
      </c>
    </row>
    <row r="615">
      <c r="A615" s="36">
        <f>IF(D615="","",VLOOKUP(D615,'produto-estoque-total-7'!A:AB,3,0))</f>
        <v/>
      </c>
      <c r="B615" s="1">
        <f>IF(D615="","",VLOOKUP(D615,'produto-estoque-total-7'!A:AB,12,0))</f>
        <v/>
      </c>
      <c r="C615" s="1">
        <f>IF(D615="","",VLOOKUP(D615,'produto-estoque-total-7'!A:AB,2,0))</f>
        <v/>
      </c>
      <c r="D615" s="37">
        <f>IFERROR(IF('produto-estoque-total-7'!A614="","",'produto-estoque-total-7'!A614),"")</f>
        <v/>
      </c>
      <c r="E615" s="1">
        <f>IF(D615="","",VLOOKUP(D615,'produto-estoque-total-7'!A:AB,4,0))</f>
        <v/>
      </c>
      <c r="F615" s="36">
        <f>IF(D615="","",VLOOKUP(D615,'produto-estoque-total-7'!A:AB,13,0))</f>
        <v/>
      </c>
      <c r="G615" s="1">
        <f>IF(F615="","",VLOOKUP(F615,'FORNECEDORES X COMPRADOR'!A:D,4,0))</f>
        <v/>
      </c>
      <c r="H615" s="1">
        <f>IF(F615="","",VLOOKUP(F615,'FORNECEDORES X COMPRADOR'!A:E,5,0))</f>
        <v/>
      </c>
      <c r="I615" s="36">
        <f>IF(D615="","",VLOOKUP(D615,'produto-estoque-total-7'!A:AB,15,0))</f>
        <v/>
      </c>
      <c r="J615" s="36">
        <f>IF(D615="","",VLOOKUP(D615,'produto-estoque-total-7'!A:AB,19,0))</f>
        <v/>
      </c>
      <c r="K615" s="1">
        <f>IF(D615="","",VLOOKUP(D615,'produto-estoque-total-7'!A:AB,20,0))</f>
        <v/>
      </c>
      <c r="L615" s="36">
        <f>IF(D615="","",VLOOKUP(D615,'produto-estoque-total-7'!A:AB,17,0))</f>
        <v/>
      </c>
      <c r="M615" s="1">
        <f>IF(D615="","",VLOOKUP(D615,'produto-estoque-total-7'!A:AB,18,0))</f>
        <v/>
      </c>
      <c r="N615" s="36">
        <f>IF(D615="","",VLOOKUP(D615,'produto-estoque-total-7'!A:AB,21,0))</f>
        <v/>
      </c>
      <c r="O615" s="1">
        <f>IF(D615="","",VLOOKUP(D615,'produto-estoque-total-7'!A:AB,22,0))</f>
        <v/>
      </c>
      <c r="P615" s="36">
        <f>IF(D615="","",VLOOKUP(D615,'produto-estoque-total-7'!A:AB,23,0))</f>
        <v/>
      </c>
      <c r="Q615" s="1">
        <f>IF(D615="","",VLOOKUP(D615,'produto-estoque-total-7'!A:AB,24,0))</f>
        <v/>
      </c>
      <c r="R615" s="38">
        <f>IFERROR(IF(D615="","",VLOOKUP(D615,'produto-venda-7'!B:N,13,0)),"C")</f>
        <v/>
      </c>
      <c r="S615" s="39">
        <f>IF(D615="","",VLOOKUP(D615,'produto-estoque-total-7'!A:AB,6,0))</f>
        <v/>
      </c>
      <c r="T615" s="39">
        <f>IF(D615="","",VLOOKUP(D615,'produto-estoque-total-7'!A:AB,5,0))</f>
        <v/>
      </c>
      <c r="U615" s="40">
        <f>IF(D615="","",VLOOKUP(D615,'produto-estoque-total-7'!A:AB,11,0))</f>
        <v/>
      </c>
      <c r="V615" s="41">
        <f>IF(D615="","",IFERROR(VLOOKUP(D615,'produto-entrada-7'!A:M,10,0),0))</f>
        <v/>
      </c>
      <c r="W615" s="42" t="n"/>
      <c r="X615" s="39">
        <f>IF(D615="","",VLOOKUP(D615,'produto-estoque-total-7'!A:AB,8,0))</f>
        <v/>
      </c>
      <c r="Y615" s="39">
        <f>IF(D615="","",VLOOKUP(D615,'produto-estoque-total-7'!A:AB,9,0))</f>
        <v/>
      </c>
      <c r="Z615" s="39">
        <f>IF(D615="","",VLOOKUP(D615,'produto-estoque-total-7'!A:AB,10,0))</f>
        <v/>
      </c>
      <c r="AA615" s="39">
        <f>IFERROR(IF(D615="","",VLOOKUP(D615,'produto-venda-7'!B:N,4,0)),0)</f>
        <v/>
      </c>
      <c r="AB615" s="39">
        <f>IFERROR(IF(D615="","",VLOOKUP(D615,'produto-venda-7'!B:N,5,0)),0)</f>
        <v/>
      </c>
      <c r="AC615" s="39">
        <f>IF(D615="","",IFERROR(AA615/90,0))</f>
        <v/>
      </c>
      <c r="AD615" s="36">
        <f>IF(D615="","",IFERROR(VLOOKUP(D615,'produto-entrada-7'!A:M,4,0),0))</f>
        <v/>
      </c>
      <c r="AE615" s="36">
        <f>IFERROR(IF(D615="","",VLOOKUP(D615,'produto-venda-7'!B:N,10,0)),0)</f>
        <v/>
      </c>
      <c r="AF615" s="36">
        <f>IF(D615="","",IFERROR(VLOOKUP(D615,'produto-entrada-7'!A:M,11,0),0))</f>
        <v/>
      </c>
      <c r="AG615" s="1">
        <f>IF(D615="","",IFERROR(VLOOKUP(D615,'produto-entrada-7'!A:M,12,0),0))</f>
        <v/>
      </c>
      <c r="AH615" s="1">
        <f>IF(D615="","",IFERROR(VLOOKUP(D615,'produto-entrada-7'!A:M,13,0),0))</f>
        <v/>
      </c>
      <c r="AI615" s="36">
        <f>IFERROR(IF(D615="","",VLOOKUP(D615,'produto-venda-7'!B:N,11,0)),0)</f>
        <v/>
      </c>
      <c r="AJ615" s="43">
        <f>IF(D615="","",IFERROR(AI615*AB615,0))</f>
        <v/>
      </c>
      <c r="AK615" s="44">
        <f>IFERROR(IF(D615="","",VLOOKUP(F615,'ANALISE FORNECEDOR'!$A:$I,8,0)),"")</f>
        <v/>
      </c>
      <c r="AL615" s="44">
        <f>IF(D615="","",AVERAGE(AM615,AK615))</f>
        <v/>
      </c>
      <c r="AM615" s="44">
        <f>IFERROR(IF(D615="","",VLOOKUP(F615,'ANALISE FORNECEDOR'!$A:$I,9,0)),"")</f>
        <v/>
      </c>
      <c r="AN615" s="45">
        <f>IF(D615="","",IF(Y615&gt;12,AI615*(U615+Y615),AI615*U615))</f>
        <v/>
      </c>
      <c r="AO615" s="45">
        <f>IF(D615="","",IF(Y615&gt;12,AI615*(U615+V615+Y615),AI615*(U615+V615)))</f>
        <v/>
      </c>
      <c r="AP615" s="46">
        <f>IF(D615="","",IF(Y615&gt;12,AG615*(U615+Y615),AG615*U615))</f>
        <v/>
      </c>
      <c r="AQ615" s="46">
        <f>IF(D615="","",IF(Y615&gt;12,AG615*(U615+V615+Y615),AG615*(U615+V615)))</f>
        <v/>
      </c>
      <c r="AR615" s="46">
        <f>IF(D615="","",IF(OR(R615="A",R615="AA",R615="AAA"),AP615,0))</f>
        <v/>
      </c>
      <c r="AS615" s="46">
        <f>IF(D615="","",IF(R615="B",AP615,0))</f>
        <v/>
      </c>
      <c r="AT615" s="46">
        <f>IF(D615="","",IF(R615="C",AP615,0))</f>
        <v/>
      </c>
      <c r="AU615" s="47">
        <f>IF(D615="","",IFERROR(AN615/AJ615,0))</f>
        <v/>
      </c>
      <c r="AV615" s="47">
        <f>IF(D615="","",IFERROR(((AO615)/AJ615),0))</f>
        <v/>
      </c>
      <c r="AW615" s="48">
        <f>IF(D615="","",IF(OR(S615="S",NOT(AND(ISNUMBER(AC615),ISNUMBER(AL615),AC615*AL615&gt;=0))),0,AC615*AL615))</f>
        <v/>
      </c>
      <c r="AX615" s="49">
        <f>IFERROR(IF(D615="","",AW615*AG615),0)</f>
        <v/>
      </c>
      <c r="AY615" s="48">
        <f>IF(D615="","",IF(OR(S615="S",NOT(AND(ISNUMBER(AC615),ISNUMBER(AK615),AC615*AK615&gt;=0))),0,AC615*AK615))</f>
        <v/>
      </c>
      <c r="AZ615" s="48">
        <f>IFERROR(IF(D615="","",IF(AY615=0,0,IF(((AY615)-(U615+Y615))&lt;0,0,(AY615)-U615))),0)</f>
        <v/>
      </c>
      <c r="BA615" s="49">
        <f>IF(D615="","",AZ615*AG615)</f>
        <v/>
      </c>
      <c r="BB615" s="49">
        <f>IF(D615="","",IF(OR(R615="A",R615="AA",R615="AAA"),BA615,0))</f>
        <v/>
      </c>
      <c r="BC615" s="49">
        <f>IF(D615="","",IF(R615="B",BA615,0))</f>
        <v/>
      </c>
      <c r="BD615" s="49">
        <f>IF(D615="","",IF(R615="B",BA615,0))</f>
        <v/>
      </c>
      <c r="BE615" s="49">
        <f>IF(D615="","",IF(S615="S",
1,
IF(AC615=0,
1,
IF(
IFERROR(((U615+Y615)*AG615)/((AC615*AK615)*AG615),0)&lt;0,
0,
IF(
IFERROR(((U615+Y615)*AG615)/((AC615*AK615)*AG615),0)&gt;1,
1,
IFERROR(((U615+Y615)*AG615)/((AC615*AK615)*AG615),0)
)
)
)
))</f>
        <v/>
      </c>
      <c r="BF615" s="49">
        <f>IF(D615="","",IF(S615="S",
1,
IF(AC615=0,
1,
IF(
IFERROR(((U615+V615+Y615)*AG615)/((AC615*AK615)*AG615),0)&lt;0,
0,
IF(
IFERROR(((U615+V615+Y615)*AG615)/((AC615*AK615)*AG615),0)&gt;1,
1,
IFERROR(((U615+V615+Y615)*AG615)/((AC615*AK615)*AG615),0)
)
)
)
))</f>
        <v/>
      </c>
      <c r="BG615" s="50">
        <f>IF(D615="","",IF(S615="S",0,IF(AND(ISNUMBER(AC615),ISNUMBER(AM615)),IF(OR(AC615*AM615&lt;0,ISERR(AC615*AM615)),0,AC615*AM615),0)))</f>
        <v/>
      </c>
      <c r="BH615" s="50">
        <f>IF(D615="","",IF(BY615&gt;TODAY()-60,0,IF(Y615&gt;12,MAX(0,(U615+Y615)-BG615),MAX(0,U615-BG615))))</f>
        <v/>
      </c>
      <c r="BI615" s="51">
        <f>IF(D615="","",BH615*AG615)</f>
        <v/>
      </c>
      <c r="BJ615" s="51">
        <f>IF(D615="","",IF(OR(R615="A",R615="AA",R615="AAA"),BI615,0))</f>
        <v/>
      </c>
      <c r="BK615" s="51">
        <f>IF(D615="","",IF(R615="B",BI615,0))</f>
        <v/>
      </c>
      <c r="BL615" s="51">
        <f>IF(D615="","",IF(R615="C",BI615,0))</f>
        <v/>
      </c>
      <c r="BM615" s="51">
        <f>IF(D615="","",IFERROR(MAX(0,MIN(BI615/AP615,1)),0))</f>
        <v/>
      </c>
      <c r="BN615" s="52">
        <f>IF(D615="","",AB615*AG615)</f>
        <v/>
      </c>
      <c r="BO615" s="52">
        <f>IF(D615="","",(U615+V615+X615)*AG615)</f>
        <v/>
      </c>
      <c r="BP615" s="52">
        <f>IF(D615="","",(AB615*3)*AG615)</f>
        <v/>
      </c>
      <c r="BQ615" s="52">
        <f>IF(D615="","",IF(BO615-BP615&gt;0,0,BO615-BP615))</f>
        <v/>
      </c>
      <c r="BR615" s="52">
        <f>IF(D615="","",IF(BO615-BP615-BN615&gt;0,0,BO615-BP615-BN615))</f>
        <v/>
      </c>
      <c r="BS615" s="53">
        <f>IF(D615="","",IFERROR(AB615*AI615,0))</f>
        <v/>
      </c>
      <c r="BT615" s="53">
        <f>IF(D615="","",IFERROR(IF(X615&gt;12, AI615*(U615+V615+X615), AI615*(U615+V615)),0))</f>
        <v/>
      </c>
      <c r="BU615" s="53">
        <f>IF(D615="","",IFERROR(((AB615*3)*AI615),0))</f>
        <v/>
      </c>
      <c r="BV615" s="53">
        <f>IF(D615="","",IF(BT615-BU615&gt;0,0,BT615-BU615))</f>
        <v/>
      </c>
      <c r="BW615" s="53">
        <f>IF(D615="","",IF(BT615-BU615-BS615&gt;0,0,BT615-BU615-BS615))</f>
        <v/>
      </c>
      <c r="BX615" s="36">
        <f>IF(D615="","",IFERROR(VLOOKUP(D615,'produto-entrada-7'!A:M,3,0),"SEM PEDIDO"))</f>
        <v/>
      </c>
      <c r="BY615" s="36">
        <f>IF(D615="","",VLOOKUP(D615,'produto-estoque-total-7'!A:AB,25,0))</f>
        <v/>
      </c>
      <c r="BZ615" s="36">
        <f>IF(D615="","",IFERROR(VLOOKUP(D615,'produto-estoque-total-7'!A:AB,26,0)/100,0))</f>
        <v/>
      </c>
      <c r="CA615" s="36">
        <f>IF(D615="","",IFERROR(VLOOKUP(D615,'produto-estoque-total-7'!A:AB,27,0)/100,0))</f>
        <v/>
      </c>
      <c r="CB615" s="41">
        <f>IF(D615="","",V615*AF615)</f>
        <v/>
      </c>
      <c r="CC615" s="41">
        <f>IF(D615="","",V615*AI615)</f>
        <v/>
      </c>
      <c r="CD615" s="54">
        <f>IF(D615="","",VLOOKUP(D615,'produto-estoque-total-7'!A:AB,28,0))</f>
        <v/>
      </c>
    </row>
    <row r="616">
      <c r="A616" s="36">
        <f>IF(D616="","",VLOOKUP(D616,'produto-estoque-total-7'!A:AB,3,0))</f>
        <v/>
      </c>
      <c r="B616" s="1">
        <f>IF(D616="","",VLOOKUP(D616,'produto-estoque-total-7'!A:AB,12,0))</f>
        <v/>
      </c>
      <c r="C616" s="1">
        <f>IF(D616="","",VLOOKUP(D616,'produto-estoque-total-7'!A:AB,2,0))</f>
        <v/>
      </c>
      <c r="D616" s="37">
        <f>IFERROR(IF('produto-estoque-total-7'!A615="","",'produto-estoque-total-7'!A615),"")</f>
        <v/>
      </c>
      <c r="E616" s="1">
        <f>IF(D616="","",VLOOKUP(D616,'produto-estoque-total-7'!A:AB,4,0))</f>
        <v/>
      </c>
      <c r="F616" s="36">
        <f>IF(D616="","",VLOOKUP(D616,'produto-estoque-total-7'!A:AB,13,0))</f>
        <v/>
      </c>
      <c r="G616" s="1">
        <f>IF(F616="","",VLOOKUP(F616,'FORNECEDORES X COMPRADOR'!A:D,4,0))</f>
        <v/>
      </c>
      <c r="H616" s="1">
        <f>IF(F616="","",VLOOKUP(F616,'FORNECEDORES X COMPRADOR'!A:E,5,0))</f>
        <v/>
      </c>
      <c r="I616" s="36">
        <f>IF(D616="","",VLOOKUP(D616,'produto-estoque-total-7'!A:AB,15,0))</f>
        <v/>
      </c>
      <c r="J616" s="36">
        <f>IF(D616="","",VLOOKUP(D616,'produto-estoque-total-7'!A:AB,19,0))</f>
        <v/>
      </c>
      <c r="K616" s="1">
        <f>IF(D616="","",VLOOKUP(D616,'produto-estoque-total-7'!A:AB,20,0))</f>
        <v/>
      </c>
      <c r="L616" s="36">
        <f>IF(D616="","",VLOOKUP(D616,'produto-estoque-total-7'!A:AB,17,0))</f>
        <v/>
      </c>
      <c r="M616" s="1">
        <f>IF(D616="","",VLOOKUP(D616,'produto-estoque-total-7'!A:AB,18,0))</f>
        <v/>
      </c>
      <c r="N616" s="36">
        <f>IF(D616="","",VLOOKUP(D616,'produto-estoque-total-7'!A:AB,21,0))</f>
        <v/>
      </c>
      <c r="O616" s="1">
        <f>IF(D616="","",VLOOKUP(D616,'produto-estoque-total-7'!A:AB,22,0))</f>
        <v/>
      </c>
      <c r="P616" s="36">
        <f>IF(D616="","",VLOOKUP(D616,'produto-estoque-total-7'!A:AB,23,0))</f>
        <v/>
      </c>
      <c r="Q616" s="1">
        <f>IF(D616="","",VLOOKUP(D616,'produto-estoque-total-7'!A:AB,24,0))</f>
        <v/>
      </c>
      <c r="R616" s="38">
        <f>IFERROR(IF(D616="","",VLOOKUP(D616,'produto-venda-7'!B:N,13,0)),"C")</f>
        <v/>
      </c>
      <c r="S616" s="39">
        <f>IF(D616="","",VLOOKUP(D616,'produto-estoque-total-7'!A:AB,6,0))</f>
        <v/>
      </c>
      <c r="T616" s="39">
        <f>IF(D616="","",VLOOKUP(D616,'produto-estoque-total-7'!A:AB,5,0))</f>
        <v/>
      </c>
      <c r="U616" s="40">
        <f>IF(D616="","",VLOOKUP(D616,'produto-estoque-total-7'!A:AB,11,0))</f>
        <v/>
      </c>
      <c r="V616" s="41">
        <f>IF(D616="","",IFERROR(VLOOKUP(D616,'produto-entrada-7'!A:M,10,0),0))</f>
        <v/>
      </c>
      <c r="W616" s="42" t="n"/>
      <c r="X616" s="39">
        <f>IF(D616="","",VLOOKUP(D616,'produto-estoque-total-7'!A:AB,8,0))</f>
        <v/>
      </c>
      <c r="Y616" s="39">
        <f>IF(D616="","",VLOOKUP(D616,'produto-estoque-total-7'!A:AB,9,0))</f>
        <v/>
      </c>
      <c r="Z616" s="39">
        <f>IF(D616="","",VLOOKUP(D616,'produto-estoque-total-7'!A:AB,10,0))</f>
        <v/>
      </c>
      <c r="AA616" s="39">
        <f>IFERROR(IF(D616="","",VLOOKUP(D616,'produto-venda-7'!B:N,4,0)),0)</f>
        <v/>
      </c>
      <c r="AB616" s="39">
        <f>IFERROR(IF(D616="","",VLOOKUP(D616,'produto-venda-7'!B:N,5,0)),0)</f>
        <v/>
      </c>
      <c r="AC616" s="39">
        <f>IF(D616="","",IFERROR(AA616/90,0))</f>
        <v/>
      </c>
      <c r="AD616" s="36">
        <f>IF(D616="","",IFERROR(VLOOKUP(D616,'produto-entrada-7'!A:M,4,0),0))</f>
        <v/>
      </c>
      <c r="AE616" s="36">
        <f>IFERROR(IF(D616="","",VLOOKUP(D616,'produto-venda-7'!B:N,10,0)),0)</f>
        <v/>
      </c>
      <c r="AF616" s="36">
        <f>IF(D616="","",IFERROR(VLOOKUP(D616,'produto-entrada-7'!A:M,11,0),0))</f>
        <v/>
      </c>
      <c r="AG616" s="1">
        <f>IF(D616="","",IFERROR(VLOOKUP(D616,'produto-entrada-7'!A:M,12,0),0))</f>
        <v/>
      </c>
      <c r="AH616" s="1">
        <f>IF(D616="","",IFERROR(VLOOKUP(D616,'produto-entrada-7'!A:M,13,0),0))</f>
        <v/>
      </c>
      <c r="AI616" s="36">
        <f>IFERROR(IF(D616="","",VLOOKUP(D616,'produto-venda-7'!B:N,11,0)),0)</f>
        <v/>
      </c>
      <c r="AJ616" s="43">
        <f>IF(D616="","",IFERROR(AI616*AB616,0))</f>
        <v/>
      </c>
      <c r="AK616" s="44">
        <f>IFERROR(IF(D616="","",VLOOKUP(F616,'ANALISE FORNECEDOR'!$A:$I,8,0)),"")</f>
        <v/>
      </c>
      <c r="AL616" s="44">
        <f>IF(D616="","",AVERAGE(AM616,AK616))</f>
        <v/>
      </c>
      <c r="AM616" s="44">
        <f>IFERROR(IF(D616="","",VLOOKUP(F616,'ANALISE FORNECEDOR'!$A:$I,9,0)),"")</f>
        <v/>
      </c>
      <c r="AN616" s="45">
        <f>IF(D616="","",IF(Y616&gt;12,AI616*(U616+Y616),AI616*U616))</f>
        <v/>
      </c>
      <c r="AO616" s="45">
        <f>IF(D616="","",IF(Y616&gt;12,AI616*(U616+V616+Y616),AI616*(U616+V616)))</f>
        <v/>
      </c>
      <c r="AP616" s="46">
        <f>IF(D616="","",IF(Y616&gt;12,AG616*(U616+Y616),AG616*U616))</f>
        <v/>
      </c>
      <c r="AQ616" s="46">
        <f>IF(D616="","",IF(Y616&gt;12,AG616*(U616+V616+Y616),AG616*(U616+V616)))</f>
        <v/>
      </c>
      <c r="AR616" s="46">
        <f>IF(D616="","",IF(OR(R616="A",R616="AA",R616="AAA"),AP616,0))</f>
        <v/>
      </c>
      <c r="AS616" s="46">
        <f>IF(D616="","",IF(R616="B",AP616,0))</f>
        <v/>
      </c>
      <c r="AT616" s="46">
        <f>IF(D616="","",IF(R616="C",AP616,0))</f>
        <v/>
      </c>
      <c r="AU616" s="47">
        <f>IF(D616="","",IFERROR(AN616/AJ616,0))</f>
        <v/>
      </c>
      <c r="AV616" s="47">
        <f>IF(D616="","",IFERROR(((AO616)/AJ616),0))</f>
        <v/>
      </c>
      <c r="AW616" s="48">
        <f>IF(D616="","",IF(OR(S616="S",NOT(AND(ISNUMBER(AC616),ISNUMBER(AL616),AC616*AL616&gt;=0))),0,AC616*AL616))</f>
        <v/>
      </c>
      <c r="AX616" s="49">
        <f>IFERROR(IF(D616="","",AW616*AG616),0)</f>
        <v/>
      </c>
      <c r="AY616" s="48">
        <f>IF(D616="","",IF(OR(S616="S",NOT(AND(ISNUMBER(AC616),ISNUMBER(AK616),AC616*AK616&gt;=0))),0,AC616*AK616))</f>
        <v/>
      </c>
      <c r="AZ616" s="48">
        <f>IFERROR(IF(D616="","",IF(AY616=0,0,IF(((AY616)-(U616+Y616))&lt;0,0,(AY616)-U616))),0)</f>
        <v/>
      </c>
      <c r="BA616" s="49">
        <f>IF(D616="","",AZ616*AG616)</f>
        <v/>
      </c>
      <c r="BB616" s="49">
        <f>IF(D616="","",IF(OR(R616="A",R616="AA",R616="AAA"),BA616,0))</f>
        <v/>
      </c>
      <c r="BC616" s="49">
        <f>IF(D616="","",IF(R616="B",BA616,0))</f>
        <v/>
      </c>
      <c r="BD616" s="49">
        <f>IF(D616="","",IF(R616="B",BA616,0))</f>
        <v/>
      </c>
      <c r="BE616" s="49">
        <f>IF(D616="","",IF(S616="S",
1,
IF(AC616=0,
1,
IF(
IFERROR(((U616+Y616)*AG616)/((AC616*AK616)*AG616),0)&lt;0,
0,
IF(
IFERROR(((U616+Y616)*AG616)/((AC616*AK616)*AG616),0)&gt;1,
1,
IFERROR(((U616+Y616)*AG616)/((AC616*AK616)*AG616),0)
)
)
)
))</f>
        <v/>
      </c>
      <c r="BF616" s="49">
        <f>IF(D616="","",IF(S616="S",
1,
IF(AC616=0,
1,
IF(
IFERROR(((U616+V616+Y616)*AG616)/((AC616*AK616)*AG616),0)&lt;0,
0,
IF(
IFERROR(((U616+V616+Y616)*AG616)/((AC616*AK616)*AG616),0)&gt;1,
1,
IFERROR(((U616+V616+Y616)*AG616)/((AC616*AK616)*AG616),0)
)
)
)
))</f>
        <v/>
      </c>
      <c r="BG616" s="50">
        <f>IF(D616="","",IF(S616="S",0,IF(AND(ISNUMBER(AC616),ISNUMBER(AM616)),IF(OR(AC616*AM616&lt;0,ISERR(AC616*AM616)),0,AC616*AM616),0)))</f>
        <v/>
      </c>
      <c r="BH616" s="50">
        <f>IF(D616="","",IF(BY616&gt;TODAY()-60,0,IF(Y616&gt;12,MAX(0,(U616+Y616)-BG616),MAX(0,U616-BG616))))</f>
        <v/>
      </c>
      <c r="BI616" s="51">
        <f>IF(D616="","",BH616*AG616)</f>
        <v/>
      </c>
      <c r="BJ616" s="51">
        <f>IF(D616="","",IF(OR(R616="A",R616="AA",R616="AAA"),BI616,0))</f>
        <v/>
      </c>
      <c r="BK616" s="51">
        <f>IF(D616="","",IF(R616="B",BI616,0))</f>
        <v/>
      </c>
      <c r="BL616" s="51">
        <f>IF(D616="","",IF(R616="C",BI616,0))</f>
        <v/>
      </c>
      <c r="BM616" s="51">
        <f>IF(D616="","",IFERROR(MAX(0,MIN(BI616/AP616,1)),0))</f>
        <v/>
      </c>
      <c r="BN616" s="52">
        <f>IF(D616="","",AB616*AG616)</f>
        <v/>
      </c>
      <c r="BO616" s="52">
        <f>IF(D616="","",(U616+V616+X616)*AG616)</f>
        <v/>
      </c>
      <c r="BP616" s="52">
        <f>IF(D616="","",(AB616*3)*AG616)</f>
        <v/>
      </c>
      <c r="BQ616" s="52">
        <f>IF(D616="","",IF(BO616-BP616&gt;0,0,BO616-BP616))</f>
        <v/>
      </c>
      <c r="BR616" s="52">
        <f>IF(D616="","",IF(BO616-BP616-BN616&gt;0,0,BO616-BP616-BN616))</f>
        <v/>
      </c>
      <c r="BS616" s="53">
        <f>IF(D616="","",IFERROR(AB616*AI616,0))</f>
        <v/>
      </c>
      <c r="BT616" s="53">
        <f>IF(D616="","",IFERROR(IF(X616&gt;12, AI616*(U616+V616+X616), AI616*(U616+V616)),0))</f>
        <v/>
      </c>
      <c r="BU616" s="53">
        <f>IF(D616="","",IFERROR(((AB616*3)*AI616),0))</f>
        <v/>
      </c>
      <c r="BV616" s="53">
        <f>IF(D616="","",IF(BT616-BU616&gt;0,0,BT616-BU616))</f>
        <v/>
      </c>
      <c r="BW616" s="53">
        <f>IF(D616="","",IF(BT616-BU616-BS616&gt;0,0,BT616-BU616-BS616))</f>
        <v/>
      </c>
      <c r="BX616" s="36">
        <f>IF(D616="","",IFERROR(VLOOKUP(D616,'produto-entrada-7'!A:M,3,0),"SEM PEDIDO"))</f>
        <v/>
      </c>
      <c r="BY616" s="36">
        <f>IF(D616="","",VLOOKUP(D616,'produto-estoque-total-7'!A:AB,25,0))</f>
        <v/>
      </c>
      <c r="BZ616" s="36">
        <f>IF(D616="","",IFERROR(VLOOKUP(D616,'produto-estoque-total-7'!A:AB,26,0)/100,0))</f>
        <v/>
      </c>
      <c r="CA616" s="36">
        <f>IF(D616="","",IFERROR(VLOOKUP(D616,'produto-estoque-total-7'!A:AB,27,0)/100,0))</f>
        <v/>
      </c>
      <c r="CB616" s="41">
        <f>IF(D616="","",V616*AF616)</f>
        <v/>
      </c>
      <c r="CC616" s="41">
        <f>IF(D616="","",V616*AI616)</f>
        <v/>
      </c>
      <c r="CD616" s="54">
        <f>IF(D616="","",VLOOKUP(D616,'produto-estoque-total-7'!A:AB,28,0))</f>
        <v/>
      </c>
    </row>
    <row r="617">
      <c r="A617" s="36">
        <f>IF(D617="","",VLOOKUP(D617,'produto-estoque-total-7'!A:AB,3,0))</f>
        <v/>
      </c>
      <c r="B617" s="1">
        <f>IF(D617="","",VLOOKUP(D617,'produto-estoque-total-7'!A:AB,12,0))</f>
        <v/>
      </c>
      <c r="C617" s="1">
        <f>IF(D617="","",VLOOKUP(D617,'produto-estoque-total-7'!A:AB,2,0))</f>
        <v/>
      </c>
      <c r="D617" s="37">
        <f>IFERROR(IF('produto-estoque-total-7'!A616="","",'produto-estoque-total-7'!A616),"")</f>
        <v/>
      </c>
      <c r="E617" s="1">
        <f>IF(D617="","",VLOOKUP(D617,'produto-estoque-total-7'!A:AB,4,0))</f>
        <v/>
      </c>
      <c r="F617" s="36">
        <f>IF(D617="","",VLOOKUP(D617,'produto-estoque-total-7'!A:AB,13,0))</f>
        <v/>
      </c>
      <c r="G617" s="1">
        <f>IF(F617="","",VLOOKUP(F617,'FORNECEDORES X COMPRADOR'!A:D,4,0))</f>
        <v/>
      </c>
      <c r="H617" s="1">
        <f>IF(F617="","",VLOOKUP(F617,'FORNECEDORES X COMPRADOR'!A:E,5,0))</f>
        <v/>
      </c>
      <c r="I617" s="36">
        <f>IF(D617="","",VLOOKUP(D617,'produto-estoque-total-7'!A:AB,15,0))</f>
        <v/>
      </c>
      <c r="J617" s="36">
        <f>IF(D617="","",VLOOKUP(D617,'produto-estoque-total-7'!A:AB,19,0))</f>
        <v/>
      </c>
      <c r="K617" s="1">
        <f>IF(D617="","",VLOOKUP(D617,'produto-estoque-total-7'!A:AB,20,0))</f>
        <v/>
      </c>
      <c r="L617" s="36">
        <f>IF(D617="","",VLOOKUP(D617,'produto-estoque-total-7'!A:AB,17,0))</f>
        <v/>
      </c>
      <c r="M617" s="1">
        <f>IF(D617="","",VLOOKUP(D617,'produto-estoque-total-7'!A:AB,18,0))</f>
        <v/>
      </c>
      <c r="N617" s="36">
        <f>IF(D617="","",VLOOKUP(D617,'produto-estoque-total-7'!A:AB,21,0))</f>
        <v/>
      </c>
      <c r="O617" s="1">
        <f>IF(D617="","",VLOOKUP(D617,'produto-estoque-total-7'!A:AB,22,0))</f>
        <v/>
      </c>
      <c r="P617" s="36">
        <f>IF(D617="","",VLOOKUP(D617,'produto-estoque-total-7'!A:AB,23,0))</f>
        <v/>
      </c>
      <c r="Q617" s="1">
        <f>IF(D617="","",VLOOKUP(D617,'produto-estoque-total-7'!A:AB,24,0))</f>
        <v/>
      </c>
      <c r="R617" s="38">
        <f>IFERROR(IF(D617="","",VLOOKUP(D617,'produto-venda-7'!B:N,13,0)),"C")</f>
        <v/>
      </c>
      <c r="S617" s="39">
        <f>IF(D617="","",VLOOKUP(D617,'produto-estoque-total-7'!A:AB,6,0))</f>
        <v/>
      </c>
      <c r="T617" s="39">
        <f>IF(D617="","",VLOOKUP(D617,'produto-estoque-total-7'!A:AB,5,0))</f>
        <v/>
      </c>
      <c r="U617" s="40">
        <f>IF(D617="","",VLOOKUP(D617,'produto-estoque-total-7'!A:AB,11,0))</f>
        <v/>
      </c>
      <c r="V617" s="41">
        <f>IF(D617="","",IFERROR(VLOOKUP(D617,'produto-entrada-7'!A:M,10,0),0))</f>
        <v/>
      </c>
      <c r="W617" s="42" t="n"/>
      <c r="X617" s="39">
        <f>IF(D617="","",VLOOKUP(D617,'produto-estoque-total-7'!A:AB,8,0))</f>
        <v/>
      </c>
      <c r="Y617" s="39">
        <f>IF(D617="","",VLOOKUP(D617,'produto-estoque-total-7'!A:AB,9,0))</f>
        <v/>
      </c>
      <c r="Z617" s="39">
        <f>IF(D617="","",VLOOKUP(D617,'produto-estoque-total-7'!A:AB,10,0))</f>
        <v/>
      </c>
      <c r="AA617" s="39">
        <f>IFERROR(IF(D617="","",VLOOKUP(D617,'produto-venda-7'!B:N,4,0)),0)</f>
        <v/>
      </c>
      <c r="AB617" s="39">
        <f>IFERROR(IF(D617="","",VLOOKUP(D617,'produto-venda-7'!B:N,5,0)),0)</f>
        <v/>
      </c>
      <c r="AC617" s="39">
        <f>IF(D617="","",IFERROR(AA617/90,0))</f>
        <v/>
      </c>
      <c r="AD617" s="36">
        <f>IF(D617="","",IFERROR(VLOOKUP(D617,'produto-entrada-7'!A:M,4,0),0))</f>
        <v/>
      </c>
      <c r="AE617" s="36">
        <f>IFERROR(IF(D617="","",VLOOKUP(D617,'produto-venda-7'!B:N,10,0)),0)</f>
        <v/>
      </c>
      <c r="AF617" s="36">
        <f>IF(D617="","",IFERROR(VLOOKUP(D617,'produto-entrada-7'!A:M,11,0),0))</f>
        <v/>
      </c>
      <c r="AG617" s="1">
        <f>IF(D617="","",IFERROR(VLOOKUP(D617,'produto-entrada-7'!A:M,12,0),0))</f>
        <v/>
      </c>
      <c r="AH617" s="1">
        <f>IF(D617="","",IFERROR(VLOOKUP(D617,'produto-entrada-7'!A:M,13,0),0))</f>
        <v/>
      </c>
      <c r="AI617" s="36">
        <f>IFERROR(IF(D617="","",VLOOKUP(D617,'produto-venda-7'!B:N,11,0)),0)</f>
        <v/>
      </c>
      <c r="AJ617" s="43">
        <f>IF(D617="","",IFERROR(AI617*AB617,0))</f>
        <v/>
      </c>
      <c r="AK617" s="44">
        <f>IFERROR(IF(D617="","",VLOOKUP(F617,'ANALISE FORNECEDOR'!$A:$I,8,0)),"")</f>
        <v/>
      </c>
      <c r="AL617" s="44">
        <f>IF(D617="","",AVERAGE(AM617,AK617))</f>
        <v/>
      </c>
      <c r="AM617" s="44">
        <f>IFERROR(IF(D617="","",VLOOKUP(F617,'ANALISE FORNECEDOR'!$A:$I,9,0)),"")</f>
        <v/>
      </c>
      <c r="AN617" s="45">
        <f>IF(D617="","",IF(Y617&gt;12,AI617*(U617+Y617),AI617*U617))</f>
        <v/>
      </c>
      <c r="AO617" s="45">
        <f>IF(D617="","",IF(Y617&gt;12,AI617*(U617+V617+Y617),AI617*(U617+V617)))</f>
        <v/>
      </c>
      <c r="AP617" s="46">
        <f>IF(D617="","",IF(Y617&gt;12,AG617*(U617+Y617),AG617*U617))</f>
        <v/>
      </c>
      <c r="AQ617" s="46">
        <f>IF(D617="","",IF(Y617&gt;12,AG617*(U617+V617+Y617),AG617*(U617+V617)))</f>
        <v/>
      </c>
      <c r="AR617" s="46">
        <f>IF(D617="","",IF(OR(R617="A",R617="AA",R617="AAA"),AP617,0))</f>
        <v/>
      </c>
      <c r="AS617" s="46">
        <f>IF(D617="","",IF(R617="B",AP617,0))</f>
        <v/>
      </c>
      <c r="AT617" s="46">
        <f>IF(D617="","",IF(R617="C",AP617,0))</f>
        <v/>
      </c>
      <c r="AU617" s="47">
        <f>IF(D617="","",IFERROR(AN617/AJ617,0))</f>
        <v/>
      </c>
      <c r="AV617" s="47">
        <f>IF(D617="","",IFERROR(((AO617)/AJ617),0))</f>
        <v/>
      </c>
      <c r="AW617" s="48">
        <f>IF(D617="","",IF(OR(S617="S",NOT(AND(ISNUMBER(AC617),ISNUMBER(AL617),AC617*AL617&gt;=0))),0,AC617*AL617))</f>
        <v/>
      </c>
      <c r="AX617" s="49">
        <f>IFERROR(IF(D617="","",AW617*AG617),0)</f>
        <v/>
      </c>
      <c r="AY617" s="48">
        <f>IF(D617="","",IF(OR(S617="S",NOT(AND(ISNUMBER(AC617),ISNUMBER(AK617),AC617*AK617&gt;=0))),0,AC617*AK617))</f>
        <v/>
      </c>
      <c r="AZ617" s="48">
        <f>IFERROR(IF(D617="","",IF(AY617=0,0,IF(((AY617)-(U617+Y617))&lt;0,0,(AY617)-U617))),0)</f>
        <v/>
      </c>
      <c r="BA617" s="49">
        <f>IF(D617="","",AZ617*AG617)</f>
        <v/>
      </c>
      <c r="BB617" s="49">
        <f>IF(D617="","",IF(OR(R617="A",R617="AA",R617="AAA"),BA617,0))</f>
        <v/>
      </c>
      <c r="BC617" s="49">
        <f>IF(D617="","",IF(R617="B",BA617,0))</f>
        <v/>
      </c>
      <c r="BD617" s="49">
        <f>IF(D617="","",IF(R617="B",BA617,0))</f>
        <v/>
      </c>
      <c r="BE617" s="49">
        <f>IF(D617="","",IF(S617="S",
1,
IF(AC617=0,
1,
IF(
IFERROR(((U617+Y617)*AG617)/((AC617*AK617)*AG617),0)&lt;0,
0,
IF(
IFERROR(((U617+Y617)*AG617)/((AC617*AK617)*AG617),0)&gt;1,
1,
IFERROR(((U617+Y617)*AG617)/((AC617*AK617)*AG617),0)
)
)
)
))</f>
        <v/>
      </c>
      <c r="BF617" s="49">
        <f>IF(D617="","",IF(S617="S",
1,
IF(AC617=0,
1,
IF(
IFERROR(((U617+V617+Y617)*AG617)/((AC617*AK617)*AG617),0)&lt;0,
0,
IF(
IFERROR(((U617+V617+Y617)*AG617)/((AC617*AK617)*AG617),0)&gt;1,
1,
IFERROR(((U617+V617+Y617)*AG617)/((AC617*AK617)*AG617),0)
)
)
)
))</f>
        <v/>
      </c>
      <c r="BG617" s="50">
        <f>IF(D617="","",IF(S617="S",0,IF(AND(ISNUMBER(AC617),ISNUMBER(AM617)),IF(OR(AC617*AM617&lt;0,ISERR(AC617*AM617)),0,AC617*AM617),0)))</f>
        <v/>
      </c>
      <c r="BH617" s="50">
        <f>IF(D617="","",IF(BY617&gt;TODAY()-60,0,IF(Y617&gt;12,MAX(0,(U617+Y617)-BG617),MAX(0,U617-BG617))))</f>
        <v/>
      </c>
      <c r="BI617" s="51">
        <f>IF(D617="","",BH617*AG617)</f>
        <v/>
      </c>
      <c r="BJ617" s="51">
        <f>IF(D617="","",IF(OR(R617="A",R617="AA",R617="AAA"),BI617,0))</f>
        <v/>
      </c>
      <c r="BK617" s="51">
        <f>IF(D617="","",IF(R617="B",BI617,0))</f>
        <v/>
      </c>
      <c r="BL617" s="51">
        <f>IF(D617="","",IF(R617="C",BI617,0))</f>
        <v/>
      </c>
      <c r="BM617" s="51">
        <f>IF(D617="","",IFERROR(MAX(0,MIN(BI617/AP617,1)),0))</f>
        <v/>
      </c>
      <c r="BN617" s="52">
        <f>IF(D617="","",AB617*AG617)</f>
        <v/>
      </c>
      <c r="BO617" s="52">
        <f>IF(D617="","",(U617+V617+X617)*AG617)</f>
        <v/>
      </c>
      <c r="BP617" s="52">
        <f>IF(D617="","",(AB617*3)*AG617)</f>
        <v/>
      </c>
      <c r="BQ617" s="52">
        <f>IF(D617="","",IF(BO617-BP617&gt;0,0,BO617-BP617))</f>
        <v/>
      </c>
      <c r="BR617" s="52">
        <f>IF(D617="","",IF(BO617-BP617-BN617&gt;0,0,BO617-BP617-BN617))</f>
        <v/>
      </c>
      <c r="BS617" s="53">
        <f>IF(D617="","",IFERROR(AB617*AI617,0))</f>
        <v/>
      </c>
      <c r="BT617" s="53">
        <f>IF(D617="","",IFERROR(IF(X617&gt;12, AI617*(U617+V617+X617), AI617*(U617+V617)),0))</f>
        <v/>
      </c>
      <c r="BU617" s="53">
        <f>IF(D617="","",IFERROR(((AB617*3)*AI617),0))</f>
        <v/>
      </c>
      <c r="BV617" s="53">
        <f>IF(D617="","",IF(BT617-BU617&gt;0,0,BT617-BU617))</f>
        <v/>
      </c>
      <c r="BW617" s="53">
        <f>IF(D617="","",IF(BT617-BU617-BS617&gt;0,0,BT617-BU617-BS617))</f>
        <v/>
      </c>
      <c r="BX617" s="36">
        <f>IF(D617="","",IFERROR(VLOOKUP(D617,'produto-entrada-7'!A:M,3,0),"SEM PEDIDO"))</f>
        <v/>
      </c>
      <c r="BY617" s="36">
        <f>IF(D617="","",VLOOKUP(D617,'produto-estoque-total-7'!A:AB,25,0))</f>
        <v/>
      </c>
      <c r="BZ617" s="36">
        <f>IF(D617="","",IFERROR(VLOOKUP(D617,'produto-estoque-total-7'!A:AB,26,0)/100,0))</f>
        <v/>
      </c>
      <c r="CA617" s="36">
        <f>IF(D617="","",IFERROR(VLOOKUP(D617,'produto-estoque-total-7'!A:AB,27,0)/100,0))</f>
        <v/>
      </c>
      <c r="CB617" s="41">
        <f>IF(D617="","",V617*AF617)</f>
        <v/>
      </c>
      <c r="CC617" s="41">
        <f>IF(D617="","",V617*AI617)</f>
        <v/>
      </c>
      <c r="CD617" s="54">
        <f>IF(D617="","",VLOOKUP(D617,'produto-estoque-total-7'!A:AB,28,0))</f>
        <v/>
      </c>
    </row>
    <row r="618">
      <c r="A618" s="36">
        <f>IF(D618="","",VLOOKUP(D618,'produto-estoque-total-7'!A:AB,3,0))</f>
        <v/>
      </c>
      <c r="B618" s="1">
        <f>IF(D618="","",VLOOKUP(D618,'produto-estoque-total-7'!A:AB,12,0))</f>
        <v/>
      </c>
      <c r="C618" s="1">
        <f>IF(D618="","",VLOOKUP(D618,'produto-estoque-total-7'!A:AB,2,0))</f>
        <v/>
      </c>
      <c r="D618" s="37">
        <f>IFERROR(IF('produto-estoque-total-7'!A617="","",'produto-estoque-total-7'!A617),"")</f>
        <v/>
      </c>
      <c r="E618" s="1">
        <f>IF(D618="","",VLOOKUP(D618,'produto-estoque-total-7'!A:AB,4,0))</f>
        <v/>
      </c>
      <c r="F618" s="36">
        <f>IF(D618="","",VLOOKUP(D618,'produto-estoque-total-7'!A:AB,13,0))</f>
        <v/>
      </c>
      <c r="G618" s="1">
        <f>IF(F618="","",VLOOKUP(F618,'FORNECEDORES X COMPRADOR'!A:D,4,0))</f>
        <v/>
      </c>
      <c r="H618" s="1">
        <f>IF(F618="","",VLOOKUP(F618,'FORNECEDORES X COMPRADOR'!A:E,5,0))</f>
        <v/>
      </c>
      <c r="I618" s="36">
        <f>IF(D618="","",VLOOKUP(D618,'produto-estoque-total-7'!A:AB,15,0))</f>
        <v/>
      </c>
      <c r="J618" s="36">
        <f>IF(D618="","",VLOOKUP(D618,'produto-estoque-total-7'!A:AB,19,0))</f>
        <v/>
      </c>
      <c r="K618" s="1">
        <f>IF(D618="","",VLOOKUP(D618,'produto-estoque-total-7'!A:AB,20,0))</f>
        <v/>
      </c>
      <c r="L618" s="36">
        <f>IF(D618="","",VLOOKUP(D618,'produto-estoque-total-7'!A:AB,17,0))</f>
        <v/>
      </c>
      <c r="M618" s="1">
        <f>IF(D618="","",VLOOKUP(D618,'produto-estoque-total-7'!A:AB,18,0))</f>
        <v/>
      </c>
      <c r="N618" s="36">
        <f>IF(D618="","",VLOOKUP(D618,'produto-estoque-total-7'!A:AB,21,0))</f>
        <v/>
      </c>
      <c r="O618" s="1">
        <f>IF(D618="","",VLOOKUP(D618,'produto-estoque-total-7'!A:AB,22,0))</f>
        <v/>
      </c>
      <c r="P618" s="36">
        <f>IF(D618="","",VLOOKUP(D618,'produto-estoque-total-7'!A:AB,23,0))</f>
        <v/>
      </c>
      <c r="Q618" s="1">
        <f>IF(D618="","",VLOOKUP(D618,'produto-estoque-total-7'!A:AB,24,0))</f>
        <v/>
      </c>
      <c r="R618" s="38">
        <f>IFERROR(IF(D618="","",VLOOKUP(D618,'produto-venda-7'!B:N,13,0)),"C")</f>
        <v/>
      </c>
      <c r="S618" s="39">
        <f>IF(D618="","",VLOOKUP(D618,'produto-estoque-total-7'!A:AB,6,0))</f>
        <v/>
      </c>
      <c r="T618" s="39">
        <f>IF(D618="","",VLOOKUP(D618,'produto-estoque-total-7'!A:AB,5,0))</f>
        <v/>
      </c>
      <c r="U618" s="40">
        <f>IF(D618="","",VLOOKUP(D618,'produto-estoque-total-7'!A:AB,11,0))</f>
        <v/>
      </c>
      <c r="V618" s="41">
        <f>IF(D618="","",IFERROR(VLOOKUP(D618,'produto-entrada-7'!A:M,10,0),0))</f>
        <v/>
      </c>
      <c r="W618" s="42" t="n"/>
      <c r="X618" s="39">
        <f>IF(D618="","",VLOOKUP(D618,'produto-estoque-total-7'!A:AB,8,0))</f>
        <v/>
      </c>
      <c r="Y618" s="39">
        <f>IF(D618="","",VLOOKUP(D618,'produto-estoque-total-7'!A:AB,9,0))</f>
        <v/>
      </c>
      <c r="Z618" s="39">
        <f>IF(D618="","",VLOOKUP(D618,'produto-estoque-total-7'!A:AB,10,0))</f>
        <v/>
      </c>
      <c r="AA618" s="39">
        <f>IFERROR(IF(D618="","",VLOOKUP(D618,'produto-venda-7'!B:N,4,0)),0)</f>
        <v/>
      </c>
      <c r="AB618" s="39">
        <f>IFERROR(IF(D618="","",VLOOKUP(D618,'produto-venda-7'!B:N,5,0)),0)</f>
        <v/>
      </c>
      <c r="AC618" s="39">
        <f>IF(D618="","",IFERROR(AA618/90,0))</f>
        <v/>
      </c>
      <c r="AD618" s="36">
        <f>IF(D618="","",IFERROR(VLOOKUP(D618,'produto-entrada-7'!A:M,4,0),0))</f>
        <v/>
      </c>
      <c r="AE618" s="36">
        <f>IFERROR(IF(D618="","",VLOOKUP(D618,'produto-venda-7'!B:N,10,0)),0)</f>
        <v/>
      </c>
      <c r="AF618" s="36">
        <f>IF(D618="","",IFERROR(VLOOKUP(D618,'produto-entrada-7'!A:M,11,0),0))</f>
        <v/>
      </c>
      <c r="AG618" s="1">
        <f>IF(D618="","",IFERROR(VLOOKUP(D618,'produto-entrada-7'!A:M,12,0),0))</f>
        <v/>
      </c>
      <c r="AH618" s="1">
        <f>IF(D618="","",IFERROR(VLOOKUP(D618,'produto-entrada-7'!A:M,13,0),0))</f>
        <v/>
      </c>
      <c r="AI618" s="36">
        <f>IFERROR(IF(D618="","",VLOOKUP(D618,'produto-venda-7'!B:N,11,0)),0)</f>
        <v/>
      </c>
      <c r="AJ618" s="43">
        <f>IF(D618="","",IFERROR(AI618*AB618,0))</f>
        <v/>
      </c>
      <c r="AK618" s="44">
        <f>IFERROR(IF(D618="","",VLOOKUP(F618,'ANALISE FORNECEDOR'!$A:$I,8,0)),"")</f>
        <v/>
      </c>
      <c r="AL618" s="44">
        <f>IF(D618="","",AVERAGE(AM618,AK618))</f>
        <v/>
      </c>
      <c r="AM618" s="44">
        <f>IFERROR(IF(D618="","",VLOOKUP(F618,'ANALISE FORNECEDOR'!$A:$I,9,0)),"")</f>
        <v/>
      </c>
      <c r="AN618" s="45">
        <f>IF(D618="","",IF(Y618&gt;12,AI618*(U618+Y618),AI618*U618))</f>
        <v/>
      </c>
      <c r="AO618" s="45">
        <f>IF(D618="","",IF(Y618&gt;12,AI618*(U618+V618+Y618),AI618*(U618+V618)))</f>
        <v/>
      </c>
      <c r="AP618" s="46">
        <f>IF(D618="","",IF(Y618&gt;12,AG618*(U618+Y618),AG618*U618))</f>
        <v/>
      </c>
      <c r="AQ618" s="46">
        <f>IF(D618="","",IF(Y618&gt;12,AG618*(U618+V618+Y618),AG618*(U618+V618)))</f>
        <v/>
      </c>
      <c r="AR618" s="46">
        <f>IF(D618="","",IF(OR(R618="A",R618="AA",R618="AAA"),AP618,0))</f>
        <v/>
      </c>
      <c r="AS618" s="46">
        <f>IF(D618="","",IF(R618="B",AP618,0))</f>
        <v/>
      </c>
      <c r="AT618" s="46">
        <f>IF(D618="","",IF(R618="C",AP618,0))</f>
        <v/>
      </c>
      <c r="AU618" s="47">
        <f>IF(D618="","",IFERROR(AN618/AJ618,0))</f>
        <v/>
      </c>
      <c r="AV618" s="47">
        <f>IF(D618="","",IFERROR(((AO618)/AJ618),0))</f>
        <v/>
      </c>
      <c r="AW618" s="48">
        <f>IF(D618="","",IF(OR(S618="S",NOT(AND(ISNUMBER(AC618),ISNUMBER(AL618),AC618*AL618&gt;=0))),0,AC618*AL618))</f>
        <v/>
      </c>
      <c r="AX618" s="49">
        <f>IFERROR(IF(D618="","",AW618*AG618),0)</f>
        <v/>
      </c>
      <c r="AY618" s="48">
        <f>IF(D618="","",IF(OR(S618="S",NOT(AND(ISNUMBER(AC618),ISNUMBER(AK618),AC618*AK618&gt;=0))),0,AC618*AK618))</f>
        <v/>
      </c>
      <c r="AZ618" s="48">
        <f>IFERROR(IF(D618="","",IF(AY618=0,0,IF(((AY618)-(U618+Y618))&lt;0,0,(AY618)-U618))),0)</f>
        <v/>
      </c>
      <c r="BA618" s="49">
        <f>IF(D618="","",AZ618*AG618)</f>
        <v/>
      </c>
      <c r="BB618" s="49">
        <f>IF(D618="","",IF(OR(R618="A",R618="AA",R618="AAA"),BA618,0))</f>
        <v/>
      </c>
      <c r="BC618" s="49">
        <f>IF(D618="","",IF(R618="B",BA618,0))</f>
        <v/>
      </c>
      <c r="BD618" s="49">
        <f>IF(D618="","",IF(R618="B",BA618,0))</f>
        <v/>
      </c>
      <c r="BE618" s="49">
        <f>IF(D618="","",IF(S618="S",
1,
IF(AC618=0,
1,
IF(
IFERROR(((U618+Y618)*AG618)/((AC618*AK618)*AG618),0)&lt;0,
0,
IF(
IFERROR(((U618+Y618)*AG618)/((AC618*AK618)*AG618),0)&gt;1,
1,
IFERROR(((U618+Y618)*AG618)/((AC618*AK618)*AG618),0)
)
)
)
))</f>
        <v/>
      </c>
      <c r="BF618" s="49">
        <f>IF(D618="","",IF(S618="S",
1,
IF(AC618=0,
1,
IF(
IFERROR(((U618+V618+Y618)*AG618)/((AC618*AK618)*AG618),0)&lt;0,
0,
IF(
IFERROR(((U618+V618+Y618)*AG618)/((AC618*AK618)*AG618),0)&gt;1,
1,
IFERROR(((U618+V618+Y618)*AG618)/((AC618*AK618)*AG618),0)
)
)
)
))</f>
        <v/>
      </c>
      <c r="BG618" s="50">
        <f>IF(D618="","",IF(S618="S",0,IF(AND(ISNUMBER(AC618),ISNUMBER(AM618)),IF(OR(AC618*AM618&lt;0,ISERR(AC618*AM618)),0,AC618*AM618),0)))</f>
        <v/>
      </c>
      <c r="BH618" s="50">
        <f>IF(D618="","",IF(BY618&gt;TODAY()-60,0,IF(Y618&gt;12,MAX(0,(U618+Y618)-BG618),MAX(0,U618-BG618))))</f>
        <v/>
      </c>
      <c r="BI618" s="51">
        <f>IF(D618="","",BH618*AG618)</f>
        <v/>
      </c>
      <c r="BJ618" s="51">
        <f>IF(D618="","",IF(OR(R618="A",R618="AA",R618="AAA"),BI618,0))</f>
        <v/>
      </c>
      <c r="BK618" s="51">
        <f>IF(D618="","",IF(R618="B",BI618,0))</f>
        <v/>
      </c>
      <c r="BL618" s="51">
        <f>IF(D618="","",IF(R618="C",BI618,0))</f>
        <v/>
      </c>
      <c r="BM618" s="51">
        <f>IF(D618="","",IFERROR(MAX(0,MIN(BI618/AP618,1)),0))</f>
        <v/>
      </c>
      <c r="BN618" s="52">
        <f>IF(D618="","",AB618*AG618)</f>
        <v/>
      </c>
      <c r="BO618" s="52">
        <f>IF(D618="","",(U618+V618+X618)*AG618)</f>
        <v/>
      </c>
      <c r="BP618" s="52">
        <f>IF(D618="","",(AB618*3)*AG618)</f>
        <v/>
      </c>
      <c r="BQ618" s="52">
        <f>IF(D618="","",IF(BO618-BP618&gt;0,0,BO618-BP618))</f>
        <v/>
      </c>
      <c r="BR618" s="52">
        <f>IF(D618="","",IF(BO618-BP618-BN618&gt;0,0,BO618-BP618-BN618))</f>
        <v/>
      </c>
      <c r="BS618" s="53">
        <f>IF(D618="","",IFERROR(AB618*AI618,0))</f>
        <v/>
      </c>
      <c r="BT618" s="53">
        <f>IF(D618="","",IFERROR(IF(X618&gt;12, AI618*(U618+V618+X618), AI618*(U618+V618)),0))</f>
        <v/>
      </c>
      <c r="BU618" s="53">
        <f>IF(D618="","",IFERROR(((AB618*3)*AI618),0))</f>
        <v/>
      </c>
      <c r="BV618" s="53">
        <f>IF(D618="","",IF(BT618-BU618&gt;0,0,BT618-BU618))</f>
        <v/>
      </c>
      <c r="BW618" s="53">
        <f>IF(D618="","",IF(BT618-BU618-BS618&gt;0,0,BT618-BU618-BS618))</f>
        <v/>
      </c>
      <c r="BX618" s="36">
        <f>IF(D618="","",IFERROR(VLOOKUP(D618,'produto-entrada-7'!A:M,3,0),"SEM PEDIDO"))</f>
        <v/>
      </c>
      <c r="BY618" s="36">
        <f>IF(D618="","",VLOOKUP(D618,'produto-estoque-total-7'!A:AB,25,0))</f>
        <v/>
      </c>
      <c r="BZ618" s="36">
        <f>IF(D618="","",IFERROR(VLOOKUP(D618,'produto-estoque-total-7'!A:AB,26,0)/100,0))</f>
        <v/>
      </c>
      <c r="CA618" s="36">
        <f>IF(D618="","",IFERROR(VLOOKUP(D618,'produto-estoque-total-7'!A:AB,27,0)/100,0))</f>
        <v/>
      </c>
      <c r="CB618" s="41">
        <f>IF(D618="","",V618*AF618)</f>
        <v/>
      </c>
      <c r="CC618" s="41">
        <f>IF(D618="","",V618*AI618)</f>
        <v/>
      </c>
      <c r="CD618" s="54">
        <f>IF(D618="","",VLOOKUP(D618,'produto-estoque-total-7'!A:AB,28,0))</f>
        <v/>
      </c>
    </row>
    <row r="619">
      <c r="A619" s="36">
        <f>IF(D619="","",VLOOKUP(D619,'produto-estoque-total-7'!A:AB,3,0))</f>
        <v/>
      </c>
      <c r="B619" s="1">
        <f>IF(D619="","",VLOOKUP(D619,'produto-estoque-total-7'!A:AB,12,0))</f>
        <v/>
      </c>
      <c r="C619" s="1">
        <f>IF(D619="","",VLOOKUP(D619,'produto-estoque-total-7'!A:AB,2,0))</f>
        <v/>
      </c>
      <c r="D619" s="37">
        <f>IFERROR(IF('produto-estoque-total-7'!A618="","",'produto-estoque-total-7'!A618),"")</f>
        <v/>
      </c>
      <c r="E619" s="1">
        <f>IF(D619="","",VLOOKUP(D619,'produto-estoque-total-7'!A:AB,4,0))</f>
        <v/>
      </c>
      <c r="F619" s="36">
        <f>IF(D619="","",VLOOKUP(D619,'produto-estoque-total-7'!A:AB,13,0))</f>
        <v/>
      </c>
      <c r="G619" s="1">
        <f>IF(F619="","",VLOOKUP(F619,'FORNECEDORES X COMPRADOR'!A:D,4,0))</f>
        <v/>
      </c>
      <c r="H619" s="1">
        <f>IF(F619="","",VLOOKUP(F619,'FORNECEDORES X COMPRADOR'!A:E,5,0))</f>
        <v/>
      </c>
      <c r="I619" s="36">
        <f>IF(D619="","",VLOOKUP(D619,'produto-estoque-total-7'!A:AB,15,0))</f>
        <v/>
      </c>
      <c r="J619" s="36">
        <f>IF(D619="","",VLOOKUP(D619,'produto-estoque-total-7'!A:AB,19,0))</f>
        <v/>
      </c>
      <c r="K619" s="1">
        <f>IF(D619="","",VLOOKUP(D619,'produto-estoque-total-7'!A:AB,20,0))</f>
        <v/>
      </c>
      <c r="L619" s="36">
        <f>IF(D619="","",VLOOKUP(D619,'produto-estoque-total-7'!A:AB,17,0))</f>
        <v/>
      </c>
      <c r="M619" s="1">
        <f>IF(D619="","",VLOOKUP(D619,'produto-estoque-total-7'!A:AB,18,0))</f>
        <v/>
      </c>
      <c r="N619" s="36">
        <f>IF(D619="","",VLOOKUP(D619,'produto-estoque-total-7'!A:AB,21,0))</f>
        <v/>
      </c>
      <c r="O619" s="1">
        <f>IF(D619="","",VLOOKUP(D619,'produto-estoque-total-7'!A:AB,22,0))</f>
        <v/>
      </c>
      <c r="P619" s="36">
        <f>IF(D619="","",VLOOKUP(D619,'produto-estoque-total-7'!A:AB,23,0))</f>
        <v/>
      </c>
      <c r="Q619" s="1">
        <f>IF(D619="","",VLOOKUP(D619,'produto-estoque-total-7'!A:AB,24,0))</f>
        <v/>
      </c>
      <c r="R619" s="38">
        <f>IFERROR(IF(D619="","",VLOOKUP(D619,'produto-venda-7'!B:N,13,0)),"C")</f>
        <v/>
      </c>
      <c r="S619" s="39">
        <f>IF(D619="","",VLOOKUP(D619,'produto-estoque-total-7'!A:AB,6,0))</f>
        <v/>
      </c>
      <c r="T619" s="39">
        <f>IF(D619="","",VLOOKUP(D619,'produto-estoque-total-7'!A:AB,5,0))</f>
        <v/>
      </c>
      <c r="U619" s="40">
        <f>IF(D619="","",VLOOKUP(D619,'produto-estoque-total-7'!A:AB,11,0))</f>
        <v/>
      </c>
      <c r="V619" s="41">
        <f>IF(D619="","",IFERROR(VLOOKUP(D619,'produto-entrada-7'!A:M,10,0),0))</f>
        <v/>
      </c>
      <c r="W619" s="42" t="n"/>
      <c r="X619" s="39">
        <f>IF(D619="","",VLOOKUP(D619,'produto-estoque-total-7'!A:AB,8,0))</f>
        <v/>
      </c>
      <c r="Y619" s="39">
        <f>IF(D619="","",VLOOKUP(D619,'produto-estoque-total-7'!A:AB,9,0))</f>
        <v/>
      </c>
      <c r="Z619" s="39">
        <f>IF(D619="","",VLOOKUP(D619,'produto-estoque-total-7'!A:AB,10,0))</f>
        <v/>
      </c>
      <c r="AA619" s="39">
        <f>IFERROR(IF(D619="","",VLOOKUP(D619,'produto-venda-7'!B:N,4,0)),0)</f>
        <v/>
      </c>
      <c r="AB619" s="39">
        <f>IFERROR(IF(D619="","",VLOOKUP(D619,'produto-venda-7'!B:N,5,0)),0)</f>
        <v/>
      </c>
      <c r="AC619" s="39">
        <f>IF(D619="","",IFERROR(AA619/90,0))</f>
        <v/>
      </c>
      <c r="AD619" s="36">
        <f>IF(D619="","",IFERROR(VLOOKUP(D619,'produto-entrada-7'!A:M,4,0),0))</f>
        <v/>
      </c>
      <c r="AE619" s="36">
        <f>IFERROR(IF(D619="","",VLOOKUP(D619,'produto-venda-7'!B:N,10,0)),0)</f>
        <v/>
      </c>
      <c r="AF619" s="36">
        <f>IF(D619="","",IFERROR(VLOOKUP(D619,'produto-entrada-7'!A:M,11,0),0))</f>
        <v/>
      </c>
      <c r="AG619" s="1">
        <f>IF(D619="","",IFERROR(VLOOKUP(D619,'produto-entrada-7'!A:M,12,0),0))</f>
        <v/>
      </c>
      <c r="AH619" s="1">
        <f>IF(D619="","",IFERROR(VLOOKUP(D619,'produto-entrada-7'!A:M,13,0),0))</f>
        <v/>
      </c>
      <c r="AI619" s="36">
        <f>IFERROR(IF(D619="","",VLOOKUP(D619,'produto-venda-7'!B:N,11,0)),0)</f>
        <v/>
      </c>
      <c r="AJ619" s="43">
        <f>IF(D619="","",IFERROR(AI619*AB619,0))</f>
        <v/>
      </c>
      <c r="AK619" s="44">
        <f>IFERROR(IF(D619="","",VLOOKUP(F619,'ANALISE FORNECEDOR'!$A:$I,8,0)),"")</f>
        <v/>
      </c>
      <c r="AL619" s="44">
        <f>IF(D619="","",AVERAGE(AM619,AK619))</f>
        <v/>
      </c>
      <c r="AM619" s="44">
        <f>IFERROR(IF(D619="","",VLOOKUP(F619,'ANALISE FORNECEDOR'!$A:$I,9,0)),"")</f>
        <v/>
      </c>
      <c r="AN619" s="45">
        <f>IF(D619="","",IF(Y619&gt;12,AI619*(U619+Y619),AI619*U619))</f>
        <v/>
      </c>
      <c r="AO619" s="45">
        <f>IF(D619="","",IF(Y619&gt;12,AI619*(U619+V619+Y619),AI619*(U619+V619)))</f>
        <v/>
      </c>
      <c r="AP619" s="46">
        <f>IF(D619="","",IF(Y619&gt;12,AG619*(U619+Y619),AG619*U619))</f>
        <v/>
      </c>
      <c r="AQ619" s="46">
        <f>IF(D619="","",IF(Y619&gt;12,AG619*(U619+V619+Y619),AG619*(U619+V619)))</f>
        <v/>
      </c>
      <c r="AR619" s="46">
        <f>IF(D619="","",IF(OR(R619="A",R619="AA",R619="AAA"),AP619,0))</f>
        <v/>
      </c>
      <c r="AS619" s="46">
        <f>IF(D619="","",IF(R619="B",AP619,0))</f>
        <v/>
      </c>
      <c r="AT619" s="46">
        <f>IF(D619="","",IF(R619="C",AP619,0))</f>
        <v/>
      </c>
      <c r="AU619" s="47">
        <f>IF(D619="","",IFERROR(AN619/AJ619,0))</f>
        <v/>
      </c>
      <c r="AV619" s="47">
        <f>IF(D619="","",IFERROR(((AO619)/AJ619),0))</f>
        <v/>
      </c>
      <c r="AW619" s="48">
        <f>IF(D619="","",IF(OR(S619="S",NOT(AND(ISNUMBER(AC619),ISNUMBER(AL619),AC619*AL619&gt;=0))),0,AC619*AL619))</f>
        <v/>
      </c>
      <c r="AX619" s="49">
        <f>IFERROR(IF(D619="","",AW619*AG619),0)</f>
        <v/>
      </c>
      <c r="AY619" s="48">
        <f>IF(D619="","",IF(OR(S619="S",NOT(AND(ISNUMBER(AC619),ISNUMBER(AK619),AC619*AK619&gt;=0))),0,AC619*AK619))</f>
        <v/>
      </c>
      <c r="AZ619" s="48">
        <f>IFERROR(IF(D619="","",IF(AY619=0,0,IF(((AY619)-(U619+Y619))&lt;0,0,(AY619)-U619))),0)</f>
        <v/>
      </c>
      <c r="BA619" s="49">
        <f>IF(D619="","",AZ619*AG619)</f>
        <v/>
      </c>
      <c r="BB619" s="49">
        <f>IF(D619="","",IF(OR(R619="A",R619="AA",R619="AAA"),BA619,0))</f>
        <v/>
      </c>
      <c r="BC619" s="49">
        <f>IF(D619="","",IF(R619="B",BA619,0))</f>
        <v/>
      </c>
      <c r="BD619" s="49">
        <f>IF(D619="","",IF(R619="B",BA619,0))</f>
        <v/>
      </c>
      <c r="BE619" s="49">
        <f>IF(D619="","",IF(S619="S",
1,
IF(AC619=0,
1,
IF(
IFERROR(((U619+Y619)*AG619)/((AC619*AK619)*AG619),0)&lt;0,
0,
IF(
IFERROR(((U619+Y619)*AG619)/((AC619*AK619)*AG619),0)&gt;1,
1,
IFERROR(((U619+Y619)*AG619)/((AC619*AK619)*AG619),0)
)
)
)
))</f>
        <v/>
      </c>
      <c r="BF619" s="49">
        <f>IF(D619="","",IF(S619="S",
1,
IF(AC619=0,
1,
IF(
IFERROR(((U619+V619+Y619)*AG619)/((AC619*AK619)*AG619),0)&lt;0,
0,
IF(
IFERROR(((U619+V619+Y619)*AG619)/((AC619*AK619)*AG619),0)&gt;1,
1,
IFERROR(((U619+V619+Y619)*AG619)/((AC619*AK619)*AG619),0)
)
)
)
))</f>
        <v/>
      </c>
      <c r="BG619" s="50">
        <f>IF(D619="","",IF(S619="S",0,IF(AND(ISNUMBER(AC619),ISNUMBER(AM619)),IF(OR(AC619*AM619&lt;0,ISERR(AC619*AM619)),0,AC619*AM619),0)))</f>
        <v/>
      </c>
      <c r="BH619" s="50">
        <f>IF(D619="","",IF(BY619&gt;TODAY()-60,0,IF(Y619&gt;12,MAX(0,(U619+Y619)-BG619),MAX(0,U619-BG619))))</f>
        <v/>
      </c>
      <c r="BI619" s="51">
        <f>IF(D619="","",BH619*AG619)</f>
        <v/>
      </c>
      <c r="BJ619" s="51">
        <f>IF(D619="","",IF(OR(R619="A",R619="AA",R619="AAA"),BI619,0))</f>
        <v/>
      </c>
      <c r="BK619" s="51">
        <f>IF(D619="","",IF(R619="B",BI619,0))</f>
        <v/>
      </c>
      <c r="BL619" s="51">
        <f>IF(D619="","",IF(R619="C",BI619,0))</f>
        <v/>
      </c>
      <c r="BM619" s="51">
        <f>IF(D619="","",IFERROR(MAX(0,MIN(BI619/AP619,1)),0))</f>
        <v/>
      </c>
      <c r="BN619" s="52">
        <f>IF(D619="","",AB619*AG619)</f>
        <v/>
      </c>
      <c r="BO619" s="52">
        <f>IF(D619="","",(U619+V619+X619)*AG619)</f>
        <v/>
      </c>
      <c r="BP619" s="52">
        <f>IF(D619="","",(AB619*3)*AG619)</f>
        <v/>
      </c>
      <c r="BQ619" s="52">
        <f>IF(D619="","",IF(BO619-BP619&gt;0,0,BO619-BP619))</f>
        <v/>
      </c>
      <c r="BR619" s="52">
        <f>IF(D619="","",IF(BO619-BP619-BN619&gt;0,0,BO619-BP619-BN619))</f>
        <v/>
      </c>
      <c r="BS619" s="53">
        <f>IF(D619="","",IFERROR(AB619*AI619,0))</f>
        <v/>
      </c>
      <c r="BT619" s="53">
        <f>IF(D619="","",IFERROR(IF(X619&gt;12, AI619*(U619+V619+X619), AI619*(U619+V619)),0))</f>
        <v/>
      </c>
      <c r="BU619" s="53">
        <f>IF(D619="","",IFERROR(((AB619*3)*AI619),0))</f>
        <v/>
      </c>
      <c r="BV619" s="53">
        <f>IF(D619="","",IF(BT619-BU619&gt;0,0,BT619-BU619))</f>
        <v/>
      </c>
      <c r="BW619" s="53">
        <f>IF(D619="","",IF(BT619-BU619-BS619&gt;0,0,BT619-BU619-BS619))</f>
        <v/>
      </c>
      <c r="BX619" s="36">
        <f>IF(D619="","",IFERROR(VLOOKUP(D619,'produto-entrada-7'!A:M,3,0),"SEM PEDIDO"))</f>
        <v/>
      </c>
      <c r="BY619" s="36">
        <f>IF(D619="","",VLOOKUP(D619,'produto-estoque-total-7'!A:AB,25,0))</f>
        <v/>
      </c>
      <c r="BZ619" s="36">
        <f>IF(D619="","",IFERROR(VLOOKUP(D619,'produto-estoque-total-7'!A:AB,26,0)/100,0))</f>
        <v/>
      </c>
      <c r="CA619" s="36">
        <f>IF(D619="","",IFERROR(VLOOKUP(D619,'produto-estoque-total-7'!A:AB,27,0)/100,0))</f>
        <v/>
      </c>
      <c r="CB619" s="41">
        <f>IF(D619="","",V619*AF619)</f>
        <v/>
      </c>
      <c r="CC619" s="41">
        <f>IF(D619="","",V619*AI619)</f>
        <v/>
      </c>
      <c r="CD619" s="54">
        <f>IF(D619="","",VLOOKUP(D619,'produto-estoque-total-7'!A:AB,28,0))</f>
        <v/>
      </c>
    </row>
    <row r="620">
      <c r="A620" s="36">
        <f>IF(D620="","",VLOOKUP(D620,'produto-estoque-total-7'!A:AB,3,0))</f>
        <v/>
      </c>
      <c r="B620" s="1">
        <f>IF(D620="","",VLOOKUP(D620,'produto-estoque-total-7'!A:AB,12,0))</f>
        <v/>
      </c>
      <c r="C620" s="1">
        <f>IF(D620="","",VLOOKUP(D620,'produto-estoque-total-7'!A:AB,2,0))</f>
        <v/>
      </c>
      <c r="D620" s="37">
        <f>IFERROR(IF('produto-estoque-total-7'!A619="","",'produto-estoque-total-7'!A619),"")</f>
        <v/>
      </c>
      <c r="E620" s="1">
        <f>IF(D620="","",VLOOKUP(D620,'produto-estoque-total-7'!A:AB,4,0))</f>
        <v/>
      </c>
      <c r="F620" s="36">
        <f>IF(D620="","",VLOOKUP(D620,'produto-estoque-total-7'!A:AB,13,0))</f>
        <v/>
      </c>
      <c r="G620" s="1">
        <f>IF(F620="","",VLOOKUP(F620,'FORNECEDORES X COMPRADOR'!A:D,4,0))</f>
        <v/>
      </c>
      <c r="H620" s="1">
        <f>IF(F620="","",VLOOKUP(F620,'FORNECEDORES X COMPRADOR'!A:E,5,0))</f>
        <v/>
      </c>
      <c r="I620" s="36">
        <f>IF(D620="","",VLOOKUP(D620,'produto-estoque-total-7'!A:AB,15,0))</f>
        <v/>
      </c>
      <c r="J620" s="36">
        <f>IF(D620="","",VLOOKUP(D620,'produto-estoque-total-7'!A:AB,19,0))</f>
        <v/>
      </c>
      <c r="K620" s="1">
        <f>IF(D620="","",VLOOKUP(D620,'produto-estoque-total-7'!A:AB,20,0))</f>
        <v/>
      </c>
      <c r="L620" s="36">
        <f>IF(D620="","",VLOOKUP(D620,'produto-estoque-total-7'!A:AB,17,0))</f>
        <v/>
      </c>
      <c r="M620" s="1">
        <f>IF(D620="","",VLOOKUP(D620,'produto-estoque-total-7'!A:AB,18,0))</f>
        <v/>
      </c>
      <c r="N620" s="36">
        <f>IF(D620="","",VLOOKUP(D620,'produto-estoque-total-7'!A:AB,21,0))</f>
        <v/>
      </c>
      <c r="O620" s="1">
        <f>IF(D620="","",VLOOKUP(D620,'produto-estoque-total-7'!A:AB,22,0))</f>
        <v/>
      </c>
      <c r="P620" s="36">
        <f>IF(D620="","",VLOOKUP(D620,'produto-estoque-total-7'!A:AB,23,0))</f>
        <v/>
      </c>
      <c r="Q620" s="1">
        <f>IF(D620="","",VLOOKUP(D620,'produto-estoque-total-7'!A:AB,24,0))</f>
        <v/>
      </c>
      <c r="R620" s="38">
        <f>IFERROR(IF(D620="","",VLOOKUP(D620,'produto-venda-7'!B:N,13,0)),"C")</f>
        <v/>
      </c>
      <c r="S620" s="39">
        <f>IF(D620="","",VLOOKUP(D620,'produto-estoque-total-7'!A:AB,6,0))</f>
        <v/>
      </c>
      <c r="T620" s="39">
        <f>IF(D620="","",VLOOKUP(D620,'produto-estoque-total-7'!A:AB,5,0))</f>
        <v/>
      </c>
      <c r="U620" s="40">
        <f>IF(D620="","",VLOOKUP(D620,'produto-estoque-total-7'!A:AB,11,0))</f>
        <v/>
      </c>
      <c r="V620" s="41">
        <f>IF(D620="","",IFERROR(VLOOKUP(D620,'produto-entrada-7'!A:M,10,0),0))</f>
        <v/>
      </c>
      <c r="W620" s="42" t="n"/>
      <c r="X620" s="39">
        <f>IF(D620="","",VLOOKUP(D620,'produto-estoque-total-7'!A:AB,8,0))</f>
        <v/>
      </c>
      <c r="Y620" s="39">
        <f>IF(D620="","",VLOOKUP(D620,'produto-estoque-total-7'!A:AB,9,0))</f>
        <v/>
      </c>
      <c r="Z620" s="39">
        <f>IF(D620="","",VLOOKUP(D620,'produto-estoque-total-7'!A:AB,10,0))</f>
        <v/>
      </c>
      <c r="AA620" s="39">
        <f>IFERROR(IF(D620="","",VLOOKUP(D620,'produto-venda-7'!B:N,4,0)),0)</f>
        <v/>
      </c>
      <c r="AB620" s="39">
        <f>IFERROR(IF(D620="","",VLOOKUP(D620,'produto-venda-7'!B:N,5,0)),0)</f>
        <v/>
      </c>
      <c r="AC620" s="39">
        <f>IF(D620="","",IFERROR(AA620/90,0))</f>
        <v/>
      </c>
      <c r="AD620" s="36">
        <f>IF(D620="","",IFERROR(VLOOKUP(D620,'produto-entrada-7'!A:M,4,0),0))</f>
        <v/>
      </c>
      <c r="AE620" s="36">
        <f>IFERROR(IF(D620="","",VLOOKUP(D620,'produto-venda-7'!B:N,10,0)),0)</f>
        <v/>
      </c>
      <c r="AF620" s="36">
        <f>IF(D620="","",IFERROR(VLOOKUP(D620,'produto-entrada-7'!A:M,11,0),0))</f>
        <v/>
      </c>
      <c r="AG620" s="1">
        <f>IF(D620="","",IFERROR(VLOOKUP(D620,'produto-entrada-7'!A:M,12,0),0))</f>
        <v/>
      </c>
      <c r="AH620" s="1">
        <f>IF(D620="","",IFERROR(VLOOKUP(D620,'produto-entrada-7'!A:M,13,0),0))</f>
        <v/>
      </c>
      <c r="AI620" s="36">
        <f>IFERROR(IF(D620="","",VLOOKUP(D620,'produto-venda-7'!B:N,11,0)),0)</f>
        <v/>
      </c>
      <c r="AJ620" s="43">
        <f>IF(D620="","",IFERROR(AI620*AB620,0))</f>
        <v/>
      </c>
      <c r="AK620" s="44">
        <f>IFERROR(IF(D620="","",VLOOKUP(F620,'ANALISE FORNECEDOR'!$A:$I,8,0)),"")</f>
        <v/>
      </c>
      <c r="AL620" s="44">
        <f>IF(D620="","",AVERAGE(AM620,AK620))</f>
        <v/>
      </c>
      <c r="AM620" s="44">
        <f>IFERROR(IF(D620="","",VLOOKUP(F620,'ANALISE FORNECEDOR'!$A:$I,9,0)),"")</f>
        <v/>
      </c>
      <c r="AN620" s="45">
        <f>IF(D620="","",IF(Y620&gt;12,AI620*(U620+Y620),AI620*U620))</f>
        <v/>
      </c>
      <c r="AO620" s="45">
        <f>IF(D620="","",IF(Y620&gt;12,AI620*(U620+V620+Y620),AI620*(U620+V620)))</f>
        <v/>
      </c>
      <c r="AP620" s="46">
        <f>IF(D620="","",IF(Y620&gt;12,AG620*(U620+Y620),AG620*U620))</f>
        <v/>
      </c>
      <c r="AQ620" s="46">
        <f>IF(D620="","",IF(Y620&gt;12,AG620*(U620+V620+Y620),AG620*(U620+V620)))</f>
        <v/>
      </c>
      <c r="AR620" s="46">
        <f>IF(D620="","",IF(OR(R620="A",R620="AA",R620="AAA"),AP620,0))</f>
        <v/>
      </c>
      <c r="AS620" s="46">
        <f>IF(D620="","",IF(R620="B",AP620,0))</f>
        <v/>
      </c>
      <c r="AT620" s="46">
        <f>IF(D620="","",IF(R620="C",AP620,0))</f>
        <v/>
      </c>
      <c r="AU620" s="47">
        <f>IF(D620="","",IFERROR(AN620/AJ620,0))</f>
        <v/>
      </c>
      <c r="AV620" s="47">
        <f>IF(D620="","",IFERROR(((AO620)/AJ620),0))</f>
        <v/>
      </c>
      <c r="AW620" s="48">
        <f>IF(D620="","",IF(OR(S620="S",NOT(AND(ISNUMBER(AC620),ISNUMBER(AL620),AC620*AL620&gt;=0))),0,AC620*AL620))</f>
        <v/>
      </c>
      <c r="AX620" s="49">
        <f>IFERROR(IF(D620="","",AW620*AG620),0)</f>
        <v/>
      </c>
      <c r="AY620" s="48">
        <f>IF(D620="","",IF(OR(S620="S",NOT(AND(ISNUMBER(AC620),ISNUMBER(AK620),AC620*AK620&gt;=0))),0,AC620*AK620))</f>
        <v/>
      </c>
      <c r="AZ620" s="48">
        <f>IFERROR(IF(D620="","",IF(AY620=0,0,IF(((AY620)-(U620+Y620))&lt;0,0,(AY620)-U620))),0)</f>
        <v/>
      </c>
      <c r="BA620" s="49">
        <f>IF(D620="","",AZ620*AG620)</f>
        <v/>
      </c>
      <c r="BB620" s="49">
        <f>IF(D620="","",IF(OR(R620="A",R620="AA",R620="AAA"),BA620,0))</f>
        <v/>
      </c>
      <c r="BC620" s="49">
        <f>IF(D620="","",IF(R620="B",BA620,0))</f>
        <v/>
      </c>
      <c r="BD620" s="49">
        <f>IF(D620="","",IF(R620="B",BA620,0))</f>
        <v/>
      </c>
      <c r="BE620" s="49">
        <f>IF(D620="","",IF(S620="S",
1,
IF(AC620=0,
1,
IF(
IFERROR(((U620+Y620)*AG620)/((AC620*AK620)*AG620),0)&lt;0,
0,
IF(
IFERROR(((U620+Y620)*AG620)/((AC620*AK620)*AG620),0)&gt;1,
1,
IFERROR(((U620+Y620)*AG620)/((AC620*AK620)*AG620),0)
)
)
)
))</f>
        <v/>
      </c>
      <c r="BF620" s="49">
        <f>IF(D620="","",IF(S620="S",
1,
IF(AC620=0,
1,
IF(
IFERROR(((U620+V620+Y620)*AG620)/((AC620*AK620)*AG620),0)&lt;0,
0,
IF(
IFERROR(((U620+V620+Y620)*AG620)/((AC620*AK620)*AG620),0)&gt;1,
1,
IFERROR(((U620+V620+Y620)*AG620)/((AC620*AK620)*AG620),0)
)
)
)
))</f>
        <v/>
      </c>
      <c r="BG620" s="50">
        <f>IF(D620="","",IF(S620="S",0,IF(AND(ISNUMBER(AC620),ISNUMBER(AM620)),IF(OR(AC620*AM620&lt;0,ISERR(AC620*AM620)),0,AC620*AM620),0)))</f>
        <v/>
      </c>
      <c r="BH620" s="50">
        <f>IF(D620="","",IF(BY620&gt;TODAY()-60,0,IF(Y620&gt;12,MAX(0,(U620+Y620)-BG620),MAX(0,U620-BG620))))</f>
        <v/>
      </c>
      <c r="BI620" s="51">
        <f>IF(D620="","",BH620*AG620)</f>
        <v/>
      </c>
      <c r="BJ620" s="51">
        <f>IF(D620="","",IF(OR(R620="A",R620="AA",R620="AAA"),BI620,0))</f>
        <v/>
      </c>
      <c r="BK620" s="51">
        <f>IF(D620="","",IF(R620="B",BI620,0))</f>
        <v/>
      </c>
      <c r="BL620" s="51">
        <f>IF(D620="","",IF(R620="C",BI620,0))</f>
        <v/>
      </c>
      <c r="BM620" s="51">
        <f>IF(D620="","",IFERROR(MAX(0,MIN(BI620/AP620,1)),0))</f>
        <v/>
      </c>
      <c r="BN620" s="52">
        <f>IF(D620="","",AB620*AG620)</f>
        <v/>
      </c>
      <c r="BO620" s="52">
        <f>IF(D620="","",(U620+V620+X620)*AG620)</f>
        <v/>
      </c>
      <c r="BP620" s="52">
        <f>IF(D620="","",(AB620*3)*AG620)</f>
        <v/>
      </c>
      <c r="BQ620" s="52">
        <f>IF(D620="","",IF(BO620-BP620&gt;0,0,BO620-BP620))</f>
        <v/>
      </c>
      <c r="BR620" s="52">
        <f>IF(D620="","",IF(BO620-BP620-BN620&gt;0,0,BO620-BP620-BN620))</f>
        <v/>
      </c>
      <c r="BS620" s="53">
        <f>IF(D620="","",IFERROR(AB620*AI620,0))</f>
        <v/>
      </c>
      <c r="BT620" s="53">
        <f>IF(D620="","",IFERROR(IF(X620&gt;12, AI620*(U620+V620+X620), AI620*(U620+V620)),0))</f>
        <v/>
      </c>
      <c r="BU620" s="53">
        <f>IF(D620="","",IFERROR(((AB620*3)*AI620),0))</f>
        <v/>
      </c>
      <c r="BV620" s="53">
        <f>IF(D620="","",IF(BT620-BU620&gt;0,0,BT620-BU620))</f>
        <v/>
      </c>
      <c r="BW620" s="53">
        <f>IF(D620="","",IF(BT620-BU620-BS620&gt;0,0,BT620-BU620-BS620))</f>
        <v/>
      </c>
      <c r="BX620" s="36">
        <f>IF(D620="","",IFERROR(VLOOKUP(D620,'produto-entrada-7'!A:M,3,0),"SEM PEDIDO"))</f>
        <v/>
      </c>
      <c r="BY620" s="36">
        <f>IF(D620="","",VLOOKUP(D620,'produto-estoque-total-7'!A:AB,25,0))</f>
        <v/>
      </c>
      <c r="BZ620" s="36">
        <f>IF(D620="","",IFERROR(VLOOKUP(D620,'produto-estoque-total-7'!A:AB,26,0)/100,0))</f>
        <v/>
      </c>
      <c r="CA620" s="36">
        <f>IF(D620="","",IFERROR(VLOOKUP(D620,'produto-estoque-total-7'!A:AB,27,0)/100,0))</f>
        <v/>
      </c>
      <c r="CB620" s="41">
        <f>IF(D620="","",V620*AF620)</f>
        <v/>
      </c>
      <c r="CC620" s="41">
        <f>IF(D620="","",V620*AI620)</f>
        <v/>
      </c>
      <c r="CD620" s="54">
        <f>IF(D620="","",VLOOKUP(D620,'produto-estoque-total-7'!A:AB,28,0))</f>
        <v/>
      </c>
    </row>
    <row r="621">
      <c r="A621" s="36">
        <f>IF(D621="","",VLOOKUP(D621,'produto-estoque-total-7'!A:AB,3,0))</f>
        <v/>
      </c>
      <c r="B621" s="1">
        <f>IF(D621="","",VLOOKUP(D621,'produto-estoque-total-7'!A:AB,12,0))</f>
        <v/>
      </c>
      <c r="C621" s="1">
        <f>IF(D621="","",VLOOKUP(D621,'produto-estoque-total-7'!A:AB,2,0))</f>
        <v/>
      </c>
      <c r="D621" s="37">
        <f>IFERROR(IF('produto-estoque-total-7'!A620="","",'produto-estoque-total-7'!A620),"")</f>
        <v/>
      </c>
      <c r="E621" s="1">
        <f>IF(D621="","",VLOOKUP(D621,'produto-estoque-total-7'!A:AB,4,0))</f>
        <v/>
      </c>
      <c r="F621" s="36">
        <f>IF(D621="","",VLOOKUP(D621,'produto-estoque-total-7'!A:AB,13,0))</f>
        <v/>
      </c>
      <c r="G621" s="1">
        <f>IF(F621="","",VLOOKUP(F621,'FORNECEDORES X COMPRADOR'!A:D,4,0))</f>
        <v/>
      </c>
      <c r="H621" s="1">
        <f>IF(F621="","",VLOOKUP(F621,'FORNECEDORES X COMPRADOR'!A:E,5,0))</f>
        <v/>
      </c>
      <c r="I621" s="36">
        <f>IF(D621="","",VLOOKUP(D621,'produto-estoque-total-7'!A:AB,15,0))</f>
        <v/>
      </c>
      <c r="J621" s="36">
        <f>IF(D621="","",VLOOKUP(D621,'produto-estoque-total-7'!A:AB,19,0))</f>
        <v/>
      </c>
      <c r="K621" s="1">
        <f>IF(D621="","",VLOOKUP(D621,'produto-estoque-total-7'!A:AB,20,0))</f>
        <v/>
      </c>
      <c r="L621" s="36">
        <f>IF(D621="","",VLOOKUP(D621,'produto-estoque-total-7'!A:AB,17,0))</f>
        <v/>
      </c>
      <c r="M621" s="1">
        <f>IF(D621="","",VLOOKUP(D621,'produto-estoque-total-7'!A:AB,18,0))</f>
        <v/>
      </c>
      <c r="N621" s="36">
        <f>IF(D621="","",VLOOKUP(D621,'produto-estoque-total-7'!A:AB,21,0))</f>
        <v/>
      </c>
      <c r="O621" s="1">
        <f>IF(D621="","",VLOOKUP(D621,'produto-estoque-total-7'!A:AB,22,0))</f>
        <v/>
      </c>
      <c r="P621" s="36">
        <f>IF(D621="","",VLOOKUP(D621,'produto-estoque-total-7'!A:AB,23,0))</f>
        <v/>
      </c>
      <c r="Q621" s="1">
        <f>IF(D621="","",VLOOKUP(D621,'produto-estoque-total-7'!A:AB,24,0))</f>
        <v/>
      </c>
      <c r="R621" s="38">
        <f>IFERROR(IF(D621="","",VLOOKUP(D621,'produto-venda-7'!B:N,13,0)),"C")</f>
        <v/>
      </c>
      <c r="S621" s="39">
        <f>IF(D621="","",VLOOKUP(D621,'produto-estoque-total-7'!A:AB,6,0))</f>
        <v/>
      </c>
      <c r="T621" s="39">
        <f>IF(D621="","",VLOOKUP(D621,'produto-estoque-total-7'!A:AB,5,0))</f>
        <v/>
      </c>
      <c r="U621" s="40">
        <f>IF(D621="","",VLOOKUP(D621,'produto-estoque-total-7'!A:AB,11,0))</f>
        <v/>
      </c>
      <c r="V621" s="41">
        <f>IF(D621="","",IFERROR(VLOOKUP(D621,'produto-entrada-7'!A:M,10,0),0))</f>
        <v/>
      </c>
      <c r="W621" s="42" t="n"/>
      <c r="X621" s="39">
        <f>IF(D621="","",VLOOKUP(D621,'produto-estoque-total-7'!A:AB,8,0))</f>
        <v/>
      </c>
      <c r="Y621" s="39">
        <f>IF(D621="","",VLOOKUP(D621,'produto-estoque-total-7'!A:AB,9,0))</f>
        <v/>
      </c>
      <c r="Z621" s="39">
        <f>IF(D621="","",VLOOKUP(D621,'produto-estoque-total-7'!A:AB,10,0))</f>
        <v/>
      </c>
      <c r="AA621" s="39">
        <f>IFERROR(IF(D621="","",VLOOKUP(D621,'produto-venda-7'!B:N,4,0)),0)</f>
        <v/>
      </c>
      <c r="AB621" s="39">
        <f>IFERROR(IF(D621="","",VLOOKUP(D621,'produto-venda-7'!B:N,5,0)),0)</f>
        <v/>
      </c>
      <c r="AC621" s="39">
        <f>IF(D621="","",IFERROR(AA621/90,0))</f>
        <v/>
      </c>
      <c r="AD621" s="36">
        <f>IF(D621="","",IFERROR(VLOOKUP(D621,'produto-entrada-7'!A:M,4,0),0))</f>
        <v/>
      </c>
      <c r="AE621" s="36">
        <f>IFERROR(IF(D621="","",VLOOKUP(D621,'produto-venda-7'!B:N,10,0)),0)</f>
        <v/>
      </c>
      <c r="AF621" s="36">
        <f>IF(D621="","",IFERROR(VLOOKUP(D621,'produto-entrada-7'!A:M,11,0),0))</f>
        <v/>
      </c>
      <c r="AG621" s="1">
        <f>IF(D621="","",IFERROR(VLOOKUP(D621,'produto-entrada-7'!A:M,12,0),0))</f>
        <v/>
      </c>
      <c r="AH621" s="1">
        <f>IF(D621="","",IFERROR(VLOOKUP(D621,'produto-entrada-7'!A:M,13,0),0))</f>
        <v/>
      </c>
      <c r="AI621" s="36">
        <f>IFERROR(IF(D621="","",VLOOKUP(D621,'produto-venda-7'!B:N,11,0)),0)</f>
        <v/>
      </c>
      <c r="AJ621" s="43">
        <f>IF(D621="","",IFERROR(AI621*AB621,0))</f>
        <v/>
      </c>
      <c r="AK621" s="44">
        <f>IFERROR(IF(D621="","",VLOOKUP(F621,'ANALISE FORNECEDOR'!$A:$I,8,0)),"")</f>
        <v/>
      </c>
      <c r="AL621" s="44">
        <f>IF(D621="","",AVERAGE(AM621,AK621))</f>
        <v/>
      </c>
      <c r="AM621" s="44">
        <f>IFERROR(IF(D621="","",VLOOKUP(F621,'ANALISE FORNECEDOR'!$A:$I,9,0)),"")</f>
        <v/>
      </c>
      <c r="AN621" s="45">
        <f>IF(D621="","",IF(Y621&gt;12,AI621*(U621+Y621),AI621*U621))</f>
        <v/>
      </c>
      <c r="AO621" s="45">
        <f>IF(D621="","",IF(Y621&gt;12,AI621*(U621+V621+Y621),AI621*(U621+V621)))</f>
        <v/>
      </c>
      <c r="AP621" s="46">
        <f>IF(D621="","",IF(Y621&gt;12,AG621*(U621+Y621),AG621*U621))</f>
        <v/>
      </c>
      <c r="AQ621" s="46">
        <f>IF(D621="","",IF(Y621&gt;12,AG621*(U621+V621+Y621),AG621*(U621+V621)))</f>
        <v/>
      </c>
      <c r="AR621" s="46">
        <f>IF(D621="","",IF(OR(R621="A",R621="AA",R621="AAA"),AP621,0))</f>
        <v/>
      </c>
      <c r="AS621" s="46">
        <f>IF(D621="","",IF(R621="B",AP621,0))</f>
        <v/>
      </c>
      <c r="AT621" s="46">
        <f>IF(D621="","",IF(R621="C",AP621,0))</f>
        <v/>
      </c>
      <c r="AU621" s="47">
        <f>IF(D621="","",IFERROR(AN621/AJ621,0))</f>
        <v/>
      </c>
      <c r="AV621" s="47">
        <f>IF(D621="","",IFERROR(((AO621)/AJ621),0))</f>
        <v/>
      </c>
      <c r="AW621" s="48">
        <f>IF(D621="","",IF(OR(S621="S",NOT(AND(ISNUMBER(AC621),ISNUMBER(AL621),AC621*AL621&gt;=0))),0,AC621*AL621))</f>
        <v/>
      </c>
      <c r="AX621" s="49">
        <f>IFERROR(IF(D621="","",AW621*AG621),0)</f>
        <v/>
      </c>
      <c r="AY621" s="48">
        <f>IF(D621="","",IF(OR(S621="S",NOT(AND(ISNUMBER(AC621),ISNUMBER(AK621),AC621*AK621&gt;=0))),0,AC621*AK621))</f>
        <v/>
      </c>
      <c r="AZ621" s="48">
        <f>IFERROR(IF(D621="","",IF(AY621=0,0,IF(((AY621)-(U621+Y621))&lt;0,0,(AY621)-U621))),0)</f>
        <v/>
      </c>
      <c r="BA621" s="49">
        <f>IF(D621="","",AZ621*AG621)</f>
        <v/>
      </c>
      <c r="BB621" s="49">
        <f>IF(D621="","",IF(OR(R621="A",R621="AA",R621="AAA"),BA621,0))</f>
        <v/>
      </c>
      <c r="BC621" s="49">
        <f>IF(D621="","",IF(R621="B",BA621,0))</f>
        <v/>
      </c>
      <c r="BD621" s="49">
        <f>IF(D621="","",IF(R621="B",BA621,0))</f>
        <v/>
      </c>
      <c r="BE621" s="49">
        <f>IF(D621="","",IF(S621="S",
1,
IF(AC621=0,
1,
IF(
IFERROR(((U621+Y621)*AG621)/((AC621*AK621)*AG621),0)&lt;0,
0,
IF(
IFERROR(((U621+Y621)*AG621)/((AC621*AK621)*AG621),0)&gt;1,
1,
IFERROR(((U621+Y621)*AG621)/((AC621*AK621)*AG621),0)
)
)
)
))</f>
        <v/>
      </c>
      <c r="BF621" s="49">
        <f>IF(D621="","",IF(S621="S",
1,
IF(AC621=0,
1,
IF(
IFERROR(((U621+V621+Y621)*AG621)/((AC621*AK621)*AG621),0)&lt;0,
0,
IF(
IFERROR(((U621+V621+Y621)*AG621)/((AC621*AK621)*AG621),0)&gt;1,
1,
IFERROR(((U621+V621+Y621)*AG621)/((AC621*AK621)*AG621),0)
)
)
)
))</f>
        <v/>
      </c>
      <c r="BG621" s="50">
        <f>IF(D621="","",IF(S621="S",0,IF(AND(ISNUMBER(AC621),ISNUMBER(AM621)),IF(OR(AC621*AM621&lt;0,ISERR(AC621*AM621)),0,AC621*AM621),0)))</f>
        <v/>
      </c>
      <c r="BH621" s="50">
        <f>IF(D621="","",IF(BY621&gt;TODAY()-60,0,IF(Y621&gt;12,MAX(0,(U621+Y621)-BG621),MAX(0,U621-BG621))))</f>
        <v/>
      </c>
      <c r="BI621" s="51">
        <f>IF(D621="","",BH621*AG621)</f>
        <v/>
      </c>
      <c r="BJ621" s="51">
        <f>IF(D621="","",IF(OR(R621="A",R621="AA",R621="AAA"),BI621,0))</f>
        <v/>
      </c>
      <c r="BK621" s="51">
        <f>IF(D621="","",IF(R621="B",BI621,0))</f>
        <v/>
      </c>
      <c r="BL621" s="51">
        <f>IF(D621="","",IF(R621="C",BI621,0))</f>
        <v/>
      </c>
      <c r="BM621" s="51">
        <f>IF(D621="","",IFERROR(MAX(0,MIN(BI621/AP621,1)),0))</f>
        <v/>
      </c>
      <c r="BN621" s="52">
        <f>IF(D621="","",AB621*AG621)</f>
        <v/>
      </c>
      <c r="BO621" s="52">
        <f>IF(D621="","",(U621+V621+X621)*AG621)</f>
        <v/>
      </c>
      <c r="BP621" s="52">
        <f>IF(D621="","",(AB621*3)*AG621)</f>
        <v/>
      </c>
      <c r="BQ621" s="52">
        <f>IF(D621="","",IF(BO621-BP621&gt;0,0,BO621-BP621))</f>
        <v/>
      </c>
      <c r="BR621" s="52">
        <f>IF(D621="","",IF(BO621-BP621-BN621&gt;0,0,BO621-BP621-BN621))</f>
        <v/>
      </c>
      <c r="BS621" s="53">
        <f>IF(D621="","",IFERROR(AB621*AI621,0))</f>
        <v/>
      </c>
      <c r="BT621" s="53">
        <f>IF(D621="","",IFERROR(IF(X621&gt;12, AI621*(U621+V621+X621), AI621*(U621+V621)),0))</f>
        <v/>
      </c>
      <c r="BU621" s="53">
        <f>IF(D621="","",IFERROR(((AB621*3)*AI621),0))</f>
        <v/>
      </c>
      <c r="BV621" s="53">
        <f>IF(D621="","",IF(BT621-BU621&gt;0,0,BT621-BU621))</f>
        <v/>
      </c>
      <c r="BW621" s="53">
        <f>IF(D621="","",IF(BT621-BU621-BS621&gt;0,0,BT621-BU621-BS621))</f>
        <v/>
      </c>
      <c r="BX621" s="36">
        <f>IF(D621="","",IFERROR(VLOOKUP(D621,'produto-entrada-7'!A:M,3,0),"SEM PEDIDO"))</f>
        <v/>
      </c>
      <c r="BY621" s="36">
        <f>IF(D621="","",VLOOKUP(D621,'produto-estoque-total-7'!A:AB,25,0))</f>
        <v/>
      </c>
      <c r="BZ621" s="36">
        <f>IF(D621="","",IFERROR(VLOOKUP(D621,'produto-estoque-total-7'!A:AB,26,0)/100,0))</f>
        <v/>
      </c>
      <c r="CA621" s="36">
        <f>IF(D621="","",IFERROR(VLOOKUP(D621,'produto-estoque-total-7'!A:AB,27,0)/100,0))</f>
        <v/>
      </c>
      <c r="CB621" s="41">
        <f>IF(D621="","",V621*AF621)</f>
        <v/>
      </c>
      <c r="CC621" s="41">
        <f>IF(D621="","",V621*AI621)</f>
        <v/>
      </c>
      <c r="CD621" s="54">
        <f>IF(D621="","",VLOOKUP(D621,'produto-estoque-total-7'!A:AB,28,0))</f>
        <v/>
      </c>
    </row>
    <row r="622">
      <c r="A622" s="36">
        <f>IF(D622="","",VLOOKUP(D622,'produto-estoque-total-7'!A:AB,3,0))</f>
        <v/>
      </c>
      <c r="B622" s="1">
        <f>IF(D622="","",VLOOKUP(D622,'produto-estoque-total-7'!A:AB,12,0))</f>
        <v/>
      </c>
      <c r="C622" s="1">
        <f>IF(D622="","",VLOOKUP(D622,'produto-estoque-total-7'!A:AB,2,0))</f>
        <v/>
      </c>
      <c r="D622" s="37">
        <f>IFERROR(IF('produto-estoque-total-7'!A621="","",'produto-estoque-total-7'!A621),"")</f>
        <v/>
      </c>
      <c r="E622" s="1">
        <f>IF(D622="","",VLOOKUP(D622,'produto-estoque-total-7'!A:AB,4,0))</f>
        <v/>
      </c>
      <c r="F622" s="36">
        <f>IF(D622="","",VLOOKUP(D622,'produto-estoque-total-7'!A:AB,13,0))</f>
        <v/>
      </c>
      <c r="G622" s="1">
        <f>IF(F622="","",VLOOKUP(F622,'FORNECEDORES X COMPRADOR'!A:D,4,0))</f>
        <v/>
      </c>
      <c r="H622" s="1">
        <f>IF(F622="","",VLOOKUP(F622,'FORNECEDORES X COMPRADOR'!A:E,5,0))</f>
        <v/>
      </c>
      <c r="I622" s="36">
        <f>IF(D622="","",VLOOKUP(D622,'produto-estoque-total-7'!A:AB,15,0))</f>
        <v/>
      </c>
      <c r="J622" s="36">
        <f>IF(D622="","",VLOOKUP(D622,'produto-estoque-total-7'!A:AB,19,0))</f>
        <v/>
      </c>
      <c r="K622" s="1">
        <f>IF(D622="","",VLOOKUP(D622,'produto-estoque-total-7'!A:AB,20,0))</f>
        <v/>
      </c>
      <c r="L622" s="36">
        <f>IF(D622="","",VLOOKUP(D622,'produto-estoque-total-7'!A:AB,17,0))</f>
        <v/>
      </c>
      <c r="M622" s="1">
        <f>IF(D622="","",VLOOKUP(D622,'produto-estoque-total-7'!A:AB,18,0))</f>
        <v/>
      </c>
      <c r="N622" s="36">
        <f>IF(D622="","",VLOOKUP(D622,'produto-estoque-total-7'!A:AB,21,0))</f>
        <v/>
      </c>
      <c r="O622" s="1">
        <f>IF(D622="","",VLOOKUP(D622,'produto-estoque-total-7'!A:AB,22,0))</f>
        <v/>
      </c>
      <c r="P622" s="36">
        <f>IF(D622="","",VLOOKUP(D622,'produto-estoque-total-7'!A:AB,23,0))</f>
        <v/>
      </c>
      <c r="Q622" s="1">
        <f>IF(D622="","",VLOOKUP(D622,'produto-estoque-total-7'!A:AB,24,0))</f>
        <v/>
      </c>
      <c r="R622" s="38">
        <f>IFERROR(IF(D622="","",VLOOKUP(D622,'produto-venda-7'!B:N,13,0)),"C")</f>
        <v/>
      </c>
      <c r="S622" s="39">
        <f>IF(D622="","",VLOOKUP(D622,'produto-estoque-total-7'!A:AB,6,0))</f>
        <v/>
      </c>
      <c r="T622" s="39">
        <f>IF(D622="","",VLOOKUP(D622,'produto-estoque-total-7'!A:AB,5,0))</f>
        <v/>
      </c>
      <c r="U622" s="40">
        <f>IF(D622="","",VLOOKUP(D622,'produto-estoque-total-7'!A:AB,11,0))</f>
        <v/>
      </c>
      <c r="V622" s="41">
        <f>IF(D622="","",IFERROR(VLOOKUP(D622,'produto-entrada-7'!A:M,10,0),0))</f>
        <v/>
      </c>
      <c r="W622" s="42" t="n"/>
      <c r="X622" s="39">
        <f>IF(D622="","",VLOOKUP(D622,'produto-estoque-total-7'!A:AB,8,0))</f>
        <v/>
      </c>
      <c r="Y622" s="39">
        <f>IF(D622="","",VLOOKUP(D622,'produto-estoque-total-7'!A:AB,9,0))</f>
        <v/>
      </c>
      <c r="Z622" s="39">
        <f>IF(D622="","",VLOOKUP(D622,'produto-estoque-total-7'!A:AB,10,0))</f>
        <v/>
      </c>
      <c r="AA622" s="39">
        <f>IFERROR(IF(D622="","",VLOOKUP(D622,'produto-venda-7'!B:N,4,0)),0)</f>
        <v/>
      </c>
      <c r="AB622" s="39">
        <f>IFERROR(IF(D622="","",VLOOKUP(D622,'produto-venda-7'!B:N,5,0)),0)</f>
        <v/>
      </c>
      <c r="AC622" s="39">
        <f>IF(D622="","",IFERROR(AA622/90,0))</f>
        <v/>
      </c>
      <c r="AD622" s="36">
        <f>IF(D622="","",IFERROR(VLOOKUP(D622,'produto-entrada-7'!A:M,4,0),0))</f>
        <v/>
      </c>
      <c r="AE622" s="36">
        <f>IFERROR(IF(D622="","",VLOOKUP(D622,'produto-venda-7'!B:N,10,0)),0)</f>
        <v/>
      </c>
      <c r="AF622" s="36">
        <f>IF(D622="","",IFERROR(VLOOKUP(D622,'produto-entrada-7'!A:M,11,0),0))</f>
        <v/>
      </c>
      <c r="AG622" s="1">
        <f>IF(D622="","",IFERROR(VLOOKUP(D622,'produto-entrada-7'!A:M,12,0),0))</f>
        <v/>
      </c>
      <c r="AH622" s="1">
        <f>IF(D622="","",IFERROR(VLOOKUP(D622,'produto-entrada-7'!A:M,13,0),0))</f>
        <v/>
      </c>
      <c r="AI622" s="36">
        <f>IFERROR(IF(D622="","",VLOOKUP(D622,'produto-venda-7'!B:N,11,0)),0)</f>
        <v/>
      </c>
      <c r="AJ622" s="43">
        <f>IF(D622="","",IFERROR(AI622*AB622,0))</f>
        <v/>
      </c>
      <c r="AK622" s="44">
        <f>IFERROR(IF(D622="","",VLOOKUP(F622,'ANALISE FORNECEDOR'!$A:$I,8,0)),"")</f>
        <v/>
      </c>
      <c r="AL622" s="44">
        <f>IF(D622="","",AVERAGE(AM622,AK622))</f>
        <v/>
      </c>
      <c r="AM622" s="44">
        <f>IFERROR(IF(D622="","",VLOOKUP(F622,'ANALISE FORNECEDOR'!$A:$I,9,0)),"")</f>
        <v/>
      </c>
      <c r="AN622" s="45">
        <f>IF(D622="","",IF(Y622&gt;12,AI622*(U622+Y622),AI622*U622))</f>
        <v/>
      </c>
      <c r="AO622" s="45">
        <f>IF(D622="","",IF(Y622&gt;12,AI622*(U622+V622+Y622),AI622*(U622+V622)))</f>
        <v/>
      </c>
      <c r="AP622" s="46">
        <f>IF(D622="","",IF(Y622&gt;12,AG622*(U622+Y622),AG622*U622))</f>
        <v/>
      </c>
      <c r="AQ622" s="46">
        <f>IF(D622="","",IF(Y622&gt;12,AG622*(U622+V622+Y622),AG622*(U622+V622)))</f>
        <v/>
      </c>
      <c r="AR622" s="46">
        <f>IF(D622="","",IF(OR(R622="A",R622="AA",R622="AAA"),AP622,0))</f>
        <v/>
      </c>
      <c r="AS622" s="46">
        <f>IF(D622="","",IF(R622="B",AP622,0))</f>
        <v/>
      </c>
      <c r="AT622" s="46">
        <f>IF(D622="","",IF(R622="C",AP622,0))</f>
        <v/>
      </c>
      <c r="AU622" s="47">
        <f>IF(D622="","",IFERROR(AN622/AJ622,0))</f>
        <v/>
      </c>
      <c r="AV622" s="47">
        <f>IF(D622="","",IFERROR(((AO622)/AJ622),0))</f>
        <v/>
      </c>
      <c r="AW622" s="48">
        <f>IF(D622="","",IF(OR(S622="S",NOT(AND(ISNUMBER(AC622),ISNUMBER(AL622),AC622*AL622&gt;=0))),0,AC622*AL622))</f>
        <v/>
      </c>
      <c r="AX622" s="49">
        <f>IFERROR(IF(D622="","",AW622*AG622),0)</f>
        <v/>
      </c>
      <c r="AY622" s="48">
        <f>IF(D622="","",IF(OR(S622="S",NOT(AND(ISNUMBER(AC622),ISNUMBER(AK622),AC622*AK622&gt;=0))),0,AC622*AK622))</f>
        <v/>
      </c>
      <c r="AZ622" s="48">
        <f>IFERROR(IF(D622="","",IF(AY622=0,0,IF(((AY622)-(U622+Y622))&lt;0,0,(AY622)-U622))),0)</f>
        <v/>
      </c>
      <c r="BA622" s="49">
        <f>IF(D622="","",AZ622*AG622)</f>
        <v/>
      </c>
      <c r="BB622" s="49">
        <f>IF(D622="","",IF(OR(R622="A",R622="AA",R622="AAA"),BA622,0))</f>
        <v/>
      </c>
      <c r="BC622" s="49">
        <f>IF(D622="","",IF(R622="B",BA622,0))</f>
        <v/>
      </c>
      <c r="BD622" s="49">
        <f>IF(D622="","",IF(R622="B",BA622,0))</f>
        <v/>
      </c>
      <c r="BE622" s="49">
        <f>IF(D622="","",IF(S622="S",
1,
IF(AC622=0,
1,
IF(
IFERROR(((U622+Y622)*AG622)/((AC622*AK622)*AG622),0)&lt;0,
0,
IF(
IFERROR(((U622+Y622)*AG622)/((AC622*AK622)*AG622),0)&gt;1,
1,
IFERROR(((U622+Y622)*AG622)/((AC622*AK622)*AG622),0)
)
)
)
))</f>
        <v/>
      </c>
      <c r="BF622" s="49">
        <f>IF(D622="","",IF(S622="S",
1,
IF(AC622=0,
1,
IF(
IFERROR(((U622+V622+Y622)*AG622)/((AC622*AK622)*AG622),0)&lt;0,
0,
IF(
IFERROR(((U622+V622+Y622)*AG622)/((AC622*AK622)*AG622),0)&gt;1,
1,
IFERROR(((U622+V622+Y622)*AG622)/((AC622*AK622)*AG622),0)
)
)
)
))</f>
        <v/>
      </c>
      <c r="BG622" s="50">
        <f>IF(D622="","",IF(S622="S",0,IF(AND(ISNUMBER(AC622),ISNUMBER(AM622)),IF(OR(AC622*AM622&lt;0,ISERR(AC622*AM622)),0,AC622*AM622),0)))</f>
        <v/>
      </c>
      <c r="BH622" s="50">
        <f>IF(D622="","",IF(BY622&gt;TODAY()-60,0,IF(Y622&gt;12,MAX(0,(U622+Y622)-BG622),MAX(0,U622-BG622))))</f>
        <v/>
      </c>
      <c r="BI622" s="51">
        <f>IF(D622="","",BH622*AG622)</f>
        <v/>
      </c>
      <c r="BJ622" s="51">
        <f>IF(D622="","",IF(OR(R622="A",R622="AA",R622="AAA"),BI622,0))</f>
        <v/>
      </c>
      <c r="BK622" s="51">
        <f>IF(D622="","",IF(R622="B",BI622,0))</f>
        <v/>
      </c>
      <c r="BL622" s="51">
        <f>IF(D622="","",IF(R622="C",BI622,0))</f>
        <v/>
      </c>
      <c r="BM622" s="51">
        <f>IF(D622="","",IFERROR(MAX(0,MIN(BI622/AP622,1)),0))</f>
        <v/>
      </c>
      <c r="BN622" s="52">
        <f>IF(D622="","",AB622*AG622)</f>
        <v/>
      </c>
      <c r="BO622" s="52">
        <f>IF(D622="","",(U622+V622+X622)*AG622)</f>
        <v/>
      </c>
      <c r="BP622" s="52">
        <f>IF(D622="","",(AB622*3)*AG622)</f>
        <v/>
      </c>
      <c r="BQ622" s="52">
        <f>IF(D622="","",IF(BO622-BP622&gt;0,0,BO622-BP622))</f>
        <v/>
      </c>
      <c r="BR622" s="52">
        <f>IF(D622="","",IF(BO622-BP622-BN622&gt;0,0,BO622-BP622-BN622))</f>
        <v/>
      </c>
      <c r="BS622" s="53">
        <f>IF(D622="","",IFERROR(AB622*AI622,0))</f>
        <v/>
      </c>
      <c r="BT622" s="53">
        <f>IF(D622="","",IFERROR(IF(X622&gt;12, AI622*(U622+V622+X622), AI622*(U622+V622)),0))</f>
        <v/>
      </c>
      <c r="BU622" s="53">
        <f>IF(D622="","",IFERROR(((AB622*3)*AI622),0))</f>
        <v/>
      </c>
      <c r="BV622" s="53">
        <f>IF(D622="","",IF(BT622-BU622&gt;0,0,BT622-BU622))</f>
        <v/>
      </c>
      <c r="BW622" s="53">
        <f>IF(D622="","",IF(BT622-BU622-BS622&gt;0,0,BT622-BU622-BS622))</f>
        <v/>
      </c>
      <c r="BX622" s="36">
        <f>IF(D622="","",IFERROR(VLOOKUP(D622,'produto-entrada-7'!A:M,3,0),"SEM PEDIDO"))</f>
        <v/>
      </c>
      <c r="BY622" s="36">
        <f>IF(D622="","",VLOOKUP(D622,'produto-estoque-total-7'!A:AB,25,0))</f>
        <v/>
      </c>
      <c r="BZ622" s="36">
        <f>IF(D622="","",IFERROR(VLOOKUP(D622,'produto-estoque-total-7'!A:AB,26,0)/100,0))</f>
        <v/>
      </c>
      <c r="CA622" s="36">
        <f>IF(D622="","",IFERROR(VLOOKUP(D622,'produto-estoque-total-7'!A:AB,27,0)/100,0))</f>
        <v/>
      </c>
      <c r="CB622" s="41">
        <f>IF(D622="","",V622*AF622)</f>
        <v/>
      </c>
      <c r="CC622" s="41">
        <f>IF(D622="","",V622*AI622)</f>
        <v/>
      </c>
      <c r="CD622" s="54">
        <f>IF(D622="","",VLOOKUP(D622,'produto-estoque-total-7'!A:AB,28,0))</f>
        <v/>
      </c>
    </row>
    <row r="623">
      <c r="A623" s="36">
        <f>IF(D623="","",VLOOKUP(D623,'produto-estoque-total-7'!A:AB,3,0))</f>
        <v/>
      </c>
      <c r="B623" s="1">
        <f>IF(D623="","",VLOOKUP(D623,'produto-estoque-total-7'!A:AB,12,0))</f>
        <v/>
      </c>
      <c r="C623" s="1">
        <f>IF(D623="","",VLOOKUP(D623,'produto-estoque-total-7'!A:AB,2,0))</f>
        <v/>
      </c>
      <c r="D623" s="37">
        <f>IFERROR(IF('produto-estoque-total-7'!A622="","",'produto-estoque-total-7'!A622),"")</f>
        <v/>
      </c>
      <c r="E623" s="1">
        <f>IF(D623="","",VLOOKUP(D623,'produto-estoque-total-7'!A:AB,4,0))</f>
        <v/>
      </c>
      <c r="F623" s="36">
        <f>IF(D623="","",VLOOKUP(D623,'produto-estoque-total-7'!A:AB,13,0))</f>
        <v/>
      </c>
      <c r="G623" s="1">
        <f>IF(F623="","",VLOOKUP(F623,'FORNECEDORES X COMPRADOR'!A:D,4,0))</f>
        <v/>
      </c>
      <c r="H623" s="1">
        <f>IF(F623="","",VLOOKUP(F623,'FORNECEDORES X COMPRADOR'!A:E,5,0))</f>
        <v/>
      </c>
      <c r="I623" s="36">
        <f>IF(D623="","",VLOOKUP(D623,'produto-estoque-total-7'!A:AB,15,0))</f>
        <v/>
      </c>
      <c r="J623" s="36">
        <f>IF(D623="","",VLOOKUP(D623,'produto-estoque-total-7'!A:AB,19,0))</f>
        <v/>
      </c>
      <c r="K623" s="1">
        <f>IF(D623="","",VLOOKUP(D623,'produto-estoque-total-7'!A:AB,20,0))</f>
        <v/>
      </c>
      <c r="L623" s="36">
        <f>IF(D623="","",VLOOKUP(D623,'produto-estoque-total-7'!A:AB,17,0))</f>
        <v/>
      </c>
      <c r="M623" s="1">
        <f>IF(D623="","",VLOOKUP(D623,'produto-estoque-total-7'!A:AB,18,0))</f>
        <v/>
      </c>
      <c r="N623" s="36">
        <f>IF(D623="","",VLOOKUP(D623,'produto-estoque-total-7'!A:AB,21,0))</f>
        <v/>
      </c>
      <c r="O623" s="1">
        <f>IF(D623="","",VLOOKUP(D623,'produto-estoque-total-7'!A:AB,22,0))</f>
        <v/>
      </c>
      <c r="P623" s="36">
        <f>IF(D623="","",VLOOKUP(D623,'produto-estoque-total-7'!A:AB,23,0))</f>
        <v/>
      </c>
      <c r="Q623" s="1">
        <f>IF(D623="","",VLOOKUP(D623,'produto-estoque-total-7'!A:AB,24,0))</f>
        <v/>
      </c>
      <c r="R623" s="38">
        <f>IFERROR(IF(D623="","",VLOOKUP(D623,'produto-venda-7'!B:N,13,0)),"C")</f>
        <v/>
      </c>
      <c r="S623" s="39">
        <f>IF(D623="","",VLOOKUP(D623,'produto-estoque-total-7'!A:AB,6,0))</f>
        <v/>
      </c>
      <c r="T623" s="39">
        <f>IF(D623="","",VLOOKUP(D623,'produto-estoque-total-7'!A:AB,5,0))</f>
        <v/>
      </c>
      <c r="U623" s="40">
        <f>IF(D623="","",VLOOKUP(D623,'produto-estoque-total-7'!A:AB,11,0))</f>
        <v/>
      </c>
      <c r="V623" s="41">
        <f>IF(D623="","",IFERROR(VLOOKUP(D623,'produto-entrada-7'!A:M,10,0),0))</f>
        <v/>
      </c>
      <c r="W623" s="42" t="n"/>
      <c r="X623" s="39">
        <f>IF(D623="","",VLOOKUP(D623,'produto-estoque-total-7'!A:AB,8,0))</f>
        <v/>
      </c>
      <c r="Y623" s="39">
        <f>IF(D623="","",VLOOKUP(D623,'produto-estoque-total-7'!A:AB,9,0))</f>
        <v/>
      </c>
      <c r="Z623" s="39">
        <f>IF(D623="","",VLOOKUP(D623,'produto-estoque-total-7'!A:AB,10,0))</f>
        <v/>
      </c>
      <c r="AA623" s="39">
        <f>IFERROR(IF(D623="","",VLOOKUP(D623,'produto-venda-7'!B:N,4,0)),0)</f>
        <v/>
      </c>
      <c r="AB623" s="39">
        <f>IFERROR(IF(D623="","",VLOOKUP(D623,'produto-venda-7'!B:N,5,0)),0)</f>
        <v/>
      </c>
      <c r="AC623" s="39">
        <f>IF(D623="","",IFERROR(AA623/90,0))</f>
        <v/>
      </c>
      <c r="AD623" s="36">
        <f>IF(D623="","",IFERROR(VLOOKUP(D623,'produto-entrada-7'!A:M,4,0),0))</f>
        <v/>
      </c>
      <c r="AE623" s="36">
        <f>IFERROR(IF(D623="","",VLOOKUP(D623,'produto-venda-7'!B:N,10,0)),0)</f>
        <v/>
      </c>
      <c r="AF623" s="36">
        <f>IF(D623="","",IFERROR(VLOOKUP(D623,'produto-entrada-7'!A:M,11,0),0))</f>
        <v/>
      </c>
      <c r="AG623" s="1">
        <f>IF(D623="","",IFERROR(VLOOKUP(D623,'produto-entrada-7'!A:M,12,0),0))</f>
        <v/>
      </c>
      <c r="AH623" s="1">
        <f>IF(D623="","",IFERROR(VLOOKUP(D623,'produto-entrada-7'!A:M,13,0),0))</f>
        <v/>
      </c>
      <c r="AI623" s="36">
        <f>IFERROR(IF(D623="","",VLOOKUP(D623,'produto-venda-7'!B:N,11,0)),0)</f>
        <v/>
      </c>
      <c r="AJ623" s="43">
        <f>IF(D623="","",IFERROR(AI623*AB623,0))</f>
        <v/>
      </c>
      <c r="AK623" s="44">
        <f>IFERROR(IF(D623="","",VLOOKUP(F623,'ANALISE FORNECEDOR'!$A:$I,8,0)),"")</f>
        <v/>
      </c>
      <c r="AL623" s="44">
        <f>IF(D623="","",AVERAGE(AM623,AK623))</f>
        <v/>
      </c>
      <c r="AM623" s="44">
        <f>IFERROR(IF(D623="","",VLOOKUP(F623,'ANALISE FORNECEDOR'!$A:$I,9,0)),"")</f>
        <v/>
      </c>
      <c r="AN623" s="45">
        <f>IF(D623="","",IF(Y623&gt;12,AI623*(U623+Y623),AI623*U623))</f>
        <v/>
      </c>
      <c r="AO623" s="45">
        <f>IF(D623="","",IF(Y623&gt;12,AI623*(U623+V623+Y623),AI623*(U623+V623)))</f>
        <v/>
      </c>
      <c r="AP623" s="46">
        <f>IF(D623="","",IF(Y623&gt;12,AG623*(U623+Y623),AG623*U623))</f>
        <v/>
      </c>
      <c r="AQ623" s="46">
        <f>IF(D623="","",IF(Y623&gt;12,AG623*(U623+V623+Y623),AG623*(U623+V623)))</f>
        <v/>
      </c>
      <c r="AR623" s="46">
        <f>IF(D623="","",IF(OR(R623="A",R623="AA",R623="AAA"),AP623,0))</f>
        <v/>
      </c>
      <c r="AS623" s="46">
        <f>IF(D623="","",IF(R623="B",AP623,0))</f>
        <v/>
      </c>
      <c r="AT623" s="46">
        <f>IF(D623="","",IF(R623="C",AP623,0))</f>
        <v/>
      </c>
      <c r="AU623" s="47">
        <f>IF(D623="","",IFERROR(AN623/AJ623,0))</f>
        <v/>
      </c>
      <c r="AV623" s="47">
        <f>IF(D623="","",IFERROR(((AO623)/AJ623),0))</f>
        <v/>
      </c>
      <c r="AW623" s="48">
        <f>IF(D623="","",IF(OR(S623="S",NOT(AND(ISNUMBER(AC623),ISNUMBER(AL623),AC623*AL623&gt;=0))),0,AC623*AL623))</f>
        <v/>
      </c>
      <c r="AX623" s="49">
        <f>IFERROR(IF(D623="","",AW623*AG623),0)</f>
        <v/>
      </c>
      <c r="AY623" s="48">
        <f>IF(D623="","",IF(OR(S623="S",NOT(AND(ISNUMBER(AC623),ISNUMBER(AK623),AC623*AK623&gt;=0))),0,AC623*AK623))</f>
        <v/>
      </c>
      <c r="AZ623" s="48">
        <f>IFERROR(IF(D623="","",IF(AY623=0,0,IF(((AY623)-(U623+Y623))&lt;0,0,(AY623)-U623))),0)</f>
        <v/>
      </c>
      <c r="BA623" s="49">
        <f>IF(D623="","",AZ623*AG623)</f>
        <v/>
      </c>
      <c r="BB623" s="49">
        <f>IF(D623="","",IF(OR(R623="A",R623="AA",R623="AAA"),BA623,0))</f>
        <v/>
      </c>
      <c r="BC623" s="49">
        <f>IF(D623="","",IF(R623="B",BA623,0))</f>
        <v/>
      </c>
      <c r="BD623" s="49">
        <f>IF(D623="","",IF(R623="B",BA623,0))</f>
        <v/>
      </c>
      <c r="BE623" s="49">
        <f>IF(D623="","",IF(S623="S",
1,
IF(AC623=0,
1,
IF(
IFERROR(((U623+Y623)*AG623)/((AC623*AK623)*AG623),0)&lt;0,
0,
IF(
IFERROR(((U623+Y623)*AG623)/((AC623*AK623)*AG623),0)&gt;1,
1,
IFERROR(((U623+Y623)*AG623)/((AC623*AK623)*AG623),0)
)
)
)
))</f>
        <v/>
      </c>
      <c r="BF623" s="49">
        <f>IF(D623="","",IF(S623="S",
1,
IF(AC623=0,
1,
IF(
IFERROR(((U623+V623+Y623)*AG623)/((AC623*AK623)*AG623),0)&lt;0,
0,
IF(
IFERROR(((U623+V623+Y623)*AG623)/((AC623*AK623)*AG623),0)&gt;1,
1,
IFERROR(((U623+V623+Y623)*AG623)/((AC623*AK623)*AG623),0)
)
)
)
))</f>
        <v/>
      </c>
      <c r="BG623" s="50">
        <f>IF(D623="","",IF(S623="S",0,IF(AND(ISNUMBER(AC623),ISNUMBER(AM623)),IF(OR(AC623*AM623&lt;0,ISERR(AC623*AM623)),0,AC623*AM623),0)))</f>
        <v/>
      </c>
      <c r="BH623" s="50">
        <f>IF(D623="","",IF(BY623&gt;TODAY()-60,0,IF(Y623&gt;12,MAX(0,(U623+Y623)-BG623),MAX(0,U623-BG623))))</f>
        <v/>
      </c>
      <c r="BI623" s="51">
        <f>IF(D623="","",BH623*AG623)</f>
        <v/>
      </c>
      <c r="BJ623" s="51">
        <f>IF(D623="","",IF(OR(R623="A",R623="AA",R623="AAA"),BI623,0))</f>
        <v/>
      </c>
      <c r="BK623" s="51">
        <f>IF(D623="","",IF(R623="B",BI623,0))</f>
        <v/>
      </c>
      <c r="BL623" s="51">
        <f>IF(D623="","",IF(R623="C",BI623,0))</f>
        <v/>
      </c>
      <c r="BM623" s="51">
        <f>IF(D623="","",IFERROR(MAX(0,MIN(BI623/AP623,1)),0))</f>
        <v/>
      </c>
      <c r="BN623" s="52">
        <f>IF(D623="","",AB623*AG623)</f>
        <v/>
      </c>
      <c r="BO623" s="52">
        <f>IF(D623="","",(U623+V623+X623)*AG623)</f>
        <v/>
      </c>
      <c r="BP623" s="52">
        <f>IF(D623="","",(AB623*3)*AG623)</f>
        <v/>
      </c>
      <c r="BQ623" s="52">
        <f>IF(D623="","",IF(BO623-BP623&gt;0,0,BO623-BP623))</f>
        <v/>
      </c>
      <c r="BR623" s="52">
        <f>IF(D623="","",IF(BO623-BP623-BN623&gt;0,0,BO623-BP623-BN623))</f>
        <v/>
      </c>
      <c r="BS623" s="53">
        <f>IF(D623="","",IFERROR(AB623*AI623,0))</f>
        <v/>
      </c>
      <c r="BT623" s="53">
        <f>IF(D623="","",IFERROR(IF(X623&gt;12, AI623*(U623+V623+X623), AI623*(U623+V623)),0))</f>
        <v/>
      </c>
      <c r="BU623" s="53">
        <f>IF(D623="","",IFERROR(((AB623*3)*AI623),0))</f>
        <v/>
      </c>
      <c r="BV623" s="53">
        <f>IF(D623="","",IF(BT623-BU623&gt;0,0,BT623-BU623))</f>
        <v/>
      </c>
      <c r="BW623" s="53">
        <f>IF(D623="","",IF(BT623-BU623-BS623&gt;0,0,BT623-BU623-BS623))</f>
        <v/>
      </c>
      <c r="BX623" s="36">
        <f>IF(D623="","",IFERROR(VLOOKUP(D623,'produto-entrada-7'!A:M,3,0),"SEM PEDIDO"))</f>
        <v/>
      </c>
      <c r="BY623" s="36">
        <f>IF(D623="","",VLOOKUP(D623,'produto-estoque-total-7'!A:AB,25,0))</f>
        <v/>
      </c>
      <c r="BZ623" s="36">
        <f>IF(D623="","",IFERROR(VLOOKUP(D623,'produto-estoque-total-7'!A:AB,26,0)/100,0))</f>
        <v/>
      </c>
      <c r="CA623" s="36">
        <f>IF(D623="","",IFERROR(VLOOKUP(D623,'produto-estoque-total-7'!A:AB,27,0)/100,0))</f>
        <v/>
      </c>
      <c r="CB623" s="41">
        <f>IF(D623="","",V623*AF623)</f>
        <v/>
      </c>
      <c r="CC623" s="41">
        <f>IF(D623="","",V623*AI623)</f>
        <v/>
      </c>
      <c r="CD623" s="54">
        <f>IF(D623="","",VLOOKUP(D623,'produto-estoque-total-7'!A:AB,28,0))</f>
        <v/>
      </c>
    </row>
    <row r="624">
      <c r="A624" s="36">
        <f>IF(D624="","",VLOOKUP(D624,'produto-estoque-total-7'!A:AB,3,0))</f>
        <v/>
      </c>
      <c r="B624" s="1">
        <f>IF(D624="","",VLOOKUP(D624,'produto-estoque-total-7'!A:AB,12,0))</f>
        <v/>
      </c>
      <c r="C624" s="1">
        <f>IF(D624="","",VLOOKUP(D624,'produto-estoque-total-7'!A:AB,2,0))</f>
        <v/>
      </c>
      <c r="D624" s="37">
        <f>IFERROR(IF('produto-estoque-total-7'!A623="","",'produto-estoque-total-7'!A623),"")</f>
        <v/>
      </c>
      <c r="E624" s="1">
        <f>IF(D624="","",VLOOKUP(D624,'produto-estoque-total-7'!A:AB,4,0))</f>
        <v/>
      </c>
      <c r="F624" s="36">
        <f>IF(D624="","",VLOOKUP(D624,'produto-estoque-total-7'!A:AB,13,0))</f>
        <v/>
      </c>
      <c r="G624" s="1">
        <f>IF(F624="","",VLOOKUP(F624,'FORNECEDORES X COMPRADOR'!A:D,4,0))</f>
        <v/>
      </c>
      <c r="H624" s="1">
        <f>IF(F624="","",VLOOKUP(F624,'FORNECEDORES X COMPRADOR'!A:E,5,0))</f>
        <v/>
      </c>
      <c r="I624" s="36">
        <f>IF(D624="","",VLOOKUP(D624,'produto-estoque-total-7'!A:AB,15,0))</f>
        <v/>
      </c>
      <c r="J624" s="36">
        <f>IF(D624="","",VLOOKUP(D624,'produto-estoque-total-7'!A:AB,19,0))</f>
        <v/>
      </c>
      <c r="K624" s="1">
        <f>IF(D624="","",VLOOKUP(D624,'produto-estoque-total-7'!A:AB,20,0))</f>
        <v/>
      </c>
      <c r="L624" s="36">
        <f>IF(D624="","",VLOOKUP(D624,'produto-estoque-total-7'!A:AB,17,0))</f>
        <v/>
      </c>
      <c r="M624" s="1">
        <f>IF(D624="","",VLOOKUP(D624,'produto-estoque-total-7'!A:AB,18,0))</f>
        <v/>
      </c>
      <c r="N624" s="36">
        <f>IF(D624="","",VLOOKUP(D624,'produto-estoque-total-7'!A:AB,21,0))</f>
        <v/>
      </c>
      <c r="O624" s="1">
        <f>IF(D624="","",VLOOKUP(D624,'produto-estoque-total-7'!A:AB,22,0))</f>
        <v/>
      </c>
      <c r="P624" s="36">
        <f>IF(D624="","",VLOOKUP(D624,'produto-estoque-total-7'!A:AB,23,0))</f>
        <v/>
      </c>
      <c r="Q624" s="1">
        <f>IF(D624="","",VLOOKUP(D624,'produto-estoque-total-7'!A:AB,24,0))</f>
        <v/>
      </c>
      <c r="R624" s="38">
        <f>IFERROR(IF(D624="","",VLOOKUP(D624,'produto-venda-7'!B:N,13,0)),"C")</f>
        <v/>
      </c>
      <c r="S624" s="39">
        <f>IF(D624="","",VLOOKUP(D624,'produto-estoque-total-7'!A:AB,6,0))</f>
        <v/>
      </c>
      <c r="T624" s="39">
        <f>IF(D624="","",VLOOKUP(D624,'produto-estoque-total-7'!A:AB,5,0))</f>
        <v/>
      </c>
      <c r="U624" s="40">
        <f>IF(D624="","",VLOOKUP(D624,'produto-estoque-total-7'!A:AB,11,0))</f>
        <v/>
      </c>
      <c r="V624" s="41">
        <f>IF(D624="","",IFERROR(VLOOKUP(D624,'produto-entrada-7'!A:M,10,0),0))</f>
        <v/>
      </c>
      <c r="W624" s="42" t="n"/>
      <c r="X624" s="39">
        <f>IF(D624="","",VLOOKUP(D624,'produto-estoque-total-7'!A:AB,8,0))</f>
        <v/>
      </c>
      <c r="Y624" s="39">
        <f>IF(D624="","",VLOOKUP(D624,'produto-estoque-total-7'!A:AB,9,0))</f>
        <v/>
      </c>
      <c r="Z624" s="39">
        <f>IF(D624="","",VLOOKUP(D624,'produto-estoque-total-7'!A:AB,10,0))</f>
        <v/>
      </c>
      <c r="AA624" s="39">
        <f>IFERROR(IF(D624="","",VLOOKUP(D624,'produto-venda-7'!B:N,4,0)),0)</f>
        <v/>
      </c>
      <c r="AB624" s="39">
        <f>IFERROR(IF(D624="","",VLOOKUP(D624,'produto-venda-7'!B:N,5,0)),0)</f>
        <v/>
      </c>
      <c r="AC624" s="39">
        <f>IF(D624="","",IFERROR(AA624/90,0))</f>
        <v/>
      </c>
      <c r="AD624" s="36">
        <f>IF(D624="","",IFERROR(VLOOKUP(D624,'produto-entrada-7'!A:M,4,0),0))</f>
        <v/>
      </c>
      <c r="AE624" s="36">
        <f>IFERROR(IF(D624="","",VLOOKUP(D624,'produto-venda-7'!B:N,10,0)),0)</f>
        <v/>
      </c>
      <c r="AF624" s="36">
        <f>IF(D624="","",IFERROR(VLOOKUP(D624,'produto-entrada-7'!A:M,11,0),0))</f>
        <v/>
      </c>
      <c r="AG624" s="1">
        <f>IF(D624="","",IFERROR(VLOOKUP(D624,'produto-entrada-7'!A:M,12,0),0))</f>
        <v/>
      </c>
      <c r="AH624" s="1">
        <f>IF(D624="","",IFERROR(VLOOKUP(D624,'produto-entrada-7'!A:M,13,0),0))</f>
        <v/>
      </c>
      <c r="AI624" s="36">
        <f>IFERROR(IF(D624="","",VLOOKUP(D624,'produto-venda-7'!B:N,11,0)),0)</f>
        <v/>
      </c>
      <c r="AJ624" s="43">
        <f>IF(D624="","",IFERROR(AI624*AB624,0))</f>
        <v/>
      </c>
      <c r="AK624" s="44">
        <f>IFERROR(IF(D624="","",VLOOKUP(F624,'ANALISE FORNECEDOR'!$A:$I,8,0)),"")</f>
        <v/>
      </c>
      <c r="AL624" s="44">
        <f>IF(D624="","",AVERAGE(AM624,AK624))</f>
        <v/>
      </c>
      <c r="AM624" s="44">
        <f>IFERROR(IF(D624="","",VLOOKUP(F624,'ANALISE FORNECEDOR'!$A:$I,9,0)),"")</f>
        <v/>
      </c>
      <c r="AN624" s="45">
        <f>IF(D624="","",IF(Y624&gt;12,AI624*(U624+Y624),AI624*U624))</f>
        <v/>
      </c>
      <c r="AO624" s="45">
        <f>IF(D624="","",IF(Y624&gt;12,AI624*(U624+V624+Y624),AI624*(U624+V624)))</f>
        <v/>
      </c>
      <c r="AP624" s="46">
        <f>IF(D624="","",IF(Y624&gt;12,AG624*(U624+Y624),AG624*U624))</f>
        <v/>
      </c>
      <c r="AQ624" s="46">
        <f>IF(D624="","",IF(Y624&gt;12,AG624*(U624+V624+Y624),AG624*(U624+V624)))</f>
        <v/>
      </c>
      <c r="AR624" s="46">
        <f>IF(D624="","",IF(OR(R624="A",R624="AA",R624="AAA"),AP624,0))</f>
        <v/>
      </c>
      <c r="AS624" s="46">
        <f>IF(D624="","",IF(R624="B",AP624,0))</f>
        <v/>
      </c>
      <c r="AT624" s="46">
        <f>IF(D624="","",IF(R624="C",AP624,0))</f>
        <v/>
      </c>
      <c r="AU624" s="47">
        <f>IF(D624="","",IFERROR(AN624/AJ624,0))</f>
        <v/>
      </c>
      <c r="AV624" s="47">
        <f>IF(D624="","",IFERROR(((AO624)/AJ624),0))</f>
        <v/>
      </c>
      <c r="AW624" s="48">
        <f>IF(D624="","",IF(OR(S624="S",NOT(AND(ISNUMBER(AC624),ISNUMBER(AL624),AC624*AL624&gt;=0))),0,AC624*AL624))</f>
        <v/>
      </c>
      <c r="AX624" s="49">
        <f>IFERROR(IF(D624="","",AW624*AG624),0)</f>
        <v/>
      </c>
      <c r="AY624" s="48">
        <f>IF(D624="","",IF(OR(S624="S",NOT(AND(ISNUMBER(AC624),ISNUMBER(AK624),AC624*AK624&gt;=0))),0,AC624*AK624))</f>
        <v/>
      </c>
      <c r="AZ624" s="48">
        <f>IFERROR(IF(D624="","",IF(AY624=0,0,IF(((AY624)-(U624+Y624))&lt;0,0,(AY624)-U624))),0)</f>
        <v/>
      </c>
      <c r="BA624" s="49">
        <f>IF(D624="","",AZ624*AG624)</f>
        <v/>
      </c>
      <c r="BB624" s="49">
        <f>IF(D624="","",IF(OR(R624="A",R624="AA",R624="AAA"),BA624,0))</f>
        <v/>
      </c>
      <c r="BC624" s="49">
        <f>IF(D624="","",IF(R624="B",BA624,0))</f>
        <v/>
      </c>
      <c r="BD624" s="49">
        <f>IF(D624="","",IF(R624="B",BA624,0))</f>
        <v/>
      </c>
      <c r="BE624" s="49">
        <f>IF(D624="","",IF(S624="S",
1,
IF(AC624=0,
1,
IF(
IFERROR(((U624+Y624)*AG624)/((AC624*AK624)*AG624),0)&lt;0,
0,
IF(
IFERROR(((U624+Y624)*AG624)/((AC624*AK624)*AG624),0)&gt;1,
1,
IFERROR(((U624+Y624)*AG624)/((AC624*AK624)*AG624),0)
)
)
)
))</f>
        <v/>
      </c>
      <c r="BF624" s="49">
        <f>IF(D624="","",IF(S624="S",
1,
IF(AC624=0,
1,
IF(
IFERROR(((U624+V624+Y624)*AG624)/((AC624*AK624)*AG624),0)&lt;0,
0,
IF(
IFERROR(((U624+V624+Y624)*AG624)/((AC624*AK624)*AG624),0)&gt;1,
1,
IFERROR(((U624+V624+Y624)*AG624)/((AC624*AK624)*AG624),0)
)
)
)
))</f>
        <v/>
      </c>
      <c r="BG624" s="50">
        <f>IF(D624="","",IF(S624="S",0,IF(AND(ISNUMBER(AC624),ISNUMBER(AM624)),IF(OR(AC624*AM624&lt;0,ISERR(AC624*AM624)),0,AC624*AM624),0)))</f>
        <v/>
      </c>
      <c r="BH624" s="50">
        <f>IF(D624="","",IF(BY624&gt;TODAY()-60,0,IF(Y624&gt;12,MAX(0,(U624+Y624)-BG624),MAX(0,U624-BG624))))</f>
        <v/>
      </c>
      <c r="BI624" s="51">
        <f>IF(D624="","",BH624*AG624)</f>
        <v/>
      </c>
      <c r="BJ624" s="51">
        <f>IF(D624="","",IF(OR(R624="A",R624="AA",R624="AAA"),BI624,0))</f>
        <v/>
      </c>
      <c r="BK624" s="51">
        <f>IF(D624="","",IF(R624="B",BI624,0))</f>
        <v/>
      </c>
      <c r="BL624" s="51">
        <f>IF(D624="","",IF(R624="C",BI624,0))</f>
        <v/>
      </c>
      <c r="BM624" s="51">
        <f>IF(D624="","",IFERROR(MAX(0,MIN(BI624/AP624,1)),0))</f>
        <v/>
      </c>
      <c r="BN624" s="52">
        <f>IF(D624="","",AB624*AG624)</f>
        <v/>
      </c>
      <c r="BO624" s="52">
        <f>IF(D624="","",(U624+V624+X624)*AG624)</f>
        <v/>
      </c>
      <c r="BP624" s="52">
        <f>IF(D624="","",(AB624*3)*AG624)</f>
        <v/>
      </c>
      <c r="BQ624" s="52">
        <f>IF(D624="","",IF(BO624-BP624&gt;0,0,BO624-BP624))</f>
        <v/>
      </c>
      <c r="BR624" s="52">
        <f>IF(D624="","",IF(BO624-BP624-BN624&gt;0,0,BO624-BP624-BN624))</f>
        <v/>
      </c>
      <c r="BS624" s="53">
        <f>IF(D624="","",IFERROR(AB624*AI624,0))</f>
        <v/>
      </c>
      <c r="BT624" s="53">
        <f>IF(D624="","",IFERROR(IF(X624&gt;12, AI624*(U624+V624+X624), AI624*(U624+V624)),0))</f>
        <v/>
      </c>
      <c r="BU624" s="53">
        <f>IF(D624="","",IFERROR(((AB624*3)*AI624),0))</f>
        <v/>
      </c>
      <c r="BV624" s="53">
        <f>IF(D624="","",IF(BT624-BU624&gt;0,0,BT624-BU624))</f>
        <v/>
      </c>
      <c r="BW624" s="53">
        <f>IF(D624="","",IF(BT624-BU624-BS624&gt;0,0,BT624-BU624-BS624))</f>
        <v/>
      </c>
      <c r="BX624" s="36">
        <f>IF(D624="","",IFERROR(VLOOKUP(D624,'produto-entrada-7'!A:M,3,0),"SEM PEDIDO"))</f>
        <v/>
      </c>
      <c r="BY624" s="36">
        <f>IF(D624="","",VLOOKUP(D624,'produto-estoque-total-7'!A:AB,25,0))</f>
        <v/>
      </c>
      <c r="BZ624" s="36">
        <f>IF(D624="","",IFERROR(VLOOKUP(D624,'produto-estoque-total-7'!A:AB,26,0)/100,0))</f>
        <v/>
      </c>
      <c r="CA624" s="36">
        <f>IF(D624="","",IFERROR(VLOOKUP(D624,'produto-estoque-total-7'!A:AB,27,0)/100,0))</f>
        <v/>
      </c>
      <c r="CB624" s="41">
        <f>IF(D624="","",V624*AF624)</f>
        <v/>
      </c>
      <c r="CC624" s="41">
        <f>IF(D624="","",V624*AI624)</f>
        <v/>
      </c>
      <c r="CD624" s="54">
        <f>IF(D624="","",VLOOKUP(D624,'produto-estoque-total-7'!A:AB,28,0))</f>
        <v/>
      </c>
    </row>
    <row r="625">
      <c r="A625" s="36">
        <f>IF(D625="","",VLOOKUP(D625,'produto-estoque-total-7'!A:AB,3,0))</f>
        <v/>
      </c>
      <c r="B625" s="1">
        <f>IF(D625="","",VLOOKUP(D625,'produto-estoque-total-7'!A:AB,12,0))</f>
        <v/>
      </c>
      <c r="C625" s="1">
        <f>IF(D625="","",VLOOKUP(D625,'produto-estoque-total-7'!A:AB,2,0))</f>
        <v/>
      </c>
      <c r="D625" s="37">
        <f>IFERROR(IF('produto-estoque-total-7'!A624="","",'produto-estoque-total-7'!A624),"")</f>
        <v/>
      </c>
      <c r="E625" s="1">
        <f>IF(D625="","",VLOOKUP(D625,'produto-estoque-total-7'!A:AB,4,0))</f>
        <v/>
      </c>
      <c r="F625" s="36">
        <f>IF(D625="","",VLOOKUP(D625,'produto-estoque-total-7'!A:AB,13,0))</f>
        <v/>
      </c>
      <c r="G625" s="1">
        <f>IF(F625="","",VLOOKUP(F625,'FORNECEDORES X COMPRADOR'!A:D,4,0))</f>
        <v/>
      </c>
      <c r="H625" s="1">
        <f>IF(F625="","",VLOOKUP(F625,'FORNECEDORES X COMPRADOR'!A:E,5,0))</f>
        <v/>
      </c>
      <c r="I625" s="36">
        <f>IF(D625="","",VLOOKUP(D625,'produto-estoque-total-7'!A:AB,15,0))</f>
        <v/>
      </c>
      <c r="J625" s="36">
        <f>IF(D625="","",VLOOKUP(D625,'produto-estoque-total-7'!A:AB,19,0))</f>
        <v/>
      </c>
      <c r="K625" s="1">
        <f>IF(D625="","",VLOOKUP(D625,'produto-estoque-total-7'!A:AB,20,0))</f>
        <v/>
      </c>
      <c r="L625" s="36">
        <f>IF(D625="","",VLOOKUP(D625,'produto-estoque-total-7'!A:AB,17,0))</f>
        <v/>
      </c>
      <c r="M625" s="1">
        <f>IF(D625="","",VLOOKUP(D625,'produto-estoque-total-7'!A:AB,18,0))</f>
        <v/>
      </c>
      <c r="N625" s="36">
        <f>IF(D625="","",VLOOKUP(D625,'produto-estoque-total-7'!A:AB,21,0))</f>
        <v/>
      </c>
      <c r="O625" s="1">
        <f>IF(D625="","",VLOOKUP(D625,'produto-estoque-total-7'!A:AB,22,0))</f>
        <v/>
      </c>
      <c r="P625" s="36">
        <f>IF(D625="","",VLOOKUP(D625,'produto-estoque-total-7'!A:AB,23,0))</f>
        <v/>
      </c>
      <c r="Q625" s="1">
        <f>IF(D625="","",VLOOKUP(D625,'produto-estoque-total-7'!A:AB,24,0))</f>
        <v/>
      </c>
      <c r="R625" s="38">
        <f>IFERROR(IF(D625="","",VLOOKUP(D625,'produto-venda-7'!B:N,13,0)),"C")</f>
        <v/>
      </c>
      <c r="S625" s="39">
        <f>IF(D625="","",VLOOKUP(D625,'produto-estoque-total-7'!A:AB,6,0))</f>
        <v/>
      </c>
      <c r="T625" s="39">
        <f>IF(D625="","",VLOOKUP(D625,'produto-estoque-total-7'!A:AB,5,0))</f>
        <v/>
      </c>
      <c r="U625" s="40">
        <f>IF(D625="","",VLOOKUP(D625,'produto-estoque-total-7'!A:AB,11,0))</f>
        <v/>
      </c>
      <c r="V625" s="41">
        <f>IF(D625="","",IFERROR(VLOOKUP(D625,'produto-entrada-7'!A:M,10,0),0))</f>
        <v/>
      </c>
      <c r="W625" s="42" t="n"/>
      <c r="X625" s="39">
        <f>IF(D625="","",VLOOKUP(D625,'produto-estoque-total-7'!A:AB,8,0))</f>
        <v/>
      </c>
      <c r="Y625" s="39">
        <f>IF(D625="","",VLOOKUP(D625,'produto-estoque-total-7'!A:AB,9,0))</f>
        <v/>
      </c>
      <c r="Z625" s="39">
        <f>IF(D625="","",VLOOKUP(D625,'produto-estoque-total-7'!A:AB,10,0))</f>
        <v/>
      </c>
      <c r="AA625" s="39">
        <f>IFERROR(IF(D625="","",VLOOKUP(D625,'produto-venda-7'!B:N,4,0)),0)</f>
        <v/>
      </c>
      <c r="AB625" s="39">
        <f>IFERROR(IF(D625="","",VLOOKUP(D625,'produto-venda-7'!B:N,5,0)),0)</f>
        <v/>
      </c>
      <c r="AC625" s="39">
        <f>IF(D625="","",IFERROR(AA625/90,0))</f>
        <v/>
      </c>
      <c r="AD625" s="36">
        <f>IF(D625="","",IFERROR(VLOOKUP(D625,'produto-entrada-7'!A:M,4,0),0))</f>
        <v/>
      </c>
      <c r="AE625" s="36">
        <f>IFERROR(IF(D625="","",VLOOKUP(D625,'produto-venda-7'!B:N,10,0)),0)</f>
        <v/>
      </c>
      <c r="AF625" s="36">
        <f>IF(D625="","",IFERROR(VLOOKUP(D625,'produto-entrada-7'!A:M,11,0),0))</f>
        <v/>
      </c>
      <c r="AG625" s="1">
        <f>IF(D625="","",IFERROR(VLOOKUP(D625,'produto-entrada-7'!A:M,12,0),0))</f>
        <v/>
      </c>
      <c r="AH625" s="1">
        <f>IF(D625="","",IFERROR(VLOOKUP(D625,'produto-entrada-7'!A:M,13,0),0))</f>
        <v/>
      </c>
      <c r="AI625" s="36">
        <f>IFERROR(IF(D625="","",VLOOKUP(D625,'produto-venda-7'!B:N,11,0)),0)</f>
        <v/>
      </c>
      <c r="AJ625" s="43">
        <f>IF(D625="","",IFERROR(AI625*AB625,0))</f>
        <v/>
      </c>
      <c r="AK625" s="44">
        <f>IFERROR(IF(D625="","",VLOOKUP(F625,'ANALISE FORNECEDOR'!$A:$I,8,0)),"")</f>
        <v/>
      </c>
      <c r="AL625" s="44">
        <f>IF(D625="","",AVERAGE(AM625,AK625))</f>
        <v/>
      </c>
      <c r="AM625" s="44">
        <f>IFERROR(IF(D625="","",VLOOKUP(F625,'ANALISE FORNECEDOR'!$A:$I,9,0)),"")</f>
        <v/>
      </c>
      <c r="AN625" s="45">
        <f>IF(D625="","",IF(Y625&gt;12,AI625*(U625+Y625),AI625*U625))</f>
        <v/>
      </c>
      <c r="AO625" s="45">
        <f>IF(D625="","",IF(Y625&gt;12,AI625*(U625+V625+Y625),AI625*(U625+V625)))</f>
        <v/>
      </c>
      <c r="AP625" s="46">
        <f>IF(D625="","",IF(Y625&gt;12,AG625*(U625+Y625),AG625*U625))</f>
        <v/>
      </c>
      <c r="AQ625" s="46">
        <f>IF(D625="","",IF(Y625&gt;12,AG625*(U625+V625+Y625),AG625*(U625+V625)))</f>
        <v/>
      </c>
      <c r="AR625" s="46">
        <f>IF(D625="","",IF(OR(R625="A",R625="AA",R625="AAA"),AP625,0))</f>
        <v/>
      </c>
      <c r="AS625" s="46">
        <f>IF(D625="","",IF(R625="B",AP625,0))</f>
        <v/>
      </c>
      <c r="AT625" s="46">
        <f>IF(D625="","",IF(R625="C",AP625,0))</f>
        <v/>
      </c>
      <c r="AU625" s="47">
        <f>IF(D625="","",IFERROR(AN625/AJ625,0))</f>
        <v/>
      </c>
      <c r="AV625" s="47">
        <f>IF(D625="","",IFERROR(((AO625)/AJ625),0))</f>
        <v/>
      </c>
      <c r="AW625" s="48">
        <f>IF(D625="","",IF(OR(S625="S",NOT(AND(ISNUMBER(AC625),ISNUMBER(AL625),AC625*AL625&gt;=0))),0,AC625*AL625))</f>
        <v/>
      </c>
      <c r="AX625" s="49">
        <f>IFERROR(IF(D625="","",AW625*AG625),0)</f>
        <v/>
      </c>
      <c r="AY625" s="48">
        <f>IF(D625="","",IF(OR(S625="S",NOT(AND(ISNUMBER(AC625),ISNUMBER(AK625),AC625*AK625&gt;=0))),0,AC625*AK625))</f>
        <v/>
      </c>
      <c r="AZ625" s="48">
        <f>IFERROR(IF(D625="","",IF(AY625=0,0,IF(((AY625)-(U625+Y625))&lt;0,0,(AY625)-U625))),0)</f>
        <v/>
      </c>
      <c r="BA625" s="49">
        <f>IF(D625="","",AZ625*AG625)</f>
        <v/>
      </c>
      <c r="BB625" s="49">
        <f>IF(D625="","",IF(OR(R625="A",R625="AA",R625="AAA"),BA625,0))</f>
        <v/>
      </c>
      <c r="BC625" s="49">
        <f>IF(D625="","",IF(R625="B",BA625,0))</f>
        <v/>
      </c>
      <c r="BD625" s="49">
        <f>IF(D625="","",IF(R625="B",BA625,0))</f>
        <v/>
      </c>
      <c r="BE625" s="49">
        <f>IF(D625="","",IF(S625="S",
1,
IF(AC625=0,
1,
IF(
IFERROR(((U625+Y625)*AG625)/((AC625*AK625)*AG625),0)&lt;0,
0,
IF(
IFERROR(((U625+Y625)*AG625)/((AC625*AK625)*AG625),0)&gt;1,
1,
IFERROR(((U625+Y625)*AG625)/((AC625*AK625)*AG625),0)
)
)
)
))</f>
        <v/>
      </c>
      <c r="BF625" s="49">
        <f>IF(D625="","",IF(S625="S",
1,
IF(AC625=0,
1,
IF(
IFERROR(((U625+V625+Y625)*AG625)/((AC625*AK625)*AG625),0)&lt;0,
0,
IF(
IFERROR(((U625+V625+Y625)*AG625)/((AC625*AK625)*AG625),0)&gt;1,
1,
IFERROR(((U625+V625+Y625)*AG625)/((AC625*AK625)*AG625),0)
)
)
)
))</f>
        <v/>
      </c>
      <c r="BG625" s="50">
        <f>IF(D625="","",IF(S625="S",0,IF(AND(ISNUMBER(AC625),ISNUMBER(AM625)),IF(OR(AC625*AM625&lt;0,ISERR(AC625*AM625)),0,AC625*AM625),0)))</f>
        <v/>
      </c>
      <c r="BH625" s="50">
        <f>IF(D625="","",IF(BY625&gt;TODAY()-60,0,IF(Y625&gt;12,MAX(0,(U625+Y625)-BG625),MAX(0,U625-BG625))))</f>
        <v/>
      </c>
      <c r="BI625" s="51">
        <f>IF(D625="","",BH625*AG625)</f>
        <v/>
      </c>
      <c r="BJ625" s="51">
        <f>IF(D625="","",IF(OR(R625="A",R625="AA",R625="AAA"),BI625,0))</f>
        <v/>
      </c>
      <c r="BK625" s="51">
        <f>IF(D625="","",IF(R625="B",BI625,0))</f>
        <v/>
      </c>
      <c r="BL625" s="51">
        <f>IF(D625="","",IF(R625="C",BI625,0))</f>
        <v/>
      </c>
      <c r="BM625" s="51">
        <f>IF(D625="","",IFERROR(MAX(0,MIN(BI625/AP625,1)),0))</f>
        <v/>
      </c>
      <c r="BN625" s="52">
        <f>IF(D625="","",AB625*AG625)</f>
        <v/>
      </c>
      <c r="BO625" s="52">
        <f>IF(D625="","",(U625+V625+X625)*AG625)</f>
        <v/>
      </c>
      <c r="BP625" s="52">
        <f>IF(D625="","",(AB625*3)*AG625)</f>
        <v/>
      </c>
      <c r="BQ625" s="52">
        <f>IF(D625="","",IF(BO625-BP625&gt;0,0,BO625-BP625))</f>
        <v/>
      </c>
      <c r="BR625" s="52">
        <f>IF(D625="","",IF(BO625-BP625-BN625&gt;0,0,BO625-BP625-BN625))</f>
        <v/>
      </c>
      <c r="BS625" s="53">
        <f>IF(D625="","",IFERROR(AB625*AI625,0))</f>
        <v/>
      </c>
      <c r="BT625" s="53">
        <f>IF(D625="","",IFERROR(IF(X625&gt;12, AI625*(U625+V625+X625), AI625*(U625+V625)),0))</f>
        <v/>
      </c>
      <c r="BU625" s="53">
        <f>IF(D625="","",IFERROR(((AB625*3)*AI625),0))</f>
        <v/>
      </c>
      <c r="BV625" s="53">
        <f>IF(D625="","",IF(BT625-BU625&gt;0,0,BT625-BU625))</f>
        <v/>
      </c>
      <c r="BW625" s="53">
        <f>IF(D625="","",IF(BT625-BU625-BS625&gt;0,0,BT625-BU625-BS625))</f>
        <v/>
      </c>
      <c r="BX625" s="36">
        <f>IF(D625="","",IFERROR(VLOOKUP(D625,'produto-entrada-7'!A:M,3,0),"SEM PEDIDO"))</f>
        <v/>
      </c>
      <c r="BY625" s="36">
        <f>IF(D625="","",VLOOKUP(D625,'produto-estoque-total-7'!A:AB,25,0))</f>
        <v/>
      </c>
      <c r="BZ625" s="36">
        <f>IF(D625="","",IFERROR(VLOOKUP(D625,'produto-estoque-total-7'!A:AB,26,0)/100,0))</f>
        <v/>
      </c>
      <c r="CA625" s="36">
        <f>IF(D625="","",IFERROR(VLOOKUP(D625,'produto-estoque-total-7'!A:AB,27,0)/100,0))</f>
        <v/>
      </c>
      <c r="CB625" s="41">
        <f>IF(D625="","",V625*AF625)</f>
        <v/>
      </c>
      <c r="CC625" s="41">
        <f>IF(D625="","",V625*AI625)</f>
        <v/>
      </c>
      <c r="CD625" s="54">
        <f>IF(D625="","",VLOOKUP(D625,'produto-estoque-total-7'!A:AB,28,0))</f>
        <v/>
      </c>
    </row>
    <row r="626">
      <c r="A626" s="36">
        <f>IF(D626="","",VLOOKUP(D626,'produto-estoque-total-7'!A:AB,3,0))</f>
        <v/>
      </c>
      <c r="B626" s="1">
        <f>IF(D626="","",VLOOKUP(D626,'produto-estoque-total-7'!A:AB,12,0))</f>
        <v/>
      </c>
      <c r="C626" s="1">
        <f>IF(D626="","",VLOOKUP(D626,'produto-estoque-total-7'!A:AB,2,0))</f>
        <v/>
      </c>
      <c r="D626" s="37">
        <f>IFERROR(IF('produto-estoque-total-7'!A625="","",'produto-estoque-total-7'!A625),"")</f>
        <v/>
      </c>
      <c r="E626" s="1">
        <f>IF(D626="","",VLOOKUP(D626,'produto-estoque-total-7'!A:AB,4,0))</f>
        <v/>
      </c>
      <c r="F626" s="36">
        <f>IF(D626="","",VLOOKUP(D626,'produto-estoque-total-7'!A:AB,13,0))</f>
        <v/>
      </c>
      <c r="G626" s="1">
        <f>IF(F626="","",VLOOKUP(F626,'FORNECEDORES X COMPRADOR'!A:D,4,0))</f>
        <v/>
      </c>
      <c r="H626" s="1">
        <f>IF(F626="","",VLOOKUP(F626,'FORNECEDORES X COMPRADOR'!A:E,5,0))</f>
        <v/>
      </c>
      <c r="I626" s="36">
        <f>IF(D626="","",VLOOKUP(D626,'produto-estoque-total-7'!A:AB,15,0))</f>
        <v/>
      </c>
      <c r="J626" s="36">
        <f>IF(D626="","",VLOOKUP(D626,'produto-estoque-total-7'!A:AB,19,0))</f>
        <v/>
      </c>
      <c r="K626" s="1">
        <f>IF(D626="","",VLOOKUP(D626,'produto-estoque-total-7'!A:AB,20,0))</f>
        <v/>
      </c>
      <c r="L626" s="36">
        <f>IF(D626="","",VLOOKUP(D626,'produto-estoque-total-7'!A:AB,17,0))</f>
        <v/>
      </c>
      <c r="M626" s="1">
        <f>IF(D626="","",VLOOKUP(D626,'produto-estoque-total-7'!A:AB,18,0))</f>
        <v/>
      </c>
      <c r="N626" s="36">
        <f>IF(D626="","",VLOOKUP(D626,'produto-estoque-total-7'!A:AB,21,0))</f>
        <v/>
      </c>
      <c r="O626" s="1">
        <f>IF(D626="","",VLOOKUP(D626,'produto-estoque-total-7'!A:AB,22,0))</f>
        <v/>
      </c>
      <c r="P626" s="36">
        <f>IF(D626="","",VLOOKUP(D626,'produto-estoque-total-7'!A:AB,23,0))</f>
        <v/>
      </c>
      <c r="Q626" s="1">
        <f>IF(D626="","",VLOOKUP(D626,'produto-estoque-total-7'!A:AB,24,0))</f>
        <v/>
      </c>
      <c r="R626" s="38">
        <f>IFERROR(IF(D626="","",VLOOKUP(D626,'produto-venda-7'!B:N,13,0)),"C")</f>
        <v/>
      </c>
      <c r="S626" s="39">
        <f>IF(D626="","",VLOOKUP(D626,'produto-estoque-total-7'!A:AB,6,0))</f>
        <v/>
      </c>
      <c r="T626" s="39">
        <f>IF(D626="","",VLOOKUP(D626,'produto-estoque-total-7'!A:AB,5,0))</f>
        <v/>
      </c>
      <c r="U626" s="40">
        <f>IF(D626="","",VLOOKUP(D626,'produto-estoque-total-7'!A:AB,11,0))</f>
        <v/>
      </c>
      <c r="V626" s="41">
        <f>IF(D626="","",IFERROR(VLOOKUP(D626,'produto-entrada-7'!A:M,10,0),0))</f>
        <v/>
      </c>
      <c r="W626" s="42" t="n"/>
      <c r="X626" s="39">
        <f>IF(D626="","",VLOOKUP(D626,'produto-estoque-total-7'!A:AB,8,0))</f>
        <v/>
      </c>
      <c r="Y626" s="39">
        <f>IF(D626="","",VLOOKUP(D626,'produto-estoque-total-7'!A:AB,9,0))</f>
        <v/>
      </c>
      <c r="Z626" s="39">
        <f>IF(D626="","",VLOOKUP(D626,'produto-estoque-total-7'!A:AB,10,0))</f>
        <v/>
      </c>
      <c r="AA626" s="39">
        <f>IFERROR(IF(D626="","",VLOOKUP(D626,'produto-venda-7'!B:N,4,0)),0)</f>
        <v/>
      </c>
      <c r="AB626" s="39">
        <f>IFERROR(IF(D626="","",VLOOKUP(D626,'produto-venda-7'!B:N,5,0)),0)</f>
        <v/>
      </c>
      <c r="AC626" s="39">
        <f>IF(D626="","",IFERROR(AA626/90,0))</f>
        <v/>
      </c>
      <c r="AD626" s="36">
        <f>IF(D626="","",IFERROR(VLOOKUP(D626,'produto-entrada-7'!A:M,4,0),0))</f>
        <v/>
      </c>
      <c r="AE626" s="36">
        <f>IFERROR(IF(D626="","",VLOOKUP(D626,'produto-venda-7'!B:N,10,0)),0)</f>
        <v/>
      </c>
      <c r="AF626" s="36">
        <f>IF(D626="","",IFERROR(VLOOKUP(D626,'produto-entrada-7'!A:M,11,0),0))</f>
        <v/>
      </c>
      <c r="AG626" s="1">
        <f>IF(D626="","",IFERROR(VLOOKUP(D626,'produto-entrada-7'!A:M,12,0),0))</f>
        <v/>
      </c>
      <c r="AH626" s="1">
        <f>IF(D626="","",IFERROR(VLOOKUP(D626,'produto-entrada-7'!A:M,13,0),0))</f>
        <v/>
      </c>
      <c r="AI626" s="36">
        <f>IFERROR(IF(D626="","",VLOOKUP(D626,'produto-venda-7'!B:N,11,0)),0)</f>
        <v/>
      </c>
      <c r="AJ626" s="43">
        <f>IF(D626="","",IFERROR(AI626*AB626,0))</f>
        <v/>
      </c>
      <c r="AK626" s="44">
        <f>IFERROR(IF(D626="","",VLOOKUP(F626,'ANALISE FORNECEDOR'!$A:$I,8,0)),"")</f>
        <v/>
      </c>
      <c r="AL626" s="44">
        <f>IF(D626="","",AVERAGE(AM626,AK626))</f>
        <v/>
      </c>
      <c r="AM626" s="44">
        <f>IFERROR(IF(D626="","",VLOOKUP(F626,'ANALISE FORNECEDOR'!$A:$I,9,0)),"")</f>
        <v/>
      </c>
      <c r="AN626" s="45">
        <f>IF(D626="","",IF(Y626&gt;12,AI626*(U626+Y626),AI626*U626))</f>
        <v/>
      </c>
      <c r="AO626" s="45">
        <f>IF(D626="","",IF(Y626&gt;12,AI626*(U626+V626+Y626),AI626*(U626+V626)))</f>
        <v/>
      </c>
      <c r="AP626" s="46">
        <f>IF(D626="","",IF(Y626&gt;12,AG626*(U626+Y626),AG626*U626))</f>
        <v/>
      </c>
      <c r="AQ626" s="46">
        <f>IF(D626="","",IF(Y626&gt;12,AG626*(U626+V626+Y626),AG626*(U626+V626)))</f>
        <v/>
      </c>
      <c r="AR626" s="46">
        <f>IF(D626="","",IF(OR(R626="A",R626="AA",R626="AAA"),AP626,0))</f>
        <v/>
      </c>
      <c r="AS626" s="46">
        <f>IF(D626="","",IF(R626="B",AP626,0))</f>
        <v/>
      </c>
      <c r="AT626" s="46">
        <f>IF(D626="","",IF(R626="C",AP626,0))</f>
        <v/>
      </c>
      <c r="AU626" s="47">
        <f>IF(D626="","",IFERROR(AN626/AJ626,0))</f>
        <v/>
      </c>
      <c r="AV626" s="47">
        <f>IF(D626="","",IFERROR(((AO626)/AJ626),0))</f>
        <v/>
      </c>
      <c r="AW626" s="48">
        <f>IF(D626="","",IF(OR(S626="S",NOT(AND(ISNUMBER(AC626),ISNUMBER(AL626),AC626*AL626&gt;=0))),0,AC626*AL626))</f>
        <v/>
      </c>
      <c r="AX626" s="49">
        <f>IFERROR(IF(D626="","",AW626*AG626),0)</f>
        <v/>
      </c>
      <c r="AY626" s="48">
        <f>IF(D626="","",IF(OR(S626="S",NOT(AND(ISNUMBER(AC626),ISNUMBER(AK626),AC626*AK626&gt;=0))),0,AC626*AK626))</f>
        <v/>
      </c>
      <c r="AZ626" s="48">
        <f>IFERROR(IF(D626="","",IF(AY626=0,0,IF(((AY626)-(U626+Y626))&lt;0,0,(AY626)-U626))),0)</f>
        <v/>
      </c>
      <c r="BA626" s="49">
        <f>IF(D626="","",AZ626*AG626)</f>
        <v/>
      </c>
      <c r="BB626" s="49">
        <f>IF(D626="","",IF(OR(R626="A",R626="AA",R626="AAA"),BA626,0))</f>
        <v/>
      </c>
      <c r="BC626" s="49">
        <f>IF(D626="","",IF(R626="B",BA626,0))</f>
        <v/>
      </c>
      <c r="BD626" s="49">
        <f>IF(D626="","",IF(R626="B",BA626,0))</f>
        <v/>
      </c>
      <c r="BE626" s="49">
        <f>IF(D626="","",IF(S626="S",
1,
IF(AC626=0,
1,
IF(
IFERROR(((U626+Y626)*AG626)/((AC626*AK626)*AG626),0)&lt;0,
0,
IF(
IFERROR(((U626+Y626)*AG626)/((AC626*AK626)*AG626),0)&gt;1,
1,
IFERROR(((U626+Y626)*AG626)/((AC626*AK626)*AG626),0)
)
)
)
))</f>
        <v/>
      </c>
      <c r="BF626" s="49">
        <f>IF(D626="","",IF(S626="S",
1,
IF(AC626=0,
1,
IF(
IFERROR(((U626+V626+Y626)*AG626)/((AC626*AK626)*AG626),0)&lt;0,
0,
IF(
IFERROR(((U626+V626+Y626)*AG626)/((AC626*AK626)*AG626),0)&gt;1,
1,
IFERROR(((U626+V626+Y626)*AG626)/((AC626*AK626)*AG626),0)
)
)
)
))</f>
        <v/>
      </c>
      <c r="BG626" s="50">
        <f>IF(D626="","",IF(S626="S",0,IF(AND(ISNUMBER(AC626),ISNUMBER(AM626)),IF(OR(AC626*AM626&lt;0,ISERR(AC626*AM626)),0,AC626*AM626),0)))</f>
        <v/>
      </c>
      <c r="BH626" s="50">
        <f>IF(D626="","",IF(BY626&gt;TODAY()-60,0,IF(Y626&gt;12,MAX(0,(U626+Y626)-BG626),MAX(0,U626-BG626))))</f>
        <v/>
      </c>
      <c r="BI626" s="51">
        <f>IF(D626="","",BH626*AG626)</f>
        <v/>
      </c>
      <c r="BJ626" s="51">
        <f>IF(D626="","",IF(OR(R626="A",R626="AA",R626="AAA"),BI626,0))</f>
        <v/>
      </c>
      <c r="BK626" s="51">
        <f>IF(D626="","",IF(R626="B",BI626,0))</f>
        <v/>
      </c>
      <c r="BL626" s="51">
        <f>IF(D626="","",IF(R626="C",BI626,0))</f>
        <v/>
      </c>
      <c r="BM626" s="51">
        <f>IF(D626="","",IFERROR(MAX(0,MIN(BI626/AP626,1)),0))</f>
        <v/>
      </c>
      <c r="BN626" s="52">
        <f>IF(D626="","",AB626*AG626)</f>
        <v/>
      </c>
      <c r="BO626" s="52">
        <f>IF(D626="","",(U626+V626+X626)*AG626)</f>
        <v/>
      </c>
      <c r="BP626" s="52">
        <f>IF(D626="","",(AB626*3)*AG626)</f>
        <v/>
      </c>
      <c r="BQ626" s="52">
        <f>IF(D626="","",IF(BO626-BP626&gt;0,0,BO626-BP626))</f>
        <v/>
      </c>
      <c r="BR626" s="52">
        <f>IF(D626="","",IF(BO626-BP626-BN626&gt;0,0,BO626-BP626-BN626))</f>
        <v/>
      </c>
      <c r="BS626" s="53">
        <f>IF(D626="","",IFERROR(AB626*AI626,0))</f>
        <v/>
      </c>
      <c r="BT626" s="53">
        <f>IF(D626="","",IFERROR(IF(X626&gt;12, AI626*(U626+V626+X626), AI626*(U626+V626)),0))</f>
        <v/>
      </c>
      <c r="BU626" s="53">
        <f>IF(D626="","",IFERROR(((AB626*3)*AI626),0))</f>
        <v/>
      </c>
      <c r="BV626" s="53">
        <f>IF(D626="","",IF(BT626-BU626&gt;0,0,BT626-BU626))</f>
        <v/>
      </c>
      <c r="BW626" s="53">
        <f>IF(D626="","",IF(BT626-BU626-BS626&gt;0,0,BT626-BU626-BS626))</f>
        <v/>
      </c>
      <c r="BX626" s="36">
        <f>IF(D626="","",IFERROR(VLOOKUP(D626,'produto-entrada-7'!A:M,3,0),"SEM PEDIDO"))</f>
        <v/>
      </c>
      <c r="BY626" s="36">
        <f>IF(D626="","",VLOOKUP(D626,'produto-estoque-total-7'!A:AB,25,0))</f>
        <v/>
      </c>
      <c r="BZ626" s="36">
        <f>IF(D626="","",IFERROR(VLOOKUP(D626,'produto-estoque-total-7'!A:AB,26,0)/100,0))</f>
        <v/>
      </c>
      <c r="CA626" s="36">
        <f>IF(D626="","",IFERROR(VLOOKUP(D626,'produto-estoque-total-7'!A:AB,27,0)/100,0))</f>
        <v/>
      </c>
      <c r="CB626" s="41">
        <f>IF(D626="","",V626*AF626)</f>
        <v/>
      </c>
      <c r="CC626" s="41">
        <f>IF(D626="","",V626*AI626)</f>
        <v/>
      </c>
      <c r="CD626" s="54">
        <f>IF(D626="","",VLOOKUP(D626,'produto-estoque-total-7'!A:AB,28,0))</f>
        <v/>
      </c>
    </row>
    <row r="627">
      <c r="A627" s="36">
        <f>IF(D627="","",VLOOKUP(D627,'produto-estoque-total-7'!A:AB,3,0))</f>
        <v/>
      </c>
      <c r="B627" s="1">
        <f>IF(D627="","",VLOOKUP(D627,'produto-estoque-total-7'!A:AB,12,0))</f>
        <v/>
      </c>
      <c r="C627" s="1">
        <f>IF(D627="","",VLOOKUP(D627,'produto-estoque-total-7'!A:AB,2,0))</f>
        <v/>
      </c>
      <c r="D627" s="37">
        <f>IFERROR(IF('produto-estoque-total-7'!A626="","",'produto-estoque-total-7'!A626),"")</f>
        <v/>
      </c>
      <c r="E627" s="1">
        <f>IF(D627="","",VLOOKUP(D627,'produto-estoque-total-7'!A:AB,4,0))</f>
        <v/>
      </c>
      <c r="F627" s="36">
        <f>IF(D627="","",VLOOKUP(D627,'produto-estoque-total-7'!A:AB,13,0))</f>
        <v/>
      </c>
      <c r="G627" s="1">
        <f>IF(F627="","",VLOOKUP(F627,'FORNECEDORES X COMPRADOR'!A:D,4,0))</f>
        <v/>
      </c>
      <c r="H627" s="1">
        <f>IF(F627="","",VLOOKUP(F627,'FORNECEDORES X COMPRADOR'!A:E,5,0))</f>
        <v/>
      </c>
      <c r="I627" s="36">
        <f>IF(D627="","",VLOOKUP(D627,'produto-estoque-total-7'!A:AB,15,0))</f>
        <v/>
      </c>
      <c r="J627" s="36">
        <f>IF(D627="","",VLOOKUP(D627,'produto-estoque-total-7'!A:AB,19,0))</f>
        <v/>
      </c>
      <c r="K627" s="1">
        <f>IF(D627="","",VLOOKUP(D627,'produto-estoque-total-7'!A:AB,20,0))</f>
        <v/>
      </c>
      <c r="L627" s="36">
        <f>IF(D627="","",VLOOKUP(D627,'produto-estoque-total-7'!A:AB,17,0))</f>
        <v/>
      </c>
      <c r="M627" s="1">
        <f>IF(D627="","",VLOOKUP(D627,'produto-estoque-total-7'!A:AB,18,0))</f>
        <v/>
      </c>
      <c r="N627" s="36">
        <f>IF(D627="","",VLOOKUP(D627,'produto-estoque-total-7'!A:AB,21,0))</f>
        <v/>
      </c>
      <c r="O627" s="1">
        <f>IF(D627="","",VLOOKUP(D627,'produto-estoque-total-7'!A:AB,22,0))</f>
        <v/>
      </c>
      <c r="P627" s="36">
        <f>IF(D627="","",VLOOKUP(D627,'produto-estoque-total-7'!A:AB,23,0))</f>
        <v/>
      </c>
      <c r="Q627" s="1">
        <f>IF(D627="","",VLOOKUP(D627,'produto-estoque-total-7'!A:AB,24,0))</f>
        <v/>
      </c>
      <c r="R627" s="38">
        <f>IFERROR(IF(D627="","",VLOOKUP(D627,'produto-venda-7'!B:N,13,0)),"C")</f>
        <v/>
      </c>
      <c r="S627" s="39">
        <f>IF(D627="","",VLOOKUP(D627,'produto-estoque-total-7'!A:AB,6,0))</f>
        <v/>
      </c>
      <c r="T627" s="39">
        <f>IF(D627="","",VLOOKUP(D627,'produto-estoque-total-7'!A:AB,5,0))</f>
        <v/>
      </c>
      <c r="U627" s="40">
        <f>IF(D627="","",VLOOKUP(D627,'produto-estoque-total-7'!A:AB,11,0))</f>
        <v/>
      </c>
      <c r="V627" s="41">
        <f>IF(D627="","",IFERROR(VLOOKUP(D627,'produto-entrada-7'!A:M,10,0),0))</f>
        <v/>
      </c>
      <c r="W627" s="42" t="n"/>
      <c r="X627" s="39">
        <f>IF(D627="","",VLOOKUP(D627,'produto-estoque-total-7'!A:AB,8,0))</f>
        <v/>
      </c>
      <c r="Y627" s="39">
        <f>IF(D627="","",VLOOKUP(D627,'produto-estoque-total-7'!A:AB,9,0))</f>
        <v/>
      </c>
      <c r="Z627" s="39">
        <f>IF(D627="","",VLOOKUP(D627,'produto-estoque-total-7'!A:AB,10,0))</f>
        <v/>
      </c>
      <c r="AA627" s="39">
        <f>IFERROR(IF(D627="","",VLOOKUP(D627,'produto-venda-7'!B:N,4,0)),0)</f>
        <v/>
      </c>
      <c r="AB627" s="39">
        <f>IFERROR(IF(D627="","",VLOOKUP(D627,'produto-venda-7'!B:N,5,0)),0)</f>
        <v/>
      </c>
      <c r="AC627" s="39">
        <f>IF(D627="","",IFERROR(AA627/90,0))</f>
        <v/>
      </c>
      <c r="AD627" s="36">
        <f>IF(D627="","",IFERROR(VLOOKUP(D627,'produto-entrada-7'!A:M,4,0),0))</f>
        <v/>
      </c>
      <c r="AE627" s="36">
        <f>IFERROR(IF(D627="","",VLOOKUP(D627,'produto-venda-7'!B:N,10,0)),0)</f>
        <v/>
      </c>
      <c r="AF627" s="36">
        <f>IF(D627="","",IFERROR(VLOOKUP(D627,'produto-entrada-7'!A:M,11,0),0))</f>
        <v/>
      </c>
      <c r="AG627" s="1">
        <f>IF(D627="","",IFERROR(VLOOKUP(D627,'produto-entrada-7'!A:M,12,0),0))</f>
        <v/>
      </c>
      <c r="AH627" s="1">
        <f>IF(D627="","",IFERROR(VLOOKUP(D627,'produto-entrada-7'!A:M,13,0),0))</f>
        <v/>
      </c>
      <c r="AI627" s="36">
        <f>IFERROR(IF(D627="","",VLOOKUP(D627,'produto-venda-7'!B:N,11,0)),0)</f>
        <v/>
      </c>
      <c r="AJ627" s="43">
        <f>IF(D627="","",IFERROR(AI627*AB627,0))</f>
        <v/>
      </c>
      <c r="AK627" s="44">
        <f>IFERROR(IF(D627="","",VLOOKUP(F627,'ANALISE FORNECEDOR'!$A:$I,8,0)),"")</f>
        <v/>
      </c>
      <c r="AL627" s="44">
        <f>IF(D627="","",AVERAGE(AM627,AK627))</f>
        <v/>
      </c>
      <c r="AM627" s="44">
        <f>IFERROR(IF(D627="","",VLOOKUP(F627,'ANALISE FORNECEDOR'!$A:$I,9,0)),"")</f>
        <v/>
      </c>
      <c r="AN627" s="45">
        <f>IF(D627="","",IF(Y627&gt;12,AI627*(U627+Y627),AI627*U627))</f>
        <v/>
      </c>
      <c r="AO627" s="45">
        <f>IF(D627="","",IF(Y627&gt;12,AI627*(U627+V627+Y627),AI627*(U627+V627)))</f>
        <v/>
      </c>
      <c r="AP627" s="46">
        <f>IF(D627="","",IF(Y627&gt;12,AG627*(U627+Y627),AG627*U627))</f>
        <v/>
      </c>
      <c r="AQ627" s="46">
        <f>IF(D627="","",IF(Y627&gt;12,AG627*(U627+V627+Y627),AG627*(U627+V627)))</f>
        <v/>
      </c>
      <c r="AR627" s="46">
        <f>IF(D627="","",IF(OR(R627="A",R627="AA",R627="AAA"),AP627,0))</f>
        <v/>
      </c>
      <c r="AS627" s="46">
        <f>IF(D627="","",IF(R627="B",AP627,0))</f>
        <v/>
      </c>
      <c r="AT627" s="46">
        <f>IF(D627="","",IF(R627="C",AP627,0))</f>
        <v/>
      </c>
      <c r="AU627" s="47">
        <f>IF(D627="","",IFERROR(AN627/AJ627,0))</f>
        <v/>
      </c>
      <c r="AV627" s="47">
        <f>IF(D627="","",IFERROR(((AO627)/AJ627),0))</f>
        <v/>
      </c>
      <c r="AW627" s="48">
        <f>IF(D627="","",IF(OR(S627="S",NOT(AND(ISNUMBER(AC627),ISNUMBER(AL627),AC627*AL627&gt;=0))),0,AC627*AL627))</f>
        <v/>
      </c>
      <c r="AX627" s="49">
        <f>IFERROR(IF(D627="","",AW627*AG627),0)</f>
        <v/>
      </c>
      <c r="AY627" s="48">
        <f>IF(D627="","",IF(OR(S627="S",NOT(AND(ISNUMBER(AC627),ISNUMBER(AK627),AC627*AK627&gt;=0))),0,AC627*AK627))</f>
        <v/>
      </c>
      <c r="AZ627" s="48">
        <f>IFERROR(IF(D627="","",IF(AY627=0,0,IF(((AY627)-(U627+Y627))&lt;0,0,(AY627)-U627))),0)</f>
        <v/>
      </c>
      <c r="BA627" s="49">
        <f>IF(D627="","",AZ627*AG627)</f>
        <v/>
      </c>
      <c r="BB627" s="49">
        <f>IF(D627="","",IF(OR(R627="A",R627="AA",R627="AAA"),BA627,0))</f>
        <v/>
      </c>
      <c r="BC627" s="49">
        <f>IF(D627="","",IF(R627="B",BA627,0))</f>
        <v/>
      </c>
      <c r="BD627" s="49">
        <f>IF(D627="","",IF(R627="B",BA627,0))</f>
        <v/>
      </c>
      <c r="BE627" s="49">
        <f>IF(D627="","",IF(S627="S",
1,
IF(AC627=0,
1,
IF(
IFERROR(((U627+Y627)*AG627)/((AC627*AK627)*AG627),0)&lt;0,
0,
IF(
IFERROR(((U627+Y627)*AG627)/((AC627*AK627)*AG627),0)&gt;1,
1,
IFERROR(((U627+Y627)*AG627)/((AC627*AK627)*AG627),0)
)
)
)
))</f>
        <v/>
      </c>
      <c r="BF627" s="49">
        <f>IF(D627="","",IF(S627="S",
1,
IF(AC627=0,
1,
IF(
IFERROR(((U627+V627+Y627)*AG627)/((AC627*AK627)*AG627),0)&lt;0,
0,
IF(
IFERROR(((U627+V627+Y627)*AG627)/((AC627*AK627)*AG627),0)&gt;1,
1,
IFERROR(((U627+V627+Y627)*AG627)/((AC627*AK627)*AG627),0)
)
)
)
))</f>
        <v/>
      </c>
      <c r="BG627" s="50">
        <f>IF(D627="","",IF(S627="S",0,IF(AND(ISNUMBER(AC627),ISNUMBER(AM627)),IF(OR(AC627*AM627&lt;0,ISERR(AC627*AM627)),0,AC627*AM627),0)))</f>
        <v/>
      </c>
      <c r="BH627" s="50">
        <f>IF(D627="","",IF(BY627&gt;TODAY()-60,0,IF(Y627&gt;12,MAX(0,(U627+Y627)-BG627),MAX(0,U627-BG627))))</f>
        <v/>
      </c>
      <c r="BI627" s="51">
        <f>IF(D627="","",BH627*AG627)</f>
        <v/>
      </c>
      <c r="BJ627" s="51">
        <f>IF(D627="","",IF(OR(R627="A",R627="AA",R627="AAA"),BI627,0))</f>
        <v/>
      </c>
      <c r="BK627" s="51">
        <f>IF(D627="","",IF(R627="B",BI627,0))</f>
        <v/>
      </c>
      <c r="BL627" s="51">
        <f>IF(D627="","",IF(R627="C",BI627,0))</f>
        <v/>
      </c>
      <c r="BM627" s="51">
        <f>IF(D627="","",IFERROR(MAX(0,MIN(BI627/AP627,1)),0))</f>
        <v/>
      </c>
      <c r="BN627" s="52">
        <f>IF(D627="","",AB627*AG627)</f>
        <v/>
      </c>
      <c r="BO627" s="52">
        <f>IF(D627="","",(U627+V627+X627)*AG627)</f>
        <v/>
      </c>
      <c r="BP627" s="52">
        <f>IF(D627="","",(AB627*3)*AG627)</f>
        <v/>
      </c>
      <c r="BQ627" s="52">
        <f>IF(D627="","",IF(BO627-BP627&gt;0,0,BO627-BP627))</f>
        <v/>
      </c>
      <c r="BR627" s="52">
        <f>IF(D627="","",IF(BO627-BP627-BN627&gt;0,0,BO627-BP627-BN627))</f>
        <v/>
      </c>
      <c r="BS627" s="53">
        <f>IF(D627="","",IFERROR(AB627*AI627,0))</f>
        <v/>
      </c>
      <c r="BT627" s="53">
        <f>IF(D627="","",IFERROR(IF(X627&gt;12, AI627*(U627+V627+X627), AI627*(U627+V627)),0))</f>
        <v/>
      </c>
      <c r="BU627" s="53">
        <f>IF(D627="","",IFERROR(((AB627*3)*AI627),0))</f>
        <v/>
      </c>
      <c r="BV627" s="53">
        <f>IF(D627="","",IF(BT627-BU627&gt;0,0,BT627-BU627))</f>
        <v/>
      </c>
      <c r="BW627" s="53">
        <f>IF(D627="","",IF(BT627-BU627-BS627&gt;0,0,BT627-BU627-BS627))</f>
        <v/>
      </c>
      <c r="BX627" s="36">
        <f>IF(D627="","",IFERROR(VLOOKUP(D627,'produto-entrada-7'!A:M,3,0),"SEM PEDIDO"))</f>
        <v/>
      </c>
      <c r="BY627" s="36">
        <f>IF(D627="","",VLOOKUP(D627,'produto-estoque-total-7'!A:AB,25,0))</f>
        <v/>
      </c>
      <c r="BZ627" s="36">
        <f>IF(D627="","",IFERROR(VLOOKUP(D627,'produto-estoque-total-7'!A:AB,26,0)/100,0))</f>
        <v/>
      </c>
      <c r="CA627" s="36">
        <f>IF(D627="","",IFERROR(VLOOKUP(D627,'produto-estoque-total-7'!A:AB,27,0)/100,0))</f>
        <v/>
      </c>
      <c r="CB627" s="41">
        <f>IF(D627="","",V627*AF627)</f>
        <v/>
      </c>
      <c r="CC627" s="41">
        <f>IF(D627="","",V627*AI627)</f>
        <v/>
      </c>
      <c r="CD627" s="54">
        <f>IF(D627="","",VLOOKUP(D627,'produto-estoque-total-7'!A:AB,28,0))</f>
        <v/>
      </c>
    </row>
    <row r="628">
      <c r="A628" s="36">
        <f>IF(D628="","",VLOOKUP(D628,'produto-estoque-total-7'!A:AB,3,0))</f>
        <v/>
      </c>
      <c r="B628" s="1">
        <f>IF(D628="","",VLOOKUP(D628,'produto-estoque-total-7'!A:AB,12,0))</f>
        <v/>
      </c>
      <c r="C628" s="1">
        <f>IF(D628="","",VLOOKUP(D628,'produto-estoque-total-7'!A:AB,2,0))</f>
        <v/>
      </c>
      <c r="D628" s="37">
        <f>IFERROR(IF('produto-estoque-total-7'!A627="","",'produto-estoque-total-7'!A627),"")</f>
        <v/>
      </c>
      <c r="E628" s="1">
        <f>IF(D628="","",VLOOKUP(D628,'produto-estoque-total-7'!A:AB,4,0))</f>
        <v/>
      </c>
      <c r="F628" s="36">
        <f>IF(D628="","",VLOOKUP(D628,'produto-estoque-total-7'!A:AB,13,0))</f>
        <v/>
      </c>
      <c r="G628" s="1">
        <f>IF(F628="","",VLOOKUP(F628,'FORNECEDORES X COMPRADOR'!A:D,4,0))</f>
        <v/>
      </c>
      <c r="H628" s="1">
        <f>IF(F628="","",VLOOKUP(F628,'FORNECEDORES X COMPRADOR'!A:E,5,0))</f>
        <v/>
      </c>
      <c r="I628" s="36">
        <f>IF(D628="","",VLOOKUP(D628,'produto-estoque-total-7'!A:AB,15,0))</f>
        <v/>
      </c>
      <c r="J628" s="36">
        <f>IF(D628="","",VLOOKUP(D628,'produto-estoque-total-7'!A:AB,19,0))</f>
        <v/>
      </c>
      <c r="K628" s="1">
        <f>IF(D628="","",VLOOKUP(D628,'produto-estoque-total-7'!A:AB,20,0))</f>
        <v/>
      </c>
      <c r="L628" s="36">
        <f>IF(D628="","",VLOOKUP(D628,'produto-estoque-total-7'!A:AB,17,0))</f>
        <v/>
      </c>
      <c r="M628" s="1">
        <f>IF(D628="","",VLOOKUP(D628,'produto-estoque-total-7'!A:AB,18,0))</f>
        <v/>
      </c>
      <c r="N628" s="36">
        <f>IF(D628="","",VLOOKUP(D628,'produto-estoque-total-7'!A:AB,21,0))</f>
        <v/>
      </c>
      <c r="O628" s="1">
        <f>IF(D628="","",VLOOKUP(D628,'produto-estoque-total-7'!A:AB,22,0))</f>
        <v/>
      </c>
      <c r="P628" s="36">
        <f>IF(D628="","",VLOOKUP(D628,'produto-estoque-total-7'!A:AB,23,0))</f>
        <v/>
      </c>
      <c r="Q628" s="1">
        <f>IF(D628="","",VLOOKUP(D628,'produto-estoque-total-7'!A:AB,24,0))</f>
        <v/>
      </c>
      <c r="R628" s="38">
        <f>IFERROR(IF(D628="","",VLOOKUP(D628,'produto-venda-7'!B:N,13,0)),"C")</f>
        <v/>
      </c>
      <c r="S628" s="39">
        <f>IF(D628="","",VLOOKUP(D628,'produto-estoque-total-7'!A:AB,6,0))</f>
        <v/>
      </c>
      <c r="T628" s="39">
        <f>IF(D628="","",VLOOKUP(D628,'produto-estoque-total-7'!A:AB,5,0))</f>
        <v/>
      </c>
      <c r="U628" s="40">
        <f>IF(D628="","",VLOOKUP(D628,'produto-estoque-total-7'!A:AB,11,0))</f>
        <v/>
      </c>
      <c r="V628" s="41">
        <f>IF(D628="","",IFERROR(VLOOKUP(D628,'produto-entrada-7'!A:M,10,0),0))</f>
        <v/>
      </c>
      <c r="W628" s="42" t="n"/>
      <c r="X628" s="39">
        <f>IF(D628="","",VLOOKUP(D628,'produto-estoque-total-7'!A:AB,8,0))</f>
        <v/>
      </c>
      <c r="Y628" s="39">
        <f>IF(D628="","",VLOOKUP(D628,'produto-estoque-total-7'!A:AB,9,0))</f>
        <v/>
      </c>
      <c r="Z628" s="39">
        <f>IF(D628="","",VLOOKUP(D628,'produto-estoque-total-7'!A:AB,10,0))</f>
        <v/>
      </c>
      <c r="AA628" s="39">
        <f>IFERROR(IF(D628="","",VLOOKUP(D628,'produto-venda-7'!B:N,4,0)),0)</f>
        <v/>
      </c>
      <c r="AB628" s="39">
        <f>IFERROR(IF(D628="","",VLOOKUP(D628,'produto-venda-7'!B:N,5,0)),0)</f>
        <v/>
      </c>
      <c r="AC628" s="39">
        <f>IF(D628="","",IFERROR(AA628/90,0))</f>
        <v/>
      </c>
      <c r="AD628" s="36">
        <f>IF(D628="","",IFERROR(VLOOKUP(D628,'produto-entrada-7'!A:M,4,0),0))</f>
        <v/>
      </c>
      <c r="AE628" s="36">
        <f>IFERROR(IF(D628="","",VLOOKUP(D628,'produto-venda-7'!B:N,10,0)),0)</f>
        <v/>
      </c>
      <c r="AF628" s="36">
        <f>IF(D628="","",IFERROR(VLOOKUP(D628,'produto-entrada-7'!A:M,11,0),0))</f>
        <v/>
      </c>
      <c r="AG628" s="1">
        <f>IF(D628="","",IFERROR(VLOOKUP(D628,'produto-entrada-7'!A:M,12,0),0))</f>
        <v/>
      </c>
      <c r="AH628" s="1">
        <f>IF(D628="","",IFERROR(VLOOKUP(D628,'produto-entrada-7'!A:M,13,0),0))</f>
        <v/>
      </c>
      <c r="AI628" s="36">
        <f>IFERROR(IF(D628="","",VLOOKUP(D628,'produto-venda-7'!B:N,11,0)),0)</f>
        <v/>
      </c>
      <c r="AJ628" s="43">
        <f>IF(D628="","",IFERROR(AI628*AB628,0))</f>
        <v/>
      </c>
      <c r="AK628" s="44">
        <f>IFERROR(IF(D628="","",VLOOKUP(F628,'ANALISE FORNECEDOR'!$A:$I,8,0)),"")</f>
        <v/>
      </c>
      <c r="AL628" s="44">
        <f>IF(D628="","",AVERAGE(AM628,AK628))</f>
        <v/>
      </c>
      <c r="AM628" s="44">
        <f>IFERROR(IF(D628="","",VLOOKUP(F628,'ANALISE FORNECEDOR'!$A:$I,9,0)),"")</f>
        <v/>
      </c>
      <c r="AN628" s="45">
        <f>IF(D628="","",IF(Y628&gt;12,AI628*(U628+Y628),AI628*U628))</f>
        <v/>
      </c>
      <c r="AO628" s="45">
        <f>IF(D628="","",IF(Y628&gt;12,AI628*(U628+V628+Y628),AI628*(U628+V628)))</f>
        <v/>
      </c>
      <c r="AP628" s="46">
        <f>IF(D628="","",IF(Y628&gt;12,AG628*(U628+Y628),AG628*U628))</f>
        <v/>
      </c>
      <c r="AQ628" s="46">
        <f>IF(D628="","",IF(Y628&gt;12,AG628*(U628+V628+Y628),AG628*(U628+V628)))</f>
        <v/>
      </c>
      <c r="AR628" s="46">
        <f>IF(D628="","",IF(OR(R628="A",R628="AA",R628="AAA"),AP628,0))</f>
        <v/>
      </c>
      <c r="AS628" s="46">
        <f>IF(D628="","",IF(R628="B",AP628,0))</f>
        <v/>
      </c>
      <c r="AT628" s="46">
        <f>IF(D628="","",IF(R628="C",AP628,0))</f>
        <v/>
      </c>
      <c r="AU628" s="47">
        <f>IF(D628="","",IFERROR(AN628/AJ628,0))</f>
        <v/>
      </c>
      <c r="AV628" s="47">
        <f>IF(D628="","",IFERROR(((AO628)/AJ628),0))</f>
        <v/>
      </c>
      <c r="AW628" s="48">
        <f>IF(D628="","",IF(OR(S628="S",NOT(AND(ISNUMBER(AC628),ISNUMBER(AL628),AC628*AL628&gt;=0))),0,AC628*AL628))</f>
        <v/>
      </c>
      <c r="AX628" s="49">
        <f>IFERROR(IF(D628="","",AW628*AG628),0)</f>
        <v/>
      </c>
      <c r="AY628" s="48">
        <f>IF(D628="","",IF(OR(S628="S",NOT(AND(ISNUMBER(AC628),ISNUMBER(AK628),AC628*AK628&gt;=0))),0,AC628*AK628))</f>
        <v/>
      </c>
      <c r="AZ628" s="48">
        <f>IFERROR(IF(D628="","",IF(AY628=0,0,IF(((AY628)-(U628+Y628))&lt;0,0,(AY628)-U628))),0)</f>
        <v/>
      </c>
      <c r="BA628" s="49">
        <f>IF(D628="","",AZ628*AG628)</f>
        <v/>
      </c>
      <c r="BB628" s="49">
        <f>IF(D628="","",IF(OR(R628="A",R628="AA",R628="AAA"),BA628,0))</f>
        <v/>
      </c>
      <c r="BC628" s="49">
        <f>IF(D628="","",IF(R628="B",BA628,0))</f>
        <v/>
      </c>
      <c r="BD628" s="49">
        <f>IF(D628="","",IF(R628="B",BA628,0))</f>
        <v/>
      </c>
      <c r="BE628" s="49">
        <f>IF(D628="","",IF(S628="S",
1,
IF(AC628=0,
1,
IF(
IFERROR(((U628+Y628)*AG628)/((AC628*AK628)*AG628),0)&lt;0,
0,
IF(
IFERROR(((U628+Y628)*AG628)/((AC628*AK628)*AG628),0)&gt;1,
1,
IFERROR(((U628+Y628)*AG628)/((AC628*AK628)*AG628),0)
)
)
)
))</f>
        <v/>
      </c>
      <c r="BF628" s="49">
        <f>IF(D628="","",IF(S628="S",
1,
IF(AC628=0,
1,
IF(
IFERROR(((U628+V628+Y628)*AG628)/((AC628*AK628)*AG628),0)&lt;0,
0,
IF(
IFERROR(((U628+V628+Y628)*AG628)/((AC628*AK628)*AG628),0)&gt;1,
1,
IFERROR(((U628+V628+Y628)*AG628)/((AC628*AK628)*AG628),0)
)
)
)
))</f>
        <v/>
      </c>
      <c r="BG628" s="50">
        <f>IF(D628="","",IF(S628="S",0,IF(AND(ISNUMBER(AC628),ISNUMBER(AM628)),IF(OR(AC628*AM628&lt;0,ISERR(AC628*AM628)),0,AC628*AM628),0)))</f>
        <v/>
      </c>
      <c r="BH628" s="50">
        <f>IF(D628="","",IF(BY628&gt;TODAY()-60,0,IF(Y628&gt;12,MAX(0,(U628+Y628)-BG628),MAX(0,U628-BG628))))</f>
        <v/>
      </c>
      <c r="BI628" s="51">
        <f>IF(D628="","",BH628*AG628)</f>
        <v/>
      </c>
      <c r="BJ628" s="51">
        <f>IF(D628="","",IF(OR(R628="A",R628="AA",R628="AAA"),BI628,0))</f>
        <v/>
      </c>
      <c r="BK628" s="51">
        <f>IF(D628="","",IF(R628="B",BI628,0))</f>
        <v/>
      </c>
      <c r="BL628" s="51">
        <f>IF(D628="","",IF(R628="C",BI628,0))</f>
        <v/>
      </c>
      <c r="BM628" s="51">
        <f>IF(D628="","",IFERROR(MAX(0,MIN(BI628/AP628,1)),0))</f>
        <v/>
      </c>
      <c r="BN628" s="52">
        <f>IF(D628="","",AB628*AG628)</f>
        <v/>
      </c>
      <c r="BO628" s="52">
        <f>IF(D628="","",(U628+V628+X628)*AG628)</f>
        <v/>
      </c>
      <c r="BP628" s="52">
        <f>IF(D628="","",(AB628*3)*AG628)</f>
        <v/>
      </c>
      <c r="BQ628" s="52">
        <f>IF(D628="","",IF(BO628-BP628&gt;0,0,BO628-BP628))</f>
        <v/>
      </c>
      <c r="BR628" s="52">
        <f>IF(D628="","",IF(BO628-BP628-BN628&gt;0,0,BO628-BP628-BN628))</f>
        <v/>
      </c>
      <c r="BS628" s="53">
        <f>IF(D628="","",IFERROR(AB628*AI628,0))</f>
        <v/>
      </c>
      <c r="BT628" s="53">
        <f>IF(D628="","",IFERROR(IF(X628&gt;12, AI628*(U628+V628+X628), AI628*(U628+V628)),0))</f>
        <v/>
      </c>
      <c r="BU628" s="53">
        <f>IF(D628="","",IFERROR(((AB628*3)*AI628),0))</f>
        <v/>
      </c>
      <c r="BV628" s="53">
        <f>IF(D628="","",IF(BT628-BU628&gt;0,0,BT628-BU628))</f>
        <v/>
      </c>
      <c r="BW628" s="53">
        <f>IF(D628="","",IF(BT628-BU628-BS628&gt;0,0,BT628-BU628-BS628))</f>
        <v/>
      </c>
      <c r="BX628" s="36">
        <f>IF(D628="","",IFERROR(VLOOKUP(D628,'produto-entrada-7'!A:M,3,0),"SEM PEDIDO"))</f>
        <v/>
      </c>
      <c r="BY628" s="36">
        <f>IF(D628="","",VLOOKUP(D628,'produto-estoque-total-7'!A:AB,25,0))</f>
        <v/>
      </c>
      <c r="BZ628" s="36">
        <f>IF(D628="","",IFERROR(VLOOKUP(D628,'produto-estoque-total-7'!A:AB,26,0)/100,0))</f>
        <v/>
      </c>
      <c r="CA628" s="36">
        <f>IF(D628="","",IFERROR(VLOOKUP(D628,'produto-estoque-total-7'!A:AB,27,0)/100,0))</f>
        <v/>
      </c>
      <c r="CB628" s="41">
        <f>IF(D628="","",V628*AF628)</f>
        <v/>
      </c>
      <c r="CC628" s="41">
        <f>IF(D628="","",V628*AI628)</f>
        <v/>
      </c>
      <c r="CD628" s="54">
        <f>IF(D628="","",VLOOKUP(D628,'produto-estoque-total-7'!A:AB,28,0))</f>
        <v/>
      </c>
    </row>
    <row r="629">
      <c r="A629" s="36">
        <f>IF(D629="","",VLOOKUP(D629,'produto-estoque-total-7'!A:AB,3,0))</f>
        <v/>
      </c>
      <c r="B629" s="1">
        <f>IF(D629="","",VLOOKUP(D629,'produto-estoque-total-7'!A:AB,12,0))</f>
        <v/>
      </c>
      <c r="C629" s="1">
        <f>IF(D629="","",VLOOKUP(D629,'produto-estoque-total-7'!A:AB,2,0))</f>
        <v/>
      </c>
      <c r="D629" s="37">
        <f>IFERROR(IF('produto-estoque-total-7'!A628="","",'produto-estoque-total-7'!A628),"")</f>
        <v/>
      </c>
      <c r="E629" s="1">
        <f>IF(D629="","",VLOOKUP(D629,'produto-estoque-total-7'!A:AB,4,0))</f>
        <v/>
      </c>
      <c r="F629" s="36">
        <f>IF(D629="","",VLOOKUP(D629,'produto-estoque-total-7'!A:AB,13,0))</f>
        <v/>
      </c>
      <c r="G629" s="1">
        <f>IF(F629="","",VLOOKUP(F629,'FORNECEDORES X COMPRADOR'!A:D,4,0))</f>
        <v/>
      </c>
      <c r="H629" s="1">
        <f>IF(F629="","",VLOOKUP(F629,'FORNECEDORES X COMPRADOR'!A:E,5,0))</f>
        <v/>
      </c>
      <c r="I629" s="36">
        <f>IF(D629="","",VLOOKUP(D629,'produto-estoque-total-7'!A:AB,15,0))</f>
        <v/>
      </c>
      <c r="J629" s="36">
        <f>IF(D629="","",VLOOKUP(D629,'produto-estoque-total-7'!A:AB,19,0))</f>
        <v/>
      </c>
      <c r="K629" s="1">
        <f>IF(D629="","",VLOOKUP(D629,'produto-estoque-total-7'!A:AB,20,0))</f>
        <v/>
      </c>
      <c r="L629" s="36">
        <f>IF(D629="","",VLOOKUP(D629,'produto-estoque-total-7'!A:AB,17,0))</f>
        <v/>
      </c>
      <c r="M629" s="1">
        <f>IF(D629="","",VLOOKUP(D629,'produto-estoque-total-7'!A:AB,18,0))</f>
        <v/>
      </c>
      <c r="N629" s="36">
        <f>IF(D629="","",VLOOKUP(D629,'produto-estoque-total-7'!A:AB,21,0))</f>
        <v/>
      </c>
      <c r="O629" s="1">
        <f>IF(D629="","",VLOOKUP(D629,'produto-estoque-total-7'!A:AB,22,0))</f>
        <v/>
      </c>
      <c r="P629" s="36">
        <f>IF(D629="","",VLOOKUP(D629,'produto-estoque-total-7'!A:AB,23,0))</f>
        <v/>
      </c>
      <c r="Q629" s="1">
        <f>IF(D629="","",VLOOKUP(D629,'produto-estoque-total-7'!A:AB,24,0))</f>
        <v/>
      </c>
      <c r="R629" s="38">
        <f>IFERROR(IF(D629="","",VLOOKUP(D629,'produto-venda-7'!B:N,13,0)),"C")</f>
        <v/>
      </c>
      <c r="S629" s="39">
        <f>IF(D629="","",VLOOKUP(D629,'produto-estoque-total-7'!A:AB,6,0))</f>
        <v/>
      </c>
      <c r="T629" s="39">
        <f>IF(D629="","",VLOOKUP(D629,'produto-estoque-total-7'!A:AB,5,0))</f>
        <v/>
      </c>
      <c r="U629" s="40">
        <f>IF(D629="","",VLOOKUP(D629,'produto-estoque-total-7'!A:AB,11,0))</f>
        <v/>
      </c>
      <c r="V629" s="41">
        <f>IF(D629="","",IFERROR(VLOOKUP(D629,'produto-entrada-7'!A:M,10,0),0))</f>
        <v/>
      </c>
      <c r="W629" s="42" t="n"/>
      <c r="X629" s="39">
        <f>IF(D629="","",VLOOKUP(D629,'produto-estoque-total-7'!A:AB,8,0))</f>
        <v/>
      </c>
      <c r="Y629" s="39">
        <f>IF(D629="","",VLOOKUP(D629,'produto-estoque-total-7'!A:AB,9,0))</f>
        <v/>
      </c>
      <c r="Z629" s="39">
        <f>IF(D629="","",VLOOKUP(D629,'produto-estoque-total-7'!A:AB,10,0))</f>
        <v/>
      </c>
      <c r="AA629" s="39">
        <f>IFERROR(IF(D629="","",VLOOKUP(D629,'produto-venda-7'!B:N,4,0)),0)</f>
        <v/>
      </c>
      <c r="AB629" s="39">
        <f>IFERROR(IF(D629="","",VLOOKUP(D629,'produto-venda-7'!B:N,5,0)),0)</f>
        <v/>
      </c>
      <c r="AC629" s="39">
        <f>IF(D629="","",IFERROR(AA629/90,0))</f>
        <v/>
      </c>
      <c r="AD629" s="36">
        <f>IF(D629="","",IFERROR(VLOOKUP(D629,'produto-entrada-7'!A:M,4,0),0))</f>
        <v/>
      </c>
      <c r="AE629" s="36">
        <f>IFERROR(IF(D629="","",VLOOKUP(D629,'produto-venda-7'!B:N,10,0)),0)</f>
        <v/>
      </c>
      <c r="AF629" s="36">
        <f>IF(D629="","",IFERROR(VLOOKUP(D629,'produto-entrada-7'!A:M,11,0),0))</f>
        <v/>
      </c>
      <c r="AG629" s="1">
        <f>IF(D629="","",IFERROR(VLOOKUP(D629,'produto-entrada-7'!A:M,12,0),0))</f>
        <v/>
      </c>
      <c r="AH629" s="1">
        <f>IF(D629="","",IFERROR(VLOOKUP(D629,'produto-entrada-7'!A:M,13,0),0))</f>
        <v/>
      </c>
      <c r="AI629" s="36">
        <f>IFERROR(IF(D629="","",VLOOKUP(D629,'produto-venda-7'!B:N,11,0)),0)</f>
        <v/>
      </c>
      <c r="AJ629" s="43">
        <f>IF(D629="","",IFERROR(AI629*AB629,0))</f>
        <v/>
      </c>
      <c r="AK629" s="44">
        <f>IFERROR(IF(D629="","",VLOOKUP(F629,'ANALISE FORNECEDOR'!$A:$I,8,0)),"")</f>
        <v/>
      </c>
      <c r="AL629" s="44">
        <f>IF(D629="","",AVERAGE(AM629,AK629))</f>
        <v/>
      </c>
      <c r="AM629" s="44">
        <f>IFERROR(IF(D629="","",VLOOKUP(F629,'ANALISE FORNECEDOR'!$A:$I,9,0)),"")</f>
        <v/>
      </c>
      <c r="AN629" s="45">
        <f>IF(D629="","",IF(Y629&gt;12,AI629*(U629+Y629),AI629*U629))</f>
        <v/>
      </c>
      <c r="AO629" s="45">
        <f>IF(D629="","",IF(Y629&gt;12,AI629*(U629+V629+Y629),AI629*(U629+V629)))</f>
        <v/>
      </c>
      <c r="AP629" s="46">
        <f>IF(D629="","",IF(Y629&gt;12,AG629*(U629+Y629),AG629*U629))</f>
        <v/>
      </c>
      <c r="AQ629" s="46">
        <f>IF(D629="","",IF(Y629&gt;12,AG629*(U629+V629+Y629),AG629*(U629+V629)))</f>
        <v/>
      </c>
      <c r="AR629" s="46">
        <f>IF(D629="","",IF(OR(R629="A",R629="AA",R629="AAA"),AP629,0))</f>
        <v/>
      </c>
      <c r="AS629" s="46">
        <f>IF(D629="","",IF(R629="B",AP629,0))</f>
        <v/>
      </c>
      <c r="AT629" s="46">
        <f>IF(D629="","",IF(R629="C",AP629,0))</f>
        <v/>
      </c>
      <c r="AU629" s="47">
        <f>IF(D629="","",IFERROR(AN629/AJ629,0))</f>
        <v/>
      </c>
      <c r="AV629" s="47">
        <f>IF(D629="","",IFERROR(((AO629)/AJ629),0))</f>
        <v/>
      </c>
      <c r="AW629" s="48">
        <f>IF(D629="","",IF(OR(S629="S",NOT(AND(ISNUMBER(AC629),ISNUMBER(AL629),AC629*AL629&gt;=0))),0,AC629*AL629))</f>
        <v/>
      </c>
      <c r="AX629" s="49">
        <f>IFERROR(IF(D629="","",AW629*AG629),0)</f>
        <v/>
      </c>
      <c r="AY629" s="48">
        <f>IF(D629="","",IF(OR(S629="S",NOT(AND(ISNUMBER(AC629),ISNUMBER(AK629),AC629*AK629&gt;=0))),0,AC629*AK629))</f>
        <v/>
      </c>
      <c r="AZ629" s="48">
        <f>IFERROR(IF(D629="","",IF(AY629=0,0,IF(((AY629)-(U629+Y629))&lt;0,0,(AY629)-U629))),0)</f>
        <v/>
      </c>
      <c r="BA629" s="49">
        <f>IF(D629="","",AZ629*AG629)</f>
        <v/>
      </c>
      <c r="BB629" s="49">
        <f>IF(D629="","",IF(OR(R629="A",R629="AA",R629="AAA"),BA629,0))</f>
        <v/>
      </c>
      <c r="BC629" s="49">
        <f>IF(D629="","",IF(R629="B",BA629,0))</f>
        <v/>
      </c>
      <c r="BD629" s="49">
        <f>IF(D629="","",IF(R629="B",BA629,0))</f>
        <v/>
      </c>
      <c r="BE629" s="49">
        <f>IF(D629="","",IF(S629="S",
1,
IF(AC629=0,
1,
IF(
IFERROR(((U629+Y629)*AG629)/((AC629*AK629)*AG629),0)&lt;0,
0,
IF(
IFERROR(((U629+Y629)*AG629)/((AC629*AK629)*AG629),0)&gt;1,
1,
IFERROR(((U629+Y629)*AG629)/((AC629*AK629)*AG629),0)
)
)
)
))</f>
        <v/>
      </c>
      <c r="BF629" s="49">
        <f>IF(D629="","",IF(S629="S",
1,
IF(AC629=0,
1,
IF(
IFERROR(((U629+V629+Y629)*AG629)/((AC629*AK629)*AG629),0)&lt;0,
0,
IF(
IFERROR(((U629+V629+Y629)*AG629)/((AC629*AK629)*AG629),0)&gt;1,
1,
IFERROR(((U629+V629+Y629)*AG629)/((AC629*AK629)*AG629),0)
)
)
)
))</f>
        <v/>
      </c>
      <c r="BG629" s="50">
        <f>IF(D629="","",IF(S629="S",0,IF(AND(ISNUMBER(AC629),ISNUMBER(AM629)),IF(OR(AC629*AM629&lt;0,ISERR(AC629*AM629)),0,AC629*AM629),0)))</f>
        <v/>
      </c>
      <c r="BH629" s="50">
        <f>IF(D629="","",IF(BY629&gt;TODAY()-60,0,IF(Y629&gt;12,MAX(0,(U629+Y629)-BG629),MAX(0,U629-BG629))))</f>
        <v/>
      </c>
      <c r="BI629" s="51">
        <f>IF(D629="","",BH629*AG629)</f>
        <v/>
      </c>
      <c r="BJ629" s="51">
        <f>IF(D629="","",IF(OR(R629="A",R629="AA",R629="AAA"),BI629,0))</f>
        <v/>
      </c>
      <c r="BK629" s="51">
        <f>IF(D629="","",IF(R629="B",BI629,0))</f>
        <v/>
      </c>
      <c r="BL629" s="51">
        <f>IF(D629="","",IF(R629="C",BI629,0))</f>
        <v/>
      </c>
      <c r="BM629" s="51">
        <f>IF(D629="","",IFERROR(MAX(0,MIN(BI629/AP629,1)),0))</f>
        <v/>
      </c>
      <c r="BN629" s="52">
        <f>IF(D629="","",AB629*AG629)</f>
        <v/>
      </c>
      <c r="BO629" s="52">
        <f>IF(D629="","",(U629+V629+X629)*AG629)</f>
        <v/>
      </c>
      <c r="BP629" s="52">
        <f>IF(D629="","",(AB629*3)*AG629)</f>
        <v/>
      </c>
      <c r="BQ629" s="52">
        <f>IF(D629="","",IF(BO629-BP629&gt;0,0,BO629-BP629))</f>
        <v/>
      </c>
      <c r="BR629" s="52">
        <f>IF(D629="","",IF(BO629-BP629-BN629&gt;0,0,BO629-BP629-BN629))</f>
        <v/>
      </c>
      <c r="BS629" s="53">
        <f>IF(D629="","",IFERROR(AB629*AI629,0))</f>
        <v/>
      </c>
      <c r="BT629" s="53">
        <f>IF(D629="","",IFERROR(IF(X629&gt;12, AI629*(U629+V629+X629), AI629*(U629+V629)),0))</f>
        <v/>
      </c>
      <c r="BU629" s="53">
        <f>IF(D629="","",IFERROR(((AB629*3)*AI629),0))</f>
        <v/>
      </c>
      <c r="BV629" s="53">
        <f>IF(D629="","",IF(BT629-BU629&gt;0,0,BT629-BU629))</f>
        <v/>
      </c>
      <c r="BW629" s="53">
        <f>IF(D629="","",IF(BT629-BU629-BS629&gt;0,0,BT629-BU629-BS629))</f>
        <v/>
      </c>
      <c r="BX629" s="36">
        <f>IF(D629="","",IFERROR(VLOOKUP(D629,'produto-entrada-7'!A:M,3,0),"SEM PEDIDO"))</f>
        <v/>
      </c>
      <c r="BY629" s="36">
        <f>IF(D629="","",VLOOKUP(D629,'produto-estoque-total-7'!A:AB,25,0))</f>
        <v/>
      </c>
      <c r="BZ629" s="36">
        <f>IF(D629="","",IFERROR(VLOOKUP(D629,'produto-estoque-total-7'!A:AB,26,0)/100,0))</f>
        <v/>
      </c>
      <c r="CA629" s="36">
        <f>IF(D629="","",IFERROR(VLOOKUP(D629,'produto-estoque-total-7'!A:AB,27,0)/100,0))</f>
        <v/>
      </c>
      <c r="CB629" s="41">
        <f>IF(D629="","",V629*AF629)</f>
        <v/>
      </c>
      <c r="CC629" s="41">
        <f>IF(D629="","",V629*AI629)</f>
        <v/>
      </c>
      <c r="CD629" s="54">
        <f>IF(D629="","",VLOOKUP(D629,'produto-estoque-total-7'!A:AB,28,0))</f>
        <v/>
      </c>
    </row>
    <row r="630">
      <c r="A630" s="36">
        <f>IF(D630="","",VLOOKUP(D630,'produto-estoque-total-7'!A:AB,3,0))</f>
        <v/>
      </c>
      <c r="B630" s="1">
        <f>IF(D630="","",VLOOKUP(D630,'produto-estoque-total-7'!A:AB,12,0))</f>
        <v/>
      </c>
      <c r="C630" s="1">
        <f>IF(D630="","",VLOOKUP(D630,'produto-estoque-total-7'!A:AB,2,0))</f>
        <v/>
      </c>
      <c r="D630" s="37">
        <f>IFERROR(IF('produto-estoque-total-7'!A629="","",'produto-estoque-total-7'!A629),"")</f>
        <v/>
      </c>
      <c r="E630" s="1">
        <f>IF(D630="","",VLOOKUP(D630,'produto-estoque-total-7'!A:AB,4,0))</f>
        <v/>
      </c>
      <c r="F630" s="36">
        <f>IF(D630="","",VLOOKUP(D630,'produto-estoque-total-7'!A:AB,13,0))</f>
        <v/>
      </c>
      <c r="G630" s="1">
        <f>IF(F630="","",VLOOKUP(F630,'FORNECEDORES X COMPRADOR'!A:D,4,0))</f>
        <v/>
      </c>
      <c r="H630" s="1">
        <f>IF(F630="","",VLOOKUP(F630,'FORNECEDORES X COMPRADOR'!A:E,5,0))</f>
        <v/>
      </c>
      <c r="I630" s="36">
        <f>IF(D630="","",VLOOKUP(D630,'produto-estoque-total-7'!A:AB,15,0))</f>
        <v/>
      </c>
      <c r="J630" s="36">
        <f>IF(D630="","",VLOOKUP(D630,'produto-estoque-total-7'!A:AB,19,0))</f>
        <v/>
      </c>
      <c r="K630" s="1">
        <f>IF(D630="","",VLOOKUP(D630,'produto-estoque-total-7'!A:AB,20,0))</f>
        <v/>
      </c>
      <c r="L630" s="36">
        <f>IF(D630="","",VLOOKUP(D630,'produto-estoque-total-7'!A:AB,17,0))</f>
        <v/>
      </c>
      <c r="M630" s="1">
        <f>IF(D630="","",VLOOKUP(D630,'produto-estoque-total-7'!A:AB,18,0))</f>
        <v/>
      </c>
      <c r="N630" s="36">
        <f>IF(D630="","",VLOOKUP(D630,'produto-estoque-total-7'!A:AB,21,0))</f>
        <v/>
      </c>
      <c r="O630" s="1">
        <f>IF(D630="","",VLOOKUP(D630,'produto-estoque-total-7'!A:AB,22,0))</f>
        <v/>
      </c>
      <c r="P630" s="36">
        <f>IF(D630="","",VLOOKUP(D630,'produto-estoque-total-7'!A:AB,23,0))</f>
        <v/>
      </c>
      <c r="Q630" s="1">
        <f>IF(D630="","",VLOOKUP(D630,'produto-estoque-total-7'!A:AB,24,0))</f>
        <v/>
      </c>
      <c r="R630" s="38">
        <f>IFERROR(IF(D630="","",VLOOKUP(D630,'produto-venda-7'!B:N,13,0)),"C")</f>
        <v/>
      </c>
      <c r="S630" s="39">
        <f>IF(D630="","",VLOOKUP(D630,'produto-estoque-total-7'!A:AB,6,0))</f>
        <v/>
      </c>
      <c r="T630" s="39">
        <f>IF(D630="","",VLOOKUP(D630,'produto-estoque-total-7'!A:AB,5,0))</f>
        <v/>
      </c>
      <c r="U630" s="40">
        <f>IF(D630="","",VLOOKUP(D630,'produto-estoque-total-7'!A:AB,11,0))</f>
        <v/>
      </c>
      <c r="V630" s="41">
        <f>IF(D630="","",IFERROR(VLOOKUP(D630,'produto-entrada-7'!A:M,10,0),0))</f>
        <v/>
      </c>
      <c r="W630" s="42" t="n"/>
      <c r="X630" s="39">
        <f>IF(D630="","",VLOOKUP(D630,'produto-estoque-total-7'!A:AB,8,0))</f>
        <v/>
      </c>
      <c r="Y630" s="39">
        <f>IF(D630="","",VLOOKUP(D630,'produto-estoque-total-7'!A:AB,9,0))</f>
        <v/>
      </c>
      <c r="Z630" s="39">
        <f>IF(D630="","",VLOOKUP(D630,'produto-estoque-total-7'!A:AB,10,0))</f>
        <v/>
      </c>
      <c r="AA630" s="39">
        <f>IFERROR(IF(D630="","",VLOOKUP(D630,'produto-venda-7'!B:N,4,0)),0)</f>
        <v/>
      </c>
      <c r="AB630" s="39">
        <f>IFERROR(IF(D630="","",VLOOKUP(D630,'produto-venda-7'!B:N,5,0)),0)</f>
        <v/>
      </c>
      <c r="AC630" s="39">
        <f>IF(D630="","",IFERROR(AA630/90,0))</f>
        <v/>
      </c>
      <c r="AD630" s="36">
        <f>IF(D630="","",IFERROR(VLOOKUP(D630,'produto-entrada-7'!A:M,4,0),0))</f>
        <v/>
      </c>
      <c r="AE630" s="36">
        <f>IFERROR(IF(D630="","",VLOOKUP(D630,'produto-venda-7'!B:N,10,0)),0)</f>
        <v/>
      </c>
      <c r="AF630" s="36">
        <f>IF(D630="","",IFERROR(VLOOKUP(D630,'produto-entrada-7'!A:M,11,0),0))</f>
        <v/>
      </c>
      <c r="AG630" s="1">
        <f>IF(D630="","",IFERROR(VLOOKUP(D630,'produto-entrada-7'!A:M,12,0),0))</f>
        <v/>
      </c>
      <c r="AH630" s="1">
        <f>IF(D630="","",IFERROR(VLOOKUP(D630,'produto-entrada-7'!A:M,13,0),0))</f>
        <v/>
      </c>
      <c r="AI630" s="36">
        <f>IFERROR(IF(D630="","",VLOOKUP(D630,'produto-venda-7'!B:N,11,0)),0)</f>
        <v/>
      </c>
      <c r="AJ630" s="43">
        <f>IF(D630="","",IFERROR(AI630*AB630,0))</f>
        <v/>
      </c>
      <c r="AK630" s="44">
        <f>IFERROR(IF(D630="","",VLOOKUP(F630,'ANALISE FORNECEDOR'!$A:$I,8,0)),"")</f>
        <v/>
      </c>
      <c r="AL630" s="44">
        <f>IF(D630="","",AVERAGE(AM630,AK630))</f>
        <v/>
      </c>
      <c r="AM630" s="44">
        <f>IFERROR(IF(D630="","",VLOOKUP(F630,'ANALISE FORNECEDOR'!$A:$I,9,0)),"")</f>
        <v/>
      </c>
      <c r="AN630" s="45">
        <f>IF(D630="","",IF(Y630&gt;12,AI630*(U630+Y630),AI630*U630))</f>
        <v/>
      </c>
      <c r="AO630" s="45">
        <f>IF(D630="","",IF(Y630&gt;12,AI630*(U630+V630+Y630),AI630*(U630+V630)))</f>
        <v/>
      </c>
      <c r="AP630" s="46">
        <f>IF(D630="","",IF(Y630&gt;12,AG630*(U630+Y630),AG630*U630))</f>
        <v/>
      </c>
      <c r="AQ630" s="46">
        <f>IF(D630="","",IF(Y630&gt;12,AG630*(U630+V630+Y630),AG630*(U630+V630)))</f>
        <v/>
      </c>
      <c r="AR630" s="46">
        <f>IF(D630="","",IF(OR(R630="A",R630="AA",R630="AAA"),AP630,0))</f>
        <v/>
      </c>
      <c r="AS630" s="46">
        <f>IF(D630="","",IF(R630="B",AP630,0))</f>
        <v/>
      </c>
      <c r="AT630" s="46">
        <f>IF(D630="","",IF(R630="C",AP630,0))</f>
        <v/>
      </c>
      <c r="AU630" s="47">
        <f>IF(D630="","",IFERROR(AN630/AJ630,0))</f>
        <v/>
      </c>
      <c r="AV630" s="47">
        <f>IF(D630="","",IFERROR(((AO630)/AJ630),0))</f>
        <v/>
      </c>
      <c r="AW630" s="48">
        <f>IF(D630="","",IF(OR(S630="S",NOT(AND(ISNUMBER(AC630),ISNUMBER(AL630),AC630*AL630&gt;=0))),0,AC630*AL630))</f>
        <v/>
      </c>
      <c r="AX630" s="49">
        <f>IFERROR(IF(D630="","",AW630*AG630),0)</f>
        <v/>
      </c>
      <c r="AY630" s="48">
        <f>IF(D630="","",IF(OR(S630="S",NOT(AND(ISNUMBER(AC630),ISNUMBER(AK630),AC630*AK630&gt;=0))),0,AC630*AK630))</f>
        <v/>
      </c>
      <c r="AZ630" s="48">
        <f>IFERROR(IF(D630="","",IF(AY630=0,0,IF(((AY630)-(U630+Y630))&lt;0,0,(AY630)-U630))),0)</f>
        <v/>
      </c>
      <c r="BA630" s="49">
        <f>IF(D630="","",AZ630*AG630)</f>
        <v/>
      </c>
      <c r="BB630" s="49">
        <f>IF(D630="","",IF(OR(R630="A",R630="AA",R630="AAA"),BA630,0))</f>
        <v/>
      </c>
      <c r="BC630" s="49">
        <f>IF(D630="","",IF(R630="B",BA630,0))</f>
        <v/>
      </c>
      <c r="BD630" s="49">
        <f>IF(D630="","",IF(R630="B",BA630,0))</f>
        <v/>
      </c>
      <c r="BE630" s="49">
        <f>IF(D630="","",IF(S630="S",
1,
IF(AC630=0,
1,
IF(
IFERROR(((U630+Y630)*AG630)/((AC630*AK630)*AG630),0)&lt;0,
0,
IF(
IFERROR(((U630+Y630)*AG630)/((AC630*AK630)*AG630),0)&gt;1,
1,
IFERROR(((U630+Y630)*AG630)/((AC630*AK630)*AG630),0)
)
)
)
))</f>
        <v/>
      </c>
      <c r="BF630" s="49">
        <f>IF(D630="","",IF(S630="S",
1,
IF(AC630=0,
1,
IF(
IFERROR(((U630+V630+Y630)*AG630)/((AC630*AK630)*AG630),0)&lt;0,
0,
IF(
IFERROR(((U630+V630+Y630)*AG630)/((AC630*AK630)*AG630),0)&gt;1,
1,
IFERROR(((U630+V630+Y630)*AG630)/((AC630*AK630)*AG630),0)
)
)
)
))</f>
        <v/>
      </c>
      <c r="BG630" s="50">
        <f>IF(D630="","",IF(S630="S",0,IF(AND(ISNUMBER(AC630),ISNUMBER(AM630)),IF(OR(AC630*AM630&lt;0,ISERR(AC630*AM630)),0,AC630*AM630),0)))</f>
        <v/>
      </c>
      <c r="BH630" s="50">
        <f>IF(D630="","",IF(BY630&gt;TODAY()-60,0,IF(Y630&gt;12,MAX(0,(U630+Y630)-BG630),MAX(0,U630-BG630))))</f>
        <v/>
      </c>
      <c r="BI630" s="51">
        <f>IF(D630="","",BH630*AG630)</f>
        <v/>
      </c>
      <c r="BJ630" s="51">
        <f>IF(D630="","",IF(OR(R630="A",R630="AA",R630="AAA"),BI630,0))</f>
        <v/>
      </c>
      <c r="BK630" s="51">
        <f>IF(D630="","",IF(R630="B",BI630,0))</f>
        <v/>
      </c>
      <c r="BL630" s="51">
        <f>IF(D630="","",IF(R630="C",BI630,0))</f>
        <v/>
      </c>
      <c r="BM630" s="51">
        <f>IF(D630="","",IFERROR(MAX(0,MIN(BI630/AP630,1)),0))</f>
        <v/>
      </c>
      <c r="BN630" s="52">
        <f>IF(D630="","",AB630*AG630)</f>
        <v/>
      </c>
      <c r="BO630" s="52">
        <f>IF(D630="","",(U630+V630+X630)*AG630)</f>
        <v/>
      </c>
      <c r="BP630" s="52">
        <f>IF(D630="","",(AB630*3)*AG630)</f>
        <v/>
      </c>
      <c r="BQ630" s="52">
        <f>IF(D630="","",IF(BO630-BP630&gt;0,0,BO630-BP630))</f>
        <v/>
      </c>
      <c r="BR630" s="52">
        <f>IF(D630="","",IF(BO630-BP630-BN630&gt;0,0,BO630-BP630-BN630))</f>
        <v/>
      </c>
      <c r="BS630" s="53">
        <f>IF(D630="","",IFERROR(AB630*AI630,0))</f>
        <v/>
      </c>
      <c r="BT630" s="53">
        <f>IF(D630="","",IFERROR(IF(X630&gt;12, AI630*(U630+V630+X630), AI630*(U630+V630)),0))</f>
        <v/>
      </c>
      <c r="BU630" s="53">
        <f>IF(D630="","",IFERROR(((AB630*3)*AI630),0))</f>
        <v/>
      </c>
      <c r="BV630" s="53">
        <f>IF(D630="","",IF(BT630-BU630&gt;0,0,BT630-BU630))</f>
        <v/>
      </c>
      <c r="BW630" s="53">
        <f>IF(D630="","",IF(BT630-BU630-BS630&gt;0,0,BT630-BU630-BS630))</f>
        <v/>
      </c>
      <c r="BX630" s="36">
        <f>IF(D630="","",IFERROR(VLOOKUP(D630,'produto-entrada-7'!A:M,3,0),"SEM PEDIDO"))</f>
        <v/>
      </c>
      <c r="BY630" s="36">
        <f>IF(D630="","",VLOOKUP(D630,'produto-estoque-total-7'!A:AB,25,0))</f>
        <v/>
      </c>
      <c r="BZ630" s="36">
        <f>IF(D630="","",IFERROR(VLOOKUP(D630,'produto-estoque-total-7'!A:AB,26,0)/100,0))</f>
        <v/>
      </c>
      <c r="CA630" s="36">
        <f>IF(D630="","",IFERROR(VLOOKUP(D630,'produto-estoque-total-7'!A:AB,27,0)/100,0))</f>
        <v/>
      </c>
      <c r="CB630" s="41">
        <f>IF(D630="","",V630*AF630)</f>
        <v/>
      </c>
      <c r="CC630" s="41">
        <f>IF(D630="","",V630*AI630)</f>
        <v/>
      </c>
      <c r="CD630" s="54">
        <f>IF(D630="","",VLOOKUP(D630,'produto-estoque-total-7'!A:AB,28,0))</f>
        <v/>
      </c>
    </row>
    <row r="631">
      <c r="A631" s="36">
        <f>IF(D631="","",VLOOKUP(D631,'produto-estoque-total-7'!A:AB,3,0))</f>
        <v/>
      </c>
      <c r="B631" s="1">
        <f>IF(D631="","",VLOOKUP(D631,'produto-estoque-total-7'!A:AB,12,0))</f>
        <v/>
      </c>
      <c r="C631" s="1">
        <f>IF(D631="","",VLOOKUP(D631,'produto-estoque-total-7'!A:AB,2,0))</f>
        <v/>
      </c>
      <c r="D631" s="37">
        <f>IFERROR(IF('produto-estoque-total-7'!A630="","",'produto-estoque-total-7'!A630),"")</f>
        <v/>
      </c>
      <c r="E631" s="1">
        <f>IF(D631="","",VLOOKUP(D631,'produto-estoque-total-7'!A:AB,4,0))</f>
        <v/>
      </c>
      <c r="F631" s="36">
        <f>IF(D631="","",VLOOKUP(D631,'produto-estoque-total-7'!A:AB,13,0))</f>
        <v/>
      </c>
      <c r="G631" s="1">
        <f>IF(F631="","",VLOOKUP(F631,'FORNECEDORES X COMPRADOR'!A:D,4,0))</f>
        <v/>
      </c>
      <c r="H631" s="1">
        <f>IF(F631="","",VLOOKUP(F631,'FORNECEDORES X COMPRADOR'!A:E,5,0))</f>
        <v/>
      </c>
      <c r="I631" s="36">
        <f>IF(D631="","",VLOOKUP(D631,'produto-estoque-total-7'!A:AB,15,0))</f>
        <v/>
      </c>
      <c r="J631" s="36">
        <f>IF(D631="","",VLOOKUP(D631,'produto-estoque-total-7'!A:AB,19,0))</f>
        <v/>
      </c>
      <c r="K631" s="1">
        <f>IF(D631="","",VLOOKUP(D631,'produto-estoque-total-7'!A:AB,20,0))</f>
        <v/>
      </c>
      <c r="L631" s="36">
        <f>IF(D631="","",VLOOKUP(D631,'produto-estoque-total-7'!A:AB,17,0))</f>
        <v/>
      </c>
      <c r="M631" s="1">
        <f>IF(D631="","",VLOOKUP(D631,'produto-estoque-total-7'!A:AB,18,0))</f>
        <v/>
      </c>
      <c r="N631" s="36">
        <f>IF(D631="","",VLOOKUP(D631,'produto-estoque-total-7'!A:AB,21,0))</f>
        <v/>
      </c>
      <c r="O631" s="1">
        <f>IF(D631="","",VLOOKUP(D631,'produto-estoque-total-7'!A:AB,22,0))</f>
        <v/>
      </c>
      <c r="P631" s="36">
        <f>IF(D631="","",VLOOKUP(D631,'produto-estoque-total-7'!A:AB,23,0))</f>
        <v/>
      </c>
      <c r="Q631" s="1">
        <f>IF(D631="","",VLOOKUP(D631,'produto-estoque-total-7'!A:AB,24,0))</f>
        <v/>
      </c>
      <c r="R631" s="38">
        <f>IFERROR(IF(D631="","",VLOOKUP(D631,'produto-venda-7'!B:N,13,0)),"C")</f>
        <v/>
      </c>
      <c r="S631" s="39">
        <f>IF(D631="","",VLOOKUP(D631,'produto-estoque-total-7'!A:AB,6,0))</f>
        <v/>
      </c>
      <c r="T631" s="39">
        <f>IF(D631="","",VLOOKUP(D631,'produto-estoque-total-7'!A:AB,5,0))</f>
        <v/>
      </c>
      <c r="U631" s="40">
        <f>IF(D631="","",VLOOKUP(D631,'produto-estoque-total-7'!A:AB,11,0))</f>
        <v/>
      </c>
      <c r="V631" s="41">
        <f>IF(D631="","",IFERROR(VLOOKUP(D631,'produto-entrada-7'!A:M,10,0),0))</f>
        <v/>
      </c>
      <c r="W631" s="42" t="n"/>
      <c r="X631" s="39">
        <f>IF(D631="","",VLOOKUP(D631,'produto-estoque-total-7'!A:AB,8,0))</f>
        <v/>
      </c>
      <c r="Y631" s="39">
        <f>IF(D631="","",VLOOKUP(D631,'produto-estoque-total-7'!A:AB,9,0))</f>
        <v/>
      </c>
      <c r="Z631" s="39">
        <f>IF(D631="","",VLOOKUP(D631,'produto-estoque-total-7'!A:AB,10,0))</f>
        <v/>
      </c>
      <c r="AA631" s="39">
        <f>IFERROR(IF(D631="","",VLOOKUP(D631,'produto-venda-7'!B:N,4,0)),0)</f>
        <v/>
      </c>
      <c r="AB631" s="39">
        <f>IFERROR(IF(D631="","",VLOOKUP(D631,'produto-venda-7'!B:N,5,0)),0)</f>
        <v/>
      </c>
      <c r="AC631" s="39">
        <f>IF(D631="","",IFERROR(AA631/90,0))</f>
        <v/>
      </c>
      <c r="AD631" s="36">
        <f>IF(D631="","",IFERROR(VLOOKUP(D631,'produto-entrada-7'!A:M,4,0),0))</f>
        <v/>
      </c>
      <c r="AE631" s="36">
        <f>IFERROR(IF(D631="","",VLOOKUP(D631,'produto-venda-7'!B:N,10,0)),0)</f>
        <v/>
      </c>
      <c r="AF631" s="36">
        <f>IF(D631="","",IFERROR(VLOOKUP(D631,'produto-entrada-7'!A:M,11,0),0))</f>
        <v/>
      </c>
      <c r="AG631" s="1">
        <f>IF(D631="","",IFERROR(VLOOKUP(D631,'produto-entrada-7'!A:M,12,0),0))</f>
        <v/>
      </c>
      <c r="AH631" s="1">
        <f>IF(D631="","",IFERROR(VLOOKUP(D631,'produto-entrada-7'!A:M,13,0),0))</f>
        <v/>
      </c>
      <c r="AI631" s="36">
        <f>IFERROR(IF(D631="","",VLOOKUP(D631,'produto-venda-7'!B:N,11,0)),0)</f>
        <v/>
      </c>
      <c r="AJ631" s="43">
        <f>IF(D631="","",IFERROR(AI631*AB631,0))</f>
        <v/>
      </c>
      <c r="AK631" s="44">
        <f>IFERROR(IF(D631="","",VLOOKUP(F631,'ANALISE FORNECEDOR'!$A:$I,8,0)),"")</f>
        <v/>
      </c>
      <c r="AL631" s="44">
        <f>IF(D631="","",AVERAGE(AM631,AK631))</f>
        <v/>
      </c>
      <c r="AM631" s="44">
        <f>IFERROR(IF(D631="","",VLOOKUP(F631,'ANALISE FORNECEDOR'!$A:$I,9,0)),"")</f>
        <v/>
      </c>
      <c r="AN631" s="45">
        <f>IF(D631="","",IF(Y631&gt;12,AI631*(U631+Y631),AI631*U631))</f>
        <v/>
      </c>
      <c r="AO631" s="45">
        <f>IF(D631="","",IF(Y631&gt;12,AI631*(U631+V631+Y631),AI631*(U631+V631)))</f>
        <v/>
      </c>
      <c r="AP631" s="46">
        <f>IF(D631="","",IF(Y631&gt;12,AG631*(U631+Y631),AG631*U631))</f>
        <v/>
      </c>
      <c r="AQ631" s="46">
        <f>IF(D631="","",IF(Y631&gt;12,AG631*(U631+V631+Y631),AG631*(U631+V631)))</f>
        <v/>
      </c>
      <c r="AR631" s="46">
        <f>IF(D631="","",IF(OR(R631="A",R631="AA",R631="AAA"),AP631,0))</f>
        <v/>
      </c>
      <c r="AS631" s="46">
        <f>IF(D631="","",IF(R631="B",AP631,0))</f>
        <v/>
      </c>
      <c r="AT631" s="46">
        <f>IF(D631="","",IF(R631="C",AP631,0))</f>
        <v/>
      </c>
      <c r="AU631" s="47">
        <f>IF(D631="","",IFERROR(AN631/AJ631,0))</f>
        <v/>
      </c>
      <c r="AV631" s="47">
        <f>IF(D631="","",IFERROR(((AO631)/AJ631),0))</f>
        <v/>
      </c>
      <c r="AW631" s="48">
        <f>IF(D631="","",IF(OR(S631="S",NOT(AND(ISNUMBER(AC631),ISNUMBER(AL631),AC631*AL631&gt;=0))),0,AC631*AL631))</f>
        <v/>
      </c>
      <c r="AX631" s="49">
        <f>IFERROR(IF(D631="","",AW631*AG631),0)</f>
        <v/>
      </c>
      <c r="AY631" s="48">
        <f>IF(D631="","",IF(OR(S631="S",NOT(AND(ISNUMBER(AC631),ISNUMBER(AK631),AC631*AK631&gt;=0))),0,AC631*AK631))</f>
        <v/>
      </c>
      <c r="AZ631" s="48">
        <f>IFERROR(IF(D631="","",IF(AY631=0,0,IF(((AY631)-(U631+Y631))&lt;0,0,(AY631)-U631))),0)</f>
        <v/>
      </c>
      <c r="BA631" s="49">
        <f>IF(D631="","",AZ631*AG631)</f>
        <v/>
      </c>
      <c r="BB631" s="49">
        <f>IF(D631="","",IF(OR(R631="A",R631="AA",R631="AAA"),BA631,0))</f>
        <v/>
      </c>
      <c r="BC631" s="49">
        <f>IF(D631="","",IF(R631="B",BA631,0))</f>
        <v/>
      </c>
      <c r="BD631" s="49">
        <f>IF(D631="","",IF(R631="B",BA631,0))</f>
        <v/>
      </c>
      <c r="BE631" s="49">
        <f>IF(D631="","",IF(S631="S",
1,
IF(AC631=0,
1,
IF(
IFERROR(((U631+Y631)*AG631)/((AC631*AK631)*AG631),0)&lt;0,
0,
IF(
IFERROR(((U631+Y631)*AG631)/((AC631*AK631)*AG631),0)&gt;1,
1,
IFERROR(((U631+Y631)*AG631)/((AC631*AK631)*AG631),0)
)
)
)
))</f>
        <v/>
      </c>
      <c r="BF631" s="49">
        <f>IF(D631="","",IF(S631="S",
1,
IF(AC631=0,
1,
IF(
IFERROR(((U631+V631+Y631)*AG631)/((AC631*AK631)*AG631),0)&lt;0,
0,
IF(
IFERROR(((U631+V631+Y631)*AG631)/((AC631*AK631)*AG631),0)&gt;1,
1,
IFERROR(((U631+V631+Y631)*AG631)/((AC631*AK631)*AG631),0)
)
)
)
))</f>
        <v/>
      </c>
      <c r="BG631" s="50">
        <f>IF(D631="","",IF(S631="S",0,IF(AND(ISNUMBER(AC631),ISNUMBER(AM631)),IF(OR(AC631*AM631&lt;0,ISERR(AC631*AM631)),0,AC631*AM631),0)))</f>
        <v/>
      </c>
      <c r="BH631" s="50">
        <f>IF(D631="","",IF(BY631&gt;TODAY()-60,0,IF(Y631&gt;12,MAX(0,(U631+Y631)-BG631),MAX(0,U631-BG631))))</f>
        <v/>
      </c>
      <c r="BI631" s="51">
        <f>IF(D631="","",BH631*AG631)</f>
        <v/>
      </c>
      <c r="BJ631" s="51">
        <f>IF(D631="","",IF(OR(R631="A",R631="AA",R631="AAA"),BI631,0))</f>
        <v/>
      </c>
      <c r="BK631" s="51">
        <f>IF(D631="","",IF(R631="B",BI631,0))</f>
        <v/>
      </c>
      <c r="BL631" s="51">
        <f>IF(D631="","",IF(R631="C",BI631,0))</f>
        <v/>
      </c>
      <c r="BM631" s="51">
        <f>IF(D631="","",IFERROR(MAX(0,MIN(BI631/AP631,1)),0))</f>
        <v/>
      </c>
      <c r="BN631" s="52">
        <f>IF(D631="","",AB631*AG631)</f>
        <v/>
      </c>
      <c r="BO631" s="52">
        <f>IF(D631="","",(U631+V631+X631)*AG631)</f>
        <v/>
      </c>
      <c r="BP631" s="52">
        <f>IF(D631="","",(AB631*3)*AG631)</f>
        <v/>
      </c>
      <c r="BQ631" s="52">
        <f>IF(D631="","",IF(BO631-BP631&gt;0,0,BO631-BP631))</f>
        <v/>
      </c>
      <c r="BR631" s="52">
        <f>IF(D631="","",IF(BO631-BP631-BN631&gt;0,0,BO631-BP631-BN631))</f>
        <v/>
      </c>
      <c r="BS631" s="53">
        <f>IF(D631="","",IFERROR(AB631*AI631,0))</f>
        <v/>
      </c>
      <c r="BT631" s="53">
        <f>IF(D631="","",IFERROR(IF(X631&gt;12, AI631*(U631+V631+X631), AI631*(U631+V631)),0))</f>
        <v/>
      </c>
      <c r="BU631" s="53">
        <f>IF(D631="","",IFERROR(((AB631*3)*AI631),0))</f>
        <v/>
      </c>
      <c r="BV631" s="53">
        <f>IF(D631="","",IF(BT631-BU631&gt;0,0,BT631-BU631))</f>
        <v/>
      </c>
      <c r="BW631" s="53">
        <f>IF(D631="","",IF(BT631-BU631-BS631&gt;0,0,BT631-BU631-BS631))</f>
        <v/>
      </c>
      <c r="BX631" s="36">
        <f>IF(D631="","",IFERROR(VLOOKUP(D631,'produto-entrada-7'!A:M,3,0),"SEM PEDIDO"))</f>
        <v/>
      </c>
      <c r="BY631" s="36">
        <f>IF(D631="","",VLOOKUP(D631,'produto-estoque-total-7'!A:AB,25,0))</f>
        <v/>
      </c>
      <c r="BZ631" s="36">
        <f>IF(D631="","",IFERROR(VLOOKUP(D631,'produto-estoque-total-7'!A:AB,26,0)/100,0))</f>
        <v/>
      </c>
      <c r="CA631" s="36">
        <f>IF(D631="","",IFERROR(VLOOKUP(D631,'produto-estoque-total-7'!A:AB,27,0)/100,0))</f>
        <v/>
      </c>
      <c r="CB631" s="41">
        <f>IF(D631="","",V631*AF631)</f>
        <v/>
      </c>
      <c r="CC631" s="41">
        <f>IF(D631="","",V631*AI631)</f>
        <v/>
      </c>
      <c r="CD631" s="54">
        <f>IF(D631="","",VLOOKUP(D631,'produto-estoque-total-7'!A:AB,28,0))</f>
        <v/>
      </c>
    </row>
    <row r="632">
      <c r="A632" s="36">
        <f>IF(D632="","",VLOOKUP(D632,'produto-estoque-total-7'!A:AB,3,0))</f>
        <v/>
      </c>
      <c r="B632" s="1">
        <f>IF(D632="","",VLOOKUP(D632,'produto-estoque-total-7'!A:AB,12,0))</f>
        <v/>
      </c>
      <c r="C632" s="1">
        <f>IF(D632="","",VLOOKUP(D632,'produto-estoque-total-7'!A:AB,2,0))</f>
        <v/>
      </c>
      <c r="D632" s="37">
        <f>IFERROR(IF('produto-estoque-total-7'!A631="","",'produto-estoque-total-7'!A631),"")</f>
        <v/>
      </c>
      <c r="E632" s="1">
        <f>IF(D632="","",VLOOKUP(D632,'produto-estoque-total-7'!A:AB,4,0))</f>
        <v/>
      </c>
      <c r="F632" s="36">
        <f>IF(D632="","",VLOOKUP(D632,'produto-estoque-total-7'!A:AB,13,0))</f>
        <v/>
      </c>
      <c r="G632" s="1">
        <f>IF(F632="","",VLOOKUP(F632,'FORNECEDORES X COMPRADOR'!A:D,4,0))</f>
        <v/>
      </c>
      <c r="H632" s="1">
        <f>IF(F632="","",VLOOKUP(F632,'FORNECEDORES X COMPRADOR'!A:E,5,0))</f>
        <v/>
      </c>
      <c r="I632" s="36">
        <f>IF(D632="","",VLOOKUP(D632,'produto-estoque-total-7'!A:AB,15,0))</f>
        <v/>
      </c>
      <c r="J632" s="36">
        <f>IF(D632="","",VLOOKUP(D632,'produto-estoque-total-7'!A:AB,19,0))</f>
        <v/>
      </c>
      <c r="K632" s="1">
        <f>IF(D632="","",VLOOKUP(D632,'produto-estoque-total-7'!A:AB,20,0))</f>
        <v/>
      </c>
      <c r="L632" s="36">
        <f>IF(D632="","",VLOOKUP(D632,'produto-estoque-total-7'!A:AB,17,0))</f>
        <v/>
      </c>
      <c r="M632" s="1">
        <f>IF(D632="","",VLOOKUP(D632,'produto-estoque-total-7'!A:AB,18,0))</f>
        <v/>
      </c>
      <c r="N632" s="36">
        <f>IF(D632="","",VLOOKUP(D632,'produto-estoque-total-7'!A:AB,21,0))</f>
        <v/>
      </c>
      <c r="O632" s="1">
        <f>IF(D632="","",VLOOKUP(D632,'produto-estoque-total-7'!A:AB,22,0))</f>
        <v/>
      </c>
      <c r="P632" s="36">
        <f>IF(D632="","",VLOOKUP(D632,'produto-estoque-total-7'!A:AB,23,0))</f>
        <v/>
      </c>
      <c r="Q632" s="1">
        <f>IF(D632="","",VLOOKUP(D632,'produto-estoque-total-7'!A:AB,24,0))</f>
        <v/>
      </c>
      <c r="R632" s="38">
        <f>IFERROR(IF(D632="","",VLOOKUP(D632,'produto-venda-7'!B:N,13,0)),"C")</f>
        <v/>
      </c>
      <c r="S632" s="39">
        <f>IF(D632="","",VLOOKUP(D632,'produto-estoque-total-7'!A:AB,6,0))</f>
        <v/>
      </c>
      <c r="T632" s="39">
        <f>IF(D632="","",VLOOKUP(D632,'produto-estoque-total-7'!A:AB,5,0))</f>
        <v/>
      </c>
      <c r="U632" s="40">
        <f>IF(D632="","",VLOOKUP(D632,'produto-estoque-total-7'!A:AB,11,0))</f>
        <v/>
      </c>
      <c r="V632" s="41">
        <f>IF(D632="","",IFERROR(VLOOKUP(D632,'produto-entrada-7'!A:M,10,0),0))</f>
        <v/>
      </c>
      <c r="W632" s="42" t="n"/>
      <c r="X632" s="39">
        <f>IF(D632="","",VLOOKUP(D632,'produto-estoque-total-7'!A:AB,8,0))</f>
        <v/>
      </c>
      <c r="Y632" s="39">
        <f>IF(D632="","",VLOOKUP(D632,'produto-estoque-total-7'!A:AB,9,0))</f>
        <v/>
      </c>
      <c r="Z632" s="39">
        <f>IF(D632="","",VLOOKUP(D632,'produto-estoque-total-7'!A:AB,10,0))</f>
        <v/>
      </c>
      <c r="AA632" s="39">
        <f>IFERROR(IF(D632="","",VLOOKUP(D632,'produto-venda-7'!B:N,4,0)),0)</f>
        <v/>
      </c>
      <c r="AB632" s="39">
        <f>IFERROR(IF(D632="","",VLOOKUP(D632,'produto-venda-7'!B:N,5,0)),0)</f>
        <v/>
      </c>
      <c r="AC632" s="39">
        <f>IF(D632="","",IFERROR(AA632/90,0))</f>
        <v/>
      </c>
      <c r="AD632" s="36">
        <f>IF(D632="","",IFERROR(VLOOKUP(D632,'produto-entrada-7'!A:M,4,0),0))</f>
        <v/>
      </c>
      <c r="AE632" s="36">
        <f>IFERROR(IF(D632="","",VLOOKUP(D632,'produto-venda-7'!B:N,10,0)),0)</f>
        <v/>
      </c>
      <c r="AF632" s="36">
        <f>IF(D632="","",IFERROR(VLOOKUP(D632,'produto-entrada-7'!A:M,11,0),0))</f>
        <v/>
      </c>
      <c r="AG632" s="1">
        <f>IF(D632="","",IFERROR(VLOOKUP(D632,'produto-entrada-7'!A:M,12,0),0))</f>
        <v/>
      </c>
      <c r="AH632" s="1">
        <f>IF(D632="","",IFERROR(VLOOKUP(D632,'produto-entrada-7'!A:M,13,0),0))</f>
        <v/>
      </c>
      <c r="AI632" s="36">
        <f>IFERROR(IF(D632="","",VLOOKUP(D632,'produto-venda-7'!B:N,11,0)),0)</f>
        <v/>
      </c>
      <c r="AJ632" s="43">
        <f>IF(D632="","",IFERROR(AI632*AB632,0))</f>
        <v/>
      </c>
      <c r="AK632" s="44">
        <f>IFERROR(IF(D632="","",VLOOKUP(F632,'ANALISE FORNECEDOR'!$A:$I,8,0)),"")</f>
        <v/>
      </c>
      <c r="AL632" s="44">
        <f>IF(D632="","",AVERAGE(AM632,AK632))</f>
        <v/>
      </c>
      <c r="AM632" s="44">
        <f>IFERROR(IF(D632="","",VLOOKUP(F632,'ANALISE FORNECEDOR'!$A:$I,9,0)),"")</f>
        <v/>
      </c>
      <c r="AN632" s="45">
        <f>IF(D632="","",IF(Y632&gt;12,AI632*(U632+Y632),AI632*U632))</f>
        <v/>
      </c>
      <c r="AO632" s="45">
        <f>IF(D632="","",IF(Y632&gt;12,AI632*(U632+V632+Y632),AI632*(U632+V632)))</f>
        <v/>
      </c>
      <c r="AP632" s="46">
        <f>IF(D632="","",IF(Y632&gt;12,AG632*(U632+Y632),AG632*U632))</f>
        <v/>
      </c>
      <c r="AQ632" s="46">
        <f>IF(D632="","",IF(Y632&gt;12,AG632*(U632+V632+Y632),AG632*(U632+V632)))</f>
        <v/>
      </c>
      <c r="AR632" s="46">
        <f>IF(D632="","",IF(OR(R632="A",R632="AA",R632="AAA"),AP632,0))</f>
        <v/>
      </c>
      <c r="AS632" s="46">
        <f>IF(D632="","",IF(R632="B",AP632,0))</f>
        <v/>
      </c>
      <c r="AT632" s="46">
        <f>IF(D632="","",IF(R632="C",AP632,0))</f>
        <v/>
      </c>
      <c r="AU632" s="47">
        <f>IF(D632="","",IFERROR(AN632/AJ632,0))</f>
        <v/>
      </c>
      <c r="AV632" s="47">
        <f>IF(D632="","",IFERROR(((AO632)/AJ632),0))</f>
        <v/>
      </c>
      <c r="AW632" s="48">
        <f>IF(D632="","",IF(OR(S632="S",NOT(AND(ISNUMBER(AC632),ISNUMBER(AL632),AC632*AL632&gt;=0))),0,AC632*AL632))</f>
        <v/>
      </c>
      <c r="AX632" s="49">
        <f>IFERROR(IF(D632="","",AW632*AG632),0)</f>
        <v/>
      </c>
      <c r="AY632" s="48">
        <f>IF(D632="","",IF(OR(S632="S",NOT(AND(ISNUMBER(AC632),ISNUMBER(AK632),AC632*AK632&gt;=0))),0,AC632*AK632))</f>
        <v/>
      </c>
      <c r="AZ632" s="48">
        <f>IFERROR(IF(D632="","",IF(AY632=0,0,IF(((AY632)-(U632+Y632))&lt;0,0,(AY632)-U632))),0)</f>
        <v/>
      </c>
      <c r="BA632" s="49">
        <f>IF(D632="","",AZ632*AG632)</f>
        <v/>
      </c>
      <c r="BB632" s="49">
        <f>IF(D632="","",IF(OR(R632="A",R632="AA",R632="AAA"),BA632,0))</f>
        <v/>
      </c>
      <c r="BC632" s="49">
        <f>IF(D632="","",IF(R632="B",BA632,0))</f>
        <v/>
      </c>
      <c r="BD632" s="49">
        <f>IF(D632="","",IF(R632="B",BA632,0))</f>
        <v/>
      </c>
      <c r="BE632" s="49">
        <f>IF(D632="","",IF(S632="S",
1,
IF(AC632=0,
1,
IF(
IFERROR(((U632+Y632)*AG632)/((AC632*AK632)*AG632),0)&lt;0,
0,
IF(
IFERROR(((U632+Y632)*AG632)/((AC632*AK632)*AG632),0)&gt;1,
1,
IFERROR(((U632+Y632)*AG632)/((AC632*AK632)*AG632),0)
)
)
)
))</f>
        <v/>
      </c>
      <c r="BF632" s="49">
        <f>IF(D632="","",IF(S632="S",
1,
IF(AC632=0,
1,
IF(
IFERROR(((U632+V632+Y632)*AG632)/((AC632*AK632)*AG632),0)&lt;0,
0,
IF(
IFERROR(((U632+V632+Y632)*AG632)/((AC632*AK632)*AG632),0)&gt;1,
1,
IFERROR(((U632+V632+Y632)*AG632)/((AC632*AK632)*AG632),0)
)
)
)
))</f>
        <v/>
      </c>
      <c r="BG632" s="50">
        <f>IF(D632="","",IF(S632="S",0,IF(AND(ISNUMBER(AC632),ISNUMBER(AM632)),IF(OR(AC632*AM632&lt;0,ISERR(AC632*AM632)),0,AC632*AM632),0)))</f>
        <v/>
      </c>
      <c r="BH632" s="50">
        <f>IF(D632="","",IF(BY632&gt;TODAY()-60,0,IF(Y632&gt;12,MAX(0,(U632+Y632)-BG632),MAX(0,U632-BG632))))</f>
        <v/>
      </c>
      <c r="BI632" s="51">
        <f>IF(D632="","",BH632*AG632)</f>
        <v/>
      </c>
      <c r="BJ632" s="51">
        <f>IF(D632="","",IF(OR(R632="A",R632="AA",R632="AAA"),BI632,0))</f>
        <v/>
      </c>
      <c r="BK632" s="51">
        <f>IF(D632="","",IF(R632="B",BI632,0))</f>
        <v/>
      </c>
      <c r="BL632" s="51">
        <f>IF(D632="","",IF(R632="C",BI632,0))</f>
        <v/>
      </c>
      <c r="BM632" s="51">
        <f>IF(D632="","",IFERROR(MAX(0,MIN(BI632/AP632,1)),0))</f>
        <v/>
      </c>
      <c r="BN632" s="52">
        <f>IF(D632="","",AB632*AG632)</f>
        <v/>
      </c>
      <c r="BO632" s="52">
        <f>IF(D632="","",(U632+V632+X632)*AG632)</f>
        <v/>
      </c>
      <c r="BP632" s="52">
        <f>IF(D632="","",(AB632*3)*AG632)</f>
        <v/>
      </c>
      <c r="BQ632" s="52">
        <f>IF(D632="","",IF(BO632-BP632&gt;0,0,BO632-BP632))</f>
        <v/>
      </c>
      <c r="BR632" s="52">
        <f>IF(D632="","",IF(BO632-BP632-BN632&gt;0,0,BO632-BP632-BN632))</f>
        <v/>
      </c>
      <c r="BS632" s="53">
        <f>IF(D632="","",IFERROR(AB632*AI632,0))</f>
        <v/>
      </c>
      <c r="BT632" s="53">
        <f>IF(D632="","",IFERROR(IF(X632&gt;12, AI632*(U632+V632+X632), AI632*(U632+V632)),0))</f>
        <v/>
      </c>
      <c r="BU632" s="53">
        <f>IF(D632="","",IFERROR(((AB632*3)*AI632),0))</f>
        <v/>
      </c>
      <c r="BV632" s="53">
        <f>IF(D632="","",IF(BT632-BU632&gt;0,0,BT632-BU632))</f>
        <v/>
      </c>
      <c r="BW632" s="53">
        <f>IF(D632="","",IF(BT632-BU632-BS632&gt;0,0,BT632-BU632-BS632))</f>
        <v/>
      </c>
      <c r="BX632" s="36">
        <f>IF(D632="","",IFERROR(VLOOKUP(D632,'produto-entrada-7'!A:M,3,0),"SEM PEDIDO"))</f>
        <v/>
      </c>
      <c r="BY632" s="36">
        <f>IF(D632="","",VLOOKUP(D632,'produto-estoque-total-7'!A:AB,25,0))</f>
        <v/>
      </c>
      <c r="BZ632" s="36">
        <f>IF(D632="","",IFERROR(VLOOKUP(D632,'produto-estoque-total-7'!A:AB,26,0)/100,0))</f>
        <v/>
      </c>
      <c r="CA632" s="36">
        <f>IF(D632="","",IFERROR(VLOOKUP(D632,'produto-estoque-total-7'!A:AB,27,0)/100,0))</f>
        <v/>
      </c>
      <c r="CB632" s="41">
        <f>IF(D632="","",V632*AF632)</f>
        <v/>
      </c>
      <c r="CC632" s="41">
        <f>IF(D632="","",V632*AI632)</f>
        <v/>
      </c>
      <c r="CD632" s="54">
        <f>IF(D632="","",VLOOKUP(D632,'produto-estoque-total-7'!A:AB,28,0))</f>
        <v/>
      </c>
    </row>
    <row r="633">
      <c r="A633" s="36">
        <f>IF(D633="","",VLOOKUP(D633,'produto-estoque-total-7'!A:AB,3,0))</f>
        <v/>
      </c>
      <c r="B633" s="1">
        <f>IF(D633="","",VLOOKUP(D633,'produto-estoque-total-7'!A:AB,12,0))</f>
        <v/>
      </c>
      <c r="C633" s="1">
        <f>IF(D633="","",VLOOKUP(D633,'produto-estoque-total-7'!A:AB,2,0))</f>
        <v/>
      </c>
      <c r="D633" s="37">
        <f>IFERROR(IF('produto-estoque-total-7'!A632="","",'produto-estoque-total-7'!A632),"")</f>
        <v/>
      </c>
      <c r="E633" s="1">
        <f>IF(D633="","",VLOOKUP(D633,'produto-estoque-total-7'!A:AB,4,0))</f>
        <v/>
      </c>
      <c r="F633" s="36">
        <f>IF(D633="","",VLOOKUP(D633,'produto-estoque-total-7'!A:AB,13,0))</f>
        <v/>
      </c>
      <c r="G633" s="1">
        <f>IF(F633="","",VLOOKUP(F633,'FORNECEDORES X COMPRADOR'!A:D,4,0))</f>
        <v/>
      </c>
      <c r="H633" s="1">
        <f>IF(F633="","",VLOOKUP(F633,'FORNECEDORES X COMPRADOR'!A:E,5,0))</f>
        <v/>
      </c>
      <c r="I633" s="36">
        <f>IF(D633="","",VLOOKUP(D633,'produto-estoque-total-7'!A:AB,15,0))</f>
        <v/>
      </c>
      <c r="J633" s="36">
        <f>IF(D633="","",VLOOKUP(D633,'produto-estoque-total-7'!A:AB,19,0))</f>
        <v/>
      </c>
      <c r="K633" s="1">
        <f>IF(D633="","",VLOOKUP(D633,'produto-estoque-total-7'!A:AB,20,0))</f>
        <v/>
      </c>
      <c r="L633" s="36">
        <f>IF(D633="","",VLOOKUP(D633,'produto-estoque-total-7'!A:AB,17,0))</f>
        <v/>
      </c>
      <c r="M633" s="1">
        <f>IF(D633="","",VLOOKUP(D633,'produto-estoque-total-7'!A:AB,18,0))</f>
        <v/>
      </c>
      <c r="N633" s="36">
        <f>IF(D633="","",VLOOKUP(D633,'produto-estoque-total-7'!A:AB,21,0))</f>
        <v/>
      </c>
      <c r="O633" s="1">
        <f>IF(D633="","",VLOOKUP(D633,'produto-estoque-total-7'!A:AB,22,0))</f>
        <v/>
      </c>
      <c r="P633" s="36">
        <f>IF(D633="","",VLOOKUP(D633,'produto-estoque-total-7'!A:AB,23,0))</f>
        <v/>
      </c>
      <c r="Q633" s="1">
        <f>IF(D633="","",VLOOKUP(D633,'produto-estoque-total-7'!A:AB,24,0))</f>
        <v/>
      </c>
      <c r="R633" s="38">
        <f>IFERROR(IF(D633="","",VLOOKUP(D633,'produto-venda-7'!B:N,13,0)),"C")</f>
        <v/>
      </c>
      <c r="S633" s="39">
        <f>IF(D633="","",VLOOKUP(D633,'produto-estoque-total-7'!A:AB,6,0))</f>
        <v/>
      </c>
      <c r="T633" s="39">
        <f>IF(D633="","",VLOOKUP(D633,'produto-estoque-total-7'!A:AB,5,0))</f>
        <v/>
      </c>
      <c r="U633" s="40">
        <f>IF(D633="","",VLOOKUP(D633,'produto-estoque-total-7'!A:AB,11,0))</f>
        <v/>
      </c>
      <c r="V633" s="41">
        <f>IF(D633="","",IFERROR(VLOOKUP(D633,'produto-entrada-7'!A:M,10,0),0))</f>
        <v/>
      </c>
      <c r="W633" s="42" t="n"/>
      <c r="X633" s="39">
        <f>IF(D633="","",VLOOKUP(D633,'produto-estoque-total-7'!A:AB,8,0))</f>
        <v/>
      </c>
      <c r="Y633" s="39">
        <f>IF(D633="","",VLOOKUP(D633,'produto-estoque-total-7'!A:AB,9,0))</f>
        <v/>
      </c>
      <c r="Z633" s="39">
        <f>IF(D633="","",VLOOKUP(D633,'produto-estoque-total-7'!A:AB,10,0))</f>
        <v/>
      </c>
      <c r="AA633" s="39">
        <f>IFERROR(IF(D633="","",VLOOKUP(D633,'produto-venda-7'!B:N,4,0)),0)</f>
        <v/>
      </c>
      <c r="AB633" s="39">
        <f>IFERROR(IF(D633="","",VLOOKUP(D633,'produto-venda-7'!B:N,5,0)),0)</f>
        <v/>
      </c>
      <c r="AC633" s="39">
        <f>IF(D633="","",IFERROR(AA633/90,0))</f>
        <v/>
      </c>
      <c r="AD633" s="36">
        <f>IF(D633="","",IFERROR(VLOOKUP(D633,'produto-entrada-7'!A:M,4,0),0))</f>
        <v/>
      </c>
      <c r="AE633" s="36">
        <f>IFERROR(IF(D633="","",VLOOKUP(D633,'produto-venda-7'!B:N,10,0)),0)</f>
        <v/>
      </c>
      <c r="AF633" s="36">
        <f>IF(D633="","",IFERROR(VLOOKUP(D633,'produto-entrada-7'!A:M,11,0),0))</f>
        <v/>
      </c>
      <c r="AG633" s="1">
        <f>IF(D633="","",IFERROR(VLOOKUP(D633,'produto-entrada-7'!A:M,12,0),0))</f>
        <v/>
      </c>
      <c r="AH633" s="1">
        <f>IF(D633="","",IFERROR(VLOOKUP(D633,'produto-entrada-7'!A:M,13,0),0))</f>
        <v/>
      </c>
      <c r="AI633" s="36">
        <f>IFERROR(IF(D633="","",VLOOKUP(D633,'produto-venda-7'!B:N,11,0)),0)</f>
        <v/>
      </c>
      <c r="AJ633" s="43">
        <f>IF(D633="","",IFERROR(AI633*AB633,0))</f>
        <v/>
      </c>
      <c r="AK633" s="44">
        <f>IFERROR(IF(D633="","",VLOOKUP(F633,'ANALISE FORNECEDOR'!$A:$I,8,0)),"")</f>
        <v/>
      </c>
      <c r="AL633" s="44">
        <f>IF(D633="","",AVERAGE(AM633,AK633))</f>
        <v/>
      </c>
      <c r="AM633" s="44">
        <f>IFERROR(IF(D633="","",VLOOKUP(F633,'ANALISE FORNECEDOR'!$A:$I,9,0)),"")</f>
        <v/>
      </c>
      <c r="AN633" s="45">
        <f>IF(D633="","",IF(Y633&gt;12,AI633*(U633+Y633),AI633*U633))</f>
        <v/>
      </c>
      <c r="AO633" s="45">
        <f>IF(D633="","",IF(Y633&gt;12,AI633*(U633+V633+Y633),AI633*(U633+V633)))</f>
        <v/>
      </c>
      <c r="AP633" s="46">
        <f>IF(D633="","",IF(Y633&gt;12,AG633*(U633+Y633),AG633*U633))</f>
        <v/>
      </c>
      <c r="AQ633" s="46">
        <f>IF(D633="","",IF(Y633&gt;12,AG633*(U633+V633+Y633),AG633*(U633+V633)))</f>
        <v/>
      </c>
      <c r="AR633" s="46">
        <f>IF(D633="","",IF(OR(R633="A",R633="AA",R633="AAA"),AP633,0))</f>
        <v/>
      </c>
      <c r="AS633" s="46">
        <f>IF(D633="","",IF(R633="B",AP633,0))</f>
        <v/>
      </c>
      <c r="AT633" s="46">
        <f>IF(D633="","",IF(R633="C",AP633,0))</f>
        <v/>
      </c>
      <c r="AU633" s="47">
        <f>IF(D633="","",IFERROR(AN633/AJ633,0))</f>
        <v/>
      </c>
      <c r="AV633" s="47">
        <f>IF(D633="","",IFERROR(((AO633)/AJ633),0))</f>
        <v/>
      </c>
      <c r="AW633" s="48">
        <f>IF(D633="","",IF(OR(S633="S",NOT(AND(ISNUMBER(AC633),ISNUMBER(AL633),AC633*AL633&gt;=0))),0,AC633*AL633))</f>
        <v/>
      </c>
      <c r="AX633" s="49">
        <f>IFERROR(IF(D633="","",AW633*AG633),0)</f>
        <v/>
      </c>
      <c r="AY633" s="48">
        <f>IF(D633="","",IF(OR(S633="S",NOT(AND(ISNUMBER(AC633),ISNUMBER(AK633),AC633*AK633&gt;=0))),0,AC633*AK633))</f>
        <v/>
      </c>
      <c r="AZ633" s="48">
        <f>IFERROR(IF(D633="","",IF(AY633=0,0,IF(((AY633)-(U633+Y633))&lt;0,0,(AY633)-U633))),0)</f>
        <v/>
      </c>
      <c r="BA633" s="49">
        <f>IF(D633="","",AZ633*AG633)</f>
        <v/>
      </c>
      <c r="BB633" s="49">
        <f>IF(D633="","",IF(OR(R633="A",R633="AA",R633="AAA"),BA633,0))</f>
        <v/>
      </c>
      <c r="BC633" s="49">
        <f>IF(D633="","",IF(R633="B",BA633,0))</f>
        <v/>
      </c>
      <c r="BD633" s="49">
        <f>IF(D633="","",IF(R633="B",BA633,0))</f>
        <v/>
      </c>
      <c r="BE633" s="49">
        <f>IF(D633="","",IF(S633="S",
1,
IF(AC633=0,
1,
IF(
IFERROR(((U633+Y633)*AG633)/((AC633*AK633)*AG633),0)&lt;0,
0,
IF(
IFERROR(((U633+Y633)*AG633)/((AC633*AK633)*AG633),0)&gt;1,
1,
IFERROR(((U633+Y633)*AG633)/((AC633*AK633)*AG633),0)
)
)
)
))</f>
        <v/>
      </c>
      <c r="BF633" s="49">
        <f>IF(D633="","",IF(S633="S",
1,
IF(AC633=0,
1,
IF(
IFERROR(((U633+V633+Y633)*AG633)/((AC633*AK633)*AG633),0)&lt;0,
0,
IF(
IFERROR(((U633+V633+Y633)*AG633)/((AC633*AK633)*AG633),0)&gt;1,
1,
IFERROR(((U633+V633+Y633)*AG633)/((AC633*AK633)*AG633),0)
)
)
)
))</f>
        <v/>
      </c>
      <c r="BG633" s="50">
        <f>IF(D633="","",IF(S633="S",0,IF(AND(ISNUMBER(AC633),ISNUMBER(AM633)),IF(OR(AC633*AM633&lt;0,ISERR(AC633*AM633)),0,AC633*AM633),0)))</f>
        <v/>
      </c>
      <c r="BH633" s="50">
        <f>IF(D633="","",IF(BY633&gt;TODAY()-60,0,IF(Y633&gt;12,MAX(0,(U633+Y633)-BG633),MAX(0,U633-BG633))))</f>
        <v/>
      </c>
      <c r="BI633" s="51">
        <f>IF(D633="","",BH633*AG633)</f>
        <v/>
      </c>
      <c r="BJ633" s="51">
        <f>IF(D633="","",IF(OR(R633="A",R633="AA",R633="AAA"),BI633,0))</f>
        <v/>
      </c>
      <c r="BK633" s="51">
        <f>IF(D633="","",IF(R633="B",BI633,0))</f>
        <v/>
      </c>
      <c r="BL633" s="51">
        <f>IF(D633="","",IF(R633="C",BI633,0))</f>
        <v/>
      </c>
      <c r="BM633" s="51">
        <f>IF(D633="","",IFERROR(MAX(0,MIN(BI633/AP633,1)),0))</f>
        <v/>
      </c>
      <c r="BN633" s="52">
        <f>IF(D633="","",AB633*AG633)</f>
        <v/>
      </c>
      <c r="BO633" s="52">
        <f>IF(D633="","",(U633+V633+X633)*AG633)</f>
        <v/>
      </c>
      <c r="BP633" s="52">
        <f>IF(D633="","",(AB633*3)*AG633)</f>
        <v/>
      </c>
      <c r="BQ633" s="52">
        <f>IF(D633="","",IF(BO633-BP633&gt;0,0,BO633-BP633))</f>
        <v/>
      </c>
      <c r="BR633" s="52">
        <f>IF(D633="","",IF(BO633-BP633-BN633&gt;0,0,BO633-BP633-BN633))</f>
        <v/>
      </c>
      <c r="BS633" s="53">
        <f>IF(D633="","",IFERROR(AB633*AI633,0))</f>
        <v/>
      </c>
      <c r="BT633" s="53">
        <f>IF(D633="","",IFERROR(IF(X633&gt;12, AI633*(U633+V633+X633), AI633*(U633+V633)),0))</f>
        <v/>
      </c>
      <c r="BU633" s="53">
        <f>IF(D633="","",IFERROR(((AB633*3)*AI633),0))</f>
        <v/>
      </c>
      <c r="BV633" s="53">
        <f>IF(D633="","",IF(BT633-BU633&gt;0,0,BT633-BU633))</f>
        <v/>
      </c>
      <c r="BW633" s="53">
        <f>IF(D633="","",IF(BT633-BU633-BS633&gt;0,0,BT633-BU633-BS633))</f>
        <v/>
      </c>
      <c r="BX633" s="36">
        <f>IF(D633="","",IFERROR(VLOOKUP(D633,'produto-entrada-7'!A:M,3,0),"SEM PEDIDO"))</f>
        <v/>
      </c>
      <c r="BY633" s="36">
        <f>IF(D633="","",VLOOKUP(D633,'produto-estoque-total-7'!A:AB,25,0))</f>
        <v/>
      </c>
      <c r="BZ633" s="36">
        <f>IF(D633="","",IFERROR(VLOOKUP(D633,'produto-estoque-total-7'!A:AB,26,0)/100,0))</f>
        <v/>
      </c>
      <c r="CA633" s="36">
        <f>IF(D633="","",IFERROR(VLOOKUP(D633,'produto-estoque-total-7'!A:AB,27,0)/100,0))</f>
        <v/>
      </c>
      <c r="CB633" s="41">
        <f>IF(D633="","",V633*AF633)</f>
        <v/>
      </c>
      <c r="CC633" s="41">
        <f>IF(D633="","",V633*AI633)</f>
        <v/>
      </c>
      <c r="CD633" s="54">
        <f>IF(D633="","",VLOOKUP(D633,'produto-estoque-total-7'!A:AB,28,0))</f>
        <v/>
      </c>
    </row>
    <row r="634">
      <c r="A634" s="36">
        <f>IF(D634="","",VLOOKUP(D634,'produto-estoque-total-7'!A:AB,3,0))</f>
        <v/>
      </c>
      <c r="B634" s="1">
        <f>IF(D634="","",VLOOKUP(D634,'produto-estoque-total-7'!A:AB,12,0))</f>
        <v/>
      </c>
      <c r="C634" s="1">
        <f>IF(D634="","",VLOOKUP(D634,'produto-estoque-total-7'!A:AB,2,0))</f>
        <v/>
      </c>
      <c r="D634" s="37">
        <f>IFERROR(IF('produto-estoque-total-7'!A633="","",'produto-estoque-total-7'!A633),"")</f>
        <v/>
      </c>
      <c r="E634" s="1">
        <f>IF(D634="","",VLOOKUP(D634,'produto-estoque-total-7'!A:AB,4,0))</f>
        <v/>
      </c>
      <c r="F634" s="36">
        <f>IF(D634="","",VLOOKUP(D634,'produto-estoque-total-7'!A:AB,13,0))</f>
        <v/>
      </c>
      <c r="G634" s="1">
        <f>IF(F634="","",VLOOKUP(F634,'FORNECEDORES X COMPRADOR'!A:D,4,0))</f>
        <v/>
      </c>
      <c r="H634" s="1">
        <f>IF(F634="","",VLOOKUP(F634,'FORNECEDORES X COMPRADOR'!A:E,5,0))</f>
        <v/>
      </c>
      <c r="I634" s="36">
        <f>IF(D634="","",VLOOKUP(D634,'produto-estoque-total-7'!A:AB,15,0))</f>
        <v/>
      </c>
      <c r="J634" s="36">
        <f>IF(D634="","",VLOOKUP(D634,'produto-estoque-total-7'!A:AB,19,0))</f>
        <v/>
      </c>
      <c r="K634" s="1">
        <f>IF(D634="","",VLOOKUP(D634,'produto-estoque-total-7'!A:AB,20,0))</f>
        <v/>
      </c>
      <c r="L634" s="36">
        <f>IF(D634="","",VLOOKUP(D634,'produto-estoque-total-7'!A:AB,17,0))</f>
        <v/>
      </c>
      <c r="M634" s="1">
        <f>IF(D634="","",VLOOKUP(D634,'produto-estoque-total-7'!A:AB,18,0))</f>
        <v/>
      </c>
      <c r="N634" s="36">
        <f>IF(D634="","",VLOOKUP(D634,'produto-estoque-total-7'!A:AB,21,0))</f>
        <v/>
      </c>
      <c r="O634" s="1">
        <f>IF(D634="","",VLOOKUP(D634,'produto-estoque-total-7'!A:AB,22,0))</f>
        <v/>
      </c>
      <c r="P634" s="36">
        <f>IF(D634="","",VLOOKUP(D634,'produto-estoque-total-7'!A:AB,23,0))</f>
        <v/>
      </c>
      <c r="Q634" s="1">
        <f>IF(D634="","",VLOOKUP(D634,'produto-estoque-total-7'!A:AB,24,0))</f>
        <v/>
      </c>
      <c r="R634" s="38">
        <f>IFERROR(IF(D634="","",VLOOKUP(D634,'produto-venda-7'!B:N,13,0)),"C")</f>
        <v/>
      </c>
      <c r="S634" s="39">
        <f>IF(D634="","",VLOOKUP(D634,'produto-estoque-total-7'!A:AB,6,0))</f>
        <v/>
      </c>
      <c r="T634" s="39">
        <f>IF(D634="","",VLOOKUP(D634,'produto-estoque-total-7'!A:AB,5,0))</f>
        <v/>
      </c>
      <c r="U634" s="40">
        <f>IF(D634="","",VLOOKUP(D634,'produto-estoque-total-7'!A:AB,11,0))</f>
        <v/>
      </c>
      <c r="V634" s="41">
        <f>IF(D634="","",IFERROR(VLOOKUP(D634,'produto-entrada-7'!A:M,10,0),0))</f>
        <v/>
      </c>
      <c r="W634" s="42" t="n"/>
      <c r="X634" s="39">
        <f>IF(D634="","",VLOOKUP(D634,'produto-estoque-total-7'!A:AB,8,0))</f>
        <v/>
      </c>
      <c r="Y634" s="39">
        <f>IF(D634="","",VLOOKUP(D634,'produto-estoque-total-7'!A:AB,9,0))</f>
        <v/>
      </c>
      <c r="Z634" s="39">
        <f>IF(D634="","",VLOOKUP(D634,'produto-estoque-total-7'!A:AB,10,0))</f>
        <v/>
      </c>
      <c r="AA634" s="39">
        <f>IFERROR(IF(D634="","",VLOOKUP(D634,'produto-venda-7'!B:N,4,0)),0)</f>
        <v/>
      </c>
      <c r="AB634" s="39">
        <f>IFERROR(IF(D634="","",VLOOKUP(D634,'produto-venda-7'!B:N,5,0)),0)</f>
        <v/>
      </c>
      <c r="AC634" s="39">
        <f>IF(D634="","",IFERROR(AA634/90,0))</f>
        <v/>
      </c>
      <c r="AD634" s="36">
        <f>IF(D634="","",IFERROR(VLOOKUP(D634,'produto-entrada-7'!A:M,4,0),0))</f>
        <v/>
      </c>
      <c r="AE634" s="36">
        <f>IFERROR(IF(D634="","",VLOOKUP(D634,'produto-venda-7'!B:N,10,0)),0)</f>
        <v/>
      </c>
      <c r="AF634" s="36">
        <f>IF(D634="","",IFERROR(VLOOKUP(D634,'produto-entrada-7'!A:M,11,0),0))</f>
        <v/>
      </c>
      <c r="AG634" s="1">
        <f>IF(D634="","",IFERROR(VLOOKUP(D634,'produto-entrada-7'!A:M,12,0),0))</f>
        <v/>
      </c>
      <c r="AH634" s="1">
        <f>IF(D634="","",IFERROR(VLOOKUP(D634,'produto-entrada-7'!A:M,13,0),0))</f>
        <v/>
      </c>
      <c r="AI634" s="36">
        <f>IFERROR(IF(D634="","",VLOOKUP(D634,'produto-venda-7'!B:N,11,0)),0)</f>
        <v/>
      </c>
      <c r="AJ634" s="43">
        <f>IF(D634="","",IFERROR(AI634*AB634,0))</f>
        <v/>
      </c>
      <c r="AK634" s="44">
        <f>IFERROR(IF(D634="","",VLOOKUP(F634,'ANALISE FORNECEDOR'!$A:$I,8,0)),"")</f>
        <v/>
      </c>
      <c r="AL634" s="44">
        <f>IF(D634="","",AVERAGE(AM634,AK634))</f>
        <v/>
      </c>
      <c r="AM634" s="44">
        <f>IFERROR(IF(D634="","",VLOOKUP(F634,'ANALISE FORNECEDOR'!$A:$I,9,0)),"")</f>
        <v/>
      </c>
      <c r="AN634" s="45">
        <f>IF(D634="","",IF(Y634&gt;12,AI634*(U634+Y634),AI634*U634))</f>
        <v/>
      </c>
      <c r="AO634" s="45">
        <f>IF(D634="","",IF(Y634&gt;12,AI634*(U634+V634+Y634),AI634*(U634+V634)))</f>
        <v/>
      </c>
      <c r="AP634" s="46">
        <f>IF(D634="","",IF(Y634&gt;12,AG634*(U634+Y634),AG634*U634))</f>
        <v/>
      </c>
      <c r="AQ634" s="46">
        <f>IF(D634="","",IF(Y634&gt;12,AG634*(U634+V634+Y634),AG634*(U634+V634)))</f>
        <v/>
      </c>
      <c r="AR634" s="46">
        <f>IF(D634="","",IF(OR(R634="A",R634="AA",R634="AAA"),AP634,0))</f>
        <v/>
      </c>
      <c r="AS634" s="46">
        <f>IF(D634="","",IF(R634="B",AP634,0))</f>
        <v/>
      </c>
      <c r="AT634" s="46">
        <f>IF(D634="","",IF(R634="C",AP634,0))</f>
        <v/>
      </c>
      <c r="AU634" s="47">
        <f>IF(D634="","",IFERROR(AN634/AJ634,0))</f>
        <v/>
      </c>
      <c r="AV634" s="47">
        <f>IF(D634="","",IFERROR(((AO634)/AJ634),0))</f>
        <v/>
      </c>
      <c r="AW634" s="48">
        <f>IF(D634="","",IF(OR(S634="S",NOT(AND(ISNUMBER(AC634),ISNUMBER(AL634),AC634*AL634&gt;=0))),0,AC634*AL634))</f>
        <v/>
      </c>
      <c r="AX634" s="49">
        <f>IFERROR(IF(D634="","",AW634*AG634),0)</f>
        <v/>
      </c>
      <c r="AY634" s="48">
        <f>IF(D634="","",IF(OR(S634="S",NOT(AND(ISNUMBER(AC634),ISNUMBER(AK634),AC634*AK634&gt;=0))),0,AC634*AK634))</f>
        <v/>
      </c>
      <c r="AZ634" s="48">
        <f>IFERROR(IF(D634="","",IF(AY634=0,0,IF(((AY634)-(U634+Y634))&lt;0,0,(AY634)-U634))),0)</f>
        <v/>
      </c>
      <c r="BA634" s="49">
        <f>IF(D634="","",AZ634*AG634)</f>
        <v/>
      </c>
      <c r="BB634" s="49">
        <f>IF(D634="","",IF(OR(R634="A",R634="AA",R634="AAA"),BA634,0))</f>
        <v/>
      </c>
      <c r="BC634" s="49">
        <f>IF(D634="","",IF(R634="B",BA634,0))</f>
        <v/>
      </c>
      <c r="BD634" s="49">
        <f>IF(D634="","",IF(R634="B",BA634,0))</f>
        <v/>
      </c>
      <c r="BE634" s="49">
        <f>IF(D634="","",IF(S634="S",
1,
IF(AC634=0,
1,
IF(
IFERROR(((U634+Y634)*AG634)/((AC634*AK634)*AG634),0)&lt;0,
0,
IF(
IFERROR(((U634+Y634)*AG634)/((AC634*AK634)*AG634),0)&gt;1,
1,
IFERROR(((U634+Y634)*AG634)/((AC634*AK634)*AG634),0)
)
)
)
))</f>
        <v/>
      </c>
      <c r="BF634" s="49">
        <f>IF(D634="","",IF(S634="S",
1,
IF(AC634=0,
1,
IF(
IFERROR(((U634+V634+Y634)*AG634)/((AC634*AK634)*AG634),0)&lt;0,
0,
IF(
IFERROR(((U634+V634+Y634)*AG634)/((AC634*AK634)*AG634),0)&gt;1,
1,
IFERROR(((U634+V634+Y634)*AG634)/((AC634*AK634)*AG634),0)
)
)
)
))</f>
        <v/>
      </c>
      <c r="BG634" s="50">
        <f>IF(D634="","",IF(S634="S",0,IF(AND(ISNUMBER(AC634),ISNUMBER(AM634)),IF(OR(AC634*AM634&lt;0,ISERR(AC634*AM634)),0,AC634*AM634),0)))</f>
        <v/>
      </c>
      <c r="BH634" s="50">
        <f>IF(D634="","",IF(BY634&gt;TODAY()-60,0,IF(Y634&gt;12,MAX(0,(U634+Y634)-BG634),MAX(0,U634-BG634))))</f>
        <v/>
      </c>
      <c r="BI634" s="51">
        <f>IF(D634="","",BH634*AG634)</f>
        <v/>
      </c>
      <c r="BJ634" s="51">
        <f>IF(D634="","",IF(OR(R634="A",R634="AA",R634="AAA"),BI634,0))</f>
        <v/>
      </c>
      <c r="BK634" s="51">
        <f>IF(D634="","",IF(R634="B",BI634,0))</f>
        <v/>
      </c>
      <c r="BL634" s="51">
        <f>IF(D634="","",IF(R634="C",BI634,0))</f>
        <v/>
      </c>
      <c r="BM634" s="51">
        <f>IF(D634="","",IFERROR(MAX(0,MIN(BI634/AP634,1)),0))</f>
        <v/>
      </c>
      <c r="BN634" s="52">
        <f>IF(D634="","",AB634*AG634)</f>
        <v/>
      </c>
      <c r="BO634" s="52">
        <f>IF(D634="","",(U634+V634+X634)*AG634)</f>
        <v/>
      </c>
      <c r="BP634" s="52">
        <f>IF(D634="","",(AB634*3)*AG634)</f>
        <v/>
      </c>
      <c r="BQ634" s="52">
        <f>IF(D634="","",IF(BO634-BP634&gt;0,0,BO634-BP634))</f>
        <v/>
      </c>
      <c r="BR634" s="52">
        <f>IF(D634="","",IF(BO634-BP634-BN634&gt;0,0,BO634-BP634-BN634))</f>
        <v/>
      </c>
      <c r="BS634" s="53">
        <f>IF(D634="","",IFERROR(AB634*AI634,0))</f>
        <v/>
      </c>
      <c r="BT634" s="53">
        <f>IF(D634="","",IFERROR(IF(X634&gt;12, AI634*(U634+V634+X634), AI634*(U634+V634)),0))</f>
        <v/>
      </c>
      <c r="BU634" s="53">
        <f>IF(D634="","",IFERROR(((AB634*3)*AI634),0))</f>
        <v/>
      </c>
      <c r="BV634" s="53">
        <f>IF(D634="","",IF(BT634-BU634&gt;0,0,BT634-BU634))</f>
        <v/>
      </c>
      <c r="BW634" s="53">
        <f>IF(D634="","",IF(BT634-BU634-BS634&gt;0,0,BT634-BU634-BS634))</f>
        <v/>
      </c>
      <c r="BX634" s="36">
        <f>IF(D634="","",IFERROR(VLOOKUP(D634,'produto-entrada-7'!A:M,3,0),"SEM PEDIDO"))</f>
        <v/>
      </c>
      <c r="BY634" s="36">
        <f>IF(D634="","",VLOOKUP(D634,'produto-estoque-total-7'!A:AB,25,0))</f>
        <v/>
      </c>
      <c r="BZ634" s="36">
        <f>IF(D634="","",IFERROR(VLOOKUP(D634,'produto-estoque-total-7'!A:AB,26,0)/100,0))</f>
        <v/>
      </c>
      <c r="CA634" s="36">
        <f>IF(D634="","",IFERROR(VLOOKUP(D634,'produto-estoque-total-7'!A:AB,27,0)/100,0))</f>
        <v/>
      </c>
      <c r="CB634" s="41">
        <f>IF(D634="","",V634*AF634)</f>
        <v/>
      </c>
      <c r="CC634" s="41">
        <f>IF(D634="","",V634*AI634)</f>
        <v/>
      </c>
      <c r="CD634" s="54">
        <f>IF(D634="","",VLOOKUP(D634,'produto-estoque-total-7'!A:AB,28,0))</f>
        <v/>
      </c>
    </row>
    <row r="635">
      <c r="A635" s="36">
        <f>IF(D635="","",VLOOKUP(D635,'produto-estoque-total-7'!A:AB,3,0))</f>
        <v/>
      </c>
      <c r="B635" s="1">
        <f>IF(D635="","",VLOOKUP(D635,'produto-estoque-total-7'!A:AB,12,0))</f>
        <v/>
      </c>
      <c r="C635" s="1">
        <f>IF(D635="","",VLOOKUP(D635,'produto-estoque-total-7'!A:AB,2,0))</f>
        <v/>
      </c>
      <c r="D635" s="37">
        <f>IFERROR(IF('produto-estoque-total-7'!A634="","",'produto-estoque-total-7'!A634),"")</f>
        <v/>
      </c>
      <c r="E635" s="1">
        <f>IF(D635="","",VLOOKUP(D635,'produto-estoque-total-7'!A:AB,4,0))</f>
        <v/>
      </c>
      <c r="F635" s="36">
        <f>IF(D635="","",VLOOKUP(D635,'produto-estoque-total-7'!A:AB,13,0))</f>
        <v/>
      </c>
      <c r="G635" s="1">
        <f>IF(F635="","",VLOOKUP(F635,'FORNECEDORES X COMPRADOR'!A:D,4,0))</f>
        <v/>
      </c>
      <c r="H635" s="1">
        <f>IF(F635="","",VLOOKUP(F635,'FORNECEDORES X COMPRADOR'!A:E,5,0))</f>
        <v/>
      </c>
      <c r="I635" s="36">
        <f>IF(D635="","",VLOOKUP(D635,'produto-estoque-total-7'!A:AB,15,0))</f>
        <v/>
      </c>
      <c r="J635" s="36">
        <f>IF(D635="","",VLOOKUP(D635,'produto-estoque-total-7'!A:AB,19,0))</f>
        <v/>
      </c>
      <c r="K635" s="1">
        <f>IF(D635="","",VLOOKUP(D635,'produto-estoque-total-7'!A:AB,20,0))</f>
        <v/>
      </c>
      <c r="L635" s="36">
        <f>IF(D635="","",VLOOKUP(D635,'produto-estoque-total-7'!A:AB,17,0))</f>
        <v/>
      </c>
      <c r="M635" s="1">
        <f>IF(D635="","",VLOOKUP(D635,'produto-estoque-total-7'!A:AB,18,0))</f>
        <v/>
      </c>
      <c r="N635" s="36">
        <f>IF(D635="","",VLOOKUP(D635,'produto-estoque-total-7'!A:AB,21,0))</f>
        <v/>
      </c>
      <c r="O635" s="1">
        <f>IF(D635="","",VLOOKUP(D635,'produto-estoque-total-7'!A:AB,22,0))</f>
        <v/>
      </c>
      <c r="P635" s="36">
        <f>IF(D635="","",VLOOKUP(D635,'produto-estoque-total-7'!A:AB,23,0))</f>
        <v/>
      </c>
      <c r="Q635" s="1">
        <f>IF(D635="","",VLOOKUP(D635,'produto-estoque-total-7'!A:AB,24,0))</f>
        <v/>
      </c>
      <c r="R635" s="38">
        <f>IFERROR(IF(D635="","",VLOOKUP(D635,'produto-venda-7'!B:N,13,0)),"C")</f>
        <v/>
      </c>
      <c r="S635" s="39">
        <f>IF(D635="","",VLOOKUP(D635,'produto-estoque-total-7'!A:AB,6,0))</f>
        <v/>
      </c>
      <c r="T635" s="39">
        <f>IF(D635="","",VLOOKUP(D635,'produto-estoque-total-7'!A:AB,5,0))</f>
        <v/>
      </c>
      <c r="U635" s="40">
        <f>IF(D635="","",VLOOKUP(D635,'produto-estoque-total-7'!A:AB,11,0))</f>
        <v/>
      </c>
      <c r="V635" s="41">
        <f>IF(D635="","",IFERROR(VLOOKUP(D635,'produto-entrada-7'!A:M,10,0),0))</f>
        <v/>
      </c>
      <c r="W635" s="42" t="n"/>
      <c r="X635" s="39">
        <f>IF(D635="","",VLOOKUP(D635,'produto-estoque-total-7'!A:AB,8,0))</f>
        <v/>
      </c>
      <c r="Y635" s="39">
        <f>IF(D635="","",VLOOKUP(D635,'produto-estoque-total-7'!A:AB,9,0))</f>
        <v/>
      </c>
      <c r="Z635" s="39">
        <f>IF(D635="","",VLOOKUP(D635,'produto-estoque-total-7'!A:AB,10,0))</f>
        <v/>
      </c>
      <c r="AA635" s="39">
        <f>IFERROR(IF(D635="","",VLOOKUP(D635,'produto-venda-7'!B:N,4,0)),0)</f>
        <v/>
      </c>
      <c r="AB635" s="39">
        <f>IFERROR(IF(D635="","",VLOOKUP(D635,'produto-venda-7'!B:N,5,0)),0)</f>
        <v/>
      </c>
      <c r="AC635" s="39">
        <f>IF(D635="","",IFERROR(AA635/90,0))</f>
        <v/>
      </c>
      <c r="AD635" s="36">
        <f>IF(D635="","",IFERROR(VLOOKUP(D635,'produto-entrada-7'!A:M,4,0),0))</f>
        <v/>
      </c>
      <c r="AE635" s="36">
        <f>IFERROR(IF(D635="","",VLOOKUP(D635,'produto-venda-7'!B:N,10,0)),0)</f>
        <v/>
      </c>
      <c r="AF635" s="36">
        <f>IF(D635="","",IFERROR(VLOOKUP(D635,'produto-entrada-7'!A:M,11,0),0))</f>
        <v/>
      </c>
      <c r="AG635" s="1">
        <f>IF(D635="","",IFERROR(VLOOKUP(D635,'produto-entrada-7'!A:M,12,0),0))</f>
        <v/>
      </c>
      <c r="AH635" s="1">
        <f>IF(D635="","",IFERROR(VLOOKUP(D635,'produto-entrada-7'!A:M,13,0),0))</f>
        <v/>
      </c>
      <c r="AI635" s="36">
        <f>IFERROR(IF(D635="","",VLOOKUP(D635,'produto-venda-7'!B:N,11,0)),0)</f>
        <v/>
      </c>
      <c r="AJ635" s="43">
        <f>IF(D635="","",IFERROR(AI635*AB635,0))</f>
        <v/>
      </c>
      <c r="AK635" s="44">
        <f>IFERROR(IF(D635="","",VLOOKUP(F635,'ANALISE FORNECEDOR'!$A:$I,8,0)),"")</f>
        <v/>
      </c>
      <c r="AL635" s="44">
        <f>IF(D635="","",AVERAGE(AM635,AK635))</f>
        <v/>
      </c>
      <c r="AM635" s="44">
        <f>IFERROR(IF(D635="","",VLOOKUP(F635,'ANALISE FORNECEDOR'!$A:$I,9,0)),"")</f>
        <v/>
      </c>
      <c r="AN635" s="45">
        <f>IF(D635="","",IF(Y635&gt;12,AI635*(U635+Y635),AI635*U635))</f>
        <v/>
      </c>
      <c r="AO635" s="45">
        <f>IF(D635="","",IF(Y635&gt;12,AI635*(U635+V635+Y635),AI635*(U635+V635)))</f>
        <v/>
      </c>
      <c r="AP635" s="46">
        <f>IF(D635="","",IF(Y635&gt;12,AG635*(U635+Y635),AG635*U635))</f>
        <v/>
      </c>
      <c r="AQ635" s="46">
        <f>IF(D635="","",IF(Y635&gt;12,AG635*(U635+V635+Y635),AG635*(U635+V635)))</f>
        <v/>
      </c>
      <c r="AR635" s="46">
        <f>IF(D635="","",IF(OR(R635="A",R635="AA",R635="AAA"),AP635,0))</f>
        <v/>
      </c>
      <c r="AS635" s="46">
        <f>IF(D635="","",IF(R635="B",AP635,0))</f>
        <v/>
      </c>
      <c r="AT635" s="46">
        <f>IF(D635="","",IF(R635="C",AP635,0))</f>
        <v/>
      </c>
      <c r="AU635" s="47">
        <f>IF(D635="","",IFERROR(AN635/AJ635,0))</f>
        <v/>
      </c>
      <c r="AV635" s="47">
        <f>IF(D635="","",IFERROR(((AO635)/AJ635),0))</f>
        <v/>
      </c>
      <c r="AW635" s="48">
        <f>IF(D635="","",IF(OR(S635="S",NOT(AND(ISNUMBER(AC635),ISNUMBER(AL635),AC635*AL635&gt;=0))),0,AC635*AL635))</f>
        <v/>
      </c>
      <c r="AX635" s="49">
        <f>IFERROR(IF(D635="","",AW635*AG635),0)</f>
        <v/>
      </c>
      <c r="AY635" s="48">
        <f>IF(D635="","",IF(OR(S635="S",NOT(AND(ISNUMBER(AC635),ISNUMBER(AK635),AC635*AK635&gt;=0))),0,AC635*AK635))</f>
        <v/>
      </c>
      <c r="AZ635" s="48">
        <f>IFERROR(IF(D635="","",IF(AY635=0,0,IF(((AY635)-(U635+Y635))&lt;0,0,(AY635)-U635))),0)</f>
        <v/>
      </c>
      <c r="BA635" s="49">
        <f>IF(D635="","",AZ635*AG635)</f>
        <v/>
      </c>
      <c r="BB635" s="49">
        <f>IF(D635="","",IF(OR(R635="A",R635="AA",R635="AAA"),BA635,0))</f>
        <v/>
      </c>
      <c r="BC635" s="49">
        <f>IF(D635="","",IF(R635="B",BA635,0))</f>
        <v/>
      </c>
      <c r="BD635" s="49">
        <f>IF(D635="","",IF(R635="B",BA635,0))</f>
        <v/>
      </c>
      <c r="BE635" s="49">
        <f>IF(D635="","",IF(S635="S",
1,
IF(AC635=0,
1,
IF(
IFERROR(((U635+Y635)*AG635)/((AC635*AK635)*AG635),0)&lt;0,
0,
IF(
IFERROR(((U635+Y635)*AG635)/((AC635*AK635)*AG635),0)&gt;1,
1,
IFERROR(((U635+Y635)*AG635)/((AC635*AK635)*AG635),0)
)
)
)
))</f>
        <v/>
      </c>
      <c r="BF635" s="49">
        <f>IF(D635="","",IF(S635="S",
1,
IF(AC635=0,
1,
IF(
IFERROR(((U635+V635+Y635)*AG635)/((AC635*AK635)*AG635),0)&lt;0,
0,
IF(
IFERROR(((U635+V635+Y635)*AG635)/((AC635*AK635)*AG635),0)&gt;1,
1,
IFERROR(((U635+V635+Y635)*AG635)/((AC635*AK635)*AG635),0)
)
)
)
))</f>
        <v/>
      </c>
      <c r="BG635" s="50">
        <f>IF(D635="","",IF(S635="S",0,IF(AND(ISNUMBER(AC635),ISNUMBER(AM635)),IF(OR(AC635*AM635&lt;0,ISERR(AC635*AM635)),0,AC635*AM635),0)))</f>
        <v/>
      </c>
      <c r="BH635" s="50">
        <f>IF(D635="","",IF(BY635&gt;TODAY()-60,0,IF(Y635&gt;12,MAX(0,(U635+Y635)-BG635),MAX(0,U635-BG635))))</f>
        <v/>
      </c>
      <c r="BI635" s="51">
        <f>IF(D635="","",BH635*AG635)</f>
        <v/>
      </c>
      <c r="BJ635" s="51">
        <f>IF(D635="","",IF(OR(R635="A",R635="AA",R635="AAA"),BI635,0))</f>
        <v/>
      </c>
      <c r="BK635" s="51">
        <f>IF(D635="","",IF(R635="B",BI635,0))</f>
        <v/>
      </c>
      <c r="BL635" s="51">
        <f>IF(D635="","",IF(R635="C",BI635,0))</f>
        <v/>
      </c>
      <c r="BM635" s="51">
        <f>IF(D635="","",IFERROR(MAX(0,MIN(BI635/AP635,1)),0))</f>
        <v/>
      </c>
      <c r="BN635" s="52">
        <f>IF(D635="","",AB635*AG635)</f>
        <v/>
      </c>
      <c r="BO635" s="52">
        <f>IF(D635="","",(U635+V635+X635)*AG635)</f>
        <v/>
      </c>
      <c r="BP635" s="52">
        <f>IF(D635="","",(AB635*3)*AG635)</f>
        <v/>
      </c>
      <c r="BQ635" s="52">
        <f>IF(D635="","",IF(BO635-BP635&gt;0,0,BO635-BP635))</f>
        <v/>
      </c>
      <c r="BR635" s="52">
        <f>IF(D635="","",IF(BO635-BP635-BN635&gt;0,0,BO635-BP635-BN635))</f>
        <v/>
      </c>
      <c r="BS635" s="53">
        <f>IF(D635="","",IFERROR(AB635*AI635,0))</f>
        <v/>
      </c>
      <c r="BT635" s="53">
        <f>IF(D635="","",IFERROR(IF(X635&gt;12, AI635*(U635+V635+X635), AI635*(U635+V635)),0))</f>
        <v/>
      </c>
      <c r="BU635" s="53">
        <f>IF(D635="","",IFERROR(((AB635*3)*AI635),0))</f>
        <v/>
      </c>
      <c r="BV635" s="53">
        <f>IF(D635="","",IF(BT635-BU635&gt;0,0,BT635-BU635))</f>
        <v/>
      </c>
      <c r="BW635" s="53">
        <f>IF(D635="","",IF(BT635-BU635-BS635&gt;0,0,BT635-BU635-BS635))</f>
        <v/>
      </c>
      <c r="BX635" s="36">
        <f>IF(D635="","",IFERROR(VLOOKUP(D635,'produto-entrada-7'!A:M,3,0),"SEM PEDIDO"))</f>
        <v/>
      </c>
      <c r="BY635" s="36">
        <f>IF(D635="","",VLOOKUP(D635,'produto-estoque-total-7'!A:AB,25,0))</f>
        <v/>
      </c>
      <c r="BZ635" s="36">
        <f>IF(D635="","",IFERROR(VLOOKUP(D635,'produto-estoque-total-7'!A:AB,26,0)/100,0))</f>
        <v/>
      </c>
      <c r="CA635" s="36">
        <f>IF(D635="","",IFERROR(VLOOKUP(D635,'produto-estoque-total-7'!A:AB,27,0)/100,0))</f>
        <v/>
      </c>
      <c r="CB635" s="41">
        <f>IF(D635="","",V635*AF635)</f>
        <v/>
      </c>
      <c r="CC635" s="41">
        <f>IF(D635="","",V635*AI635)</f>
        <v/>
      </c>
      <c r="CD635" s="54">
        <f>IF(D635="","",VLOOKUP(D635,'produto-estoque-total-7'!A:AB,28,0))</f>
        <v/>
      </c>
    </row>
    <row r="636">
      <c r="A636" s="36">
        <f>IF(D636="","",VLOOKUP(D636,'produto-estoque-total-7'!A:AB,3,0))</f>
        <v/>
      </c>
      <c r="B636" s="1">
        <f>IF(D636="","",VLOOKUP(D636,'produto-estoque-total-7'!A:AB,12,0))</f>
        <v/>
      </c>
      <c r="C636" s="1">
        <f>IF(D636="","",VLOOKUP(D636,'produto-estoque-total-7'!A:AB,2,0))</f>
        <v/>
      </c>
      <c r="D636" s="37">
        <f>IFERROR(IF('produto-estoque-total-7'!A635="","",'produto-estoque-total-7'!A635),"")</f>
        <v/>
      </c>
      <c r="E636" s="1">
        <f>IF(D636="","",VLOOKUP(D636,'produto-estoque-total-7'!A:AB,4,0))</f>
        <v/>
      </c>
      <c r="F636" s="36">
        <f>IF(D636="","",VLOOKUP(D636,'produto-estoque-total-7'!A:AB,13,0))</f>
        <v/>
      </c>
      <c r="G636" s="1">
        <f>IF(F636="","",VLOOKUP(F636,'FORNECEDORES X COMPRADOR'!A:D,4,0))</f>
        <v/>
      </c>
      <c r="H636" s="1">
        <f>IF(F636="","",VLOOKUP(F636,'FORNECEDORES X COMPRADOR'!A:E,5,0))</f>
        <v/>
      </c>
      <c r="I636" s="36">
        <f>IF(D636="","",VLOOKUP(D636,'produto-estoque-total-7'!A:AB,15,0))</f>
        <v/>
      </c>
      <c r="J636" s="36">
        <f>IF(D636="","",VLOOKUP(D636,'produto-estoque-total-7'!A:AB,19,0))</f>
        <v/>
      </c>
      <c r="K636" s="1">
        <f>IF(D636="","",VLOOKUP(D636,'produto-estoque-total-7'!A:AB,20,0))</f>
        <v/>
      </c>
      <c r="L636" s="36">
        <f>IF(D636="","",VLOOKUP(D636,'produto-estoque-total-7'!A:AB,17,0))</f>
        <v/>
      </c>
      <c r="M636" s="1">
        <f>IF(D636="","",VLOOKUP(D636,'produto-estoque-total-7'!A:AB,18,0))</f>
        <v/>
      </c>
      <c r="N636" s="36">
        <f>IF(D636="","",VLOOKUP(D636,'produto-estoque-total-7'!A:AB,21,0))</f>
        <v/>
      </c>
      <c r="O636" s="1">
        <f>IF(D636="","",VLOOKUP(D636,'produto-estoque-total-7'!A:AB,22,0))</f>
        <v/>
      </c>
      <c r="P636" s="36">
        <f>IF(D636="","",VLOOKUP(D636,'produto-estoque-total-7'!A:AB,23,0))</f>
        <v/>
      </c>
      <c r="Q636" s="1">
        <f>IF(D636="","",VLOOKUP(D636,'produto-estoque-total-7'!A:AB,24,0))</f>
        <v/>
      </c>
      <c r="R636" s="38">
        <f>IFERROR(IF(D636="","",VLOOKUP(D636,'produto-venda-7'!B:N,13,0)),"C")</f>
        <v/>
      </c>
      <c r="S636" s="39">
        <f>IF(D636="","",VLOOKUP(D636,'produto-estoque-total-7'!A:AB,6,0))</f>
        <v/>
      </c>
      <c r="T636" s="39">
        <f>IF(D636="","",VLOOKUP(D636,'produto-estoque-total-7'!A:AB,5,0))</f>
        <v/>
      </c>
      <c r="U636" s="40">
        <f>IF(D636="","",VLOOKUP(D636,'produto-estoque-total-7'!A:AB,11,0))</f>
        <v/>
      </c>
      <c r="V636" s="41">
        <f>IF(D636="","",IFERROR(VLOOKUP(D636,'produto-entrada-7'!A:M,10,0),0))</f>
        <v/>
      </c>
      <c r="W636" s="42" t="n"/>
      <c r="X636" s="39">
        <f>IF(D636="","",VLOOKUP(D636,'produto-estoque-total-7'!A:AB,8,0))</f>
        <v/>
      </c>
      <c r="Y636" s="39">
        <f>IF(D636="","",VLOOKUP(D636,'produto-estoque-total-7'!A:AB,9,0))</f>
        <v/>
      </c>
      <c r="Z636" s="39">
        <f>IF(D636="","",VLOOKUP(D636,'produto-estoque-total-7'!A:AB,10,0))</f>
        <v/>
      </c>
      <c r="AA636" s="39">
        <f>IFERROR(IF(D636="","",VLOOKUP(D636,'produto-venda-7'!B:N,4,0)),0)</f>
        <v/>
      </c>
      <c r="AB636" s="39">
        <f>IFERROR(IF(D636="","",VLOOKUP(D636,'produto-venda-7'!B:N,5,0)),0)</f>
        <v/>
      </c>
      <c r="AC636" s="39">
        <f>IF(D636="","",IFERROR(AA636/90,0))</f>
        <v/>
      </c>
      <c r="AD636" s="36">
        <f>IF(D636="","",IFERROR(VLOOKUP(D636,'produto-entrada-7'!A:M,4,0),0))</f>
        <v/>
      </c>
      <c r="AE636" s="36">
        <f>IFERROR(IF(D636="","",VLOOKUP(D636,'produto-venda-7'!B:N,10,0)),0)</f>
        <v/>
      </c>
      <c r="AF636" s="36">
        <f>IF(D636="","",IFERROR(VLOOKUP(D636,'produto-entrada-7'!A:M,11,0),0))</f>
        <v/>
      </c>
      <c r="AG636" s="1">
        <f>IF(D636="","",IFERROR(VLOOKUP(D636,'produto-entrada-7'!A:M,12,0),0))</f>
        <v/>
      </c>
      <c r="AH636" s="1">
        <f>IF(D636="","",IFERROR(VLOOKUP(D636,'produto-entrada-7'!A:M,13,0),0))</f>
        <v/>
      </c>
      <c r="AI636" s="36">
        <f>IFERROR(IF(D636="","",VLOOKUP(D636,'produto-venda-7'!B:N,11,0)),0)</f>
        <v/>
      </c>
      <c r="AJ636" s="43">
        <f>IF(D636="","",IFERROR(AI636*AB636,0))</f>
        <v/>
      </c>
      <c r="AK636" s="44">
        <f>IFERROR(IF(D636="","",VLOOKUP(F636,'ANALISE FORNECEDOR'!$A:$I,8,0)),"")</f>
        <v/>
      </c>
      <c r="AL636" s="44">
        <f>IF(D636="","",AVERAGE(AM636,AK636))</f>
        <v/>
      </c>
      <c r="AM636" s="44">
        <f>IFERROR(IF(D636="","",VLOOKUP(F636,'ANALISE FORNECEDOR'!$A:$I,9,0)),"")</f>
        <v/>
      </c>
      <c r="AN636" s="45">
        <f>IF(D636="","",IF(Y636&gt;12,AI636*(U636+Y636),AI636*U636))</f>
        <v/>
      </c>
      <c r="AO636" s="45">
        <f>IF(D636="","",IF(Y636&gt;12,AI636*(U636+V636+Y636),AI636*(U636+V636)))</f>
        <v/>
      </c>
      <c r="AP636" s="46">
        <f>IF(D636="","",IF(Y636&gt;12,AG636*(U636+Y636),AG636*U636))</f>
        <v/>
      </c>
      <c r="AQ636" s="46">
        <f>IF(D636="","",IF(Y636&gt;12,AG636*(U636+V636+Y636),AG636*(U636+V636)))</f>
        <v/>
      </c>
      <c r="AR636" s="46">
        <f>IF(D636="","",IF(OR(R636="A",R636="AA",R636="AAA"),AP636,0))</f>
        <v/>
      </c>
      <c r="AS636" s="46">
        <f>IF(D636="","",IF(R636="B",AP636,0))</f>
        <v/>
      </c>
      <c r="AT636" s="46">
        <f>IF(D636="","",IF(R636="C",AP636,0))</f>
        <v/>
      </c>
      <c r="AU636" s="47">
        <f>IF(D636="","",IFERROR(AN636/AJ636,0))</f>
        <v/>
      </c>
      <c r="AV636" s="47">
        <f>IF(D636="","",IFERROR(((AO636)/AJ636),0))</f>
        <v/>
      </c>
      <c r="AW636" s="48">
        <f>IF(D636="","",IF(OR(S636="S",NOT(AND(ISNUMBER(AC636),ISNUMBER(AL636),AC636*AL636&gt;=0))),0,AC636*AL636))</f>
        <v/>
      </c>
      <c r="AX636" s="49">
        <f>IFERROR(IF(D636="","",AW636*AG636),0)</f>
        <v/>
      </c>
      <c r="AY636" s="48">
        <f>IF(D636="","",IF(OR(S636="S",NOT(AND(ISNUMBER(AC636),ISNUMBER(AK636),AC636*AK636&gt;=0))),0,AC636*AK636))</f>
        <v/>
      </c>
      <c r="AZ636" s="48">
        <f>IFERROR(IF(D636="","",IF(AY636=0,0,IF(((AY636)-(U636+Y636))&lt;0,0,(AY636)-U636))),0)</f>
        <v/>
      </c>
      <c r="BA636" s="49">
        <f>IF(D636="","",AZ636*AG636)</f>
        <v/>
      </c>
      <c r="BB636" s="49">
        <f>IF(D636="","",IF(OR(R636="A",R636="AA",R636="AAA"),BA636,0))</f>
        <v/>
      </c>
      <c r="BC636" s="49">
        <f>IF(D636="","",IF(R636="B",BA636,0))</f>
        <v/>
      </c>
      <c r="BD636" s="49">
        <f>IF(D636="","",IF(R636="B",BA636,0))</f>
        <v/>
      </c>
      <c r="BE636" s="49">
        <f>IF(D636="","",IF(S636="S",
1,
IF(AC636=0,
1,
IF(
IFERROR(((U636+Y636)*AG636)/((AC636*AK636)*AG636),0)&lt;0,
0,
IF(
IFERROR(((U636+Y636)*AG636)/((AC636*AK636)*AG636),0)&gt;1,
1,
IFERROR(((U636+Y636)*AG636)/((AC636*AK636)*AG636),0)
)
)
)
))</f>
        <v/>
      </c>
      <c r="BF636" s="49">
        <f>IF(D636="","",IF(S636="S",
1,
IF(AC636=0,
1,
IF(
IFERROR(((U636+V636+Y636)*AG636)/((AC636*AK636)*AG636),0)&lt;0,
0,
IF(
IFERROR(((U636+V636+Y636)*AG636)/((AC636*AK636)*AG636),0)&gt;1,
1,
IFERROR(((U636+V636+Y636)*AG636)/((AC636*AK636)*AG636),0)
)
)
)
))</f>
        <v/>
      </c>
      <c r="BG636" s="50">
        <f>IF(D636="","",IF(S636="S",0,IF(AND(ISNUMBER(AC636),ISNUMBER(AM636)),IF(OR(AC636*AM636&lt;0,ISERR(AC636*AM636)),0,AC636*AM636),0)))</f>
        <v/>
      </c>
      <c r="BH636" s="50">
        <f>IF(D636="","",IF(BY636&gt;TODAY()-60,0,IF(Y636&gt;12,MAX(0,(U636+Y636)-BG636),MAX(0,U636-BG636))))</f>
        <v/>
      </c>
      <c r="BI636" s="51">
        <f>IF(D636="","",BH636*AG636)</f>
        <v/>
      </c>
      <c r="BJ636" s="51">
        <f>IF(D636="","",IF(OR(R636="A",R636="AA",R636="AAA"),BI636,0))</f>
        <v/>
      </c>
      <c r="BK636" s="51">
        <f>IF(D636="","",IF(R636="B",BI636,0))</f>
        <v/>
      </c>
      <c r="BL636" s="51">
        <f>IF(D636="","",IF(R636="C",BI636,0))</f>
        <v/>
      </c>
      <c r="BM636" s="51">
        <f>IF(D636="","",IFERROR(MAX(0,MIN(BI636/AP636,1)),0))</f>
        <v/>
      </c>
      <c r="BN636" s="52">
        <f>IF(D636="","",AB636*AG636)</f>
        <v/>
      </c>
      <c r="BO636" s="52">
        <f>IF(D636="","",(U636+V636+X636)*AG636)</f>
        <v/>
      </c>
      <c r="BP636" s="52">
        <f>IF(D636="","",(AB636*3)*AG636)</f>
        <v/>
      </c>
      <c r="BQ636" s="52">
        <f>IF(D636="","",IF(BO636-BP636&gt;0,0,BO636-BP636))</f>
        <v/>
      </c>
      <c r="BR636" s="52">
        <f>IF(D636="","",IF(BO636-BP636-BN636&gt;0,0,BO636-BP636-BN636))</f>
        <v/>
      </c>
      <c r="BS636" s="53">
        <f>IF(D636="","",IFERROR(AB636*AI636,0))</f>
        <v/>
      </c>
      <c r="BT636" s="53">
        <f>IF(D636="","",IFERROR(IF(X636&gt;12, AI636*(U636+V636+X636), AI636*(U636+V636)),0))</f>
        <v/>
      </c>
      <c r="BU636" s="53">
        <f>IF(D636="","",IFERROR(((AB636*3)*AI636),0))</f>
        <v/>
      </c>
      <c r="BV636" s="53">
        <f>IF(D636="","",IF(BT636-BU636&gt;0,0,BT636-BU636))</f>
        <v/>
      </c>
      <c r="BW636" s="53">
        <f>IF(D636="","",IF(BT636-BU636-BS636&gt;0,0,BT636-BU636-BS636))</f>
        <v/>
      </c>
      <c r="BX636" s="36">
        <f>IF(D636="","",IFERROR(VLOOKUP(D636,'produto-entrada-7'!A:M,3,0),"SEM PEDIDO"))</f>
        <v/>
      </c>
      <c r="BY636" s="36">
        <f>IF(D636="","",VLOOKUP(D636,'produto-estoque-total-7'!A:AB,25,0))</f>
        <v/>
      </c>
      <c r="BZ636" s="36">
        <f>IF(D636="","",IFERROR(VLOOKUP(D636,'produto-estoque-total-7'!A:AB,26,0)/100,0))</f>
        <v/>
      </c>
      <c r="CA636" s="36">
        <f>IF(D636="","",IFERROR(VLOOKUP(D636,'produto-estoque-total-7'!A:AB,27,0)/100,0))</f>
        <v/>
      </c>
      <c r="CB636" s="41">
        <f>IF(D636="","",V636*AF636)</f>
        <v/>
      </c>
      <c r="CC636" s="41">
        <f>IF(D636="","",V636*AI636)</f>
        <v/>
      </c>
      <c r="CD636" s="54">
        <f>IF(D636="","",VLOOKUP(D636,'produto-estoque-total-7'!A:AB,28,0))</f>
        <v/>
      </c>
    </row>
    <row r="637">
      <c r="A637" s="36">
        <f>IF(D637="","",VLOOKUP(D637,'produto-estoque-total-7'!A:AB,3,0))</f>
        <v/>
      </c>
      <c r="B637" s="1">
        <f>IF(D637="","",VLOOKUP(D637,'produto-estoque-total-7'!A:AB,12,0))</f>
        <v/>
      </c>
      <c r="C637" s="1">
        <f>IF(D637="","",VLOOKUP(D637,'produto-estoque-total-7'!A:AB,2,0))</f>
        <v/>
      </c>
      <c r="D637" s="37">
        <f>IFERROR(IF('produto-estoque-total-7'!A636="","",'produto-estoque-total-7'!A636),"")</f>
        <v/>
      </c>
      <c r="E637" s="1">
        <f>IF(D637="","",VLOOKUP(D637,'produto-estoque-total-7'!A:AB,4,0))</f>
        <v/>
      </c>
      <c r="F637" s="36">
        <f>IF(D637="","",VLOOKUP(D637,'produto-estoque-total-7'!A:AB,13,0))</f>
        <v/>
      </c>
      <c r="G637" s="1">
        <f>IF(F637="","",VLOOKUP(F637,'FORNECEDORES X COMPRADOR'!A:D,4,0))</f>
        <v/>
      </c>
      <c r="H637" s="1">
        <f>IF(F637="","",VLOOKUP(F637,'FORNECEDORES X COMPRADOR'!A:E,5,0))</f>
        <v/>
      </c>
      <c r="I637" s="36">
        <f>IF(D637="","",VLOOKUP(D637,'produto-estoque-total-7'!A:AB,15,0))</f>
        <v/>
      </c>
      <c r="J637" s="36">
        <f>IF(D637="","",VLOOKUP(D637,'produto-estoque-total-7'!A:AB,19,0))</f>
        <v/>
      </c>
      <c r="K637" s="1">
        <f>IF(D637="","",VLOOKUP(D637,'produto-estoque-total-7'!A:AB,20,0))</f>
        <v/>
      </c>
      <c r="L637" s="36">
        <f>IF(D637="","",VLOOKUP(D637,'produto-estoque-total-7'!A:AB,17,0))</f>
        <v/>
      </c>
      <c r="M637" s="1">
        <f>IF(D637="","",VLOOKUP(D637,'produto-estoque-total-7'!A:AB,18,0))</f>
        <v/>
      </c>
      <c r="N637" s="36">
        <f>IF(D637="","",VLOOKUP(D637,'produto-estoque-total-7'!A:AB,21,0))</f>
        <v/>
      </c>
      <c r="O637" s="1">
        <f>IF(D637="","",VLOOKUP(D637,'produto-estoque-total-7'!A:AB,22,0))</f>
        <v/>
      </c>
      <c r="P637" s="36">
        <f>IF(D637="","",VLOOKUP(D637,'produto-estoque-total-7'!A:AB,23,0))</f>
        <v/>
      </c>
      <c r="Q637" s="1">
        <f>IF(D637="","",VLOOKUP(D637,'produto-estoque-total-7'!A:AB,24,0))</f>
        <v/>
      </c>
      <c r="R637" s="38">
        <f>IFERROR(IF(D637="","",VLOOKUP(D637,'produto-venda-7'!B:N,13,0)),"C")</f>
        <v/>
      </c>
      <c r="S637" s="39">
        <f>IF(D637="","",VLOOKUP(D637,'produto-estoque-total-7'!A:AB,6,0))</f>
        <v/>
      </c>
      <c r="T637" s="39">
        <f>IF(D637="","",VLOOKUP(D637,'produto-estoque-total-7'!A:AB,5,0))</f>
        <v/>
      </c>
      <c r="U637" s="40">
        <f>IF(D637="","",VLOOKUP(D637,'produto-estoque-total-7'!A:AB,11,0))</f>
        <v/>
      </c>
      <c r="V637" s="41">
        <f>IF(D637="","",IFERROR(VLOOKUP(D637,'produto-entrada-7'!A:M,10,0),0))</f>
        <v/>
      </c>
      <c r="W637" s="42" t="n"/>
      <c r="X637" s="39">
        <f>IF(D637="","",VLOOKUP(D637,'produto-estoque-total-7'!A:AB,8,0))</f>
        <v/>
      </c>
      <c r="Y637" s="39">
        <f>IF(D637="","",VLOOKUP(D637,'produto-estoque-total-7'!A:AB,9,0))</f>
        <v/>
      </c>
      <c r="Z637" s="39">
        <f>IF(D637="","",VLOOKUP(D637,'produto-estoque-total-7'!A:AB,10,0))</f>
        <v/>
      </c>
      <c r="AA637" s="39">
        <f>IFERROR(IF(D637="","",VLOOKUP(D637,'produto-venda-7'!B:N,4,0)),0)</f>
        <v/>
      </c>
      <c r="AB637" s="39">
        <f>IFERROR(IF(D637="","",VLOOKUP(D637,'produto-venda-7'!B:N,5,0)),0)</f>
        <v/>
      </c>
      <c r="AC637" s="39">
        <f>IF(D637="","",IFERROR(AA637/90,0))</f>
        <v/>
      </c>
      <c r="AD637" s="36">
        <f>IF(D637="","",IFERROR(VLOOKUP(D637,'produto-entrada-7'!A:M,4,0),0))</f>
        <v/>
      </c>
      <c r="AE637" s="36">
        <f>IFERROR(IF(D637="","",VLOOKUP(D637,'produto-venda-7'!B:N,10,0)),0)</f>
        <v/>
      </c>
      <c r="AF637" s="36">
        <f>IF(D637="","",IFERROR(VLOOKUP(D637,'produto-entrada-7'!A:M,11,0),0))</f>
        <v/>
      </c>
      <c r="AG637" s="1">
        <f>IF(D637="","",IFERROR(VLOOKUP(D637,'produto-entrada-7'!A:M,12,0),0))</f>
        <v/>
      </c>
      <c r="AH637" s="1">
        <f>IF(D637="","",IFERROR(VLOOKUP(D637,'produto-entrada-7'!A:M,13,0),0))</f>
        <v/>
      </c>
      <c r="AI637" s="36">
        <f>IFERROR(IF(D637="","",VLOOKUP(D637,'produto-venda-7'!B:N,11,0)),0)</f>
        <v/>
      </c>
      <c r="AJ637" s="43">
        <f>IF(D637="","",IFERROR(AI637*AB637,0))</f>
        <v/>
      </c>
      <c r="AK637" s="44">
        <f>IFERROR(IF(D637="","",VLOOKUP(F637,'ANALISE FORNECEDOR'!$A:$I,8,0)),"")</f>
        <v/>
      </c>
      <c r="AL637" s="44">
        <f>IF(D637="","",AVERAGE(AM637,AK637))</f>
        <v/>
      </c>
      <c r="AM637" s="44">
        <f>IFERROR(IF(D637="","",VLOOKUP(F637,'ANALISE FORNECEDOR'!$A:$I,9,0)),"")</f>
        <v/>
      </c>
      <c r="AN637" s="45">
        <f>IF(D637="","",IF(Y637&gt;12,AI637*(U637+Y637),AI637*U637))</f>
        <v/>
      </c>
      <c r="AO637" s="45">
        <f>IF(D637="","",IF(Y637&gt;12,AI637*(U637+V637+Y637),AI637*(U637+V637)))</f>
        <v/>
      </c>
      <c r="AP637" s="46">
        <f>IF(D637="","",IF(Y637&gt;12,AG637*(U637+Y637),AG637*U637))</f>
        <v/>
      </c>
      <c r="AQ637" s="46">
        <f>IF(D637="","",IF(Y637&gt;12,AG637*(U637+V637+Y637),AG637*(U637+V637)))</f>
        <v/>
      </c>
      <c r="AR637" s="46">
        <f>IF(D637="","",IF(OR(R637="A",R637="AA",R637="AAA"),AP637,0))</f>
        <v/>
      </c>
      <c r="AS637" s="46">
        <f>IF(D637="","",IF(R637="B",AP637,0))</f>
        <v/>
      </c>
      <c r="AT637" s="46">
        <f>IF(D637="","",IF(R637="C",AP637,0))</f>
        <v/>
      </c>
      <c r="AU637" s="47">
        <f>IF(D637="","",IFERROR(AN637/AJ637,0))</f>
        <v/>
      </c>
      <c r="AV637" s="47">
        <f>IF(D637="","",IFERROR(((AO637)/AJ637),0))</f>
        <v/>
      </c>
      <c r="AW637" s="48">
        <f>IF(D637="","",IF(OR(S637="S",NOT(AND(ISNUMBER(AC637),ISNUMBER(AL637),AC637*AL637&gt;=0))),0,AC637*AL637))</f>
        <v/>
      </c>
      <c r="AX637" s="49">
        <f>IFERROR(IF(D637="","",AW637*AG637),0)</f>
        <v/>
      </c>
      <c r="AY637" s="48">
        <f>IF(D637="","",IF(OR(S637="S",NOT(AND(ISNUMBER(AC637),ISNUMBER(AK637),AC637*AK637&gt;=0))),0,AC637*AK637))</f>
        <v/>
      </c>
      <c r="AZ637" s="48">
        <f>IFERROR(IF(D637="","",IF(AY637=0,0,IF(((AY637)-(U637+Y637))&lt;0,0,(AY637)-U637))),0)</f>
        <v/>
      </c>
      <c r="BA637" s="49">
        <f>IF(D637="","",AZ637*AG637)</f>
        <v/>
      </c>
      <c r="BB637" s="49">
        <f>IF(D637="","",IF(OR(R637="A",R637="AA",R637="AAA"),BA637,0))</f>
        <v/>
      </c>
      <c r="BC637" s="49">
        <f>IF(D637="","",IF(R637="B",BA637,0))</f>
        <v/>
      </c>
      <c r="BD637" s="49">
        <f>IF(D637="","",IF(R637="B",BA637,0))</f>
        <v/>
      </c>
      <c r="BE637" s="49">
        <f>IF(D637="","",IF(S637="S",
1,
IF(AC637=0,
1,
IF(
IFERROR(((U637+Y637)*AG637)/((AC637*AK637)*AG637),0)&lt;0,
0,
IF(
IFERROR(((U637+Y637)*AG637)/((AC637*AK637)*AG637),0)&gt;1,
1,
IFERROR(((U637+Y637)*AG637)/((AC637*AK637)*AG637),0)
)
)
)
))</f>
        <v/>
      </c>
      <c r="BF637" s="49">
        <f>IF(D637="","",IF(S637="S",
1,
IF(AC637=0,
1,
IF(
IFERROR(((U637+V637+Y637)*AG637)/((AC637*AK637)*AG637),0)&lt;0,
0,
IF(
IFERROR(((U637+V637+Y637)*AG637)/((AC637*AK637)*AG637),0)&gt;1,
1,
IFERROR(((U637+V637+Y637)*AG637)/((AC637*AK637)*AG637),0)
)
)
)
))</f>
        <v/>
      </c>
      <c r="BG637" s="50">
        <f>IF(D637="","",IF(S637="S",0,IF(AND(ISNUMBER(AC637),ISNUMBER(AM637)),IF(OR(AC637*AM637&lt;0,ISERR(AC637*AM637)),0,AC637*AM637),0)))</f>
        <v/>
      </c>
      <c r="BH637" s="50">
        <f>IF(D637="","",IF(BY637&gt;TODAY()-60,0,IF(Y637&gt;12,MAX(0,(U637+Y637)-BG637),MAX(0,U637-BG637))))</f>
        <v/>
      </c>
      <c r="BI637" s="51">
        <f>IF(D637="","",BH637*AG637)</f>
        <v/>
      </c>
      <c r="BJ637" s="51">
        <f>IF(D637="","",IF(OR(R637="A",R637="AA",R637="AAA"),BI637,0))</f>
        <v/>
      </c>
      <c r="BK637" s="51">
        <f>IF(D637="","",IF(R637="B",BI637,0))</f>
        <v/>
      </c>
      <c r="BL637" s="51">
        <f>IF(D637="","",IF(R637="C",BI637,0))</f>
        <v/>
      </c>
      <c r="BM637" s="51">
        <f>IF(D637="","",IFERROR(MAX(0,MIN(BI637/AP637,1)),0))</f>
        <v/>
      </c>
      <c r="BN637" s="52">
        <f>IF(D637="","",AB637*AG637)</f>
        <v/>
      </c>
      <c r="BO637" s="52">
        <f>IF(D637="","",(U637+V637+X637)*AG637)</f>
        <v/>
      </c>
      <c r="BP637" s="52">
        <f>IF(D637="","",(AB637*3)*AG637)</f>
        <v/>
      </c>
      <c r="BQ637" s="52">
        <f>IF(D637="","",IF(BO637-BP637&gt;0,0,BO637-BP637))</f>
        <v/>
      </c>
      <c r="BR637" s="52">
        <f>IF(D637="","",IF(BO637-BP637-BN637&gt;0,0,BO637-BP637-BN637))</f>
        <v/>
      </c>
      <c r="BS637" s="53">
        <f>IF(D637="","",IFERROR(AB637*AI637,0))</f>
        <v/>
      </c>
      <c r="BT637" s="53">
        <f>IF(D637="","",IFERROR(IF(X637&gt;12, AI637*(U637+V637+X637), AI637*(U637+V637)),0))</f>
        <v/>
      </c>
      <c r="BU637" s="53">
        <f>IF(D637="","",IFERROR(((AB637*3)*AI637),0))</f>
        <v/>
      </c>
      <c r="BV637" s="53">
        <f>IF(D637="","",IF(BT637-BU637&gt;0,0,BT637-BU637))</f>
        <v/>
      </c>
      <c r="BW637" s="53">
        <f>IF(D637="","",IF(BT637-BU637-BS637&gt;0,0,BT637-BU637-BS637))</f>
        <v/>
      </c>
      <c r="BX637" s="36">
        <f>IF(D637="","",IFERROR(VLOOKUP(D637,'produto-entrada-7'!A:M,3,0),"SEM PEDIDO"))</f>
        <v/>
      </c>
      <c r="BY637" s="36">
        <f>IF(D637="","",VLOOKUP(D637,'produto-estoque-total-7'!A:AB,25,0))</f>
        <v/>
      </c>
      <c r="BZ637" s="36">
        <f>IF(D637="","",IFERROR(VLOOKUP(D637,'produto-estoque-total-7'!A:AB,26,0)/100,0))</f>
        <v/>
      </c>
      <c r="CA637" s="36">
        <f>IF(D637="","",IFERROR(VLOOKUP(D637,'produto-estoque-total-7'!A:AB,27,0)/100,0))</f>
        <v/>
      </c>
      <c r="CB637" s="41">
        <f>IF(D637="","",V637*AF637)</f>
        <v/>
      </c>
      <c r="CC637" s="41">
        <f>IF(D637="","",V637*AI637)</f>
        <v/>
      </c>
      <c r="CD637" s="54">
        <f>IF(D637="","",VLOOKUP(D637,'produto-estoque-total-7'!A:AB,28,0))</f>
        <v/>
      </c>
    </row>
    <row r="638">
      <c r="A638" s="36">
        <f>IF(D638="","",VLOOKUP(D638,'produto-estoque-total-7'!A:AB,3,0))</f>
        <v/>
      </c>
      <c r="B638" s="1">
        <f>IF(D638="","",VLOOKUP(D638,'produto-estoque-total-7'!A:AB,12,0))</f>
        <v/>
      </c>
      <c r="C638" s="1">
        <f>IF(D638="","",VLOOKUP(D638,'produto-estoque-total-7'!A:AB,2,0))</f>
        <v/>
      </c>
      <c r="D638" s="37">
        <f>IFERROR(IF('produto-estoque-total-7'!A637="","",'produto-estoque-total-7'!A637),"")</f>
        <v/>
      </c>
      <c r="E638" s="1">
        <f>IF(D638="","",VLOOKUP(D638,'produto-estoque-total-7'!A:AB,4,0))</f>
        <v/>
      </c>
      <c r="F638" s="36">
        <f>IF(D638="","",VLOOKUP(D638,'produto-estoque-total-7'!A:AB,13,0))</f>
        <v/>
      </c>
      <c r="G638" s="1">
        <f>IF(F638="","",VLOOKUP(F638,'FORNECEDORES X COMPRADOR'!A:D,4,0))</f>
        <v/>
      </c>
      <c r="H638" s="1">
        <f>IF(F638="","",VLOOKUP(F638,'FORNECEDORES X COMPRADOR'!A:E,5,0))</f>
        <v/>
      </c>
      <c r="I638" s="36">
        <f>IF(D638="","",VLOOKUP(D638,'produto-estoque-total-7'!A:AB,15,0))</f>
        <v/>
      </c>
      <c r="J638" s="36">
        <f>IF(D638="","",VLOOKUP(D638,'produto-estoque-total-7'!A:AB,19,0))</f>
        <v/>
      </c>
      <c r="K638" s="1">
        <f>IF(D638="","",VLOOKUP(D638,'produto-estoque-total-7'!A:AB,20,0))</f>
        <v/>
      </c>
      <c r="L638" s="36">
        <f>IF(D638="","",VLOOKUP(D638,'produto-estoque-total-7'!A:AB,17,0))</f>
        <v/>
      </c>
      <c r="M638" s="1">
        <f>IF(D638="","",VLOOKUP(D638,'produto-estoque-total-7'!A:AB,18,0))</f>
        <v/>
      </c>
      <c r="N638" s="36">
        <f>IF(D638="","",VLOOKUP(D638,'produto-estoque-total-7'!A:AB,21,0))</f>
        <v/>
      </c>
      <c r="O638" s="1">
        <f>IF(D638="","",VLOOKUP(D638,'produto-estoque-total-7'!A:AB,22,0))</f>
        <v/>
      </c>
      <c r="P638" s="36">
        <f>IF(D638="","",VLOOKUP(D638,'produto-estoque-total-7'!A:AB,23,0))</f>
        <v/>
      </c>
      <c r="Q638" s="1">
        <f>IF(D638="","",VLOOKUP(D638,'produto-estoque-total-7'!A:AB,24,0))</f>
        <v/>
      </c>
      <c r="R638" s="38">
        <f>IFERROR(IF(D638="","",VLOOKUP(D638,'produto-venda-7'!B:N,13,0)),"C")</f>
        <v/>
      </c>
      <c r="S638" s="39">
        <f>IF(D638="","",VLOOKUP(D638,'produto-estoque-total-7'!A:AB,6,0))</f>
        <v/>
      </c>
      <c r="T638" s="39">
        <f>IF(D638="","",VLOOKUP(D638,'produto-estoque-total-7'!A:AB,5,0))</f>
        <v/>
      </c>
      <c r="U638" s="40">
        <f>IF(D638="","",VLOOKUP(D638,'produto-estoque-total-7'!A:AB,11,0))</f>
        <v/>
      </c>
      <c r="V638" s="41">
        <f>IF(D638="","",IFERROR(VLOOKUP(D638,'produto-entrada-7'!A:M,10,0),0))</f>
        <v/>
      </c>
      <c r="W638" s="42" t="n"/>
      <c r="X638" s="39">
        <f>IF(D638="","",VLOOKUP(D638,'produto-estoque-total-7'!A:AB,8,0))</f>
        <v/>
      </c>
      <c r="Y638" s="39">
        <f>IF(D638="","",VLOOKUP(D638,'produto-estoque-total-7'!A:AB,9,0))</f>
        <v/>
      </c>
      <c r="Z638" s="39">
        <f>IF(D638="","",VLOOKUP(D638,'produto-estoque-total-7'!A:AB,10,0))</f>
        <v/>
      </c>
      <c r="AA638" s="39">
        <f>IFERROR(IF(D638="","",VLOOKUP(D638,'produto-venda-7'!B:N,4,0)),0)</f>
        <v/>
      </c>
      <c r="AB638" s="39">
        <f>IFERROR(IF(D638="","",VLOOKUP(D638,'produto-venda-7'!B:N,5,0)),0)</f>
        <v/>
      </c>
      <c r="AC638" s="39">
        <f>IF(D638="","",IFERROR(AA638/90,0))</f>
        <v/>
      </c>
      <c r="AD638" s="36">
        <f>IF(D638="","",IFERROR(VLOOKUP(D638,'produto-entrada-7'!A:M,4,0),0))</f>
        <v/>
      </c>
      <c r="AE638" s="36">
        <f>IFERROR(IF(D638="","",VLOOKUP(D638,'produto-venda-7'!B:N,10,0)),0)</f>
        <v/>
      </c>
      <c r="AF638" s="36">
        <f>IF(D638="","",IFERROR(VLOOKUP(D638,'produto-entrada-7'!A:M,11,0),0))</f>
        <v/>
      </c>
      <c r="AG638" s="1">
        <f>IF(D638="","",IFERROR(VLOOKUP(D638,'produto-entrada-7'!A:M,12,0),0))</f>
        <v/>
      </c>
      <c r="AH638" s="1">
        <f>IF(D638="","",IFERROR(VLOOKUP(D638,'produto-entrada-7'!A:M,13,0),0))</f>
        <v/>
      </c>
      <c r="AI638" s="36">
        <f>IFERROR(IF(D638="","",VLOOKUP(D638,'produto-venda-7'!B:N,11,0)),0)</f>
        <v/>
      </c>
      <c r="AJ638" s="43">
        <f>IF(D638="","",IFERROR(AI638*AB638,0))</f>
        <v/>
      </c>
      <c r="AK638" s="44">
        <f>IFERROR(IF(D638="","",VLOOKUP(F638,'ANALISE FORNECEDOR'!$A:$I,8,0)),"")</f>
        <v/>
      </c>
      <c r="AL638" s="44">
        <f>IF(D638="","",AVERAGE(AM638,AK638))</f>
        <v/>
      </c>
      <c r="AM638" s="44">
        <f>IFERROR(IF(D638="","",VLOOKUP(F638,'ANALISE FORNECEDOR'!$A:$I,9,0)),"")</f>
        <v/>
      </c>
      <c r="AN638" s="45">
        <f>IF(D638="","",IF(Y638&gt;12,AI638*(U638+Y638),AI638*U638))</f>
        <v/>
      </c>
      <c r="AO638" s="45">
        <f>IF(D638="","",IF(Y638&gt;12,AI638*(U638+V638+Y638),AI638*(U638+V638)))</f>
        <v/>
      </c>
      <c r="AP638" s="46">
        <f>IF(D638="","",IF(Y638&gt;12,AG638*(U638+Y638),AG638*U638))</f>
        <v/>
      </c>
      <c r="AQ638" s="46">
        <f>IF(D638="","",IF(Y638&gt;12,AG638*(U638+V638+Y638),AG638*(U638+V638)))</f>
        <v/>
      </c>
      <c r="AR638" s="46">
        <f>IF(D638="","",IF(OR(R638="A",R638="AA",R638="AAA"),AP638,0))</f>
        <v/>
      </c>
      <c r="AS638" s="46">
        <f>IF(D638="","",IF(R638="B",AP638,0))</f>
        <v/>
      </c>
      <c r="AT638" s="46">
        <f>IF(D638="","",IF(R638="C",AP638,0))</f>
        <v/>
      </c>
      <c r="AU638" s="47">
        <f>IF(D638="","",IFERROR(AN638/AJ638,0))</f>
        <v/>
      </c>
      <c r="AV638" s="47">
        <f>IF(D638="","",IFERROR(((AO638)/AJ638),0))</f>
        <v/>
      </c>
      <c r="AW638" s="48">
        <f>IF(D638="","",IF(OR(S638="S",NOT(AND(ISNUMBER(AC638),ISNUMBER(AL638),AC638*AL638&gt;=0))),0,AC638*AL638))</f>
        <v/>
      </c>
      <c r="AX638" s="49">
        <f>IFERROR(IF(D638="","",AW638*AG638),0)</f>
        <v/>
      </c>
      <c r="AY638" s="48">
        <f>IF(D638="","",IF(OR(S638="S",NOT(AND(ISNUMBER(AC638),ISNUMBER(AK638),AC638*AK638&gt;=0))),0,AC638*AK638))</f>
        <v/>
      </c>
      <c r="AZ638" s="48">
        <f>IFERROR(IF(D638="","",IF(AY638=0,0,IF(((AY638)-(U638+Y638))&lt;0,0,(AY638)-U638))),0)</f>
        <v/>
      </c>
      <c r="BA638" s="49">
        <f>IF(D638="","",AZ638*AG638)</f>
        <v/>
      </c>
      <c r="BB638" s="49">
        <f>IF(D638="","",IF(OR(R638="A",R638="AA",R638="AAA"),BA638,0))</f>
        <v/>
      </c>
      <c r="BC638" s="49">
        <f>IF(D638="","",IF(R638="B",BA638,0))</f>
        <v/>
      </c>
      <c r="BD638" s="49">
        <f>IF(D638="","",IF(R638="B",BA638,0))</f>
        <v/>
      </c>
      <c r="BE638" s="49">
        <f>IF(D638="","",IF(S638="S",
1,
IF(AC638=0,
1,
IF(
IFERROR(((U638+Y638)*AG638)/((AC638*AK638)*AG638),0)&lt;0,
0,
IF(
IFERROR(((U638+Y638)*AG638)/((AC638*AK638)*AG638),0)&gt;1,
1,
IFERROR(((U638+Y638)*AG638)/((AC638*AK638)*AG638),0)
)
)
)
))</f>
        <v/>
      </c>
      <c r="BF638" s="49">
        <f>IF(D638="","",IF(S638="S",
1,
IF(AC638=0,
1,
IF(
IFERROR(((U638+V638+Y638)*AG638)/((AC638*AK638)*AG638),0)&lt;0,
0,
IF(
IFERROR(((U638+V638+Y638)*AG638)/((AC638*AK638)*AG638),0)&gt;1,
1,
IFERROR(((U638+V638+Y638)*AG638)/((AC638*AK638)*AG638),0)
)
)
)
))</f>
        <v/>
      </c>
      <c r="BG638" s="50">
        <f>IF(D638="","",IF(S638="S",0,IF(AND(ISNUMBER(AC638),ISNUMBER(AM638)),IF(OR(AC638*AM638&lt;0,ISERR(AC638*AM638)),0,AC638*AM638),0)))</f>
        <v/>
      </c>
      <c r="BH638" s="50">
        <f>IF(D638="","",IF(BY638&gt;TODAY()-60,0,IF(Y638&gt;12,MAX(0,(U638+Y638)-BG638),MAX(0,U638-BG638))))</f>
        <v/>
      </c>
      <c r="BI638" s="51">
        <f>IF(D638="","",BH638*AG638)</f>
        <v/>
      </c>
      <c r="BJ638" s="51">
        <f>IF(D638="","",IF(OR(R638="A",R638="AA",R638="AAA"),BI638,0))</f>
        <v/>
      </c>
      <c r="BK638" s="51">
        <f>IF(D638="","",IF(R638="B",BI638,0))</f>
        <v/>
      </c>
      <c r="BL638" s="51">
        <f>IF(D638="","",IF(R638="C",BI638,0))</f>
        <v/>
      </c>
      <c r="BM638" s="51">
        <f>IF(D638="","",IFERROR(MAX(0,MIN(BI638/AP638,1)),0))</f>
        <v/>
      </c>
      <c r="BN638" s="52">
        <f>IF(D638="","",AB638*AG638)</f>
        <v/>
      </c>
      <c r="BO638" s="52">
        <f>IF(D638="","",(U638+V638+X638)*AG638)</f>
        <v/>
      </c>
      <c r="BP638" s="52">
        <f>IF(D638="","",(AB638*3)*AG638)</f>
        <v/>
      </c>
      <c r="BQ638" s="52">
        <f>IF(D638="","",IF(BO638-BP638&gt;0,0,BO638-BP638))</f>
        <v/>
      </c>
      <c r="BR638" s="52">
        <f>IF(D638="","",IF(BO638-BP638-BN638&gt;0,0,BO638-BP638-BN638))</f>
        <v/>
      </c>
      <c r="BS638" s="53">
        <f>IF(D638="","",IFERROR(AB638*AI638,0))</f>
        <v/>
      </c>
      <c r="BT638" s="53">
        <f>IF(D638="","",IFERROR(IF(X638&gt;12, AI638*(U638+V638+X638), AI638*(U638+V638)),0))</f>
        <v/>
      </c>
      <c r="BU638" s="53">
        <f>IF(D638="","",IFERROR(((AB638*3)*AI638),0))</f>
        <v/>
      </c>
      <c r="BV638" s="53">
        <f>IF(D638="","",IF(BT638-BU638&gt;0,0,BT638-BU638))</f>
        <v/>
      </c>
      <c r="BW638" s="53">
        <f>IF(D638="","",IF(BT638-BU638-BS638&gt;0,0,BT638-BU638-BS638))</f>
        <v/>
      </c>
      <c r="BX638" s="36">
        <f>IF(D638="","",IFERROR(VLOOKUP(D638,'produto-entrada-7'!A:M,3,0),"SEM PEDIDO"))</f>
        <v/>
      </c>
      <c r="BY638" s="36">
        <f>IF(D638="","",VLOOKUP(D638,'produto-estoque-total-7'!A:AB,25,0))</f>
        <v/>
      </c>
      <c r="BZ638" s="36">
        <f>IF(D638="","",IFERROR(VLOOKUP(D638,'produto-estoque-total-7'!A:AB,26,0)/100,0))</f>
        <v/>
      </c>
      <c r="CA638" s="36">
        <f>IF(D638="","",IFERROR(VLOOKUP(D638,'produto-estoque-total-7'!A:AB,27,0)/100,0))</f>
        <v/>
      </c>
      <c r="CB638" s="41">
        <f>IF(D638="","",V638*AF638)</f>
        <v/>
      </c>
      <c r="CC638" s="41">
        <f>IF(D638="","",V638*AI638)</f>
        <v/>
      </c>
      <c r="CD638" s="54">
        <f>IF(D638="","",VLOOKUP(D638,'produto-estoque-total-7'!A:AB,28,0))</f>
        <v/>
      </c>
    </row>
    <row r="639">
      <c r="A639" s="36">
        <f>IF(D639="","",VLOOKUP(D639,'produto-estoque-total-7'!A:AB,3,0))</f>
        <v/>
      </c>
      <c r="B639" s="1">
        <f>IF(D639="","",VLOOKUP(D639,'produto-estoque-total-7'!A:AB,12,0))</f>
        <v/>
      </c>
      <c r="C639" s="1">
        <f>IF(D639="","",VLOOKUP(D639,'produto-estoque-total-7'!A:AB,2,0))</f>
        <v/>
      </c>
      <c r="D639" s="37">
        <f>IFERROR(IF('produto-estoque-total-7'!A638="","",'produto-estoque-total-7'!A638),"")</f>
        <v/>
      </c>
      <c r="E639" s="1">
        <f>IF(D639="","",VLOOKUP(D639,'produto-estoque-total-7'!A:AB,4,0))</f>
        <v/>
      </c>
      <c r="F639" s="36">
        <f>IF(D639="","",VLOOKUP(D639,'produto-estoque-total-7'!A:AB,13,0))</f>
        <v/>
      </c>
      <c r="G639" s="1">
        <f>IF(F639="","",VLOOKUP(F639,'FORNECEDORES X COMPRADOR'!A:D,4,0))</f>
        <v/>
      </c>
      <c r="H639" s="1">
        <f>IF(F639="","",VLOOKUP(F639,'FORNECEDORES X COMPRADOR'!A:E,5,0))</f>
        <v/>
      </c>
      <c r="I639" s="36">
        <f>IF(D639="","",VLOOKUP(D639,'produto-estoque-total-7'!A:AB,15,0))</f>
        <v/>
      </c>
      <c r="J639" s="36">
        <f>IF(D639="","",VLOOKUP(D639,'produto-estoque-total-7'!A:AB,19,0))</f>
        <v/>
      </c>
      <c r="K639" s="1">
        <f>IF(D639="","",VLOOKUP(D639,'produto-estoque-total-7'!A:AB,20,0))</f>
        <v/>
      </c>
      <c r="L639" s="36">
        <f>IF(D639="","",VLOOKUP(D639,'produto-estoque-total-7'!A:AB,17,0))</f>
        <v/>
      </c>
      <c r="M639" s="1">
        <f>IF(D639="","",VLOOKUP(D639,'produto-estoque-total-7'!A:AB,18,0))</f>
        <v/>
      </c>
      <c r="N639" s="36">
        <f>IF(D639="","",VLOOKUP(D639,'produto-estoque-total-7'!A:AB,21,0))</f>
        <v/>
      </c>
      <c r="O639" s="1">
        <f>IF(D639="","",VLOOKUP(D639,'produto-estoque-total-7'!A:AB,22,0))</f>
        <v/>
      </c>
      <c r="P639" s="36">
        <f>IF(D639="","",VLOOKUP(D639,'produto-estoque-total-7'!A:AB,23,0))</f>
        <v/>
      </c>
      <c r="Q639" s="1">
        <f>IF(D639="","",VLOOKUP(D639,'produto-estoque-total-7'!A:AB,24,0))</f>
        <v/>
      </c>
      <c r="R639" s="38">
        <f>IFERROR(IF(D639="","",VLOOKUP(D639,'produto-venda-7'!B:N,13,0)),"C")</f>
        <v/>
      </c>
      <c r="S639" s="39">
        <f>IF(D639="","",VLOOKUP(D639,'produto-estoque-total-7'!A:AB,6,0))</f>
        <v/>
      </c>
      <c r="T639" s="39">
        <f>IF(D639="","",VLOOKUP(D639,'produto-estoque-total-7'!A:AB,5,0))</f>
        <v/>
      </c>
      <c r="U639" s="40">
        <f>IF(D639="","",VLOOKUP(D639,'produto-estoque-total-7'!A:AB,11,0))</f>
        <v/>
      </c>
      <c r="V639" s="41">
        <f>IF(D639="","",IFERROR(VLOOKUP(D639,'produto-entrada-7'!A:M,10,0),0))</f>
        <v/>
      </c>
      <c r="W639" s="42" t="n"/>
      <c r="X639" s="39">
        <f>IF(D639="","",VLOOKUP(D639,'produto-estoque-total-7'!A:AB,8,0))</f>
        <v/>
      </c>
      <c r="Y639" s="39">
        <f>IF(D639="","",VLOOKUP(D639,'produto-estoque-total-7'!A:AB,9,0))</f>
        <v/>
      </c>
      <c r="Z639" s="39">
        <f>IF(D639="","",VLOOKUP(D639,'produto-estoque-total-7'!A:AB,10,0))</f>
        <v/>
      </c>
      <c r="AA639" s="39">
        <f>IFERROR(IF(D639="","",VLOOKUP(D639,'produto-venda-7'!B:N,4,0)),0)</f>
        <v/>
      </c>
      <c r="AB639" s="39">
        <f>IFERROR(IF(D639="","",VLOOKUP(D639,'produto-venda-7'!B:N,5,0)),0)</f>
        <v/>
      </c>
      <c r="AC639" s="39">
        <f>IF(D639="","",IFERROR(AA639/90,0))</f>
        <v/>
      </c>
      <c r="AD639" s="36">
        <f>IF(D639="","",IFERROR(VLOOKUP(D639,'produto-entrada-7'!A:M,4,0),0))</f>
        <v/>
      </c>
      <c r="AE639" s="36">
        <f>IFERROR(IF(D639="","",VLOOKUP(D639,'produto-venda-7'!B:N,10,0)),0)</f>
        <v/>
      </c>
      <c r="AF639" s="36">
        <f>IF(D639="","",IFERROR(VLOOKUP(D639,'produto-entrada-7'!A:M,11,0),0))</f>
        <v/>
      </c>
      <c r="AG639" s="1">
        <f>IF(D639="","",IFERROR(VLOOKUP(D639,'produto-entrada-7'!A:M,12,0),0))</f>
        <v/>
      </c>
      <c r="AH639" s="1">
        <f>IF(D639="","",IFERROR(VLOOKUP(D639,'produto-entrada-7'!A:M,13,0),0))</f>
        <v/>
      </c>
      <c r="AI639" s="36">
        <f>IFERROR(IF(D639="","",VLOOKUP(D639,'produto-venda-7'!B:N,11,0)),0)</f>
        <v/>
      </c>
      <c r="AJ639" s="43">
        <f>IF(D639="","",IFERROR(AI639*AB639,0))</f>
        <v/>
      </c>
      <c r="AK639" s="44">
        <f>IFERROR(IF(D639="","",VLOOKUP(F639,'ANALISE FORNECEDOR'!$A:$I,8,0)),"")</f>
        <v/>
      </c>
      <c r="AL639" s="44">
        <f>IF(D639="","",AVERAGE(AM639,AK639))</f>
        <v/>
      </c>
      <c r="AM639" s="44">
        <f>IFERROR(IF(D639="","",VLOOKUP(F639,'ANALISE FORNECEDOR'!$A:$I,9,0)),"")</f>
        <v/>
      </c>
      <c r="AN639" s="45">
        <f>IF(D639="","",IF(Y639&gt;12,AI639*(U639+Y639),AI639*U639))</f>
        <v/>
      </c>
      <c r="AO639" s="45">
        <f>IF(D639="","",IF(Y639&gt;12,AI639*(U639+V639+Y639),AI639*(U639+V639)))</f>
        <v/>
      </c>
      <c r="AP639" s="46">
        <f>IF(D639="","",IF(Y639&gt;12,AG639*(U639+Y639),AG639*U639))</f>
        <v/>
      </c>
      <c r="AQ639" s="46">
        <f>IF(D639="","",IF(Y639&gt;12,AG639*(U639+V639+Y639),AG639*(U639+V639)))</f>
        <v/>
      </c>
      <c r="AR639" s="46">
        <f>IF(D639="","",IF(OR(R639="A",R639="AA",R639="AAA"),AP639,0))</f>
        <v/>
      </c>
      <c r="AS639" s="46">
        <f>IF(D639="","",IF(R639="B",AP639,0))</f>
        <v/>
      </c>
      <c r="AT639" s="46">
        <f>IF(D639="","",IF(R639="C",AP639,0))</f>
        <v/>
      </c>
      <c r="AU639" s="47">
        <f>IF(D639="","",IFERROR(AN639/AJ639,0))</f>
        <v/>
      </c>
      <c r="AV639" s="47">
        <f>IF(D639="","",IFERROR(((AO639)/AJ639),0))</f>
        <v/>
      </c>
      <c r="AW639" s="48">
        <f>IF(D639="","",IF(OR(S639="S",NOT(AND(ISNUMBER(AC639),ISNUMBER(AL639),AC639*AL639&gt;=0))),0,AC639*AL639))</f>
        <v/>
      </c>
      <c r="AX639" s="49">
        <f>IFERROR(IF(D639="","",AW639*AG639),0)</f>
        <v/>
      </c>
      <c r="AY639" s="48">
        <f>IF(D639="","",IF(OR(S639="S",NOT(AND(ISNUMBER(AC639),ISNUMBER(AK639),AC639*AK639&gt;=0))),0,AC639*AK639))</f>
        <v/>
      </c>
      <c r="AZ639" s="48">
        <f>IFERROR(IF(D639="","",IF(AY639=0,0,IF(((AY639)-(U639+Y639))&lt;0,0,(AY639)-U639))),0)</f>
        <v/>
      </c>
      <c r="BA639" s="49">
        <f>IF(D639="","",AZ639*AG639)</f>
        <v/>
      </c>
      <c r="BB639" s="49">
        <f>IF(D639="","",IF(OR(R639="A",R639="AA",R639="AAA"),BA639,0))</f>
        <v/>
      </c>
      <c r="BC639" s="49">
        <f>IF(D639="","",IF(R639="B",BA639,0))</f>
        <v/>
      </c>
      <c r="BD639" s="49">
        <f>IF(D639="","",IF(R639="B",BA639,0))</f>
        <v/>
      </c>
      <c r="BE639" s="49">
        <f>IF(D639="","",IF(S639="S",
1,
IF(AC639=0,
1,
IF(
IFERROR(((U639+Y639)*AG639)/((AC639*AK639)*AG639),0)&lt;0,
0,
IF(
IFERROR(((U639+Y639)*AG639)/((AC639*AK639)*AG639),0)&gt;1,
1,
IFERROR(((U639+Y639)*AG639)/((AC639*AK639)*AG639),0)
)
)
)
))</f>
        <v/>
      </c>
      <c r="BF639" s="49">
        <f>IF(D639="","",IF(S639="S",
1,
IF(AC639=0,
1,
IF(
IFERROR(((U639+V639+Y639)*AG639)/((AC639*AK639)*AG639),0)&lt;0,
0,
IF(
IFERROR(((U639+V639+Y639)*AG639)/((AC639*AK639)*AG639),0)&gt;1,
1,
IFERROR(((U639+V639+Y639)*AG639)/((AC639*AK639)*AG639),0)
)
)
)
))</f>
        <v/>
      </c>
      <c r="BG639" s="50">
        <f>IF(D639="","",IF(S639="S",0,IF(AND(ISNUMBER(AC639),ISNUMBER(AM639)),IF(OR(AC639*AM639&lt;0,ISERR(AC639*AM639)),0,AC639*AM639),0)))</f>
        <v/>
      </c>
      <c r="BH639" s="50">
        <f>IF(D639="","",IF(BY639&gt;TODAY()-60,0,IF(Y639&gt;12,MAX(0,(U639+Y639)-BG639),MAX(0,U639-BG639))))</f>
        <v/>
      </c>
      <c r="BI639" s="51">
        <f>IF(D639="","",BH639*AG639)</f>
        <v/>
      </c>
      <c r="BJ639" s="51">
        <f>IF(D639="","",IF(OR(R639="A",R639="AA",R639="AAA"),BI639,0))</f>
        <v/>
      </c>
      <c r="BK639" s="51">
        <f>IF(D639="","",IF(R639="B",BI639,0))</f>
        <v/>
      </c>
      <c r="BL639" s="51">
        <f>IF(D639="","",IF(R639="C",BI639,0))</f>
        <v/>
      </c>
      <c r="BM639" s="51">
        <f>IF(D639="","",IFERROR(MAX(0,MIN(BI639/AP639,1)),0))</f>
        <v/>
      </c>
      <c r="BN639" s="52">
        <f>IF(D639="","",AB639*AG639)</f>
        <v/>
      </c>
      <c r="BO639" s="52">
        <f>IF(D639="","",(U639+V639+X639)*AG639)</f>
        <v/>
      </c>
      <c r="BP639" s="52">
        <f>IF(D639="","",(AB639*3)*AG639)</f>
        <v/>
      </c>
      <c r="BQ639" s="52">
        <f>IF(D639="","",IF(BO639-BP639&gt;0,0,BO639-BP639))</f>
        <v/>
      </c>
      <c r="BR639" s="52">
        <f>IF(D639="","",IF(BO639-BP639-BN639&gt;0,0,BO639-BP639-BN639))</f>
        <v/>
      </c>
      <c r="BS639" s="53">
        <f>IF(D639="","",IFERROR(AB639*AI639,0))</f>
        <v/>
      </c>
      <c r="BT639" s="53">
        <f>IF(D639="","",IFERROR(IF(X639&gt;12, AI639*(U639+V639+X639), AI639*(U639+V639)),0))</f>
        <v/>
      </c>
      <c r="BU639" s="53">
        <f>IF(D639="","",IFERROR(((AB639*3)*AI639),0))</f>
        <v/>
      </c>
      <c r="BV639" s="53">
        <f>IF(D639="","",IF(BT639-BU639&gt;0,0,BT639-BU639))</f>
        <v/>
      </c>
      <c r="BW639" s="53">
        <f>IF(D639="","",IF(BT639-BU639-BS639&gt;0,0,BT639-BU639-BS639))</f>
        <v/>
      </c>
      <c r="BX639" s="36">
        <f>IF(D639="","",IFERROR(VLOOKUP(D639,'produto-entrada-7'!A:M,3,0),"SEM PEDIDO"))</f>
        <v/>
      </c>
      <c r="BY639" s="36">
        <f>IF(D639="","",VLOOKUP(D639,'produto-estoque-total-7'!A:AB,25,0))</f>
        <v/>
      </c>
      <c r="BZ639" s="36">
        <f>IF(D639="","",IFERROR(VLOOKUP(D639,'produto-estoque-total-7'!A:AB,26,0)/100,0))</f>
        <v/>
      </c>
      <c r="CA639" s="36">
        <f>IF(D639="","",IFERROR(VLOOKUP(D639,'produto-estoque-total-7'!A:AB,27,0)/100,0))</f>
        <v/>
      </c>
      <c r="CB639" s="41">
        <f>IF(D639="","",V639*AF639)</f>
        <v/>
      </c>
      <c r="CC639" s="41">
        <f>IF(D639="","",V639*AI639)</f>
        <v/>
      </c>
      <c r="CD639" s="54">
        <f>IF(D639="","",VLOOKUP(D639,'produto-estoque-total-7'!A:AB,28,0))</f>
        <v/>
      </c>
    </row>
    <row r="640">
      <c r="A640" s="36">
        <f>IF(D640="","",VLOOKUP(D640,'produto-estoque-total-7'!A:AB,3,0))</f>
        <v/>
      </c>
      <c r="B640" s="1">
        <f>IF(D640="","",VLOOKUP(D640,'produto-estoque-total-7'!A:AB,12,0))</f>
        <v/>
      </c>
      <c r="C640" s="1">
        <f>IF(D640="","",VLOOKUP(D640,'produto-estoque-total-7'!A:AB,2,0))</f>
        <v/>
      </c>
      <c r="D640" s="37">
        <f>IFERROR(IF('produto-estoque-total-7'!A639="","",'produto-estoque-total-7'!A639),"")</f>
        <v/>
      </c>
      <c r="E640" s="1">
        <f>IF(D640="","",VLOOKUP(D640,'produto-estoque-total-7'!A:AB,4,0))</f>
        <v/>
      </c>
      <c r="F640" s="36">
        <f>IF(D640="","",VLOOKUP(D640,'produto-estoque-total-7'!A:AB,13,0))</f>
        <v/>
      </c>
      <c r="G640" s="1">
        <f>IF(F640="","",VLOOKUP(F640,'FORNECEDORES X COMPRADOR'!A:D,4,0))</f>
        <v/>
      </c>
      <c r="H640" s="1">
        <f>IF(F640="","",VLOOKUP(F640,'FORNECEDORES X COMPRADOR'!A:E,5,0))</f>
        <v/>
      </c>
      <c r="I640" s="36">
        <f>IF(D640="","",VLOOKUP(D640,'produto-estoque-total-7'!A:AB,15,0))</f>
        <v/>
      </c>
      <c r="J640" s="36">
        <f>IF(D640="","",VLOOKUP(D640,'produto-estoque-total-7'!A:AB,19,0))</f>
        <v/>
      </c>
      <c r="K640" s="1">
        <f>IF(D640="","",VLOOKUP(D640,'produto-estoque-total-7'!A:AB,20,0))</f>
        <v/>
      </c>
      <c r="L640" s="36">
        <f>IF(D640="","",VLOOKUP(D640,'produto-estoque-total-7'!A:AB,17,0))</f>
        <v/>
      </c>
      <c r="M640" s="1">
        <f>IF(D640="","",VLOOKUP(D640,'produto-estoque-total-7'!A:AB,18,0))</f>
        <v/>
      </c>
      <c r="N640" s="36">
        <f>IF(D640="","",VLOOKUP(D640,'produto-estoque-total-7'!A:AB,21,0))</f>
        <v/>
      </c>
      <c r="O640" s="1">
        <f>IF(D640="","",VLOOKUP(D640,'produto-estoque-total-7'!A:AB,22,0))</f>
        <v/>
      </c>
      <c r="P640" s="36">
        <f>IF(D640="","",VLOOKUP(D640,'produto-estoque-total-7'!A:AB,23,0))</f>
        <v/>
      </c>
      <c r="Q640" s="1">
        <f>IF(D640="","",VLOOKUP(D640,'produto-estoque-total-7'!A:AB,24,0))</f>
        <v/>
      </c>
      <c r="R640" s="38">
        <f>IFERROR(IF(D640="","",VLOOKUP(D640,'produto-venda-7'!B:N,13,0)),"C")</f>
        <v/>
      </c>
      <c r="S640" s="39">
        <f>IF(D640="","",VLOOKUP(D640,'produto-estoque-total-7'!A:AB,6,0))</f>
        <v/>
      </c>
      <c r="T640" s="39">
        <f>IF(D640="","",VLOOKUP(D640,'produto-estoque-total-7'!A:AB,5,0))</f>
        <v/>
      </c>
      <c r="U640" s="40">
        <f>IF(D640="","",VLOOKUP(D640,'produto-estoque-total-7'!A:AB,11,0))</f>
        <v/>
      </c>
      <c r="V640" s="41">
        <f>IF(D640="","",IFERROR(VLOOKUP(D640,'produto-entrada-7'!A:M,10,0),0))</f>
        <v/>
      </c>
      <c r="W640" s="42" t="n"/>
      <c r="X640" s="39">
        <f>IF(D640="","",VLOOKUP(D640,'produto-estoque-total-7'!A:AB,8,0))</f>
        <v/>
      </c>
      <c r="Y640" s="39">
        <f>IF(D640="","",VLOOKUP(D640,'produto-estoque-total-7'!A:AB,9,0))</f>
        <v/>
      </c>
      <c r="Z640" s="39">
        <f>IF(D640="","",VLOOKUP(D640,'produto-estoque-total-7'!A:AB,10,0))</f>
        <v/>
      </c>
      <c r="AA640" s="39">
        <f>IFERROR(IF(D640="","",VLOOKUP(D640,'produto-venda-7'!B:N,4,0)),0)</f>
        <v/>
      </c>
      <c r="AB640" s="39">
        <f>IFERROR(IF(D640="","",VLOOKUP(D640,'produto-venda-7'!B:N,5,0)),0)</f>
        <v/>
      </c>
      <c r="AC640" s="39">
        <f>IF(D640="","",IFERROR(AA640/90,0))</f>
        <v/>
      </c>
      <c r="AD640" s="36">
        <f>IF(D640="","",IFERROR(VLOOKUP(D640,'produto-entrada-7'!A:M,4,0),0))</f>
        <v/>
      </c>
      <c r="AE640" s="36">
        <f>IFERROR(IF(D640="","",VLOOKUP(D640,'produto-venda-7'!B:N,10,0)),0)</f>
        <v/>
      </c>
      <c r="AF640" s="36">
        <f>IF(D640="","",IFERROR(VLOOKUP(D640,'produto-entrada-7'!A:M,11,0),0))</f>
        <v/>
      </c>
      <c r="AG640" s="1">
        <f>IF(D640="","",IFERROR(VLOOKUP(D640,'produto-entrada-7'!A:M,12,0),0))</f>
        <v/>
      </c>
      <c r="AH640" s="1">
        <f>IF(D640="","",IFERROR(VLOOKUP(D640,'produto-entrada-7'!A:M,13,0),0))</f>
        <v/>
      </c>
      <c r="AI640" s="36">
        <f>IFERROR(IF(D640="","",VLOOKUP(D640,'produto-venda-7'!B:N,11,0)),0)</f>
        <v/>
      </c>
      <c r="AJ640" s="43">
        <f>IF(D640="","",IFERROR(AI640*AB640,0))</f>
        <v/>
      </c>
      <c r="AK640" s="44">
        <f>IFERROR(IF(D640="","",VLOOKUP(F640,'ANALISE FORNECEDOR'!$A:$I,8,0)),"")</f>
        <v/>
      </c>
      <c r="AL640" s="44">
        <f>IF(D640="","",AVERAGE(AM640,AK640))</f>
        <v/>
      </c>
      <c r="AM640" s="44">
        <f>IFERROR(IF(D640="","",VLOOKUP(F640,'ANALISE FORNECEDOR'!$A:$I,9,0)),"")</f>
        <v/>
      </c>
      <c r="AN640" s="45">
        <f>IF(D640="","",IF(Y640&gt;12,AI640*(U640+Y640),AI640*U640))</f>
        <v/>
      </c>
      <c r="AO640" s="45">
        <f>IF(D640="","",IF(Y640&gt;12,AI640*(U640+V640+Y640),AI640*(U640+V640)))</f>
        <v/>
      </c>
      <c r="AP640" s="46">
        <f>IF(D640="","",IF(Y640&gt;12,AG640*(U640+Y640),AG640*U640))</f>
        <v/>
      </c>
      <c r="AQ640" s="46">
        <f>IF(D640="","",IF(Y640&gt;12,AG640*(U640+V640+Y640),AG640*(U640+V640)))</f>
        <v/>
      </c>
      <c r="AR640" s="46">
        <f>IF(D640="","",IF(OR(R640="A",R640="AA",R640="AAA"),AP640,0))</f>
        <v/>
      </c>
      <c r="AS640" s="46">
        <f>IF(D640="","",IF(R640="B",AP640,0))</f>
        <v/>
      </c>
      <c r="AT640" s="46">
        <f>IF(D640="","",IF(R640="C",AP640,0))</f>
        <v/>
      </c>
      <c r="AU640" s="47">
        <f>IF(D640="","",IFERROR(AN640/AJ640,0))</f>
        <v/>
      </c>
      <c r="AV640" s="47">
        <f>IF(D640="","",IFERROR(((AO640)/AJ640),0))</f>
        <v/>
      </c>
      <c r="AW640" s="48">
        <f>IF(D640="","",IF(OR(S640="S",NOT(AND(ISNUMBER(AC640),ISNUMBER(AL640),AC640*AL640&gt;=0))),0,AC640*AL640))</f>
        <v/>
      </c>
      <c r="AX640" s="49">
        <f>IFERROR(IF(D640="","",AW640*AG640),0)</f>
        <v/>
      </c>
      <c r="AY640" s="48">
        <f>IF(D640="","",IF(OR(S640="S",NOT(AND(ISNUMBER(AC640),ISNUMBER(AK640),AC640*AK640&gt;=0))),0,AC640*AK640))</f>
        <v/>
      </c>
      <c r="AZ640" s="48">
        <f>IFERROR(IF(D640="","",IF(AY640=0,0,IF(((AY640)-(U640+Y640))&lt;0,0,(AY640)-U640))),0)</f>
        <v/>
      </c>
      <c r="BA640" s="49">
        <f>IF(D640="","",AZ640*AG640)</f>
        <v/>
      </c>
      <c r="BB640" s="49">
        <f>IF(D640="","",IF(OR(R640="A",R640="AA",R640="AAA"),BA640,0))</f>
        <v/>
      </c>
      <c r="BC640" s="49">
        <f>IF(D640="","",IF(R640="B",BA640,0))</f>
        <v/>
      </c>
      <c r="BD640" s="49">
        <f>IF(D640="","",IF(R640="B",BA640,0))</f>
        <v/>
      </c>
      <c r="BE640" s="49">
        <f>IF(D640="","",IF(S640="S",
1,
IF(AC640=0,
1,
IF(
IFERROR(((U640+Y640)*AG640)/((AC640*AK640)*AG640),0)&lt;0,
0,
IF(
IFERROR(((U640+Y640)*AG640)/((AC640*AK640)*AG640),0)&gt;1,
1,
IFERROR(((U640+Y640)*AG640)/((AC640*AK640)*AG640),0)
)
)
)
))</f>
        <v/>
      </c>
      <c r="BF640" s="49">
        <f>IF(D640="","",IF(S640="S",
1,
IF(AC640=0,
1,
IF(
IFERROR(((U640+V640+Y640)*AG640)/((AC640*AK640)*AG640),0)&lt;0,
0,
IF(
IFERROR(((U640+V640+Y640)*AG640)/((AC640*AK640)*AG640),0)&gt;1,
1,
IFERROR(((U640+V640+Y640)*AG640)/((AC640*AK640)*AG640),0)
)
)
)
))</f>
        <v/>
      </c>
      <c r="BG640" s="50">
        <f>IF(D640="","",IF(S640="S",0,IF(AND(ISNUMBER(AC640),ISNUMBER(AM640)),IF(OR(AC640*AM640&lt;0,ISERR(AC640*AM640)),0,AC640*AM640),0)))</f>
        <v/>
      </c>
      <c r="BH640" s="50">
        <f>IF(D640="","",IF(BY640&gt;TODAY()-60,0,IF(Y640&gt;12,MAX(0,(U640+Y640)-BG640),MAX(0,U640-BG640))))</f>
        <v/>
      </c>
      <c r="BI640" s="51">
        <f>IF(D640="","",BH640*AG640)</f>
        <v/>
      </c>
      <c r="BJ640" s="51">
        <f>IF(D640="","",IF(OR(R640="A",R640="AA",R640="AAA"),BI640,0))</f>
        <v/>
      </c>
      <c r="BK640" s="51">
        <f>IF(D640="","",IF(R640="B",BI640,0))</f>
        <v/>
      </c>
      <c r="BL640" s="51">
        <f>IF(D640="","",IF(R640="C",BI640,0))</f>
        <v/>
      </c>
      <c r="BM640" s="51">
        <f>IF(D640="","",IFERROR(MAX(0,MIN(BI640/AP640,1)),0))</f>
        <v/>
      </c>
      <c r="BN640" s="52">
        <f>IF(D640="","",AB640*AG640)</f>
        <v/>
      </c>
      <c r="BO640" s="52">
        <f>IF(D640="","",(U640+V640+X640)*AG640)</f>
        <v/>
      </c>
      <c r="BP640" s="52">
        <f>IF(D640="","",(AB640*3)*AG640)</f>
        <v/>
      </c>
      <c r="BQ640" s="52">
        <f>IF(D640="","",IF(BO640-BP640&gt;0,0,BO640-BP640))</f>
        <v/>
      </c>
      <c r="BR640" s="52">
        <f>IF(D640="","",IF(BO640-BP640-BN640&gt;0,0,BO640-BP640-BN640))</f>
        <v/>
      </c>
      <c r="BS640" s="53">
        <f>IF(D640="","",IFERROR(AB640*AI640,0))</f>
        <v/>
      </c>
      <c r="BT640" s="53">
        <f>IF(D640="","",IFERROR(IF(X640&gt;12, AI640*(U640+V640+X640), AI640*(U640+V640)),0))</f>
        <v/>
      </c>
      <c r="BU640" s="53">
        <f>IF(D640="","",IFERROR(((AB640*3)*AI640),0))</f>
        <v/>
      </c>
      <c r="BV640" s="53">
        <f>IF(D640="","",IF(BT640-BU640&gt;0,0,BT640-BU640))</f>
        <v/>
      </c>
      <c r="BW640" s="53">
        <f>IF(D640="","",IF(BT640-BU640-BS640&gt;0,0,BT640-BU640-BS640))</f>
        <v/>
      </c>
      <c r="BX640" s="36">
        <f>IF(D640="","",IFERROR(VLOOKUP(D640,'produto-entrada-7'!A:M,3,0),"SEM PEDIDO"))</f>
        <v/>
      </c>
      <c r="BY640" s="36">
        <f>IF(D640="","",VLOOKUP(D640,'produto-estoque-total-7'!A:AB,25,0))</f>
        <v/>
      </c>
      <c r="BZ640" s="36">
        <f>IF(D640="","",IFERROR(VLOOKUP(D640,'produto-estoque-total-7'!A:AB,26,0)/100,0))</f>
        <v/>
      </c>
      <c r="CA640" s="36">
        <f>IF(D640="","",IFERROR(VLOOKUP(D640,'produto-estoque-total-7'!A:AB,27,0)/100,0))</f>
        <v/>
      </c>
      <c r="CB640" s="41">
        <f>IF(D640="","",V640*AF640)</f>
        <v/>
      </c>
      <c r="CC640" s="41">
        <f>IF(D640="","",V640*AI640)</f>
        <v/>
      </c>
      <c r="CD640" s="54">
        <f>IF(D640="","",VLOOKUP(D640,'produto-estoque-total-7'!A:AB,28,0))</f>
        <v/>
      </c>
    </row>
    <row r="641">
      <c r="A641" s="36">
        <f>IF(D641="","",VLOOKUP(D641,'produto-estoque-total-7'!A:AB,3,0))</f>
        <v/>
      </c>
      <c r="B641" s="1">
        <f>IF(D641="","",VLOOKUP(D641,'produto-estoque-total-7'!A:AB,12,0))</f>
        <v/>
      </c>
      <c r="C641" s="1">
        <f>IF(D641="","",VLOOKUP(D641,'produto-estoque-total-7'!A:AB,2,0))</f>
        <v/>
      </c>
      <c r="D641" s="37">
        <f>IFERROR(IF('produto-estoque-total-7'!A640="","",'produto-estoque-total-7'!A640),"")</f>
        <v/>
      </c>
      <c r="E641" s="1">
        <f>IF(D641="","",VLOOKUP(D641,'produto-estoque-total-7'!A:AB,4,0))</f>
        <v/>
      </c>
      <c r="F641" s="36">
        <f>IF(D641="","",VLOOKUP(D641,'produto-estoque-total-7'!A:AB,13,0))</f>
        <v/>
      </c>
      <c r="G641" s="1">
        <f>IF(F641="","",VLOOKUP(F641,'FORNECEDORES X COMPRADOR'!A:D,4,0))</f>
        <v/>
      </c>
      <c r="H641" s="1">
        <f>IF(F641="","",VLOOKUP(F641,'FORNECEDORES X COMPRADOR'!A:E,5,0))</f>
        <v/>
      </c>
      <c r="I641" s="36">
        <f>IF(D641="","",VLOOKUP(D641,'produto-estoque-total-7'!A:AB,15,0))</f>
        <v/>
      </c>
      <c r="J641" s="36">
        <f>IF(D641="","",VLOOKUP(D641,'produto-estoque-total-7'!A:AB,19,0))</f>
        <v/>
      </c>
      <c r="K641" s="1">
        <f>IF(D641="","",VLOOKUP(D641,'produto-estoque-total-7'!A:AB,20,0))</f>
        <v/>
      </c>
      <c r="L641" s="36">
        <f>IF(D641="","",VLOOKUP(D641,'produto-estoque-total-7'!A:AB,17,0))</f>
        <v/>
      </c>
      <c r="M641" s="1">
        <f>IF(D641="","",VLOOKUP(D641,'produto-estoque-total-7'!A:AB,18,0))</f>
        <v/>
      </c>
      <c r="N641" s="36">
        <f>IF(D641="","",VLOOKUP(D641,'produto-estoque-total-7'!A:AB,21,0))</f>
        <v/>
      </c>
      <c r="O641" s="1">
        <f>IF(D641="","",VLOOKUP(D641,'produto-estoque-total-7'!A:AB,22,0))</f>
        <v/>
      </c>
      <c r="P641" s="36">
        <f>IF(D641="","",VLOOKUP(D641,'produto-estoque-total-7'!A:AB,23,0))</f>
        <v/>
      </c>
      <c r="Q641" s="1">
        <f>IF(D641="","",VLOOKUP(D641,'produto-estoque-total-7'!A:AB,24,0))</f>
        <v/>
      </c>
      <c r="R641" s="38">
        <f>IFERROR(IF(D641="","",VLOOKUP(D641,'produto-venda-7'!B:N,13,0)),"C")</f>
        <v/>
      </c>
      <c r="S641" s="39">
        <f>IF(D641="","",VLOOKUP(D641,'produto-estoque-total-7'!A:AB,6,0))</f>
        <v/>
      </c>
      <c r="T641" s="39">
        <f>IF(D641="","",VLOOKUP(D641,'produto-estoque-total-7'!A:AB,5,0))</f>
        <v/>
      </c>
      <c r="U641" s="40">
        <f>IF(D641="","",VLOOKUP(D641,'produto-estoque-total-7'!A:AB,11,0))</f>
        <v/>
      </c>
      <c r="V641" s="41">
        <f>IF(D641="","",IFERROR(VLOOKUP(D641,'produto-entrada-7'!A:M,10,0),0))</f>
        <v/>
      </c>
      <c r="W641" s="42" t="n"/>
      <c r="X641" s="39">
        <f>IF(D641="","",VLOOKUP(D641,'produto-estoque-total-7'!A:AB,8,0))</f>
        <v/>
      </c>
      <c r="Y641" s="39">
        <f>IF(D641="","",VLOOKUP(D641,'produto-estoque-total-7'!A:AB,9,0))</f>
        <v/>
      </c>
      <c r="Z641" s="39">
        <f>IF(D641="","",VLOOKUP(D641,'produto-estoque-total-7'!A:AB,10,0))</f>
        <v/>
      </c>
      <c r="AA641" s="39">
        <f>IFERROR(IF(D641="","",VLOOKUP(D641,'produto-venda-7'!B:N,4,0)),0)</f>
        <v/>
      </c>
      <c r="AB641" s="39">
        <f>IFERROR(IF(D641="","",VLOOKUP(D641,'produto-venda-7'!B:N,5,0)),0)</f>
        <v/>
      </c>
      <c r="AC641" s="39">
        <f>IF(D641="","",IFERROR(AA641/90,0))</f>
        <v/>
      </c>
      <c r="AD641" s="36">
        <f>IF(D641="","",IFERROR(VLOOKUP(D641,'produto-entrada-7'!A:M,4,0),0))</f>
        <v/>
      </c>
      <c r="AE641" s="36">
        <f>IFERROR(IF(D641="","",VLOOKUP(D641,'produto-venda-7'!B:N,10,0)),0)</f>
        <v/>
      </c>
      <c r="AF641" s="36">
        <f>IF(D641="","",IFERROR(VLOOKUP(D641,'produto-entrada-7'!A:M,11,0),0))</f>
        <v/>
      </c>
      <c r="AG641" s="1">
        <f>IF(D641="","",IFERROR(VLOOKUP(D641,'produto-entrada-7'!A:M,12,0),0))</f>
        <v/>
      </c>
      <c r="AH641" s="1">
        <f>IF(D641="","",IFERROR(VLOOKUP(D641,'produto-entrada-7'!A:M,13,0),0))</f>
        <v/>
      </c>
      <c r="AI641" s="36">
        <f>IFERROR(IF(D641="","",VLOOKUP(D641,'produto-venda-7'!B:N,11,0)),0)</f>
        <v/>
      </c>
      <c r="AJ641" s="43">
        <f>IF(D641="","",IFERROR(AI641*AB641,0))</f>
        <v/>
      </c>
      <c r="AK641" s="44">
        <f>IFERROR(IF(D641="","",VLOOKUP(F641,'ANALISE FORNECEDOR'!$A:$I,8,0)),"")</f>
        <v/>
      </c>
      <c r="AL641" s="44">
        <f>IF(D641="","",AVERAGE(AM641,AK641))</f>
        <v/>
      </c>
      <c r="AM641" s="44">
        <f>IFERROR(IF(D641="","",VLOOKUP(F641,'ANALISE FORNECEDOR'!$A:$I,9,0)),"")</f>
        <v/>
      </c>
      <c r="AN641" s="45">
        <f>IF(D641="","",IF(Y641&gt;12,AI641*(U641+Y641),AI641*U641))</f>
        <v/>
      </c>
      <c r="AO641" s="45">
        <f>IF(D641="","",IF(Y641&gt;12,AI641*(U641+V641+Y641),AI641*(U641+V641)))</f>
        <v/>
      </c>
      <c r="AP641" s="46">
        <f>IF(D641="","",IF(Y641&gt;12,AG641*(U641+Y641),AG641*U641))</f>
        <v/>
      </c>
      <c r="AQ641" s="46">
        <f>IF(D641="","",IF(Y641&gt;12,AG641*(U641+V641+Y641),AG641*(U641+V641)))</f>
        <v/>
      </c>
      <c r="AR641" s="46">
        <f>IF(D641="","",IF(OR(R641="A",R641="AA",R641="AAA"),AP641,0))</f>
        <v/>
      </c>
      <c r="AS641" s="46">
        <f>IF(D641="","",IF(R641="B",AP641,0))</f>
        <v/>
      </c>
      <c r="AT641" s="46">
        <f>IF(D641="","",IF(R641="C",AP641,0))</f>
        <v/>
      </c>
      <c r="AU641" s="47">
        <f>IF(D641="","",IFERROR(AN641/AJ641,0))</f>
        <v/>
      </c>
      <c r="AV641" s="47">
        <f>IF(D641="","",IFERROR(((AO641)/AJ641),0))</f>
        <v/>
      </c>
      <c r="AW641" s="48">
        <f>IF(D641="","",IF(OR(S641="S",NOT(AND(ISNUMBER(AC641),ISNUMBER(AL641),AC641*AL641&gt;=0))),0,AC641*AL641))</f>
        <v/>
      </c>
      <c r="AX641" s="49">
        <f>IFERROR(IF(D641="","",AW641*AG641),0)</f>
        <v/>
      </c>
      <c r="AY641" s="48">
        <f>IF(D641="","",IF(OR(S641="S",NOT(AND(ISNUMBER(AC641),ISNUMBER(AK641),AC641*AK641&gt;=0))),0,AC641*AK641))</f>
        <v/>
      </c>
      <c r="AZ641" s="48">
        <f>IFERROR(IF(D641="","",IF(AY641=0,0,IF(((AY641)-(U641+Y641))&lt;0,0,(AY641)-U641))),0)</f>
        <v/>
      </c>
      <c r="BA641" s="49">
        <f>IF(D641="","",AZ641*AG641)</f>
        <v/>
      </c>
      <c r="BB641" s="49">
        <f>IF(D641="","",IF(OR(R641="A",R641="AA",R641="AAA"),BA641,0))</f>
        <v/>
      </c>
      <c r="BC641" s="49">
        <f>IF(D641="","",IF(R641="B",BA641,0))</f>
        <v/>
      </c>
      <c r="BD641" s="49">
        <f>IF(D641="","",IF(R641="B",BA641,0))</f>
        <v/>
      </c>
      <c r="BE641" s="49">
        <f>IF(D641="","",IF(S641="S",
1,
IF(AC641=0,
1,
IF(
IFERROR(((U641+Y641)*AG641)/((AC641*AK641)*AG641),0)&lt;0,
0,
IF(
IFERROR(((U641+Y641)*AG641)/((AC641*AK641)*AG641),0)&gt;1,
1,
IFERROR(((U641+Y641)*AG641)/((AC641*AK641)*AG641),0)
)
)
)
))</f>
        <v/>
      </c>
      <c r="BF641" s="49">
        <f>IF(D641="","",IF(S641="S",
1,
IF(AC641=0,
1,
IF(
IFERROR(((U641+V641+Y641)*AG641)/((AC641*AK641)*AG641),0)&lt;0,
0,
IF(
IFERROR(((U641+V641+Y641)*AG641)/((AC641*AK641)*AG641),0)&gt;1,
1,
IFERROR(((U641+V641+Y641)*AG641)/((AC641*AK641)*AG641),0)
)
)
)
))</f>
        <v/>
      </c>
      <c r="BG641" s="50">
        <f>IF(D641="","",IF(S641="S",0,IF(AND(ISNUMBER(AC641),ISNUMBER(AM641)),IF(OR(AC641*AM641&lt;0,ISERR(AC641*AM641)),0,AC641*AM641),0)))</f>
        <v/>
      </c>
      <c r="BH641" s="50">
        <f>IF(D641="","",IF(BY641&gt;TODAY()-60,0,IF(Y641&gt;12,MAX(0,(U641+Y641)-BG641),MAX(0,U641-BG641))))</f>
        <v/>
      </c>
      <c r="BI641" s="51">
        <f>IF(D641="","",BH641*AG641)</f>
        <v/>
      </c>
      <c r="BJ641" s="51">
        <f>IF(D641="","",IF(OR(R641="A",R641="AA",R641="AAA"),BI641,0))</f>
        <v/>
      </c>
      <c r="BK641" s="51">
        <f>IF(D641="","",IF(R641="B",BI641,0))</f>
        <v/>
      </c>
      <c r="BL641" s="51">
        <f>IF(D641="","",IF(R641="C",BI641,0))</f>
        <v/>
      </c>
      <c r="BM641" s="51">
        <f>IF(D641="","",IFERROR(MAX(0,MIN(BI641/AP641,1)),0))</f>
        <v/>
      </c>
      <c r="BN641" s="52">
        <f>IF(D641="","",AB641*AG641)</f>
        <v/>
      </c>
      <c r="BO641" s="52">
        <f>IF(D641="","",(U641+V641+X641)*AG641)</f>
        <v/>
      </c>
      <c r="BP641" s="52">
        <f>IF(D641="","",(AB641*3)*AG641)</f>
        <v/>
      </c>
      <c r="BQ641" s="52">
        <f>IF(D641="","",IF(BO641-BP641&gt;0,0,BO641-BP641))</f>
        <v/>
      </c>
      <c r="BR641" s="52">
        <f>IF(D641="","",IF(BO641-BP641-BN641&gt;0,0,BO641-BP641-BN641))</f>
        <v/>
      </c>
      <c r="BS641" s="53">
        <f>IF(D641="","",IFERROR(AB641*AI641,0))</f>
        <v/>
      </c>
      <c r="BT641" s="53">
        <f>IF(D641="","",IFERROR(IF(X641&gt;12, AI641*(U641+V641+X641), AI641*(U641+V641)),0))</f>
        <v/>
      </c>
      <c r="BU641" s="53">
        <f>IF(D641="","",IFERROR(((AB641*3)*AI641),0))</f>
        <v/>
      </c>
      <c r="BV641" s="53">
        <f>IF(D641="","",IF(BT641-BU641&gt;0,0,BT641-BU641))</f>
        <v/>
      </c>
      <c r="BW641" s="53">
        <f>IF(D641="","",IF(BT641-BU641-BS641&gt;0,0,BT641-BU641-BS641))</f>
        <v/>
      </c>
      <c r="BX641" s="36">
        <f>IF(D641="","",IFERROR(VLOOKUP(D641,'produto-entrada-7'!A:M,3,0),"SEM PEDIDO"))</f>
        <v/>
      </c>
      <c r="BY641" s="36">
        <f>IF(D641="","",VLOOKUP(D641,'produto-estoque-total-7'!A:AB,25,0))</f>
        <v/>
      </c>
      <c r="BZ641" s="36">
        <f>IF(D641="","",IFERROR(VLOOKUP(D641,'produto-estoque-total-7'!A:AB,26,0)/100,0))</f>
        <v/>
      </c>
      <c r="CA641" s="36">
        <f>IF(D641="","",IFERROR(VLOOKUP(D641,'produto-estoque-total-7'!A:AB,27,0)/100,0))</f>
        <v/>
      </c>
      <c r="CB641" s="41">
        <f>IF(D641="","",V641*AF641)</f>
        <v/>
      </c>
      <c r="CC641" s="41">
        <f>IF(D641="","",V641*AI641)</f>
        <v/>
      </c>
      <c r="CD641" s="54">
        <f>IF(D641="","",VLOOKUP(D641,'produto-estoque-total-7'!A:AB,28,0))</f>
        <v/>
      </c>
    </row>
    <row r="642">
      <c r="A642" s="36">
        <f>IF(D642="","",VLOOKUP(D642,'produto-estoque-total-7'!A:AB,3,0))</f>
        <v/>
      </c>
      <c r="B642" s="1">
        <f>IF(D642="","",VLOOKUP(D642,'produto-estoque-total-7'!A:AB,12,0))</f>
        <v/>
      </c>
      <c r="C642" s="1">
        <f>IF(D642="","",VLOOKUP(D642,'produto-estoque-total-7'!A:AB,2,0))</f>
        <v/>
      </c>
      <c r="D642" s="37">
        <f>IFERROR(IF('produto-estoque-total-7'!A641="","",'produto-estoque-total-7'!A641),"")</f>
        <v/>
      </c>
      <c r="E642" s="1">
        <f>IF(D642="","",VLOOKUP(D642,'produto-estoque-total-7'!A:AB,4,0))</f>
        <v/>
      </c>
      <c r="F642" s="36">
        <f>IF(D642="","",VLOOKUP(D642,'produto-estoque-total-7'!A:AB,13,0))</f>
        <v/>
      </c>
      <c r="G642" s="1">
        <f>IF(F642="","",VLOOKUP(F642,'FORNECEDORES X COMPRADOR'!A:D,4,0))</f>
        <v/>
      </c>
      <c r="H642" s="1">
        <f>IF(F642="","",VLOOKUP(F642,'FORNECEDORES X COMPRADOR'!A:E,5,0))</f>
        <v/>
      </c>
      <c r="I642" s="36">
        <f>IF(D642="","",VLOOKUP(D642,'produto-estoque-total-7'!A:AB,15,0))</f>
        <v/>
      </c>
      <c r="J642" s="36">
        <f>IF(D642="","",VLOOKUP(D642,'produto-estoque-total-7'!A:AB,19,0))</f>
        <v/>
      </c>
      <c r="K642" s="1">
        <f>IF(D642="","",VLOOKUP(D642,'produto-estoque-total-7'!A:AB,20,0))</f>
        <v/>
      </c>
      <c r="L642" s="36">
        <f>IF(D642="","",VLOOKUP(D642,'produto-estoque-total-7'!A:AB,17,0))</f>
        <v/>
      </c>
      <c r="M642" s="1">
        <f>IF(D642="","",VLOOKUP(D642,'produto-estoque-total-7'!A:AB,18,0))</f>
        <v/>
      </c>
      <c r="N642" s="36">
        <f>IF(D642="","",VLOOKUP(D642,'produto-estoque-total-7'!A:AB,21,0))</f>
        <v/>
      </c>
      <c r="O642" s="1">
        <f>IF(D642="","",VLOOKUP(D642,'produto-estoque-total-7'!A:AB,22,0))</f>
        <v/>
      </c>
      <c r="P642" s="36">
        <f>IF(D642="","",VLOOKUP(D642,'produto-estoque-total-7'!A:AB,23,0))</f>
        <v/>
      </c>
      <c r="Q642" s="1">
        <f>IF(D642="","",VLOOKUP(D642,'produto-estoque-total-7'!A:AB,24,0))</f>
        <v/>
      </c>
      <c r="R642" s="38">
        <f>IFERROR(IF(D642="","",VLOOKUP(D642,'produto-venda-7'!B:N,13,0)),"C")</f>
        <v/>
      </c>
      <c r="S642" s="39">
        <f>IF(D642="","",VLOOKUP(D642,'produto-estoque-total-7'!A:AB,6,0))</f>
        <v/>
      </c>
      <c r="T642" s="39">
        <f>IF(D642="","",VLOOKUP(D642,'produto-estoque-total-7'!A:AB,5,0))</f>
        <v/>
      </c>
      <c r="U642" s="40">
        <f>IF(D642="","",VLOOKUP(D642,'produto-estoque-total-7'!A:AB,11,0))</f>
        <v/>
      </c>
      <c r="V642" s="41">
        <f>IF(D642="","",IFERROR(VLOOKUP(D642,'produto-entrada-7'!A:M,10,0),0))</f>
        <v/>
      </c>
      <c r="W642" s="42" t="n"/>
      <c r="X642" s="39">
        <f>IF(D642="","",VLOOKUP(D642,'produto-estoque-total-7'!A:AB,8,0))</f>
        <v/>
      </c>
      <c r="Y642" s="39">
        <f>IF(D642="","",VLOOKUP(D642,'produto-estoque-total-7'!A:AB,9,0))</f>
        <v/>
      </c>
      <c r="Z642" s="39">
        <f>IF(D642="","",VLOOKUP(D642,'produto-estoque-total-7'!A:AB,10,0))</f>
        <v/>
      </c>
      <c r="AA642" s="39">
        <f>IFERROR(IF(D642="","",VLOOKUP(D642,'produto-venda-7'!B:N,4,0)),0)</f>
        <v/>
      </c>
      <c r="AB642" s="39">
        <f>IFERROR(IF(D642="","",VLOOKUP(D642,'produto-venda-7'!B:N,5,0)),0)</f>
        <v/>
      </c>
      <c r="AC642" s="39">
        <f>IF(D642="","",IFERROR(AA642/90,0))</f>
        <v/>
      </c>
      <c r="AD642" s="36">
        <f>IF(D642="","",IFERROR(VLOOKUP(D642,'produto-entrada-7'!A:M,4,0),0))</f>
        <v/>
      </c>
      <c r="AE642" s="36">
        <f>IFERROR(IF(D642="","",VLOOKUP(D642,'produto-venda-7'!B:N,10,0)),0)</f>
        <v/>
      </c>
      <c r="AF642" s="36">
        <f>IF(D642="","",IFERROR(VLOOKUP(D642,'produto-entrada-7'!A:M,11,0),0))</f>
        <v/>
      </c>
      <c r="AG642" s="1">
        <f>IF(D642="","",IFERROR(VLOOKUP(D642,'produto-entrada-7'!A:M,12,0),0))</f>
        <v/>
      </c>
      <c r="AH642" s="1">
        <f>IF(D642="","",IFERROR(VLOOKUP(D642,'produto-entrada-7'!A:M,13,0),0))</f>
        <v/>
      </c>
      <c r="AI642" s="36">
        <f>IFERROR(IF(D642="","",VLOOKUP(D642,'produto-venda-7'!B:N,11,0)),0)</f>
        <v/>
      </c>
      <c r="AJ642" s="43">
        <f>IF(D642="","",IFERROR(AI642*AB642,0))</f>
        <v/>
      </c>
      <c r="AK642" s="44">
        <f>IFERROR(IF(D642="","",VLOOKUP(F642,'ANALISE FORNECEDOR'!$A:$I,8,0)),"")</f>
        <v/>
      </c>
      <c r="AL642" s="44">
        <f>IF(D642="","",AVERAGE(AM642,AK642))</f>
        <v/>
      </c>
      <c r="AM642" s="44">
        <f>IFERROR(IF(D642="","",VLOOKUP(F642,'ANALISE FORNECEDOR'!$A:$I,9,0)),"")</f>
        <v/>
      </c>
      <c r="AN642" s="45">
        <f>IF(D642="","",IF(Y642&gt;12,AI642*(U642+Y642),AI642*U642))</f>
        <v/>
      </c>
      <c r="AO642" s="45">
        <f>IF(D642="","",IF(Y642&gt;12,AI642*(U642+V642+Y642),AI642*(U642+V642)))</f>
        <v/>
      </c>
      <c r="AP642" s="46">
        <f>IF(D642="","",IF(Y642&gt;12,AG642*(U642+Y642),AG642*U642))</f>
        <v/>
      </c>
      <c r="AQ642" s="46">
        <f>IF(D642="","",IF(Y642&gt;12,AG642*(U642+V642+Y642),AG642*(U642+V642)))</f>
        <v/>
      </c>
      <c r="AR642" s="46">
        <f>IF(D642="","",IF(OR(R642="A",R642="AA",R642="AAA"),AP642,0))</f>
        <v/>
      </c>
      <c r="AS642" s="46">
        <f>IF(D642="","",IF(R642="B",AP642,0))</f>
        <v/>
      </c>
      <c r="AT642" s="46">
        <f>IF(D642="","",IF(R642="C",AP642,0))</f>
        <v/>
      </c>
      <c r="AU642" s="47">
        <f>IF(D642="","",IFERROR(AN642/AJ642,0))</f>
        <v/>
      </c>
      <c r="AV642" s="47">
        <f>IF(D642="","",IFERROR(((AO642)/AJ642),0))</f>
        <v/>
      </c>
      <c r="AW642" s="48">
        <f>IF(D642="","",IF(OR(S642="S",NOT(AND(ISNUMBER(AC642),ISNUMBER(AL642),AC642*AL642&gt;=0))),0,AC642*AL642))</f>
        <v/>
      </c>
      <c r="AX642" s="49">
        <f>IFERROR(IF(D642="","",AW642*AG642),0)</f>
        <v/>
      </c>
      <c r="AY642" s="48">
        <f>IF(D642="","",IF(OR(S642="S",NOT(AND(ISNUMBER(AC642),ISNUMBER(AK642),AC642*AK642&gt;=0))),0,AC642*AK642))</f>
        <v/>
      </c>
      <c r="AZ642" s="48">
        <f>IFERROR(IF(D642="","",IF(AY642=0,0,IF(((AY642)-(U642+Y642))&lt;0,0,(AY642)-U642))),0)</f>
        <v/>
      </c>
      <c r="BA642" s="49">
        <f>IF(D642="","",AZ642*AG642)</f>
        <v/>
      </c>
      <c r="BB642" s="49">
        <f>IF(D642="","",IF(OR(R642="A",R642="AA",R642="AAA"),BA642,0))</f>
        <v/>
      </c>
      <c r="BC642" s="49">
        <f>IF(D642="","",IF(R642="B",BA642,0))</f>
        <v/>
      </c>
      <c r="BD642" s="49">
        <f>IF(D642="","",IF(R642="B",BA642,0))</f>
        <v/>
      </c>
      <c r="BE642" s="49">
        <f>IF(D642="","",IF(S642="S",
1,
IF(AC642=0,
1,
IF(
IFERROR(((U642+Y642)*AG642)/((AC642*AK642)*AG642),0)&lt;0,
0,
IF(
IFERROR(((U642+Y642)*AG642)/((AC642*AK642)*AG642),0)&gt;1,
1,
IFERROR(((U642+Y642)*AG642)/((AC642*AK642)*AG642),0)
)
)
)
))</f>
        <v/>
      </c>
      <c r="BF642" s="49">
        <f>IF(D642="","",IF(S642="S",
1,
IF(AC642=0,
1,
IF(
IFERROR(((U642+V642+Y642)*AG642)/((AC642*AK642)*AG642),0)&lt;0,
0,
IF(
IFERROR(((U642+V642+Y642)*AG642)/((AC642*AK642)*AG642),0)&gt;1,
1,
IFERROR(((U642+V642+Y642)*AG642)/((AC642*AK642)*AG642),0)
)
)
)
))</f>
        <v/>
      </c>
      <c r="BG642" s="50">
        <f>IF(D642="","",IF(S642="S",0,IF(AND(ISNUMBER(AC642),ISNUMBER(AM642)),IF(OR(AC642*AM642&lt;0,ISERR(AC642*AM642)),0,AC642*AM642),0)))</f>
        <v/>
      </c>
      <c r="BH642" s="50">
        <f>IF(D642="","",IF(BY642&gt;TODAY()-60,0,IF(Y642&gt;12,MAX(0,(U642+Y642)-BG642),MAX(0,U642-BG642))))</f>
        <v/>
      </c>
      <c r="BI642" s="51">
        <f>IF(D642="","",BH642*AG642)</f>
        <v/>
      </c>
      <c r="BJ642" s="51">
        <f>IF(D642="","",IF(OR(R642="A",R642="AA",R642="AAA"),BI642,0))</f>
        <v/>
      </c>
      <c r="BK642" s="51">
        <f>IF(D642="","",IF(R642="B",BI642,0))</f>
        <v/>
      </c>
      <c r="BL642" s="51">
        <f>IF(D642="","",IF(R642="C",BI642,0))</f>
        <v/>
      </c>
      <c r="BM642" s="51">
        <f>IF(D642="","",IFERROR(MAX(0,MIN(BI642/AP642,1)),0))</f>
        <v/>
      </c>
      <c r="BN642" s="52">
        <f>IF(D642="","",AB642*AG642)</f>
        <v/>
      </c>
      <c r="BO642" s="52">
        <f>IF(D642="","",(U642+V642+X642)*AG642)</f>
        <v/>
      </c>
      <c r="BP642" s="52">
        <f>IF(D642="","",(AB642*3)*AG642)</f>
        <v/>
      </c>
      <c r="BQ642" s="52">
        <f>IF(D642="","",IF(BO642-BP642&gt;0,0,BO642-BP642))</f>
        <v/>
      </c>
      <c r="BR642" s="52">
        <f>IF(D642="","",IF(BO642-BP642-BN642&gt;0,0,BO642-BP642-BN642))</f>
        <v/>
      </c>
      <c r="BS642" s="53">
        <f>IF(D642="","",IFERROR(AB642*AI642,0))</f>
        <v/>
      </c>
      <c r="BT642" s="53">
        <f>IF(D642="","",IFERROR(IF(X642&gt;12, AI642*(U642+V642+X642), AI642*(U642+V642)),0))</f>
        <v/>
      </c>
      <c r="BU642" s="53">
        <f>IF(D642="","",IFERROR(((AB642*3)*AI642),0))</f>
        <v/>
      </c>
      <c r="BV642" s="53">
        <f>IF(D642="","",IF(BT642-BU642&gt;0,0,BT642-BU642))</f>
        <v/>
      </c>
      <c r="BW642" s="53">
        <f>IF(D642="","",IF(BT642-BU642-BS642&gt;0,0,BT642-BU642-BS642))</f>
        <v/>
      </c>
      <c r="BX642" s="36">
        <f>IF(D642="","",IFERROR(VLOOKUP(D642,'produto-entrada-7'!A:M,3,0),"SEM PEDIDO"))</f>
        <v/>
      </c>
      <c r="BY642" s="36">
        <f>IF(D642="","",VLOOKUP(D642,'produto-estoque-total-7'!A:AB,25,0))</f>
        <v/>
      </c>
      <c r="BZ642" s="36">
        <f>IF(D642="","",IFERROR(VLOOKUP(D642,'produto-estoque-total-7'!A:AB,26,0)/100,0))</f>
        <v/>
      </c>
      <c r="CA642" s="36">
        <f>IF(D642="","",IFERROR(VLOOKUP(D642,'produto-estoque-total-7'!A:AB,27,0)/100,0))</f>
        <v/>
      </c>
      <c r="CB642" s="41">
        <f>IF(D642="","",V642*AF642)</f>
        <v/>
      </c>
      <c r="CC642" s="41">
        <f>IF(D642="","",V642*AI642)</f>
        <v/>
      </c>
      <c r="CD642" s="54">
        <f>IF(D642="","",VLOOKUP(D642,'produto-estoque-total-7'!A:AB,28,0))</f>
        <v/>
      </c>
    </row>
    <row r="643">
      <c r="A643" s="36">
        <f>IF(D643="","",VLOOKUP(D643,'produto-estoque-total-7'!A:AB,3,0))</f>
        <v/>
      </c>
      <c r="B643" s="1">
        <f>IF(D643="","",VLOOKUP(D643,'produto-estoque-total-7'!A:AB,12,0))</f>
        <v/>
      </c>
      <c r="C643" s="1">
        <f>IF(D643="","",VLOOKUP(D643,'produto-estoque-total-7'!A:AB,2,0))</f>
        <v/>
      </c>
      <c r="D643" s="37">
        <f>IFERROR(IF('produto-estoque-total-7'!A642="","",'produto-estoque-total-7'!A642),"")</f>
        <v/>
      </c>
      <c r="E643" s="1">
        <f>IF(D643="","",VLOOKUP(D643,'produto-estoque-total-7'!A:AB,4,0))</f>
        <v/>
      </c>
      <c r="F643" s="36">
        <f>IF(D643="","",VLOOKUP(D643,'produto-estoque-total-7'!A:AB,13,0))</f>
        <v/>
      </c>
      <c r="G643" s="1">
        <f>IF(F643="","",VLOOKUP(F643,'FORNECEDORES X COMPRADOR'!A:D,4,0))</f>
        <v/>
      </c>
      <c r="H643" s="1">
        <f>IF(F643="","",VLOOKUP(F643,'FORNECEDORES X COMPRADOR'!A:E,5,0))</f>
        <v/>
      </c>
      <c r="I643" s="36">
        <f>IF(D643="","",VLOOKUP(D643,'produto-estoque-total-7'!A:AB,15,0))</f>
        <v/>
      </c>
      <c r="J643" s="36">
        <f>IF(D643="","",VLOOKUP(D643,'produto-estoque-total-7'!A:AB,19,0))</f>
        <v/>
      </c>
      <c r="K643" s="1">
        <f>IF(D643="","",VLOOKUP(D643,'produto-estoque-total-7'!A:AB,20,0))</f>
        <v/>
      </c>
      <c r="L643" s="36">
        <f>IF(D643="","",VLOOKUP(D643,'produto-estoque-total-7'!A:AB,17,0))</f>
        <v/>
      </c>
      <c r="M643" s="1">
        <f>IF(D643="","",VLOOKUP(D643,'produto-estoque-total-7'!A:AB,18,0))</f>
        <v/>
      </c>
      <c r="N643" s="36">
        <f>IF(D643="","",VLOOKUP(D643,'produto-estoque-total-7'!A:AB,21,0))</f>
        <v/>
      </c>
      <c r="O643" s="1">
        <f>IF(D643="","",VLOOKUP(D643,'produto-estoque-total-7'!A:AB,22,0))</f>
        <v/>
      </c>
      <c r="P643" s="36">
        <f>IF(D643="","",VLOOKUP(D643,'produto-estoque-total-7'!A:AB,23,0))</f>
        <v/>
      </c>
      <c r="Q643" s="1">
        <f>IF(D643="","",VLOOKUP(D643,'produto-estoque-total-7'!A:AB,24,0))</f>
        <v/>
      </c>
      <c r="R643" s="38">
        <f>IFERROR(IF(D643="","",VLOOKUP(D643,'produto-venda-7'!B:N,13,0)),"C")</f>
        <v/>
      </c>
      <c r="S643" s="39">
        <f>IF(D643="","",VLOOKUP(D643,'produto-estoque-total-7'!A:AB,6,0))</f>
        <v/>
      </c>
      <c r="T643" s="39">
        <f>IF(D643="","",VLOOKUP(D643,'produto-estoque-total-7'!A:AB,5,0))</f>
        <v/>
      </c>
      <c r="U643" s="40">
        <f>IF(D643="","",VLOOKUP(D643,'produto-estoque-total-7'!A:AB,11,0))</f>
        <v/>
      </c>
      <c r="V643" s="41">
        <f>IF(D643="","",IFERROR(VLOOKUP(D643,'produto-entrada-7'!A:M,10,0),0))</f>
        <v/>
      </c>
      <c r="W643" s="42" t="n"/>
      <c r="X643" s="39">
        <f>IF(D643="","",VLOOKUP(D643,'produto-estoque-total-7'!A:AB,8,0))</f>
        <v/>
      </c>
      <c r="Y643" s="39">
        <f>IF(D643="","",VLOOKUP(D643,'produto-estoque-total-7'!A:AB,9,0))</f>
        <v/>
      </c>
      <c r="Z643" s="39">
        <f>IF(D643="","",VLOOKUP(D643,'produto-estoque-total-7'!A:AB,10,0))</f>
        <v/>
      </c>
      <c r="AA643" s="39">
        <f>IFERROR(IF(D643="","",VLOOKUP(D643,'produto-venda-7'!B:N,4,0)),0)</f>
        <v/>
      </c>
      <c r="AB643" s="39">
        <f>IFERROR(IF(D643="","",VLOOKUP(D643,'produto-venda-7'!B:N,5,0)),0)</f>
        <v/>
      </c>
      <c r="AC643" s="39">
        <f>IF(D643="","",IFERROR(AA643/90,0))</f>
        <v/>
      </c>
      <c r="AD643" s="36">
        <f>IF(D643="","",IFERROR(VLOOKUP(D643,'produto-entrada-7'!A:M,4,0),0))</f>
        <v/>
      </c>
      <c r="AE643" s="36">
        <f>IFERROR(IF(D643="","",VLOOKUP(D643,'produto-venda-7'!B:N,10,0)),0)</f>
        <v/>
      </c>
      <c r="AF643" s="36">
        <f>IF(D643="","",IFERROR(VLOOKUP(D643,'produto-entrada-7'!A:M,11,0),0))</f>
        <v/>
      </c>
      <c r="AG643" s="1">
        <f>IF(D643="","",IFERROR(VLOOKUP(D643,'produto-entrada-7'!A:M,12,0),0))</f>
        <v/>
      </c>
      <c r="AH643" s="1">
        <f>IF(D643="","",IFERROR(VLOOKUP(D643,'produto-entrada-7'!A:M,13,0),0))</f>
        <v/>
      </c>
      <c r="AI643" s="36">
        <f>IFERROR(IF(D643="","",VLOOKUP(D643,'produto-venda-7'!B:N,11,0)),0)</f>
        <v/>
      </c>
      <c r="AJ643" s="43">
        <f>IF(D643="","",IFERROR(AI643*AB643,0))</f>
        <v/>
      </c>
      <c r="AK643" s="44">
        <f>IFERROR(IF(D643="","",VLOOKUP(F643,'ANALISE FORNECEDOR'!$A:$I,8,0)),"")</f>
        <v/>
      </c>
      <c r="AL643" s="44">
        <f>IF(D643="","",AVERAGE(AM643,AK643))</f>
        <v/>
      </c>
      <c r="AM643" s="44">
        <f>IFERROR(IF(D643="","",VLOOKUP(F643,'ANALISE FORNECEDOR'!$A:$I,9,0)),"")</f>
        <v/>
      </c>
      <c r="AN643" s="45">
        <f>IF(D643="","",IF(Y643&gt;12,AI643*(U643+Y643),AI643*U643))</f>
        <v/>
      </c>
      <c r="AO643" s="45">
        <f>IF(D643="","",IF(Y643&gt;12,AI643*(U643+V643+Y643),AI643*(U643+V643)))</f>
        <v/>
      </c>
      <c r="AP643" s="46">
        <f>IF(D643="","",IF(Y643&gt;12,AG643*(U643+Y643),AG643*U643))</f>
        <v/>
      </c>
      <c r="AQ643" s="46">
        <f>IF(D643="","",IF(Y643&gt;12,AG643*(U643+V643+Y643),AG643*(U643+V643)))</f>
        <v/>
      </c>
      <c r="AR643" s="46">
        <f>IF(D643="","",IF(OR(R643="A",R643="AA",R643="AAA"),AP643,0))</f>
        <v/>
      </c>
      <c r="AS643" s="46">
        <f>IF(D643="","",IF(R643="B",AP643,0))</f>
        <v/>
      </c>
      <c r="AT643" s="46">
        <f>IF(D643="","",IF(R643="C",AP643,0))</f>
        <v/>
      </c>
      <c r="AU643" s="47">
        <f>IF(D643="","",IFERROR(AN643/AJ643,0))</f>
        <v/>
      </c>
      <c r="AV643" s="47">
        <f>IF(D643="","",IFERROR(((AO643)/AJ643),0))</f>
        <v/>
      </c>
      <c r="AW643" s="48">
        <f>IF(D643="","",IF(OR(S643="S",NOT(AND(ISNUMBER(AC643),ISNUMBER(AL643),AC643*AL643&gt;=0))),0,AC643*AL643))</f>
        <v/>
      </c>
      <c r="AX643" s="49">
        <f>IFERROR(IF(D643="","",AW643*AG643),0)</f>
        <v/>
      </c>
      <c r="AY643" s="48">
        <f>IF(D643="","",IF(OR(S643="S",NOT(AND(ISNUMBER(AC643),ISNUMBER(AK643),AC643*AK643&gt;=0))),0,AC643*AK643))</f>
        <v/>
      </c>
      <c r="AZ643" s="48">
        <f>IFERROR(IF(D643="","",IF(AY643=0,0,IF(((AY643)-(U643+Y643))&lt;0,0,(AY643)-U643))),0)</f>
        <v/>
      </c>
      <c r="BA643" s="49">
        <f>IF(D643="","",AZ643*AG643)</f>
        <v/>
      </c>
      <c r="BB643" s="49">
        <f>IF(D643="","",IF(OR(R643="A",R643="AA",R643="AAA"),BA643,0))</f>
        <v/>
      </c>
      <c r="BC643" s="49">
        <f>IF(D643="","",IF(R643="B",BA643,0))</f>
        <v/>
      </c>
      <c r="BD643" s="49">
        <f>IF(D643="","",IF(R643="B",BA643,0))</f>
        <v/>
      </c>
      <c r="BE643" s="49">
        <f>IF(D643="","",IF(S643="S",
1,
IF(AC643=0,
1,
IF(
IFERROR(((U643+Y643)*AG643)/((AC643*AK643)*AG643),0)&lt;0,
0,
IF(
IFERROR(((U643+Y643)*AG643)/((AC643*AK643)*AG643),0)&gt;1,
1,
IFERROR(((U643+Y643)*AG643)/((AC643*AK643)*AG643),0)
)
)
)
))</f>
        <v/>
      </c>
      <c r="BF643" s="49">
        <f>IF(D643="","",IF(S643="S",
1,
IF(AC643=0,
1,
IF(
IFERROR(((U643+V643+Y643)*AG643)/((AC643*AK643)*AG643),0)&lt;0,
0,
IF(
IFERROR(((U643+V643+Y643)*AG643)/((AC643*AK643)*AG643),0)&gt;1,
1,
IFERROR(((U643+V643+Y643)*AG643)/((AC643*AK643)*AG643),0)
)
)
)
))</f>
        <v/>
      </c>
      <c r="BG643" s="50">
        <f>IF(D643="","",IF(S643="S",0,IF(AND(ISNUMBER(AC643),ISNUMBER(AM643)),IF(OR(AC643*AM643&lt;0,ISERR(AC643*AM643)),0,AC643*AM643),0)))</f>
        <v/>
      </c>
      <c r="BH643" s="50">
        <f>IF(D643="","",IF(BY643&gt;TODAY()-60,0,IF(Y643&gt;12,MAX(0,(U643+Y643)-BG643),MAX(0,U643-BG643))))</f>
        <v/>
      </c>
      <c r="BI643" s="51">
        <f>IF(D643="","",BH643*AG643)</f>
        <v/>
      </c>
      <c r="BJ643" s="51">
        <f>IF(D643="","",IF(OR(R643="A",R643="AA",R643="AAA"),BI643,0))</f>
        <v/>
      </c>
      <c r="BK643" s="51">
        <f>IF(D643="","",IF(R643="B",BI643,0))</f>
        <v/>
      </c>
      <c r="BL643" s="51">
        <f>IF(D643="","",IF(R643="C",BI643,0))</f>
        <v/>
      </c>
      <c r="BM643" s="51">
        <f>IF(D643="","",IFERROR(MAX(0,MIN(BI643/AP643,1)),0))</f>
        <v/>
      </c>
      <c r="BN643" s="52">
        <f>IF(D643="","",AB643*AG643)</f>
        <v/>
      </c>
      <c r="BO643" s="52">
        <f>IF(D643="","",(U643+V643+X643)*AG643)</f>
        <v/>
      </c>
      <c r="BP643" s="52">
        <f>IF(D643="","",(AB643*3)*AG643)</f>
        <v/>
      </c>
      <c r="BQ643" s="52">
        <f>IF(D643="","",IF(BO643-BP643&gt;0,0,BO643-BP643))</f>
        <v/>
      </c>
      <c r="BR643" s="52">
        <f>IF(D643="","",IF(BO643-BP643-BN643&gt;0,0,BO643-BP643-BN643))</f>
        <v/>
      </c>
      <c r="BS643" s="53">
        <f>IF(D643="","",IFERROR(AB643*AI643,0))</f>
        <v/>
      </c>
      <c r="BT643" s="53">
        <f>IF(D643="","",IFERROR(IF(X643&gt;12, AI643*(U643+V643+X643), AI643*(U643+V643)),0))</f>
        <v/>
      </c>
      <c r="BU643" s="53">
        <f>IF(D643="","",IFERROR(((AB643*3)*AI643),0))</f>
        <v/>
      </c>
      <c r="BV643" s="53">
        <f>IF(D643="","",IF(BT643-BU643&gt;0,0,BT643-BU643))</f>
        <v/>
      </c>
      <c r="BW643" s="53">
        <f>IF(D643="","",IF(BT643-BU643-BS643&gt;0,0,BT643-BU643-BS643))</f>
        <v/>
      </c>
      <c r="BX643" s="36">
        <f>IF(D643="","",IFERROR(VLOOKUP(D643,'produto-entrada-7'!A:M,3,0),"SEM PEDIDO"))</f>
        <v/>
      </c>
      <c r="BY643" s="36">
        <f>IF(D643="","",VLOOKUP(D643,'produto-estoque-total-7'!A:AB,25,0))</f>
        <v/>
      </c>
      <c r="BZ643" s="36">
        <f>IF(D643="","",IFERROR(VLOOKUP(D643,'produto-estoque-total-7'!A:AB,26,0)/100,0))</f>
        <v/>
      </c>
      <c r="CA643" s="36">
        <f>IF(D643="","",IFERROR(VLOOKUP(D643,'produto-estoque-total-7'!A:AB,27,0)/100,0))</f>
        <v/>
      </c>
      <c r="CB643" s="41">
        <f>IF(D643="","",V643*AF643)</f>
        <v/>
      </c>
      <c r="CC643" s="41">
        <f>IF(D643="","",V643*AI643)</f>
        <v/>
      </c>
      <c r="CD643" s="54">
        <f>IF(D643="","",VLOOKUP(D643,'produto-estoque-total-7'!A:AB,28,0))</f>
        <v/>
      </c>
    </row>
    <row r="644">
      <c r="A644" s="36">
        <f>IF(D644="","",VLOOKUP(D644,'produto-estoque-total-7'!A:AB,3,0))</f>
        <v/>
      </c>
      <c r="B644" s="1">
        <f>IF(D644="","",VLOOKUP(D644,'produto-estoque-total-7'!A:AB,12,0))</f>
        <v/>
      </c>
      <c r="C644" s="1">
        <f>IF(D644="","",VLOOKUP(D644,'produto-estoque-total-7'!A:AB,2,0))</f>
        <v/>
      </c>
      <c r="D644" s="37">
        <f>IFERROR(IF('produto-estoque-total-7'!A643="","",'produto-estoque-total-7'!A643),"")</f>
        <v/>
      </c>
      <c r="E644" s="1">
        <f>IF(D644="","",VLOOKUP(D644,'produto-estoque-total-7'!A:AB,4,0))</f>
        <v/>
      </c>
      <c r="F644" s="36">
        <f>IF(D644="","",VLOOKUP(D644,'produto-estoque-total-7'!A:AB,13,0))</f>
        <v/>
      </c>
      <c r="G644" s="1">
        <f>IF(F644="","",VLOOKUP(F644,'FORNECEDORES X COMPRADOR'!A:D,4,0))</f>
        <v/>
      </c>
      <c r="H644" s="1">
        <f>IF(F644="","",VLOOKUP(F644,'FORNECEDORES X COMPRADOR'!A:E,5,0))</f>
        <v/>
      </c>
      <c r="I644" s="36">
        <f>IF(D644="","",VLOOKUP(D644,'produto-estoque-total-7'!A:AB,15,0))</f>
        <v/>
      </c>
      <c r="J644" s="36">
        <f>IF(D644="","",VLOOKUP(D644,'produto-estoque-total-7'!A:AB,19,0))</f>
        <v/>
      </c>
      <c r="K644" s="1">
        <f>IF(D644="","",VLOOKUP(D644,'produto-estoque-total-7'!A:AB,20,0))</f>
        <v/>
      </c>
      <c r="L644" s="36">
        <f>IF(D644="","",VLOOKUP(D644,'produto-estoque-total-7'!A:AB,17,0))</f>
        <v/>
      </c>
      <c r="M644" s="1">
        <f>IF(D644="","",VLOOKUP(D644,'produto-estoque-total-7'!A:AB,18,0))</f>
        <v/>
      </c>
      <c r="N644" s="36">
        <f>IF(D644="","",VLOOKUP(D644,'produto-estoque-total-7'!A:AB,21,0))</f>
        <v/>
      </c>
      <c r="O644" s="1">
        <f>IF(D644="","",VLOOKUP(D644,'produto-estoque-total-7'!A:AB,22,0))</f>
        <v/>
      </c>
      <c r="P644" s="36">
        <f>IF(D644="","",VLOOKUP(D644,'produto-estoque-total-7'!A:AB,23,0))</f>
        <v/>
      </c>
      <c r="Q644" s="1">
        <f>IF(D644="","",VLOOKUP(D644,'produto-estoque-total-7'!A:AB,24,0))</f>
        <v/>
      </c>
      <c r="R644" s="38">
        <f>IFERROR(IF(D644="","",VLOOKUP(D644,'produto-venda-7'!B:N,13,0)),"C")</f>
        <v/>
      </c>
      <c r="S644" s="39">
        <f>IF(D644="","",VLOOKUP(D644,'produto-estoque-total-7'!A:AB,6,0))</f>
        <v/>
      </c>
      <c r="T644" s="39">
        <f>IF(D644="","",VLOOKUP(D644,'produto-estoque-total-7'!A:AB,5,0))</f>
        <v/>
      </c>
      <c r="U644" s="40">
        <f>IF(D644="","",VLOOKUP(D644,'produto-estoque-total-7'!A:AB,11,0))</f>
        <v/>
      </c>
      <c r="V644" s="41">
        <f>IF(D644="","",IFERROR(VLOOKUP(D644,'produto-entrada-7'!A:M,10,0),0))</f>
        <v/>
      </c>
      <c r="W644" s="42" t="n"/>
      <c r="X644" s="39">
        <f>IF(D644="","",VLOOKUP(D644,'produto-estoque-total-7'!A:AB,8,0))</f>
        <v/>
      </c>
      <c r="Y644" s="39">
        <f>IF(D644="","",VLOOKUP(D644,'produto-estoque-total-7'!A:AB,9,0))</f>
        <v/>
      </c>
      <c r="Z644" s="39">
        <f>IF(D644="","",VLOOKUP(D644,'produto-estoque-total-7'!A:AB,10,0))</f>
        <v/>
      </c>
      <c r="AA644" s="39">
        <f>IFERROR(IF(D644="","",VLOOKUP(D644,'produto-venda-7'!B:N,4,0)),0)</f>
        <v/>
      </c>
      <c r="AB644" s="39">
        <f>IFERROR(IF(D644="","",VLOOKUP(D644,'produto-venda-7'!B:N,5,0)),0)</f>
        <v/>
      </c>
      <c r="AC644" s="39">
        <f>IF(D644="","",IFERROR(AA644/90,0))</f>
        <v/>
      </c>
      <c r="AD644" s="36">
        <f>IF(D644="","",IFERROR(VLOOKUP(D644,'produto-entrada-7'!A:M,4,0),0))</f>
        <v/>
      </c>
      <c r="AE644" s="36">
        <f>IFERROR(IF(D644="","",VLOOKUP(D644,'produto-venda-7'!B:N,10,0)),0)</f>
        <v/>
      </c>
      <c r="AF644" s="36">
        <f>IF(D644="","",IFERROR(VLOOKUP(D644,'produto-entrada-7'!A:M,11,0),0))</f>
        <v/>
      </c>
      <c r="AG644" s="1">
        <f>IF(D644="","",IFERROR(VLOOKUP(D644,'produto-entrada-7'!A:M,12,0),0))</f>
        <v/>
      </c>
      <c r="AH644" s="1">
        <f>IF(D644="","",IFERROR(VLOOKUP(D644,'produto-entrada-7'!A:M,13,0),0))</f>
        <v/>
      </c>
      <c r="AI644" s="36">
        <f>IFERROR(IF(D644="","",VLOOKUP(D644,'produto-venda-7'!B:N,11,0)),0)</f>
        <v/>
      </c>
      <c r="AJ644" s="43">
        <f>IF(D644="","",IFERROR(AI644*AB644,0))</f>
        <v/>
      </c>
      <c r="AK644" s="44">
        <f>IFERROR(IF(D644="","",VLOOKUP(F644,'ANALISE FORNECEDOR'!$A:$I,8,0)),"")</f>
        <v/>
      </c>
      <c r="AL644" s="44">
        <f>IF(D644="","",AVERAGE(AM644,AK644))</f>
        <v/>
      </c>
      <c r="AM644" s="44">
        <f>IFERROR(IF(D644="","",VLOOKUP(F644,'ANALISE FORNECEDOR'!$A:$I,9,0)),"")</f>
        <v/>
      </c>
      <c r="AN644" s="45">
        <f>IF(D644="","",IF(Y644&gt;12,AI644*(U644+Y644),AI644*U644))</f>
        <v/>
      </c>
      <c r="AO644" s="45">
        <f>IF(D644="","",IF(Y644&gt;12,AI644*(U644+V644+Y644),AI644*(U644+V644)))</f>
        <v/>
      </c>
      <c r="AP644" s="46">
        <f>IF(D644="","",IF(Y644&gt;12,AG644*(U644+Y644),AG644*U644))</f>
        <v/>
      </c>
      <c r="AQ644" s="46">
        <f>IF(D644="","",IF(Y644&gt;12,AG644*(U644+V644+Y644),AG644*(U644+V644)))</f>
        <v/>
      </c>
      <c r="AR644" s="46">
        <f>IF(D644="","",IF(OR(R644="A",R644="AA",R644="AAA"),AP644,0))</f>
        <v/>
      </c>
      <c r="AS644" s="46">
        <f>IF(D644="","",IF(R644="B",AP644,0))</f>
        <v/>
      </c>
      <c r="AT644" s="46">
        <f>IF(D644="","",IF(R644="C",AP644,0))</f>
        <v/>
      </c>
      <c r="AU644" s="47">
        <f>IF(D644="","",IFERROR(AN644/AJ644,0))</f>
        <v/>
      </c>
      <c r="AV644" s="47">
        <f>IF(D644="","",IFERROR(((AO644)/AJ644),0))</f>
        <v/>
      </c>
      <c r="AW644" s="48">
        <f>IF(D644="","",IF(OR(S644="S",NOT(AND(ISNUMBER(AC644),ISNUMBER(AL644),AC644*AL644&gt;=0))),0,AC644*AL644))</f>
        <v/>
      </c>
      <c r="AX644" s="49">
        <f>IFERROR(IF(D644="","",AW644*AG644),0)</f>
        <v/>
      </c>
      <c r="AY644" s="48">
        <f>IF(D644="","",IF(OR(S644="S",NOT(AND(ISNUMBER(AC644),ISNUMBER(AK644),AC644*AK644&gt;=0))),0,AC644*AK644))</f>
        <v/>
      </c>
      <c r="AZ644" s="48">
        <f>IFERROR(IF(D644="","",IF(AY644=0,0,IF(((AY644)-(U644+Y644))&lt;0,0,(AY644)-U644))),0)</f>
        <v/>
      </c>
      <c r="BA644" s="49">
        <f>IF(D644="","",AZ644*AG644)</f>
        <v/>
      </c>
      <c r="BB644" s="49">
        <f>IF(D644="","",IF(OR(R644="A",R644="AA",R644="AAA"),BA644,0))</f>
        <v/>
      </c>
      <c r="BC644" s="49">
        <f>IF(D644="","",IF(R644="B",BA644,0))</f>
        <v/>
      </c>
      <c r="BD644" s="49">
        <f>IF(D644="","",IF(R644="B",BA644,0))</f>
        <v/>
      </c>
      <c r="BE644" s="49">
        <f>IF(D644="","",IF(S644="S",
1,
IF(AC644=0,
1,
IF(
IFERROR(((U644+Y644)*AG644)/((AC644*AK644)*AG644),0)&lt;0,
0,
IF(
IFERROR(((U644+Y644)*AG644)/((AC644*AK644)*AG644),0)&gt;1,
1,
IFERROR(((U644+Y644)*AG644)/((AC644*AK644)*AG644),0)
)
)
)
))</f>
        <v/>
      </c>
      <c r="BF644" s="49">
        <f>IF(D644="","",IF(S644="S",
1,
IF(AC644=0,
1,
IF(
IFERROR(((U644+V644+Y644)*AG644)/((AC644*AK644)*AG644),0)&lt;0,
0,
IF(
IFERROR(((U644+V644+Y644)*AG644)/((AC644*AK644)*AG644),0)&gt;1,
1,
IFERROR(((U644+V644+Y644)*AG644)/((AC644*AK644)*AG644),0)
)
)
)
))</f>
        <v/>
      </c>
      <c r="BG644" s="50">
        <f>IF(D644="","",IF(S644="S",0,IF(AND(ISNUMBER(AC644),ISNUMBER(AM644)),IF(OR(AC644*AM644&lt;0,ISERR(AC644*AM644)),0,AC644*AM644),0)))</f>
        <v/>
      </c>
      <c r="BH644" s="50">
        <f>IF(D644="","",IF(BY644&gt;TODAY()-60,0,IF(Y644&gt;12,MAX(0,(U644+Y644)-BG644),MAX(0,U644-BG644))))</f>
        <v/>
      </c>
      <c r="BI644" s="51">
        <f>IF(D644="","",BH644*AG644)</f>
        <v/>
      </c>
      <c r="BJ644" s="51">
        <f>IF(D644="","",IF(OR(R644="A",R644="AA",R644="AAA"),BI644,0))</f>
        <v/>
      </c>
      <c r="BK644" s="51">
        <f>IF(D644="","",IF(R644="B",BI644,0))</f>
        <v/>
      </c>
      <c r="BL644" s="51">
        <f>IF(D644="","",IF(R644="C",BI644,0))</f>
        <v/>
      </c>
      <c r="BM644" s="51">
        <f>IF(D644="","",IFERROR(MAX(0,MIN(BI644/AP644,1)),0))</f>
        <v/>
      </c>
      <c r="BN644" s="52">
        <f>IF(D644="","",AB644*AG644)</f>
        <v/>
      </c>
      <c r="BO644" s="52">
        <f>IF(D644="","",(U644+V644+X644)*AG644)</f>
        <v/>
      </c>
      <c r="BP644" s="52">
        <f>IF(D644="","",(AB644*3)*AG644)</f>
        <v/>
      </c>
      <c r="BQ644" s="52">
        <f>IF(D644="","",IF(BO644-BP644&gt;0,0,BO644-BP644))</f>
        <v/>
      </c>
      <c r="BR644" s="52">
        <f>IF(D644="","",IF(BO644-BP644-BN644&gt;0,0,BO644-BP644-BN644))</f>
        <v/>
      </c>
      <c r="BS644" s="53">
        <f>IF(D644="","",IFERROR(AB644*AI644,0))</f>
        <v/>
      </c>
      <c r="BT644" s="53">
        <f>IF(D644="","",IFERROR(IF(X644&gt;12, AI644*(U644+V644+X644), AI644*(U644+V644)),0))</f>
        <v/>
      </c>
      <c r="BU644" s="53">
        <f>IF(D644="","",IFERROR(((AB644*3)*AI644),0))</f>
        <v/>
      </c>
      <c r="BV644" s="53">
        <f>IF(D644="","",IF(BT644-BU644&gt;0,0,BT644-BU644))</f>
        <v/>
      </c>
      <c r="BW644" s="53">
        <f>IF(D644="","",IF(BT644-BU644-BS644&gt;0,0,BT644-BU644-BS644))</f>
        <v/>
      </c>
      <c r="BX644" s="36">
        <f>IF(D644="","",IFERROR(VLOOKUP(D644,'produto-entrada-7'!A:M,3,0),"SEM PEDIDO"))</f>
        <v/>
      </c>
      <c r="BY644" s="36">
        <f>IF(D644="","",VLOOKUP(D644,'produto-estoque-total-7'!A:AB,25,0))</f>
        <v/>
      </c>
      <c r="BZ644" s="36">
        <f>IF(D644="","",IFERROR(VLOOKUP(D644,'produto-estoque-total-7'!A:AB,26,0)/100,0))</f>
        <v/>
      </c>
      <c r="CA644" s="36">
        <f>IF(D644="","",IFERROR(VLOOKUP(D644,'produto-estoque-total-7'!A:AB,27,0)/100,0))</f>
        <v/>
      </c>
      <c r="CB644" s="41">
        <f>IF(D644="","",V644*AF644)</f>
        <v/>
      </c>
      <c r="CC644" s="41">
        <f>IF(D644="","",V644*AI644)</f>
        <v/>
      </c>
      <c r="CD644" s="54">
        <f>IF(D644="","",VLOOKUP(D644,'produto-estoque-total-7'!A:AB,28,0))</f>
        <v/>
      </c>
    </row>
    <row r="645">
      <c r="A645" s="36">
        <f>IF(D645="","",VLOOKUP(D645,'produto-estoque-total-7'!A:AB,3,0))</f>
        <v/>
      </c>
      <c r="B645" s="1">
        <f>IF(D645="","",VLOOKUP(D645,'produto-estoque-total-7'!A:AB,12,0))</f>
        <v/>
      </c>
      <c r="C645" s="1">
        <f>IF(D645="","",VLOOKUP(D645,'produto-estoque-total-7'!A:AB,2,0))</f>
        <v/>
      </c>
      <c r="D645" s="37">
        <f>IFERROR(IF('produto-estoque-total-7'!A644="","",'produto-estoque-total-7'!A644),"")</f>
        <v/>
      </c>
      <c r="E645" s="1">
        <f>IF(D645="","",VLOOKUP(D645,'produto-estoque-total-7'!A:AB,4,0))</f>
        <v/>
      </c>
      <c r="F645" s="36">
        <f>IF(D645="","",VLOOKUP(D645,'produto-estoque-total-7'!A:AB,13,0))</f>
        <v/>
      </c>
      <c r="G645" s="1">
        <f>IF(F645="","",VLOOKUP(F645,'FORNECEDORES X COMPRADOR'!A:D,4,0))</f>
        <v/>
      </c>
      <c r="H645" s="1">
        <f>IF(F645="","",VLOOKUP(F645,'FORNECEDORES X COMPRADOR'!A:E,5,0))</f>
        <v/>
      </c>
      <c r="I645" s="36">
        <f>IF(D645="","",VLOOKUP(D645,'produto-estoque-total-7'!A:AB,15,0))</f>
        <v/>
      </c>
      <c r="J645" s="36">
        <f>IF(D645="","",VLOOKUP(D645,'produto-estoque-total-7'!A:AB,19,0))</f>
        <v/>
      </c>
      <c r="K645" s="1">
        <f>IF(D645="","",VLOOKUP(D645,'produto-estoque-total-7'!A:AB,20,0))</f>
        <v/>
      </c>
      <c r="L645" s="36">
        <f>IF(D645="","",VLOOKUP(D645,'produto-estoque-total-7'!A:AB,17,0))</f>
        <v/>
      </c>
      <c r="M645" s="1">
        <f>IF(D645="","",VLOOKUP(D645,'produto-estoque-total-7'!A:AB,18,0))</f>
        <v/>
      </c>
      <c r="N645" s="36">
        <f>IF(D645="","",VLOOKUP(D645,'produto-estoque-total-7'!A:AB,21,0))</f>
        <v/>
      </c>
      <c r="O645" s="1">
        <f>IF(D645="","",VLOOKUP(D645,'produto-estoque-total-7'!A:AB,22,0))</f>
        <v/>
      </c>
      <c r="P645" s="36">
        <f>IF(D645="","",VLOOKUP(D645,'produto-estoque-total-7'!A:AB,23,0))</f>
        <v/>
      </c>
      <c r="Q645" s="1">
        <f>IF(D645="","",VLOOKUP(D645,'produto-estoque-total-7'!A:AB,24,0))</f>
        <v/>
      </c>
      <c r="R645" s="38">
        <f>IFERROR(IF(D645="","",VLOOKUP(D645,'produto-venda-7'!B:N,13,0)),"C")</f>
        <v/>
      </c>
      <c r="S645" s="39">
        <f>IF(D645="","",VLOOKUP(D645,'produto-estoque-total-7'!A:AB,6,0))</f>
        <v/>
      </c>
      <c r="T645" s="39">
        <f>IF(D645="","",VLOOKUP(D645,'produto-estoque-total-7'!A:AB,5,0))</f>
        <v/>
      </c>
      <c r="U645" s="40">
        <f>IF(D645="","",VLOOKUP(D645,'produto-estoque-total-7'!A:AB,11,0))</f>
        <v/>
      </c>
      <c r="V645" s="41">
        <f>IF(D645="","",IFERROR(VLOOKUP(D645,'produto-entrada-7'!A:M,10,0),0))</f>
        <v/>
      </c>
      <c r="W645" s="42" t="n"/>
      <c r="X645" s="39">
        <f>IF(D645="","",VLOOKUP(D645,'produto-estoque-total-7'!A:AB,8,0))</f>
        <v/>
      </c>
      <c r="Y645" s="39">
        <f>IF(D645="","",VLOOKUP(D645,'produto-estoque-total-7'!A:AB,9,0))</f>
        <v/>
      </c>
      <c r="Z645" s="39">
        <f>IF(D645="","",VLOOKUP(D645,'produto-estoque-total-7'!A:AB,10,0))</f>
        <v/>
      </c>
      <c r="AA645" s="39">
        <f>IFERROR(IF(D645="","",VLOOKUP(D645,'produto-venda-7'!B:N,4,0)),0)</f>
        <v/>
      </c>
      <c r="AB645" s="39">
        <f>IFERROR(IF(D645="","",VLOOKUP(D645,'produto-venda-7'!B:N,5,0)),0)</f>
        <v/>
      </c>
      <c r="AC645" s="39">
        <f>IF(D645="","",IFERROR(AA645/90,0))</f>
        <v/>
      </c>
      <c r="AD645" s="36">
        <f>IF(D645="","",IFERROR(VLOOKUP(D645,'produto-entrada-7'!A:M,4,0),0))</f>
        <v/>
      </c>
      <c r="AE645" s="36">
        <f>IFERROR(IF(D645="","",VLOOKUP(D645,'produto-venda-7'!B:N,10,0)),0)</f>
        <v/>
      </c>
      <c r="AF645" s="36">
        <f>IF(D645="","",IFERROR(VLOOKUP(D645,'produto-entrada-7'!A:M,11,0),0))</f>
        <v/>
      </c>
      <c r="AG645" s="1">
        <f>IF(D645="","",IFERROR(VLOOKUP(D645,'produto-entrada-7'!A:M,12,0),0))</f>
        <v/>
      </c>
      <c r="AH645" s="1">
        <f>IF(D645="","",IFERROR(VLOOKUP(D645,'produto-entrada-7'!A:M,13,0),0))</f>
        <v/>
      </c>
      <c r="AI645" s="36">
        <f>IFERROR(IF(D645="","",VLOOKUP(D645,'produto-venda-7'!B:N,11,0)),0)</f>
        <v/>
      </c>
      <c r="AJ645" s="43">
        <f>IF(D645="","",IFERROR(AI645*AB645,0))</f>
        <v/>
      </c>
      <c r="AK645" s="44">
        <f>IFERROR(IF(D645="","",VLOOKUP(F645,'ANALISE FORNECEDOR'!$A:$I,8,0)),"")</f>
        <v/>
      </c>
      <c r="AL645" s="44">
        <f>IF(D645="","",AVERAGE(AM645,AK645))</f>
        <v/>
      </c>
      <c r="AM645" s="44">
        <f>IFERROR(IF(D645="","",VLOOKUP(F645,'ANALISE FORNECEDOR'!$A:$I,9,0)),"")</f>
        <v/>
      </c>
      <c r="AN645" s="45">
        <f>IF(D645="","",IF(Y645&gt;12,AI645*(U645+Y645),AI645*U645))</f>
        <v/>
      </c>
      <c r="AO645" s="45">
        <f>IF(D645="","",IF(Y645&gt;12,AI645*(U645+V645+Y645),AI645*(U645+V645)))</f>
        <v/>
      </c>
      <c r="AP645" s="46">
        <f>IF(D645="","",IF(Y645&gt;12,AG645*(U645+Y645),AG645*U645))</f>
        <v/>
      </c>
      <c r="AQ645" s="46">
        <f>IF(D645="","",IF(Y645&gt;12,AG645*(U645+V645+Y645),AG645*(U645+V645)))</f>
        <v/>
      </c>
      <c r="AR645" s="46">
        <f>IF(D645="","",IF(OR(R645="A",R645="AA",R645="AAA"),AP645,0))</f>
        <v/>
      </c>
      <c r="AS645" s="46">
        <f>IF(D645="","",IF(R645="B",AP645,0))</f>
        <v/>
      </c>
      <c r="AT645" s="46">
        <f>IF(D645="","",IF(R645="C",AP645,0))</f>
        <v/>
      </c>
      <c r="AU645" s="47">
        <f>IF(D645="","",IFERROR(AN645/AJ645,0))</f>
        <v/>
      </c>
      <c r="AV645" s="47">
        <f>IF(D645="","",IFERROR(((AO645)/AJ645),0))</f>
        <v/>
      </c>
      <c r="AW645" s="48">
        <f>IF(D645="","",IF(OR(S645="S",NOT(AND(ISNUMBER(AC645),ISNUMBER(AL645),AC645*AL645&gt;=0))),0,AC645*AL645))</f>
        <v/>
      </c>
      <c r="AX645" s="49">
        <f>IFERROR(IF(D645="","",AW645*AG645),0)</f>
        <v/>
      </c>
      <c r="AY645" s="48">
        <f>IF(D645="","",IF(OR(S645="S",NOT(AND(ISNUMBER(AC645),ISNUMBER(AK645),AC645*AK645&gt;=0))),0,AC645*AK645))</f>
        <v/>
      </c>
      <c r="AZ645" s="48">
        <f>IFERROR(IF(D645="","",IF(AY645=0,0,IF(((AY645)-(U645+Y645))&lt;0,0,(AY645)-U645))),0)</f>
        <v/>
      </c>
      <c r="BA645" s="49">
        <f>IF(D645="","",AZ645*AG645)</f>
        <v/>
      </c>
      <c r="BB645" s="49">
        <f>IF(D645="","",IF(OR(R645="A",R645="AA",R645="AAA"),BA645,0))</f>
        <v/>
      </c>
      <c r="BC645" s="49">
        <f>IF(D645="","",IF(R645="B",BA645,0))</f>
        <v/>
      </c>
      <c r="BD645" s="49">
        <f>IF(D645="","",IF(R645="B",BA645,0))</f>
        <v/>
      </c>
      <c r="BE645" s="49">
        <f>IF(D645="","",IF(S645="S",
1,
IF(AC645=0,
1,
IF(
IFERROR(((U645+Y645)*AG645)/((AC645*AK645)*AG645),0)&lt;0,
0,
IF(
IFERROR(((U645+Y645)*AG645)/((AC645*AK645)*AG645),0)&gt;1,
1,
IFERROR(((U645+Y645)*AG645)/((AC645*AK645)*AG645),0)
)
)
)
))</f>
        <v/>
      </c>
      <c r="BF645" s="49">
        <f>IF(D645="","",IF(S645="S",
1,
IF(AC645=0,
1,
IF(
IFERROR(((U645+V645+Y645)*AG645)/((AC645*AK645)*AG645),0)&lt;0,
0,
IF(
IFERROR(((U645+V645+Y645)*AG645)/((AC645*AK645)*AG645),0)&gt;1,
1,
IFERROR(((U645+V645+Y645)*AG645)/((AC645*AK645)*AG645),0)
)
)
)
))</f>
        <v/>
      </c>
      <c r="BG645" s="50">
        <f>IF(D645="","",IF(S645="S",0,IF(AND(ISNUMBER(AC645),ISNUMBER(AM645)),IF(OR(AC645*AM645&lt;0,ISERR(AC645*AM645)),0,AC645*AM645),0)))</f>
        <v/>
      </c>
      <c r="BH645" s="50">
        <f>IF(D645="","",IF(BY645&gt;TODAY()-60,0,IF(Y645&gt;12,MAX(0,(U645+Y645)-BG645),MAX(0,U645-BG645))))</f>
        <v/>
      </c>
      <c r="BI645" s="51">
        <f>IF(D645="","",BH645*AG645)</f>
        <v/>
      </c>
      <c r="BJ645" s="51">
        <f>IF(D645="","",IF(OR(R645="A",R645="AA",R645="AAA"),BI645,0))</f>
        <v/>
      </c>
      <c r="BK645" s="51">
        <f>IF(D645="","",IF(R645="B",BI645,0))</f>
        <v/>
      </c>
      <c r="BL645" s="51">
        <f>IF(D645="","",IF(R645="C",BI645,0))</f>
        <v/>
      </c>
      <c r="BM645" s="51">
        <f>IF(D645="","",IFERROR(MAX(0,MIN(BI645/AP645,1)),0))</f>
        <v/>
      </c>
      <c r="BN645" s="52">
        <f>IF(D645="","",AB645*AG645)</f>
        <v/>
      </c>
      <c r="BO645" s="52">
        <f>IF(D645="","",(U645+V645+X645)*AG645)</f>
        <v/>
      </c>
      <c r="BP645" s="52">
        <f>IF(D645="","",(AB645*3)*AG645)</f>
        <v/>
      </c>
      <c r="BQ645" s="52">
        <f>IF(D645="","",IF(BO645-BP645&gt;0,0,BO645-BP645))</f>
        <v/>
      </c>
      <c r="BR645" s="52">
        <f>IF(D645="","",IF(BO645-BP645-BN645&gt;0,0,BO645-BP645-BN645))</f>
        <v/>
      </c>
      <c r="BS645" s="53">
        <f>IF(D645="","",IFERROR(AB645*AI645,0))</f>
        <v/>
      </c>
      <c r="BT645" s="53">
        <f>IF(D645="","",IFERROR(IF(X645&gt;12, AI645*(U645+V645+X645), AI645*(U645+V645)),0))</f>
        <v/>
      </c>
      <c r="BU645" s="53">
        <f>IF(D645="","",IFERROR(((AB645*3)*AI645),0))</f>
        <v/>
      </c>
      <c r="BV645" s="53">
        <f>IF(D645="","",IF(BT645-BU645&gt;0,0,BT645-BU645))</f>
        <v/>
      </c>
      <c r="BW645" s="53">
        <f>IF(D645="","",IF(BT645-BU645-BS645&gt;0,0,BT645-BU645-BS645))</f>
        <v/>
      </c>
      <c r="BX645" s="36">
        <f>IF(D645="","",IFERROR(VLOOKUP(D645,'produto-entrada-7'!A:M,3,0),"SEM PEDIDO"))</f>
        <v/>
      </c>
      <c r="BY645" s="36">
        <f>IF(D645="","",VLOOKUP(D645,'produto-estoque-total-7'!A:AB,25,0))</f>
        <v/>
      </c>
      <c r="BZ645" s="36">
        <f>IF(D645="","",IFERROR(VLOOKUP(D645,'produto-estoque-total-7'!A:AB,26,0)/100,0))</f>
        <v/>
      </c>
      <c r="CA645" s="36">
        <f>IF(D645="","",IFERROR(VLOOKUP(D645,'produto-estoque-total-7'!A:AB,27,0)/100,0))</f>
        <v/>
      </c>
      <c r="CB645" s="41">
        <f>IF(D645="","",V645*AF645)</f>
        <v/>
      </c>
      <c r="CC645" s="41">
        <f>IF(D645="","",V645*AI645)</f>
        <v/>
      </c>
      <c r="CD645" s="54">
        <f>IF(D645="","",VLOOKUP(D645,'produto-estoque-total-7'!A:AB,28,0))</f>
        <v/>
      </c>
    </row>
    <row r="646">
      <c r="A646" s="36">
        <f>IF(D646="","",VLOOKUP(D646,'produto-estoque-total-7'!A:AB,3,0))</f>
        <v/>
      </c>
      <c r="B646" s="1">
        <f>IF(D646="","",VLOOKUP(D646,'produto-estoque-total-7'!A:AB,12,0))</f>
        <v/>
      </c>
      <c r="C646" s="1">
        <f>IF(D646="","",VLOOKUP(D646,'produto-estoque-total-7'!A:AB,2,0))</f>
        <v/>
      </c>
      <c r="D646" s="37">
        <f>IFERROR(IF('produto-estoque-total-7'!A645="","",'produto-estoque-total-7'!A645),"")</f>
        <v/>
      </c>
      <c r="E646" s="1">
        <f>IF(D646="","",VLOOKUP(D646,'produto-estoque-total-7'!A:AB,4,0))</f>
        <v/>
      </c>
      <c r="F646" s="36">
        <f>IF(D646="","",VLOOKUP(D646,'produto-estoque-total-7'!A:AB,13,0))</f>
        <v/>
      </c>
      <c r="G646" s="1">
        <f>IF(F646="","",VLOOKUP(F646,'FORNECEDORES X COMPRADOR'!A:D,4,0))</f>
        <v/>
      </c>
      <c r="H646" s="1">
        <f>IF(F646="","",VLOOKUP(F646,'FORNECEDORES X COMPRADOR'!A:E,5,0))</f>
        <v/>
      </c>
      <c r="I646" s="36">
        <f>IF(D646="","",VLOOKUP(D646,'produto-estoque-total-7'!A:AB,15,0))</f>
        <v/>
      </c>
      <c r="J646" s="36">
        <f>IF(D646="","",VLOOKUP(D646,'produto-estoque-total-7'!A:AB,19,0))</f>
        <v/>
      </c>
      <c r="K646" s="1">
        <f>IF(D646="","",VLOOKUP(D646,'produto-estoque-total-7'!A:AB,20,0))</f>
        <v/>
      </c>
      <c r="L646" s="36">
        <f>IF(D646="","",VLOOKUP(D646,'produto-estoque-total-7'!A:AB,17,0))</f>
        <v/>
      </c>
      <c r="M646" s="1">
        <f>IF(D646="","",VLOOKUP(D646,'produto-estoque-total-7'!A:AB,18,0))</f>
        <v/>
      </c>
      <c r="N646" s="36">
        <f>IF(D646="","",VLOOKUP(D646,'produto-estoque-total-7'!A:AB,21,0))</f>
        <v/>
      </c>
      <c r="O646" s="1">
        <f>IF(D646="","",VLOOKUP(D646,'produto-estoque-total-7'!A:AB,22,0))</f>
        <v/>
      </c>
      <c r="P646" s="36">
        <f>IF(D646="","",VLOOKUP(D646,'produto-estoque-total-7'!A:AB,23,0))</f>
        <v/>
      </c>
      <c r="Q646" s="1">
        <f>IF(D646="","",VLOOKUP(D646,'produto-estoque-total-7'!A:AB,24,0))</f>
        <v/>
      </c>
      <c r="R646" s="38">
        <f>IFERROR(IF(D646="","",VLOOKUP(D646,'produto-venda-7'!B:N,13,0)),"C")</f>
        <v/>
      </c>
      <c r="S646" s="39">
        <f>IF(D646="","",VLOOKUP(D646,'produto-estoque-total-7'!A:AB,6,0))</f>
        <v/>
      </c>
      <c r="T646" s="39">
        <f>IF(D646="","",VLOOKUP(D646,'produto-estoque-total-7'!A:AB,5,0))</f>
        <v/>
      </c>
      <c r="U646" s="40">
        <f>IF(D646="","",VLOOKUP(D646,'produto-estoque-total-7'!A:AB,11,0))</f>
        <v/>
      </c>
      <c r="V646" s="41">
        <f>IF(D646="","",IFERROR(VLOOKUP(D646,'produto-entrada-7'!A:M,10,0),0))</f>
        <v/>
      </c>
      <c r="W646" s="42" t="n"/>
      <c r="X646" s="39">
        <f>IF(D646="","",VLOOKUP(D646,'produto-estoque-total-7'!A:AB,8,0))</f>
        <v/>
      </c>
      <c r="Y646" s="39">
        <f>IF(D646="","",VLOOKUP(D646,'produto-estoque-total-7'!A:AB,9,0))</f>
        <v/>
      </c>
      <c r="Z646" s="39">
        <f>IF(D646="","",VLOOKUP(D646,'produto-estoque-total-7'!A:AB,10,0))</f>
        <v/>
      </c>
      <c r="AA646" s="39">
        <f>IFERROR(IF(D646="","",VLOOKUP(D646,'produto-venda-7'!B:N,4,0)),0)</f>
        <v/>
      </c>
      <c r="AB646" s="39">
        <f>IFERROR(IF(D646="","",VLOOKUP(D646,'produto-venda-7'!B:N,5,0)),0)</f>
        <v/>
      </c>
      <c r="AC646" s="39">
        <f>IF(D646="","",IFERROR(AA646/90,0))</f>
        <v/>
      </c>
      <c r="AD646" s="36">
        <f>IF(D646="","",IFERROR(VLOOKUP(D646,'produto-entrada-7'!A:M,4,0),0))</f>
        <v/>
      </c>
      <c r="AE646" s="36">
        <f>IFERROR(IF(D646="","",VLOOKUP(D646,'produto-venda-7'!B:N,10,0)),0)</f>
        <v/>
      </c>
      <c r="AF646" s="36">
        <f>IF(D646="","",IFERROR(VLOOKUP(D646,'produto-entrada-7'!A:M,11,0),0))</f>
        <v/>
      </c>
      <c r="AG646" s="1">
        <f>IF(D646="","",IFERROR(VLOOKUP(D646,'produto-entrada-7'!A:M,12,0),0))</f>
        <v/>
      </c>
      <c r="AH646" s="1">
        <f>IF(D646="","",IFERROR(VLOOKUP(D646,'produto-entrada-7'!A:M,13,0),0))</f>
        <v/>
      </c>
      <c r="AI646" s="36">
        <f>IFERROR(IF(D646="","",VLOOKUP(D646,'produto-venda-7'!B:N,11,0)),0)</f>
        <v/>
      </c>
      <c r="AJ646" s="43">
        <f>IF(D646="","",IFERROR(AI646*AB646,0))</f>
        <v/>
      </c>
      <c r="AK646" s="44">
        <f>IFERROR(IF(D646="","",VLOOKUP(F646,'ANALISE FORNECEDOR'!$A:$I,8,0)),"")</f>
        <v/>
      </c>
      <c r="AL646" s="44">
        <f>IF(D646="","",AVERAGE(AM646,AK646))</f>
        <v/>
      </c>
      <c r="AM646" s="44">
        <f>IFERROR(IF(D646="","",VLOOKUP(F646,'ANALISE FORNECEDOR'!$A:$I,9,0)),"")</f>
        <v/>
      </c>
      <c r="AN646" s="45">
        <f>IF(D646="","",IF(Y646&gt;12,AI646*(U646+Y646),AI646*U646))</f>
        <v/>
      </c>
      <c r="AO646" s="45">
        <f>IF(D646="","",IF(Y646&gt;12,AI646*(U646+V646+Y646),AI646*(U646+V646)))</f>
        <v/>
      </c>
      <c r="AP646" s="46">
        <f>IF(D646="","",IF(Y646&gt;12,AG646*(U646+Y646),AG646*U646))</f>
        <v/>
      </c>
      <c r="AQ646" s="46">
        <f>IF(D646="","",IF(Y646&gt;12,AG646*(U646+V646+Y646),AG646*(U646+V646)))</f>
        <v/>
      </c>
      <c r="AR646" s="46">
        <f>IF(D646="","",IF(OR(R646="A",R646="AA",R646="AAA"),AP646,0))</f>
        <v/>
      </c>
      <c r="AS646" s="46">
        <f>IF(D646="","",IF(R646="B",AP646,0))</f>
        <v/>
      </c>
      <c r="AT646" s="46">
        <f>IF(D646="","",IF(R646="C",AP646,0))</f>
        <v/>
      </c>
      <c r="AU646" s="47">
        <f>IF(D646="","",IFERROR(AN646/AJ646,0))</f>
        <v/>
      </c>
      <c r="AV646" s="47">
        <f>IF(D646="","",IFERROR(((AO646)/AJ646),0))</f>
        <v/>
      </c>
      <c r="AW646" s="48">
        <f>IF(D646="","",IF(OR(S646="S",NOT(AND(ISNUMBER(AC646),ISNUMBER(AL646),AC646*AL646&gt;=0))),0,AC646*AL646))</f>
        <v/>
      </c>
      <c r="AX646" s="49">
        <f>IFERROR(IF(D646="","",AW646*AG646),0)</f>
        <v/>
      </c>
      <c r="AY646" s="48">
        <f>IF(D646="","",IF(OR(S646="S",NOT(AND(ISNUMBER(AC646),ISNUMBER(AK646),AC646*AK646&gt;=0))),0,AC646*AK646))</f>
        <v/>
      </c>
      <c r="AZ646" s="48">
        <f>IFERROR(IF(D646="","",IF(AY646=0,0,IF(((AY646)-(U646+Y646))&lt;0,0,(AY646)-U646))),0)</f>
        <v/>
      </c>
      <c r="BA646" s="49">
        <f>IF(D646="","",AZ646*AG646)</f>
        <v/>
      </c>
      <c r="BB646" s="49">
        <f>IF(D646="","",IF(OR(R646="A",R646="AA",R646="AAA"),BA646,0))</f>
        <v/>
      </c>
      <c r="BC646" s="49">
        <f>IF(D646="","",IF(R646="B",BA646,0))</f>
        <v/>
      </c>
      <c r="BD646" s="49">
        <f>IF(D646="","",IF(R646="B",BA646,0))</f>
        <v/>
      </c>
      <c r="BE646" s="49">
        <f>IF(D646="","",IF(S646="S",
1,
IF(AC646=0,
1,
IF(
IFERROR(((U646+Y646)*AG646)/((AC646*AK646)*AG646),0)&lt;0,
0,
IF(
IFERROR(((U646+Y646)*AG646)/((AC646*AK646)*AG646),0)&gt;1,
1,
IFERROR(((U646+Y646)*AG646)/((AC646*AK646)*AG646),0)
)
)
)
))</f>
        <v/>
      </c>
      <c r="BF646" s="49">
        <f>IF(D646="","",IF(S646="S",
1,
IF(AC646=0,
1,
IF(
IFERROR(((U646+V646+Y646)*AG646)/((AC646*AK646)*AG646),0)&lt;0,
0,
IF(
IFERROR(((U646+V646+Y646)*AG646)/((AC646*AK646)*AG646),0)&gt;1,
1,
IFERROR(((U646+V646+Y646)*AG646)/((AC646*AK646)*AG646),0)
)
)
)
))</f>
        <v/>
      </c>
      <c r="BG646" s="50">
        <f>IF(D646="","",IF(S646="S",0,IF(AND(ISNUMBER(AC646),ISNUMBER(AM646)),IF(OR(AC646*AM646&lt;0,ISERR(AC646*AM646)),0,AC646*AM646),0)))</f>
        <v/>
      </c>
      <c r="BH646" s="50">
        <f>IF(D646="","",IF(BY646&gt;TODAY()-60,0,IF(Y646&gt;12,MAX(0,(U646+Y646)-BG646),MAX(0,U646-BG646))))</f>
        <v/>
      </c>
      <c r="BI646" s="51">
        <f>IF(D646="","",BH646*AG646)</f>
        <v/>
      </c>
      <c r="BJ646" s="51">
        <f>IF(D646="","",IF(OR(R646="A",R646="AA",R646="AAA"),BI646,0))</f>
        <v/>
      </c>
      <c r="BK646" s="51">
        <f>IF(D646="","",IF(R646="B",BI646,0))</f>
        <v/>
      </c>
      <c r="BL646" s="51">
        <f>IF(D646="","",IF(R646="C",BI646,0))</f>
        <v/>
      </c>
      <c r="BM646" s="51">
        <f>IF(D646="","",IFERROR(MAX(0,MIN(BI646/AP646,1)),0))</f>
        <v/>
      </c>
      <c r="BN646" s="52">
        <f>IF(D646="","",AB646*AG646)</f>
        <v/>
      </c>
      <c r="BO646" s="52">
        <f>IF(D646="","",(U646+V646+X646)*AG646)</f>
        <v/>
      </c>
      <c r="BP646" s="52">
        <f>IF(D646="","",(AB646*3)*AG646)</f>
        <v/>
      </c>
      <c r="BQ646" s="52">
        <f>IF(D646="","",IF(BO646-BP646&gt;0,0,BO646-BP646))</f>
        <v/>
      </c>
      <c r="BR646" s="52">
        <f>IF(D646="","",IF(BO646-BP646-BN646&gt;0,0,BO646-BP646-BN646))</f>
        <v/>
      </c>
      <c r="BS646" s="53">
        <f>IF(D646="","",IFERROR(AB646*AI646,0))</f>
        <v/>
      </c>
      <c r="BT646" s="53">
        <f>IF(D646="","",IFERROR(IF(X646&gt;12, AI646*(U646+V646+X646), AI646*(U646+V646)),0))</f>
        <v/>
      </c>
      <c r="BU646" s="53">
        <f>IF(D646="","",IFERROR(((AB646*3)*AI646),0))</f>
        <v/>
      </c>
      <c r="BV646" s="53">
        <f>IF(D646="","",IF(BT646-BU646&gt;0,0,BT646-BU646))</f>
        <v/>
      </c>
      <c r="BW646" s="53">
        <f>IF(D646="","",IF(BT646-BU646-BS646&gt;0,0,BT646-BU646-BS646))</f>
        <v/>
      </c>
      <c r="BX646" s="36">
        <f>IF(D646="","",IFERROR(VLOOKUP(D646,'produto-entrada-7'!A:M,3,0),"SEM PEDIDO"))</f>
        <v/>
      </c>
      <c r="BY646" s="36">
        <f>IF(D646="","",VLOOKUP(D646,'produto-estoque-total-7'!A:AB,25,0))</f>
        <v/>
      </c>
      <c r="BZ646" s="36">
        <f>IF(D646="","",IFERROR(VLOOKUP(D646,'produto-estoque-total-7'!A:AB,26,0)/100,0))</f>
        <v/>
      </c>
      <c r="CA646" s="36">
        <f>IF(D646="","",IFERROR(VLOOKUP(D646,'produto-estoque-total-7'!A:AB,27,0)/100,0))</f>
        <v/>
      </c>
      <c r="CB646" s="41">
        <f>IF(D646="","",V646*AF646)</f>
        <v/>
      </c>
      <c r="CC646" s="41">
        <f>IF(D646="","",V646*AI646)</f>
        <v/>
      </c>
      <c r="CD646" s="54">
        <f>IF(D646="","",VLOOKUP(D646,'produto-estoque-total-7'!A:AB,28,0))</f>
        <v/>
      </c>
    </row>
    <row r="647">
      <c r="A647" s="36">
        <f>IF(D647="","",VLOOKUP(D647,'produto-estoque-total-7'!A:AB,3,0))</f>
        <v/>
      </c>
      <c r="B647" s="1">
        <f>IF(D647="","",VLOOKUP(D647,'produto-estoque-total-7'!A:AB,12,0))</f>
        <v/>
      </c>
      <c r="C647" s="1">
        <f>IF(D647="","",VLOOKUP(D647,'produto-estoque-total-7'!A:AB,2,0))</f>
        <v/>
      </c>
      <c r="D647" s="37">
        <f>IFERROR(IF('produto-estoque-total-7'!A646="","",'produto-estoque-total-7'!A646),"")</f>
        <v/>
      </c>
      <c r="E647" s="1">
        <f>IF(D647="","",VLOOKUP(D647,'produto-estoque-total-7'!A:AB,4,0))</f>
        <v/>
      </c>
      <c r="F647" s="36">
        <f>IF(D647="","",VLOOKUP(D647,'produto-estoque-total-7'!A:AB,13,0))</f>
        <v/>
      </c>
      <c r="G647" s="1">
        <f>IF(F647="","",VLOOKUP(F647,'FORNECEDORES X COMPRADOR'!A:D,4,0))</f>
        <v/>
      </c>
      <c r="H647" s="1">
        <f>IF(F647="","",VLOOKUP(F647,'FORNECEDORES X COMPRADOR'!A:E,5,0))</f>
        <v/>
      </c>
      <c r="I647" s="36">
        <f>IF(D647="","",VLOOKUP(D647,'produto-estoque-total-7'!A:AB,15,0))</f>
        <v/>
      </c>
      <c r="J647" s="36">
        <f>IF(D647="","",VLOOKUP(D647,'produto-estoque-total-7'!A:AB,19,0))</f>
        <v/>
      </c>
      <c r="K647" s="1">
        <f>IF(D647="","",VLOOKUP(D647,'produto-estoque-total-7'!A:AB,20,0))</f>
        <v/>
      </c>
      <c r="L647" s="36">
        <f>IF(D647="","",VLOOKUP(D647,'produto-estoque-total-7'!A:AB,17,0))</f>
        <v/>
      </c>
      <c r="M647" s="1">
        <f>IF(D647="","",VLOOKUP(D647,'produto-estoque-total-7'!A:AB,18,0))</f>
        <v/>
      </c>
      <c r="N647" s="36">
        <f>IF(D647="","",VLOOKUP(D647,'produto-estoque-total-7'!A:AB,21,0))</f>
        <v/>
      </c>
      <c r="O647" s="1">
        <f>IF(D647="","",VLOOKUP(D647,'produto-estoque-total-7'!A:AB,22,0))</f>
        <v/>
      </c>
      <c r="P647" s="36">
        <f>IF(D647="","",VLOOKUP(D647,'produto-estoque-total-7'!A:AB,23,0))</f>
        <v/>
      </c>
      <c r="Q647" s="1">
        <f>IF(D647="","",VLOOKUP(D647,'produto-estoque-total-7'!A:AB,24,0))</f>
        <v/>
      </c>
      <c r="R647" s="38">
        <f>IFERROR(IF(D647="","",VLOOKUP(D647,'produto-venda-7'!B:N,13,0)),"C")</f>
        <v/>
      </c>
      <c r="S647" s="39">
        <f>IF(D647="","",VLOOKUP(D647,'produto-estoque-total-7'!A:AB,6,0))</f>
        <v/>
      </c>
      <c r="T647" s="39">
        <f>IF(D647="","",VLOOKUP(D647,'produto-estoque-total-7'!A:AB,5,0))</f>
        <v/>
      </c>
      <c r="U647" s="40">
        <f>IF(D647="","",VLOOKUP(D647,'produto-estoque-total-7'!A:AB,11,0))</f>
        <v/>
      </c>
      <c r="V647" s="41">
        <f>IF(D647="","",IFERROR(VLOOKUP(D647,'produto-entrada-7'!A:M,10,0),0))</f>
        <v/>
      </c>
      <c r="W647" s="42" t="n"/>
      <c r="X647" s="39">
        <f>IF(D647="","",VLOOKUP(D647,'produto-estoque-total-7'!A:AB,8,0))</f>
        <v/>
      </c>
      <c r="Y647" s="39">
        <f>IF(D647="","",VLOOKUP(D647,'produto-estoque-total-7'!A:AB,9,0))</f>
        <v/>
      </c>
      <c r="Z647" s="39">
        <f>IF(D647="","",VLOOKUP(D647,'produto-estoque-total-7'!A:AB,10,0))</f>
        <v/>
      </c>
      <c r="AA647" s="39">
        <f>IFERROR(IF(D647="","",VLOOKUP(D647,'produto-venda-7'!B:N,4,0)),0)</f>
        <v/>
      </c>
      <c r="AB647" s="39">
        <f>IFERROR(IF(D647="","",VLOOKUP(D647,'produto-venda-7'!B:N,5,0)),0)</f>
        <v/>
      </c>
      <c r="AC647" s="39">
        <f>IF(D647="","",IFERROR(AA647/90,0))</f>
        <v/>
      </c>
      <c r="AD647" s="36">
        <f>IF(D647="","",IFERROR(VLOOKUP(D647,'produto-entrada-7'!A:M,4,0),0))</f>
        <v/>
      </c>
      <c r="AE647" s="36">
        <f>IFERROR(IF(D647="","",VLOOKUP(D647,'produto-venda-7'!B:N,10,0)),0)</f>
        <v/>
      </c>
      <c r="AF647" s="36">
        <f>IF(D647="","",IFERROR(VLOOKUP(D647,'produto-entrada-7'!A:M,11,0),0))</f>
        <v/>
      </c>
      <c r="AG647" s="1">
        <f>IF(D647="","",IFERROR(VLOOKUP(D647,'produto-entrada-7'!A:M,12,0),0))</f>
        <v/>
      </c>
      <c r="AH647" s="1">
        <f>IF(D647="","",IFERROR(VLOOKUP(D647,'produto-entrada-7'!A:M,13,0),0))</f>
        <v/>
      </c>
      <c r="AI647" s="36">
        <f>IFERROR(IF(D647="","",VLOOKUP(D647,'produto-venda-7'!B:N,11,0)),0)</f>
        <v/>
      </c>
      <c r="AJ647" s="43">
        <f>IF(D647="","",IFERROR(AI647*AB647,0))</f>
        <v/>
      </c>
      <c r="AK647" s="44">
        <f>IFERROR(IF(D647="","",VLOOKUP(F647,'ANALISE FORNECEDOR'!$A:$I,8,0)),"")</f>
        <v/>
      </c>
      <c r="AL647" s="44">
        <f>IF(D647="","",AVERAGE(AM647,AK647))</f>
        <v/>
      </c>
      <c r="AM647" s="44">
        <f>IFERROR(IF(D647="","",VLOOKUP(F647,'ANALISE FORNECEDOR'!$A:$I,9,0)),"")</f>
        <v/>
      </c>
      <c r="AN647" s="45">
        <f>IF(D647="","",IF(Y647&gt;12,AI647*(U647+Y647),AI647*U647))</f>
        <v/>
      </c>
      <c r="AO647" s="45">
        <f>IF(D647="","",IF(Y647&gt;12,AI647*(U647+V647+Y647),AI647*(U647+V647)))</f>
        <v/>
      </c>
      <c r="AP647" s="46">
        <f>IF(D647="","",IF(Y647&gt;12,AG647*(U647+Y647),AG647*U647))</f>
        <v/>
      </c>
      <c r="AQ647" s="46">
        <f>IF(D647="","",IF(Y647&gt;12,AG647*(U647+V647+Y647),AG647*(U647+V647)))</f>
        <v/>
      </c>
      <c r="AR647" s="46">
        <f>IF(D647="","",IF(OR(R647="A",R647="AA",R647="AAA"),AP647,0))</f>
        <v/>
      </c>
      <c r="AS647" s="46">
        <f>IF(D647="","",IF(R647="B",AP647,0))</f>
        <v/>
      </c>
      <c r="AT647" s="46">
        <f>IF(D647="","",IF(R647="C",AP647,0))</f>
        <v/>
      </c>
      <c r="AU647" s="47">
        <f>IF(D647="","",IFERROR(AN647/AJ647,0))</f>
        <v/>
      </c>
      <c r="AV647" s="47">
        <f>IF(D647="","",IFERROR(((AO647)/AJ647),0))</f>
        <v/>
      </c>
      <c r="AW647" s="48">
        <f>IF(D647="","",IF(OR(S647="S",NOT(AND(ISNUMBER(AC647),ISNUMBER(AL647),AC647*AL647&gt;=0))),0,AC647*AL647))</f>
        <v/>
      </c>
      <c r="AX647" s="49">
        <f>IFERROR(IF(D647="","",AW647*AG647),0)</f>
        <v/>
      </c>
      <c r="AY647" s="48">
        <f>IF(D647="","",IF(OR(S647="S",NOT(AND(ISNUMBER(AC647),ISNUMBER(AK647),AC647*AK647&gt;=0))),0,AC647*AK647))</f>
        <v/>
      </c>
      <c r="AZ647" s="48">
        <f>IFERROR(IF(D647="","",IF(AY647=0,0,IF(((AY647)-(U647+Y647))&lt;0,0,(AY647)-U647))),0)</f>
        <v/>
      </c>
      <c r="BA647" s="49">
        <f>IF(D647="","",AZ647*AG647)</f>
        <v/>
      </c>
      <c r="BB647" s="49">
        <f>IF(D647="","",IF(OR(R647="A",R647="AA",R647="AAA"),BA647,0))</f>
        <v/>
      </c>
      <c r="BC647" s="49">
        <f>IF(D647="","",IF(R647="B",BA647,0))</f>
        <v/>
      </c>
      <c r="BD647" s="49">
        <f>IF(D647="","",IF(R647="B",BA647,0))</f>
        <v/>
      </c>
      <c r="BE647" s="49">
        <f>IF(D647="","",IF(S647="S",
1,
IF(AC647=0,
1,
IF(
IFERROR(((U647+Y647)*AG647)/((AC647*AK647)*AG647),0)&lt;0,
0,
IF(
IFERROR(((U647+Y647)*AG647)/((AC647*AK647)*AG647),0)&gt;1,
1,
IFERROR(((U647+Y647)*AG647)/((AC647*AK647)*AG647),0)
)
)
)
))</f>
        <v/>
      </c>
      <c r="BF647" s="49">
        <f>IF(D647="","",IF(S647="S",
1,
IF(AC647=0,
1,
IF(
IFERROR(((U647+V647+Y647)*AG647)/((AC647*AK647)*AG647),0)&lt;0,
0,
IF(
IFERROR(((U647+V647+Y647)*AG647)/((AC647*AK647)*AG647),0)&gt;1,
1,
IFERROR(((U647+V647+Y647)*AG647)/((AC647*AK647)*AG647),0)
)
)
)
))</f>
        <v/>
      </c>
      <c r="BG647" s="50">
        <f>IF(D647="","",IF(S647="S",0,IF(AND(ISNUMBER(AC647),ISNUMBER(AM647)),IF(OR(AC647*AM647&lt;0,ISERR(AC647*AM647)),0,AC647*AM647),0)))</f>
        <v/>
      </c>
      <c r="BH647" s="50">
        <f>IF(D647="","",IF(BY647&gt;TODAY()-60,0,IF(Y647&gt;12,MAX(0,(U647+Y647)-BG647),MAX(0,U647-BG647))))</f>
        <v/>
      </c>
      <c r="BI647" s="51">
        <f>IF(D647="","",BH647*AG647)</f>
        <v/>
      </c>
      <c r="BJ647" s="51">
        <f>IF(D647="","",IF(OR(R647="A",R647="AA",R647="AAA"),BI647,0))</f>
        <v/>
      </c>
      <c r="BK647" s="51">
        <f>IF(D647="","",IF(R647="B",BI647,0))</f>
        <v/>
      </c>
      <c r="BL647" s="51">
        <f>IF(D647="","",IF(R647="C",BI647,0))</f>
        <v/>
      </c>
      <c r="BM647" s="51">
        <f>IF(D647="","",IFERROR(MAX(0,MIN(BI647/AP647,1)),0))</f>
        <v/>
      </c>
      <c r="BN647" s="52">
        <f>IF(D647="","",AB647*AG647)</f>
        <v/>
      </c>
      <c r="BO647" s="52">
        <f>IF(D647="","",(U647+V647+X647)*AG647)</f>
        <v/>
      </c>
      <c r="BP647" s="52">
        <f>IF(D647="","",(AB647*3)*AG647)</f>
        <v/>
      </c>
      <c r="BQ647" s="52">
        <f>IF(D647="","",IF(BO647-BP647&gt;0,0,BO647-BP647))</f>
        <v/>
      </c>
      <c r="BR647" s="52">
        <f>IF(D647="","",IF(BO647-BP647-BN647&gt;0,0,BO647-BP647-BN647))</f>
        <v/>
      </c>
      <c r="BS647" s="53">
        <f>IF(D647="","",IFERROR(AB647*AI647,0))</f>
        <v/>
      </c>
      <c r="BT647" s="53">
        <f>IF(D647="","",IFERROR(IF(X647&gt;12, AI647*(U647+V647+X647), AI647*(U647+V647)),0))</f>
        <v/>
      </c>
      <c r="BU647" s="53">
        <f>IF(D647="","",IFERROR(((AB647*3)*AI647),0))</f>
        <v/>
      </c>
      <c r="BV647" s="53">
        <f>IF(D647="","",IF(BT647-BU647&gt;0,0,BT647-BU647))</f>
        <v/>
      </c>
      <c r="BW647" s="53">
        <f>IF(D647="","",IF(BT647-BU647-BS647&gt;0,0,BT647-BU647-BS647))</f>
        <v/>
      </c>
      <c r="BX647" s="36">
        <f>IF(D647="","",IFERROR(VLOOKUP(D647,'produto-entrada-7'!A:M,3,0),"SEM PEDIDO"))</f>
        <v/>
      </c>
      <c r="BY647" s="36">
        <f>IF(D647="","",VLOOKUP(D647,'produto-estoque-total-7'!A:AB,25,0))</f>
        <v/>
      </c>
      <c r="BZ647" s="36">
        <f>IF(D647="","",IFERROR(VLOOKUP(D647,'produto-estoque-total-7'!A:AB,26,0)/100,0))</f>
        <v/>
      </c>
      <c r="CA647" s="36">
        <f>IF(D647="","",IFERROR(VLOOKUP(D647,'produto-estoque-total-7'!A:AB,27,0)/100,0))</f>
        <v/>
      </c>
      <c r="CB647" s="41">
        <f>IF(D647="","",V647*AF647)</f>
        <v/>
      </c>
      <c r="CC647" s="41">
        <f>IF(D647="","",V647*AI647)</f>
        <v/>
      </c>
      <c r="CD647" s="54">
        <f>IF(D647="","",VLOOKUP(D647,'produto-estoque-total-7'!A:AB,28,0))</f>
        <v/>
      </c>
    </row>
    <row r="648">
      <c r="A648" s="36">
        <f>IF(D648="","",VLOOKUP(D648,'produto-estoque-total-7'!A:AB,3,0))</f>
        <v/>
      </c>
      <c r="B648" s="1">
        <f>IF(D648="","",VLOOKUP(D648,'produto-estoque-total-7'!A:AB,12,0))</f>
        <v/>
      </c>
      <c r="C648" s="1">
        <f>IF(D648="","",VLOOKUP(D648,'produto-estoque-total-7'!A:AB,2,0))</f>
        <v/>
      </c>
      <c r="D648" s="37">
        <f>IFERROR(IF('produto-estoque-total-7'!A647="","",'produto-estoque-total-7'!A647),"")</f>
        <v/>
      </c>
      <c r="E648" s="1">
        <f>IF(D648="","",VLOOKUP(D648,'produto-estoque-total-7'!A:AB,4,0))</f>
        <v/>
      </c>
      <c r="F648" s="36">
        <f>IF(D648="","",VLOOKUP(D648,'produto-estoque-total-7'!A:AB,13,0))</f>
        <v/>
      </c>
      <c r="G648" s="1">
        <f>IF(F648="","",VLOOKUP(F648,'FORNECEDORES X COMPRADOR'!A:D,4,0))</f>
        <v/>
      </c>
      <c r="H648" s="1">
        <f>IF(F648="","",VLOOKUP(F648,'FORNECEDORES X COMPRADOR'!A:E,5,0))</f>
        <v/>
      </c>
      <c r="I648" s="36">
        <f>IF(D648="","",VLOOKUP(D648,'produto-estoque-total-7'!A:AB,15,0))</f>
        <v/>
      </c>
      <c r="J648" s="36">
        <f>IF(D648="","",VLOOKUP(D648,'produto-estoque-total-7'!A:AB,19,0))</f>
        <v/>
      </c>
      <c r="K648" s="1">
        <f>IF(D648="","",VLOOKUP(D648,'produto-estoque-total-7'!A:AB,20,0))</f>
        <v/>
      </c>
      <c r="L648" s="36">
        <f>IF(D648="","",VLOOKUP(D648,'produto-estoque-total-7'!A:AB,17,0))</f>
        <v/>
      </c>
      <c r="M648" s="1">
        <f>IF(D648="","",VLOOKUP(D648,'produto-estoque-total-7'!A:AB,18,0))</f>
        <v/>
      </c>
      <c r="N648" s="36">
        <f>IF(D648="","",VLOOKUP(D648,'produto-estoque-total-7'!A:AB,21,0))</f>
        <v/>
      </c>
      <c r="O648" s="1">
        <f>IF(D648="","",VLOOKUP(D648,'produto-estoque-total-7'!A:AB,22,0))</f>
        <v/>
      </c>
      <c r="P648" s="36">
        <f>IF(D648="","",VLOOKUP(D648,'produto-estoque-total-7'!A:AB,23,0))</f>
        <v/>
      </c>
      <c r="Q648" s="1">
        <f>IF(D648="","",VLOOKUP(D648,'produto-estoque-total-7'!A:AB,24,0))</f>
        <v/>
      </c>
      <c r="R648" s="38">
        <f>IFERROR(IF(D648="","",VLOOKUP(D648,'produto-venda-7'!B:N,13,0)),"C")</f>
        <v/>
      </c>
      <c r="S648" s="39">
        <f>IF(D648="","",VLOOKUP(D648,'produto-estoque-total-7'!A:AB,6,0))</f>
        <v/>
      </c>
      <c r="T648" s="39">
        <f>IF(D648="","",VLOOKUP(D648,'produto-estoque-total-7'!A:AB,5,0))</f>
        <v/>
      </c>
      <c r="U648" s="40">
        <f>IF(D648="","",VLOOKUP(D648,'produto-estoque-total-7'!A:AB,11,0))</f>
        <v/>
      </c>
      <c r="V648" s="41">
        <f>IF(D648="","",IFERROR(VLOOKUP(D648,'produto-entrada-7'!A:M,10,0),0))</f>
        <v/>
      </c>
      <c r="W648" s="42" t="n"/>
      <c r="X648" s="39">
        <f>IF(D648="","",VLOOKUP(D648,'produto-estoque-total-7'!A:AB,8,0))</f>
        <v/>
      </c>
      <c r="Y648" s="39">
        <f>IF(D648="","",VLOOKUP(D648,'produto-estoque-total-7'!A:AB,9,0))</f>
        <v/>
      </c>
      <c r="Z648" s="39">
        <f>IF(D648="","",VLOOKUP(D648,'produto-estoque-total-7'!A:AB,10,0))</f>
        <v/>
      </c>
      <c r="AA648" s="39">
        <f>IFERROR(IF(D648="","",VLOOKUP(D648,'produto-venda-7'!B:N,4,0)),0)</f>
        <v/>
      </c>
      <c r="AB648" s="39">
        <f>IFERROR(IF(D648="","",VLOOKUP(D648,'produto-venda-7'!B:N,5,0)),0)</f>
        <v/>
      </c>
      <c r="AC648" s="39">
        <f>IF(D648="","",IFERROR(AA648/90,0))</f>
        <v/>
      </c>
      <c r="AD648" s="36">
        <f>IF(D648="","",IFERROR(VLOOKUP(D648,'produto-entrada-7'!A:M,4,0),0))</f>
        <v/>
      </c>
      <c r="AE648" s="36">
        <f>IFERROR(IF(D648="","",VLOOKUP(D648,'produto-venda-7'!B:N,10,0)),0)</f>
        <v/>
      </c>
      <c r="AF648" s="36">
        <f>IF(D648="","",IFERROR(VLOOKUP(D648,'produto-entrada-7'!A:M,11,0),0))</f>
        <v/>
      </c>
      <c r="AG648" s="1">
        <f>IF(D648="","",IFERROR(VLOOKUP(D648,'produto-entrada-7'!A:M,12,0),0))</f>
        <v/>
      </c>
      <c r="AH648" s="1">
        <f>IF(D648="","",IFERROR(VLOOKUP(D648,'produto-entrada-7'!A:M,13,0),0))</f>
        <v/>
      </c>
      <c r="AI648" s="36">
        <f>IFERROR(IF(D648="","",VLOOKUP(D648,'produto-venda-7'!B:N,11,0)),0)</f>
        <v/>
      </c>
      <c r="AJ648" s="43">
        <f>IF(D648="","",IFERROR(AI648*AB648,0))</f>
        <v/>
      </c>
      <c r="AK648" s="44">
        <f>IFERROR(IF(D648="","",VLOOKUP(F648,'ANALISE FORNECEDOR'!$A:$I,8,0)),"")</f>
        <v/>
      </c>
      <c r="AL648" s="44">
        <f>IF(D648="","",AVERAGE(AM648,AK648))</f>
        <v/>
      </c>
      <c r="AM648" s="44">
        <f>IFERROR(IF(D648="","",VLOOKUP(F648,'ANALISE FORNECEDOR'!$A:$I,9,0)),"")</f>
        <v/>
      </c>
      <c r="AN648" s="45">
        <f>IF(D648="","",IF(Y648&gt;12,AI648*(U648+Y648),AI648*U648))</f>
        <v/>
      </c>
      <c r="AO648" s="45">
        <f>IF(D648="","",IF(Y648&gt;12,AI648*(U648+V648+Y648),AI648*(U648+V648)))</f>
        <v/>
      </c>
      <c r="AP648" s="46">
        <f>IF(D648="","",IF(Y648&gt;12,AG648*(U648+Y648),AG648*U648))</f>
        <v/>
      </c>
      <c r="AQ648" s="46">
        <f>IF(D648="","",IF(Y648&gt;12,AG648*(U648+V648+Y648),AG648*(U648+V648)))</f>
        <v/>
      </c>
      <c r="AR648" s="46">
        <f>IF(D648="","",IF(OR(R648="A",R648="AA",R648="AAA"),AP648,0))</f>
        <v/>
      </c>
      <c r="AS648" s="46">
        <f>IF(D648="","",IF(R648="B",AP648,0))</f>
        <v/>
      </c>
      <c r="AT648" s="46">
        <f>IF(D648="","",IF(R648="C",AP648,0))</f>
        <v/>
      </c>
      <c r="AU648" s="47">
        <f>IF(D648="","",IFERROR(AN648/AJ648,0))</f>
        <v/>
      </c>
      <c r="AV648" s="47">
        <f>IF(D648="","",IFERROR(((AO648)/AJ648),0))</f>
        <v/>
      </c>
      <c r="AW648" s="48">
        <f>IF(D648="","",IF(OR(S648="S",NOT(AND(ISNUMBER(AC648),ISNUMBER(AL648),AC648*AL648&gt;=0))),0,AC648*AL648))</f>
        <v/>
      </c>
      <c r="AX648" s="49">
        <f>IFERROR(IF(D648="","",AW648*AG648),0)</f>
        <v/>
      </c>
      <c r="AY648" s="48">
        <f>IF(D648="","",IF(OR(S648="S",NOT(AND(ISNUMBER(AC648),ISNUMBER(AK648),AC648*AK648&gt;=0))),0,AC648*AK648))</f>
        <v/>
      </c>
      <c r="AZ648" s="48">
        <f>IFERROR(IF(D648="","",IF(AY648=0,0,IF(((AY648)-(U648+Y648))&lt;0,0,(AY648)-U648))),0)</f>
        <v/>
      </c>
      <c r="BA648" s="49">
        <f>IF(D648="","",AZ648*AG648)</f>
        <v/>
      </c>
      <c r="BB648" s="49">
        <f>IF(D648="","",IF(OR(R648="A",R648="AA",R648="AAA"),BA648,0))</f>
        <v/>
      </c>
      <c r="BC648" s="49">
        <f>IF(D648="","",IF(R648="B",BA648,0))</f>
        <v/>
      </c>
      <c r="BD648" s="49">
        <f>IF(D648="","",IF(R648="B",BA648,0))</f>
        <v/>
      </c>
      <c r="BE648" s="49">
        <f>IF(D648="","",IF(S648="S",
1,
IF(AC648=0,
1,
IF(
IFERROR(((U648+Y648)*AG648)/((AC648*AK648)*AG648),0)&lt;0,
0,
IF(
IFERROR(((U648+Y648)*AG648)/((AC648*AK648)*AG648),0)&gt;1,
1,
IFERROR(((U648+Y648)*AG648)/((AC648*AK648)*AG648),0)
)
)
)
))</f>
        <v/>
      </c>
      <c r="BF648" s="49">
        <f>IF(D648="","",IF(S648="S",
1,
IF(AC648=0,
1,
IF(
IFERROR(((U648+V648+Y648)*AG648)/((AC648*AK648)*AG648),0)&lt;0,
0,
IF(
IFERROR(((U648+V648+Y648)*AG648)/((AC648*AK648)*AG648),0)&gt;1,
1,
IFERROR(((U648+V648+Y648)*AG648)/((AC648*AK648)*AG648),0)
)
)
)
))</f>
        <v/>
      </c>
      <c r="BG648" s="50">
        <f>IF(D648="","",IF(S648="S",0,IF(AND(ISNUMBER(AC648),ISNUMBER(AM648)),IF(OR(AC648*AM648&lt;0,ISERR(AC648*AM648)),0,AC648*AM648),0)))</f>
        <v/>
      </c>
      <c r="BH648" s="50">
        <f>IF(D648="","",IF(BY648&gt;TODAY()-60,0,IF(Y648&gt;12,MAX(0,(U648+Y648)-BG648),MAX(0,U648-BG648))))</f>
        <v/>
      </c>
      <c r="BI648" s="51">
        <f>IF(D648="","",BH648*AG648)</f>
        <v/>
      </c>
      <c r="BJ648" s="51">
        <f>IF(D648="","",IF(OR(R648="A",R648="AA",R648="AAA"),BI648,0))</f>
        <v/>
      </c>
      <c r="BK648" s="51">
        <f>IF(D648="","",IF(R648="B",BI648,0))</f>
        <v/>
      </c>
      <c r="BL648" s="51">
        <f>IF(D648="","",IF(R648="C",BI648,0))</f>
        <v/>
      </c>
      <c r="BM648" s="51">
        <f>IF(D648="","",IFERROR(MAX(0,MIN(BI648/AP648,1)),0))</f>
        <v/>
      </c>
      <c r="BN648" s="52">
        <f>IF(D648="","",AB648*AG648)</f>
        <v/>
      </c>
      <c r="BO648" s="52">
        <f>IF(D648="","",(U648+V648+X648)*AG648)</f>
        <v/>
      </c>
      <c r="BP648" s="52">
        <f>IF(D648="","",(AB648*3)*AG648)</f>
        <v/>
      </c>
      <c r="BQ648" s="52">
        <f>IF(D648="","",IF(BO648-BP648&gt;0,0,BO648-BP648))</f>
        <v/>
      </c>
      <c r="BR648" s="52">
        <f>IF(D648="","",IF(BO648-BP648-BN648&gt;0,0,BO648-BP648-BN648))</f>
        <v/>
      </c>
      <c r="BS648" s="53">
        <f>IF(D648="","",IFERROR(AB648*AI648,0))</f>
        <v/>
      </c>
      <c r="BT648" s="53">
        <f>IF(D648="","",IFERROR(IF(X648&gt;12, AI648*(U648+V648+X648), AI648*(U648+V648)),0))</f>
        <v/>
      </c>
      <c r="BU648" s="53">
        <f>IF(D648="","",IFERROR(((AB648*3)*AI648),0))</f>
        <v/>
      </c>
      <c r="BV648" s="53">
        <f>IF(D648="","",IF(BT648-BU648&gt;0,0,BT648-BU648))</f>
        <v/>
      </c>
      <c r="BW648" s="53">
        <f>IF(D648="","",IF(BT648-BU648-BS648&gt;0,0,BT648-BU648-BS648))</f>
        <v/>
      </c>
      <c r="BX648" s="36">
        <f>IF(D648="","",IFERROR(VLOOKUP(D648,'produto-entrada-7'!A:M,3,0),"SEM PEDIDO"))</f>
        <v/>
      </c>
      <c r="BY648" s="36">
        <f>IF(D648="","",VLOOKUP(D648,'produto-estoque-total-7'!A:AB,25,0))</f>
        <v/>
      </c>
      <c r="BZ648" s="36">
        <f>IF(D648="","",IFERROR(VLOOKUP(D648,'produto-estoque-total-7'!A:AB,26,0)/100,0))</f>
        <v/>
      </c>
      <c r="CA648" s="36">
        <f>IF(D648="","",IFERROR(VLOOKUP(D648,'produto-estoque-total-7'!A:AB,27,0)/100,0))</f>
        <v/>
      </c>
      <c r="CB648" s="41">
        <f>IF(D648="","",V648*AF648)</f>
        <v/>
      </c>
      <c r="CC648" s="41">
        <f>IF(D648="","",V648*AI648)</f>
        <v/>
      </c>
      <c r="CD648" s="54">
        <f>IF(D648="","",VLOOKUP(D648,'produto-estoque-total-7'!A:AB,28,0))</f>
        <v/>
      </c>
    </row>
    <row r="649">
      <c r="A649" s="36">
        <f>IF(D649="","",VLOOKUP(D649,'produto-estoque-total-7'!A:AB,3,0))</f>
        <v/>
      </c>
      <c r="B649" s="1">
        <f>IF(D649="","",VLOOKUP(D649,'produto-estoque-total-7'!A:AB,12,0))</f>
        <v/>
      </c>
      <c r="C649" s="1">
        <f>IF(D649="","",VLOOKUP(D649,'produto-estoque-total-7'!A:AB,2,0))</f>
        <v/>
      </c>
      <c r="D649" s="37">
        <f>IFERROR(IF('produto-estoque-total-7'!A648="","",'produto-estoque-total-7'!A648),"")</f>
        <v/>
      </c>
      <c r="E649" s="1">
        <f>IF(D649="","",VLOOKUP(D649,'produto-estoque-total-7'!A:AB,4,0))</f>
        <v/>
      </c>
      <c r="F649" s="36">
        <f>IF(D649="","",VLOOKUP(D649,'produto-estoque-total-7'!A:AB,13,0))</f>
        <v/>
      </c>
      <c r="G649" s="1">
        <f>IF(F649="","",VLOOKUP(F649,'FORNECEDORES X COMPRADOR'!A:D,4,0))</f>
        <v/>
      </c>
      <c r="H649" s="1">
        <f>IF(F649="","",VLOOKUP(F649,'FORNECEDORES X COMPRADOR'!A:E,5,0))</f>
        <v/>
      </c>
      <c r="I649" s="36">
        <f>IF(D649="","",VLOOKUP(D649,'produto-estoque-total-7'!A:AB,15,0))</f>
        <v/>
      </c>
      <c r="J649" s="36">
        <f>IF(D649="","",VLOOKUP(D649,'produto-estoque-total-7'!A:AB,19,0))</f>
        <v/>
      </c>
      <c r="K649" s="1">
        <f>IF(D649="","",VLOOKUP(D649,'produto-estoque-total-7'!A:AB,20,0))</f>
        <v/>
      </c>
      <c r="L649" s="36">
        <f>IF(D649="","",VLOOKUP(D649,'produto-estoque-total-7'!A:AB,17,0))</f>
        <v/>
      </c>
      <c r="M649" s="1">
        <f>IF(D649="","",VLOOKUP(D649,'produto-estoque-total-7'!A:AB,18,0))</f>
        <v/>
      </c>
      <c r="N649" s="36">
        <f>IF(D649="","",VLOOKUP(D649,'produto-estoque-total-7'!A:AB,21,0))</f>
        <v/>
      </c>
      <c r="O649" s="1">
        <f>IF(D649="","",VLOOKUP(D649,'produto-estoque-total-7'!A:AB,22,0))</f>
        <v/>
      </c>
      <c r="P649" s="36">
        <f>IF(D649="","",VLOOKUP(D649,'produto-estoque-total-7'!A:AB,23,0))</f>
        <v/>
      </c>
      <c r="Q649" s="1">
        <f>IF(D649="","",VLOOKUP(D649,'produto-estoque-total-7'!A:AB,24,0))</f>
        <v/>
      </c>
      <c r="R649" s="38">
        <f>IFERROR(IF(D649="","",VLOOKUP(D649,'produto-venda-7'!B:N,13,0)),"C")</f>
        <v/>
      </c>
      <c r="S649" s="39">
        <f>IF(D649="","",VLOOKUP(D649,'produto-estoque-total-7'!A:AB,6,0))</f>
        <v/>
      </c>
      <c r="T649" s="39">
        <f>IF(D649="","",VLOOKUP(D649,'produto-estoque-total-7'!A:AB,5,0))</f>
        <v/>
      </c>
      <c r="U649" s="40">
        <f>IF(D649="","",VLOOKUP(D649,'produto-estoque-total-7'!A:AB,11,0))</f>
        <v/>
      </c>
      <c r="V649" s="41">
        <f>IF(D649="","",IFERROR(VLOOKUP(D649,'produto-entrada-7'!A:M,10,0),0))</f>
        <v/>
      </c>
      <c r="W649" s="42" t="n"/>
      <c r="X649" s="39">
        <f>IF(D649="","",VLOOKUP(D649,'produto-estoque-total-7'!A:AB,8,0))</f>
        <v/>
      </c>
      <c r="Y649" s="39">
        <f>IF(D649="","",VLOOKUP(D649,'produto-estoque-total-7'!A:AB,9,0))</f>
        <v/>
      </c>
      <c r="Z649" s="39">
        <f>IF(D649="","",VLOOKUP(D649,'produto-estoque-total-7'!A:AB,10,0))</f>
        <v/>
      </c>
      <c r="AA649" s="39">
        <f>IFERROR(IF(D649="","",VLOOKUP(D649,'produto-venda-7'!B:N,4,0)),0)</f>
        <v/>
      </c>
      <c r="AB649" s="39">
        <f>IFERROR(IF(D649="","",VLOOKUP(D649,'produto-venda-7'!B:N,5,0)),0)</f>
        <v/>
      </c>
      <c r="AC649" s="39">
        <f>IF(D649="","",IFERROR(AA649/90,0))</f>
        <v/>
      </c>
      <c r="AD649" s="36">
        <f>IF(D649="","",IFERROR(VLOOKUP(D649,'produto-entrada-7'!A:M,4,0),0))</f>
        <v/>
      </c>
      <c r="AE649" s="36">
        <f>IFERROR(IF(D649="","",VLOOKUP(D649,'produto-venda-7'!B:N,10,0)),0)</f>
        <v/>
      </c>
      <c r="AF649" s="36">
        <f>IF(D649="","",IFERROR(VLOOKUP(D649,'produto-entrada-7'!A:M,11,0),0))</f>
        <v/>
      </c>
      <c r="AG649" s="1">
        <f>IF(D649="","",IFERROR(VLOOKUP(D649,'produto-entrada-7'!A:M,12,0),0))</f>
        <v/>
      </c>
      <c r="AH649" s="1">
        <f>IF(D649="","",IFERROR(VLOOKUP(D649,'produto-entrada-7'!A:M,13,0),0))</f>
        <v/>
      </c>
      <c r="AI649" s="36">
        <f>IFERROR(IF(D649="","",VLOOKUP(D649,'produto-venda-7'!B:N,11,0)),0)</f>
        <v/>
      </c>
      <c r="AJ649" s="43">
        <f>IF(D649="","",IFERROR(AI649*AB649,0))</f>
        <v/>
      </c>
      <c r="AK649" s="44">
        <f>IFERROR(IF(D649="","",VLOOKUP(F649,'ANALISE FORNECEDOR'!$A:$I,8,0)),"")</f>
        <v/>
      </c>
      <c r="AL649" s="44">
        <f>IF(D649="","",AVERAGE(AM649,AK649))</f>
        <v/>
      </c>
      <c r="AM649" s="44">
        <f>IFERROR(IF(D649="","",VLOOKUP(F649,'ANALISE FORNECEDOR'!$A:$I,9,0)),"")</f>
        <v/>
      </c>
      <c r="AN649" s="45">
        <f>IF(D649="","",IF(Y649&gt;12,AI649*(U649+Y649),AI649*U649))</f>
        <v/>
      </c>
      <c r="AO649" s="45">
        <f>IF(D649="","",IF(Y649&gt;12,AI649*(U649+V649+Y649),AI649*(U649+V649)))</f>
        <v/>
      </c>
      <c r="AP649" s="46">
        <f>IF(D649="","",IF(Y649&gt;12,AG649*(U649+Y649),AG649*U649))</f>
        <v/>
      </c>
      <c r="AQ649" s="46">
        <f>IF(D649="","",IF(Y649&gt;12,AG649*(U649+V649+Y649),AG649*(U649+V649)))</f>
        <v/>
      </c>
      <c r="AR649" s="46">
        <f>IF(D649="","",IF(OR(R649="A",R649="AA",R649="AAA"),AP649,0))</f>
        <v/>
      </c>
      <c r="AS649" s="46">
        <f>IF(D649="","",IF(R649="B",AP649,0))</f>
        <v/>
      </c>
      <c r="AT649" s="46">
        <f>IF(D649="","",IF(R649="C",AP649,0))</f>
        <v/>
      </c>
      <c r="AU649" s="47">
        <f>IF(D649="","",IFERROR(AN649/AJ649,0))</f>
        <v/>
      </c>
      <c r="AV649" s="47">
        <f>IF(D649="","",IFERROR(((AO649)/AJ649),0))</f>
        <v/>
      </c>
      <c r="AW649" s="48">
        <f>IF(D649="","",IF(OR(S649="S",NOT(AND(ISNUMBER(AC649),ISNUMBER(AL649),AC649*AL649&gt;=0))),0,AC649*AL649))</f>
        <v/>
      </c>
      <c r="AX649" s="49">
        <f>IFERROR(IF(D649="","",AW649*AG649),0)</f>
        <v/>
      </c>
      <c r="AY649" s="48">
        <f>IF(D649="","",IF(OR(S649="S",NOT(AND(ISNUMBER(AC649),ISNUMBER(AK649),AC649*AK649&gt;=0))),0,AC649*AK649))</f>
        <v/>
      </c>
      <c r="AZ649" s="48">
        <f>IFERROR(IF(D649="","",IF(AY649=0,0,IF(((AY649)-(U649+Y649))&lt;0,0,(AY649)-U649))),0)</f>
        <v/>
      </c>
      <c r="BA649" s="49">
        <f>IF(D649="","",AZ649*AG649)</f>
        <v/>
      </c>
      <c r="BB649" s="49">
        <f>IF(D649="","",IF(OR(R649="A",R649="AA",R649="AAA"),BA649,0))</f>
        <v/>
      </c>
      <c r="BC649" s="49">
        <f>IF(D649="","",IF(R649="B",BA649,0))</f>
        <v/>
      </c>
      <c r="BD649" s="49">
        <f>IF(D649="","",IF(R649="B",BA649,0))</f>
        <v/>
      </c>
      <c r="BE649" s="49">
        <f>IF(D649="","",IF(S649="S",
1,
IF(AC649=0,
1,
IF(
IFERROR(((U649+Y649)*AG649)/((AC649*AK649)*AG649),0)&lt;0,
0,
IF(
IFERROR(((U649+Y649)*AG649)/((AC649*AK649)*AG649),0)&gt;1,
1,
IFERROR(((U649+Y649)*AG649)/((AC649*AK649)*AG649),0)
)
)
)
))</f>
        <v/>
      </c>
      <c r="BF649" s="49">
        <f>IF(D649="","",IF(S649="S",
1,
IF(AC649=0,
1,
IF(
IFERROR(((U649+V649+Y649)*AG649)/((AC649*AK649)*AG649),0)&lt;0,
0,
IF(
IFERROR(((U649+V649+Y649)*AG649)/((AC649*AK649)*AG649),0)&gt;1,
1,
IFERROR(((U649+V649+Y649)*AG649)/((AC649*AK649)*AG649),0)
)
)
)
))</f>
        <v/>
      </c>
      <c r="BG649" s="50">
        <f>IF(D649="","",IF(S649="S",0,IF(AND(ISNUMBER(AC649),ISNUMBER(AM649)),IF(OR(AC649*AM649&lt;0,ISERR(AC649*AM649)),0,AC649*AM649),0)))</f>
        <v/>
      </c>
      <c r="BH649" s="50">
        <f>IF(D649="","",IF(BY649&gt;TODAY()-60,0,IF(Y649&gt;12,MAX(0,(U649+Y649)-BG649),MAX(0,U649-BG649))))</f>
        <v/>
      </c>
      <c r="BI649" s="51">
        <f>IF(D649="","",BH649*AG649)</f>
        <v/>
      </c>
      <c r="BJ649" s="51">
        <f>IF(D649="","",IF(OR(R649="A",R649="AA",R649="AAA"),BI649,0))</f>
        <v/>
      </c>
      <c r="BK649" s="51">
        <f>IF(D649="","",IF(R649="B",BI649,0))</f>
        <v/>
      </c>
      <c r="BL649" s="51">
        <f>IF(D649="","",IF(R649="C",BI649,0))</f>
        <v/>
      </c>
      <c r="BM649" s="51">
        <f>IF(D649="","",IFERROR(MAX(0,MIN(BI649/AP649,1)),0))</f>
        <v/>
      </c>
      <c r="BN649" s="52">
        <f>IF(D649="","",AB649*AG649)</f>
        <v/>
      </c>
      <c r="BO649" s="52">
        <f>IF(D649="","",(U649+V649+X649)*AG649)</f>
        <v/>
      </c>
      <c r="BP649" s="52">
        <f>IF(D649="","",(AB649*3)*AG649)</f>
        <v/>
      </c>
      <c r="BQ649" s="52">
        <f>IF(D649="","",IF(BO649-BP649&gt;0,0,BO649-BP649))</f>
        <v/>
      </c>
      <c r="BR649" s="52">
        <f>IF(D649="","",IF(BO649-BP649-BN649&gt;0,0,BO649-BP649-BN649))</f>
        <v/>
      </c>
      <c r="BS649" s="53">
        <f>IF(D649="","",IFERROR(AB649*AI649,0))</f>
        <v/>
      </c>
      <c r="BT649" s="53">
        <f>IF(D649="","",IFERROR(IF(X649&gt;12, AI649*(U649+V649+X649), AI649*(U649+V649)),0))</f>
        <v/>
      </c>
      <c r="BU649" s="53">
        <f>IF(D649="","",IFERROR(((AB649*3)*AI649),0))</f>
        <v/>
      </c>
      <c r="BV649" s="53">
        <f>IF(D649="","",IF(BT649-BU649&gt;0,0,BT649-BU649))</f>
        <v/>
      </c>
      <c r="BW649" s="53">
        <f>IF(D649="","",IF(BT649-BU649-BS649&gt;0,0,BT649-BU649-BS649))</f>
        <v/>
      </c>
      <c r="BX649" s="36">
        <f>IF(D649="","",IFERROR(VLOOKUP(D649,'produto-entrada-7'!A:M,3,0),"SEM PEDIDO"))</f>
        <v/>
      </c>
      <c r="BY649" s="36">
        <f>IF(D649="","",VLOOKUP(D649,'produto-estoque-total-7'!A:AB,25,0))</f>
        <v/>
      </c>
      <c r="BZ649" s="36">
        <f>IF(D649="","",IFERROR(VLOOKUP(D649,'produto-estoque-total-7'!A:AB,26,0)/100,0))</f>
        <v/>
      </c>
      <c r="CA649" s="36">
        <f>IF(D649="","",IFERROR(VLOOKUP(D649,'produto-estoque-total-7'!A:AB,27,0)/100,0))</f>
        <v/>
      </c>
      <c r="CB649" s="41">
        <f>IF(D649="","",V649*AF649)</f>
        <v/>
      </c>
      <c r="CC649" s="41">
        <f>IF(D649="","",V649*AI649)</f>
        <v/>
      </c>
      <c r="CD649" s="54">
        <f>IF(D649="","",VLOOKUP(D649,'produto-estoque-total-7'!A:AB,28,0))</f>
        <v/>
      </c>
    </row>
    <row r="650">
      <c r="A650" s="36">
        <f>IF(D650="","",VLOOKUP(D650,'produto-estoque-total-7'!A:AB,3,0))</f>
        <v/>
      </c>
      <c r="B650" s="1">
        <f>IF(D650="","",VLOOKUP(D650,'produto-estoque-total-7'!A:AB,12,0))</f>
        <v/>
      </c>
      <c r="C650" s="1">
        <f>IF(D650="","",VLOOKUP(D650,'produto-estoque-total-7'!A:AB,2,0))</f>
        <v/>
      </c>
      <c r="D650" s="37">
        <f>IFERROR(IF('produto-estoque-total-7'!A649="","",'produto-estoque-total-7'!A649),"")</f>
        <v/>
      </c>
      <c r="E650" s="1">
        <f>IF(D650="","",VLOOKUP(D650,'produto-estoque-total-7'!A:AB,4,0))</f>
        <v/>
      </c>
      <c r="F650" s="36">
        <f>IF(D650="","",VLOOKUP(D650,'produto-estoque-total-7'!A:AB,13,0))</f>
        <v/>
      </c>
      <c r="G650" s="1">
        <f>IF(F650="","",VLOOKUP(F650,'FORNECEDORES X COMPRADOR'!A:D,4,0))</f>
        <v/>
      </c>
      <c r="H650" s="1">
        <f>IF(F650="","",VLOOKUP(F650,'FORNECEDORES X COMPRADOR'!A:E,5,0))</f>
        <v/>
      </c>
      <c r="I650" s="36">
        <f>IF(D650="","",VLOOKUP(D650,'produto-estoque-total-7'!A:AB,15,0))</f>
        <v/>
      </c>
      <c r="J650" s="36">
        <f>IF(D650="","",VLOOKUP(D650,'produto-estoque-total-7'!A:AB,19,0))</f>
        <v/>
      </c>
      <c r="K650" s="1">
        <f>IF(D650="","",VLOOKUP(D650,'produto-estoque-total-7'!A:AB,20,0))</f>
        <v/>
      </c>
      <c r="L650" s="36">
        <f>IF(D650="","",VLOOKUP(D650,'produto-estoque-total-7'!A:AB,17,0))</f>
        <v/>
      </c>
      <c r="M650" s="1">
        <f>IF(D650="","",VLOOKUP(D650,'produto-estoque-total-7'!A:AB,18,0))</f>
        <v/>
      </c>
      <c r="N650" s="36">
        <f>IF(D650="","",VLOOKUP(D650,'produto-estoque-total-7'!A:AB,21,0))</f>
        <v/>
      </c>
      <c r="O650" s="1">
        <f>IF(D650="","",VLOOKUP(D650,'produto-estoque-total-7'!A:AB,22,0))</f>
        <v/>
      </c>
      <c r="P650" s="36">
        <f>IF(D650="","",VLOOKUP(D650,'produto-estoque-total-7'!A:AB,23,0))</f>
        <v/>
      </c>
      <c r="Q650" s="1">
        <f>IF(D650="","",VLOOKUP(D650,'produto-estoque-total-7'!A:AB,24,0))</f>
        <v/>
      </c>
      <c r="R650" s="38">
        <f>IFERROR(IF(D650="","",VLOOKUP(D650,'produto-venda-7'!B:N,13,0)),"C")</f>
        <v/>
      </c>
      <c r="S650" s="39">
        <f>IF(D650="","",VLOOKUP(D650,'produto-estoque-total-7'!A:AB,6,0))</f>
        <v/>
      </c>
      <c r="T650" s="39">
        <f>IF(D650="","",VLOOKUP(D650,'produto-estoque-total-7'!A:AB,5,0))</f>
        <v/>
      </c>
      <c r="U650" s="40">
        <f>IF(D650="","",VLOOKUP(D650,'produto-estoque-total-7'!A:AB,11,0))</f>
        <v/>
      </c>
      <c r="V650" s="41">
        <f>IF(D650="","",IFERROR(VLOOKUP(D650,'produto-entrada-7'!A:M,10,0),0))</f>
        <v/>
      </c>
      <c r="W650" s="42" t="n"/>
      <c r="X650" s="39">
        <f>IF(D650="","",VLOOKUP(D650,'produto-estoque-total-7'!A:AB,8,0))</f>
        <v/>
      </c>
      <c r="Y650" s="39">
        <f>IF(D650="","",VLOOKUP(D650,'produto-estoque-total-7'!A:AB,9,0))</f>
        <v/>
      </c>
      <c r="Z650" s="39">
        <f>IF(D650="","",VLOOKUP(D650,'produto-estoque-total-7'!A:AB,10,0))</f>
        <v/>
      </c>
      <c r="AA650" s="39">
        <f>IFERROR(IF(D650="","",VLOOKUP(D650,'produto-venda-7'!B:N,4,0)),0)</f>
        <v/>
      </c>
      <c r="AB650" s="39">
        <f>IFERROR(IF(D650="","",VLOOKUP(D650,'produto-venda-7'!B:N,5,0)),0)</f>
        <v/>
      </c>
      <c r="AC650" s="39">
        <f>IF(D650="","",IFERROR(AA650/90,0))</f>
        <v/>
      </c>
      <c r="AD650" s="36">
        <f>IF(D650="","",IFERROR(VLOOKUP(D650,'produto-entrada-7'!A:M,4,0),0))</f>
        <v/>
      </c>
      <c r="AE650" s="36">
        <f>IFERROR(IF(D650="","",VLOOKUP(D650,'produto-venda-7'!B:N,10,0)),0)</f>
        <v/>
      </c>
      <c r="AF650" s="36">
        <f>IF(D650="","",IFERROR(VLOOKUP(D650,'produto-entrada-7'!A:M,11,0),0))</f>
        <v/>
      </c>
      <c r="AG650" s="1">
        <f>IF(D650="","",IFERROR(VLOOKUP(D650,'produto-entrada-7'!A:M,12,0),0))</f>
        <v/>
      </c>
      <c r="AH650" s="1">
        <f>IF(D650="","",IFERROR(VLOOKUP(D650,'produto-entrada-7'!A:M,13,0),0))</f>
        <v/>
      </c>
      <c r="AI650" s="36">
        <f>IFERROR(IF(D650="","",VLOOKUP(D650,'produto-venda-7'!B:N,11,0)),0)</f>
        <v/>
      </c>
      <c r="AJ650" s="43">
        <f>IF(D650="","",IFERROR(AI650*AB650,0))</f>
        <v/>
      </c>
      <c r="AK650" s="44">
        <f>IFERROR(IF(D650="","",VLOOKUP(F650,'ANALISE FORNECEDOR'!$A:$I,8,0)),"")</f>
        <v/>
      </c>
      <c r="AL650" s="44">
        <f>IF(D650="","",AVERAGE(AM650,AK650))</f>
        <v/>
      </c>
      <c r="AM650" s="44">
        <f>IFERROR(IF(D650="","",VLOOKUP(F650,'ANALISE FORNECEDOR'!$A:$I,9,0)),"")</f>
        <v/>
      </c>
      <c r="AN650" s="45">
        <f>IF(D650="","",IF(Y650&gt;12,AI650*(U650+Y650),AI650*U650))</f>
        <v/>
      </c>
      <c r="AO650" s="45">
        <f>IF(D650="","",IF(Y650&gt;12,AI650*(U650+V650+Y650),AI650*(U650+V650)))</f>
        <v/>
      </c>
      <c r="AP650" s="46">
        <f>IF(D650="","",IF(Y650&gt;12,AG650*(U650+Y650),AG650*U650))</f>
        <v/>
      </c>
      <c r="AQ650" s="46">
        <f>IF(D650="","",IF(Y650&gt;12,AG650*(U650+V650+Y650),AG650*(U650+V650)))</f>
        <v/>
      </c>
      <c r="AR650" s="46">
        <f>IF(D650="","",IF(OR(R650="A",R650="AA",R650="AAA"),AP650,0))</f>
        <v/>
      </c>
      <c r="AS650" s="46">
        <f>IF(D650="","",IF(R650="B",AP650,0))</f>
        <v/>
      </c>
      <c r="AT650" s="46">
        <f>IF(D650="","",IF(R650="C",AP650,0))</f>
        <v/>
      </c>
      <c r="AU650" s="47">
        <f>IF(D650="","",IFERROR(AN650/AJ650,0))</f>
        <v/>
      </c>
      <c r="AV650" s="47">
        <f>IF(D650="","",IFERROR(((AO650)/AJ650),0))</f>
        <v/>
      </c>
      <c r="AW650" s="48">
        <f>IF(D650="","",IF(OR(S650="S",NOT(AND(ISNUMBER(AC650),ISNUMBER(AL650),AC650*AL650&gt;=0))),0,AC650*AL650))</f>
        <v/>
      </c>
      <c r="AX650" s="49">
        <f>IFERROR(IF(D650="","",AW650*AG650),0)</f>
        <v/>
      </c>
      <c r="AY650" s="48">
        <f>IF(D650="","",IF(OR(S650="S",NOT(AND(ISNUMBER(AC650),ISNUMBER(AK650),AC650*AK650&gt;=0))),0,AC650*AK650))</f>
        <v/>
      </c>
      <c r="AZ650" s="48">
        <f>IFERROR(IF(D650="","",IF(AY650=0,0,IF(((AY650)-(U650+Y650))&lt;0,0,(AY650)-U650))),0)</f>
        <v/>
      </c>
      <c r="BA650" s="49">
        <f>IF(D650="","",AZ650*AG650)</f>
        <v/>
      </c>
      <c r="BB650" s="49">
        <f>IF(D650="","",IF(OR(R650="A",R650="AA",R650="AAA"),BA650,0))</f>
        <v/>
      </c>
      <c r="BC650" s="49">
        <f>IF(D650="","",IF(R650="B",BA650,0))</f>
        <v/>
      </c>
      <c r="BD650" s="49">
        <f>IF(D650="","",IF(R650="B",BA650,0))</f>
        <v/>
      </c>
      <c r="BE650" s="49">
        <f>IF(D650="","",IF(S650="S",
1,
IF(AC650=0,
1,
IF(
IFERROR(((U650+Y650)*AG650)/((AC650*AK650)*AG650),0)&lt;0,
0,
IF(
IFERROR(((U650+Y650)*AG650)/((AC650*AK650)*AG650),0)&gt;1,
1,
IFERROR(((U650+Y650)*AG650)/((AC650*AK650)*AG650),0)
)
)
)
))</f>
        <v/>
      </c>
      <c r="BF650" s="49">
        <f>IF(D650="","",IF(S650="S",
1,
IF(AC650=0,
1,
IF(
IFERROR(((U650+V650+Y650)*AG650)/((AC650*AK650)*AG650),0)&lt;0,
0,
IF(
IFERROR(((U650+V650+Y650)*AG650)/((AC650*AK650)*AG650),0)&gt;1,
1,
IFERROR(((U650+V650+Y650)*AG650)/((AC650*AK650)*AG650),0)
)
)
)
))</f>
        <v/>
      </c>
      <c r="BG650" s="50">
        <f>IF(D650="","",IF(S650="S",0,IF(AND(ISNUMBER(AC650),ISNUMBER(AM650)),IF(OR(AC650*AM650&lt;0,ISERR(AC650*AM650)),0,AC650*AM650),0)))</f>
        <v/>
      </c>
      <c r="BH650" s="50">
        <f>IF(D650="","",IF(BY650&gt;TODAY()-60,0,IF(Y650&gt;12,MAX(0,(U650+Y650)-BG650),MAX(0,U650-BG650))))</f>
        <v/>
      </c>
      <c r="BI650" s="51">
        <f>IF(D650="","",BH650*AG650)</f>
        <v/>
      </c>
      <c r="BJ650" s="51">
        <f>IF(D650="","",IF(OR(R650="A",R650="AA",R650="AAA"),BI650,0))</f>
        <v/>
      </c>
      <c r="BK650" s="51">
        <f>IF(D650="","",IF(R650="B",BI650,0))</f>
        <v/>
      </c>
      <c r="BL650" s="51">
        <f>IF(D650="","",IF(R650="C",BI650,0))</f>
        <v/>
      </c>
      <c r="BM650" s="51">
        <f>IF(D650="","",IFERROR(MAX(0,MIN(BI650/AP650,1)),0))</f>
        <v/>
      </c>
      <c r="BN650" s="52">
        <f>IF(D650="","",AB650*AG650)</f>
        <v/>
      </c>
      <c r="BO650" s="52">
        <f>IF(D650="","",(U650+V650+X650)*AG650)</f>
        <v/>
      </c>
      <c r="BP650" s="52">
        <f>IF(D650="","",(AB650*3)*AG650)</f>
        <v/>
      </c>
      <c r="BQ650" s="52">
        <f>IF(D650="","",IF(BO650-BP650&gt;0,0,BO650-BP650))</f>
        <v/>
      </c>
      <c r="BR650" s="52">
        <f>IF(D650="","",IF(BO650-BP650-BN650&gt;0,0,BO650-BP650-BN650))</f>
        <v/>
      </c>
      <c r="BS650" s="53">
        <f>IF(D650="","",IFERROR(AB650*AI650,0))</f>
        <v/>
      </c>
      <c r="BT650" s="53">
        <f>IF(D650="","",IFERROR(IF(X650&gt;12, AI650*(U650+V650+X650), AI650*(U650+V650)),0))</f>
        <v/>
      </c>
      <c r="BU650" s="53">
        <f>IF(D650="","",IFERROR(((AB650*3)*AI650),0))</f>
        <v/>
      </c>
      <c r="BV650" s="53">
        <f>IF(D650="","",IF(BT650-BU650&gt;0,0,BT650-BU650))</f>
        <v/>
      </c>
      <c r="BW650" s="53">
        <f>IF(D650="","",IF(BT650-BU650-BS650&gt;0,0,BT650-BU650-BS650))</f>
        <v/>
      </c>
      <c r="BX650" s="36">
        <f>IF(D650="","",IFERROR(VLOOKUP(D650,'produto-entrada-7'!A:M,3,0),"SEM PEDIDO"))</f>
        <v/>
      </c>
      <c r="BY650" s="36">
        <f>IF(D650="","",VLOOKUP(D650,'produto-estoque-total-7'!A:AB,25,0))</f>
        <v/>
      </c>
      <c r="BZ650" s="36">
        <f>IF(D650="","",IFERROR(VLOOKUP(D650,'produto-estoque-total-7'!A:AB,26,0)/100,0))</f>
        <v/>
      </c>
      <c r="CA650" s="36">
        <f>IF(D650="","",IFERROR(VLOOKUP(D650,'produto-estoque-total-7'!A:AB,27,0)/100,0))</f>
        <v/>
      </c>
      <c r="CB650" s="41">
        <f>IF(D650="","",V650*AF650)</f>
        <v/>
      </c>
      <c r="CC650" s="41">
        <f>IF(D650="","",V650*AI650)</f>
        <v/>
      </c>
      <c r="CD650" s="54">
        <f>IF(D650="","",VLOOKUP(D650,'produto-estoque-total-7'!A:AB,28,0))</f>
        <v/>
      </c>
    </row>
    <row r="651">
      <c r="A651" s="36">
        <f>IF(D651="","",VLOOKUP(D651,'produto-estoque-total-7'!A:AB,3,0))</f>
        <v/>
      </c>
      <c r="B651" s="1">
        <f>IF(D651="","",VLOOKUP(D651,'produto-estoque-total-7'!A:AB,12,0))</f>
        <v/>
      </c>
      <c r="C651" s="1">
        <f>IF(D651="","",VLOOKUP(D651,'produto-estoque-total-7'!A:AB,2,0))</f>
        <v/>
      </c>
      <c r="D651" s="37">
        <f>IFERROR(IF('produto-estoque-total-7'!A650="","",'produto-estoque-total-7'!A650),"")</f>
        <v/>
      </c>
      <c r="E651" s="1">
        <f>IF(D651="","",VLOOKUP(D651,'produto-estoque-total-7'!A:AB,4,0))</f>
        <v/>
      </c>
      <c r="F651" s="36">
        <f>IF(D651="","",VLOOKUP(D651,'produto-estoque-total-7'!A:AB,13,0))</f>
        <v/>
      </c>
      <c r="G651" s="1">
        <f>IF(F651="","",VLOOKUP(F651,'FORNECEDORES X COMPRADOR'!A:D,4,0))</f>
        <v/>
      </c>
      <c r="H651" s="1">
        <f>IF(F651="","",VLOOKUP(F651,'FORNECEDORES X COMPRADOR'!A:E,5,0))</f>
        <v/>
      </c>
      <c r="I651" s="36">
        <f>IF(D651="","",VLOOKUP(D651,'produto-estoque-total-7'!A:AB,15,0))</f>
        <v/>
      </c>
      <c r="J651" s="36">
        <f>IF(D651="","",VLOOKUP(D651,'produto-estoque-total-7'!A:AB,19,0))</f>
        <v/>
      </c>
      <c r="K651" s="1">
        <f>IF(D651="","",VLOOKUP(D651,'produto-estoque-total-7'!A:AB,20,0))</f>
        <v/>
      </c>
      <c r="L651" s="36">
        <f>IF(D651="","",VLOOKUP(D651,'produto-estoque-total-7'!A:AB,17,0))</f>
        <v/>
      </c>
      <c r="M651" s="1">
        <f>IF(D651="","",VLOOKUP(D651,'produto-estoque-total-7'!A:AB,18,0))</f>
        <v/>
      </c>
      <c r="N651" s="36">
        <f>IF(D651="","",VLOOKUP(D651,'produto-estoque-total-7'!A:AB,21,0))</f>
        <v/>
      </c>
      <c r="O651" s="1">
        <f>IF(D651="","",VLOOKUP(D651,'produto-estoque-total-7'!A:AB,22,0))</f>
        <v/>
      </c>
      <c r="P651" s="36">
        <f>IF(D651="","",VLOOKUP(D651,'produto-estoque-total-7'!A:AB,23,0))</f>
        <v/>
      </c>
      <c r="Q651" s="1">
        <f>IF(D651="","",VLOOKUP(D651,'produto-estoque-total-7'!A:AB,24,0))</f>
        <v/>
      </c>
      <c r="R651" s="38">
        <f>IFERROR(IF(D651="","",VLOOKUP(D651,'produto-venda-7'!B:N,13,0)),"C")</f>
        <v/>
      </c>
      <c r="S651" s="39">
        <f>IF(D651="","",VLOOKUP(D651,'produto-estoque-total-7'!A:AB,6,0))</f>
        <v/>
      </c>
      <c r="T651" s="39">
        <f>IF(D651="","",VLOOKUP(D651,'produto-estoque-total-7'!A:AB,5,0))</f>
        <v/>
      </c>
      <c r="U651" s="40">
        <f>IF(D651="","",VLOOKUP(D651,'produto-estoque-total-7'!A:AB,11,0))</f>
        <v/>
      </c>
      <c r="V651" s="41">
        <f>IF(D651="","",IFERROR(VLOOKUP(D651,'produto-entrada-7'!A:M,10,0),0))</f>
        <v/>
      </c>
      <c r="W651" s="42" t="n"/>
      <c r="X651" s="39">
        <f>IF(D651="","",VLOOKUP(D651,'produto-estoque-total-7'!A:AB,8,0))</f>
        <v/>
      </c>
      <c r="Y651" s="39">
        <f>IF(D651="","",VLOOKUP(D651,'produto-estoque-total-7'!A:AB,9,0))</f>
        <v/>
      </c>
      <c r="Z651" s="39">
        <f>IF(D651="","",VLOOKUP(D651,'produto-estoque-total-7'!A:AB,10,0))</f>
        <v/>
      </c>
      <c r="AA651" s="39">
        <f>IFERROR(IF(D651="","",VLOOKUP(D651,'produto-venda-7'!B:N,4,0)),0)</f>
        <v/>
      </c>
      <c r="AB651" s="39">
        <f>IFERROR(IF(D651="","",VLOOKUP(D651,'produto-venda-7'!B:N,5,0)),0)</f>
        <v/>
      </c>
      <c r="AC651" s="39">
        <f>IF(D651="","",IFERROR(AA651/90,0))</f>
        <v/>
      </c>
      <c r="AD651" s="36">
        <f>IF(D651="","",IFERROR(VLOOKUP(D651,'produto-entrada-7'!A:M,4,0),0))</f>
        <v/>
      </c>
      <c r="AE651" s="36">
        <f>IFERROR(IF(D651="","",VLOOKUP(D651,'produto-venda-7'!B:N,10,0)),0)</f>
        <v/>
      </c>
      <c r="AF651" s="36">
        <f>IF(D651="","",IFERROR(VLOOKUP(D651,'produto-entrada-7'!A:M,11,0),0))</f>
        <v/>
      </c>
      <c r="AG651" s="1">
        <f>IF(D651="","",IFERROR(VLOOKUP(D651,'produto-entrada-7'!A:M,12,0),0))</f>
        <v/>
      </c>
      <c r="AH651" s="1">
        <f>IF(D651="","",IFERROR(VLOOKUP(D651,'produto-entrada-7'!A:M,13,0),0))</f>
        <v/>
      </c>
      <c r="AI651" s="36">
        <f>IFERROR(IF(D651="","",VLOOKUP(D651,'produto-venda-7'!B:N,11,0)),0)</f>
        <v/>
      </c>
      <c r="AJ651" s="43">
        <f>IF(D651="","",IFERROR(AI651*AB651,0))</f>
        <v/>
      </c>
      <c r="AK651" s="44">
        <f>IFERROR(IF(D651="","",VLOOKUP(F651,'ANALISE FORNECEDOR'!$A:$I,8,0)),"")</f>
        <v/>
      </c>
      <c r="AL651" s="44">
        <f>IF(D651="","",AVERAGE(AM651,AK651))</f>
        <v/>
      </c>
      <c r="AM651" s="44">
        <f>IFERROR(IF(D651="","",VLOOKUP(F651,'ANALISE FORNECEDOR'!$A:$I,9,0)),"")</f>
        <v/>
      </c>
      <c r="AN651" s="45">
        <f>IF(D651="","",IF(Y651&gt;12,AI651*(U651+Y651),AI651*U651))</f>
        <v/>
      </c>
      <c r="AO651" s="45">
        <f>IF(D651="","",IF(Y651&gt;12,AI651*(U651+V651+Y651),AI651*(U651+V651)))</f>
        <v/>
      </c>
      <c r="AP651" s="46">
        <f>IF(D651="","",IF(Y651&gt;12,AG651*(U651+Y651),AG651*U651))</f>
        <v/>
      </c>
      <c r="AQ651" s="46">
        <f>IF(D651="","",IF(Y651&gt;12,AG651*(U651+V651+Y651),AG651*(U651+V651)))</f>
        <v/>
      </c>
      <c r="AR651" s="46">
        <f>IF(D651="","",IF(OR(R651="A",R651="AA",R651="AAA"),AP651,0))</f>
        <v/>
      </c>
      <c r="AS651" s="46">
        <f>IF(D651="","",IF(R651="B",AP651,0))</f>
        <v/>
      </c>
      <c r="AT651" s="46">
        <f>IF(D651="","",IF(R651="C",AP651,0))</f>
        <v/>
      </c>
      <c r="AU651" s="47">
        <f>IF(D651="","",IFERROR(AN651/AJ651,0))</f>
        <v/>
      </c>
      <c r="AV651" s="47">
        <f>IF(D651="","",IFERROR(((AO651)/AJ651),0))</f>
        <v/>
      </c>
      <c r="AW651" s="48">
        <f>IF(D651="","",IF(OR(S651="S",NOT(AND(ISNUMBER(AC651),ISNUMBER(AL651),AC651*AL651&gt;=0))),0,AC651*AL651))</f>
        <v/>
      </c>
      <c r="AX651" s="49">
        <f>IFERROR(IF(D651="","",AW651*AG651),0)</f>
        <v/>
      </c>
      <c r="AY651" s="48">
        <f>IF(D651="","",IF(OR(S651="S",NOT(AND(ISNUMBER(AC651),ISNUMBER(AK651),AC651*AK651&gt;=0))),0,AC651*AK651))</f>
        <v/>
      </c>
      <c r="AZ651" s="48">
        <f>IFERROR(IF(D651="","",IF(AY651=0,0,IF(((AY651)-(U651+Y651))&lt;0,0,(AY651)-U651))),0)</f>
        <v/>
      </c>
      <c r="BA651" s="49">
        <f>IF(D651="","",AZ651*AG651)</f>
        <v/>
      </c>
      <c r="BB651" s="49">
        <f>IF(D651="","",IF(OR(R651="A",R651="AA",R651="AAA"),BA651,0))</f>
        <v/>
      </c>
      <c r="BC651" s="49">
        <f>IF(D651="","",IF(R651="B",BA651,0))</f>
        <v/>
      </c>
      <c r="BD651" s="49">
        <f>IF(D651="","",IF(R651="B",BA651,0))</f>
        <v/>
      </c>
      <c r="BE651" s="49">
        <f>IF(D651="","",IF(S651="S",
1,
IF(AC651=0,
1,
IF(
IFERROR(((U651+Y651)*AG651)/((AC651*AK651)*AG651),0)&lt;0,
0,
IF(
IFERROR(((U651+Y651)*AG651)/((AC651*AK651)*AG651),0)&gt;1,
1,
IFERROR(((U651+Y651)*AG651)/((AC651*AK651)*AG651),0)
)
)
)
))</f>
        <v/>
      </c>
      <c r="BF651" s="49">
        <f>IF(D651="","",IF(S651="S",
1,
IF(AC651=0,
1,
IF(
IFERROR(((U651+V651+Y651)*AG651)/((AC651*AK651)*AG651),0)&lt;0,
0,
IF(
IFERROR(((U651+V651+Y651)*AG651)/((AC651*AK651)*AG651),0)&gt;1,
1,
IFERROR(((U651+V651+Y651)*AG651)/((AC651*AK651)*AG651),0)
)
)
)
))</f>
        <v/>
      </c>
      <c r="BG651" s="50">
        <f>IF(D651="","",IF(S651="S",0,IF(AND(ISNUMBER(AC651),ISNUMBER(AM651)),IF(OR(AC651*AM651&lt;0,ISERR(AC651*AM651)),0,AC651*AM651),0)))</f>
        <v/>
      </c>
      <c r="BH651" s="50">
        <f>IF(D651="","",IF(BY651&gt;TODAY()-60,0,IF(Y651&gt;12,MAX(0,(U651+Y651)-BG651),MAX(0,U651-BG651))))</f>
        <v/>
      </c>
      <c r="BI651" s="51">
        <f>IF(D651="","",BH651*AG651)</f>
        <v/>
      </c>
      <c r="BJ651" s="51">
        <f>IF(D651="","",IF(OR(R651="A",R651="AA",R651="AAA"),BI651,0))</f>
        <v/>
      </c>
      <c r="BK651" s="51">
        <f>IF(D651="","",IF(R651="B",BI651,0))</f>
        <v/>
      </c>
      <c r="BL651" s="51">
        <f>IF(D651="","",IF(R651="C",BI651,0))</f>
        <v/>
      </c>
      <c r="BM651" s="51">
        <f>IF(D651="","",IFERROR(MAX(0,MIN(BI651/AP651,1)),0))</f>
        <v/>
      </c>
      <c r="BN651" s="52">
        <f>IF(D651="","",AB651*AG651)</f>
        <v/>
      </c>
      <c r="BO651" s="52">
        <f>IF(D651="","",(U651+V651+X651)*AG651)</f>
        <v/>
      </c>
      <c r="BP651" s="52">
        <f>IF(D651="","",(AB651*3)*AG651)</f>
        <v/>
      </c>
      <c r="BQ651" s="52">
        <f>IF(D651="","",IF(BO651-BP651&gt;0,0,BO651-BP651))</f>
        <v/>
      </c>
      <c r="BR651" s="52">
        <f>IF(D651="","",IF(BO651-BP651-BN651&gt;0,0,BO651-BP651-BN651))</f>
        <v/>
      </c>
      <c r="BS651" s="53">
        <f>IF(D651="","",IFERROR(AB651*AI651,0))</f>
        <v/>
      </c>
      <c r="BT651" s="53">
        <f>IF(D651="","",IFERROR(IF(X651&gt;12, AI651*(U651+V651+X651), AI651*(U651+V651)),0))</f>
        <v/>
      </c>
      <c r="BU651" s="53">
        <f>IF(D651="","",IFERROR(((AB651*3)*AI651),0))</f>
        <v/>
      </c>
      <c r="BV651" s="53">
        <f>IF(D651="","",IF(BT651-BU651&gt;0,0,BT651-BU651))</f>
        <v/>
      </c>
      <c r="BW651" s="53">
        <f>IF(D651="","",IF(BT651-BU651-BS651&gt;0,0,BT651-BU651-BS651))</f>
        <v/>
      </c>
      <c r="BX651" s="36">
        <f>IF(D651="","",IFERROR(VLOOKUP(D651,'produto-entrada-7'!A:M,3,0),"SEM PEDIDO"))</f>
        <v/>
      </c>
      <c r="BY651" s="36">
        <f>IF(D651="","",VLOOKUP(D651,'produto-estoque-total-7'!A:AB,25,0))</f>
        <v/>
      </c>
      <c r="BZ651" s="36">
        <f>IF(D651="","",IFERROR(VLOOKUP(D651,'produto-estoque-total-7'!A:AB,26,0)/100,0))</f>
        <v/>
      </c>
      <c r="CA651" s="36">
        <f>IF(D651="","",IFERROR(VLOOKUP(D651,'produto-estoque-total-7'!A:AB,27,0)/100,0))</f>
        <v/>
      </c>
      <c r="CB651" s="41">
        <f>IF(D651="","",V651*AF651)</f>
        <v/>
      </c>
      <c r="CC651" s="41">
        <f>IF(D651="","",V651*AI651)</f>
        <v/>
      </c>
      <c r="CD651" s="54">
        <f>IF(D651="","",VLOOKUP(D651,'produto-estoque-total-7'!A:AB,28,0))</f>
        <v/>
      </c>
    </row>
    <row r="652">
      <c r="A652" s="36">
        <f>IF(D652="","",VLOOKUP(D652,'produto-estoque-total-7'!A:AB,3,0))</f>
        <v/>
      </c>
      <c r="B652" s="1">
        <f>IF(D652="","",VLOOKUP(D652,'produto-estoque-total-7'!A:AB,12,0))</f>
        <v/>
      </c>
      <c r="C652" s="1">
        <f>IF(D652="","",VLOOKUP(D652,'produto-estoque-total-7'!A:AB,2,0))</f>
        <v/>
      </c>
      <c r="D652" s="37">
        <f>IFERROR(IF('produto-estoque-total-7'!A651="","",'produto-estoque-total-7'!A651),"")</f>
        <v/>
      </c>
      <c r="E652" s="1">
        <f>IF(D652="","",VLOOKUP(D652,'produto-estoque-total-7'!A:AB,4,0))</f>
        <v/>
      </c>
      <c r="F652" s="36">
        <f>IF(D652="","",VLOOKUP(D652,'produto-estoque-total-7'!A:AB,13,0))</f>
        <v/>
      </c>
      <c r="G652" s="1">
        <f>IF(F652="","",VLOOKUP(F652,'FORNECEDORES X COMPRADOR'!A:D,4,0))</f>
        <v/>
      </c>
      <c r="H652" s="1">
        <f>IF(F652="","",VLOOKUP(F652,'FORNECEDORES X COMPRADOR'!A:E,5,0))</f>
        <v/>
      </c>
      <c r="I652" s="36">
        <f>IF(D652="","",VLOOKUP(D652,'produto-estoque-total-7'!A:AB,15,0))</f>
        <v/>
      </c>
      <c r="J652" s="36">
        <f>IF(D652="","",VLOOKUP(D652,'produto-estoque-total-7'!A:AB,19,0))</f>
        <v/>
      </c>
      <c r="K652" s="1">
        <f>IF(D652="","",VLOOKUP(D652,'produto-estoque-total-7'!A:AB,20,0))</f>
        <v/>
      </c>
      <c r="L652" s="36">
        <f>IF(D652="","",VLOOKUP(D652,'produto-estoque-total-7'!A:AB,17,0))</f>
        <v/>
      </c>
      <c r="M652" s="1">
        <f>IF(D652="","",VLOOKUP(D652,'produto-estoque-total-7'!A:AB,18,0))</f>
        <v/>
      </c>
      <c r="N652" s="36">
        <f>IF(D652="","",VLOOKUP(D652,'produto-estoque-total-7'!A:AB,21,0))</f>
        <v/>
      </c>
      <c r="O652" s="1">
        <f>IF(D652="","",VLOOKUP(D652,'produto-estoque-total-7'!A:AB,22,0))</f>
        <v/>
      </c>
      <c r="P652" s="36">
        <f>IF(D652="","",VLOOKUP(D652,'produto-estoque-total-7'!A:AB,23,0))</f>
        <v/>
      </c>
      <c r="Q652" s="1">
        <f>IF(D652="","",VLOOKUP(D652,'produto-estoque-total-7'!A:AB,24,0))</f>
        <v/>
      </c>
      <c r="R652" s="38">
        <f>IFERROR(IF(D652="","",VLOOKUP(D652,'produto-venda-7'!B:N,13,0)),"C")</f>
        <v/>
      </c>
      <c r="S652" s="39">
        <f>IF(D652="","",VLOOKUP(D652,'produto-estoque-total-7'!A:AB,6,0))</f>
        <v/>
      </c>
      <c r="T652" s="39">
        <f>IF(D652="","",VLOOKUP(D652,'produto-estoque-total-7'!A:AB,5,0))</f>
        <v/>
      </c>
      <c r="U652" s="40">
        <f>IF(D652="","",VLOOKUP(D652,'produto-estoque-total-7'!A:AB,11,0))</f>
        <v/>
      </c>
      <c r="V652" s="41">
        <f>IF(D652="","",IFERROR(VLOOKUP(D652,'produto-entrada-7'!A:M,10,0),0))</f>
        <v/>
      </c>
      <c r="W652" s="42" t="n"/>
      <c r="X652" s="39">
        <f>IF(D652="","",VLOOKUP(D652,'produto-estoque-total-7'!A:AB,8,0))</f>
        <v/>
      </c>
      <c r="Y652" s="39">
        <f>IF(D652="","",VLOOKUP(D652,'produto-estoque-total-7'!A:AB,9,0))</f>
        <v/>
      </c>
      <c r="Z652" s="39">
        <f>IF(D652="","",VLOOKUP(D652,'produto-estoque-total-7'!A:AB,10,0))</f>
        <v/>
      </c>
      <c r="AA652" s="39">
        <f>IFERROR(IF(D652="","",VLOOKUP(D652,'produto-venda-7'!B:N,4,0)),0)</f>
        <v/>
      </c>
      <c r="AB652" s="39">
        <f>IFERROR(IF(D652="","",VLOOKUP(D652,'produto-venda-7'!B:N,5,0)),0)</f>
        <v/>
      </c>
      <c r="AC652" s="39">
        <f>IF(D652="","",IFERROR(AA652/90,0))</f>
        <v/>
      </c>
      <c r="AD652" s="36">
        <f>IF(D652="","",IFERROR(VLOOKUP(D652,'produto-entrada-7'!A:M,4,0),0))</f>
        <v/>
      </c>
      <c r="AE652" s="36">
        <f>IFERROR(IF(D652="","",VLOOKUP(D652,'produto-venda-7'!B:N,10,0)),0)</f>
        <v/>
      </c>
      <c r="AF652" s="36">
        <f>IF(D652="","",IFERROR(VLOOKUP(D652,'produto-entrada-7'!A:M,11,0),0))</f>
        <v/>
      </c>
      <c r="AG652" s="1">
        <f>IF(D652="","",IFERROR(VLOOKUP(D652,'produto-entrada-7'!A:M,12,0),0))</f>
        <v/>
      </c>
      <c r="AH652" s="1">
        <f>IF(D652="","",IFERROR(VLOOKUP(D652,'produto-entrada-7'!A:M,13,0),0))</f>
        <v/>
      </c>
      <c r="AI652" s="36">
        <f>IFERROR(IF(D652="","",VLOOKUP(D652,'produto-venda-7'!B:N,11,0)),0)</f>
        <v/>
      </c>
      <c r="AJ652" s="43">
        <f>IF(D652="","",IFERROR(AI652*AB652,0))</f>
        <v/>
      </c>
      <c r="AK652" s="44">
        <f>IFERROR(IF(D652="","",VLOOKUP(F652,'ANALISE FORNECEDOR'!$A:$I,8,0)),"")</f>
        <v/>
      </c>
      <c r="AL652" s="44">
        <f>IF(D652="","",AVERAGE(AM652,AK652))</f>
        <v/>
      </c>
      <c r="AM652" s="44">
        <f>IFERROR(IF(D652="","",VLOOKUP(F652,'ANALISE FORNECEDOR'!$A:$I,9,0)),"")</f>
        <v/>
      </c>
      <c r="AN652" s="45">
        <f>IF(D652="","",IF(Y652&gt;12,AI652*(U652+Y652),AI652*U652))</f>
        <v/>
      </c>
      <c r="AO652" s="45">
        <f>IF(D652="","",IF(Y652&gt;12,AI652*(U652+V652+Y652),AI652*(U652+V652)))</f>
        <v/>
      </c>
      <c r="AP652" s="46">
        <f>IF(D652="","",IF(Y652&gt;12,AG652*(U652+Y652),AG652*U652))</f>
        <v/>
      </c>
      <c r="AQ652" s="46">
        <f>IF(D652="","",IF(Y652&gt;12,AG652*(U652+V652+Y652),AG652*(U652+V652)))</f>
        <v/>
      </c>
      <c r="AR652" s="46">
        <f>IF(D652="","",IF(OR(R652="A",R652="AA",R652="AAA"),AP652,0))</f>
        <v/>
      </c>
      <c r="AS652" s="46">
        <f>IF(D652="","",IF(R652="B",AP652,0))</f>
        <v/>
      </c>
      <c r="AT652" s="46">
        <f>IF(D652="","",IF(R652="C",AP652,0))</f>
        <v/>
      </c>
      <c r="AU652" s="47">
        <f>IF(D652="","",IFERROR(AN652/AJ652,0))</f>
        <v/>
      </c>
      <c r="AV652" s="47">
        <f>IF(D652="","",IFERROR(((AO652)/AJ652),0))</f>
        <v/>
      </c>
      <c r="AW652" s="48">
        <f>IF(D652="","",IF(OR(S652="S",NOT(AND(ISNUMBER(AC652),ISNUMBER(AL652),AC652*AL652&gt;=0))),0,AC652*AL652))</f>
        <v/>
      </c>
      <c r="AX652" s="49">
        <f>IFERROR(IF(D652="","",AW652*AG652),0)</f>
        <v/>
      </c>
      <c r="AY652" s="48">
        <f>IF(D652="","",IF(OR(S652="S",NOT(AND(ISNUMBER(AC652),ISNUMBER(AK652),AC652*AK652&gt;=0))),0,AC652*AK652))</f>
        <v/>
      </c>
      <c r="AZ652" s="48">
        <f>IFERROR(IF(D652="","",IF(AY652=0,0,IF(((AY652)-(U652+Y652))&lt;0,0,(AY652)-U652))),0)</f>
        <v/>
      </c>
      <c r="BA652" s="49">
        <f>IF(D652="","",AZ652*AG652)</f>
        <v/>
      </c>
      <c r="BB652" s="49">
        <f>IF(D652="","",IF(OR(R652="A",R652="AA",R652="AAA"),BA652,0))</f>
        <v/>
      </c>
      <c r="BC652" s="49">
        <f>IF(D652="","",IF(R652="B",BA652,0))</f>
        <v/>
      </c>
      <c r="BD652" s="49">
        <f>IF(D652="","",IF(R652="B",BA652,0))</f>
        <v/>
      </c>
      <c r="BE652" s="49">
        <f>IF(D652="","",IF(S652="S",
1,
IF(AC652=0,
1,
IF(
IFERROR(((U652+Y652)*AG652)/((AC652*AK652)*AG652),0)&lt;0,
0,
IF(
IFERROR(((U652+Y652)*AG652)/((AC652*AK652)*AG652),0)&gt;1,
1,
IFERROR(((U652+Y652)*AG652)/((AC652*AK652)*AG652),0)
)
)
)
))</f>
        <v/>
      </c>
      <c r="BF652" s="49">
        <f>IF(D652="","",IF(S652="S",
1,
IF(AC652=0,
1,
IF(
IFERROR(((U652+V652+Y652)*AG652)/((AC652*AK652)*AG652),0)&lt;0,
0,
IF(
IFERROR(((U652+V652+Y652)*AG652)/((AC652*AK652)*AG652),0)&gt;1,
1,
IFERROR(((U652+V652+Y652)*AG652)/((AC652*AK652)*AG652),0)
)
)
)
))</f>
        <v/>
      </c>
      <c r="BG652" s="50">
        <f>IF(D652="","",IF(S652="S",0,IF(AND(ISNUMBER(AC652),ISNUMBER(AM652)),IF(OR(AC652*AM652&lt;0,ISERR(AC652*AM652)),0,AC652*AM652),0)))</f>
        <v/>
      </c>
      <c r="BH652" s="50">
        <f>IF(D652="","",IF(BY652&gt;TODAY()-60,0,IF(Y652&gt;12,MAX(0,(U652+Y652)-BG652),MAX(0,U652-BG652))))</f>
        <v/>
      </c>
      <c r="BI652" s="51">
        <f>IF(D652="","",BH652*AG652)</f>
        <v/>
      </c>
      <c r="BJ652" s="51">
        <f>IF(D652="","",IF(OR(R652="A",R652="AA",R652="AAA"),BI652,0))</f>
        <v/>
      </c>
      <c r="BK652" s="51">
        <f>IF(D652="","",IF(R652="B",BI652,0))</f>
        <v/>
      </c>
      <c r="BL652" s="51">
        <f>IF(D652="","",IF(R652="C",BI652,0))</f>
        <v/>
      </c>
      <c r="BM652" s="51">
        <f>IF(D652="","",IFERROR(MAX(0,MIN(BI652/AP652,1)),0))</f>
        <v/>
      </c>
      <c r="BN652" s="52">
        <f>IF(D652="","",AB652*AG652)</f>
        <v/>
      </c>
      <c r="BO652" s="52">
        <f>IF(D652="","",(U652+V652+X652)*AG652)</f>
        <v/>
      </c>
      <c r="BP652" s="52">
        <f>IF(D652="","",(AB652*3)*AG652)</f>
        <v/>
      </c>
      <c r="BQ652" s="52">
        <f>IF(D652="","",IF(BO652-BP652&gt;0,0,BO652-BP652))</f>
        <v/>
      </c>
      <c r="BR652" s="52">
        <f>IF(D652="","",IF(BO652-BP652-BN652&gt;0,0,BO652-BP652-BN652))</f>
        <v/>
      </c>
      <c r="BS652" s="53">
        <f>IF(D652="","",IFERROR(AB652*AI652,0))</f>
        <v/>
      </c>
      <c r="BT652" s="53">
        <f>IF(D652="","",IFERROR(IF(X652&gt;12, AI652*(U652+V652+X652), AI652*(U652+V652)),0))</f>
        <v/>
      </c>
      <c r="BU652" s="53">
        <f>IF(D652="","",IFERROR(((AB652*3)*AI652),0))</f>
        <v/>
      </c>
      <c r="BV652" s="53">
        <f>IF(D652="","",IF(BT652-BU652&gt;0,0,BT652-BU652))</f>
        <v/>
      </c>
      <c r="BW652" s="53">
        <f>IF(D652="","",IF(BT652-BU652-BS652&gt;0,0,BT652-BU652-BS652))</f>
        <v/>
      </c>
      <c r="BX652" s="36">
        <f>IF(D652="","",IFERROR(VLOOKUP(D652,'produto-entrada-7'!A:M,3,0),"SEM PEDIDO"))</f>
        <v/>
      </c>
      <c r="BY652" s="36">
        <f>IF(D652="","",VLOOKUP(D652,'produto-estoque-total-7'!A:AB,25,0))</f>
        <v/>
      </c>
      <c r="BZ652" s="36">
        <f>IF(D652="","",IFERROR(VLOOKUP(D652,'produto-estoque-total-7'!A:AB,26,0)/100,0))</f>
        <v/>
      </c>
      <c r="CA652" s="36">
        <f>IF(D652="","",IFERROR(VLOOKUP(D652,'produto-estoque-total-7'!A:AB,27,0)/100,0))</f>
        <v/>
      </c>
      <c r="CB652" s="41">
        <f>IF(D652="","",V652*AF652)</f>
        <v/>
      </c>
      <c r="CC652" s="41">
        <f>IF(D652="","",V652*AI652)</f>
        <v/>
      </c>
      <c r="CD652" s="54">
        <f>IF(D652="","",VLOOKUP(D652,'produto-estoque-total-7'!A:AB,28,0))</f>
        <v/>
      </c>
    </row>
    <row r="653">
      <c r="A653" s="36">
        <f>IF(D653="","",VLOOKUP(D653,'produto-estoque-total-7'!A:AB,3,0))</f>
        <v/>
      </c>
      <c r="B653" s="1">
        <f>IF(D653="","",VLOOKUP(D653,'produto-estoque-total-7'!A:AB,12,0))</f>
        <v/>
      </c>
      <c r="C653" s="1">
        <f>IF(D653="","",VLOOKUP(D653,'produto-estoque-total-7'!A:AB,2,0))</f>
        <v/>
      </c>
      <c r="D653" s="37">
        <f>IFERROR(IF('produto-estoque-total-7'!A652="","",'produto-estoque-total-7'!A652),"")</f>
        <v/>
      </c>
      <c r="E653" s="1">
        <f>IF(D653="","",VLOOKUP(D653,'produto-estoque-total-7'!A:AB,4,0))</f>
        <v/>
      </c>
      <c r="F653" s="36">
        <f>IF(D653="","",VLOOKUP(D653,'produto-estoque-total-7'!A:AB,13,0))</f>
        <v/>
      </c>
      <c r="G653" s="1">
        <f>IF(F653="","",VLOOKUP(F653,'FORNECEDORES X COMPRADOR'!A:D,4,0))</f>
        <v/>
      </c>
      <c r="H653" s="1">
        <f>IF(F653="","",VLOOKUP(F653,'FORNECEDORES X COMPRADOR'!A:E,5,0))</f>
        <v/>
      </c>
      <c r="I653" s="36">
        <f>IF(D653="","",VLOOKUP(D653,'produto-estoque-total-7'!A:AB,15,0))</f>
        <v/>
      </c>
      <c r="J653" s="36">
        <f>IF(D653="","",VLOOKUP(D653,'produto-estoque-total-7'!A:AB,19,0))</f>
        <v/>
      </c>
      <c r="K653" s="1">
        <f>IF(D653="","",VLOOKUP(D653,'produto-estoque-total-7'!A:AB,20,0))</f>
        <v/>
      </c>
      <c r="L653" s="36">
        <f>IF(D653="","",VLOOKUP(D653,'produto-estoque-total-7'!A:AB,17,0))</f>
        <v/>
      </c>
      <c r="M653" s="1">
        <f>IF(D653="","",VLOOKUP(D653,'produto-estoque-total-7'!A:AB,18,0))</f>
        <v/>
      </c>
      <c r="N653" s="36">
        <f>IF(D653="","",VLOOKUP(D653,'produto-estoque-total-7'!A:AB,21,0))</f>
        <v/>
      </c>
      <c r="O653" s="1">
        <f>IF(D653="","",VLOOKUP(D653,'produto-estoque-total-7'!A:AB,22,0))</f>
        <v/>
      </c>
      <c r="P653" s="36">
        <f>IF(D653="","",VLOOKUP(D653,'produto-estoque-total-7'!A:AB,23,0))</f>
        <v/>
      </c>
      <c r="Q653" s="1">
        <f>IF(D653="","",VLOOKUP(D653,'produto-estoque-total-7'!A:AB,24,0))</f>
        <v/>
      </c>
      <c r="R653" s="38">
        <f>IFERROR(IF(D653="","",VLOOKUP(D653,'produto-venda-7'!B:N,13,0)),"C")</f>
        <v/>
      </c>
      <c r="S653" s="39">
        <f>IF(D653="","",VLOOKUP(D653,'produto-estoque-total-7'!A:AB,6,0))</f>
        <v/>
      </c>
      <c r="T653" s="39">
        <f>IF(D653="","",VLOOKUP(D653,'produto-estoque-total-7'!A:AB,5,0))</f>
        <v/>
      </c>
      <c r="U653" s="40">
        <f>IF(D653="","",VLOOKUP(D653,'produto-estoque-total-7'!A:AB,11,0))</f>
        <v/>
      </c>
      <c r="V653" s="41">
        <f>IF(D653="","",IFERROR(VLOOKUP(D653,'produto-entrada-7'!A:M,10,0),0))</f>
        <v/>
      </c>
      <c r="W653" s="42" t="n"/>
      <c r="X653" s="39">
        <f>IF(D653="","",VLOOKUP(D653,'produto-estoque-total-7'!A:AB,8,0))</f>
        <v/>
      </c>
      <c r="Y653" s="39">
        <f>IF(D653="","",VLOOKUP(D653,'produto-estoque-total-7'!A:AB,9,0))</f>
        <v/>
      </c>
      <c r="Z653" s="39">
        <f>IF(D653="","",VLOOKUP(D653,'produto-estoque-total-7'!A:AB,10,0))</f>
        <v/>
      </c>
      <c r="AA653" s="39">
        <f>IFERROR(IF(D653="","",VLOOKUP(D653,'produto-venda-7'!B:N,4,0)),0)</f>
        <v/>
      </c>
      <c r="AB653" s="39">
        <f>IFERROR(IF(D653="","",VLOOKUP(D653,'produto-venda-7'!B:N,5,0)),0)</f>
        <v/>
      </c>
      <c r="AC653" s="39">
        <f>IF(D653="","",IFERROR(AA653/90,0))</f>
        <v/>
      </c>
      <c r="AD653" s="36">
        <f>IF(D653="","",IFERROR(VLOOKUP(D653,'produto-entrada-7'!A:M,4,0),0))</f>
        <v/>
      </c>
      <c r="AE653" s="36">
        <f>IFERROR(IF(D653="","",VLOOKUP(D653,'produto-venda-7'!B:N,10,0)),0)</f>
        <v/>
      </c>
      <c r="AF653" s="36">
        <f>IF(D653="","",IFERROR(VLOOKUP(D653,'produto-entrada-7'!A:M,11,0),0))</f>
        <v/>
      </c>
      <c r="AG653" s="1">
        <f>IF(D653="","",IFERROR(VLOOKUP(D653,'produto-entrada-7'!A:M,12,0),0))</f>
        <v/>
      </c>
      <c r="AH653" s="1">
        <f>IF(D653="","",IFERROR(VLOOKUP(D653,'produto-entrada-7'!A:M,13,0),0))</f>
        <v/>
      </c>
      <c r="AI653" s="36">
        <f>IFERROR(IF(D653="","",VLOOKUP(D653,'produto-venda-7'!B:N,11,0)),0)</f>
        <v/>
      </c>
      <c r="AJ653" s="43">
        <f>IF(D653="","",IFERROR(AI653*AB653,0))</f>
        <v/>
      </c>
      <c r="AK653" s="44">
        <f>IFERROR(IF(D653="","",VLOOKUP(F653,'ANALISE FORNECEDOR'!$A:$I,8,0)),"")</f>
        <v/>
      </c>
      <c r="AL653" s="44">
        <f>IF(D653="","",AVERAGE(AM653,AK653))</f>
        <v/>
      </c>
      <c r="AM653" s="44">
        <f>IFERROR(IF(D653="","",VLOOKUP(F653,'ANALISE FORNECEDOR'!$A:$I,9,0)),"")</f>
        <v/>
      </c>
      <c r="AN653" s="45">
        <f>IF(D653="","",IF(Y653&gt;12,AI653*(U653+Y653),AI653*U653))</f>
        <v/>
      </c>
      <c r="AO653" s="45">
        <f>IF(D653="","",IF(Y653&gt;12,AI653*(U653+V653+Y653),AI653*(U653+V653)))</f>
        <v/>
      </c>
      <c r="AP653" s="46">
        <f>IF(D653="","",IF(Y653&gt;12,AG653*(U653+Y653),AG653*U653))</f>
        <v/>
      </c>
      <c r="AQ653" s="46">
        <f>IF(D653="","",IF(Y653&gt;12,AG653*(U653+V653+Y653),AG653*(U653+V653)))</f>
        <v/>
      </c>
      <c r="AR653" s="46">
        <f>IF(D653="","",IF(OR(R653="A",R653="AA",R653="AAA"),AP653,0))</f>
        <v/>
      </c>
      <c r="AS653" s="46">
        <f>IF(D653="","",IF(R653="B",AP653,0))</f>
        <v/>
      </c>
      <c r="AT653" s="46">
        <f>IF(D653="","",IF(R653="C",AP653,0))</f>
        <v/>
      </c>
      <c r="AU653" s="47">
        <f>IF(D653="","",IFERROR(AN653/AJ653,0))</f>
        <v/>
      </c>
      <c r="AV653" s="47">
        <f>IF(D653="","",IFERROR(((AO653)/AJ653),0))</f>
        <v/>
      </c>
      <c r="AW653" s="48">
        <f>IF(D653="","",IF(OR(S653="S",NOT(AND(ISNUMBER(AC653),ISNUMBER(AL653),AC653*AL653&gt;=0))),0,AC653*AL653))</f>
        <v/>
      </c>
      <c r="AX653" s="49">
        <f>IFERROR(IF(D653="","",AW653*AG653),0)</f>
        <v/>
      </c>
      <c r="AY653" s="48">
        <f>IF(D653="","",IF(OR(S653="S",NOT(AND(ISNUMBER(AC653),ISNUMBER(AK653),AC653*AK653&gt;=0))),0,AC653*AK653))</f>
        <v/>
      </c>
      <c r="AZ653" s="48">
        <f>IFERROR(IF(D653="","",IF(AY653=0,0,IF(((AY653)-(U653+Y653))&lt;0,0,(AY653)-U653))),0)</f>
        <v/>
      </c>
      <c r="BA653" s="49">
        <f>IF(D653="","",AZ653*AG653)</f>
        <v/>
      </c>
      <c r="BB653" s="49">
        <f>IF(D653="","",IF(OR(R653="A",R653="AA",R653="AAA"),BA653,0))</f>
        <v/>
      </c>
      <c r="BC653" s="49">
        <f>IF(D653="","",IF(R653="B",BA653,0))</f>
        <v/>
      </c>
      <c r="BD653" s="49">
        <f>IF(D653="","",IF(R653="B",BA653,0))</f>
        <v/>
      </c>
      <c r="BE653" s="49">
        <f>IF(D653="","",IF(S653="S",
1,
IF(AC653=0,
1,
IF(
IFERROR(((U653+Y653)*AG653)/((AC653*AK653)*AG653),0)&lt;0,
0,
IF(
IFERROR(((U653+Y653)*AG653)/((AC653*AK653)*AG653),0)&gt;1,
1,
IFERROR(((U653+Y653)*AG653)/((AC653*AK653)*AG653),0)
)
)
)
))</f>
        <v/>
      </c>
      <c r="BF653" s="49">
        <f>IF(D653="","",IF(S653="S",
1,
IF(AC653=0,
1,
IF(
IFERROR(((U653+V653+Y653)*AG653)/((AC653*AK653)*AG653),0)&lt;0,
0,
IF(
IFERROR(((U653+V653+Y653)*AG653)/((AC653*AK653)*AG653),0)&gt;1,
1,
IFERROR(((U653+V653+Y653)*AG653)/((AC653*AK653)*AG653),0)
)
)
)
))</f>
        <v/>
      </c>
      <c r="BG653" s="50">
        <f>IF(D653="","",IF(S653="S",0,IF(AND(ISNUMBER(AC653),ISNUMBER(AM653)),IF(OR(AC653*AM653&lt;0,ISERR(AC653*AM653)),0,AC653*AM653),0)))</f>
        <v/>
      </c>
      <c r="BH653" s="50">
        <f>IF(D653="","",IF(BY653&gt;TODAY()-60,0,IF(Y653&gt;12,MAX(0,(U653+Y653)-BG653),MAX(0,U653-BG653))))</f>
        <v/>
      </c>
      <c r="BI653" s="51">
        <f>IF(D653="","",BH653*AG653)</f>
        <v/>
      </c>
      <c r="BJ653" s="51">
        <f>IF(D653="","",IF(OR(R653="A",R653="AA",R653="AAA"),BI653,0))</f>
        <v/>
      </c>
      <c r="BK653" s="51">
        <f>IF(D653="","",IF(R653="B",BI653,0))</f>
        <v/>
      </c>
      <c r="BL653" s="51">
        <f>IF(D653="","",IF(R653="C",BI653,0))</f>
        <v/>
      </c>
      <c r="BM653" s="51">
        <f>IF(D653="","",IFERROR(MAX(0,MIN(BI653/AP653,1)),0))</f>
        <v/>
      </c>
      <c r="BN653" s="52">
        <f>IF(D653="","",AB653*AG653)</f>
        <v/>
      </c>
      <c r="BO653" s="52">
        <f>IF(D653="","",(U653+V653+X653)*AG653)</f>
        <v/>
      </c>
      <c r="BP653" s="52">
        <f>IF(D653="","",(AB653*3)*AG653)</f>
        <v/>
      </c>
      <c r="BQ653" s="52">
        <f>IF(D653="","",IF(BO653-BP653&gt;0,0,BO653-BP653))</f>
        <v/>
      </c>
      <c r="BR653" s="52">
        <f>IF(D653="","",IF(BO653-BP653-BN653&gt;0,0,BO653-BP653-BN653))</f>
        <v/>
      </c>
      <c r="BS653" s="53">
        <f>IF(D653="","",IFERROR(AB653*AI653,0))</f>
        <v/>
      </c>
      <c r="BT653" s="53">
        <f>IF(D653="","",IFERROR(IF(X653&gt;12, AI653*(U653+V653+X653), AI653*(U653+V653)),0))</f>
        <v/>
      </c>
      <c r="BU653" s="53">
        <f>IF(D653="","",IFERROR(((AB653*3)*AI653),0))</f>
        <v/>
      </c>
      <c r="BV653" s="53">
        <f>IF(D653="","",IF(BT653-BU653&gt;0,0,BT653-BU653))</f>
        <v/>
      </c>
      <c r="BW653" s="53">
        <f>IF(D653="","",IF(BT653-BU653-BS653&gt;0,0,BT653-BU653-BS653))</f>
        <v/>
      </c>
      <c r="BX653" s="36">
        <f>IF(D653="","",IFERROR(VLOOKUP(D653,'produto-entrada-7'!A:M,3,0),"SEM PEDIDO"))</f>
        <v/>
      </c>
      <c r="BY653" s="36">
        <f>IF(D653="","",VLOOKUP(D653,'produto-estoque-total-7'!A:AB,25,0))</f>
        <v/>
      </c>
      <c r="BZ653" s="36">
        <f>IF(D653="","",IFERROR(VLOOKUP(D653,'produto-estoque-total-7'!A:AB,26,0)/100,0))</f>
        <v/>
      </c>
      <c r="CA653" s="36">
        <f>IF(D653="","",IFERROR(VLOOKUP(D653,'produto-estoque-total-7'!A:AB,27,0)/100,0))</f>
        <v/>
      </c>
      <c r="CB653" s="41">
        <f>IF(D653="","",V653*AF653)</f>
        <v/>
      </c>
      <c r="CC653" s="41">
        <f>IF(D653="","",V653*AI653)</f>
        <v/>
      </c>
      <c r="CD653" s="54">
        <f>IF(D653="","",VLOOKUP(D653,'produto-estoque-total-7'!A:AB,28,0))</f>
        <v/>
      </c>
    </row>
    <row r="654">
      <c r="A654" s="36">
        <f>IF(D654="","",VLOOKUP(D654,'produto-estoque-total-7'!A:AB,3,0))</f>
        <v/>
      </c>
      <c r="B654" s="1">
        <f>IF(D654="","",VLOOKUP(D654,'produto-estoque-total-7'!A:AB,12,0))</f>
        <v/>
      </c>
      <c r="C654" s="1">
        <f>IF(D654="","",VLOOKUP(D654,'produto-estoque-total-7'!A:AB,2,0))</f>
        <v/>
      </c>
      <c r="D654" s="37">
        <f>IFERROR(IF('produto-estoque-total-7'!A653="","",'produto-estoque-total-7'!A653),"")</f>
        <v/>
      </c>
      <c r="E654" s="1">
        <f>IF(D654="","",VLOOKUP(D654,'produto-estoque-total-7'!A:AB,4,0))</f>
        <v/>
      </c>
      <c r="F654" s="36">
        <f>IF(D654="","",VLOOKUP(D654,'produto-estoque-total-7'!A:AB,13,0))</f>
        <v/>
      </c>
      <c r="G654" s="1">
        <f>IF(F654="","",VLOOKUP(F654,'FORNECEDORES X COMPRADOR'!A:D,4,0))</f>
        <v/>
      </c>
      <c r="H654" s="1">
        <f>IF(F654="","",VLOOKUP(F654,'FORNECEDORES X COMPRADOR'!A:E,5,0))</f>
        <v/>
      </c>
      <c r="I654" s="36">
        <f>IF(D654="","",VLOOKUP(D654,'produto-estoque-total-7'!A:AB,15,0))</f>
        <v/>
      </c>
      <c r="J654" s="36">
        <f>IF(D654="","",VLOOKUP(D654,'produto-estoque-total-7'!A:AB,19,0))</f>
        <v/>
      </c>
      <c r="K654" s="1">
        <f>IF(D654="","",VLOOKUP(D654,'produto-estoque-total-7'!A:AB,20,0))</f>
        <v/>
      </c>
      <c r="L654" s="36">
        <f>IF(D654="","",VLOOKUP(D654,'produto-estoque-total-7'!A:AB,17,0))</f>
        <v/>
      </c>
      <c r="M654" s="1">
        <f>IF(D654="","",VLOOKUP(D654,'produto-estoque-total-7'!A:AB,18,0))</f>
        <v/>
      </c>
      <c r="N654" s="36">
        <f>IF(D654="","",VLOOKUP(D654,'produto-estoque-total-7'!A:AB,21,0))</f>
        <v/>
      </c>
      <c r="O654" s="1">
        <f>IF(D654="","",VLOOKUP(D654,'produto-estoque-total-7'!A:AB,22,0))</f>
        <v/>
      </c>
      <c r="P654" s="36">
        <f>IF(D654="","",VLOOKUP(D654,'produto-estoque-total-7'!A:AB,23,0))</f>
        <v/>
      </c>
      <c r="Q654" s="1">
        <f>IF(D654="","",VLOOKUP(D654,'produto-estoque-total-7'!A:AB,24,0))</f>
        <v/>
      </c>
      <c r="R654" s="38">
        <f>IFERROR(IF(D654="","",VLOOKUP(D654,'produto-venda-7'!B:N,13,0)),"C")</f>
        <v/>
      </c>
      <c r="S654" s="39">
        <f>IF(D654="","",VLOOKUP(D654,'produto-estoque-total-7'!A:AB,6,0))</f>
        <v/>
      </c>
      <c r="T654" s="39">
        <f>IF(D654="","",VLOOKUP(D654,'produto-estoque-total-7'!A:AB,5,0))</f>
        <v/>
      </c>
      <c r="U654" s="40">
        <f>IF(D654="","",VLOOKUP(D654,'produto-estoque-total-7'!A:AB,11,0))</f>
        <v/>
      </c>
      <c r="V654" s="41">
        <f>IF(D654="","",IFERROR(VLOOKUP(D654,'produto-entrada-7'!A:M,10,0),0))</f>
        <v/>
      </c>
      <c r="W654" s="42" t="n"/>
      <c r="X654" s="39">
        <f>IF(D654="","",VLOOKUP(D654,'produto-estoque-total-7'!A:AB,8,0))</f>
        <v/>
      </c>
      <c r="Y654" s="39">
        <f>IF(D654="","",VLOOKUP(D654,'produto-estoque-total-7'!A:AB,9,0))</f>
        <v/>
      </c>
      <c r="Z654" s="39">
        <f>IF(D654="","",VLOOKUP(D654,'produto-estoque-total-7'!A:AB,10,0))</f>
        <v/>
      </c>
      <c r="AA654" s="39">
        <f>IFERROR(IF(D654="","",VLOOKUP(D654,'produto-venda-7'!B:N,4,0)),0)</f>
        <v/>
      </c>
      <c r="AB654" s="39">
        <f>IFERROR(IF(D654="","",VLOOKUP(D654,'produto-venda-7'!B:N,5,0)),0)</f>
        <v/>
      </c>
      <c r="AC654" s="39">
        <f>IF(D654="","",IFERROR(AA654/90,0))</f>
        <v/>
      </c>
      <c r="AD654" s="36">
        <f>IF(D654="","",IFERROR(VLOOKUP(D654,'produto-entrada-7'!A:M,4,0),0))</f>
        <v/>
      </c>
      <c r="AE654" s="36">
        <f>IFERROR(IF(D654="","",VLOOKUP(D654,'produto-venda-7'!B:N,10,0)),0)</f>
        <v/>
      </c>
      <c r="AF654" s="36">
        <f>IF(D654="","",IFERROR(VLOOKUP(D654,'produto-entrada-7'!A:M,11,0),0))</f>
        <v/>
      </c>
      <c r="AG654" s="1">
        <f>IF(D654="","",IFERROR(VLOOKUP(D654,'produto-entrada-7'!A:M,12,0),0))</f>
        <v/>
      </c>
      <c r="AH654" s="1">
        <f>IF(D654="","",IFERROR(VLOOKUP(D654,'produto-entrada-7'!A:M,13,0),0))</f>
        <v/>
      </c>
      <c r="AI654" s="36">
        <f>IFERROR(IF(D654="","",VLOOKUP(D654,'produto-venda-7'!B:N,11,0)),0)</f>
        <v/>
      </c>
      <c r="AJ654" s="43">
        <f>IF(D654="","",IFERROR(AI654*AB654,0))</f>
        <v/>
      </c>
      <c r="AK654" s="44">
        <f>IFERROR(IF(D654="","",VLOOKUP(F654,'ANALISE FORNECEDOR'!$A:$I,8,0)),"")</f>
        <v/>
      </c>
      <c r="AL654" s="44">
        <f>IF(D654="","",AVERAGE(AM654,AK654))</f>
        <v/>
      </c>
      <c r="AM654" s="44">
        <f>IFERROR(IF(D654="","",VLOOKUP(F654,'ANALISE FORNECEDOR'!$A:$I,9,0)),"")</f>
        <v/>
      </c>
      <c r="AN654" s="45">
        <f>IF(D654="","",IF(Y654&gt;12,AI654*(U654+Y654),AI654*U654))</f>
        <v/>
      </c>
      <c r="AO654" s="45">
        <f>IF(D654="","",IF(Y654&gt;12,AI654*(U654+V654+Y654),AI654*(U654+V654)))</f>
        <v/>
      </c>
      <c r="AP654" s="46">
        <f>IF(D654="","",IF(Y654&gt;12,AG654*(U654+Y654),AG654*U654))</f>
        <v/>
      </c>
      <c r="AQ654" s="46">
        <f>IF(D654="","",IF(Y654&gt;12,AG654*(U654+V654+Y654),AG654*(U654+V654)))</f>
        <v/>
      </c>
      <c r="AR654" s="46">
        <f>IF(D654="","",IF(OR(R654="A",R654="AA",R654="AAA"),AP654,0))</f>
        <v/>
      </c>
      <c r="AS654" s="46">
        <f>IF(D654="","",IF(R654="B",AP654,0))</f>
        <v/>
      </c>
      <c r="AT654" s="46">
        <f>IF(D654="","",IF(R654="C",AP654,0))</f>
        <v/>
      </c>
      <c r="AU654" s="47">
        <f>IF(D654="","",IFERROR(AN654/AJ654,0))</f>
        <v/>
      </c>
      <c r="AV654" s="47">
        <f>IF(D654="","",IFERROR(((AO654)/AJ654),0))</f>
        <v/>
      </c>
      <c r="AW654" s="48">
        <f>IF(D654="","",IF(OR(S654="S",NOT(AND(ISNUMBER(AC654),ISNUMBER(AL654),AC654*AL654&gt;=0))),0,AC654*AL654))</f>
        <v/>
      </c>
      <c r="AX654" s="49">
        <f>IFERROR(IF(D654="","",AW654*AG654),0)</f>
        <v/>
      </c>
      <c r="AY654" s="48">
        <f>IF(D654="","",IF(OR(S654="S",NOT(AND(ISNUMBER(AC654),ISNUMBER(AK654),AC654*AK654&gt;=0))),0,AC654*AK654))</f>
        <v/>
      </c>
      <c r="AZ654" s="48">
        <f>IFERROR(IF(D654="","",IF(AY654=0,0,IF(((AY654)-(U654+Y654))&lt;0,0,(AY654)-U654))),0)</f>
        <v/>
      </c>
      <c r="BA654" s="49">
        <f>IF(D654="","",AZ654*AG654)</f>
        <v/>
      </c>
      <c r="BB654" s="49">
        <f>IF(D654="","",IF(OR(R654="A",R654="AA",R654="AAA"),BA654,0))</f>
        <v/>
      </c>
      <c r="BC654" s="49">
        <f>IF(D654="","",IF(R654="B",BA654,0))</f>
        <v/>
      </c>
      <c r="BD654" s="49">
        <f>IF(D654="","",IF(R654="B",BA654,0))</f>
        <v/>
      </c>
      <c r="BE654" s="49">
        <f>IF(D654="","",IF(S654="S",
1,
IF(AC654=0,
1,
IF(
IFERROR(((U654+Y654)*AG654)/((AC654*AK654)*AG654),0)&lt;0,
0,
IF(
IFERROR(((U654+Y654)*AG654)/((AC654*AK654)*AG654),0)&gt;1,
1,
IFERROR(((U654+Y654)*AG654)/((AC654*AK654)*AG654),0)
)
)
)
))</f>
        <v/>
      </c>
      <c r="BF654" s="49">
        <f>IF(D654="","",IF(S654="S",
1,
IF(AC654=0,
1,
IF(
IFERROR(((U654+V654+Y654)*AG654)/((AC654*AK654)*AG654),0)&lt;0,
0,
IF(
IFERROR(((U654+V654+Y654)*AG654)/((AC654*AK654)*AG654),0)&gt;1,
1,
IFERROR(((U654+V654+Y654)*AG654)/((AC654*AK654)*AG654),0)
)
)
)
))</f>
        <v/>
      </c>
      <c r="BG654" s="50">
        <f>IF(D654="","",IF(S654="S",0,IF(AND(ISNUMBER(AC654),ISNUMBER(AM654)),IF(OR(AC654*AM654&lt;0,ISERR(AC654*AM654)),0,AC654*AM654),0)))</f>
        <v/>
      </c>
      <c r="BH654" s="50">
        <f>IF(D654="","",IF(BY654&gt;TODAY()-60,0,IF(Y654&gt;12,MAX(0,(U654+Y654)-BG654),MAX(0,U654-BG654))))</f>
        <v/>
      </c>
      <c r="BI654" s="51">
        <f>IF(D654="","",BH654*AG654)</f>
        <v/>
      </c>
      <c r="BJ654" s="51">
        <f>IF(D654="","",IF(OR(R654="A",R654="AA",R654="AAA"),BI654,0))</f>
        <v/>
      </c>
      <c r="BK654" s="51">
        <f>IF(D654="","",IF(R654="B",BI654,0))</f>
        <v/>
      </c>
      <c r="BL654" s="51">
        <f>IF(D654="","",IF(R654="C",BI654,0))</f>
        <v/>
      </c>
      <c r="BM654" s="51">
        <f>IF(D654="","",IFERROR(MAX(0,MIN(BI654/AP654,1)),0))</f>
        <v/>
      </c>
      <c r="BN654" s="52">
        <f>IF(D654="","",AB654*AG654)</f>
        <v/>
      </c>
      <c r="BO654" s="52">
        <f>IF(D654="","",(U654+V654+X654)*AG654)</f>
        <v/>
      </c>
      <c r="BP654" s="52">
        <f>IF(D654="","",(AB654*3)*AG654)</f>
        <v/>
      </c>
      <c r="BQ654" s="52">
        <f>IF(D654="","",IF(BO654-BP654&gt;0,0,BO654-BP654))</f>
        <v/>
      </c>
      <c r="BR654" s="52">
        <f>IF(D654="","",IF(BO654-BP654-BN654&gt;0,0,BO654-BP654-BN654))</f>
        <v/>
      </c>
      <c r="BS654" s="53">
        <f>IF(D654="","",IFERROR(AB654*AI654,0))</f>
        <v/>
      </c>
      <c r="BT654" s="53">
        <f>IF(D654="","",IFERROR(IF(X654&gt;12, AI654*(U654+V654+X654), AI654*(U654+V654)),0))</f>
        <v/>
      </c>
      <c r="BU654" s="53">
        <f>IF(D654="","",IFERROR(((AB654*3)*AI654),0))</f>
        <v/>
      </c>
      <c r="BV654" s="53">
        <f>IF(D654="","",IF(BT654-BU654&gt;0,0,BT654-BU654))</f>
        <v/>
      </c>
      <c r="BW654" s="53">
        <f>IF(D654="","",IF(BT654-BU654-BS654&gt;0,0,BT654-BU654-BS654))</f>
        <v/>
      </c>
      <c r="BX654" s="36">
        <f>IF(D654="","",IFERROR(VLOOKUP(D654,'produto-entrada-7'!A:M,3,0),"SEM PEDIDO"))</f>
        <v/>
      </c>
      <c r="BY654" s="36">
        <f>IF(D654="","",VLOOKUP(D654,'produto-estoque-total-7'!A:AB,25,0))</f>
        <v/>
      </c>
      <c r="BZ654" s="36">
        <f>IF(D654="","",IFERROR(VLOOKUP(D654,'produto-estoque-total-7'!A:AB,26,0)/100,0))</f>
        <v/>
      </c>
      <c r="CA654" s="36">
        <f>IF(D654="","",IFERROR(VLOOKUP(D654,'produto-estoque-total-7'!A:AB,27,0)/100,0))</f>
        <v/>
      </c>
      <c r="CB654" s="41">
        <f>IF(D654="","",V654*AF654)</f>
        <v/>
      </c>
      <c r="CC654" s="41">
        <f>IF(D654="","",V654*AI654)</f>
        <v/>
      </c>
      <c r="CD654" s="54">
        <f>IF(D654="","",VLOOKUP(D654,'produto-estoque-total-7'!A:AB,28,0))</f>
        <v/>
      </c>
    </row>
    <row r="655">
      <c r="A655" s="36">
        <f>IF(D655="","",VLOOKUP(D655,'produto-estoque-total-7'!A:AB,3,0))</f>
        <v/>
      </c>
      <c r="B655" s="1">
        <f>IF(D655="","",VLOOKUP(D655,'produto-estoque-total-7'!A:AB,12,0))</f>
        <v/>
      </c>
      <c r="C655" s="1">
        <f>IF(D655="","",VLOOKUP(D655,'produto-estoque-total-7'!A:AB,2,0))</f>
        <v/>
      </c>
      <c r="D655" s="37">
        <f>IFERROR(IF('produto-estoque-total-7'!A654="","",'produto-estoque-total-7'!A654),"")</f>
        <v/>
      </c>
      <c r="E655" s="1">
        <f>IF(D655="","",VLOOKUP(D655,'produto-estoque-total-7'!A:AB,4,0))</f>
        <v/>
      </c>
      <c r="F655" s="36">
        <f>IF(D655="","",VLOOKUP(D655,'produto-estoque-total-7'!A:AB,13,0))</f>
        <v/>
      </c>
      <c r="G655" s="1">
        <f>IF(F655="","",VLOOKUP(F655,'FORNECEDORES X COMPRADOR'!A:D,4,0))</f>
        <v/>
      </c>
      <c r="H655" s="1">
        <f>IF(F655="","",VLOOKUP(F655,'FORNECEDORES X COMPRADOR'!A:E,5,0))</f>
        <v/>
      </c>
      <c r="I655" s="36">
        <f>IF(D655="","",VLOOKUP(D655,'produto-estoque-total-7'!A:AB,15,0))</f>
        <v/>
      </c>
      <c r="J655" s="36">
        <f>IF(D655="","",VLOOKUP(D655,'produto-estoque-total-7'!A:AB,19,0))</f>
        <v/>
      </c>
      <c r="K655" s="1">
        <f>IF(D655="","",VLOOKUP(D655,'produto-estoque-total-7'!A:AB,20,0))</f>
        <v/>
      </c>
      <c r="L655" s="36">
        <f>IF(D655="","",VLOOKUP(D655,'produto-estoque-total-7'!A:AB,17,0))</f>
        <v/>
      </c>
      <c r="M655" s="1">
        <f>IF(D655="","",VLOOKUP(D655,'produto-estoque-total-7'!A:AB,18,0))</f>
        <v/>
      </c>
      <c r="N655" s="36">
        <f>IF(D655="","",VLOOKUP(D655,'produto-estoque-total-7'!A:AB,21,0))</f>
        <v/>
      </c>
      <c r="O655" s="1">
        <f>IF(D655="","",VLOOKUP(D655,'produto-estoque-total-7'!A:AB,22,0))</f>
        <v/>
      </c>
      <c r="P655" s="36">
        <f>IF(D655="","",VLOOKUP(D655,'produto-estoque-total-7'!A:AB,23,0))</f>
        <v/>
      </c>
      <c r="Q655" s="1">
        <f>IF(D655="","",VLOOKUP(D655,'produto-estoque-total-7'!A:AB,24,0))</f>
        <v/>
      </c>
      <c r="R655" s="38">
        <f>IFERROR(IF(D655="","",VLOOKUP(D655,'produto-venda-7'!B:N,13,0)),"C")</f>
        <v/>
      </c>
      <c r="S655" s="39">
        <f>IF(D655="","",VLOOKUP(D655,'produto-estoque-total-7'!A:AB,6,0))</f>
        <v/>
      </c>
      <c r="T655" s="39">
        <f>IF(D655="","",VLOOKUP(D655,'produto-estoque-total-7'!A:AB,5,0))</f>
        <v/>
      </c>
      <c r="U655" s="40">
        <f>IF(D655="","",VLOOKUP(D655,'produto-estoque-total-7'!A:AB,11,0))</f>
        <v/>
      </c>
      <c r="V655" s="41">
        <f>IF(D655="","",IFERROR(VLOOKUP(D655,'produto-entrada-7'!A:M,10,0),0))</f>
        <v/>
      </c>
      <c r="W655" s="42" t="n"/>
      <c r="X655" s="39">
        <f>IF(D655="","",VLOOKUP(D655,'produto-estoque-total-7'!A:AB,8,0))</f>
        <v/>
      </c>
      <c r="Y655" s="39">
        <f>IF(D655="","",VLOOKUP(D655,'produto-estoque-total-7'!A:AB,9,0))</f>
        <v/>
      </c>
      <c r="Z655" s="39">
        <f>IF(D655="","",VLOOKUP(D655,'produto-estoque-total-7'!A:AB,10,0))</f>
        <v/>
      </c>
      <c r="AA655" s="39">
        <f>IFERROR(IF(D655="","",VLOOKUP(D655,'produto-venda-7'!B:N,4,0)),0)</f>
        <v/>
      </c>
      <c r="AB655" s="39">
        <f>IFERROR(IF(D655="","",VLOOKUP(D655,'produto-venda-7'!B:N,5,0)),0)</f>
        <v/>
      </c>
      <c r="AC655" s="39">
        <f>IF(D655="","",IFERROR(AA655/90,0))</f>
        <v/>
      </c>
      <c r="AD655" s="36">
        <f>IF(D655="","",IFERROR(VLOOKUP(D655,'produto-entrada-7'!A:M,4,0),0))</f>
        <v/>
      </c>
      <c r="AE655" s="36">
        <f>IFERROR(IF(D655="","",VLOOKUP(D655,'produto-venda-7'!B:N,10,0)),0)</f>
        <v/>
      </c>
      <c r="AF655" s="36">
        <f>IF(D655="","",IFERROR(VLOOKUP(D655,'produto-entrada-7'!A:M,11,0),0))</f>
        <v/>
      </c>
      <c r="AG655" s="1">
        <f>IF(D655="","",IFERROR(VLOOKUP(D655,'produto-entrada-7'!A:M,12,0),0))</f>
        <v/>
      </c>
      <c r="AH655" s="1">
        <f>IF(D655="","",IFERROR(VLOOKUP(D655,'produto-entrada-7'!A:M,13,0),0))</f>
        <v/>
      </c>
      <c r="AI655" s="36">
        <f>IFERROR(IF(D655="","",VLOOKUP(D655,'produto-venda-7'!B:N,11,0)),0)</f>
        <v/>
      </c>
      <c r="AJ655" s="43">
        <f>IF(D655="","",IFERROR(AI655*AB655,0))</f>
        <v/>
      </c>
      <c r="AK655" s="44">
        <f>IFERROR(IF(D655="","",VLOOKUP(F655,'ANALISE FORNECEDOR'!$A:$I,8,0)),"")</f>
        <v/>
      </c>
      <c r="AL655" s="44">
        <f>IF(D655="","",AVERAGE(AM655,AK655))</f>
        <v/>
      </c>
      <c r="AM655" s="44">
        <f>IFERROR(IF(D655="","",VLOOKUP(F655,'ANALISE FORNECEDOR'!$A:$I,9,0)),"")</f>
        <v/>
      </c>
      <c r="AN655" s="45">
        <f>IF(D655="","",IF(Y655&gt;12,AI655*(U655+Y655),AI655*U655))</f>
        <v/>
      </c>
      <c r="AO655" s="45">
        <f>IF(D655="","",IF(Y655&gt;12,AI655*(U655+V655+Y655),AI655*(U655+V655)))</f>
        <v/>
      </c>
      <c r="AP655" s="46">
        <f>IF(D655="","",IF(Y655&gt;12,AG655*(U655+Y655),AG655*U655))</f>
        <v/>
      </c>
      <c r="AQ655" s="46">
        <f>IF(D655="","",IF(Y655&gt;12,AG655*(U655+V655+Y655),AG655*(U655+V655)))</f>
        <v/>
      </c>
      <c r="AR655" s="46">
        <f>IF(D655="","",IF(OR(R655="A",R655="AA",R655="AAA"),AP655,0))</f>
        <v/>
      </c>
      <c r="AS655" s="46">
        <f>IF(D655="","",IF(R655="B",AP655,0))</f>
        <v/>
      </c>
      <c r="AT655" s="46">
        <f>IF(D655="","",IF(R655="C",AP655,0))</f>
        <v/>
      </c>
      <c r="AU655" s="47">
        <f>IF(D655="","",IFERROR(AN655/AJ655,0))</f>
        <v/>
      </c>
      <c r="AV655" s="47">
        <f>IF(D655="","",IFERROR(((AO655)/AJ655),0))</f>
        <v/>
      </c>
      <c r="AW655" s="48">
        <f>IF(D655="","",IF(OR(S655="S",NOT(AND(ISNUMBER(AC655),ISNUMBER(AL655),AC655*AL655&gt;=0))),0,AC655*AL655))</f>
        <v/>
      </c>
      <c r="AX655" s="49">
        <f>IFERROR(IF(D655="","",AW655*AG655),0)</f>
        <v/>
      </c>
      <c r="AY655" s="48">
        <f>IF(D655="","",IF(OR(S655="S",NOT(AND(ISNUMBER(AC655),ISNUMBER(AK655),AC655*AK655&gt;=0))),0,AC655*AK655))</f>
        <v/>
      </c>
      <c r="AZ655" s="48">
        <f>IFERROR(IF(D655="","",IF(AY655=0,0,IF(((AY655)-(U655+Y655))&lt;0,0,(AY655)-U655))),0)</f>
        <v/>
      </c>
      <c r="BA655" s="49">
        <f>IF(D655="","",AZ655*AG655)</f>
        <v/>
      </c>
      <c r="BB655" s="49">
        <f>IF(D655="","",IF(OR(R655="A",R655="AA",R655="AAA"),BA655,0))</f>
        <v/>
      </c>
      <c r="BC655" s="49">
        <f>IF(D655="","",IF(R655="B",BA655,0))</f>
        <v/>
      </c>
      <c r="BD655" s="49">
        <f>IF(D655="","",IF(R655="B",BA655,0))</f>
        <v/>
      </c>
      <c r="BE655" s="49">
        <f>IF(D655="","",IF(S655="S",
1,
IF(AC655=0,
1,
IF(
IFERROR(((U655+Y655)*AG655)/((AC655*AK655)*AG655),0)&lt;0,
0,
IF(
IFERROR(((U655+Y655)*AG655)/((AC655*AK655)*AG655),0)&gt;1,
1,
IFERROR(((U655+Y655)*AG655)/((AC655*AK655)*AG655),0)
)
)
)
))</f>
        <v/>
      </c>
      <c r="BF655" s="49">
        <f>IF(D655="","",IF(S655="S",
1,
IF(AC655=0,
1,
IF(
IFERROR(((U655+V655+Y655)*AG655)/((AC655*AK655)*AG655),0)&lt;0,
0,
IF(
IFERROR(((U655+V655+Y655)*AG655)/((AC655*AK655)*AG655),0)&gt;1,
1,
IFERROR(((U655+V655+Y655)*AG655)/((AC655*AK655)*AG655),0)
)
)
)
))</f>
        <v/>
      </c>
      <c r="BG655" s="50">
        <f>IF(D655="","",IF(S655="S",0,IF(AND(ISNUMBER(AC655),ISNUMBER(AM655)),IF(OR(AC655*AM655&lt;0,ISERR(AC655*AM655)),0,AC655*AM655),0)))</f>
        <v/>
      </c>
      <c r="BH655" s="50">
        <f>IF(D655="","",IF(BY655&gt;TODAY()-60,0,IF(Y655&gt;12,MAX(0,(U655+Y655)-BG655),MAX(0,U655-BG655))))</f>
        <v/>
      </c>
      <c r="BI655" s="51">
        <f>IF(D655="","",BH655*AG655)</f>
        <v/>
      </c>
      <c r="BJ655" s="51">
        <f>IF(D655="","",IF(OR(R655="A",R655="AA",R655="AAA"),BI655,0))</f>
        <v/>
      </c>
      <c r="BK655" s="51">
        <f>IF(D655="","",IF(R655="B",BI655,0))</f>
        <v/>
      </c>
      <c r="BL655" s="51">
        <f>IF(D655="","",IF(R655="C",BI655,0))</f>
        <v/>
      </c>
      <c r="BM655" s="51">
        <f>IF(D655="","",IFERROR(MAX(0,MIN(BI655/AP655,1)),0))</f>
        <v/>
      </c>
      <c r="BN655" s="52">
        <f>IF(D655="","",AB655*AG655)</f>
        <v/>
      </c>
      <c r="BO655" s="52">
        <f>IF(D655="","",(U655+V655+X655)*AG655)</f>
        <v/>
      </c>
      <c r="BP655" s="52">
        <f>IF(D655="","",(AB655*3)*AG655)</f>
        <v/>
      </c>
      <c r="BQ655" s="52">
        <f>IF(D655="","",IF(BO655-BP655&gt;0,0,BO655-BP655))</f>
        <v/>
      </c>
      <c r="BR655" s="52">
        <f>IF(D655="","",IF(BO655-BP655-BN655&gt;0,0,BO655-BP655-BN655))</f>
        <v/>
      </c>
      <c r="BS655" s="53">
        <f>IF(D655="","",IFERROR(AB655*AI655,0))</f>
        <v/>
      </c>
      <c r="BT655" s="53">
        <f>IF(D655="","",IFERROR(IF(X655&gt;12, AI655*(U655+V655+X655), AI655*(U655+V655)),0))</f>
        <v/>
      </c>
      <c r="BU655" s="53">
        <f>IF(D655="","",IFERROR(((AB655*3)*AI655),0))</f>
        <v/>
      </c>
      <c r="BV655" s="53">
        <f>IF(D655="","",IF(BT655-BU655&gt;0,0,BT655-BU655))</f>
        <v/>
      </c>
      <c r="BW655" s="53">
        <f>IF(D655="","",IF(BT655-BU655-BS655&gt;0,0,BT655-BU655-BS655))</f>
        <v/>
      </c>
      <c r="BX655" s="36">
        <f>IF(D655="","",IFERROR(VLOOKUP(D655,'produto-entrada-7'!A:M,3,0),"SEM PEDIDO"))</f>
        <v/>
      </c>
      <c r="BY655" s="36">
        <f>IF(D655="","",VLOOKUP(D655,'produto-estoque-total-7'!A:AB,25,0))</f>
        <v/>
      </c>
      <c r="BZ655" s="36">
        <f>IF(D655="","",IFERROR(VLOOKUP(D655,'produto-estoque-total-7'!A:AB,26,0)/100,0))</f>
        <v/>
      </c>
      <c r="CA655" s="36">
        <f>IF(D655="","",IFERROR(VLOOKUP(D655,'produto-estoque-total-7'!A:AB,27,0)/100,0))</f>
        <v/>
      </c>
      <c r="CB655" s="41">
        <f>IF(D655="","",V655*AF655)</f>
        <v/>
      </c>
      <c r="CC655" s="41">
        <f>IF(D655="","",V655*AI655)</f>
        <v/>
      </c>
      <c r="CD655" s="54">
        <f>IF(D655="","",VLOOKUP(D655,'produto-estoque-total-7'!A:AB,28,0))</f>
        <v/>
      </c>
    </row>
    <row r="656">
      <c r="A656" s="36">
        <f>IF(D656="","",VLOOKUP(D656,'produto-estoque-total-7'!A:AB,3,0))</f>
        <v/>
      </c>
      <c r="B656" s="1">
        <f>IF(D656="","",VLOOKUP(D656,'produto-estoque-total-7'!A:AB,12,0))</f>
        <v/>
      </c>
      <c r="C656" s="1">
        <f>IF(D656="","",VLOOKUP(D656,'produto-estoque-total-7'!A:AB,2,0))</f>
        <v/>
      </c>
      <c r="D656" s="37">
        <f>IFERROR(IF('produto-estoque-total-7'!A655="","",'produto-estoque-total-7'!A655),"")</f>
        <v/>
      </c>
      <c r="E656" s="1">
        <f>IF(D656="","",VLOOKUP(D656,'produto-estoque-total-7'!A:AB,4,0))</f>
        <v/>
      </c>
      <c r="F656" s="36">
        <f>IF(D656="","",VLOOKUP(D656,'produto-estoque-total-7'!A:AB,13,0))</f>
        <v/>
      </c>
      <c r="G656" s="1">
        <f>IF(F656="","",VLOOKUP(F656,'FORNECEDORES X COMPRADOR'!A:D,4,0))</f>
        <v/>
      </c>
      <c r="H656" s="1">
        <f>IF(F656="","",VLOOKUP(F656,'FORNECEDORES X COMPRADOR'!A:E,5,0))</f>
        <v/>
      </c>
      <c r="I656" s="36">
        <f>IF(D656="","",VLOOKUP(D656,'produto-estoque-total-7'!A:AB,15,0))</f>
        <v/>
      </c>
      <c r="J656" s="36">
        <f>IF(D656="","",VLOOKUP(D656,'produto-estoque-total-7'!A:AB,19,0))</f>
        <v/>
      </c>
      <c r="K656" s="1">
        <f>IF(D656="","",VLOOKUP(D656,'produto-estoque-total-7'!A:AB,20,0))</f>
        <v/>
      </c>
      <c r="L656" s="36">
        <f>IF(D656="","",VLOOKUP(D656,'produto-estoque-total-7'!A:AB,17,0))</f>
        <v/>
      </c>
      <c r="M656" s="1">
        <f>IF(D656="","",VLOOKUP(D656,'produto-estoque-total-7'!A:AB,18,0))</f>
        <v/>
      </c>
      <c r="N656" s="36">
        <f>IF(D656="","",VLOOKUP(D656,'produto-estoque-total-7'!A:AB,21,0))</f>
        <v/>
      </c>
      <c r="O656" s="1">
        <f>IF(D656="","",VLOOKUP(D656,'produto-estoque-total-7'!A:AB,22,0))</f>
        <v/>
      </c>
      <c r="P656" s="36">
        <f>IF(D656="","",VLOOKUP(D656,'produto-estoque-total-7'!A:AB,23,0))</f>
        <v/>
      </c>
      <c r="Q656" s="1">
        <f>IF(D656="","",VLOOKUP(D656,'produto-estoque-total-7'!A:AB,24,0))</f>
        <v/>
      </c>
      <c r="R656" s="38">
        <f>IFERROR(IF(D656="","",VLOOKUP(D656,'produto-venda-7'!B:N,13,0)),"C")</f>
        <v/>
      </c>
      <c r="S656" s="39">
        <f>IF(D656="","",VLOOKUP(D656,'produto-estoque-total-7'!A:AB,6,0))</f>
        <v/>
      </c>
      <c r="T656" s="39">
        <f>IF(D656="","",VLOOKUP(D656,'produto-estoque-total-7'!A:AB,5,0))</f>
        <v/>
      </c>
      <c r="U656" s="40">
        <f>IF(D656="","",VLOOKUP(D656,'produto-estoque-total-7'!A:AB,11,0))</f>
        <v/>
      </c>
      <c r="V656" s="41">
        <f>IF(D656="","",IFERROR(VLOOKUP(D656,'produto-entrada-7'!A:M,10,0),0))</f>
        <v/>
      </c>
      <c r="W656" s="42" t="n"/>
      <c r="X656" s="39">
        <f>IF(D656="","",VLOOKUP(D656,'produto-estoque-total-7'!A:AB,8,0))</f>
        <v/>
      </c>
      <c r="Y656" s="39">
        <f>IF(D656="","",VLOOKUP(D656,'produto-estoque-total-7'!A:AB,9,0))</f>
        <v/>
      </c>
      <c r="Z656" s="39">
        <f>IF(D656="","",VLOOKUP(D656,'produto-estoque-total-7'!A:AB,10,0))</f>
        <v/>
      </c>
      <c r="AA656" s="39">
        <f>IFERROR(IF(D656="","",VLOOKUP(D656,'produto-venda-7'!B:N,4,0)),0)</f>
        <v/>
      </c>
      <c r="AB656" s="39">
        <f>IFERROR(IF(D656="","",VLOOKUP(D656,'produto-venda-7'!B:N,5,0)),0)</f>
        <v/>
      </c>
      <c r="AC656" s="39">
        <f>IF(D656="","",IFERROR(AA656/90,0))</f>
        <v/>
      </c>
      <c r="AD656" s="36">
        <f>IF(D656="","",IFERROR(VLOOKUP(D656,'produto-entrada-7'!A:M,4,0),0))</f>
        <v/>
      </c>
      <c r="AE656" s="36">
        <f>IFERROR(IF(D656="","",VLOOKUP(D656,'produto-venda-7'!B:N,10,0)),0)</f>
        <v/>
      </c>
      <c r="AF656" s="36">
        <f>IF(D656="","",IFERROR(VLOOKUP(D656,'produto-entrada-7'!A:M,11,0),0))</f>
        <v/>
      </c>
      <c r="AG656" s="1">
        <f>IF(D656="","",IFERROR(VLOOKUP(D656,'produto-entrada-7'!A:M,12,0),0))</f>
        <v/>
      </c>
      <c r="AH656" s="1">
        <f>IF(D656="","",IFERROR(VLOOKUP(D656,'produto-entrada-7'!A:M,13,0),0))</f>
        <v/>
      </c>
      <c r="AI656" s="36">
        <f>IFERROR(IF(D656="","",VLOOKUP(D656,'produto-venda-7'!B:N,11,0)),0)</f>
        <v/>
      </c>
      <c r="AJ656" s="43">
        <f>IF(D656="","",IFERROR(AI656*AB656,0))</f>
        <v/>
      </c>
      <c r="AK656" s="44">
        <f>IFERROR(IF(D656="","",VLOOKUP(F656,'ANALISE FORNECEDOR'!$A:$I,8,0)),"")</f>
        <v/>
      </c>
      <c r="AL656" s="44">
        <f>IF(D656="","",AVERAGE(AM656,AK656))</f>
        <v/>
      </c>
      <c r="AM656" s="44">
        <f>IFERROR(IF(D656="","",VLOOKUP(F656,'ANALISE FORNECEDOR'!$A:$I,9,0)),"")</f>
        <v/>
      </c>
      <c r="AN656" s="45">
        <f>IF(D656="","",IF(Y656&gt;12,AI656*(U656+Y656),AI656*U656))</f>
        <v/>
      </c>
      <c r="AO656" s="45">
        <f>IF(D656="","",IF(Y656&gt;12,AI656*(U656+V656+Y656),AI656*(U656+V656)))</f>
        <v/>
      </c>
      <c r="AP656" s="46">
        <f>IF(D656="","",IF(Y656&gt;12,AG656*(U656+Y656),AG656*U656))</f>
        <v/>
      </c>
      <c r="AQ656" s="46">
        <f>IF(D656="","",IF(Y656&gt;12,AG656*(U656+V656+Y656),AG656*(U656+V656)))</f>
        <v/>
      </c>
      <c r="AR656" s="46">
        <f>IF(D656="","",IF(OR(R656="A",R656="AA",R656="AAA"),AP656,0))</f>
        <v/>
      </c>
      <c r="AS656" s="46">
        <f>IF(D656="","",IF(R656="B",AP656,0))</f>
        <v/>
      </c>
      <c r="AT656" s="46">
        <f>IF(D656="","",IF(R656="C",AP656,0))</f>
        <v/>
      </c>
      <c r="AU656" s="47">
        <f>IF(D656="","",IFERROR(AN656/AJ656,0))</f>
        <v/>
      </c>
      <c r="AV656" s="47">
        <f>IF(D656="","",IFERROR(((AO656)/AJ656),0))</f>
        <v/>
      </c>
      <c r="AW656" s="48">
        <f>IF(D656="","",IF(OR(S656="S",NOT(AND(ISNUMBER(AC656),ISNUMBER(AL656),AC656*AL656&gt;=0))),0,AC656*AL656))</f>
        <v/>
      </c>
      <c r="AX656" s="49">
        <f>IFERROR(IF(D656="","",AW656*AG656),0)</f>
        <v/>
      </c>
      <c r="AY656" s="48">
        <f>IF(D656="","",IF(OR(S656="S",NOT(AND(ISNUMBER(AC656),ISNUMBER(AK656),AC656*AK656&gt;=0))),0,AC656*AK656))</f>
        <v/>
      </c>
      <c r="AZ656" s="48">
        <f>IFERROR(IF(D656="","",IF(AY656=0,0,IF(((AY656)-(U656+Y656))&lt;0,0,(AY656)-U656))),0)</f>
        <v/>
      </c>
      <c r="BA656" s="49">
        <f>IF(D656="","",AZ656*AG656)</f>
        <v/>
      </c>
      <c r="BB656" s="49">
        <f>IF(D656="","",IF(OR(R656="A",R656="AA",R656="AAA"),BA656,0))</f>
        <v/>
      </c>
      <c r="BC656" s="49">
        <f>IF(D656="","",IF(R656="B",BA656,0))</f>
        <v/>
      </c>
      <c r="BD656" s="49">
        <f>IF(D656="","",IF(R656="B",BA656,0))</f>
        <v/>
      </c>
      <c r="BE656" s="49">
        <f>IF(D656="","",IF(S656="S",
1,
IF(AC656=0,
1,
IF(
IFERROR(((U656+Y656)*AG656)/((AC656*AK656)*AG656),0)&lt;0,
0,
IF(
IFERROR(((U656+Y656)*AG656)/((AC656*AK656)*AG656),0)&gt;1,
1,
IFERROR(((U656+Y656)*AG656)/((AC656*AK656)*AG656),0)
)
)
)
))</f>
        <v/>
      </c>
      <c r="BF656" s="49">
        <f>IF(D656="","",IF(S656="S",
1,
IF(AC656=0,
1,
IF(
IFERROR(((U656+V656+Y656)*AG656)/((AC656*AK656)*AG656),0)&lt;0,
0,
IF(
IFERROR(((U656+V656+Y656)*AG656)/((AC656*AK656)*AG656),0)&gt;1,
1,
IFERROR(((U656+V656+Y656)*AG656)/((AC656*AK656)*AG656),0)
)
)
)
))</f>
        <v/>
      </c>
      <c r="BG656" s="50">
        <f>IF(D656="","",IF(S656="S",0,IF(AND(ISNUMBER(AC656),ISNUMBER(AM656)),IF(OR(AC656*AM656&lt;0,ISERR(AC656*AM656)),0,AC656*AM656),0)))</f>
        <v/>
      </c>
      <c r="BH656" s="50">
        <f>IF(D656="","",IF(BY656&gt;TODAY()-60,0,IF(Y656&gt;12,MAX(0,(U656+Y656)-BG656),MAX(0,U656-BG656))))</f>
        <v/>
      </c>
      <c r="BI656" s="51">
        <f>IF(D656="","",BH656*AG656)</f>
        <v/>
      </c>
      <c r="BJ656" s="51">
        <f>IF(D656="","",IF(OR(R656="A",R656="AA",R656="AAA"),BI656,0))</f>
        <v/>
      </c>
      <c r="BK656" s="51">
        <f>IF(D656="","",IF(R656="B",BI656,0))</f>
        <v/>
      </c>
      <c r="BL656" s="51">
        <f>IF(D656="","",IF(R656="C",BI656,0))</f>
        <v/>
      </c>
      <c r="BM656" s="51">
        <f>IF(D656="","",IFERROR(MAX(0,MIN(BI656/AP656,1)),0))</f>
        <v/>
      </c>
      <c r="BN656" s="52">
        <f>IF(D656="","",AB656*AG656)</f>
        <v/>
      </c>
      <c r="BO656" s="52">
        <f>IF(D656="","",(U656+V656+X656)*AG656)</f>
        <v/>
      </c>
      <c r="BP656" s="52">
        <f>IF(D656="","",(AB656*3)*AG656)</f>
        <v/>
      </c>
      <c r="BQ656" s="52">
        <f>IF(D656="","",IF(BO656-BP656&gt;0,0,BO656-BP656))</f>
        <v/>
      </c>
      <c r="BR656" s="52">
        <f>IF(D656="","",IF(BO656-BP656-BN656&gt;0,0,BO656-BP656-BN656))</f>
        <v/>
      </c>
      <c r="BS656" s="53">
        <f>IF(D656="","",IFERROR(AB656*AI656,0))</f>
        <v/>
      </c>
      <c r="BT656" s="53">
        <f>IF(D656="","",IFERROR(IF(X656&gt;12, AI656*(U656+V656+X656), AI656*(U656+V656)),0))</f>
        <v/>
      </c>
      <c r="BU656" s="53">
        <f>IF(D656="","",IFERROR(((AB656*3)*AI656),0))</f>
        <v/>
      </c>
      <c r="BV656" s="53">
        <f>IF(D656="","",IF(BT656-BU656&gt;0,0,BT656-BU656))</f>
        <v/>
      </c>
      <c r="BW656" s="53">
        <f>IF(D656="","",IF(BT656-BU656-BS656&gt;0,0,BT656-BU656-BS656))</f>
        <v/>
      </c>
      <c r="BX656" s="36">
        <f>IF(D656="","",IFERROR(VLOOKUP(D656,'produto-entrada-7'!A:M,3,0),"SEM PEDIDO"))</f>
        <v/>
      </c>
      <c r="BY656" s="36">
        <f>IF(D656="","",VLOOKUP(D656,'produto-estoque-total-7'!A:AB,25,0))</f>
        <v/>
      </c>
      <c r="BZ656" s="36">
        <f>IF(D656="","",IFERROR(VLOOKUP(D656,'produto-estoque-total-7'!A:AB,26,0)/100,0))</f>
        <v/>
      </c>
      <c r="CA656" s="36">
        <f>IF(D656="","",IFERROR(VLOOKUP(D656,'produto-estoque-total-7'!A:AB,27,0)/100,0))</f>
        <v/>
      </c>
      <c r="CB656" s="41">
        <f>IF(D656="","",V656*AF656)</f>
        <v/>
      </c>
      <c r="CC656" s="41">
        <f>IF(D656="","",V656*AI656)</f>
        <v/>
      </c>
      <c r="CD656" s="54">
        <f>IF(D656="","",VLOOKUP(D656,'produto-estoque-total-7'!A:AB,28,0))</f>
        <v/>
      </c>
    </row>
    <row r="657">
      <c r="A657" s="36">
        <f>IF(D657="","",VLOOKUP(D657,'produto-estoque-total-7'!A:AB,3,0))</f>
        <v/>
      </c>
      <c r="B657" s="1">
        <f>IF(D657="","",VLOOKUP(D657,'produto-estoque-total-7'!A:AB,12,0))</f>
        <v/>
      </c>
      <c r="C657" s="1">
        <f>IF(D657="","",VLOOKUP(D657,'produto-estoque-total-7'!A:AB,2,0))</f>
        <v/>
      </c>
      <c r="D657" s="37">
        <f>IFERROR(IF('produto-estoque-total-7'!A656="","",'produto-estoque-total-7'!A656),"")</f>
        <v/>
      </c>
      <c r="E657" s="1">
        <f>IF(D657="","",VLOOKUP(D657,'produto-estoque-total-7'!A:AB,4,0))</f>
        <v/>
      </c>
      <c r="F657" s="36">
        <f>IF(D657="","",VLOOKUP(D657,'produto-estoque-total-7'!A:AB,13,0))</f>
        <v/>
      </c>
      <c r="G657" s="1">
        <f>IF(F657="","",VLOOKUP(F657,'FORNECEDORES X COMPRADOR'!A:D,4,0))</f>
        <v/>
      </c>
      <c r="H657" s="1">
        <f>IF(F657="","",VLOOKUP(F657,'FORNECEDORES X COMPRADOR'!A:E,5,0))</f>
        <v/>
      </c>
      <c r="I657" s="36">
        <f>IF(D657="","",VLOOKUP(D657,'produto-estoque-total-7'!A:AB,15,0))</f>
        <v/>
      </c>
      <c r="J657" s="36">
        <f>IF(D657="","",VLOOKUP(D657,'produto-estoque-total-7'!A:AB,19,0))</f>
        <v/>
      </c>
      <c r="K657" s="1">
        <f>IF(D657="","",VLOOKUP(D657,'produto-estoque-total-7'!A:AB,20,0))</f>
        <v/>
      </c>
      <c r="L657" s="36">
        <f>IF(D657="","",VLOOKUP(D657,'produto-estoque-total-7'!A:AB,17,0))</f>
        <v/>
      </c>
      <c r="M657" s="1">
        <f>IF(D657="","",VLOOKUP(D657,'produto-estoque-total-7'!A:AB,18,0))</f>
        <v/>
      </c>
      <c r="N657" s="36">
        <f>IF(D657="","",VLOOKUP(D657,'produto-estoque-total-7'!A:AB,21,0))</f>
        <v/>
      </c>
      <c r="O657" s="1">
        <f>IF(D657="","",VLOOKUP(D657,'produto-estoque-total-7'!A:AB,22,0))</f>
        <v/>
      </c>
      <c r="P657" s="36">
        <f>IF(D657="","",VLOOKUP(D657,'produto-estoque-total-7'!A:AB,23,0))</f>
        <v/>
      </c>
      <c r="Q657" s="1">
        <f>IF(D657="","",VLOOKUP(D657,'produto-estoque-total-7'!A:AB,24,0))</f>
        <v/>
      </c>
      <c r="R657" s="38">
        <f>IFERROR(IF(D657="","",VLOOKUP(D657,'produto-venda-7'!B:N,13,0)),"C")</f>
        <v/>
      </c>
      <c r="S657" s="39">
        <f>IF(D657="","",VLOOKUP(D657,'produto-estoque-total-7'!A:AB,6,0))</f>
        <v/>
      </c>
      <c r="T657" s="39">
        <f>IF(D657="","",VLOOKUP(D657,'produto-estoque-total-7'!A:AB,5,0))</f>
        <v/>
      </c>
      <c r="U657" s="40">
        <f>IF(D657="","",VLOOKUP(D657,'produto-estoque-total-7'!A:AB,11,0))</f>
        <v/>
      </c>
      <c r="V657" s="41">
        <f>IF(D657="","",IFERROR(VLOOKUP(D657,'produto-entrada-7'!A:M,10,0),0))</f>
        <v/>
      </c>
      <c r="W657" s="42" t="n"/>
      <c r="X657" s="39">
        <f>IF(D657="","",VLOOKUP(D657,'produto-estoque-total-7'!A:AB,8,0))</f>
        <v/>
      </c>
      <c r="Y657" s="39">
        <f>IF(D657="","",VLOOKUP(D657,'produto-estoque-total-7'!A:AB,9,0))</f>
        <v/>
      </c>
      <c r="Z657" s="39">
        <f>IF(D657="","",VLOOKUP(D657,'produto-estoque-total-7'!A:AB,10,0))</f>
        <v/>
      </c>
      <c r="AA657" s="39">
        <f>IFERROR(IF(D657="","",VLOOKUP(D657,'produto-venda-7'!B:N,4,0)),0)</f>
        <v/>
      </c>
      <c r="AB657" s="39">
        <f>IFERROR(IF(D657="","",VLOOKUP(D657,'produto-venda-7'!B:N,5,0)),0)</f>
        <v/>
      </c>
      <c r="AC657" s="39">
        <f>IF(D657="","",IFERROR(AA657/90,0))</f>
        <v/>
      </c>
      <c r="AD657" s="36">
        <f>IF(D657="","",IFERROR(VLOOKUP(D657,'produto-entrada-7'!A:M,4,0),0))</f>
        <v/>
      </c>
      <c r="AE657" s="36">
        <f>IFERROR(IF(D657="","",VLOOKUP(D657,'produto-venda-7'!B:N,10,0)),0)</f>
        <v/>
      </c>
      <c r="AF657" s="36">
        <f>IF(D657="","",IFERROR(VLOOKUP(D657,'produto-entrada-7'!A:M,11,0),0))</f>
        <v/>
      </c>
      <c r="AG657" s="1">
        <f>IF(D657="","",IFERROR(VLOOKUP(D657,'produto-entrada-7'!A:M,12,0),0))</f>
        <v/>
      </c>
      <c r="AH657" s="1">
        <f>IF(D657="","",IFERROR(VLOOKUP(D657,'produto-entrada-7'!A:M,13,0),0))</f>
        <v/>
      </c>
      <c r="AI657" s="36">
        <f>IFERROR(IF(D657="","",VLOOKUP(D657,'produto-venda-7'!B:N,11,0)),0)</f>
        <v/>
      </c>
      <c r="AJ657" s="43">
        <f>IF(D657="","",IFERROR(AI657*AB657,0))</f>
        <v/>
      </c>
      <c r="AK657" s="44">
        <f>IFERROR(IF(D657="","",VLOOKUP(F657,'ANALISE FORNECEDOR'!$A:$I,8,0)),"")</f>
        <v/>
      </c>
      <c r="AL657" s="44">
        <f>IF(D657="","",AVERAGE(AM657,AK657))</f>
        <v/>
      </c>
      <c r="AM657" s="44">
        <f>IFERROR(IF(D657="","",VLOOKUP(F657,'ANALISE FORNECEDOR'!$A:$I,9,0)),"")</f>
        <v/>
      </c>
      <c r="AN657" s="45">
        <f>IF(D657="","",IF(Y657&gt;12,AI657*(U657+Y657),AI657*U657))</f>
        <v/>
      </c>
      <c r="AO657" s="45">
        <f>IF(D657="","",IF(Y657&gt;12,AI657*(U657+V657+Y657),AI657*(U657+V657)))</f>
        <v/>
      </c>
      <c r="AP657" s="46">
        <f>IF(D657="","",IF(Y657&gt;12,AG657*(U657+Y657),AG657*U657))</f>
        <v/>
      </c>
      <c r="AQ657" s="46">
        <f>IF(D657="","",IF(Y657&gt;12,AG657*(U657+V657+Y657),AG657*(U657+V657)))</f>
        <v/>
      </c>
      <c r="AR657" s="46">
        <f>IF(D657="","",IF(OR(R657="A",R657="AA",R657="AAA"),AP657,0))</f>
        <v/>
      </c>
      <c r="AS657" s="46">
        <f>IF(D657="","",IF(R657="B",AP657,0))</f>
        <v/>
      </c>
      <c r="AT657" s="46">
        <f>IF(D657="","",IF(R657="C",AP657,0))</f>
        <v/>
      </c>
      <c r="AU657" s="47">
        <f>IF(D657="","",IFERROR(AN657/AJ657,0))</f>
        <v/>
      </c>
      <c r="AV657" s="47">
        <f>IF(D657="","",IFERROR(((AO657)/AJ657),0))</f>
        <v/>
      </c>
      <c r="AW657" s="48">
        <f>IF(D657="","",IF(OR(S657="S",NOT(AND(ISNUMBER(AC657),ISNUMBER(AL657),AC657*AL657&gt;=0))),0,AC657*AL657))</f>
        <v/>
      </c>
      <c r="AX657" s="49">
        <f>IFERROR(IF(D657="","",AW657*AG657),0)</f>
        <v/>
      </c>
      <c r="AY657" s="48">
        <f>IF(D657="","",IF(OR(S657="S",NOT(AND(ISNUMBER(AC657),ISNUMBER(AK657),AC657*AK657&gt;=0))),0,AC657*AK657))</f>
        <v/>
      </c>
      <c r="AZ657" s="48">
        <f>IFERROR(IF(D657="","",IF(AY657=0,0,IF(((AY657)-(U657+Y657))&lt;0,0,(AY657)-U657))),0)</f>
        <v/>
      </c>
      <c r="BA657" s="49">
        <f>IF(D657="","",AZ657*AG657)</f>
        <v/>
      </c>
      <c r="BB657" s="49">
        <f>IF(D657="","",IF(OR(R657="A",R657="AA",R657="AAA"),BA657,0))</f>
        <v/>
      </c>
      <c r="BC657" s="49">
        <f>IF(D657="","",IF(R657="B",BA657,0))</f>
        <v/>
      </c>
      <c r="BD657" s="49">
        <f>IF(D657="","",IF(R657="B",BA657,0))</f>
        <v/>
      </c>
      <c r="BE657" s="49">
        <f>IF(D657="","",IF(S657="S",
1,
IF(AC657=0,
1,
IF(
IFERROR(((U657+Y657)*AG657)/((AC657*AK657)*AG657),0)&lt;0,
0,
IF(
IFERROR(((U657+Y657)*AG657)/((AC657*AK657)*AG657),0)&gt;1,
1,
IFERROR(((U657+Y657)*AG657)/((AC657*AK657)*AG657),0)
)
)
)
))</f>
        <v/>
      </c>
      <c r="BF657" s="49">
        <f>IF(D657="","",IF(S657="S",
1,
IF(AC657=0,
1,
IF(
IFERROR(((U657+V657+Y657)*AG657)/((AC657*AK657)*AG657),0)&lt;0,
0,
IF(
IFERROR(((U657+V657+Y657)*AG657)/((AC657*AK657)*AG657),0)&gt;1,
1,
IFERROR(((U657+V657+Y657)*AG657)/((AC657*AK657)*AG657),0)
)
)
)
))</f>
        <v/>
      </c>
      <c r="BG657" s="50">
        <f>IF(D657="","",IF(S657="S",0,IF(AND(ISNUMBER(AC657),ISNUMBER(AM657)),IF(OR(AC657*AM657&lt;0,ISERR(AC657*AM657)),0,AC657*AM657),0)))</f>
        <v/>
      </c>
      <c r="BH657" s="50">
        <f>IF(D657="","",IF(BY657&gt;TODAY()-60,0,IF(Y657&gt;12,MAX(0,(U657+Y657)-BG657),MAX(0,U657-BG657))))</f>
        <v/>
      </c>
      <c r="BI657" s="51">
        <f>IF(D657="","",BH657*AG657)</f>
        <v/>
      </c>
      <c r="BJ657" s="51">
        <f>IF(D657="","",IF(OR(R657="A",R657="AA",R657="AAA"),BI657,0))</f>
        <v/>
      </c>
      <c r="BK657" s="51">
        <f>IF(D657="","",IF(R657="B",BI657,0))</f>
        <v/>
      </c>
      <c r="BL657" s="51">
        <f>IF(D657="","",IF(R657="C",BI657,0))</f>
        <v/>
      </c>
      <c r="BM657" s="51">
        <f>IF(D657="","",IFERROR(MAX(0,MIN(BI657/AP657,1)),0))</f>
        <v/>
      </c>
      <c r="BN657" s="52">
        <f>IF(D657="","",AB657*AG657)</f>
        <v/>
      </c>
      <c r="BO657" s="52">
        <f>IF(D657="","",(U657+V657+X657)*AG657)</f>
        <v/>
      </c>
      <c r="BP657" s="52">
        <f>IF(D657="","",(AB657*3)*AG657)</f>
        <v/>
      </c>
      <c r="BQ657" s="52">
        <f>IF(D657="","",IF(BO657-BP657&gt;0,0,BO657-BP657))</f>
        <v/>
      </c>
      <c r="BR657" s="52">
        <f>IF(D657="","",IF(BO657-BP657-BN657&gt;0,0,BO657-BP657-BN657))</f>
        <v/>
      </c>
      <c r="BS657" s="53">
        <f>IF(D657="","",IFERROR(AB657*AI657,0))</f>
        <v/>
      </c>
      <c r="BT657" s="53">
        <f>IF(D657="","",IFERROR(IF(X657&gt;12, AI657*(U657+V657+X657), AI657*(U657+V657)),0))</f>
        <v/>
      </c>
      <c r="BU657" s="53">
        <f>IF(D657="","",IFERROR(((AB657*3)*AI657),0))</f>
        <v/>
      </c>
      <c r="BV657" s="53">
        <f>IF(D657="","",IF(BT657-BU657&gt;0,0,BT657-BU657))</f>
        <v/>
      </c>
      <c r="BW657" s="53">
        <f>IF(D657="","",IF(BT657-BU657-BS657&gt;0,0,BT657-BU657-BS657))</f>
        <v/>
      </c>
      <c r="BX657" s="36">
        <f>IF(D657="","",IFERROR(VLOOKUP(D657,'produto-entrada-7'!A:M,3,0),"SEM PEDIDO"))</f>
        <v/>
      </c>
      <c r="BY657" s="36">
        <f>IF(D657="","",VLOOKUP(D657,'produto-estoque-total-7'!A:AB,25,0))</f>
        <v/>
      </c>
      <c r="BZ657" s="36">
        <f>IF(D657="","",IFERROR(VLOOKUP(D657,'produto-estoque-total-7'!A:AB,26,0)/100,0))</f>
        <v/>
      </c>
      <c r="CA657" s="36">
        <f>IF(D657="","",IFERROR(VLOOKUP(D657,'produto-estoque-total-7'!A:AB,27,0)/100,0))</f>
        <v/>
      </c>
      <c r="CB657" s="41">
        <f>IF(D657="","",V657*AF657)</f>
        <v/>
      </c>
      <c r="CC657" s="41">
        <f>IF(D657="","",V657*AI657)</f>
        <v/>
      </c>
      <c r="CD657" s="54">
        <f>IF(D657="","",VLOOKUP(D657,'produto-estoque-total-7'!A:AB,28,0))</f>
        <v/>
      </c>
    </row>
    <row r="658">
      <c r="A658" s="36">
        <f>IF(D658="","",VLOOKUP(D658,'produto-estoque-total-7'!A:AB,3,0))</f>
        <v/>
      </c>
      <c r="B658" s="1">
        <f>IF(D658="","",VLOOKUP(D658,'produto-estoque-total-7'!A:AB,12,0))</f>
        <v/>
      </c>
      <c r="C658" s="1">
        <f>IF(D658="","",VLOOKUP(D658,'produto-estoque-total-7'!A:AB,2,0))</f>
        <v/>
      </c>
      <c r="D658" s="37">
        <f>IFERROR(IF('produto-estoque-total-7'!A657="","",'produto-estoque-total-7'!A657),"")</f>
        <v/>
      </c>
      <c r="E658" s="1">
        <f>IF(D658="","",VLOOKUP(D658,'produto-estoque-total-7'!A:AB,4,0))</f>
        <v/>
      </c>
      <c r="F658" s="36">
        <f>IF(D658="","",VLOOKUP(D658,'produto-estoque-total-7'!A:AB,13,0))</f>
        <v/>
      </c>
      <c r="G658" s="1">
        <f>IF(F658="","",VLOOKUP(F658,'FORNECEDORES X COMPRADOR'!A:D,4,0))</f>
        <v/>
      </c>
      <c r="H658" s="1">
        <f>IF(F658="","",VLOOKUP(F658,'FORNECEDORES X COMPRADOR'!A:E,5,0))</f>
        <v/>
      </c>
      <c r="I658" s="36">
        <f>IF(D658="","",VLOOKUP(D658,'produto-estoque-total-7'!A:AB,15,0))</f>
        <v/>
      </c>
      <c r="J658" s="36">
        <f>IF(D658="","",VLOOKUP(D658,'produto-estoque-total-7'!A:AB,19,0))</f>
        <v/>
      </c>
      <c r="K658" s="1">
        <f>IF(D658="","",VLOOKUP(D658,'produto-estoque-total-7'!A:AB,20,0))</f>
        <v/>
      </c>
      <c r="L658" s="36">
        <f>IF(D658="","",VLOOKUP(D658,'produto-estoque-total-7'!A:AB,17,0))</f>
        <v/>
      </c>
      <c r="M658" s="1">
        <f>IF(D658="","",VLOOKUP(D658,'produto-estoque-total-7'!A:AB,18,0))</f>
        <v/>
      </c>
      <c r="N658" s="36">
        <f>IF(D658="","",VLOOKUP(D658,'produto-estoque-total-7'!A:AB,21,0))</f>
        <v/>
      </c>
      <c r="O658" s="1">
        <f>IF(D658="","",VLOOKUP(D658,'produto-estoque-total-7'!A:AB,22,0))</f>
        <v/>
      </c>
      <c r="P658" s="36">
        <f>IF(D658="","",VLOOKUP(D658,'produto-estoque-total-7'!A:AB,23,0))</f>
        <v/>
      </c>
      <c r="Q658" s="1">
        <f>IF(D658="","",VLOOKUP(D658,'produto-estoque-total-7'!A:AB,24,0))</f>
        <v/>
      </c>
      <c r="R658" s="38">
        <f>IFERROR(IF(D658="","",VLOOKUP(D658,'produto-venda-7'!B:N,13,0)),"C")</f>
        <v/>
      </c>
      <c r="S658" s="39">
        <f>IF(D658="","",VLOOKUP(D658,'produto-estoque-total-7'!A:AB,6,0))</f>
        <v/>
      </c>
      <c r="T658" s="39">
        <f>IF(D658="","",VLOOKUP(D658,'produto-estoque-total-7'!A:AB,5,0))</f>
        <v/>
      </c>
      <c r="U658" s="40">
        <f>IF(D658="","",VLOOKUP(D658,'produto-estoque-total-7'!A:AB,11,0))</f>
        <v/>
      </c>
      <c r="V658" s="41">
        <f>IF(D658="","",IFERROR(VLOOKUP(D658,'produto-entrada-7'!A:M,10,0),0))</f>
        <v/>
      </c>
      <c r="W658" s="42" t="n"/>
      <c r="X658" s="39">
        <f>IF(D658="","",VLOOKUP(D658,'produto-estoque-total-7'!A:AB,8,0))</f>
        <v/>
      </c>
      <c r="Y658" s="39">
        <f>IF(D658="","",VLOOKUP(D658,'produto-estoque-total-7'!A:AB,9,0))</f>
        <v/>
      </c>
      <c r="Z658" s="39">
        <f>IF(D658="","",VLOOKUP(D658,'produto-estoque-total-7'!A:AB,10,0))</f>
        <v/>
      </c>
      <c r="AA658" s="39">
        <f>IFERROR(IF(D658="","",VLOOKUP(D658,'produto-venda-7'!B:N,4,0)),0)</f>
        <v/>
      </c>
      <c r="AB658" s="39">
        <f>IFERROR(IF(D658="","",VLOOKUP(D658,'produto-venda-7'!B:N,5,0)),0)</f>
        <v/>
      </c>
      <c r="AC658" s="39">
        <f>IF(D658="","",IFERROR(AA658/90,0))</f>
        <v/>
      </c>
      <c r="AD658" s="36">
        <f>IF(D658="","",IFERROR(VLOOKUP(D658,'produto-entrada-7'!A:M,4,0),0))</f>
        <v/>
      </c>
      <c r="AE658" s="36">
        <f>IFERROR(IF(D658="","",VLOOKUP(D658,'produto-venda-7'!B:N,10,0)),0)</f>
        <v/>
      </c>
      <c r="AF658" s="36">
        <f>IF(D658="","",IFERROR(VLOOKUP(D658,'produto-entrada-7'!A:M,11,0),0))</f>
        <v/>
      </c>
      <c r="AG658" s="1">
        <f>IF(D658="","",IFERROR(VLOOKUP(D658,'produto-entrada-7'!A:M,12,0),0))</f>
        <v/>
      </c>
      <c r="AH658" s="1">
        <f>IF(D658="","",IFERROR(VLOOKUP(D658,'produto-entrada-7'!A:M,13,0),0))</f>
        <v/>
      </c>
      <c r="AI658" s="36">
        <f>IFERROR(IF(D658="","",VLOOKUP(D658,'produto-venda-7'!B:N,11,0)),0)</f>
        <v/>
      </c>
      <c r="AJ658" s="43">
        <f>IF(D658="","",IFERROR(AI658*AB658,0))</f>
        <v/>
      </c>
      <c r="AK658" s="44">
        <f>IFERROR(IF(D658="","",VLOOKUP(F658,'ANALISE FORNECEDOR'!$A:$I,8,0)),"")</f>
        <v/>
      </c>
      <c r="AL658" s="44">
        <f>IF(D658="","",AVERAGE(AM658,AK658))</f>
        <v/>
      </c>
      <c r="AM658" s="44">
        <f>IFERROR(IF(D658="","",VLOOKUP(F658,'ANALISE FORNECEDOR'!$A:$I,9,0)),"")</f>
        <v/>
      </c>
      <c r="AN658" s="45">
        <f>IF(D658="","",IF(Y658&gt;12,AI658*(U658+Y658),AI658*U658))</f>
        <v/>
      </c>
      <c r="AO658" s="45">
        <f>IF(D658="","",IF(Y658&gt;12,AI658*(U658+V658+Y658),AI658*(U658+V658)))</f>
        <v/>
      </c>
      <c r="AP658" s="46">
        <f>IF(D658="","",IF(Y658&gt;12,AG658*(U658+Y658),AG658*U658))</f>
        <v/>
      </c>
      <c r="AQ658" s="46">
        <f>IF(D658="","",IF(Y658&gt;12,AG658*(U658+V658+Y658),AG658*(U658+V658)))</f>
        <v/>
      </c>
      <c r="AR658" s="46">
        <f>IF(D658="","",IF(OR(R658="A",R658="AA",R658="AAA"),AP658,0))</f>
        <v/>
      </c>
      <c r="AS658" s="46">
        <f>IF(D658="","",IF(R658="B",AP658,0))</f>
        <v/>
      </c>
      <c r="AT658" s="46">
        <f>IF(D658="","",IF(R658="C",AP658,0))</f>
        <v/>
      </c>
      <c r="AU658" s="47">
        <f>IF(D658="","",IFERROR(AN658/AJ658,0))</f>
        <v/>
      </c>
      <c r="AV658" s="47">
        <f>IF(D658="","",IFERROR(((AO658)/AJ658),0))</f>
        <v/>
      </c>
      <c r="AW658" s="48">
        <f>IF(D658="","",IF(OR(S658="S",NOT(AND(ISNUMBER(AC658),ISNUMBER(AL658),AC658*AL658&gt;=0))),0,AC658*AL658))</f>
        <v/>
      </c>
      <c r="AX658" s="49">
        <f>IFERROR(IF(D658="","",AW658*AG658),0)</f>
        <v/>
      </c>
      <c r="AY658" s="48">
        <f>IF(D658="","",IF(OR(S658="S",NOT(AND(ISNUMBER(AC658),ISNUMBER(AK658),AC658*AK658&gt;=0))),0,AC658*AK658))</f>
        <v/>
      </c>
      <c r="AZ658" s="48">
        <f>IFERROR(IF(D658="","",IF(AY658=0,0,IF(((AY658)-(U658+Y658))&lt;0,0,(AY658)-U658))),0)</f>
        <v/>
      </c>
      <c r="BA658" s="49">
        <f>IF(D658="","",AZ658*AG658)</f>
        <v/>
      </c>
      <c r="BB658" s="49">
        <f>IF(D658="","",IF(OR(R658="A",R658="AA",R658="AAA"),BA658,0))</f>
        <v/>
      </c>
      <c r="BC658" s="49">
        <f>IF(D658="","",IF(R658="B",BA658,0))</f>
        <v/>
      </c>
      <c r="BD658" s="49">
        <f>IF(D658="","",IF(R658="B",BA658,0))</f>
        <v/>
      </c>
      <c r="BE658" s="49">
        <f>IF(D658="","",IF(S658="S",
1,
IF(AC658=0,
1,
IF(
IFERROR(((U658+Y658)*AG658)/((AC658*AK658)*AG658),0)&lt;0,
0,
IF(
IFERROR(((U658+Y658)*AG658)/((AC658*AK658)*AG658),0)&gt;1,
1,
IFERROR(((U658+Y658)*AG658)/((AC658*AK658)*AG658),0)
)
)
)
))</f>
        <v/>
      </c>
      <c r="BF658" s="49">
        <f>IF(D658="","",IF(S658="S",
1,
IF(AC658=0,
1,
IF(
IFERROR(((U658+V658+Y658)*AG658)/((AC658*AK658)*AG658),0)&lt;0,
0,
IF(
IFERROR(((U658+V658+Y658)*AG658)/((AC658*AK658)*AG658),0)&gt;1,
1,
IFERROR(((U658+V658+Y658)*AG658)/((AC658*AK658)*AG658),0)
)
)
)
))</f>
        <v/>
      </c>
      <c r="BG658" s="50">
        <f>IF(D658="","",IF(S658="S",0,IF(AND(ISNUMBER(AC658),ISNUMBER(AM658)),IF(OR(AC658*AM658&lt;0,ISERR(AC658*AM658)),0,AC658*AM658),0)))</f>
        <v/>
      </c>
      <c r="BH658" s="50">
        <f>IF(D658="","",IF(BY658&gt;TODAY()-60,0,IF(Y658&gt;12,MAX(0,(U658+Y658)-BG658),MAX(0,U658-BG658))))</f>
        <v/>
      </c>
      <c r="BI658" s="51">
        <f>IF(D658="","",BH658*AG658)</f>
        <v/>
      </c>
      <c r="BJ658" s="51">
        <f>IF(D658="","",IF(OR(R658="A",R658="AA",R658="AAA"),BI658,0))</f>
        <v/>
      </c>
      <c r="BK658" s="51">
        <f>IF(D658="","",IF(R658="B",BI658,0))</f>
        <v/>
      </c>
      <c r="BL658" s="51">
        <f>IF(D658="","",IF(R658="C",BI658,0))</f>
        <v/>
      </c>
      <c r="BM658" s="51">
        <f>IF(D658="","",IFERROR(MAX(0,MIN(BI658/AP658,1)),0))</f>
        <v/>
      </c>
      <c r="BN658" s="52">
        <f>IF(D658="","",AB658*AG658)</f>
        <v/>
      </c>
      <c r="BO658" s="52">
        <f>IF(D658="","",(U658+V658+X658)*AG658)</f>
        <v/>
      </c>
      <c r="BP658" s="52">
        <f>IF(D658="","",(AB658*3)*AG658)</f>
        <v/>
      </c>
      <c r="BQ658" s="52">
        <f>IF(D658="","",IF(BO658-BP658&gt;0,0,BO658-BP658))</f>
        <v/>
      </c>
      <c r="BR658" s="52">
        <f>IF(D658="","",IF(BO658-BP658-BN658&gt;0,0,BO658-BP658-BN658))</f>
        <v/>
      </c>
      <c r="BS658" s="53">
        <f>IF(D658="","",IFERROR(AB658*AI658,0))</f>
        <v/>
      </c>
      <c r="BT658" s="53">
        <f>IF(D658="","",IFERROR(IF(X658&gt;12, AI658*(U658+V658+X658), AI658*(U658+V658)),0))</f>
        <v/>
      </c>
      <c r="BU658" s="53">
        <f>IF(D658="","",IFERROR(((AB658*3)*AI658),0))</f>
        <v/>
      </c>
      <c r="BV658" s="53">
        <f>IF(D658="","",IF(BT658-BU658&gt;0,0,BT658-BU658))</f>
        <v/>
      </c>
      <c r="BW658" s="53">
        <f>IF(D658="","",IF(BT658-BU658-BS658&gt;0,0,BT658-BU658-BS658))</f>
        <v/>
      </c>
      <c r="BX658" s="36">
        <f>IF(D658="","",IFERROR(VLOOKUP(D658,'produto-entrada-7'!A:M,3,0),"SEM PEDIDO"))</f>
        <v/>
      </c>
      <c r="BY658" s="36">
        <f>IF(D658="","",VLOOKUP(D658,'produto-estoque-total-7'!A:AB,25,0))</f>
        <v/>
      </c>
      <c r="BZ658" s="36">
        <f>IF(D658="","",IFERROR(VLOOKUP(D658,'produto-estoque-total-7'!A:AB,26,0)/100,0))</f>
        <v/>
      </c>
      <c r="CA658" s="36">
        <f>IF(D658="","",IFERROR(VLOOKUP(D658,'produto-estoque-total-7'!A:AB,27,0)/100,0))</f>
        <v/>
      </c>
      <c r="CB658" s="41">
        <f>IF(D658="","",V658*AF658)</f>
        <v/>
      </c>
      <c r="CC658" s="41">
        <f>IF(D658="","",V658*AI658)</f>
        <v/>
      </c>
      <c r="CD658" s="54">
        <f>IF(D658="","",VLOOKUP(D658,'produto-estoque-total-7'!A:AB,28,0))</f>
        <v/>
      </c>
    </row>
    <row r="659">
      <c r="A659" s="36">
        <f>IF(D659="","",VLOOKUP(D659,'produto-estoque-total-7'!A:AB,3,0))</f>
        <v/>
      </c>
      <c r="B659" s="1">
        <f>IF(D659="","",VLOOKUP(D659,'produto-estoque-total-7'!A:AB,12,0))</f>
        <v/>
      </c>
      <c r="C659" s="1">
        <f>IF(D659="","",VLOOKUP(D659,'produto-estoque-total-7'!A:AB,2,0))</f>
        <v/>
      </c>
      <c r="D659" s="37">
        <f>IFERROR(IF('produto-estoque-total-7'!A658="","",'produto-estoque-total-7'!A658),"")</f>
        <v/>
      </c>
      <c r="E659" s="1">
        <f>IF(D659="","",VLOOKUP(D659,'produto-estoque-total-7'!A:AB,4,0))</f>
        <v/>
      </c>
      <c r="F659" s="36">
        <f>IF(D659="","",VLOOKUP(D659,'produto-estoque-total-7'!A:AB,13,0))</f>
        <v/>
      </c>
      <c r="G659" s="1">
        <f>IF(F659="","",VLOOKUP(F659,'FORNECEDORES X COMPRADOR'!A:D,4,0))</f>
        <v/>
      </c>
      <c r="H659" s="1">
        <f>IF(F659="","",VLOOKUP(F659,'FORNECEDORES X COMPRADOR'!A:E,5,0))</f>
        <v/>
      </c>
      <c r="I659" s="36">
        <f>IF(D659="","",VLOOKUP(D659,'produto-estoque-total-7'!A:AB,15,0))</f>
        <v/>
      </c>
      <c r="J659" s="36">
        <f>IF(D659="","",VLOOKUP(D659,'produto-estoque-total-7'!A:AB,19,0))</f>
        <v/>
      </c>
      <c r="K659" s="1">
        <f>IF(D659="","",VLOOKUP(D659,'produto-estoque-total-7'!A:AB,20,0))</f>
        <v/>
      </c>
      <c r="L659" s="36">
        <f>IF(D659="","",VLOOKUP(D659,'produto-estoque-total-7'!A:AB,17,0))</f>
        <v/>
      </c>
      <c r="M659" s="1">
        <f>IF(D659="","",VLOOKUP(D659,'produto-estoque-total-7'!A:AB,18,0))</f>
        <v/>
      </c>
      <c r="N659" s="36">
        <f>IF(D659="","",VLOOKUP(D659,'produto-estoque-total-7'!A:AB,21,0))</f>
        <v/>
      </c>
      <c r="O659" s="1">
        <f>IF(D659="","",VLOOKUP(D659,'produto-estoque-total-7'!A:AB,22,0))</f>
        <v/>
      </c>
      <c r="P659" s="36">
        <f>IF(D659="","",VLOOKUP(D659,'produto-estoque-total-7'!A:AB,23,0))</f>
        <v/>
      </c>
      <c r="Q659" s="1">
        <f>IF(D659="","",VLOOKUP(D659,'produto-estoque-total-7'!A:AB,24,0))</f>
        <v/>
      </c>
      <c r="R659" s="38">
        <f>IFERROR(IF(D659="","",VLOOKUP(D659,'produto-venda-7'!B:N,13,0)),"C")</f>
        <v/>
      </c>
      <c r="S659" s="39">
        <f>IF(D659="","",VLOOKUP(D659,'produto-estoque-total-7'!A:AB,6,0))</f>
        <v/>
      </c>
      <c r="T659" s="39">
        <f>IF(D659="","",VLOOKUP(D659,'produto-estoque-total-7'!A:AB,5,0))</f>
        <v/>
      </c>
      <c r="U659" s="40">
        <f>IF(D659="","",VLOOKUP(D659,'produto-estoque-total-7'!A:AB,11,0))</f>
        <v/>
      </c>
      <c r="V659" s="41">
        <f>IF(D659="","",IFERROR(VLOOKUP(D659,'produto-entrada-7'!A:M,10,0),0))</f>
        <v/>
      </c>
      <c r="W659" s="42" t="n"/>
      <c r="X659" s="39">
        <f>IF(D659="","",VLOOKUP(D659,'produto-estoque-total-7'!A:AB,8,0))</f>
        <v/>
      </c>
      <c r="Y659" s="39">
        <f>IF(D659="","",VLOOKUP(D659,'produto-estoque-total-7'!A:AB,9,0))</f>
        <v/>
      </c>
      <c r="Z659" s="39">
        <f>IF(D659="","",VLOOKUP(D659,'produto-estoque-total-7'!A:AB,10,0))</f>
        <v/>
      </c>
      <c r="AA659" s="39">
        <f>IFERROR(IF(D659="","",VLOOKUP(D659,'produto-venda-7'!B:N,4,0)),0)</f>
        <v/>
      </c>
      <c r="AB659" s="39">
        <f>IFERROR(IF(D659="","",VLOOKUP(D659,'produto-venda-7'!B:N,5,0)),0)</f>
        <v/>
      </c>
      <c r="AC659" s="39">
        <f>IF(D659="","",IFERROR(AA659/90,0))</f>
        <v/>
      </c>
      <c r="AD659" s="36">
        <f>IF(D659="","",IFERROR(VLOOKUP(D659,'produto-entrada-7'!A:M,4,0),0))</f>
        <v/>
      </c>
      <c r="AE659" s="36">
        <f>IFERROR(IF(D659="","",VLOOKUP(D659,'produto-venda-7'!B:N,10,0)),0)</f>
        <v/>
      </c>
      <c r="AF659" s="36">
        <f>IF(D659="","",IFERROR(VLOOKUP(D659,'produto-entrada-7'!A:M,11,0),0))</f>
        <v/>
      </c>
      <c r="AG659" s="1">
        <f>IF(D659="","",IFERROR(VLOOKUP(D659,'produto-entrada-7'!A:M,12,0),0))</f>
        <v/>
      </c>
      <c r="AH659" s="1">
        <f>IF(D659="","",IFERROR(VLOOKUP(D659,'produto-entrada-7'!A:M,13,0),0))</f>
        <v/>
      </c>
      <c r="AI659" s="36">
        <f>IFERROR(IF(D659="","",VLOOKUP(D659,'produto-venda-7'!B:N,11,0)),0)</f>
        <v/>
      </c>
      <c r="AJ659" s="43">
        <f>IF(D659="","",IFERROR(AI659*AB659,0))</f>
        <v/>
      </c>
      <c r="AK659" s="44">
        <f>IFERROR(IF(D659="","",VLOOKUP(F659,'ANALISE FORNECEDOR'!$A:$I,8,0)),"")</f>
        <v/>
      </c>
      <c r="AL659" s="44">
        <f>IF(D659="","",AVERAGE(AM659,AK659))</f>
        <v/>
      </c>
      <c r="AM659" s="44">
        <f>IFERROR(IF(D659="","",VLOOKUP(F659,'ANALISE FORNECEDOR'!$A:$I,9,0)),"")</f>
        <v/>
      </c>
      <c r="AN659" s="45">
        <f>IF(D659="","",IF(Y659&gt;12,AI659*(U659+Y659),AI659*U659))</f>
        <v/>
      </c>
      <c r="AO659" s="45">
        <f>IF(D659="","",IF(Y659&gt;12,AI659*(U659+V659+Y659),AI659*(U659+V659)))</f>
        <v/>
      </c>
      <c r="AP659" s="46">
        <f>IF(D659="","",IF(Y659&gt;12,AG659*(U659+Y659),AG659*U659))</f>
        <v/>
      </c>
      <c r="AQ659" s="46">
        <f>IF(D659="","",IF(Y659&gt;12,AG659*(U659+V659+Y659),AG659*(U659+V659)))</f>
        <v/>
      </c>
      <c r="AR659" s="46">
        <f>IF(D659="","",IF(OR(R659="A",R659="AA",R659="AAA"),AP659,0))</f>
        <v/>
      </c>
      <c r="AS659" s="46">
        <f>IF(D659="","",IF(R659="B",AP659,0))</f>
        <v/>
      </c>
      <c r="AT659" s="46">
        <f>IF(D659="","",IF(R659="C",AP659,0))</f>
        <v/>
      </c>
      <c r="AU659" s="47">
        <f>IF(D659="","",IFERROR(AN659/AJ659,0))</f>
        <v/>
      </c>
      <c r="AV659" s="47">
        <f>IF(D659="","",IFERROR(((AO659)/AJ659),0))</f>
        <v/>
      </c>
      <c r="AW659" s="48">
        <f>IF(D659="","",IF(OR(S659="S",NOT(AND(ISNUMBER(AC659),ISNUMBER(AL659),AC659*AL659&gt;=0))),0,AC659*AL659))</f>
        <v/>
      </c>
      <c r="AX659" s="49">
        <f>IFERROR(IF(D659="","",AW659*AG659),0)</f>
        <v/>
      </c>
      <c r="AY659" s="48">
        <f>IF(D659="","",IF(OR(S659="S",NOT(AND(ISNUMBER(AC659),ISNUMBER(AK659),AC659*AK659&gt;=0))),0,AC659*AK659))</f>
        <v/>
      </c>
      <c r="AZ659" s="48">
        <f>IFERROR(IF(D659="","",IF(AY659=0,0,IF(((AY659)-(U659+Y659))&lt;0,0,(AY659)-U659))),0)</f>
        <v/>
      </c>
      <c r="BA659" s="49">
        <f>IF(D659="","",AZ659*AG659)</f>
        <v/>
      </c>
      <c r="BB659" s="49">
        <f>IF(D659="","",IF(OR(R659="A",R659="AA",R659="AAA"),BA659,0))</f>
        <v/>
      </c>
      <c r="BC659" s="49">
        <f>IF(D659="","",IF(R659="B",BA659,0))</f>
        <v/>
      </c>
      <c r="BD659" s="49">
        <f>IF(D659="","",IF(R659="B",BA659,0))</f>
        <v/>
      </c>
      <c r="BE659" s="49">
        <f>IF(D659="","",IF(S659="S",
1,
IF(AC659=0,
1,
IF(
IFERROR(((U659+Y659)*AG659)/((AC659*AK659)*AG659),0)&lt;0,
0,
IF(
IFERROR(((U659+Y659)*AG659)/((AC659*AK659)*AG659),0)&gt;1,
1,
IFERROR(((U659+Y659)*AG659)/((AC659*AK659)*AG659),0)
)
)
)
))</f>
        <v/>
      </c>
      <c r="BF659" s="49">
        <f>IF(D659="","",IF(S659="S",
1,
IF(AC659=0,
1,
IF(
IFERROR(((U659+V659+Y659)*AG659)/((AC659*AK659)*AG659),0)&lt;0,
0,
IF(
IFERROR(((U659+V659+Y659)*AG659)/((AC659*AK659)*AG659),0)&gt;1,
1,
IFERROR(((U659+V659+Y659)*AG659)/((AC659*AK659)*AG659),0)
)
)
)
))</f>
        <v/>
      </c>
      <c r="BG659" s="50">
        <f>IF(D659="","",IF(S659="S",0,IF(AND(ISNUMBER(AC659),ISNUMBER(AM659)),IF(OR(AC659*AM659&lt;0,ISERR(AC659*AM659)),0,AC659*AM659),0)))</f>
        <v/>
      </c>
      <c r="BH659" s="50">
        <f>IF(D659="","",IF(BY659&gt;TODAY()-60,0,IF(Y659&gt;12,MAX(0,(U659+Y659)-BG659),MAX(0,U659-BG659))))</f>
        <v/>
      </c>
      <c r="BI659" s="51">
        <f>IF(D659="","",BH659*AG659)</f>
        <v/>
      </c>
      <c r="BJ659" s="51">
        <f>IF(D659="","",IF(OR(R659="A",R659="AA",R659="AAA"),BI659,0))</f>
        <v/>
      </c>
      <c r="BK659" s="51">
        <f>IF(D659="","",IF(R659="B",BI659,0))</f>
        <v/>
      </c>
      <c r="BL659" s="51">
        <f>IF(D659="","",IF(R659="C",BI659,0))</f>
        <v/>
      </c>
      <c r="BM659" s="51">
        <f>IF(D659="","",IFERROR(MAX(0,MIN(BI659/AP659,1)),0))</f>
        <v/>
      </c>
      <c r="BN659" s="52">
        <f>IF(D659="","",AB659*AG659)</f>
        <v/>
      </c>
      <c r="BO659" s="52">
        <f>IF(D659="","",(U659+V659+X659)*AG659)</f>
        <v/>
      </c>
      <c r="BP659" s="52">
        <f>IF(D659="","",(AB659*3)*AG659)</f>
        <v/>
      </c>
      <c r="BQ659" s="52">
        <f>IF(D659="","",IF(BO659-BP659&gt;0,0,BO659-BP659))</f>
        <v/>
      </c>
      <c r="BR659" s="52">
        <f>IF(D659="","",IF(BO659-BP659-BN659&gt;0,0,BO659-BP659-BN659))</f>
        <v/>
      </c>
      <c r="BS659" s="53">
        <f>IF(D659="","",IFERROR(AB659*AI659,0))</f>
        <v/>
      </c>
      <c r="BT659" s="53">
        <f>IF(D659="","",IFERROR(IF(X659&gt;12, AI659*(U659+V659+X659), AI659*(U659+V659)),0))</f>
        <v/>
      </c>
      <c r="BU659" s="53">
        <f>IF(D659="","",IFERROR(((AB659*3)*AI659),0))</f>
        <v/>
      </c>
      <c r="BV659" s="53">
        <f>IF(D659="","",IF(BT659-BU659&gt;0,0,BT659-BU659))</f>
        <v/>
      </c>
      <c r="BW659" s="53">
        <f>IF(D659="","",IF(BT659-BU659-BS659&gt;0,0,BT659-BU659-BS659))</f>
        <v/>
      </c>
      <c r="BX659" s="36">
        <f>IF(D659="","",IFERROR(VLOOKUP(D659,'produto-entrada-7'!A:M,3,0),"SEM PEDIDO"))</f>
        <v/>
      </c>
      <c r="BY659" s="36">
        <f>IF(D659="","",VLOOKUP(D659,'produto-estoque-total-7'!A:AB,25,0))</f>
        <v/>
      </c>
      <c r="BZ659" s="36">
        <f>IF(D659="","",IFERROR(VLOOKUP(D659,'produto-estoque-total-7'!A:AB,26,0)/100,0))</f>
        <v/>
      </c>
      <c r="CA659" s="36">
        <f>IF(D659="","",IFERROR(VLOOKUP(D659,'produto-estoque-total-7'!A:AB,27,0)/100,0))</f>
        <v/>
      </c>
      <c r="CB659" s="41">
        <f>IF(D659="","",V659*AF659)</f>
        <v/>
      </c>
      <c r="CC659" s="41">
        <f>IF(D659="","",V659*AI659)</f>
        <v/>
      </c>
      <c r="CD659" s="54">
        <f>IF(D659="","",VLOOKUP(D659,'produto-estoque-total-7'!A:AB,28,0))</f>
        <v/>
      </c>
    </row>
    <row r="660">
      <c r="A660" s="36">
        <f>IF(D660="","",VLOOKUP(D660,'produto-estoque-total-7'!A:AB,3,0))</f>
        <v/>
      </c>
      <c r="B660" s="1">
        <f>IF(D660="","",VLOOKUP(D660,'produto-estoque-total-7'!A:AB,12,0))</f>
        <v/>
      </c>
      <c r="C660" s="1">
        <f>IF(D660="","",VLOOKUP(D660,'produto-estoque-total-7'!A:AB,2,0))</f>
        <v/>
      </c>
      <c r="D660" s="37">
        <f>IFERROR(IF('produto-estoque-total-7'!A659="","",'produto-estoque-total-7'!A659),"")</f>
        <v/>
      </c>
      <c r="E660" s="1">
        <f>IF(D660="","",VLOOKUP(D660,'produto-estoque-total-7'!A:AB,4,0))</f>
        <v/>
      </c>
      <c r="F660" s="36">
        <f>IF(D660="","",VLOOKUP(D660,'produto-estoque-total-7'!A:AB,13,0))</f>
        <v/>
      </c>
      <c r="G660" s="1">
        <f>IF(F660="","",VLOOKUP(F660,'FORNECEDORES X COMPRADOR'!A:D,4,0))</f>
        <v/>
      </c>
      <c r="H660" s="1">
        <f>IF(F660="","",VLOOKUP(F660,'FORNECEDORES X COMPRADOR'!A:E,5,0))</f>
        <v/>
      </c>
      <c r="I660" s="36">
        <f>IF(D660="","",VLOOKUP(D660,'produto-estoque-total-7'!A:AB,15,0))</f>
        <v/>
      </c>
      <c r="J660" s="36">
        <f>IF(D660="","",VLOOKUP(D660,'produto-estoque-total-7'!A:AB,19,0))</f>
        <v/>
      </c>
      <c r="K660" s="1">
        <f>IF(D660="","",VLOOKUP(D660,'produto-estoque-total-7'!A:AB,20,0))</f>
        <v/>
      </c>
      <c r="L660" s="36">
        <f>IF(D660="","",VLOOKUP(D660,'produto-estoque-total-7'!A:AB,17,0))</f>
        <v/>
      </c>
      <c r="M660" s="1">
        <f>IF(D660="","",VLOOKUP(D660,'produto-estoque-total-7'!A:AB,18,0))</f>
        <v/>
      </c>
      <c r="N660" s="36">
        <f>IF(D660="","",VLOOKUP(D660,'produto-estoque-total-7'!A:AB,21,0))</f>
        <v/>
      </c>
      <c r="O660" s="1">
        <f>IF(D660="","",VLOOKUP(D660,'produto-estoque-total-7'!A:AB,22,0))</f>
        <v/>
      </c>
      <c r="P660" s="36">
        <f>IF(D660="","",VLOOKUP(D660,'produto-estoque-total-7'!A:AB,23,0))</f>
        <v/>
      </c>
      <c r="Q660" s="1">
        <f>IF(D660="","",VLOOKUP(D660,'produto-estoque-total-7'!A:AB,24,0))</f>
        <v/>
      </c>
      <c r="R660" s="38">
        <f>IFERROR(IF(D660="","",VLOOKUP(D660,'produto-venda-7'!B:N,13,0)),"C")</f>
        <v/>
      </c>
      <c r="S660" s="39">
        <f>IF(D660="","",VLOOKUP(D660,'produto-estoque-total-7'!A:AB,6,0))</f>
        <v/>
      </c>
      <c r="T660" s="39">
        <f>IF(D660="","",VLOOKUP(D660,'produto-estoque-total-7'!A:AB,5,0))</f>
        <v/>
      </c>
      <c r="U660" s="40">
        <f>IF(D660="","",VLOOKUP(D660,'produto-estoque-total-7'!A:AB,11,0))</f>
        <v/>
      </c>
      <c r="V660" s="41">
        <f>IF(D660="","",IFERROR(VLOOKUP(D660,'produto-entrada-7'!A:M,10,0),0))</f>
        <v/>
      </c>
      <c r="W660" s="42" t="n"/>
      <c r="X660" s="39">
        <f>IF(D660="","",VLOOKUP(D660,'produto-estoque-total-7'!A:AB,8,0))</f>
        <v/>
      </c>
      <c r="Y660" s="39">
        <f>IF(D660="","",VLOOKUP(D660,'produto-estoque-total-7'!A:AB,9,0))</f>
        <v/>
      </c>
      <c r="Z660" s="39">
        <f>IF(D660="","",VLOOKUP(D660,'produto-estoque-total-7'!A:AB,10,0))</f>
        <v/>
      </c>
      <c r="AA660" s="39">
        <f>IFERROR(IF(D660="","",VLOOKUP(D660,'produto-venda-7'!B:N,4,0)),0)</f>
        <v/>
      </c>
      <c r="AB660" s="39">
        <f>IFERROR(IF(D660="","",VLOOKUP(D660,'produto-venda-7'!B:N,5,0)),0)</f>
        <v/>
      </c>
      <c r="AC660" s="39">
        <f>IF(D660="","",IFERROR(AA660/90,0))</f>
        <v/>
      </c>
      <c r="AD660" s="36">
        <f>IF(D660="","",IFERROR(VLOOKUP(D660,'produto-entrada-7'!A:M,4,0),0))</f>
        <v/>
      </c>
      <c r="AE660" s="36">
        <f>IFERROR(IF(D660="","",VLOOKUP(D660,'produto-venda-7'!B:N,10,0)),0)</f>
        <v/>
      </c>
      <c r="AF660" s="36">
        <f>IF(D660="","",IFERROR(VLOOKUP(D660,'produto-entrada-7'!A:M,11,0),0))</f>
        <v/>
      </c>
      <c r="AG660" s="1">
        <f>IF(D660="","",IFERROR(VLOOKUP(D660,'produto-entrada-7'!A:M,12,0),0))</f>
        <v/>
      </c>
      <c r="AH660" s="1">
        <f>IF(D660="","",IFERROR(VLOOKUP(D660,'produto-entrada-7'!A:M,13,0),0))</f>
        <v/>
      </c>
      <c r="AI660" s="36">
        <f>IFERROR(IF(D660="","",VLOOKUP(D660,'produto-venda-7'!B:N,11,0)),0)</f>
        <v/>
      </c>
      <c r="AJ660" s="43">
        <f>IF(D660="","",IFERROR(AI660*AB660,0))</f>
        <v/>
      </c>
      <c r="AK660" s="44">
        <f>IFERROR(IF(D660="","",VLOOKUP(F660,'ANALISE FORNECEDOR'!$A:$I,8,0)),"")</f>
        <v/>
      </c>
      <c r="AL660" s="44">
        <f>IF(D660="","",AVERAGE(AM660,AK660))</f>
        <v/>
      </c>
      <c r="AM660" s="44">
        <f>IFERROR(IF(D660="","",VLOOKUP(F660,'ANALISE FORNECEDOR'!$A:$I,9,0)),"")</f>
        <v/>
      </c>
      <c r="AN660" s="45">
        <f>IF(D660="","",IF(Y660&gt;12,AI660*(U660+Y660),AI660*U660))</f>
        <v/>
      </c>
      <c r="AO660" s="45">
        <f>IF(D660="","",IF(Y660&gt;12,AI660*(U660+V660+Y660),AI660*(U660+V660)))</f>
        <v/>
      </c>
      <c r="AP660" s="46">
        <f>IF(D660="","",IF(Y660&gt;12,AG660*(U660+Y660),AG660*U660))</f>
        <v/>
      </c>
      <c r="AQ660" s="46">
        <f>IF(D660="","",IF(Y660&gt;12,AG660*(U660+V660+Y660),AG660*(U660+V660)))</f>
        <v/>
      </c>
      <c r="AR660" s="46">
        <f>IF(D660="","",IF(OR(R660="A",R660="AA",R660="AAA"),AP660,0))</f>
        <v/>
      </c>
      <c r="AS660" s="46">
        <f>IF(D660="","",IF(R660="B",AP660,0))</f>
        <v/>
      </c>
      <c r="AT660" s="46">
        <f>IF(D660="","",IF(R660="C",AP660,0))</f>
        <v/>
      </c>
      <c r="AU660" s="47">
        <f>IF(D660="","",IFERROR(AN660/AJ660,0))</f>
        <v/>
      </c>
      <c r="AV660" s="47">
        <f>IF(D660="","",IFERROR(((AO660)/AJ660),0))</f>
        <v/>
      </c>
      <c r="AW660" s="48">
        <f>IF(D660="","",IF(OR(S660="S",NOT(AND(ISNUMBER(AC660),ISNUMBER(AL660),AC660*AL660&gt;=0))),0,AC660*AL660))</f>
        <v/>
      </c>
      <c r="AX660" s="49">
        <f>IFERROR(IF(D660="","",AW660*AG660),0)</f>
        <v/>
      </c>
      <c r="AY660" s="48">
        <f>IF(D660="","",IF(OR(S660="S",NOT(AND(ISNUMBER(AC660),ISNUMBER(AK660),AC660*AK660&gt;=0))),0,AC660*AK660))</f>
        <v/>
      </c>
      <c r="AZ660" s="48">
        <f>IFERROR(IF(D660="","",IF(AY660=0,0,IF(((AY660)-(U660+Y660))&lt;0,0,(AY660)-U660))),0)</f>
        <v/>
      </c>
      <c r="BA660" s="49">
        <f>IF(D660="","",AZ660*AG660)</f>
        <v/>
      </c>
      <c r="BB660" s="49">
        <f>IF(D660="","",IF(OR(R660="A",R660="AA",R660="AAA"),BA660,0))</f>
        <v/>
      </c>
      <c r="BC660" s="49">
        <f>IF(D660="","",IF(R660="B",BA660,0))</f>
        <v/>
      </c>
      <c r="BD660" s="49">
        <f>IF(D660="","",IF(R660="B",BA660,0))</f>
        <v/>
      </c>
      <c r="BE660" s="49">
        <f>IF(D660="","",IF(S660="S",
1,
IF(AC660=0,
1,
IF(
IFERROR(((U660+Y660)*AG660)/((AC660*AK660)*AG660),0)&lt;0,
0,
IF(
IFERROR(((U660+Y660)*AG660)/((AC660*AK660)*AG660),0)&gt;1,
1,
IFERROR(((U660+Y660)*AG660)/((AC660*AK660)*AG660),0)
)
)
)
))</f>
        <v/>
      </c>
      <c r="BF660" s="49">
        <f>IF(D660="","",IF(S660="S",
1,
IF(AC660=0,
1,
IF(
IFERROR(((U660+V660+Y660)*AG660)/((AC660*AK660)*AG660),0)&lt;0,
0,
IF(
IFERROR(((U660+V660+Y660)*AG660)/((AC660*AK660)*AG660),0)&gt;1,
1,
IFERROR(((U660+V660+Y660)*AG660)/((AC660*AK660)*AG660),0)
)
)
)
))</f>
        <v/>
      </c>
      <c r="BG660" s="50">
        <f>IF(D660="","",IF(S660="S",0,IF(AND(ISNUMBER(AC660),ISNUMBER(AM660)),IF(OR(AC660*AM660&lt;0,ISERR(AC660*AM660)),0,AC660*AM660),0)))</f>
        <v/>
      </c>
      <c r="BH660" s="50">
        <f>IF(D660="","",IF(BY660&gt;TODAY()-60,0,IF(Y660&gt;12,MAX(0,(U660+Y660)-BG660),MAX(0,U660-BG660))))</f>
        <v/>
      </c>
      <c r="BI660" s="51">
        <f>IF(D660="","",BH660*AG660)</f>
        <v/>
      </c>
      <c r="BJ660" s="51">
        <f>IF(D660="","",IF(OR(R660="A",R660="AA",R660="AAA"),BI660,0))</f>
        <v/>
      </c>
      <c r="BK660" s="51">
        <f>IF(D660="","",IF(R660="B",BI660,0))</f>
        <v/>
      </c>
      <c r="BL660" s="51">
        <f>IF(D660="","",IF(R660="C",BI660,0))</f>
        <v/>
      </c>
      <c r="BM660" s="51">
        <f>IF(D660="","",IFERROR(MAX(0,MIN(BI660/AP660,1)),0))</f>
        <v/>
      </c>
      <c r="BN660" s="52">
        <f>IF(D660="","",AB660*AG660)</f>
        <v/>
      </c>
      <c r="BO660" s="52">
        <f>IF(D660="","",(U660+V660+X660)*AG660)</f>
        <v/>
      </c>
      <c r="BP660" s="52">
        <f>IF(D660="","",(AB660*3)*AG660)</f>
        <v/>
      </c>
      <c r="BQ660" s="52">
        <f>IF(D660="","",IF(BO660-BP660&gt;0,0,BO660-BP660))</f>
        <v/>
      </c>
      <c r="BR660" s="52">
        <f>IF(D660="","",IF(BO660-BP660-BN660&gt;0,0,BO660-BP660-BN660))</f>
        <v/>
      </c>
      <c r="BS660" s="53">
        <f>IF(D660="","",IFERROR(AB660*AI660,0))</f>
        <v/>
      </c>
      <c r="BT660" s="53">
        <f>IF(D660="","",IFERROR(IF(X660&gt;12, AI660*(U660+V660+X660), AI660*(U660+V660)),0))</f>
        <v/>
      </c>
      <c r="BU660" s="53">
        <f>IF(D660="","",IFERROR(((AB660*3)*AI660),0))</f>
        <v/>
      </c>
      <c r="BV660" s="53">
        <f>IF(D660="","",IF(BT660-BU660&gt;0,0,BT660-BU660))</f>
        <v/>
      </c>
      <c r="BW660" s="53">
        <f>IF(D660="","",IF(BT660-BU660-BS660&gt;0,0,BT660-BU660-BS660))</f>
        <v/>
      </c>
      <c r="BX660" s="36">
        <f>IF(D660="","",IFERROR(VLOOKUP(D660,'produto-entrada-7'!A:M,3,0),"SEM PEDIDO"))</f>
        <v/>
      </c>
      <c r="BY660" s="36">
        <f>IF(D660="","",VLOOKUP(D660,'produto-estoque-total-7'!A:AB,25,0))</f>
        <v/>
      </c>
      <c r="BZ660" s="36">
        <f>IF(D660="","",IFERROR(VLOOKUP(D660,'produto-estoque-total-7'!A:AB,26,0)/100,0))</f>
        <v/>
      </c>
      <c r="CA660" s="36">
        <f>IF(D660="","",IFERROR(VLOOKUP(D660,'produto-estoque-total-7'!A:AB,27,0)/100,0))</f>
        <v/>
      </c>
      <c r="CB660" s="41">
        <f>IF(D660="","",V660*AF660)</f>
        <v/>
      </c>
      <c r="CC660" s="41">
        <f>IF(D660="","",V660*AI660)</f>
        <v/>
      </c>
      <c r="CD660" s="54">
        <f>IF(D660="","",VLOOKUP(D660,'produto-estoque-total-7'!A:AB,28,0))</f>
        <v/>
      </c>
    </row>
    <row r="661">
      <c r="A661" s="36">
        <f>IF(D661="","",VLOOKUP(D661,'produto-estoque-total-7'!A:AB,3,0))</f>
        <v/>
      </c>
      <c r="B661" s="1">
        <f>IF(D661="","",VLOOKUP(D661,'produto-estoque-total-7'!A:AB,12,0))</f>
        <v/>
      </c>
      <c r="C661" s="1">
        <f>IF(D661="","",VLOOKUP(D661,'produto-estoque-total-7'!A:AB,2,0))</f>
        <v/>
      </c>
      <c r="D661" s="37">
        <f>IFERROR(IF('produto-estoque-total-7'!A660="","",'produto-estoque-total-7'!A660),"")</f>
        <v/>
      </c>
      <c r="E661" s="1">
        <f>IF(D661="","",VLOOKUP(D661,'produto-estoque-total-7'!A:AB,4,0))</f>
        <v/>
      </c>
      <c r="F661" s="36">
        <f>IF(D661="","",VLOOKUP(D661,'produto-estoque-total-7'!A:AB,13,0))</f>
        <v/>
      </c>
      <c r="G661" s="1">
        <f>IF(F661="","",VLOOKUP(F661,'FORNECEDORES X COMPRADOR'!A:D,4,0))</f>
        <v/>
      </c>
      <c r="H661" s="1">
        <f>IF(F661="","",VLOOKUP(F661,'FORNECEDORES X COMPRADOR'!A:E,5,0))</f>
        <v/>
      </c>
      <c r="I661" s="36">
        <f>IF(D661="","",VLOOKUP(D661,'produto-estoque-total-7'!A:AB,15,0))</f>
        <v/>
      </c>
      <c r="J661" s="36">
        <f>IF(D661="","",VLOOKUP(D661,'produto-estoque-total-7'!A:AB,19,0))</f>
        <v/>
      </c>
      <c r="K661" s="1">
        <f>IF(D661="","",VLOOKUP(D661,'produto-estoque-total-7'!A:AB,20,0))</f>
        <v/>
      </c>
      <c r="L661" s="36">
        <f>IF(D661="","",VLOOKUP(D661,'produto-estoque-total-7'!A:AB,17,0))</f>
        <v/>
      </c>
      <c r="M661" s="1">
        <f>IF(D661="","",VLOOKUP(D661,'produto-estoque-total-7'!A:AB,18,0))</f>
        <v/>
      </c>
      <c r="N661" s="36">
        <f>IF(D661="","",VLOOKUP(D661,'produto-estoque-total-7'!A:AB,21,0))</f>
        <v/>
      </c>
      <c r="O661" s="1">
        <f>IF(D661="","",VLOOKUP(D661,'produto-estoque-total-7'!A:AB,22,0))</f>
        <v/>
      </c>
      <c r="P661" s="36">
        <f>IF(D661="","",VLOOKUP(D661,'produto-estoque-total-7'!A:AB,23,0))</f>
        <v/>
      </c>
      <c r="Q661" s="1">
        <f>IF(D661="","",VLOOKUP(D661,'produto-estoque-total-7'!A:AB,24,0))</f>
        <v/>
      </c>
      <c r="R661" s="38">
        <f>IFERROR(IF(D661="","",VLOOKUP(D661,'produto-venda-7'!B:N,13,0)),"C")</f>
        <v/>
      </c>
      <c r="S661" s="39">
        <f>IF(D661="","",VLOOKUP(D661,'produto-estoque-total-7'!A:AB,6,0))</f>
        <v/>
      </c>
      <c r="T661" s="39">
        <f>IF(D661="","",VLOOKUP(D661,'produto-estoque-total-7'!A:AB,5,0))</f>
        <v/>
      </c>
      <c r="U661" s="40">
        <f>IF(D661="","",VLOOKUP(D661,'produto-estoque-total-7'!A:AB,11,0))</f>
        <v/>
      </c>
      <c r="V661" s="41">
        <f>IF(D661="","",IFERROR(VLOOKUP(D661,'produto-entrada-7'!A:M,10,0),0))</f>
        <v/>
      </c>
      <c r="W661" s="42" t="n"/>
      <c r="X661" s="39">
        <f>IF(D661="","",VLOOKUP(D661,'produto-estoque-total-7'!A:AB,8,0))</f>
        <v/>
      </c>
      <c r="Y661" s="39">
        <f>IF(D661="","",VLOOKUP(D661,'produto-estoque-total-7'!A:AB,9,0))</f>
        <v/>
      </c>
      <c r="Z661" s="39">
        <f>IF(D661="","",VLOOKUP(D661,'produto-estoque-total-7'!A:AB,10,0))</f>
        <v/>
      </c>
      <c r="AA661" s="39">
        <f>IFERROR(IF(D661="","",VLOOKUP(D661,'produto-venda-7'!B:N,4,0)),0)</f>
        <v/>
      </c>
      <c r="AB661" s="39">
        <f>IFERROR(IF(D661="","",VLOOKUP(D661,'produto-venda-7'!B:N,5,0)),0)</f>
        <v/>
      </c>
      <c r="AC661" s="39">
        <f>IF(D661="","",IFERROR(AA661/90,0))</f>
        <v/>
      </c>
      <c r="AD661" s="36">
        <f>IF(D661="","",IFERROR(VLOOKUP(D661,'produto-entrada-7'!A:M,4,0),0))</f>
        <v/>
      </c>
      <c r="AE661" s="36">
        <f>IFERROR(IF(D661="","",VLOOKUP(D661,'produto-venda-7'!B:N,10,0)),0)</f>
        <v/>
      </c>
      <c r="AF661" s="36">
        <f>IF(D661="","",IFERROR(VLOOKUP(D661,'produto-entrada-7'!A:M,11,0),0))</f>
        <v/>
      </c>
      <c r="AG661" s="1">
        <f>IF(D661="","",IFERROR(VLOOKUP(D661,'produto-entrada-7'!A:M,12,0),0))</f>
        <v/>
      </c>
      <c r="AH661" s="1">
        <f>IF(D661="","",IFERROR(VLOOKUP(D661,'produto-entrada-7'!A:M,13,0),0))</f>
        <v/>
      </c>
      <c r="AI661" s="36">
        <f>IFERROR(IF(D661="","",VLOOKUP(D661,'produto-venda-7'!B:N,11,0)),0)</f>
        <v/>
      </c>
      <c r="AJ661" s="43">
        <f>IF(D661="","",IFERROR(AI661*AB661,0))</f>
        <v/>
      </c>
      <c r="AK661" s="44">
        <f>IFERROR(IF(D661="","",VLOOKUP(F661,'ANALISE FORNECEDOR'!$A:$I,8,0)),"")</f>
        <v/>
      </c>
      <c r="AL661" s="44">
        <f>IF(D661="","",AVERAGE(AM661,AK661))</f>
        <v/>
      </c>
      <c r="AM661" s="44">
        <f>IFERROR(IF(D661="","",VLOOKUP(F661,'ANALISE FORNECEDOR'!$A:$I,9,0)),"")</f>
        <v/>
      </c>
      <c r="AN661" s="45">
        <f>IF(D661="","",IF(Y661&gt;12,AI661*(U661+Y661),AI661*U661))</f>
        <v/>
      </c>
      <c r="AO661" s="45">
        <f>IF(D661="","",IF(Y661&gt;12,AI661*(U661+V661+Y661),AI661*(U661+V661)))</f>
        <v/>
      </c>
      <c r="AP661" s="46">
        <f>IF(D661="","",IF(Y661&gt;12,AG661*(U661+Y661),AG661*U661))</f>
        <v/>
      </c>
      <c r="AQ661" s="46">
        <f>IF(D661="","",IF(Y661&gt;12,AG661*(U661+V661+Y661),AG661*(U661+V661)))</f>
        <v/>
      </c>
      <c r="AR661" s="46">
        <f>IF(D661="","",IF(OR(R661="A",R661="AA",R661="AAA"),AP661,0))</f>
        <v/>
      </c>
      <c r="AS661" s="46">
        <f>IF(D661="","",IF(R661="B",AP661,0))</f>
        <v/>
      </c>
      <c r="AT661" s="46">
        <f>IF(D661="","",IF(R661="C",AP661,0))</f>
        <v/>
      </c>
      <c r="AU661" s="47">
        <f>IF(D661="","",IFERROR(AN661/AJ661,0))</f>
        <v/>
      </c>
      <c r="AV661" s="47">
        <f>IF(D661="","",IFERROR(((AO661)/AJ661),0))</f>
        <v/>
      </c>
      <c r="AW661" s="48">
        <f>IF(D661="","",IF(OR(S661="S",NOT(AND(ISNUMBER(AC661),ISNUMBER(AL661),AC661*AL661&gt;=0))),0,AC661*AL661))</f>
        <v/>
      </c>
      <c r="AX661" s="49">
        <f>IFERROR(IF(D661="","",AW661*AG661),0)</f>
        <v/>
      </c>
      <c r="AY661" s="48">
        <f>IF(D661="","",IF(OR(S661="S",NOT(AND(ISNUMBER(AC661),ISNUMBER(AK661),AC661*AK661&gt;=0))),0,AC661*AK661))</f>
        <v/>
      </c>
      <c r="AZ661" s="48">
        <f>IFERROR(IF(D661="","",IF(AY661=0,0,IF(((AY661)-(U661+Y661))&lt;0,0,(AY661)-U661))),0)</f>
        <v/>
      </c>
      <c r="BA661" s="49">
        <f>IF(D661="","",AZ661*AG661)</f>
        <v/>
      </c>
      <c r="BB661" s="49">
        <f>IF(D661="","",IF(OR(R661="A",R661="AA",R661="AAA"),BA661,0))</f>
        <v/>
      </c>
      <c r="BC661" s="49">
        <f>IF(D661="","",IF(R661="B",BA661,0))</f>
        <v/>
      </c>
      <c r="BD661" s="49">
        <f>IF(D661="","",IF(R661="B",BA661,0))</f>
        <v/>
      </c>
      <c r="BE661" s="49">
        <f>IF(D661="","",IF(S661="S",
1,
IF(AC661=0,
1,
IF(
IFERROR(((U661+Y661)*AG661)/((AC661*AK661)*AG661),0)&lt;0,
0,
IF(
IFERROR(((U661+Y661)*AG661)/((AC661*AK661)*AG661),0)&gt;1,
1,
IFERROR(((U661+Y661)*AG661)/((AC661*AK661)*AG661),0)
)
)
)
))</f>
        <v/>
      </c>
      <c r="BF661" s="49">
        <f>IF(D661="","",IF(S661="S",
1,
IF(AC661=0,
1,
IF(
IFERROR(((U661+V661+Y661)*AG661)/((AC661*AK661)*AG661),0)&lt;0,
0,
IF(
IFERROR(((U661+V661+Y661)*AG661)/((AC661*AK661)*AG661),0)&gt;1,
1,
IFERROR(((U661+V661+Y661)*AG661)/((AC661*AK661)*AG661),0)
)
)
)
))</f>
        <v/>
      </c>
      <c r="BG661" s="50">
        <f>IF(D661="","",IF(S661="S",0,IF(AND(ISNUMBER(AC661),ISNUMBER(AM661)),IF(OR(AC661*AM661&lt;0,ISERR(AC661*AM661)),0,AC661*AM661),0)))</f>
        <v/>
      </c>
      <c r="BH661" s="50">
        <f>IF(D661="","",IF(BY661&gt;TODAY()-60,0,IF(Y661&gt;12,MAX(0,(U661+Y661)-BG661),MAX(0,U661-BG661))))</f>
        <v/>
      </c>
      <c r="BI661" s="51">
        <f>IF(D661="","",BH661*AG661)</f>
        <v/>
      </c>
      <c r="BJ661" s="51">
        <f>IF(D661="","",IF(OR(R661="A",R661="AA",R661="AAA"),BI661,0))</f>
        <v/>
      </c>
      <c r="BK661" s="51">
        <f>IF(D661="","",IF(R661="B",BI661,0))</f>
        <v/>
      </c>
      <c r="BL661" s="51">
        <f>IF(D661="","",IF(R661="C",BI661,0))</f>
        <v/>
      </c>
      <c r="BM661" s="51">
        <f>IF(D661="","",IFERROR(MAX(0,MIN(BI661/AP661,1)),0))</f>
        <v/>
      </c>
      <c r="BN661" s="52">
        <f>IF(D661="","",AB661*AG661)</f>
        <v/>
      </c>
      <c r="BO661" s="52">
        <f>IF(D661="","",(U661+V661+X661)*AG661)</f>
        <v/>
      </c>
      <c r="BP661" s="52">
        <f>IF(D661="","",(AB661*3)*AG661)</f>
        <v/>
      </c>
      <c r="BQ661" s="52">
        <f>IF(D661="","",IF(BO661-BP661&gt;0,0,BO661-BP661))</f>
        <v/>
      </c>
      <c r="BR661" s="52">
        <f>IF(D661="","",IF(BO661-BP661-BN661&gt;0,0,BO661-BP661-BN661))</f>
        <v/>
      </c>
      <c r="BS661" s="53">
        <f>IF(D661="","",IFERROR(AB661*AI661,0))</f>
        <v/>
      </c>
      <c r="BT661" s="53">
        <f>IF(D661="","",IFERROR(IF(X661&gt;12, AI661*(U661+V661+X661), AI661*(U661+V661)),0))</f>
        <v/>
      </c>
      <c r="BU661" s="53">
        <f>IF(D661="","",IFERROR(((AB661*3)*AI661),0))</f>
        <v/>
      </c>
      <c r="BV661" s="53">
        <f>IF(D661="","",IF(BT661-BU661&gt;0,0,BT661-BU661))</f>
        <v/>
      </c>
      <c r="BW661" s="53">
        <f>IF(D661="","",IF(BT661-BU661-BS661&gt;0,0,BT661-BU661-BS661))</f>
        <v/>
      </c>
      <c r="BX661" s="36">
        <f>IF(D661="","",IFERROR(VLOOKUP(D661,'produto-entrada-7'!A:M,3,0),"SEM PEDIDO"))</f>
        <v/>
      </c>
      <c r="BY661" s="36">
        <f>IF(D661="","",VLOOKUP(D661,'produto-estoque-total-7'!A:AB,25,0))</f>
        <v/>
      </c>
      <c r="BZ661" s="36">
        <f>IF(D661="","",IFERROR(VLOOKUP(D661,'produto-estoque-total-7'!A:AB,26,0)/100,0))</f>
        <v/>
      </c>
      <c r="CA661" s="36">
        <f>IF(D661="","",IFERROR(VLOOKUP(D661,'produto-estoque-total-7'!A:AB,27,0)/100,0))</f>
        <v/>
      </c>
      <c r="CB661" s="41">
        <f>IF(D661="","",V661*AF661)</f>
        <v/>
      </c>
      <c r="CC661" s="41">
        <f>IF(D661="","",V661*AI661)</f>
        <v/>
      </c>
      <c r="CD661" s="54">
        <f>IF(D661="","",VLOOKUP(D661,'produto-estoque-total-7'!A:AB,28,0))</f>
        <v/>
      </c>
    </row>
    <row r="662">
      <c r="A662" s="36">
        <f>IF(D662="","",VLOOKUP(D662,'produto-estoque-total-7'!A:AB,3,0))</f>
        <v/>
      </c>
      <c r="B662" s="1">
        <f>IF(D662="","",VLOOKUP(D662,'produto-estoque-total-7'!A:AB,12,0))</f>
        <v/>
      </c>
      <c r="C662" s="1">
        <f>IF(D662="","",VLOOKUP(D662,'produto-estoque-total-7'!A:AB,2,0))</f>
        <v/>
      </c>
      <c r="D662" s="37">
        <f>IFERROR(IF('produto-estoque-total-7'!A661="","",'produto-estoque-total-7'!A661),"")</f>
        <v/>
      </c>
      <c r="E662" s="1">
        <f>IF(D662="","",VLOOKUP(D662,'produto-estoque-total-7'!A:AB,4,0))</f>
        <v/>
      </c>
      <c r="F662" s="36">
        <f>IF(D662="","",VLOOKUP(D662,'produto-estoque-total-7'!A:AB,13,0))</f>
        <v/>
      </c>
      <c r="G662" s="1">
        <f>IF(F662="","",VLOOKUP(F662,'FORNECEDORES X COMPRADOR'!A:D,4,0))</f>
        <v/>
      </c>
      <c r="H662" s="1">
        <f>IF(F662="","",VLOOKUP(F662,'FORNECEDORES X COMPRADOR'!A:E,5,0))</f>
        <v/>
      </c>
      <c r="I662" s="36">
        <f>IF(D662="","",VLOOKUP(D662,'produto-estoque-total-7'!A:AB,15,0))</f>
        <v/>
      </c>
      <c r="J662" s="36">
        <f>IF(D662="","",VLOOKUP(D662,'produto-estoque-total-7'!A:AB,19,0))</f>
        <v/>
      </c>
      <c r="K662" s="1">
        <f>IF(D662="","",VLOOKUP(D662,'produto-estoque-total-7'!A:AB,20,0))</f>
        <v/>
      </c>
      <c r="L662" s="36">
        <f>IF(D662="","",VLOOKUP(D662,'produto-estoque-total-7'!A:AB,17,0))</f>
        <v/>
      </c>
      <c r="M662" s="1">
        <f>IF(D662="","",VLOOKUP(D662,'produto-estoque-total-7'!A:AB,18,0))</f>
        <v/>
      </c>
      <c r="N662" s="36">
        <f>IF(D662="","",VLOOKUP(D662,'produto-estoque-total-7'!A:AB,21,0))</f>
        <v/>
      </c>
      <c r="O662" s="1">
        <f>IF(D662="","",VLOOKUP(D662,'produto-estoque-total-7'!A:AB,22,0))</f>
        <v/>
      </c>
      <c r="P662" s="36">
        <f>IF(D662="","",VLOOKUP(D662,'produto-estoque-total-7'!A:AB,23,0))</f>
        <v/>
      </c>
      <c r="Q662" s="1">
        <f>IF(D662="","",VLOOKUP(D662,'produto-estoque-total-7'!A:AB,24,0))</f>
        <v/>
      </c>
      <c r="R662" s="38">
        <f>IFERROR(IF(D662="","",VLOOKUP(D662,'produto-venda-7'!B:N,13,0)),"C")</f>
        <v/>
      </c>
      <c r="S662" s="39">
        <f>IF(D662="","",VLOOKUP(D662,'produto-estoque-total-7'!A:AB,6,0))</f>
        <v/>
      </c>
      <c r="T662" s="39">
        <f>IF(D662="","",VLOOKUP(D662,'produto-estoque-total-7'!A:AB,5,0))</f>
        <v/>
      </c>
      <c r="U662" s="40">
        <f>IF(D662="","",VLOOKUP(D662,'produto-estoque-total-7'!A:AB,11,0))</f>
        <v/>
      </c>
      <c r="V662" s="41">
        <f>IF(D662="","",IFERROR(VLOOKUP(D662,'produto-entrada-7'!A:M,10,0),0))</f>
        <v/>
      </c>
      <c r="W662" s="42" t="n"/>
      <c r="X662" s="39">
        <f>IF(D662="","",VLOOKUP(D662,'produto-estoque-total-7'!A:AB,8,0))</f>
        <v/>
      </c>
      <c r="Y662" s="39">
        <f>IF(D662="","",VLOOKUP(D662,'produto-estoque-total-7'!A:AB,9,0))</f>
        <v/>
      </c>
      <c r="Z662" s="39">
        <f>IF(D662="","",VLOOKUP(D662,'produto-estoque-total-7'!A:AB,10,0))</f>
        <v/>
      </c>
      <c r="AA662" s="39">
        <f>IFERROR(IF(D662="","",VLOOKUP(D662,'produto-venda-7'!B:N,4,0)),0)</f>
        <v/>
      </c>
      <c r="AB662" s="39">
        <f>IFERROR(IF(D662="","",VLOOKUP(D662,'produto-venda-7'!B:N,5,0)),0)</f>
        <v/>
      </c>
      <c r="AC662" s="39">
        <f>IF(D662="","",IFERROR(AA662/90,0))</f>
        <v/>
      </c>
      <c r="AD662" s="36">
        <f>IF(D662="","",IFERROR(VLOOKUP(D662,'produto-entrada-7'!A:M,4,0),0))</f>
        <v/>
      </c>
      <c r="AE662" s="36">
        <f>IFERROR(IF(D662="","",VLOOKUP(D662,'produto-venda-7'!B:N,10,0)),0)</f>
        <v/>
      </c>
      <c r="AF662" s="36">
        <f>IF(D662="","",IFERROR(VLOOKUP(D662,'produto-entrada-7'!A:M,11,0),0))</f>
        <v/>
      </c>
      <c r="AG662" s="1">
        <f>IF(D662="","",IFERROR(VLOOKUP(D662,'produto-entrada-7'!A:M,12,0),0))</f>
        <v/>
      </c>
      <c r="AH662" s="1">
        <f>IF(D662="","",IFERROR(VLOOKUP(D662,'produto-entrada-7'!A:M,13,0),0))</f>
        <v/>
      </c>
      <c r="AI662" s="36">
        <f>IFERROR(IF(D662="","",VLOOKUP(D662,'produto-venda-7'!B:N,11,0)),0)</f>
        <v/>
      </c>
      <c r="AJ662" s="43">
        <f>IF(D662="","",IFERROR(AI662*AB662,0))</f>
        <v/>
      </c>
      <c r="AK662" s="44">
        <f>IFERROR(IF(D662="","",VLOOKUP(F662,'ANALISE FORNECEDOR'!$A:$I,8,0)),"")</f>
        <v/>
      </c>
      <c r="AL662" s="44">
        <f>IF(D662="","",AVERAGE(AM662,AK662))</f>
        <v/>
      </c>
      <c r="AM662" s="44">
        <f>IFERROR(IF(D662="","",VLOOKUP(F662,'ANALISE FORNECEDOR'!$A:$I,9,0)),"")</f>
        <v/>
      </c>
      <c r="AN662" s="45">
        <f>IF(D662="","",IF(Y662&gt;12,AI662*(U662+Y662),AI662*U662))</f>
        <v/>
      </c>
      <c r="AO662" s="45">
        <f>IF(D662="","",IF(Y662&gt;12,AI662*(U662+V662+Y662),AI662*(U662+V662)))</f>
        <v/>
      </c>
      <c r="AP662" s="46">
        <f>IF(D662="","",IF(Y662&gt;12,AG662*(U662+Y662),AG662*U662))</f>
        <v/>
      </c>
      <c r="AQ662" s="46">
        <f>IF(D662="","",IF(Y662&gt;12,AG662*(U662+V662+Y662),AG662*(U662+V662)))</f>
        <v/>
      </c>
      <c r="AR662" s="46">
        <f>IF(D662="","",IF(OR(R662="A",R662="AA",R662="AAA"),AP662,0))</f>
        <v/>
      </c>
      <c r="AS662" s="46">
        <f>IF(D662="","",IF(R662="B",AP662,0))</f>
        <v/>
      </c>
      <c r="AT662" s="46">
        <f>IF(D662="","",IF(R662="C",AP662,0))</f>
        <v/>
      </c>
      <c r="AU662" s="47">
        <f>IF(D662="","",IFERROR(AN662/AJ662,0))</f>
        <v/>
      </c>
      <c r="AV662" s="47">
        <f>IF(D662="","",IFERROR(((AO662)/AJ662),0))</f>
        <v/>
      </c>
      <c r="AW662" s="48">
        <f>IF(D662="","",IF(OR(S662="S",NOT(AND(ISNUMBER(AC662),ISNUMBER(AL662),AC662*AL662&gt;=0))),0,AC662*AL662))</f>
        <v/>
      </c>
      <c r="AX662" s="49">
        <f>IFERROR(IF(D662="","",AW662*AG662),0)</f>
        <v/>
      </c>
      <c r="AY662" s="48">
        <f>IF(D662="","",IF(OR(S662="S",NOT(AND(ISNUMBER(AC662),ISNUMBER(AK662),AC662*AK662&gt;=0))),0,AC662*AK662))</f>
        <v/>
      </c>
      <c r="AZ662" s="48">
        <f>IFERROR(IF(D662="","",IF(AY662=0,0,IF(((AY662)-(U662+Y662))&lt;0,0,(AY662)-U662))),0)</f>
        <v/>
      </c>
      <c r="BA662" s="49">
        <f>IF(D662="","",AZ662*AG662)</f>
        <v/>
      </c>
      <c r="BB662" s="49">
        <f>IF(D662="","",IF(OR(R662="A",R662="AA",R662="AAA"),BA662,0))</f>
        <v/>
      </c>
      <c r="BC662" s="49">
        <f>IF(D662="","",IF(R662="B",BA662,0))</f>
        <v/>
      </c>
      <c r="BD662" s="49">
        <f>IF(D662="","",IF(R662="B",BA662,0))</f>
        <v/>
      </c>
      <c r="BE662" s="49">
        <f>IF(D662="","",IF(S662="S",
1,
IF(AC662=0,
1,
IF(
IFERROR(((U662+Y662)*AG662)/((AC662*AK662)*AG662),0)&lt;0,
0,
IF(
IFERROR(((U662+Y662)*AG662)/((AC662*AK662)*AG662),0)&gt;1,
1,
IFERROR(((U662+Y662)*AG662)/((AC662*AK662)*AG662),0)
)
)
)
))</f>
        <v/>
      </c>
      <c r="BF662" s="49">
        <f>IF(D662="","",IF(S662="S",
1,
IF(AC662=0,
1,
IF(
IFERROR(((U662+V662+Y662)*AG662)/((AC662*AK662)*AG662),0)&lt;0,
0,
IF(
IFERROR(((U662+V662+Y662)*AG662)/((AC662*AK662)*AG662),0)&gt;1,
1,
IFERROR(((U662+V662+Y662)*AG662)/((AC662*AK662)*AG662),0)
)
)
)
))</f>
        <v/>
      </c>
      <c r="BG662" s="50">
        <f>IF(D662="","",IF(S662="S",0,IF(AND(ISNUMBER(AC662),ISNUMBER(AM662)),IF(OR(AC662*AM662&lt;0,ISERR(AC662*AM662)),0,AC662*AM662),0)))</f>
        <v/>
      </c>
      <c r="BH662" s="50">
        <f>IF(D662="","",IF(BY662&gt;TODAY()-60,0,IF(Y662&gt;12,MAX(0,(U662+Y662)-BG662),MAX(0,U662-BG662))))</f>
        <v/>
      </c>
      <c r="BI662" s="51">
        <f>IF(D662="","",BH662*AG662)</f>
        <v/>
      </c>
      <c r="BJ662" s="51">
        <f>IF(D662="","",IF(OR(R662="A",R662="AA",R662="AAA"),BI662,0))</f>
        <v/>
      </c>
      <c r="BK662" s="51">
        <f>IF(D662="","",IF(R662="B",BI662,0))</f>
        <v/>
      </c>
      <c r="BL662" s="51">
        <f>IF(D662="","",IF(R662="C",BI662,0))</f>
        <v/>
      </c>
      <c r="BM662" s="51">
        <f>IF(D662="","",IFERROR(MAX(0,MIN(BI662/AP662,1)),0))</f>
        <v/>
      </c>
      <c r="BN662" s="52">
        <f>IF(D662="","",AB662*AG662)</f>
        <v/>
      </c>
      <c r="BO662" s="52">
        <f>IF(D662="","",(U662+V662+X662)*AG662)</f>
        <v/>
      </c>
      <c r="BP662" s="52">
        <f>IF(D662="","",(AB662*3)*AG662)</f>
        <v/>
      </c>
      <c r="BQ662" s="52">
        <f>IF(D662="","",IF(BO662-BP662&gt;0,0,BO662-BP662))</f>
        <v/>
      </c>
      <c r="BR662" s="52">
        <f>IF(D662="","",IF(BO662-BP662-BN662&gt;0,0,BO662-BP662-BN662))</f>
        <v/>
      </c>
      <c r="BS662" s="53">
        <f>IF(D662="","",IFERROR(AB662*AI662,0))</f>
        <v/>
      </c>
      <c r="BT662" s="53">
        <f>IF(D662="","",IFERROR(IF(X662&gt;12, AI662*(U662+V662+X662), AI662*(U662+V662)),0))</f>
        <v/>
      </c>
      <c r="BU662" s="53">
        <f>IF(D662="","",IFERROR(((AB662*3)*AI662),0))</f>
        <v/>
      </c>
      <c r="BV662" s="53">
        <f>IF(D662="","",IF(BT662-BU662&gt;0,0,BT662-BU662))</f>
        <v/>
      </c>
      <c r="BW662" s="53">
        <f>IF(D662="","",IF(BT662-BU662-BS662&gt;0,0,BT662-BU662-BS662))</f>
        <v/>
      </c>
      <c r="BX662" s="36">
        <f>IF(D662="","",IFERROR(VLOOKUP(D662,'produto-entrada-7'!A:M,3,0),"SEM PEDIDO"))</f>
        <v/>
      </c>
      <c r="BY662" s="36">
        <f>IF(D662="","",VLOOKUP(D662,'produto-estoque-total-7'!A:AB,25,0))</f>
        <v/>
      </c>
      <c r="BZ662" s="36">
        <f>IF(D662="","",IFERROR(VLOOKUP(D662,'produto-estoque-total-7'!A:AB,26,0)/100,0))</f>
        <v/>
      </c>
      <c r="CA662" s="36">
        <f>IF(D662="","",IFERROR(VLOOKUP(D662,'produto-estoque-total-7'!A:AB,27,0)/100,0))</f>
        <v/>
      </c>
      <c r="CB662" s="41">
        <f>IF(D662="","",V662*AF662)</f>
        <v/>
      </c>
      <c r="CC662" s="41">
        <f>IF(D662="","",V662*AI662)</f>
        <v/>
      </c>
      <c r="CD662" s="54">
        <f>IF(D662="","",VLOOKUP(D662,'produto-estoque-total-7'!A:AB,28,0))</f>
        <v/>
      </c>
    </row>
    <row r="663">
      <c r="A663" s="36">
        <f>IF(D663="","",VLOOKUP(D663,'produto-estoque-total-7'!A:AB,3,0))</f>
        <v/>
      </c>
      <c r="B663" s="1">
        <f>IF(D663="","",VLOOKUP(D663,'produto-estoque-total-7'!A:AB,12,0))</f>
        <v/>
      </c>
      <c r="C663" s="1">
        <f>IF(D663="","",VLOOKUP(D663,'produto-estoque-total-7'!A:AB,2,0))</f>
        <v/>
      </c>
      <c r="D663" s="37">
        <f>IFERROR(IF('produto-estoque-total-7'!A662="","",'produto-estoque-total-7'!A662),"")</f>
        <v/>
      </c>
      <c r="E663" s="1">
        <f>IF(D663="","",VLOOKUP(D663,'produto-estoque-total-7'!A:AB,4,0))</f>
        <v/>
      </c>
      <c r="F663" s="36">
        <f>IF(D663="","",VLOOKUP(D663,'produto-estoque-total-7'!A:AB,13,0))</f>
        <v/>
      </c>
      <c r="G663" s="1">
        <f>IF(F663="","",VLOOKUP(F663,'FORNECEDORES X COMPRADOR'!A:D,4,0))</f>
        <v/>
      </c>
      <c r="H663" s="1">
        <f>IF(F663="","",VLOOKUP(F663,'FORNECEDORES X COMPRADOR'!A:E,5,0))</f>
        <v/>
      </c>
      <c r="I663" s="36">
        <f>IF(D663="","",VLOOKUP(D663,'produto-estoque-total-7'!A:AB,15,0))</f>
        <v/>
      </c>
      <c r="J663" s="36">
        <f>IF(D663="","",VLOOKUP(D663,'produto-estoque-total-7'!A:AB,19,0))</f>
        <v/>
      </c>
      <c r="K663" s="1">
        <f>IF(D663="","",VLOOKUP(D663,'produto-estoque-total-7'!A:AB,20,0))</f>
        <v/>
      </c>
      <c r="L663" s="36">
        <f>IF(D663="","",VLOOKUP(D663,'produto-estoque-total-7'!A:AB,17,0))</f>
        <v/>
      </c>
      <c r="M663" s="1">
        <f>IF(D663="","",VLOOKUP(D663,'produto-estoque-total-7'!A:AB,18,0))</f>
        <v/>
      </c>
      <c r="N663" s="36">
        <f>IF(D663="","",VLOOKUP(D663,'produto-estoque-total-7'!A:AB,21,0))</f>
        <v/>
      </c>
      <c r="O663" s="1">
        <f>IF(D663="","",VLOOKUP(D663,'produto-estoque-total-7'!A:AB,22,0))</f>
        <v/>
      </c>
      <c r="P663" s="36">
        <f>IF(D663="","",VLOOKUP(D663,'produto-estoque-total-7'!A:AB,23,0))</f>
        <v/>
      </c>
      <c r="Q663" s="1">
        <f>IF(D663="","",VLOOKUP(D663,'produto-estoque-total-7'!A:AB,24,0))</f>
        <v/>
      </c>
      <c r="R663" s="38">
        <f>IFERROR(IF(D663="","",VLOOKUP(D663,'produto-venda-7'!B:N,13,0)),"C")</f>
        <v/>
      </c>
      <c r="S663" s="39">
        <f>IF(D663="","",VLOOKUP(D663,'produto-estoque-total-7'!A:AB,6,0))</f>
        <v/>
      </c>
      <c r="T663" s="39">
        <f>IF(D663="","",VLOOKUP(D663,'produto-estoque-total-7'!A:AB,5,0))</f>
        <v/>
      </c>
      <c r="U663" s="40">
        <f>IF(D663="","",VLOOKUP(D663,'produto-estoque-total-7'!A:AB,11,0))</f>
        <v/>
      </c>
      <c r="V663" s="41">
        <f>IF(D663="","",IFERROR(VLOOKUP(D663,'produto-entrada-7'!A:M,10,0),0))</f>
        <v/>
      </c>
      <c r="W663" s="42" t="n"/>
      <c r="X663" s="39">
        <f>IF(D663="","",VLOOKUP(D663,'produto-estoque-total-7'!A:AB,8,0))</f>
        <v/>
      </c>
      <c r="Y663" s="39">
        <f>IF(D663="","",VLOOKUP(D663,'produto-estoque-total-7'!A:AB,9,0))</f>
        <v/>
      </c>
      <c r="Z663" s="39">
        <f>IF(D663="","",VLOOKUP(D663,'produto-estoque-total-7'!A:AB,10,0))</f>
        <v/>
      </c>
      <c r="AA663" s="39">
        <f>IFERROR(IF(D663="","",VLOOKUP(D663,'produto-venda-7'!B:N,4,0)),0)</f>
        <v/>
      </c>
      <c r="AB663" s="39">
        <f>IFERROR(IF(D663="","",VLOOKUP(D663,'produto-venda-7'!B:N,5,0)),0)</f>
        <v/>
      </c>
      <c r="AC663" s="39">
        <f>IF(D663="","",IFERROR(AA663/90,0))</f>
        <v/>
      </c>
      <c r="AD663" s="36">
        <f>IF(D663="","",IFERROR(VLOOKUP(D663,'produto-entrada-7'!A:M,4,0),0))</f>
        <v/>
      </c>
      <c r="AE663" s="36">
        <f>IFERROR(IF(D663="","",VLOOKUP(D663,'produto-venda-7'!B:N,10,0)),0)</f>
        <v/>
      </c>
      <c r="AF663" s="36">
        <f>IF(D663="","",IFERROR(VLOOKUP(D663,'produto-entrada-7'!A:M,11,0),0))</f>
        <v/>
      </c>
      <c r="AG663" s="1">
        <f>IF(D663="","",IFERROR(VLOOKUP(D663,'produto-entrada-7'!A:M,12,0),0))</f>
        <v/>
      </c>
      <c r="AH663" s="1">
        <f>IF(D663="","",IFERROR(VLOOKUP(D663,'produto-entrada-7'!A:M,13,0),0))</f>
        <v/>
      </c>
      <c r="AI663" s="36">
        <f>IFERROR(IF(D663="","",VLOOKUP(D663,'produto-venda-7'!B:N,11,0)),0)</f>
        <v/>
      </c>
      <c r="AJ663" s="43">
        <f>IF(D663="","",IFERROR(AI663*AB663,0))</f>
        <v/>
      </c>
      <c r="AK663" s="44">
        <f>IFERROR(IF(D663="","",VLOOKUP(F663,'ANALISE FORNECEDOR'!$A:$I,8,0)),"")</f>
        <v/>
      </c>
      <c r="AL663" s="44">
        <f>IF(D663="","",AVERAGE(AM663,AK663))</f>
        <v/>
      </c>
      <c r="AM663" s="44">
        <f>IFERROR(IF(D663="","",VLOOKUP(F663,'ANALISE FORNECEDOR'!$A:$I,9,0)),"")</f>
        <v/>
      </c>
      <c r="AN663" s="45">
        <f>IF(D663="","",IF(Y663&gt;12,AI663*(U663+Y663),AI663*U663))</f>
        <v/>
      </c>
      <c r="AO663" s="45">
        <f>IF(D663="","",IF(Y663&gt;12,AI663*(U663+V663+Y663),AI663*(U663+V663)))</f>
        <v/>
      </c>
      <c r="AP663" s="46">
        <f>IF(D663="","",IF(Y663&gt;12,AG663*(U663+Y663),AG663*U663))</f>
        <v/>
      </c>
      <c r="AQ663" s="46">
        <f>IF(D663="","",IF(Y663&gt;12,AG663*(U663+V663+Y663),AG663*(U663+V663)))</f>
        <v/>
      </c>
      <c r="AR663" s="46">
        <f>IF(D663="","",IF(OR(R663="A",R663="AA",R663="AAA"),AP663,0))</f>
        <v/>
      </c>
      <c r="AS663" s="46">
        <f>IF(D663="","",IF(R663="B",AP663,0))</f>
        <v/>
      </c>
      <c r="AT663" s="46">
        <f>IF(D663="","",IF(R663="C",AP663,0))</f>
        <v/>
      </c>
      <c r="AU663" s="47">
        <f>IF(D663="","",IFERROR(AN663/AJ663,0))</f>
        <v/>
      </c>
      <c r="AV663" s="47">
        <f>IF(D663="","",IFERROR(((AO663)/AJ663),0))</f>
        <v/>
      </c>
      <c r="AW663" s="48">
        <f>IF(D663="","",IF(OR(S663="S",NOT(AND(ISNUMBER(AC663),ISNUMBER(AL663),AC663*AL663&gt;=0))),0,AC663*AL663))</f>
        <v/>
      </c>
      <c r="AX663" s="49">
        <f>IFERROR(IF(D663="","",AW663*AG663),0)</f>
        <v/>
      </c>
      <c r="AY663" s="48">
        <f>IF(D663="","",IF(OR(S663="S",NOT(AND(ISNUMBER(AC663),ISNUMBER(AK663),AC663*AK663&gt;=0))),0,AC663*AK663))</f>
        <v/>
      </c>
      <c r="AZ663" s="48">
        <f>IFERROR(IF(D663="","",IF(AY663=0,0,IF(((AY663)-(U663+Y663))&lt;0,0,(AY663)-U663))),0)</f>
        <v/>
      </c>
      <c r="BA663" s="49">
        <f>IF(D663="","",AZ663*AG663)</f>
        <v/>
      </c>
      <c r="BB663" s="49">
        <f>IF(D663="","",IF(OR(R663="A",R663="AA",R663="AAA"),BA663,0))</f>
        <v/>
      </c>
      <c r="BC663" s="49">
        <f>IF(D663="","",IF(R663="B",BA663,0))</f>
        <v/>
      </c>
      <c r="BD663" s="49">
        <f>IF(D663="","",IF(R663="B",BA663,0))</f>
        <v/>
      </c>
      <c r="BE663" s="49">
        <f>IF(D663="","",IF(S663="S",
1,
IF(AC663=0,
1,
IF(
IFERROR(((U663+Y663)*AG663)/((AC663*AK663)*AG663),0)&lt;0,
0,
IF(
IFERROR(((U663+Y663)*AG663)/((AC663*AK663)*AG663),0)&gt;1,
1,
IFERROR(((U663+Y663)*AG663)/((AC663*AK663)*AG663),0)
)
)
)
))</f>
        <v/>
      </c>
      <c r="BF663" s="49">
        <f>IF(D663="","",IF(S663="S",
1,
IF(AC663=0,
1,
IF(
IFERROR(((U663+V663+Y663)*AG663)/((AC663*AK663)*AG663),0)&lt;0,
0,
IF(
IFERROR(((U663+V663+Y663)*AG663)/((AC663*AK663)*AG663),0)&gt;1,
1,
IFERROR(((U663+V663+Y663)*AG663)/((AC663*AK663)*AG663),0)
)
)
)
))</f>
        <v/>
      </c>
      <c r="BG663" s="50">
        <f>IF(D663="","",IF(S663="S",0,IF(AND(ISNUMBER(AC663),ISNUMBER(AM663)),IF(OR(AC663*AM663&lt;0,ISERR(AC663*AM663)),0,AC663*AM663),0)))</f>
        <v/>
      </c>
      <c r="BH663" s="50">
        <f>IF(D663="","",IF(BY663&gt;TODAY()-60,0,IF(Y663&gt;12,MAX(0,(U663+Y663)-BG663),MAX(0,U663-BG663))))</f>
        <v/>
      </c>
      <c r="BI663" s="51">
        <f>IF(D663="","",BH663*AG663)</f>
        <v/>
      </c>
      <c r="BJ663" s="51">
        <f>IF(D663="","",IF(OR(R663="A",R663="AA",R663="AAA"),BI663,0))</f>
        <v/>
      </c>
      <c r="BK663" s="51">
        <f>IF(D663="","",IF(R663="B",BI663,0))</f>
        <v/>
      </c>
      <c r="BL663" s="51">
        <f>IF(D663="","",IF(R663="C",BI663,0))</f>
        <v/>
      </c>
      <c r="BM663" s="51">
        <f>IF(D663="","",IFERROR(MAX(0,MIN(BI663/AP663,1)),0))</f>
        <v/>
      </c>
      <c r="BN663" s="52">
        <f>IF(D663="","",AB663*AG663)</f>
        <v/>
      </c>
      <c r="BO663" s="52">
        <f>IF(D663="","",(U663+V663+X663)*AG663)</f>
        <v/>
      </c>
      <c r="BP663" s="52">
        <f>IF(D663="","",(AB663*3)*AG663)</f>
        <v/>
      </c>
      <c r="BQ663" s="52">
        <f>IF(D663="","",IF(BO663-BP663&gt;0,0,BO663-BP663))</f>
        <v/>
      </c>
      <c r="BR663" s="52">
        <f>IF(D663="","",IF(BO663-BP663-BN663&gt;0,0,BO663-BP663-BN663))</f>
        <v/>
      </c>
      <c r="BS663" s="53">
        <f>IF(D663="","",IFERROR(AB663*AI663,0))</f>
        <v/>
      </c>
      <c r="BT663" s="53">
        <f>IF(D663="","",IFERROR(IF(X663&gt;12, AI663*(U663+V663+X663), AI663*(U663+V663)),0))</f>
        <v/>
      </c>
      <c r="BU663" s="53">
        <f>IF(D663="","",IFERROR(((AB663*3)*AI663),0))</f>
        <v/>
      </c>
      <c r="BV663" s="53">
        <f>IF(D663="","",IF(BT663-BU663&gt;0,0,BT663-BU663))</f>
        <v/>
      </c>
      <c r="BW663" s="53">
        <f>IF(D663="","",IF(BT663-BU663-BS663&gt;0,0,BT663-BU663-BS663))</f>
        <v/>
      </c>
      <c r="BX663" s="36">
        <f>IF(D663="","",IFERROR(VLOOKUP(D663,'produto-entrada-7'!A:M,3,0),"SEM PEDIDO"))</f>
        <v/>
      </c>
      <c r="BY663" s="36">
        <f>IF(D663="","",VLOOKUP(D663,'produto-estoque-total-7'!A:AB,25,0))</f>
        <v/>
      </c>
      <c r="BZ663" s="36">
        <f>IF(D663="","",IFERROR(VLOOKUP(D663,'produto-estoque-total-7'!A:AB,26,0)/100,0))</f>
        <v/>
      </c>
      <c r="CA663" s="36">
        <f>IF(D663="","",IFERROR(VLOOKUP(D663,'produto-estoque-total-7'!A:AB,27,0)/100,0))</f>
        <v/>
      </c>
      <c r="CB663" s="41">
        <f>IF(D663="","",V663*AF663)</f>
        <v/>
      </c>
      <c r="CC663" s="41">
        <f>IF(D663="","",V663*AI663)</f>
        <v/>
      </c>
      <c r="CD663" s="54">
        <f>IF(D663="","",VLOOKUP(D663,'produto-estoque-total-7'!A:AB,28,0))</f>
        <v/>
      </c>
    </row>
    <row r="664">
      <c r="A664" s="36">
        <f>IF(D664="","",VLOOKUP(D664,'produto-estoque-total-7'!A:AB,3,0))</f>
        <v/>
      </c>
      <c r="B664" s="1">
        <f>IF(D664="","",VLOOKUP(D664,'produto-estoque-total-7'!A:AB,12,0))</f>
        <v/>
      </c>
      <c r="C664" s="1">
        <f>IF(D664="","",VLOOKUP(D664,'produto-estoque-total-7'!A:AB,2,0))</f>
        <v/>
      </c>
      <c r="D664" s="37">
        <f>IFERROR(IF('produto-estoque-total-7'!A663="","",'produto-estoque-total-7'!A663),"")</f>
        <v/>
      </c>
      <c r="E664" s="1">
        <f>IF(D664="","",VLOOKUP(D664,'produto-estoque-total-7'!A:AB,4,0))</f>
        <v/>
      </c>
      <c r="F664" s="36">
        <f>IF(D664="","",VLOOKUP(D664,'produto-estoque-total-7'!A:AB,13,0))</f>
        <v/>
      </c>
      <c r="G664" s="1">
        <f>IF(F664="","",VLOOKUP(F664,'FORNECEDORES X COMPRADOR'!A:D,4,0))</f>
        <v/>
      </c>
      <c r="H664" s="1">
        <f>IF(F664="","",VLOOKUP(F664,'FORNECEDORES X COMPRADOR'!A:E,5,0))</f>
        <v/>
      </c>
      <c r="I664" s="36">
        <f>IF(D664="","",VLOOKUP(D664,'produto-estoque-total-7'!A:AB,15,0))</f>
        <v/>
      </c>
      <c r="J664" s="36">
        <f>IF(D664="","",VLOOKUP(D664,'produto-estoque-total-7'!A:AB,19,0))</f>
        <v/>
      </c>
      <c r="K664" s="1">
        <f>IF(D664="","",VLOOKUP(D664,'produto-estoque-total-7'!A:AB,20,0))</f>
        <v/>
      </c>
      <c r="L664" s="36">
        <f>IF(D664="","",VLOOKUP(D664,'produto-estoque-total-7'!A:AB,17,0))</f>
        <v/>
      </c>
      <c r="M664" s="1">
        <f>IF(D664="","",VLOOKUP(D664,'produto-estoque-total-7'!A:AB,18,0))</f>
        <v/>
      </c>
      <c r="N664" s="36">
        <f>IF(D664="","",VLOOKUP(D664,'produto-estoque-total-7'!A:AB,21,0))</f>
        <v/>
      </c>
      <c r="O664" s="1">
        <f>IF(D664="","",VLOOKUP(D664,'produto-estoque-total-7'!A:AB,22,0))</f>
        <v/>
      </c>
      <c r="P664" s="36">
        <f>IF(D664="","",VLOOKUP(D664,'produto-estoque-total-7'!A:AB,23,0))</f>
        <v/>
      </c>
      <c r="Q664" s="1">
        <f>IF(D664="","",VLOOKUP(D664,'produto-estoque-total-7'!A:AB,24,0))</f>
        <v/>
      </c>
      <c r="R664" s="38">
        <f>IFERROR(IF(D664="","",VLOOKUP(D664,'produto-venda-7'!B:N,13,0)),"C")</f>
        <v/>
      </c>
      <c r="S664" s="39">
        <f>IF(D664="","",VLOOKUP(D664,'produto-estoque-total-7'!A:AB,6,0))</f>
        <v/>
      </c>
      <c r="T664" s="39">
        <f>IF(D664="","",VLOOKUP(D664,'produto-estoque-total-7'!A:AB,5,0))</f>
        <v/>
      </c>
      <c r="U664" s="40">
        <f>IF(D664="","",VLOOKUP(D664,'produto-estoque-total-7'!A:AB,11,0))</f>
        <v/>
      </c>
      <c r="V664" s="41">
        <f>IF(D664="","",IFERROR(VLOOKUP(D664,'produto-entrada-7'!A:M,10,0),0))</f>
        <v/>
      </c>
      <c r="W664" s="42" t="n"/>
      <c r="X664" s="39">
        <f>IF(D664="","",VLOOKUP(D664,'produto-estoque-total-7'!A:AB,8,0))</f>
        <v/>
      </c>
      <c r="Y664" s="39">
        <f>IF(D664="","",VLOOKUP(D664,'produto-estoque-total-7'!A:AB,9,0))</f>
        <v/>
      </c>
      <c r="Z664" s="39">
        <f>IF(D664="","",VLOOKUP(D664,'produto-estoque-total-7'!A:AB,10,0))</f>
        <v/>
      </c>
      <c r="AA664" s="39">
        <f>IFERROR(IF(D664="","",VLOOKUP(D664,'produto-venda-7'!B:N,4,0)),0)</f>
        <v/>
      </c>
      <c r="AB664" s="39">
        <f>IFERROR(IF(D664="","",VLOOKUP(D664,'produto-venda-7'!B:N,5,0)),0)</f>
        <v/>
      </c>
      <c r="AC664" s="39">
        <f>IF(D664="","",IFERROR(AA664/90,0))</f>
        <v/>
      </c>
      <c r="AD664" s="36">
        <f>IF(D664="","",IFERROR(VLOOKUP(D664,'produto-entrada-7'!A:M,4,0),0))</f>
        <v/>
      </c>
      <c r="AE664" s="36">
        <f>IFERROR(IF(D664="","",VLOOKUP(D664,'produto-venda-7'!B:N,10,0)),0)</f>
        <v/>
      </c>
      <c r="AF664" s="36">
        <f>IF(D664="","",IFERROR(VLOOKUP(D664,'produto-entrada-7'!A:M,11,0),0))</f>
        <v/>
      </c>
      <c r="AG664" s="1">
        <f>IF(D664="","",IFERROR(VLOOKUP(D664,'produto-entrada-7'!A:M,12,0),0))</f>
        <v/>
      </c>
      <c r="AH664" s="1">
        <f>IF(D664="","",IFERROR(VLOOKUP(D664,'produto-entrada-7'!A:M,13,0),0))</f>
        <v/>
      </c>
      <c r="AI664" s="36">
        <f>IFERROR(IF(D664="","",VLOOKUP(D664,'produto-venda-7'!B:N,11,0)),0)</f>
        <v/>
      </c>
      <c r="AJ664" s="43">
        <f>IF(D664="","",IFERROR(AI664*AB664,0))</f>
        <v/>
      </c>
      <c r="AK664" s="44">
        <f>IFERROR(IF(D664="","",VLOOKUP(F664,'ANALISE FORNECEDOR'!$A:$I,8,0)),"")</f>
        <v/>
      </c>
      <c r="AL664" s="44">
        <f>IF(D664="","",AVERAGE(AM664,AK664))</f>
        <v/>
      </c>
      <c r="AM664" s="44">
        <f>IFERROR(IF(D664="","",VLOOKUP(F664,'ANALISE FORNECEDOR'!$A:$I,9,0)),"")</f>
        <v/>
      </c>
      <c r="AN664" s="45">
        <f>IF(D664="","",IF(Y664&gt;12,AI664*(U664+Y664),AI664*U664))</f>
        <v/>
      </c>
      <c r="AO664" s="45">
        <f>IF(D664="","",IF(Y664&gt;12,AI664*(U664+V664+Y664),AI664*(U664+V664)))</f>
        <v/>
      </c>
      <c r="AP664" s="46">
        <f>IF(D664="","",IF(Y664&gt;12,AG664*(U664+Y664),AG664*U664))</f>
        <v/>
      </c>
      <c r="AQ664" s="46">
        <f>IF(D664="","",IF(Y664&gt;12,AG664*(U664+V664+Y664),AG664*(U664+V664)))</f>
        <v/>
      </c>
      <c r="AR664" s="46">
        <f>IF(D664="","",IF(OR(R664="A",R664="AA",R664="AAA"),AP664,0))</f>
        <v/>
      </c>
      <c r="AS664" s="46">
        <f>IF(D664="","",IF(R664="B",AP664,0))</f>
        <v/>
      </c>
      <c r="AT664" s="46">
        <f>IF(D664="","",IF(R664="C",AP664,0))</f>
        <v/>
      </c>
      <c r="AU664" s="47">
        <f>IF(D664="","",IFERROR(AN664/AJ664,0))</f>
        <v/>
      </c>
      <c r="AV664" s="47">
        <f>IF(D664="","",IFERROR(((AO664)/AJ664),0))</f>
        <v/>
      </c>
      <c r="AW664" s="48">
        <f>IF(D664="","",IF(OR(S664="S",NOT(AND(ISNUMBER(AC664),ISNUMBER(AL664),AC664*AL664&gt;=0))),0,AC664*AL664))</f>
        <v/>
      </c>
      <c r="AX664" s="49">
        <f>IFERROR(IF(D664="","",AW664*AG664),0)</f>
        <v/>
      </c>
      <c r="AY664" s="48">
        <f>IF(D664="","",IF(OR(S664="S",NOT(AND(ISNUMBER(AC664),ISNUMBER(AK664),AC664*AK664&gt;=0))),0,AC664*AK664))</f>
        <v/>
      </c>
      <c r="AZ664" s="48">
        <f>IFERROR(IF(D664="","",IF(AY664=0,0,IF(((AY664)-(U664+Y664))&lt;0,0,(AY664)-U664))),0)</f>
        <v/>
      </c>
      <c r="BA664" s="49">
        <f>IF(D664="","",AZ664*AG664)</f>
        <v/>
      </c>
      <c r="BB664" s="49">
        <f>IF(D664="","",IF(OR(R664="A",R664="AA",R664="AAA"),BA664,0))</f>
        <v/>
      </c>
      <c r="BC664" s="49">
        <f>IF(D664="","",IF(R664="B",BA664,0))</f>
        <v/>
      </c>
      <c r="BD664" s="49">
        <f>IF(D664="","",IF(R664="B",BA664,0))</f>
        <v/>
      </c>
      <c r="BE664" s="49">
        <f>IF(D664="","",IF(S664="S",
1,
IF(AC664=0,
1,
IF(
IFERROR(((U664+Y664)*AG664)/((AC664*AK664)*AG664),0)&lt;0,
0,
IF(
IFERROR(((U664+Y664)*AG664)/((AC664*AK664)*AG664),0)&gt;1,
1,
IFERROR(((U664+Y664)*AG664)/((AC664*AK664)*AG664),0)
)
)
)
))</f>
        <v/>
      </c>
      <c r="BF664" s="49">
        <f>IF(D664="","",IF(S664="S",
1,
IF(AC664=0,
1,
IF(
IFERROR(((U664+V664+Y664)*AG664)/((AC664*AK664)*AG664),0)&lt;0,
0,
IF(
IFERROR(((U664+V664+Y664)*AG664)/((AC664*AK664)*AG664),0)&gt;1,
1,
IFERROR(((U664+V664+Y664)*AG664)/((AC664*AK664)*AG664),0)
)
)
)
))</f>
        <v/>
      </c>
      <c r="BG664" s="50">
        <f>IF(D664="","",IF(S664="S",0,IF(AND(ISNUMBER(AC664),ISNUMBER(AM664)),IF(OR(AC664*AM664&lt;0,ISERR(AC664*AM664)),0,AC664*AM664),0)))</f>
        <v/>
      </c>
      <c r="BH664" s="50">
        <f>IF(D664="","",IF(BY664&gt;TODAY()-60,0,IF(Y664&gt;12,MAX(0,(U664+Y664)-BG664),MAX(0,U664-BG664))))</f>
        <v/>
      </c>
      <c r="BI664" s="51">
        <f>IF(D664="","",BH664*AG664)</f>
        <v/>
      </c>
      <c r="BJ664" s="51">
        <f>IF(D664="","",IF(OR(R664="A",R664="AA",R664="AAA"),BI664,0))</f>
        <v/>
      </c>
      <c r="BK664" s="51">
        <f>IF(D664="","",IF(R664="B",BI664,0))</f>
        <v/>
      </c>
      <c r="BL664" s="51">
        <f>IF(D664="","",IF(R664="C",BI664,0))</f>
        <v/>
      </c>
      <c r="BM664" s="51">
        <f>IF(D664="","",IFERROR(MAX(0,MIN(BI664/AP664,1)),0))</f>
        <v/>
      </c>
      <c r="BN664" s="52">
        <f>IF(D664="","",AB664*AG664)</f>
        <v/>
      </c>
      <c r="BO664" s="52">
        <f>IF(D664="","",(U664+V664+X664)*AG664)</f>
        <v/>
      </c>
      <c r="BP664" s="52">
        <f>IF(D664="","",(AB664*3)*AG664)</f>
        <v/>
      </c>
      <c r="BQ664" s="52">
        <f>IF(D664="","",IF(BO664-BP664&gt;0,0,BO664-BP664))</f>
        <v/>
      </c>
      <c r="BR664" s="52">
        <f>IF(D664="","",IF(BO664-BP664-BN664&gt;0,0,BO664-BP664-BN664))</f>
        <v/>
      </c>
      <c r="BS664" s="53">
        <f>IF(D664="","",IFERROR(AB664*AI664,0))</f>
        <v/>
      </c>
      <c r="BT664" s="53">
        <f>IF(D664="","",IFERROR(IF(X664&gt;12, AI664*(U664+V664+X664), AI664*(U664+V664)),0))</f>
        <v/>
      </c>
      <c r="BU664" s="53">
        <f>IF(D664="","",IFERROR(((AB664*3)*AI664),0))</f>
        <v/>
      </c>
      <c r="BV664" s="53">
        <f>IF(D664="","",IF(BT664-BU664&gt;0,0,BT664-BU664))</f>
        <v/>
      </c>
      <c r="BW664" s="53">
        <f>IF(D664="","",IF(BT664-BU664-BS664&gt;0,0,BT664-BU664-BS664))</f>
        <v/>
      </c>
      <c r="BX664" s="36">
        <f>IF(D664="","",IFERROR(VLOOKUP(D664,'produto-entrada-7'!A:M,3,0),"SEM PEDIDO"))</f>
        <v/>
      </c>
      <c r="BY664" s="36">
        <f>IF(D664="","",VLOOKUP(D664,'produto-estoque-total-7'!A:AB,25,0))</f>
        <v/>
      </c>
      <c r="BZ664" s="36">
        <f>IF(D664="","",IFERROR(VLOOKUP(D664,'produto-estoque-total-7'!A:AB,26,0)/100,0))</f>
        <v/>
      </c>
      <c r="CA664" s="36">
        <f>IF(D664="","",IFERROR(VLOOKUP(D664,'produto-estoque-total-7'!A:AB,27,0)/100,0))</f>
        <v/>
      </c>
      <c r="CB664" s="41">
        <f>IF(D664="","",V664*AF664)</f>
        <v/>
      </c>
      <c r="CC664" s="41">
        <f>IF(D664="","",V664*AI664)</f>
        <v/>
      </c>
      <c r="CD664" s="54">
        <f>IF(D664="","",VLOOKUP(D664,'produto-estoque-total-7'!A:AB,28,0))</f>
        <v/>
      </c>
    </row>
    <row r="665">
      <c r="A665" s="36">
        <f>IF(D665="","",VLOOKUP(D665,'produto-estoque-total-7'!A:AB,3,0))</f>
        <v/>
      </c>
      <c r="B665" s="1">
        <f>IF(D665="","",VLOOKUP(D665,'produto-estoque-total-7'!A:AB,12,0))</f>
        <v/>
      </c>
      <c r="C665" s="1">
        <f>IF(D665="","",VLOOKUP(D665,'produto-estoque-total-7'!A:AB,2,0))</f>
        <v/>
      </c>
      <c r="D665" s="37">
        <f>IFERROR(IF('produto-estoque-total-7'!A664="","",'produto-estoque-total-7'!A664),"")</f>
        <v/>
      </c>
      <c r="E665" s="1">
        <f>IF(D665="","",VLOOKUP(D665,'produto-estoque-total-7'!A:AB,4,0))</f>
        <v/>
      </c>
      <c r="F665" s="36">
        <f>IF(D665="","",VLOOKUP(D665,'produto-estoque-total-7'!A:AB,13,0))</f>
        <v/>
      </c>
      <c r="G665" s="1">
        <f>IF(F665="","",VLOOKUP(F665,'FORNECEDORES X COMPRADOR'!A:D,4,0))</f>
        <v/>
      </c>
      <c r="H665" s="1">
        <f>IF(F665="","",VLOOKUP(F665,'FORNECEDORES X COMPRADOR'!A:E,5,0))</f>
        <v/>
      </c>
      <c r="I665" s="36">
        <f>IF(D665="","",VLOOKUP(D665,'produto-estoque-total-7'!A:AB,15,0))</f>
        <v/>
      </c>
      <c r="J665" s="36">
        <f>IF(D665="","",VLOOKUP(D665,'produto-estoque-total-7'!A:AB,19,0))</f>
        <v/>
      </c>
      <c r="K665" s="1">
        <f>IF(D665="","",VLOOKUP(D665,'produto-estoque-total-7'!A:AB,20,0))</f>
        <v/>
      </c>
      <c r="L665" s="36">
        <f>IF(D665="","",VLOOKUP(D665,'produto-estoque-total-7'!A:AB,17,0))</f>
        <v/>
      </c>
      <c r="M665" s="1">
        <f>IF(D665="","",VLOOKUP(D665,'produto-estoque-total-7'!A:AB,18,0))</f>
        <v/>
      </c>
      <c r="N665" s="36">
        <f>IF(D665="","",VLOOKUP(D665,'produto-estoque-total-7'!A:AB,21,0))</f>
        <v/>
      </c>
      <c r="O665" s="1">
        <f>IF(D665="","",VLOOKUP(D665,'produto-estoque-total-7'!A:AB,22,0))</f>
        <v/>
      </c>
      <c r="P665" s="36">
        <f>IF(D665="","",VLOOKUP(D665,'produto-estoque-total-7'!A:AB,23,0))</f>
        <v/>
      </c>
      <c r="Q665" s="1">
        <f>IF(D665="","",VLOOKUP(D665,'produto-estoque-total-7'!A:AB,24,0))</f>
        <v/>
      </c>
      <c r="R665" s="38">
        <f>IFERROR(IF(D665="","",VLOOKUP(D665,'produto-venda-7'!B:N,13,0)),"C")</f>
        <v/>
      </c>
      <c r="S665" s="39">
        <f>IF(D665="","",VLOOKUP(D665,'produto-estoque-total-7'!A:AB,6,0))</f>
        <v/>
      </c>
      <c r="T665" s="39">
        <f>IF(D665="","",VLOOKUP(D665,'produto-estoque-total-7'!A:AB,5,0))</f>
        <v/>
      </c>
      <c r="U665" s="40">
        <f>IF(D665="","",VLOOKUP(D665,'produto-estoque-total-7'!A:AB,11,0))</f>
        <v/>
      </c>
      <c r="V665" s="41">
        <f>IF(D665="","",IFERROR(VLOOKUP(D665,'produto-entrada-7'!A:M,10,0),0))</f>
        <v/>
      </c>
      <c r="W665" s="42" t="n"/>
      <c r="X665" s="39">
        <f>IF(D665="","",VLOOKUP(D665,'produto-estoque-total-7'!A:AB,8,0))</f>
        <v/>
      </c>
      <c r="Y665" s="39">
        <f>IF(D665="","",VLOOKUP(D665,'produto-estoque-total-7'!A:AB,9,0))</f>
        <v/>
      </c>
      <c r="Z665" s="39">
        <f>IF(D665="","",VLOOKUP(D665,'produto-estoque-total-7'!A:AB,10,0))</f>
        <v/>
      </c>
      <c r="AA665" s="39">
        <f>IFERROR(IF(D665="","",VLOOKUP(D665,'produto-venda-7'!B:N,4,0)),0)</f>
        <v/>
      </c>
      <c r="AB665" s="39">
        <f>IFERROR(IF(D665="","",VLOOKUP(D665,'produto-venda-7'!B:N,5,0)),0)</f>
        <v/>
      </c>
      <c r="AC665" s="39">
        <f>IF(D665="","",IFERROR(AA665/90,0))</f>
        <v/>
      </c>
      <c r="AD665" s="36">
        <f>IF(D665="","",IFERROR(VLOOKUP(D665,'produto-entrada-7'!A:M,4,0),0))</f>
        <v/>
      </c>
      <c r="AE665" s="36">
        <f>IFERROR(IF(D665="","",VLOOKUP(D665,'produto-venda-7'!B:N,10,0)),0)</f>
        <v/>
      </c>
      <c r="AF665" s="36">
        <f>IF(D665="","",IFERROR(VLOOKUP(D665,'produto-entrada-7'!A:M,11,0),0))</f>
        <v/>
      </c>
      <c r="AG665" s="1">
        <f>IF(D665="","",IFERROR(VLOOKUP(D665,'produto-entrada-7'!A:M,12,0),0))</f>
        <v/>
      </c>
      <c r="AH665" s="1">
        <f>IF(D665="","",IFERROR(VLOOKUP(D665,'produto-entrada-7'!A:M,13,0),0))</f>
        <v/>
      </c>
      <c r="AI665" s="36">
        <f>IFERROR(IF(D665="","",VLOOKUP(D665,'produto-venda-7'!B:N,11,0)),0)</f>
        <v/>
      </c>
      <c r="AJ665" s="43">
        <f>IF(D665="","",IFERROR(AI665*AB665,0))</f>
        <v/>
      </c>
      <c r="AK665" s="44">
        <f>IFERROR(IF(D665="","",VLOOKUP(F665,'ANALISE FORNECEDOR'!$A:$I,8,0)),"")</f>
        <v/>
      </c>
      <c r="AL665" s="44">
        <f>IF(D665="","",AVERAGE(AM665,AK665))</f>
        <v/>
      </c>
      <c r="AM665" s="44">
        <f>IFERROR(IF(D665="","",VLOOKUP(F665,'ANALISE FORNECEDOR'!$A:$I,9,0)),"")</f>
        <v/>
      </c>
      <c r="AN665" s="45">
        <f>IF(D665="","",IF(Y665&gt;12,AI665*(U665+Y665),AI665*U665))</f>
        <v/>
      </c>
      <c r="AO665" s="45">
        <f>IF(D665="","",IF(Y665&gt;12,AI665*(U665+V665+Y665),AI665*(U665+V665)))</f>
        <v/>
      </c>
      <c r="AP665" s="46">
        <f>IF(D665="","",IF(Y665&gt;12,AG665*(U665+Y665),AG665*U665))</f>
        <v/>
      </c>
      <c r="AQ665" s="46">
        <f>IF(D665="","",IF(Y665&gt;12,AG665*(U665+V665+Y665),AG665*(U665+V665)))</f>
        <v/>
      </c>
      <c r="AR665" s="46">
        <f>IF(D665="","",IF(OR(R665="A",R665="AA",R665="AAA"),AP665,0))</f>
        <v/>
      </c>
      <c r="AS665" s="46">
        <f>IF(D665="","",IF(R665="B",AP665,0))</f>
        <v/>
      </c>
      <c r="AT665" s="46">
        <f>IF(D665="","",IF(R665="C",AP665,0))</f>
        <v/>
      </c>
      <c r="AU665" s="47">
        <f>IF(D665="","",IFERROR(AN665/AJ665,0))</f>
        <v/>
      </c>
      <c r="AV665" s="47">
        <f>IF(D665="","",IFERROR(((AO665)/AJ665),0))</f>
        <v/>
      </c>
      <c r="AW665" s="48">
        <f>IF(D665="","",IF(OR(S665="S",NOT(AND(ISNUMBER(AC665),ISNUMBER(AL665),AC665*AL665&gt;=0))),0,AC665*AL665))</f>
        <v/>
      </c>
      <c r="AX665" s="49">
        <f>IFERROR(IF(D665="","",AW665*AG665),0)</f>
        <v/>
      </c>
      <c r="AY665" s="48">
        <f>IF(D665="","",IF(OR(S665="S",NOT(AND(ISNUMBER(AC665),ISNUMBER(AK665),AC665*AK665&gt;=0))),0,AC665*AK665))</f>
        <v/>
      </c>
      <c r="AZ665" s="48">
        <f>IFERROR(IF(D665="","",IF(AY665=0,0,IF(((AY665)-(U665+Y665))&lt;0,0,(AY665)-U665))),0)</f>
        <v/>
      </c>
      <c r="BA665" s="49">
        <f>IF(D665="","",AZ665*AG665)</f>
        <v/>
      </c>
      <c r="BB665" s="49">
        <f>IF(D665="","",IF(OR(R665="A",R665="AA",R665="AAA"),BA665,0))</f>
        <v/>
      </c>
      <c r="BC665" s="49">
        <f>IF(D665="","",IF(R665="B",BA665,0))</f>
        <v/>
      </c>
      <c r="BD665" s="49">
        <f>IF(D665="","",IF(R665="B",BA665,0))</f>
        <v/>
      </c>
      <c r="BE665" s="49">
        <f>IF(D665="","",IF(S665="S",
1,
IF(AC665=0,
1,
IF(
IFERROR(((U665+Y665)*AG665)/((AC665*AK665)*AG665),0)&lt;0,
0,
IF(
IFERROR(((U665+Y665)*AG665)/((AC665*AK665)*AG665),0)&gt;1,
1,
IFERROR(((U665+Y665)*AG665)/((AC665*AK665)*AG665),0)
)
)
)
))</f>
        <v/>
      </c>
      <c r="BF665" s="49">
        <f>IF(D665="","",IF(S665="S",
1,
IF(AC665=0,
1,
IF(
IFERROR(((U665+V665+Y665)*AG665)/((AC665*AK665)*AG665),0)&lt;0,
0,
IF(
IFERROR(((U665+V665+Y665)*AG665)/((AC665*AK665)*AG665),0)&gt;1,
1,
IFERROR(((U665+V665+Y665)*AG665)/((AC665*AK665)*AG665),0)
)
)
)
))</f>
        <v/>
      </c>
      <c r="BG665" s="50">
        <f>IF(D665="","",IF(S665="S",0,IF(AND(ISNUMBER(AC665),ISNUMBER(AM665)),IF(OR(AC665*AM665&lt;0,ISERR(AC665*AM665)),0,AC665*AM665),0)))</f>
        <v/>
      </c>
      <c r="BH665" s="50">
        <f>IF(D665="","",IF(BY665&gt;TODAY()-60,0,IF(Y665&gt;12,MAX(0,(U665+Y665)-BG665),MAX(0,U665-BG665))))</f>
        <v/>
      </c>
      <c r="BI665" s="51">
        <f>IF(D665="","",BH665*AG665)</f>
        <v/>
      </c>
      <c r="BJ665" s="51">
        <f>IF(D665="","",IF(OR(R665="A",R665="AA",R665="AAA"),BI665,0))</f>
        <v/>
      </c>
      <c r="BK665" s="51">
        <f>IF(D665="","",IF(R665="B",BI665,0))</f>
        <v/>
      </c>
      <c r="BL665" s="51">
        <f>IF(D665="","",IF(R665="C",BI665,0))</f>
        <v/>
      </c>
      <c r="BM665" s="51">
        <f>IF(D665="","",IFERROR(MAX(0,MIN(BI665/AP665,1)),0))</f>
        <v/>
      </c>
      <c r="BN665" s="52">
        <f>IF(D665="","",AB665*AG665)</f>
        <v/>
      </c>
      <c r="BO665" s="52">
        <f>IF(D665="","",(U665+V665+X665)*AG665)</f>
        <v/>
      </c>
      <c r="BP665" s="52">
        <f>IF(D665="","",(AB665*3)*AG665)</f>
        <v/>
      </c>
      <c r="BQ665" s="52">
        <f>IF(D665="","",IF(BO665-BP665&gt;0,0,BO665-BP665))</f>
        <v/>
      </c>
      <c r="BR665" s="52">
        <f>IF(D665="","",IF(BO665-BP665-BN665&gt;0,0,BO665-BP665-BN665))</f>
        <v/>
      </c>
      <c r="BS665" s="53">
        <f>IF(D665="","",IFERROR(AB665*AI665,0))</f>
        <v/>
      </c>
      <c r="BT665" s="53">
        <f>IF(D665="","",IFERROR(IF(X665&gt;12, AI665*(U665+V665+X665), AI665*(U665+V665)),0))</f>
        <v/>
      </c>
      <c r="BU665" s="53">
        <f>IF(D665="","",IFERROR(((AB665*3)*AI665),0))</f>
        <v/>
      </c>
      <c r="BV665" s="53">
        <f>IF(D665="","",IF(BT665-BU665&gt;0,0,BT665-BU665))</f>
        <v/>
      </c>
      <c r="BW665" s="53">
        <f>IF(D665="","",IF(BT665-BU665-BS665&gt;0,0,BT665-BU665-BS665))</f>
        <v/>
      </c>
      <c r="BX665" s="36">
        <f>IF(D665="","",IFERROR(VLOOKUP(D665,'produto-entrada-7'!A:M,3,0),"SEM PEDIDO"))</f>
        <v/>
      </c>
      <c r="BY665" s="36">
        <f>IF(D665="","",VLOOKUP(D665,'produto-estoque-total-7'!A:AB,25,0))</f>
        <v/>
      </c>
      <c r="BZ665" s="36">
        <f>IF(D665="","",IFERROR(VLOOKUP(D665,'produto-estoque-total-7'!A:AB,26,0)/100,0))</f>
        <v/>
      </c>
      <c r="CA665" s="36">
        <f>IF(D665="","",IFERROR(VLOOKUP(D665,'produto-estoque-total-7'!A:AB,27,0)/100,0))</f>
        <v/>
      </c>
      <c r="CB665" s="41">
        <f>IF(D665="","",V665*AF665)</f>
        <v/>
      </c>
      <c r="CC665" s="41">
        <f>IF(D665="","",V665*AI665)</f>
        <v/>
      </c>
      <c r="CD665" s="54">
        <f>IF(D665="","",VLOOKUP(D665,'produto-estoque-total-7'!A:AB,28,0))</f>
        <v/>
      </c>
    </row>
    <row r="666">
      <c r="A666" s="36">
        <f>IF(D666="","",VLOOKUP(D666,'produto-estoque-total-7'!A:AB,3,0))</f>
        <v/>
      </c>
      <c r="B666" s="1">
        <f>IF(D666="","",VLOOKUP(D666,'produto-estoque-total-7'!A:AB,12,0))</f>
        <v/>
      </c>
      <c r="C666" s="1">
        <f>IF(D666="","",VLOOKUP(D666,'produto-estoque-total-7'!A:AB,2,0))</f>
        <v/>
      </c>
      <c r="D666" s="37">
        <f>IFERROR(IF('produto-estoque-total-7'!A665="","",'produto-estoque-total-7'!A665),"")</f>
        <v/>
      </c>
      <c r="E666" s="1">
        <f>IF(D666="","",VLOOKUP(D666,'produto-estoque-total-7'!A:AB,4,0))</f>
        <v/>
      </c>
      <c r="F666" s="36">
        <f>IF(D666="","",VLOOKUP(D666,'produto-estoque-total-7'!A:AB,13,0))</f>
        <v/>
      </c>
      <c r="G666" s="1">
        <f>IF(F666="","",VLOOKUP(F666,'FORNECEDORES X COMPRADOR'!A:D,4,0))</f>
        <v/>
      </c>
      <c r="H666" s="1">
        <f>IF(F666="","",VLOOKUP(F666,'FORNECEDORES X COMPRADOR'!A:E,5,0))</f>
        <v/>
      </c>
      <c r="I666" s="36">
        <f>IF(D666="","",VLOOKUP(D666,'produto-estoque-total-7'!A:AB,15,0))</f>
        <v/>
      </c>
      <c r="J666" s="36">
        <f>IF(D666="","",VLOOKUP(D666,'produto-estoque-total-7'!A:AB,19,0))</f>
        <v/>
      </c>
      <c r="K666" s="1">
        <f>IF(D666="","",VLOOKUP(D666,'produto-estoque-total-7'!A:AB,20,0))</f>
        <v/>
      </c>
      <c r="L666" s="36">
        <f>IF(D666="","",VLOOKUP(D666,'produto-estoque-total-7'!A:AB,17,0))</f>
        <v/>
      </c>
      <c r="M666" s="1">
        <f>IF(D666="","",VLOOKUP(D666,'produto-estoque-total-7'!A:AB,18,0))</f>
        <v/>
      </c>
      <c r="N666" s="36">
        <f>IF(D666="","",VLOOKUP(D666,'produto-estoque-total-7'!A:AB,21,0))</f>
        <v/>
      </c>
      <c r="O666" s="1">
        <f>IF(D666="","",VLOOKUP(D666,'produto-estoque-total-7'!A:AB,22,0))</f>
        <v/>
      </c>
      <c r="P666" s="36">
        <f>IF(D666="","",VLOOKUP(D666,'produto-estoque-total-7'!A:AB,23,0))</f>
        <v/>
      </c>
      <c r="Q666" s="1">
        <f>IF(D666="","",VLOOKUP(D666,'produto-estoque-total-7'!A:AB,24,0))</f>
        <v/>
      </c>
      <c r="R666" s="38">
        <f>IFERROR(IF(D666="","",VLOOKUP(D666,'produto-venda-7'!B:N,13,0)),"C")</f>
        <v/>
      </c>
      <c r="S666" s="39">
        <f>IF(D666="","",VLOOKUP(D666,'produto-estoque-total-7'!A:AB,6,0))</f>
        <v/>
      </c>
      <c r="T666" s="39">
        <f>IF(D666="","",VLOOKUP(D666,'produto-estoque-total-7'!A:AB,5,0))</f>
        <v/>
      </c>
      <c r="U666" s="40">
        <f>IF(D666="","",VLOOKUP(D666,'produto-estoque-total-7'!A:AB,11,0))</f>
        <v/>
      </c>
      <c r="V666" s="41">
        <f>IF(D666="","",IFERROR(VLOOKUP(D666,'produto-entrada-7'!A:M,10,0),0))</f>
        <v/>
      </c>
      <c r="W666" s="42" t="n"/>
      <c r="X666" s="39">
        <f>IF(D666="","",VLOOKUP(D666,'produto-estoque-total-7'!A:AB,8,0))</f>
        <v/>
      </c>
      <c r="Y666" s="39">
        <f>IF(D666="","",VLOOKUP(D666,'produto-estoque-total-7'!A:AB,9,0))</f>
        <v/>
      </c>
      <c r="Z666" s="39">
        <f>IF(D666="","",VLOOKUP(D666,'produto-estoque-total-7'!A:AB,10,0))</f>
        <v/>
      </c>
      <c r="AA666" s="39">
        <f>IFERROR(IF(D666="","",VLOOKUP(D666,'produto-venda-7'!B:N,4,0)),0)</f>
        <v/>
      </c>
      <c r="AB666" s="39">
        <f>IFERROR(IF(D666="","",VLOOKUP(D666,'produto-venda-7'!B:N,5,0)),0)</f>
        <v/>
      </c>
      <c r="AC666" s="39">
        <f>IF(D666="","",IFERROR(AA666/90,0))</f>
        <v/>
      </c>
      <c r="AD666" s="36">
        <f>IF(D666="","",IFERROR(VLOOKUP(D666,'produto-entrada-7'!A:M,4,0),0))</f>
        <v/>
      </c>
      <c r="AE666" s="36">
        <f>IFERROR(IF(D666="","",VLOOKUP(D666,'produto-venda-7'!B:N,10,0)),0)</f>
        <v/>
      </c>
      <c r="AF666" s="36">
        <f>IF(D666="","",IFERROR(VLOOKUP(D666,'produto-entrada-7'!A:M,11,0),0))</f>
        <v/>
      </c>
      <c r="AG666" s="1">
        <f>IF(D666="","",IFERROR(VLOOKUP(D666,'produto-entrada-7'!A:M,12,0),0))</f>
        <v/>
      </c>
      <c r="AH666" s="1">
        <f>IF(D666="","",IFERROR(VLOOKUP(D666,'produto-entrada-7'!A:M,13,0),0))</f>
        <v/>
      </c>
      <c r="AI666" s="36">
        <f>IFERROR(IF(D666="","",VLOOKUP(D666,'produto-venda-7'!B:N,11,0)),0)</f>
        <v/>
      </c>
      <c r="AJ666" s="43">
        <f>IF(D666="","",IFERROR(AI666*AB666,0))</f>
        <v/>
      </c>
      <c r="AK666" s="44">
        <f>IFERROR(IF(D666="","",VLOOKUP(F666,'ANALISE FORNECEDOR'!$A:$I,8,0)),"")</f>
        <v/>
      </c>
      <c r="AL666" s="44">
        <f>IF(D666="","",AVERAGE(AM666,AK666))</f>
        <v/>
      </c>
      <c r="AM666" s="44">
        <f>IFERROR(IF(D666="","",VLOOKUP(F666,'ANALISE FORNECEDOR'!$A:$I,9,0)),"")</f>
        <v/>
      </c>
      <c r="AN666" s="45">
        <f>IF(D666="","",IF(Y666&gt;12,AI666*(U666+Y666),AI666*U666))</f>
        <v/>
      </c>
      <c r="AO666" s="45">
        <f>IF(D666="","",IF(Y666&gt;12,AI666*(U666+V666+Y666),AI666*(U666+V666)))</f>
        <v/>
      </c>
      <c r="AP666" s="46">
        <f>IF(D666="","",IF(Y666&gt;12,AG666*(U666+Y666),AG666*U666))</f>
        <v/>
      </c>
      <c r="AQ666" s="46">
        <f>IF(D666="","",IF(Y666&gt;12,AG666*(U666+V666+Y666),AG666*(U666+V666)))</f>
        <v/>
      </c>
      <c r="AR666" s="46">
        <f>IF(D666="","",IF(OR(R666="A",R666="AA",R666="AAA"),AP666,0))</f>
        <v/>
      </c>
      <c r="AS666" s="46">
        <f>IF(D666="","",IF(R666="B",AP666,0))</f>
        <v/>
      </c>
      <c r="AT666" s="46">
        <f>IF(D666="","",IF(R666="C",AP666,0))</f>
        <v/>
      </c>
      <c r="AU666" s="47">
        <f>IF(D666="","",IFERROR(AN666/AJ666,0))</f>
        <v/>
      </c>
      <c r="AV666" s="47">
        <f>IF(D666="","",IFERROR(((AO666)/AJ666),0))</f>
        <v/>
      </c>
      <c r="AW666" s="48">
        <f>IF(D666="","",IF(OR(S666="S",NOT(AND(ISNUMBER(AC666),ISNUMBER(AL666),AC666*AL666&gt;=0))),0,AC666*AL666))</f>
        <v/>
      </c>
      <c r="AX666" s="49">
        <f>IFERROR(IF(D666="","",AW666*AG666),0)</f>
        <v/>
      </c>
      <c r="AY666" s="48">
        <f>IF(D666="","",IF(OR(S666="S",NOT(AND(ISNUMBER(AC666),ISNUMBER(AK666),AC666*AK666&gt;=0))),0,AC666*AK666))</f>
        <v/>
      </c>
      <c r="AZ666" s="48">
        <f>IFERROR(IF(D666="","",IF(AY666=0,0,IF(((AY666)-(U666+Y666))&lt;0,0,(AY666)-U666))),0)</f>
        <v/>
      </c>
      <c r="BA666" s="49">
        <f>IF(D666="","",AZ666*AG666)</f>
        <v/>
      </c>
      <c r="BB666" s="49">
        <f>IF(D666="","",IF(OR(R666="A",R666="AA",R666="AAA"),BA666,0))</f>
        <v/>
      </c>
      <c r="BC666" s="49">
        <f>IF(D666="","",IF(R666="B",BA666,0))</f>
        <v/>
      </c>
      <c r="BD666" s="49">
        <f>IF(D666="","",IF(R666="B",BA666,0))</f>
        <v/>
      </c>
      <c r="BE666" s="49">
        <f>IF(D666="","",IF(S666="S",
1,
IF(AC666=0,
1,
IF(
IFERROR(((U666+Y666)*AG666)/((AC666*AK666)*AG666),0)&lt;0,
0,
IF(
IFERROR(((U666+Y666)*AG666)/((AC666*AK666)*AG666),0)&gt;1,
1,
IFERROR(((U666+Y666)*AG666)/((AC666*AK666)*AG666),0)
)
)
)
))</f>
        <v/>
      </c>
      <c r="BF666" s="49">
        <f>IF(D666="","",IF(S666="S",
1,
IF(AC666=0,
1,
IF(
IFERROR(((U666+V666+Y666)*AG666)/((AC666*AK666)*AG666),0)&lt;0,
0,
IF(
IFERROR(((U666+V666+Y666)*AG666)/((AC666*AK666)*AG666),0)&gt;1,
1,
IFERROR(((U666+V666+Y666)*AG666)/((AC666*AK666)*AG666),0)
)
)
)
))</f>
        <v/>
      </c>
      <c r="BG666" s="50">
        <f>IF(D666="","",IF(S666="S",0,IF(AND(ISNUMBER(AC666),ISNUMBER(AM666)),IF(OR(AC666*AM666&lt;0,ISERR(AC666*AM666)),0,AC666*AM666),0)))</f>
        <v/>
      </c>
      <c r="BH666" s="50">
        <f>IF(D666="","",IF(BY666&gt;TODAY()-60,0,IF(Y666&gt;12,MAX(0,(U666+Y666)-BG666),MAX(0,U666-BG666))))</f>
        <v/>
      </c>
      <c r="BI666" s="51">
        <f>IF(D666="","",BH666*AG666)</f>
        <v/>
      </c>
      <c r="BJ666" s="51">
        <f>IF(D666="","",IF(OR(R666="A",R666="AA",R666="AAA"),BI666,0))</f>
        <v/>
      </c>
      <c r="BK666" s="51">
        <f>IF(D666="","",IF(R666="B",BI666,0))</f>
        <v/>
      </c>
      <c r="BL666" s="51">
        <f>IF(D666="","",IF(R666="C",BI666,0))</f>
        <v/>
      </c>
      <c r="BM666" s="51">
        <f>IF(D666="","",IFERROR(MAX(0,MIN(BI666/AP666,1)),0))</f>
        <v/>
      </c>
      <c r="BN666" s="52">
        <f>IF(D666="","",AB666*AG666)</f>
        <v/>
      </c>
      <c r="BO666" s="52">
        <f>IF(D666="","",(U666+V666+X666)*AG666)</f>
        <v/>
      </c>
      <c r="BP666" s="52">
        <f>IF(D666="","",(AB666*3)*AG666)</f>
        <v/>
      </c>
      <c r="BQ666" s="52">
        <f>IF(D666="","",IF(BO666-BP666&gt;0,0,BO666-BP666))</f>
        <v/>
      </c>
      <c r="BR666" s="52">
        <f>IF(D666="","",IF(BO666-BP666-BN666&gt;0,0,BO666-BP666-BN666))</f>
        <v/>
      </c>
      <c r="BS666" s="53">
        <f>IF(D666="","",IFERROR(AB666*AI666,0))</f>
        <v/>
      </c>
      <c r="BT666" s="53">
        <f>IF(D666="","",IFERROR(IF(X666&gt;12, AI666*(U666+V666+X666), AI666*(U666+V666)),0))</f>
        <v/>
      </c>
      <c r="BU666" s="53">
        <f>IF(D666="","",IFERROR(((AB666*3)*AI666),0))</f>
        <v/>
      </c>
      <c r="BV666" s="53">
        <f>IF(D666="","",IF(BT666-BU666&gt;0,0,BT666-BU666))</f>
        <v/>
      </c>
      <c r="BW666" s="53">
        <f>IF(D666="","",IF(BT666-BU666-BS666&gt;0,0,BT666-BU666-BS666))</f>
        <v/>
      </c>
      <c r="BX666" s="36">
        <f>IF(D666="","",IFERROR(VLOOKUP(D666,'produto-entrada-7'!A:M,3,0),"SEM PEDIDO"))</f>
        <v/>
      </c>
      <c r="BY666" s="36">
        <f>IF(D666="","",VLOOKUP(D666,'produto-estoque-total-7'!A:AB,25,0))</f>
        <v/>
      </c>
      <c r="BZ666" s="36">
        <f>IF(D666="","",IFERROR(VLOOKUP(D666,'produto-estoque-total-7'!A:AB,26,0)/100,0))</f>
        <v/>
      </c>
      <c r="CA666" s="36">
        <f>IF(D666="","",IFERROR(VLOOKUP(D666,'produto-estoque-total-7'!A:AB,27,0)/100,0))</f>
        <v/>
      </c>
      <c r="CB666" s="41">
        <f>IF(D666="","",V666*AF666)</f>
        <v/>
      </c>
      <c r="CC666" s="41">
        <f>IF(D666="","",V666*AI666)</f>
        <v/>
      </c>
      <c r="CD666" s="54">
        <f>IF(D666="","",VLOOKUP(D666,'produto-estoque-total-7'!A:AB,28,0))</f>
        <v/>
      </c>
    </row>
    <row r="667">
      <c r="A667" s="36">
        <f>IF(D667="","",VLOOKUP(D667,'produto-estoque-total-7'!A:AB,3,0))</f>
        <v/>
      </c>
      <c r="B667" s="1">
        <f>IF(D667="","",VLOOKUP(D667,'produto-estoque-total-7'!A:AB,12,0))</f>
        <v/>
      </c>
      <c r="C667" s="1">
        <f>IF(D667="","",VLOOKUP(D667,'produto-estoque-total-7'!A:AB,2,0))</f>
        <v/>
      </c>
      <c r="D667" s="37">
        <f>IFERROR(IF('produto-estoque-total-7'!A666="","",'produto-estoque-total-7'!A666),"")</f>
        <v/>
      </c>
      <c r="E667" s="1">
        <f>IF(D667="","",VLOOKUP(D667,'produto-estoque-total-7'!A:AB,4,0))</f>
        <v/>
      </c>
      <c r="F667" s="36">
        <f>IF(D667="","",VLOOKUP(D667,'produto-estoque-total-7'!A:AB,13,0))</f>
        <v/>
      </c>
      <c r="G667" s="1">
        <f>IF(F667="","",VLOOKUP(F667,'FORNECEDORES X COMPRADOR'!A:D,4,0))</f>
        <v/>
      </c>
      <c r="H667" s="1">
        <f>IF(F667="","",VLOOKUP(F667,'FORNECEDORES X COMPRADOR'!A:E,5,0))</f>
        <v/>
      </c>
      <c r="I667" s="36">
        <f>IF(D667="","",VLOOKUP(D667,'produto-estoque-total-7'!A:AB,15,0))</f>
        <v/>
      </c>
      <c r="J667" s="36">
        <f>IF(D667="","",VLOOKUP(D667,'produto-estoque-total-7'!A:AB,19,0))</f>
        <v/>
      </c>
      <c r="K667" s="1">
        <f>IF(D667="","",VLOOKUP(D667,'produto-estoque-total-7'!A:AB,20,0))</f>
        <v/>
      </c>
      <c r="L667" s="36">
        <f>IF(D667="","",VLOOKUP(D667,'produto-estoque-total-7'!A:AB,17,0))</f>
        <v/>
      </c>
      <c r="M667" s="1">
        <f>IF(D667="","",VLOOKUP(D667,'produto-estoque-total-7'!A:AB,18,0))</f>
        <v/>
      </c>
      <c r="N667" s="36">
        <f>IF(D667="","",VLOOKUP(D667,'produto-estoque-total-7'!A:AB,21,0))</f>
        <v/>
      </c>
      <c r="O667" s="1">
        <f>IF(D667="","",VLOOKUP(D667,'produto-estoque-total-7'!A:AB,22,0))</f>
        <v/>
      </c>
      <c r="P667" s="36">
        <f>IF(D667="","",VLOOKUP(D667,'produto-estoque-total-7'!A:AB,23,0))</f>
        <v/>
      </c>
      <c r="Q667" s="1">
        <f>IF(D667="","",VLOOKUP(D667,'produto-estoque-total-7'!A:AB,24,0))</f>
        <v/>
      </c>
      <c r="R667" s="38">
        <f>IFERROR(IF(D667="","",VLOOKUP(D667,'produto-venda-7'!B:N,13,0)),"C")</f>
        <v/>
      </c>
      <c r="S667" s="39">
        <f>IF(D667="","",VLOOKUP(D667,'produto-estoque-total-7'!A:AB,6,0))</f>
        <v/>
      </c>
      <c r="T667" s="39">
        <f>IF(D667="","",VLOOKUP(D667,'produto-estoque-total-7'!A:AB,5,0))</f>
        <v/>
      </c>
      <c r="U667" s="40">
        <f>IF(D667="","",VLOOKUP(D667,'produto-estoque-total-7'!A:AB,11,0))</f>
        <v/>
      </c>
      <c r="V667" s="41">
        <f>IF(D667="","",IFERROR(VLOOKUP(D667,'produto-entrada-7'!A:M,10,0),0))</f>
        <v/>
      </c>
      <c r="W667" s="42" t="n"/>
      <c r="X667" s="39">
        <f>IF(D667="","",VLOOKUP(D667,'produto-estoque-total-7'!A:AB,8,0))</f>
        <v/>
      </c>
      <c r="Y667" s="39">
        <f>IF(D667="","",VLOOKUP(D667,'produto-estoque-total-7'!A:AB,9,0))</f>
        <v/>
      </c>
      <c r="Z667" s="39">
        <f>IF(D667="","",VLOOKUP(D667,'produto-estoque-total-7'!A:AB,10,0))</f>
        <v/>
      </c>
      <c r="AA667" s="39">
        <f>IFERROR(IF(D667="","",VLOOKUP(D667,'produto-venda-7'!B:N,4,0)),0)</f>
        <v/>
      </c>
      <c r="AB667" s="39">
        <f>IFERROR(IF(D667="","",VLOOKUP(D667,'produto-venda-7'!B:N,5,0)),0)</f>
        <v/>
      </c>
      <c r="AC667" s="39">
        <f>IF(D667="","",IFERROR(AA667/90,0))</f>
        <v/>
      </c>
      <c r="AD667" s="36">
        <f>IF(D667="","",IFERROR(VLOOKUP(D667,'produto-entrada-7'!A:M,4,0),0))</f>
        <v/>
      </c>
      <c r="AE667" s="36">
        <f>IFERROR(IF(D667="","",VLOOKUP(D667,'produto-venda-7'!B:N,10,0)),0)</f>
        <v/>
      </c>
      <c r="AF667" s="36">
        <f>IF(D667="","",IFERROR(VLOOKUP(D667,'produto-entrada-7'!A:M,11,0),0))</f>
        <v/>
      </c>
      <c r="AG667" s="1">
        <f>IF(D667="","",IFERROR(VLOOKUP(D667,'produto-entrada-7'!A:M,12,0),0))</f>
        <v/>
      </c>
      <c r="AH667" s="1">
        <f>IF(D667="","",IFERROR(VLOOKUP(D667,'produto-entrada-7'!A:M,13,0),0))</f>
        <v/>
      </c>
      <c r="AI667" s="36">
        <f>IFERROR(IF(D667="","",VLOOKUP(D667,'produto-venda-7'!B:N,11,0)),0)</f>
        <v/>
      </c>
      <c r="AJ667" s="43">
        <f>IF(D667="","",IFERROR(AI667*AB667,0))</f>
        <v/>
      </c>
      <c r="AK667" s="44">
        <f>IFERROR(IF(D667="","",VLOOKUP(F667,'ANALISE FORNECEDOR'!$A:$I,8,0)),"")</f>
        <v/>
      </c>
      <c r="AL667" s="44">
        <f>IF(D667="","",AVERAGE(AM667,AK667))</f>
        <v/>
      </c>
      <c r="AM667" s="44">
        <f>IFERROR(IF(D667="","",VLOOKUP(F667,'ANALISE FORNECEDOR'!$A:$I,9,0)),"")</f>
        <v/>
      </c>
      <c r="AN667" s="45">
        <f>IF(D667="","",IF(Y667&gt;12,AI667*(U667+Y667),AI667*U667))</f>
        <v/>
      </c>
      <c r="AO667" s="45">
        <f>IF(D667="","",IF(Y667&gt;12,AI667*(U667+V667+Y667),AI667*(U667+V667)))</f>
        <v/>
      </c>
      <c r="AP667" s="46">
        <f>IF(D667="","",IF(Y667&gt;12,AG667*(U667+Y667),AG667*U667))</f>
        <v/>
      </c>
      <c r="AQ667" s="46">
        <f>IF(D667="","",IF(Y667&gt;12,AG667*(U667+V667+Y667),AG667*(U667+V667)))</f>
        <v/>
      </c>
      <c r="AR667" s="46">
        <f>IF(D667="","",IF(OR(R667="A",R667="AA",R667="AAA"),AP667,0))</f>
        <v/>
      </c>
      <c r="AS667" s="46">
        <f>IF(D667="","",IF(R667="B",AP667,0))</f>
        <v/>
      </c>
      <c r="AT667" s="46">
        <f>IF(D667="","",IF(R667="C",AP667,0))</f>
        <v/>
      </c>
      <c r="AU667" s="47">
        <f>IF(D667="","",IFERROR(AN667/AJ667,0))</f>
        <v/>
      </c>
      <c r="AV667" s="47">
        <f>IF(D667="","",IFERROR(((AO667)/AJ667),0))</f>
        <v/>
      </c>
      <c r="AW667" s="48">
        <f>IF(D667="","",IF(OR(S667="S",NOT(AND(ISNUMBER(AC667),ISNUMBER(AL667),AC667*AL667&gt;=0))),0,AC667*AL667))</f>
        <v/>
      </c>
      <c r="AX667" s="49">
        <f>IFERROR(IF(D667="","",AW667*AG667),0)</f>
        <v/>
      </c>
      <c r="AY667" s="48">
        <f>IF(D667="","",IF(OR(S667="S",NOT(AND(ISNUMBER(AC667),ISNUMBER(AK667),AC667*AK667&gt;=0))),0,AC667*AK667))</f>
        <v/>
      </c>
      <c r="AZ667" s="48">
        <f>IFERROR(IF(D667="","",IF(AY667=0,0,IF(((AY667)-(U667+Y667))&lt;0,0,(AY667)-U667))),0)</f>
        <v/>
      </c>
      <c r="BA667" s="49">
        <f>IF(D667="","",AZ667*AG667)</f>
        <v/>
      </c>
      <c r="BB667" s="49">
        <f>IF(D667="","",IF(OR(R667="A",R667="AA",R667="AAA"),BA667,0))</f>
        <v/>
      </c>
      <c r="BC667" s="49">
        <f>IF(D667="","",IF(R667="B",BA667,0))</f>
        <v/>
      </c>
      <c r="BD667" s="49">
        <f>IF(D667="","",IF(R667="B",BA667,0))</f>
        <v/>
      </c>
      <c r="BE667" s="49">
        <f>IF(D667="","",IF(S667="S",
1,
IF(AC667=0,
1,
IF(
IFERROR(((U667+Y667)*AG667)/((AC667*AK667)*AG667),0)&lt;0,
0,
IF(
IFERROR(((U667+Y667)*AG667)/((AC667*AK667)*AG667),0)&gt;1,
1,
IFERROR(((U667+Y667)*AG667)/((AC667*AK667)*AG667),0)
)
)
)
))</f>
        <v/>
      </c>
      <c r="BF667" s="49">
        <f>IF(D667="","",IF(S667="S",
1,
IF(AC667=0,
1,
IF(
IFERROR(((U667+V667+Y667)*AG667)/((AC667*AK667)*AG667),0)&lt;0,
0,
IF(
IFERROR(((U667+V667+Y667)*AG667)/((AC667*AK667)*AG667),0)&gt;1,
1,
IFERROR(((U667+V667+Y667)*AG667)/((AC667*AK667)*AG667),0)
)
)
)
))</f>
        <v/>
      </c>
      <c r="BG667" s="50">
        <f>IF(D667="","",IF(S667="S",0,IF(AND(ISNUMBER(AC667),ISNUMBER(AM667)),IF(OR(AC667*AM667&lt;0,ISERR(AC667*AM667)),0,AC667*AM667),0)))</f>
        <v/>
      </c>
      <c r="BH667" s="50">
        <f>IF(D667="","",IF(BY667&gt;TODAY()-60,0,IF(Y667&gt;12,MAX(0,(U667+Y667)-BG667),MAX(0,U667-BG667))))</f>
        <v/>
      </c>
      <c r="BI667" s="51">
        <f>IF(D667="","",BH667*AG667)</f>
        <v/>
      </c>
      <c r="BJ667" s="51">
        <f>IF(D667="","",IF(OR(R667="A",R667="AA",R667="AAA"),BI667,0))</f>
        <v/>
      </c>
      <c r="BK667" s="51">
        <f>IF(D667="","",IF(R667="B",BI667,0))</f>
        <v/>
      </c>
      <c r="BL667" s="51">
        <f>IF(D667="","",IF(R667="C",BI667,0))</f>
        <v/>
      </c>
      <c r="BM667" s="51">
        <f>IF(D667="","",IFERROR(MAX(0,MIN(BI667/AP667,1)),0))</f>
        <v/>
      </c>
      <c r="BN667" s="52">
        <f>IF(D667="","",AB667*AG667)</f>
        <v/>
      </c>
      <c r="BO667" s="52">
        <f>IF(D667="","",(U667+V667+X667)*AG667)</f>
        <v/>
      </c>
      <c r="BP667" s="52">
        <f>IF(D667="","",(AB667*3)*AG667)</f>
        <v/>
      </c>
      <c r="BQ667" s="52">
        <f>IF(D667="","",IF(BO667-BP667&gt;0,0,BO667-BP667))</f>
        <v/>
      </c>
      <c r="BR667" s="52">
        <f>IF(D667="","",IF(BO667-BP667-BN667&gt;0,0,BO667-BP667-BN667))</f>
        <v/>
      </c>
      <c r="BS667" s="53">
        <f>IF(D667="","",IFERROR(AB667*AI667,0))</f>
        <v/>
      </c>
      <c r="BT667" s="53">
        <f>IF(D667="","",IFERROR(IF(X667&gt;12, AI667*(U667+V667+X667), AI667*(U667+V667)),0))</f>
        <v/>
      </c>
      <c r="BU667" s="53">
        <f>IF(D667="","",IFERROR(((AB667*3)*AI667),0))</f>
        <v/>
      </c>
      <c r="BV667" s="53">
        <f>IF(D667="","",IF(BT667-BU667&gt;0,0,BT667-BU667))</f>
        <v/>
      </c>
      <c r="BW667" s="53">
        <f>IF(D667="","",IF(BT667-BU667-BS667&gt;0,0,BT667-BU667-BS667))</f>
        <v/>
      </c>
      <c r="BX667" s="36">
        <f>IF(D667="","",IFERROR(VLOOKUP(D667,'produto-entrada-7'!A:M,3,0),"SEM PEDIDO"))</f>
        <v/>
      </c>
      <c r="BY667" s="36">
        <f>IF(D667="","",VLOOKUP(D667,'produto-estoque-total-7'!A:AB,25,0))</f>
        <v/>
      </c>
      <c r="BZ667" s="36">
        <f>IF(D667="","",IFERROR(VLOOKUP(D667,'produto-estoque-total-7'!A:AB,26,0)/100,0))</f>
        <v/>
      </c>
      <c r="CA667" s="36">
        <f>IF(D667="","",IFERROR(VLOOKUP(D667,'produto-estoque-total-7'!A:AB,27,0)/100,0))</f>
        <v/>
      </c>
      <c r="CB667" s="41">
        <f>IF(D667="","",V667*AF667)</f>
        <v/>
      </c>
      <c r="CC667" s="41">
        <f>IF(D667="","",V667*AI667)</f>
        <v/>
      </c>
      <c r="CD667" s="54">
        <f>IF(D667="","",VLOOKUP(D667,'produto-estoque-total-7'!A:AB,28,0))</f>
        <v/>
      </c>
    </row>
    <row r="668">
      <c r="A668" s="36">
        <f>IF(D668="","",VLOOKUP(D668,'produto-estoque-total-7'!A:AB,3,0))</f>
        <v/>
      </c>
      <c r="B668" s="1">
        <f>IF(D668="","",VLOOKUP(D668,'produto-estoque-total-7'!A:AB,12,0))</f>
        <v/>
      </c>
      <c r="C668" s="1">
        <f>IF(D668="","",VLOOKUP(D668,'produto-estoque-total-7'!A:AB,2,0))</f>
        <v/>
      </c>
      <c r="D668" s="37">
        <f>IFERROR(IF('produto-estoque-total-7'!A667="","",'produto-estoque-total-7'!A667),"")</f>
        <v/>
      </c>
      <c r="E668" s="1">
        <f>IF(D668="","",VLOOKUP(D668,'produto-estoque-total-7'!A:AB,4,0))</f>
        <v/>
      </c>
      <c r="F668" s="36">
        <f>IF(D668="","",VLOOKUP(D668,'produto-estoque-total-7'!A:AB,13,0))</f>
        <v/>
      </c>
      <c r="G668" s="1">
        <f>IF(F668="","",VLOOKUP(F668,'FORNECEDORES X COMPRADOR'!A:D,4,0))</f>
        <v/>
      </c>
      <c r="H668" s="1">
        <f>IF(F668="","",VLOOKUP(F668,'FORNECEDORES X COMPRADOR'!A:E,5,0))</f>
        <v/>
      </c>
      <c r="I668" s="36">
        <f>IF(D668="","",VLOOKUP(D668,'produto-estoque-total-7'!A:AB,15,0))</f>
        <v/>
      </c>
      <c r="J668" s="36">
        <f>IF(D668="","",VLOOKUP(D668,'produto-estoque-total-7'!A:AB,19,0))</f>
        <v/>
      </c>
      <c r="K668" s="1">
        <f>IF(D668="","",VLOOKUP(D668,'produto-estoque-total-7'!A:AB,20,0))</f>
        <v/>
      </c>
      <c r="L668" s="36">
        <f>IF(D668="","",VLOOKUP(D668,'produto-estoque-total-7'!A:AB,17,0))</f>
        <v/>
      </c>
      <c r="M668" s="1">
        <f>IF(D668="","",VLOOKUP(D668,'produto-estoque-total-7'!A:AB,18,0))</f>
        <v/>
      </c>
      <c r="N668" s="36">
        <f>IF(D668="","",VLOOKUP(D668,'produto-estoque-total-7'!A:AB,21,0))</f>
        <v/>
      </c>
      <c r="O668" s="1">
        <f>IF(D668="","",VLOOKUP(D668,'produto-estoque-total-7'!A:AB,22,0))</f>
        <v/>
      </c>
      <c r="P668" s="36">
        <f>IF(D668="","",VLOOKUP(D668,'produto-estoque-total-7'!A:AB,23,0))</f>
        <v/>
      </c>
      <c r="Q668" s="1">
        <f>IF(D668="","",VLOOKUP(D668,'produto-estoque-total-7'!A:AB,24,0))</f>
        <v/>
      </c>
      <c r="R668" s="38">
        <f>IFERROR(IF(D668="","",VLOOKUP(D668,'produto-venda-7'!B:N,13,0)),"C")</f>
        <v/>
      </c>
      <c r="S668" s="39">
        <f>IF(D668="","",VLOOKUP(D668,'produto-estoque-total-7'!A:AB,6,0))</f>
        <v/>
      </c>
      <c r="T668" s="39">
        <f>IF(D668="","",VLOOKUP(D668,'produto-estoque-total-7'!A:AB,5,0))</f>
        <v/>
      </c>
      <c r="U668" s="40">
        <f>IF(D668="","",VLOOKUP(D668,'produto-estoque-total-7'!A:AB,11,0))</f>
        <v/>
      </c>
      <c r="V668" s="41">
        <f>IF(D668="","",IFERROR(VLOOKUP(D668,'produto-entrada-7'!A:M,10,0),0))</f>
        <v/>
      </c>
      <c r="W668" s="42" t="n"/>
      <c r="X668" s="39">
        <f>IF(D668="","",VLOOKUP(D668,'produto-estoque-total-7'!A:AB,8,0))</f>
        <v/>
      </c>
      <c r="Y668" s="39">
        <f>IF(D668="","",VLOOKUP(D668,'produto-estoque-total-7'!A:AB,9,0))</f>
        <v/>
      </c>
      <c r="Z668" s="39">
        <f>IF(D668="","",VLOOKUP(D668,'produto-estoque-total-7'!A:AB,10,0))</f>
        <v/>
      </c>
      <c r="AA668" s="39">
        <f>IFERROR(IF(D668="","",VLOOKUP(D668,'produto-venda-7'!B:N,4,0)),0)</f>
        <v/>
      </c>
      <c r="AB668" s="39">
        <f>IFERROR(IF(D668="","",VLOOKUP(D668,'produto-venda-7'!B:N,5,0)),0)</f>
        <v/>
      </c>
      <c r="AC668" s="39">
        <f>IF(D668="","",IFERROR(AA668/90,0))</f>
        <v/>
      </c>
      <c r="AD668" s="36">
        <f>IF(D668="","",IFERROR(VLOOKUP(D668,'produto-entrada-7'!A:M,4,0),0))</f>
        <v/>
      </c>
      <c r="AE668" s="36">
        <f>IFERROR(IF(D668="","",VLOOKUP(D668,'produto-venda-7'!B:N,10,0)),0)</f>
        <v/>
      </c>
      <c r="AF668" s="36">
        <f>IF(D668="","",IFERROR(VLOOKUP(D668,'produto-entrada-7'!A:M,11,0),0))</f>
        <v/>
      </c>
      <c r="AG668" s="1">
        <f>IF(D668="","",IFERROR(VLOOKUP(D668,'produto-entrada-7'!A:M,12,0),0))</f>
        <v/>
      </c>
      <c r="AH668" s="1">
        <f>IF(D668="","",IFERROR(VLOOKUP(D668,'produto-entrada-7'!A:M,13,0),0))</f>
        <v/>
      </c>
      <c r="AI668" s="36">
        <f>IFERROR(IF(D668="","",VLOOKUP(D668,'produto-venda-7'!B:N,11,0)),0)</f>
        <v/>
      </c>
      <c r="AJ668" s="43">
        <f>IF(D668="","",IFERROR(AI668*AB668,0))</f>
        <v/>
      </c>
      <c r="AK668" s="44">
        <f>IFERROR(IF(D668="","",VLOOKUP(F668,'ANALISE FORNECEDOR'!$A:$I,8,0)),"")</f>
        <v/>
      </c>
      <c r="AL668" s="44">
        <f>IF(D668="","",AVERAGE(AM668,AK668))</f>
        <v/>
      </c>
      <c r="AM668" s="44">
        <f>IFERROR(IF(D668="","",VLOOKUP(F668,'ANALISE FORNECEDOR'!$A:$I,9,0)),"")</f>
        <v/>
      </c>
      <c r="AN668" s="45">
        <f>IF(D668="","",IF(Y668&gt;12,AI668*(U668+Y668),AI668*U668))</f>
        <v/>
      </c>
      <c r="AO668" s="45">
        <f>IF(D668="","",IF(Y668&gt;12,AI668*(U668+V668+Y668),AI668*(U668+V668)))</f>
        <v/>
      </c>
      <c r="AP668" s="46">
        <f>IF(D668="","",IF(Y668&gt;12,AG668*(U668+Y668),AG668*U668))</f>
        <v/>
      </c>
      <c r="AQ668" s="46">
        <f>IF(D668="","",IF(Y668&gt;12,AG668*(U668+V668+Y668),AG668*(U668+V668)))</f>
        <v/>
      </c>
      <c r="AR668" s="46">
        <f>IF(D668="","",IF(OR(R668="A",R668="AA",R668="AAA"),AP668,0))</f>
        <v/>
      </c>
      <c r="AS668" s="46">
        <f>IF(D668="","",IF(R668="B",AP668,0))</f>
        <v/>
      </c>
      <c r="AT668" s="46">
        <f>IF(D668="","",IF(R668="C",AP668,0))</f>
        <v/>
      </c>
      <c r="AU668" s="47">
        <f>IF(D668="","",IFERROR(AN668/AJ668,0))</f>
        <v/>
      </c>
      <c r="AV668" s="47">
        <f>IF(D668="","",IFERROR(((AO668)/AJ668),0))</f>
        <v/>
      </c>
      <c r="AW668" s="48">
        <f>IF(D668="","",IF(OR(S668="S",NOT(AND(ISNUMBER(AC668),ISNUMBER(AL668),AC668*AL668&gt;=0))),0,AC668*AL668))</f>
        <v/>
      </c>
      <c r="AX668" s="49">
        <f>IFERROR(IF(D668="","",AW668*AG668),0)</f>
        <v/>
      </c>
      <c r="AY668" s="48">
        <f>IF(D668="","",IF(OR(S668="S",NOT(AND(ISNUMBER(AC668),ISNUMBER(AK668),AC668*AK668&gt;=0))),0,AC668*AK668))</f>
        <v/>
      </c>
      <c r="AZ668" s="48">
        <f>IFERROR(IF(D668="","",IF(AY668=0,0,IF(((AY668)-(U668+Y668))&lt;0,0,(AY668)-U668))),0)</f>
        <v/>
      </c>
      <c r="BA668" s="49">
        <f>IF(D668="","",AZ668*AG668)</f>
        <v/>
      </c>
      <c r="BB668" s="49">
        <f>IF(D668="","",IF(OR(R668="A",R668="AA",R668="AAA"),BA668,0))</f>
        <v/>
      </c>
      <c r="BC668" s="49">
        <f>IF(D668="","",IF(R668="B",BA668,0))</f>
        <v/>
      </c>
      <c r="BD668" s="49">
        <f>IF(D668="","",IF(R668="B",BA668,0))</f>
        <v/>
      </c>
      <c r="BE668" s="49">
        <f>IF(D668="","",IF(S668="S",
1,
IF(AC668=0,
1,
IF(
IFERROR(((U668+Y668)*AG668)/((AC668*AK668)*AG668),0)&lt;0,
0,
IF(
IFERROR(((U668+Y668)*AG668)/((AC668*AK668)*AG668),0)&gt;1,
1,
IFERROR(((U668+Y668)*AG668)/((AC668*AK668)*AG668),0)
)
)
)
))</f>
        <v/>
      </c>
      <c r="BF668" s="49">
        <f>IF(D668="","",IF(S668="S",
1,
IF(AC668=0,
1,
IF(
IFERROR(((U668+V668+Y668)*AG668)/((AC668*AK668)*AG668),0)&lt;0,
0,
IF(
IFERROR(((U668+V668+Y668)*AG668)/((AC668*AK668)*AG668),0)&gt;1,
1,
IFERROR(((U668+V668+Y668)*AG668)/((AC668*AK668)*AG668),0)
)
)
)
))</f>
        <v/>
      </c>
      <c r="BG668" s="50">
        <f>IF(D668="","",IF(S668="S",0,IF(AND(ISNUMBER(AC668),ISNUMBER(AM668)),IF(OR(AC668*AM668&lt;0,ISERR(AC668*AM668)),0,AC668*AM668),0)))</f>
        <v/>
      </c>
      <c r="BH668" s="50">
        <f>IF(D668="","",IF(BY668&gt;TODAY()-60,0,IF(Y668&gt;12,MAX(0,(U668+Y668)-BG668),MAX(0,U668-BG668))))</f>
        <v/>
      </c>
      <c r="BI668" s="51">
        <f>IF(D668="","",BH668*AG668)</f>
        <v/>
      </c>
      <c r="BJ668" s="51">
        <f>IF(D668="","",IF(OR(R668="A",R668="AA",R668="AAA"),BI668,0))</f>
        <v/>
      </c>
      <c r="BK668" s="51">
        <f>IF(D668="","",IF(R668="B",BI668,0))</f>
        <v/>
      </c>
      <c r="BL668" s="51">
        <f>IF(D668="","",IF(R668="C",BI668,0))</f>
        <v/>
      </c>
      <c r="BM668" s="51">
        <f>IF(D668="","",IFERROR(MAX(0,MIN(BI668/AP668,1)),0))</f>
        <v/>
      </c>
      <c r="BN668" s="52">
        <f>IF(D668="","",AB668*AG668)</f>
        <v/>
      </c>
      <c r="BO668" s="52">
        <f>IF(D668="","",(U668+V668+X668)*AG668)</f>
        <v/>
      </c>
      <c r="BP668" s="52">
        <f>IF(D668="","",(AB668*3)*AG668)</f>
        <v/>
      </c>
      <c r="BQ668" s="52">
        <f>IF(D668="","",IF(BO668-BP668&gt;0,0,BO668-BP668))</f>
        <v/>
      </c>
      <c r="BR668" s="52">
        <f>IF(D668="","",IF(BO668-BP668-BN668&gt;0,0,BO668-BP668-BN668))</f>
        <v/>
      </c>
      <c r="BS668" s="53">
        <f>IF(D668="","",IFERROR(AB668*AI668,0))</f>
        <v/>
      </c>
      <c r="BT668" s="53">
        <f>IF(D668="","",IFERROR(IF(X668&gt;12, AI668*(U668+V668+X668), AI668*(U668+V668)),0))</f>
        <v/>
      </c>
      <c r="BU668" s="53">
        <f>IF(D668="","",IFERROR(((AB668*3)*AI668),0))</f>
        <v/>
      </c>
      <c r="BV668" s="53">
        <f>IF(D668="","",IF(BT668-BU668&gt;0,0,BT668-BU668))</f>
        <v/>
      </c>
      <c r="BW668" s="53">
        <f>IF(D668="","",IF(BT668-BU668-BS668&gt;0,0,BT668-BU668-BS668))</f>
        <v/>
      </c>
      <c r="BX668" s="36">
        <f>IF(D668="","",IFERROR(VLOOKUP(D668,'produto-entrada-7'!A:M,3,0),"SEM PEDIDO"))</f>
        <v/>
      </c>
      <c r="BY668" s="36">
        <f>IF(D668="","",VLOOKUP(D668,'produto-estoque-total-7'!A:AB,25,0))</f>
        <v/>
      </c>
      <c r="BZ668" s="36">
        <f>IF(D668="","",IFERROR(VLOOKUP(D668,'produto-estoque-total-7'!A:AB,26,0)/100,0))</f>
        <v/>
      </c>
      <c r="CA668" s="36">
        <f>IF(D668="","",IFERROR(VLOOKUP(D668,'produto-estoque-total-7'!A:AB,27,0)/100,0))</f>
        <v/>
      </c>
      <c r="CB668" s="41">
        <f>IF(D668="","",V668*AF668)</f>
        <v/>
      </c>
      <c r="CC668" s="41">
        <f>IF(D668="","",V668*AI668)</f>
        <v/>
      </c>
      <c r="CD668" s="54">
        <f>IF(D668="","",VLOOKUP(D668,'produto-estoque-total-7'!A:AB,28,0))</f>
        <v/>
      </c>
    </row>
    <row r="669">
      <c r="A669" s="36">
        <f>IF(D669="","",VLOOKUP(D669,'produto-estoque-total-7'!A:AB,3,0))</f>
        <v/>
      </c>
      <c r="B669" s="1">
        <f>IF(D669="","",VLOOKUP(D669,'produto-estoque-total-7'!A:AB,12,0))</f>
        <v/>
      </c>
      <c r="C669" s="1">
        <f>IF(D669="","",VLOOKUP(D669,'produto-estoque-total-7'!A:AB,2,0))</f>
        <v/>
      </c>
      <c r="D669" s="37">
        <f>IFERROR(IF('produto-estoque-total-7'!A668="","",'produto-estoque-total-7'!A668),"")</f>
        <v/>
      </c>
      <c r="E669" s="1">
        <f>IF(D669="","",VLOOKUP(D669,'produto-estoque-total-7'!A:AB,4,0))</f>
        <v/>
      </c>
      <c r="F669" s="36">
        <f>IF(D669="","",VLOOKUP(D669,'produto-estoque-total-7'!A:AB,13,0))</f>
        <v/>
      </c>
      <c r="G669" s="1">
        <f>IF(F669="","",VLOOKUP(F669,'FORNECEDORES X COMPRADOR'!A:D,4,0))</f>
        <v/>
      </c>
      <c r="H669" s="1">
        <f>IF(F669="","",VLOOKUP(F669,'FORNECEDORES X COMPRADOR'!A:E,5,0))</f>
        <v/>
      </c>
      <c r="I669" s="36">
        <f>IF(D669="","",VLOOKUP(D669,'produto-estoque-total-7'!A:AB,15,0))</f>
        <v/>
      </c>
      <c r="J669" s="36">
        <f>IF(D669="","",VLOOKUP(D669,'produto-estoque-total-7'!A:AB,19,0))</f>
        <v/>
      </c>
      <c r="K669" s="1">
        <f>IF(D669="","",VLOOKUP(D669,'produto-estoque-total-7'!A:AB,20,0))</f>
        <v/>
      </c>
      <c r="L669" s="36">
        <f>IF(D669="","",VLOOKUP(D669,'produto-estoque-total-7'!A:AB,17,0))</f>
        <v/>
      </c>
      <c r="M669" s="1">
        <f>IF(D669="","",VLOOKUP(D669,'produto-estoque-total-7'!A:AB,18,0))</f>
        <v/>
      </c>
      <c r="N669" s="36">
        <f>IF(D669="","",VLOOKUP(D669,'produto-estoque-total-7'!A:AB,21,0))</f>
        <v/>
      </c>
      <c r="O669" s="1">
        <f>IF(D669="","",VLOOKUP(D669,'produto-estoque-total-7'!A:AB,22,0))</f>
        <v/>
      </c>
      <c r="P669" s="36">
        <f>IF(D669="","",VLOOKUP(D669,'produto-estoque-total-7'!A:AB,23,0))</f>
        <v/>
      </c>
      <c r="Q669" s="1">
        <f>IF(D669="","",VLOOKUP(D669,'produto-estoque-total-7'!A:AB,24,0))</f>
        <v/>
      </c>
      <c r="R669" s="38">
        <f>IFERROR(IF(D669="","",VLOOKUP(D669,'produto-venda-7'!B:N,13,0)),"C")</f>
        <v/>
      </c>
      <c r="S669" s="39">
        <f>IF(D669="","",VLOOKUP(D669,'produto-estoque-total-7'!A:AB,6,0))</f>
        <v/>
      </c>
      <c r="T669" s="39">
        <f>IF(D669="","",VLOOKUP(D669,'produto-estoque-total-7'!A:AB,5,0))</f>
        <v/>
      </c>
      <c r="U669" s="40">
        <f>IF(D669="","",VLOOKUP(D669,'produto-estoque-total-7'!A:AB,11,0))</f>
        <v/>
      </c>
      <c r="V669" s="41">
        <f>IF(D669="","",IFERROR(VLOOKUP(D669,'produto-entrada-7'!A:M,10,0),0))</f>
        <v/>
      </c>
      <c r="W669" s="42" t="n"/>
      <c r="X669" s="39">
        <f>IF(D669="","",VLOOKUP(D669,'produto-estoque-total-7'!A:AB,8,0))</f>
        <v/>
      </c>
      <c r="Y669" s="39">
        <f>IF(D669="","",VLOOKUP(D669,'produto-estoque-total-7'!A:AB,9,0))</f>
        <v/>
      </c>
      <c r="Z669" s="39">
        <f>IF(D669="","",VLOOKUP(D669,'produto-estoque-total-7'!A:AB,10,0))</f>
        <v/>
      </c>
      <c r="AA669" s="39">
        <f>IFERROR(IF(D669="","",VLOOKUP(D669,'produto-venda-7'!B:N,4,0)),0)</f>
        <v/>
      </c>
      <c r="AB669" s="39">
        <f>IFERROR(IF(D669="","",VLOOKUP(D669,'produto-venda-7'!B:N,5,0)),0)</f>
        <v/>
      </c>
      <c r="AC669" s="39">
        <f>IF(D669="","",IFERROR(AA669/90,0))</f>
        <v/>
      </c>
      <c r="AD669" s="36">
        <f>IF(D669="","",IFERROR(VLOOKUP(D669,'produto-entrada-7'!A:M,4,0),0))</f>
        <v/>
      </c>
      <c r="AE669" s="36">
        <f>IFERROR(IF(D669="","",VLOOKUP(D669,'produto-venda-7'!B:N,10,0)),0)</f>
        <v/>
      </c>
      <c r="AF669" s="36">
        <f>IF(D669="","",IFERROR(VLOOKUP(D669,'produto-entrada-7'!A:M,11,0),0))</f>
        <v/>
      </c>
      <c r="AG669" s="1">
        <f>IF(D669="","",IFERROR(VLOOKUP(D669,'produto-entrada-7'!A:M,12,0),0))</f>
        <v/>
      </c>
      <c r="AH669" s="1">
        <f>IF(D669="","",IFERROR(VLOOKUP(D669,'produto-entrada-7'!A:M,13,0),0))</f>
        <v/>
      </c>
      <c r="AI669" s="36">
        <f>IFERROR(IF(D669="","",VLOOKUP(D669,'produto-venda-7'!B:N,11,0)),0)</f>
        <v/>
      </c>
      <c r="AJ669" s="43">
        <f>IF(D669="","",IFERROR(AI669*AB669,0))</f>
        <v/>
      </c>
      <c r="AK669" s="44">
        <f>IFERROR(IF(D669="","",VLOOKUP(F669,'ANALISE FORNECEDOR'!$A:$I,8,0)),"")</f>
        <v/>
      </c>
      <c r="AL669" s="44">
        <f>IF(D669="","",AVERAGE(AM669,AK669))</f>
        <v/>
      </c>
      <c r="AM669" s="44">
        <f>IFERROR(IF(D669="","",VLOOKUP(F669,'ANALISE FORNECEDOR'!$A:$I,9,0)),"")</f>
        <v/>
      </c>
      <c r="AN669" s="45">
        <f>IF(D669="","",IF(Y669&gt;12,AI669*(U669+Y669),AI669*U669))</f>
        <v/>
      </c>
      <c r="AO669" s="45">
        <f>IF(D669="","",IF(Y669&gt;12,AI669*(U669+V669+Y669),AI669*(U669+V669)))</f>
        <v/>
      </c>
      <c r="AP669" s="46">
        <f>IF(D669="","",IF(Y669&gt;12,AG669*(U669+Y669),AG669*U669))</f>
        <v/>
      </c>
      <c r="AQ669" s="46">
        <f>IF(D669="","",IF(Y669&gt;12,AG669*(U669+V669+Y669),AG669*(U669+V669)))</f>
        <v/>
      </c>
      <c r="AR669" s="46">
        <f>IF(D669="","",IF(OR(R669="A",R669="AA",R669="AAA"),AP669,0))</f>
        <v/>
      </c>
      <c r="AS669" s="46">
        <f>IF(D669="","",IF(R669="B",AP669,0))</f>
        <v/>
      </c>
      <c r="AT669" s="46">
        <f>IF(D669="","",IF(R669="C",AP669,0))</f>
        <v/>
      </c>
      <c r="AU669" s="47">
        <f>IF(D669="","",IFERROR(AN669/AJ669,0))</f>
        <v/>
      </c>
      <c r="AV669" s="47">
        <f>IF(D669="","",IFERROR(((AO669)/AJ669),0))</f>
        <v/>
      </c>
      <c r="AW669" s="48">
        <f>IF(D669="","",IF(OR(S669="S",NOT(AND(ISNUMBER(AC669),ISNUMBER(AL669),AC669*AL669&gt;=0))),0,AC669*AL669))</f>
        <v/>
      </c>
      <c r="AX669" s="49">
        <f>IFERROR(IF(D669="","",AW669*AG669),0)</f>
        <v/>
      </c>
      <c r="AY669" s="48">
        <f>IF(D669="","",IF(OR(S669="S",NOT(AND(ISNUMBER(AC669),ISNUMBER(AK669),AC669*AK669&gt;=0))),0,AC669*AK669))</f>
        <v/>
      </c>
      <c r="AZ669" s="48">
        <f>IFERROR(IF(D669="","",IF(AY669=0,0,IF(((AY669)-(U669+Y669))&lt;0,0,(AY669)-U669))),0)</f>
        <v/>
      </c>
      <c r="BA669" s="49">
        <f>IF(D669="","",AZ669*AG669)</f>
        <v/>
      </c>
      <c r="BB669" s="49">
        <f>IF(D669="","",IF(OR(R669="A",R669="AA",R669="AAA"),BA669,0))</f>
        <v/>
      </c>
      <c r="BC669" s="49">
        <f>IF(D669="","",IF(R669="B",BA669,0))</f>
        <v/>
      </c>
      <c r="BD669" s="49">
        <f>IF(D669="","",IF(R669="B",BA669,0))</f>
        <v/>
      </c>
      <c r="BE669" s="49">
        <f>IF(D669="","",IF(S669="S",
1,
IF(AC669=0,
1,
IF(
IFERROR(((U669+Y669)*AG669)/((AC669*AK669)*AG669),0)&lt;0,
0,
IF(
IFERROR(((U669+Y669)*AG669)/((AC669*AK669)*AG669),0)&gt;1,
1,
IFERROR(((U669+Y669)*AG669)/((AC669*AK669)*AG669),0)
)
)
)
))</f>
        <v/>
      </c>
      <c r="BF669" s="49">
        <f>IF(D669="","",IF(S669="S",
1,
IF(AC669=0,
1,
IF(
IFERROR(((U669+V669+Y669)*AG669)/((AC669*AK669)*AG669),0)&lt;0,
0,
IF(
IFERROR(((U669+V669+Y669)*AG669)/((AC669*AK669)*AG669),0)&gt;1,
1,
IFERROR(((U669+V669+Y669)*AG669)/((AC669*AK669)*AG669),0)
)
)
)
))</f>
        <v/>
      </c>
      <c r="BG669" s="50">
        <f>IF(D669="","",IF(S669="S",0,IF(AND(ISNUMBER(AC669),ISNUMBER(AM669)),IF(OR(AC669*AM669&lt;0,ISERR(AC669*AM669)),0,AC669*AM669),0)))</f>
        <v/>
      </c>
      <c r="BH669" s="50">
        <f>IF(D669="","",IF(BY669&gt;TODAY()-60,0,IF(Y669&gt;12,MAX(0,(U669+Y669)-BG669),MAX(0,U669-BG669))))</f>
        <v/>
      </c>
      <c r="BI669" s="51">
        <f>IF(D669="","",BH669*AG669)</f>
        <v/>
      </c>
      <c r="BJ669" s="51">
        <f>IF(D669="","",IF(OR(R669="A",R669="AA",R669="AAA"),BI669,0))</f>
        <v/>
      </c>
      <c r="BK669" s="51">
        <f>IF(D669="","",IF(R669="B",BI669,0))</f>
        <v/>
      </c>
      <c r="BL669" s="51">
        <f>IF(D669="","",IF(R669="C",BI669,0))</f>
        <v/>
      </c>
      <c r="BM669" s="51">
        <f>IF(D669="","",IFERROR(MAX(0,MIN(BI669/AP669,1)),0))</f>
        <v/>
      </c>
      <c r="BN669" s="52">
        <f>IF(D669="","",AB669*AG669)</f>
        <v/>
      </c>
      <c r="BO669" s="52">
        <f>IF(D669="","",(U669+V669+X669)*AG669)</f>
        <v/>
      </c>
      <c r="BP669" s="52">
        <f>IF(D669="","",(AB669*3)*AG669)</f>
        <v/>
      </c>
      <c r="BQ669" s="52">
        <f>IF(D669="","",IF(BO669-BP669&gt;0,0,BO669-BP669))</f>
        <v/>
      </c>
      <c r="BR669" s="52">
        <f>IF(D669="","",IF(BO669-BP669-BN669&gt;0,0,BO669-BP669-BN669))</f>
        <v/>
      </c>
      <c r="BS669" s="53">
        <f>IF(D669="","",IFERROR(AB669*AI669,0))</f>
        <v/>
      </c>
      <c r="BT669" s="53">
        <f>IF(D669="","",IFERROR(IF(X669&gt;12, AI669*(U669+V669+X669), AI669*(U669+V669)),0))</f>
        <v/>
      </c>
      <c r="BU669" s="53">
        <f>IF(D669="","",IFERROR(((AB669*3)*AI669),0))</f>
        <v/>
      </c>
      <c r="BV669" s="53">
        <f>IF(D669="","",IF(BT669-BU669&gt;0,0,BT669-BU669))</f>
        <v/>
      </c>
      <c r="BW669" s="53">
        <f>IF(D669="","",IF(BT669-BU669-BS669&gt;0,0,BT669-BU669-BS669))</f>
        <v/>
      </c>
      <c r="BX669" s="36">
        <f>IF(D669="","",IFERROR(VLOOKUP(D669,'produto-entrada-7'!A:M,3,0),"SEM PEDIDO"))</f>
        <v/>
      </c>
      <c r="BY669" s="36">
        <f>IF(D669="","",VLOOKUP(D669,'produto-estoque-total-7'!A:AB,25,0))</f>
        <v/>
      </c>
      <c r="BZ669" s="36">
        <f>IF(D669="","",IFERROR(VLOOKUP(D669,'produto-estoque-total-7'!A:AB,26,0)/100,0))</f>
        <v/>
      </c>
      <c r="CA669" s="36">
        <f>IF(D669="","",IFERROR(VLOOKUP(D669,'produto-estoque-total-7'!A:AB,27,0)/100,0))</f>
        <v/>
      </c>
      <c r="CB669" s="41">
        <f>IF(D669="","",V669*AF669)</f>
        <v/>
      </c>
      <c r="CC669" s="41">
        <f>IF(D669="","",V669*AI669)</f>
        <v/>
      </c>
      <c r="CD669" s="54">
        <f>IF(D669="","",VLOOKUP(D669,'produto-estoque-total-7'!A:AB,28,0))</f>
        <v/>
      </c>
    </row>
    <row r="670">
      <c r="A670" s="36">
        <f>IF(D670="","",VLOOKUP(D670,'produto-estoque-total-7'!A:AB,3,0))</f>
        <v/>
      </c>
      <c r="B670" s="1">
        <f>IF(D670="","",VLOOKUP(D670,'produto-estoque-total-7'!A:AB,12,0))</f>
        <v/>
      </c>
      <c r="C670" s="1">
        <f>IF(D670="","",VLOOKUP(D670,'produto-estoque-total-7'!A:AB,2,0))</f>
        <v/>
      </c>
      <c r="D670" s="37">
        <f>IFERROR(IF('produto-estoque-total-7'!A669="","",'produto-estoque-total-7'!A669),"")</f>
        <v/>
      </c>
      <c r="E670" s="1">
        <f>IF(D670="","",VLOOKUP(D670,'produto-estoque-total-7'!A:AB,4,0))</f>
        <v/>
      </c>
      <c r="F670" s="36">
        <f>IF(D670="","",VLOOKUP(D670,'produto-estoque-total-7'!A:AB,13,0))</f>
        <v/>
      </c>
      <c r="G670" s="1">
        <f>IF(F670="","",VLOOKUP(F670,'FORNECEDORES X COMPRADOR'!A:D,4,0))</f>
        <v/>
      </c>
      <c r="H670" s="1">
        <f>IF(F670="","",VLOOKUP(F670,'FORNECEDORES X COMPRADOR'!A:E,5,0))</f>
        <v/>
      </c>
      <c r="I670" s="36">
        <f>IF(D670="","",VLOOKUP(D670,'produto-estoque-total-7'!A:AB,15,0))</f>
        <v/>
      </c>
      <c r="J670" s="36">
        <f>IF(D670="","",VLOOKUP(D670,'produto-estoque-total-7'!A:AB,19,0))</f>
        <v/>
      </c>
      <c r="K670" s="1">
        <f>IF(D670="","",VLOOKUP(D670,'produto-estoque-total-7'!A:AB,20,0))</f>
        <v/>
      </c>
      <c r="L670" s="36">
        <f>IF(D670="","",VLOOKUP(D670,'produto-estoque-total-7'!A:AB,17,0))</f>
        <v/>
      </c>
      <c r="M670" s="1">
        <f>IF(D670="","",VLOOKUP(D670,'produto-estoque-total-7'!A:AB,18,0))</f>
        <v/>
      </c>
      <c r="N670" s="36">
        <f>IF(D670="","",VLOOKUP(D670,'produto-estoque-total-7'!A:AB,21,0))</f>
        <v/>
      </c>
      <c r="O670" s="1">
        <f>IF(D670="","",VLOOKUP(D670,'produto-estoque-total-7'!A:AB,22,0))</f>
        <v/>
      </c>
      <c r="P670" s="36">
        <f>IF(D670="","",VLOOKUP(D670,'produto-estoque-total-7'!A:AB,23,0))</f>
        <v/>
      </c>
      <c r="Q670" s="1">
        <f>IF(D670="","",VLOOKUP(D670,'produto-estoque-total-7'!A:AB,24,0))</f>
        <v/>
      </c>
      <c r="R670" s="38">
        <f>IFERROR(IF(D670="","",VLOOKUP(D670,'produto-venda-7'!B:N,13,0)),"C")</f>
        <v/>
      </c>
      <c r="S670" s="39">
        <f>IF(D670="","",VLOOKUP(D670,'produto-estoque-total-7'!A:AB,6,0))</f>
        <v/>
      </c>
      <c r="T670" s="39">
        <f>IF(D670="","",VLOOKUP(D670,'produto-estoque-total-7'!A:AB,5,0))</f>
        <v/>
      </c>
      <c r="U670" s="40">
        <f>IF(D670="","",VLOOKUP(D670,'produto-estoque-total-7'!A:AB,11,0))</f>
        <v/>
      </c>
      <c r="V670" s="41">
        <f>IF(D670="","",IFERROR(VLOOKUP(D670,'produto-entrada-7'!A:M,10,0),0))</f>
        <v/>
      </c>
      <c r="W670" s="42" t="n"/>
      <c r="X670" s="39">
        <f>IF(D670="","",VLOOKUP(D670,'produto-estoque-total-7'!A:AB,8,0))</f>
        <v/>
      </c>
      <c r="Y670" s="39">
        <f>IF(D670="","",VLOOKUP(D670,'produto-estoque-total-7'!A:AB,9,0))</f>
        <v/>
      </c>
      <c r="Z670" s="39">
        <f>IF(D670="","",VLOOKUP(D670,'produto-estoque-total-7'!A:AB,10,0))</f>
        <v/>
      </c>
      <c r="AA670" s="39">
        <f>IFERROR(IF(D670="","",VLOOKUP(D670,'produto-venda-7'!B:N,4,0)),0)</f>
        <v/>
      </c>
      <c r="AB670" s="39">
        <f>IFERROR(IF(D670="","",VLOOKUP(D670,'produto-venda-7'!B:N,5,0)),0)</f>
        <v/>
      </c>
      <c r="AC670" s="39">
        <f>IF(D670="","",IFERROR(AA670/90,0))</f>
        <v/>
      </c>
      <c r="AD670" s="36">
        <f>IF(D670="","",IFERROR(VLOOKUP(D670,'produto-entrada-7'!A:M,4,0),0))</f>
        <v/>
      </c>
      <c r="AE670" s="36">
        <f>IFERROR(IF(D670="","",VLOOKUP(D670,'produto-venda-7'!B:N,10,0)),0)</f>
        <v/>
      </c>
      <c r="AF670" s="36">
        <f>IF(D670="","",IFERROR(VLOOKUP(D670,'produto-entrada-7'!A:M,11,0),0))</f>
        <v/>
      </c>
      <c r="AG670" s="1">
        <f>IF(D670="","",IFERROR(VLOOKUP(D670,'produto-entrada-7'!A:M,12,0),0))</f>
        <v/>
      </c>
      <c r="AH670" s="1">
        <f>IF(D670="","",IFERROR(VLOOKUP(D670,'produto-entrada-7'!A:M,13,0),0))</f>
        <v/>
      </c>
      <c r="AI670" s="36">
        <f>IFERROR(IF(D670="","",VLOOKUP(D670,'produto-venda-7'!B:N,11,0)),0)</f>
        <v/>
      </c>
      <c r="AJ670" s="43">
        <f>IF(D670="","",IFERROR(AI670*AB670,0))</f>
        <v/>
      </c>
      <c r="AK670" s="44">
        <f>IFERROR(IF(D670="","",VLOOKUP(F670,'ANALISE FORNECEDOR'!$A:$I,8,0)),"")</f>
        <v/>
      </c>
      <c r="AL670" s="44">
        <f>IF(D670="","",AVERAGE(AM670,AK670))</f>
        <v/>
      </c>
      <c r="AM670" s="44">
        <f>IFERROR(IF(D670="","",VLOOKUP(F670,'ANALISE FORNECEDOR'!$A:$I,9,0)),"")</f>
        <v/>
      </c>
      <c r="AN670" s="45">
        <f>IF(D670="","",IF(Y670&gt;12,AI670*(U670+Y670),AI670*U670))</f>
        <v/>
      </c>
      <c r="AO670" s="45">
        <f>IF(D670="","",IF(Y670&gt;12,AI670*(U670+V670+Y670),AI670*(U670+V670)))</f>
        <v/>
      </c>
      <c r="AP670" s="46">
        <f>IF(D670="","",IF(Y670&gt;12,AG670*(U670+Y670),AG670*U670))</f>
        <v/>
      </c>
      <c r="AQ670" s="46">
        <f>IF(D670="","",IF(Y670&gt;12,AG670*(U670+V670+Y670),AG670*(U670+V670)))</f>
        <v/>
      </c>
      <c r="AR670" s="46">
        <f>IF(D670="","",IF(OR(R670="A",R670="AA",R670="AAA"),AP670,0))</f>
        <v/>
      </c>
      <c r="AS670" s="46">
        <f>IF(D670="","",IF(R670="B",AP670,0))</f>
        <v/>
      </c>
      <c r="AT670" s="46">
        <f>IF(D670="","",IF(R670="C",AP670,0))</f>
        <v/>
      </c>
      <c r="AU670" s="47">
        <f>IF(D670="","",IFERROR(AN670/AJ670,0))</f>
        <v/>
      </c>
      <c r="AV670" s="47">
        <f>IF(D670="","",IFERROR(((AO670)/AJ670),0))</f>
        <v/>
      </c>
      <c r="AW670" s="48">
        <f>IF(D670="","",IF(OR(S670="S",NOT(AND(ISNUMBER(AC670),ISNUMBER(AL670),AC670*AL670&gt;=0))),0,AC670*AL670))</f>
        <v/>
      </c>
      <c r="AX670" s="49">
        <f>IFERROR(IF(D670="","",AW670*AG670),0)</f>
        <v/>
      </c>
      <c r="AY670" s="48">
        <f>IF(D670="","",IF(OR(S670="S",NOT(AND(ISNUMBER(AC670),ISNUMBER(AK670),AC670*AK670&gt;=0))),0,AC670*AK670))</f>
        <v/>
      </c>
      <c r="AZ670" s="48">
        <f>IFERROR(IF(D670="","",IF(AY670=0,0,IF(((AY670)-(U670+Y670))&lt;0,0,(AY670)-U670))),0)</f>
        <v/>
      </c>
      <c r="BA670" s="49">
        <f>IF(D670="","",AZ670*AG670)</f>
        <v/>
      </c>
      <c r="BB670" s="49">
        <f>IF(D670="","",IF(OR(R670="A",R670="AA",R670="AAA"),BA670,0))</f>
        <v/>
      </c>
      <c r="BC670" s="49">
        <f>IF(D670="","",IF(R670="B",BA670,0))</f>
        <v/>
      </c>
      <c r="BD670" s="49">
        <f>IF(D670="","",IF(R670="B",BA670,0))</f>
        <v/>
      </c>
      <c r="BE670" s="49">
        <f>IF(D670="","",IF(S670="S",
1,
IF(AC670=0,
1,
IF(
IFERROR(((U670+Y670)*AG670)/((AC670*AK670)*AG670),0)&lt;0,
0,
IF(
IFERROR(((U670+Y670)*AG670)/((AC670*AK670)*AG670),0)&gt;1,
1,
IFERROR(((U670+Y670)*AG670)/((AC670*AK670)*AG670),0)
)
)
)
))</f>
        <v/>
      </c>
      <c r="BF670" s="49">
        <f>IF(D670="","",IF(S670="S",
1,
IF(AC670=0,
1,
IF(
IFERROR(((U670+V670+Y670)*AG670)/((AC670*AK670)*AG670),0)&lt;0,
0,
IF(
IFERROR(((U670+V670+Y670)*AG670)/((AC670*AK670)*AG670),0)&gt;1,
1,
IFERROR(((U670+V670+Y670)*AG670)/((AC670*AK670)*AG670),0)
)
)
)
))</f>
        <v/>
      </c>
      <c r="BG670" s="50">
        <f>IF(D670="","",IF(S670="S",0,IF(AND(ISNUMBER(AC670),ISNUMBER(AM670)),IF(OR(AC670*AM670&lt;0,ISERR(AC670*AM670)),0,AC670*AM670),0)))</f>
        <v/>
      </c>
      <c r="BH670" s="50">
        <f>IF(D670="","",IF(BY670&gt;TODAY()-60,0,IF(Y670&gt;12,MAX(0,(U670+Y670)-BG670),MAX(0,U670-BG670))))</f>
        <v/>
      </c>
      <c r="BI670" s="51">
        <f>IF(D670="","",BH670*AG670)</f>
        <v/>
      </c>
      <c r="BJ670" s="51">
        <f>IF(D670="","",IF(OR(R670="A",R670="AA",R670="AAA"),BI670,0))</f>
        <v/>
      </c>
      <c r="BK670" s="51">
        <f>IF(D670="","",IF(R670="B",BI670,0))</f>
        <v/>
      </c>
      <c r="BL670" s="51">
        <f>IF(D670="","",IF(R670="C",BI670,0))</f>
        <v/>
      </c>
      <c r="BM670" s="51">
        <f>IF(D670="","",IFERROR(MAX(0,MIN(BI670/AP670,1)),0))</f>
        <v/>
      </c>
      <c r="BN670" s="52">
        <f>IF(D670="","",AB670*AG670)</f>
        <v/>
      </c>
      <c r="BO670" s="52">
        <f>IF(D670="","",(U670+V670+X670)*AG670)</f>
        <v/>
      </c>
      <c r="BP670" s="52">
        <f>IF(D670="","",(AB670*3)*AG670)</f>
        <v/>
      </c>
      <c r="BQ670" s="52">
        <f>IF(D670="","",IF(BO670-BP670&gt;0,0,BO670-BP670))</f>
        <v/>
      </c>
      <c r="BR670" s="52">
        <f>IF(D670="","",IF(BO670-BP670-BN670&gt;0,0,BO670-BP670-BN670))</f>
        <v/>
      </c>
      <c r="BS670" s="53">
        <f>IF(D670="","",IFERROR(AB670*AI670,0))</f>
        <v/>
      </c>
      <c r="BT670" s="53">
        <f>IF(D670="","",IFERROR(IF(X670&gt;12, AI670*(U670+V670+X670), AI670*(U670+V670)),0))</f>
        <v/>
      </c>
      <c r="BU670" s="53">
        <f>IF(D670="","",IFERROR(((AB670*3)*AI670),0))</f>
        <v/>
      </c>
      <c r="BV670" s="53">
        <f>IF(D670="","",IF(BT670-BU670&gt;0,0,BT670-BU670))</f>
        <v/>
      </c>
      <c r="BW670" s="53">
        <f>IF(D670="","",IF(BT670-BU670-BS670&gt;0,0,BT670-BU670-BS670))</f>
        <v/>
      </c>
      <c r="BX670" s="36">
        <f>IF(D670="","",IFERROR(VLOOKUP(D670,'produto-entrada-7'!A:M,3,0),"SEM PEDIDO"))</f>
        <v/>
      </c>
      <c r="BY670" s="36">
        <f>IF(D670="","",VLOOKUP(D670,'produto-estoque-total-7'!A:AB,25,0))</f>
        <v/>
      </c>
      <c r="BZ670" s="36">
        <f>IF(D670="","",IFERROR(VLOOKUP(D670,'produto-estoque-total-7'!A:AB,26,0)/100,0))</f>
        <v/>
      </c>
      <c r="CA670" s="36">
        <f>IF(D670="","",IFERROR(VLOOKUP(D670,'produto-estoque-total-7'!A:AB,27,0)/100,0))</f>
        <v/>
      </c>
      <c r="CB670" s="41">
        <f>IF(D670="","",V670*AF670)</f>
        <v/>
      </c>
      <c r="CC670" s="41">
        <f>IF(D670="","",V670*AI670)</f>
        <v/>
      </c>
      <c r="CD670" s="54">
        <f>IF(D670="","",VLOOKUP(D670,'produto-estoque-total-7'!A:AB,28,0))</f>
        <v/>
      </c>
    </row>
    <row r="671">
      <c r="A671" s="36">
        <f>IF(D671="","",VLOOKUP(D671,'produto-estoque-total-7'!A:AB,3,0))</f>
        <v/>
      </c>
      <c r="B671" s="1">
        <f>IF(D671="","",VLOOKUP(D671,'produto-estoque-total-7'!A:AB,12,0))</f>
        <v/>
      </c>
      <c r="C671" s="1">
        <f>IF(D671="","",VLOOKUP(D671,'produto-estoque-total-7'!A:AB,2,0))</f>
        <v/>
      </c>
      <c r="D671" s="37">
        <f>IFERROR(IF('produto-estoque-total-7'!A670="","",'produto-estoque-total-7'!A670),"")</f>
        <v/>
      </c>
      <c r="E671" s="1">
        <f>IF(D671="","",VLOOKUP(D671,'produto-estoque-total-7'!A:AB,4,0))</f>
        <v/>
      </c>
      <c r="F671" s="36">
        <f>IF(D671="","",VLOOKUP(D671,'produto-estoque-total-7'!A:AB,13,0))</f>
        <v/>
      </c>
      <c r="G671" s="1">
        <f>IF(F671="","",VLOOKUP(F671,'FORNECEDORES X COMPRADOR'!A:D,4,0))</f>
        <v/>
      </c>
      <c r="H671" s="1">
        <f>IF(F671="","",VLOOKUP(F671,'FORNECEDORES X COMPRADOR'!A:E,5,0))</f>
        <v/>
      </c>
      <c r="I671" s="36">
        <f>IF(D671="","",VLOOKUP(D671,'produto-estoque-total-7'!A:AB,15,0))</f>
        <v/>
      </c>
      <c r="J671" s="36">
        <f>IF(D671="","",VLOOKUP(D671,'produto-estoque-total-7'!A:AB,19,0))</f>
        <v/>
      </c>
      <c r="K671" s="1">
        <f>IF(D671="","",VLOOKUP(D671,'produto-estoque-total-7'!A:AB,20,0))</f>
        <v/>
      </c>
      <c r="L671" s="36">
        <f>IF(D671="","",VLOOKUP(D671,'produto-estoque-total-7'!A:AB,17,0))</f>
        <v/>
      </c>
      <c r="M671" s="1">
        <f>IF(D671="","",VLOOKUP(D671,'produto-estoque-total-7'!A:AB,18,0))</f>
        <v/>
      </c>
      <c r="N671" s="36">
        <f>IF(D671="","",VLOOKUP(D671,'produto-estoque-total-7'!A:AB,21,0))</f>
        <v/>
      </c>
      <c r="O671" s="1">
        <f>IF(D671="","",VLOOKUP(D671,'produto-estoque-total-7'!A:AB,22,0))</f>
        <v/>
      </c>
      <c r="P671" s="36">
        <f>IF(D671="","",VLOOKUP(D671,'produto-estoque-total-7'!A:AB,23,0))</f>
        <v/>
      </c>
      <c r="Q671" s="1">
        <f>IF(D671="","",VLOOKUP(D671,'produto-estoque-total-7'!A:AB,24,0))</f>
        <v/>
      </c>
      <c r="R671" s="38">
        <f>IFERROR(IF(D671="","",VLOOKUP(D671,'produto-venda-7'!B:N,13,0)),"C")</f>
        <v/>
      </c>
      <c r="S671" s="39">
        <f>IF(D671="","",VLOOKUP(D671,'produto-estoque-total-7'!A:AB,6,0))</f>
        <v/>
      </c>
      <c r="T671" s="39">
        <f>IF(D671="","",VLOOKUP(D671,'produto-estoque-total-7'!A:AB,5,0))</f>
        <v/>
      </c>
      <c r="U671" s="40">
        <f>IF(D671="","",VLOOKUP(D671,'produto-estoque-total-7'!A:AB,11,0))</f>
        <v/>
      </c>
      <c r="V671" s="41">
        <f>IF(D671="","",IFERROR(VLOOKUP(D671,'produto-entrada-7'!A:M,10,0),0))</f>
        <v/>
      </c>
      <c r="W671" s="42" t="n"/>
      <c r="X671" s="39">
        <f>IF(D671="","",VLOOKUP(D671,'produto-estoque-total-7'!A:AB,8,0))</f>
        <v/>
      </c>
      <c r="Y671" s="39">
        <f>IF(D671="","",VLOOKUP(D671,'produto-estoque-total-7'!A:AB,9,0))</f>
        <v/>
      </c>
      <c r="Z671" s="39">
        <f>IF(D671="","",VLOOKUP(D671,'produto-estoque-total-7'!A:AB,10,0))</f>
        <v/>
      </c>
      <c r="AA671" s="39">
        <f>IFERROR(IF(D671="","",VLOOKUP(D671,'produto-venda-7'!B:N,4,0)),0)</f>
        <v/>
      </c>
      <c r="AB671" s="39">
        <f>IFERROR(IF(D671="","",VLOOKUP(D671,'produto-venda-7'!B:N,5,0)),0)</f>
        <v/>
      </c>
      <c r="AC671" s="39">
        <f>IF(D671="","",IFERROR(AA671/90,0))</f>
        <v/>
      </c>
      <c r="AD671" s="36">
        <f>IF(D671="","",IFERROR(VLOOKUP(D671,'produto-entrada-7'!A:M,4,0),0))</f>
        <v/>
      </c>
      <c r="AE671" s="36">
        <f>IFERROR(IF(D671="","",VLOOKUP(D671,'produto-venda-7'!B:N,10,0)),0)</f>
        <v/>
      </c>
      <c r="AF671" s="36">
        <f>IF(D671="","",IFERROR(VLOOKUP(D671,'produto-entrada-7'!A:M,11,0),0))</f>
        <v/>
      </c>
      <c r="AG671" s="1">
        <f>IF(D671="","",IFERROR(VLOOKUP(D671,'produto-entrada-7'!A:M,12,0),0))</f>
        <v/>
      </c>
      <c r="AH671" s="1">
        <f>IF(D671="","",IFERROR(VLOOKUP(D671,'produto-entrada-7'!A:M,13,0),0))</f>
        <v/>
      </c>
      <c r="AI671" s="36">
        <f>IFERROR(IF(D671="","",VLOOKUP(D671,'produto-venda-7'!B:N,11,0)),0)</f>
        <v/>
      </c>
      <c r="AJ671" s="43">
        <f>IF(D671="","",IFERROR(AI671*AB671,0))</f>
        <v/>
      </c>
      <c r="AK671" s="44">
        <f>IFERROR(IF(D671="","",VLOOKUP(F671,'ANALISE FORNECEDOR'!$A:$I,8,0)),"")</f>
        <v/>
      </c>
      <c r="AL671" s="44">
        <f>IF(D671="","",AVERAGE(AM671,AK671))</f>
        <v/>
      </c>
      <c r="AM671" s="44">
        <f>IFERROR(IF(D671="","",VLOOKUP(F671,'ANALISE FORNECEDOR'!$A:$I,9,0)),"")</f>
        <v/>
      </c>
      <c r="AN671" s="45">
        <f>IF(D671="","",IF(Y671&gt;12,AI671*(U671+Y671),AI671*U671))</f>
        <v/>
      </c>
      <c r="AO671" s="45">
        <f>IF(D671="","",IF(Y671&gt;12,AI671*(U671+V671+Y671),AI671*(U671+V671)))</f>
        <v/>
      </c>
      <c r="AP671" s="46">
        <f>IF(D671="","",IF(Y671&gt;12,AG671*(U671+Y671),AG671*U671))</f>
        <v/>
      </c>
      <c r="AQ671" s="46">
        <f>IF(D671="","",IF(Y671&gt;12,AG671*(U671+V671+Y671),AG671*(U671+V671)))</f>
        <v/>
      </c>
      <c r="AR671" s="46">
        <f>IF(D671="","",IF(OR(R671="A",R671="AA",R671="AAA"),AP671,0))</f>
        <v/>
      </c>
      <c r="AS671" s="46">
        <f>IF(D671="","",IF(R671="B",AP671,0))</f>
        <v/>
      </c>
      <c r="AT671" s="46">
        <f>IF(D671="","",IF(R671="C",AP671,0))</f>
        <v/>
      </c>
      <c r="AU671" s="47">
        <f>IF(D671="","",IFERROR(AN671/AJ671,0))</f>
        <v/>
      </c>
      <c r="AV671" s="47">
        <f>IF(D671="","",IFERROR(((AO671)/AJ671),0))</f>
        <v/>
      </c>
      <c r="AW671" s="48">
        <f>IF(D671="","",IF(OR(S671="S",NOT(AND(ISNUMBER(AC671),ISNUMBER(AL671),AC671*AL671&gt;=0))),0,AC671*AL671))</f>
        <v/>
      </c>
      <c r="AX671" s="49">
        <f>IFERROR(IF(D671="","",AW671*AG671),0)</f>
        <v/>
      </c>
      <c r="AY671" s="48">
        <f>IF(D671="","",IF(OR(S671="S",NOT(AND(ISNUMBER(AC671),ISNUMBER(AK671),AC671*AK671&gt;=0))),0,AC671*AK671))</f>
        <v/>
      </c>
      <c r="AZ671" s="48">
        <f>IFERROR(IF(D671="","",IF(AY671=0,0,IF(((AY671)-(U671+Y671))&lt;0,0,(AY671)-U671))),0)</f>
        <v/>
      </c>
      <c r="BA671" s="49">
        <f>IF(D671="","",AZ671*AG671)</f>
        <v/>
      </c>
      <c r="BB671" s="49">
        <f>IF(D671="","",IF(OR(R671="A",R671="AA",R671="AAA"),BA671,0))</f>
        <v/>
      </c>
      <c r="BC671" s="49">
        <f>IF(D671="","",IF(R671="B",BA671,0))</f>
        <v/>
      </c>
      <c r="BD671" s="49">
        <f>IF(D671="","",IF(R671="B",BA671,0))</f>
        <v/>
      </c>
      <c r="BE671" s="49">
        <f>IF(D671="","",IF(S671="S",
1,
IF(AC671=0,
1,
IF(
IFERROR(((U671+Y671)*AG671)/((AC671*AK671)*AG671),0)&lt;0,
0,
IF(
IFERROR(((U671+Y671)*AG671)/((AC671*AK671)*AG671),0)&gt;1,
1,
IFERROR(((U671+Y671)*AG671)/((AC671*AK671)*AG671),0)
)
)
)
))</f>
        <v/>
      </c>
      <c r="BF671" s="49">
        <f>IF(D671="","",IF(S671="S",
1,
IF(AC671=0,
1,
IF(
IFERROR(((U671+V671+Y671)*AG671)/((AC671*AK671)*AG671),0)&lt;0,
0,
IF(
IFERROR(((U671+V671+Y671)*AG671)/((AC671*AK671)*AG671),0)&gt;1,
1,
IFERROR(((U671+V671+Y671)*AG671)/((AC671*AK671)*AG671),0)
)
)
)
))</f>
        <v/>
      </c>
      <c r="BG671" s="50">
        <f>IF(D671="","",IF(S671="S",0,IF(AND(ISNUMBER(AC671),ISNUMBER(AM671)),IF(OR(AC671*AM671&lt;0,ISERR(AC671*AM671)),0,AC671*AM671),0)))</f>
        <v/>
      </c>
      <c r="BH671" s="50">
        <f>IF(D671="","",IF(BY671&gt;TODAY()-60,0,IF(Y671&gt;12,MAX(0,(U671+Y671)-BG671),MAX(0,U671-BG671))))</f>
        <v/>
      </c>
      <c r="BI671" s="51">
        <f>IF(D671="","",BH671*AG671)</f>
        <v/>
      </c>
      <c r="BJ671" s="51">
        <f>IF(D671="","",IF(OR(R671="A",R671="AA",R671="AAA"),BI671,0))</f>
        <v/>
      </c>
      <c r="BK671" s="51">
        <f>IF(D671="","",IF(R671="B",BI671,0))</f>
        <v/>
      </c>
      <c r="BL671" s="51">
        <f>IF(D671="","",IF(R671="C",BI671,0))</f>
        <v/>
      </c>
      <c r="BM671" s="51">
        <f>IF(D671="","",IFERROR(MAX(0,MIN(BI671/AP671,1)),0))</f>
        <v/>
      </c>
      <c r="BN671" s="52">
        <f>IF(D671="","",AB671*AG671)</f>
        <v/>
      </c>
      <c r="BO671" s="52">
        <f>IF(D671="","",(U671+V671+X671)*AG671)</f>
        <v/>
      </c>
      <c r="BP671" s="52">
        <f>IF(D671="","",(AB671*3)*AG671)</f>
        <v/>
      </c>
      <c r="BQ671" s="52">
        <f>IF(D671="","",IF(BO671-BP671&gt;0,0,BO671-BP671))</f>
        <v/>
      </c>
      <c r="BR671" s="52">
        <f>IF(D671="","",IF(BO671-BP671-BN671&gt;0,0,BO671-BP671-BN671))</f>
        <v/>
      </c>
      <c r="BS671" s="53">
        <f>IF(D671="","",IFERROR(AB671*AI671,0))</f>
        <v/>
      </c>
      <c r="BT671" s="53">
        <f>IF(D671="","",IFERROR(IF(X671&gt;12, AI671*(U671+V671+X671), AI671*(U671+V671)),0))</f>
        <v/>
      </c>
      <c r="BU671" s="53">
        <f>IF(D671="","",IFERROR(((AB671*3)*AI671),0))</f>
        <v/>
      </c>
      <c r="BV671" s="53">
        <f>IF(D671="","",IF(BT671-BU671&gt;0,0,BT671-BU671))</f>
        <v/>
      </c>
      <c r="BW671" s="53">
        <f>IF(D671="","",IF(BT671-BU671-BS671&gt;0,0,BT671-BU671-BS671))</f>
        <v/>
      </c>
      <c r="BX671" s="36">
        <f>IF(D671="","",IFERROR(VLOOKUP(D671,'produto-entrada-7'!A:M,3,0),"SEM PEDIDO"))</f>
        <v/>
      </c>
      <c r="BY671" s="36">
        <f>IF(D671="","",VLOOKUP(D671,'produto-estoque-total-7'!A:AB,25,0))</f>
        <v/>
      </c>
      <c r="BZ671" s="36">
        <f>IF(D671="","",IFERROR(VLOOKUP(D671,'produto-estoque-total-7'!A:AB,26,0)/100,0))</f>
        <v/>
      </c>
      <c r="CA671" s="36">
        <f>IF(D671="","",IFERROR(VLOOKUP(D671,'produto-estoque-total-7'!A:AB,27,0)/100,0))</f>
        <v/>
      </c>
      <c r="CB671" s="41">
        <f>IF(D671="","",V671*AF671)</f>
        <v/>
      </c>
      <c r="CC671" s="41">
        <f>IF(D671="","",V671*AI671)</f>
        <v/>
      </c>
      <c r="CD671" s="54">
        <f>IF(D671="","",VLOOKUP(D671,'produto-estoque-total-7'!A:AB,28,0))</f>
        <v/>
      </c>
    </row>
    <row r="672">
      <c r="A672" s="36">
        <f>IF(D672="","",VLOOKUP(D672,'produto-estoque-total-7'!A:AB,3,0))</f>
        <v/>
      </c>
      <c r="B672" s="1">
        <f>IF(D672="","",VLOOKUP(D672,'produto-estoque-total-7'!A:AB,12,0))</f>
        <v/>
      </c>
      <c r="C672" s="1">
        <f>IF(D672="","",VLOOKUP(D672,'produto-estoque-total-7'!A:AB,2,0))</f>
        <v/>
      </c>
      <c r="D672" s="37">
        <f>IFERROR(IF('produto-estoque-total-7'!A671="","",'produto-estoque-total-7'!A671),"")</f>
        <v/>
      </c>
      <c r="E672" s="1">
        <f>IF(D672="","",VLOOKUP(D672,'produto-estoque-total-7'!A:AB,4,0))</f>
        <v/>
      </c>
      <c r="F672" s="36">
        <f>IF(D672="","",VLOOKUP(D672,'produto-estoque-total-7'!A:AB,13,0))</f>
        <v/>
      </c>
      <c r="G672" s="1">
        <f>IF(F672="","",VLOOKUP(F672,'FORNECEDORES X COMPRADOR'!A:D,4,0))</f>
        <v/>
      </c>
      <c r="H672" s="1">
        <f>IF(F672="","",VLOOKUP(F672,'FORNECEDORES X COMPRADOR'!A:E,5,0))</f>
        <v/>
      </c>
      <c r="I672" s="36">
        <f>IF(D672="","",VLOOKUP(D672,'produto-estoque-total-7'!A:AB,15,0))</f>
        <v/>
      </c>
      <c r="J672" s="36">
        <f>IF(D672="","",VLOOKUP(D672,'produto-estoque-total-7'!A:AB,19,0))</f>
        <v/>
      </c>
      <c r="K672" s="1">
        <f>IF(D672="","",VLOOKUP(D672,'produto-estoque-total-7'!A:AB,20,0))</f>
        <v/>
      </c>
      <c r="L672" s="36">
        <f>IF(D672="","",VLOOKUP(D672,'produto-estoque-total-7'!A:AB,17,0))</f>
        <v/>
      </c>
      <c r="M672" s="1">
        <f>IF(D672="","",VLOOKUP(D672,'produto-estoque-total-7'!A:AB,18,0))</f>
        <v/>
      </c>
      <c r="N672" s="36">
        <f>IF(D672="","",VLOOKUP(D672,'produto-estoque-total-7'!A:AB,21,0))</f>
        <v/>
      </c>
      <c r="O672" s="1">
        <f>IF(D672="","",VLOOKUP(D672,'produto-estoque-total-7'!A:AB,22,0))</f>
        <v/>
      </c>
      <c r="P672" s="36">
        <f>IF(D672="","",VLOOKUP(D672,'produto-estoque-total-7'!A:AB,23,0))</f>
        <v/>
      </c>
      <c r="Q672" s="1">
        <f>IF(D672="","",VLOOKUP(D672,'produto-estoque-total-7'!A:AB,24,0))</f>
        <v/>
      </c>
      <c r="R672" s="38">
        <f>IFERROR(IF(D672="","",VLOOKUP(D672,'produto-venda-7'!B:N,13,0)),"C")</f>
        <v/>
      </c>
      <c r="S672" s="39">
        <f>IF(D672="","",VLOOKUP(D672,'produto-estoque-total-7'!A:AB,6,0))</f>
        <v/>
      </c>
      <c r="T672" s="39">
        <f>IF(D672="","",VLOOKUP(D672,'produto-estoque-total-7'!A:AB,5,0))</f>
        <v/>
      </c>
      <c r="U672" s="40">
        <f>IF(D672="","",VLOOKUP(D672,'produto-estoque-total-7'!A:AB,11,0))</f>
        <v/>
      </c>
      <c r="V672" s="41">
        <f>IF(D672="","",IFERROR(VLOOKUP(D672,'produto-entrada-7'!A:M,10,0),0))</f>
        <v/>
      </c>
      <c r="W672" s="42" t="n"/>
      <c r="X672" s="39">
        <f>IF(D672="","",VLOOKUP(D672,'produto-estoque-total-7'!A:AB,8,0))</f>
        <v/>
      </c>
      <c r="Y672" s="39">
        <f>IF(D672="","",VLOOKUP(D672,'produto-estoque-total-7'!A:AB,9,0))</f>
        <v/>
      </c>
      <c r="Z672" s="39">
        <f>IF(D672="","",VLOOKUP(D672,'produto-estoque-total-7'!A:AB,10,0))</f>
        <v/>
      </c>
      <c r="AA672" s="39">
        <f>IFERROR(IF(D672="","",VLOOKUP(D672,'produto-venda-7'!B:N,4,0)),0)</f>
        <v/>
      </c>
      <c r="AB672" s="39">
        <f>IFERROR(IF(D672="","",VLOOKUP(D672,'produto-venda-7'!B:N,5,0)),0)</f>
        <v/>
      </c>
      <c r="AC672" s="39">
        <f>IF(D672="","",IFERROR(AA672/90,0))</f>
        <v/>
      </c>
      <c r="AD672" s="36">
        <f>IF(D672="","",IFERROR(VLOOKUP(D672,'produto-entrada-7'!A:M,4,0),0))</f>
        <v/>
      </c>
      <c r="AE672" s="36">
        <f>IFERROR(IF(D672="","",VLOOKUP(D672,'produto-venda-7'!B:N,10,0)),0)</f>
        <v/>
      </c>
      <c r="AF672" s="36">
        <f>IF(D672="","",IFERROR(VLOOKUP(D672,'produto-entrada-7'!A:M,11,0),0))</f>
        <v/>
      </c>
      <c r="AG672" s="1">
        <f>IF(D672="","",IFERROR(VLOOKUP(D672,'produto-entrada-7'!A:M,12,0),0))</f>
        <v/>
      </c>
      <c r="AH672" s="1">
        <f>IF(D672="","",IFERROR(VLOOKUP(D672,'produto-entrada-7'!A:M,13,0),0))</f>
        <v/>
      </c>
      <c r="AI672" s="36">
        <f>IFERROR(IF(D672="","",VLOOKUP(D672,'produto-venda-7'!B:N,11,0)),0)</f>
        <v/>
      </c>
      <c r="AJ672" s="43">
        <f>IF(D672="","",IFERROR(AI672*AB672,0))</f>
        <v/>
      </c>
      <c r="AK672" s="44">
        <f>IFERROR(IF(D672="","",VLOOKUP(F672,'ANALISE FORNECEDOR'!$A:$I,8,0)),"")</f>
        <v/>
      </c>
      <c r="AL672" s="44">
        <f>IF(D672="","",AVERAGE(AM672,AK672))</f>
        <v/>
      </c>
      <c r="AM672" s="44">
        <f>IFERROR(IF(D672="","",VLOOKUP(F672,'ANALISE FORNECEDOR'!$A:$I,9,0)),"")</f>
        <v/>
      </c>
      <c r="AN672" s="45">
        <f>IF(D672="","",IF(Y672&gt;12,AI672*(U672+Y672),AI672*U672))</f>
        <v/>
      </c>
      <c r="AO672" s="45">
        <f>IF(D672="","",IF(Y672&gt;12,AI672*(U672+V672+Y672),AI672*(U672+V672)))</f>
        <v/>
      </c>
      <c r="AP672" s="46">
        <f>IF(D672="","",IF(Y672&gt;12,AG672*(U672+Y672),AG672*U672))</f>
        <v/>
      </c>
      <c r="AQ672" s="46">
        <f>IF(D672="","",IF(Y672&gt;12,AG672*(U672+V672+Y672),AG672*(U672+V672)))</f>
        <v/>
      </c>
      <c r="AR672" s="46">
        <f>IF(D672="","",IF(OR(R672="A",R672="AA",R672="AAA"),AP672,0))</f>
        <v/>
      </c>
      <c r="AS672" s="46">
        <f>IF(D672="","",IF(R672="B",AP672,0))</f>
        <v/>
      </c>
      <c r="AT672" s="46">
        <f>IF(D672="","",IF(R672="C",AP672,0))</f>
        <v/>
      </c>
      <c r="AU672" s="47">
        <f>IF(D672="","",IFERROR(AN672/AJ672,0))</f>
        <v/>
      </c>
      <c r="AV672" s="47">
        <f>IF(D672="","",IFERROR(((AO672)/AJ672),0))</f>
        <v/>
      </c>
      <c r="AW672" s="48">
        <f>IF(D672="","",IF(OR(S672="S",NOT(AND(ISNUMBER(AC672),ISNUMBER(AL672),AC672*AL672&gt;=0))),0,AC672*AL672))</f>
        <v/>
      </c>
      <c r="AX672" s="49">
        <f>IFERROR(IF(D672="","",AW672*AG672),0)</f>
        <v/>
      </c>
      <c r="AY672" s="48">
        <f>IF(D672="","",IF(OR(S672="S",NOT(AND(ISNUMBER(AC672),ISNUMBER(AK672),AC672*AK672&gt;=0))),0,AC672*AK672))</f>
        <v/>
      </c>
      <c r="AZ672" s="48">
        <f>IFERROR(IF(D672="","",IF(AY672=0,0,IF(((AY672)-(U672+Y672))&lt;0,0,(AY672)-U672))),0)</f>
        <v/>
      </c>
      <c r="BA672" s="49">
        <f>IF(D672="","",AZ672*AG672)</f>
        <v/>
      </c>
      <c r="BB672" s="49">
        <f>IF(D672="","",IF(OR(R672="A",R672="AA",R672="AAA"),BA672,0))</f>
        <v/>
      </c>
      <c r="BC672" s="49">
        <f>IF(D672="","",IF(R672="B",BA672,0))</f>
        <v/>
      </c>
      <c r="BD672" s="49">
        <f>IF(D672="","",IF(R672="B",BA672,0))</f>
        <v/>
      </c>
      <c r="BE672" s="49">
        <f>IF(D672="","",IF(S672="S",
1,
IF(AC672=0,
1,
IF(
IFERROR(((U672+Y672)*AG672)/((AC672*AK672)*AG672),0)&lt;0,
0,
IF(
IFERROR(((U672+Y672)*AG672)/((AC672*AK672)*AG672),0)&gt;1,
1,
IFERROR(((U672+Y672)*AG672)/((AC672*AK672)*AG672),0)
)
)
)
))</f>
        <v/>
      </c>
      <c r="BF672" s="49">
        <f>IF(D672="","",IF(S672="S",
1,
IF(AC672=0,
1,
IF(
IFERROR(((U672+V672+Y672)*AG672)/((AC672*AK672)*AG672),0)&lt;0,
0,
IF(
IFERROR(((U672+V672+Y672)*AG672)/((AC672*AK672)*AG672),0)&gt;1,
1,
IFERROR(((U672+V672+Y672)*AG672)/((AC672*AK672)*AG672),0)
)
)
)
))</f>
        <v/>
      </c>
      <c r="BG672" s="50">
        <f>IF(D672="","",IF(S672="S",0,IF(AND(ISNUMBER(AC672),ISNUMBER(AM672)),IF(OR(AC672*AM672&lt;0,ISERR(AC672*AM672)),0,AC672*AM672),0)))</f>
        <v/>
      </c>
      <c r="BH672" s="50">
        <f>IF(D672="","",IF(BY672&gt;TODAY()-60,0,IF(Y672&gt;12,MAX(0,(U672+Y672)-BG672),MAX(0,U672-BG672))))</f>
        <v/>
      </c>
      <c r="BI672" s="51">
        <f>IF(D672="","",BH672*AG672)</f>
        <v/>
      </c>
      <c r="BJ672" s="51">
        <f>IF(D672="","",IF(OR(R672="A",R672="AA",R672="AAA"),BI672,0))</f>
        <v/>
      </c>
      <c r="BK672" s="51">
        <f>IF(D672="","",IF(R672="B",BI672,0))</f>
        <v/>
      </c>
      <c r="BL672" s="51">
        <f>IF(D672="","",IF(R672="C",BI672,0))</f>
        <v/>
      </c>
      <c r="BM672" s="51">
        <f>IF(D672="","",IFERROR(MAX(0,MIN(BI672/AP672,1)),0))</f>
        <v/>
      </c>
      <c r="BN672" s="52">
        <f>IF(D672="","",AB672*AG672)</f>
        <v/>
      </c>
      <c r="BO672" s="52">
        <f>IF(D672="","",(U672+V672+X672)*AG672)</f>
        <v/>
      </c>
      <c r="BP672" s="52">
        <f>IF(D672="","",(AB672*3)*AG672)</f>
        <v/>
      </c>
      <c r="BQ672" s="52">
        <f>IF(D672="","",IF(BO672-BP672&gt;0,0,BO672-BP672))</f>
        <v/>
      </c>
      <c r="BR672" s="52">
        <f>IF(D672="","",IF(BO672-BP672-BN672&gt;0,0,BO672-BP672-BN672))</f>
        <v/>
      </c>
      <c r="BS672" s="53">
        <f>IF(D672="","",IFERROR(AB672*AI672,0))</f>
        <v/>
      </c>
      <c r="BT672" s="53">
        <f>IF(D672="","",IFERROR(IF(X672&gt;12, AI672*(U672+V672+X672), AI672*(U672+V672)),0))</f>
        <v/>
      </c>
      <c r="BU672" s="53">
        <f>IF(D672="","",IFERROR(((AB672*3)*AI672),0))</f>
        <v/>
      </c>
      <c r="BV672" s="53">
        <f>IF(D672="","",IF(BT672-BU672&gt;0,0,BT672-BU672))</f>
        <v/>
      </c>
      <c r="BW672" s="53">
        <f>IF(D672="","",IF(BT672-BU672-BS672&gt;0,0,BT672-BU672-BS672))</f>
        <v/>
      </c>
      <c r="BX672" s="36">
        <f>IF(D672="","",IFERROR(VLOOKUP(D672,'produto-entrada-7'!A:M,3,0),"SEM PEDIDO"))</f>
        <v/>
      </c>
      <c r="BY672" s="36">
        <f>IF(D672="","",VLOOKUP(D672,'produto-estoque-total-7'!A:AB,25,0))</f>
        <v/>
      </c>
      <c r="BZ672" s="36">
        <f>IF(D672="","",IFERROR(VLOOKUP(D672,'produto-estoque-total-7'!A:AB,26,0)/100,0))</f>
        <v/>
      </c>
      <c r="CA672" s="36">
        <f>IF(D672="","",IFERROR(VLOOKUP(D672,'produto-estoque-total-7'!A:AB,27,0)/100,0))</f>
        <v/>
      </c>
      <c r="CB672" s="41">
        <f>IF(D672="","",V672*AF672)</f>
        <v/>
      </c>
      <c r="CC672" s="41">
        <f>IF(D672="","",V672*AI672)</f>
        <v/>
      </c>
      <c r="CD672" s="54">
        <f>IF(D672="","",VLOOKUP(D672,'produto-estoque-total-7'!A:AB,28,0))</f>
        <v/>
      </c>
    </row>
    <row r="673">
      <c r="A673" s="36">
        <f>IF(D673="","",VLOOKUP(D673,'produto-estoque-total-7'!A:AB,3,0))</f>
        <v/>
      </c>
      <c r="B673" s="1">
        <f>IF(D673="","",VLOOKUP(D673,'produto-estoque-total-7'!A:AB,12,0))</f>
        <v/>
      </c>
      <c r="C673" s="1">
        <f>IF(D673="","",VLOOKUP(D673,'produto-estoque-total-7'!A:AB,2,0))</f>
        <v/>
      </c>
      <c r="D673" s="37">
        <f>IFERROR(IF('produto-estoque-total-7'!A672="","",'produto-estoque-total-7'!A672),"")</f>
        <v/>
      </c>
      <c r="E673" s="1">
        <f>IF(D673="","",VLOOKUP(D673,'produto-estoque-total-7'!A:AB,4,0))</f>
        <v/>
      </c>
      <c r="F673" s="36">
        <f>IF(D673="","",VLOOKUP(D673,'produto-estoque-total-7'!A:AB,13,0))</f>
        <v/>
      </c>
      <c r="G673" s="1">
        <f>IF(F673="","",VLOOKUP(F673,'FORNECEDORES X COMPRADOR'!A:D,4,0))</f>
        <v/>
      </c>
      <c r="H673" s="1">
        <f>IF(F673="","",VLOOKUP(F673,'FORNECEDORES X COMPRADOR'!A:E,5,0))</f>
        <v/>
      </c>
      <c r="I673" s="36">
        <f>IF(D673="","",VLOOKUP(D673,'produto-estoque-total-7'!A:AB,15,0))</f>
        <v/>
      </c>
      <c r="J673" s="36">
        <f>IF(D673="","",VLOOKUP(D673,'produto-estoque-total-7'!A:AB,19,0))</f>
        <v/>
      </c>
      <c r="K673" s="1">
        <f>IF(D673="","",VLOOKUP(D673,'produto-estoque-total-7'!A:AB,20,0))</f>
        <v/>
      </c>
      <c r="L673" s="36">
        <f>IF(D673="","",VLOOKUP(D673,'produto-estoque-total-7'!A:AB,17,0))</f>
        <v/>
      </c>
      <c r="M673" s="1">
        <f>IF(D673="","",VLOOKUP(D673,'produto-estoque-total-7'!A:AB,18,0))</f>
        <v/>
      </c>
      <c r="N673" s="36">
        <f>IF(D673="","",VLOOKUP(D673,'produto-estoque-total-7'!A:AB,21,0))</f>
        <v/>
      </c>
      <c r="O673" s="1">
        <f>IF(D673="","",VLOOKUP(D673,'produto-estoque-total-7'!A:AB,22,0))</f>
        <v/>
      </c>
      <c r="P673" s="36">
        <f>IF(D673="","",VLOOKUP(D673,'produto-estoque-total-7'!A:AB,23,0))</f>
        <v/>
      </c>
      <c r="Q673" s="1">
        <f>IF(D673="","",VLOOKUP(D673,'produto-estoque-total-7'!A:AB,24,0))</f>
        <v/>
      </c>
      <c r="R673" s="38">
        <f>IFERROR(IF(D673="","",VLOOKUP(D673,'produto-venda-7'!B:N,13,0)),"C")</f>
        <v/>
      </c>
      <c r="S673" s="39">
        <f>IF(D673="","",VLOOKUP(D673,'produto-estoque-total-7'!A:AB,6,0))</f>
        <v/>
      </c>
      <c r="T673" s="39">
        <f>IF(D673="","",VLOOKUP(D673,'produto-estoque-total-7'!A:AB,5,0))</f>
        <v/>
      </c>
      <c r="U673" s="40">
        <f>IF(D673="","",VLOOKUP(D673,'produto-estoque-total-7'!A:AB,11,0))</f>
        <v/>
      </c>
      <c r="V673" s="41">
        <f>IF(D673="","",IFERROR(VLOOKUP(D673,'produto-entrada-7'!A:M,10,0),0))</f>
        <v/>
      </c>
      <c r="W673" s="42" t="n"/>
      <c r="X673" s="39">
        <f>IF(D673="","",VLOOKUP(D673,'produto-estoque-total-7'!A:AB,8,0))</f>
        <v/>
      </c>
      <c r="Y673" s="39">
        <f>IF(D673="","",VLOOKUP(D673,'produto-estoque-total-7'!A:AB,9,0))</f>
        <v/>
      </c>
      <c r="Z673" s="39">
        <f>IF(D673="","",VLOOKUP(D673,'produto-estoque-total-7'!A:AB,10,0))</f>
        <v/>
      </c>
      <c r="AA673" s="39">
        <f>IFERROR(IF(D673="","",VLOOKUP(D673,'produto-venda-7'!B:N,4,0)),0)</f>
        <v/>
      </c>
      <c r="AB673" s="39">
        <f>IFERROR(IF(D673="","",VLOOKUP(D673,'produto-venda-7'!B:N,5,0)),0)</f>
        <v/>
      </c>
      <c r="AC673" s="39">
        <f>IF(D673="","",IFERROR(AA673/90,0))</f>
        <v/>
      </c>
      <c r="AD673" s="36">
        <f>IF(D673="","",IFERROR(VLOOKUP(D673,'produto-entrada-7'!A:M,4,0),0))</f>
        <v/>
      </c>
      <c r="AE673" s="36">
        <f>IFERROR(IF(D673="","",VLOOKUP(D673,'produto-venda-7'!B:N,10,0)),0)</f>
        <v/>
      </c>
      <c r="AF673" s="36">
        <f>IF(D673="","",IFERROR(VLOOKUP(D673,'produto-entrada-7'!A:M,11,0),0))</f>
        <v/>
      </c>
      <c r="AG673" s="1">
        <f>IF(D673="","",IFERROR(VLOOKUP(D673,'produto-entrada-7'!A:M,12,0),0))</f>
        <v/>
      </c>
      <c r="AH673" s="1">
        <f>IF(D673="","",IFERROR(VLOOKUP(D673,'produto-entrada-7'!A:M,13,0),0))</f>
        <v/>
      </c>
      <c r="AI673" s="36">
        <f>IFERROR(IF(D673="","",VLOOKUP(D673,'produto-venda-7'!B:N,11,0)),0)</f>
        <v/>
      </c>
      <c r="AJ673" s="43">
        <f>IF(D673="","",IFERROR(AI673*AB673,0))</f>
        <v/>
      </c>
      <c r="AK673" s="44">
        <f>IFERROR(IF(D673="","",VLOOKUP(F673,'ANALISE FORNECEDOR'!$A:$I,8,0)),"")</f>
        <v/>
      </c>
      <c r="AL673" s="44">
        <f>IF(D673="","",AVERAGE(AM673,AK673))</f>
        <v/>
      </c>
      <c r="AM673" s="44">
        <f>IFERROR(IF(D673="","",VLOOKUP(F673,'ANALISE FORNECEDOR'!$A:$I,9,0)),"")</f>
        <v/>
      </c>
      <c r="AN673" s="45">
        <f>IF(D673="","",IF(Y673&gt;12,AI673*(U673+Y673),AI673*U673))</f>
        <v/>
      </c>
      <c r="AO673" s="45">
        <f>IF(D673="","",IF(Y673&gt;12,AI673*(U673+V673+Y673),AI673*(U673+V673)))</f>
        <v/>
      </c>
      <c r="AP673" s="46">
        <f>IF(D673="","",IF(Y673&gt;12,AG673*(U673+Y673),AG673*U673))</f>
        <v/>
      </c>
      <c r="AQ673" s="46">
        <f>IF(D673="","",IF(Y673&gt;12,AG673*(U673+V673+Y673),AG673*(U673+V673)))</f>
        <v/>
      </c>
      <c r="AR673" s="46">
        <f>IF(D673="","",IF(OR(R673="A",R673="AA",R673="AAA"),AP673,0))</f>
        <v/>
      </c>
      <c r="AS673" s="46">
        <f>IF(D673="","",IF(R673="B",AP673,0))</f>
        <v/>
      </c>
      <c r="AT673" s="46">
        <f>IF(D673="","",IF(R673="C",AP673,0))</f>
        <v/>
      </c>
      <c r="AU673" s="47">
        <f>IF(D673="","",IFERROR(AN673/AJ673,0))</f>
        <v/>
      </c>
      <c r="AV673" s="47">
        <f>IF(D673="","",IFERROR(((AO673)/AJ673),0))</f>
        <v/>
      </c>
      <c r="AW673" s="48">
        <f>IF(D673="","",IF(OR(S673="S",NOT(AND(ISNUMBER(AC673),ISNUMBER(AL673),AC673*AL673&gt;=0))),0,AC673*AL673))</f>
        <v/>
      </c>
      <c r="AX673" s="49">
        <f>IFERROR(IF(D673="","",AW673*AG673),0)</f>
        <v/>
      </c>
      <c r="AY673" s="48">
        <f>IF(D673="","",IF(OR(S673="S",NOT(AND(ISNUMBER(AC673),ISNUMBER(AK673),AC673*AK673&gt;=0))),0,AC673*AK673))</f>
        <v/>
      </c>
      <c r="AZ673" s="48">
        <f>IFERROR(IF(D673="","",IF(AY673=0,0,IF(((AY673)-(U673+Y673))&lt;0,0,(AY673)-U673))),0)</f>
        <v/>
      </c>
      <c r="BA673" s="49">
        <f>IF(D673="","",AZ673*AG673)</f>
        <v/>
      </c>
      <c r="BB673" s="49">
        <f>IF(D673="","",IF(OR(R673="A",R673="AA",R673="AAA"),BA673,0))</f>
        <v/>
      </c>
      <c r="BC673" s="49">
        <f>IF(D673="","",IF(R673="B",BA673,0))</f>
        <v/>
      </c>
      <c r="BD673" s="49">
        <f>IF(D673="","",IF(R673="B",BA673,0))</f>
        <v/>
      </c>
      <c r="BE673" s="49">
        <f>IF(D673="","",IF(S673="S",
1,
IF(AC673=0,
1,
IF(
IFERROR(((U673+Y673)*AG673)/((AC673*AK673)*AG673),0)&lt;0,
0,
IF(
IFERROR(((U673+Y673)*AG673)/((AC673*AK673)*AG673),0)&gt;1,
1,
IFERROR(((U673+Y673)*AG673)/((AC673*AK673)*AG673),0)
)
)
)
))</f>
        <v/>
      </c>
      <c r="BF673" s="49">
        <f>IF(D673="","",IF(S673="S",
1,
IF(AC673=0,
1,
IF(
IFERROR(((U673+V673+Y673)*AG673)/((AC673*AK673)*AG673),0)&lt;0,
0,
IF(
IFERROR(((U673+V673+Y673)*AG673)/((AC673*AK673)*AG673),0)&gt;1,
1,
IFERROR(((U673+V673+Y673)*AG673)/((AC673*AK673)*AG673),0)
)
)
)
))</f>
        <v/>
      </c>
      <c r="BG673" s="50">
        <f>IF(D673="","",IF(S673="S",0,IF(AND(ISNUMBER(AC673),ISNUMBER(AM673)),IF(OR(AC673*AM673&lt;0,ISERR(AC673*AM673)),0,AC673*AM673),0)))</f>
        <v/>
      </c>
      <c r="BH673" s="50">
        <f>IF(D673="","",IF(BY673&gt;TODAY()-60,0,IF(Y673&gt;12,MAX(0,(U673+Y673)-BG673),MAX(0,U673-BG673))))</f>
        <v/>
      </c>
      <c r="BI673" s="51">
        <f>IF(D673="","",BH673*AG673)</f>
        <v/>
      </c>
      <c r="BJ673" s="51">
        <f>IF(D673="","",IF(OR(R673="A",R673="AA",R673="AAA"),BI673,0))</f>
        <v/>
      </c>
      <c r="BK673" s="51">
        <f>IF(D673="","",IF(R673="B",BI673,0))</f>
        <v/>
      </c>
      <c r="BL673" s="51">
        <f>IF(D673="","",IF(R673="C",BI673,0))</f>
        <v/>
      </c>
      <c r="BM673" s="51">
        <f>IF(D673="","",IFERROR(MAX(0,MIN(BI673/AP673,1)),0))</f>
        <v/>
      </c>
      <c r="BN673" s="52">
        <f>IF(D673="","",AB673*AG673)</f>
        <v/>
      </c>
      <c r="BO673" s="52">
        <f>IF(D673="","",(U673+V673+X673)*AG673)</f>
        <v/>
      </c>
      <c r="BP673" s="52">
        <f>IF(D673="","",(AB673*3)*AG673)</f>
        <v/>
      </c>
      <c r="BQ673" s="52">
        <f>IF(D673="","",IF(BO673-BP673&gt;0,0,BO673-BP673))</f>
        <v/>
      </c>
      <c r="BR673" s="52">
        <f>IF(D673="","",IF(BO673-BP673-BN673&gt;0,0,BO673-BP673-BN673))</f>
        <v/>
      </c>
      <c r="BS673" s="53">
        <f>IF(D673="","",IFERROR(AB673*AI673,0))</f>
        <v/>
      </c>
      <c r="BT673" s="53">
        <f>IF(D673="","",IFERROR(IF(X673&gt;12, AI673*(U673+V673+X673), AI673*(U673+V673)),0))</f>
        <v/>
      </c>
      <c r="BU673" s="53">
        <f>IF(D673="","",IFERROR(((AB673*3)*AI673),0))</f>
        <v/>
      </c>
      <c r="BV673" s="53">
        <f>IF(D673="","",IF(BT673-BU673&gt;0,0,BT673-BU673))</f>
        <v/>
      </c>
      <c r="BW673" s="53">
        <f>IF(D673="","",IF(BT673-BU673-BS673&gt;0,0,BT673-BU673-BS673))</f>
        <v/>
      </c>
      <c r="BX673" s="36">
        <f>IF(D673="","",IFERROR(VLOOKUP(D673,'produto-entrada-7'!A:M,3,0),"SEM PEDIDO"))</f>
        <v/>
      </c>
      <c r="BY673" s="36">
        <f>IF(D673="","",VLOOKUP(D673,'produto-estoque-total-7'!A:AB,25,0))</f>
        <v/>
      </c>
      <c r="BZ673" s="36">
        <f>IF(D673="","",IFERROR(VLOOKUP(D673,'produto-estoque-total-7'!A:AB,26,0)/100,0))</f>
        <v/>
      </c>
      <c r="CA673" s="36">
        <f>IF(D673="","",IFERROR(VLOOKUP(D673,'produto-estoque-total-7'!A:AB,27,0)/100,0))</f>
        <v/>
      </c>
      <c r="CB673" s="41">
        <f>IF(D673="","",V673*AF673)</f>
        <v/>
      </c>
      <c r="CC673" s="41">
        <f>IF(D673="","",V673*AI673)</f>
        <v/>
      </c>
      <c r="CD673" s="54">
        <f>IF(D673="","",VLOOKUP(D673,'produto-estoque-total-7'!A:AB,28,0))</f>
        <v/>
      </c>
    </row>
    <row r="674">
      <c r="A674" s="36">
        <f>IF(D674="","",VLOOKUP(D674,'produto-estoque-total-7'!A:AB,3,0))</f>
        <v/>
      </c>
      <c r="B674" s="1">
        <f>IF(D674="","",VLOOKUP(D674,'produto-estoque-total-7'!A:AB,12,0))</f>
        <v/>
      </c>
      <c r="C674" s="1">
        <f>IF(D674="","",VLOOKUP(D674,'produto-estoque-total-7'!A:AB,2,0))</f>
        <v/>
      </c>
      <c r="D674" s="37">
        <f>IFERROR(IF('produto-estoque-total-7'!A673="","",'produto-estoque-total-7'!A673),"")</f>
        <v/>
      </c>
      <c r="E674" s="1">
        <f>IF(D674="","",VLOOKUP(D674,'produto-estoque-total-7'!A:AB,4,0))</f>
        <v/>
      </c>
      <c r="F674" s="36">
        <f>IF(D674="","",VLOOKUP(D674,'produto-estoque-total-7'!A:AB,13,0))</f>
        <v/>
      </c>
      <c r="G674" s="1">
        <f>IF(F674="","",VLOOKUP(F674,'FORNECEDORES X COMPRADOR'!A:D,4,0))</f>
        <v/>
      </c>
      <c r="H674" s="1">
        <f>IF(F674="","",VLOOKUP(F674,'FORNECEDORES X COMPRADOR'!A:E,5,0))</f>
        <v/>
      </c>
      <c r="I674" s="36">
        <f>IF(D674="","",VLOOKUP(D674,'produto-estoque-total-7'!A:AB,15,0))</f>
        <v/>
      </c>
      <c r="J674" s="36">
        <f>IF(D674="","",VLOOKUP(D674,'produto-estoque-total-7'!A:AB,19,0))</f>
        <v/>
      </c>
      <c r="K674" s="1">
        <f>IF(D674="","",VLOOKUP(D674,'produto-estoque-total-7'!A:AB,20,0))</f>
        <v/>
      </c>
      <c r="L674" s="36">
        <f>IF(D674="","",VLOOKUP(D674,'produto-estoque-total-7'!A:AB,17,0))</f>
        <v/>
      </c>
      <c r="M674" s="1">
        <f>IF(D674="","",VLOOKUP(D674,'produto-estoque-total-7'!A:AB,18,0))</f>
        <v/>
      </c>
      <c r="N674" s="36">
        <f>IF(D674="","",VLOOKUP(D674,'produto-estoque-total-7'!A:AB,21,0))</f>
        <v/>
      </c>
      <c r="O674" s="1">
        <f>IF(D674="","",VLOOKUP(D674,'produto-estoque-total-7'!A:AB,22,0))</f>
        <v/>
      </c>
      <c r="P674" s="36">
        <f>IF(D674="","",VLOOKUP(D674,'produto-estoque-total-7'!A:AB,23,0))</f>
        <v/>
      </c>
      <c r="Q674" s="1">
        <f>IF(D674="","",VLOOKUP(D674,'produto-estoque-total-7'!A:AB,24,0))</f>
        <v/>
      </c>
      <c r="R674" s="38">
        <f>IFERROR(IF(D674="","",VLOOKUP(D674,'produto-venda-7'!B:N,13,0)),"C")</f>
        <v/>
      </c>
      <c r="S674" s="39">
        <f>IF(D674="","",VLOOKUP(D674,'produto-estoque-total-7'!A:AB,6,0))</f>
        <v/>
      </c>
      <c r="T674" s="39">
        <f>IF(D674="","",VLOOKUP(D674,'produto-estoque-total-7'!A:AB,5,0))</f>
        <v/>
      </c>
      <c r="U674" s="40">
        <f>IF(D674="","",VLOOKUP(D674,'produto-estoque-total-7'!A:AB,11,0))</f>
        <v/>
      </c>
      <c r="V674" s="41">
        <f>IF(D674="","",IFERROR(VLOOKUP(D674,'produto-entrada-7'!A:M,10,0),0))</f>
        <v/>
      </c>
      <c r="W674" s="42" t="n"/>
      <c r="X674" s="39">
        <f>IF(D674="","",VLOOKUP(D674,'produto-estoque-total-7'!A:AB,8,0))</f>
        <v/>
      </c>
      <c r="Y674" s="39">
        <f>IF(D674="","",VLOOKUP(D674,'produto-estoque-total-7'!A:AB,9,0))</f>
        <v/>
      </c>
      <c r="Z674" s="39">
        <f>IF(D674="","",VLOOKUP(D674,'produto-estoque-total-7'!A:AB,10,0))</f>
        <v/>
      </c>
      <c r="AA674" s="39">
        <f>IFERROR(IF(D674="","",VLOOKUP(D674,'produto-venda-7'!B:N,4,0)),0)</f>
        <v/>
      </c>
      <c r="AB674" s="39">
        <f>IFERROR(IF(D674="","",VLOOKUP(D674,'produto-venda-7'!B:N,5,0)),0)</f>
        <v/>
      </c>
      <c r="AC674" s="39">
        <f>IF(D674="","",IFERROR(AA674/90,0))</f>
        <v/>
      </c>
      <c r="AD674" s="36">
        <f>IF(D674="","",IFERROR(VLOOKUP(D674,'produto-entrada-7'!A:M,4,0),0))</f>
        <v/>
      </c>
      <c r="AE674" s="36">
        <f>IFERROR(IF(D674="","",VLOOKUP(D674,'produto-venda-7'!B:N,10,0)),0)</f>
        <v/>
      </c>
      <c r="AF674" s="36">
        <f>IF(D674="","",IFERROR(VLOOKUP(D674,'produto-entrada-7'!A:M,11,0),0))</f>
        <v/>
      </c>
      <c r="AG674" s="1">
        <f>IF(D674="","",IFERROR(VLOOKUP(D674,'produto-entrada-7'!A:M,12,0),0))</f>
        <v/>
      </c>
      <c r="AH674" s="1">
        <f>IF(D674="","",IFERROR(VLOOKUP(D674,'produto-entrada-7'!A:M,13,0),0))</f>
        <v/>
      </c>
      <c r="AI674" s="36">
        <f>IFERROR(IF(D674="","",VLOOKUP(D674,'produto-venda-7'!B:N,11,0)),0)</f>
        <v/>
      </c>
      <c r="AJ674" s="43">
        <f>IF(D674="","",IFERROR(AI674*AB674,0))</f>
        <v/>
      </c>
      <c r="AK674" s="44">
        <f>IFERROR(IF(D674="","",VLOOKUP(F674,'ANALISE FORNECEDOR'!$A:$I,8,0)),"")</f>
        <v/>
      </c>
      <c r="AL674" s="44">
        <f>IF(D674="","",AVERAGE(AM674,AK674))</f>
        <v/>
      </c>
      <c r="AM674" s="44">
        <f>IFERROR(IF(D674="","",VLOOKUP(F674,'ANALISE FORNECEDOR'!$A:$I,9,0)),"")</f>
        <v/>
      </c>
      <c r="AN674" s="45">
        <f>IF(D674="","",IF(Y674&gt;12,AI674*(U674+Y674),AI674*U674))</f>
        <v/>
      </c>
      <c r="AO674" s="45">
        <f>IF(D674="","",IF(Y674&gt;12,AI674*(U674+V674+Y674),AI674*(U674+V674)))</f>
        <v/>
      </c>
      <c r="AP674" s="46">
        <f>IF(D674="","",IF(Y674&gt;12,AG674*(U674+Y674),AG674*U674))</f>
        <v/>
      </c>
      <c r="AQ674" s="46">
        <f>IF(D674="","",IF(Y674&gt;12,AG674*(U674+V674+Y674),AG674*(U674+V674)))</f>
        <v/>
      </c>
      <c r="AR674" s="46">
        <f>IF(D674="","",IF(OR(R674="A",R674="AA",R674="AAA"),AP674,0))</f>
        <v/>
      </c>
      <c r="AS674" s="46">
        <f>IF(D674="","",IF(R674="B",AP674,0))</f>
        <v/>
      </c>
      <c r="AT674" s="46">
        <f>IF(D674="","",IF(R674="C",AP674,0))</f>
        <v/>
      </c>
      <c r="AU674" s="47">
        <f>IF(D674="","",IFERROR(AN674/AJ674,0))</f>
        <v/>
      </c>
      <c r="AV674" s="47">
        <f>IF(D674="","",IFERROR(((AO674)/AJ674),0))</f>
        <v/>
      </c>
      <c r="AW674" s="48">
        <f>IF(D674="","",IF(OR(S674="S",NOT(AND(ISNUMBER(AC674),ISNUMBER(AL674),AC674*AL674&gt;=0))),0,AC674*AL674))</f>
        <v/>
      </c>
      <c r="AX674" s="49">
        <f>IFERROR(IF(D674="","",AW674*AG674),0)</f>
        <v/>
      </c>
      <c r="AY674" s="48">
        <f>IF(D674="","",IF(OR(S674="S",NOT(AND(ISNUMBER(AC674),ISNUMBER(AK674),AC674*AK674&gt;=0))),0,AC674*AK674))</f>
        <v/>
      </c>
      <c r="AZ674" s="48">
        <f>IFERROR(IF(D674="","",IF(AY674=0,0,IF(((AY674)-(U674+Y674))&lt;0,0,(AY674)-U674))),0)</f>
        <v/>
      </c>
      <c r="BA674" s="49">
        <f>IF(D674="","",AZ674*AG674)</f>
        <v/>
      </c>
      <c r="BB674" s="49">
        <f>IF(D674="","",IF(OR(R674="A",R674="AA",R674="AAA"),BA674,0))</f>
        <v/>
      </c>
      <c r="BC674" s="49">
        <f>IF(D674="","",IF(R674="B",BA674,0))</f>
        <v/>
      </c>
      <c r="BD674" s="49">
        <f>IF(D674="","",IF(R674="B",BA674,0))</f>
        <v/>
      </c>
      <c r="BE674" s="49">
        <f>IF(D674="","",IF(S674="S",
1,
IF(AC674=0,
1,
IF(
IFERROR(((U674+Y674)*AG674)/((AC674*AK674)*AG674),0)&lt;0,
0,
IF(
IFERROR(((U674+Y674)*AG674)/((AC674*AK674)*AG674),0)&gt;1,
1,
IFERROR(((U674+Y674)*AG674)/((AC674*AK674)*AG674),0)
)
)
)
))</f>
        <v/>
      </c>
      <c r="BF674" s="49">
        <f>IF(D674="","",IF(S674="S",
1,
IF(AC674=0,
1,
IF(
IFERROR(((U674+V674+Y674)*AG674)/((AC674*AK674)*AG674),0)&lt;0,
0,
IF(
IFERROR(((U674+V674+Y674)*AG674)/((AC674*AK674)*AG674),0)&gt;1,
1,
IFERROR(((U674+V674+Y674)*AG674)/((AC674*AK674)*AG674),0)
)
)
)
))</f>
        <v/>
      </c>
      <c r="BG674" s="50">
        <f>IF(D674="","",IF(S674="S",0,IF(AND(ISNUMBER(AC674),ISNUMBER(AM674)),IF(OR(AC674*AM674&lt;0,ISERR(AC674*AM674)),0,AC674*AM674),0)))</f>
        <v/>
      </c>
      <c r="BH674" s="50">
        <f>IF(D674="","",IF(BY674&gt;TODAY()-60,0,IF(Y674&gt;12,MAX(0,(U674+Y674)-BG674),MAX(0,U674-BG674))))</f>
        <v/>
      </c>
      <c r="BI674" s="51">
        <f>IF(D674="","",BH674*AG674)</f>
        <v/>
      </c>
      <c r="BJ674" s="51">
        <f>IF(D674="","",IF(OR(R674="A",R674="AA",R674="AAA"),BI674,0))</f>
        <v/>
      </c>
      <c r="BK674" s="51">
        <f>IF(D674="","",IF(R674="B",BI674,0))</f>
        <v/>
      </c>
      <c r="BL674" s="51">
        <f>IF(D674="","",IF(R674="C",BI674,0))</f>
        <v/>
      </c>
      <c r="BM674" s="51">
        <f>IF(D674="","",IFERROR(MAX(0,MIN(BI674/AP674,1)),0))</f>
        <v/>
      </c>
      <c r="BN674" s="52">
        <f>IF(D674="","",AB674*AG674)</f>
        <v/>
      </c>
      <c r="BO674" s="52">
        <f>IF(D674="","",(U674+V674+X674)*AG674)</f>
        <v/>
      </c>
      <c r="BP674" s="52">
        <f>IF(D674="","",(AB674*3)*AG674)</f>
        <v/>
      </c>
      <c r="BQ674" s="52">
        <f>IF(D674="","",IF(BO674-BP674&gt;0,0,BO674-BP674))</f>
        <v/>
      </c>
      <c r="BR674" s="52">
        <f>IF(D674="","",IF(BO674-BP674-BN674&gt;0,0,BO674-BP674-BN674))</f>
        <v/>
      </c>
      <c r="BS674" s="53">
        <f>IF(D674="","",IFERROR(AB674*AI674,0))</f>
        <v/>
      </c>
      <c r="BT674" s="53">
        <f>IF(D674="","",IFERROR(IF(X674&gt;12, AI674*(U674+V674+X674), AI674*(U674+V674)),0))</f>
        <v/>
      </c>
      <c r="BU674" s="53">
        <f>IF(D674="","",IFERROR(((AB674*3)*AI674),0))</f>
        <v/>
      </c>
      <c r="BV674" s="53">
        <f>IF(D674="","",IF(BT674-BU674&gt;0,0,BT674-BU674))</f>
        <v/>
      </c>
      <c r="BW674" s="53">
        <f>IF(D674="","",IF(BT674-BU674-BS674&gt;0,0,BT674-BU674-BS674))</f>
        <v/>
      </c>
      <c r="BX674" s="36">
        <f>IF(D674="","",IFERROR(VLOOKUP(D674,'produto-entrada-7'!A:M,3,0),"SEM PEDIDO"))</f>
        <v/>
      </c>
      <c r="BY674" s="36">
        <f>IF(D674="","",VLOOKUP(D674,'produto-estoque-total-7'!A:AB,25,0))</f>
        <v/>
      </c>
      <c r="BZ674" s="36">
        <f>IF(D674="","",IFERROR(VLOOKUP(D674,'produto-estoque-total-7'!A:AB,26,0)/100,0))</f>
        <v/>
      </c>
      <c r="CA674" s="36">
        <f>IF(D674="","",IFERROR(VLOOKUP(D674,'produto-estoque-total-7'!A:AB,27,0)/100,0))</f>
        <v/>
      </c>
      <c r="CB674" s="41">
        <f>IF(D674="","",V674*AF674)</f>
        <v/>
      </c>
      <c r="CC674" s="41">
        <f>IF(D674="","",V674*AI674)</f>
        <v/>
      </c>
      <c r="CD674" s="54">
        <f>IF(D674="","",VLOOKUP(D674,'produto-estoque-total-7'!A:AB,28,0))</f>
        <v/>
      </c>
    </row>
    <row r="675">
      <c r="A675" s="36">
        <f>IF(D675="","",VLOOKUP(D675,'produto-estoque-total-7'!A:AB,3,0))</f>
        <v/>
      </c>
      <c r="B675" s="1">
        <f>IF(D675="","",VLOOKUP(D675,'produto-estoque-total-7'!A:AB,12,0))</f>
        <v/>
      </c>
      <c r="C675" s="1">
        <f>IF(D675="","",VLOOKUP(D675,'produto-estoque-total-7'!A:AB,2,0))</f>
        <v/>
      </c>
      <c r="D675" s="37">
        <f>IFERROR(IF('produto-estoque-total-7'!A674="","",'produto-estoque-total-7'!A674),"")</f>
        <v/>
      </c>
      <c r="E675" s="1">
        <f>IF(D675="","",VLOOKUP(D675,'produto-estoque-total-7'!A:AB,4,0))</f>
        <v/>
      </c>
      <c r="F675" s="36">
        <f>IF(D675="","",VLOOKUP(D675,'produto-estoque-total-7'!A:AB,13,0))</f>
        <v/>
      </c>
      <c r="G675" s="1">
        <f>IF(F675="","",VLOOKUP(F675,'FORNECEDORES X COMPRADOR'!A:D,4,0))</f>
        <v/>
      </c>
      <c r="H675" s="1">
        <f>IF(F675="","",VLOOKUP(F675,'FORNECEDORES X COMPRADOR'!A:E,5,0))</f>
        <v/>
      </c>
      <c r="I675" s="36">
        <f>IF(D675="","",VLOOKUP(D675,'produto-estoque-total-7'!A:AB,15,0))</f>
        <v/>
      </c>
      <c r="J675" s="36">
        <f>IF(D675="","",VLOOKUP(D675,'produto-estoque-total-7'!A:AB,19,0))</f>
        <v/>
      </c>
      <c r="K675" s="1">
        <f>IF(D675="","",VLOOKUP(D675,'produto-estoque-total-7'!A:AB,20,0))</f>
        <v/>
      </c>
      <c r="L675" s="36">
        <f>IF(D675="","",VLOOKUP(D675,'produto-estoque-total-7'!A:AB,17,0))</f>
        <v/>
      </c>
      <c r="M675" s="1">
        <f>IF(D675="","",VLOOKUP(D675,'produto-estoque-total-7'!A:AB,18,0))</f>
        <v/>
      </c>
      <c r="N675" s="36">
        <f>IF(D675="","",VLOOKUP(D675,'produto-estoque-total-7'!A:AB,21,0))</f>
        <v/>
      </c>
      <c r="O675" s="1">
        <f>IF(D675="","",VLOOKUP(D675,'produto-estoque-total-7'!A:AB,22,0))</f>
        <v/>
      </c>
      <c r="P675" s="36">
        <f>IF(D675="","",VLOOKUP(D675,'produto-estoque-total-7'!A:AB,23,0))</f>
        <v/>
      </c>
      <c r="Q675" s="1">
        <f>IF(D675="","",VLOOKUP(D675,'produto-estoque-total-7'!A:AB,24,0))</f>
        <v/>
      </c>
      <c r="R675" s="38">
        <f>IFERROR(IF(D675="","",VLOOKUP(D675,'produto-venda-7'!B:N,13,0)),"C")</f>
        <v/>
      </c>
      <c r="S675" s="39">
        <f>IF(D675="","",VLOOKUP(D675,'produto-estoque-total-7'!A:AB,6,0))</f>
        <v/>
      </c>
      <c r="T675" s="39">
        <f>IF(D675="","",VLOOKUP(D675,'produto-estoque-total-7'!A:AB,5,0))</f>
        <v/>
      </c>
      <c r="U675" s="40">
        <f>IF(D675="","",VLOOKUP(D675,'produto-estoque-total-7'!A:AB,11,0))</f>
        <v/>
      </c>
      <c r="V675" s="41">
        <f>IF(D675="","",IFERROR(VLOOKUP(D675,'produto-entrada-7'!A:M,10,0),0))</f>
        <v/>
      </c>
      <c r="W675" s="42" t="n"/>
      <c r="X675" s="39">
        <f>IF(D675="","",VLOOKUP(D675,'produto-estoque-total-7'!A:AB,8,0))</f>
        <v/>
      </c>
      <c r="Y675" s="39">
        <f>IF(D675="","",VLOOKUP(D675,'produto-estoque-total-7'!A:AB,9,0))</f>
        <v/>
      </c>
      <c r="Z675" s="39">
        <f>IF(D675="","",VLOOKUP(D675,'produto-estoque-total-7'!A:AB,10,0))</f>
        <v/>
      </c>
      <c r="AA675" s="39">
        <f>IFERROR(IF(D675="","",VLOOKUP(D675,'produto-venda-7'!B:N,4,0)),0)</f>
        <v/>
      </c>
      <c r="AB675" s="39">
        <f>IFERROR(IF(D675="","",VLOOKUP(D675,'produto-venda-7'!B:N,5,0)),0)</f>
        <v/>
      </c>
      <c r="AC675" s="39">
        <f>IF(D675="","",IFERROR(AA675/90,0))</f>
        <v/>
      </c>
      <c r="AD675" s="36">
        <f>IF(D675="","",IFERROR(VLOOKUP(D675,'produto-entrada-7'!A:M,4,0),0))</f>
        <v/>
      </c>
      <c r="AE675" s="36">
        <f>IFERROR(IF(D675="","",VLOOKUP(D675,'produto-venda-7'!B:N,10,0)),0)</f>
        <v/>
      </c>
      <c r="AF675" s="36">
        <f>IF(D675="","",IFERROR(VLOOKUP(D675,'produto-entrada-7'!A:M,11,0),0))</f>
        <v/>
      </c>
      <c r="AG675" s="1">
        <f>IF(D675="","",IFERROR(VLOOKUP(D675,'produto-entrada-7'!A:M,12,0),0))</f>
        <v/>
      </c>
      <c r="AH675" s="1">
        <f>IF(D675="","",IFERROR(VLOOKUP(D675,'produto-entrada-7'!A:M,13,0),0))</f>
        <v/>
      </c>
      <c r="AI675" s="36">
        <f>IFERROR(IF(D675="","",VLOOKUP(D675,'produto-venda-7'!B:N,11,0)),0)</f>
        <v/>
      </c>
      <c r="AJ675" s="43">
        <f>IF(D675="","",IFERROR(AI675*AB675,0))</f>
        <v/>
      </c>
      <c r="AK675" s="44">
        <f>IFERROR(IF(D675="","",VLOOKUP(F675,'ANALISE FORNECEDOR'!$A:$I,8,0)),"")</f>
        <v/>
      </c>
      <c r="AL675" s="44">
        <f>IF(D675="","",AVERAGE(AM675,AK675))</f>
        <v/>
      </c>
      <c r="AM675" s="44">
        <f>IFERROR(IF(D675="","",VLOOKUP(F675,'ANALISE FORNECEDOR'!$A:$I,9,0)),"")</f>
        <v/>
      </c>
      <c r="AN675" s="45">
        <f>IF(D675="","",IF(Y675&gt;12,AI675*(U675+Y675),AI675*U675))</f>
        <v/>
      </c>
      <c r="AO675" s="45">
        <f>IF(D675="","",IF(Y675&gt;12,AI675*(U675+V675+Y675),AI675*(U675+V675)))</f>
        <v/>
      </c>
      <c r="AP675" s="46">
        <f>IF(D675="","",IF(Y675&gt;12,AG675*(U675+Y675),AG675*U675))</f>
        <v/>
      </c>
      <c r="AQ675" s="46">
        <f>IF(D675="","",IF(Y675&gt;12,AG675*(U675+V675+Y675),AG675*(U675+V675)))</f>
        <v/>
      </c>
      <c r="AR675" s="46">
        <f>IF(D675="","",IF(OR(R675="A",R675="AA",R675="AAA"),AP675,0))</f>
        <v/>
      </c>
      <c r="AS675" s="46">
        <f>IF(D675="","",IF(R675="B",AP675,0))</f>
        <v/>
      </c>
      <c r="AT675" s="46">
        <f>IF(D675="","",IF(R675="C",AP675,0))</f>
        <v/>
      </c>
      <c r="AU675" s="47">
        <f>IF(D675="","",IFERROR(AN675/AJ675,0))</f>
        <v/>
      </c>
      <c r="AV675" s="47">
        <f>IF(D675="","",IFERROR(((AO675)/AJ675),0))</f>
        <v/>
      </c>
      <c r="AW675" s="48">
        <f>IF(D675="","",IF(OR(S675="S",NOT(AND(ISNUMBER(AC675),ISNUMBER(AL675),AC675*AL675&gt;=0))),0,AC675*AL675))</f>
        <v/>
      </c>
      <c r="AX675" s="49">
        <f>IFERROR(IF(D675="","",AW675*AG675),0)</f>
        <v/>
      </c>
      <c r="AY675" s="48">
        <f>IF(D675="","",IF(OR(S675="S",NOT(AND(ISNUMBER(AC675),ISNUMBER(AK675),AC675*AK675&gt;=0))),0,AC675*AK675))</f>
        <v/>
      </c>
      <c r="AZ675" s="48">
        <f>IFERROR(IF(D675="","",IF(AY675=0,0,IF(((AY675)-(U675+Y675))&lt;0,0,(AY675)-U675))),0)</f>
        <v/>
      </c>
      <c r="BA675" s="49">
        <f>IF(D675="","",AZ675*AG675)</f>
        <v/>
      </c>
      <c r="BB675" s="49">
        <f>IF(D675="","",IF(OR(R675="A",R675="AA",R675="AAA"),BA675,0))</f>
        <v/>
      </c>
      <c r="BC675" s="49">
        <f>IF(D675="","",IF(R675="B",BA675,0))</f>
        <v/>
      </c>
      <c r="BD675" s="49">
        <f>IF(D675="","",IF(R675="B",BA675,0))</f>
        <v/>
      </c>
      <c r="BE675" s="49">
        <f>IF(D675="","",IF(S675="S",
1,
IF(AC675=0,
1,
IF(
IFERROR(((U675+Y675)*AG675)/((AC675*AK675)*AG675),0)&lt;0,
0,
IF(
IFERROR(((U675+Y675)*AG675)/((AC675*AK675)*AG675),0)&gt;1,
1,
IFERROR(((U675+Y675)*AG675)/((AC675*AK675)*AG675),0)
)
)
)
))</f>
        <v/>
      </c>
      <c r="BF675" s="49">
        <f>IF(D675="","",IF(S675="S",
1,
IF(AC675=0,
1,
IF(
IFERROR(((U675+V675+Y675)*AG675)/((AC675*AK675)*AG675),0)&lt;0,
0,
IF(
IFERROR(((U675+V675+Y675)*AG675)/((AC675*AK675)*AG675),0)&gt;1,
1,
IFERROR(((U675+V675+Y675)*AG675)/((AC675*AK675)*AG675),0)
)
)
)
))</f>
        <v/>
      </c>
      <c r="BG675" s="50">
        <f>IF(D675="","",IF(S675="S",0,IF(AND(ISNUMBER(AC675),ISNUMBER(AM675)),IF(OR(AC675*AM675&lt;0,ISERR(AC675*AM675)),0,AC675*AM675),0)))</f>
        <v/>
      </c>
      <c r="BH675" s="50">
        <f>IF(D675="","",IF(BY675&gt;TODAY()-60,0,IF(Y675&gt;12,MAX(0,(U675+Y675)-BG675),MAX(0,U675-BG675))))</f>
        <v/>
      </c>
      <c r="BI675" s="51">
        <f>IF(D675="","",BH675*AG675)</f>
        <v/>
      </c>
      <c r="BJ675" s="51">
        <f>IF(D675="","",IF(OR(R675="A",R675="AA",R675="AAA"),BI675,0))</f>
        <v/>
      </c>
      <c r="BK675" s="51">
        <f>IF(D675="","",IF(R675="B",BI675,0))</f>
        <v/>
      </c>
      <c r="BL675" s="51">
        <f>IF(D675="","",IF(R675="C",BI675,0))</f>
        <v/>
      </c>
      <c r="BM675" s="51">
        <f>IF(D675="","",IFERROR(MAX(0,MIN(BI675/AP675,1)),0))</f>
        <v/>
      </c>
      <c r="BN675" s="52">
        <f>IF(D675="","",AB675*AG675)</f>
        <v/>
      </c>
      <c r="BO675" s="52">
        <f>IF(D675="","",(U675+V675+X675)*AG675)</f>
        <v/>
      </c>
      <c r="BP675" s="52">
        <f>IF(D675="","",(AB675*3)*AG675)</f>
        <v/>
      </c>
      <c r="BQ675" s="52">
        <f>IF(D675="","",IF(BO675-BP675&gt;0,0,BO675-BP675))</f>
        <v/>
      </c>
      <c r="BR675" s="52">
        <f>IF(D675="","",IF(BO675-BP675-BN675&gt;0,0,BO675-BP675-BN675))</f>
        <v/>
      </c>
      <c r="BS675" s="53">
        <f>IF(D675="","",IFERROR(AB675*AI675,0))</f>
        <v/>
      </c>
      <c r="BT675" s="53">
        <f>IF(D675="","",IFERROR(IF(X675&gt;12, AI675*(U675+V675+X675), AI675*(U675+V675)),0))</f>
        <v/>
      </c>
      <c r="BU675" s="53">
        <f>IF(D675="","",IFERROR(((AB675*3)*AI675),0))</f>
        <v/>
      </c>
      <c r="BV675" s="53">
        <f>IF(D675="","",IF(BT675-BU675&gt;0,0,BT675-BU675))</f>
        <v/>
      </c>
      <c r="BW675" s="53">
        <f>IF(D675="","",IF(BT675-BU675-BS675&gt;0,0,BT675-BU675-BS675))</f>
        <v/>
      </c>
      <c r="BX675" s="36">
        <f>IF(D675="","",IFERROR(VLOOKUP(D675,'produto-entrada-7'!A:M,3,0),"SEM PEDIDO"))</f>
        <v/>
      </c>
      <c r="BY675" s="36">
        <f>IF(D675="","",VLOOKUP(D675,'produto-estoque-total-7'!A:AB,25,0))</f>
        <v/>
      </c>
      <c r="BZ675" s="36">
        <f>IF(D675="","",IFERROR(VLOOKUP(D675,'produto-estoque-total-7'!A:AB,26,0)/100,0))</f>
        <v/>
      </c>
      <c r="CA675" s="36">
        <f>IF(D675="","",IFERROR(VLOOKUP(D675,'produto-estoque-total-7'!A:AB,27,0)/100,0))</f>
        <v/>
      </c>
      <c r="CB675" s="41">
        <f>IF(D675="","",V675*AF675)</f>
        <v/>
      </c>
      <c r="CC675" s="41">
        <f>IF(D675="","",V675*AI675)</f>
        <v/>
      </c>
      <c r="CD675" s="54">
        <f>IF(D675="","",VLOOKUP(D675,'produto-estoque-total-7'!A:AB,28,0))</f>
        <v/>
      </c>
    </row>
    <row r="676">
      <c r="A676" s="36">
        <f>IF(D676="","",VLOOKUP(D676,'produto-estoque-total-7'!A:AB,3,0))</f>
        <v/>
      </c>
      <c r="B676" s="1">
        <f>IF(D676="","",VLOOKUP(D676,'produto-estoque-total-7'!A:AB,12,0))</f>
        <v/>
      </c>
      <c r="C676" s="1">
        <f>IF(D676="","",VLOOKUP(D676,'produto-estoque-total-7'!A:AB,2,0))</f>
        <v/>
      </c>
      <c r="D676" s="37">
        <f>IFERROR(IF('produto-estoque-total-7'!A675="","",'produto-estoque-total-7'!A675),"")</f>
        <v/>
      </c>
      <c r="E676" s="1">
        <f>IF(D676="","",VLOOKUP(D676,'produto-estoque-total-7'!A:AB,4,0))</f>
        <v/>
      </c>
      <c r="F676" s="36">
        <f>IF(D676="","",VLOOKUP(D676,'produto-estoque-total-7'!A:AB,13,0))</f>
        <v/>
      </c>
      <c r="G676" s="1">
        <f>IF(F676="","",VLOOKUP(F676,'FORNECEDORES X COMPRADOR'!A:D,4,0))</f>
        <v/>
      </c>
      <c r="H676" s="1">
        <f>IF(F676="","",VLOOKUP(F676,'FORNECEDORES X COMPRADOR'!A:E,5,0))</f>
        <v/>
      </c>
      <c r="I676" s="36">
        <f>IF(D676="","",VLOOKUP(D676,'produto-estoque-total-7'!A:AB,15,0))</f>
        <v/>
      </c>
      <c r="J676" s="36">
        <f>IF(D676="","",VLOOKUP(D676,'produto-estoque-total-7'!A:AB,19,0))</f>
        <v/>
      </c>
      <c r="K676" s="1">
        <f>IF(D676="","",VLOOKUP(D676,'produto-estoque-total-7'!A:AB,20,0))</f>
        <v/>
      </c>
      <c r="L676" s="36">
        <f>IF(D676="","",VLOOKUP(D676,'produto-estoque-total-7'!A:AB,17,0))</f>
        <v/>
      </c>
      <c r="M676" s="1">
        <f>IF(D676="","",VLOOKUP(D676,'produto-estoque-total-7'!A:AB,18,0))</f>
        <v/>
      </c>
      <c r="N676" s="36">
        <f>IF(D676="","",VLOOKUP(D676,'produto-estoque-total-7'!A:AB,21,0))</f>
        <v/>
      </c>
      <c r="O676" s="1">
        <f>IF(D676="","",VLOOKUP(D676,'produto-estoque-total-7'!A:AB,22,0))</f>
        <v/>
      </c>
      <c r="P676" s="36">
        <f>IF(D676="","",VLOOKUP(D676,'produto-estoque-total-7'!A:AB,23,0))</f>
        <v/>
      </c>
      <c r="Q676" s="1">
        <f>IF(D676="","",VLOOKUP(D676,'produto-estoque-total-7'!A:AB,24,0))</f>
        <v/>
      </c>
      <c r="R676" s="38">
        <f>IFERROR(IF(D676="","",VLOOKUP(D676,'produto-venda-7'!B:N,13,0)),"C")</f>
        <v/>
      </c>
      <c r="S676" s="39">
        <f>IF(D676="","",VLOOKUP(D676,'produto-estoque-total-7'!A:AB,6,0))</f>
        <v/>
      </c>
      <c r="T676" s="39">
        <f>IF(D676="","",VLOOKUP(D676,'produto-estoque-total-7'!A:AB,5,0))</f>
        <v/>
      </c>
      <c r="U676" s="40">
        <f>IF(D676="","",VLOOKUP(D676,'produto-estoque-total-7'!A:AB,11,0))</f>
        <v/>
      </c>
      <c r="V676" s="41">
        <f>IF(D676="","",IFERROR(VLOOKUP(D676,'produto-entrada-7'!A:M,10,0),0))</f>
        <v/>
      </c>
      <c r="W676" s="42" t="n"/>
      <c r="X676" s="39">
        <f>IF(D676="","",VLOOKUP(D676,'produto-estoque-total-7'!A:AB,8,0))</f>
        <v/>
      </c>
      <c r="Y676" s="39">
        <f>IF(D676="","",VLOOKUP(D676,'produto-estoque-total-7'!A:AB,9,0))</f>
        <v/>
      </c>
      <c r="Z676" s="39">
        <f>IF(D676="","",VLOOKUP(D676,'produto-estoque-total-7'!A:AB,10,0))</f>
        <v/>
      </c>
      <c r="AA676" s="39">
        <f>IFERROR(IF(D676="","",VLOOKUP(D676,'produto-venda-7'!B:N,4,0)),0)</f>
        <v/>
      </c>
      <c r="AB676" s="39">
        <f>IFERROR(IF(D676="","",VLOOKUP(D676,'produto-venda-7'!B:N,5,0)),0)</f>
        <v/>
      </c>
      <c r="AC676" s="39">
        <f>IF(D676="","",IFERROR(AA676/90,0))</f>
        <v/>
      </c>
      <c r="AD676" s="36">
        <f>IF(D676="","",IFERROR(VLOOKUP(D676,'produto-entrada-7'!A:M,4,0),0))</f>
        <v/>
      </c>
      <c r="AE676" s="36">
        <f>IFERROR(IF(D676="","",VLOOKUP(D676,'produto-venda-7'!B:N,10,0)),0)</f>
        <v/>
      </c>
      <c r="AF676" s="36">
        <f>IF(D676="","",IFERROR(VLOOKUP(D676,'produto-entrada-7'!A:M,11,0),0))</f>
        <v/>
      </c>
      <c r="AG676" s="1">
        <f>IF(D676="","",IFERROR(VLOOKUP(D676,'produto-entrada-7'!A:M,12,0),0))</f>
        <v/>
      </c>
      <c r="AH676" s="1">
        <f>IF(D676="","",IFERROR(VLOOKUP(D676,'produto-entrada-7'!A:M,13,0),0))</f>
        <v/>
      </c>
      <c r="AI676" s="36">
        <f>IFERROR(IF(D676="","",VLOOKUP(D676,'produto-venda-7'!B:N,11,0)),0)</f>
        <v/>
      </c>
      <c r="AJ676" s="43">
        <f>IF(D676="","",IFERROR(AI676*AB676,0))</f>
        <v/>
      </c>
      <c r="AK676" s="44">
        <f>IFERROR(IF(D676="","",VLOOKUP(F676,'ANALISE FORNECEDOR'!$A:$I,8,0)),"")</f>
        <v/>
      </c>
      <c r="AL676" s="44">
        <f>IF(D676="","",AVERAGE(AM676,AK676))</f>
        <v/>
      </c>
      <c r="AM676" s="44">
        <f>IFERROR(IF(D676="","",VLOOKUP(F676,'ANALISE FORNECEDOR'!$A:$I,9,0)),"")</f>
        <v/>
      </c>
      <c r="AN676" s="45">
        <f>IF(D676="","",IF(Y676&gt;12,AI676*(U676+Y676),AI676*U676))</f>
        <v/>
      </c>
      <c r="AO676" s="45">
        <f>IF(D676="","",IF(Y676&gt;12,AI676*(U676+V676+Y676),AI676*(U676+V676)))</f>
        <v/>
      </c>
      <c r="AP676" s="46">
        <f>IF(D676="","",IF(Y676&gt;12,AG676*(U676+Y676),AG676*U676))</f>
        <v/>
      </c>
      <c r="AQ676" s="46">
        <f>IF(D676="","",IF(Y676&gt;12,AG676*(U676+V676+Y676),AG676*(U676+V676)))</f>
        <v/>
      </c>
      <c r="AR676" s="46">
        <f>IF(D676="","",IF(OR(R676="A",R676="AA",R676="AAA"),AP676,0))</f>
        <v/>
      </c>
      <c r="AS676" s="46">
        <f>IF(D676="","",IF(R676="B",AP676,0))</f>
        <v/>
      </c>
      <c r="AT676" s="46">
        <f>IF(D676="","",IF(R676="C",AP676,0))</f>
        <v/>
      </c>
      <c r="AU676" s="47">
        <f>IF(D676="","",IFERROR(AN676/AJ676,0))</f>
        <v/>
      </c>
      <c r="AV676" s="47">
        <f>IF(D676="","",IFERROR(((AO676)/AJ676),0))</f>
        <v/>
      </c>
      <c r="AW676" s="48">
        <f>IF(D676="","",IF(OR(S676="S",NOT(AND(ISNUMBER(AC676),ISNUMBER(AL676),AC676*AL676&gt;=0))),0,AC676*AL676))</f>
        <v/>
      </c>
      <c r="AX676" s="49">
        <f>IFERROR(IF(D676="","",AW676*AG676),0)</f>
        <v/>
      </c>
      <c r="AY676" s="48">
        <f>IF(D676="","",IF(OR(S676="S",NOT(AND(ISNUMBER(AC676),ISNUMBER(AK676),AC676*AK676&gt;=0))),0,AC676*AK676))</f>
        <v/>
      </c>
      <c r="AZ676" s="48">
        <f>IFERROR(IF(D676="","",IF(AY676=0,0,IF(((AY676)-(U676+Y676))&lt;0,0,(AY676)-U676))),0)</f>
        <v/>
      </c>
      <c r="BA676" s="49">
        <f>IF(D676="","",AZ676*AG676)</f>
        <v/>
      </c>
      <c r="BB676" s="49">
        <f>IF(D676="","",IF(OR(R676="A",R676="AA",R676="AAA"),BA676,0))</f>
        <v/>
      </c>
      <c r="BC676" s="49">
        <f>IF(D676="","",IF(R676="B",BA676,0))</f>
        <v/>
      </c>
      <c r="BD676" s="49">
        <f>IF(D676="","",IF(R676="B",BA676,0))</f>
        <v/>
      </c>
      <c r="BE676" s="49">
        <f>IF(D676="","",IF(S676="S",
1,
IF(AC676=0,
1,
IF(
IFERROR(((U676+Y676)*AG676)/((AC676*AK676)*AG676),0)&lt;0,
0,
IF(
IFERROR(((U676+Y676)*AG676)/((AC676*AK676)*AG676),0)&gt;1,
1,
IFERROR(((U676+Y676)*AG676)/((AC676*AK676)*AG676),0)
)
)
)
))</f>
        <v/>
      </c>
      <c r="BF676" s="49">
        <f>IF(D676="","",IF(S676="S",
1,
IF(AC676=0,
1,
IF(
IFERROR(((U676+V676+Y676)*AG676)/((AC676*AK676)*AG676),0)&lt;0,
0,
IF(
IFERROR(((U676+V676+Y676)*AG676)/((AC676*AK676)*AG676),0)&gt;1,
1,
IFERROR(((U676+V676+Y676)*AG676)/((AC676*AK676)*AG676),0)
)
)
)
))</f>
        <v/>
      </c>
      <c r="BG676" s="50">
        <f>IF(D676="","",IF(S676="S",0,IF(AND(ISNUMBER(AC676),ISNUMBER(AM676)),IF(OR(AC676*AM676&lt;0,ISERR(AC676*AM676)),0,AC676*AM676),0)))</f>
        <v/>
      </c>
      <c r="BH676" s="50">
        <f>IF(D676="","",IF(BY676&gt;TODAY()-60,0,IF(Y676&gt;12,MAX(0,(U676+Y676)-BG676),MAX(0,U676-BG676))))</f>
        <v/>
      </c>
      <c r="BI676" s="51">
        <f>IF(D676="","",BH676*AG676)</f>
        <v/>
      </c>
      <c r="BJ676" s="51">
        <f>IF(D676="","",IF(OR(R676="A",R676="AA",R676="AAA"),BI676,0))</f>
        <v/>
      </c>
      <c r="BK676" s="51">
        <f>IF(D676="","",IF(R676="B",BI676,0))</f>
        <v/>
      </c>
      <c r="BL676" s="51">
        <f>IF(D676="","",IF(R676="C",BI676,0))</f>
        <v/>
      </c>
      <c r="BM676" s="51">
        <f>IF(D676="","",IFERROR(MAX(0,MIN(BI676/AP676,1)),0))</f>
        <v/>
      </c>
      <c r="BN676" s="52">
        <f>IF(D676="","",AB676*AG676)</f>
        <v/>
      </c>
      <c r="BO676" s="52">
        <f>IF(D676="","",(U676+V676+X676)*AG676)</f>
        <v/>
      </c>
      <c r="BP676" s="52">
        <f>IF(D676="","",(AB676*3)*AG676)</f>
        <v/>
      </c>
      <c r="BQ676" s="52">
        <f>IF(D676="","",IF(BO676-BP676&gt;0,0,BO676-BP676))</f>
        <v/>
      </c>
      <c r="BR676" s="52">
        <f>IF(D676="","",IF(BO676-BP676-BN676&gt;0,0,BO676-BP676-BN676))</f>
        <v/>
      </c>
      <c r="BS676" s="53">
        <f>IF(D676="","",IFERROR(AB676*AI676,0))</f>
        <v/>
      </c>
      <c r="BT676" s="53">
        <f>IF(D676="","",IFERROR(IF(X676&gt;12, AI676*(U676+V676+X676), AI676*(U676+V676)),0))</f>
        <v/>
      </c>
      <c r="BU676" s="53">
        <f>IF(D676="","",IFERROR(((AB676*3)*AI676),0))</f>
        <v/>
      </c>
      <c r="BV676" s="53">
        <f>IF(D676="","",IF(BT676-BU676&gt;0,0,BT676-BU676))</f>
        <v/>
      </c>
      <c r="BW676" s="53">
        <f>IF(D676="","",IF(BT676-BU676-BS676&gt;0,0,BT676-BU676-BS676))</f>
        <v/>
      </c>
      <c r="BX676" s="36">
        <f>IF(D676="","",IFERROR(VLOOKUP(D676,'produto-entrada-7'!A:M,3,0),"SEM PEDIDO"))</f>
        <v/>
      </c>
      <c r="BY676" s="36">
        <f>IF(D676="","",VLOOKUP(D676,'produto-estoque-total-7'!A:AB,25,0))</f>
        <v/>
      </c>
      <c r="BZ676" s="36">
        <f>IF(D676="","",IFERROR(VLOOKUP(D676,'produto-estoque-total-7'!A:AB,26,0)/100,0))</f>
        <v/>
      </c>
      <c r="CA676" s="36">
        <f>IF(D676="","",IFERROR(VLOOKUP(D676,'produto-estoque-total-7'!A:AB,27,0)/100,0))</f>
        <v/>
      </c>
      <c r="CB676" s="41">
        <f>IF(D676="","",V676*AF676)</f>
        <v/>
      </c>
      <c r="CC676" s="41">
        <f>IF(D676="","",V676*AI676)</f>
        <v/>
      </c>
      <c r="CD676" s="54">
        <f>IF(D676="","",VLOOKUP(D676,'produto-estoque-total-7'!A:AB,28,0))</f>
        <v/>
      </c>
    </row>
    <row r="677">
      <c r="A677" s="36">
        <f>IF(D677="","",VLOOKUP(D677,'produto-estoque-total-7'!A:AB,3,0))</f>
        <v/>
      </c>
      <c r="B677" s="1">
        <f>IF(D677="","",VLOOKUP(D677,'produto-estoque-total-7'!A:AB,12,0))</f>
        <v/>
      </c>
      <c r="C677" s="1">
        <f>IF(D677="","",VLOOKUP(D677,'produto-estoque-total-7'!A:AB,2,0))</f>
        <v/>
      </c>
      <c r="D677" s="37">
        <f>IFERROR(IF('produto-estoque-total-7'!A676="","",'produto-estoque-total-7'!A676),"")</f>
        <v/>
      </c>
      <c r="E677" s="1">
        <f>IF(D677="","",VLOOKUP(D677,'produto-estoque-total-7'!A:AB,4,0))</f>
        <v/>
      </c>
      <c r="F677" s="36">
        <f>IF(D677="","",VLOOKUP(D677,'produto-estoque-total-7'!A:AB,13,0))</f>
        <v/>
      </c>
      <c r="G677" s="1">
        <f>IF(F677="","",VLOOKUP(F677,'FORNECEDORES X COMPRADOR'!A:D,4,0))</f>
        <v/>
      </c>
      <c r="H677" s="1">
        <f>IF(F677="","",VLOOKUP(F677,'FORNECEDORES X COMPRADOR'!A:E,5,0))</f>
        <v/>
      </c>
      <c r="I677" s="36">
        <f>IF(D677="","",VLOOKUP(D677,'produto-estoque-total-7'!A:AB,15,0))</f>
        <v/>
      </c>
      <c r="J677" s="36">
        <f>IF(D677="","",VLOOKUP(D677,'produto-estoque-total-7'!A:AB,19,0))</f>
        <v/>
      </c>
      <c r="K677" s="1">
        <f>IF(D677="","",VLOOKUP(D677,'produto-estoque-total-7'!A:AB,20,0))</f>
        <v/>
      </c>
      <c r="L677" s="36">
        <f>IF(D677="","",VLOOKUP(D677,'produto-estoque-total-7'!A:AB,17,0))</f>
        <v/>
      </c>
      <c r="M677" s="1">
        <f>IF(D677="","",VLOOKUP(D677,'produto-estoque-total-7'!A:AB,18,0))</f>
        <v/>
      </c>
      <c r="N677" s="36">
        <f>IF(D677="","",VLOOKUP(D677,'produto-estoque-total-7'!A:AB,21,0))</f>
        <v/>
      </c>
      <c r="O677" s="1">
        <f>IF(D677="","",VLOOKUP(D677,'produto-estoque-total-7'!A:AB,22,0))</f>
        <v/>
      </c>
      <c r="P677" s="36">
        <f>IF(D677="","",VLOOKUP(D677,'produto-estoque-total-7'!A:AB,23,0))</f>
        <v/>
      </c>
      <c r="Q677" s="1">
        <f>IF(D677="","",VLOOKUP(D677,'produto-estoque-total-7'!A:AB,24,0))</f>
        <v/>
      </c>
      <c r="R677" s="38">
        <f>IFERROR(IF(D677="","",VLOOKUP(D677,'produto-venda-7'!B:N,13,0)),"C")</f>
        <v/>
      </c>
      <c r="S677" s="39">
        <f>IF(D677="","",VLOOKUP(D677,'produto-estoque-total-7'!A:AB,6,0))</f>
        <v/>
      </c>
      <c r="T677" s="39">
        <f>IF(D677="","",VLOOKUP(D677,'produto-estoque-total-7'!A:AB,5,0))</f>
        <v/>
      </c>
      <c r="U677" s="40">
        <f>IF(D677="","",VLOOKUP(D677,'produto-estoque-total-7'!A:AB,11,0))</f>
        <v/>
      </c>
      <c r="V677" s="41">
        <f>IF(D677="","",IFERROR(VLOOKUP(D677,'produto-entrada-7'!A:M,10,0),0))</f>
        <v/>
      </c>
      <c r="W677" s="42" t="n"/>
      <c r="X677" s="39">
        <f>IF(D677="","",VLOOKUP(D677,'produto-estoque-total-7'!A:AB,8,0))</f>
        <v/>
      </c>
      <c r="Y677" s="39">
        <f>IF(D677="","",VLOOKUP(D677,'produto-estoque-total-7'!A:AB,9,0))</f>
        <v/>
      </c>
      <c r="Z677" s="39">
        <f>IF(D677="","",VLOOKUP(D677,'produto-estoque-total-7'!A:AB,10,0))</f>
        <v/>
      </c>
      <c r="AA677" s="39">
        <f>IFERROR(IF(D677="","",VLOOKUP(D677,'produto-venda-7'!B:N,4,0)),0)</f>
        <v/>
      </c>
      <c r="AB677" s="39">
        <f>IFERROR(IF(D677="","",VLOOKUP(D677,'produto-venda-7'!B:N,5,0)),0)</f>
        <v/>
      </c>
      <c r="AC677" s="39">
        <f>IF(D677="","",IFERROR(AA677/90,0))</f>
        <v/>
      </c>
      <c r="AD677" s="36">
        <f>IF(D677="","",IFERROR(VLOOKUP(D677,'produto-entrada-7'!A:M,4,0),0))</f>
        <v/>
      </c>
      <c r="AE677" s="36">
        <f>IFERROR(IF(D677="","",VLOOKUP(D677,'produto-venda-7'!B:N,10,0)),0)</f>
        <v/>
      </c>
      <c r="AF677" s="36">
        <f>IF(D677="","",IFERROR(VLOOKUP(D677,'produto-entrada-7'!A:M,11,0),0))</f>
        <v/>
      </c>
      <c r="AG677" s="1">
        <f>IF(D677="","",IFERROR(VLOOKUP(D677,'produto-entrada-7'!A:M,12,0),0))</f>
        <v/>
      </c>
      <c r="AH677" s="1">
        <f>IF(D677="","",IFERROR(VLOOKUP(D677,'produto-entrada-7'!A:M,13,0),0))</f>
        <v/>
      </c>
      <c r="AI677" s="36">
        <f>IFERROR(IF(D677="","",VLOOKUP(D677,'produto-venda-7'!B:N,11,0)),0)</f>
        <v/>
      </c>
      <c r="AJ677" s="43">
        <f>IF(D677="","",IFERROR(AI677*AB677,0))</f>
        <v/>
      </c>
      <c r="AK677" s="44">
        <f>IFERROR(IF(D677="","",VLOOKUP(F677,'ANALISE FORNECEDOR'!$A:$I,8,0)),"")</f>
        <v/>
      </c>
      <c r="AL677" s="44">
        <f>IF(D677="","",AVERAGE(AM677,AK677))</f>
        <v/>
      </c>
      <c r="AM677" s="44">
        <f>IFERROR(IF(D677="","",VLOOKUP(F677,'ANALISE FORNECEDOR'!$A:$I,9,0)),"")</f>
        <v/>
      </c>
      <c r="AN677" s="45">
        <f>IF(D677="","",IF(Y677&gt;12,AI677*(U677+Y677),AI677*U677))</f>
        <v/>
      </c>
      <c r="AO677" s="45">
        <f>IF(D677="","",IF(Y677&gt;12,AI677*(U677+V677+Y677),AI677*(U677+V677)))</f>
        <v/>
      </c>
      <c r="AP677" s="46">
        <f>IF(D677="","",IF(Y677&gt;12,AG677*(U677+Y677),AG677*U677))</f>
        <v/>
      </c>
      <c r="AQ677" s="46">
        <f>IF(D677="","",IF(Y677&gt;12,AG677*(U677+V677+Y677),AG677*(U677+V677)))</f>
        <v/>
      </c>
      <c r="AR677" s="46">
        <f>IF(D677="","",IF(OR(R677="A",R677="AA",R677="AAA"),AP677,0))</f>
        <v/>
      </c>
      <c r="AS677" s="46">
        <f>IF(D677="","",IF(R677="B",AP677,0))</f>
        <v/>
      </c>
      <c r="AT677" s="46">
        <f>IF(D677="","",IF(R677="C",AP677,0))</f>
        <v/>
      </c>
      <c r="AU677" s="47">
        <f>IF(D677="","",IFERROR(AN677/AJ677,0))</f>
        <v/>
      </c>
      <c r="AV677" s="47">
        <f>IF(D677="","",IFERROR(((AO677)/AJ677),0))</f>
        <v/>
      </c>
      <c r="AW677" s="48">
        <f>IF(D677="","",IF(OR(S677="S",NOT(AND(ISNUMBER(AC677),ISNUMBER(AL677),AC677*AL677&gt;=0))),0,AC677*AL677))</f>
        <v/>
      </c>
      <c r="AX677" s="49">
        <f>IFERROR(IF(D677="","",AW677*AG677),0)</f>
        <v/>
      </c>
      <c r="AY677" s="48">
        <f>IF(D677="","",IF(OR(S677="S",NOT(AND(ISNUMBER(AC677),ISNUMBER(AK677),AC677*AK677&gt;=0))),0,AC677*AK677))</f>
        <v/>
      </c>
      <c r="AZ677" s="48">
        <f>IFERROR(IF(D677="","",IF(AY677=0,0,IF(((AY677)-(U677+Y677))&lt;0,0,(AY677)-U677))),0)</f>
        <v/>
      </c>
      <c r="BA677" s="49">
        <f>IF(D677="","",AZ677*AG677)</f>
        <v/>
      </c>
      <c r="BB677" s="49">
        <f>IF(D677="","",IF(OR(R677="A",R677="AA",R677="AAA"),BA677,0))</f>
        <v/>
      </c>
      <c r="BC677" s="49">
        <f>IF(D677="","",IF(R677="B",BA677,0))</f>
        <v/>
      </c>
      <c r="BD677" s="49">
        <f>IF(D677="","",IF(R677="B",BA677,0))</f>
        <v/>
      </c>
      <c r="BE677" s="49">
        <f>IF(D677="","",IF(S677="S",
1,
IF(AC677=0,
1,
IF(
IFERROR(((U677+Y677)*AG677)/((AC677*AK677)*AG677),0)&lt;0,
0,
IF(
IFERROR(((U677+Y677)*AG677)/((AC677*AK677)*AG677),0)&gt;1,
1,
IFERROR(((U677+Y677)*AG677)/((AC677*AK677)*AG677),0)
)
)
)
))</f>
        <v/>
      </c>
      <c r="BF677" s="49">
        <f>IF(D677="","",IF(S677="S",
1,
IF(AC677=0,
1,
IF(
IFERROR(((U677+V677+Y677)*AG677)/((AC677*AK677)*AG677),0)&lt;0,
0,
IF(
IFERROR(((U677+V677+Y677)*AG677)/((AC677*AK677)*AG677),0)&gt;1,
1,
IFERROR(((U677+V677+Y677)*AG677)/((AC677*AK677)*AG677),0)
)
)
)
))</f>
        <v/>
      </c>
      <c r="BG677" s="50">
        <f>IF(D677="","",IF(S677="S",0,IF(AND(ISNUMBER(AC677),ISNUMBER(AM677)),IF(OR(AC677*AM677&lt;0,ISERR(AC677*AM677)),0,AC677*AM677),0)))</f>
        <v/>
      </c>
      <c r="BH677" s="50">
        <f>IF(D677="","",IF(BY677&gt;TODAY()-60,0,IF(Y677&gt;12,MAX(0,(U677+Y677)-BG677),MAX(0,U677-BG677))))</f>
        <v/>
      </c>
      <c r="BI677" s="51">
        <f>IF(D677="","",BH677*AG677)</f>
        <v/>
      </c>
      <c r="BJ677" s="51">
        <f>IF(D677="","",IF(OR(R677="A",R677="AA",R677="AAA"),BI677,0))</f>
        <v/>
      </c>
      <c r="BK677" s="51">
        <f>IF(D677="","",IF(R677="B",BI677,0))</f>
        <v/>
      </c>
      <c r="BL677" s="51">
        <f>IF(D677="","",IF(R677="C",BI677,0))</f>
        <v/>
      </c>
      <c r="BM677" s="51">
        <f>IF(D677="","",IFERROR(MAX(0,MIN(BI677/AP677,1)),0))</f>
        <v/>
      </c>
      <c r="BN677" s="52">
        <f>IF(D677="","",AB677*AG677)</f>
        <v/>
      </c>
      <c r="BO677" s="52">
        <f>IF(D677="","",(U677+V677+X677)*AG677)</f>
        <v/>
      </c>
      <c r="BP677" s="52">
        <f>IF(D677="","",(AB677*3)*AG677)</f>
        <v/>
      </c>
      <c r="BQ677" s="52">
        <f>IF(D677="","",IF(BO677-BP677&gt;0,0,BO677-BP677))</f>
        <v/>
      </c>
      <c r="BR677" s="52">
        <f>IF(D677="","",IF(BO677-BP677-BN677&gt;0,0,BO677-BP677-BN677))</f>
        <v/>
      </c>
      <c r="BS677" s="53">
        <f>IF(D677="","",IFERROR(AB677*AI677,0))</f>
        <v/>
      </c>
      <c r="BT677" s="53">
        <f>IF(D677="","",IFERROR(IF(X677&gt;12, AI677*(U677+V677+X677), AI677*(U677+V677)),0))</f>
        <v/>
      </c>
      <c r="BU677" s="53">
        <f>IF(D677="","",IFERROR(((AB677*3)*AI677),0))</f>
        <v/>
      </c>
      <c r="BV677" s="53">
        <f>IF(D677="","",IF(BT677-BU677&gt;0,0,BT677-BU677))</f>
        <v/>
      </c>
      <c r="BW677" s="53">
        <f>IF(D677="","",IF(BT677-BU677-BS677&gt;0,0,BT677-BU677-BS677))</f>
        <v/>
      </c>
      <c r="BX677" s="36">
        <f>IF(D677="","",IFERROR(VLOOKUP(D677,'produto-entrada-7'!A:M,3,0),"SEM PEDIDO"))</f>
        <v/>
      </c>
      <c r="BY677" s="36">
        <f>IF(D677="","",VLOOKUP(D677,'produto-estoque-total-7'!A:AB,25,0))</f>
        <v/>
      </c>
      <c r="BZ677" s="36">
        <f>IF(D677="","",IFERROR(VLOOKUP(D677,'produto-estoque-total-7'!A:AB,26,0)/100,0))</f>
        <v/>
      </c>
      <c r="CA677" s="36">
        <f>IF(D677="","",IFERROR(VLOOKUP(D677,'produto-estoque-total-7'!A:AB,27,0)/100,0))</f>
        <v/>
      </c>
      <c r="CB677" s="41">
        <f>IF(D677="","",V677*AF677)</f>
        <v/>
      </c>
      <c r="CC677" s="41">
        <f>IF(D677="","",V677*AI677)</f>
        <v/>
      </c>
      <c r="CD677" s="54">
        <f>IF(D677="","",VLOOKUP(D677,'produto-estoque-total-7'!A:AB,28,0))</f>
        <v/>
      </c>
    </row>
    <row r="678">
      <c r="A678" s="36">
        <f>IF(D678="","",VLOOKUP(D678,'produto-estoque-total-7'!A:AB,3,0))</f>
        <v/>
      </c>
      <c r="B678" s="1">
        <f>IF(D678="","",VLOOKUP(D678,'produto-estoque-total-7'!A:AB,12,0))</f>
        <v/>
      </c>
      <c r="C678" s="1">
        <f>IF(D678="","",VLOOKUP(D678,'produto-estoque-total-7'!A:AB,2,0))</f>
        <v/>
      </c>
      <c r="D678" s="37">
        <f>IFERROR(IF('produto-estoque-total-7'!A677="","",'produto-estoque-total-7'!A677),"")</f>
        <v/>
      </c>
      <c r="E678" s="1">
        <f>IF(D678="","",VLOOKUP(D678,'produto-estoque-total-7'!A:AB,4,0))</f>
        <v/>
      </c>
      <c r="F678" s="36">
        <f>IF(D678="","",VLOOKUP(D678,'produto-estoque-total-7'!A:AB,13,0))</f>
        <v/>
      </c>
      <c r="G678" s="1">
        <f>IF(F678="","",VLOOKUP(F678,'FORNECEDORES X COMPRADOR'!A:D,4,0))</f>
        <v/>
      </c>
      <c r="H678" s="1">
        <f>IF(F678="","",VLOOKUP(F678,'FORNECEDORES X COMPRADOR'!A:E,5,0))</f>
        <v/>
      </c>
      <c r="I678" s="36">
        <f>IF(D678="","",VLOOKUP(D678,'produto-estoque-total-7'!A:AB,15,0))</f>
        <v/>
      </c>
      <c r="J678" s="36">
        <f>IF(D678="","",VLOOKUP(D678,'produto-estoque-total-7'!A:AB,19,0))</f>
        <v/>
      </c>
      <c r="K678" s="1">
        <f>IF(D678="","",VLOOKUP(D678,'produto-estoque-total-7'!A:AB,20,0))</f>
        <v/>
      </c>
      <c r="L678" s="36">
        <f>IF(D678="","",VLOOKUP(D678,'produto-estoque-total-7'!A:AB,17,0))</f>
        <v/>
      </c>
      <c r="M678" s="1">
        <f>IF(D678="","",VLOOKUP(D678,'produto-estoque-total-7'!A:AB,18,0))</f>
        <v/>
      </c>
      <c r="N678" s="36">
        <f>IF(D678="","",VLOOKUP(D678,'produto-estoque-total-7'!A:AB,21,0))</f>
        <v/>
      </c>
      <c r="O678" s="1">
        <f>IF(D678="","",VLOOKUP(D678,'produto-estoque-total-7'!A:AB,22,0))</f>
        <v/>
      </c>
      <c r="P678" s="36">
        <f>IF(D678="","",VLOOKUP(D678,'produto-estoque-total-7'!A:AB,23,0))</f>
        <v/>
      </c>
      <c r="Q678" s="1">
        <f>IF(D678="","",VLOOKUP(D678,'produto-estoque-total-7'!A:AB,24,0))</f>
        <v/>
      </c>
      <c r="R678" s="38">
        <f>IFERROR(IF(D678="","",VLOOKUP(D678,'produto-venda-7'!B:N,13,0)),"C")</f>
        <v/>
      </c>
      <c r="S678" s="39">
        <f>IF(D678="","",VLOOKUP(D678,'produto-estoque-total-7'!A:AB,6,0))</f>
        <v/>
      </c>
      <c r="T678" s="39">
        <f>IF(D678="","",VLOOKUP(D678,'produto-estoque-total-7'!A:AB,5,0))</f>
        <v/>
      </c>
      <c r="U678" s="40">
        <f>IF(D678="","",VLOOKUP(D678,'produto-estoque-total-7'!A:AB,11,0))</f>
        <v/>
      </c>
      <c r="V678" s="41">
        <f>IF(D678="","",IFERROR(VLOOKUP(D678,'produto-entrada-7'!A:M,10,0),0))</f>
        <v/>
      </c>
      <c r="W678" s="42" t="n"/>
      <c r="X678" s="39">
        <f>IF(D678="","",VLOOKUP(D678,'produto-estoque-total-7'!A:AB,8,0))</f>
        <v/>
      </c>
      <c r="Y678" s="39">
        <f>IF(D678="","",VLOOKUP(D678,'produto-estoque-total-7'!A:AB,9,0))</f>
        <v/>
      </c>
      <c r="Z678" s="39">
        <f>IF(D678="","",VLOOKUP(D678,'produto-estoque-total-7'!A:AB,10,0))</f>
        <v/>
      </c>
      <c r="AA678" s="39">
        <f>IFERROR(IF(D678="","",VLOOKUP(D678,'produto-venda-7'!B:N,4,0)),0)</f>
        <v/>
      </c>
      <c r="AB678" s="39">
        <f>IFERROR(IF(D678="","",VLOOKUP(D678,'produto-venda-7'!B:N,5,0)),0)</f>
        <v/>
      </c>
      <c r="AC678" s="39">
        <f>IF(D678="","",IFERROR(AA678/90,0))</f>
        <v/>
      </c>
      <c r="AD678" s="36">
        <f>IF(D678="","",IFERROR(VLOOKUP(D678,'produto-entrada-7'!A:M,4,0),0))</f>
        <v/>
      </c>
      <c r="AE678" s="36">
        <f>IFERROR(IF(D678="","",VLOOKUP(D678,'produto-venda-7'!B:N,10,0)),0)</f>
        <v/>
      </c>
      <c r="AF678" s="36">
        <f>IF(D678="","",IFERROR(VLOOKUP(D678,'produto-entrada-7'!A:M,11,0),0))</f>
        <v/>
      </c>
      <c r="AG678" s="1">
        <f>IF(D678="","",IFERROR(VLOOKUP(D678,'produto-entrada-7'!A:M,12,0),0))</f>
        <v/>
      </c>
      <c r="AH678" s="1">
        <f>IF(D678="","",IFERROR(VLOOKUP(D678,'produto-entrada-7'!A:M,13,0),0))</f>
        <v/>
      </c>
      <c r="AI678" s="36">
        <f>IFERROR(IF(D678="","",VLOOKUP(D678,'produto-venda-7'!B:N,11,0)),0)</f>
        <v/>
      </c>
      <c r="AJ678" s="43">
        <f>IF(D678="","",IFERROR(AI678*AB678,0))</f>
        <v/>
      </c>
      <c r="AK678" s="44">
        <f>IFERROR(IF(D678="","",VLOOKUP(F678,'ANALISE FORNECEDOR'!$A:$I,8,0)),"")</f>
        <v/>
      </c>
      <c r="AL678" s="44">
        <f>IF(D678="","",AVERAGE(AM678,AK678))</f>
        <v/>
      </c>
      <c r="AM678" s="44">
        <f>IFERROR(IF(D678="","",VLOOKUP(F678,'ANALISE FORNECEDOR'!$A:$I,9,0)),"")</f>
        <v/>
      </c>
      <c r="AN678" s="45">
        <f>IF(D678="","",IF(Y678&gt;12,AI678*(U678+Y678),AI678*U678))</f>
        <v/>
      </c>
      <c r="AO678" s="45">
        <f>IF(D678="","",IF(Y678&gt;12,AI678*(U678+V678+Y678),AI678*(U678+V678)))</f>
        <v/>
      </c>
      <c r="AP678" s="46">
        <f>IF(D678="","",IF(Y678&gt;12,AG678*(U678+Y678),AG678*U678))</f>
        <v/>
      </c>
      <c r="AQ678" s="46">
        <f>IF(D678="","",IF(Y678&gt;12,AG678*(U678+V678+Y678),AG678*(U678+V678)))</f>
        <v/>
      </c>
      <c r="AR678" s="46">
        <f>IF(D678="","",IF(OR(R678="A",R678="AA",R678="AAA"),AP678,0))</f>
        <v/>
      </c>
      <c r="AS678" s="46">
        <f>IF(D678="","",IF(R678="B",AP678,0))</f>
        <v/>
      </c>
      <c r="AT678" s="46">
        <f>IF(D678="","",IF(R678="C",AP678,0))</f>
        <v/>
      </c>
      <c r="AU678" s="47">
        <f>IF(D678="","",IFERROR(AN678/AJ678,0))</f>
        <v/>
      </c>
      <c r="AV678" s="47">
        <f>IF(D678="","",IFERROR(((AO678)/AJ678),0))</f>
        <v/>
      </c>
      <c r="AW678" s="48">
        <f>IF(D678="","",IF(OR(S678="S",NOT(AND(ISNUMBER(AC678),ISNUMBER(AL678),AC678*AL678&gt;=0))),0,AC678*AL678))</f>
        <v/>
      </c>
      <c r="AX678" s="49">
        <f>IFERROR(IF(D678="","",AW678*AG678),0)</f>
        <v/>
      </c>
      <c r="AY678" s="48">
        <f>IF(D678="","",IF(OR(S678="S",NOT(AND(ISNUMBER(AC678),ISNUMBER(AK678),AC678*AK678&gt;=0))),0,AC678*AK678))</f>
        <v/>
      </c>
      <c r="AZ678" s="48">
        <f>IFERROR(IF(D678="","",IF(AY678=0,0,IF(((AY678)-(U678+Y678))&lt;0,0,(AY678)-U678))),0)</f>
        <v/>
      </c>
      <c r="BA678" s="49">
        <f>IF(D678="","",AZ678*AG678)</f>
        <v/>
      </c>
      <c r="BB678" s="49">
        <f>IF(D678="","",IF(OR(R678="A",R678="AA",R678="AAA"),BA678,0))</f>
        <v/>
      </c>
      <c r="BC678" s="49">
        <f>IF(D678="","",IF(R678="B",BA678,0))</f>
        <v/>
      </c>
      <c r="BD678" s="49">
        <f>IF(D678="","",IF(R678="B",BA678,0))</f>
        <v/>
      </c>
      <c r="BE678" s="49">
        <f>IF(D678="","",IF(S678="S",
1,
IF(AC678=0,
1,
IF(
IFERROR(((U678+Y678)*AG678)/((AC678*AK678)*AG678),0)&lt;0,
0,
IF(
IFERROR(((U678+Y678)*AG678)/((AC678*AK678)*AG678),0)&gt;1,
1,
IFERROR(((U678+Y678)*AG678)/((AC678*AK678)*AG678),0)
)
)
)
))</f>
        <v/>
      </c>
      <c r="BF678" s="49">
        <f>IF(D678="","",IF(S678="S",
1,
IF(AC678=0,
1,
IF(
IFERROR(((U678+V678+Y678)*AG678)/((AC678*AK678)*AG678),0)&lt;0,
0,
IF(
IFERROR(((U678+V678+Y678)*AG678)/((AC678*AK678)*AG678),0)&gt;1,
1,
IFERROR(((U678+V678+Y678)*AG678)/((AC678*AK678)*AG678),0)
)
)
)
))</f>
        <v/>
      </c>
      <c r="BG678" s="50">
        <f>IF(D678="","",IF(S678="S",0,IF(AND(ISNUMBER(AC678),ISNUMBER(AM678)),IF(OR(AC678*AM678&lt;0,ISERR(AC678*AM678)),0,AC678*AM678),0)))</f>
        <v/>
      </c>
      <c r="BH678" s="50">
        <f>IF(D678="","",IF(BY678&gt;TODAY()-60,0,IF(Y678&gt;12,MAX(0,(U678+Y678)-BG678),MAX(0,U678-BG678))))</f>
        <v/>
      </c>
      <c r="BI678" s="51">
        <f>IF(D678="","",BH678*AG678)</f>
        <v/>
      </c>
      <c r="BJ678" s="51">
        <f>IF(D678="","",IF(OR(R678="A",R678="AA",R678="AAA"),BI678,0))</f>
        <v/>
      </c>
      <c r="BK678" s="51">
        <f>IF(D678="","",IF(R678="B",BI678,0))</f>
        <v/>
      </c>
      <c r="BL678" s="51">
        <f>IF(D678="","",IF(R678="C",BI678,0))</f>
        <v/>
      </c>
      <c r="BM678" s="51">
        <f>IF(D678="","",IFERROR(MAX(0,MIN(BI678/AP678,1)),0))</f>
        <v/>
      </c>
      <c r="BN678" s="52">
        <f>IF(D678="","",AB678*AG678)</f>
        <v/>
      </c>
      <c r="BO678" s="52">
        <f>IF(D678="","",(U678+V678+X678)*AG678)</f>
        <v/>
      </c>
      <c r="BP678" s="52">
        <f>IF(D678="","",(AB678*3)*AG678)</f>
        <v/>
      </c>
      <c r="BQ678" s="52">
        <f>IF(D678="","",IF(BO678-BP678&gt;0,0,BO678-BP678))</f>
        <v/>
      </c>
      <c r="BR678" s="52">
        <f>IF(D678="","",IF(BO678-BP678-BN678&gt;0,0,BO678-BP678-BN678))</f>
        <v/>
      </c>
      <c r="BS678" s="53">
        <f>IF(D678="","",IFERROR(AB678*AI678,0))</f>
        <v/>
      </c>
      <c r="BT678" s="53">
        <f>IF(D678="","",IFERROR(IF(X678&gt;12, AI678*(U678+V678+X678), AI678*(U678+V678)),0))</f>
        <v/>
      </c>
      <c r="BU678" s="53">
        <f>IF(D678="","",IFERROR(((AB678*3)*AI678),0))</f>
        <v/>
      </c>
      <c r="BV678" s="53">
        <f>IF(D678="","",IF(BT678-BU678&gt;0,0,BT678-BU678))</f>
        <v/>
      </c>
      <c r="BW678" s="53">
        <f>IF(D678="","",IF(BT678-BU678-BS678&gt;0,0,BT678-BU678-BS678))</f>
        <v/>
      </c>
      <c r="BX678" s="36">
        <f>IF(D678="","",IFERROR(VLOOKUP(D678,'produto-entrada-7'!A:M,3,0),"SEM PEDIDO"))</f>
        <v/>
      </c>
      <c r="BY678" s="36">
        <f>IF(D678="","",VLOOKUP(D678,'produto-estoque-total-7'!A:AB,25,0))</f>
        <v/>
      </c>
      <c r="BZ678" s="36">
        <f>IF(D678="","",IFERROR(VLOOKUP(D678,'produto-estoque-total-7'!A:AB,26,0)/100,0))</f>
        <v/>
      </c>
      <c r="CA678" s="36">
        <f>IF(D678="","",IFERROR(VLOOKUP(D678,'produto-estoque-total-7'!A:AB,27,0)/100,0))</f>
        <v/>
      </c>
      <c r="CB678" s="41">
        <f>IF(D678="","",V678*AF678)</f>
        <v/>
      </c>
      <c r="CC678" s="41">
        <f>IF(D678="","",V678*AI678)</f>
        <v/>
      </c>
      <c r="CD678" s="54">
        <f>IF(D678="","",VLOOKUP(D678,'produto-estoque-total-7'!A:AB,28,0))</f>
        <v/>
      </c>
    </row>
    <row r="679">
      <c r="A679" s="36">
        <f>IF(D679="","",VLOOKUP(D679,'produto-estoque-total-7'!A:AB,3,0))</f>
        <v/>
      </c>
      <c r="B679" s="1">
        <f>IF(D679="","",VLOOKUP(D679,'produto-estoque-total-7'!A:AB,12,0))</f>
        <v/>
      </c>
      <c r="C679" s="1">
        <f>IF(D679="","",VLOOKUP(D679,'produto-estoque-total-7'!A:AB,2,0))</f>
        <v/>
      </c>
      <c r="D679" s="37">
        <f>IFERROR(IF('produto-estoque-total-7'!A678="","",'produto-estoque-total-7'!A678),"")</f>
        <v/>
      </c>
      <c r="E679" s="1">
        <f>IF(D679="","",VLOOKUP(D679,'produto-estoque-total-7'!A:AB,4,0))</f>
        <v/>
      </c>
      <c r="F679" s="36">
        <f>IF(D679="","",VLOOKUP(D679,'produto-estoque-total-7'!A:AB,13,0))</f>
        <v/>
      </c>
      <c r="G679" s="1">
        <f>IF(F679="","",VLOOKUP(F679,'FORNECEDORES X COMPRADOR'!A:D,4,0))</f>
        <v/>
      </c>
      <c r="H679" s="1">
        <f>IF(F679="","",VLOOKUP(F679,'FORNECEDORES X COMPRADOR'!A:E,5,0))</f>
        <v/>
      </c>
      <c r="I679" s="36">
        <f>IF(D679="","",VLOOKUP(D679,'produto-estoque-total-7'!A:AB,15,0))</f>
        <v/>
      </c>
      <c r="J679" s="36">
        <f>IF(D679="","",VLOOKUP(D679,'produto-estoque-total-7'!A:AB,19,0))</f>
        <v/>
      </c>
      <c r="K679" s="1">
        <f>IF(D679="","",VLOOKUP(D679,'produto-estoque-total-7'!A:AB,20,0))</f>
        <v/>
      </c>
      <c r="L679" s="36">
        <f>IF(D679="","",VLOOKUP(D679,'produto-estoque-total-7'!A:AB,17,0))</f>
        <v/>
      </c>
      <c r="M679" s="1">
        <f>IF(D679="","",VLOOKUP(D679,'produto-estoque-total-7'!A:AB,18,0))</f>
        <v/>
      </c>
      <c r="N679" s="36">
        <f>IF(D679="","",VLOOKUP(D679,'produto-estoque-total-7'!A:AB,21,0))</f>
        <v/>
      </c>
      <c r="O679" s="1">
        <f>IF(D679="","",VLOOKUP(D679,'produto-estoque-total-7'!A:AB,22,0))</f>
        <v/>
      </c>
      <c r="P679" s="36">
        <f>IF(D679="","",VLOOKUP(D679,'produto-estoque-total-7'!A:AB,23,0))</f>
        <v/>
      </c>
      <c r="Q679" s="1">
        <f>IF(D679="","",VLOOKUP(D679,'produto-estoque-total-7'!A:AB,24,0))</f>
        <v/>
      </c>
      <c r="R679" s="38">
        <f>IFERROR(IF(D679="","",VLOOKUP(D679,'produto-venda-7'!B:N,13,0)),"C")</f>
        <v/>
      </c>
      <c r="S679" s="39">
        <f>IF(D679="","",VLOOKUP(D679,'produto-estoque-total-7'!A:AB,6,0))</f>
        <v/>
      </c>
      <c r="T679" s="39">
        <f>IF(D679="","",VLOOKUP(D679,'produto-estoque-total-7'!A:AB,5,0))</f>
        <v/>
      </c>
      <c r="U679" s="40">
        <f>IF(D679="","",VLOOKUP(D679,'produto-estoque-total-7'!A:AB,11,0))</f>
        <v/>
      </c>
      <c r="V679" s="41">
        <f>IF(D679="","",IFERROR(VLOOKUP(D679,'produto-entrada-7'!A:M,10,0),0))</f>
        <v/>
      </c>
      <c r="W679" s="42" t="n"/>
      <c r="X679" s="39">
        <f>IF(D679="","",VLOOKUP(D679,'produto-estoque-total-7'!A:AB,8,0))</f>
        <v/>
      </c>
      <c r="Y679" s="39">
        <f>IF(D679="","",VLOOKUP(D679,'produto-estoque-total-7'!A:AB,9,0))</f>
        <v/>
      </c>
      <c r="Z679" s="39">
        <f>IF(D679="","",VLOOKUP(D679,'produto-estoque-total-7'!A:AB,10,0))</f>
        <v/>
      </c>
      <c r="AA679" s="39">
        <f>IFERROR(IF(D679="","",VLOOKUP(D679,'produto-venda-7'!B:N,4,0)),0)</f>
        <v/>
      </c>
      <c r="AB679" s="39">
        <f>IFERROR(IF(D679="","",VLOOKUP(D679,'produto-venda-7'!B:N,5,0)),0)</f>
        <v/>
      </c>
      <c r="AC679" s="39">
        <f>IF(D679="","",IFERROR(AA679/90,0))</f>
        <v/>
      </c>
      <c r="AD679" s="36">
        <f>IF(D679="","",IFERROR(VLOOKUP(D679,'produto-entrada-7'!A:M,4,0),0))</f>
        <v/>
      </c>
      <c r="AE679" s="36">
        <f>IFERROR(IF(D679="","",VLOOKUP(D679,'produto-venda-7'!B:N,10,0)),0)</f>
        <v/>
      </c>
      <c r="AF679" s="36">
        <f>IF(D679="","",IFERROR(VLOOKUP(D679,'produto-entrada-7'!A:M,11,0),0))</f>
        <v/>
      </c>
      <c r="AG679" s="1">
        <f>IF(D679="","",IFERROR(VLOOKUP(D679,'produto-entrada-7'!A:M,12,0),0))</f>
        <v/>
      </c>
      <c r="AH679" s="1">
        <f>IF(D679="","",IFERROR(VLOOKUP(D679,'produto-entrada-7'!A:M,13,0),0))</f>
        <v/>
      </c>
      <c r="AI679" s="36">
        <f>IFERROR(IF(D679="","",VLOOKUP(D679,'produto-venda-7'!B:N,11,0)),0)</f>
        <v/>
      </c>
      <c r="AJ679" s="43">
        <f>IF(D679="","",IFERROR(AI679*AB679,0))</f>
        <v/>
      </c>
      <c r="AK679" s="44">
        <f>IFERROR(IF(D679="","",VLOOKUP(F679,'ANALISE FORNECEDOR'!$A:$I,8,0)),"")</f>
        <v/>
      </c>
      <c r="AL679" s="44">
        <f>IF(D679="","",AVERAGE(AM679,AK679))</f>
        <v/>
      </c>
      <c r="AM679" s="44">
        <f>IFERROR(IF(D679="","",VLOOKUP(F679,'ANALISE FORNECEDOR'!$A:$I,9,0)),"")</f>
        <v/>
      </c>
      <c r="AN679" s="45">
        <f>IF(D679="","",IF(Y679&gt;12,AI679*(U679+Y679),AI679*U679))</f>
        <v/>
      </c>
      <c r="AO679" s="45">
        <f>IF(D679="","",IF(Y679&gt;12,AI679*(U679+V679+Y679),AI679*(U679+V679)))</f>
        <v/>
      </c>
      <c r="AP679" s="46">
        <f>IF(D679="","",IF(Y679&gt;12,AG679*(U679+Y679),AG679*U679))</f>
        <v/>
      </c>
      <c r="AQ679" s="46">
        <f>IF(D679="","",IF(Y679&gt;12,AG679*(U679+V679+Y679),AG679*(U679+V679)))</f>
        <v/>
      </c>
      <c r="AR679" s="46">
        <f>IF(D679="","",IF(OR(R679="A",R679="AA",R679="AAA"),AP679,0))</f>
        <v/>
      </c>
      <c r="AS679" s="46">
        <f>IF(D679="","",IF(R679="B",AP679,0))</f>
        <v/>
      </c>
      <c r="AT679" s="46">
        <f>IF(D679="","",IF(R679="C",AP679,0))</f>
        <v/>
      </c>
      <c r="AU679" s="47">
        <f>IF(D679="","",IFERROR(AN679/AJ679,0))</f>
        <v/>
      </c>
      <c r="AV679" s="47">
        <f>IF(D679="","",IFERROR(((AO679)/AJ679),0))</f>
        <v/>
      </c>
      <c r="AW679" s="48">
        <f>IF(D679="","",IF(OR(S679="S",NOT(AND(ISNUMBER(AC679),ISNUMBER(AL679),AC679*AL679&gt;=0))),0,AC679*AL679))</f>
        <v/>
      </c>
      <c r="AX679" s="49">
        <f>IFERROR(IF(D679="","",AW679*AG679),0)</f>
        <v/>
      </c>
      <c r="AY679" s="48">
        <f>IF(D679="","",IF(OR(S679="S",NOT(AND(ISNUMBER(AC679),ISNUMBER(AK679),AC679*AK679&gt;=0))),0,AC679*AK679))</f>
        <v/>
      </c>
      <c r="AZ679" s="48">
        <f>IFERROR(IF(D679="","",IF(AY679=0,0,IF(((AY679)-(U679+Y679))&lt;0,0,(AY679)-U679))),0)</f>
        <v/>
      </c>
      <c r="BA679" s="49">
        <f>IF(D679="","",AZ679*AG679)</f>
        <v/>
      </c>
      <c r="BB679" s="49">
        <f>IF(D679="","",IF(OR(R679="A",R679="AA",R679="AAA"),BA679,0))</f>
        <v/>
      </c>
      <c r="BC679" s="49">
        <f>IF(D679="","",IF(R679="B",BA679,0))</f>
        <v/>
      </c>
      <c r="BD679" s="49">
        <f>IF(D679="","",IF(R679="B",BA679,0))</f>
        <v/>
      </c>
      <c r="BE679" s="49">
        <f>IF(D679="","",IF(S679="S",
1,
IF(AC679=0,
1,
IF(
IFERROR(((U679+Y679)*AG679)/((AC679*AK679)*AG679),0)&lt;0,
0,
IF(
IFERROR(((U679+Y679)*AG679)/((AC679*AK679)*AG679),0)&gt;1,
1,
IFERROR(((U679+Y679)*AG679)/((AC679*AK679)*AG679),0)
)
)
)
))</f>
        <v/>
      </c>
      <c r="BF679" s="49">
        <f>IF(D679="","",IF(S679="S",
1,
IF(AC679=0,
1,
IF(
IFERROR(((U679+V679+Y679)*AG679)/((AC679*AK679)*AG679),0)&lt;0,
0,
IF(
IFERROR(((U679+V679+Y679)*AG679)/((AC679*AK679)*AG679),0)&gt;1,
1,
IFERROR(((U679+V679+Y679)*AG679)/((AC679*AK679)*AG679),0)
)
)
)
))</f>
        <v/>
      </c>
      <c r="BG679" s="50">
        <f>IF(D679="","",IF(S679="S",0,IF(AND(ISNUMBER(AC679),ISNUMBER(AM679)),IF(OR(AC679*AM679&lt;0,ISERR(AC679*AM679)),0,AC679*AM679),0)))</f>
        <v/>
      </c>
      <c r="BH679" s="50">
        <f>IF(D679="","",IF(BY679&gt;TODAY()-60,0,IF(Y679&gt;12,MAX(0,(U679+Y679)-BG679),MAX(0,U679-BG679))))</f>
        <v/>
      </c>
      <c r="BI679" s="51">
        <f>IF(D679="","",BH679*AG679)</f>
        <v/>
      </c>
      <c r="BJ679" s="51">
        <f>IF(D679="","",IF(OR(R679="A",R679="AA",R679="AAA"),BI679,0))</f>
        <v/>
      </c>
      <c r="BK679" s="51">
        <f>IF(D679="","",IF(R679="B",BI679,0))</f>
        <v/>
      </c>
      <c r="BL679" s="51">
        <f>IF(D679="","",IF(R679="C",BI679,0))</f>
        <v/>
      </c>
      <c r="BM679" s="51">
        <f>IF(D679="","",IFERROR(MAX(0,MIN(BI679/AP679,1)),0))</f>
        <v/>
      </c>
      <c r="BN679" s="52">
        <f>IF(D679="","",AB679*AG679)</f>
        <v/>
      </c>
      <c r="BO679" s="52">
        <f>IF(D679="","",(U679+V679+X679)*AG679)</f>
        <v/>
      </c>
      <c r="BP679" s="52">
        <f>IF(D679="","",(AB679*3)*AG679)</f>
        <v/>
      </c>
      <c r="BQ679" s="52">
        <f>IF(D679="","",IF(BO679-BP679&gt;0,0,BO679-BP679))</f>
        <v/>
      </c>
      <c r="BR679" s="52">
        <f>IF(D679="","",IF(BO679-BP679-BN679&gt;0,0,BO679-BP679-BN679))</f>
        <v/>
      </c>
      <c r="BS679" s="53">
        <f>IF(D679="","",IFERROR(AB679*AI679,0))</f>
        <v/>
      </c>
      <c r="BT679" s="53">
        <f>IF(D679="","",IFERROR(IF(X679&gt;12, AI679*(U679+V679+X679), AI679*(U679+V679)),0))</f>
        <v/>
      </c>
      <c r="BU679" s="53">
        <f>IF(D679="","",IFERROR(((AB679*3)*AI679),0))</f>
        <v/>
      </c>
      <c r="BV679" s="53">
        <f>IF(D679="","",IF(BT679-BU679&gt;0,0,BT679-BU679))</f>
        <v/>
      </c>
      <c r="BW679" s="53">
        <f>IF(D679="","",IF(BT679-BU679-BS679&gt;0,0,BT679-BU679-BS679))</f>
        <v/>
      </c>
      <c r="BX679" s="36">
        <f>IF(D679="","",IFERROR(VLOOKUP(D679,'produto-entrada-7'!A:M,3,0),"SEM PEDIDO"))</f>
        <v/>
      </c>
      <c r="BY679" s="36">
        <f>IF(D679="","",VLOOKUP(D679,'produto-estoque-total-7'!A:AB,25,0))</f>
        <v/>
      </c>
      <c r="BZ679" s="36">
        <f>IF(D679="","",IFERROR(VLOOKUP(D679,'produto-estoque-total-7'!A:AB,26,0)/100,0))</f>
        <v/>
      </c>
      <c r="CA679" s="36">
        <f>IF(D679="","",IFERROR(VLOOKUP(D679,'produto-estoque-total-7'!A:AB,27,0)/100,0))</f>
        <v/>
      </c>
      <c r="CB679" s="41">
        <f>IF(D679="","",V679*AF679)</f>
        <v/>
      </c>
      <c r="CC679" s="41">
        <f>IF(D679="","",V679*AI679)</f>
        <v/>
      </c>
      <c r="CD679" s="54">
        <f>IF(D679="","",VLOOKUP(D679,'produto-estoque-total-7'!A:AB,28,0))</f>
        <v/>
      </c>
    </row>
    <row r="680">
      <c r="A680" s="36">
        <f>IF(D680="","",VLOOKUP(D680,'produto-estoque-total-7'!A:AB,3,0))</f>
        <v/>
      </c>
      <c r="B680" s="1">
        <f>IF(D680="","",VLOOKUP(D680,'produto-estoque-total-7'!A:AB,12,0))</f>
        <v/>
      </c>
      <c r="C680" s="1">
        <f>IF(D680="","",VLOOKUP(D680,'produto-estoque-total-7'!A:AB,2,0))</f>
        <v/>
      </c>
      <c r="D680" s="37">
        <f>IFERROR(IF('produto-estoque-total-7'!A679="","",'produto-estoque-total-7'!A679),"")</f>
        <v/>
      </c>
      <c r="E680" s="1">
        <f>IF(D680="","",VLOOKUP(D680,'produto-estoque-total-7'!A:AB,4,0))</f>
        <v/>
      </c>
      <c r="F680" s="36">
        <f>IF(D680="","",VLOOKUP(D680,'produto-estoque-total-7'!A:AB,13,0))</f>
        <v/>
      </c>
      <c r="G680" s="1">
        <f>IF(F680="","",VLOOKUP(F680,'FORNECEDORES X COMPRADOR'!A:D,4,0))</f>
        <v/>
      </c>
      <c r="H680" s="1">
        <f>IF(F680="","",VLOOKUP(F680,'FORNECEDORES X COMPRADOR'!A:E,5,0))</f>
        <v/>
      </c>
      <c r="I680" s="36">
        <f>IF(D680="","",VLOOKUP(D680,'produto-estoque-total-7'!A:AB,15,0))</f>
        <v/>
      </c>
      <c r="J680" s="36">
        <f>IF(D680="","",VLOOKUP(D680,'produto-estoque-total-7'!A:AB,19,0))</f>
        <v/>
      </c>
      <c r="K680" s="1">
        <f>IF(D680="","",VLOOKUP(D680,'produto-estoque-total-7'!A:AB,20,0))</f>
        <v/>
      </c>
      <c r="L680" s="36">
        <f>IF(D680="","",VLOOKUP(D680,'produto-estoque-total-7'!A:AB,17,0))</f>
        <v/>
      </c>
      <c r="M680" s="1">
        <f>IF(D680="","",VLOOKUP(D680,'produto-estoque-total-7'!A:AB,18,0))</f>
        <v/>
      </c>
      <c r="N680" s="36">
        <f>IF(D680="","",VLOOKUP(D680,'produto-estoque-total-7'!A:AB,21,0))</f>
        <v/>
      </c>
      <c r="O680" s="1">
        <f>IF(D680="","",VLOOKUP(D680,'produto-estoque-total-7'!A:AB,22,0))</f>
        <v/>
      </c>
      <c r="P680" s="36">
        <f>IF(D680="","",VLOOKUP(D680,'produto-estoque-total-7'!A:AB,23,0))</f>
        <v/>
      </c>
      <c r="Q680" s="1">
        <f>IF(D680="","",VLOOKUP(D680,'produto-estoque-total-7'!A:AB,24,0))</f>
        <v/>
      </c>
      <c r="R680" s="38">
        <f>IFERROR(IF(D680="","",VLOOKUP(D680,'produto-venda-7'!B:N,13,0)),"C")</f>
        <v/>
      </c>
      <c r="S680" s="39">
        <f>IF(D680="","",VLOOKUP(D680,'produto-estoque-total-7'!A:AB,6,0))</f>
        <v/>
      </c>
      <c r="T680" s="39">
        <f>IF(D680="","",VLOOKUP(D680,'produto-estoque-total-7'!A:AB,5,0))</f>
        <v/>
      </c>
      <c r="U680" s="40">
        <f>IF(D680="","",VLOOKUP(D680,'produto-estoque-total-7'!A:AB,11,0))</f>
        <v/>
      </c>
      <c r="V680" s="41">
        <f>IF(D680="","",IFERROR(VLOOKUP(D680,'produto-entrada-7'!A:M,10,0),0))</f>
        <v/>
      </c>
      <c r="W680" s="42" t="n"/>
      <c r="X680" s="39">
        <f>IF(D680="","",VLOOKUP(D680,'produto-estoque-total-7'!A:AB,8,0))</f>
        <v/>
      </c>
      <c r="Y680" s="39">
        <f>IF(D680="","",VLOOKUP(D680,'produto-estoque-total-7'!A:AB,9,0))</f>
        <v/>
      </c>
      <c r="Z680" s="39">
        <f>IF(D680="","",VLOOKUP(D680,'produto-estoque-total-7'!A:AB,10,0))</f>
        <v/>
      </c>
      <c r="AA680" s="39">
        <f>IFERROR(IF(D680="","",VLOOKUP(D680,'produto-venda-7'!B:N,4,0)),0)</f>
        <v/>
      </c>
      <c r="AB680" s="39">
        <f>IFERROR(IF(D680="","",VLOOKUP(D680,'produto-venda-7'!B:N,5,0)),0)</f>
        <v/>
      </c>
      <c r="AC680" s="39">
        <f>IF(D680="","",IFERROR(AA680/90,0))</f>
        <v/>
      </c>
      <c r="AD680" s="36">
        <f>IF(D680="","",IFERROR(VLOOKUP(D680,'produto-entrada-7'!A:M,4,0),0))</f>
        <v/>
      </c>
      <c r="AE680" s="36">
        <f>IFERROR(IF(D680="","",VLOOKUP(D680,'produto-venda-7'!B:N,10,0)),0)</f>
        <v/>
      </c>
      <c r="AF680" s="36">
        <f>IF(D680="","",IFERROR(VLOOKUP(D680,'produto-entrada-7'!A:M,11,0),0))</f>
        <v/>
      </c>
      <c r="AG680" s="1">
        <f>IF(D680="","",IFERROR(VLOOKUP(D680,'produto-entrada-7'!A:M,12,0),0))</f>
        <v/>
      </c>
      <c r="AH680" s="1">
        <f>IF(D680="","",IFERROR(VLOOKUP(D680,'produto-entrada-7'!A:M,13,0),0))</f>
        <v/>
      </c>
      <c r="AI680" s="36">
        <f>IFERROR(IF(D680="","",VLOOKUP(D680,'produto-venda-7'!B:N,11,0)),0)</f>
        <v/>
      </c>
      <c r="AJ680" s="43">
        <f>IF(D680="","",IFERROR(AI680*AB680,0))</f>
        <v/>
      </c>
      <c r="AK680" s="44">
        <f>IFERROR(IF(D680="","",VLOOKUP(F680,'ANALISE FORNECEDOR'!$A:$I,8,0)),"")</f>
        <v/>
      </c>
      <c r="AL680" s="44">
        <f>IF(D680="","",AVERAGE(AM680,AK680))</f>
        <v/>
      </c>
      <c r="AM680" s="44">
        <f>IFERROR(IF(D680="","",VLOOKUP(F680,'ANALISE FORNECEDOR'!$A:$I,9,0)),"")</f>
        <v/>
      </c>
      <c r="AN680" s="45">
        <f>IF(D680="","",IF(Y680&gt;12,AI680*(U680+Y680),AI680*U680))</f>
        <v/>
      </c>
      <c r="AO680" s="45">
        <f>IF(D680="","",IF(Y680&gt;12,AI680*(U680+V680+Y680),AI680*(U680+V680)))</f>
        <v/>
      </c>
      <c r="AP680" s="46">
        <f>IF(D680="","",IF(Y680&gt;12,AG680*(U680+Y680),AG680*U680))</f>
        <v/>
      </c>
      <c r="AQ680" s="46">
        <f>IF(D680="","",IF(Y680&gt;12,AG680*(U680+V680+Y680),AG680*(U680+V680)))</f>
        <v/>
      </c>
      <c r="AR680" s="46">
        <f>IF(D680="","",IF(OR(R680="A",R680="AA",R680="AAA"),AP680,0))</f>
        <v/>
      </c>
      <c r="AS680" s="46">
        <f>IF(D680="","",IF(R680="B",AP680,0))</f>
        <v/>
      </c>
      <c r="AT680" s="46">
        <f>IF(D680="","",IF(R680="C",AP680,0))</f>
        <v/>
      </c>
      <c r="AU680" s="47">
        <f>IF(D680="","",IFERROR(AN680/AJ680,0))</f>
        <v/>
      </c>
      <c r="AV680" s="47">
        <f>IF(D680="","",IFERROR(((AO680)/AJ680),0))</f>
        <v/>
      </c>
      <c r="AW680" s="48">
        <f>IF(D680="","",IF(OR(S680="S",NOT(AND(ISNUMBER(AC680),ISNUMBER(AL680),AC680*AL680&gt;=0))),0,AC680*AL680))</f>
        <v/>
      </c>
      <c r="AX680" s="49">
        <f>IFERROR(IF(D680="","",AW680*AG680),0)</f>
        <v/>
      </c>
      <c r="AY680" s="48">
        <f>IF(D680="","",IF(OR(S680="S",NOT(AND(ISNUMBER(AC680),ISNUMBER(AK680),AC680*AK680&gt;=0))),0,AC680*AK680))</f>
        <v/>
      </c>
      <c r="AZ680" s="48">
        <f>IFERROR(IF(D680="","",IF(AY680=0,0,IF(((AY680)-(U680+Y680))&lt;0,0,(AY680)-U680))),0)</f>
        <v/>
      </c>
      <c r="BA680" s="49">
        <f>IF(D680="","",AZ680*AG680)</f>
        <v/>
      </c>
      <c r="BB680" s="49">
        <f>IF(D680="","",IF(OR(R680="A",R680="AA",R680="AAA"),BA680,0))</f>
        <v/>
      </c>
      <c r="BC680" s="49">
        <f>IF(D680="","",IF(R680="B",BA680,0))</f>
        <v/>
      </c>
      <c r="BD680" s="49">
        <f>IF(D680="","",IF(R680="B",BA680,0))</f>
        <v/>
      </c>
      <c r="BE680" s="49">
        <f>IF(D680="","",IF(S680="S",
1,
IF(AC680=0,
1,
IF(
IFERROR(((U680+Y680)*AG680)/((AC680*AK680)*AG680),0)&lt;0,
0,
IF(
IFERROR(((U680+Y680)*AG680)/((AC680*AK680)*AG680),0)&gt;1,
1,
IFERROR(((U680+Y680)*AG680)/((AC680*AK680)*AG680),0)
)
)
)
))</f>
        <v/>
      </c>
      <c r="BF680" s="49">
        <f>IF(D680="","",IF(S680="S",
1,
IF(AC680=0,
1,
IF(
IFERROR(((U680+V680+Y680)*AG680)/((AC680*AK680)*AG680),0)&lt;0,
0,
IF(
IFERROR(((U680+V680+Y680)*AG680)/((AC680*AK680)*AG680),0)&gt;1,
1,
IFERROR(((U680+V680+Y680)*AG680)/((AC680*AK680)*AG680),0)
)
)
)
))</f>
        <v/>
      </c>
      <c r="BG680" s="50">
        <f>IF(D680="","",IF(S680="S",0,IF(AND(ISNUMBER(AC680),ISNUMBER(AM680)),IF(OR(AC680*AM680&lt;0,ISERR(AC680*AM680)),0,AC680*AM680),0)))</f>
        <v/>
      </c>
      <c r="BH680" s="50">
        <f>IF(D680="","",IF(BY680&gt;TODAY()-60,0,IF(Y680&gt;12,MAX(0,(U680+Y680)-BG680),MAX(0,U680-BG680))))</f>
        <v/>
      </c>
      <c r="BI680" s="51">
        <f>IF(D680="","",BH680*AG680)</f>
        <v/>
      </c>
      <c r="BJ680" s="51">
        <f>IF(D680="","",IF(OR(R680="A",R680="AA",R680="AAA"),BI680,0))</f>
        <v/>
      </c>
      <c r="BK680" s="51">
        <f>IF(D680="","",IF(R680="B",BI680,0))</f>
        <v/>
      </c>
      <c r="BL680" s="51">
        <f>IF(D680="","",IF(R680="C",BI680,0))</f>
        <v/>
      </c>
      <c r="BM680" s="51">
        <f>IF(D680="","",IFERROR(MAX(0,MIN(BI680/AP680,1)),0))</f>
        <v/>
      </c>
      <c r="BN680" s="52">
        <f>IF(D680="","",AB680*AG680)</f>
        <v/>
      </c>
      <c r="BO680" s="52">
        <f>IF(D680="","",(U680+V680+X680)*AG680)</f>
        <v/>
      </c>
      <c r="BP680" s="52">
        <f>IF(D680="","",(AB680*3)*AG680)</f>
        <v/>
      </c>
      <c r="BQ680" s="52">
        <f>IF(D680="","",IF(BO680-BP680&gt;0,0,BO680-BP680))</f>
        <v/>
      </c>
      <c r="BR680" s="52">
        <f>IF(D680="","",IF(BO680-BP680-BN680&gt;0,0,BO680-BP680-BN680))</f>
        <v/>
      </c>
      <c r="BS680" s="53">
        <f>IF(D680="","",IFERROR(AB680*AI680,0))</f>
        <v/>
      </c>
      <c r="BT680" s="53">
        <f>IF(D680="","",IFERROR(IF(X680&gt;12, AI680*(U680+V680+X680), AI680*(U680+V680)),0))</f>
        <v/>
      </c>
      <c r="BU680" s="53">
        <f>IF(D680="","",IFERROR(((AB680*3)*AI680),0))</f>
        <v/>
      </c>
      <c r="BV680" s="53">
        <f>IF(D680="","",IF(BT680-BU680&gt;0,0,BT680-BU680))</f>
        <v/>
      </c>
      <c r="BW680" s="53">
        <f>IF(D680="","",IF(BT680-BU680-BS680&gt;0,0,BT680-BU680-BS680))</f>
        <v/>
      </c>
      <c r="BX680" s="36">
        <f>IF(D680="","",IFERROR(VLOOKUP(D680,'produto-entrada-7'!A:M,3,0),"SEM PEDIDO"))</f>
        <v/>
      </c>
      <c r="BY680" s="36">
        <f>IF(D680="","",VLOOKUP(D680,'produto-estoque-total-7'!A:AB,25,0))</f>
        <v/>
      </c>
      <c r="BZ680" s="36">
        <f>IF(D680="","",IFERROR(VLOOKUP(D680,'produto-estoque-total-7'!A:AB,26,0)/100,0))</f>
        <v/>
      </c>
      <c r="CA680" s="36">
        <f>IF(D680="","",IFERROR(VLOOKUP(D680,'produto-estoque-total-7'!A:AB,27,0)/100,0))</f>
        <v/>
      </c>
      <c r="CB680" s="41">
        <f>IF(D680="","",V680*AF680)</f>
        <v/>
      </c>
      <c r="CC680" s="41">
        <f>IF(D680="","",V680*AI680)</f>
        <v/>
      </c>
      <c r="CD680" s="54">
        <f>IF(D680="","",VLOOKUP(D680,'produto-estoque-total-7'!A:AB,28,0))</f>
        <v/>
      </c>
    </row>
    <row r="681">
      <c r="A681" s="36">
        <f>IF(D681="","",VLOOKUP(D681,'produto-estoque-total-7'!A:AB,3,0))</f>
        <v/>
      </c>
      <c r="B681" s="1">
        <f>IF(D681="","",VLOOKUP(D681,'produto-estoque-total-7'!A:AB,12,0))</f>
        <v/>
      </c>
      <c r="C681" s="1">
        <f>IF(D681="","",VLOOKUP(D681,'produto-estoque-total-7'!A:AB,2,0))</f>
        <v/>
      </c>
      <c r="D681" s="37">
        <f>IFERROR(IF('produto-estoque-total-7'!A680="","",'produto-estoque-total-7'!A680),"")</f>
        <v/>
      </c>
      <c r="E681" s="1">
        <f>IF(D681="","",VLOOKUP(D681,'produto-estoque-total-7'!A:AB,4,0))</f>
        <v/>
      </c>
      <c r="F681" s="36">
        <f>IF(D681="","",VLOOKUP(D681,'produto-estoque-total-7'!A:AB,13,0))</f>
        <v/>
      </c>
      <c r="G681" s="1">
        <f>IF(F681="","",VLOOKUP(F681,'FORNECEDORES X COMPRADOR'!A:D,4,0))</f>
        <v/>
      </c>
      <c r="H681" s="1">
        <f>IF(F681="","",VLOOKUP(F681,'FORNECEDORES X COMPRADOR'!A:E,5,0))</f>
        <v/>
      </c>
      <c r="I681" s="36">
        <f>IF(D681="","",VLOOKUP(D681,'produto-estoque-total-7'!A:AB,15,0))</f>
        <v/>
      </c>
      <c r="J681" s="36">
        <f>IF(D681="","",VLOOKUP(D681,'produto-estoque-total-7'!A:AB,19,0))</f>
        <v/>
      </c>
      <c r="K681" s="1">
        <f>IF(D681="","",VLOOKUP(D681,'produto-estoque-total-7'!A:AB,20,0))</f>
        <v/>
      </c>
      <c r="L681" s="36">
        <f>IF(D681="","",VLOOKUP(D681,'produto-estoque-total-7'!A:AB,17,0))</f>
        <v/>
      </c>
      <c r="M681" s="1">
        <f>IF(D681="","",VLOOKUP(D681,'produto-estoque-total-7'!A:AB,18,0))</f>
        <v/>
      </c>
      <c r="N681" s="36">
        <f>IF(D681="","",VLOOKUP(D681,'produto-estoque-total-7'!A:AB,21,0))</f>
        <v/>
      </c>
      <c r="O681" s="1">
        <f>IF(D681="","",VLOOKUP(D681,'produto-estoque-total-7'!A:AB,22,0))</f>
        <v/>
      </c>
      <c r="P681" s="36">
        <f>IF(D681="","",VLOOKUP(D681,'produto-estoque-total-7'!A:AB,23,0))</f>
        <v/>
      </c>
      <c r="Q681" s="1">
        <f>IF(D681="","",VLOOKUP(D681,'produto-estoque-total-7'!A:AB,24,0))</f>
        <v/>
      </c>
      <c r="R681" s="38">
        <f>IFERROR(IF(D681="","",VLOOKUP(D681,'produto-venda-7'!B:N,13,0)),"C")</f>
        <v/>
      </c>
      <c r="S681" s="39">
        <f>IF(D681="","",VLOOKUP(D681,'produto-estoque-total-7'!A:AB,6,0))</f>
        <v/>
      </c>
      <c r="T681" s="39">
        <f>IF(D681="","",VLOOKUP(D681,'produto-estoque-total-7'!A:AB,5,0))</f>
        <v/>
      </c>
      <c r="U681" s="40">
        <f>IF(D681="","",VLOOKUP(D681,'produto-estoque-total-7'!A:AB,11,0))</f>
        <v/>
      </c>
      <c r="V681" s="41">
        <f>IF(D681="","",IFERROR(VLOOKUP(D681,'produto-entrada-7'!A:M,10,0),0))</f>
        <v/>
      </c>
      <c r="W681" s="42" t="n"/>
      <c r="X681" s="39">
        <f>IF(D681="","",VLOOKUP(D681,'produto-estoque-total-7'!A:AB,8,0))</f>
        <v/>
      </c>
      <c r="Y681" s="39">
        <f>IF(D681="","",VLOOKUP(D681,'produto-estoque-total-7'!A:AB,9,0))</f>
        <v/>
      </c>
      <c r="Z681" s="39">
        <f>IF(D681="","",VLOOKUP(D681,'produto-estoque-total-7'!A:AB,10,0))</f>
        <v/>
      </c>
      <c r="AA681" s="39">
        <f>IFERROR(IF(D681="","",VLOOKUP(D681,'produto-venda-7'!B:N,4,0)),0)</f>
        <v/>
      </c>
      <c r="AB681" s="39">
        <f>IFERROR(IF(D681="","",VLOOKUP(D681,'produto-venda-7'!B:N,5,0)),0)</f>
        <v/>
      </c>
      <c r="AC681" s="39">
        <f>IF(D681="","",IFERROR(AA681/90,0))</f>
        <v/>
      </c>
      <c r="AD681" s="36">
        <f>IF(D681="","",IFERROR(VLOOKUP(D681,'produto-entrada-7'!A:M,4,0),0))</f>
        <v/>
      </c>
      <c r="AE681" s="36">
        <f>IFERROR(IF(D681="","",VLOOKUP(D681,'produto-venda-7'!B:N,10,0)),0)</f>
        <v/>
      </c>
      <c r="AF681" s="36">
        <f>IF(D681="","",IFERROR(VLOOKUP(D681,'produto-entrada-7'!A:M,11,0),0))</f>
        <v/>
      </c>
      <c r="AG681" s="1">
        <f>IF(D681="","",IFERROR(VLOOKUP(D681,'produto-entrada-7'!A:M,12,0),0))</f>
        <v/>
      </c>
      <c r="AH681" s="1">
        <f>IF(D681="","",IFERROR(VLOOKUP(D681,'produto-entrada-7'!A:M,13,0),0))</f>
        <v/>
      </c>
      <c r="AI681" s="36">
        <f>IFERROR(IF(D681="","",VLOOKUP(D681,'produto-venda-7'!B:N,11,0)),0)</f>
        <v/>
      </c>
      <c r="AJ681" s="43">
        <f>IF(D681="","",IFERROR(AI681*AB681,0))</f>
        <v/>
      </c>
      <c r="AK681" s="44">
        <f>IFERROR(IF(D681="","",VLOOKUP(F681,'ANALISE FORNECEDOR'!$A:$I,8,0)),"")</f>
        <v/>
      </c>
      <c r="AL681" s="44">
        <f>IF(D681="","",AVERAGE(AM681,AK681))</f>
        <v/>
      </c>
      <c r="AM681" s="44">
        <f>IFERROR(IF(D681="","",VLOOKUP(F681,'ANALISE FORNECEDOR'!$A:$I,9,0)),"")</f>
        <v/>
      </c>
      <c r="AN681" s="45">
        <f>IF(D681="","",IF(Y681&gt;12,AI681*(U681+Y681),AI681*U681))</f>
        <v/>
      </c>
      <c r="AO681" s="45">
        <f>IF(D681="","",IF(Y681&gt;12,AI681*(U681+V681+Y681),AI681*(U681+V681)))</f>
        <v/>
      </c>
      <c r="AP681" s="46">
        <f>IF(D681="","",IF(Y681&gt;12,AG681*(U681+Y681),AG681*U681))</f>
        <v/>
      </c>
      <c r="AQ681" s="46">
        <f>IF(D681="","",IF(Y681&gt;12,AG681*(U681+V681+Y681),AG681*(U681+V681)))</f>
        <v/>
      </c>
      <c r="AR681" s="46">
        <f>IF(D681="","",IF(OR(R681="A",R681="AA",R681="AAA"),AP681,0))</f>
        <v/>
      </c>
      <c r="AS681" s="46">
        <f>IF(D681="","",IF(R681="B",AP681,0))</f>
        <v/>
      </c>
      <c r="AT681" s="46">
        <f>IF(D681="","",IF(R681="C",AP681,0))</f>
        <v/>
      </c>
      <c r="AU681" s="47">
        <f>IF(D681="","",IFERROR(AN681/AJ681,0))</f>
        <v/>
      </c>
      <c r="AV681" s="47">
        <f>IF(D681="","",IFERROR(((AO681)/AJ681),0))</f>
        <v/>
      </c>
      <c r="AW681" s="48">
        <f>IF(D681="","",IF(OR(S681="S",NOT(AND(ISNUMBER(AC681),ISNUMBER(AL681),AC681*AL681&gt;=0))),0,AC681*AL681))</f>
        <v/>
      </c>
      <c r="AX681" s="49">
        <f>IFERROR(IF(D681="","",AW681*AG681),0)</f>
        <v/>
      </c>
      <c r="AY681" s="48">
        <f>IF(D681="","",IF(OR(S681="S",NOT(AND(ISNUMBER(AC681),ISNUMBER(AK681),AC681*AK681&gt;=0))),0,AC681*AK681))</f>
        <v/>
      </c>
      <c r="AZ681" s="48">
        <f>IFERROR(IF(D681="","",IF(AY681=0,0,IF(((AY681)-(U681+Y681))&lt;0,0,(AY681)-U681))),0)</f>
        <v/>
      </c>
      <c r="BA681" s="49">
        <f>IF(D681="","",AZ681*AG681)</f>
        <v/>
      </c>
      <c r="BB681" s="49">
        <f>IF(D681="","",IF(OR(R681="A",R681="AA",R681="AAA"),BA681,0))</f>
        <v/>
      </c>
      <c r="BC681" s="49">
        <f>IF(D681="","",IF(R681="B",BA681,0))</f>
        <v/>
      </c>
      <c r="BD681" s="49">
        <f>IF(D681="","",IF(R681="B",BA681,0))</f>
        <v/>
      </c>
      <c r="BE681" s="49">
        <f>IF(D681="","",IF(S681="S",
1,
IF(AC681=0,
1,
IF(
IFERROR(((U681+Y681)*AG681)/((AC681*AK681)*AG681),0)&lt;0,
0,
IF(
IFERROR(((U681+Y681)*AG681)/((AC681*AK681)*AG681),0)&gt;1,
1,
IFERROR(((U681+Y681)*AG681)/((AC681*AK681)*AG681),0)
)
)
)
))</f>
        <v/>
      </c>
      <c r="BF681" s="49">
        <f>IF(D681="","",IF(S681="S",
1,
IF(AC681=0,
1,
IF(
IFERROR(((U681+V681+Y681)*AG681)/((AC681*AK681)*AG681),0)&lt;0,
0,
IF(
IFERROR(((U681+V681+Y681)*AG681)/((AC681*AK681)*AG681),0)&gt;1,
1,
IFERROR(((U681+V681+Y681)*AG681)/((AC681*AK681)*AG681),0)
)
)
)
))</f>
        <v/>
      </c>
      <c r="BG681" s="50">
        <f>IF(D681="","",IF(S681="S",0,IF(AND(ISNUMBER(AC681),ISNUMBER(AM681)),IF(OR(AC681*AM681&lt;0,ISERR(AC681*AM681)),0,AC681*AM681),0)))</f>
        <v/>
      </c>
      <c r="BH681" s="50">
        <f>IF(D681="","",IF(BY681&gt;TODAY()-60,0,IF(Y681&gt;12,MAX(0,(U681+Y681)-BG681),MAX(0,U681-BG681))))</f>
        <v/>
      </c>
      <c r="BI681" s="51">
        <f>IF(D681="","",BH681*AG681)</f>
        <v/>
      </c>
      <c r="BJ681" s="51">
        <f>IF(D681="","",IF(OR(R681="A",R681="AA",R681="AAA"),BI681,0))</f>
        <v/>
      </c>
      <c r="BK681" s="51">
        <f>IF(D681="","",IF(R681="B",BI681,0))</f>
        <v/>
      </c>
      <c r="BL681" s="51">
        <f>IF(D681="","",IF(R681="C",BI681,0))</f>
        <v/>
      </c>
      <c r="BM681" s="51">
        <f>IF(D681="","",IFERROR(MAX(0,MIN(BI681/AP681,1)),0))</f>
        <v/>
      </c>
      <c r="BN681" s="52">
        <f>IF(D681="","",AB681*AG681)</f>
        <v/>
      </c>
      <c r="BO681" s="52">
        <f>IF(D681="","",(U681+V681+X681)*AG681)</f>
        <v/>
      </c>
      <c r="BP681" s="52">
        <f>IF(D681="","",(AB681*3)*AG681)</f>
        <v/>
      </c>
      <c r="BQ681" s="52">
        <f>IF(D681="","",IF(BO681-BP681&gt;0,0,BO681-BP681))</f>
        <v/>
      </c>
      <c r="BR681" s="52">
        <f>IF(D681="","",IF(BO681-BP681-BN681&gt;0,0,BO681-BP681-BN681))</f>
        <v/>
      </c>
      <c r="BS681" s="53">
        <f>IF(D681="","",IFERROR(AB681*AI681,0))</f>
        <v/>
      </c>
      <c r="BT681" s="53">
        <f>IF(D681="","",IFERROR(IF(X681&gt;12, AI681*(U681+V681+X681), AI681*(U681+V681)),0))</f>
        <v/>
      </c>
      <c r="BU681" s="53">
        <f>IF(D681="","",IFERROR(((AB681*3)*AI681),0))</f>
        <v/>
      </c>
      <c r="BV681" s="53">
        <f>IF(D681="","",IF(BT681-BU681&gt;0,0,BT681-BU681))</f>
        <v/>
      </c>
      <c r="BW681" s="53">
        <f>IF(D681="","",IF(BT681-BU681-BS681&gt;0,0,BT681-BU681-BS681))</f>
        <v/>
      </c>
      <c r="BX681" s="36">
        <f>IF(D681="","",IFERROR(VLOOKUP(D681,'produto-entrada-7'!A:M,3,0),"SEM PEDIDO"))</f>
        <v/>
      </c>
      <c r="BY681" s="36">
        <f>IF(D681="","",VLOOKUP(D681,'produto-estoque-total-7'!A:AB,25,0))</f>
        <v/>
      </c>
      <c r="BZ681" s="36">
        <f>IF(D681="","",IFERROR(VLOOKUP(D681,'produto-estoque-total-7'!A:AB,26,0)/100,0))</f>
        <v/>
      </c>
      <c r="CA681" s="36">
        <f>IF(D681="","",IFERROR(VLOOKUP(D681,'produto-estoque-total-7'!A:AB,27,0)/100,0))</f>
        <v/>
      </c>
      <c r="CB681" s="41">
        <f>IF(D681="","",V681*AF681)</f>
        <v/>
      </c>
      <c r="CC681" s="41">
        <f>IF(D681="","",V681*AI681)</f>
        <v/>
      </c>
      <c r="CD681" s="54">
        <f>IF(D681="","",VLOOKUP(D681,'produto-estoque-total-7'!A:AB,28,0))</f>
        <v/>
      </c>
    </row>
    <row r="682">
      <c r="A682" s="36">
        <f>IF(D682="","",VLOOKUP(D682,'produto-estoque-total-7'!A:AB,3,0))</f>
        <v/>
      </c>
      <c r="B682" s="1">
        <f>IF(D682="","",VLOOKUP(D682,'produto-estoque-total-7'!A:AB,12,0))</f>
        <v/>
      </c>
      <c r="C682" s="1">
        <f>IF(D682="","",VLOOKUP(D682,'produto-estoque-total-7'!A:AB,2,0))</f>
        <v/>
      </c>
      <c r="D682" s="37">
        <f>IFERROR(IF('produto-estoque-total-7'!A681="","",'produto-estoque-total-7'!A681),"")</f>
        <v/>
      </c>
      <c r="E682" s="1">
        <f>IF(D682="","",VLOOKUP(D682,'produto-estoque-total-7'!A:AB,4,0))</f>
        <v/>
      </c>
      <c r="F682" s="36">
        <f>IF(D682="","",VLOOKUP(D682,'produto-estoque-total-7'!A:AB,13,0))</f>
        <v/>
      </c>
      <c r="G682" s="1">
        <f>IF(F682="","",VLOOKUP(F682,'FORNECEDORES X COMPRADOR'!A:D,4,0))</f>
        <v/>
      </c>
      <c r="H682" s="1">
        <f>IF(F682="","",VLOOKUP(F682,'FORNECEDORES X COMPRADOR'!A:E,5,0))</f>
        <v/>
      </c>
      <c r="I682" s="36">
        <f>IF(D682="","",VLOOKUP(D682,'produto-estoque-total-7'!A:AB,15,0))</f>
        <v/>
      </c>
      <c r="J682" s="36">
        <f>IF(D682="","",VLOOKUP(D682,'produto-estoque-total-7'!A:AB,19,0))</f>
        <v/>
      </c>
      <c r="K682" s="1">
        <f>IF(D682="","",VLOOKUP(D682,'produto-estoque-total-7'!A:AB,20,0))</f>
        <v/>
      </c>
      <c r="L682" s="36">
        <f>IF(D682="","",VLOOKUP(D682,'produto-estoque-total-7'!A:AB,17,0))</f>
        <v/>
      </c>
      <c r="M682" s="1">
        <f>IF(D682="","",VLOOKUP(D682,'produto-estoque-total-7'!A:AB,18,0))</f>
        <v/>
      </c>
      <c r="N682" s="36">
        <f>IF(D682="","",VLOOKUP(D682,'produto-estoque-total-7'!A:AB,21,0))</f>
        <v/>
      </c>
      <c r="O682" s="1">
        <f>IF(D682="","",VLOOKUP(D682,'produto-estoque-total-7'!A:AB,22,0))</f>
        <v/>
      </c>
      <c r="P682" s="36">
        <f>IF(D682="","",VLOOKUP(D682,'produto-estoque-total-7'!A:AB,23,0))</f>
        <v/>
      </c>
      <c r="Q682" s="1">
        <f>IF(D682="","",VLOOKUP(D682,'produto-estoque-total-7'!A:AB,24,0))</f>
        <v/>
      </c>
      <c r="R682" s="38">
        <f>IFERROR(IF(D682="","",VLOOKUP(D682,'produto-venda-7'!B:N,13,0)),"C")</f>
        <v/>
      </c>
      <c r="S682" s="39">
        <f>IF(D682="","",VLOOKUP(D682,'produto-estoque-total-7'!A:AB,6,0))</f>
        <v/>
      </c>
      <c r="T682" s="39">
        <f>IF(D682="","",VLOOKUP(D682,'produto-estoque-total-7'!A:AB,5,0))</f>
        <v/>
      </c>
      <c r="U682" s="40">
        <f>IF(D682="","",VLOOKUP(D682,'produto-estoque-total-7'!A:AB,11,0))</f>
        <v/>
      </c>
      <c r="V682" s="41">
        <f>IF(D682="","",IFERROR(VLOOKUP(D682,'produto-entrada-7'!A:M,10,0),0))</f>
        <v/>
      </c>
      <c r="W682" s="42" t="n"/>
      <c r="X682" s="39">
        <f>IF(D682="","",VLOOKUP(D682,'produto-estoque-total-7'!A:AB,8,0))</f>
        <v/>
      </c>
      <c r="Y682" s="39">
        <f>IF(D682="","",VLOOKUP(D682,'produto-estoque-total-7'!A:AB,9,0))</f>
        <v/>
      </c>
      <c r="Z682" s="39">
        <f>IF(D682="","",VLOOKUP(D682,'produto-estoque-total-7'!A:AB,10,0))</f>
        <v/>
      </c>
      <c r="AA682" s="39">
        <f>IFERROR(IF(D682="","",VLOOKUP(D682,'produto-venda-7'!B:N,4,0)),0)</f>
        <v/>
      </c>
      <c r="AB682" s="39">
        <f>IFERROR(IF(D682="","",VLOOKUP(D682,'produto-venda-7'!B:N,5,0)),0)</f>
        <v/>
      </c>
      <c r="AC682" s="39">
        <f>IF(D682="","",IFERROR(AA682/90,0))</f>
        <v/>
      </c>
      <c r="AD682" s="36">
        <f>IF(D682="","",IFERROR(VLOOKUP(D682,'produto-entrada-7'!A:M,4,0),0))</f>
        <v/>
      </c>
      <c r="AE682" s="36">
        <f>IFERROR(IF(D682="","",VLOOKUP(D682,'produto-venda-7'!B:N,10,0)),0)</f>
        <v/>
      </c>
      <c r="AF682" s="36">
        <f>IF(D682="","",IFERROR(VLOOKUP(D682,'produto-entrada-7'!A:M,11,0),0))</f>
        <v/>
      </c>
      <c r="AG682" s="1">
        <f>IF(D682="","",IFERROR(VLOOKUP(D682,'produto-entrada-7'!A:M,12,0),0))</f>
        <v/>
      </c>
      <c r="AH682" s="1">
        <f>IF(D682="","",IFERROR(VLOOKUP(D682,'produto-entrada-7'!A:M,13,0),0))</f>
        <v/>
      </c>
      <c r="AI682" s="36">
        <f>IFERROR(IF(D682="","",VLOOKUP(D682,'produto-venda-7'!B:N,11,0)),0)</f>
        <v/>
      </c>
      <c r="AJ682" s="43">
        <f>IF(D682="","",IFERROR(AI682*AB682,0))</f>
        <v/>
      </c>
      <c r="AK682" s="44">
        <f>IFERROR(IF(D682="","",VLOOKUP(F682,'ANALISE FORNECEDOR'!$A:$I,8,0)),"")</f>
        <v/>
      </c>
      <c r="AL682" s="44">
        <f>IF(D682="","",AVERAGE(AM682,AK682))</f>
        <v/>
      </c>
      <c r="AM682" s="44">
        <f>IFERROR(IF(D682="","",VLOOKUP(F682,'ANALISE FORNECEDOR'!$A:$I,9,0)),"")</f>
        <v/>
      </c>
      <c r="AN682" s="45">
        <f>IF(D682="","",IF(Y682&gt;12,AI682*(U682+Y682),AI682*U682))</f>
        <v/>
      </c>
      <c r="AO682" s="45">
        <f>IF(D682="","",IF(Y682&gt;12,AI682*(U682+V682+Y682),AI682*(U682+V682)))</f>
        <v/>
      </c>
      <c r="AP682" s="46">
        <f>IF(D682="","",IF(Y682&gt;12,AG682*(U682+Y682),AG682*U682))</f>
        <v/>
      </c>
      <c r="AQ682" s="46">
        <f>IF(D682="","",IF(Y682&gt;12,AG682*(U682+V682+Y682),AG682*(U682+V682)))</f>
        <v/>
      </c>
      <c r="AR682" s="46">
        <f>IF(D682="","",IF(OR(R682="A",R682="AA",R682="AAA"),AP682,0))</f>
        <v/>
      </c>
      <c r="AS682" s="46">
        <f>IF(D682="","",IF(R682="B",AP682,0))</f>
        <v/>
      </c>
      <c r="AT682" s="46">
        <f>IF(D682="","",IF(R682="C",AP682,0))</f>
        <v/>
      </c>
      <c r="AU682" s="47">
        <f>IF(D682="","",IFERROR(AN682/AJ682,0))</f>
        <v/>
      </c>
      <c r="AV682" s="47">
        <f>IF(D682="","",IFERROR(((AO682)/AJ682),0))</f>
        <v/>
      </c>
      <c r="AW682" s="48">
        <f>IF(D682="","",IF(OR(S682="S",NOT(AND(ISNUMBER(AC682),ISNUMBER(AL682),AC682*AL682&gt;=0))),0,AC682*AL682))</f>
        <v/>
      </c>
      <c r="AX682" s="49">
        <f>IFERROR(IF(D682="","",AW682*AG682),0)</f>
        <v/>
      </c>
      <c r="AY682" s="48">
        <f>IF(D682="","",IF(OR(S682="S",NOT(AND(ISNUMBER(AC682),ISNUMBER(AK682),AC682*AK682&gt;=0))),0,AC682*AK682))</f>
        <v/>
      </c>
      <c r="AZ682" s="48">
        <f>IFERROR(IF(D682="","",IF(AY682=0,0,IF(((AY682)-(U682+Y682))&lt;0,0,(AY682)-U682))),0)</f>
        <v/>
      </c>
      <c r="BA682" s="49">
        <f>IF(D682="","",AZ682*AG682)</f>
        <v/>
      </c>
      <c r="BB682" s="49">
        <f>IF(D682="","",IF(OR(R682="A",R682="AA",R682="AAA"),BA682,0))</f>
        <v/>
      </c>
      <c r="BC682" s="49">
        <f>IF(D682="","",IF(R682="B",BA682,0))</f>
        <v/>
      </c>
      <c r="BD682" s="49">
        <f>IF(D682="","",IF(R682="B",BA682,0))</f>
        <v/>
      </c>
      <c r="BE682" s="49">
        <f>IF(D682="","",IF(S682="S",
1,
IF(AC682=0,
1,
IF(
IFERROR(((U682+Y682)*AG682)/((AC682*AK682)*AG682),0)&lt;0,
0,
IF(
IFERROR(((U682+Y682)*AG682)/((AC682*AK682)*AG682),0)&gt;1,
1,
IFERROR(((U682+Y682)*AG682)/((AC682*AK682)*AG682),0)
)
)
)
))</f>
        <v/>
      </c>
      <c r="BF682" s="49">
        <f>IF(D682="","",IF(S682="S",
1,
IF(AC682=0,
1,
IF(
IFERROR(((U682+V682+Y682)*AG682)/((AC682*AK682)*AG682),0)&lt;0,
0,
IF(
IFERROR(((U682+V682+Y682)*AG682)/((AC682*AK682)*AG682),0)&gt;1,
1,
IFERROR(((U682+V682+Y682)*AG682)/((AC682*AK682)*AG682),0)
)
)
)
))</f>
        <v/>
      </c>
      <c r="BG682" s="50">
        <f>IF(D682="","",IF(S682="S",0,IF(AND(ISNUMBER(AC682),ISNUMBER(AM682)),IF(OR(AC682*AM682&lt;0,ISERR(AC682*AM682)),0,AC682*AM682),0)))</f>
        <v/>
      </c>
      <c r="BH682" s="50">
        <f>IF(D682="","",IF(BY682&gt;TODAY()-60,0,IF(Y682&gt;12,MAX(0,(U682+Y682)-BG682),MAX(0,U682-BG682))))</f>
        <v/>
      </c>
      <c r="BI682" s="51">
        <f>IF(D682="","",BH682*AG682)</f>
        <v/>
      </c>
      <c r="BJ682" s="51">
        <f>IF(D682="","",IF(OR(R682="A",R682="AA",R682="AAA"),BI682,0))</f>
        <v/>
      </c>
      <c r="BK682" s="51">
        <f>IF(D682="","",IF(R682="B",BI682,0))</f>
        <v/>
      </c>
      <c r="BL682" s="51">
        <f>IF(D682="","",IF(R682="C",BI682,0))</f>
        <v/>
      </c>
      <c r="BM682" s="51">
        <f>IF(D682="","",IFERROR(MAX(0,MIN(BI682/AP682,1)),0))</f>
        <v/>
      </c>
      <c r="BN682" s="52">
        <f>IF(D682="","",AB682*AG682)</f>
        <v/>
      </c>
      <c r="BO682" s="52">
        <f>IF(D682="","",(U682+V682+X682)*AG682)</f>
        <v/>
      </c>
      <c r="BP682" s="52">
        <f>IF(D682="","",(AB682*3)*AG682)</f>
        <v/>
      </c>
      <c r="BQ682" s="52">
        <f>IF(D682="","",IF(BO682-BP682&gt;0,0,BO682-BP682))</f>
        <v/>
      </c>
      <c r="BR682" s="52">
        <f>IF(D682="","",IF(BO682-BP682-BN682&gt;0,0,BO682-BP682-BN682))</f>
        <v/>
      </c>
      <c r="BS682" s="53">
        <f>IF(D682="","",IFERROR(AB682*AI682,0))</f>
        <v/>
      </c>
      <c r="BT682" s="53">
        <f>IF(D682="","",IFERROR(IF(X682&gt;12, AI682*(U682+V682+X682), AI682*(U682+V682)),0))</f>
        <v/>
      </c>
      <c r="BU682" s="53">
        <f>IF(D682="","",IFERROR(((AB682*3)*AI682),0))</f>
        <v/>
      </c>
      <c r="BV682" s="53">
        <f>IF(D682="","",IF(BT682-BU682&gt;0,0,BT682-BU682))</f>
        <v/>
      </c>
      <c r="BW682" s="53">
        <f>IF(D682="","",IF(BT682-BU682-BS682&gt;0,0,BT682-BU682-BS682))</f>
        <v/>
      </c>
      <c r="BX682" s="36">
        <f>IF(D682="","",IFERROR(VLOOKUP(D682,'produto-entrada-7'!A:M,3,0),"SEM PEDIDO"))</f>
        <v/>
      </c>
      <c r="BY682" s="36">
        <f>IF(D682="","",VLOOKUP(D682,'produto-estoque-total-7'!A:AB,25,0))</f>
        <v/>
      </c>
      <c r="BZ682" s="36">
        <f>IF(D682="","",IFERROR(VLOOKUP(D682,'produto-estoque-total-7'!A:AB,26,0)/100,0))</f>
        <v/>
      </c>
      <c r="CA682" s="36">
        <f>IF(D682="","",IFERROR(VLOOKUP(D682,'produto-estoque-total-7'!A:AB,27,0)/100,0))</f>
        <v/>
      </c>
      <c r="CB682" s="41">
        <f>IF(D682="","",V682*AF682)</f>
        <v/>
      </c>
      <c r="CC682" s="41">
        <f>IF(D682="","",V682*AI682)</f>
        <v/>
      </c>
      <c r="CD682" s="54">
        <f>IF(D682="","",VLOOKUP(D682,'produto-estoque-total-7'!A:AB,28,0))</f>
        <v/>
      </c>
    </row>
    <row r="683">
      <c r="A683" s="36">
        <f>IF(D683="","",VLOOKUP(D683,'produto-estoque-total-7'!A:AB,3,0))</f>
        <v/>
      </c>
      <c r="B683" s="1">
        <f>IF(D683="","",VLOOKUP(D683,'produto-estoque-total-7'!A:AB,12,0))</f>
        <v/>
      </c>
      <c r="C683" s="1">
        <f>IF(D683="","",VLOOKUP(D683,'produto-estoque-total-7'!A:AB,2,0))</f>
        <v/>
      </c>
      <c r="D683" s="37">
        <f>IFERROR(IF('produto-estoque-total-7'!A682="","",'produto-estoque-total-7'!A682),"")</f>
        <v/>
      </c>
      <c r="E683" s="1">
        <f>IF(D683="","",VLOOKUP(D683,'produto-estoque-total-7'!A:AB,4,0))</f>
        <v/>
      </c>
      <c r="F683" s="36">
        <f>IF(D683="","",VLOOKUP(D683,'produto-estoque-total-7'!A:AB,13,0))</f>
        <v/>
      </c>
      <c r="G683" s="1">
        <f>IF(F683="","",VLOOKUP(F683,'FORNECEDORES X COMPRADOR'!A:D,4,0))</f>
        <v/>
      </c>
      <c r="H683" s="1">
        <f>IF(F683="","",VLOOKUP(F683,'FORNECEDORES X COMPRADOR'!A:E,5,0))</f>
        <v/>
      </c>
      <c r="I683" s="36">
        <f>IF(D683="","",VLOOKUP(D683,'produto-estoque-total-7'!A:AB,15,0))</f>
        <v/>
      </c>
      <c r="J683" s="36">
        <f>IF(D683="","",VLOOKUP(D683,'produto-estoque-total-7'!A:AB,19,0))</f>
        <v/>
      </c>
      <c r="K683" s="1">
        <f>IF(D683="","",VLOOKUP(D683,'produto-estoque-total-7'!A:AB,20,0))</f>
        <v/>
      </c>
      <c r="L683" s="36">
        <f>IF(D683="","",VLOOKUP(D683,'produto-estoque-total-7'!A:AB,17,0))</f>
        <v/>
      </c>
      <c r="M683" s="1">
        <f>IF(D683="","",VLOOKUP(D683,'produto-estoque-total-7'!A:AB,18,0))</f>
        <v/>
      </c>
      <c r="N683" s="36">
        <f>IF(D683="","",VLOOKUP(D683,'produto-estoque-total-7'!A:AB,21,0))</f>
        <v/>
      </c>
      <c r="O683" s="1">
        <f>IF(D683="","",VLOOKUP(D683,'produto-estoque-total-7'!A:AB,22,0))</f>
        <v/>
      </c>
      <c r="P683" s="36">
        <f>IF(D683="","",VLOOKUP(D683,'produto-estoque-total-7'!A:AB,23,0))</f>
        <v/>
      </c>
      <c r="Q683" s="1">
        <f>IF(D683="","",VLOOKUP(D683,'produto-estoque-total-7'!A:AB,24,0))</f>
        <v/>
      </c>
      <c r="R683" s="38">
        <f>IFERROR(IF(D683="","",VLOOKUP(D683,'produto-venda-7'!B:N,13,0)),"C")</f>
        <v/>
      </c>
      <c r="S683" s="39">
        <f>IF(D683="","",VLOOKUP(D683,'produto-estoque-total-7'!A:AB,6,0))</f>
        <v/>
      </c>
      <c r="T683" s="39">
        <f>IF(D683="","",VLOOKUP(D683,'produto-estoque-total-7'!A:AB,5,0))</f>
        <v/>
      </c>
      <c r="U683" s="40">
        <f>IF(D683="","",VLOOKUP(D683,'produto-estoque-total-7'!A:AB,11,0))</f>
        <v/>
      </c>
      <c r="V683" s="41">
        <f>IF(D683="","",IFERROR(VLOOKUP(D683,'produto-entrada-7'!A:M,10,0),0))</f>
        <v/>
      </c>
      <c r="W683" s="42" t="n"/>
      <c r="X683" s="39">
        <f>IF(D683="","",VLOOKUP(D683,'produto-estoque-total-7'!A:AB,8,0))</f>
        <v/>
      </c>
      <c r="Y683" s="39">
        <f>IF(D683="","",VLOOKUP(D683,'produto-estoque-total-7'!A:AB,9,0))</f>
        <v/>
      </c>
      <c r="Z683" s="39">
        <f>IF(D683="","",VLOOKUP(D683,'produto-estoque-total-7'!A:AB,10,0))</f>
        <v/>
      </c>
      <c r="AA683" s="39">
        <f>IFERROR(IF(D683="","",VLOOKUP(D683,'produto-venda-7'!B:N,4,0)),0)</f>
        <v/>
      </c>
      <c r="AB683" s="39">
        <f>IFERROR(IF(D683="","",VLOOKUP(D683,'produto-venda-7'!B:N,5,0)),0)</f>
        <v/>
      </c>
      <c r="AC683" s="39">
        <f>IF(D683="","",IFERROR(AA683/90,0))</f>
        <v/>
      </c>
      <c r="AD683" s="36">
        <f>IF(D683="","",IFERROR(VLOOKUP(D683,'produto-entrada-7'!A:M,4,0),0))</f>
        <v/>
      </c>
      <c r="AE683" s="36">
        <f>IFERROR(IF(D683="","",VLOOKUP(D683,'produto-venda-7'!B:N,10,0)),0)</f>
        <v/>
      </c>
      <c r="AF683" s="36">
        <f>IF(D683="","",IFERROR(VLOOKUP(D683,'produto-entrada-7'!A:M,11,0),0))</f>
        <v/>
      </c>
      <c r="AG683" s="1">
        <f>IF(D683="","",IFERROR(VLOOKUP(D683,'produto-entrada-7'!A:M,12,0),0))</f>
        <v/>
      </c>
      <c r="AH683" s="1">
        <f>IF(D683="","",IFERROR(VLOOKUP(D683,'produto-entrada-7'!A:M,13,0),0))</f>
        <v/>
      </c>
      <c r="AI683" s="36">
        <f>IFERROR(IF(D683="","",VLOOKUP(D683,'produto-venda-7'!B:N,11,0)),0)</f>
        <v/>
      </c>
      <c r="AJ683" s="43">
        <f>IF(D683="","",IFERROR(AI683*AB683,0))</f>
        <v/>
      </c>
      <c r="AK683" s="44">
        <f>IFERROR(IF(D683="","",VLOOKUP(F683,'ANALISE FORNECEDOR'!$A:$I,8,0)),"")</f>
        <v/>
      </c>
      <c r="AL683" s="44">
        <f>IF(D683="","",AVERAGE(AM683,AK683))</f>
        <v/>
      </c>
      <c r="AM683" s="44">
        <f>IFERROR(IF(D683="","",VLOOKUP(F683,'ANALISE FORNECEDOR'!$A:$I,9,0)),"")</f>
        <v/>
      </c>
      <c r="AN683" s="45">
        <f>IF(D683="","",IF(Y683&gt;12,AI683*(U683+Y683),AI683*U683))</f>
        <v/>
      </c>
      <c r="AO683" s="45">
        <f>IF(D683="","",IF(Y683&gt;12,AI683*(U683+V683+Y683),AI683*(U683+V683)))</f>
        <v/>
      </c>
      <c r="AP683" s="46">
        <f>IF(D683="","",IF(Y683&gt;12,AG683*(U683+Y683),AG683*U683))</f>
        <v/>
      </c>
      <c r="AQ683" s="46">
        <f>IF(D683="","",IF(Y683&gt;12,AG683*(U683+V683+Y683),AG683*(U683+V683)))</f>
        <v/>
      </c>
      <c r="AR683" s="46">
        <f>IF(D683="","",IF(OR(R683="A",R683="AA",R683="AAA"),AP683,0))</f>
        <v/>
      </c>
      <c r="AS683" s="46">
        <f>IF(D683="","",IF(R683="B",AP683,0))</f>
        <v/>
      </c>
      <c r="AT683" s="46">
        <f>IF(D683="","",IF(R683="C",AP683,0))</f>
        <v/>
      </c>
      <c r="AU683" s="47">
        <f>IF(D683="","",IFERROR(AN683/AJ683,0))</f>
        <v/>
      </c>
      <c r="AV683" s="47">
        <f>IF(D683="","",IFERROR(((AO683)/AJ683),0))</f>
        <v/>
      </c>
      <c r="AW683" s="48">
        <f>IF(D683="","",IF(OR(S683="S",NOT(AND(ISNUMBER(AC683),ISNUMBER(AL683),AC683*AL683&gt;=0))),0,AC683*AL683))</f>
        <v/>
      </c>
      <c r="AX683" s="49">
        <f>IFERROR(IF(D683="","",AW683*AG683),0)</f>
        <v/>
      </c>
      <c r="AY683" s="48">
        <f>IF(D683="","",IF(OR(S683="S",NOT(AND(ISNUMBER(AC683),ISNUMBER(AK683),AC683*AK683&gt;=0))),0,AC683*AK683))</f>
        <v/>
      </c>
      <c r="AZ683" s="48">
        <f>IFERROR(IF(D683="","",IF(AY683=0,0,IF(((AY683)-(U683+Y683))&lt;0,0,(AY683)-U683))),0)</f>
        <v/>
      </c>
      <c r="BA683" s="49">
        <f>IF(D683="","",AZ683*AG683)</f>
        <v/>
      </c>
      <c r="BB683" s="49">
        <f>IF(D683="","",IF(OR(R683="A",R683="AA",R683="AAA"),BA683,0))</f>
        <v/>
      </c>
      <c r="BC683" s="49">
        <f>IF(D683="","",IF(R683="B",BA683,0))</f>
        <v/>
      </c>
      <c r="BD683" s="49">
        <f>IF(D683="","",IF(R683="B",BA683,0))</f>
        <v/>
      </c>
      <c r="BE683" s="49">
        <f>IF(D683="","",IF(S683="S",
1,
IF(AC683=0,
1,
IF(
IFERROR(((U683+Y683)*AG683)/((AC683*AK683)*AG683),0)&lt;0,
0,
IF(
IFERROR(((U683+Y683)*AG683)/((AC683*AK683)*AG683),0)&gt;1,
1,
IFERROR(((U683+Y683)*AG683)/((AC683*AK683)*AG683),0)
)
)
)
))</f>
        <v/>
      </c>
      <c r="BF683" s="49">
        <f>IF(D683="","",IF(S683="S",
1,
IF(AC683=0,
1,
IF(
IFERROR(((U683+V683+Y683)*AG683)/((AC683*AK683)*AG683),0)&lt;0,
0,
IF(
IFERROR(((U683+V683+Y683)*AG683)/((AC683*AK683)*AG683),0)&gt;1,
1,
IFERROR(((U683+V683+Y683)*AG683)/((AC683*AK683)*AG683),0)
)
)
)
))</f>
        <v/>
      </c>
      <c r="BG683" s="50">
        <f>IF(D683="","",IF(S683="S",0,IF(AND(ISNUMBER(AC683),ISNUMBER(AM683)),IF(OR(AC683*AM683&lt;0,ISERR(AC683*AM683)),0,AC683*AM683),0)))</f>
        <v/>
      </c>
      <c r="BH683" s="50">
        <f>IF(D683="","",IF(BY683&gt;TODAY()-60,0,IF(Y683&gt;12,MAX(0,(U683+Y683)-BG683),MAX(0,U683-BG683))))</f>
        <v/>
      </c>
      <c r="BI683" s="51">
        <f>IF(D683="","",BH683*AG683)</f>
        <v/>
      </c>
      <c r="BJ683" s="51">
        <f>IF(D683="","",IF(OR(R683="A",R683="AA",R683="AAA"),BI683,0))</f>
        <v/>
      </c>
      <c r="BK683" s="51">
        <f>IF(D683="","",IF(R683="B",BI683,0))</f>
        <v/>
      </c>
      <c r="BL683" s="51">
        <f>IF(D683="","",IF(R683="C",BI683,0))</f>
        <v/>
      </c>
      <c r="BM683" s="51">
        <f>IF(D683="","",IFERROR(MAX(0,MIN(BI683/AP683,1)),0))</f>
        <v/>
      </c>
      <c r="BN683" s="52">
        <f>IF(D683="","",AB683*AG683)</f>
        <v/>
      </c>
      <c r="BO683" s="52">
        <f>IF(D683="","",(U683+V683+X683)*AG683)</f>
        <v/>
      </c>
      <c r="BP683" s="52">
        <f>IF(D683="","",(AB683*3)*AG683)</f>
        <v/>
      </c>
      <c r="BQ683" s="52">
        <f>IF(D683="","",IF(BO683-BP683&gt;0,0,BO683-BP683))</f>
        <v/>
      </c>
      <c r="BR683" s="52">
        <f>IF(D683="","",IF(BO683-BP683-BN683&gt;0,0,BO683-BP683-BN683))</f>
        <v/>
      </c>
      <c r="BS683" s="53">
        <f>IF(D683="","",IFERROR(AB683*AI683,0))</f>
        <v/>
      </c>
      <c r="BT683" s="53">
        <f>IF(D683="","",IFERROR(IF(X683&gt;12, AI683*(U683+V683+X683), AI683*(U683+V683)),0))</f>
        <v/>
      </c>
      <c r="BU683" s="53">
        <f>IF(D683="","",IFERROR(((AB683*3)*AI683),0))</f>
        <v/>
      </c>
      <c r="BV683" s="53">
        <f>IF(D683="","",IF(BT683-BU683&gt;0,0,BT683-BU683))</f>
        <v/>
      </c>
      <c r="BW683" s="53">
        <f>IF(D683="","",IF(BT683-BU683-BS683&gt;0,0,BT683-BU683-BS683))</f>
        <v/>
      </c>
      <c r="BX683" s="36">
        <f>IF(D683="","",IFERROR(VLOOKUP(D683,'produto-entrada-7'!A:M,3,0),"SEM PEDIDO"))</f>
        <v/>
      </c>
      <c r="BY683" s="36">
        <f>IF(D683="","",VLOOKUP(D683,'produto-estoque-total-7'!A:AB,25,0))</f>
        <v/>
      </c>
      <c r="BZ683" s="36">
        <f>IF(D683="","",IFERROR(VLOOKUP(D683,'produto-estoque-total-7'!A:AB,26,0)/100,0))</f>
        <v/>
      </c>
      <c r="CA683" s="36">
        <f>IF(D683="","",IFERROR(VLOOKUP(D683,'produto-estoque-total-7'!A:AB,27,0)/100,0))</f>
        <v/>
      </c>
      <c r="CB683" s="41">
        <f>IF(D683="","",V683*AF683)</f>
        <v/>
      </c>
      <c r="CC683" s="41">
        <f>IF(D683="","",V683*AI683)</f>
        <v/>
      </c>
      <c r="CD683" s="54">
        <f>IF(D683="","",VLOOKUP(D683,'produto-estoque-total-7'!A:AB,28,0))</f>
        <v/>
      </c>
    </row>
    <row r="684">
      <c r="A684" s="36">
        <f>IF(D684="","",VLOOKUP(D684,'produto-estoque-total-7'!A:AB,3,0))</f>
        <v/>
      </c>
      <c r="B684" s="1">
        <f>IF(D684="","",VLOOKUP(D684,'produto-estoque-total-7'!A:AB,12,0))</f>
        <v/>
      </c>
      <c r="C684" s="1">
        <f>IF(D684="","",VLOOKUP(D684,'produto-estoque-total-7'!A:AB,2,0))</f>
        <v/>
      </c>
      <c r="D684" s="37">
        <f>IFERROR(IF('produto-estoque-total-7'!A683="","",'produto-estoque-total-7'!A683),"")</f>
        <v/>
      </c>
      <c r="E684" s="1">
        <f>IF(D684="","",VLOOKUP(D684,'produto-estoque-total-7'!A:AB,4,0))</f>
        <v/>
      </c>
      <c r="F684" s="36">
        <f>IF(D684="","",VLOOKUP(D684,'produto-estoque-total-7'!A:AB,13,0))</f>
        <v/>
      </c>
      <c r="G684" s="1">
        <f>IF(F684="","",VLOOKUP(F684,'FORNECEDORES X COMPRADOR'!A:D,4,0))</f>
        <v/>
      </c>
      <c r="H684" s="1">
        <f>IF(F684="","",VLOOKUP(F684,'FORNECEDORES X COMPRADOR'!A:E,5,0))</f>
        <v/>
      </c>
      <c r="I684" s="36">
        <f>IF(D684="","",VLOOKUP(D684,'produto-estoque-total-7'!A:AB,15,0))</f>
        <v/>
      </c>
      <c r="J684" s="36">
        <f>IF(D684="","",VLOOKUP(D684,'produto-estoque-total-7'!A:AB,19,0))</f>
        <v/>
      </c>
      <c r="K684" s="1">
        <f>IF(D684="","",VLOOKUP(D684,'produto-estoque-total-7'!A:AB,20,0))</f>
        <v/>
      </c>
      <c r="L684" s="36">
        <f>IF(D684="","",VLOOKUP(D684,'produto-estoque-total-7'!A:AB,17,0))</f>
        <v/>
      </c>
      <c r="M684" s="1">
        <f>IF(D684="","",VLOOKUP(D684,'produto-estoque-total-7'!A:AB,18,0))</f>
        <v/>
      </c>
      <c r="N684" s="36">
        <f>IF(D684="","",VLOOKUP(D684,'produto-estoque-total-7'!A:AB,21,0))</f>
        <v/>
      </c>
      <c r="O684" s="1">
        <f>IF(D684="","",VLOOKUP(D684,'produto-estoque-total-7'!A:AB,22,0))</f>
        <v/>
      </c>
      <c r="P684" s="36">
        <f>IF(D684="","",VLOOKUP(D684,'produto-estoque-total-7'!A:AB,23,0))</f>
        <v/>
      </c>
      <c r="Q684" s="1">
        <f>IF(D684="","",VLOOKUP(D684,'produto-estoque-total-7'!A:AB,24,0))</f>
        <v/>
      </c>
      <c r="R684" s="38">
        <f>IFERROR(IF(D684="","",VLOOKUP(D684,'produto-venda-7'!B:N,13,0)),"C")</f>
        <v/>
      </c>
      <c r="S684" s="39">
        <f>IF(D684="","",VLOOKUP(D684,'produto-estoque-total-7'!A:AB,6,0))</f>
        <v/>
      </c>
      <c r="T684" s="39">
        <f>IF(D684="","",VLOOKUP(D684,'produto-estoque-total-7'!A:AB,5,0))</f>
        <v/>
      </c>
      <c r="U684" s="40">
        <f>IF(D684="","",VLOOKUP(D684,'produto-estoque-total-7'!A:AB,11,0))</f>
        <v/>
      </c>
      <c r="V684" s="41">
        <f>IF(D684="","",IFERROR(VLOOKUP(D684,'produto-entrada-7'!A:M,10,0),0))</f>
        <v/>
      </c>
      <c r="W684" s="42" t="n"/>
      <c r="X684" s="39">
        <f>IF(D684="","",VLOOKUP(D684,'produto-estoque-total-7'!A:AB,8,0))</f>
        <v/>
      </c>
      <c r="Y684" s="39">
        <f>IF(D684="","",VLOOKUP(D684,'produto-estoque-total-7'!A:AB,9,0))</f>
        <v/>
      </c>
      <c r="Z684" s="39">
        <f>IF(D684="","",VLOOKUP(D684,'produto-estoque-total-7'!A:AB,10,0))</f>
        <v/>
      </c>
      <c r="AA684" s="39">
        <f>IFERROR(IF(D684="","",VLOOKUP(D684,'produto-venda-7'!B:N,4,0)),0)</f>
        <v/>
      </c>
      <c r="AB684" s="39">
        <f>IFERROR(IF(D684="","",VLOOKUP(D684,'produto-venda-7'!B:N,5,0)),0)</f>
        <v/>
      </c>
      <c r="AC684" s="39">
        <f>IF(D684="","",IFERROR(AA684/90,0))</f>
        <v/>
      </c>
      <c r="AD684" s="36">
        <f>IF(D684="","",IFERROR(VLOOKUP(D684,'produto-entrada-7'!A:M,4,0),0))</f>
        <v/>
      </c>
      <c r="AE684" s="36">
        <f>IFERROR(IF(D684="","",VLOOKUP(D684,'produto-venda-7'!B:N,10,0)),0)</f>
        <v/>
      </c>
      <c r="AF684" s="36">
        <f>IF(D684="","",IFERROR(VLOOKUP(D684,'produto-entrada-7'!A:M,11,0),0))</f>
        <v/>
      </c>
      <c r="AG684" s="1">
        <f>IF(D684="","",IFERROR(VLOOKUP(D684,'produto-entrada-7'!A:M,12,0),0))</f>
        <v/>
      </c>
      <c r="AH684" s="1">
        <f>IF(D684="","",IFERROR(VLOOKUP(D684,'produto-entrada-7'!A:M,13,0),0))</f>
        <v/>
      </c>
      <c r="AI684" s="36">
        <f>IFERROR(IF(D684="","",VLOOKUP(D684,'produto-venda-7'!B:N,11,0)),0)</f>
        <v/>
      </c>
      <c r="AJ684" s="43">
        <f>IF(D684="","",IFERROR(AI684*AB684,0))</f>
        <v/>
      </c>
      <c r="AK684" s="44">
        <f>IFERROR(IF(D684="","",VLOOKUP(F684,'ANALISE FORNECEDOR'!$A:$I,8,0)),"")</f>
        <v/>
      </c>
      <c r="AL684" s="44">
        <f>IF(D684="","",AVERAGE(AM684,AK684))</f>
        <v/>
      </c>
      <c r="AM684" s="44">
        <f>IFERROR(IF(D684="","",VLOOKUP(F684,'ANALISE FORNECEDOR'!$A:$I,9,0)),"")</f>
        <v/>
      </c>
      <c r="AN684" s="45">
        <f>IF(D684="","",IF(Y684&gt;12,AI684*(U684+Y684),AI684*U684))</f>
        <v/>
      </c>
      <c r="AO684" s="45">
        <f>IF(D684="","",IF(Y684&gt;12,AI684*(U684+V684+Y684),AI684*(U684+V684)))</f>
        <v/>
      </c>
      <c r="AP684" s="46">
        <f>IF(D684="","",IF(Y684&gt;12,AG684*(U684+Y684),AG684*U684))</f>
        <v/>
      </c>
      <c r="AQ684" s="46">
        <f>IF(D684="","",IF(Y684&gt;12,AG684*(U684+V684+Y684),AG684*(U684+V684)))</f>
        <v/>
      </c>
      <c r="AR684" s="46">
        <f>IF(D684="","",IF(OR(R684="A",R684="AA",R684="AAA"),AP684,0))</f>
        <v/>
      </c>
      <c r="AS684" s="46">
        <f>IF(D684="","",IF(R684="B",AP684,0))</f>
        <v/>
      </c>
      <c r="AT684" s="46">
        <f>IF(D684="","",IF(R684="C",AP684,0))</f>
        <v/>
      </c>
      <c r="AU684" s="47">
        <f>IF(D684="","",IFERROR(AN684/AJ684,0))</f>
        <v/>
      </c>
      <c r="AV684" s="47">
        <f>IF(D684="","",IFERROR(((AO684)/AJ684),0))</f>
        <v/>
      </c>
      <c r="AW684" s="48">
        <f>IF(D684="","",IF(OR(S684="S",NOT(AND(ISNUMBER(AC684),ISNUMBER(AL684),AC684*AL684&gt;=0))),0,AC684*AL684))</f>
        <v/>
      </c>
      <c r="AX684" s="49">
        <f>IFERROR(IF(D684="","",AW684*AG684),0)</f>
        <v/>
      </c>
      <c r="AY684" s="48">
        <f>IF(D684="","",IF(OR(S684="S",NOT(AND(ISNUMBER(AC684),ISNUMBER(AK684),AC684*AK684&gt;=0))),0,AC684*AK684))</f>
        <v/>
      </c>
      <c r="AZ684" s="48">
        <f>IFERROR(IF(D684="","",IF(AY684=0,0,IF(((AY684)-(U684+Y684))&lt;0,0,(AY684)-U684))),0)</f>
        <v/>
      </c>
      <c r="BA684" s="49">
        <f>IF(D684="","",AZ684*AG684)</f>
        <v/>
      </c>
      <c r="BB684" s="49">
        <f>IF(D684="","",IF(OR(R684="A",R684="AA",R684="AAA"),BA684,0))</f>
        <v/>
      </c>
      <c r="BC684" s="49">
        <f>IF(D684="","",IF(R684="B",BA684,0))</f>
        <v/>
      </c>
      <c r="BD684" s="49">
        <f>IF(D684="","",IF(R684="B",BA684,0))</f>
        <v/>
      </c>
      <c r="BE684" s="49">
        <f>IF(D684="","",IF(S684="S",
1,
IF(AC684=0,
1,
IF(
IFERROR(((U684+Y684)*AG684)/((AC684*AK684)*AG684),0)&lt;0,
0,
IF(
IFERROR(((U684+Y684)*AG684)/((AC684*AK684)*AG684),0)&gt;1,
1,
IFERROR(((U684+Y684)*AG684)/((AC684*AK684)*AG684),0)
)
)
)
))</f>
        <v/>
      </c>
      <c r="BF684" s="49">
        <f>IF(D684="","",IF(S684="S",
1,
IF(AC684=0,
1,
IF(
IFERROR(((U684+V684+Y684)*AG684)/((AC684*AK684)*AG684),0)&lt;0,
0,
IF(
IFERROR(((U684+V684+Y684)*AG684)/((AC684*AK684)*AG684),0)&gt;1,
1,
IFERROR(((U684+V684+Y684)*AG684)/((AC684*AK684)*AG684),0)
)
)
)
))</f>
        <v/>
      </c>
      <c r="BG684" s="50">
        <f>IF(D684="","",IF(S684="S",0,IF(AND(ISNUMBER(AC684),ISNUMBER(AM684)),IF(OR(AC684*AM684&lt;0,ISERR(AC684*AM684)),0,AC684*AM684),0)))</f>
        <v/>
      </c>
      <c r="BH684" s="50">
        <f>IF(D684="","",IF(BY684&gt;TODAY()-60,0,IF(Y684&gt;12,MAX(0,(U684+Y684)-BG684),MAX(0,U684-BG684))))</f>
        <v/>
      </c>
      <c r="BI684" s="51">
        <f>IF(D684="","",BH684*AG684)</f>
        <v/>
      </c>
      <c r="BJ684" s="51">
        <f>IF(D684="","",IF(OR(R684="A",R684="AA",R684="AAA"),BI684,0))</f>
        <v/>
      </c>
      <c r="BK684" s="51">
        <f>IF(D684="","",IF(R684="B",BI684,0))</f>
        <v/>
      </c>
      <c r="BL684" s="51">
        <f>IF(D684="","",IF(R684="C",BI684,0))</f>
        <v/>
      </c>
      <c r="BM684" s="51">
        <f>IF(D684="","",IFERROR(MAX(0,MIN(BI684/AP684,1)),0))</f>
        <v/>
      </c>
      <c r="BN684" s="52">
        <f>IF(D684="","",AB684*AG684)</f>
        <v/>
      </c>
      <c r="BO684" s="52">
        <f>IF(D684="","",(U684+V684+X684)*AG684)</f>
        <v/>
      </c>
      <c r="BP684" s="52">
        <f>IF(D684="","",(AB684*3)*AG684)</f>
        <v/>
      </c>
      <c r="BQ684" s="52">
        <f>IF(D684="","",IF(BO684-BP684&gt;0,0,BO684-BP684))</f>
        <v/>
      </c>
      <c r="BR684" s="52">
        <f>IF(D684="","",IF(BO684-BP684-BN684&gt;0,0,BO684-BP684-BN684))</f>
        <v/>
      </c>
      <c r="BS684" s="53">
        <f>IF(D684="","",IFERROR(AB684*AI684,0))</f>
        <v/>
      </c>
      <c r="BT684" s="53">
        <f>IF(D684="","",IFERROR(IF(X684&gt;12, AI684*(U684+V684+X684), AI684*(U684+V684)),0))</f>
        <v/>
      </c>
      <c r="BU684" s="53">
        <f>IF(D684="","",IFERROR(((AB684*3)*AI684),0))</f>
        <v/>
      </c>
      <c r="BV684" s="53">
        <f>IF(D684="","",IF(BT684-BU684&gt;0,0,BT684-BU684))</f>
        <v/>
      </c>
      <c r="BW684" s="53">
        <f>IF(D684="","",IF(BT684-BU684-BS684&gt;0,0,BT684-BU684-BS684))</f>
        <v/>
      </c>
      <c r="BX684" s="36">
        <f>IF(D684="","",IFERROR(VLOOKUP(D684,'produto-entrada-7'!A:M,3,0),"SEM PEDIDO"))</f>
        <v/>
      </c>
      <c r="BY684" s="36">
        <f>IF(D684="","",VLOOKUP(D684,'produto-estoque-total-7'!A:AB,25,0))</f>
        <v/>
      </c>
      <c r="BZ684" s="36">
        <f>IF(D684="","",IFERROR(VLOOKUP(D684,'produto-estoque-total-7'!A:AB,26,0)/100,0))</f>
        <v/>
      </c>
      <c r="CA684" s="36">
        <f>IF(D684="","",IFERROR(VLOOKUP(D684,'produto-estoque-total-7'!A:AB,27,0)/100,0))</f>
        <v/>
      </c>
      <c r="CB684" s="41">
        <f>IF(D684="","",V684*AF684)</f>
        <v/>
      </c>
      <c r="CC684" s="41">
        <f>IF(D684="","",V684*AI684)</f>
        <v/>
      </c>
      <c r="CD684" s="54">
        <f>IF(D684="","",VLOOKUP(D684,'produto-estoque-total-7'!A:AB,28,0))</f>
        <v/>
      </c>
    </row>
    <row r="685">
      <c r="A685" s="36">
        <f>IF(D685="","",VLOOKUP(D685,'produto-estoque-total-7'!A:AB,3,0))</f>
        <v/>
      </c>
      <c r="B685" s="1">
        <f>IF(D685="","",VLOOKUP(D685,'produto-estoque-total-7'!A:AB,12,0))</f>
        <v/>
      </c>
      <c r="C685" s="1">
        <f>IF(D685="","",VLOOKUP(D685,'produto-estoque-total-7'!A:AB,2,0))</f>
        <v/>
      </c>
      <c r="D685" s="37">
        <f>IFERROR(IF('produto-estoque-total-7'!A684="","",'produto-estoque-total-7'!A684),"")</f>
        <v/>
      </c>
      <c r="E685" s="1">
        <f>IF(D685="","",VLOOKUP(D685,'produto-estoque-total-7'!A:AB,4,0))</f>
        <v/>
      </c>
      <c r="F685" s="36">
        <f>IF(D685="","",VLOOKUP(D685,'produto-estoque-total-7'!A:AB,13,0))</f>
        <v/>
      </c>
      <c r="G685" s="1">
        <f>IF(F685="","",VLOOKUP(F685,'FORNECEDORES X COMPRADOR'!A:D,4,0))</f>
        <v/>
      </c>
      <c r="H685" s="1">
        <f>IF(F685="","",VLOOKUP(F685,'FORNECEDORES X COMPRADOR'!A:E,5,0))</f>
        <v/>
      </c>
      <c r="I685" s="36">
        <f>IF(D685="","",VLOOKUP(D685,'produto-estoque-total-7'!A:AB,15,0))</f>
        <v/>
      </c>
      <c r="J685" s="36">
        <f>IF(D685="","",VLOOKUP(D685,'produto-estoque-total-7'!A:AB,19,0))</f>
        <v/>
      </c>
      <c r="K685" s="1">
        <f>IF(D685="","",VLOOKUP(D685,'produto-estoque-total-7'!A:AB,20,0))</f>
        <v/>
      </c>
      <c r="L685" s="36">
        <f>IF(D685="","",VLOOKUP(D685,'produto-estoque-total-7'!A:AB,17,0))</f>
        <v/>
      </c>
      <c r="M685" s="1">
        <f>IF(D685="","",VLOOKUP(D685,'produto-estoque-total-7'!A:AB,18,0))</f>
        <v/>
      </c>
      <c r="N685" s="36">
        <f>IF(D685="","",VLOOKUP(D685,'produto-estoque-total-7'!A:AB,21,0))</f>
        <v/>
      </c>
      <c r="O685" s="1">
        <f>IF(D685="","",VLOOKUP(D685,'produto-estoque-total-7'!A:AB,22,0))</f>
        <v/>
      </c>
      <c r="P685" s="36">
        <f>IF(D685="","",VLOOKUP(D685,'produto-estoque-total-7'!A:AB,23,0))</f>
        <v/>
      </c>
      <c r="Q685" s="1">
        <f>IF(D685="","",VLOOKUP(D685,'produto-estoque-total-7'!A:AB,24,0))</f>
        <v/>
      </c>
      <c r="R685" s="38">
        <f>IFERROR(IF(D685="","",VLOOKUP(D685,'produto-venda-7'!B:N,13,0)),"C")</f>
        <v/>
      </c>
      <c r="S685" s="39">
        <f>IF(D685="","",VLOOKUP(D685,'produto-estoque-total-7'!A:AB,6,0))</f>
        <v/>
      </c>
      <c r="T685" s="39">
        <f>IF(D685="","",VLOOKUP(D685,'produto-estoque-total-7'!A:AB,5,0))</f>
        <v/>
      </c>
      <c r="U685" s="40">
        <f>IF(D685="","",VLOOKUP(D685,'produto-estoque-total-7'!A:AB,11,0))</f>
        <v/>
      </c>
      <c r="V685" s="41">
        <f>IF(D685="","",IFERROR(VLOOKUP(D685,'produto-entrada-7'!A:M,10,0),0))</f>
        <v/>
      </c>
      <c r="W685" s="42" t="n"/>
      <c r="X685" s="39">
        <f>IF(D685="","",VLOOKUP(D685,'produto-estoque-total-7'!A:AB,8,0))</f>
        <v/>
      </c>
      <c r="Y685" s="39">
        <f>IF(D685="","",VLOOKUP(D685,'produto-estoque-total-7'!A:AB,9,0))</f>
        <v/>
      </c>
      <c r="Z685" s="39">
        <f>IF(D685="","",VLOOKUP(D685,'produto-estoque-total-7'!A:AB,10,0))</f>
        <v/>
      </c>
      <c r="AA685" s="39">
        <f>IFERROR(IF(D685="","",VLOOKUP(D685,'produto-venda-7'!B:N,4,0)),0)</f>
        <v/>
      </c>
      <c r="AB685" s="39">
        <f>IFERROR(IF(D685="","",VLOOKUP(D685,'produto-venda-7'!B:N,5,0)),0)</f>
        <v/>
      </c>
      <c r="AC685" s="39">
        <f>IF(D685="","",IFERROR(AA685/90,0))</f>
        <v/>
      </c>
      <c r="AD685" s="36">
        <f>IF(D685="","",IFERROR(VLOOKUP(D685,'produto-entrada-7'!A:M,4,0),0))</f>
        <v/>
      </c>
      <c r="AE685" s="36">
        <f>IFERROR(IF(D685="","",VLOOKUP(D685,'produto-venda-7'!B:N,10,0)),0)</f>
        <v/>
      </c>
      <c r="AF685" s="36">
        <f>IF(D685="","",IFERROR(VLOOKUP(D685,'produto-entrada-7'!A:M,11,0),0))</f>
        <v/>
      </c>
      <c r="AG685" s="1">
        <f>IF(D685="","",IFERROR(VLOOKUP(D685,'produto-entrada-7'!A:M,12,0),0))</f>
        <v/>
      </c>
      <c r="AH685" s="1">
        <f>IF(D685="","",IFERROR(VLOOKUP(D685,'produto-entrada-7'!A:M,13,0),0))</f>
        <v/>
      </c>
      <c r="AI685" s="36">
        <f>IFERROR(IF(D685="","",VLOOKUP(D685,'produto-venda-7'!B:N,11,0)),0)</f>
        <v/>
      </c>
      <c r="AJ685" s="43">
        <f>IF(D685="","",IFERROR(AI685*AB685,0))</f>
        <v/>
      </c>
      <c r="AK685" s="44">
        <f>IFERROR(IF(D685="","",VLOOKUP(F685,'ANALISE FORNECEDOR'!$A:$I,8,0)),"")</f>
        <v/>
      </c>
      <c r="AL685" s="44">
        <f>IF(D685="","",AVERAGE(AM685,AK685))</f>
        <v/>
      </c>
      <c r="AM685" s="44">
        <f>IFERROR(IF(D685="","",VLOOKUP(F685,'ANALISE FORNECEDOR'!$A:$I,9,0)),"")</f>
        <v/>
      </c>
      <c r="AN685" s="45">
        <f>IF(D685="","",IF(Y685&gt;12,AI685*(U685+Y685),AI685*U685))</f>
        <v/>
      </c>
      <c r="AO685" s="45">
        <f>IF(D685="","",IF(Y685&gt;12,AI685*(U685+V685+Y685),AI685*(U685+V685)))</f>
        <v/>
      </c>
      <c r="AP685" s="46">
        <f>IF(D685="","",IF(Y685&gt;12,AG685*(U685+Y685),AG685*U685))</f>
        <v/>
      </c>
      <c r="AQ685" s="46">
        <f>IF(D685="","",IF(Y685&gt;12,AG685*(U685+V685+Y685),AG685*(U685+V685)))</f>
        <v/>
      </c>
      <c r="AR685" s="46">
        <f>IF(D685="","",IF(OR(R685="A",R685="AA",R685="AAA"),AP685,0))</f>
        <v/>
      </c>
      <c r="AS685" s="46">
        <f>IF(D685="","",IF(R685="B",AP685,0))</f>
        <v/>
      </c>
      <c r="AT685" s="46">
        <f>IF(D685="","",IF(R685="C",AP685,0))</f>
        <v/>
      </c>
      <c r="AU685" s="47">
        <f>IF(D685="","",IFERROR(AN685/AJ685,0))</f>
        <v/>
      </c>
      <c r="AV685" s="47">
        <f>IF(D685="","",IFERROR(((AO685)/AJ685),0))</f>
        <v/>
      </c>
      <c r="AW685" s="48">
        <f>IF(D685="","",IF(OR(S685="S",NOT(AND(ISNUMBER(AC685),ISNUMBER(AL685),AC685*AL685&gt;=0))),0,AC685*AL685))</f>
        <v/>
      </c>
      <c r="AX685" s="49">
        <f>IFERROR(IF(D685="","",AW685*AG685),0)</f>
        <v/>
      </c>
      <c r="AY685" s="48">
        <f>IF(D685="","",IF(OR(S685="S",NOT(AND(ISNUMBER(AC685),ISNUMBER(AK685),AC685*AK685&gt;=0))),0,AC685*AK685))</f>
        <v/>
      </c>
      <c r="AZ685" s="48">
        <f>IFERROR(IF(D685="","",IF(AY685=0,0,IF(((AY685)-(U685+Y685))&lt;0,0,(AY685)-U685))),0)</f>
        <v/>
      </c>
      <c r="BA685" s="49">
        <f>IF(D685="","",AZ685*AG685)</f>
        <v/>
      </c>
      <c r="BB685" s="49">
        <f>IF(D685="","",IF(OR(R685="A",R685="AA",R685="AAA"),BA685,0))</f>
        <v/>
      </c>
      <c r="BC685" s="49">
        <f>IF(D685="","",IF(R685="B",BA685,0))</f>
        <v/>
      </c>
      <c r="BD685" s="49">
        <f>IF(D685="","",IF(R685="B",BA685,0))</f>
        <v/>
      </c>
      <c r="BE685" s="49">
        <f>IF(D685="","",IF(S685="S",
1,
IF(AC685=0,
1,
IF(
IFERROR(((U685+Y685)*AG685)/((AC685*AK685)*AG685),0)&lt;0,
0,
IF(
IFERROR(((U685+Y685)*AG685)/((AC685*AK685)*AG685),0)&gt;1,
1,
IFERROR(((U685+Y685)*AG685)/((AC685*AK685)*AG685),0)
)
)
)
))</f>
        <v/>
      </c>
      <c r="BF685" s="49">
        <f>IF(D685="","",IF(S685="S",
1,
IF(AC685=0,
1,
IF(
IFERROR(((U685+V685+Y685)*AG685)/((AC685*AK685)*AG685),0)&lt;0,
0,
IF(
IFERROR(((U685+V685+Y685)*AG685)/((AC685*AK685)*AG685),0)&gt;1,
1,
IFERROR(((U685+V685+Y685)*AG685)/((AC685*AK685)*AG685),0)
)
)
)
))</f>
        <v/>
      </c>
      <c r="BG685" s="50">
        <f>IF(D685="","",IF(S685="S",0,IF(AND(ISNUMBER(AC685),ISNUMBER(AM685)),IF(OR(AC685*AM685&lt;0,ISERR(AC685*AM685)),0,AC685*AM685),0)))</f>
        <v/>
      </c>
      <c r="BH685" s="50">
        <f>IF(D685="","",IF(BY685&gt;TODAY()-60,0,IF(Y685&gt;12,MAX(0,(U685+Y685)-BG685),MAX(0,U685-BG685))))</f>
        <v/>
      </c>
      <c r="BI685" s="51">
        <f>IF(D685="","",BH685*AG685)</f>
        <v/>
      </c>
      <c r="BJ685" s="51">
        <f>IF(D685="","",IF(OR(R685="A",R685="AA",R685="AAA"),BI685,0))</f>
        <v/>
      </c>
      <c r="BK685" s="51">
        <f>IF(D685="","",IF(R685="B",BI685,0))</f>
        <v/>
      </c>
      <c r="BL685" s="51">
        <f>IF(D685="","",IF(R685="C",BI685,0))</f>
        <v/>
      </c>
      <c r="BM685" s="51">
        <f>IF(D685="","",IFERROR(MAX(0,MIN(BI685/AP685,1)),0))</f>
        <v/>
      </c>
      <c r="BN685" s="52">
        <f>IF(D685="","",AB685*AG685)</f>
        <v/>
      </c>
      <c r="BO685" s="52">
        <f>IF(D685="","",(U685+V685+X685)*AG685)</f>
        <v/>
      </c>
      <c r="BP685" s="52">
        <f>IF(D685="","",(AB685*3)*AG685)</f>
        <v/>
      </c>
      <c r="BQ685" s="52">
        <f>IF(D685="","",IF(BO685-BP685&gt;0,0,BO685-BP685))</f>
        <v/>
      </c>
      <c r="BR685" s="52">
        <f>IF(D685="","",IF(BO685-BP685-BN685&gt;0,0,BO685-BP685-BN685))</f>
        <v/>
      </c>
      <c r="BS685" s="53">
        <f>IF(D685="","",IFERROR(AB685*AI685,0))</f>
        <v/>
      </c>
      <c r="BT685" s="53">
        <f>IF(D685="","",IFERROR(IF(X685&gt;12, AI685*(U685+V685+X685), AI685*(U685+V685)),0))</f>
        <v/>
      </c>
      <c r="BU685" s="53">
        <f>IF(D685="","",IFERROR(((AB685*3)*AI685),0))</f>
        <v/>
      </c>
      <c r="BV685" s="53">
        <f>IF(D685="","",IF(BT685-BU685&gt;0,0,BT685-BU685))</f>
        <v/>
      </c>
      <c r="BW685" s="53">
        <f>IF(D685="","",IF(BT685-BU685-BS685&gt;0,0,BT685-BU685-BS685))</f>
        <v/>
      </c>
      <c r="BX685" s="36">
        <f>IF(D685="","",IFERROR(VLOOKUP(D685,'produto-entrada-7'!A:M,3,0),"SEM PEDIDO"))</f>
        <v/>
      </c>
      <c r="BY685" s="36">
        <f>IF(D685="","",VLOOKUP(D685,'produto-estoque-total-7'!A:AB,25,0))</f>
        <v/>
      </c>
      <c r="BZ685" s="36">
        <f>IF(D685="","",IFERROR(VLOOKUP(D685,'produto-estoque-total-7'!A:AB,26,0)/100,0))</f>
        <v/>
      </c>
      <c r="CA685" s="36">
        <f>IF(D685="","",IFERROR(VLOOKUP(D685,'produto-estoque-total-7'!A:AB,27,0)/100,0))</f>
        <v/>
      </c>
      <c r="CB685" s="41">
        <f>IF(D685="","",V685*AF685)</f>
        <v/>
      </c>
      <c r="CC685" s="41">
        <f>IF(D685="","",V685*AI685)</f>
        <v/>
      </c>
      <c r="CD685" s="54">
        <f>IF(D685="","",VLOOKUP(D685,'produto-estoque-total-7'!A:AB,28,0))</f>
        <v/>
      </c>
    </row>
    <row r="686">
      <c r="A686" s="36">
        <f>IF(D686="","",VLOOKUP(D686,'produto-estoque-total-7'!A:AB,3,0))</f>
        <v/>
      </c>
      <c r="B686" s="1">
        <f>IF(D686="","",VLOOKUP(D686,'produto-estoque-total-7'!A:AB,12,0))</f>
        <v/>
      </c>
      <c r="C686" s="1">
        <f>IF(D686="","",VLOOKUP(D686,'produto-estoque-total-7'!A:AB,2,0))</f>
        <v/>
      </c>
      <c r="D686" s="37">
        <f>IFERROR(IF('produto-estoque-total-7'!A685="","",'produto-estoque-total-7'!A685),"")</f>
        <v/>
      </c>
      <c r="E686" s="1">
        <f>IF(D686="","",VLOOKUP(D686,'produto-estoque-total-7'!A:AB,4,0))</f>
        <v/>
      </c>
      <c r="F686" s="36">
        <f>IF(D686="","",VLOOKUP(D686,'produto-estoque-total-7'!A:AB,13,0))</f>
        <v/>
      </c>
      <c r="G686" s="1">
        <f>IF(F686="","",VLOOKUP(F686,'FORNECEDORES X COMPRADOR'!A:D,4,0))</f>
        <v/>
      </c>
      <c r="H686" s="1">
        <f>IF(F686="","",VLOOKUP(F686,'FORNECEDORES X COMPRADOR'!A:E,5,0))</f>
        <v/>
      </c>
      <c r="I686" s="36">
        <f>IF(D686="","",VLOOKUP(D686,'produto-estoque-total-7'!A:AB,15,0))</f>
        <v/>
      </c>
      <c r="J686" s="36">
        <f>IF(D686="","",VLOOKUP(D686,'produto-estoque-total-7'!A:AB,19,0))</f>
        <v/>
      </c>
      <c r="K686" s="1">
        <f>IF(D686="","",VLOOKUP(D686,'produto-estoque-total-7'!A:AB,20,0))</f>
        <v/>
      </c>
      <c r="L686" s="36">
        <f>IF(D686="","",VLOOKUP(D686,'produto-estoque-total-7'!A:AB,17,0))</f>
        <v/>
      </c>
      <c r="M686" s="1">
        <f>IF(D686="","",VLOOKUP(D686,'produto-estoque-total-7'!A:AB,18,0))</f>
        <v/>
      </c>
      <c r="N686" s="36">
        <f>IF(D686="","",VLOOKUP(D686,'produto-estoque-total-7'!A:AB,21,0))</f>
        <v/>
      </c>
      <c r="O686" s="1">
        <f>IF(D686="","",VLOOKUP(D686,'produto-estoque-total-7'!A:AB,22,0))</f>
        <v/>
      </c>
      <c r="P686" s="36">
        <f>IF(D686="","",VLOOKUP(D686,'produto-estoque-total-7'!A:AB,23,0))</f>
        <v/>
      </c>
      <c r="Q686" s="1">
        <f>IF(D686="","",VLOOKUP(D686,'produto-estoque-total-7'!A:AB,24,0))</f>
        <v/>
      </c>
      <c r="R686" s="38">
        <f>IFERROR(IF(D686="","",VLOOKUP(D686,'produto-venda-7'!B:N,13,0)),"C")</f>
        <v/>
      </c>
      <c r="S686" s="39">
        <f>IF(D686="","",VLOOKUP(D686,'produto-estoque-total-7'!A:AB,6,0))</f>
        <v/>
      </c>
      <c r="T686" s="39">
        <f>IF(D686="","",VLOOKUP(D686,'produto-estoque-total-7'!A:AB,5,0))</f>
        <v/>
      </c>
      <c r="U686" s="40">
        <f>IF(D686="","",VLOOKUP(D686,'produto-estoque-total-7'!A:AB,11,0))</f>
        <v/>
      </c>
      <c r="V686" s="41">
        <f>IF(D686="","",IFERROR(VLOOKUP(D686,'produto-entrada-7'!A:M,10,0),0))</f>
        <v/>
      </c>
      <c r="W686" s="42" t="n"/>
      <c r="X686" s="39">
        <f>IF(D686="","",VLOOKUP(D686,'produto-estoque-total-7'!A:AB,8,0))</f>
        <v/>
      </c>
      <c r="Y686" s="39">
        <f>IF(D686="","",VLOOKUP(D686,'produto-estoque-total-7'!A:AB,9,0))</f>
        <v/>
      </c>
      <c r="Z686" s="39">
        <f>IF(D686="","",VLOOKUP(D686,'produto-estoque-total-7'!A:AB,10,0))</f>
        <v/>
      </c>
      <c r="AA686" s="39">
        <f>IFERROR(IF(D686="","",VLOOKUP(D686,'produto-venda-7'!B:N,4,0)),0)</f>
        <v/>
      </c>
      <c r="AB686" s="39">
        <f>IFERROR(IF(D686="","",VLOOKUP(D686,'produto-venda-7'!B:N,5,0)),0)</f>
        <v/>
      </c>
      <c r="AC686" s="39">
        <f>IF(D686="","",IFERROR(AA686/90,0))</f>
        <v/>
      </c>
      <c r="AD686" s="36">
        <f>IF(D686="","",IFERROR(VLOOKUP(D686,'produto-entrada-7'!A:M,4,0),0))</f>
        <v/>
      </c>
      <c r="AE686" s="36">
        <f>IFERROR(IF(D686="","",VLOOKUP(D686,'produto-venda-7'!B:N,10,0)),0)</f>
        <v/>
      </c>
      <c r="AF686" s="36">
        <f>IF(D686="","",IFERROR(VLOOKUP(D686,'produto-entrada-7'!A:M,11,0),0))</f>
        <v/>
      </c>
      <c r="AG686" s="1">
        <f>IF(D686="","",IFERROR(VLOOKUP(D686,'produto-entrada-7'!A:M,12,0),0))</f>
        <v/>
      </c>
      <c r="AH686" s="1">
        <f>IF(D686="","",IFERROR(VLOOKUP(D686,'produto-entrada-7'!A:M,13,0),0))</f>
        <v/>
      </c>
      <c r="AI686" s="36">
        <f>IFERROR(IF(D686="","",VLOOKUP(D686,'produto-venda-7'!B:N,11,0)),0)</f>
        <v/>
      </c>
      <c r="AJ686" s="43">
        <f>IF(D686="","",IFERROR(AI686*AB686,0))</f>
        <v/>
      </c>
      <c r="AK686" s="44">
        <f>IFERROR(IF(D686="","",VLOOKUP(F686,'ANALISE FORNECEDOR'!$A:$I,8,0)),"")</f>
        <v/>
      </c>
      <c r="AL686" s="44">
        <f>IF(D686="","",AVERAGE(AM686,AK686))</f>
        <v/>
      </c>
      <c r="AM686" s="44">
        <f>IFERROR(IF(D686="","",VLOOKUP(F686,'ANALISE FORNECEDOR'!$A:$I,9,0)),"")</f>
        <v/>
      </c>
      <c r="AN686" s="45">
        <f>IF(D686="","",IF(Y686&gt;12,AI686*(U686+Y686),AI686*U686))</f>
        <v/>
      </c>
      <c r="AO686" s="45">
        <f>IF(D686="","",IF(Y686&gt;12,AI686*(U686+V686+Y686),AI686*(U686+V686)))</f>
        <v/>
      </c>
      <c r="AP686" s="46">
        <f>IF(D686="","",IF(Y686&gt;12,AG686*(U686+Y686),AG686*U686))</f>
        <v/>
      </c>
      <c r="AQ686" s="46">
        <f>IF(D686="","",IF(Y686&gt;12,AG686*(U686+V686+Y686),AG686*(U686+V686)))</f>
        <v/>
      </c>
      <c r="AR686" s="46">
        <f>IF(D686="","",IF(OR(R686="A",R686="AA",R686="AAA"),AP686,0))</f>
        <v/>
      </c>
      <c r="AS686" s="46">
        <f>IF(D686="","",IF(R686="B",AP686,0))</f>
        <v/>
      </c>
      <c r="AT686" s="46">
        <f>IF(D686="","",IF(R686="C",AP686,0))</f>
        <v/>
      </c>
      <c r="AU686" s="47">
        <f>IF(D686="","",IFERROR(AN686/AJ686,0))</f>
        <v/>
      </c>
      <c r="AV686" s="47">
        <f>IF(D686="","",IFERROR(((AO686)/AJ686),0))</f>
        <v/>
      </c>
      <c r="AW686" s="48">
        <f>IF(D686="","",IF(OR(S686="S",NOT(AND(ISNUMBER(AC686),ISNUMBER(AL686),AC686*AL686&gt;=0))),0,AC686*AL686))</f>
        <v/>
      </c>
      <c r="AX686" s="49">
        <f>IFERROR(IF(D686="","",AW686*AG686),0)</f>
        <v/>
      </c>
      <c r="AY686" s="48">
        <f>IF(D686="","",IF(OR(S686="S",NOT(AND(ISNUMBER(AC686),ISNUMBER(AK686),AC686*AK686&gt;=0))),0,AC686*AK686))</f>
        <v/>
      </c>
      <c r="AZ686" s="48">
        <f>IFERROR(IF(D686="","",IF(AY686=0,0,IF(((AY686)-(U686+Y686))&lt;0,0,(AY686)-U686))),0)</f>
        <v/>
      </c>
      <c r="BA686" s="49">
        <f>IF(D686="","",AZ686*AG686)</f>
        <v/>
      </c>
      <c r="BB686" s="49">
        <f>IF(D686="","",IF(OR(R686="A",R686="AA",R686="AAA"),BA686,0))</f>
        <v/>
      </c>
      <c r="BC686" s="49">
        <f>IF(D686="","",IF(R686="B",BA686,0))</f>
        <v/>
      </c>
      <c r="BD686" s="49">
        <f>IF(D686="","",IF(R686="B",BA686,0))</f>
        <v/>
      </c>
      <c r="BE686" s="49">
        <f>IF(D686="","",IF(S686="S",
1,
IF(AC686=0,
1,
IF(
IFERROR(((U686+Y686)*AG686)/((AC686*AK686)*AG686),0)&lt;0,
0,
IF(
IFERROR(((U686+Y686)*AG686)/((AC686*AK686)*AG686),0)&gt;1,
1,
IFERROR(((U686+Y686)*AG686)/((AC686*AK686)*AG686),0)
)
)
)
))</f>
        <v/>
      </c>
      <c r="BF686" s="49">
        <f>IF(D686="","",IF(S686="S",
1,
IF(AC686=0,
1,
IF(
IFERROR(((U686+V686+Y686)*AG686)/((AC686*AK686)*AG686),0)&lt;0,
0,
IF(
IFERROR(((U686+V686+Y686)*AG686)/((AC686*AK686)*AG686),0)&gt;1,
1,
IFERROR(((U686+V686+Y686)*AG686)/((AC686*AK686)*AG686),0)
)
)
)
))</f>
        <v/>
      </c>
      <c r="BG686" s="50">
        <f>IF(D686="","",IF(S686="S",0,IF(AND(ISNUMBER(AC686),ISNUMBER(AM686)),IF(OR(AC686*AM686&lt;0,ISERR(AC686*AM686)),0,AC686*AM686),0)))</f>
        <v/>
      </c>
      <c r="BH686" s="50">
        <f>IF(D686="","",IF(BY686&gt;TODAY()-60,0,IF(Y686&gt;12,MAX(0,(U686+Y686)-BG686),MAX(0,U686-BG686))))</f>
        <v/>
      </c>
      <c r="BI686" s="51">
        <f>IF(D686="","",BH686*AG686)</f>
        <v/>
      </c>
      <c r="BJ686" s="51">
        <f>IF(D686="","",IF(OR(R686="A",R686="AA",R686="AAA"),BI686,0))</f>
        <v/>
      </c>
      <c r="BK686" s="51">
        <f>IF(D686="","",IF(R686="B",BI686,0))</f>
        <v/>
      </c>
      <c r="BL686" s="51">
        <f>IF(D686="","",IF(R686="C",BI686,0))</f>
        <v/>
      </c>
      <c r="BM686" s="51">
        <f>IF(D686="","",IFERROR(MAX(0,MIN(BI686/AP686,1)),0))</f>
        <v/>
      </c>
      <c r="BN686" s="52">
        <f>IF(D686="","",AB686*AG686)</f>
        <v/>
      </c>
      <c r="BO686" s="52">
        <f>IF(D686="","",(U686+V686+X686)*AG686)</f>
        <v/>
      </c>
      <c r="BP686" s="52">
        <f>IF(D686="","",(AB686*3)*AG686)</f>
        <v/>
      </c>
      <c r="BQ686" s="52">
        <f>IF(D686="","",IF(BO686-BP686&gt;0,0,BO686-BP686))</f>
        <v/>
      </c>
      <c r="BR686" s="52">
        <f>IF(D686="","",IF(BO686-BP686-BN686&gt;0,0,BO686-BP686-BN686))</f>
        <v/>
      </c>
      <c r="BS686" s="53">
        <f>IF(D686="","",IFERROR(AB686*AI686,0))</f>
        <v/>
      </c>
      <c r="BT686" s="53">
        <f>IF(D686="","",IFERROR(IF(X686&gt;12, AI686*(U686+V686+X686), AI686*(U686+V686)),0))</f>
        <v/>
      </c>
      <c r="BU686" s="53">
        <f>IF(D686="","",IFERROR(((AB686*3)*AI686),0))</f>
        <v/>
      </c>
      <c r="BV686" s="53">
        <f>IF(D686="","",IF(BT686-BU686&gt;0,0,BT686-BU686))</f>
        <v/>
      </c>
      <c r="BW686" s="53">
        <f>IF(D686="","",IF(BT686-BU686-BS686&gt;0,0,BT686-BU686-BS686))</f>
        <v/>
      </c>
      <c r="BX686" s="36">
        <f>IF(D686="","",IFERROR(VLOOKUP(D686,'produto-entrada-7'!A:M,3,0),"SEM PEDIDO"))</f>
        <v/>
      </c>
      <c r="BY686" s="36">
        <f>IF(D686="","",VLOOKUP(D686,'produto-estoque-total-7'!A:AB,25,0))</f>
        <v/>
      </c>
      <c r="BZ686" s="36">
        <f>IF(D686="","",IFERROR(VLOOKUP(D686,'produto-estoque-total-7'!A:AB,26,0)/100,0))</f>
        <v/>
      </c>
      <c r="CA686" s="36">
        <f>IF(D686="","",IFERROR(VLOOKUP(D686,'produto-estoque-total-7'!A:AB,27,0)/100,0))</f>
        <v/>
      </c>
      <c r="CB686" s="41">
        <f>IF(D686="","",V686*AF686)</f>
        <v/>
      </c>
      <c r="CC686" s="41">
        <f>IF(D686="","",V686*AI686)</f>
        <v/>
      </c>
      <c r="CD686" s="54">
        <f>IF(D686="","",VLOOKUP(D686,'produto-estoque-total-7'!A:AB,28,0))</f>
        <v/>
      </c>
    </row>
    <row r="687">
      <c r="A687" s="36">
        <f>IF(D687="","",VLOOKUP(D687,'produto-estoque-total-7'!A:AB,3,0))</f>
        <v/>
      </c>
      <c r="B687" s="1">
        <f>IF(D687="","",VLOOKUP(D687,'produto-estoque-total-7'!A:AB,12,0))</f>
        <v/>
      </c>
      <c r="C687" s="1">
        <f>IF(D687="","",VLOOKUP(D687,'produto-estoque-total-7'!A:AB,2,0))</f>
        <v/>
      </c>
      <c r="D687" s="37">
        <f>IFERROR(IF('produto-estoque-total-7'!A686="","",'produto-estoque-total-7'!A686),"")</f>
        <v/>
      </c>
      <c r="E687" s="1">
        <f>IF(D687="","",VLOOKUP(D687,'produto-estoque-total-7'!A:AB,4,0))</f>
        <v/>
      </c>
      <c r="F687" s="36">
        <f>IF(D687="","",VLOOKUP(D687,'produto-estoque-total-7'!A:AB,13,0))</f>
        <v/>
      </c>
      <c r="G687" s="1">
        <f>IF(F687="","",VLOOKUP(F687,'FORNECEDORES X COMPRADOR'!A:D,4,0))</f>
        <v/>
      </c>
      <c r="H687" s="1">
        <f>IF(F687="","",VLOOKUP(F687,'FORNECEDORES X COMPRADOR'!A:E,5,0))</f>
        <v/>
      </c>
      <c r="I687" s="36">
        <f>IF(D687="","",VLOOKUP(D687,'produto-estoque-total-7'!A:AB,15,0))</f>
        <v/>
      </c>
      <c r="J687" s="36">
        <f>IF(D687="","",VLOOKUP(D687,'produto-estoque-total-7'!A:AB,19,0))</f>
        <v/>
      </c>
      <c r="K687" s="1">
        <f>IF(D687="","",VLOOKUP(D687,'produto-estoque-total-7'!A:AB,20,0))</f>
        <v/>
      </c>
      <c r="L687" s="36">
        <f>IF(D687="","",VLOOKUP(D687,'produto-estoque-total-7'!A:AB,17,0))</f>
        <v/>
      </c>
      <c r="M687" s="1">
        <f>IF(D687="","",VLOOKUP(D687,'produto-estoque-total-7'!A:AB,18,0))</f>
        <v/>
      </c>
      <c r="N687" s="36">
        <f>IF(D687="","",VLOOKUP(D687,'produto-estoque-total-7'!A:AB,21,0))</f>
        <v/>
      </c>
      <c r="O687" s="1">
        <f>IF(D687="","",VLOOKUP(D687,'produto-estoque-total-7'!A:AB,22,0))</f>
        <v/>
      </c>
      <c r="P687" s="36">
        <f>IF(D687="","",VLOOKUP(D687,'produto-estoque-total-7'!A:AB,23,0))</f>
        <v/>
      </c>
      <c r="Q687" s="1">
        <f>IF(D687="","",VLOOKUP(D687,'produto-estoque-total-7'!A:AB,24,0))</f>
        <v/>
      </c>
      <c r="R687" s="38">
        <f>IFERROR(IF(D687="","",VLOOKUP(D687,'produto-venda-7'!B:N,13,0)),"C")</f>
        <v/>
      </c>
      <c r="S687" s="39">
        <f>IF(D687="","",VLOOKUP(D687,'produto-estoque-total-7'!A:AB,6,0))</f>
        <v/>
      </c>
      <c r="T687" s="39">
        <f>IF(D687="","",VLOOKUP(D687,'produto-estoque-total-7'!A:AB,5,0))</f>
        <v/>
      </c>
      <c r="U687" s="40">
        <f>IF(D687="","",VLOOKUP(D687,'produto-estoque-total-7'!A:AB,11,0))</f>
        <v/>
      </c>
      <c r="V687" s="41">
        <f>IF(D687="","",IFERROR(VLOOKUP(D687,'produto-entrada-7'!A:M,10,0),0))</f>
        <v/>
      </c>
      <c r="W687" s="42" t="n"/>
      <c r="X687" s="39">
        <f>IF(D687="","",VLOOKUP(D687,'produto-estoque-total-7'!A:AB,8,0))</f>
        <v/>
      </c>
      <c r="Y687" s="39">
        <f>IF(D687="","",VLOOKUP(D687,'produto-estoque-total-7'!A:AB,9,0))</f>
        <v/>
      </c>
      <c r="Z687" s="39">
        <f>IF(D687="","",VLOOKUP(D687,'produto-estoque-total-7'!A:AB,10,0))</f>
        <v/>
      </c>
      <c r="AA687" s="39">
        <f>IFERROR(IF(D687="","",VLOOKUP(D687,'produto-venda-7'!B:N,4,0)),0)</f>
        <v/>
      </c>
      <c r="AB687" s="39">
        <f>IFERROR(IF(D687="","",VLOOKUP(D687,'produto-venda-7'!B:N,5,0)),0)</f>
        <v/>
      </c>
      <c r="AC687" s="39">
        <f>IF(D687="","",IFERROR(AA687/90,0))</f>
        <v/>
      </c>
      <c r="AD687" s="36">
        <f>IF(D687="","",IFERROR(VLOOKUP(D687,'produto-entrada-7'!A:M,4,0),0))</f>
        <v/>
      </c>
      <c r="AE687" s="36">
        <f>IFERROR(IF(D687="","",VLOOKUP(D687,'produto-venda-7'!B:N,10,0)),0)</f>
        <v/>
      </c>
      <c r="AF687" s="36">
        <f>IF(D687="","",IFERROR(VLOOKUP(D687,'produto-entrada-7'!A:M,11,0),0))</f>
        <v/>
      </c>
      <c r="AG687" s="1">
        <f>IF(D687="","",IFERROR(VLOOKUP(D687,'produto-entrada-7'!A:M,12,0),0))</f>
        <v/>
      </c>
      <c r="AH687" s="1">
        <f>IF(D687="","",IFERROR(VLOOKUP(D687,'produto-entrada-7'!A:M,13,0),0))</f>
        <v/>
      </c>
      <c r="AI687" s="36">
        <f>IFERROR(IF(D687="","",VLOOKUP(D687,'produto-venda-7'!B:N,11,0)),0)</f>
        <v/>
      </c>
      <c r="AJ687" s="43">
        <f>IF(D687="","",IFERROR(AI687*AB687,0))</f>
        <v/>
      </c>
      <c r="AK687" s="44">
        <f>IFERROR(IF(D687="","",VLOOKUP(F687,'ANALISE FORNECEDOR'!$A:$I,8,0)),"")</f>
        <v/>
      </c>
      <c r="AL687" s="44">
        <f>IF(D687="","",AVERAGE(AM687,AK687))</f>
        <v/>
      </c>
      <c r="AM687" s="44">
        <f>IFERROR(IF(D687="","",VLOOKUP(F687,'ANALISE FORNECEDOR'!$A:$I,9,0)),"")</f>
        <v/>
      </c>
      <c r="AN687" s="45">
        <f>IF(D687="","",IF(Y687&gt;12,AI687*(U687+Y687),AI687*U687))</f>
        <v/>
      </c>
      <c r="AO687" s="45">
        <f>IF(D687="","",IF(Y687&gt;12,AI687*(U687+V687+Y687),AI687*(U687+V687)))</f>
        <v/>
      </c>
      <c r="AP687" s="46">
        <f>IF(D687="","",IF(Y687&gt;12,AG687*(U687+Y687),AG687*U687))</f>
        <v/>
      </c>
      <c r="AQ687" s="46">
        <f>IF(D687="","",IF(Y687&gt;12,AG687*(U687+V687+Y687),AG687*(U687+V687)))</f>
        <v/>
      </c>
      <c r="AR687" s="46">
        <f>IF(D687="","",IF(OR(R687="A",R687="AA",R687="AAA"),AP687,0))</f>
        <v/>
      </c>
      <c r="AS687" s="46">
        <f>IF(D687="","",IF(R687="B",AP687,0))</f>
        <v/>
      </c>
      <c r="AT687" s="46">
        <f>IF(D687="","",IF(R687="C",AP687,0))</f>
        <v/>
      </c>
      <c r="AU687" s="47">
        <f>IF(D687="","",IFERROR(AN687/AJ687,0))</f>
        <v/>
      </c>
      <c r="AV687" s="47">
        <f>IF(D687="","",IFERROR(((AO687)/AJ687),0))</f>
        <v/>
      </c>
      <c r="AW687" s="48">
        <f>IF(D687="","",IF(OR(S687="S",NOT(AND(ISNUMBER(AC687),ISNUMBER(AL687),AC687*AL687&gt;=0))),0,AC687*AL687))</f>
        <v/>
      </c>
      <c r="AX687" s="49">
        <f>IFERROR(IF(D687="","",AW687*AG687),0)</f>
        <v/>
      </c>
      <c r="AY687" s="48">
        <f>IF(D687="","",IF(OR(S687="S",NOT(AND(ISNUMBER(AC687),ISNUMBER(AK687),AC687*AK687&gt;=0))),0,AC687*AK687))</f>
        <v/>
      </c>
      <c r="AZ687" s="48">
        <f>IFERROR(IF(D687="","",IF(AY687=0,0,IF(((AY687)-(U687+Y687))&lt;0,0,(AY687)-U687))),0)</f>
        <v/>
      </c>
      <c r="BA687" s="49">
        <f>IF(D687="","",AZ687*AG687)</f>
        <v/>
      </c>
      <c r="BB687" s="49">
        <f>IF(D687="","",IF(OR(R687="A",R687="AA",R687="AAA"),BA687,0))</f>
        <v/>
      </c>
      <c r="BC687" s="49">
        <f>IF(D687="","",IF(R687="B",BA687,0))</f>
        <v/>
      </c>
      <c r="BD687" s="49">
        <f>IF(D687="","",IF(R687="B",BA687,0))</f>
        <v/>
      </c>
      <c r="BE687" s="49">
        <f>IF(D687="","",IF(S687="S",
1,
IF(AC687=0,
1,
IF(
IFERROR(((U687+Y687)*AG687)/((AC687*AK687)*AG687),0)&lt;0,
0,
IF(
IFERROR(((U687+Y687)*AG687)/((AC687*AK687)*AG687),0)&gt;1,
1,
IFERROR(((U687+Y687)*AG687)/((AC687*AK687)*AG687),0)
)
)
)
))</f>
        <v/>
      </c>
      <c r="BF687" s="49">
        <f>IF(D687="","",IF(S687="S",
1,
IF(AC687=0,
1,
IF(
IFERROR(((U687+V687+Y687)*AG687)/((AC687*AK687)*AG687),0)&lt;0,
0,
IF(
IFERROR(((U687+V687+Y687)*AG687)/((AC687*AK687)*AG687),0)&gt;1,
1,
IFERROR(((U687+V687+Y687)*AG687)/((AC687*AK687)*AG687),0)
)
)
)
))</f>
        <v/>
      </c>
      <c r="BG687" s="50">
        <f>IF(D687="","",IF(S687="S",0,IF(AND(ISNUMBER(AC687),ISNUMBER(AM687)),IF(OR(AC687*AM687&lt;0,ISERR(AC687*AM687)),0,AC687*AM687),0)))</f>
        <v/>
      </c>
      <c r="BH687" s="50">
        <f>IF(D687="","",IF(BY687&gt;TODAY()-60,0,IF(Y687&gt;12,MAX(0,(U687+Y687)-BG687),MAX(0,U687-BG687))))</f>
        <v/>
      </c>
      <c r="BI687" s="51">
        <f>IF(D687="","",BH687*AG687)</f>
        <v/>
      </c>
      <c r="BJ687" s="51">
        <f>IF(D687="","",IF(OR(R687="A",R687="AA",R687="AAA"),BI687,0))</f>
        <v/>
      </c>
      <c r="BK687" s="51">
        <f>IF(D687="","",IF(R687="B",BI687,0))</f>
        <v/>
      </c>
      <c r="BL687" s="51">
        <f>IF(D687="","",IF(R687="C",BI687,0))</f>
        <v/>
      </c>
      <c r="BM687" s="51">
        <f>IF(D687="","",IFERROR(MAX(0,MIN(BI687/AP687,1)),0))</f>
        <v/>
      </c>
      <c r="BN687" s="52">
        <f>IF(D687="","",AB687*AG687)</f>
        <v/>
      </c>
      <c r="BO687" s="52">
        <f>IF(D687="","",(U687+V687+X687)*AG687)</f>
        <v/>
      </c>
      <c r="BP687" s="52">
        <f>IF(D687="","",(AB687*3)*AG687)</f>
        <v/>
      </c>
      <c r="BQ687" s="52">
        <f>IF(D687="","",IF(BO687-BP687&gt;0,0,BO687-BP687))</f>
        <v/>
      </c>
      <c r="BR687" s="52">
        <f>IF(D687="","",IF(BO687-BP687-BN687&gt;0,0,BO687-BP687-BN687))</f>
        <v/>
      </c>
      <c r="BS687" s="53">
        <f>IF(D687="","",IFERROR(AB687*AI687,0))</f>
        <v/>
      </c>
      <c r="BT687" s="53">
        <f>IF(D687="","",IFERROR(IF(X687&gt;12, AI687*(U687+V687+X687), AI687*(U687+V687)),0))</f>
        <v/>
      </c>
      <c r="BU687" s="53">
        <f>IF(D687="","",IFERROR(((AB687*3)*AI687),0))</f>
        <v/>
      </c>
      <c r="BV687" s="53">
        <f>IF(D687="","",IF(BT687-BU687&gt;0,0,BT687-BU687))</f>
        <v/>
      </c>
      <c r="BW687" s="53">
        <f>IF(D687="","",IF(BT687-BU687-BS687&gt;0,0,BT687-BU687-BS687))</f>
        <v/>
      </c>
      <c r="BX687" s="36">
        <f>IF(D687="","",IFERROR(VLOOKUP(D687,'produto-entrada-7'!A:M,3,0),"SEM PEDIDO"))</f>
        <v/>
      </c>
      <c r="BY687" s="36">
        <f>IF(D687="","",VLOOKUP(D687,'produto-estoque-total-7'!A:AB,25,0))</f>
        <v/>
      </c>
      <c r="BZ687" s="36">
        <f>IF(D687="","",IFERROR(VLOOKUP(D687,'produto-estoque-total-7'!A:AB,26,0)/100,0))</f>
        <v/>
      </c>
      <c r="CA687" s="36">
        <f>IF(D687="","",IFERROR(VLOOKUP(D687,'produto-estoque-total-7'!A:AB,27,0)/100,0))</f>
        <v/>
      </c>
      <c r="CB687" s="41">
        <f>IF(D687="","",V687*AF687)</f>
        <v/>
      </c>
      <c r="CC687" s="41">
        <f>IF(D687="","",V687*AI687)</f>
        <v/>
      </c>
      <c r="CD687" s="54">
        <f>IF(D687="","",VLOOKUP(D687,'produto-estoque-total-7'!A:AB,28,0))</f>
        <v/>
      </c>
    </row>
    <row r="688">
      <c r="A688" s="36">
        <f>IF(D688="","",VLOOKUP(D688,'produto-estoque-total-7'!A:AB,3,0))</f>
        <v/>
      </c>
      <c r="B688" s="1">
        <f>IF(D688="","",VLOOKUP(D688,'produto-estoque-total-7'!A:AB,12,0))</f>
        <v/>
      </c>
      <c r="C688" s="1">
        <f>IF(D688="","",VLOOKUP(D688,'produto-estoque-total-7'!A:AB,2,0))</f>
        <v/>
      </c>
      <c r="D688" s="37">
        <f>IFERROR(IF('produto-estoque-total-7'!A687="","",'produto-estoque-total-7'!A687),"")</f>
        <v/>
      </c>
      <c r="E688" s="1">
        <f>IF(D688="","",VLOOKUP(D688,'produto-estoque-total-7'!A:AB,4,0))</f>
        <v/>
      </c>
      <c r="F688" s="36">
        <f>IF(D688="","",VLOOKUP(D688,'produto-estoque-total-7'!A:AB,13,0))</f>
        <v/>
      </c>
      <c r="G688" s="1">
        <f>IF(F688="","",VLOOKUP(F688,'FORNECEDORES X COMPRADOR'!A:D,4,0))</f>
        <v/>
      </c>
      <c r="H688" s="1">
        <f>IF(F688="","",VLOOKUP(F688,'FORNECEDORES X COMPRADOR'!A:E,5,0))</f>
        <v/>
      </c>
      <c r="I688" s="36">
        <f>IF(D688="","",VLOOKUP(D688,'produto-estoque-total-7'!A:AB,15,0))</f>
        <v/>
      </c>
      <c r="J688" s="36">
        <f>IF(D688="","",VLOOKUP(D688,'produto-estoque-total-7'!A:AB,19,0))</f>
        <v/>
      </c>
      <c r="K688" s="1">
        <f>IF(D688="","",VLOOKUP(D688,'produto-estoque-total-7'!A:AB,20,0))</f>
        <v/>
      </c>
      <c r="L688" s="36">
        <f>IF(D688="","",VLOOKUP(D688,'produto-estoque-total-7'!A:AB,17,0))</f>
        <v/>
      </c>
      <c r="M688" s="1">
        <f>IF(D688="","",VLOOKUP(D688,'produto-estoque-total-7'!A:AB,18,0))</f>
        <v/>
      </c>
      <c r="N688" s="36">
        <f>IF(D688="","",VLOOKUP(D688,'produto-estoque-total-7'!A:AB,21,0))</f>
        <v/>
      </c>
      <c r="O688" s="1">
        <f>IF(D688="","",VLOOKUP(D688,'produto-estoque-total-7'!A:AB,22,0))</f>
        <v/>
      </c>
      <c r="P688" s="36">
        <f>IF(D688="","",VLOOKUP(D688,'produto-estoque-total-7'!A:AB,23,0))</f>
        <v/>
      </c>
      <c r="Q688" s="1">
        <f>IF(D688="","",VLOOKUP(D688,'produto-estoque-total-7'!A:AB,24,0))</f>
        <v/>
      </c>
      <c r="R688" s="38">
        <f>IFERROR(IF(D688="","",VLOOKUP(D688,'produto-venda-7'!B:N,13,0)),"C")</f>
        <v/>
      </c>
      <c r="S688" s="39">
        <f>IF(D688="","",VLOOKUP(D688,'produto-estoque-total-7'!A:AB,6,0))</f>
        <v/>
      </c>
      <c r="T688" s="39">
        <f>IF(D688="","",VLOOKUP(D688,'produto-estoque-total-7'!A:AB,5,0))</f>
        <v/>
      </c>
      <c r="U688" s="40">
        <f>IF(D688="","",VLOOKUP(D688,'produto-estoque-total-7'!A:AB,11,0))</f>
        <v/>
      </c>
      <c r="V688" s="41">
        <f>IF(D688="","",IFERROR(VLOOKUP(D688,'produto-entrada-7'!A:M,10,0),0))</f>
        <v/>
      </c>
      <c r="W688" s="42" t="n"/>
      <c r="X688" s="39">
        <f>IF(D688="","",VLOOKUP(D688,'produto-estoque-total-7'!A:AB,8,0))</f>
        <v/>
      </c>
      <c r="Y688" s="39">
        <f>IF(D688="","",VLOOKUP(D688,'produto-estoque-total-7'!A:AB,9,0))</f>
        <v/>
      </c>
      <c r="Z688" s="39">
        <f>IF(D688="","",VLOOKUP(D688,'produto-estoque-total-7'!A:AB,10,0))</f>
        <v/>
      </c>
      <c r="AA688" s="39">
        <f>IFERROR(IF(D688="","",VLOOKUP(D688,'produto-venda-7'!B:N,4,0)),0)</f>
        <v/>
      </c>
      <c r="AB688" s="39">
        <f>IFERROR(IF(D688="","",VLOOKUP(D688,'produto-venda-7'!B:N,5,0)),0)</f>
        <v/>
      </c>
      <c r="AC688" s="39">
        <f>IF(D688="","",IFERROR(AA688/90,0))</f>
        <v/>
      </c>
      <c r="AD688" s="36">
        <f>IF(D688="","",IFERROR(VLOOKUP(D688,'produto-entrada-7'!A:M,4,0),0))</f>
        <v/>
      </c>
      <c r="AE688" s="36">
        <f>IFERROR(IF(D688="","",VLOOKUP(D688,'produto-venda-7'!B:N,10,0)),0)</f>
        <v/>
      </c>
      <c r="AF688" s="36">
        <f>IF(D688="","",IFERROR(VLOOKUP(D688,'produto-entrada-7'!A:M,11,0),0))</f>
        <v/>
      </c>
      <c r="AG688" s="1">
        <f>IF(D688="","",IFERROR(VLOOKUP(D688,'produto-entrada-7'!A:M,12,0),0))</f>
        <v/>
      </c>
      <c r="AH688" s="1">
        <f>IF(D688="","",IFERROR(VLOOKUP(D688,'produto-entrada-7'!A:M,13,0),0))</f>
        <v/>
      </c>
      <c r="AI688" s="36">
        <f>IFERROR(IF(D688="","",VLOOKUP(D688,'produto-venda-7'!B:N,11,0)),0)</f>
        <v/>
      </c>
      <c r="AJ688" s="43">
        <f>IF(D688="","",IFERROR(AI688*AB688,0))</f>
        <v/>
      </c>
      <c r="AK688" s="44">
        <f>IFERROR(IF(D688="","",VLOOKUP(F688,'ANALISE FORNECEDOR'!$A:$I,8,0)),"")</f>
        <v/>
      </c>
      <c r="AL688" s="44">
        <f>IF(D688="","",AVERAGE(AM688,AK688))</f>
        <v/>
      </c>
      <c r="AM688" s="44">
        <f>IFERROR(IF(D688="","",VLOOKUP(F688,'ANALISE FORNECEDOR'!$A:$I,9,0)),"")</f>
        <v/>
      </c>
      <c r="AN688" s="45">
        <f>IF(D688="","",IF(Y688&gt;12,AI688*(U688+Y688),AI688*U688))</f>
        <v/>
      </c>
      <c r="AO688" s="45">
        <f>IF(D688="","",IF(Y688&gt;12,AI688*(U688+V688+Y688),AI688*(U688+V688)))</f>
        <v/>
      </c>
      <c r="AP688" s="46">
        <f>IF(D688="","",IF(Y688&gt;12,AG688*(U688+Y688),AG688*U688))</f>
        <v/>
      </c>
      <c r="AQ688" s="46">
        <f>IF(D688="","",IF(Y688&gt;12,AG688*(U688+V688+Y688),AG688*(U688+V688)))</f>
        <v/>
      </c>
      <c r="AR688" s="46">
        <f>IF(D688="","",IF(OR(R688="A",R688="AA",R688="AAA"),AP688,0))</f>
        <v/>
      </c>
      <c r="AS688" s="46">
        <f>IF(D688="","",IF(R688="B",AP688,0))</f>
        <v/>
      </c>
      <c r="AT688" s="46">
        <f>IF(D688="","",IF(R688="C",AP688,0))</f>
        <v/>
      </c>
      <c r="AU688" s="47">
        <f>IF(D688="","",IFERROR(AN688/AJ688,0))</f>
        <v/>
      </c>
      <c r="AV688" s="47">
        <f>IF(D688="","",IFERROR(((AO688)/AJ688),0))</f>
        <v/>
      </c>
      <c r="AW688" s="48">
        <f>IF(D688="","",IF(OR(S688="S",NOT(AND(ISNUMBER(AC688),ISNUMBER(AL688),AC688*AL688&gt;=0))),0,AC688*AL688))</f>
        <v/>
      </c>
      <c r="AX688" s="49">
        <f>IFERROR(IF(D688="","",AW688*AG688),0)</f>
        <v/>
      </c>
      <c r="AY688" s="48">
        <f>IF(D688="","",IF(OR(S688="S",NOT(AND(ISNUMBER(AC688),ISNUMBER(AK688),AC688*AK688&gt;=0))),0,AC688*AK688))</f>
        <v/>
      </c>
      <c r="AZ688" s="48">
        <f>IFERROR(IF(D688="","",IF(AY688=0,0,IF(((AY688)-(U688+Y688))&lt;0,0,(AY688)-U688))),0)</f>
        <v/>
      </c>
      <c r="BA688" s="49">
        <f>IF(D688="","",AZ688*AG688)</f>
        <v/>
      </c>
      <c r="BB688" s="49">
        <f>IF(D688="","",IF(OR(R688="A",R688="AA",R688="AAA"),BA688,0))</f>
        <v/>
      </c>
      <c r="BC688" s="49">
        <f>IF(D688="","",IF(R688="B",BA688,0))</f>
        <v/>
      </c>
      <c r="BD688" s="49">
        <f>IF(D688="","",IF(R688="B",BA688,0))</f>
        <v/>
      </c>
      <c r="BE688" s="49">
        <f>IF(D688="","",IF(S688="S",
1,
IF(AC688=0,
1,
IF(
IFERROR(((U688+Y688)*AG688)/((AC688*AK688)*AG688),0)&lt;0,
0,
IF(
IFERROR(((U688+Y688)*AG688)/((AC688*AK688)*AG688),0)&gt;1,
1,
IFERROR(((U688+Y688)*AG688)/((AC688*AK688)*AG688),0)
)
)
)
))</f>
        <v/>
      </c>
      <c r="BF688" s="49">
        <f>IF(D688="","",IF(S688="S",
1,
IF(AC688=0,
1,
IF(
IFERROR(((U688+V688+Y688)*AG688)/((AC688*AK688)*AG688),0)&lt;0,
0,
IF(
IFERROR(((U688+V688+Y688)*AG688)/((AC688*AK688)*AG688),0)&gt;1,
1,
IFERROR(((U688+V688+Y688)*AG688)/((AC688*AK688)*AG688),0)
)
)
)
))</f>
        <v/>
      </c>
      <c r="BG688" s="50">
        <f>IF(D688="","",IF(S688="S",0,IF(AND(ISNUMBER(AC688),ISNUMBER(AM688)),IF(OR(AC688*AM688&lt;0,ISERR(AC688*AM688)),0,AC688*AM688),0)))</f>
        <v/>
      </c>
      <c r="BH688" s="50">
        <f>IF(D688="","",IF(BY688&gt;TODAY()-60,0,IF(Y688&gt;12,MAX(0,(U688+Y688)-BG688),MAX(0,U688-BG688))))</f>
        <v/>
      </c>
      <c r="BI688" s="51">
        <f>IF(D688="","",BH688*AG688)</f>
        <v/>
      </c>
      <c r="BJ688" s="51">
        <f>IF(D688="","",IF(OR(R688="A",R688="AA",R688="AAA"),BI688,0))</f>
        <v/>
      </c>
      <c r="BK688" s="51">
        <f>IF(D688="","",IF(R688="B",BI688,0))</f>
        <v/>
      </c>
      <c r="BL688" s="51">
        <f>IF(D688="","",IF(R688="C",BI688,0))</f>
        <v/>
      </c>
      <c r="BM688" s="51">
        <f>IF(D688="","",IFERROR(MAX(0,MIN(BI688/AP688,1)),0))</f>
        <v/>
      </c>
      <c r="BN688" s="52">
        <f>IF(D688="","",AB688*AG688)</f>
        <v/>
      </c>
      <c r="BO688" s="52">
        <f>IF(D688="","",(U688+V688+X688)*AG688)</f>
        <v/>
      </c>
      <c r="BP688" s="52">
        <f>IF(D688="","",(AB688*3)*AG688)</f>
        <v/>
      </c>
      <c r="BQ688" s="52">
        <f>IF(D688="","",IF(BO688-BP688&gt;0,0,BO688-BP688))</f>
        <v/>
      </c>
      <c r="BR688" s="52">
        <f>IF(D688="","",IF(BO688-BP688-BN688&gt;0,0,BO688-BP688-BN688))</f>
        <v/>
      </c>
      <c r="BS688" s="53">
        <f>IF(D688="","",IFERROR(AB688*AI688,0))</f>
        <v/>
      </c>
      <c r="BT688" s="53">
        <f>IF(D688="","",IFERROR(IF(X688&gt;12, AI688*(U688+V688+X688), AI688*(U688+V688)),0))</f>
        <v/>
      </c>
      <c r="BU688" s="53">
        <f>IF(D688="","",IFERROR(((AB688*3)*AI688),0))</f>
        <v/>
      </c>
      <c r="BV688" s="53">
        <f>IF(D688="","",IF(BT688-BU688&gt;0,0,BT688-BU688))</f>
        <v/>
      </c>
      <c r="BW688" s="53">
        <f>IF(D688="","",IF(BT688-BU688-BS688&gt;0,0,BT688-BU688-BS688))</f>
        <v/>
      </c>
      <c r="BX688" s="36">
        <f>IF(D688="","",IFERROR(VLOOKUP(D688,'produto-entrada-7'!A:M,3,0),"SEM PEDIDO"))</f>
        <v/>
      </c>
      <c r="BY688" s="36">
        <f>IF(D688="","",VLOOKUP(D688,'produto-estoque-total-7'!A:AB,25,0))</f>
        <v/>
      </c>
      <c r="BZ688" s="36">
        <f>IF(D688="","",IFERROR(VLOOKUP(D688,'produto-estoque-total-7'!A:AB,26,0)/100,0))</f>
        <v/>
      </c>
      <c r="CA688" s="36">
        <f>IF(D688="","",IFERROR(VLOOKUP(D688,'produto-estoque-total-7'!A:AB,27,0)/100,0))</f>
        <v/>
      </c>
      <c r="CB688" s="41">
        <f>IF(D688="","",V688*AF688)</f>
        <v/>
      </c>
      <c r="CC688" s="41">
        <f>IF(D688="","",V688*AI688)</f>
        <v/>
      </c>
      <c r="CD688" s="54">
        <f>IF(D688="","",VLOOKUP(D688,'produto-estoque-total-7'!A:AB,28,0))</f>
        <v/>
      </c>
    </row>
    <row r="689">
      <c r="A689" s="36">
        <f>IF(D689="","",VLOOKUP(D689,'produto-estoque-total-7'!A:AB,3,0))</f>
        <v/>
      </c>
      <c r="B689" s="1">
        <f>IF(D689="","",VLOOKUP(D689,'produto-estoque-total-7'!A:AB,12,0))</f>
        <v/>
      </c>
      <c r="C689" s="1">
        <f>IF(D689="","",VLOOKUP(D689,'produto-estoque-total-7'!A:AB,2,0))</f>
        <v/>
      </c>
      <c r="D689" s="37">
        <f>IFERROR(IF('produto-estoque-total-7'!A688="","",'produto-estoque-total-7'!A688),"")</f>
        <v/>
      </c>
      <c r="E689" s="1">
        <f>IF(D689="","",VLOOKUP(D689,'produto-estoque-total-7'!A:AB,4,0))</f>
        <v/>
      </c>
      <c r="F689" s="36">
        <f>IF(D689="","",VLOOKUP(D689,'produto-estoque-total-7'!A:AB,13,0))</f>
        <v/>
      </c>
      <c r="G689" s="1">
        <f>IF(F689="","",VLOOKUP(F689,'FORNECEDORES X COMPRADOR'!A:D,4,0))</f>
        <v/>
      </c>
      <c r="H689" s="1">
        <f>IF(F689="","",VLOOKUP(F689,'FORNECEDORES X COMPRADOR'!A:E,5,0))</f>
        <v/>
      </c>
      <c r="I689" s="36">
        <f>IF(D689="","",VLOOKUP(D689,'produto-estoque-total-7'!A:AB,15,0))</f>
        <v/>
      </c>
      <c r="J689" s="36">
        <f>IF(D689="","",VLOOKUP(D689,'produto-estoque-total-7'!A:AB,19,0))</f>
        <v/>
      </c>
      <c r="K689" s="1">
        <f>IF(D689="","",VLOOKUP(D689,'produto-estoque-total-7'!A:AB,20,0))</f>
        <v/>
      </c>
      <c r="L689" s="36">
        <f>IF(D689="","",VLOOKUP(D689,'produto-estoque-total-7'!A:AB,17,0))</f>
        <v/>
      </c>
      <c r="M689" s="1">
        <f>IF(D689="","",VLOOKUP(D689,'produto-estoque-total-7'!A:AB,18,0))</f>
        <v/>
      </c>
      <c r="N689" s="36">
        <f>IF(D689="","",VLOOKUP(D689,'produto-estoque-total-7'!A:AB,21,0))</f>
        <v/>
      </c>
      <c r="O689" s="1">
        <f>IF(D689="","",VLOOKUP(D689,'produto-estoque-total-7'!A:AB,22,0))</f>
        <v/>
      </c>
      <c r="P689" s="36">
        <f>IF(D689="","",VLOOKUP(D689,'produto-estoque-total-7'!A:AB,23,0))</f>
        <v/>
      </c>
      <c r="Q689" s="1">
        <f>IF(D689="","",VLOOKUP(D689,'produto-estoque-total-7'!A:AB,24,0))</f>
        <v/>
      </c>
      <c r="R689" s="38">
        <f>IFERROR(IF(D689="","",VLOOKUP(D689,'produto-venda-7'!B:N,13,0)),"C")</f>
        <v/>
      </c>
      <c r="S689" s="39">
        <f>IF(D689="","",VLOOKUP(D689,'produto-estoque-total-7'!A:AB,6,0))</f>
        <v/>
      </c>
      <c r="T689" s="39">
        <f>IF(D689="","",VLOOKUP(D689,'produto-estoque-total-7'!A:AB,5,0))</f>
        <v/>
      </c>
      <c r="U689" s="40">
        <f>IF(D689="","",VLOOKUP(D689,'produto-estoque-total-7'!A:AB,11,0))</f>
        <v/>
      </c>
      <c r="V689" s="41">
        <f>IF(D689="","",IFERROR(VLOOKUP(D689,'produto-entrada-7'!A:M,10,0),0))</f>
        <v/>
      </c>
      <c r="W689" s="42" t="n"/>
      <c r="X689" s="39">
        <f>IF(D689="","",VLOOKUP(D689,'produto-estoque-total-7'!A:AB,8,0))</f>
        <v/>
      </c>
      <c r="Y689" s="39">
        <f>IF(D689="","",VLOOKUP(D689,'produto-estoque-total-7'!A:AB,9,0))</f>
        <v/>
      </c>
      <c r="Z689" s="39">
        <f>IF(D689="","",VLOOKUP(D689,'produto-estoque-total-7'!A:AB,10,0))</f>
        <v/>
      </c>
      <c r="AA689" s="39">
        <f>IFERROR(IF(D689="","",VLOOKUP(D689,'produto-venda-7'!B:N,4,0)),0)</f>
        <v/>
      </c>
      <c r="AB689" s="39">
        <f>IFERROR(IF(D689="","",VLOOKUP(D689,'produto-venda-7'!B:N,5,0)),0)</f>
        <v/>
      </c>
      <c r="AC689" s="39">
        <f>IF(D689="","",IFERROR(AA689/90,0))</f>
        <v/>
      </c>
      <c r="AD689" s="36">
        <f>IF(D689="","",IFERROR(VLOOKUP(D689,'produto-entrada-7'!A:M,4,0),0))</f>
        <v/>
      </c>
      <c r="AE689" s="36">
        <f>IFERROR(IF(D689="","",VLOOKUP(D689,'produto-venda-7'!B:N,10,0)),0)</f>
        <v/>
      </c>
      <c r="AF689" s="36">
        <f>IF(D689="","",IFERROR(VLOOKUP(D689,'produto-entrada-7'!A:M,11,0),0))</f>
        <v/>
      </c>
      <c r="AG689" s="1">
        <f>IF(D689="","",IFERROR(VLOOKUP(D689,'produto-entrada-7'!A:M,12,0),0))</f>
        <v/>
      </c>
      <c r="AH689" s="1">
        <f>IF(D689="","",IFERROR(VLOOKUP(D689,'produto-entrada-7'!A:M,13,0),0))</f>
        <v/>
      </c>
      <c r="AI689" s="36">
        <f>IFERROR(IF(D689="","",VLOOKUP(D689,'produto-venda-7'!B:N,11,0)),0)</f>
        <v/>
      </c>
      <c r="AJ689" s="43">
        <f>IF(D689="","",IFERROR(AI689*AB689,0))</f>
        <v/>
      </c>
      <c r="AK689" s="44">
        <f>IFERROR(IF(D689="","",VLOOKUP(F689,'ANALISE FORNECEDOR'!$A:$I,8,0)),"")</f>
        <v/>
      </c>
      <c r="AL689" s="44">
        <f>IF(D689="","",AVERAGE(AM689,AK689))</f>
        <v/>
      </c>
      <c r="AM689" s="44">
        <f>IFERROR(IF(D689="","",VLOOKUP(F689,'ANALISE FORNECEDOR'!$A:$I,9,0)),"")</f>
        <v/>
      </c>
      <c r="AN689" s="45">
        <f>IF(D689="","",IF(Y689&gt;12,AI689*(U689+Y689),AI689*U689))</f>
        <v/>
      </c>
      <c r="AO689" s="45">
        <f>IF(D689="","",IF(Y689&gt;12,AI689*(U689+V689+Y689),AI689*(U689+V689)))</f>
        <v/>
      </c>
      <c r="AP689" s="46">
        <f>IF(D689="","",IF(Y689&gt;12,AG689*(U689+Y689),AG689*U689))</f>
        <v/>
      </c>
      <c r="AQ689" s="46">
        <f>IF(D689="","",IF(Y689&gt;12,AG689*(U689+V689+Y689),AG689*(U689+V689)))</f>
        <v/>
      </c>
      <c r="AR689" s="46">
        <f>IF(D689="","",IF(OR(R689="A",R689="AA",R689="AAA"),AP689,0))</f>
        <v/>
      </c>
      <c r="AS689" s="46">
        <f>IF(D689="","",IF(R689="B",AP689,0))</f>
        <v/>
      </c>
      <c r="AT689" s="46">
        <f>IF(D689="","",IF(R689="C",AP689,0))</f>
        <v/>
      </c>
      <c r="AU689" s="47">
        <f>IF(D689="","",IFERROR(AN689/AJ689,0))</f>
        <v/>
      </c>
      <c r="AV689" s="47">
        <f>IF(D689="","",IFERROR(((AO689)/AJ689),0))</f>
        <v/>
      </c>
      <c r="AW689" s="48">
        <f>IF(D689="","",IF(OR(S689="S",NOT(AND(ISNUMBER(AC689),ISNUMBER(AL689),AC689*AL689&gt;=0))),0,AC689*AL689))</f>
        <v/>
      </c>
      <c r="AX689" s="49">
        <f>IFERROR(IF(D689="","",AW689*AG689),0)</f>
        <v/>
      </c>
      <c r="AY689" s="48">
        <f>IF(D689="","",IF(OR(S689="S",NOT(AND(ISNUMBER(AC689),ISNUMBER(AK689),AC689*AK689&gt;=0))),0,AC689*AK689))</f>
        <v/>
      </c>
      <c r="AZ689" s="48">
        <f>IFERROR(IF(D689="","",IF(AY689=0,0,IF(((AY689)-(U689+Y689))&lt;0,0,(AY689)-U689))),0)</f>
        <v/>
      </c>
      <c r="BA689" s="49">
        <f>IF(D689="","",AZ689*AG689)</f>
        <v/>
      </c>
      <c r="BB689" s="49">
        <f>IF(D689="","",IF(OR(R689="A",R689="AA",R689="AAA"),BA689,0))</f>
        <v/>
      </c>
      <c r="BC689" s="49">
        <f>IF(D689="","",IF(R689="B",BA689,0))</f>
        <v/>
      </c>
      <c r="BD689" s="49">
        <f>IF(D689="","",IF(R689="B",BA689,0))</f>
        <v/>
      </c>
      <c r="BE689" s="49">
        <f>IF(D689="","",IF(S689="S",
1,
IF(AC689=0,
1,
IF(
IFERROR(((U689+Y689)*AG689)/((AC689*AK689)*AG689),0)&lt;0,
0,
IF(
IFERROR(((U689+Y689)*AG689)/((AC689*AK689)*AG689),0)&gt;1,
1,
IFERROR(((U689+Y689)*AG689)/((AC689*AK689)*AG689),0)
)
)
)
))</f>
        <v/>
      </c>
      <c r="BF689" s="49">
        <f>IF(D689="","",IF(S689="S",
1,
IF(AC689=0,
1,
IF(
IFERROR(((U689+V689+Y689)*AG689)/((AC689*AK689)*AG689),0)&lt;0,
0,
IF(
IFERROR(((U689+V689+Y689)*AG689)/((AC689*AK689)*AG689),0)&gt;1,
1,
IFERROR(((U689+V689+Y689)*AG689)/((AC689*AK689)*AG689),0)
)
)
)
))</f>
        <v/>
      </c>
      <c r="BG689" s="50">
        <f>IF(D689="","",IF(S689="S",0,IF(AND(ISNUMBER(AC689),ISNUMBER(AM689)),IF(OR(AC689*AM689&lt;0,ISERR(AC689*AM689)),0,AC689*AM689),0)))</f>
        <v/>
      </c>
      <c r="BH689" s="50">
        <f>IF(D689="","",IF(BY689&gt;TODAY()-60,0,IF(Y689&gt;12,MAX(0,(U689+Y689)-BG689),MAX(0,U689-BG689))))</f>
        <v/>
      </c>
      <c r="BI689" s="51">
        <f>IF(D689="","",BH689*AG689)</f>
        <v/>
      </c>
      <c r="BJ689" s="51">
        <f>IF(D689="","",IF(OR(R689="A",R689="AA",R689="AAA"),BI689,0))</f>
        <v/>
      </c>
      <c r="BK689" s="51">
        <f>IF(D689="","",IF(R689="B",BI689,0))</f>
        <v/>
      </c>
      <c r="BL689" s="51">
        <f>IF(D689="","",IF(R689="C",BI689,0))</f>
        <v/>
      </c>
      <c r="BM689" s="51">
        <f>IF(D689="","",IFERROR(MAX(0,MIN(BI689/AP689,1)),0))</f>
        <v/>
      </c>
      <c r="BN689" s="52">
        <f>IF(D689="","",AB689*AG689)</f>
        <v/>
      </c>
      <c r="BO689" s="52">
        <f>IF(D689="","",(U689+V689+X689)*AG689)</f>
        <v/>
      </c>
      <c r="BP689" s="52">
        <f>IF(D689="","",(AB689*3)*AG689)</f>
        <v/>
      </c>
      <c r="BQ689" s="52">
        <f>IF(D689="","",IF(BO689-BP689&gt;0,0,BO689-BP689))</f>
        <v/>
      </c>
      <c r="BR689" s="52">
        <f>IF(D689="","",IF(BO689-BP689-BN689&gt;0,0,BO689-BP689-BN689))</f>
        <v/>
      </c>
      <c r="BS689" s="53">
        <f>IF(D689="","",IFERROR(AB689*AI689,0))</f>
        <v/>
      </c>
      <c r="BT689" s="53">
        <f>IF(D689="","",IFERROR(IF(X689&gt;12, AI689*(U689+V689+X689), AI689*(U689+V689)),0))</f>
        <v/>
      </c>
      <c r="BU689" s="53">
        <f>IF(D689="","",IFERROR(((AB689*3)*AI689),0))</f>
        <v/>
      </c>
      <c r="BV689" s="53">
        <f>IF(D689="","",IF(BT689-BU689&gt;0,0,BT689-BU689))</f>
        <v/>
      </c>
      <c r="BW689" s="53">
        <f>IF(D689="","",IF(BT689-BU689-BS689&gt;0,0,BT689-BU689-BS689))</f>
        <v/>
      </c>
      <c r="BX689" s="36">
        <f>IF(D689="","",IFERROR(VLOOKUP(D689,'produto-entrada-7'!A:M,3,0),"SEM PEDIDO"))</f>
        <v/>
      </c>
      <c r="BY689" s="36">
        <f>IF(D689="","",VLOOKUP(D689,'produto-estoque-total-7'!A:AB,25,0))</f>
        <v/>
      </c>
      <c r="BZ689" s="36">
        <f>IF(D689="","",IFERROR(VLOOKUP(D689,'produto-estoque-total-7'!A:AB,26,0)/100,0))</f>
        <v/>
      </c>
      <c r="CA689" s="36">
        <f>IF(D689="","",IFERROR(VLOOKUP(D689,'produto-estoque-total-7'!A:AB,27,0)/100,0))</f>
        <v/>
      </c>
      <c r="CB689" s="41">
        <f>IF(D689="","",V689*AF689)</f>
        <v/>
      </c>
      <c r="CC689" s="41">
        <f>IF(D689="","",V689*AI689)</f>
        <v/>
      </c>
      <c r="CD689" s="54">
        <f>IF(D689="","",VLOOKUP(D689,'produto-estoque-total-7'!A:AB,28,0))</f>
        <v/>
      </c>
    </row>
    <row r="690">
      <c r="A690" s="36">
        <f>IF(D690="","",VLOOKUP(D690,'produto-estoque-total-7'!A:AB,3,0))</f>
        <v/>
      </c>
      <c r="B690" s="1">
        <f>IF(D690="","",VLOOKUP(D690,'produto-estoque-total-7'!A:AB,12,0))</f>
        <v/>
      </c>
      <c r="C690" s="1">
        <f>IF(D690="","",VLOOKUP(D690,'produto-estoque-total-7'!A:AB,2,0))</f>
        <v/>
      </c>
      <c r="D690" s="37">
        <f>IFERROR(IF('produto-estoque-total-7'!A689="","",'produto-estoque-total-7'!A689),"")</f>
        <v/>
      </c>
      <c r="E690" s="1">
        <f>IF(D690="","",VLOOKUP(D690,'produto-estoque-total-7'!A:AB,4,0))</f>
        <v/>
      </c>
      <c r="F690" s="36">
        <f>IF(D690="","",VLOOKUP(D690,'produto-estoque-total-7'!A:AB,13,0))</f>
        <v/>
      </c>
      <c r="G690" s="1">
        <f>IF(F690="","",VLOOKUP(F690,'FORNECEDORES X COMPRADOR'!A:D,4,0))</f>
        <v/>
      </c>
      <c r="H690" s="1">
        <f>IF(F690="","",VLOOKUP(F690,'FORNECEDORES X COMPRADOR'!A:E,5,0))</f>
        <v/>
      </c>
      <c r="I690" s="36">
        <f>IF(D690="","",VLOOKUP(D690,'produto-estoque-total-7'!A:AB,15,0))</f>
        <v/>
      </c>
      <c r="J690" s="36">
        <f>IF(D690="","",VLOOKUP(D690,'produto-estoque-total-7'!A:AB,19,0))</f>
        <v/>
      </c>
      <c r="K690" s="1">
        <f>IF(D690="","",VLOOKUP(D690,'produto-estoque-total-7'!A:AB,20,0))</f>
        <v/>
      </c>
      <c r="L690" s="36">
        <f>IF(D690="","",VLOOKUP(D690,'produto-estoque-total-7'!A:AB,17,0))</f>
        <v/>
      </c>
      <c r="M690" s="1">
        <f>IF(D690="","",VLOOKUP(D690,'produto-estoque-total-7'!A:AB,18,0))</f>
        <v/>
      </c>
      <c r="N690" s="36">
        <f>IF(D690="","",VLOOKUP(D690,'produto-estoque-total-7'!A:AB,21,0))</f>
        <v/>
      </c>
      <c r="O690" s="1">
        <f>IF(D690="","",VLOOKUP(D690,'produto-estoque-total-7'!A:AB,22,0))</f>
        <v/>
      </c>
      <c r="P690" s="36">
        <f>IF(D690="","",VLOOKUP(D690,'produto-estoque-total-7'!A:AB,23,0))</f>
        <v/>
      </c>
      <c r="Q690" s="1">
        <f>IF(D690="","",VLOOKUP(D690,'produto-estoque-total-7'!A:AB,24,0))</f>
        <v/>
      </c>
      <c r="R690" s="38">
        <f>IFERROR(IF(D690="","",VLOOKUP(D690,'produto-venda-7'!B:N,13,0)),"C")</f>
        <v/>
      </c>
      <c r="S690" s="39">
        <f>IF(D690="","",VLOOKUP(D690,'produto-estoque-total-7'!A:AB,6,0))</f>
        <v/>
      </c>
      <c r="T690" s="39">
        <f>IF(D690="","",VLOOKUP(D690,'produto-estoque-total-7'!A:AB,5,0))</f>
        <v/>
      </c>
      <c r="U690" s="40">
        <f>IF(D690="","",VLOOKUP(D690,'produto-estoque-total-7'!A:AB,11,0))</f>
        <v/>
      </c>
      <c r="V690" s="41">
        <f>IF(D690="","",IFERROR(VLOOKUP(D690,'produto-entrada-7'!A:M,10,0),0))</f>
        <v/>
      </c>
      <c r="W690" s="42" t="n"/>
      <c r="X690" s="39">
        <f>IF(D690="","",VLOOKUP(D690,'produto-estoque-total-7'!A:AB,8,0))</f>
        <v/>
      </c>
      <c r="Y690" s="39">
        <f>IF(D690="","",VLOOKUP(D690,'produto-estoque-total-7'!A:AB,9,0))</f>
        <v/>
      </c>
      <c r="Z690" s="39">
        <f>IF(D690="","",VLOOKUP(D690,'produto-estoque-total-7'!A:AB,10,0))</f>
        <v/>
      </c>
      <c r="AA690" s="39">
        <f>IFERROR(IF(D690="","",VLOOKUP(D690,'produto-venda-7'!B:N,4,0)),0)</f>
        <v/>
      </c>
      <c r="AB690" s="39">
        <f>IFERROR(IF(D690="","",VLOOKUP(D690,'produto-venda-7'!B:N,5,0)),0)</f>
        <v/>
      </c>
      <c r="AC690" s="39">
        <f>IF(D690="","",IFERROR(AA690/90,0))</f>
        <v/>
      </c>
      <c r="AD690" s="36">
        <f>IF(D690="","",IFERROR(VLOOKUP(D690,'produto-entrada-7'!A:M,4,0),0))</f>
        <v/>
      </c>
      <c r="AE690" s="36">
        <f>IFERROR(IF(D690="","",VLOOKUP(D690,'produto-venda-7'!B:N,10,0)),0)</f>
        <v/>
      </c>
      <c r="AF690" s="36">
        <f>IF(D690="","",IFERROR(VLOOKUP(D690,'produto-entrada-7'!A:M,11,0),0))</f>
        <v/>
      </c>
      <c r="AG690" s="1">
        <f>IF(D690="","",IFERROR(VLOOKUP(D690,'produto-entrada-7'!A:M,12,0),0))</f>
        <v/>
      </c>
      <c r="AH690" s="1">
        <f>IF(D690="","",IFERROR(VLOOKUP(D690,'produto-entrada-7'!A:M,13,0),0))</f>
        <v/>
      </c>
      <c r="AI690" s="36">
        <f>IFERROR(IF(D690="","",VLOOKUP(D690,'produto-venda-7'!B:N,11,0)),0)</f>
        <v/>
      </c>
      <c r="AJ690" s="43">
        <f>IF(D690="","",IFERROR(AI690*AB690,0))</f>
        <v/>
      </c>
      <c r="AK690" s="44">
        <f>IFERROR(IF(D690="","",VLOOKUP(F690,'ANALISE FORNECEDOR'!$A:$I,8,0)),"")</f>
        <v/>
      </c>
      <c r="AL690" s="44">
        <f>IF(D690="","",AVERAGE(AM690,AK690))</f>
        <v/>
      </c>
      <c r="AM690" s="44">
        <f>IFERROR(IF(D690="","",VLOOKUP(F690,'ANALISE FORNECEDOR'!$A:$I,9,0)),"")</f>
        <v/>
      </c>
      <c r="AN690" s="45">
        <f>IF(D690="","",IF(Y690&gt;12,AI690*(U690+Y690),AI690*U690))</f>
        <v/>
      </c>
      <c r="AO690" s="45">
        <f>IF(D690="","",IF(Y690&gt;12,AI690*(U690+V690+Y690),AI690*(U690+V690)))</f>
        <v/>
      </c>
      <c r="AP690" s="46">
        <f>IF(D690="","",IF(Y690&gt;12,AG690*(U690+Y690),AG690*U690))</f>
        <v/>
      </c>
      <c r="AQ690" s="46">
        <f>IF(D690="","",IF(Y690&gt;12,AG690*(U690+V690+Y690),AG690*(U690+V690)))</f>
        <v/>
      </c>
      <c r="AR690" s="46">
        <f>IF(D690="","",IF(OR(R690="A",R690="AA",R690="AAA"),AP690,0))</f>
        <v/>
      </c>
      <c r="AS690" s="46">
        <f>IF(D690="","",IF(R690="B",AP690,0))</f>
        <v/>
      </c>
      <c r="AT690" s="46">
        <f>IF(D690="","",IF(R690="C",AP690,0))</f>
        <v/>
      </c>
      <c r="AU690" s="47">
        <f>IF(D690="","",IFERROR(AN690/AJ690,0))</f>
        <v/>
      </c>
      <c r="AV690" s="47">
        <f>IF(D690="","",IFERROR(((AO690)/AJ690),0))</f>
        <v/>
      </c>
      <c r="AW690" s="48">
        <f>IF(D690="","",IF(OR(S690="S",NOT(AND(ISNUMBER(AC690),ISNUMBER(AL690),AC690*AL690&gt;=0))),0,AC690*AL690))</f>
        <v/>
      </c>
      <c r="AX690" s="49">
        <f>IFERROR(IF(D690="","",AW690*AG690),0)</f>
        <v/>
      </c>
      <c r="AY690" s="48">
        <f>IF(D690="","",IF(OR(S690="S",NOT(AND(ISNUMBER(AC690),ISNUMBER(AK690),AC690*AK690&gt;=0))),0,AC690*AK690))</f>
        <v/>
      </c>
      <c r="AZ690" s="48">
        <f>IFERROR(IF(D690="","",IF(AY690=0,0,IF(((AY690)-(U690+Y690))&lt;0,0,(AY690)-U690))),0)</f>
        <v/>
      </c>
      <c r="BA690" s="49">
        <f>IF(D690="","",AZ690*AG690)</f>
        <v/>
      </c>
      <c r="BB690" s="49">
        <f>IF(D690="","",IF(OR(R690="A",R690="AA",R690="AAA"),BA690,0))</f>
        <v/>
      </c>
      <c r="BC690" s="49">
        <f>IF(D690="","",IF(R690="B",BA690,0))</f>
        <v/>
      </c>
      <c r="BD690" s="49">
        <f>IF(D690="","",IF(R690="B",BA690,0))</f>
        <v/>
      </c>
      <c r="BE690" s="49">
        <f>IF(D690="","",IF(S690="S",
1,
IF(AC690=0,
1,
IF(
IFERROR(((U690+Y690)*AG690)/((AC690*AK690)*AG690),0)&lt;0,
0,
IF(
IFERROR(((U690+Y690)*AG690)/((AC690*AK690)*AG690),0)&gt;1,
1,
IFERROR(((U690+Y690)*AG690)/((AC690*AK690)*AG690),0)
)
)
)
))</f>
        <v/>
      </c>
      <c r="BF690" s="49">
        <f>IF(D690="","",IF(S690="S",
1,
IF(AC690=0,
1,
IF(
IFERROR(((U690+V690+Y690)*AG690)/((AC690*AK690)*AG690),0)&lt;0,
0,
IF(
IFERROR(((U690+V690+Y690)*AG690)/((AC690*AK690)*AG690),0)&gt;1,
1,
IFERROR(((U690+V690+Y690)*AG690)/((AC690*AK690)*AG690),0)
)
)
)
))</f>
        <v/>
      </c>
      <c r="BG690" s="50">
        <f>IF(D690="","",IF(S690="S",0,IF(AND(ISNUMBER(AC690),ISNUMBER(AM690)),IF(OR(AC690*AM690&lt;0,ISERR(AC690*AM690)),0,AC690*AM690),0)))</f>
        <v/>
      </c>
      <c r="BH690" s="50">
        <f>IF(D690="","",IF(BY690&gt;TODAY()-60,0,IF(Y690&gt;12,MAX(0,(U690+Y690)-BG690),MAX(0,U690-BG690))))</f>
        <v/>
      </c>
      <c r="BI690" s="51">
        <f>IF(D690="","",BH690*AG690)</f>
        <v/>
      </c>
      <c r="BJ690" s="51">
        <f>IF(D690="","",IF(OR(R690="A",R690="AA",R690="AAA"),BI690,0))</f>
        <v/>
      </c>
      <c r="BK690" s="51">
        <f>IF(D690="","",IF(R690="B",BI690,0))</f>
        <v/>
      </c>
      <c r="BL690" s="51">
        <f>IF(D690="","",IF(R690="C",BI690,0))</f>
        <v/>
      </c>
      <c r="BM690" s="51">
        <f>IF(D690="","",IFERROR(MAX(0,MIN(BI690/AP690,1)),0))</f>
        <v/>
      </c>
      <c r="BN690" s="52">
        <f>IF(D690="","",AB690*AG690)</f>
        <v/>
      </c>
      <c r="BO690" s="52">
        <f>IF(D690="","",(U690+V690+X690)*AG690)</f>
        <v/>
      </c>
      <c r="BP690" s="52">
        <f>IF(D690="","",(AB690*3)*AG690)</f>
        <v/>
      </c>
      <c r="BQ690" s="52">
        <f>IF(D690="","",IF(BO690-BP690&gt;0,0,BO690-BP690))</f>
        <v/>
      </c>
      <c r="BR690" s="52">
        <f>IF(D690="","",IF(BO690-BP690-BN690&gt;0,0,BO690-BP690-BN690))</f>
        <v/>
      </c>
      <c r="BS690" s="53">
        <f>IF(D690="","",IFERROR(AB690*AI690,0))</f>
        <v/>
      </c>
      <c r="BT690" s="53">
        <f>IF(D690="","",IFERROR(IF(X690&gt;12, AI690*(U690+V690+X690), AI690*(U690+V690)),0))</f>
        <v/>
      </c>
      <c r="BU690" s="53">
        <f>IF(D690="","",IFERROR(((AB690*3)*AI690),0))</f>
        <v/>
      </c>
      <c r="BV690" s="53">
        <f>IF(D690="","",IF(BT690-BU690&gt;0,0,BT690-BU690))</f>
        <v/>
      </c>
      <c r="BW690" s="53">
        <f>IF(D690="","",IF(BT690-BU690-BS690&gt;0,0,BT690-BU690-BS690))</f>
        <v/>
      </c>
      <c r="BX690" s="36">
        <f>IF(D690="","",IFERROR(VLOOKUP(D690,'produto-entrada-7'!A:M,3,0),"SEM PEDIDO"))</f>
        <v/>
      </c>
      <c r="BY690" s="36">
        <f>IF(D690="","",VLOOKUP(D690,'produto-estoque-total-7'!A:AB,25,0))</f>
        <v/>
      </c>
      <c r="BZ690" s="36">
        <f>IF(D690="","",IFERROR(VLOOKUP(D690,'produto-estoque-total-7'!A:AB,26,0)/100,0))</f>
        <v/>
      </c>
      <c r="CA690" s="36">
        <f>IF(D690="","",IFERROR(VLOOKUP(D690,'produto-estoque-total-7'!A:AB,27,0)/100,0))</f>
        <v/>
      </c>
      <c r="CB690" s="41">
        <f>IF(D690="","",V690*AF690)</f>
        <v/>
      </c>
      <c r="CC690" s="41">
        <f>IF(D690="","",V690*AI690)</f>
        <v/>
      </c>
      <c r="CD690" s="54">
        <f>IF(D690="","",VLOOKUP(D690,'produto-estoque-total-7'!A:AB,28,0))</f>
        <v/>
      </c>
    </row>
    <row r="691">
      <c r="A691" s="36">
        <f>IF(D691="","",VLOOKUP(D691,'produto-estoque-total-7'!A:AB,3,0))</f>
        <v/>
      </c>
      <c r="B691" s="1">
        <f>IF(D691="","",VLOOKUP(D691,'produto-estoque-total-7'!A:AB,12,0))</f>
        <v/>
      </c>
      <c r="C691" s="1">
        <f>IF(D691="","",VLOOKUP(D691,'produto-estoque-total-7'!A:AB,2,0))</f>
        <v/>
      </c>
      <c r="D691" s="37">
        <f>IFERROR(IF('produto-estoque-total-7'!A690="","",'produto-estoque-total-7'!A690),"")</f>
        <v/>
      </c>
      <c r="E691" s="1">
        <f>IF(D691="","",VLOOKUP(D691,'produto-estoque-total-7'!A:AB,4,0))</f>
        <v/>
      </c>
      <c r="F691" s="36">
        <f>IF(D691="","",VLOOKUP(D691,'produto-estoque-total-7'!A:AB,13,0))</f>
        <v/>
      </c>
      <c r="G691" s="1">
        <f>IF(F691="","",VLOOKUP(F691,'FORNECEDORES X COMPRADOR'!A:D,4,0))</f>
        <v/>
      </c>
      <c r="H691" s="1">
        <f>IF(F691="","",VLOOKUP(F691,'FORNECEDORES X COMPRADOR'!A:E,5,0))</f>
        <v/>
      </c>
      <c r="I691" s="36">
        <f>IF(D691="","",VLOOKUP(D691,'produto-estoque-total-7'!A:AB,15,0))</f>
        <v/>
      </c>
      <c r="J691" s="36">
        <f>IF(D691="","",VLOOKUP(D691,'produto-estoque-total-7'!A:AB,19,0))</f>
        <v/>
      </c>
      <c r="K691" s="1">
        <f>IF(D691="","",VLOOKUP(D691,'produto-estoque-total-7'!A:AB,20,0))</f>
        <v/>
      </c>
      <c r="L691" s="36">
        <f>IF(D691="","",VLOOKUP(D691,'produto-estoque-total-7'!A:AB,17,0))</f>
        <v/>
      </c>
      <c r="M691" s="1">
        <f>IF(D691="","",VLOOKUP(D691,'produto-estoque-total-7'!A:AB,18,0))</f>
        <v/>
      </c>
      <c r="N691" s="36">
        <f>IF(D691="","",VLOOKUP(D691,'produto-estoque-total-7'!A:AB,21,0))</f>
        <v/>
      </c>
      <c r="O691" s="1">
        <f>IF(D691="","",VLOOKUP(D691,'produto-estoque-total-7'!A:AB,22,0))</f>
        <v/>
      </c>
      <c r="P691" s="36">
        <f>IF(D691="","",VLOOKUP(D691,'produto-estoque-total-7'!A:AB,23,0))</f>
        <v/>
      </c>
      <c r="Q691" s="1">
        <f>IF(D691="","",VLOOKUP(D691,'produto-estoque-total-7'!A:AB,24,0))</f>
        <v/>
      </c>
      <c r="R691" s="38">
        <f>IFERROR(IF(D691="","",VLOOKUP(D691,'produto-venda-7'!B:N,13,0)),"C")</f>
        <v/>
      </c>
      <c r="S691" s="39">
        <f>IF(D691="","",VLOOKUP(D691,'produto-estoque-total-7'!A:AB,6,0))</f>
        <v/>
      </c>
      <c r="T691" s="39">
        <f>IF(D691="","",VLOOKUP(D691,'produto-estoque-total-7'!A:AB,5,0))</f>
        <v/>
      </c>
      <c r="U691" s="40">
        <f>IF(D691="","",VLOOKUP(D691,'produto-estoque-total-7'!A:AB,11,0))</f>
        <v/>
      </c>
      <c r="V691" s="41">
        <f>IF(D691="","",IFERROR(VLOOKUP(D691,'produto-entrada-7'!A:M,10,0),0))</f>
        <v/>
      </c>
      <c r="W691" s="42" t="n"/>
      <c r="X691" s="39">
        <f>IF(D691="","",VLOOKUP(D691,'produto-estoque-total-7'!A:AB,8,0))</f>
        <v/>
      </c>
      <c r="Y691" s="39">
        <f>IF(D691="","",VLOOKUP(D691,'produto-estoque-total-7'!A:AB,9,0))</f>
        <v/>
      </c>
      <c r="Z691" s="39">
        <f>IF(D691="","",VLOOKUP(D691,'produto-estoque-total-7'!A:AB,10,0))</f>
        <v/>
      </c>
      <c r="AA691" s="39">
        <f>IFERROR(IF(D691="","",VLOOKUP(D691,'produto-venda-7'!B:N,4,0)),0)</f>
        <v/>
      </c>
      <c r="AB691" s="39">
        <f>IFERROR(IF(D691="","",VLOOKUP(D691,'produto-venda-7'!B:N,5,0)),0)</f>
        <v/>
      </c>
      <c r="AC691" s="39">
        <f>IF(D691="","",IFERROR(AA691/90,0))</f>
        <v/>
      </c>
      <c r="AD691" s="36">
        <f>IF(D691="","",IFERROR(VLOOKUP(D691,'produto-entrada-7'!A:M,4,0),0))</f>
        <v/>
      </c>
      <c r="AE691" s="36">
        <f>IFERROR(IF(D691="","",VLOOKUP(D691,'produto-venda-7'!B:N,10,0)),0)</f>
        <v/>
      </c>
      <c r="AF691" s="36">
        <f>IF(D691="","",IFERROR(VLOOKUP(D691,'produto-entrada-7'!A:M,11,0),0))</f>
        <v/>
      </c>
      <c r="AG691" s="1">
        <f>IF(D691="","",IFERROR(VLOOKUP(D691,'produto-entrada-7'!A:M,12,0),0))</f>
        <v/>
      </c>
      <c r="AH691" s="1">
        <f>IF(D691="","",IFERROR(VLOOKUP(D691,'produto-entrada-7'!A:M,13,0),0))</f>
        <v/>
      </c>
      <c r="AI691" s="36">
        <f>IFERROR(IF(D691="","",VLOOKUP(D691,'produto-venda-7'!B:N,11,0)),0)</f>
        <v/>
      </c>
      <c r="AJ691" s="43">
        <f>IF(D691="","",IFERROR(AI691*AB691,0))</f>
        <v/>
      </c>
      <c r="AK691" s="44">
        <f>IFERROR(IF(D691="","",VLOOKUP(F691,'ANALISE FORNECEDOR'!$A:$I,8,0)),"")</f>
        <v/>
      </c>
      <c r="AL691" s="44">
        <f>IF(D691="","",AVERAGE(AM691,AK691))</f>
        <v/>
      </c>
      <c r="AM691" s="44">
        <f>IFERROR(IF(D691="","",VLOOKUP(F691,'ANALISE FORNECEDOR'!$A:$I,9,0)),"")</f>
        <v/>
      </c>
      <c r="AN691" s="45">
        <f>IF(D691="","",IF(Y691&gt;12,AI691*(U691+Y691),AI691*U691))</f>
        <v/>
      </c>
      <c r="AO691" s="45">
        <f>IF(D691="","",IF(Y691&gt;12,AI691*(U691+V691+Y691),AI691*(U691+V691)))</f>
        <v/>
      </c>
      <c r="AP691" s="46">
        <f>IF(D691="","",IF(Y691&gt;12,AG691*(U691+Y691),AG691*U691))</f>
        <v/>
      </c>
      <c r="AQ691" s="46">
        <f>IF(D691="","",IF(Y691&gt;12,AG691*(U691+V691+Y691),AG691*(U691+V691)))</f>
        <v/>
      </c>
      <c r="AR691" s="46">
        <f>IF(D691="","",IF(OR(R691="A",R691="AA",R691="AAA"),AP691,0))</f>
        <v/>
      </c>
      <c r="AS691" s="46">
        <f>IF(D691="","",IF(R691="B",AP691,0))</f>
        <v/>
      </c>
      <c r="AT691" s="46">
        <f>IF(D691="","",IF(R691="C",AP691,0))</f>
        <v/>
      </c>
      <c r="AU691" s="47">
        <f>IF(D691="","",IFERROR(AN691/AJ691,0))</f>
        <v/>
      </c>
      <c r="AV691" s="47">
        <f>IF(D691="","",IFERROR(((AO691)/AJ691),0))</f>
        <v/>
      </c>
      <c r="AW691" s="48">
        <f>IF(D691="","",IF(OR(S691="S",NOT(AND(ISNUMBER(AC691),ISNUMBER(AL691),AC691*AL691&gt;=0))),0,AC691*AL691))</f>
        <v/>
      </c>
      <c r="AX691" s="49">
        <f>IFERROR(IF(D691="","",AW691*AG691),0)</f>
        <v/>
      </c>
      <c r="AY691" s="48">
        <f>IF(D691="","",IF(OR(S691="S",NOT(AND(ISNUMBER(AC691),ISNUMBER(AK691),AC691*AK691&gt;=0))),0,AC691*AK691))</f>
        <v/>
      </c>
      <c r="AZ691" s="48">
        <f>IFERROR(IF(D691="","",IF(AY691=0,0,IF(((AY691)-(U691+Y691))&lt;0,0,(AY691)-U691))),0)</f>
        <v/>
      </c>
      <c r="BA691" s="49">
        <f>IF(D691="","",AZ691*AG691)</f>
        <v/>
      </c>
      <c r="BB691" s="49">
        <f>IF(D691="","",IF(OR(R691="A",R691="AA",R691="AAA"),BA691,0))</f>
        <v/>
      </c>
      <c r="BC691" s="49">
        <f>IF(D691="","",IF(R691="B",BA691,0))</f>
        <v/>
      </c>
      <c r="BD691" s="49">
        <f>IF(D691="","",IF(R691="B",BA691,0))</f>
        <v/>
      </c>
      <c r="BE691" s="49">
        <f>IF(D691="","",IF(S691="S",
1,
IF(AC691=0,
1,
IF(
IFERROR(((U691+Y691)*AG691)/((AC691*AK691)*AG691),0)&lt;0,
0,
IF(
IFERROR(((U691+Y691)*AG691)/((AC691*AK691)*AG691),0)&gt;1,
1,
IFERROR(((U691+Y691)*AG691)/((AC691*AK691)*AG691),0)
)
)
)
))</f>
        <v/>
      </c>
      <c r="BF691" s="49">
        <f>IF(D691="","",IF(S691="S",
1,
IF(AC691=0,
1,
IF(
IFERROR(((U691+V691+Y691)*AG691)/((AC691*AK691)*AG691),0)&lt;0,
0,
IF(
IFERROR(((U691+V691+Y691)*AG691)/((AC691*AK691)*AG691),0)&gt;1,
1,
IFERROR(((U691+V691+Y691)*AG691)/((AC691*AK691)*AG691),0)
)
)
)
))</f>
        <v/>
      </c>
      <c r="BG691" s="50">
        <f>IF(D691="","",IF(S691="S",0,IF(AND(ISNUMBER(AC691),ISNUMBER(AM691)),IF(OR(AC691*AM691&lt;0,ISERR(AC691*AM691)),0,AC691*AM691),0)))</f>
        <v/>
      </c>
      <c r="BH691" s="50">
        <f>IF(D691="","",IF(BY691&gt;TODAY()-60,0,IF(Y691&gt;12,MAX(0,(U691+Y691)-BG691),MAX(0,U691-BG691))))</f>
        <v/>
      </c>
      <c r="BI691" s="51">
        <f>IF(D691="","",BH691*AG691)</f>
        <v/>
      </c>
      <c r="BJ691" s="51">
        <f>IF(D691="","",IF(OR(R691="A",R691="AA",R691="AAA"),BI691,0))</f>
        <v/>
      </c>
      <c r="BK691" s="51">
        <f>IF(D691="","",IF(R691="B",BI691,0))</f>
        <v/>
      </c>
      <c r="BL691" s="51">
        <f>IF(D691="","",IF(R691="C",BI691,0))</f>
        <v/>
      </c>
      <c r="BM691" s="51">
        <f>IF(D691="","",IFERROR(MAX(0,MIN(BI691/AP691,1)),0))</f>
        <v/>
      </c>
      <c r="BN691" s="52">
        <f>IF(D691="","",AB691*AG691)</f>
        <v/>
      </c>
      <c r="BO691" s="52">
        <f>IF(D691="","",(U691+V691+X691)*AG691)</f>
        <v/>
      </c>
      <c r="BP691" s="52">
        <f>IF(D691="","",(AB691*3)*AG691)</f>
        <v/>
      </c>
      <c r="BQ691" s="52">
        <f>IF(D691="","",IF(BO691-BP691&gt;0,0,BO691-BP691))</f>
        <v/>
      </c>
      <c r="BR691" s="52">
        <f>IF(D691="","",IF(BO691-BP691-BN691&gt;0,0,BO691-BP691-BN691))</f>
        <v/>
      </c>
      <c r="BS691" s="53">
        <f>IF(D691="","",IFERROR(AB691*AI691,0))</f>
        <v/>
      </c>
      <c r="BT691" s="53">
        <f>IF(D691="","",IFERROR(IF(X691&gt;12, AI691*(U691+V691+X691), AI691*(U691+V691)),0))</f>
        <v/>
      </c>
      <c r="BU691" s="53">
        <f>IF(D691="","",IFERROR(((AB691*3)*AI691),0))</f>
        <v/>
      </c>
      <c r="BV691" s="53">
        <f>IF(D691="","",IF(BT691-BU691&gt;0,0,BT691-BU691))</f>
        <v/>
      </c>
      <c r="BW691" s="53">
        <f>IF(D691="","",IF(BT691-BU691-BS691&gt;0,0,BT691-BU691-BS691))</f>
        <v/>
      </c>
      <c r="BX691" s="36">
        <f>IF(D691="","",IFERROR(VLOOKUP(D691,'produto-entrada-7'!A:M,3,0),"SEM PEDIDO"))</f>
        <v/>
      </c>
      <c r="BY691" s="36">
        <f>IF(D691="","",VLOOKUP(D691,'produto-estoque-total-7'!A:AB,25,0))</f>
        <v/>
      </c>
      <c r="BZ691" s="36">
        <f>IF(D691="","",IFERROR(VLOOKUP(D691,'produto-estoque-total-7'!A:AB,26,0)/100,0))</f>
        <v/>
      </c>
      <c r="CA691" s="36">
        <f>IF(D691="","",IFERROR(VLOOKUP(D691,'produto-estoque-total-7'!A:AB,27,0)/100,0))</f>
        <v/>
      </c>
      <c r="CB691" s="41">
        <f>IF(D691="","",V691*AF691)</f>
        <v/>
      </c>
      <c r="CC691" s="41">
        <f>IF(D691="","",V691*AI691)</f>
        <v/>
      </c>
      <c r="CD691" s="54">
        <f>IF(D691="","",VLOOKUP(D691,'produto-estoque-total-7'!A:AB,28,0))</f>
        <v/>
      </c>
    </row>
    <row r="692">
      <c r="A692" s="36">
        <f>IF(D692="","",VLOOKUP(D692,'produto-estoque-total-7'!A:AB,3,0))</f>
        <v/>
      </c>
      <c r="B692" s="1">
        <f>IF(D692="","",VLOOKUP(D692,'produto-estoque-total-7'!A:AB,12,0))</f>
        <v/>
      </c>
      <c r="C692" s="1">
        <f>IF(D692="","",VLOOKUP(D692,'produto-estoque-total-7'!A:AB,2,0))</f>
        <v/>
      </c>
      <c r="D692" s="37">
        <f>IFERROR(IF('produto-estoque-total-7'!A691="","",'produto-estoque-total-7'!A691),"")</f>
        <v/>
      </c>
      <c r="E692" s="1">
        <f>IF(D692="","",VLOOKUP(D692,'produto-estoque-total-7'!A:AB,4,0))</f>
        <v/>
      </c>
      <c r="F692" s="36">
        <f>IF(D692="","",VLOOKUP(D692,'produto-estoque-total-7'!A:AB,13,0))</f>
        <v/>
      </c>
      <c r="G692" s="1">
        <f>IF(F692="","",VLOOKUP(F692,'FORNECEDORES X COMPRADOR'!A:D,4,0))</f>
        <v/>
      </c>
      <c r="H692" s="1">
        <f>IF(F692="","",VLOOKUP(F692,'FORNECEDORES X COMPRADOR'!A:E,5,0))</f>
        <v/>
      </c>
      <c r="I692" s="36">
        <f>IF(D692="","",VLOOKUP(D692,'produto-estoque-total-7'!A:AB,15,0))</f>
        <v/>
      </c>
      <c r="J692" s="36">
        <f>IF(D692="","",VLOOKUP(D692,'produto-estoque-total-7'!A:AB,19,0))</f>
        <v/>
      </c>
      <c r="K692" s="1">
        <f>IF(D692="","",VLOOKUP(D692,'produto-estoque-total-7'!A:AB,20,0))</f>
        <v/>
      </c>
      <c r="L692" s="36">
        <f>IF(D692="","",VLOOKUP(D692,'produto-estoque-total-7'!A:AB,17,0))</f>
        <v/>
      </c>
      <c r="M692" s="1">
        <f>IF(D692="","",VLOOKUP(D692,'produto-estoque-total-7'!A:AB,18,0))</f>
        <v/>
      </c>
      <c r="N692" s="36">
        <f>IF(D692="","",VLOOKUP(D692,'produto-estoque-total-7'!A:AB,21,0))</f>
        <v/>
      </c>
      <c r="O692" s="1">
        <f>IF(D692="","",VLOOKUP(D692,'produto-estoque-total-7'!A:AB,22,0))</f>
        <v/>
      </c>
      <c r="P692" s="36">
        <f>IF(D692="","",VLOOKUP(D692,'produto-estoque-total-7'!A:AB,23,0))</f>
        <v/>
      </c>
      <c r="Q692" s="1">
        <f>IF(D692="","",VLOOKUP(D692,'produto-estoque-total-7'!A:AB,24,0))</f>
        <v/>
      </c>
      <c r="R692" s="38">
        <f>IFERROR(IF(D692="","",VLOOKUP(D692,'produto-venda-7'!B:N,13,0)),"C")</f>
        <v/>
      </c>
      <c r="S692" s="39">
        <f>IF(D692="","",VLOOKUP(D692,'produto-estoque-total-7'!A:AB,6,0))</f>
        <v/>
      </c>
      <c r="T692" s="39">
        <f>IF(D692="","",VLOOKUP(D692,'produto-estoque-total-7'!A:AB,5,0))</f>
        <v/>
      </c>
      <c r="U692" s="40">
        <f>IF(D692="","",VLOOKUP(D692,'produto-estoque-total-7'!A:AB,11,0))</f>
        <v/>
      </c>
      <c r="V692" s="41">
        <f>IF(D692="","",IFERROR(VLOOKUP(D692,'produto-entrada-7'!A:M,10,0),0))</f>
        <v/>
      </c>
      <c r="W692" s="42" t="n"/>
      <c r="X692" s="39">
        <f>IF(D692="","",VLOOKUP(D692,'produto-estoque-total-7'!A:AB,8,0))</f>
        <v/>
      </c>
      <c r="Y692" s="39">
        <f>IF(D692="","",VLOOKUP(D692,'produto-estoque-total-7'!A:AB,9,0))</f>
        <v/>
      </c>
      <c r="Z692" s="39">
        <f>IF(D692="","",VLOOKUP(D692,'produto-estoque-total-7'!A:AB,10,0))</f>
        <v/>
      </c>
      <c r="AA692" s="39">
        <f>IFERROR(IF(D692="","",VLOOKUP(D692,'produto-venda-7'!B:N,4,0)),0)</f>
        <v/>
      </c>
      <c r="AB692" s="39">
        <f>IFERROR(IF(D692="","",VLOOKUP(D692,'produto-venda-7'!B:N,5,0)),0)</f>
        <v/>
      </c>
      <c r="AC692" s="39">
        <f>IF(D692="","",IFERROR(AA692/90,0))</f>
        <v/>
      </c>
      <c r="AD692" s="36">
        <f>IF(D692="","",IFERROR(VLOOKUP(D692,'produto-entrada-7'!A:M,4,0),0))</f>
        <v/>
      </c>
      <c r="AE692" s="36">
        <f>IFERROR(IF(D692="","",VLOOKUP(D692,'produto-venda-7'!B:N,10,0)),0)</f>
        <v/>
      </c>
      <c r="AF692" s="36">
        <f>IF(D692="","",IFERROR(VLOOKUP(D692,'produto-entrada-7'!A:M,11,0),0))</f>
        <v/>
      </c>
      <c r="AG692" s="1">
        <f>IF(D692="","",IFERROR(VLOOKUP(D692,'produto-entrada-7'!A:M,12,0),0))</f>
        <v/>
      </c>
      <c r="AH692" s="1">
        <f>IF(D692="","",IFERROR(VLOOKUP(D692,'produto-entrada-7'!A:M,13,0),0))</f>
        <v/>
      </c>
      <c r="AI692" s="36">
        <f>IFERROR(IF(D692="","",VLOOKUP(D692,'produto-venda-7'!B:N,11,0)),0)</f>
        <v/>
      </c>
      <c r="AJ692" s="43">
        <f>IF(D692="","",IFERROR(AI692*AB692,0))</f>
        <v/>
      </c>
      <c r="AK692" s="44">
        <f>IFERROR(IF(D692="","",VLOOKUP(F692,'ANALISE FORNECEDOR'!$A:$I,8,0)),"")</f>
        <v/>
      </c>
      <c r="AL692" s="44">
        <f>IF(D692="","",AVERAGE(AM692,AK692))</f>
        <v/>
      </c>
      <c r="AM692" s="44">
        <f>IFERROR(IF(D692="","",VLOOKUP(F692,'ANALISE FORNECEDOR'!$A:$I,9,0)),"")</f>
        <v/>
      </c>
      <c r="AN692" s="45">
        <f>IF(D692="","",IF(Y692&gt;12,AI692*(U692+Y692),AI692*U692))</f>
        <v/>
      </c>
      <c r="AO692" s="45">
        <f>IF(D692="","",IF(Y692&gt;12,AI692*(U692+V692+Y692),AI692*(U692+V692)))</f>
        <v/>
      </c>
      <c r="AP692" s="46">
        <f>IF(D692="","",IF(Y692&gt;12,AG692*(U692+Y692),AG692*U692))</f>
        <v/>
      </c>
      <c r="AQ692" s="46">
        <f>IF(D692="","",IF(Y692&gt;12,AG692*(U692+V692+Y692),AG692*(U692+V692)))</f>
        <v/>
      </c>
      <c r="AR692" s="46">
        <f>IF(D692="","",IF(OR(R692="A",R692="AA",R692="AAA"),AP692,0))</f>
        <v/>
      </c>
      <c r="AS692" s="46">
        <f>IF(D692="","",IF(R692="B",AP692,0))</f>
        <v/>
      </c>
      <c r="AT692" s="46">
        <f>IF(D692="","",IF(R692="C",AP692,0))</f>
        <v/>
      </c>
      <c r="AU692" s="47">
        <f>IF(D692="","",IFERROR(AN692/AJ692,0))</f>
        <v/>
      </c>
      <c r="AV692" s="47">
        <f>IF(D692="","",IFERROR(((AO692)/AJ692),0))</f>
        <v/>
      </c>
      <c r="AW692" s="48">
        <f>IF(D692="","",IF(OR(S692="S",NOT(AND(ISNUMBER(AC692),ISNUMBER(AL692),AC692*AL692&gt;=0))),0,AC692*AL692))</f>
        <v/>
      </c>
      <c r="AX692" s="49">
        <f>IFERROR(IF(D692="","",AW692*AG692),0)</f>
        <v/>
      </c>
      <c r="AY692" s="48">
        <f>IF(D692="","",IF(OR(S692="S",NOT(AND(ISNUMBER(AC692),ISNUMBER(AK692),AC692*AK692&gt;=0))),0,AC692*AK692))</f>
        <v/>
      </c>
      <c r="AZ692" s="48">
        <f>IFERROR(IF(D692="","",IF(AY692=0,0,IF(((AY692)-(U692+Y692))&lt;0,0,(AY692)-U692))),0)</f>
        <v/>
      </c>
      <c r="BA692" s="49">
        <f>IF(D692="","",AZ692*AG692)</f>
        <v/>
      </c>
      <c r="BB692" s="49">
        <f>IF(D692="","",IF(OR(R692="A",R692="AA",R692="AAA"),BA692,0))</f>
        <v/>
      </c>
      <c r="BC692" s="49">
        <f>IF(D692="","",IF(R692="B",BA692,0))</f>
        <v/>
      </c>
      <c r="BD692" s="49">
        <f>IF(D692="","",IF(R692="B",BA692,0))</f>
        <v/>
      </c>
      <c r="BE692" s="49">
        <f>IF(D692="","",IF(S692="S",
1,
IF(AC692=0,
1,
IF(
IFERROR(((U692+Y692)*AG692)/((AC692*AK692)*AG692),0)&lt;0,
0,
IF(
IFERROR(((U692+Y692)*AG692)/((AC692*AK692)*AG692),0)&gt;1,
1,
IFERROR(((U692+Y692)*AG692)/((AC692*AK692)*AG692),0)
)
)
)
))</f>
        <v/>
      </c>
      <c r="BF692" s="49">
        <f>IF(D692="","",IF(S692="S",
1,
IF(AC692=0,
1,
IF(
IFERROR(((U692+V692+Y692)*AG692)/((AC692*AK692)*AG692),0)&lt;0,
0,
IF(
IFERROR(((U692+V692+Y692)*AG692)/((AC692*AK692)*AG692),0)&gt;1,
1,
IFERROR(((U692+V692+Y692)*AG692)/((AC692*AK692)*AG692),0)
)
)
)
))</f>
        <v/>
      </c>
      <c r="BG692" s="50">
        <f>IF(D692="","",IF(S692="S",0,IF(AND(ISNUMBER(AC692),ISNUMBER(AM692)),IF(OR(AC692*AM692&lt;0,ISERR(AC692*AM692)),0,AC692*AM692),0)))</f>
        <v/>
      </c>
      <c r="BH692" s="50">
        <f>IF(D692="","",IF(BY692&gt;TODAY()-60,0,IF(Y692&gt;12,MAX(0,(U692+Y692)-BG692),MAX(0,U692-BG692))))</f>
        <v/>
      </c>
      <c r="BI692" s="51">
        <f>IF(D692="","",BH692*AG692)</f>
        <v/>
      </c>
      <c r="BJ692" s="51">
        <f>IF(D692="","",IF(OR(R692="A",R692="AA",R692="AAA"),BI692,0))</f>
        <v/>
      </c>
      <c r="BK692" s="51">
        <f>IF(D692="","",IF(R692="B",BI692,0))</f>
        <v/>
      </c>
      <c r="BL692" s="51">
        <f>IF(D692="","",IF(R692="C",BI692,0))</f>
        <v/>
      </c>
      <c r="BM692" s="51">
        <f>IF(D692="","",IFERROR(MAX(0,MIN(BI692/AP692,1)),0))</f>
        <v/>
      </c>
      <c r="BN692" s="52">
        <f>IF(D692="","",AB692*AG692)</f>
        <v/>
      </c>
      <c r="BO692" s="52">
        <f>IF(D692="","",(U692+V692+X692)*AG692)</f>
        <v/>
      </c>
      <c r="BP692" s="52">
        <f>IF(D692="","",(AB692*3)*AG692)</f>
        <v/>
      </c>
      <c r="BQ692" s="52">
        <f>IF(D692="","",IF(BO692-BP692&gt;0,0,BO692-BP692))</f>
        <v/>
      </c>
      <c r="BR692" s="52">
        <f>IF(D692="","",IF(BO692-BP692-BN692&gt;0,0,BO692-BP692-BN692))</f>
        <v/>
      </c>
      <c r="BS692" s="53">
        <f>IF(D692="","",IFERROR(AB692*AI692,0))</f>
        <v/>
      </c>
      <c r="BT692" s="53">
        <f>IF(D692="","",IFERROR(IF(X692&gt;12, AI692*(U692+V692+X692), AI692*(U692+V692)),0))</f>
        <v/>
      </c>
      <c r="BU692" s="53">
        <f>IF(D692="","",IFERROR(((AB692*3)*AI692),0))</f>
        <v/>
      </c>
      <c r="BV692" s="53">
        <f>IF(D692="","",IF(BT692-BU692&gt;0,0,BT692-BU692))</f>
        <v/>
      </c>
      <c r="BW692" s="53">
        <f>IF(D692="","",IF(BT692-BU692-BS692&gt;0,0,BT692-BU692-BS692))</f>
        <v/>
      </c>
      <c r="BX692" s="36">
        <f>IF(D692="","",IFERROR(VLOOKUP(D692,'produto-entrada-7'!A:M,3,0),"SEM PEDIDO"))</f>
        <v/>
      </c>
      <c r="BY692" s="36">
        <f>IF(D692="","",VLOOKUP(D692,'produto-estoque-total-7'!A:AB,25,0))</f>
        <v/>
      </c>
      <c r="BZ692" s="36">
        <f>IF(D692="","",IFERROR(VLOOKUP(D692,'produto-estoque-total-7'!A:AB,26,0)/100,0))</f>
        <v/>
      </c>
      <c r="CA692" s="36">
        <f>IF(D692="","",IFERROR(VLOOKUP(D692,'produto-estoque-total-7'!A:AB,27,0)/100,0))</f>
        <v/>
      </c>
      <c r="CB692" s="41">
        <f>IF(D692="","",V692*AF692)</f>
        <v/>
      </c>
      <c r="CC692" s="41">
        <f>IF(D692="","",V692*AI692)</f>
        <v/>
      </c>
      <c r="CD692" s="54">
        <f>IF(D692="","",VLOOKUP(D692,'produto-estoque-total-7'!A:AB,28,0))</f>
        <v/>
      </c>
    </row>
    <row r="693">
      <c r="A693" s="36">
        <f>IF(D693="","",VLOOKUP(D693,'produto-estoque-total-7'!A:AB,3,0))</f>
        <v/>
      </c>
      <c r="B693" s="1">
        <f>IF(D693="","",VLOOKUP(D693,'produto-estoque-total-7'!A:AB,12,0))</f>
        <v/>
      </c>
      <c r="C693" s="1">
        <f>IF(D693="","",VLOOKUP(D693,'produto-estoque-total-7'!A:AB,2,0))</f>
        <v/>
      </c>
      <c r="D693" s="37">
        <f>IFERROR(IF('produto-estoque-total-7'!A692="","",'produto-estoque-total-7'!A692),"")</f>
        <v/>
      </c>
      <c r="E693" s="1">
        <f>IF(D693="","",VLOOKUP(D693,'produto-estoque-total-7'!A:AB,4,0))</f>
        <v/>
      </c>
      <c r="F693" s="36">
        <f>IF(D693="","",VLOOKUP(D693,'produto-estoque-total-7'!A:AB,13,0))</f>
        <v/>
      </c>
      <c r="G693" s="1">
        <f>IF(F693="","",VLOOKUP(F693,'FORNECEDORES X COMPRADOR'!A:D,4,0))</f>
        <v/>
      </c>
      <c r="H693" s="1">
        <f>IF(F693="","",VLOOKUP(F693,'FORNECEDORES X COMPRADOR'!A:E,5,0))</f>
        <v/>
      </c>
      <c r="I693" s="36">
        <f>IF(D693="","",VLOOKUP(D693,'produto-estoque-total-7'!A:AB,15,0))</f>
        <v/>
      </c>
      <c r="J693" s="36">
        <f>IF(D693="","",VLOOKUP(D693,'produto-estoque-total-7'!A:AB,19,0))</f>
        <v/>
      </c>
      <c r="K693" s="1">
        <f>IF(D693="","",VLOOKUP(D693,'produto-estoque-total-7'!A:AB,20,0))</f>
        <v/>
      </c>
      <c r="L693" s="36">
        <f>IF(D693="","",VLOOKUP(D693,'produto-estoque-total-7'!A:AB,17,0))</f>
        <v/>
      </c>
      <c r="M693" s="1">
        <f>IF(D693="","",VLOOKUP(D693,'produto-estoque-total-7'!A:AB,18,0))</f>
        <v/>
      </c>
      <c r="N693" s="36">
        <f>IF(D693="","",VLOOKUP(D693,'produto-estoque-total-7'!A:AB,21,0))</f>
        <v/>
      </c>
      <c r="O693" s="1">
        <f>IF(D693="","",VLOOKUP(D693,'produto-estoque-total-7'!A:AB,22,0))</f>
        <v/>
      </c>
      <c r="P693" s="36">
        <f>IF(D693="","",VLOOKUP(D693,'produto-estoque-total-7'!A:AB,23,0))</f>
        <v/>
      </c>
      <c r="Q693" s="1">
        <f>IF(D693="","",VLOOKUP(D693,'produto-estoque-total-7'!A:AB,24,0))</f>
        <v/>
      </c>
      <c r="R693" s="38">
        <f>IFERROR(IF(D693="","",VLOOKUP(D693,'produto-venda-7'!B:N,13,0)),"C")</f>
        <v/>
      </c>
      <c r="S693" s="39">
        <f>IF(D693="","",VLOOKUP(D693,'produto-estoque-total-7'!A:AB,6,0))</f>
        <v/>
      </c>
      <c r="T693" s="39">
        <f>IF(D693="","",VLOOKUP(D693,'produto-estoque-total-7'!A:AB,5,0))</f>
        <v/>
      </c>
      <c r="U693" s="40">
        <f>IF(D693="","",VLOOKUP(D693,'produto-estoque-total-7'!A:AB,11,0))</f>
        <v/>
      </c>
      <c r="V693" s="41">
        <f>IF(D693="","",IFERROR(VLOOKUP(D693,'produto-entrada-7'!A:M,10,0),0))</f>
        <v/>
      </c>
      <c r="W693" s="42" t="n"/>
      <c r="X693" s="39">
        <f>IF(D693="","",VLOOKUP(D693,'produto-estoque-total-7'!A:AB,8,0))</f>
        <v/>
      </c>
      <c r="Y693" s="39">
        <f>IF(D693="","",VLOOKUP(D693,'produto-estoque-total-7'!A:AB,9,0))</f>
        <v/>
      </c>
      <c r="Z693" s="39">
        <f>IF(D693="","",VLOOKUP(D693,'produto-estoque-total-7'!A:AB,10,0))</f>
        <v/>
      </c>
      <c r="AA693" s="39">
        <f>IFERROR(IF(D693="","",VLOOKUP(D693,'produto-venda-7'!B:N,4,0)),0)</f>
        <v/>
      </c>
      <c r="AB693" s="39">
        <f>IFERROR(IF(D693="","",VLOOKUP(D693,'produto-venda-7'!B:N,5,0)),0)</f>
        <v/>
      </c>
      <c r="AC693" s="39">
        <f>IF(D693="","",IFERROR(AA693/90,0))</f>
        <v/>
      </c>
      <c r="AD693" s="36">
        <f>IF(D693="","",IFERROR(VLOOKUP(D693,'produto-entrada-7'!A:M,4,0),0))</f>
        <v/>
      </c>
      <c r="AE693" s="36">
        <f>IFERROR(IF(D693="","",VLOOKUP(D693,'produto-venda-7'!B:N,10,0)),0)</f>
        <v/>
      </c>
      <c r="AF693" s="36">
        <f>IF(D693="","",IFERROR(VLOOKUP(D693,'produto-entrada-7'!A:M,11,0),0))</f>
        <v/>
      </c>
      <c r="AG693" s="1">
        <f>IF(D693="","",IFERROR(VLOOKUP(D693,'produto-entrada-7'!A:M,12,0),0))</f>
        <v/>
      </c>
      <c r="AH693" s="1">
        <f>IF(D693="","",IFERROR(VLOOKUP(D693,'produto-entrada-7'!A:M,13,0),0))</f>
        <v/>
      </c>
      <c r="AI693" s="36">
        <f>IFERROR(IF(D693="","",VLOOKUP(D693,'produto-venda-7'!B:N,11,0)),0)</f>
        <v/>
      </c>
      <c r="AJ693" s="43">
        <f>IF(D693="","",IFERROR(AI693*AB693,0))</f>
        <v/>
      </c>
      <c r="AK693" s="44">
        <f>IFERROR(IF(D693="","",VLOOKUP(F693,'ANALISE FORNECEDOR'!$A:$I,8,0)),"")</f>
        <v/>
      </c>
      <c r="AL693" s="44">
        <f>IF(D693="","",AVERAGE(AM693,AK693))</f>
        <v/>
      </c>
      <c r="AM693" s="44">
        <f>IFERROR(IF(D693="","",VLOOKUP(F693,'ANALISE FORNECEDOR'!$A:$I,9,0)),"")</f>
        <v/>
      </c>
      <c r="AN693" s="45">
        <f>IF(D693="","",IF(Y693&gt;12,AI693*(U693+Y693),AI693*U693))</f>
        <v/>
      </c>
      <c r="AO693" s="45">
        <f>IF(D693="","",IF(Y693&gt;12,AI693*(U693+V693+Y693),AI693*(U693+V693)))</f>
        <v/>
      </c>
      <c r="AP693" s="46">
        <f>IF(D693="","",IF(Y693&gt;12,AG693*(U693+Y693),AG693*U693))</f>
        <v/>
      </c>
      <c r="AQ693" s="46">
        <f>IF(D693="","",IF(Y693&gt;12,AG693*(U693+V693+Y693),AG693*(U693+V693)))</f>
        <v/>
      </c>
      <c r="AR693" s="46">
        <f>IF(D693="","",IF(OR(R693="A",R693="AA",R693="AAA"),AP693,0))</f>
        <v/>
      </c>
      <c r="AS693" s="46">
        <f>IF(D693="","",IF(R693="B",AP693,0))</f>
        <v/>
      </c>
      <c r="AT693" s="46">
        <f>IF(D693="","",IF(R693="C",AP693,0))</f>
        <v/>
      </c>
      <c r="AU693" s="47">
        <f>IF(D693="","",IFERROR(AN693/AJ693,0))</f>
        <v/>
      </c>
      <c r="AV693" s="47">
        <f>IF(D693="","",IFERROR(((AO693)/AJ693),0))</f>
        <v/>
      </c>
      <c r="AW693" s="48">
        <f>IF(D693="","",IF(OR(S693="S",NOT(AND(ISNUMBER(AC693),ISNUMBER(AL693),AC693*AL693&gt;=0))),0,AC693*AL693))</f>
        <v/>
      </c>
      <c r="AX693" s="49">
        <f>IFERROR(IF(D693="","",AW693*AG693),0)</f>
        <v/>
      </c>
      <c r="AY693" s="48">
        <f>IF(D693="","",IF(OR(S693="S",NOT(AND(ISNUMBER(AC693),ISNUMBER(AK693),AC693*AK693&gt;=0))),0,AC693*AK693))</f>
        <v/>
      </c>
      <c r="AZ693" s="48">
        <f>IFERROR(IF(D693="","",IF(AY693=0,0,IF(((AY693)-(U693+Y693))&lt;0,0,(AY693)-U693))),0)</f>
        <v/>
      </c>
      <c r="BA693" s="49">
        <f>IF(D693="","",AZ693*AG693)</f>
        <v/>
      </c>
      <c r="BB693" s="49">
        <f>IF(D693="","",IF(OR(R693="A",R693="AA",R693="AAA"),BA693,0))</f>
        <v/>
      </c>
      <c r="BC693" s="49">
        <f>IF(D693="","",IF(R693="B",BA693,0))</f>
        <v/>
      </c>
      <c r="BD693" s="49">
        <f>IF(D693="","",IF(R693="B",BA693,0))</f>
        <v/>
      </c>
      <c r="BE693" s="49">
        <f>IF(D693="","",IF(S693="S",
1,
IF(AC693=0,
1,
IF(
IFERROR(((U693+Y693)*AG693)/((AC693*AK693)*AG693),0)&lt;0,
0,
IF(
IFERROR(((U693+Y693)*AG693)/((AC693*AK693)*AG693),0)&gt;1,
1,
IFERROR(((U693+Y693)*AG693)/((AC693*AK693)*AG693),0)
)
)
)
))</f>
        <v/>
      </c>
      <c r="BF693" s="49">
        <f>IF(D693="","",IF(S693="S",
1,
IF(AC693=0,
1,
IF(
IFERROR(((U693+V693+Y693)*AG693)/((AC693*AK693)*AG693),0)&lt;0,
0,
IF(
IFERROR(((U693+V693+Y693)*AG693)/((AC693*AK693)*AG693),0)&gt;1,
1,
IFERROR(((U693+V693+Y693)*AG693)/((AC693*AK693)*AG693),0)
)
)
)
))</f>
        <v/>
      </c>
      <c r="BG693" s="50">
        <f>IF(D693="","",IF(S693="S",0,IF(AND(ISNUMBER(AC693),ISNUMBER(AM693)),IF(OR(AC693*AM693&lt;0,ISERR(AC693*AM693)),0,AC693*AM693),0)))</f>
        <v/>
      </c>
      <c r="BH693" s="50">
        <f>IF(D693="","",IF(BY693&gt;TODAY()-60,0,IF(Y693&gt;12,MAX(0,(U693+Y693)-BG693),MAX(0,U693-BG693))))</f>
        <v/>
      </c>
      <c r="BI693" s="51">
        <f>IF(D693="","",BH693*AG693)</f>
        <v/>
      </c>
      <c r="BJ693" s="51">
        <f>IF(D693="","",IF(OR(R693="A",R693="AA",R693="AAA"),BI693,0))</f>
        <v/>
      </c>
      <c r="BK693" s="51">
        <f>IF(D693="","",IF(R693="B",BI693,0))</f>
        <v/>
      </c>
      <c r="BL693" s="51">
        <f>IF(D693="","",IF(R693="C",BI693,0))</f>
        <v/>
      </c>
      <c r="BM693" s="51">
        <f>IF(D693="","",IFERROR(MAX(0,MIN(BI693/AP693,1)),0))</f>
        <v/>
      </c>
      <c r="BN693" s="52">
        <f>IF(D693="","",AB693*AG693)</f>
        <v/>
      </c>
      <c r="BO693" s="52">
        <f>IF(D693="","",(U693+V693+X693)*AG693)</f>
        <v/>
      </c>
      <c r="BP693" s="52">
        <f>IF(D693="","",(AB693*3)*AG693)</f>
        <v/>
      </c>
      <c r="BQ693" s="52">
        <f>IF(D693="","",IF(BO693-BP693&gt;0,0,BO693-BP693))</f>
        <v/>
      </c>
      <c r="BR693" s="52">
        <f>IF(D693="","",IF(BO693-BP693-BN693&gt;0,0,BO693-BP693-BN693))</f>
        <v/>
      </c>
      <c r="BS693" s="53">
        <f>IF(D693="","",IFERROR(AB693*AI693,0))</f>
        <v/>
      </c>
      <c r="BT693" s="53">
        <f>IF(D693="","",IFERROR(IF(X693&gt;12, AI693*(U693+V693+X693), AI693*(U693+V693)),0))</f>
        <v/>
      </c>
      <c r="BU693" s="53">
        <f>IF(D693="","",IFERROR(((AB693*3)*AI693),0))</f>
        <v/>
      </c>
      <c r="BV693" s="53">
        <f>IF(D693="","",IF(BT693-BU693&gt;0,0,BT693-BU693))</f>
        <v/>
      </c>
      <c r="BW693" s="53">
        <f>IF(D693="","",IF(BT693-BU693-BS693&gt;0,0,BT693-BU693-BS693))</f>
        <v/>
      </c>
      <c r="BX693" s="36">
        <f>IF(D693="","",IFERROR(VLOOKUP(D693,'produto-entrada-7'!A:M,3,0),"SEM PEDIDO"))</f>
        <v/>
      </c>
      <c r="BY693" s="36">
        <f>IF(D693="","",VLOOKUP(D693,'produto-estoque-total-7'!A:AB,25,0))</f>
        <v/>
      </c>
      <c r="BZ693" s="36">
        <f>IF(D693="","",IFERROR(VLOOKUP(D693,'produto-estoque-total-7'!A:AB,26,0)/100,0))</f>
        <v/>
      </c>
      <c r="CA693" s="36">
        <f>IF(D693="","",IFERROR(VLOOKUP(D693,'produto-estoque-total-7'!A:AB,27,0)/100,0))</f>
        <v/>
      </c>
      <c r="CB693" s="41">
        <f>IF(D693="","",V693*AF693)</f>
        <v/>
      </c>
      <c r="CC693" s="41">
        <f>IF(D693="","",V693*AI693)</f>
        <v/>
      </c>
      <c r="CD693" s="54">
        <f>IF(D693="","",VLOOKUP(D693,'produto-estoque-total-7'!A:AB,28,0))</f>
        <v/>
      </c>
    </row>
    <row r="694">
      <c r="A694" s="36">
        <f>IF(D694="","",VLOOKUP(D694,'produto-estoque-total-7'!A:AB,3,0))</f>
        <v/>
      </c>
      <c r="B694" s="1">
        <f>IF(D694="","",VLOOKUP(D694,'produto-estoque-total-7'!A:AB,12,0))</f>
        <v/>
      </c>
      <c r="C694" s="1">
        <f>IF(D694="","",VLOOKUP(D694,'produto-estoque-total-7'!A:AB,2,0))</f>
        <v/>
      </c>
      <c r="D694" s="37">
        <f>IFERROR(IF('produto-estoque-total-7'!A693="","",'produto-estoque-total-7'!A693),"")</f>
        <v/>
      </c>
      <c r="E694" s="1">
        <f>IF(D694="","",VLOOKUP(D694,'produto-estoque-total-7'!A:AB,4,0))</f>
        <v/>
      </c>
      <c r="F694" s="36">
        <f>IF(D694="","",VLOOKUP(D694,'produto-estoque-total-7'!A:AB,13,0))</f>
        <v/>
      </c>
      <c r="G694" s="1">
        <f>IF(F694="","",VLOOKUP(F694,'FORNECEDORES X COMPRADOR'!A:D,4,0))</f>
        <v/>
      </c>
      <c r="H694" s="1">
        <f>IF(F694="","",VLOOKUP(F694,'FORNECEDORES X COMPRADOR'!A:E,5,0))</f>
        <v/>
      </c>
      <c r="I694" s="36">
        <f>IF(D694="","",VLOOKUP(D694,'produto-estoque-total-7'!A:AB,15,0))</f>
        <v/>
      </c>
      <c r="J694" s="36">
        <f>IF(D694="","",VLOOKUP(D694,'produto-estoque-total-7'!A:AB,19,0))</f>
        <v/>
      </c>
      <c r="K694" s="1">
        <f>IF(D694="","",VLOOKUP(D694,'produto-estoque-total-7'!A:AB,20,0))</f>
        <v/>
      </c>
      <c r="L694" s="36">
        <f>IF(D694="","",VLOOKUP(D694,'produto-estoque-total-7'!A:AB,17,0))</f>
        <v/>
      </c>
      <c r="M694" s="1">
        <f>IF(D694="","",VLOOKUP(D694,'produto-estoque-total-7'!A:AB,18,0))</f>
        <v/>
      </c>
      <c r="N694" s="36">
        <f>IF(D694="","",VLOOKUP(D694,'produto-estoque-total-7'!A:AB,21,0))</f>
        <v/>
      </c>
      <c r="O694" s="1">
        <f>IF(D694="","",VLOOKUP(D694,'produto-estoque-total-7'!A:AB,22,0))</f>
        <v/>
      </c>
      <c r="P694" s="36">
        <f>IF(D694="","",VLOOKUP(D694,'produto-estoque-total-7'!A:AB,23,0))</f>
        <v/>
      </c>
      <c r="Q694" s="1">
        <f>IF(D694="","",VLOOKUP(D694,'produto-estoque-total-7'!A:AB,24,0))</f>
        <v/>
      </c>
      <c r="R694" s="38">
        <f>IFERROR(IF(D694="","",VLOOKUP(D694,'produto-venda-7'!B:N,13,0)),"C")</f>
        <v/>
      </c>
      <c r="S694" s="39">
        <f>IF(D694="","",VLOOKUP(D694,'produto-estoque-total-7'!A:AB,6,0))</f>
        <v/>
      </c>
      <c r="T694" s="39">
        <f>IF(D694="","",VLOOKUP(D694,'produto-estoque-total-7'!A:AB,5,0))</f>
        <v/>
      </c>
      <c r="U694" s="40">
        <f>IF(D694="","",VLOOKUP(D694,'produto-estoque-total-7'!A:AB,11,0))</f>
        <v/>
      </c>
      <c r="V694" s="41">
        <f>IF(D694="","",IFERROR(VLOOKUP(D694,'produto-entrada-7'!A:M,10,0),0))</f>
        <v/>
      </c>
      <c r="W694" s="42" t="n"/>
      <c r="X694" s="39">
        <f>IF(D694="","",VLOOKUP(D694,'produto-estoque-total-7'!A:AB,8,0))</f>
        <v/>
      </c>
      <c r="Y694" s="39">
        <f>IF(D694="","",VLOOKUP(D694,'produto-estoque-total-7'!A:AB,9,0))</f>
        <v/>
      </c>
      <c r="Z694" s="39">
        <f>IF(D694="","",VLOOKUP(D694,'produto-estoque-total-7'!A:AB,10,0))</f>
        <v/>
      </c>
      <c r="AA694" s="39">
        <f>IFERROR(IF(D694="","",VLOOKUP(D694,'produto-venda-7'!B:N,4,0)),0)</f>
        <v/>
      </c>
      <c r="AB694" s="39">
        <f>IFERROR(IF(D694="","",VLOOKUP(D694,'produto-venda-7'!B:N,5,0)),0)</f>
        <v/>
      </c>
      <c r="AC694" s="39">
        <f>IF(D694="","",IFERROR(AA694/90,0))</f>
        <v/>
      </c>
      <c r="AD694" s="36">
        <f>IF(D694="","",IFERROR(VLOOKUP(D694,'produto-entrada-7'!A:M,4,0),0))</f>
        <v/>
      </c>
      <c r="AE694" s="36">
        <f>IFERROR(IF(D694="","",VLOOKUP(D694,'produto-venda-7'!B:N,10,0)),0)</f>
        <v/>
      </c>
      <c r="AF694" s="36">
        <f>IF(D694="","",IFERROR(VLOOKUP(D694,'produto-entrada-7'!A:M,11,0),0))</f>
        <v/>
      </c>
      <c r="AG694" s="1">
        <f>IF(D694="","",IFERROR(VLOOKUP(D694,'produto-entrada-7'!A:M,12,0),0))</f>
        <v/>
      </c>
      <c r="AH694" s="1">
        <f>IF(D694="","",IFERROR(VLOOKUP(D694,'produto-entrada-7'!A:M,13,0),0))</f>
        <v/>
      </c>
      <c r="AI694" s="36">
        <f>IFERROR(IF(D694="","",VLOOKUP(D694,'produto-venda-7'!B:N,11,0)),0)</f>
        <v/>
      </c>
      <c r="AJ694" s="43">
        <f>IF(D694="","",IFERROR(AI694*AB694,0))</f>
        <v/>
      </c>
      <c r="AK694" s="44">
        <f>IFERROR(IF(D694="","",VLOOKUP(F694,'ANALISE FORNECEDOR'!$A:$I,8,0)),"")</f>
        <v/>
      </c>
      <c r="AL694" s="44">
        <f>IF(D694="","",AVERAGE(AM694,AK694))</f>
        <v/>
      </c>
      <c r="AM694" s="44">
        <f>IFERROR(IF(D694="","",VLOOKUP(F694,'ANALISE FORNECEDOR'!$A:$I,9,0)),"")</f>
        <v/>
      </c>
      <c r="AN694" s="45">
        <f>IF(D694="","",IF(Y694&gt;12,AI694*(U694+Y694),AI694*U694))</f>
        <v/>
      </c>
      <c r="AO694" s="45">
        <f>IF(D694="","",IF(Y694&gt;12,AI694*(U694+V694+Y694),AI694*(U694+V694)))</f>
        <v/>
      </c>
      <c r="AP694" s="46">
        <f>IF(D694="","",IF(Y694&gt;12,AG694*(U694+Y694),AG694*U694))</f>
        <v/>
      </c>
      <c r="AQ694" s="46">
        <f>IF(D694="","",IF(Y694&gt;12,AG694*(U694+V694+Y694),AG694*(U694+V694)))</f>
        <v/>
      </c>
      <c r="AR694" s="46">
        <f>IF(D694="","",IF(OR(R694="A",R694="AA",R694="AAA"),AP694,0))</f>
        <v/>
      </c>
      <c r="AS694" s="46">
        <f>IF(D694="","",IF(R694="B",AP694,0))</f>
        <v/>
      </c>
      <c r="AT694" s="46">
        <f>IF(D694="","",IF(R694="C",AP694,0))</f>
        <v/>
      </c>
      <c r="AU694" s="47">
        <f>IF(D694="","",IFERROR(AN694/AJ694,0))</f>
        <v/>
      </c>
      <c r="AV694" s="47">
        <f>IF(D694="","",IFERROR(((AO694)/AJ694),0))</f>
        <v/>
      </c>
      <c r="AW694" s="48">
        <f>IF(D694="","",IF(OR(S694="S",NOT(AND(ISNUMBER(AC694),ISNUMBER(AL694),AC694*AL694&gt;=0))),0,AC694*AL694))</f>
        <v/>
      </c>
      <c r="AX694" s="49">
        <f>IFERROR(IF(D694="","",AW694*AG694),0)</f>
        <v/>
      </c>
      <c r="AY694" s="48">
        <f>IF(D694="","",IF(OR(S694="S",NOT(AND(ISNUMBER(AC694),ISNUMBER(AK694),AC694*AK694&gt;=0))),0,AC694*AK694))</f>
        <v/>
      </c>
      <c r="AZ694" s="48">
        <f>IFERROR(IF(D694="","",IF(AY694=0,0,IF(((AY694)-(U694+Y694))&lt;0,0,(AY694)-U694))),0)</f>
        <v/>
      </c>
      <c r="BA694" s="49">
        <f>IF(D694="","",AZ694*AG694)</f>
        <v/>
      </c>
      <c r="BB694" s="49">
        <f>IF(D694="","",IF(OR(R694="A",R694="AA",R694="AAA"),BA694,0))</f>
        <v/>
      </c>
      <c r="BC694" s="49">
        <f>IF(D694="","",IF(R694="B",BA694,0))</f>
        <v/>
      </c>
      <c r="BD694" s="49">
        <f>IF(D694="","",IF(R694="B",BA694,0))</f>
        <v/>
      </c>
      <c r="BE694" s="49">
        <f>IF(D694="","",IF(S694="S",
1,
IF(AC694=0,
1,
IF(
IFERROR(((U694+Y694)*AG694)/((AC694*AK694)*AG694),0)&lt;0,
0,
IF(
IFERROR(((U694+Y694)*AG694)/((AC694*AK694)*AG694),0)&gt;1,
1,
IFERROR(((U694+Y694)*AG694)/((AC694*AK694)*AG694),0)
)
)
)
))</f>
        <v/>
      </c>
      <c r="BF694" s="49">
        <f>IF(D694="","",IF(S694="S",
1,
IF(AC694=0,
1,
IF(
IFERROR(((U694+V694+Y694)*AG694)/((AC694*AK694)*AG694),0)&lt;0,
0,
IF(
IFERROR(((U694+V694+Y694)*AG694)/((AC694*AK694)*AG694),0)&gt;1,
1,
IFERROR(((U694+V694+Y694)*AG694)/((AC694*AK694)*AG694),0)
)
)
)
))</f>
        <v/>
      </c>
      <c r="BG694" s="50">
        <f>IF(D694="","",IF(S694="S",0,IF(AND(ISNUMBER(AC694),ISNUMBER(AM694)),IF(OR(AC694*AM694&lt;0,ISERR(AC694*AM694)),0,AC694*AM694),0)))</f>
        <v/>
      </c>
      <c r="BH694" s="50">
        <f>IF(D694="","",IF(BY694&gt;TODAY()-60,0,IF(Y694&gt;12,MAX(0,(U694+Y694)-BG694),MAX(0,U694-BG694))))</f>
        <v/>
      </c>
      <c r="BI694" s="51">
        <f>IF(D694="","",BH694*AG694)</f>
        <v/>
      </c>
      <c r="BJ694" s="51">
        <f>IF(D694="","",IF(OR(R694="A",R694="AA",R694="AAA"),BI694,0))</f>
        <v/>
      </c>
      <c r="BK694" s="51">
        <f>IF(D694="","",IF(R694="B",BI694,0))</f>
        <v/>
      </c>
      <c r="BL694" s="51">
        <f>IF(D694="","",IF(R694="C",BI694,0))</f>
        <v/>
      </c>
      <c r="BM694" s="51">
        <f>IF(D694="","",IFERROR(MAX(0,MIN(BI694/AP694,1)),0))</f>
        <v/>
      </c>
      <c r="BN694" s="52">
        <f>IF(D694="","",AB694*AG694)</f>
        <v/>
      </c>
      <c r="BO694" s="52">
        <f>IF(D694="","",(U694+V694+X694)*AG694)</f>
        <v/>
      </c>
      <c r="BP694" s="52">
        <f>IF(D694="","",(AB694*3)*AG694)</f>
        <v/>
      </c>
      <c r="BQ694" s="52">
        <f>IF(D694="","",IF(BO694-BP694&gt;0,0,BO694-BP694))</f>
        <v/>
      </c>
      <c r="BR694" s="52">
        <f>IF(D694="","",IF(BO694-BP694-BN694&gt;0,0,BO694-BP694-BN694))</f>
        <v/>
      </c>
      <c r="BS694" s="53">
        <f>IF(D694="","",IFERROR(AB694*AI694,0))</f>
        <v/>
      </c>
      <c r="BT694" s="53">
        <f>IF(D694="","",IFERROR(IF(X694&gt;12, AI694*(U694+V694+X694), AI694*(U694+V694)),0))</f>
        <v/>
      </c>
      <c r="BU694" s="53">
        <f>IF(D694="","",IFERROR(((AB694*3)*AI694),0))</f>
        <v/>
      </c>
      <c r="BV694" s="53">
        <f>IF(D694="","",IF(BT694-BU694&gt;0,0,BT694-BU694))</f>
        <v/>
      </c>
      <c r="BW694" s="53">
        <f>IF(D694="","",IF(BT694-BU694-BS694&gt;0,0,BT694-BU694-BS694))</f>
        <v/>
      </c>
      <c r="BX694" s="36">
        <f>IF(D694="","",IFERROR(VLOOKUP(D694,'produto-entrada-7'!A:M,3,0),"SEM PEDIDO"))</f>
        <v/>
      </c>
      <c r="BY694" s="36">
        <f>IF(D694="","",VLOOKUP(D694,'produto-estoque-total-7'!A:AB,25,0))</f>
        <v/>
      </c>
      <c r="BZ694" s="36">
        <f>IF(D694="","",IFERROR(VLOOKUP(D694,'produto-estoque-total-7'!A:AB,26,0)/100,0))</f>
        <v/>
      </c>
      <c r="CA694" s="36">
        <f>IF(D694="","",IFERROR(VLOOKUP(D694,'produto-estoque-total-7'!A:AB,27,0)/100,0))</f>
        <v/>
      </c>
      <c r="CB694" s="41">
        <f>IF(D694="","",V694*AF694)</f>
        <v/>
      </c>
      <c r="CC694" s="41">
        <f>IF(D694="","",V694*AI694)</f>
        <v/>
      </c>
      <c r="CD694" s="54">
        <f>IF(D694="","",VLOOKUP(D694,'produto-estoque-total-7'!A:AB,28,0))</f>
        <v/>
      </c>
    </row>
    <row r="695">
      <c r="A695" s="36">
        <f>IF(D695="","",VLOOKUP(D695,'produto-estoque-total-7'!A:AB,3,0))</f>
        <v/>
      </c>
      <c r="B695" s="1">
        <f>IF(D695="","",VLOOKUP(D695,'produto-estoque-total-7'!A:AB,12,0))</f>
        <v/>
      </c>
      <c r="C695" s="1">
        <f>IF(D695="","",VLOOKUP(D695,'produto-estoque-total-7'!A:AB,2,0))</f>
        <v/>
      </c>
      <c r="D695" s="37">
        <f>IFERROR(IF('produto-estoque-total-7'!A694="","",'produto-estoque-total-7'!A694),"")</f>
        <v/>
      </c>
      <c r="E695" s="1">
        <f>IF(D695="","",VLOOKUP(D695,'produto-estoque-total-7'!A:AB,4,0))</f>
        <v/>
      </c>
      <c r="F695" s="36">
        <f>IF(D695="","",VLOOKUP(D695,'produto-estoque-total-7'!A:AB,13,0))</f>
        <v/>
      </c>
      <c r="G695" s="1">
        <f>IF(F695="","",VLOOKUP(F695,'FORNECEDORES X COMPRADOR'!A:D,4,0))</f>
        <v/>
      </c>
      <c r="H695" s="1">
        <f>IF(F695="","",VLOOKUP(F695,'FORNECEDORES X COMPRADOR'!A:E,5,0))</f>
        <v/>
      </c>
      <c r="I695" s="36">
        <f>IF(D695="","",VLOOKUP(D695,'produto-estoque-total-7'!A:AB,15,0))</f>
        <v/>
      </c>
      <c r="J695" s="36">
        <f>IF(D695="","",VLOOKUP(D695,'produto-estoque-total-7'!A:AB,19,0))</f>
        <v/>
      </c>
      <c r="K695" s="1">
        <f>IF(D695="","",VLOOKUP(D695,'produto-estoque-total-7'!A:AB,20,0))</f>
        <v/>
      </c>
      <c r="L695" s="36">
        <f>IF(D695="","",VLOOKUP(D695,'produto-estoque-total-7'!A:AB,17,0))</f>
        <v/>
      </c>
      <c r="M695" s="1">
        <f>IF(D695="","",VLOOKUP(D695,'produto-estoque-total-7'!A:AB,18,0))</f>
        <v/>
      </c>
      <c r="N695" s="36">
        <f>IF(D695="","",VLOOKUP(D695,'produto-estoque-total-7'!A:AB,21,0))</f>
        <v/>
      </c>
      <c r="O695" s="1">
        <f>IF(D695="","",VLOOKUP(D695,'produto-estoque-total-7'!A:AB,22,0))</f>
        <v/>
      </c>
      <c r="P695" s="36">
        <f>IF(D695="","",VLOOKUP(D695,'produto-estoque-total-7'!A:AB,23,0))</f>
        <v/>
      </c>
      <c r="Q695" s="1">
        <f>IF(D695="","",VLOOKUP(D695,'produto-estoque-total-7'!A:AB,24,0))</f>
        <v/>
      </c>
      <c r="R695" s="38">
        <f>IFERROR(IF(D695="","",VLOOKUP(D695,'produto-venda-7'!B:N,13,0)),"C")</f>
        <v/>
      </c>
      <c r="S695" s="39">
        <f>IF(D695="","",VLOOKUP(D695,'produto-estoque-total-7'!A:AB,6,0))</f>
        <v/>
      </c>
      <c r="T695" s="39">
        <f>IF(D695="","",VLOOKUP(D695,'produto-estoque-total-7'!A:AB,5,0))</f>
        <v/>
      </c>
      <c r="U695" s="40">
        <f>IF(D695="","",VLOOKUP(D695,'produto-estoque-total-7'!A:AB,11,0))</f>
        <v/>
      </c>
      <c r="V695" s="41">
        <f>IF(D695="","",IFERROR(VLOOKUP(D695,'produto-entrada-7'!A:M,10,0),0))</f>
        <v/>
      </c>
      <c r="W695" s="42" t="n"/>
      <c r="X695" s="39">
        <f>IF(D695="","",VLOOKUP(D695,'produto-estoque-total-7'!A:AB,8,0))</f>
        <v/>
      </c>
      <c r="Y695" s="39">
        <f>IF(D695="","",VLOOKUP(D695,'produto-estoque-total-7'!A:AB,9,0))</f>
        <v/>
      </c>
      <c r="Z695" s="39">
        <f>IF(D695="","",VLOOKUP(D695,'produto-estoque-total-7'!A:AB,10,0))</f>
        <v/>
      </c>
      <c r="AA695" s="39">
        <f>IFERROR(IF(D695="","",VLOOKUP(D695,'produto-venda-7'!B:N,4,0)),0)</f>
        <v/>
      </c>
      <c r="AB695" s="39">
        <f>IFERROR(IF(D695="","",VLOOKUP(D695,'produto-venda-7'!B:N,5,0)),0)</f>
        <v/>
      </c>
      <c r="AC695" s="39">
        <f>IF(D695="","",IFERROR(AA695/90,0))</f>
        <v/>
      </c>
      <c r="AD695" s="36">
        <f>IF(D695="","",IFERROR(VLOOKUP(D695,'produto-entrada-7'!A:M,4,0),0))</f>
        <v/>
      </c>
      <c r="AE695" s="36">
        <f>IFERROR(IF(D695="","",VLOOKUP(D695,'produto-venda-7'!B:N,10,0)),0)</f>
        <v/>
      </c>
      <c r="AF695" s="36">
        <f>IF(D695="","",IFERROR(VLOOKUP(D695,'produto-entrada-7'!A:M,11,0),0))</f>
        <v/>
      </c>
      <c r="AG695" s="1">
        <f>IF(D695="","",IFERROR(VLOOKUP(D695,'produto-entrada-7'!A:M,12,0),0))</f>
        <v/>
      </c>
      <c r="AH695" s="1">
        <f>IF(D695="","",IFERROR(VLOOKUP(D695,'produto-entrada-7'!A:M,13,0),0))</f>
        <v/>
      </c>
      <c r="AI695" s="36">
        <f>IFERROR(IF(D695="","",VLOOKUP(D695,'produto-venda-7'!B:N,11,0)),0)</f>
        <v/>
      </c>
      <c r="AJ695" s="43">
        <f>IF(D695="","",IFERROR(AI695*AB695,0))</f>
        <v/>
      </c>
      <c r="AK695" s="44">
        <f>IFERROR(IF(D695="","",VLOOKUP(F695,'ANALISE FORNECEDOR'!$A:$I,8,0)),"")</f>
        <v/>
      </c>
      <c r="AL695" s="44">
        <f>IF(D695="","",AVERAGE(AM695,AK695))</f>
        <v/>
      </c>
      <c r="AM695" s="44">
        <f>IFERROR(IF(D695="","",VLOOKUP(F695,'ANALISE FORNECEDOR'!$A:$I,9,0)),"")</f>
        <v/>
      </c>
      <c r="AN695" s="45">
        <f>IF(D695="","",IF(Y695&gt;12,AI695*(U695+Y695),AI695*U695))</f>
        <v/>
      </c>
      <c r="AO695" s="45">
        <f>IF(D695="","",IF(Y695&gt;12,AI695*(U695+V695+Y695),AI695*(U695+V695)))</f>
        <v/>
      </c>
      <c r="AP695" s="46">
        <f>IF(D695="","",IF(Y695&gt;12,AG695*(U695+Y695),AG695*U695))</f>
        <v/>
      </c>
      <c r="AQ695" s="46">
        <f>IF(D695="","",IF(Y695&gt;12,AG695*(U695+V695+Y695),AG695*(U695+V695)))</f>
        <v/>
      </c>
      <c r="AR695" s="46">
        <f>IF(D695="","",IF(OR(R695="A",R695="AA",R695="AAA"),AP695,0))</f>
        <v/>
      </c>
      <c r="AS695" s="46">
        <f>IF(D695="","",IF(R695="B",AP695,0))</f>
        <v/>
      </c>
      <c r="AT695" s="46">
        <f>IF(D695="","",IF(R695="C",AP695,0))</f>
        <v/>
      </c>
      <c r="AU695" s="47">
        <f>IF(D695="","",IFERROR(AN695/AJ695,0))</f>
        <v/>
      </c>
      <c r="AV695" s="47">
        <f>IF(D695="","",IFERROR(((AO695)/AJ695),0))</f>
        <v/>
      </c>
      <c r="AW695" s="48">
        <f>IF(D695="","",IF(OR(S695="S",NOT(AND(ISNUMBER(AC695),ISNUMBER(AL695),AC695*AL695&gt;=0))),0,AC695*AL695))</f>
        <v/>
      </c>
      <c r="AX695" s="49">
        <f>IFERROR(IF(D695="","",AW695*AG695),0)</f>
        <v/>
      </c>
      <c r="AY695" s="48">
        <f>IF(D695="","",IF(OR(S695="S",NOT(AND(ISNUMBER(AC695),ISNUMBER(AK695),AC695*AK695&gt;=0))),0,AC695*AK695))</f>
        <v/>
      </c>
      <c r="AZ695" s="48">
        <f>IFERROR(IF(D695="","",IF(AY695=0,0,IF(((AY695)-(U695+Y695))&lt;0,0,(AY695)-U695))),0)</f>
        <v/>
      </c>
      <c r="BA695" s="49">
        <f>IF(D695="","",AZ695*AG695)</f>
        <v/>
      </c>
      <c r="BB695" s="49">
        <f>IF(D695="","",IF(OR(R695="A",R695="AA",R695="AAA"),BA695,0))</f>
        <v/>
      </c>
      <c r="BC695" s="49">
        <f>IF(D695="","",IF(R695="B",BA695,0))</f>
        <v/>
      </c>
      <c r="BD695" s="49">
        <f>IF(D695="","",IF(R695="B",BA695,0))</f>
        <v/>
      </c>
      <c r="BE695" s="49">
        <f>IF(D695="","",IF(S695="S",
1,
IF(AC695=0,
1,
IF(
IFERROR(((U695+Y695)*AG695)/((AC695*AK695)*AG695),0)&lt;0,
0,
IF(
IFERROR(((U695+Y695)*AG695)/((AC695*AK695)*AG695),0)&gt;1,
1,
IFERROR(((U695+Y695)*AG695)/((AC695*AK695)*AG695),0)
)
)
)
))</f>
        <v/>
      </c>
      <c r="BF695" s="49">
        <f>IF(D695="","",IF(S695="S",
1,
IF(AC695=0,
1,
IF(
IFERROR(((U695+V695+Y695)*AG695)/((AC695*AK695)*AG695),0)&lt;0,
0,
IF(
IFERROR(((U695+V695+Y695)*AG695)/((AC695*AK695)*AG695),0)&gt;1,
1,
IFERROR(((U695+V695+Y695)*AG695)/((AC695*AK695)*AG695),0)
)
)
)
))</f>
        <v/>
      </c>
      <c r="BG695" s="50">
        <f>IF(D695="","",IF(S695="S",0,IF(AND(ISNUMBER(AC695),ISNUMBER(AM695)),IF(OR(AC695*AM695&lt;0,ISERR(AC695*AM695)),0,AC695*AM695),0)))</f>
        <v/>
      </c>
      <c r="BH695" s="50">
        <f>IF(D695="","",IF(BY695&gt;TODAY()-60,0,IF(Y695&gt;12,MAX(0,(U695+Y695)-BG695),MAX(0,U695-BG695))))</f>
        <v/>
      </c>
      <c r="BI695" s="51">
        <f>IF(D695="","",BH695*AG695)</f>
        <v/>
      </c>
      <c r="BJ695" s="51">
        <f>IF(D695="","",IF(OR(R695="A",R695="AA",R695="AAA"),BI695,0))</f>
        <v/>
      </c>
      <c r="BK695" s="51">
        <f>IF(D695="","",IF(R695="B",BI695,0))</f>
        <v/>
      </c>
      <c r="BL695" s="51">
        <f>IF(D695="","",IF(R695="C",BI695,0))</f>
        <v/>
      </c>
      <c r="BM695" s="51">
        <f>IF(D695="","",IFERROR(MAX(0,MIN(BI695/AP695,1)),0))</f>
        <v/>
      </c>
      <c r="BN695" s="52">
        <f>IF(D695="","",AB695*AG695)</f>
        <v/>
      </c>
      <c r="BO695" s="52">
        <f>IF(D695="","",(U695+V695+X695)*AG695)</f>
        <v/>
      </c>
      <c r="BP695" s="52">
        <f>IF(D695="","",(AB695*3)*AG695)</f>
        <v/>
      </c>
      <c r="BQ695" s="52">
        <f>IF(D695="","",IF(BO695-BP695&gt;0,0,BO695-BP695))</f>
        <v/>
      </c>
      <c r="BR695" s="52">
        <f>IF(D695="","",IF(BO695-BP695-BN695&gt;0,0,BO695-BP695-BN695))</f>
        <v/>
      </c>
      <c r="BS695" s="53">
        <f>IF(D695="","",IFERROR(AB695*AI695,0))</f>
        <v/>
      </c>
      <c r="BT695" s="53">
        <f>IF(D695="","",IFERROR(IF(X695&gt;12, AI695*(U695+V695+X695), AI695*(U695+V695)),0))</f>
        <v/>
      </c>
      <c r="BU695" s="53">
        <f>IF(D695="","",IFERROR(((AB695*3)*AI695),0))</f>
        <v/>
      </c>
      <c r="BV695" s="53">
        <f>IF(D695="","",IF(BT695-BU695&gt;0,0,BT695-BU695))</f>
        <v/>
      </c>
      <c r="BW695" s="53">
        <f>IF(D695="","",IF(BT695-BU695-BS695&gt;0,0,BT695-BU695-BS695))</f>
        <v/>
      </c>
      <c r="BX695" s="36">
        <f>IF(D695="","",IFERROR(VLOOKUP(D695,'produto-entrada-7'!A:M,3,0),"SEM PEDIDO"))</f>
        <v/>
      </c>
      <c r="BY695" s="36">
        <f>IF(D695="","",VLOOKUP(D695,'produto-estoque-total-7'!A:AB,25,0))</f>
        <v/>
      </c>
      <c r="BZ695" s="36">
        <f>IF(D695="","",IFERROR(VLOOKUP(D695,'produto-estoque-total-7'!A:AB,26,0)/100,0))</f>
        <v/>
      </c>
      <c r="CA695" s="36">
        <f>IF(D695="","",IFERROR(VLOOKUP(D695,'produto-estoque-total-7'!A:AB,27,0)/100,0))</f>
        <v/>
      </c>
      <c r="CB695" s="41">
        <f>IF(D695="","",V695*AF695)</f>
        <v/>
      </c>
      <c r="CC695" s="41">
        <f>IF(D695="","",V695*AI695)</f>
        <v/>
      </c>
      <c r="CD695" s="54">
        <f>IF(D695="","",VLOOKUP(D695,'produto-estoque-total-7'!A:AB,28,0))</f>
        <v/>
      </c>
    </row>
    <row r="696">
      <c r="A696" s="36">
        <f>IF(D696="","",VLOOKUP(D696,'produto-estoque-total-7'!A:AB,3,0))</f>
        <v/>
      </c>
      <c r="B696" s="1">
        <f>IF(D696="","",VLOOKUP(D696,'produto-estoque-total-7'!A:AB,12,0))</f>
        <v/>
      </c>
      <c r="C696" s="1">
        <f>IF(D696="","",VLOOKUP(D696,'produto-estoque-total-7'!A:AB,2,0))</f>
        <v/>
      </c>
      <c r="D696" s="37">
        <f>IFERROR(IF('produto-estoque-total-7'!A695="","",'produto-estoque-total-7'!A695),"")</f>
        <v/>
      </c>
      <c r="E696" s="1">
        <f>IF(D696="","",VLOOKUP(D696,'produto-estoque-total-7'!A:AB,4,0))</f>
        <v/>
      </c>
      <c r="F696" s="36">
        <f>IF(D696="","",VLOOKUP(D696,'produto-estoque-total-7'!A:AB,13,0))</f>
        <v/>
      </c>
      <c r="G696" s="1">
        <f>IF(F696="","",VLOOKUP(F696,'FORNECEDORES X COMPRADOR'!A:D,4,0))</f>
        <v/>
      </c>
      <c r="H696" s="1">
        <f>IF(F696="","",VLOOKUP(F696,'FORNECEDORES X COMPRADOR'!A:E,5,0))</f>
        <v/>
      </c>
      <c r="I696" s="36">
        <f>IF(D696="","",VLOOKUP(D696,'produto-estoque-total-7'!A:AB,15,0))</f>
        <v/>
      </c>
      <c r="J696" s="36">
        <f>IF(D696="","",VLOOKUP(D696,'produto-estoque-total-7'!A:AB,19,0))</f>
        <v/>
      </c>
      <c r="K696" s="1">
        <f>IF(D696="","",VLOOKUP(D696,'produto-estoque-total-7'!A:AB,20,0))</f>
        <v/>
      </c>
      <c r="L696" s="36">
        <f>IF(D696="","",VLOOKUP(D696,'produto-estoque-total-7'!A:AB,17,0))</f>
        <v/>
      </c>
      <c r="M696" s="1">
        <f>IF(D696="","",VLOOKUP(D696,'produto-estoque-total-7'!A:AB,18,0))</f>
        <v/>
      </c>
      <c r="N696" s="36">
        <f>IF(D696="","",VLOOKUP(D696,'produto-estoque-total-7'!A:AB,21,0))</f>
        <v/>
      </c>
      <c r="O696" s="1">
        <f>IF(D696="","",VLOOKUP(D696,'produto-estoque-total-7'!A:AB,22,0))</f>
        <v/>
      </c>
      <c r="P696" s="36">
        <f>IF(D696="","",VLOOKUP(D696,'produto-estoque-total-7'!A:AB,23,0))</f>
        <v/>
      </c>
      <c r="Q696" s="1">
        <f>IF(D696="","",VLOOKUP(D696,'produto-estoque-total-7'!A:AB,24,0))</f>
        <v/>
      </c>
      <c r="R696" s="38">
        <f>IFERROR(IF(D696="","",VLOOKUP(D696,'produto-venda-7'!B:N,13,0)),"C")</f>
        <v/>
      </c>
      <c r="S696" s="39">
        <f>IF(D696="","",VLOOKUP(D696,'produto-estoque-total-7'!A:AB,6,0))</f>
        <v/>
      </c>
      <c r="T696" s="39">
        <f>IF(D696="","",VLOOKUP(D696,'produto-estoque-total-7'!A:AB,5,0))</f>
        <v/>
      </c>
      <c r="U696" s="40">
        <f>IF(D696="","",VLOOKUP(D696,'produto-estoque-total-7'!A:AB,11,0))</f>
        <v/>
      </c>
      <c r="V696" s="41">
        <f>IF(D696="","",IFERROR(VLOOKUP(D696,'produto-entrada-7'!A:M,10,0),0))</f>
        <v/>
      </c>
      <c r="W696" s="42" t="n"/>
      <c r="X696" s="39">
        <f>IF(D696="","",VLOOKUP(D696,'produto-estoque-total-7'!A:AB,8,0))</f>
        <v/>
      </c>
      <c r="Y696" s="39">
        <f>IF(D696="","",VLOOKUP(D696,'produto-estoque-total-7'!A:AB,9,0))</f>
        <v/>
      </c>
      <c r="Z696" s="39">
        <f>IF(D696="","",VLOOKUP(D696,'produto-estoque-total-7'!A:AB,10,0))</f>
        <v/>
      </c>
      <c r="AA696" s="39">
        <f>IFERROR(IF(D696="","",VLOOKUP(D696,'produto-venda-7'!B:N,4,0)),0)</f>
        <v/>
      </c>
      <c r="AB696" s="39">
        <f>IFERROR(IF(D696="","",VLOOKUP(D696,'produto-venda-7'!B:N,5,0)),0)</f>
        <v/>
      </c>
      <c r="AC696" s="39">
        <f>IF(D696="","",IFERROR(AA696/90,0))</f>
        <v/>
      </c>
      <c r="AD696" s="36">
        <f>IF(D696="","",IFERROR(VLOOKUP(D696,'produto-entrada-7'!A:M,4,0),0))</f>
        <v/>
      </c>
      <c r="AE696" s="36">
        <f>IFERROR(IF(D696="","",VLOOKUP(D696,'produto-venda-7'!B:N,10,0)),0)</f>
        <v/>
      </c>
      <c r="AF696" s="36">
        <f>IF(D696="","",IFERROR(VLOOKUP(D696,'produto-entrada-7'!A:M,11,0),0))</f>
        <v/>
      </c>
      <c r="AG696" s="1">
        <f>IF(D696="","",IFERROR(VLOOKUP(D696,'produto-entrada-7'!A:M,12,0),0))</f>
        <v/>
      </c>
      <c r="AH696" s="1">
        <f>IF(D696="","",IFERROR(VLOOKUP(D696,'produto-entrada-7'!A:M,13,0),0))</f>
        <v/>
      </c>
      <c r="AI696" s="36">
        <f>IFERROR(IF(D696="","",VLOOKUP(D696,'produto-venda-7'!B:N,11,0)),0)</f>
        <v/>
      </c>
      <c r="AJ696" s="43">
        <f>IF(D696="","",IFERROR(AI696*AB696,0))</f>
        <v/>
      </c>
      <c r="AK696" s="44">
        <f>IFERROR(IF(D696="","",VLOOKUP(F696,'ANALISE FORNECEDOR'!$A:$I,8,0)),"")</f>
        <v/>
      </c>
      <c r="AL696" s="44">
        <f>IF(D696="","",AVERAGE(AM696,AK696))</f>
        <v/>
      </c>
      <c r="AM696" s="44">
        <f>IFERROR(IF(D696="","",VLOOKUP(F696,'ANALISE FORNECEDOR'!$A:$I,9,0)),"")</f>
        <v/>
      </c>
      <c r="AN696" s="45">
        <f>IF(D696="","",IF(Y696&gt;12,AI696*(U696+Y696),AI696*U696))</f>
        <v/>
      </c>
      <c r="AO696" s="45">
        <f>IF(D696="","",IF(Y696&gt;12,AI696*(U696+V696+Y696),AI696*(U696+V696)))</f>
        <v/>
      </c>
      <c r="AP696" s="46">
        <f>IF(D696="","",IF(Y696&gt;12,AG696*(U696+Y696),AG696*U696))</f>
        <v/>
      </c>
      <c r="AQ696" s="46">
        <f>IF(D696="","",IF(Y696&gt;12,AG696*(U696+V696+Y696),AG696*(U696+V696)))</f>
        <v/>
      </c>
      <c r="AR696" s="46">
        <f>IF(D696="","",IF(OR(R696="A",R696="AA",R696="AAA"),AP696,0))</f>
        <v/>
      </c>
      <c r="AS696" s="46">
        <f>IF(D696="","",IF(R696="B",AP696,0))</f>
        <v/>
      </c>
      <c r="AT696" s="46">
        <f>IF(D696="","",IF(R696="C",AP696,0))</f>
        <v/>
      </c>
      <c r="AU696" s="47">
        <f>IF(D696="","",IFERROR(AN696/AJ696,0))</f>
        <v/>
      </c>
      <c r="AV696" s="47">
        <f>IF(D696="","",IFERROR(((AO696)/AJ696),0))</f>
        <v/>
      </c>
      <c r="AW696" s="48">
        <f>IF(D696="","",IF(OR(S696="S",NOT(AND(ISNUMBER(AC696),ISNUMBER(AL696),AC696*AL696&gt;=0))),0,AC696*AL696))</f>
        <v/>
      </c>
      <c r="AX696" s="49">
        <f>IFERROR(IF(D696="","",AW696*AG696),0)</f>
        <v/>
      </c>
      <c r="AY696" s="48">
        <f>IF(D696="","",IF(OR(S696="S",NOT(AND(ISNUMBER(AC696),ISNUMBER(AK696),AC696*AK696&gt;=0))),0,AC696*AK696))</f>
        <v/>
      </c>
      <c r="AZ696" s="48">
        <f>IFERROR(IF(D696="","",IF(AY696=0,0,IF(((AY696)-(U696+Y696))&lt;0,0,(AY696)-U696))),0)</f>
        <v/>
      </c>
      <c r="BA696" s="49">
        <f>IF(D696="","",AZ696*AG696)</f>
        <v/>
      </c>
      <c r="BB696" s="49">
        <f>IF(D696="","",IF(OR(R696="A",R696="AA",R696="AAA"),BA696,0))</f>
        <v/>
      </c>
      <c r="BC696" s="49">
        <f>IF(D696="","",IF(R696="B",BA696,0))</f>
        <v/>
      </c>
      <c r="BD696" s="49">
        <f>IF(D696="","",IF(R696="B",BA696,0))</f>
        <v/>
      </c>
      <c r="BE696" s="49">
        <f>IF(D696="","",IF(S696="S",
1,
IF(AC696=0,
1,
IF(
IFERROR(((U696+Y696)*AG696)/((AC696*AK696)*AG696),0)&lt;0,
0,
IF(
IFERROR(((U696+Y696)*AG696)/((AC696*AK696)*AG696),0)&gt;1,
1,
IFERROR(((U696+Y696)*AG696)/((AC696*AK696)*AG696),0)
)
)
)
))</f>
        <v/>
      </c>
      <c r="BF696" s="49">
        <f>IF(D696="","",IF(S696="S",
1,
IF(AC696=0,
1,
IF(
IFERROR(((U696+V696+Y696)*AG696)/((AC696*AK696)*AG696),0)&lt;0,
0,
IF(
IFERROR(((U696+V696+Y696)*AG696)/((AC696*AK696)*AG696),0)&gt;1,
1,
IFERROR(((U696+V696+Y696)*AG696)/((AC696*AK696)*AG696),0)
)
)
)
))</f>
        <v/>
      </c>
      <c r="BG696" s="50">
        <f>IF(D696="","",IF(S696="S",0,IF(AND(ISNUMBER(AC696),ISNUMBER(AM696)),IF(OR(AC696*AM696&lt;0,ISERR(AC696*AM696)),0,AC696*AM696),0)))</f>
        <v/>
      </c>
      <c r="BH696" s="50">
        <f>IF(D696="","",IF(BY696&gt;TODAY()-60,0,IF(Y696&gt;12,MAX(0,(U696+Y696)-BG696),MAX(0,U696-BG696))))</f>
        <v/>
      </c>
      <c r="BI696" s="51">
        <f>IF(D696="","",BH696*AG696)</f>
        <v/>
      </c>
      <c r="BJ696" s="51">
        <f>IF(D696="","",IF(OR(R696="A",R696="AA",R696="AAA"),BI696,0))</f>
        <v/>
      </c>
      <c r="BK696" s="51">
        <f>IF(D696="","",IF(R696="B",BI696,0))</f>
        <v/>
      </c>
      <c r="BL696" s="51">
        <f>IF(D696="","",IF(R696="C",BI696,0))</f>
        <v/>
      </c>
      <c r="BM696" s="51">
        <f>IF(D696="","",IFERROR(MAX(0,MIN(BI696/AP696,1)),0))</f>
        <v/>
      </c>
      <c r="BN696" s="52">
        <f>IF(D696="","",AB696*AG696)</f>
        <v/>
      </c>
      <c r="BO696" s="52">
        <f>IF(D696="","",(U696+V696+X696)*AG696)</f>
        <v/>
      </c>
      <c r="BP696" s="52">
        <f>IF(D696="","",(AB696*3)*AG696)</f>
        <v/>
      </c>
      <c r="BQ696" s="52">
        <f>IF(D696="","",IF(BO696-BP696&gt;0,0,BO696-BP696))</f>
        <v/>
      </c>
      <c r="BR696" s="52">
        <f>IF(D696="","",IF(BO696-BP696-BN696&gt;0,0,BO696-BP696-BN696))</f>
        <v/>
      </c>
      <c r="BS696" s="53">
        <f>IF(D696="","",IFERROR(AB696*AI696,0))</f>
        <v/>
      </c>
      <c r="BT696" s="53">
        <f>IF(D696="","",IFERROR(IF(X696&gt;12, AI696*(U696+V696+X696), AI696*(U696+V696)),0))</f>
        <v/>
      </c>
      <c r="BU696" s="53">
        <f>IF(D696="","",IFERROR(((AB696*3)*AI696),0))</f>
        <v/>
      </c>
      <c r="BV696" s="53">
        <f>IF(D696="","",IF(BT696-BU696&gt;0,0,BT696-BU696))</f>
        <v/>
      </c>
      <c r="BW696" s="53">
        <f>IF(D696="","",IF(BT696-BU696-BS696&gt;0,0,BT696-BU696-BS696))</f>
        <v/>
      </c>
      <c r="BX696" s="36">
        <f>IF(D696="","",IFERROR(VLOOKUP(D696,'produto-entrada-7'!A:M,3,0),"SEM PEDIDO"))</f>
        <v/>
      </c>
      <c r="BY696" s="36">
        <f>IF(D696="","",VLOOKUP(D696,'produto-estoque-total-7'!A:AB,25,0))</f>
        <v/>
      </c>
      <c r="BZ696" s="36">
        <f>IF(D696="","",IFERROR(VLOOKUP(D696,'produto-estoque-total-7'!A:AB,26,0)/100,0))</f>
        <v/>
      </c>
      <c r="CA696" s="36">
        <f>IF(D696="","",IFERROR(VLOOKUP(D696,'produto-estoque-total-7'!A:AB,27,0)/100,0))</f>
        <v/>
      </c>
      <c r="CB696" s="41">
        <f>IF(D696="","",V696*AF696)</f>
        <v/>
      </c>
      <c r="CC696" s="41">
        <f>IF(D696="","",V696*AI696)</f>
        <v/>
      </c>
      <c r="CD696" s="54">
        <f>IF(D696="","",VLOOKUP(D696,'produto-estoque-total-7'!A:AB,28,0))</f>
        <v/>
      </c>
    </row>
    <row r="697">
      <c r="A697" s="36">
        <f>IF(D697="","",VLOOKUP(D697,'produto-estoque-total-7'!A:AB,3,0))</f>
        <v/>
      </c>
      <c r="B697" s="1">
        <f>IF(D697="","",VLOOKUP(D697,'produto-estoque-total-7'!A:AB,12,0))</f>
        <v/>
      </c>
      <c r="C697" s="1">
        <f>IF(D697="","",VLOOKUP(D697,'produto-estoque-total-7'!A:AB,2,0))</f>
        <v/>
      </c>
      <c r="D697" s="37">
        <f>IFERROR(IF('produto-estoque-total-7'!A696="","",'produto-estoque-total-7'!A696),"")</f>
        <v/>
      </c>
      <c r="E697" s="1">
        <f>IF(D697="","",VLOOKUP(D697,'produto-estoque-total-7'!A:AB,4,0))</f>
        <v/>
      </c>
      <c r="F697" s="36">
        <f>IF(D697="","",VLOOKUP(D697,'produto-estoque-total-7'!A:AB,13,0))</f>
        <v/>
      </c>
      <c r="G697" s="1">
        <f>IF(F697="","",VLOOKUP(F697,'FORNECEDORES X COMPRADOR'!A:D,4,0))</f>
        <v/>
      </c>
      <c r="H697" s="1">
        <f>IF(F697="","",VLOOKUP(F697,'FORNECEDORES X COMPRADOR'!A:E,5,0))</f>
        <v/>
      </c>
      <c r="I697" s="36">
        <f>IF(D697="","",VLOOKUP(D697,'produto-estoque-total-7'!A:AB,15,0))</f>
        <v/>
      </c>
      <c r="J697" s="36">
        <f>IF(D697="","",VLOOKUP(D697,'produto-estoque-total-7'!A:AB,19,0))</f>
        <v/>
      </c>
      <c r="K697" s="1">
        <f>IF(D697="","",VLOOKUP(D697,'produto-estoque-total-7'!A:AB,20,0))</f>
        <v/>
      </c>
      <c r="L697" s="36">
        <f>IF(D697="","",VLOOKUP(D697,'produto-estoque-total-7'!A:AB,17,0))</f>
        <v/>
      </c>
      <c r="M697" s="1">
        <f>IF(D697="","",VLOOKUP(D697,'produto-estoque-total-7'!A:AB,18,0))</f>
        <v/>
      </c>
      <c r="N697" s="36">
        <f>IF(D697="","",VLOOKUP(D697,'produto-estoque-total-7'!A:AB,21,0))</f>
        <v/>
      </c>
      <c r="O697" s="1">
        <f>IF(D697="","",VLOOKUP(D697,'produto-estoque-total-7'!A:AB,22,0))</f>
        <v/>
      </c>
      <c r="P697" s="36">
        <f>IF(D697="","",VLOOKUP(D697,'produto-estoque-total-7'!A:AB,23,0))</f>
        <v/>
      </c>
      <c r="Q697" s="1">
        <f>IF(D697="","",VLOOKUP(D697,'produto-estoque-total-7'!A:AB,24,0))</f>
        <v/>
      </c>
      <c r="R697" s="38">
        <f>IFERROR(IF(D697="","",VLOOKUP(D697,'produto-venda-7'!B:N,13,0)),"C")</f>
        <v/>
      </c>
      <c r="S697" s="39">
        <f>IF(D697="","",VLOOKUP(D697,'produto-estoque-total-7'!A:AB,6,0))</f>
        <v/>
      </c>
      <c r="T697" s="39">
        <f>IF(D697="","",VLOOKUP(D697,'produto-estoque-total-7'!A:AB,5,0))</f>
        <v/>
      </c>
      <c r="U697" s="40">
        <f>IF(D697="","",VLOOKUP(D697,'produto-estoque-total-7'!A:AB,11,0))</f>
        <v/>
      </c>
      <c r="V697" s="41">
        <f>IF(D697="","",IFERROR(VLOOKUP(D697,'produto-entrada-7'!A:M,10,0),0))</f>
        <v/>
      </c>
      <c r="W697" s="42" t="n"/>
      <c r="X697" s="39">
        <f>IF(D697="","",VLOOKUP(D697,'produto-estoque-total-7'!A:AB,8,0))</f>
        <v/>
      </c>
      <c r="Y697" s="39">
        <f>IF(D697="","",VLOOKUP(D697,'produto-estoque-total-7'!A:AB,9,0))</f>
        <v/>
      </c>
      <c r="Z697" s="39">
        <f>IF(D697="","",VLOOKUP(D697,'produto-estoque-total-7'!A:AB,10,0))</f>
        <v/>
      </c>
      <c r="AA697" s="39">
        <f>IFERROR(IF(D697="","",VLOOKUP(D697,'produto-venda-7'!B:N,4,0)),0)</f>
        <v/>
      </c>
      <c r="AB697" s="39">
        <f>IFERROR(IF(D697="","",VLOOKUP(D697,'produto-venda-7'!B:N,5,0)),0)</f>
        <v/>
      </c>
      <c r="AC697" s="39">
        <f>IF(D697="","",IFERROR(AA697/90,0))</f>
        <v/>
      </c>
      <c r="AD697" s="36">
        <f>IF(D697="","",IFERROR(VLOOKUP(D697,'produto-entrada-7'!A:M,4,0),0))</f>
        <v/>
      </c>
      <c r="AE697" s="36">
        <f>IFERROR(IF(D697="","",VLOOKUP(D697,'produto-venda-7'!B:N,10,0)),0)</f>
        <v/>
      </c>
      <c r="AF697" s="36">
        <f>IF(D697="","",IFERROR(VLOOKUP(D697,'produto-entrada-7'!A:M,11,0),0))</f>
        <v/>
      </c>
      <c r="AG697" s="1">
        <f>IF(D697="","",IFERROR(VLOOKUP(D697,'produto-entrada-7'!A:M,12,0),0))</f>
        <v/>
      </c>
      <c r="AH697" s="1">
        <f>IF(D697="","",IFERROR(VLOOKUP(D697,'produto-entrada-7'!A:M,13,0),0))</f>
        <v/>
      </c>
      <c r="AI697" s="36">
        <f>IFERROR(IF(D697="","",VLOOKUP(D697,'produto-venda-7'!B:N,11,0)),0)</f>
        <v/>
      </c>
      <c r="AJ697" s="43">
        <f>IF(D697="","",IFERROR(AI697*AB697,0))</f>
        <v/>
      </c>
      <c r="AK697" s="44">
        <f>IFERROR(IF(D697="","",VLOOKUP(F697,'ANALISE FORNECEDOR'!$A:$I,8,0)),"")</f>
        <v/>
      </c>
      <c r="AL697" s="44">
        <f>IF(D697="","",AVERAGE(AM697,AK697))</f>
        <v/>
      </c>
      <c r="AM697" s="44">
        <f>IFERROR(IF(D697="","",VLOOKUP(F697,'ANALISE FORNECEDOR'!$A:$I,9,0)),"")</f>
        <v/>
      </c>
      <c r="AN697" s="45">
        <f>IF(D697="","",IF(Y697&gt;12,AI697*(U697+Y697),AI697*U697))</f>
        <v/>
      </c>
      <c r="AO697" s="45">
        <f>IF(D697="","",IF(Y697&gt;12,AI697*(U697+V697+Y697),AI697*(U697+V697)))</f>
        <v/>
      </c>
      <c r="AP697" s="46">
        <f>IF(D697="","",IF(Y697&gt;12,AG697*(U697+Y697),AG697*U697))</f>
        <v/>
      </c>
      <c r="AQ697" s="46">
        <f>IF(D697="","",IF(Y697&gt;12,AG697*(U697+V697+Y697),AG697*(U697+V697)))</f>
        <v/>
      </c>
      <c r="AR697" s="46">
        <f>IF(D697="","",IF(OR(R697="A",R697="AA",R697="AAA"),AP697,0))</f>
        <v/>
      </c>
      <c r="AS697" s="46">
        <f>IF(D697="","",IF(R697="B",AP697,0))</f>
        <v/>
      </c>
      <c r="AT697" s="46">
        <f>IF(D697="","",IF(R697="C",AP697,0))</f>
        <v/>
      </c>
      <c r="AU697" s="47">
        <f>IF(D697="","",IFERROR(AN697/AJ697,0))</f>
        <v/>
      </c>
      <c r="AV697" s="47">
        <f>IF(D697="","",IFERROR(((AO697)/AJ697),0))</f>
        <v/>
      </c>
      <c r="AW697" s="48">
        <f>IF(D697="","",IF(OR(S697="S",NOT(AND(ISNUMBER(AC697),ISNUMBER(AL697),AC697*AL697&gt;=0))),0,AC697*AL697))</f>
        <v/>
      </c>
      <c r="AX697" s="49">
        <f>IFERROR(IF(D697="","",AW697*AG697),0)</f>
        <v/>
      </c>
      <c r="AY697" s="48">
        <f>IF(D697="","",IF(OR(S697="S",NOT(AND(ISNUMBER(AC697),ISNUMBER(AK697),AC697*AK697&gt;=0))),0,AC697*AK697))</f>
        <v/>
      </c>
      <c r="AZ697" s="48">
        <f>IFERROR(IF(D697="","",IF(AY697=0,0,IF(((AY697)-(U697+Y697))&lt;0,0,(AY697)-U697))),0)</f>
        <v/>
      </c>
      <c r="BA697" s="49">
        <f>IF(D697="","",AZ697*AG697)</f>
        <v/>
      </c>
      <c r="BB697" s="49">
        <f>IF(D697="","",IF(OR(R697="A",R697="AA",R697="AAA"),BA697,0))</f>
        <v/>
      </c>
      <c r="BC697" s="49">
        <f>IF(D697="","",IF(R697="B",BA697,0))</f>
        <v/>
      </c>
      <c r="BD697" s="49">
        <f>IF(D697="","",IF(R697="B",BA697,0))</f>
        <v/>
      </c>
      <c r="BE697" s="49">
        <f>IF(D697="","",IF(S697="S",
1,
IF(AC697=0,
1,
IF(
IFERROR(((U697+Y697)*AG697)/((AC697*AK697)*AG697),0)&lt;0,
0,
IF(
IFERROR(((U697+Y697)*AG697)/((AC697*AK697)*AG697),0)&gt;1,
1,
IFERROR(((U697+Y697)*AG697)/((AC697*AK697)*AG697),0)
)
)
)
))</f>
        <v/>
      </c>
      <c r="BF697" s="49">
        <f>IF(D697="","",IF(S697="S",
1,
IF(AC697=0,
1,
IF(
IFERROR(((U697+V697+Y697)*AG697)/((AC697*AK697)*AG697),0)&lt;0,
0,
IF(
IFERROR(((U697+V697+Y697)*AG697)/((AC697*AK697)*AG697),0)&gt;1,
1,
IFERROR(((U697+V697+Y697)*AG697)/((AC697*AK697)*AG697),0)
)
)
)
))</f>
        <v/>
      </c>
      <c r="BG697" s="50">
        <f>IF(D697="","",IF(S697="S",0,IF(AND(ISNUMBER(AC697),ISNUMBER(AM697)),IF(OR(AC697*AM697&lt;0,ISERR(AC697*AM697)),0,AC697*AM697),0)))</f>
        <v/>
      </c>
      <c r="BH697" s="50">
        <f>IF(D697="","",IF(BY697&gt;TODAY()-60,0,IF(Y697&gt;12,MAX(0,(U697+Y697)-BG697),MAX(0,U697-BG697))))</f>
        <v/>
      </c>
      <c r="BI697" s="51">
        <f>IF(D697="","",BH697*AG697)</f>
        <v/>
      </c>
      <c r="BJ697" s="51">
        <f>IF(D697="","",IF(OR(R697="A",R697="AA",R697="AAA"),BI697,0))</f>
        <v/>
      </c>
      <c r="BK697" s="51">
        <f>IF(D697="","",IF(R697="B",BI697,0))</f>
        <v/>
      </c>
      <c r="BL697" s="51">
        <f>IF(D697="","",IF(R697="C",BI697,0))</f>
        <v/>
      </c>
      <c r="BM697" s="51">
        <f>IF(D697="","",IFERROR(MAX(0,MIN(BI697/AP697,1)),0))</f>
        <v/>
      </c>
      <c r="BN697" s="52">
        <f>IF(D697="","",AB697*AG697)</f>
        <v/>
      </c>
      <c r="BO697" s="52">
        <f>IF(D697="","",(U697+V697+X697)*AG697)</f>
        <v/>
      </c>
      <c r="BP697" s="52">
        <f>IF(D697="","",(AB697*3)*AG697)</f>
        <v/>
      </c>
      <c r="BQ697" s="52">
        <f>IF(D697="","",IF(BO697-BP697&gt;0,0,BO697-BP697))</f>
        <v/>
      </c>
      <c r="BR697" s="52">
        <f>IF(D697="","",IF(BO697-BP697-BN697&gt;0,0,BO697-BP697-BN697))</f>
        <v/>
      </c>
      <c r="BS697" s="53">
        <f>IF(D697="","",IFERROR(AB697*AI697,0))</f>
        <v/>
      </c>
      <c r="BT697" s="53">
        <f>IF(D697="","",IFERROR(IF(X697&gt;12, AI697*(U697+V697+X697), AI697*(U697+V697)),0))</f>
        <v/>
      </c>
      <c r="BU697" s="53">
        <f>IF(D697="","",IFERROR(((AB697*3)*AI697),0))</f>
        <v/>
      </c>
      <c r="BV697" s="53">
        <f>IF(D697="","",IF(BT697-BU697&gt;0,0,BT697-BU697))</f>
        <v/>
      </c>
      <c r="BW697" s="53">
        <f>IF(D697="","",IF(BT697-BU697-BS697&gt;0,0,BT697-BU697-BS697))</f>
        <v/>
      </c>
      <c r="BX697" s="36">
        <f>IF(D697="","",IFERROR(VLOOKUP(D697,'produto-entrada-7'!A:M,3,0),"SEM PEDIDO"))</f>
        <v/>
      </c>
      <c r="BY697" s="36">
        <f>IF(D697="","",VLOOKUP(D697,'produto-estoque-total-7'!A:AB,25,0))</f>
        <v/>
      </c>
      <c r="BZ697" s="36">
        <f>IF(D697="","",IFERROR(VLOOKUP(D697,'produto-estoque-total-7'!A:AB,26,0)/100,0))</f>
        <v/>
      </c>
      <c r="CA697" s="36">
        <f>IF(D697="","",IFERROR(VLOOKUP(D697,'produto-estoque-total-7'!A:AB,27,0)/100,0))</f>
        <v/>
      </c>
      <c r="CB697" s="41">
        <f>IF(D697="","",V697*AF697)</f>
        <v/>
      </c>
      <c r="CC697" s="41">
        <f>IF(D697="","",V697*AI697)</f>
        <v/>
      </c>
      <c r="CD697" s="54">
        <f>IF(D697="","",VLOOKUP(D697,'produto-estoque-total-7'!A:AB,28,0))</f>
        <v/>
      </c>
    </row>
    <row r="698">
      <c r="A698" s="36">
        <f>IF(D698="","",VLOOKUP(D698,'produto-estoque-total-7'!A:AB,3,0))</f>
        <v/>
      </c>
      <c r="B698" s="1">
        <f>IF(D698="","",VLOOKUP(D698,'produto-estoque-total-7'!A:AB,12,0))</f>
        <v/>
      </c>
      <c r="C698" s="1">
        <f>IF(D698="","",VLOOKUP(D698,'produto-estoque-total-7'!A:AB,2,0))</f>
        <v/>
      </c>
      <c r="D698" s="37">
        <f>IFERROR(IF('produto-estoque-total-7'!A697="","",'produto-estoque-total-7'!A697),"")</f>
        <v/>
      </c>
      <c r="E698" s="1">
        <f>IF(D698="","",VLOOKUP(D698,'produto-estoque-total-7'!A:AB,4,0))</f>
        <v/>
      </c>
      <c r="F698" s="36">
        <f>IF(D698="","",VLOOKUP(D698,'produto-estoque-total-7'!A:AB,13,0))</f>
        <v/>
      </c>
      <c r="G698" s="1">
        <f>IF(F698="","",VLOOKUP(F698,'FORNECEDORES X COMPRADOR'!A:D,4,0))</f>
        <v/>
      </c>
      <c r="H698" s="1">
        <f>IF(F698="","",VLOOKUP(F698,'FORNECEDORES X COMPRADOR'!A:E,5,0))</f>
        <v/>
      </c>
      <c r="I698" s="36">
        <f>IF(D698="","",VLOOKUP(D698,'produto-estoque-total-7'!A:AB,15,0))</f>
        <v/>
      </c>
      <c r="J698" s="36">
        <f>IF(D698="","",VLOOKUP(D698,'produto-estoque-total-7'!A:AB,19,0))</f>
        <v/>
      </c>
      <c r="K698" s="1">
        <f>IF(D698="","",VLOOKUP(D698,'produto-estoque-total-7'!A:AB,20,0))</f>
        <v/>
      </c>
      <c r="L698" s="36">
        <f>IF(D698="","",VLOOKUP(D698,'produto-estoque-total-7'!A:AB,17,0))</f>
        <v/>
      </c>
      <c r="M698" s="1">
        <f>IF(D698="","",VLOOKUP(D698,'produto-estoque-total-7'!A:AB,18,0))</f>
        <v/>
      </c>
      <c r="N698" s="36">
        <f>IF(D698="","",VLOOKUP(D698,'produto-estoque-total-7'!A:AB,21,0))</f>
        <v/>
      </c>
      <c r="O698" s="1">
        <f>IF(D698="","",VLOOKUP(D698,'produto-estoque-total-7'!A:AB,22,0))</f>
        <v/>
      </c>
      <c r="P698" s="36">
        <f>IF(D698="","",VLOOKUP(D698,'produto-estoque-total-7'!A:AB,23,0))</f>
        <v/>
      </c>
      <c r="Q698" s="1">
        <f>IF(D698="","",VLOOKUP(D698,'produto-estoque-total-7'!A:AB,24,0))</f>
        <v/>
      </c>
      <c r="R698" s="38">
        <f>IFERROR(IF(D698="","",VLOOKUP(D698,'produto-venda-7'!B:N,13,0)),"C")</f>
        <v/>
      </c>
      <c r="S698" s="39">
        <f>IF(D698="","",VLOOKUP(D698,'produto-estoque-total-7'!A:AB,6,0))</f>
        <v/>
      </c>
      <c r="T698" s="39">
        <f>IF(D698="","",VLOOKUP(D698,'produto-estoque-total-7'!A:AB,5,0))</f>
        <v/>
      </c>
      <c r="U698" s="40">
        <f>IF(D698="","",VLOOKUP(D698,'produto-estoque-total-7'!A:AB,11,0))</f>
        <v/>
      </c>
      <c r="V698" s="41">
        <f>IF(D698="","",IFERROR(VLOOKUP(D698,'produto-entrada-7'!A:M,10,0),0))</f>
        <v/>
      </c>
      <c r="W698" s="42" t="n"/>
      <c r="X698" s="39">
        <f>IF(D698="","",VLOOKUP(D698,'produto-estoque-total-7'!A:AB,8,0))</f>
        <v/>
      </c>
      <c r="Y698" s="39">
        <f>IF(D698="","",VLOOKUP(D698,'produto-estoque-total-7'!A:AB,9,0))</f>
        <v/>
      </c>
      <c r="Z698" s="39">
        <f>IF(D698="","",VLOOKUP(D698,'produto-estoque-total-7'!A:AB,10,0))</f>
        <v/>
      </c>
      <c r="AA698" s="39">
        <f>IFERROR(IF(D698="","",VLOOKUP(D698,'produto-venda-7'!B:N,4,0)),0)</f>
        <v/>
      </c>
      <c r="AB698" s="39">
        <f>IFERROR(IF(D698="","",VLOOKUP(D698,'produto-venda-7'!B:N,5,0)),0)</f>
        <v/>
      </c>
      <c r="AC698" s="39">
        <f>IF(D698="","",IFERROR(AA698/90,0))</f>
        <v/>
      </c>
      <c r="AD698" s="36">
        <f>IF(D698="","",IFERROR(VLOOKUP(D698,'produto-entrada-7'!A:M,4,0),0))</f>
        <v/>
      </c>
      <c r="AE698" s="36">
        <f>IFERROR(IF(D698="","",VLOOKUP(D698,'produto-venda-7'!B:N,10,0)),0)</f>
        <v/>
      </c>
      <c r="AF698" s="36">
        <f>IF(D698="","",IFERROR(VLOOKUP(D698,'produto-entrada-7'!A:M,11,0),0))</f>
        <v/>
      </c>
      <c r="AG698" s="1">
        <f>IF(D698="","",IFERROR(VLOOKUP(D698,'produto-entrada-7'!A:M,12,0),0))</f>
        <v/>
      </c>
      <c r="AH698" s="1">
        <f>IF(D698="","",IFERROR(VLOOKUP(D698,'produto-entrada-7'!A:M,13,0),0))</f>
        <v/>
      </c>
      <c r="AI698" s="36">
        <f>IFERROR(IF(D698="","",VLOOKUP(D698,'produto-venda-7'!B:N,11,0)),0)</f>
        <v/>
      </c>
      <c r="AJ698" s="43">
        <f>IF(D698="","",IFERROR(AI698*AB698,0))</f>
        <v/>
      </c>
      <c r="AK698" s="44">
        <f>IFERROR(IF(D698="","",VLOOKUP(F698,'ANALISE FORNECEDOR'!$A:$I,8,0)),"")</f>
        <v/>
      </c>
      <c r="AL698" s="44">
        <f>IF(D698="","",AVERAGE(AM698,AK698))</f>
        <v/>
      </c>
      <c r="AM698" s="44">
        <f>IFERROR(IF(D698="","",VLOOKUP(F698,'ANALISE FORNECEDOR'!$A:$I,9,0)),"")</f>
        <v/>
      </c>
      <c r="AN698" s="45">
        <f>IF(D698="","",IF(Y698&gt;12,AI698*(U698+Y698),AI698*U698))</f>
        <v/>
      </c>
      <c r="AO698" s="45">
        <f>IF(D698="","",IF(Y698&gt;12,AI698*(U698+V698+Y698),AI698*(U698+V698)))</f>
        <v/>
      </c>
      <c r="AP698" s="46">
        <f>IF(D698="","",IF(Y698&gt;12,AG698*(U698+Y698),AG698*U698))</f>
        <v/>
      </c>
      <c r="AQ698" s="46">
        <f>IF(D698="","",IF(Y698&gt;12,AG698*(U698+V698+Y698),AG698*(U698+V698)))</f>
        <v/>
      </c>
      <c r="AR698" s="46">
        <f>IF(D698="","",IF(OR(R698="A",R698="AA",R698="AAA"),AP698,0))</f>
        <v/>
      </c>
      <c r="AS698" s="46">
        <f>IF(D698="","",IF(R698="B",AP698,0))</f>
        <v/>
      </c>
      <c r="AT698" s="46">
        <f>IF(D698="","",IF(R698="C",AP698,0))</f>
        <v/>
      </c>
      <c r="AU698" s="47">
        <f>IF(D698="","",IFERROR(AN698/AJ698,0))</f>
        <v/>
      </c>
      <c r="AV698" s="47">
        <f>IF(D698="","",IFERROR(((AO698)/AJ698),0))</f>
        <v/>
      </c>
      <c r="AW698" s="48">
        <f>IF(D698="","",IF(OR(S698="S",NOT(AND(ISNUMBER(AC698),ISNUMBER(AL698),AC698*AL698&gt;=0))),0,AC698*AL698))</f>
        <v/>
      </c>
      <c r="AX698" s="49">
        <f>IFERROR(IF(D698="","",AW698*AG698),0)</f>
        <v/>
      </c>
      <c r="AY698" s="48">
        <f>IF(D698="","",IF(OR(S698="S",NOT(AND(ISNUMBER(AC698),ISNUMBER(AK698),AC698*AK698&gt;=0))),0,AC698*AK698))</f>
        <v/>
      </c>
      <c r="AZ698" s="48">
        <f>IFERROR(IF(D698="","",IF(AY698=0,0,IF(((AY698)-(U698+Y698))&lt;0,0,(AY698)-U698))),0)</f>
        <v/>
      </c>
      <c r="BA698" s="49">
        <f>IF(D698="","",AZ698*AG698)</f>
        <v/>
      </c>
      <c r="BB698" s="49">
        <f>IF(D698="","",IF(OR(R698="A",R698="AA",R698="AAA"),BA698,0))</f>
        <v/>
      </c>
      <c r="BC698" s="49">
        <f>IF(D698="","",IF(R698="B",BA698,0))</f>
        <v/>
      </c>
      <c r="BD698" s="49">
        <f>IF(D698="","",IF(R698="B",BA698,0))</f>
        <v/>
      </c>
      <c r="BE698" s="49">
        <f>IF(D698="","",IF(S698="S",
1,
IF(AC698=0,
1,
IF(
IFERROR(((U698+Y698)*AG698)/((AC698*AK698)*AG698),0)&lt;0,
0,
IF(
IFERROR(((U698+Y698)*AG698)/((AC698*AK698)*AG698),0)&gt;1,
1,
IFERROR(((U698+Y698)*AG698)/((AC698*AK698)*AG698),0)
)
)
)
))</f>
        <v/>
      </c>
      <c r="BF698" s="49">
        <f>IF(D698="","",IF(S698="S",
1,
IF(AC698=0,
1,
IF(
IFERROR(((U698+V698+Y698)*AG698)/((AC698*AK698)*AG698),0)&lt;0,
0,
IF(
IFERROR(((U698+V698+Y698)*AG698)/((AC698*AK698)*AG698),0)&gt;1,
1,
IFERROR(((U698+V698+Y698)*AG698)/((AC698*AK698)*AG698),0)
)
)
)
))</f>
        <v/>
      </c>
      <c r="BG698" s="50">
        <f>IF(D698="","",IF(S698="S",0,IF(AND(ISNUMBER(AC698),ISNUMBER(AM698)),IF(OR(AC698*AM698&lt;0,ISERR(AC698*AM698)),0,AC698*AM698),0)))</f>
        <v/>
      </c>
      <c r="BH698" s="50">
        <f>IF(D698="","",IF(BY698&gt;TODAY()-60,0,IF(Y698&gt;12,MAX(0,(U698+Y698)-BG698),MAX(0,U698-BG698))))</f>
        <v/>
      </c>
      <c r="BI698" s="51">
        <f>IF(D698="","",BH698*AG698)</f>
        <v/>
      </c>
      <c r="BJ698" s="51">
        <f>IF(D698="","",IF(OR(R698="A",R698="AA",R698="AAA"),BI698,0))</f>
        <v/>
      </c>
      <c r="BK698" s="51">
        <f>IF(D698="","",IF(R698="B",BI698,0))</f>
        <v/>
      </c>
      <c r="BL698" s="51">
        <f>IF(D698="","",IF(R698="C",BI698,0))</f>
        <v/>
      </c>
      <c r="BM698" s="51">
        <f>IF(D698="","",IFERROR(MAX(0,MIN(BI698/AP698,1)),0))</f>
        <v/>
      </c>
      <c r="BN698" s="52">
        <f>IF(D698="","",AB698*AG698)</f>
        <v/>
      </c>
      <c r="BO698" s="52">
        <f>IF(D698="","",(U698+V698+X698)*AG698)</f>
        <v/>
      </c>
      <c r="BP698" s="52">
        <f>IF(D698="","",(AB698*3)*AG698)</f>
        <v/>
      </c>
      <c r="BQ698" s="52">
        <f>IF(D698="","",IF(BO698-BP698&gt;0,0,BO698-BP698))</f>
        <v/>
      </c>
      <c r="BR698" s="52">
        <f>IF(D698="","",IF(BO698-BP698-BN698&gt;0,0,BO698-BP698-BN698))</f>
        <v/>
      </c>
      <c r="BS698" s="53">
        <f>IF(D698="","",IFERROR(AB698*AI698,0))</f>
        <v/>
      </c>
      <c r="BT698" s="53">
        <f>IF(D698="","",IFERROR(IF(X698&gt;12, AI698*(U698+V698+X698), AI698*(U698+V698)),0))</f>
        <v/>
      </c>
      <c r="BU698" s="53">
        <f>IF(D698="","",IFERROR(((AB698*3)*AI698),0))</f>
        <v/>
      </c>
      <c r="BV698" s="53">
        <f>IF(D698="","",IF(BT698-BU698&gt;0,0,BT698-BU698))</f>
        <v/>
      </c>
      <c r="BW698" s="53">
        <f>IF(D698="","",IF(BT698-BU698-BS698&gt;0,0,BT698-BU698-BS698))</f>
        <v/>
      </c>
      <c r="BX698" s="36">
        <f>IF(D698="","",IFERROR(VLOOKUP(D698,'produto-entrada-7'!A:M,3,0),"SEM PEDIDO"))</f>
        <v/>
      </c>
      <c r="BY698" s="36">
        <f>IF(D698="","",VLOOKUP(D698,'produto-estoque-total-7'!A:AB,25,0))</f>
        <v/>
      </c>
      <c r="BZ698" s="36">
        <f>IF(D698="","",IFERROR(VLOOKUP(D698,'produto-estoque-total-7'!A:AB,26,0)/100,0))</f>
        <v/>
      </c>
      <c r="CA698" s="36">
        <f>IF(D698="","",IFERROR(VLOOKUP(D698,'produto-estoque-total-7'!A:AB,27,0)/100,0))</f>
        <v/>
      </c>
      <c r="CB698" s="41">
        <f>IF(D698="","",V698*AF698)</f>
        <v/>
      </c>
      <c r="CC698" s="41">
        <f>IF(D698="","",V698*AI698)</f>
        <v/>
      </c>
      <c r="CD698" s="54">
        <f>IF(D698="","",VLOOKUP(D698,'produto-estoque-total-7'!A:AB,28,0))</f>
        <v/>
      </c>
    </row>
    <row r="699">
      <c r="A699" s="36">
        <f>IF(D699="","",VLOOKUP(D699,'produto-estoque-total-7'!A:AB,3,0))</f>
        <v/>
      </c>
      <c r="B699" s="1">
        <f>IF(D699="","",VLOOKUP(D699,'produto-estoque-total-7'!A:AB,12,0))</f>
        <v/>
      </c>
      <c r="C699" s="1">
        <f>IF(D699="","",VLOOKUP(D699,'produto-estoque-total-7'!A:AB,2,0))</f>
        <v/>
      </c>
      <c r="D699" s="37">
        <f>IFERROR(IF('produto-estoque-total-7'!A698="","",'produto-estoque-total-7'!A698),"")</f>
        <v/>
      </c>
      <c r="E699" s="1">
        <f>IF(D699="","",VLOOKUP(D699,'produto-estoque-total-7'!A:AB,4,0))</f>
        <v/>
      </c>
      <c r="F699" s="36">
        <f>IF(D699="","",VLOOKUP(D699,'produto-estoque-total-7'!A:AB,13,0))</f>
        <v/>
      </c>
      <c r="G699" s="1">
        <f>IF(F699="","",VLOOKUP(F699,'FORNECEDORES X COMPRADOR'!A:D,4,0))</f>
        <v/>
      </c>
      <c r="H699" s="1">
        <f>IF(F699="","",VLOOKUP(F699,'FORNECEDORES X COMPRADOR'!A:E,5,0))</f>
        <v/>
      </c>
      <c r="I699" s="36">
        <f>IF(D699="","",VLOOKUP(D699,'produto-estoque-total-7'!A:AB,15,0))</f>
        <v/>
      </c>
      <c r="J699" s="36">
        <f>IF(D699="","",VLOOKUP(D699,'produto-estoque-total-7'!A:AB,19,0))</f>
        <v/>
      </c>
      <c r="K699" s="1">
        <f>IF(D699="","",VLOOKUP(D699,'produto-estoque-total-7'!A:AB,20,0))</f>
        <v/>
      </c>
      <c r="L699" s="36">
        <f>IF(D699="","",VLOOKUP(D699,'produto-estoque-total-7'!A:AB,17,0))</f>
        <v/>
      </c>
      <c r="M699" s="1">
        <f>IF(D699="","",VLOOKUP(D699,'produto-estoque-total-7'!A:AB,18,0))</f>
        <v/>
      </c>
      <c r="N699" s="36">
        <f>IF(D699="","",VLOOKUP(D699,'produto-estoque-total-7'!A:AB,21,0))</f>
        <v/>
      </c>
      <c r="O699" s="1">
        <f>IF(D699="","",VLOOKUP(D699,'produto-estoque-total-7'!A:AB,22,0))</f>
        <v/>
      </c>
      <c r="P699" s="36">
        <f>IF(D699="","",VLOOKUP(D699,'produto-estoque-total-7'!A:AB,23,0))</f>
        <v/>
      </c>
      <c r="Q699" s="1">
        <f>IF(D699="","",VLOOKUP(D699,'produto-estoque-total-7'!A:AB,24,0))</f>
        <v/>
      </c>
      <c r="R699" s="38">
        <f>IFERROR(IF(D699="","",VLOOKUP(D699,'produto-venda-7'!B:N,13,0)),"C")</f>
        <v/>
      </c>
      <c r="S699" s="39">
        <f>IF(D699="","",VLOOKUP(D699,'produto-estoque-total-7'!A:AB,6,0))</f>
        <v/>
      </c>
      <c r="T699" s="39">
        <f>IF(D699="","",VLOOKUP(D699,'produto-estoque-total-7'!A:AB,5,0))</f>
        <v/>
      </c>
      <c r="U699" s="40">
        <f>IF(D699="","",VLOOKUP(D699,'produto-estoque-total-7'!A:AB,11,0))</f>
        <v/>
      </c>
      <c r="V699" s="41">
        <f>IF(D699="","",IFERROR(VLOOKUP(D699,'produto-entrada-7'!A:M,10,0),0))</f>
        <v/>
      </c>
      <c r="W699" s="42" t="n"/>
      <c r="X699" s="39">
        <f>IF(D699="","",VLOOKUP(D699,'produto-estoque-total-7'!A:AB,8,0))</f>
        <v/>
      </c>
      <c r="Y699" s="39">
        <f>IF(D699="","",VLOOKUP(D699,'produto-estoque-total-7'!A:AB,9,0))</f>
        <v/>
      </c>
      <c r="Z699" s="39">
        <f>IF(D699="","",VLOOKUP(D699,'produto-estoque-total-7'!A:AB,10,0))</f>
        <v/>
      </c>
      <c r="AA699" s="39">
        <f>IFERROR(IF(D699="","",VLOOKUP(D699,'produto-venda-7'!B:N,4,0)),0)</f>
        <v/>
      </c>
      <c r="AB699" s="39">
        <f>IFERROR(IF(D699="","",VLOOKUP(D699,'produto-venda-7'!B:N,5,0)),0)</f>
        <v/>
      </c>
      <c r="AC699" s="39">
        <f>IF(D699="","",IFERROR(AA699/90,0))</f>
        <v/>
      </c>
      <c r="AD699" s="36">
        <f>IF(D699="","",IFERROR(VLOOKUP(D699,'produto-entrada-7'!A:M,4,0),0))</f>
        <v/>
      </c>
      <c r="AE699" s="36">
        <f>IFERROR(IF(D699="","",VLOOKUP(D699,'produto-venda-7'!B:N,10,0)),0)</f>
        <v/>
      </c>
      <c r="AF699" s="36">
        <f>IF(D699="","",IFERROR(VLOOKUP(D699,'produto-entrada-7'!A:M,11,0),0))</f>
        <v/>
      </c>
      <c r="AG699" s="1">
        <f>IF(D699="","",IFERROR(VLOOKUP(D699,'produto-entrada-7'!A:M,12,0),0))</f>
        <v/>
      </c>
      <c r="AH699" s="1">
        <f>IF(D699="","",IFERROR(VLOOKUP(D699,'produto-entrada-7'!A:M,13,0),0))</f>
        <v/>
      </c>
      <c r="AI699" s="36">
        <f>IFERROR(IF(D699="","",VLOOKUP(D699,'produto-venda-7'!B:N,11,0)),0)</f>
        <v/>
      </c>
      <c r="AJ699" s="43">
        <f>IF(D699="","",IFERROR(AI699*AB699,0))</f>
        <v/>
      </c>
      <c r="AK699" s="44">
        <f>IFERROR(IF(D699="","",VLOOKUP(F699,'ANALISE FORNECEDOR'!$A:$I,8,0)),"")</f>
        <v/>
      </c>
      <c r="AL699" s="44">
        <f>IF(D699="","",AVERAGE(AM699,AK699))</f>
        <v/>
      </c>
      <c r="AM699" s="44">
        <f>IFERROR(IF(D699="","",VLOOKUP(F699,'ANALISE FORNECEDOR'!$A:$I,9,0)),"")</f>
        <v/>
      </c>
      <c r="AN699" s="45">
        <f>IF(D699="","",IF(Y699&gt;12,AI699*(U699+Y699),AI699*U699))</f>
        <v/>
      </c>
      <c r="AO699" s="45">
        <f>IF(D699="","",IF(Y699&gt;12,AI699*(U699+V699+Y699),AI699*(U699+V699)))</f>
        <v/>
      </c>
      <c r="AP699" s="46">
        <f>IF(D699="","",IF(Y699&gt;12,AG699*(U699+Y699),AG699*U699))</f>
        <v/>
      </c>
      <c r="AQ699" s="46">
        <f>IF(D699="","",IF(Y699&gt;12,AG699*(U699+V699+Y699),AG699*(U699+V699)))</f>
        <v/>
      </c>
      <c r="AR699" s="46">
        <f>IF(D699="","",IF(OR(R699="A",R699="AA",R699="AAA"),AP699,0))</f>
        <v/>
      </c>
      <c r="AS699" s="46">
        <f>IF(D699="","",IF(R699="B",AP699,0))</f>
        <v/>
      </c>
      <c r="AT699" s="46">
        <f>IF(D699="","",IF(R699="C",AP699,0))</f>
        <v/>
      </c>
      <c r="AU699" s="47">
        <f>IF(D699="","",IFERROR(AN699/AJ699,0))</f>
        <v/>
      </c>
      <c r="AV699" s="47">
        <f>IF(D699="","",IFERROR(((AO699)/AJ699),0))</f>
        <v/>
      </c>
      <c r="AW699" s="48">
        <f>IF(D699="","",IF(OR(S699="S",NOT(AND(ISNUMBER(AC699),ISNUMBER(AL699),AC699*AL699&gt;=0))),0,AC699*AL699))</f>
        <v/>
      </c>
      <c r="AX699" s="49">
        <f>IFERROR(IF(D699="","",AW699*AG699),0)</f>
        <v/>
      </c>
      <c r="AY699" s="48">
        <f>IF(D699="","",IF(OR(S699="S",NOT(AND(ISNUMBER(AC699),ISNUMBER(AK699),AC699*AK699&gt;=0))),0,AC699*AK699))</f>
        <v/>
      </c>
      <c r="AZ699" s="48">
        <f>IFERROR(IF(D699="","",IF(AY699=0,0,IF(((AY699)-(U699+Y699))&lt;0,0,(AY699)-U699))),0)</f>
        <v/>
      </c>
      <c r="BA699" s="49">
        <f>IF(D699="","",AZ699*AG699)</f>
        <v/>
      </c>
      <c r="BB699" s="49">
        <f>IF(D699="","",IF(OR(R699="A",R699="AA",R699="AAA"),BA699,0))</f>
        <v/>
      </c>
      <c r="BC699" s="49">
        <f>IF(D699="","",IF(R699="B",BA699,0))</f>
        <v/>
      </c>
      <c r="BD699" s="49">
        <f>IF(D699="","",IF(R699="B",BA699,0))</f>
        <v/>
      </c>
      <c r="BE699" s="49">
        <f>IF(D699="","",IF(S699="S",
1,
IF(AC699=0,
1,
IF(
IFERROR(((U699+Y699)*AG699)/((AC699*AK699)*AG699),0)&lt;0,
0,
IF(
IFERROR(((U699+Y699)*AG699)/((AC699*AK699)*AG699),0)&gt;1,
1,
IFERROR(((U699+Y699)*AG699)/((AC699*AK699)*AG699),0)
)
)
)
))</f>
        <v/>
      </c>
      <c r="BF699" s="49">
        <f>IF(D699="","",IF(S699="S",
1,
IF(AC699=0,
1,
IF(
IFERROR(((U699+V699+Y699)*AG699)/((AC699*AK699)*AG699),0)&lt;0,
0,
IF(
IFERROR(((U699+V699+Y699)*AG699)/((AC699*AK699)*AG699),0)&gt;1,
1,
IFERROR(((U699+V699+Y699)*AG699)/((AC699*AK699)*AG699),0)
)
)
)
))</f>
        <v/>
      </c>
      <c r="BG699" s="50">
        <f>IF(D699="","",IF(S699="S",0,IF(AND(ISNUMBER(AC699),ISNUMBER(AM699)),IF(OR(AC699*AM699&lt;0,ISERR(AC699*AM699)),0,AC699*AM699),0)))</f>
        <v/>
      </c>
      <c r="BH699" s="50">
        <f>IF(D699="","",IF(BY699&gt;TODAY()-60,0,IF(Y699&gt;12,MAX(0,(U699+Y699)-BG699),MAX(0,U699-BG699))))</f>
        <v/>
      </c>
      <c r="BI699" s="51">
        <f>IF(D699="","",BH699*AG699)</f>
        <v/>
      </c>
      <c r="BJ699" s="51">
        <f>IF(D699="","",IF(OR(R699="A",R699="AA",R699="AAA"),BI699,0))</f>
        <v/>
      </c>
      <c r="BK699" s="51">
        <f>IF(D699="","",IF(R699="B",BI699,0))</f>
        <v/>
      </c>
      <c r="BL699" s="51">
        <f>IF(D699="","",IF(R699="C",BI699,0))</f>
        <v/>
      </c>
      <c r="BM699" s="51">
        <f>IF(D699="","",IFERROR(MAX(0,MIN(BI699/AP699,1)),0))</f>
        <v/>
      </c>
      <c r="BN699" s="52">
        <f>IF(D699="","",AB699*AG699)</f>
        <v/>
      </c>
      <c r="BO699" s="52">
        <f>IF(D699="","",(U699+V699+X699)*AG699)</f>
        <v/>
      </c>
      <c r="BP699" s="52">
        <f>IF(D699="","",(AB699*3)*AG699)</f>
        <v/>
      </c>
      <c r="BQ699" s="52">
        <f>IF(D699="","",IF(BO699-BP699&gt;0,0,BO699-BP699))</f>
        <v/>
      </c>
      <c r="BR699" s="52">
        <f>IF(D699="","",IF(BO699-BP699-BN699&gt;0,0,BO699-BP699-BN699))</f>
        <v/>
      </c>
      <c r="BS699" s="53">
        <f>IF(D699="","",IFERROR(AB699*AI699,0))</f>
        <v/>
      </c>
      <c r="BT699" s="53">
        <f>IF(D699="","",IFERROR(IF(X699&gt;12, AI699*(U699+V699+X699), AI699*(U699+V699)),0))</f>
        <v/>
      </c>
      <c r="BU699" s="53">
        <f>IF(D699="","",IFERROR(((AB699*3)*AI699),0))</f>
        <v/>
      </c>
      <c r="BV699" s="53">
        <f>IF(D699="","",IF(BT699-BU699&gt;0,0,BT699-BU699))</f>
        <v/>
      </c>
      <c r="BW699" s="53">
        <f>IF(D699="","",IF(BT699-BU699-BS699&gt;0,0,BT699-BU699-BS699))</f>
        <v/>
      </c>
      <c r="BX699" s="36">
        <f>IF(D699="","",IFERROR(VLOOKUP(D699,'produto-entrada-7'!A:M,3,0),"SEM PEDIDO"))</f>
        <v/>
      </c>
      <c r="BY699" s="36">
        <f>IF(D699="","",VLOOKUP(D699,'produto-estoque-total-7'!A:AB,25,0))</f>
        <v/>
      </c>
      <c r="BZ699" s="36">
        <f>IF(D699="","",IFERROR(VLOOKUP(D699,'produto-estoque-total-7'!A:AB,26,0)/100,0))</f>
        <v/>
      </c>
      <c r="CA699" s="36">
        <f>IF(D699="","",IFERROR(VLOOKUP(D699,'produto-estoque-total-7'!A:AB,27,0)/100,0))</f>
        <v/>
      </c>
      <c r="CB699" s="41">
        <f>IF(D699="","",V699*AF699)</f>
        <v/>
      </c>
      <c r="CC699" s="41">
        <f>IF(D699="","",V699*AI699)</f>
        <v/>
      </c>
      <c r="CD699" s="54">
        <f>IF(D699="","",VLOOKUP(D699,'produto-estoque-total-7'!A:AB,28,0))</f>
        <v/>
      </c>
    </row>
    <row r="700">
      <c r="A700" s="36">
        <f>IF(D700="","",VLOOKUP(D700,'produto-estoque-total-7'!A:AB,3,0))</f>
        <v/>
      </c>
      <c r="B700" s="1">
        <f>IF(D700="","",VLOOKUP(D700,'produto-estoque-total-7'!A:AB,12,0))</f>
        <v/>
      </c>
      <c r="C700" s="1">
        <f>IF(D700="","",VLOOKUP(D700,'produto-estoque-total-7'!A:AB,2,0))</f>
        <v/>
      </c>
      <c r="D700" s="37">
        <f>IFERROR(IF('produto-estoque-total-7'!A699="","",'produto-estoque-total-7'!A699),"")</f>
        <v/>
      </c>
      <c r="E700" s="1">
        <f>IF(D700="","",VLOOKUP(D700,'produto-estoque-total-7'!A:AB,4,0))</f>
        <v/>
      </c>
      <c r="F700" s="36">
        <f>IF(D700="","",VLOOKUP(D700,'produto-estoque-total-7'!A:AB,13,0))</f>
        <v/>
      </c>
      <c r="G700" s="1">
        <f>IF(F700="","",VLOOKUP(F700,'FORNECEDORES X COMPRADOR'!A:D,4,0))</f>
        <v/>
      </c>
      <c r="H700" s="1">
        <f>IF(F700="","",VLOOKUP(F700,'FORNECEDORES X COMPRADOR'!A:E,5,0))</f>
        <v/>
      </c>
      <c r="I700" s="36">
        <f>IF(D700="","",VLOOKUP(D700,'produto-estoque-total-7'!A:AB,15,0))</f>
        <v/>
      </c>
      <c r="J700" s="36">
        <f>IF(D700="","",VLOOKUP(D700,'produto-estoque-total-7'!A:AB,19,0))</f>
        <v/>
      </c>
      <c r="K700" s="1">
        <f>IF(D700="","",VLOOKUP(D700,'produto-estoque-total-7'!A:AB,20,0))</f>
        <v/>
      </c>
      <c r="L700" s="36">
        <f>IF(D700="","",VLOOKUP(D700,'produto-estoque-total-7'!A:AB,17,0))</f>
        <v/>
      </c>
      <c r="M700" s="1">
        <f>IF(D700="","",VLOOKUP(D700,'produto-estoque-total-7'!A:AB,18,0))</f>
        <v/>
      </c>
      <c r="N700" s="36">
        <f>IF(D700="","",VLOOKUP(D700,'produto-estoque-total-7'!A:AB,21,0))</f>
        <v/>
      </c>
      <c r="O700" s="1">
        <f>IF(D700="","",VLOOKUP(D700,'produto-estoque-total-7'!A:AB,22,0))</f>
        <v/>
      </c>
      <c r="P700" s="36">
        <f>IF(D700="","",VLOOKUP(D700,'produto-estoque-total-7'!A:AB,23,0))</f>
        <v/>
      </c>
      <c r="Q700" s="1">
        <f>IF(D700="","",VLOOKUP(D700,'produto-estoque-total-7'!A:AB,24,0))</f>
        <v/>
      </c>
      <c r="R700" s="38">
        <f>IFERROR(IF(D700="","",VLOOKUP(D700,'produto-venda-7'!B:N,13,0)),"C")</f>
        <v/>
      </c>
      <c r="S700" s="39">
        <f>IF(D700="","",VLOOKUP(D700,'produto-estoque-total-7'!A:AB,6,0))</f>
        <v/>
      </c>
      <c r="T700" s="39">
        <f>IF(D700="","",VLOOKUP(D700,'produto-estoque-total-7'!A:AB,5,0))</f>
        <v/>
      </c>
      <c r="U700" s="40">
        <f>IF(D700="","",VLOOKUP(D700,'produto-estoque-total-7'!A:AB,11,0))</f>
        <v/>
      </c>
      <c r="V700" s="41">
        <f>IF(D700="","",IFERROR(VLOOKUP(D700,'produto-entrada-7'!A:M,10,0),0))</f>
        <v/>
      </c>
      <c r="W700" s="42" t="n"/>
      <c r="X700" s="39">
        <f>IF(D700="","",VLOOKUP(D700,'produto-estoque-total-7'!A:AB,8,0))</f>
        <v/>
      </c>
      <c r="Y700" s="39">
        <f>IF(D700="","",VLOOKUP(D700,'produto-estoque-total-7'!A:AB,9,0))</f>
        <v/>
      </c>
      <c r="Z700" s="39">
        <f>IF(D700="","",VLOOKUP(D700,'produto-estoque-total-7'!A:AB,10,0))</f>
        <v/>
      </c>
      <c r="AA700" s="39">
        <f>IFERROR(IF(D700="","",VLOOKUP(D700,'produto-venda-7'!B:N,4,0)),0)</f>
        <v/>
      </c>
      <c r="AB700" s="39">
        <f>IFERROR(IF(D700="","",VLOOKUP(D700,'produto-venda-7'!B:N,5,0)),0)</f>
        <v/>
      </c>
      <c r="AC700" s="39">
        <f>IF(D700="","",IFERROR(AA700/90,0))</f>
        <v/>
      </c>
      <c r="AD700" s="36">
        <f>IF(D700="","",IFERROR(VLOOKUP(D700,'produto-entrada-7'!A:M,4,0),0))</f>
        <v/>
      </c>
      <c r="AE700" s="36">
        <f>IFERROR(IF(D700="","",VLOOKUP(D700,'produto-venda-7'!B:N,10,0)),0)</f>
        <v/>
      </c>
      <c r="AF700" s="36">
        <f>IF(D700="","",IFERROR(VLOOKUP(D700,'produto-entrada-7'!A:M,11,0),0))</f>
        <v/>
      </c>
      <c r="AG700" s="1">
        <f>IF(D700="","",IFERROR(VLOOKUP(D700,'produto-entrada-7'!A:M,12,0),0))</f>
        <v/>
      </c>
      <c r="AH700" s="1">
        <f>IF(D700="","",IFERROR(VLOOKUP(D700,'produto-entrada-7'!A:M,13,0),0))</f>
        <v/>
      </c>
      <c r="AI700" s="36">
        <f>IFERROR(IF(D700="","",VLOOKUP(D700,'produto-venda-7'!B:N,11,0)),0)</f>
        <v/>
      </c>
      <c r="AJ700" s="43">
        <f>IF(D700="","",IFERROR(AI700*AB700,0))</f>
        <v/>
      </c>
      <c r="AK700" s="44">
        <f>IFERROR(IF(D700="","",VLOOKUP(F700,'ANALISE FORNECEDOR'!$A:$I,8,0)),"")</f>
        <v/>
      </c>
      <c r="AL700" s="44">
        <f>IF(D700="","",AVERAGE(AM700,AK700))</f>
        <v/>
      </c>
      <c r="AM700" s="44">
        <f>IFERROR(IF(D700="","",VLOOKUP(F700,'ANALISE FORNECEDOR'!$A:$I,9,0)),"")</f>
        <v/>
      </c>
      <c r="AN700" s="45">
        <f>IF(D700="","",IF(Y700&gt;12,AI700*(U700+Y700),AI700*U700))</f>
        <v/>
      </c>
      <c r="AO700" s="45">
        <f>IF(D700="","",IF(Y700&gt;12,AI700*(U700+V700+Y700),AI700*(U700+V700)))</f>
        <v/>
      </c>
      <c r="AP700" s="46">
        <f>IF(D700="","",IF(Y700&gt;12,AG700*(U700+Y700),AG700*U700))</f>
        <v/>
      </c>
      <c r="AQ700" s="46">
        <f>IF(D700="","",IF(Y700&gt;12,AG700*(U700+V700+Y700),AG700*(U700+V700)))</f>
        <v/>
      </c>
      <c r="AR700" s="46">
        <f>IF(D700="","",IF(OR(R700="A",R700="AA",R700="AAA"),AP700,0))</f>
        <v/>
      </c>
      <c r="AS700" s="46">
        <f>IF(D700="","",IF(R700="B",AP700,0))</f>
        <v/>
      </c>
      <c r="AT700" s="46">
        <f>IF(D700="","",IF(R700="C",AP700,0))</f>
        <v/>
      </c>
      <c r="AU700" s="47">
        <f>IF(D700="","",IFERROR(AN700/AJ700,0))</f>
        <v/>
      </c>
      <c r="AV700" s="47">
        <f>IF(D700="","",IFERROR(((AO700)/AJ700),0))</f>
        <v/>
      </c>
      <c r="AW700" s="48">
        <f>IF(D700="","",IF(OR(S700="S",NOT(AND(ISNUMBER(AC700),ISNUMBER(AL700),AC700*AL700&gt;=0))),0,AC700*AL700))</f>
        <v/>
      </c>
      <c r="AX700" s="49">
        <f>IFERROR(IF(D700="","",AW700*AG700),0)</f>
        <v/>
      </c>
      <c r="AY700" s="48">
        <f>IF(D700="","",IF(OR(S700="S",NOT(AND(ISNUMBER(AC700),ISNUMBER(AK700),AC700*AK700&gt;=0))),0,AC700*AK700))</f>
        <v/>
      </c>
      <c r="AZ700" s="48">
        <f>IFERROR(IF(D700="","",IF(AY700=0,0,IF(((AY700)-(U700+Y700))&lt;0,0,(AY700)-U700))),0)</f>
        <v/>
      </c>
      <c r="BA700" s="49">
        <f>IF(D700="","",AZ700*AG700)</f>
        <v/>
      </c>
      <c r="BB700" s="49">
        <f>IF(D700="","",IF(OR(R700="A",R700="AA",R700="AAA"),BA700,0))</f>
        <v/>
      </c>
      <c r="BC700" s="49">
        <f>IF(D700="","",IF(R700="B",BA700,0))</f>
        <v/>
      </c>
      <c r="BD700" s="49">
        <f>IF(D700="","",IF(R700="B",BA700,0))</f>
        <v/>
      </c>
      <c r="BE700" s="49">
        <f>IF(D700="","",IF(S700="S",
1,
IF(AC700=0,
1,
IF(
IFERROR(((U700+Y700)*AG700)/((AC700*AK700)*AG700),0)&lt;0,
0,
IF(
IFERROR(((U700+Y700)*AG700)/((AC700*AK700)*AG700),0)&gt;1,
1,
IFERROR(((U700+Y700)*AG700)/((AC700*AK700)*AG700),0)
)
)
)
))</f>
        <v/>
      </c>
      <c r="BF700" s="49">
        <f>IF(D700="","",IF(S700="S",
1,
IF(AC700=0,
1,
IF(
IFERROR(((U700+V700+Y700)*AG700)/((AC700*AK700)*AG700),0)&lt;0,
0,
IF(
IFERROR(((U700+V700+Y700)*AG700)/((AC700*AK700)*AG700),0)&gt;1,
1,
IFERROR(((U700+V700+Y700)*AG700)/((AC700*AK700)*AG700),0)
)
)
)
))</f>
        <v/>
      </c>
      <c r="BG700" s="50">
        <f>IF(D700="","",IF(S700="S",0,IF(AND(ISNUMBER(AC700),ISNUMBER(AM700)),IF(OR(AC700*AM700&lt;0,ISERR(AC700*AM700)),0,AC700*AM700),0)))</f>
        <v/>
      </c>
      <c r="BH700" s="50">
        <f>IF(D700="","",IF(BY700&gt;TODAY()-60,0,IF(Y700&gt;12,MAX(0,(U700+Y700)-BG700),MAX(0,U700-BG700))))</f>
        <v/>
      </c>
      <c r="BI700" s="51">
        <f>IF(D700="","",BH700*AG700)</f>
        <v/>
      </c>
      <c r="BJ700" s="51">
        <f>IF(D700="","",IF(OR(R700="A",R700="AA",R700="AAA"),BI700,0))</f>
        <v/>
      </c>
      <c r="BK700" s="51">
        <f>IF(D700="","",IF(R700="B",BI700,0))</f>
        <v/>
      </c>
      <c r="BL700" s="51">
        <f>IF(D700="","",IF(R700="C",BI700,0))</f>
        <v/>
      </c>
      <c r="BM700" s="51">
        <f>IF(D700="","",IFERROR(MAX(0,MIN(BI700/AP700,1)),0))</f>
        <v/>
      </c>
      <c r="BN700" s="52">
        <f>IF(D700="","",AB700*AG700)</f>
        <v/>
      </c>
      <c r="BO700" s="52">
        <f>IF(D700="","",(U700+V700+X700)*AG700)</f>
        <v/>
      </c>
      <c r="BP700" s="52">
        <f>IF(D700="","",(AB700*3)*AG700)</f>
        <v/>
      </c>
      <c r="BQ700" s="52">
        <f>IF(D700="","",IF(BO700-BP700&gt;0,0,BO700-BP700))</f>
        <v/>
      </c>
      <c r="BR700" s="52">
        <f>IF(D700="","",IF(BO700-BP700-BN700&gt;0,0,BO700-BP700-BN700))</f>
        <v/>
      </c>
      <c r="BS700" s="53">
        <f>IF(D700="","",IFERROR(AB700*AI700,0))</f>
        <v/>
      </c>
      <c r="BT700" s="53">
        <f>IF(D700="","",IFERROR(IF(X700&gt;12, AI700*(U700+V700+X700), AI700*(U700+V700)),0))</f>
        <v/>
      </c>
      <c r="BU700" s="53">
        <f>IF(D700="","",IFERROR(((AB700*3)*AI700),0))</f>
        <v/>
      </c>
      <c r="BV700" s="53">
        <f>IF(D700="","",IF(BT700-BU700&gt;0,0,BT700-BU700))</f>
        <v/>
      </c>
      <c r="BW700" s="53">
        <f>IF(D700="","",IF(BT700-BU700-BS700&gt;0,0,BT700-BU700-BS700))</f>
        <v/>
      </c>
      <c r="BX700" s="36">
        <f>IF(D700="","",IFERROR(VLOOKUP(D700,'produto-entrada-7'!A:M,3,0),"SEM PEDIDO"))</f>
        <v/>
      </c>
      <c r="BY700" s="36">
        <f>IF(D700="","",VLOOKUP(D700,'produto-estoque-total-7'!A:AB,25,0))</f>
        <v/>
      </c>
      <c r="BZ700" s="36">
        <f>IF(D700="","",IFERROR(VLOOKUP(D700,'produto-estoque-total-7'!A:AB,26,0)/100,0))</f>
        <v/>
      </c>
      <c r="CA700" s="36">
        <f>IF(D700="","",IFERROR(VLOOKUP(D700,'produto-estoque-total-7'!A:AB,27,0)/100,0))</f>
        <v/>
      </c>
      <c r="CB700" s="41">
        <f>IF(D700="","",V700*AF700)</f>
        <v/>
      </c>
      <c r="CC700" s="41">
        <f>IF(D700="","",V700*AI700)</f>
        <v/>
      </c>
      <c r="CD700" s="54">
        <f>IF(D700="","",VLOOKUP(D700,'produto-estoque-total-7'!A:AB,28,0))</f>
        <v/>
      </c>
    </row>
    <row r="701">
      <c r="A701" s="36">
        <f>IF(D701="","",VLOOKUP(D701,'produto-estoque-total-7'!A:AB,3,0))</f>
        <v/>
      </c>
      <c r="B701" s="1">
        <f>IF(D701="","",VLOOKUP(D701,'produto-estoque-total-7'!A:AB,12,0))</f>
        <v/>
      </c>
      <c r="C701" s="1">
        <f>IF(D701="","",VLOOKUP(D701,'produto-estoque-total-7'!A:AB,2,0))</f>
        <v/>
      </c>
      <c r="D701" s="37">
        <f>IFERROR(IF('produto-estoque-total-7'!A700="","",'produto-estoque-total-7'!A700),"")</f>
        <v/>
      </c>
      <c r="E701" s="1">
        <f>IF(D701="","",VLOOKUP(D701,'produto-estoque-total-7'!A:AB,4,0))</f>
        <v/>
      </c>
      <c r="F701" s="36">
        <f>IF(D701="","",VLOOKUP(D701,'produto-estoque-total-7'!A:AB,13,0))</f>
        <v/>
      </c>
      <c r="G701" s="1">
        <f>IF(F701="","",VLOOKUP(F701,'FORNECEDORES X COMPRADOR'!A:D,4,0))</f>
        <v/>
      </c>
      <c r="H701" s="1">
        <f>IF(F701="","",VLOOKUP(F701,'FORNECEDORES X COMPRADOR'!A:E,5,0))</f>
        <v/>
      </c>
      <c r="I701" s="36">
        <f>IF(D701="","",VLOOKUP(D701,'produto-estoque-total-7'!A:AB,15,0))</f>
        <v/>
      </c>
      <c r="J701" s="36">
        <f>IF(D701="","",VLOOKUP(D701,'produto-estoque-total-7'!A:AB,19,0))</f>
        <v/>
      </c>
      <c r="K701" s="1">
        <f>IF(D701="","",VLOOKUP(D701,'produto-estoque-total-7'!A:AB,20,0))</f>
        <v/>
      </c>
      <c r="L701" s="36">
        <f>IF(D701="","",VLOOKUP(D701,'produto-estoque-total-7'!A:AB,17,0))</f>
        <v/>
      </c>
      <c r="M701" s="1">
        <f>IF(D701="","",VLOOKUP(D701,'produto-estoque-total-7'!A:AB,18,0))</f>
        <v/>
      </c>
      <c r="N701" s="36">
        <f>IF(D701="","",VLOOKUP(D701,'produto-estoque-total-7'!A:AB,21,0))</f>
        <v/>
      </c>
      <c r="O701" s="1">
        <f>IF(D701="","",VLOOKUP(D701,'produto-estoque-total-7'!A:AB,22,0))</f>
        <v/>
      </c>
      <c r="P701" s="36">
        <f>IF(D701="","",VLOOKUP(D701,'produto-estoque-total-7'!A:AB,23,0))</f>
        <v/>
      </c>
      <c r="Q701" s="1">
        <f>IF(D701="","",VLOOKUP(D701,'produto-estoque-total-7'!A:AB,24,0))</f>
        <v/>
      </c>
      <c r="R701" s="38">
        <f>IFERROR(IF(D701="","",VLOOKUP(D701,'produto-venda-7'!B:N,13,0)),"C")</f>
        <v/>
      </c>
      <c r="S701" s="39">
        <f>IF(D701="","",VLOOKUP(D701,'produto-estoque-total-7'!A:AB,6,0))</f>
        <v/>
      </c>
      <c r="T701" s="39">
        <f>IF(D701="","",VLOOKUP(D701,'produto-estoque-total-7'!A:AB,5,0))</f>
        <v/>
      </c>
      <c r="U701" s="40">
        <f>IF(D701="","",VLOOKUP(D701,'produto-estoque-total-7'!A:AB,11,0))</f>
        <v/>
      </c>
      <c r="V701" s="41">
        <f>IF(D701="","",IFERROR(VLOOKUP(D701,'produto-entrada-7'!A:M,10,0),0))</f>
        <v/>
      </c>
      <c r="W701" s="42" t="n"/>
      <c r="X701" s="39">
        <f>IF(D701="","",VLOOKUP(D701,'produto-estoque-total-7'!A:AB,8,0))</f>
        <v/>
      </c>
      <c r="Y701" s="39">
        <f>IF(D701="","",VLOOKUP(D701,'produto-estoque-total-7'!A:AB,9,0))</f>
        <v/>
      </c>
      <c r="Z701" s="39">
        <f>IF(D701="","",VLOOKUP(D701,'produto-estoque-total-7'!A:AB,10,0))</f>
        <v/>
      </c>
      <c r="AA701" s="39">
        <f>IFERROR(IF(D701="","",VLOOKUP(D701,'produto-venda-7'!B:N,4,0)),0)</f>
        <v/>
      </c>
      <c r="AB701" s="39">
        <f>IFERROR(IF(D701="","",VLOOKUP(D701,'produto-venda-7'!B:N,5,0)),0)</f>
        <v/>
      </c>
      <c r="AC701" s="39">
        <f>IF(D701="","",IFERROR(AA701/90,0))</f>
        <v/>
      </c>
      <c r="AD701" s="36">
        <f>IF(D701="","",IFERROR(VLOOKUP(D701,'produto-entrada-7'!A:M,4,0),0))</f>
        <v/>
      </c>
      <c r="AE701" s="36">
        <f>IFERROR(IF(D701="","",VLOOKUP(D701,'produto-venda-7'!B:N,10,0)),0)</f>
        <v/>
      </c>
      <c r="AF701" s="36">
        <f>IF(D701="","",IFERROR(VLOOKUP(D701,'produto-entrada-7'!A:M,11,0),0))</f>
        <v/>
      </c>
      <c r="AG701" s="1">
        <f>IF(D701="","",IFERROR(VLOOKUP(D701,'produto-entrada-7'!A:M,12,0),0))</f>
        <v/>
      </c>
      <c r="AH701" s="1">
        <f>IF(D701="","",IFERROR(VLOOKUP(D701,'produto-entrada-7'!A:M,13,0),0))</f>
        <v/>
      </c>
      <c r="AI701" s="36">
        <f>IFERROR(IF(D701="","",VLOOKUP(D701,'produto-venda-7'!B:N,11,0)),0)</f>
        <v/>
      </c>
      <c r="AJ701" s="43">
        <f>IF(D701="","",IFERROR(AI701*AB701,0))</f>
        <v/>
      </c>
      <c r="AK701" s="44">
        <f>IFERROR(IF(D701="","",VLOOKUP(F701,'ANALISE FORNECEDOR'!$A:$I,8,0)),"")</f>
        <v/>
      </c>
      <c r="AL701" s="44">
        <f>IF(D701="","",AVERAGE(AM701,AK701))</f>
        <v/>
      </c>
      <c r="AM701" s="44">
        <f>IFERROR(IF(D701="","",VLOOKUP(F701,'ANALISE FORNECEDOR'!$A:$I,9,0)),"")</f>
        <v/>
      </c>
      <c r="AN701" s="45">
        <f>IF(D701="","",IF(Y701&gt;12,AI701*(U701+Y701),AI701*U701))</f>
        <v/>
      </c>
      <c r="AO701" s="45">
        <f>IF(D701="","",IF(Y701&gt;12,AI701*(U701+V701+Y701),AI701*(U701+V701)))</f>
        <v/>
      </c>
      <c r="AP701" s="46">
        <f>IF(D701="","",IF(Y701&gt;12,AG701*(U701+Y701),AG701*U701))</f>
        <v/>
      </c>
      <c r="AQ701" s="46">
        <f>IF(D701="","",IF(Y701&gt;12,AG701*(U701+V701+Y701),AG701*(U701+V701)))</f>
        <v/>
      </c>
      <c r="AR701" s="46">
        <f>IF(D701="","",IF(OR(R701="A",R701="AA",R701="AAA"),AP701,0))</f>
        <v/>
      </c>
      <c r="AS701" s="46">
        <f>IF(D701="","",IF(R701="B",AP701,0))</f>
        <v/>
      </c>
      <c r="AT701" s="46">
        <f>IF(D701="","",IF(R701="C",AP701,0))</f>
        <v/>
      </c>
      <c r="AU701" s="47">
        <f>IF(D701="","",IFERROR(AN701/AJ701,0))</f>
        <v/>
      </c>
      <c r="AV701" s="47">
        <f>IF(D701="","",IFERROR(((AO701)/AJ701),0))</f>
        <v/>
      </c>
      <c r="AW701" s="48">
        <f>IF(D701="","",IF(OR(S701="S",NOT(AND(ISNUMBER(AC701),ISNUMBER(AL701),AC701*AL701&gt;=0))),0,AC701*AL701))</f>
        <v/>
      </c>
      <c r="AX701" s="49">
        <f>IFERROR(IF(D701="","",AW701*AG701),0)</f>
        <v/>
      </c>
      <c r="AY701" s="48">
        <f>IF(D701="","",IF(OR(S701="S",NOT(AND(ISNUMBER(AC701),ISNUMBER(AK701),AC701*AK701&gt;=0))),0,AC701*AK701))</f>
        <v/>
      </c>
      <c r="AZ701" s="48">
        <f>IFERROR(IF(D701="","",IF(AY701=0,0,IF(((AY701)-(U701+Y701))&lt;0,0,(AY701)-U701))),0)</f>
        <v/>
      </c>
      <c r="BA701" s="49">
        <f>IF(D701="","",AZ701*AG701)</f>
        <v/>
      </c>
      <c r="BB701" s="49">
        <f>IF(D701="","",IF(OR(R701="A",R701="AA",R701="AAA"),BA701,0))</f>
        <v/>
      </c>
      <c r="BC701" s="49">
        <f>IF(D701="","",IF(R701="B",BA701,0))</f>
        <v/>
      </c>
      <c r="BD701" s="49">
        <f>IF(D701="","",IF(R701="B",BA701,0))</f>
        <v/>
      </c>
      <c r="BE701" s="49">
        <f>IF(D701="","",IF(S701="S",
1,
IF(AC701=0,
1,
IF(
IFERROR(((U701+Y701)*AG701)/((AC701*AK701)*AG701),0)&lt;0,
0,
IF(
IFERROR(((U701+Y701)*AG701)/((AC701*AK701)*AG701),0)&gt;1,
1,
IFERROR(((U701+Y701)*AG701)/((AC701*AK701)*AG701),0)
)
)
)
))</f>
        <v/>
      </c>
      <c r="BF701" s="49">
        <f>IF(D701="","",IF(S701="S",
1,
IF(AC701=0,
1,
IF(
IFERROR(((U701+V701+Y701)*AG701)/((AC701*AK701)*AG701),0)&lt;0,
0,
IF(
IFERROR(((U701+V701+Y701)*AG701)/((AC701*AK701)*AG701),0)&gt;1,
1,
IFERROR(((U701+V701+Y701)*AG701)/((AC701*AK701)*AG701),0)
)
)
)
))</f>
        <v/>
      </c>
      <c r="BG701" s="50">
        <f>IF(D701="","",IF(S701="S",0,IF(AND(ISNUMBER(AC701),ISNUMBER(AM701)),IF(OR(AC701*AM701&lt;0,ISERR(AC701*AM701)),0,AC701*AM701),0)))</f>
        <v/>
      </c>
      <c r="BH701" s="50">
        <f>IF(D701="","",IF(BY701&gt;TODAY()-60,0,IF(Y701&gt;12,MAX(0,(U701+Y701)-BG701),MAX(0,U701-BG701))))</f>
        <v/>
      </c>
      <c r="BI701" s="51">
        <f>IF(D701="","",BH701*AG701)</f>
        <v/>
      </c>
      <c r="BJ701" s="51">
        <f>IF(D701="","",IF(OR(R701="A",R701="AA",R701="AAA"),BI701,0))</f>
        <v/>
      </c>
      <c r="BK701" s="51">
        <f>IF(D701="","",IF(R701="B",BI701,0))</f>
        <v/>
      </c>
      <c r="BL701" s="51">
        <f>IF(D701="","",IF(R701="C",BI701,0))</f>
        <v/>
      </c>
      <c r="BM701" s="51">
        <f>IF(D701="","",IFERROR(MAX(0,MIN(BI701/AP701,1)),0))</f>
        <v/>
      </c>
      <c r="BN701" s="52">
        <f>IF(D701="","",AB701*AG701)</f>
        <v/>
      </c>
      <c r="BO701" s="52">
        <f>IF(D701="","",(U701+V701+X701)*AG701)</f>
        <v/>
      </c>
      <c r="BP701" s="52">
        <f>IF(D701="","",(AB701*3)*AG701)</f>
        <v/>
      </c>
      <c r="BQ701" s="52">
        <f>IF(D701="","",IF(BO701-BP701&gt;0,0,BO701-BP701))</f>
        <v/>
      </c>
      <c r="BR701" s="52">
        <f>IF(D701="","",IF(BO701-BP701-BN701&gt;0,0,BO701-BP701-BN701))</f>
        <v/>
      </c>
      <c r="BS701" s="53">
        <f>IF(D701="","",IFERROR(AB701*AI701,0))</f>
        <v/>
      </c>
      <c r="BT701" s="53">
        <f>IF(D701="","",IFERROR(IF(X701&gt;12, AI701*(U701+V701+X701), AI701*(U701+V701)),0))</f>
        <v/>
      </c>
      <c r="BU701" s="53">
        <f>IF(D701="","",IFERROR(((AB701*3)*AI701),0))</f>
        <v/>
      </c>
      <c r="BV701" s="53">
        <f>IF(D701="","",IF(BT701-BU701&gt;0,0,BT701-BU701))</f>
        <v/>
      </c>
      <c r="BW701" s="53">
        <f>IF(D701="","",IF(BT701-BU701-BS701&gt;0,0,BT701-BU701-BS701))</f>
        <v/>
      </c>
      <c r="BX701" s="36">
        <f>IF(D701="","",IFERROR(VLOOKUP(D701,'produto-entrada-7'!A:M,3,0),"SEM PEDIDO"))</f>
        <v/>
      </c>
      <c r="BY701" s="36">
        <f>IF(D701="","",VLOOKUP(D701,'produto-estoque-total-7'!A:AB,25,0))</f>
        <v/>
      </c>
      <c r="BZ701" s="36">
        <f>IF(D701="","",IFERROR(VLOOKUP(D701,'produto-estoque-total-7'!A:AB,26,0)/100,0))</f>
        <v/>
      </c>
      <c r="CA701" s="36">
        <f>IF(D701="","",IFERROR(VLOOKUP(D701,'produto-estoque-total-7'!A:AB,27,0)/100,0))</f>
        <v/>
      </c>
      <c r="CB701" s="41">
        <f>IF(D701="","",V701*AF701)</f>
        <v/>
      </c>
      <c r="CC701" s="41">
        <f>IF(D701="","",V701*AI701)</f>
        <v/>
      </c>
      <c r="CD701" s="54">
        <f>IF(D701="","",VLOOKUP(D701,'produto-estoque-total-7'!A:AB,28,0))</f>
        <v/>
      </c>
    </row>
    <row r="702">
      <c r="A702" s="36">
        <f>IF(D702="","",VLOOKUP(D702,'produto-estoque-total-7'!A:AB,3,0))</f>
        <v/>
      </c>
      <c r="B702" s="1">
        <f>IF(D702="","",VLOOKUP(D702,'produto-estoque-total-7'!A:AB,12,0))</f>
        <v/>
      </c>
      <c r="C702" s="1">
        <f>IF(D702="","",VLOOKUP(D702,'produto-estoque-total-7'!A:AB,2,0))</f>
        <v/>
      </c>
      <c r="D702" s="37">
        <f>IFERROR(IF('produto-estoque-total-7'!A701="","",'produto-estoque-total-7'!A701),"")</f>
        <v/>
      </c>
      <c r="E702" s="1">
        <f>IF(D702="","",VLOOKUP(D702,'produto-estoque-total-7'!A:AB,4,0))</f>
        <v/>
      </c>
      <c r="F702" s="36">
        <f>IF(D702="","",VLOOKUP(D702,'produto-estoque-total-7'!A:AB,13,0))</f>
        <v/>
      </c>
      <c r="G702" s="1">
        <f>IF(F702="","",VLOOKUP(F702,'FORNECEDORES X COMPRADOR'!A:D,4,0))</f>
        <v/>
      </c>
      <c r="H702" s="1">
        <f>IF(F702="","",VLOOKUP(F702,'FORNECEDORES X COMPRADOR'!A:E,5,0))</f>
        <v/>
      </c>
      <c r="I702" s="36">
        <f>IF(D702="","",VLOOKUP(D702,'produto-estoque-total-7'!A:AB,15,0))</f>
        <v/>
      </c>
      <c r="J702" s="36">
        <f>IF(D702="","",VLOOKUP(D702,'produto-estoque-total-7'!A:AB,19,0))</f>
        <v/>
      </c>
      <c r="K702" s="1">
        <f>IF(D702="","",VLOOKUP(D702,'produto-estoque-total-7'!A:AB,20,0))</f>
        <v/>
      </c>
      <c r="L702" s="36">
        <f>IF(D702="","",VLOOKUP(D702,'produto-estoque-total-7'!A:AB,17,0))</f>
        <v/>
      </c>
      <c r="M702" s="1">
        <f>IF(D702="","",VLOOKUP(D702,'produto-estoque-total-7'!A:AB,18,0))</f>
        <v/>
      </c>
      <c r="N702" s="36">
        <f>IF(D702="","",VLOOKUP(D702,'produto-estoque-total-7'!A:AB,21,0))</f>
        <v/>
      </c>
      <c r="O702" s="1">
        <f>IF(D702="","",VLOOKUP(D702,'produto-estoque-total-7'!A:AB,22,0))</f>
        <v/>
      </c>
      <c r="P702" s="36">
        <f>IF(D702="","",VLOOKUP(D702,'produto-estoque-total-7'!A:AB,23,0))</f>
        <v/>
      </c>
      <c r="Q702" s="1">
        <f>IF(D702="","",VLOOKUP(D702,'produto-estoque-total-7'!A:AB,24,0))</f>
        <v/>
      </c>
      <c r="R702" s="38">
        <f>IFERROR(IF(D702="","",VLOOKUP(D702,'produto-venda-7'!B:N,13,0)),"C")</f>
        <v/>
      </c>
      <c r="S702" s="39">
        <f>IF(D702="","",VLOOKUP(D702,'produto-estoque-total-7'!A:AB,6,0))</f>
        <v/>
      </c>
      <c r="T702" s="39">
        <f>IF(D702="","",VLOOKUP(D702,'produto-estoque-total-7'!A:AB,5,0))</f>
        <v/>
      </c>
      <c r="U702" s="40">
        <f>IF(D702="","",VLOOKUP(D702,'produto-estoque-total-7'!A:AB,11,0))</f>
        <v/>
      </c>
      <c r="V702" s="41">
        <f>IF(D702="","",IFERROR(VLOOKUP(D702,'produto-entrada-7'!A:M,10,0),0))</f>
        <v/>
      </c>
      <c r="W702" s="42" t="n"/>
      <c r="X702" s="39">
        <f>IF(D702="","",VLOOKUP(D702,'produto-estoque-total-7'!A:AB,8,0))</f>
        <v/>
      </c>
      <c r="Y702" s="39">
        <f>IF(D702="","",VLOOKUP(D702,'produto-estoque-total-7'!A:AB,9,0))</f>
        <v/>
      </c>
      <c r="Z702" s="39">
        <f>IF(D702="","",VLOOKUP(D702,'produto-estoque-total-7'!A:AB,10,0))</f>
        <v/>
      </c>
      <c r="AA702" s="39">
        <f>IFERROR(IF(D702="","",VLOOKUP(D702,'produto-venda-7'!B:N,4,0)),0)</f>
        <v/>
      </c>
      <c r="AB702" s="39">
        <f>IFERROR(IF(D702="","",VLOOKUP(D702,'produto-venda-7'!B:N,5,0)),0)</f>
        <v/>
      </c>
      <c r="AC702" s="39">
        <f>IF(D702="","",IFERROR(AA702/90,0))</f>
        <v/>
      </c>
      <c r="AD702" s="36">
        <f>IF(D702="","",IFERROR(VLOOKUP(D702,'produto-entrada-7'!A:M,4,0),0))</f>
        <v/>
      </c>
      <c r="AE702" s="36">
        <f>IFERROR(IF(D702="","",VLOOKUP(D702,'produto-venda-7'!B:N,10,0)),0)</f>
        <v/>
      </c>
      <c r="AF702" s="36">
        <f>IF(D702="","",IFERROR(VLOOKUP(D702,'produto-entrada-7'!A:M,11,0),0))</f>
        <v/>
      </c>
      <c r="AG702" s="1">
        <f>IF(D702="","",IFERROR(VLOOKUP(D702,'produto-entrada-7'!A:M,12,0),0))</f>
        <v/>
      </c>
      <c r="AH702" s="1">
        <f>IF(D702="","",IFERROR(VLOOKUP(D702,'produto-entrada-7'!A:M,13,0),0))</f>
        <v/>
      </c>
      <c r="AI702" s="36">
        <f>IFERROR(IF(D702="","",VLOOKUP(D702,'produto-venda-7'!B:N,11,0)),0)</f>
        <v/>
      </c>
      <c r="AJ702" s="43">
        <f>IF(D702="","",IFERROR(AI702*AB702,0))</f>
        <v/>
      </c>
      <c r="AK702" s="44">
        <f>IFERROR(IF(D702="","",VLOOKUP(F702,'ANALISE FORNECEDOR'!$A:$I,8,0)),"")</f>
        <v/>
      </c>
      <c r="AL702" s="44">
        <f>IF(D702="","",AVERAGE(AM702,AK702))</f>
        <v/>
      </c>
      <c r="AM702" s="44">
        <f>IFERROR(IF(D702="","",VLOOKUP(F702,'ANALISE FORNECEDOR'!$A:$I,9,0)),"")</f>
        <v/>
      </c>
      <c r="AN702" s="45">
        <f>IF(D702="","",IF(Y702&gt;12,AI702*(U702+Y702),AI702*U702))</f>
        <v/>
      </c>
      <c r="AO702" s="45">
        <f>IF(D702="","",IF(Y702&gt;12,AI702*(U702+V702+Y702),AI702*(U702+V702)))</f>
        <v/>
      </c>
      <c r="AP702" s="46">
        <f>IF(D702="","",IF(Y702&gt;12,AG702*(U702+Y702),AG702*U702))</f>
        <v/>
      </c>
      <c r="AQ702" s="46">
        <f>IF(D702="","",IF(Y702&gt;12,AG702*(U702+V702+Y702),AG702*(U702+V702)))</f>
        <v/>
      </c>
      <c r="AR702" s="46">
        <f>IF(D702="","",IF(OR(R702="A",R702="AA",R702="AAA"),AP702,0))</f>
        <v/>
      </c>
      <c r="AS702" s="46">
        <f>IF(D702="","",IF(R702="B",AP702,0))</f>
        <v/>
      </c>
      <c r="AT702" s="46">
        <f>IF(D702="","",IF(R702="C",AP702,0))</f>
        <v/>
      </c>
      <c r="AU702" s="47">
        <f>IF(D702="","",IFERROR(AN702/AJ702,0))</f>
        <v/>
      </c>
      <c r="AV702" s="47">
        <f>IF(D702="","",IFERROR(((AO702)/AJ702),0))</f>
        <v/>
      </c>
      <c r="AW702" s="48">
        <f>IF(D702="","",IF(OR(S702="S",NOT(AND(ISNUMBER(AC702),ISNUMBER(AL702),AC702*AL702&gt;=0))),0,AC702*AL702))</f>
        <v/>
      </c>
      <c r="AX702" s="49">
        <f>IFERROR(IF(D702="","",AW702*AG702),0)</f>
        <v/>
      </c>
      <c r="AY702" s="48">
        <f>IF(D702="","",IF(OR(S702="S",NOT(AND(ISNUMBER(AC702),ISNUMBER(AK702),AC702*AK702&gt;=0))),0,AC702*AK702))</f>
        <v/>
      </c>
      <c r="AZ702" s="48">
        <f>IFERROR(IF(D702="","",IF(AY702=0,0,IF(((AY702)-(U702+Y702))&lt;0,0,(AY702)-U702))),0)</f>
        <v/>
      </c>
      <c r="BA702" s="49">
        <f>IF(D702="","",AZ702*AG702)</f>
        <v/>
      </c>
      <c r="BB702" s="49">
        <f>IF(D702="","",IF(OR(R702="A",R702="AA",R702="AAA"),BA702,0))</f>
        <v/>
      </c>
      <c r="BC702" s="49">
        <f>IF(D702="","",IF(R702="B",BA702,0))</f>
        <v/>
      </c>
      <c r="BD702" s="49">
        <f>IF(D702="","",IF(R702="B",BA702,0))</f>
        <v/>
      </c>
      <c r="BE702" s="49">
        <f>IF(D702="","",IF(S702="S",
1,
IF(AC702=0,
1,
IF(
IFERROR(((U702+Y702)*AG702)/((AC702*AK702)*AG702),0)&lt;0,
0,
IF(
IFERROR(((U702+Y702)*AG702)/((AC702*AK702)*AG702),0)&gt;1,
1,
IFERROR(((U702+Y702)*AG702)/((AC702*AK702)*AG702),0)
)
)
)
))</f>
        <v/>
      </c>
      <c r="BF702" s="49">
        <f>IF(D702="","",IF(S702="S",
1,
IF(AC702=0,
1,
IF(
IFERROR(((U702+V702+Y702)*AG702)/((AC702*AK702)*AG702),0)&lt;0,
0,
IF(
IFERROR(((U702+V702+Y702)*AG702)/((AC702*AK702)*AG702),0)&gt;1,
1,
IFERROR(((U702+V702+Y702)*AG702)/((AC702*AK702)*AG702),0)
)
)
)
))</f>
        <v/>
      </c>
      <c r="BG702" s="50">
        <f>IF(D702="","",IF(S702="S",0,IF(AND(ISNUMBER(AC702),ISNUMBER(AM702)),IF(OR(AC702*AM702&lt;0,ISERR(AC702*AM702)),0,AC702*AM702),0)))</f>
        <v/>
      </c>
      <c r="BH702" s="50">
        <f>IF(D702="","",IF(BY702&gt;TODAY()-60,0,IF(Y702&gt;12,MAX(0,(U702+Y702)-BG702),MAX(0,U702-BG702))))</f>
        <v/>
      </c>
      <c r="BI702" s="51">
        <f>IF(D702="","",BH702*AG702)</f>
        <v/>
      </c>
      <c r="BJ702" s="51">
        <f>IF(D702="","",IF(OR(R702="A",R702="AA",R702="AAA"),BI702,0))</f>
        <v/>
      </c>
      <c r="BK702" s="51">
        <f>IF(D702="","",IF(R702="B",BI702,0))</f>
        <v/>
      </c>
      <c r="BL702" s="51">
        <f>IF(D702="","",IF(R702="C",BI702,0))</f>
        <v/>
      </c>
      <c r="BM702" s="51">
        <f>IF(D702="","",IFERROR(MAX(0,MIN(BI702/AP702,1)),0))</f>
        <v/>
      </c>
      <c r="BN702" s="52">
        <f>IF(D702="","",AB702*AG702)</f>
        <v/>
      </c>
      <c r="BO702" s="52">
        <f>IF(D702="","",(U702+V702+X702)*AG702)</f>
        <v/>
      </c>
      <c r="BP702" s="52">
        <f>IF(D702="","",(AB702*3)*AG702)</f>
        <v/>
      </c>
      <c r="BQ702" s="52">
        <f>IF(D702="","",IF(BO702-BP702&gt;0,0,BO702-BP702))</f>
        <v/>
      </c>
      <c r="BR702" s="52">
        <f>IF(D702="","",IF(BO702-BP702-BN702&gt;0,0,BO702-BP702-BN702))</f>
        <v/>
      </c>
      <c r="BS702" s="53">
        <f>IF(D702="","",IFERROR(AB702*AI702,0))</f>
        <v/>
      </c>
      <c r="BT702" s="53">
        <f>IF(D702="","",IFERROR(IF(X702&gt;12, AI702*(U702+V702+X702), AI702*(U702+V702)),0))</f>
        <v/>
      </c>
      <c r="BU702" s="53">
        <f>IF(D702="","",IFERROR(((AB702*3)*AI702),0))</f>
        <v/>
      </c>
      <c r="BV702" s="53">
        <f>IF(D702="","",IF(BT702-BU702&gt;0,0,BT702-BU702))</f>
        <v/>
      </c>
      <c r="BW702" s="53">
        <f>IF(D702="","",IF(BT702-BU702-BS702&gt;0,0,BT702-BU702-BS702))</f>
        <v/>
      </c>
      <c r="BX702" s="36">
        <f>IF(D702="","",IFERROR(VLOOKUP(D702,'produto-entrada-7'!A:M,3,0),"SEM PEDIDO"))</f>
        <v/>
      </c>
      <c r="BY702" s="36">
        <f>IF(D702="","",VLOOKUP(D702,'produto-estoque-total-7'!A:AB,25,0))</f>
        <v/>
      </c>
      <c r="BZ702" s="36">
        <f>IF(D702="","",IFERROR(VLOOKUP(D702,'produto-estoque-total-7'!A:AB,26,0)/100,0))</f>
        <v/>
      </c>
      <c r="CA702" s="36">
        <f>IF(D702="","",IFERROR(VLOOKUP(D702,'produto-estoque-total-7'!A:AB,27,0)/100,0))</f>
        <v/>
      </c>
      <c r="CB702" s="41">
        <f>IF(D702="","",V702*AF702)</f>
        <v/>
      </c>
      <c r="CC702" s="41">
        <f>IF(D702="","",V702*AI702)</f>
        <v/>
      </c>
      <c r="CD702" s="54">
        <f>IF(D702="","",VLOOKUP(D702,'produto-estoque-total-7'!A:AB,28,0))</f>
        <v/>
      </c>
    </row>
    <row r="703">
      <c r="A703" s="36">
        <f>IF(D703="","",VLOOKUP(D703,'produto-estoque-total-7'!A:AB,3,0))</f>
        <v/>
      </c>
      <c r="B703" s="1">
        <f>IF(D703="","",VLOOKUP(D703,'produto-estoque-total-7'!A:AB,12,0))</f>
        <v/>
      </c>
      <c r="C703" s="1">
        <f>IF(D703="","",VLOOKUP(D703,'produto-estoque-total-7'!A:AB,2,0))</f>
        <v/>
      </c>
      <c r="D703" s="37">
        <f>IFERROR(IF('produto-estoque-total-7'!A702="","",'produto-estoque-total-7'!A702),"")</f>
        <v/>
      </c>
      <c r="E703" s="1">
        <f>IF(D703="","",VLOOKUP(D703,'produto-estoque-total-7'!A:AB,4,0))</f>
        <v/>
      </c>
      <c r="F703" s="36">
        <f>IF(D703="","",VLOOKUP(D703,'produto-estoque-total-7'!A:AB,13,0))</f>
        <v/>
      </c>
      <c r="G703" s="1">
        <f>IF(F703="","",VLOOKUP(F703,'FORNECEDORES X COMPRADOR'!A:D,4,0))</f>
        <v/>
      </c>
      <c r="H703" s="1">
        <f>IF(F703="","",VLOOKUP(F703,'FORNECEDORES X COMPRADOR'!A:E,5,0))</f>
        <v/>
      </c>
      <c r="I703" s="36">
        <f>IF(D703="","",VLOOKUP(D703,'produto-estoque-total-7'!A:AB,15,0))</f>
        <v/>
      </c>
      <c r="J703" s="36">
        <f>IF(D703="","",VLOOKUP(D703,'produto-estoque-total-7'!A:AB,19,0))</f>
        <v/>
      </c>
      <c r="K703" s="1">
        <f>IF(D703="","",VLOOKUP(D703,'produto-estoque-total-7'!A:AB,20,0))</f>
        <v/>
      </c>
      <c r="L703" s="36">
        <f>IF(D703="","",VLOOKUP(D703,'produto-estoque-total-7'!A:AB,17,0))</f>
        <v/>
      </c>
      <c r="M703" s="1">
        <f>IF(D703="","",VLOOKUP(D703,'produto-estoque-total-7'!A:AB,18,0))</f>
        <v/>
      </c>
      <c r="N703" s="36">
        <f>IF(D703="","",VLOOKUP(D703,'produto-estoque-total-7'!A:AB,21,0))</f>
        <v/>
      </c>
      <c r="O703" s="1">
        <f>IF(D703="","",VLOOKUP(D703,'produto-estoque-total-7'!A:AB,22,0))</f>
        <v/>
      </c>
      <c r="P703" s="36">
        <f>IF(D703="","",VLOOKUP(D703,'produto-estoque-total-7'!A:AB,23,0))</f>
        <v/>
      </c>
      <c r="Q703" s="1">
        <f>IF(D703="","",VLOOKUP(D703,'produto-estoque-total-7'!A:AB,24,0))</f>
        <v/>
      </c>
      <c r="R703" s="38">
        <f>IFERROR(IF(D703="","",VLOOKUP(D703,'produto-venda-7'!B:N,13,0)),"C")</f>
        <v/>
      </c>
      <c r="S703" s="39">
        <f>IF(D703="","",VLOOKUP(D703,'produto-estoque-total-7'!A:AB,6,0))</f>
        <v/>
      </c>
      <c r="T703" s="39">
        <f>IF(D703="","",VLOOKUP(D703,'produto-estoque-total-7'!A:AB,5,0))</f>
        <v/>
      </c>
      <c r="U703" s="40">
        <f>IF(D703="","",VLOOKUP(D703,'produto-estoque-total-7'!A:AB,11,0))</f>
        <v/>
      </c>
      <c r="V703" s="41">
        <f>IF(D703="","",IFERROR(VLOOKUP(D703,'produto-entrada-7'!A:M,10,0),0))</f>
        <v/>
      </c>
      <c r="W703" s="42" t="n"/>
      <c r="X703" s="39">
        <f>IF(D703="","",VLOOKUP(D703,'produto-estoque-total-7'!A:AB,8,0))</f>
        <v/>
      </c>
      <c r="Y703" s="39">
        <f>IF(D703="","",VLOOKUP(D703,'produto-estoque-total-7'!A:AB,9,0))</f>
        <v/>
      </c>
      <c r="Z703" s="39">
        <f>IF(D703="","",VLOOKUP(D703,'produto-estoque-total-7'!A:AB,10,0))</f>
        <v/>
      </c>
      <c r="AA703" s="39">
        <f>IFERROR(IF(D703="","",VLOOKUP(D703,'produto-venda-7'!B:N,4,0)),0)</f>
        <v/>
      </c>
      <c r="AB703" s="39">
        <f>IFERROR(IF(D703="","",VLOOKUP(D703,'produto-venda-7'!B:N,5,0)),0)</f>
        <v/>
      </c>
      <c r="AC703" s="39">
        <f>IF(D703="","",IFERROR(AA703/90,0))</f>
        <v/>
      </c>
      <c r="AD703" s="36">
        <f>IF(D703="","",IFERROR(VLOOKUP(D703,'produto-entrada-7'!A:M,4,0),0))</f>
        <v/>
      </c>
      <c r="AE703" s="36">
        <f>IFERROR(IF(D703="","",VLOOKUP(D703,'produto-venda-7'!B:N,10,0)),0)</f>
        <v/>
      </c>
      <c r="AF703" s="36">
        <f>IF(D703="","",IFERROR(VLOOKUP(D703,'produto-entrada-7'!A:M,11,0),0))</f>
        <v/>
      </c>
      <c r="AG703" s="1">
        <f>IF(D703="","",IFERROR(VLOOKUP(D703,'produto-entrada-7'!A:M,12,0),0))</f>
        <v/>
      </c>
      <c r="AH703" s="1">
        <f>IF(D703="","",IFERROR(VLOOKUP(D703,'produto-entrada-7'!A:M,13,0),0))</f>
        <v/>
      </c>
      <c r="AI703" s="36">
        <f>IFERROR(IF(D703="","",VLOOKUP(D703,'produto-venda-7'!B:N,11,0)),0)</f>
        <v/>
      </c>
      <c r="AJ703" s="43">
        <f>IF(D703="","",IFERROR(AI703*AB703,0))</f>
        <v/>
      </c>
      <c r="AK703" s="44">
        <f>IFERROR(IF(D703="","",VLOOKUP(F703,'ANALISE FORNECEDOR'!$A:$I,8,0)),"")</f>
        <v/>
      </c>
      <c r="AL703" s="44">
        <f>IF(D703="","",AVERAGE(AM703,AK703))</f>
        <v/>
      </c>
      <c r="AM703" s="44">
        <f>IFERROR(IF(D703="","",VLOOKUP(F703,'ANALISE FORNECEDOR'!$A:$I,9,0)),"")</f>
        <v/>
      </c>
      <c r="AN703" s="45">
        <f>IF(D703="","",IF(Y703&gt;12,AI703*(U703+Y703),AI703*U703))</f>
        <v/>
      </c>
      <c r="AO703" s="45">
        <f>IF(D703="","",IF(Y703&gt;12,AI703*(U703+V703+Y703),AI703*(U703+V703)))</f>
        <v/>
      </c>
      <c r="AP703" s="46">
        <f>IF(D703="","",IF(Y703&gt;12,AG703*(U703+Y703),AG703*U703))</f>
        <v/>
      </c>
      <c r="AQ703" s="46">
        <f>IF(D703="","",IF(Y703&gt;12,AG703*(U703+V703+Y703),AG703*(U703+V703)))</f>
        <v/>
      </c>
      <c r="AR703" s="46">
        <f>IF(D703="","",IF(OR(R703="A",R703="AA",R703="AAA"),AP703,0))</f>
        <v/>
      </c>
      <c r="AS703" s="46">
        <f>IF(D703="","",IF(R703="B",AP703,0))</f>
        <v/>
      </c>
      <c r="AT703" s="46">
        <f>IF(D703="","",IF(R703="C",AP703,0))</f>
        <v/>
      </c>
      <c r="AU703" s="47">
        <f>IF(D703="","",IFERROR(AN703/AJ703,0))</f>
        <v/>
      </c>
      <c r="AV703" s="47">
        <f>IF(D703="","",IFERROR(((AO703)/AJ703),0))</f>
        <v/>
      </c>
      <c r="AW703" s="48">
        <f>IF(D703="","",IF(OR(S703="S",NOT(AND(ISNUMBER(AC703),ISNUMBER(AL703),AC703*AL703&gt;=0))),0,AC703*AL703))</f>
        <v/>
      </c>
      <c r="AX703" s="49">
        <f>IFERROR(IF(D703="","",AW703*AG703),0)</f>
        <v/>
      </c>
      <c r="AY703" s="48">
        <f>IF(D703="","",IF(OR(S703="S",NOT(AND(ISNUMBER(AC703),ISNUMBER(AK703),AC703*AK703&gt;=0))),0,AC703*AK703))</f>
        <v/>
      </c>
      <c r="AZ703" s="48">
        <f>IFERROR(IF(D703="","",IF(AY703=0,0,IF(((AY703)-(U703+Y703))&lt;0,0,(AY703)-U703))),0)</f>
        <v/>
      </c>
      <c r="BA703" s="49">
        <f>IF(D703="","",AZ703*AG703)</f>
        <v/>
      </c>
      <c r="BB703" s="49">
        <f>IF(D703="","",IF(OR(R703="A",R703="AA",R703="AAA"),BA703,0))</f>
        <v/>
      </c>
      <c r="BC703" s="49">
        <f>IF(D703="","",IF(R703="B",BA703,0))</f>
        <v/>
      </c>
      <c r="BD703" s="49">
        <f>IF(D703="","",IF(R703="B",BA703,0))</f>
        <v/>
      </c>
      <c r="BE703" s="49">
        <f>IF(D703="","",IF(S703="S",
1,
IF(AC703=0,
1,
IF(
IFERROR(((U703+Y703)*AG703)/((AC703*AK703)*AG703),0)&lt;0,
0,
IF(
IFERROR(((U703+Y703)*AG703)/((AC703*AK703)*AG703),0)&gt;1,
1,
IFERROR(((U703+Y703)*AG703)/((AC703*AK703)*AG703),0)
)
)
)
))</f>
        <v/>
      </c>
      <c r="BF703" s="49">
        <f>IF(D703="","",IF(S703="S",
1,
IF(AC703=0,
1,
IF(
IFERROR(((U703+V703+Y703)*AG703)/((AC703*AK703)*AG703),0)&lt;0,
0,
IF(
IFERROR(((U703+V703+Y703)*AG703)/((AC703*AK703)*AG703),0)&gt;1,
1,
IFERROR(((U703+V703+Y703)*AG703)/((AC703*AK703)*AG703),0)
)
)
)
))</f>
        <v/>
      </c>
      <c r="BG703" s="50">
        <f>IF(D703="","",IF(S703="S",0,IF(AND(ISNUMBER(AC703),ISNUMBER(AM703)),IF(OR(AC703*AM703&lt;0,ISERR(AC703*AM703)),0,AC703*AM703),0)))</f>
        <v/>
      </c>
      <c r="BH703" s="50">
        <f>IF(D703="","",IF(BY703&gt;TODAY()-60,0,IF(Y703&gt;12,MAX(0,(U703+Y703)-BG703),MAX(0,U703-BG703))))</f>
        <v/>
      </c>
      <c r="BI703" s="51">
        <f>IF(D703="","",BH703*AG703)</f>
        <v/>
      </c>
      <c r="BJ703" s="51">
        <f>IF(D703="","",IF(OR(R703="A",R703="AA",R703="AAA"),BI703,0))</f>
        <v/>
      </c>
      <c r="BK703" s="51">
        <f>IF(D703="","",IF(R703="B",BI703,0))</f>
        <v/>
      </c>
      <c r="BL703" s="51">
        <f>IF(D703="","",IF(R703="C",BI703,0))</f>
        <v/>
      </c>
      <c r="BM703" s="51">
        <f>IF(D703="","",IFERROR(MAX(0,MIN(BI703/AP703,1)),0))</f>
        <v/>
      </c>
      <c r="BN703" s="52">
        <f>IF(D703="","",AB703*AG703)</f>
        <v/>
      </c>
      <c r="BO703" s="52">
        <f>IF(D703="","",(U703+V703+X703)*AG703)</f>
        <v/>
      </c>
      <c r="BP703" s="52">
        <f>IF(D703="","",(AB703*3)*AG703)</f>
        <v/>
      </c>
      <c r="BQ703" s="52">
        <f>IF(D703="","",IF(BO703-BP703&gt;0,0,BO703-BP703))</f>
        <v/>
      </c>
      <c r="BR703" s="52">
        <f>IF(D703="","",IF(BO703-BP703-BN703&gt;0,0,BO703-BP703-BN703))</f>
        <v/>
      </c>
      <c r="BS703" s="53">
        <f>IF(D703="","",IFERROR(AB703*AI703,0))</f>
        <v/>
      </c>
      <c r="BT703" s="53">
        <f>IF(D703="","",IFERROR(IF(X703&gt;12, AI703*(U703+V703+X703), AI703*(U703+V703)),0))</f>
        <v/>
      </c>
      <c r="BU703" s="53">
        <f>IF(D703="","",IFERROR(((AB703*3)*AI703),0))</f>
        <v/>
      </c>
      <c r="BV703" s="53">
        <f>IF(D703="","",IF(BT703-BU703&gt;0,0,BT703-BU703))</f>
        <v/>
      </c>
      <c r="BW703" s="53">
        <f>IF(D703="","",IF(BT703-BU703-BS703&gt;0,0,BT703-BU703-BS703))</f>
        <v/>
      </c>
      <c r="BX703" s="36">
        <f>IF(D703="","",IFERROR(VLOOKUP(D703,'produto-entrada-7'!A:M,3,0),"SEM PEDIDO"))</f>
        <v/>
      </c>
      <c r="BY703" s="36">
        <f>IF(D703="","",VLOOKUP(D703,'produto-estoque-total-7'!A:AB,25,0))</f>
        <v/>
      </c>
      <c r="BZ703" s="36">
        <f>IF(D703="","",IFERROR(VLOOKUP(D703,'produto-estoque-total-7'!A:AB,26,0)/100,0))</f>
        <v/>
      </c>
      <c r="CA703" s="36">
        <f>IF(D703="","",IFERROR(VLOOKUP(D703,'produto-estoque-total-7'!A:AB,27,0)/100,0))</f>
        <v/>
      </c>
      <c r="CB703" s="41">
        <f>IF(D703="","",V703*AF703)</f>
        <v/>
      </c>
      <c r="CC703" s="41">
        <f>IF(D703="","",V703*AI703)</f>
        <v/>
      </c>
      <c r="CD703" s="54">
        <f>IF(D703="","",VLOOKUP(D703,'produto-estoque-total-7'!A:AB,28,0))</f>
        <v/>
      </c>
    </row>
    <row r="704">
      <c r="A704" s="36">
        <f>IF(D704="","",VLOOKUP(D704,'produto-estoque-total-7'!A:AB,3,0))</f>
        <v/>
      </c>
      <c r="B704" s="1">
        <f>IF(D704="","",VLOOKUP(D704,'produto-estoque-total-7'!A:AB,12,0))</f>
        <v/>
      </c>
      <c r="C704" s="1">
        <f>IF(D704="","",VLOOKUP(D704,'produto-estoque-total-7'!A:AB,2,0))</f>
        <v/>
      </c>
      <c r="D704" s="37">
        <f>IFERROR(IF('produto-estoque-total-7'!A703="","",'produto-estoque-total-7'!A703),"")</f>
        <v/>
      </c>
      <c r="E704" s="1">
        <f>IF(D704="","",VLOOKUP(D704,'produto-estoque-total-7'!A:AB,4,0))</f>
        <v/>
      </c>
      <c r="F704" s="36">
        <f>IF(D704="","",VLOOKUP(D704,'produto-estoque-total-7'!A:AB,13,0))</f>
        <v/>
      </c>
      <c r="G704" s="1">
        <f>IF(F704="","",VLOOKUP(F704,'FORNECEDORES X COMPRADOR'!A:D,4,0))</f>
        <v/>
      </c>
      <c r="H704" s="1">
        <f>IF(F704="","",VLOOKUP(F704,'FORNECEDORES X COMPRADOR'!A:E,5,0))</f>
        <v/>
      </c>
      <c r="I704" s="36">
        <f>IF(D704="","",VLOOKUP(D704,'produto-estoque-total-7'!A:AB,15,0))</f>
        <v/>
      </c>
      <c r="J704" s="36">
        <f>IF(D704="","",VLOOKUP(D704,'produto-estoque-total-7'!A:AB,19,0))</f>
        <v/>
      </c>
      <c r="K704" s="1">
        <f>IF(D704="","",VLOOKUP(D704,'produto-estoque-total-7'!A:AB,20,0))</f>
        <v/>
      </c>
      <c r="L704" s="36">
        <f>IF(D704="","",VLOOKUP(D704,'produto-estoque-total-7'!A:AB,17,0))</f>
        <v/>
      </c>
      <c r="M704" s="1">
        <f>IF(D704="","",VLOOKUP(D704,'produto-estoque-total-7'!A:AB,18,0))</f>
        <v/>
      </c>
      <c r="N704" s="36">
        <f>IF(D704="","",VLOOKUP(D704,'produto-estoque-total-7'!A:AB,21,0))</f>
        <v/>
      </c>
      <c r="O704" s="1">
        <f>IF(D704="","",VLOOKUP(D704,'produto-estoque-total-7'!A:AB,22,0))</f>
        <v/>
      </c>
      <c r="P704" s="36">
        <f>IF(D704="","",VLOOKUP(D704,'produto-estoque-total-7'!A:AB,23,0))</f>
        <v/>
      </c>
      <c r="Q704" s="1">
        <f>IF(D704="","",VLOOKUP(D704,'produto-estoque-total-7'!A:AB,24,0))</f>
        <v/>
      </c>
      <c r="R704" s="38">
        <f>IFERROR(IF(D704="","",VLOOKUP(D704,'produto-venda-7'!B:N,13,0)),"C")</f>
        <v/>
      </c>
      <c r="S704" s="39">
        <f>IF(D704="","",VLOOKUP(D704,'produto-estoque-total-7'!A:AB,6,0))</f>
        <v/>
      </c>
      <c r="T704" s="39">
        <f>IF(D704="","",VLOOKUP(D704,'produto-estoque-total-7'!A:AB,5,0))</f>
        <v/>
      </c>
      <c r="U704" s="40">
        <f>IF(D704="","",VLOOKUP(D704,'produto-estoque-total-7'!A:AB,11,0))</f>
        <v/>
      </c>
      <c r="V704" s="41">
        <f>IF(D704="","",IFERROR(VLOOKUP(D704,'produto-entrada-7'!A:M,10,0),0))</f>
        <v/>
      </c>
      <c r="W704" s="42" t="n"/>
      <c r="X704" s="39">
        <f>IF(D704="","",VLOOKUP(D704,'produto-estoque-total-7'!A:AB,8,0))</f>
        <v/>
      </c>
      <c r="Y704" s="39">
        <f>IF(D704="","",VLOOKUP(D704,'produto-estoque-total-7'!A:AB,9,0))</f>
        <v/>
      </c>
      <c r="Z704" s="39">
        <f>IF(D704="","",VLOOKUP(D704,'produto-estoque-total-7'!A:AB,10,0))</f>
        <v/>
      </c>
      <c r="AA704" s="39">
        <f>IFERROR(IF(D704="","",VLOOKUP(D704,'produto-venda-7'!B:N,4,0)),0)</f>
        <v/>
      </c>
      <c r="AB704" s="39">
        <f>IFERROR(IF(D704="","",VLOOKUP(D704,'produto-venda-7'!B:N,5,0)),0)</f>
        <v/>
      </c>
      <c r="AC704" s="39">
        <f>IF(D704="","",IFERROR(AA704/90,0))</f>
        <v/>
      </c>
      <c r="AD704" s="36">
        <f>IF(D704="","",IFERROR(VLOOKUP(D704,'produto-entrada-7'!A:M,4,0),0))</f>
        <v/>
      </c>
      <c r="AE704" s="36">
        <f>IFERROR(IF(D704="","",VLOOKUP(D704,'produto-venda-7'!B:N,10,0)),0)</f>
        <v/>
      </c>
      <c r="AF704" s="36">
        <f>IF(D704="","",IFERROR(VLOOKUP(D704,'produto-entrada-7'!A:M,11,0),0))</f>
        <v/>
      </c>
      <c r="AG704" s="1">
        <f>IF(D704="","",IFERROR(VLOOKUP(D704,'produto-entrada-7'!A:M,12,0),0))</f>
        <v/>
      </c>
      <c r="AH704" s="1">
        <f>IF(D704="","",IFERROR(VLOOKUP(D704,'produto-entrada-7'!A:M,13,0),0))</f>
        <v/>
      </c>
      <c r="AI704" s="36">
        <f>IFERROR(IF(D704="","",VLOOKUP(D704,'produto-venda-7'!B:N,11,0)),0)</f>
        <v/>
      </c>
      <c r="AJ704" s="43">
        <f>IF(D704="","",IFERROR(AI704*AB704,0))</f>
        <v/>
      </c>
      <c r="AK704" s="44">
        <f>IFERROR(IF(D704="","",VLOOKUP(F704,'ANALISE FORNECEDOR'!$A:$I,8,0)),"")</f>
        <v/>
      </c>
      <c r="AL704" s="44">
        <f>IF(D704="","",AVERAGE(AM704,AK704))</f>
        <v/>
      </c>
      <c r="AM704" s="44">
        <f>IFERROR(IF(D704="","",VLOOKUP(F704,'ANALISE FORNECEDOR'!$A:$I,9,0)),"")</f>
        <v/>
      </c>
      <c r="AN704" s="45">
        <f>IF(D704="","",IF(Y704&gt;12,AI704*(U704+Y704),AI704*U704))</f>
        <v/>
      </c>
      <c r="AO704" s="45">
        <f>IF(D704="","",IF(Y704&gt;12,AI704*(U704+V704+Y704),AI704*(U704+V704)))</f>
        <v/>
      </c>
      <c r="AP704" s="46">
        <f>IF(D704="","",IF(Y704&gt;12,AG704*(U704+Y704),AG704*U704))</f>
        <v/>
      </c>
      <c r="AQ704" s="46">
        <f>IF(D704="","",IF(Y704&gt;12,AG704*(U704+V704+Y704),AG704*(U704+V704)))</f>
        <v/>
      </c>
      <c r="AR704" s="46">
        <f>IF(D704="","",IF(OR(R704="A",R704="AA",R704="AAA"),AP704,0))</f>
        <v/>
      </c>
      <c r="AS704" s="46">
        <f>IF(D704="","",IF(R704="B",AP704,0))</f>
        <v/>
      </c>
      <c r="AT704" s="46">
        <f>IF(D704="","",IF(R704="C",AP704,0))</f>
        <v/>
      </c>
      <c r="AU704" s="47">
        <f>IF(D704="","",IFERROR(AN704/AJ704,0))</f>
        <v/>
      </c>
      <c r="AV704" s="47">
        <f>IF(D704="","",IFERROR(((AO704)/AJ704),0))</f>
        <v/>
      </c>
      <c r="AW704" s="48">
        <f>IF(D704="","",IF(OR(S704="S",NOT(AND(ISNUMBER(AC704),ISNUMBER(AL704),AC704*AL704&gt;=0))),0,AC704*AL704))</f>
        <v/>
      </c>
      <c r="AX704" s="49">
        <f>IFERROR(IF(D704="","",AW704*AG704),0)</f>
        <v/>
      </c>
      <c r="AY704" s="48">
        <f>IF(D704="","",IF(OR(S704="S",NOT(AND(ISNUMBER(AC704),ISNUMBER(AK704),AC704*AK704&gt;=0))),0,AC704*AK704))</f>
        <v/>
      </c>
      <c r="AZ704" s="48">
        <f>IFERROR(IF(D704="","",IF(AY704=0,0,IF(((AY704)-(U704+Y704))&lt;0,0,(AY704)-U704))),0)</f>
        <v/>
      </c>
      <c r="BA704" s="49">
        <f>IF(D704="","",AZ704*AG704)</f>
        <v/>
      </c>
      <c r="BB704" s="49">
        <f>IF(D704="","",IF(OR(R704="A",R704="AA",R704="AAA"),BA704,0))</f>
        <v/>
      </c>
      <c r="BC704" s="49">
        <f>IF(D704="","",IF(R704="B",BA704,0))</f>
        <v/>
      </c>
      <c r="BD704" s="49">
        <f>IF(D704="","",IF(R704="B",BA704,0))</f>
        <v/>
      </c>
      <c r="BE704" s="49">
        <f>IF(D704="","",IF(S704="S",
1,
IF(AC704=0,
1,
IF(
IFERROR(((U704+Y704)*AG704)/((AC704*AK704)*AG704),0)&lt;0,
0,
IF(
IFERROR(((U704+Y704)*AG704)/((AC704*AK704)*AG704),0)&gt;1,
1,
IFERROR(((U704+Y704)*AG704)/((AC704*AK704)*AG704),0)
)
)
)
))</f>
        <v/>
      </c>
      <c r="BF704" s="49">
        <f>IF(D704="","",IF(S704="S",
1,
IF(AC704=0,
1,
IF(
IFERROR(((U704+V704+Y704)*AG704)/((AC704*AK704)*AG704),0)&lt;0,
0,
IF(
IFERROR(((U704+V704+Y704)*AG704)/((AC704*AK704)*AG704),0)&gt;1,
1,
IFERROR(((U704+V704+Y704)*AG704)/((AC704*AK704)*AG704),0)
)
)
)
))</f>
        <v/>
      </c>
      <c r="BG704" s="50">
        <f>IF(D704="","",IF(S704="S",0,IF(AND(ISNUMBER(AC704),ISNUMBER(AM704)),IF(OR(AC704*AM704&lt;0,ISERR(AC704*AM704)),0,AC704*AM704),0)))</f>
        <v/>
      </c>
      <c r="BH704" s="50">
        <f>IF(D704="","",IF(BY704&gt;TODAY()-60,0,IF(Y704&gt;12,MAX(0,(U704+Y704)-BG704),MAX(0,U704-BG704))))</f>
        <v/>
      </c>
      <c r="BI704" s="51">
        <f>IF(D704="","",BH704*AG704)</f>
        <v/>
      </c>
      <c r="BJ704" s="51">
        <f>IF(D704="","",IF(OR(R704="A",R704="AA",R704="AAA"),BI704,0))</f>
        <v/>
      </c>
      <c r="BK704" s="51">
        <f>IF(D704="","",IF(R704="B",BI704,0))</f>
        <v/>
      </c>
      <c r="BL704" s="51">
        <f>IF(D704="","",IF(R704="C",BI704,0))</f>
        <v/>
      </c>
      <c r="BM704" s="51">
        <f>IF(D704="","",IFERROR(MAX(0,MIN(BI704/AP704,1)),0))</f>
        <v/>
      </c>
      <c r="BN704" s="52">
        <f>IF(D704="","",AB704*AG704)</f>
        <v/>
      </c>
      <c r="BO704" s="52">
        <f>IF(D704="","",(U704+V704+X704)*AG704)</f>
        <v/>
      </c>
      <c r="BP704" s="52">
        <f>IF(D704="","",(AB704*3)*AG704)</f>
        <v/>
      </c>
      <c r="BQ704" s="52">
        <f>IF(D704="","",IF(BO704-BP704&gt;0,0,BO704-BP704))</f>
        <v/>
      </c>
      <c r="BR704" s="52">
        <f>IF(D704="","",IF(BO704-BP704-BN704&gt;0,0,BO704-BP704-BN704))</f>
        <v/>
      </c>
      <c r="BS704" s="53">
        <f>IF(D704="","",IFERROR(AB704*AI704,0))</f>
        <v/>
      </c>
      <c r="BT704" s="53">
        <f>IF(D704="","",IFERROR(IF(X704&gt;12, AI704*(U704+V704+X704), AI704*(U704+V704)),0))</f>
        <v/>
      </c>
      <c r="BU704" s="53">
        <f>IF(D704="","",IFERROR(((AB704*3)*AI704),0))</f>
        <v/>
      </c>
      <c r="BV704" s="53">
        <f>IF(D704="","",IF(BT704-BU704&gt;0,0,BT704-BU704))</f>
        <v/>
      </c>
      <c r="BW704" s="53">
        <f>IF(D704="","",IF(BT704-BU704-BS704&gt;0,0,BT704-BU704-BS704))</f>
        <v/>
      </c>
      <c r="BX704" s="36">
        <f>IF(D704="","",IFERROR(VLOOKUP(D704,'produto-entrada-7'!A:M,3,0),"SEM PEDIDO"))</f>
        <v/>
      </c>
      <c r="BY704" s="36">
        <f>IF(D704="","",VLOOKUP(D704,'produto-estoque-total-7'!A:AB,25,0))</f>
        <v/>
      </c>
      <c r="BZ704" s="36">
        <f>IF(D704="","",IFERROR(VLOOKUP(D704,'produto-estoque-total-7'!A:AB,26,0)/100,0))</f>
        <v/>
      </c>
      <c r="CA704" s="36">
        <f>IF(D704="","",IFERROR(VLOOKUP(D704,'produto-estoque-total-7'!A:AB,27,0)/100,0))</f>
        <v/>
      </c>
      <c r="CB704" s="41">
        <f>IF(D704="","",V704*AF704)</f>
        <v/>
      </c>
      <c r="CC704" s="41">
        <f>IF(D704="","",V704*AI704)</f>
        <v/>
      </c>
      <c r="CD704" s="54">
        <f>IF(D704="","",VLOOKUP(D704,'produto-estoque-total-7'!A:AB,28,0))</f>
        <v/>
      </c>
    </row>
    <row r="705">
      <c r="A705" s="36">
        <f>IF(D705="","",VLOOKUP(D705,'produto-estoque-total-7'!A:AB,3,0))</f>
        <v/>
      </c>
      <c r="B705" s="1">
        <f>IF(D705="","",VLOOKUP(D705,'produto-estoque-total-7'!A:AB,12,0))</f>
        <v/>
      </c>
      <c r="C705" s="1">
        <f>IF(D705="","",VLOOKUP(D705,'produto-estoque-total-7'!A:AB,2,0))</f>
        <v/>
      </c>
      <c r="D705" s="37">
        <f>IFERROR(IF('produto-estoque-total-7'!A704="","",'produto-estoque-total-7'!A704),"")</f>
        <v/>
      </c>
      <c r="E705" s="1">
        <f>IF(D705="","",VLOOKUP(D705,'produto-estoque-total-7'!A:AB,4,0))</f>
        <v/>
      </c>
      <c r="F705" s="36">
        <f>IF(D705="","",VLOOKUP(D705,'produto-estoque-total-7'!A:AB,13,0))</f>
        <v/>
      </c>
      <c r="G705" s="1">
        <f>IF(F705="","",VLOOKUP(F705,'FORNECEDORES X COMPRADOR'!A:D,4,0))</f>
        <v/>
      </c>
      <c r="H705" s="1">
        <f>IF(F705="","",VLOOKUP(F705,'FORNECEDORES X COMPRADOR'!A:E,5,0))</f>
        <v/>
      </c>
      <c r="I705" s="36">
        <f>IF(D705="","",VLOOKUP(D705,'produto-estoque-total-7'!A:AB,15,0))</f>
        <v/>
      </c>
      <c r="J705" s="36">
        <f>IF(D705="","",VLOOKUP(D705,'produto-estoque-total-7'!A:AB,19,0))</f>
        <v/>
      </c>
      <c r="K705" s="1">
        <f>IF(D705="","",VLOOKUP(D705,'produto-estoque-total-7'!A:AB,20,0))</f>
        <v/>
      </c>
      <c r="L705" s="36">
        <f>IF(D705="","",VLOOKUP(D705,'produto-estoque-total-7'!A:AB,17,0))</f>
        <v/>
      </c>
      <c r="M705" s="1">
        <f>IF(D705="","",VLOOKUP(D705,'produto-estoque-total-7'!A:AB,18,0))</f>
        <v/>
      </c>
      <c r="N705" s="36">
        <f>IF(D705="","",VLOOKUP(D705,'produto-estoque-total-7'!A:AB,21,0))</f>
        <v/>
      </c>
      <c r="O705" s="1">
        <f>IF(D705="","",VLOOKUP(D705,'produto-estoque-total-7'!A:AB,22,0))</f>
        <v/>
      </c>
      <c r="P705" s="36">
        <f>IF(D705="","",VLOOKUP(D705,'produto-estoque-total-7'!A:AB,23,0))</f>
        <v/>
      </c>
      <c r="Q705" s="1">
        <f>IF(D705="","",VLOOKUP(D705,'produto-estoque-total-7'!A:AB,24,0))</f>
        <v/>
      </c>
      <c r="R705" s="38">
        <f>IFERROR(IF(D705="","",VLOOKUP(D705,'produto-venda-7'!B:N,13,0)),"C")</f>
        <v/>
      </c>
      <c r="S705" s="39">
        <f>IF(D705="","",VLOOKUP(D705,'produto-estoque-total-7'!A:AB,6,0))</f>
        <v/>
      </c>
      <c r="T705" s="39">
        <f>IF(D705="","",VLOOKUP(D705,'produto-estoque-total-7'!A:AB,5,0))</f>
        <v/>
      </c>
      <c r="U705" s="40">
        <f>IF(D705="","",VLOOKUP(D705,'produto-estoque-total-7'!A:AB,11,0))</f>
        <v/>
      </c>
      <c r="V705" s="41">
        <f>IF(D705="","",IFERROR(VLOOKUP(D705,'produto-entrada-7'!A:M,10,0),0))</f>
        <v/>
      </c>
      <c r="W705" s="42" t="n"/>
      <c r="X705" s="39">
        <f>IF(D705="","",VLOOKUP(D705,'produto-estoque-total-7'!A:AB,8,0))</f>
        <v/>
      </c>
      <c r="Y705" s="39">
        <f>IF(D705="","",VLOOKUP(D705,'produto-estoque-total-7'!A:AB,9,0))</f>
        <v/>
      </c>
      <c r="Z705" s="39">
        <f>IF(D705="","",VLOOKUP(D705,'produto-estoque-total-7'!A:AB,10,0))</f>
        <v/>
      </c>
      <c r="AA705" s="39">
        <f>IFERROR(IF(D705="","",VLOOKUP(D705,'produto-venda-7'!B:N,4,0)),0)</f>
        <v/>
      </c>
      <c r="AB705" s="39">
        <f>IFERROR(IF(D705="","",VLOOKUP(D705,'produto-venda-7'!B:N,5,0)),0)</f>
        <v/>
      </c>
      <c r="AC705" s="39">
        <f>IF(D705="","",IFERROR(AA705/90,0))</f>
        <v/>
      </c>
      <c r="AD705" s="36">
        <f>IF(D705="","",IFERROR(VLOOKUP(D705,'produto-entrada-7'!A:M,4,0),0))</f>
        <v/>
      </c>
      <c r="AE705" s="36">
        <f>IFERROR(IF(D705="","",VLOOKUP(D705,'produto-venda-7'!B:N,10,0)),0)</f>
        <v/>
      </c>
      <c r="AF705" s="36">
        <f>IF(D705="","",IFERROR(VLOOKUP(D705,'produto-entrada-7'!A:M,11,0),0))</f>
        <v/>
      </c>
      <c r="AG705" s="1">
        <f>IF(D705="","",IFERROR(VLOOKUP(D705,'produto-entrada-7'!A:M,12,0),0))</f>
        <v/>
      </c>
      <c r="AH705" s="1">
        <f>IF(D705="","",IFERROR(VLOOKUP(D705,'produto-entrada-7'!A:M,13,0),0))</f>
        <v/>
      </c>
      <c r="AI705" s="36">
        <f>IFERROR(IF(D705="","",VLOOKUP(D705,'produto-venda-7'!B:N,11,0)),0)</f>
        <v/>
      </c>
      <c r="AJ705" s="43">
        <f>IF(D705="","",IFERROR(AI705*AB705,0))</f>
        <v/>
      </c>
      <c r="AK705" s="44">
        <f>IFERROR(IF(D705="","",VLOOKUP(F705,'ANALISE FORNECEDOR'!$A:$I,8,0)),"")</f>
        <v/>
      </c>
      <c r="AL705" s="44">
        <f>IF(D705="","",AVERAGE(AM705,AK705))</f>
        <v/>
      </c>
      <c r="AM705" s="44">
        <f>IFERROR(IF(D705="","",VLOOKUP(F705,'ANALISE FORNECEDOR'!$A:$I,9,0)),"")</f>
        <v/>
      </c>
      <c r="AN705" s="45">
        <f>IF(D705="","",IF(Y705&gt;12,AI705*(U705+Y705),AI705*U705))</f>
        <v/>
      </c>
      <c r="AO705" s="45">
        <f>IF(D705="","",IF(Y705&gt;12,AI705*(U705+V705+Y705),AI705*(U705+V705)))</f>
        <v/>
      </c>
      <c r="AP705" s="46">
        <f>IF(D705="","",IF(Y705&gt;12,AG705*(U705+Y705),AG705*U705))</f>
        <v/>
      </c>
      <c r="AQ705" s="46">
        <f>IF(D705="","",IF(Y705&gt;12,AG705*(U705+V705+Y705),AG705*(U705+V705)))</f>
        <v/>
      </c>
      <c r="AR705" s="46">
        <f>IF(D705="","",IF(OR(R705="A",R705="AA",R705="AAA"),AP705,0))</f>
        <v/>
      </c>
      <c r="AS705" s="46">
        <f>IF(D705="","",IF(R705="B",AP705,0))</f>
        <v/>
      </c>
      <c r="AT705" s="46">
        <f>IF(D705="","",IF(R705="C",AP705,0))</f>
        <v/>
      </c>
      <c r="AU705" s="47">
        <f>IF(D705="","",IFERROR(AN705/AJ705,0))</f>
        <v/>
      </c>
      <c r="AV705" s="47">
        <f>IF(D705="","",IFERROR(((AO705)/AJ705),0))</f>
        <v/>
      </c>
      <c r="AW705" s="48">
        <f>IF(D705="","",IF(OR(S705="S",NOT(AND(ISNUMBER(AC705),ISNUMBER(AL705),AC705*AL705&gt;=0))),0,AC705*AL705))</f>
        <v/>
      </c>
      <c r="AX705" s="49">
        <f>IFERROR(IF(D705="","",AW705*AG705),0)</f>
        <v/>
      </c>
      <c r="AY705" s="48">
        <f>IF(D705="","",IF(OR(S705="S",NOT(AND(ISNUMBER(AC705),ISNUMBER(AK705),AC705*AK705&gt;=0))),0,AC705*AK705))</f>
        <v/>
      </c>
      <c r="AZ705" s="48">
        <f>IFERROR(IF(D705="","",IF(AY705=0,0,IF(((AY705)-(U705+Y705))&lt;0,0,(AY705)-U705))),0)</f>
        <v/>
      </c>
      <c r="BA705" s="49">
        <f>IF(D705="","",AZ705*AG705)</f>
        <v/>
      </c>
      <c r="BB705" s="49">
        <f>IF(D705="","",IF(OR(R705="A",R705="AA",R705="AAA"),BA705,0))</f>
        <v/>
      </c>
      <c r="BC705" s="49">
        <f>IF(D705="","",IF(R705="B",BA705,0))</f>
        <v/>
      </c>
      <c r="BD705" s="49">
        <f>IF(D705="","",IF(R705="B",BA705,0))</f>
        <v/>
      </c>
      <c r="BE705" s="49">
        <f>IF(D705="","",IF(S705="S",
1,
IF(AC705=0,
1,
IF(
IFERROR(((U705+Y705)*AG705)/((AC705*AK705)*AG705),0)&lt;0,
0,
IF(
IFERROR(((U705+Y705)*AG705)/((AC705*AK705)*AG705),0)&gt;1,
1,
IFERROR(((U705+Y705)*AG705)/((AC705*AK705)*AG705),0)
)
)
)
))</f>
        <v/>
      </c>
      <c r="BF705" s="49">
        <f>IF(D705="","",IF(S705="S",
1,
IF(AC705=0,
1,
IF(
IFERROR(((U705+V705+Y705)*AG705)/((AC705*AK705)*AG705),0)&lt;0,
0,
IF(
IFERROR(((U705+V705+Y705)*AG705)/((AC705*AK705)*AG705),0)&gt;1,
1,
IFERROR(((U705+V705+Y705)*AG705)/((AC705*AK705)*AG705),0)
)
)
)
))</f>
        <v/>
      </c>
      <c r="BG705" s="50">
        <f>IF(D705="","",IF(S705="S",0,IF(AND(ISNUMBER(AC705),ISNUMBER(AM705)),IF(OR(AC705*AM705&lt;0,ISERR(AC705*AM705)),0,AC705*AM705),0)))</f>
        <v/>
      </c>
      <c r="BH705" s="50">
        <f>IF(D705="","",IF(BY705&gt;TODAY()-60,0,IF(Y705&gt;12,MAX(0,(U705+Y705)-BG705),MAX(0,U705-BG705))))</f>
        <v/>
      </c>
      <c r="BI705" s="51">
        <f>IF(D705="","",BH705*AG705)</f>
        <v/>
      </c>
      <c r="BJ705" s="51">
        <f>IF(D705="","",IF(OR(R705="A",R705="AA",R705="AAA"),BI705,0))</f>
        <v/>
      </c>
      <c r="BK705" s="51">
        <f>IF(D705="","",IF(R705="B",BI705,0))</f>
        <v/>
      </c>
      <c r="BL705" s="51">
        <f>IF(D705="","",IF(R705="C",BI705,0))</f>
        <v/>
      </c>
      <c r="BM705" s="51">
        <f>IF(D705="","",IFERROR(MAX(0,MIN(BI705/AP705,1)),0))</f>
        <v/>
      </c>
      <c r="BN705" s="52">
        <f>IF(D705="","",AB705*AG705)</f>
        <v/>
      </c>
      <c r="BO705" s="52">
        <f>IF(D705="","",(U705+V705+X705)*AG705)</f>
        <v/>
      </c>
      <c r="BP705" s="52">
        <f>IF(D705="","",(AB705*3)*AG705)</f>
        <v/>
      </c>
      <c r="BQ705" s="52">
        <f>IF(D705="","",IF(BO705-BP705&gt;0,0,BO705-BP705))</f>
        <v/>
      </c>
      <c r="BR705" s="52">
        <f>IF(D705="","",IF(BO705-BP705-BN705&gt;0,0,BO705-BP705-BN705))</f>
        <v/>
      </c>
      <c r="BS705" s="53">
        <f>IF(D705="","",IFERROR(AB705*AI705,0))</f>
        <v/>
      </c>
      <c r="BT705" s="53">
        <f>IF(D705="","",IFERROR(IF(X705&gt;12, AI705*(U705+V705+X705), AI705*(U705+V705)),0))</f>
        <v/>
      </c>
      <c r="BU705" s="53">
        <f>IF(D705="","",IFERROR(((AB705*3)*AI705),0))</f>
        <v/>
      </c>
      <c r="BV705" s="53">
        <f>IF(D705="","",IF(BT705-BU705&gt;0,0,BT705-BU705))</f>
        <v/>
      </c>
      <c r="BW705" s="53">
        <f>IF(D705="","",IF(BT705-BU705-BS705&gt;0,0,BT705-BU705-BS705))</f>
        <v/>
      </c>
      <c r="BX705" s="36">
        <f>IF(D705="","",IFERROR(VLOOKUP(D705,'produto-entrada-7'!A:M,3,0),"SEM PEDIDO"))</f>
        <v/>
      </c>
      <c r="BY705" s="36">
        <f>IF(D705="","",VLOOKUP(D705,'produto-estoque-total-7'!A:AB,25,0))</f>
        <v/>
      </c>
      <c r="BZ705" s="36">
        <f>IF(D705="","",IFERROR(VLOOKUP(D705,'produto-estoque-total-7'!A:AB,26,0)/100,0))</f>
        <v/>
      </c>
      <c r="CA705" s="36">
        <f>IF(D705="","",IFERROR(VLOOKUP(D705,'produto-estoque-total-7'!A:AB,27,0)/100,0))</f>
        <v/>
      </c>
      <c r="CB705" s="41">
        <f>IF(D705="","",V705*AF705)</f>
        <v/>
      </c>
      <c r="CC705" s="41">
        <f>IF(D705="","",V705*AI705)</f>
        <v/>
      </c>
      <c r="CD705" s="54">
        <f>IF(D705="","",VLOOKUP(D705,'produto-estoque-total-7'!A:AB,28,0))</f>
        <v/>
      </c>
    </row>
    <row r="706">
      <c r="A706" s="36">
        <f>IF(D706="","",VLOOKUP(D706,'produto-estoque-total-7'!A:AB,3,0))</f>
        <v/>
      </c>
      <c r="B706" s="1">
        <f>IF(D706="","",VLOOKUP(D706,'produto-estoque-total-7'!A:AB,12,0))</f>
        <v/>
      </c>
      <c r="C706" s="1">
        <f>IF(D706="","",VLOOKUP(D706,'produto-estoque-total-7'!A:AB,2,0))</f>
        <v/>
      </c>
      <c r="D706" s="37">
        <f>IFERROR(IF('produto-estoque-total-7'!A705="","",'produto-estoque-total-7'!A705),"")</f>
        <v/>
      </c>
      <c r="E706" s="1">
        <f>IF(D706="","",VLOOKUP(D706,'produto-estoque-total-7'!A:AB,4,0))</f>
        <v/>
      </c>
      <c r="F706" s="36">
        <f>IF(D706="","",VLOOKUP(D706,'produto-estoque-total-7'!A:AB,13,0))</f>
        <v/>
      </c>
      <c r="G706" s="1">
        <f>IF(F706="","",VLOOKUP(F706,'FORNECEDORES X COMPRADOR'!A:D,4,0))</f>
        <v/>
      </c>
      <c r="H706" s="1">
        <f>IF(F706="","",VLOOKUP(F706,'FORNECEDORES X COMPRADOR'!A:E,5,0))</f>
        <v/>
      </c>
      <c r="I706" s="36">
        <f>IF(D706="","",VLOOKUP(D706,'produto-estoque-total-7'!A:AB,15,0))</f>
        <v/>
      </c>
      <c r="J706" s="36">
        <f>IF(D706="","",VLOOKUP(D706,'produto-estoque-total-7'!A:AB,19,0))</f>
        <v/>
      </c>
      <c r="K706" s="1">
        <f>IF(D706="","",VLOOKUP(D706,'produto-estoque-total-7'!A:AB,20,0))</f>
        <v/>
      </c>
      <c r="L706" s="36">
        <f>IF(D706="","",VLOOKUP(D706,'produto-estoque-total-7'!A:AB,17,0))</f>
        <v/>
      </c>
      <c r="M706" s="1">
        <f>IF(D706="","",VLOOKUP(D706,'produto-estoque-total-7'!A:AB,18,0))</f>
        <v/>
      </c>
      <c r="N706" s="36">
        <f>IF(D706="","",VLOOKUP(D706,'produto-estoque-total-7'!A:AB,21,0))</f>
        <v/>
      </c>
      <c r="O706" s="1">
        <f>IF(D706="","",VLOOKUP(D706,'produto-estoque-total-7'!A:AB,22,0))</f>
        <v/>
      </c>
      <c r="P706" s="36">
        <f>IF(D706="","",VLOOKUP(D706,'produto-estoque-total-7'!A:AB,23,0))</f>
        <v/>
      </c>
      <c r="Q706" s="1">
        <f>IF(D706="","",VLOOKUP(D706,'produto-estoque-total-7'!A:AB,24,0))</f>
        <v/>
      </c>
      <c r="R706" s="38">
        <f>IFERROR(IF(D706="","",VLOOKUP(D706,'produto-venda-7'!B:N,13,0)),"C")</f>
        <v/>
      </c>
      <c r="S706" s="39">
        <f>IF(D706="","",VLOOKUP(D706,'produto-estoque-total-7'!A:AB,6,0))</f>
        <v/>
      </c>
      <c r="T706" s="39">
        <f>IF(D706="","",VLOOKUP(D706,'produto-estoque-total-7'!A:AB,5,0))</f>
        <v/>
      </c>
      <c r="U706" s="40">
        <f>IF(D706="","",VLOOKUP(D706,'produto-estoque-total-7'!A:AB,11,0))</f>
        <v/>
      </c>
      <c r="V706" s="41">
        <f>IF(D706="","",IFERROR(VLOOKUP(D706,'produto-entrada-7'!A:M,10,0),0))</f>
        <v/>
      </c>
      <c r="W706" s="42" t="n"/>
      <c r="X706" s="39">
        <f>IF(D706="","",VLOOKUP(D706,'produto-estoque-total-7'!A:AB,8,0))</f>
        <v/>
      </c>
      <c r="Y706" s="39">
        <f>IF(D706="","",VLOOKUP(D706,'produto-estoque-total-7'!A:AB,9,0))</f>
        <v/>
      </c>
      <c r="Z706" s="39">
        <f>IF(D706="","",VLOOKUP(D706,'produto-estoque-total-7'!A:AB,10,0))</f>
        <v/>
      </c>
      <c r="AA706" s="39">
        <f>IFERROR(IF(D706="","",VLOOKUP(D706,'produto-venda-7'!B:N,4,0)),0)</f>
        <v/>
      </c>
      <c r="AB706" s="39">
        <f>IFERROR(IF(D706="","",VLOOKUP(D706,'produto-venda-7'!B:N,5,0)),0)</f>
        <v/>
      </c>
      <c r="AC706" s="39">
        <f>IF(D706="","",IFERROR(AA706/90,0))</f>
        <v/>
      </c>
      <c r="AD706" s="36">
        <f>IF(D706="","",IFERROR(VLOOKUP(D706,'produto-entrada-7'!A:M,4,0),0))</f>
        <v/>
      </c>
      <c r="AE706" s="36">
        <f>IFERROR(IF(D706="","",VLOOKUP(D706,'produto-venda-7'!B:N,10,0)),0)</f>
        <v/>
      </c>
      <c r="AF706" s="36">
        <f>IF(D706="","",IFERROR(VLOOKUP(D706,'produto-entrada-7'!A:M,11,0),0))</f>
        <v/>
      </c>
      <c r="AG706" s="1">
        <f>IF(D706="","",IFERROR(VLOOKUP(D706,'produto-entrada-7'!A:M,12,0),0))</f>
        <v/>
      </c>
      <c r="AH706" s="1">
        <f>IF(D706="","",IFERROR(VLOOKUP(D706,'produto-entrada-7'!A:M,13,0),0))</f>
        <v/>
      </c>
      <c r="AI706" s="36">
        <f>IFERROR(IF(D706="","",VLOOKUP(D706,'produto-venda-7'!B:N,11,0)),0)</f>
        <v/>
      </c>
      <c r="AJ706" s="43">
        <f>IF(D706="","",IFERROR(AI706*AB706,0))</f>
        <v/>
      </c>
      <c r="AK706" s="44">
        <f>IFERROR(IF(D706="","",VLOOKUP(F706,'ANALISE FORNECEDOR'!$A:$I,8,0)),"")</f>
        <v/>
      </c>
      <c r="AL706" s="44">
        <f>IF(D706="","",AVERAGE(AM706,AK706))</f>
        <v/>
      </c>
      <c r="AM706" s="44">
        <f>IFERROR(IF(D706="","",VLOOKUP(F706,'ANALISE FORNECEDOR'!$A:$I,9,0)),"")</f>
        <v/>
      </c>
      <c r="AN706" s="45">
        <f>IF(D706="","",IF(Y706&gt;12,AI706*(U706+Y706),AI706*U706))</f>
        <v/>
      </c>
      <c r="AO706" s="45">
        <f>IF(D706="","",IF(Y706&gt;12,AI706*(U706+V706+Y706),AI706*(U706+V706)))</f>
        <v/>
      </c>
      <c r="AP706" s="46">
        <f>IF(D706="","",IF(Y706&gt;12,AG706*(U706+Y706),AG706*U706))</f>
        <v/>
      </c>
      <c r="AQ706" s="46">
        <f>IF(D706="","",IF(Y706&gt;12,AG706*(U706+V706+Y706),AG706*(U706+V706)))</f>
        <v/>
      </c>
      <c r="AR706" s="46">
        <f>IF(D706="","",IF(OR(R706="A",R706="AA",R706="AAA"),AP706,0))</f>
        <v/>
      </c>
      <c r="AS706" s="46">
        <f>IF(D706="","",IF(R706="B",AP706,0))</f>
        <v/>
      </c>
      <c r="AT706" s="46">
        <f>IF(D706="","",IF(R706="C",AP706,0))</f>
        <v/>
      </c>
      <c r="AU706" s="47">
        <f>IF(D706="","",IFERROR(AN706/AJ706,0))</f>
        <v/>
      </c>
      <c r="AV706" s="47">
        <f>IF(D706="","",IFERROR(((AO706)/AJ706),0))</f>
        <v/>
      </c>
      <c r="AW706" s="48">
        <f>IF(D706="","",IF(OR(S706="S",NOT(AND(ISNUMBER(AC706),ISNUMBER(AL706),AC706*AL706&gt;=0))),0,AC706*AL706))</f>
        <v/>
      </c>
      <c r="AX706" s="49">
        <f>IFERROR(IF(D706="","",AW706*AG706),0)</f>
        <v/>
      </c>
      <c r="AY706" s="48">
        <f>IF(D706="","",IF(OR(S706="S",NOT(AND(ISNUMBER(AC706),ISNUMBER(AK706),AC706*AK706&gt;=0))),0,AC706*AK706))</f>
        <v/>
      </c>
      <c r="AZ706" s="48">
        <f>IFERROR(IF(D706="","",IF(AY706=0,0,IF(((AY706)-(U706+Y706))&lt;0,0,(AY706)-U706))),0)</f>
        <v/>
      </c>
      <c r="BA706" s="49">
        <f>IF(D706="","",AZ706*AG706)</f>
        <v/>
      </c>
      <c r="BB706" s="49">
        <f>IF(D706="","",IF(OR(R706="A",R706="AA",R706="AAA"),BA706,0))</f>
        <v/>
      </c>
      <c r="BC706" s="49">
        <f>IF(D706="","",IF(R706="B",BA706,0))</f>
        <v/>
      </c>
      <c r="BD706" s="49">
        <f>IF(D706="","",IF(R706="B",BA706,0))</f>
        <v/>
      </c>
      <c r="BE706" s="49">
        <f>IF(D706="","",IF(S706="S",
1,
IF(AC706=0,
1,
IF(
IFERROR(((U706+Y706)*AG706)/((AC706*AK706)*AG706),0)&lt;0,
0,
IF(
IFERROR(((U706+Y706)*AG706)/((AC706*AK706)*AG706),0)&gt;1,
1,
IFERROR(((U706+Y706)*AG706)/((AC706*AK706)*AG706),0)
)
)
)
))</f>
        <v/>
      </c>
      <c r="BF706" s="49">
        <f>IF(D706="","",IF(S706="S",
1,
IF(AC706=0,
1,
IF(
IFERROR(((U706+V706+Y706)*AG706)/((AC706*AK706)*AG706),0)&lt;0,
0,
IF(
IFERROR(((U706+V706+Y706)*AG706)/((AC706*AK706)*AG706),0)&gt;1,
1,
IFERROR(((U706+V706+Y706)*AG706)/((AC706*AK706)*AG706),0)
)
)
)
))</f>
        <v/>
      </c>
      <c r="BG706" s="50">
        <f>IF(D706="","",IF(S706="S",0,IF(AND(ISNUMBER(AC706),ISNUMBER(AM706)),IF(OR(AC706*AM706&lt;0,ISERR(AC706*AM706)),0,AC706*AM706),0)))</f>
        <v/>
      </c>
      <c r="BH706" s="50">
        <f>IF(D706="","",IF(BY706&gt;TODAY()-60,0,IF(Y706&gt;12,MAX(0,(U706+Y706)-BG706),MAX(0,U706-BG706))))</f>
        <v/>
      </c>
      <c r="BI706" s="51">
        <f>IF(D706="","",BH706*AG706)</f>
        <v/>
      </c>
      <c r="BJ706" s="51">
        <f>IF(D706="","",IF(OR(R706="A",R706="AA",R706="AAA"),BI706,0))</f>
        <v/>
      </c>
      <c r="BK706" s="51">
        <f>IF(D706="","",IF(R706="B",BI706,0))</f>
        <v/>
      </c>
      <c r="BL706" s="51">
        <f>IF(D706="","",IF(R706="C",BI706,0))</f>
        <v/>
      </c>
      <c r="BM706" s="51">
        <f>IF(D706="","",IFERROR(MAX(0,MIN(BI706/AP706,1)),0))</f>
        <v/>
      </c>
      <c r="BN706" s="52">
        <f>IF(D706="","",AB706*AG706)</f>
        <v/>
      </c>
      <c r="BO706" s="52">
        <f>IF(D706="","",(U706+V706+X706)*AG706)</f>
        <v/>
      </c>
      <c r="BP706" s="52">
        <f>IF(D706="","",(AB706*3)*AG706)</f>
        <v/>
      </c>
      <c r="BQ706" s="52">
        <f>IF(D706="","",IF(BO706-BP706&gt;0,0,BO706-BP706))</f>
        <v/>
      </c>
      <c r="BR706" s="52">
        <f>IF(D706="","",IF(BO706-BP706-BN706&gt;0,0,BO706-BP706-BN706))</f>
        <v/>
      </c>
      <c r="BS706" s="53">
        <f>IF(D706="","",IFERROR(AB706*AI706,0))</f>
        <v/>
      </c>
      <c r="BT706" s="53">
        <f>IF(D706="","",IFERROR(IF(X706&gt;12, AI706*(U706+V706+X706), AI706*(U706+V706)),0))</f>
        <v/>
      </c>
      <c r="BU706" s="53">
        <f>IF(D706="","",IFERROR(((AB706*3)*AI706),0))</f>
        <v/>
      </c>
      <c r="BV706" s="53">
        <f>IF(D706="","",IF(BT706-BU706&gt;0,0,BT706-BU706))</f>
        <v/>
      </c>
      <c r="BW706" s="53">
        <f>IF(D706="","",IF(BT706-BU706-BS706&gt;0,0,BT706-BU706-BS706))</f>
        <v/>
      </c>
      <c r="BX706" s="36">
        <f>IF(D706="","",IFERROR(VLOOKUP(D706,'produto-entrada-7'!A:M,3,0),"SEM PEDIDO"))</f>
        <v/>
      </c>
      <c r="BY706" s="36">
        <f>IF(D706="","",VLOOKUP(D706,'produto-estoque-total-7'!A:AB,25,0))</f>
        <v/>
      </c>
      <c r="BZ706" s="36">
        <f>IF(D706="","",IFERROR(VLOOKUP(D706,'produto-estoque-total-7'!A:AB,26,0)/100,0))</f>
        <v/>
      </c>
      <c r="CA706" s="36">
        <f>IF(D706="","",IFERROR(VLOOKUP(D706,'produto-estoque-total-7'!A:AB,27,0)/100,0))</f>
        <v/>
      </c>
      <c r="CB706" s="41">
        <f>IF(D706="","",V706*AF706)</f>
        <v/>
      </c>
      <c r="CC706" s="41">
        <f>IF(D706="","",V706*AI706)</f>
        <v/>
      </c>
      <c r="CD706" s="54">
        <f>IF(D706="","",VLOOKUP(D706,'produto-estoque-total-7'!A:AB,28,0))</f>
        <v/>
      </c>
    </row>
    <row r="707">
      <c r="A707" s="36">
        <f>IF(D707="","",VLOOKUP(D707,'produto-estoque-total-7'!A:AB,3,0))</f>
        <v/>
      </c>
      <c r="B707" s="1">
        <f>IF(D707="","",VLOOKUP(D707,'produto-estoque-total-7'!A:AB,12,0))</f>
        <v/>
      </c>
      <c r="C707" s="1">
        <f>IF(D707="","",VLOOKUP(D707,'produto-estoque-total-7'!A:AB,2,0))</f>
        <v/>
      </c>
      <c r="D707" s="37">
        <f>IFERROR(IF('produto-estoque-total-7'!A706="","",'produto-estoque-total-7'!A706),"")</f>
        <v/>
      </c>
      <c r="E707" s="1">
        <f>IF(D707="","",VLOOKUP(D707,'produto-estoque-total-7'!A:AB,4,0))</f>
        <v/>
      </c>
      <c r="F707" s="36">
        <f>IF(D707="","",VLOOKUP(D707,'produto-estoque-total-7'!A:AB,13,0))</f>
        <v/>
      </c>
      <c r="G707" s="1">
        <f>IF(F707="","",VLOOKUP(F707,'FORNECEDORES X COMPRADOR'!A:D,4,0))</f>
        <v/>
      </c>
      <c r="H707" s="1">
        <f>IF(F707="","",VLOOKUP(F707,'FORNECEDORES X COMPRADOR'!A:E,5,0))</f>
        <v/>
      </c>
      <c r="I707" s="36">
        <f>IF(D707="","",VLOOKUP(D707,'produto-estoque-total-7'!A:AB,15,0))</f>
        <v/>
      </c>
      <c r="J707" s="36">
        <f>IF(D707="","",VLOOKUP(D707,'produto-estoque-total-7'!A:AB,19,0))</f>
        <v/>
      </c>
      <c r="K707" s="1">
        <f>IF(D707="","",VLOOKUP(D707,'produto-estoque-total-7'!A:AB,20,0))</f>
        <v/>
      </c>
      <c r="L707" s="36">
        <f>IF(D707="","",VLOOKUP(D707,'produto-estoque-total-7'!A:AB,17,0))</f>
        <v/>
      </c>
      <c r="M707" s="1">
        <f>IF(D707="","",VLOOKUP(D707,'produto-estoque-total-7'!A:AB,18,0))</f>
        <v/>
      </c>
      <c r="N707" s="36">
        <f>IF(D707="","",VLOOKUP(D707,'produto-estoque-total-7'!A:AB,21,0))</f>
        <v/>
      </c>
      <c r="O707" s="1">
        <f>IF(D707="","",VLOOKUP(D707,'produto-estoque-total-7'!A:AB,22,0))</f>
        <v/>
      </c>
      <c r="P707" s="36">
        <f>IF(D707="","",VLOOKUP(D707,'produto-estoque-total-7'!A:AB,23,0))</f>
        <v/>
      </c>
      <c r="Q707" s="1">
        <f>IF(D707="","",VLOOKUP(D707,'produto-estoque-total-7'!A:AB,24,0))</f>
        <v/>
      </c>
      <c r="R707" s="38">
        <f>IFERROR(IF(D707="","",VLOOKUP(D707,'produto-venda-7'!B:N,13,0)),"C")</f>
        <v/>
      </c>
      <c r="S707" s="39">
        <f>IF(D707="","",VLOOKUP(D707,'produto-estoque-total-7'!A:AB,6,0))</f>
        <v/>
      </c>
      <c r="T707" s="39">
        <f>IF(D707="","",VLOOKUP(D707,'produto-estoque-total-7'!A:AB,5,0))</f>
        <v/>
      </c>
      <c r="U707" s="40">
        <f>IF(D707="","",VLOOKUP(D707,'produto-estoque-total-7'!A:AB,11,0))</f>
        <v/>
      </c>
      <c r="V707" s="41">
        <f>IF(D707="","",IFERROR(VLOOKUP(D707,'produto-entrada-7'!A:M,10,0),0))</f>
        <v/>
      </c>
      <c r="W707" s="42" t="n"/>
      <c r="X707" s="39">
        <f>IF(D707="","",VLOOKUP(D707,'produto-estoque-total-7'!A:AB,8,0))</f>
        <v/>
      </c>
      <c r="Y707" s="39">
        <f>IF(D707="","",VLOOKUP(D707,'produto-estoque-total-7'!A:AB,9,0))</f>
        <v/>
      </c>
      <c r="Z707" s="39">
        <f>IF(D707="","",VLOOKUP(D707,'produto-estoque-total-7'!A:AB,10,0))</f>
        <v/>
      </c>
      <c r="AA707" s="39">
        <f>IFERROR(IF(D707="","",VLOOKUP(D707,'produto-venda-7'!B:N,4,0)),0)</f>
        <v/>
      </c>
      <c r="AB707" s="39">
        <f>IFERROR(IF(D707="","",VLOOKUP(D707,'produto-venda-7'!B:N,5,0)),0)</f>
        <v/>
      </c>
      <c r="AC707" s="39">
        <f>IF(D707="","",IFERROR(AA707/90,0))</f>
        <v/>
      </c>
      <c r="AD707" s="36">
        <f>IF(D707="","",IFERROR(VLOOKUP(D707,'produto-entrada-7'!A:M,4,0),0))</f>
        <v/>
      </c>
      <c r="AE707" s="36">
        <f>IFERROR(IF(D707="","",VLOOKUP(D707,'produto-venda-7'!B:N,10,0)),0)</f>
        <v/>
      </c>
      <c r="AF707" s="36">
        <f>IF(D707="","",IFERROR(VLOOKUP(D707,'produto-entrada-7'!A:M,11,0),0))</f>
        <v/>
      </c>
      <c r="AG707" s="1">
        <f>IF(D707="","",IFERROR(VLOOKUP(D707,'produto-entrada-7'!A:M,12,0),0))</f>
        <v/>
      </c>
      <c r="AH707" s="1">
        <f>IF(D707="","",IFERROR(VLOOKUP(D707,'produto-entrada-7'!A:M,13,0),0))</f>
        <v/>
      </c>
      <c r="AI707" s="36">
        <f>IFERROR(IF(D707="","",VLOOKUP(D707,'produto-venda-7'!B:N,11,0)),0)</f>
        <v/>
      </c>
      <c r="AJ707" s="43">
        <f>IF(D707="","",IFERROR(AI707*AB707,0))</f>
        <v/>
      </c>
      <c r="AK707" s="44">
        <f>IFERROR(IF(D707="","",VLOOKUP(F707,'ANALISE FORNECEDOR'!$A:$I,8,0)),"")</f>
        <v/>
      </c>
      <c r="AL707" s="44">
        <f>IF(D707="","",AVERAGE(AM707,AK707))</f>
        <v/>
      </c>
      <c r="AM707" s="44">
        <f>IFERROR(IF(D707="","",VLOOKUP(F707,'ANALISE FORNECEDOR'!$A:$I,9,0)),"")</f>
        <v/>
      </c>
      <c r="AN707" s="45">
        <f>IF(D707="","",IF(Y707&gt;12,AI707*(U707+Y707),AI707*U707))</f>
        <v/>
      </c>
      <c r="AO707" s="45">
        <f>IF(D707="","",IF(Y707&gt;12,AI707*(U707+V707+Y707),AI707*(U707+V707)))</f>
        <v/>
      </c>
      <c r="AP707" s="46">
        <f>IF(D707="","",IF(Y707&gt;12,AG707*(U707+Y707),AG707*U707))</f>
        <v/>
      </c>
      <c r="AQ707" s="46">
        <f>IF(D707="","",IF(Y707&gt;12,AG707*(U707+V707+Y707),AG707*(U707+V707)))</f>
        <v/>
      </c>
      <c r="AR707" s="46">
        <f>IF(D707="","",IF(OR(R707="A",R707="AA",R707="AAA"),AP707,0))</f>
        <v/>
      </c>
      <c r="AS707" s="46">
        <f>IF(D707="","",IF(R707="B",AP707,0))</f>
        <v/>
      </c>
      <c r="AT707" s="46">
        <f>IF(D707="","",IF(R707="C",AP707,0))</f>
        <v/>
      </c>
      <c r="AU707" s="47">
        <f>IF(D707="","",IFERROR(AN707/AJ707,0))</f>
        <v/>
      </c>
      <c r="AV707" s="47">
        <f>IF(D707="","",IFERROR(((AO707)/AJ707),0))</f>
        <v/>
      </c>
      <c r="AW707" s="48">
        <f>IF(D707="","",IF(OR(S707="S",NOT(AND(ISNUMBER(AC707),ISNUMBER(AL707),AC707*AL707&gt;=0))),0,AC707*AL707))</f>
        <v/>
      </c>
      <c r="AX707" s="49">
        <f>IFERROR(IF(D707="","",AW707*AG707),0)</f>
        <v/>
      </c>
      <c r="AY707" s="48">
        <f>IF(D707="","",IF(OR(S707="S",NOT(AND(ISNUMBER(AC707),ISNUMBER(AK707),AC707*AK707&gt;=0))),0,AC707*AK707))</f>
        <v/>
      </c>
      <c r="AZ707" s="48">
        <f>IFERROR(IF(D707="","",IF(AY707=0,0,IF(((AY707)-(U707+Y707))&lt;0,0,(AY707)-U707))),0)</f>
        <v/>
      </c>
      <c r="BA707" s="49">
        <f>IF(D707="","",AZ707*AG707)</f>
        <v/>
      </c>
      <c r="BB707" s="49">
        <f>IF(D707="","",IF(OR(R707="A",R707="AA",R707="AAA"),BA707,0))</f>
        <v/>
      </c>
      <c r="BC707" s="49">
        <f>IF(D707="","",IF(R707="B",BA707,0))</f>
        <v/>
      </c>
      <c r="BD707" s="49">
        <f>IF(D707="","",IF(R707="B",BA707,0))</f>
        <v/>
      </c>
      <c r="BE707" s="49">
        <f>IF(D707="","",IF(S707="S",
1,
IF(AC707=0,
1,
IF(
IFERROR(((U707+Y707)*AG707)/((AC707*AK707)*AG707),0)&lt;0,
0,
IF(
IFERROR(((U707+Y707)*AG707)/((AC707*AK707)*AG707),0)&gt;1,
1,
IFERROR(((U707+Y707)*AG707)/((AC707*AK707)*AG707),0)
)
)
)
))</f>
        <v/>
      </c>
      <c r="BF707" s="49">
        <f>IF(D707="","",IF(S707="S",
1,
IF(AC707=0,
1,
IF(
IFERROR(((U707+V707+Y707)*AG707)/((AC707*AK707)*AG707),0)&lt;0,
0,
IF(
IFERROR(((U707+V707+Y707)*AG707)/((AC707*AK707)*AG707),0)&gt;1,
1,
IFERROR(((U707+V707+Y707)*AG707)/((AC707*AK707)*AG707),0)
)
)
)
))</f>
        <v/>
      </c>
      <c r="BG707" s="50">
        <f>IF(D707="","",IF(S707="S",0,IF(AND(ISNUMBER(AC707),ISNUMBER(AM707)),IF(OR(AC707*AM707&lt;0,ISERR(AC707*AM707)),0,AC707*AM707),0)))</f>
        <v/>
      </c>
      <c r="BH707" s="50">
        <f>IF(D707="","",IF(BY707&gt;TODAY()-60,0,IF(Y707&gt;12,MAX(0,(U707+Y707)-BG707),MAX(0,U707-BG707))))</f>
        <v/>
      </c>
      <c r="BI707" s="51">
        <f>IF(D707="","",BH707*AG707)</f>
        <v/>
      </c>
      <c r="BJ707" s="51">
        <f>IF(D707="","",IF(OR(R707="A",R707="AA",R707="AAA"),BI707,0))</f>
        <v/>
      </c>
      <c r="BK707" s="51">
        <f>IF(D707="","",IF(R707="B",BI707,0))</f>
        <v/>
      </c>
      <c r="BL707" s="51">
        <f>IF(D707="","",IF(R707="C",BI707,0))</f>
        <v/>
      </c>
      <c r="BM707" s="51">
        <f>IF(D707="","",IFERROR(MAX(0,MIN(BI707/AP707,1)),0))</f>
        <v/>
      </c>
      <c r="BN707" s="52">
        <f>IF(D707="","",AB707*AG707)</f>
        <v/>
      </c>
      <c r="BO707" s="52">
        <f>IF(D707="","",(U707+V707+X707)*AG707)</f>
        <v/>
      </c>
      <c r="BP707" s="52">
        <f>IF(D707="","",(AB707*3)*AG707)</f>
        <v/>
      </c>
      <c r="BQ707" s="52">
        <f>IF(D707="","",IF(BO707-BP707&gt;0,0,BO707-BP707))</f>
        <v/>
      </c>
      <c r="BR707" s="52">
        <f>IF(D707="","",IF(BO707-BP707-BN707&gt;0,0,BO707-BP707-BN707))</f>
        <v/>
      </c>
      <c r="BS707" s="53">
        <f>IF(D707="","",IFERROR(AB707*AI707,0))</f>
        <v/>
      </c>
      <c r="BT707" s="53">
        <f>IF(D707="","",IFERROR(IF(X707&gt;12, AI707*(U707+V707+X707), AI707*(U707+V707)),0))</f>
        <v/>
      </c>
      <c r="BU707" s="53">
        <f>IF(D707="","",IFERROR(((AB707*3)*AI707),0))</f>
        <v/>
      </c>
      <c r="BV707" s="53">
        <f>IF(D707="","",IF(BT707-BU707&gt;0,0,BT707-BU707))</f>
        <v/>
      </c>
      <c r="BW707" s="53">
        <f>IF(D707="","",IF(BT707-BU707-BS707&gt;0,0,BT707-BU707-BS707))</f>
        <v/>
      </c>
      <c r="BX707" s="36">
        <f>IF(D707="","",IFERROR(VLOOKUP(D707,'produto-entrada-7'!A:M,3,0),"SEM PEDIDO"))</f>
        <v/>
      </c>
      <c r="BY707" s="36">
        <f>IF(D707="","",VLOOKUP(D707,'produto-estoque-total-7'!A:AB,25,0))</f>
        <v/>
      </c>
      <c r="BZ707" s="36">
        <f>IF(D707="","",IFERROR(VLOOKUP(D707,'produto-estoque-total-7'!A:AB,26,0)/100,0))</f>
        <v/>
      </c>
      <c r="CA707" s="36">
        <f>IF(D707="","",IFERROR(VLOOKUP(D707,'produto-estoque-total-7'!A:AB,27,0)/100,0))</f>
        <v/>
      </c>
      <c r="CB707" s="41">
        <f>IF(D707="","",V707*AF707)</f>
        <v/>
      </c>
      <c r="CC707" s="41">
        <f>IF(D707="","",V707*AI707)</f>
        <v/>
      </c>
      <c r="CD707" s="54">
        <f>IF(D707="","",VLOOKUP(D707,'produto-estoque-total-7'!A:AB,28,0))</f>
        <v/>
      </c>
    </row>
    <row r="708">
      <c r="A708" s="36">
        <f>IF(D708="","",VLOOKUP(D708,'produto-estoque-total-7'!A:AB,3,0))</f>
        <v/>
      </c>
      <c r="B708" s="1">
        <f>IF(D708="","",VLOOKUP(D708,'produto-estoque-total-7'!A:AB,12,0))</f>
        <v/>
      </c>
      <c r="C708" s="1">
        <f>IF(D708="","",VLOOKUP(D708,'produto-estoque-total-7'!A:AB,2,0))</f>
        <v/>
      </c>
      <c r="D708" s="37">
        <f>IFERROR(IF('produto-estoque-total-7'!A707="","",'produto-estoque-total-7'!A707),"")</f>
        <v/>
      </c>
      <c r="E708" s="1">
        <f>IF(D708="","",VLOOKUP(D708,'produto-estoque-total-7'!A:AB,4,0))</f>
        <v/>
      </c>
      <c r="F708" s="36">
        <f>IF(D708="","",VLOOKUP(D708,'produto-estoque-total-7'!A:AB,13,0))</f>
        <v/>
      </c>
      <c r="G708" s="1">
        <f>IF(F708="","",VLOOKUP(F708,'FORNECEDORES X COMPRADOR'!A:D,4,0))</f>
        <v/>
      </c>
      <c r="H708" s="1">
        <f>IF(F708="","",VLOOKUP(F708,'FORNECEDORES X COMPRADOR'!A:E,5,0))</f>
        <v/>
      </c>
      <c r="I708" s="36">
        <f>IF(D708="","",VLOOKUP(D708,'produto-estoque-total-7'!A:AB,15,0))</f>
        <v/>
      </c>
      <c r="J708" s="36">
        <f>IF(D708="","",VLOOKUP(D708,'produto-estoque-total-7'!A:AB,19,0))</f>
        <v/>
      </c>
      <c r="K708" s="1">
        <f>IF(D708="","",VLOOKUP(D708,'produto-estoque-total-7'!A:AB,20,0))</f>
        <v/>
      </c>
      <c r="L708" s="36">
        <f>IF(D708="","",VLOOKUP(D708,'produto-estoque-total-7'!A:AB,17,0))</f>
        <v/>
      </c>
      <c r="M708" s="1">
        <f>IF(D708="","",VLOOKUP(D708,'produto-estoque-total-7'!A:AB,18,0))</f>
        <v/>
      </c>
      <c r="N708" s="36">
        <f>IF(D708="","",VLOOKUP(D708,'produto-estoque-total-7'!A:AB,21,0))</f>
        <v/>
      </c>
      <c r="O708" s="1">
        <f>IF(D708="","",VLOOKUP(D708,'produto-estoque-total-7'!A:AB,22,0))</f>
        <v/>
      </c>
      <c r="P708" s="36">
        <f>IF(D708="","",VLOOKUP(D708,'produto-estoque-total-7'!A:AB,23,0))</f>
        <v/>
      </c>
      <c r="Q708" s="1">
        <f>IF(D708="","",VLOOKUP(D708,'produto-estoque-total-7'!A:AB,24,0))</f>
        <v/>
      </c>
      <c r="R708" s="38">
        <f>IFERROR(IF(D708="","",VLOOKUP(D708,'produto-venda-7'!B:N,13,0)),"C")</f>
        <v/>
      </c>
      <c r="S708" s="39">
        <f>IF(D708="","",VLOOKUP(D708,'produto-estoque-total-7'!A:AB,6,0))</f>
        <v/>
      </c>
      <c r="T708" s="39">
        <f>IF(D708="","",VLOOKUP(D708,'produto-estoque-total-7'!A:AB,5,0))</f>
        <v/>
      </c>
      <c r="U708" s="40">
        <f>IF(D708="","",VLOOKUP(D708,'produto-estoque-total-7'!A:AB,11,0))</f>
        <v/>
      </c>
      <c r="V708" s="41">
        <f>IF(D708="","",IFERROR(VLOOKUP(D708,'produto-entrada-7'!A:M,10,0),0))</f>
        <v/>
      </c>
      <c r="W708" s="42" t="n"/>
      <c r="X708" s="39">
        <f>IF(D708="","",VLOOKUP(D708,'produto-estoque-total-7'!A:AB,8,0))</f>
        <v/>
      </c>
      <c r="Y708" s="39">
        <f>IF(D708="","",VLOOKUP(D708,'produto-estoque-total-7'!A:AB,9,0))</f>
        <v/>
      </c>
      <c r="Z708" s="39">
        <f>IF(D708="","",VLOOKUP(D708,'produto-estoque-total-7'!A:AB,10,0))</f>
        <v/>
      </c>
      <c r="AA708" s="39">
        <f>IFERROR(IF(D708="","",VLOOKUP(D708,'produto-venda-7'!B:N,4,0)),0)</f>
        <v/>
      </c>
      <c r="AB708" s="39">
        <f>IFERROR(IF(D708="","",VLOOKUP(D708,'produto-venda-7'!B:N,5,0)),0)</f>
        <v/>
      </c>
      <c r="AC708" s="39">
        <f>IF(D708="","",IFERROR(AA708/90,0))</f>
        <v/>
      </c>
      <c r="AD708" s="36">
        <f>IF(D708="","",IFERROR(VLOOKUP(D708,'produto-entrada-7'!A:M,4,0),0))</f>
        <v/>
      </c>
      <c r="AE708" s="36">
        <f>IFERROR(IF(D708="","",VLOOKUP(D708,'produto-venda-7'!B:N,10,0)),0)</f>
        <v/>
      </c>
      <c r="AF708" s="36">
        <f>IF(D708="","",IFERROR(VLOOKUP(D708,'produto-entrada-7'!A:M,11,0),0))</f>
        <v/>
      </c>
      <c r="AG708" s="1">
        <f>IF(D708="","",IFERROR(VLOOKUP(D708,'produto-entrada-7'!A:M,12,0),0))</f>
        <v/>
      </c>
      <c r="AH708" s="1">
        <f>IF(D708="","",IFERROR(VLOOKUP(D708,'produto-entrada-7'!A:M,13,0),0))</f>
        <v/>
      </c>
      <c r="AI708" s="36">
        <f>IFERROR(IF(D708="","",VLOOKUP(D708,'produto-venda-7'!B:N,11,0)),0)</f>
        <v/>
      </c>
      <c r="AJ708" s="43">
        <f>IF(D708="","",IFERROR(AI708*AB708,0))</f>
        <v/>
      </c>
      <c r="AK708" s="44">
        <f>IFERROR(IF(D708="","",VLOOKUP(F708,'ANALISE FORNECEDOR'!$A:$I,8,0)),"")</f>
        <v/>
      </c>
      <c r="AL708" s="44">
        <f>IF(D708="","",AVERAGE(AM708,AK708))</f>
        <v/>
      </c>
      <c r="AM708" s="44">
        <f>IFERROR(IF(D708="","",VLOOKUP(F708,'ANALISE FORNECEDOR'!$A:$I,9,0)),"")</f>
        <v/>
      </c>
      <c r="AN708" s="45">
        <f>IF(D708="","",IF(Y708&gt;12,AI708*(U708+Y708),AI708*U708))</f>
        <v/>
      </c>
      <c r="AO708" s="45">
        <f>IF(D708="","",IF(Y708&gt;12,AI708*(U708+V708+Y708),AI708*(U708+V708)))</f>
        <v/>
      </c>
      <c r="AP708" s="46">
        <f>IF(D708="","",IF(Y708&gt;12,AG708*(U708+Y708),AG708*U708))</f>
        <v/>
      </c>
      <c r="AQ708" s="46">
        <f>IF(D708="","",IF(Y708&gt;12,AG708*(U708+V708+Y708),AG708*(U708+V708)))</f>
        <v/>
      </c>
      <c r="AR708" s="46">
        <f>IF(D708="","",IF(OR(R708="A",R708="AA",R708="AAA"),AP708,0))</f>
        <v/>
      </c>
      <c r="AS708" s="46">
        <f>IF(D708="","",IF(R708="B",AP708,0))</f>
        <v/>
      </c>
      <c r="AT708" s="46">
        <f>IF(D708="","",IF(R708="C",AP708,0))</f>
        <v/>
      </c>
      <c r="AU708" s="47">
        <f>IF(D708="","",IFERROR(AN708/AJ708,0))</f>
        <v/>
      </c>
      <c r="AV708" s="47">
        <f>IF(D708="","",IFERROR(((AO708)/AJ708),0))</f>
        <v/>
      </c>
      <c r="AW708" s="48">
        <f>IF(D708="","",IF(OR(S708="S",NOT(AND(ISNUMBER(AC708),ISNUMBER(AL708),AC708*AL708&gt;=0))),0,AC708*AL708))</f>
        <v/>
      </c>
      <c r="AX708" s="49">
        <f>IFERROR(IF(D708="","",AW708*AG708),0)</f>
        <v/>
      </c>
      <c r="AY708" s="48">
        <f>IF(D708="","",IF(OR(S708="S",NOT(AND(ISNUMBER(AC708),ISNUMBER(AK708),AC708*AK708&gt;=0))),0,AC708*AK708))</f>
        <v/>
      </c>
      <c r="AZ708" s="48">
        <f>IFERROR(IF(D708="","",IF(AY708=0,0,IF(((AY708)-(U708+Y708))&lt;0,0,(AY708)-U708))),0)</f>
        <v/>
      </c>
      <c r="BA708" s="49">
        <f>IF(D708="","",AZ708*AG708)</f>
        <v/>
      </c>
      <c r="BB708" s="49">
        <f>IF(D708="","",IF(OR(R708="A",R708="AA",R708="AAA"),BA708,0))</f>
        <v/>
      </c>
      <c r="BC708" s="49">
        <f>IF(D708="","",IF(R708="B",BA708,0))</f>
        <v/>
      </c>
      <c r="BD708" s="49">
        <f>IF(D708="","",IF(R708="B",BA708,0))</f>
        <v/>
      </c>
      <c r="BE708" s="49">
        <f>IF(D708="","",IF(S708="S",
1,
IF(AC708=0,
1,
IF(
IFERROR(((U708+Y708)*AG708)/((AC708*AK708)*AG708),0)&lt;0,
0,
IF(
IFERROR(((U708+Y708)*AG708)/((AC708*AK708)*AG708),0)&gt;1,
1,
IFERROR(((U708+Y708)*AG708)/((AC708*AK708)*AG708),0)
)
)
)
))</f>
        <v/>
      </c>
      <c r="BF708" s="49">
        <f>IF(D708="","",IF(S708="S",
1,
IF(AC708=0,
1,
IF(
IFERROR(((U708+V708+Y708)*AG708)/((AC708*AK708)*AG708),0)&lt;0,
0,
IF(
IFERROR(((U708+V708+Y708)*AG708)/((AC708*AK708)*AG708),0)&gt;1,
1,
IFERROR(((U708+V708+Y708)*AG708)/((AC708*AK708)*AG708),0)
)
)
)
))</f>
        <v/>
      </c>
      <c r="BG708" s="50">
        <f>IF(D708="","",IF(S708="S",0,IF(AND(ISNUMBER(AC708),ISNUMBER(AM708)),IF(OR(AC708*AM708&lt;0,ISERR(AC708*AM708)),0,AC708*AM708),0)))</f>
        <v/>
      </c>
      <c r="BH708" s="50">
        <f>IF(D708="","",IF(BY708&gt;TODAY()-60,0,IF(Y708&gt;12,MAX(0,(U708+Y708)-BG708),MAX(0,U708-BG708))))</f>
        <v/>
      </c>
      <c r="BI708" s="51">
        <f>IF(D708="","",BH708*AG708)</f>
        <v/>
      </c>
      <c r="BJ708" s="51">
        <f>IF(D708="","",IF(OR(R708="A",R708="AA",R708="AAA"),BI708,0))</f>
        <v/>
      </c>
      <c r="BK708" s="51">
        <f>IF(D708="","",IF(R708="B",BI708,0))</f>
        <v/>
      </c>
      <c r="BL708" s="51">
        <f>IF(D708="","",IF(R708="C",BI708,0))</f>
        <v/>
      </c>
      <c r="BM708" s="51">
        <f>IF(D708="","",IFERROR(MAX(0,MIN(BI708/AP708,1)),0))</f>
        <v/>
      </c>
      <c r="BN708" s="52">
        <f>IF(D708="","",AB708*AG708)</f>
        <v/>
      </c>
      <c r="BO708" s="52">
        <f>IF(D708="","",(U708+V708+X708)*AG708)</f>
        <v/>
      </c>
      <c r="BP708" s="52">
        <f>IF(D708="","",(AB708*3)*AG708)</f>
        <v/>
      </c>
      <c r="BQ708" s="52">
        <f>IF(D708="","",IF(BO708-BP708&gt;0,0,BO708-BP708))</f>
        <v/>
      </c>
      <c r="BR708" s="52">
        <f>IF(D708="","",IF(BO708-BP708-BN708&gt;0,0,BO708-BP708-BN708))</f>
        <v/>
      </c>
      <c r="BS708" s="53">
        <f>IF(D708="","",IFERROR(AB708*AI708,0))</f>
        <v/>
      </c>
      <c r="BT708" s="53">
        <f>IF(D708="","",IFERROR(IF(X708&gt;12, AI708*(U708+V708+X708), AI708*(U708+V708)),0))</f>
        <v/>
      </c>
      <c r="BU708" s="53">
        <f>IF(D708="","",IFERROR(((AB708*3)*AI708),0))</f>
        <v/>
      </c>
      <c r="BV708" s="53">
        <f>IF(D708="","",IF(BT708-BU708&gt;0,0,BT708-BU708))</f>
        <v/>
      </c>
      <c r="BW708" s="53">
        <f>IF(D708="","",IF(BT708-BU708-BS708&gt;0,0,BT708-BU708-BS708))</f>
        <v/>
      </c>
      <c r="BX708" s="36">
        <f>IF(D708="","",IFERROR(VLOOKUP(D708,'produto-entrada-7'!A:M,3,0),"SEM PEDIDO"))</f>
        <v/>
      </c>
      <c r="BY708" s="36">
        <f>IF(D708="","",VLOOKUP(D708,'produto-estoque-total-7'!A:AB,25,0))</f>
        <v/>
      </c>
      <c r="BZ708" s="36">
        <f>IF(D708="","",IFERROR(VLOOKUP(D708,'produto-estoque-total-7'!A:AB,26,0)/100,0))</f>
        <v/>
      </c>
      <c r="CA708" s="36">
        <f>IF(D708="","",IFERROR(VLOOKUP(D708,'produto-estoque-total-7'!A:AB,27,0)/100,0))</f>
        <v/>
      </c>
      <c r="CB708" s="41">
        <f>IF(D708="","",V708*AF708)</f>
        <v/>
      </c>
      <c r="CC708" s="41">
        <f>IF(D708="","",V708*AI708)</f>
        <v/>
      </c>
      <c r="CD708" s="54">
        <f>IF(D708="","",VLOOKUP(D708,'produto-estoque-total-7'!A:AB,28,0))</f>
        <v/>
      </c>
    </row>
    <row r="709">
      <c r="A709" s="36">
        <f>IF(D709="","",VLOOKUP(D709,'produto-estoque-total-7'!A:AB,3,0))</f>
        <v/>
      </c>
      <c r="B709" s="1">
        <f>IF(D709="","",VLOOKUP(D709,'produto-estoque-total-7'!A:AB,12,0))</f>
        <v/>
      </c>
      <c r="C709" s="1">
        <f>IF(D709="","",VLOOKUP(D709,'produto-estoque-total-7'!A:AB,2,0))</f>
        <v/>
      </c>
      <c r="D709" s="37">
        <f>IFERROR(IF('produto-estoque-total-7'!A708="","",'produto-estoque-total-7'!A708),"")</f>
        <v/>
      </c>
      <c r="E709" s="1">
        <f>IF(D709="","",VLOOKUP(D709,'produto-estoque-total-7'!A:AB,4,0))</f>
        <v/>
      </c>
      <c r="F709" s="36">
        <f>IF(D709="","",VLOOKUP(D709,'produto-estoque-total-7'!A:AB,13,0))</f>
        <v/>
      </c>
      <c r="G709" s="1">
        <f>IF(F709="","",VLOOKUP(F709,'FORNECEDORES X COMPRADOR'!A:D,4,0))</f>
        <v/>
      </c>
      <c r="H709" s="1">
        <f>IF(F709="","",VLOOKUP(F709,'FORNECEDORES X COMPRADOR'!A:E,5,0))</f>
        <v/>
      </c>
      <c r="I709" s="36">
        <f>IF(D709="","",VLOOKUP(D709,'produto-estoque-total-7'!A:AB,15,0))</f>
        <v/>
      </c>
      <c r="J709" s="36">
        <f>IF(D709="","",VLOOKUP(D709,'produto-estoque-total-7'!A:AB,19,0))</f>
        <v/>
      </c>
      <c r="K709" s="1">
        <f>IF(D709="","",VLOOKUP(D709,'produto-estoque-total-7'!A:AB,20,0))</f>
        <v/>
      </c>
      <c r="L709" s="36">
        <f>IF(D709="","",VLOOKUP(D709,'produto-estoque-total-7'!A:AB,17,0))</f>
        <v/>
      </c>
      <c r="M709" s="1">
        <f>IF(D709="","",VLOOKUP(D709,'produto-estoque-total-7'!A:AB,18,0))</f>
        <v/>
      </c>
      <c r="N709" s="36">
        <f>IF(D709="","",VLOOKUP(D709,'produto-estoque-total-7'!A:AB,21,0))</f>
        <v/>
      </c>
      <c r="O709" s="1">
        <f>IF(D709="","",VLOOKUP(D709,'produto-estoque-total-7'!A:AB,22,0))</f>
        <v/>
      </c>
      <c r="P709" s="36">
        <f>IF(D709="","",VLOOKUP(D709,'produto-estoque-total-7'!A:AB,23,0))</f>
        <v/>
      </c>
      <c r="Q709" s="1">
        <f>IF(D709="","",VLOOKUP(D709,'produto-estoque-total-7'!A:AB,24,0))</f>
        <v/>
      </c>
      <c r="R709" s="38">
        <f>IFERROR(IF(D709="","",VLOOKUP(D709,'produto-venda-7'!B:N,13,0)),"C")</f>
        <v/>
      </c>
      <c r="S709" s="39">
        <f>IF(D709="","",VLOOKUP(D709,'produto-estoque-total-7'!A:AB,6,0))</f>
        <v/>
      </c>
      <c r="T709" s="39">
        <f>IF(D709="","",VLOOKUP(D709,'produto-estoque-total-7'!A:AB,5,0))</f>
        <v/>
      </c>
      <c r="U709" s="40">
        <f>IF(D709="","",VLOOKUP(D709,'produto-estoque-total-7'!A:AB,11,0))</f>
        <v/>
      </c>
      <c r="V709" s="41">
        <f>IF(D709="","",IFERROR(VLOOKUP(D709,'produto-entrada-7'!A:M,10,0),0))</f>
        <v/>
      </c>
      <c r="W709" s="42" t="n"/>
      <c r="X709" s="39">
        <f>IF(D709="","",VLOOKUP(D709,'produto-estoque-total-7'!A:AB,8,0))</f>
        <v/>
      </c>
      <c r="Y709" s="39">
        <f>IF(D709="","",VLOOKUP(D709,'produto-estoque-total-7'!A:AB,9,0))</f>
        <v/>
      </c>
      <c r="Z709" s="39">
        <f>IF(D709="","",VLOOKUP(D709,'produto-estoque-total-7'!A:AB,10,0))</f>
        <v/>
      </c>
      <c r="AA709" s="39">
        <f>IFERROR(IF(D709="","",VLOOKUP(D709,'produto-venda-7'!B:N,4,0)),0)</f>
        <v/>
      </c>
      <c r="AB709" s="39">
        <f>IFERROR(IF(D709="","",VLOOKUP(D709,'produto-venda-7'!B:N,5,0)),0)</f>
        <v/>
      </c>
      <c r="AC709" s="39">
        <f>IF(D709="","",IFERROR(AA709/90,0))</f>
        <v/>
      </c>
      <c r="AD709" s="36">
        <f>IF(D709="","",IFERROR(VLOOKUP(D709,'produto-entrada-7'!A:M,4,0),0))</f>
        <v/>
      </c>
      <c r="AE709" s="36">
        <f>IFERROR(IF(D709="","",VLOOKUP(D709,'produto-venda-7'!B:N,10,0)),0)</f>
        <v/>
      </c>
      <c r="AF709" s="36">
        <f>IF(D709="","",IFERROR(VLOOKUP(D709,'produto-entrada-7'!A:M,11,0),0))</f>
        <v/>
      </c>
      <c r="AG709" s="1">
        <f>IF(D709="","",IFERROR(VLOOKUP(D709,'produto-entrada-7'!A:M,12,0),0))</f>
        <v/>
      </c>
      <c r="AH709" s="1">
        <f>IF(D709="","",IFERROR(VLOOKUP(D709,'produto-entrada-7'!A:M,13,0),0))</f>
        <v/>
      </c>
      <c r="AI709" s="36">
        <f>IFERROR(IF(D709="","",VLOOKUP(D709,'produto-venda-7'!B:N,11,0)),0)</f>
        <v/>
      </c>
      <c r="AJ709" s="43">
        <f>IF(D709="","",IFERROR(AI709*AB709,0))</f>
        <v/>
      </c>
      <c r="AK709" s="44">
        <f>IFERROR(IF(D709="","",VLOOKUP(F709,'ANALISE FORNECEDOR'!$A:$I,8,0)),"")</f>
        <v/>
      </c>
      <c r="AL709" s="44">
        <f>IF(D709="","",AVERAGE(AM709,AK709))</f>
        <v/>
      </c>
      <c r="AM709" s="44">
        <f>IFERROR(IF(D709="","",VLOOKUP(F709,'ANALISE FORNECEDOR'!$A:$I,9,0)),"")</f>
        <v/>
      </c>
      <c r="AN709" s="45">
        <f>IF(D709="","",IF(Y709&gt;12,AI709*(U709+Y709),AI709*U709))</f>
        <v/>
      </c>
      <c r="AO709" s="45">
        <f>IF(D709="","",IF(Y709&gt;12,AI709*(U709+V709+Y709),AI709*(U709+V709)))</f>
        <v/>
      </c>
      <c r="AP709" s="46">
        <f>IF(D709="","",IF(Y709&gt;12,AG709*(U709+Y709),AG709*U709))</f>
        <v/>
      </c>
      <c r="AQ709" s="46">
        <f>IF(D709="","",IF(Y709&gt;12,AG709*(U709+V709+Y709),AG709*(U709+V709)))</f>
        <v/>
      </c>
      <c r="AR709" s="46">
        <f>IF(D709="","",IF(OR(R709="A",R709="AA",R709="AAA"),AP709,0))</f>
        <v/>
      </c>
      <c r="AS709" s="46">
        <f>IF(D709="","",IF(R709="B",AP709,0))</f>
        <v/>
      </c>
      <c r="AT709" s="46">
        <f>IF(D709="","",IF(R709="C",AP709,0))</f>
        <v/>
      </c>
      <c r="AU709" s="47">
        <f>IF(D709="","",IFERROR(AN709/AJ709,0))</f>
        <v/>
      </c>
      <c r="AV709" s="47">
        <f>IF(D709="","",IFERROR(((AO709)/AJ709),0))</f>
        <v/>
      </c>
      <c r="AW709" s="48">
        <f>IF(D709="","",IF(OR(S709="S",NOT(AND(ISNUMBER(AC709),ISNUMBER(AL709),AC709*AL709&gt;=0))),0,AC709*AL709))</f>
        <v/>
      </c>
      <c r="AX709" s="49">
        <f>IFERROR(IF(D709="","",AW709*AG709),0)</f>
        <v/>
      </c>
      <c r="AY709" s="48">
        <f>IF(D709="","",IF(OR(S709="S",NOT(AND(ISNUMBER(AC709),ISNUMBER(AK709),AC709*AK709&gt;=0))),0,AC709*AK709))</f>
        <v/>
      </c>
      <c r="AZ709" s="48">
        <f>IFERROR(IF(D709="","",IF(AY709=0,0,IF(((AY709)-(U709+Y709))&lt;0,0,(AY709)-U709))),0)</f>
        <v/>
      </c>
      <c r="BA709" s="49">
        <f>IF(D709="","",AZ709*AG709)</f>
        <v/>
      </c>
      <c r="BB709" s="49">
        <f>IF(D709="","",IF(OR(R709="A",R709="AA",R709="AAA"),BA709,0))</f>
        <v/>
      </c>
      <c r="BC709" s="49">
        <f>IF(D709="","",IF(R709="B",BA709,0))</f>
        <v/>
      </c>
      <c r="BD709" s="49">
        <f>IF(D709="","",IF(R709="B",BA709,0))</f>
        <v/>
      </c>
      <c r="BE709" s="49">
        <f>IF(D709="","",IF(S709="S",
1,
IF(AC709=0,
1,
IF(
IFERROR(((U709+Y709)*AG709)/((AC709*AK709)*AG709),0)&lt;0,
0,
IF(
IFERROR(((U709+Y709)*AG709)/((AC709*AK709)*AG709),0)&gt;1,
1,
IFERROR(((U709+Y709)*AG709)/((AC709*AK709)*AG709),0)
)
)
)
))</f>
        <v/>
      </c>
      <c r="BF709" s="49">
        <f>IF(D709="","",IF(S709="S",
1,
IF(AC709=0,
1,
IF(
IFERROR(((U709+V709+Y709)*AG709)/((AC709*AK709)*AG709),0)&lt;0,
0,
IF(
IFERROR(((U709+V709+Y709)*AG709)/((AC709*AK709)*AG709),0)&gt;1,
1,
IFERROR(((U709+V709+Y709)*AG709)/((AC709*AK709)*AG709),0)
)
)
)
))</f>
        <v/>
      </c>
      <c r="BG709" s="50">
        <f>IF(D709="","",IF(S709="S",0,IF(AND(ISNUMBER(AC709),ISNUMBER(AM709)),IF(OR(AC709*AM709&lt;0,ISERR(AC709*AM709)),0,AC709*AM709),0)))</f>
        <v/>
      </c>
      <c r="BH709" s="50">
        <f>IF(D709="","",IF(BY709&gt;TODAY()-60,0,IF(Y709&gt;12,MAX(0,(U709+Y709)-BG709),MAX(0,U709-BG709))))</f>
        <v/>
      </c>
      <c r="BI709" s="51">
        <f>IF(D709="","",BH709*AG709)</f>
        <v/>
      </c>
      <c r="BJ709" s="51">
        <f>IF(D709="","",IF(OR(R709="A",R709="AA",R709="AAA"),BI709,0))</f>
        <v/>
      </c>
      <c r="BK709" s="51">
        <f>IF(D709="","",IF(R709="B",BI709,0))</f>
        <v/>
      </c>
      <c r="BL709" s="51">
        <f>IF(D709="","",IF(R709="C",BI709,0))</f>
        <v/>
      </c>
      <c r="BM709" s="51">
        <f>IF(D709="","",IFERROR(MAX(0,MIN(BI709/AP709,1)),0))</f>
        <v/>
      </c>
      <c r="BN709" s="52">
        <f>IF(D709="","",AB709*AG709)</f>
        <v/>
      </c>
      <c r="BO709" s="52">
        <f>IF(D709="","",(U709+V709+X709)*AG709)</f>
        <v/>
      </c>
      <c r="BP709" s="52">
        <f>IF(D709="","",(AB709*3)*AG709)</f>
        <v/>
      </c>
      <c r="BQ709" s="52">
        <f>IF(D709="","",IF(BO709-BP709&gt;0,0,BO709-BP709))</f>
        <v/>
      </c>
      <c r="BR709" s="52">
        <f>IF(D709="","",IF(BO709-BP709-BN709&gt;0,0,BO709-BP709-BN709))</f>
        <v/>
      </c>
      <c r="BS709" s="53">
        <f>IF(D709="","",IFERROR(AB709*AI709,0))</f>
        <v/>
      </c>
      <c r="BT709" s="53">
        <f>IF(D709="","",IFERROR(IF(X709&gt;12, AI709*(U709+V709+X709), AI709*(U709+V709)),0))</f>
        <v/>
      </c>
      <c r="BU709" s="53">
        <f>IF(D709="","",IFERROR(((AB709*3)*AI709),0))</f>
        <v/>
      </c>
      <c r="BV709" s="53">
        <f>IF(D709="","",IF(BT709-BU709&gt;0,0,BT709-BU709))</f>
        <v/>
      </c>
      <c r="BW709" s="53">
        <f>IF(D709="","",IF(BT709-BU709-BS709&gt;0,0,BT709-BU709-BS709))</f>
        <v/>
      </c>
      <c r="BX709" s="36">
        <f>IF(D709="","",IFERROR(VLOOKUP(D709,'produto-entrada-7'!A:M,3,0),"SEM PEDIDO"))</f>
        <v/>
      </c>
      <c r="BY709" s="36">
        <f>IF(D709="","",VLOOKUP(D709,'produto-estoque-total-7'!A:AB,25,0))</f>
        <v/>
      </c>
      <c r="BZ709" s="36">
        <f>IF(D709="","",IFERROR(VLOOKUP(D709,'produto-estoque-total-7'!A:AB,26,0)/100,0))</f>
        <v/>
      </c>
      <c r="CA709" s="36">
        <f>IF(D709="","",IFERROR(VLOOKUP(D709,'produto-estoque-total-7'!A:AB,27,0)/100,0))</f>
        <v/>
      </c>
      <c r="CB709" s="41">
        <f>IF(D709="","",V709*AF709)</f>
        <v/>
      </c>
      <c r="CC709" s="41">
        <f>IF(D709="","",V709*AI709)</f>
        <v/>
      </c>
      <c r="CD709" s="54">
        <f>IF(D709="","",VLOOKUP(D709,'produto-estoque-total-7'!A:AB,28,0))</f>
        <v/>
      </c>
    </row>
    <row r="710">
      <c r="A710" s="36">
        <f>IF(D710="","",VLOOKUP(D710,'produto-estoque-total-7'!A:AB,3,0))</f>
        <v/>
      </c>
      <c r="B710" s="1">
        <f>IF(D710="","",VLOOKUP(D710,'produto-estoque-total-7'!A:AB,12,0))</f>
        <v/>
      </c>
      <c r="C710" s="1">
        <f>IF(D710="","",VLOOKUP(D710,'produto-estoque-total-7'!A:AB,2,0))</f>
        <v/>
      </c>
      <c r="D710" s="37">
        <f>IFERROR(IF('produto-estoque-total-7'!A709="","",'produto-estoque-total-7'!A709),"")</f>
        <v/>
      </c>
      <c r="E710" s="1">
        <f>IF(D710="","",VLOOKUP(D710,'produto-estoque-total-7'!A:AB,4,0))</f>
        <v/>
      </c>
      <c r="F710" s="36">
        <f>IF(D710="","",VLOOKUP(D710,'produto-estoque-total-7'!A:AB,13,0))</f>
        <v/>
      </c>
      <c r="G710" s="1">
        <f>IF(F710="","",VLOOKUP(F710,'FORNECEDORES X COMPRADOR'!A:D,4,0))</f>
        <v/>
      </c>
      <c r="H710" s="1">
        <f>IF(F710="","",VLOOKUP(F710,'FORNECEDORES X COMPRADOR'!A:E,5,0))</f>
        <v/>
      </c>
      <c r="I710" s="36">
        <f>IF(D710="","",VLOOKUP(D710,'produto-estoque-total-7'!A:AB,15,0))</f>
        <v/>
      </c>
      <c r="J710" s="36">
        <f>IF(D710="","",VLOOKUP(D710,'produto-estoque-total-7'!A:AB,19,0))</f>
        <v/>
      </c>
      <c r="K710" s="1">
        <f>IF(D710="","",VLOOKUP(D710,'produto-estoque-total-7'!A:AB,20,0))</f>
        <v/>
      </c>
      <c r="L710" s="36">
        <f>IF(D710="","",VLOOKUP(D710,'produto-estoque-total-7'!A:AB,17,0))</f>
        <v/>
      </c>
      <c r="M710" s="1">
        <f>IF(D710="","",VLOOKUP(D710,'produto-estoque-total-7'!A:AB,18,0))</f>
        <v/>
      </c>
      <c r="N710" s="36">
        <f>IF(D710="","",VLOOKUP(D710,'produto-estoque-total-7'!A:AB,21,0))</f>
        <v/>
      </c>
      <c r="O710" s="1">
        <f>IF(D710="","",VLOOKUP(D710,'produto-estoque-total-7'!A:AB,22,0))</f>
        <v/>
      </c>
      <c r="P710" s="36">
        <f>IF(D710="","",VLOOKUP(D710,'produto-estoque-total-7'!A:AB,23,0))</f>
        <v/>
      </c>
      <c r="Q710" s="1">
        <f>IF(D710="","",VLOOKUP(D710,'produto-estoque-total-7'!A:AB,24,0))</f>
        <v/>
      </c>
      <c r="R710" s="38">
        <f>IFERROR(IF(D710="","",VLOOKUP(D710,'produto-venda-7'!B:N,13,0)),"C")</f>
        <v/>
      </c>
      <c r="S710" s="39">
        <f>IF(D710="","",VLOOKUP(D710,'produto-estoque-total-7'!A:AB,6,0))</f>
        <v/>
      </c>
      <c r="T710" s="39">
        <f>IF(D710="","",VLOOKUP(D710,'produto-estoque-total-7'!A:AB,5,0))</f>
        <v/>
      </c>
      <c r="U710" s="40">
        <f>IF(D710="","",VLOOKUP(D710,'produto-estoque-total-7'!A:AB,11,0))</f>
        <v/>
      </c>
      <c r="V710" s="41">
        <f>IF(D710="","",IFERROR(VLOOKUP(D710,'produto-entrada-7'!A:M,10,0),0))</f>
        <v/>
      </c>
      <c r="W710" s="42" t="n"/>
      <c r="X710" s="39">
        <f>IF(D710="","",VLOOKUP(D710,'produto-estoque-total-7'!A:AB,8,0))</f>
        <v/>
      </c>
      <c r="Y710" s="39">
        <f>IF(D710="","",VLOOKUP(D710,'produto-estoque-total-7'!A:AB,9,0))</f>
        <v/>
      </c>
      <c r="Z710" s="39">
        <f>IF(D710="","",VLOOKUP(D710,'produto-estoque-total-7'!A:AB,10,0))</f>
        <v/>
      </c>
      <c r="AA710" s="39">
        <f>IFERROR(IF(D710="","",VLOOKUP(D710,'produto-venda-7'!B:N,4,0)),0)</f>
        <v/>
      </c>
      <c r="AB710" s="39">
        <f>IFERROR(IF(D710="","",VLOOKUP(D710,'produto-venda-7'!B:N,5,0)),0)</f>
        <v/>
      </c>
      <c r="AC710" s="39">
        <f>IF(D710="","",IFERROR(AA710/90,0))</f>
        <v/>
      </c>
      <c r="AD710" s="36">
        <f>IF(D710="","",IFERROR(VLOOKUP(D710,'produto-entrada-7'!A:M,4,0),0))</f>
        <v/>
      </c>
      <c r="AE710" s="36">
        <f>IFERROR(IF(D710="","",VLOOKUP(D710,'produto-venda-7'!B:N,10,0)),0)</f>
        <v/>
      </c>
      <c r="AF710" s="36">
        <f>IF(D710="","",IFERROR(VLOOKUP(D710,'produto-entrada-7'!A:M,11,0),0))</f>
        <v/>
      </c>
      <c r="AG710" s="1">
        <f>IF(D710="","",IFERROR(VLOOKUP(D710,'produto-entrada-7'!A:M,12,0),0))</f>
        <v/>
      </c>
      <c r="AH710" s="1">
        <f>IF(D710="","",IFERROR(VLOOKUP(D710,'produto-entrada-7'!A:M,13,0),0))</f>
        <v/>
      </c>
      <c r="AI710" s="36">
        <f>IFERROR(IF(D710="","",VLOOKUP(D710,'produto-venda-7'!B:N,11,0)),0)</f>
        <v/>
      </c>
      <c r="AJ710" s="43">
        <f>IF(D710="","",IFERROR(AI710*AB710,0))</f>
        <v/>
      </c>
      <c r="AK710" s="44">
        <f>IFERROR(IF(D710="","",VLOOKUP(F710,'ANALISE FORNECEDOR'!$A:$I,8,0)),"")</f>
        <v/>
      </c>
      <c r="AL710" s="44">
        <f>IF(D710="","",AVERAGE(AM710,AK710))</f>
        <v/>
      </c>
      <c r="AM710" s="44">
        <f>IFERROR(IF(D710="","",VLOOKUP(F710,'ANALISE FORNECEDOR'!$A:$I,9,0)),"")</f>
        <v/>
      </c>
      <c r="AN710" s="45">
        <f>IF(D710="","",IF(Y710&gt;12,AI710*(U710+Y710),AI710*U710))</f>
        <v/>
      </c>
      <c r="AO710" s="45">
        <f>IF(D710="","",IF(Y710&gt;12,AI710*(U710+V710+Y710),AI710*(U710+V710)))</f>
        <v/>
      </c>
      <c r="AP710" s="46">
        <f>IF(D710="","",IF(Y710&gt;12,AG710*(U710+Y710),AG710*U710))</f>
        <v/>
      </c>
      <c r="AQ710" s="46">
        <f>IF(D710="","",IF(Y710&gt;12,AG710*(U710+V710+Y710),AG710*(U710+V710)))</f>
        <v/>
      </c>
      <c r="AR710" s="46">
        <f>IF(D710="","",IF(OR(R710="A",R710="AA",R710="AAA"),AP710,0))</f>
        <v/>
      </c>
      <c r="AS710" s="46">
        <f>IF(D710="","",IF(R710="B",AP710,0))</f>
        <v/>
      </c>
      <c r="AT710" s="46">
        <f>IF(D710="","",IF(R710="C",AP710,0))</f>
        <v/>
      </c>
      <c r="AU710" s="47">
        <f>IF(D710="","",IFERROR(AN710/AJ710,0))</f>
        <v/>
      </c>
      <c r="AV710" s="47">
        <f>IF(D710="","",IFERROR(((AO710)/AJ710),0))</f>
        <v/>
      </c>
      <c r="AW710" s="48">
        <f>IF(D710="","",IF(OR(S710="S",NOT(AND(ISNUMBER(AC710),ISNUMBER(AL710),AC710*AL710&gt;=0))),0,AC710*AL710))</f>
        <v/>
      </c>
      <c r="AX710" s="49">
        <f>IFERROR(IF(D710="","",AW710*AG710),0)</f>
        <v/>
      </c>
      <c r="AY710" s="48">
        <f>IF(D710="","",IF(OR(S710="S",NOT(AND(ISNUMBER(AC710),ISNUMBER(AK710),AC710*AK710&gt;=0))),0,AC710*AK710))</f>
        <v/>
      </c>
      <c r="AZ710" s="48">
        <f>IFERROR(IF(D710="","",IF(AY710=0,0,IF(((AY710)-(U710+Y710))&lt;0,0,(AY710)-U710))),0)</f>
        <v/>
      </c>
      <c r="BA710" s="49">
        <f>IF(D710="","",AZ710*AG710)</f>
        <v/>
      </c>
      <c r="BB710" s="49">
        <f>IF(D710="","",IF(OR(R710="A",R710="AA",R710="AAA"),BA710,0))</f>
        <v/>
      </c>
      <c r="BC710" s="49">
        <f>IF(D710="","",IF(R710="B",BA710,0))</f>
        <v/>
      </c>
      <c r="BD710" s="49">
        <f>IF(D710="","",IF(R710="B",BA710,0))</f>
        <v/>
      </c>
      <c r="BE710" s="49">
        <f>IF(D710="","",IF(S710="S",
1,
IF(AC710=0,
1,
IF(
IFERROR(((U710+Y710)*AG710)/((AC710*AK710)*AG710),0)&lt;0,
0,
IF(
IFERROR(((U710+Y710)*AG710)/((AC710*AK710)*AG710),0)&gt;1,
1,
IFERROR(((U710+Y710)*AG710)/((AC710*AK710)*AG710),0)
)
)
)
))</f>
        <v/>
      </c>
      <c r="BF710" s="49">
        <f>IF(D710="","",IF(S710="S",
1,
IF(AC710=0,
1,
IF(
IFERROR(((U710+V710+Y710)*AG710)/((AC710*AK710)*AG710),0)&lt;0,
0,
IF(
IFERROR(((U710+V710+Y710)*AG710)/((AC710*AK710)*AG710),0)&gt;1,
1,
IFERROR(((U710+V710+Y710)*AG710)/((AC710*AK710)*AG710),0)
)
)
)
))</f>
        <v/>
      </c>
      <c r="BG710" s="50">
        <f>IF(D710="","",IF(S710="S",0,IF(AND(ISNUMBER(AC710),ISNUMBER(AM710)),IF(OR(AC710*AM710&lt;0,ISERR(AC710*AM710)),0,AC710*AM710),0)))</f>
        <v/>
      </c>
      <c r="BH710" s="50">
        <f>IF(D710="","",IF(BY710&gt;TODAY()-60,0,IF(Y710&gt;12,MAX(0,(U710+Y710)-BG710),MAX(0,U710-BG710))))</f>
        <v/>
      </c>
      <c r="BI710" s="51">
        <f>IF(D710="","",BH710*AG710)</f>
        <v/>
      </c>
      <c r="BJ710" s="51">
        <f>IF(D710="","",IF(OR(R710="A",R710="AA",R710="AAA"),BI710,0))</f>
        <v/>
      </c>
      <c r="BK710" s="51">
        <f>IF(D710="","",IF(R710="B",BI710,0))</f>
        <v/>
      </c>
      <c r="BL710" s="51">
        <f>IF(D710="","",IF(R710="C",BI710,0))</f>
        <v/>
      </c>
      <c r="BM710" s="51">
        <f>IF(D710="","",IFERROR(MAX(0,MIN(BI710/AP710,1)),0))</f>
        <v/>
      </c>
      <c r="BN710" s="52">
        <f>IF(D710="","",AB710*AG710)</f>
        <v/>
      </c>
      <c r="BO710" s="52">
        <f>IF(D710="","",(U710+V710+X710)*AG710)</f>
        <v/>
      </c>
      <c r="BP710" s="52">
        <f>IF(D710="","",(AB710*3)*AG710)</f>
        <v/>
      </c>
      <c r="BQ710" s="52">
        <f>IF(D710="","",IF(BO710-BP710&gt;0,0,BO710-BP710))</f>
        <v/>
      </c>
      <c r="BR710" s="52">
        <f>IF(D710="","",IF(BO710-BP710-BN710&gt;0,0,BO710-BP710-BN710))</f>
        <v/>
      </c>
      <c r="BS710" s="53">
        <f>IF(D710="","",IFERROR(AB710*AI710,0))</f>
        <v/>
      </c>
      <c r="BT710" s="53">
        <f>IF(D710="","",IFERROR(IF(X710&gt;12, AI710*(U710+V710+X710), AI710*(U710+V710)),0))</f>
        <v/>
      </c>
      <c r="BU710" s="53">
        <f>IF(D710="","",IFERROR(((AB710*3)*AI710),0))</f>
        <v/>
      </c>
      <c r="BV710" s="53">
        <f>IF(D710="","",IF(BT710-BU710&gt;0,0,BT710-BU710))</f>
        <v/>
      </c>
      <c r="BW710" s="53">
        <f>IF(D710="","",IF(BT710-BU710-BS710&gt;0,0,BT710-BU710-BS710))</f>
        <v/>
      </c>
      <c r="BX710" s="36">
        <f>IF(D710="","",IFERROR(VLOOKUP(D710,'produto-entrada-7'!A:M,3,0),"SEM PEDIDO"))</f>
        <v/>
      </c>
      <c r="BY710" s="36">
        <f>IF(D710="","",VLOOKUP(D710,'produto-estoque-total-7'!A:AB,25,0))</f>
        <v/>
      </c>
      <c r="BZ710" s="36">
        <f>IF(D710="","",IFERROR(VLOOKUP(D710,'produto-estoque-total-7'!A:AB,26,0)/100,0))</f>
        <v/>
      </c>
      <c r="CA710" s="36">
        <f>IF(D710="","",IFERROR(VLOOKUP(D710,'produto-estoque-total-7'!A:AB,27,0)/100,0))</f>
        <v/>
      </c>
      <c r="CB710" s="41">
        <f>IF(D710="","",V710*AF710)</f>
        <v/>
      </c>
      <c r="CC710" s="41">
        <f>IF(D710="","",V710*AI710)</f>
        <v/>
      </c>
      <c r="CD710" s="54">
        <f>IF(D710="","",VLOOKUP(D710,'produto-estoque-total-7'!A:AB,28,0))</f>
        <v/>
      </c>
    </row>
    <row r="711">
      <c r="A711" s="36">
        <f>IF(D711="","",VLOOKUP(D711,'produto-estoque-total-7'!A:AB,3,0))</f>
        <v/>
      </c>
      <c r="B711" s="1">
        <f>IF(D711="","",VLOOKUP(D711,'produto-estoque-total-7'!A:AB,12,0))</f>
        <v/>
      </c>
      <c r="C711" s="1">
        <f>IF(D711="","",VLOOKUP(D711,'produto-estoque-total-7'!A:AB,2,0))</f>
        <v/>
      </c>
      <c r="D711" s="37">
        <f>IFERROR(IF('produto-estoque-total-7'!A710="","",'produto-estoque-total-7'!A710),"")</f>
        <v/>
      </c>
      <c r="E711" s="1">
        <f>IF(D711="","",VLOOKUP(D711,'produto-estoque-total-7'!A:AB,4,0))</f>
        <v/>
      </c>
      <c r="F711" s="36">
        <f>IF(D711="","",VLOOKUP(D711,'produto-estoque-total-7'!A:AB,13,0))</f>
        <v/>
      </c>
      <c r="G711" s="1">
        <f>IF(F711="","",VLOOKUP(F711,'FORNECEDORES X COMPRADOR'!A:D,4,0))</f>
        <v/>
      </c>
      <c r="H711" s="1">
        <f>IF(F711="","",VLOOKUP(F711,'FORNECEDORES X COMPRADOR'!A:E,5,0))</f>
        <v/>
      </c>
      <c r="I711" s="36">
        <f>IF(D711="","",VLOOKUP(D711,'produto-estoque-total-7'!A:AB,15,0))</f>
        <v/>
      </c>
      <c r="J711" s="36">
        <f>IF(D711="","",VLOOKUP(D711,'produto-estoque-total-7'!A:AB,19,0))</f>
        <v/>
      </c>
      <c r="K711" s="1">
        <f>IF(D711="","",VLOOKUP(D711,'produto-estoque-total-7'!A:AB,20,0))</f>
        <v/>
      </c>
      <c r="L711" s="36">
        <f>IF(D711="","",VLOOKUP(D711,'produto-estoque-total-7'!A:AB,17,0))</f>
        <v/>
      </c>
      <c r="M711" s="1">
        <f>IF(D711="","",VLOOKUP(D711,'produto-estoque-total-7'!A:AB,18,0))</f>
        <v/>
      </c>
      <c r="N711" s="36">
        <f>IF(D711="","",VLOOKUP(D711,'produto-estoque-total-7'!A:AB,21,0))</f>
        <v/>
      </c>
      <c r="O711" s="1">
        <f>IF(D711="","",VLOOKUP(D711,'produto-estoque-total-7'!A:AB,22,0))</f>
        <v/>
      </c>
      <c r="P711" s="36">
        <f>IF(D711="","",VLOOKUP(D711,'produto-estoque-total-7'!A:AB,23,0))</f>
        <v/>
      </c>
      <c r="Q711" s="1">
        <f>IF(D711="","",VLOOKUP(D711,'produto-estoque-total-7'!A:AB,24,0))</f>
        <v/>
      </c>
      <c r="R711" s="38">
        <f>IFERROR(IF(D711="","",VLOOKUP(D711,'produto-venda-7'!B:N,13,0)),"C")</f>
        <v/>
      </c>
      <c r="S711" s="39">
        <f>IF(D711="","",VLOOKUP(D711,'produto-estoque-total-7'!A:AB,6,0))</f>
        <v/>
      </c>
      <c r="T711" s="39">
        <f>IF(D711="","",VLOOKUP(D711,'produto-estoque-total-7'!A:AB,5,0))</f>
        <v/>
      </c>
      <c r="U711" s="40">
        <f>IF(D711="","",VLOOKUP(D711,'produto-estoque-total-7'!A:AB,11,0))</f>
        <v/>
      </c>
      <c r="V711" s="41">
        <f>IF(D711="","",IFERROR(VLOOKUP(D711,'produto-entrada-7'!A:M,10,0),0))</f>
        <v/>
      </c>
      <c r="W711" s="42" t="n"/>
      <c r="X711" s="39">
        <f>IF(D711="","",VLOOKUP(D711,'produto-estoque-total-7'!A:AB,8,0))</f>
        <v/>
      </c>
      <c r="Y711" s="39">
        <f>IF(D711="","",VLOOKUP(D711,'produto-estoque-total-7'!A:AB,9,0))</f>
        <v/>
      </c>
      <c r="Z711" s="39">
        <f>IF(D711="","",VLOOKUP(D711,'produto-estoque-total-7'!A:AB,10,0))</f>
        <v/>
      </c>
      <c r="AA711" s="39">
        <f>IFERROR(IF(D711="","",VLOOKUP(D711,'produto-venda-7'!B:N,4,0)),0)</f>
        <v/>
      </c>
      <c r="AB711" s="39">
        <f>IFERROR(IF(D711="","",VLOOKUP(D711,'produto-venda-7'!B:N,5,0)),0)</f>
        <v/>
      </c>
      <c r="AC711" s="39">
        <f>IF(D711="","",IFERROR(AA711/90,0))</f>
        <v/>
      </c>
      <c r="AD711" s="36">
        <f>IF(D711="","",IFERROR(VLOOKUP(D711,'produto-entrada-7'!A:M,4,0),0))</f>
        <v/>
      </c>
      <c r="AE711" s="36">
        <f>IFERROR(IF(D711="","",VLOOKUP(D711,'produto-venda-7'!B:N,10,0)),0)</f>
        <v/>
      </c>
      <c r="AF711" s="36">
        <f>IF(D711="","",IFERROR(VLOOKUP(D711,'produto-entrada-7'!A:M,11,0),0))</f>
        <v/>
      </c>
      <c r="AG711" s="1">
        <f>IF(D711="","",IFERROR(VLOOKUP(D711,'produto-entrada-7'!A:M,12,0),0))</f>
        <v/>
      </c>
      <c r="AH711" s="1">
        <f>IF(D711="","",IFERROR(VLOOKUP(D711,'produto-entrada-7'!A:M,13,0),0))</f>
        <v/>
      </c>
      <c r="AI711" s="36">
        <f>IFERROR(IF(D711="","",VLOOKUP(D711,'produto-venda-7'!B:N,11,0)),0)</f>
        <v/>
      </c>
      <c r="AJ711" s="43">
        <f>IF(D711="","",IFERROR(AI711*AB711,0))</f>
        <v/>
      </c>
      <c r="AK711" s="44">
        <f>IFERROR(IF(D711="","",VLOOKUP(F711,'ANALISE FORNECEDOR'!$A:$I,8,0)),"")</f>
        <v/>
      </c>
      <c r="AL711" s="44">
        <f>IF(D711="","",AVERAGE(AM711,AK711))</f>
        <v/>
      </c>
      <c r="AM711" s="44">
        <f>IFERROR(IF(D711="","",VLOOKUP(F711,'ANALISE FORNECEDOR'!$A:$I,9,0)),"")</f>
        <v/>
      </c>
      <c r="AN711" s="45">
        <f>IF(D711="","",IF(Y711&gt;12,AI711*(U711+Y711),AI711*U711))</f>
        <v/>
      </c>
      <c r="AO711" s="45">
        <f>IF(D711="","",IF(Y711&gt;12,AI711*(U711+V711+Y711),AI711*(U711+V711)))</f>
        <v/>
      </c>
      <c r="AP711" s="46">
        <f>IF(D711="","",IF(Y711&gt;12,AG711*(U711+Y711),AG711*U711))</f>
        <v/>
      </c>
      <c r="AQ711" s="46">
        <f>IF(D711="","",IF(Y711&gt;12,AG711*(U711+V711+Y711),AG711*(U711+V711)))</f>
        <v/>
      </c>
      <c r="AR711" s="46">
        <f>IF(D711="","",IF(OR(R711="A",R711="AA",R711="AAA"),AP711,0))</f>
        <v/>
      </c>
      <c r="AS711" s="46">
        <f>IF(D711="","",IF(R711="B",AP711,0))</f>
        <v/>
      </c>
      <c r="AT711" s="46">
        <f>IF(D711="","",IF(R711="C",AP711,0))</f>
        <v/>
      </c>
      <c r="AU711" s="47">
        <f>IF(D711="","",IFERROR(AN711/AJ711,0))</f>
        <v/>
      </c>
      <c r="AV711" s="47">
        <f>IF(D711="","",IFERROR(((AO711)/AJ711),0))</f>
        <v/>
      </c>
      <c r="AW711" s="48">
        <f>IF(D711="","",IF(OR(S711="S",NOT(AND(ISNUMBER(AC711),ISNUMBER(AL711),AC711*AL711&gt;=0))),0,AC711*AL711))</f>
        <v/>
      </c>
      <c r="AX711" s="49">
        <f>IFERROR(IF(D711="","",AW711*AG711),0)</f>
        <v/>
      </c>
      <c r="AY711" s="48">
        <f>IF(D711="","",IF(OR(S711="S",NOT(AND(ISNUMBER(AC711),ISNUMBER(AK711),AC711*AK711&gt;=0))),0,AC711*AK711))</f>
        <v/>
      </c>
      <c r="AZ711" s="48">
        <f>IFERROR(IF(D711="","",IF(AY711=0,0,IF(((AY711)-(U711+Y711))&lt;0,0,(AY711)-U711))),0)</f>
        <v/>
      </c>
      <c r="BA711" s="49">
        <f>IF(D711="","",AZ711*AG711)</f>
        <v/>
      </c>
      <c r="BB711" s="49">
        <f>IF(D711="","",IF(OR(R711="A",R711="AA",R711="AAA"),BA711,0))</f>
        <v/>
      </c>
      <c r="BC711" s="49">
        <f>IF(D711="","",IF(R711="B",BA711,0))</f>
        <v/>
      </c>
      <c r="BD711" s="49">
        <f>IF(D711="","",IF(R711="B",BA711,0))</f>
        <v/>
      </c>
      <c r="BE711" s="49">
        <f>IF(D711="","",IF(S711="S",
1,
IF(AC711=0,
1,
IF(
IFERROR(((U711+Y711)*AG711)/((AC711*AK711)*AG711),0)&lt;0,
0,
IF(
IFERROR(((U711+Y711)*AG711)/((AC711*AK711)*AG711),0)&gt;1,
1,
IFERROR(((U711+Y711)*AG711)/((AC711*AK711)*AG711),0)
)
)
)
))</f>
        <v/>
      </c>
      <c r="BF711" s="49">
        <f>IF(D711="","",IF(S711="S",
1,
IF(AC711=0,
1,
IF(
IFERROR(((U711+V711+Y711)*AG711)/((AC711*AK711)*AG711),0)&lt;0,
0,
IF(
IFERROR(((U711+V711+Y711)*AG711)/((AC711*AK711)*AG711),0)&gt;1,
1,
IFERROR(((U711+V711+Y711)*AG711)/((AC711*AK711)*AG711),0)
)
)
)
))</f>
        <v/>
      </c>
      <c r="BG711" s="50">
        <f>IF(D711="","",IF(S711="S",0,IF(AND(ISNUMBER(AC711),ISNUMBER(AM711)),IF(OR(AC711*AM711&lt;0,ISERR(AC711*AM711)),0,AC711*AM711),0)))</f>
        <v/>
      </c>
      <c r="BH711" s="50">
        <f>IF(D711="","",IF(BY711&gt;TODAY()-60,0,IF(Y711&gt;12,MAX(0,(U711+Y711)-BG711),MAX(0,U711-BG711))))</f>
        <v/>
      </c>
      <c r="BI711" s="51">
        <f>IF(D711="","",BH711*AG711)</f>
        <v/>
      </c>
      <c r="BJ711" s="51">
        <f>IF(D711="","",IF(OR(R711="A",R711="AA",R711="AAA"),BI711,0))</f>
        <v/>
      </c>
      <c r="BK711" s="51">
        <f>IF(D711="","",IF(R711="B",BI711,0))</f>
        <v/>
      </c>
      <c r="BL711" s="51">
        <f>IF(D711="","",IF(R711="C",BI711,0))</f>
        <v/>
      </c>
      <c r="BM711" s="51">
        <f>IF(D711="","",IFERROR(MAX(0,MIN(BI711/AP711,1)),0))</f>
        <v/>
      </c>
      <c r="BN711" s="52">
        <f>IF(D711="","",AB711*AG711)</f>
        <v/>
      </c>
      <c r="BO711" s="52">
        <f>IF(D711="","",(U711+V711+X711)*AG711)</f>
        <v/>
      </c>
      <c r="BP711" s="52">
        <f>IF(D711="","",(AB711*3)*AG711)</f>
        <v/>
      </c>
      <c r="BQ711" s="52">
        <f>IF(D711="","",IF(BO711-BP711&gt;0,0,BO711-BP711))</f>
        <v/>
      </c>
      <c r="BR711" s="52">
        <f>IF(D711="","",IF(BO711-BP711-BN711&gt;0,0,BO711-BP711-BN711))</f>
        <v/>
      </c>
      <c r="BS711" s="53">
        <f>IF(D711="","",IFERROR(AB711*AI711,0))</f>
        <v/>
      </c>
      <c r="BT711" s="53">
        <f>IF(D711="","",IFERROR(IF(X711&gt;12, AI711*(U711+V711+X711), AI711*(U711+V711)),0))</f>
        <v/>
      </c>
      <c r="BU711" s="53">
        <f>IF(D711="","",IFERROR(((AB711*3)*AI711),0))</f>
        <v/>
      </c>
      <c r="BV711" s="53">
        <f>IF(D711="","",IF(BT711-BU711&gt;0,0,BT711-BU711))</f>
        <v/>
      </c>
      <c r="BW711" s="53">
        <f>IF(D711="","",IF(BT711-BU711-BS711&gt;0,0,BT711-BU711-BS711))</f>
        <v/>
      </c>
      <c r="BX711" s="36">
        <f>IF(D711="","",IFERROR(VLOOKUP(D711,'produto-entrada-7'!A:M,3,0),"SEM PEDIDO"))</f>
        <v/>
      </c>
      <c r="BY711" s="36">
        <f>IF(D711="","",VLOOKUP(D711,'produto-estoque-total-7'!A:AB,25,0))</f>
        <v/>
      </c>
      <c r="BZ711" s="36">
        <f>IF(D711="","",IFERROR(VLOOKUP(D711,'produto-estoque-total-7'!A:AB,26,0)/100,0))</f>
        <v/>
      </c>
      <c r="CA711" s="36">
        <f>IF(D711="","",IFERROR(VLOOKUP(D711,'produto-estoque-total-7'!A:AB,27,0)/100,0))</f>
        <v/>
      </c>
      <c r="CB711" s="41">
        <f>IF(D711="","",V711*AF711)</f>
        <v/>
      </c>
      <c r="CC711" s="41">
        <f>IF(D711="","",V711*AI711)</f>
        <v/>
      </c>
      <c r="CD711" s="54">
        <f>IF(D711="","",VLOOKUP(D711,'produto-estoque-total-7'!A:AB,28,0))</f>
        <v/>
      </c>
    </row>
    <row r="712">
      <c r="A712" s="36">
        <f>IF(D712="","",VLOOKUP(D712,'produto-estoque-total-7'!A:AB,3,0))</f>
        <v/>
      </c>
      <c r="B712" s="1">
        <f>IF(D712="","",VLOOKUP(D712,'produto-estoque-total-7'!A:AB,12,0))</f>
        <v/>
      </c>
      <c r="C712" s="1">
        <f>IF(D712="","",VLOOKUP(D712,'produto-estoque-total-7'!A:AB,2,0))</f>
        <v/>
      </c>
      <c r="D712" s="37">
        <f>IFERROR(IF('produto-estoque-total-7'!A711="","",'produto-estoque-total-7'!A711),"")</f>
        <v/>
      </c>
      <c r="E712" s="1">
        <f>IF(D712="","",VLOOKUP(D712,'produto-estoque-total-7'!A:AB,4,0))</f>
        <v/>
      </c>
      <c r="F712" s="36">
        <f>IF(D712="","",VLOOKUP(D712,'produto-estoque-total-7'!A:AB,13,0))</f>
        <v/>
      </c>
      <c r="G712" s="1">
        <f>IF(F712="","",VLOOKUP(F712,'FORNECEDORES X COMPRADOR'!A:D,4,0))</f>
        <v/>
      </c>
      <c r="H712" s="1">
        <f>IF(F712="","",VLOOKUP(F712,'FORNECEDORES X COMPRADOR'!A:E,5,0))</f>
        <v/>
      </c>
      <c r="I712" s="36">
        <f>IF(D712="","",VLOOKUP(D712,'produto-estoque-total-7'!A:AB,15,0))</f>
        <v/>
      </c>
      <c r="J712" s="36">
        <f>IF(D712="","",VLOOKUP(D712,'produto-estoque-total-7'!A:AB,19,0))</f>
        <v/>
      </c>
      <c r="K712" s="1">
        <f>IF(D712="","",VLOOKUP(D712,'produto-estoque-total-7'!A:AB,20,0))</f>
        <v/>
      </c>
      <c r="L712" s="36">
        <f>IF(D712="","",VLOOKUP(D712,'produto-estoque-total-7'!A:AB,17,0))</f>
        <v/>
      </c>
      <c r="M712" s="1">
        <f>IF(D712="","",VLOOKUP(D712,'produto-estoque-total-7'!A:AB,18,0))</f>
        <v/>
      </c>
      <c r="N712" s="36">
        <f>IF(D712="","",VLOOKUP(D712,'produto-estoque-total-7'!A:AB,21,0))</f>
        <v/>
      </c>
      <c r="O712" s="1">
        <f>IF(D712="","",VLOOKUP(D712,'produto-estoque-total-7'!A:AB,22,0))</f>
        <v/>
      </c>
      <c r="P712" s="36">
        <f>IF(D712="","",VLOOKUP(D712,'produto-estoque-total-7'!A:AB,23,0))</f>
        <v/>
      </c>
      <c r="Q712" s="1">
        <f>IF(D712="","",VLOOKUP(D712,'produto-estoque-total-7'!A:AB,24,0))</f>
        <v/>
      </c>
      <c r="R712" s="38">
        <f>IFERROR(IF(D712="","",VLOOKUP(D712,'produto-venda-7'!B:N,13,0)),"C")</f>
        <v/>
      </c>
      <c r="S712" s="39">
        <f>IF(D712="","",VLOOKUP(D712,'produto-estoque-total-7'!A:AB,6,0))</f>
        <v/>
      </c>
      <c r="T712" s="39">
        <f>IF(D712="","",VLOOKUP(D712,'produto-estoque-total-7'!A:AB,5,0))</f>
        <v/>
      </c>
      <c r="U712" s="40">
        <f>IF(D712="","",VLOOKUP(D712,'produto-estoque-total-7'!A:AB,11,0))</f>
        <v/>
      </c>
      <c r="V712" s="41">
        <f>IF(D712="","",IFERROR(VLOOKUP(D712,'produto-entrada-7'!A:M,10,0),0))</f>
        <v/>
      </c>
      <c r="W712" s="42" t="n"/>
      <c r="X712" s="39">
        <f>IF(D712="","",VLOOKUP(D712,'produto-estoque-total-7'!A:AB,8,0))</f>
        <v/>
      </c>
      <c r="Y712" s="39">
        <f>IF(D712="","",VLOOKUP(D712,'produto-estoque-total-7'!A:AB,9,0))</f>
        <v/>
      </c>
      <c r="Z712" s="39">
        <f>IF(D712="","",VLOOKUP(D712,'produto-estoque-total-7'!A:AB,10,0))</f>
        <v/>
      </c>
      <c r="AA712" s="39">
        <f>IFERROR(IF(D712="","",VLOOKUP(D712,'produto-venda-7'!B:N,4,0)),0)</f>
        <v/>
      </c>
      <c r="AB712" s="39">
        <f>IFERROR(IF(D712="","",VLOOKUP(D712,'produto-venda-7'!B:N,5,0)),0)</f>
        <v/>
      </c>
      <c r="AC712" s="39">
        <f>IF(D712="","",IFERROR(AA712/90,0))</f>
        <v/>
      </c>
      <c r="AD712" s="36">
        <f>IF(D712="","",IFERROR(VLOOKUP(D712,'produto-entrada-7'!A:M,4,0),0))</f>
        <v/>
      </c>
      <c r="AE712" s="36">
        <f>IFERROR(IF(D712="","",VLOOKUP(D712,'produto-venda-7'!B:N,10,0)),0)</f>
        <v/>
      </c>
      <c r="AF712" s="36">
        <f>IF(D712="","",IFERROR(VLOOKUP(D712,'produto-entrada-7'!A:M,11,0),0))</f>
        <v/>
      </c>
      <c r="AG712" s="1">
        <f>IF(D712="","",IFERROR(VLOOKUP(D712,'produto-entrada-7'!A:M,12,0),0))</f>
        <v/>
      </c>
      <c r="AH712" s="1">
        <f>IF(D712="","",IFERROR(VLOOKUP(D712,'produto-entrada-7'!A:M,13,0),0))</f>
        <v/>
      </c>
      <c r="AI712" s="36">
        <f>IFERROR(IF(D712="","",VLOOKUP(D712,'produto-venda-7'!B:N,11,0)),0)</f>
        <v/>
      </c>
      <c r="AJ712" s="43">
        <f>IF(D712="","",IFERROR(AI712*AB712,0))</f>
        <v/>
      </c>
      <c r="AK712" s="44">
        <f>IFERROR(IF(D712="","",VLOOKUP(F712,'ANALISE FORNECEDOR'!$A:$I,8,0)),"")</f>
        <v/>
      </c>
      <c r="AL712" s="44">
        <f>IF(D712="","",AVERAGE(AM712,AK712))</f>
        <v/>
      </c>
      <c r="AM712" s="44">
        <f>IFERROR(IF(D712="","",VLOOKUP(F712,'ANALISE FORNECEDOR'!$A:$I,9,0)),"")</f>
        <v/>
      </c>
      <c r="AN712" s="45">
        <f>IF(D712="","",IF(Y712&gt;12,AI712*(U712+Y712),AI712*U712))</f>
        <v/>
      </c>
      <c r="AO712" s="45">
        <f>IF(D712="","",IF(Y712&gt;12,AI712*(U712+V712+Y712),AI712*(U712+V712)))</f>
        <v/>
      </c>
      <c r="AP712" s="46">
        <f>IF(D712="","",IF(Y712&gt;12,AG712*(U712+Y712),AG712*U712))</f>
        <v/>
      </c>
      <c r="AQ712" s="46">
        <f>IF(D712="","",IF(Y712&gt;12,AG712*(U712+V712+Y712),AG712*(U712+V712)))</f>
        <v/>
      </c>
      <c r="AR712" s="46">
        <f>IF(D712="","",IF(OR(R712="A",R712="AA",R712="AAA"),AP712,0))</f>
        <v/>
      </c>
      <c r="AS712" s="46">
        <f>IF(D712="","",IF(R712="B",AP712,0))</f>
        <v/>
      </c>
      <c r="AT712" s="46">
        <f>IF(D712="","",IF(R712="C",AP712,0))</f>
        <v/>
      </c>
      <c r="AU712" s="47">
        <f>IF(D712="","",IFERROR(AN712/AJ712,0))</f>
        <v/>
      </c>
      <c r="AV712" s="47">
        <f>IF(D712="","",IFERROR(((AO712)/AJ712),0))</f>
        <v/>
      </c>
      <c r="AW712" s="48">
        <f>IF(D712="","",IF(OR(S712="S",NOT(AND(ISNUMBER(AC712),ISNUMBER(AL712),AC712*AL712&gt;=0))),0,AC712*AL712))</f>
        <v/>
      </c>
      <c r="AX712" s="49">
        <f>IFERROR(IF(D712="","",AW712*AG712),0)</f>
        <v/>
      </c>
      <c r="AY712" s="48">
        <f>IF(D712="","",IF(OR(S712="S",NOT(AND(ISNUMBER(AC712),ISNUMBER(AK712),AC712*AK712&gt;=0))),0,AC712*AK712))</f>
        <v/>
      </c>
      <c r="AZ712" s="48">
        <f>IFERROR(IF(D712="","",IF(AY712=0,0,IF(((AY712)-(U712+Y712))&lt;0,0,(AY712)-U712))),0)</f>
        <v/>
      </c>
      <c r="BA712" s="49">
        <f>IF(D712="","",AZ712*AG712)</f>
        <v/>
      </c>
      <c r="BB712" s="49">
        <f>IF(D712="","",IF(OR(R712="A",R712="AA",R712="AAA"),BA712,0))</f>
        <v/>
      </c>
      <c r="BC712" s="49">
        <f>IF(D712="","",IF(R712="B",BA712,0))</f>
        <v/>
      </c>
      <c r="BD712" s="49">
        <f>IF(D712="","",IF(R712="B",BA712,0))</f>
        <v/>
      </c>
      <c r="BE712" s="49">
        <f>IF(D712="","",IF(S712="S",
1,
IF(AC712=0,
1,
IF(
IFERROR(((U712+Y712)*AG712)/((AC712*AK712)*AG712),0)&lt;0,
0,
IF(
IFERROR(((U712+Y712)*AG712)/((AC712*AK712)*AG712),0)&gt;1,
1,
IFERROR(((U712+Y712)*AG712)/((AC712*AK712)*AG712),0)
)
)
)
))</f>
        <v/>
      </c>
      <c r="BF712" s="49">
        <f>IF(D712="","",IF(S712="S",
1,
IF(AC712=0,
1,
IF(
IFERROR(((U712+V712+Y712)*AG712)/((AC712*AK712)*AG712),0)&lt;0,
0,
IF(
IFERROR(((U712+V712+Y712)*AG712)/((AC712*AK712)*AG712),0)&gt;1,
1,
IFERROR(((U712+V712+Y712)*AG712)/((AC712*AK712)*AG712),0)
)
)
)
))</f>
        <v/>
      </c>
      <c r="BG712" s="50">
        <f>IF(D712="","",IF(S712="S",0,IF(AND(ISNUMBER(AC712),ISNUMBER(AM712)),IF(OR(AC712*AM712&lt;0,ISERR(AC712*AM712)),0,AC712*AM712),0)))</f>
        <v/>
      </c>
      <c r="BH712" s="50">
        <f>IF(D712="","",IF(BY712&gt;TODAY()-60,0,IF(Y712&gt;12,MAX(0,(U712+Y712)-BG712),MAX(0,U712-BG712))))</f>
        <v/>
      </c>
      <c r="BI712" s="51">
        <f>IF(D712="","",BH712*AG712)</f>
        <v/>
      </c>
      <c r="BJ712" s="51">
        <f>IF(D712="","",IF(OR(R712="A",R712="AA",R712="AAA"),BI712,0))</f>
        <v/>
      </c>
      <c r="BK712" s="51">
        <f>IF(D712="","",IF(R712="B",BI712,0))</f>
        <v/>
      </c>
      <c r="BL712" s="51">
        <f>IF(D712="","",IF(R712="C",BI712,0))</f>
        <v/>
      </c>
      <c r="BM712" s="51">
        <f>IF(D712="","",IFERROR(MAX(0,MIN(BI712/AP712,1)),0))</f>
        <v/>
      </c>
      <c r="BN712" s="52">
        <f>IF(D712="","",AB712*AG712)</f>
        <v/>
      </c>
      <c r="BO712" s="52">
        <f>IF(D712="","",(U712+V712+X712)*AG712)</f>
        <v/>
      </c>
      <c r="BP712" s="52">
        <f>IF(D712="","",(AB712*3)*AG712)</f>
        <v/>
      </c>
      <c r="BQ712" s="52">
        <f>IF(D712="","",IF(BO712-BP712&gt;0,0,BO712-BP712))</f>
        <v/>
      </c>
      <c r="BR712" s="52">
        <f>IF(D712="","",IF(BO712-BP712-BN712&gt;0,0,BO712-BP712-BN712))</f>
        <v/>
      </c>
      <c r="BS712" s="53">
        <f>IF(D712="","",IFERROR(AB712*AI712,0))</f>
        <v/>
      </c>
      <c r="BT712" s="53">
        <f>IF(D712="","",IFERROR(IF(X712&gt;12, AI712*(U712+V712+X712), AI712*(U712+V712)),0))</f>
        <v/>
      </c>
      <c r="BU712" s="53">
        <f>IF(D712="","",IFERROR(((AB712*3)*AI712),0))</f>
        <v/>
      </c>
      <c r="BV712" s="53">
        <f>IF(D712="","",IF(BT712-BU712&gt;0,0,BT712-BU712))</f>
        <v/>
      </c>
      <c r="BW712" s="53">
        <f>IF(D712="","",IF(BT712-BU712-BS712&gt;0,0,BT712-BU712-BS712))</f>
        <v/>
      </c>
      <c r="BX712" s="36">
        <f>IF(D712="","",IFERROR(VLOOKUP(D712,'produto-entrada-7'!A:M,3,0),"SEM PEDIDO"))</f>
        <v/>
      </c>
      <c r="BY712" s="36">
        <f>IF(D712="","",VLOOKUP(D712,'produto-estoque-total-7'!A:AB,25,0))</f>
        <v/>
      </c>
      <c r="BZ712" s="36">
        <f>IF(D712="","",IFERROR(VLOOKUP(D712,'produto-estoque-total-7'!A:AB,26,0)/100,0))</f>
        <v/>
      </c>
      <c r="CA712" s="36">
        <f>IF(D712="","",IFERROR(VLOOKUP(D712,'produto-estoque-total-7'!A:AB,27,0)/100,0))</f>
        <v/>
      </c>
      <c r="CB712" s="41">
        <f>IF(D712="","",V712*AF712)</f>
        <v/>
      </c>
      <c r="CC712" s="41">
        <f>IF(D712="","",V712*AI712)</f>
        <v/>
      </c>
      <c r="CD712" s="54">
        <f>IF(D712="","",VLOOKUP(D712,'produto-estoque-total-7'!A:AB,28,0))</f>
        <v/>
      </c>
    </row>
    <row r="713">
      <c r="A713" s="36">
        <f>IF(D713="","",VLOOKUP(D713,'produto-estoque-total-7'!A:AB,3,0))</f>
        <v/>
      </c>
      <c r="B713" s="1">
        <f>IF(D713="","",VLOOKUP(D713,'produto-estoque-total-7'!A:AB,12,0))</f>
        <v/>
      </c>
      <c r="C713" s="1">
        <f>IF(D713="","",VLOOKUP(D713,'produto-estoque-total-7'!A:AB,2,0))</f>
        <v/>
      </c>
      <c r="D713" s="37">
        <f>IFERROR(IF('produto-estoque-total-7'!A712="","",'produto-estoque-total-7'!A712),"")</f>
        <v/>
      </c>
      <c r="E713" s="1">
        <f>IF(D713="","",VLOOKUP(D713,'produto-estoque-total-7'!A:AB,4,0))</f>
        <v/>
      </c>
      <c r="F713" s="36">
        <f>IF(D713="","",VLOOKUP(D713,'produto-estoque-total-7'!A:AB,13,0))</f>
        <v/>
      </c>
      <c r="G713" s="1">
        <f>IF(F713="","",VLOOKUP(F713,'FORNECEDORES X COMPRADOR'!A:D,4,0))</f>
        <v/>
      </c>
      <c r="H713" s="1">
        <f>IF(F713="","",VLOOKUP(F713,'FORNECEDORES X COMPRADOR'!A:E,5,0))</f>
        <v/>
      </c>
      <c r="I713" s="36">
        <f>IF(D713="","",VLOOKUP(D713,'produto-estoque-total-7'!A:AB,15,0))</f>
        <v/>
      </c>
      <c r="J713" s="36">
        <f>IF(D713="","",VLOOKUP(D713,'produto-estoque-total-7'!A:AB,19,0))</f>
        <v/>
      </c>
      <c r="K713" s="1">
        <f>IF(D713="","",VLOOKUP(D713,'produto-estoque-total-7'!A:AB,20,0))</f>
        <v/>
      </c>
      <c r="L713" s="36">
        <f>IF(D713="","",VLOOKUP(D713,'produto-estoque-total-7'!A:AB,17,0))</f>
        <v/>
      </c>
      <c r="M713" s="1">
        <f>IF(D713="","",VLOOKUP(D713,'produto-estoque-total-7'!A:AB,18,0))</f>
        <v/>
      </c>
      <c r="N713" s="36">
        <f>IF(D713="","",VLOOKUP(D713,'produto-estoque-total-7'!A:AB,21,0))</f>
        <v/>
      </c>
      <c r="O713" s="1">
        <f>IF(D713="","",VLOOKUP(D713,'produto-estoque-total-7'!A:AB,22,0))</f>
        <v/>
      </c>
      <c r="P713" s="36">
        <f>IF(D713="","",VLOOKUP(D713,'produto-estoque-total-7'!A:AB,23,0))</f>
        <v/>
      </c>
      <c r="Q713" s="1">
        <f>IF(D713="","",VLOOKUP(D713,'produto-estoque-total-7'!A:AB,24,0))</f>
        <v/>
      </c>
      <c r="R713" s="38">
        <f>IFERROR(IF(D713="","",VLOOKUP(D713,'produto-venda-7'!B:N,13,0)),"C")</f>
        <v/>
      </c>
      <c r="S713" s="39">
        <f>IF(D713="","",VLOOKUP(D713,'produto-estoque-total-7'!A:AB,6,0))</f>
        <v/>
      </c>
      <c r="T713" s="39">
        <f>IF(D713="","",VLOOKUP(D713,'produto-estoque-total-7'!A:AB,5,0))</f>
        <v/>
      </c>
      <c r="U713" s="40">
        <f>IF(D713="","",VLOOKUP(D713,'produto-estoque-total-7'!A:AB,11,0))</f>
        <v/>
      </c>
      <c r="V713" s="41">
        <f>IF(D713="","",IFERROR(VLOOKUP(D713,'produto-entrada-7'!A:M,10,0),0))</f>
        <v/>
      </c>
      <c r="W713" s="42" t="n"/>
      <c r="X713" s="39">
        <f>IF(D713="","",VLOOKUP(D713,'produto-estoque-total-7'!A:AB,8,0))</f>
        <v/>
      </c>
      <c r="Y713" s="39">
        <f>IF(D713="","",VLOOKUP(D713,'produto-estoque-total-7'!A:AB,9,0))</f>
        <v/>
      </c>
      <c r="Z713" s="39">
        <f>IF(D713="","",VLOOKUP(D713,'produto-estoque-total-7'!A:AB,10,0))</f>
        <v/>
      </c>
      <c r="AA713" s="39">
        <f>IFERROR(IF(D713="","",VLOOKUP(D713,'produto-venda-7'!B:N,4,0)),0)</f>
        <v/>
      </c>
      <c r="AB713" s="39">
        <f>IFERROR(IF(D713="","",VLOOKUP(D713,'produto-venda-7'!B:N,5,0)),0)</f>
        <v/>
      </c>
      <c r="AC713" s="39">
        <f>IF(D713="","",IFERROR(AA713/90,0))</f>
        <v/>
      </c>
      <c r="AD713" s="36">
        <f>IF(D713="","",IFERROR(VLOOKUP(D713,'produto-entrada-7'!A:M,4,0),0))</f>
        <v/>
      </c>
      <c r="AE713" s="36">
        <f>IFERROR(IF(D713="","",VLOOKUP(D713,'produto-venda-7'!B:N,10,0)),0)</f>
        <v/>
      </c>
      <c r="AF713" s="36">
        <f>IF(D713="","",IFERROR(VLOOKUP(D713,'produto-entrada-7'!A:M,11,0),0))</f>
        <v/>
      </c>
      <c r="AG713" s="1">
        <f>IF(D713="","",IFERROR(VLOOKUP(D713,'produto-entrada-7'!A:M,12,0),0))</f>
        <v/>
      </c>
      <c r="AH713" s="1">
        <f>IF(D713="","",IFERROR(VLOOKUP(D713,'produto-entrada-7'!A:M,13,0),0))</f>
        <v/>
      </c>
      <c r="AI713" s="36">
        <f>IFERROR(IF(D713="","",VLOOKUP(D713,'produto-venda-7'!B:N,11,0)),0)</f>
        <v/>
      </c>
      <c r="AJ713" s="43">
        <f>IF(D713="","",IFERROR(AI713*AB713,0))</f>
        <v/>
      </c>
      <c r="AK713" s="44">
        <f>IFERROR(IF(D713="","",VLOOKUP(F713,'ANALISE FORNECEDOR'!$A:$I,8,0)),"")</f>
        <v/>
      </c>
      <c r="AL713" s="44">
        <f>IF(D713="","",AVERAGE(AM713,AK713))</f>
        <v/>
      </c>
      <c r="AM713" s="44">
        <f>IFERROR(IF(D713="","",VLOOKUP(F713,'ANALISE FORNECEDOR'!$A:$I,9,0)),"")</f>
        <v/>
      </c>
      <c r="AN713" s="45">
        <f>IF(D713="","",IF(Y713&gt;12,AI713*(U713+Y713),AI713*U713))</f>
        <v/>
      </c>
      <c r="AO713" s="45">
        <f>IF(D713="","",IF(Y713&gt;12,AI713*(U713+V713+Y713),AI713*(U713+V713)))</f>
        <v/>
      </c>
      <c r="AP713" s="46">
        <f>IF(D713="","",IF(Y713&gt;12,AG713*(U713+Y713),AG713*U713))</f>
        <v/>
      </c>
      <c r="AQ713" s="46">
        <f>IF(D713="","",IF(Y713&gt;12,AG713*(U713+V713+Y713),AG713*(U713+V713)))</f>
        <v/>
      </c>
      <c r="AR713" s="46">
        <f>IF(D713="","",IF(OR(R713="A",R713="AA",R713="AAA"),AP713,0))</f>
        <v/>
      </c>
      <c r="AS713" s="46">
        <f>IF(D713="","",IF(R713="B",AP713,0))</f>
        <v/>
      </c>
      <c r="AT713" s="46">
        <f>IF(D713="","",IF(R713="C",AP713,0))</f>
        <v/>
      </c>
      <c r="AU713" s="47">
        <f>IF(D713="","",IFERROR(AN713/AJ713,0))</f>
        <v/>
      </c>
      <c r="AV713" s="47">
        <f>IF(D713="","",IFERROR(((AO713)/AJ713),0))</f>
        <v/>
      </c>
      <c r="AW713" s="48">
        <f>IF(D713="","",IF(OR(S713="S",NOT(AND(ISNUMBER(AC713),ISNUMBER(AL713),AC713*AL713&gt;=0))),0,AC713*AL713))</f>
        <v/>
      </c>
      <c r="AX713" s="49">
        <f>IFERROR(IF(D713="","",AW713*AG713),0)</f>
        <v/>
      </c>
      <c r="AY713" s="48">
        <f>IF(D713="","",IF(OR(S713="S",NOT(AND(ISNUMBER(AC713),ISNUMBER(AK713),AC713*AK713&gt;=0))),0,AC713*AK713))</f>
        <v/>
      </c>
      <c r="AZ713" s="48">
        <f>IFERROR(IF(D713="","",IF(AY713=0,0,IF(((AY713)-(U713+Y713))&lt;0,0,(AY713)-U713))),0)</f>
        <v/>
      </c>
      <c r="BA713" s="49">
        <f>IF(D713="","",AZ713*AG713)</f>
        <v/>
      </c>
      <c r="BB713" s="49">
        <f>IF(D713="","",IF(OR(R713="A",R713="AA",R713="AAA"),BA713,0))</f>
        <v/>
      </c>
      <c r="BC713" s="49">
        <f>IF(D713="","",IF(R713="B",BA713,0))</f>
        <v/>
      </c>
      <c r="BD713" s="49">
        <f>IF(D713="","",IF(R713="B",BA713,0))</f>
        <v/>
      </c>
      <c r="BE713" s="49">
        <f>IF(D713="","",IF(S713="S",
1,
IF(AC713=0,
1,
IF(
IFERROR(((U713+Y713)*AG713)/((AC713*AK713)*AG713),0)&lt;0,
0,
IF(
IFERROR(((U713+Y713)*AG713)/((AC713*AK713)*AG713),0)&gt;1,
1,
IFERROR(((U713+Y713)*AG713)/((AC713*AK713)*AG713),0)
)
)
)
))</f>
        <v/>
      </c>
      <c r="BF713" s="49">
        <f>IF(D713="","",IF(S713="S",
1,
IF(AC713=0,
1,
IF(
IFERROR(((U713+V713+Y713)*AG713)/((AC713*AK713)*AG713),0)&lt;0,
0,
IF(
IFERROR(((U713+V713+Y713)*AG713)/((AC713*AK713)*AG713),0)&gt;1,
1,
IFERROR(((U713+V713+Y713)*AG713)/((AC713*AK713)*AG713),0)
)
)
)
))</f>
        <v/>
      </c>
      <c r="BG713" s="50">
        <f>IF(D713="","",IF(S713="S",0,IF(AND(ISNUMBER(AC713),ISNUMBER(AM713)),IF(OR(AC713*AM713&lt;0,ISERR(AC713*AM713)),0,AC713*AM713),0)))</f>
        <v/>
      </c>
      <c r="BH713" s="50">
        <f>IF(D713="","",IF(BY713&gt;TODAY()-60,0,IF(Y713&gt;12,MAX(0,(U713+Y713)-BG713),MAX(0,U713-BG713))))</f>
        <v/>
      </c>
      <c r="BI713" s="51">
        <f>IF(D713="","",BH713*AG713)</f>
        <v/>
      </c>
      <c r="BJ713" s="51">
        <f>IF(D713="","",IF(OR(R713="A",R713="AA",R713="AAA"),BI713,0))</f>
        <v/>
      </c>
      <c r="BK713" s="51">
        <f>IF(D713="","",IF(R713="B",BI713,0))</f>
        <v/>
      </c>
      <c r="BL713" s="51">
        <f>IF(D713="","",IF(R713="C",BI713,0))</f>
        <v/>
      </c>
      <c r="BM713" s="51">
        <f>IF(D713="","",IFERROR(MAX(0,MIN(BI713/AP713,1)),0))</f>
        <v/>
      </c>
      <c r="BN713" s="52">
        <f>IF(D713="","",AB713*AG713)</f>
        <v/>
      </c>
      <c r="BO713" s="52">
        <f>IF(D713="","",(U713+V713+X713)*AG713)</f>
        <v/>
      </c>
      <c r="BP713" s="52">
        <f>IF(D713="","",(AB713*3)*AG713)</f>
        <v/>
      </c>
      <c r="BQ713" s="52">
        <f>IF(D713="","",IF(BO713-BP713&gt;0,0,BO713-BP713))</f>
        <v/>
      </c>
      <c r="BR713" s="52">
        <f>IF(D713="","",IF(BO713-BP713-BN713&gt;0,0,BO713-BP713-BN713))</f>
        <v/>
      </c>
      <c r="BS713" s="53">
        <f>IF(D713="","",IFERROR(AB713*AI713,0))</f>
        <v/>
      </c>
      <c r="BT713" s="53">
        <f>IF(D713="","",IFERROR(IF(X713&gt;12, AI713*(U713+V713+X713), AI713*(U713+V713)),0))</f>
        <v/>
      </c>
      <c r="BU713" s="53">
        <f>IF(D713="","",IFERROR(((AB713*3)*AI713),0))</f>
        <v/>
      </c>
      <c r="BV713" s="53">
        <f>IF(D713="","",IF(BT713-BU713&gt;0,0,BT713-BU713))</f>
        <v/>
      </c>
      <c r="BW713" s="53">
        <f>IF(D713="","",IF(BT713-BU713-BS713&gt;0,0,BT713-BU713-BS713))</f>
        <v/>
      </c>
      <c r="BX713" s="36">
        <f>IF(D713="","",IFERROR(VLOOKUP(D713,'produto-entrada-7'!A:M,3,0),"SEM PEDIDO"))</f>
        <v/>
      </c>
      <c r="BY713" s="36">
        <f>IF(D713="","",VLOOKUP(D713,'produto-estoque-total-7'!A:AB,25,0))</f>
        <v/>
      </c>
      <c r="BZ713" s="36">
        <f>IF(D713="","",IFERROR(VLOOKUP(D713,'produto-estoque-total-7'!A:AB,26,0)/100,0))</f>
        <v/>
      </c>
      <c r="CA713" s="36">
        <f>IF(D713="","",IFERROR(VLOOKUP(D713,'produto-estoque-total-7'!A:AB,27,0)/100,0))</f>
        <v/>
      </c>
      <c r="CB713" s="41">
        <f>IF(D713="","",V713*AF713)</f>
        <v/>
      </c>
      <c r="CC713" s="41">
        <f>IF(D713="","",V713*AI713)</f>
        <v/>
      </c>
      <c r="CD713" s="54">
        <f>IF(D713="","",VLOOKUP(D713,'produto-estoque-total-7'!A:AB,28,0))</f>
        <v/>
      </c>
    </row>
    <row r="714">
      <c r="A714" s="36">
        <f>IF(D714="","",VLOOKUP(D714,'produto-estoque-total-7'!A:AB,3,0))</f>
        <v/>
      </c>
      <c r="B714" s="1">
        <f>IF(D714="","",VLOOKUP(D714,'produto-estoque-total-7'!A:AB,12,0))</f>
        <v/>
      </c>
      <c r="C714" s="1">
        <f>IF(D714="","",VLOOKUP(D714,'produto-estoque-total-7'!A:AB,2,0))</f>
        <v/>
      </c>
      <c r="D714" s="37">
        <f>IFERROR(IF('produto-estoque-total-7'!A713="","",'produto-estoque-total-7'!A713),"")</f>
        <v/>
      </c>
      <c r="E714" s="1">
        <f>IF(D714="","",VLOOKUP(D714,'produto-estoque-total-7'!A:AB,4,0))</f>
        <v/>
      </c>
      <c r="F714" s="36">
        <f>IF(D714="","",VLOOKUP(D714,'produto-estoque-total-7'!A:AB,13,0))</f>
        <v/>
      </c>
      <c r="G714" s="1">
        <f>IF(F714="","",VLOOKUP(F714,'FORNECEDORES X COMPRADOR'!A:D,4,0))</f>
        <v/>
      </c>
      <c r="H714" s="1">
        <f>IF(F714="","",VLOOKUP(F714,'FORNECEDORES X COMPRADOR'!A:E,5,0))</f>
        <v/>
      </c>
      <c r="I714" s="36">
        <f>IF(D714="","",VLOOKUP(D714,'produto-estoque-total-7'!A:AB,15,0))</f>
        <v/>
      </c>
      <c r="J714" s="36">
        <f>IF(D714="","",VLOOKUP(D714,'produto-estoque-total-7'!A:AB,19,0))</f>
        <v/>
      </c>
      <c r="K714" s="1">
        <f>IF(D714="","",VLOOKUP(D714,'produto-estoque-total-7'!A:AB,20,0))</f>
        <v/>
      </c>
      <c r="L714" s="36">
        <f>IF(D714="","",VLOOKUP(D714,'produto-estoque-total-7'!A:AB,17,0))</f>
        <v/>
      </c>
      <c r="M714" s="1">
        <f>IF(D714="","",VLOOKUP(D714,'produto-estoque-total-7'!A:AB,18,0))</f>
        <v/>
      </c>
      <c r="N714" s="36">
        <f>IF(D714="","",VLOOKUP(D714,'produto-estoque-total-7'!A:AB,21,0))</f>
        <v/>
      </c>
      <c r="O714" s="1">
        <f>IF(D714="","",VLOOKUP(D714,'produto-estoque-total-7'!A:AB,22,0))</f>
        <v/>
      </c>
      <c r="P714" s="36">
        <f>IF(D714="","",VLOOKUP(D714,'produto-estoque-total-7'!A:AB,23,0))</f>
        <v/>
      </c>
      <c r="Q714" s="1">
        <f>IF(D714="","",VLOOKUP(D714,'produto-estoque-total-7'!A:AB,24,0))</f>
        <v/>
      </c>
      <c r="R714" s="38">
        <f>IFERROR(IF(D714="","",VLOOKUP(D714,'produto-venda-7'!B:N,13,0)),"C")</f>
        <v/>
      </c>
      <c r="S714" s="39">
        <f>IF(D714="","",VLOOKUP(D714,'produto-estoque-total-7'!A:AB,6,0))</f>
        <v/>
      </c>
      <c r="T714" s="39">
        <f>IF(D714="","",VLOOKUP(D714,'produto-estoque-total-7'!A:AB,5,0))</f>
        <v/>
      </c>
      <c r="U714" s="40">
        <f>IF(D714="","",VLOOKUP(D714,'produto-estoque-total-7'!A:AB,11,0))</f>
        <v/>
      </c>
      <c r="V714" s="41">
        <f>IF(D714="","",IFERROR(VLOOKUP(D714,'produto-entrada-7'!A:M,10,0),0))</f>
        <v/>
      </c>
      <c r="W714" s="42" t="n"/>
      <c r="X714" s="39">
        <f>IF(D714="","",VLOOKUP(D714,'produto-estoque-total-7'!A:AB,8,0))</f>
        <v/>
      </c>
      <c r="Y714" s="39">
        <f>IF(D714="","",VLOOKUP(D714,'produto-estoque-total-7'!A:AB,9,0))</f>
        <v/>
      </c>
      <c r="Z714" s="39">
        <f>IF(D714="","",VLOOKUP(D714,'produto-estoque-total-7'!A:AB,10,0))</f>
        <v/>
      </c>
      <c r="AA714" s="39">
        <f>IFERROR(IF(D714="","",VLOOKUP(D714,'produto-venda-7'!B:N,4,0)),0)</f>
        <v/>
      </c>
      <c r="AB714" s="39">
        <f>IFERROR(IF(D714="","",VLOOKUP(D714,'produto-venda-7'!B:N,5,0)),0)</f>
        <v/>
      </c>
      <c r="AC714" s="39">
        <f>IF(D714="","",IFERROR(AA714/90,0))</f>
        <v/>
      </c>
      <c r="AD714" s="36">
        <f>IF(D714="","",IFERROR(VLOOKUP(D714,'produto-entrada-7'!A:M,4,0),0))</f>
        <v/>
      </c>
      <c r="AE714" s="36">
        <f>IFERROR(IF(D714="","",VLOOKUP(D714,'produto-venda-7'!B:N,10,0)),0)</f>
        <v/>
      </c>
      <c r="AF714" s="36">
        <f>IF(D714="","",IFERROR(VLOOKUP(D714,'produto-entrada-7'!A:M,11,0),0))</f>
        <v/>
      </c>
      <c r="AG714" s="1">
        <f>IF(D714="","",IFERROR(VLOOKUP(D714,'produto-entrada-7'!A:M,12,0),0))</f>
        <v/>
      </c>
      <c r="AH714" s="1">
        <f>IF(D714="","",IFERROR(VLOOKUP(D714,'produto-entrada-7'!A:M,13,0),0))</f>
        <v/>
      </c>
      <c r="AI714" s="36">
        <f>IFERROR(IF(D714="","",VLOOKUP(D714,'produto-venda-7'!B:N,11,0)),0)</f>
        <v/>
      </c>
      <c r="AJ714" s="43">
        <f>IF(D714="","",IFERROR(AI714*AB714,0))</f>
        <v/>
      </c>
      <c r="AK714" s="44">
        <f>IFERROR(IF(D714="","",VLOOKUP(F714,'ANALISE FORNECEDOR'!$A:$I,8,0)),"")</f>
        <v/>
      </c>
      <c r="AL714" s="44">
        <f>IF(D714="","",AVERAGE(AM714,AK714))</f>
        <v/>
      </c>
      <c r="AM714" s="44">
        <f>IFERROR(IF(D714="","",VLOOKUP(F714,'ANALISE FORNECEDOR'!$A:$I,9,0)),"")</f>
        <v/>
      </c>
      <c r="AN714" s="45">
        <f>IF(D714="","",IF(Y714&gt;12,AI714*(U714+Y714),AI714*U714))</f>
        <v/>
      </c>
      <c r="AO714" s="45">
        <f>IF(D714="","",IF(Y714&gt;12,AI714*(U714+V714+Y714),AI714*(U714+V714)))</f>
        <v/>
      </c>
      <c r="AP714" s="46">
        <f>IF(D714="","",IF(Y714&gt;12,AG714*(U714+Y714),AG714*U714))</f>
        <v/>
      </c>
      <c r="AQ714" s="46">
        <f>IF(D714="","",IF(Y714&gt;12,AG714*(U714+V714+Y714),AG714*(U714+V714)))</f>
        <v/>
      </c>
      <c r="AR714" s="46">
        <f>IF(D714="","",IF(OR(R714="A",R714="AA",R714="AAA"),AP714,0))</f>
        <v/>
      </c>
      <c r="AS714" s="46">
        <f>IF(D714="","",IF(R714="B",AP714,0))</f>
        <v/>
      </c>
      <c r="AT714" s="46">
        <f>IF(D714="","",IF(R714="C",AP714,0))</f>
        <v/>
      </c>
      <c r="AU714" s="47">
        <f>IF(D714="","",IFERROR(AN714/AJ714,0))</f>
        <v/>
      </c>
      <c r="AV714" s="47">
        <f>IF(D714="","",IFERROR(((AO714)/AJ714),0))</f>
        <v/>
      </c>
      <c r="AW714" s="48">
        <f>IF(D714="","",IF(OR(S714="S",NOT(AND(ISNUMBER(AC714),ISNUMBER(AL714),AC714*AL714&gt;=0))),0,AC714*AL714))</f>
        <v/>
      </c>
      <c r="AX714" s="49">
        <f>IFERROR(IF(D714="","",AW714*AG714),0)</f>
        <v/>
      </c>
      <c r="AY714" s="48">
        <f>IF(D714="","",IF(OR(S714="S",NOT(AND(ISNUMBER(AC714),ISNUMBER(AK714),AC714*AK714&gt;=0))),0,AC714*AK714))</f>
        <v/>
      </c>
      <c r="AZ714" s="48">
        <f>IFERROR(IF(D714="","",IF(AY714=0,0,IF(((AY714)-(U714+Y714))&lt;0,0,(AY714)-U714))),0)</f>
        <v/>
      </c>
      <c r="BA714" s="49">
        <f>IF(D714="","",AZ714*AG714)</f>
        <v/>
      </c>
      <c r="BB714" s="49">
        <f>IF(D714="","",IF(OR(R714="A",R714="AA",R714="AAA"),BA714,0))</f>
        <v/>
      </c>
      <c r="BC714" s="49">
        <f>IF(D714="","",IF(R714="B",BA714,0))</f>
        <v/>
      </c>
      <c r="BD714" s="49">
        <f>IF(D714="","",IF(R714="B",BA714,0))</f>
        <v/>
      </c>
      <c r="BE714" s="49">
        <f>IF(D714="","",IF(S714="S",
1,
IF(AC714=0,
1,
IF(
IFERROR(((U714+Y714)*AG714)/((AC714*AK714)*AG714),0)&lt;0,
0,
IF(
IFERROR(((U714+Y714)*AG714)/((AC714*AK714)*AG714),0)&gt;1,
1,
IFERROR(((U714+Y714)*AG714)/((AC714*AK714)*AG714),0)
)
)
)
))</f>
        <v/>
      </c>
      <c r="BF714" s="49">
        <f>IF(D714="","",IF(S714="S",
1,
IF(AC714=0,
1,
IF(
IFERROR(((U714+V714+Y714)*AG714)/((AC714*AK714)*AG714),0)&lt;0,
0,
IF(
IFERROR(((U714+V714+Y714)*AG714)/((AC714*AK714)*AG714),0)&gt;1,
1,
IFERROR(((U714+V714+Y714)*AG714)/((AC714*AK714)*AG714),0)
)
)
)
))</f>
        <v/>
      </c>
      <c r="BG714" s="50">
        <f>IF(D714="","",IF(S714="S",0,IF(AND(ISNUMBER(AC714),ISNUMBER(AM714)),IF(OR(AC714*AM714&lt;0,ISERR(AC714*AM714)),0,AC714*AM714),0)))</f>
        <v/>
      </c>
      <c r="BH714" s="50">
        <f>IF(D714="","",IF(BY714&gt;TODAY()-60,0,IF(Y714&gt;12,MAX(0,(U714+Y714)-BG714),MAX(0,U714-BG714))))</f>
        <v/>
      </c>
      <c r="BI714" s="51">
        <f>IF(D714="","",BH714*AG714)</f>
        <v/>
      </c>
      <c r="BJ714" s="51">
        <f>IF(D714="","",IF(OR(R714="A",R714="AA",R714="AAA"),BI714,0))</f>
        <v/>
      </c>
      <c r="BK714" s="51">
        <f>IF(D714="","",IF(R714="B",BI714,0))</f>
        <v/>
      </c>
      <c r="BL714" s="51">
        <f>IF(D714="","",IF(R714="C",BI714,0))</f>
        <v/>
      </c>
      <c r="BM714" s="51">
        <f>IF(D714="","",IFERROR(MAX(0,MIN(BI714/AP714,1)),0))</f>
        <v/>
      </c>
      <c r="BN714" s="52">
        <f>IF(D714="","",AB714*AG714)</f>
        <v/>
      </c>
      <c r="BO714" s="52">
        <f>IF(D714="","",(U714+V714+X714)*AG714)</f>
        <v/>
      </c>
      <c r="BP714" s="52">
        <f>IF(D714="","",(AB714*3)*AG714)</f>
        <v/>
      </c>
      <c r="BQ714" s="52">
        <f>IF(D714="","",IF(BO714-BP714&gt;0,0,BO714-BP714))</f>
        <v/>
      </c>
      <c r="BR714" s="52">
        <f>IF(D714="","",IF(BO714-BP714-BN714&gt;0,0,BO714-BP714-BN714))</f>
        <v/>
      </c>
      <c r="BS714" s="53">
        <f>IF(D714="","",IFERROR(AB714*AI714,0))</f>
        <v/>
      </c>
      <c r="BT714" s="53">
        <f>IF(D714="","",IFERROR(IF(X714&gt;12, AI714*(U714+V714+X714), AI714*(U714+V714)),0))</f>
        <v/>
      </c>
      <c r="BU714" s="53">
        <f>IF(D714="","",IFERROR(((AB714*3)*AI714),0))</f>
        <v/>
      </c>
      <c r="BV714" s="53">
        <f>IF(D714="","",IF(BT714-BU714&gt;0,0,BT714-BU714))</f>
        <v/>
      </c>
      <c r="BW714" s="53">
        <f>IF(D714="","",IF(BT714-BU714-BS714&gt;0,0,BT714-BU714-BS714))</f>
        <v/>
      </c>
      <c r="BX714" s="36">
        <f>IF(D714="","",IFERROR(VLOOKUP(D714,'produto-entrada-7'!A:M,3,0),"SEM PEDIDO"))</f>
        <v/>
      </c>
      <c r="BY714" s="36">
        <f>IF(D714="","",VLOOKUP(D714,'produto-estoque-total-7'!A:AB,25,0))</f>
        <v/>
      </c>
      <c r="BZ714" s="36">
        <f>IF(D714="","",IFERROR(VLOOKUP(D714,'produto-estoque-total-7'!A:AB,26,0)/100,0))</f>
        <v/>
      </c>
      <c r="CA714" s="36">
        <f>IF(D714="","",IFERROR(VLOOKUP(D714,'produto-estoque-total-7'!A:AB,27,0)/100,0))</f>
        <v/>
      </c>
      <c r="CB714" s="41">
        <f>IF(D714="","",V714*AF714)</f>
        <v/>
      </c>
      <c r="CC714" s="41">
        <f>IF(D714="","",V714*AI714)</f>
        <v/>
      </c>
      <c r="CD714" s="54">
        <f>IF(D714="","",VLOOKUP(D714,'produto-estoque-total-7'!A:AB,28,0))</f>
        <v/>
      </c>
    </row>
    <row r="715">
      <c r="A715" s="36">
        <f>IF(D715="","",VLOOKUP(D715,'produto-estoque-total-7'!A:AB,3,0))</f>
        <v/>
      </c>
      <c r="B715" s="1">
        <f>IF(D715="","",VLOOKUP(D715,'produto-estoque-total-7'!A:AB,12,0))</f>
        <v/>
      </c>
      <c r="C715" s="1">
        <f>IF(D715="","",VLOOKUP(D715,'produto-estoque-total-7'!A:AB,2,0))</f>
        <v/>
      </c>
      <c r="D715" s="37">
        <f>IFERROR(IF('produto-estoque-total-7'!A714="","",'produto-estoque-total-7'!A714),"")</f>
        <v/>
      </c>
      <c r="E715" s="1">
        <f>IF(D715="","",VLOOKUP(D715,'produto-estoque-total-7'!A:AB,4,0))</f>
        <v/>
      </c>
      <c r="F715" s="36">
        <f>IF(D715="","",VLOOKUP(D715,'produto-estoque-total-7'!A:AB,13,0))</f>
        <v/>
      </c>
      <c r="G715" s="1">
        <f>IF(F715="","",VLOOKUP(F715,'FORNECEDORES X COMPRADOR'!A:D,4,0))</f>
        <v/>
      </c>
      <c r="H715" s="1">
        <f>IF(F715="","",VLOOKUP(F715,'FORNECEDORES X COMPRADOR'!A:E,5,0))</f>
        <v/>
      </c>
      <c r="I715" s="36">
        <f>IF(D715="","",VLOOKUP(D715,'produto-estoque-total-7'!A:AB,15,0))</f>
        <v/>
      </c>
      <c r="J715" s="36">
        <f>IF(D715="","",VLOOKUP(D715,'produto-estoque-total-7'!A:AB,19,0))</f>
        <v/>
      </c>
      <c r="K715" s="1">
        <f>IF(D715="","",VLOOKUP(D715,'produto-estoque-total-7'!A:AB,20,0))</f>
        <v/>
      </c>
      <c r="L715" s="36">
        <f>IF(D715="","",VLOOKUP(D715,'produto-estoque-total-7'!A:AB,17,0))</f>
        <v/>
      </c>
      <c r="M715" s="1">
        <f>IF(D715="","",VLOOKUP(D715,'produto-estoque-total-7'!A:AB,18,0))</f>
        <v/>
      </c>
      <c r="N715" s="36">
        <f>IF(D715="","",VLOOKUP(D715,'produto-estoque-total-7'!A:AB,21,0))</f>
        <v/>
      </c>
      <c r="O715" s="1">
        <f>IF(D715="","",VLOOKUP(D715,'produto-estoque-total-7'!A:AB,22,0))</f>
        <v/>
      </c>
      <c r="P715" s="36">
        <f>IF(D715="","",VLOOKUP(D715,'produto-estoque-total-7'!A:AB,23,0))</f>
        <v/>
      </c>
      <c r="Q715" s="1">
        <f>IF(D715="","",VLOOKUP(D715,'produto-estoque-total-7'!A:AB,24,0))</f>
        <v/>
      </c>
      <c r="R715" s="38">
        <f>IFERROR(IF(D715="","",VLOOKUP(D715,'produto-venda-7'!B:N,13,0)),"C")</f>
        <v/>
      </c>
      <c r="S715" s="39">
        <f>IF(D715="","",VLOOKUP(D715,'produto-estoque-total-7'!A:AB,6,0))</f>
        <v/>
      </c>
      <c r="T715" s="39">
        <f>IF(D715="","",VLOOKUP(D715,'produto-estoque-total-7'!A:AB,5,0))</f>
        <v/>
      </c>
      <c r="U715" s="40">
        <f>IF(D715="","",VLOOKUP(D715,'produto-estoque-total-7'!A:AB,11,0))</f>
        <v/>
      </c>
      <c r="V715" s="41">
        <f>IF(D715="","",IFERROR(VLOOKUP(D715,'produto-entrada-7'!A:M,10,0),0))</f>
        <v/>
      </c>
      <c r="W715" s="42" t="n"/>
      <c r="X715" s="39">
        <f>IF(D715="","",VLOOKUP(D715,'produto-estoque-total-7'!A:AB,8,0))</f>
        <v/>
      </c>
      <c r="Y715" s="39">
        <f>IF(D715="","",VLOOKUP(D715,'produto-estoque-total-7'!A:AB,9,0))</f>
        <v/>
      </c>
      <c r="Z715" s="39">
        <f>IF(D715="","",VLOOKUP(D715,'produto-estoque-total-7'!A:AB,10,0))</f>
        <v/>
      </c>
      <c r="AA715" s="39">
        <f>IFERROR(IF(D715="","",VLOOKUP(D715,'produto-venda-7'!B:N,4,0)),0)</f>
        <v/>
      </c>
      <c r="AB715" s="39">
        <f>IFERROR(IF(D715="","",VLOOKUP(D715,'produto-venda-7'!B:N,5,0)),0)</f>
        <v/>
      </c>
      <c r="AC715" s="39">
        <f>IF(D715="","",IFERROR(AA715/90,0))</f>
        <v/>
      </c>
      <c r="AD715" s="36">
        <f>IF(D715="","",IFERROR(VLOOKUP(D715,'produto-entrada-7'!A:M,4,0),0))</f>
        <v/>
      </c>
      <c r="AE715" s="36">
        <f>IFERROR(IF(D715="","",VLOOKUP(D715,'produto-venda-7'!B:N,10,0)),0)</f>
        <v/>
      </c>
      <c r="AF715" s="36">
        <f>IF(D715="","",IFERROR(VLOOKUP(D715,'produto-entrada-7'!A:M,11,0),0))</f>
        <v/>
      </c>
      <c r="AG715" s="1">
        <f>IF(D715="","",IFERROR(VLOOKUP(D715,'produto-entrada-7'!A:M,12,0),0))</f>
        <v/>
      </c>
      <c r="AH715" s="1">
        <f>IF(D715="","",IFERROR(VLOOKUP(D715,'produto-entrada-7'!A:M,13,0),0))</f>
        <v/>
      </c>
      <c r="AI715" s="36">
        <f>IFERROR(IF(D715="","",VLOOKUP(D715,'produto-venda-7'!B:N,11,0)),0)</f>
        <v/>
      </c>
      <c r="AJ715" s="43">
        <f>IF(D715="","",IFERROR(AI715*AB715,0))</f>
        <v/>
      </c>
      <c r="AK715" s="44">
        <f>IFERROR(IF(D715="","",VLOOKUP(F715,'ANALISE FORNECEDOR'!$A:$I,8,0)),"")</f>
        <v/>
      </c>
      <c r="AL715" s="44">
        <f>IF(D715="","",AVERAGE(AM715,AK715))</f>
        <v/>
      </c>
      <c r="AM715" s="44">
        <f>IFERROR(IF(D715="","",VLOOKUP(F715,'ANALISE FORNECEDOR'!$A:$I,9,0)),"")</f>
        <v/>
      </c>
      <c r="AN715" s="45">
        <f>IF(D715="","",IF(Y715&gt;12,AI715*(U715+Y715),AI715*U715))</f>
        <v/>
      </c>
      <c r="AO715" s="45">
        <f>IF(D715="","",IF(Y715&gt;12,AI715*(U715+V715+Y715),AI715*(U715+V715)))</f>
        <v/>
      </c>
      <c r="AP715" s="46">
        <f>IF(D715="","",IF(Y715&gt;12,AG715*(U715+Y715),AG715*U715))</f>
        <v/>
      </c>
      <c r="AQ715" s="46">
        <f>IF(D715="","",IF(Y715&gt;12,AG715*(U715+V715+Y715),AG715*(U715+V715)))</f>
        <v/>
      </c>
      <c r="AR715" s="46">
        <f>IF(D715="","",IF(OR(R715="A",R715="AA",R715="AAA"),AP715,0))</f>
        <v/>
      </c>
      <c r="AS715" s="46">
        <f>IF(D715="","",IF(R715="B",AP715,0))</f>
        <v/>
      </c>
      <c r="AT715" s="46">
        <f>IF(D715="","",IF(R715="C",AP715,0))</f>
        <v/>
      </c>
      <c r="AU715" s="47">
        <f>IF(D715="","",IFERROR(AN715/AJ715,0))</f>
        <v/>
      </c>
      <c r="AV715" s="47">
        <f>IF(D715="","",IFERROR(((AO715)/AJ715),0))</f>
        <v/>
      </c>
      <c r="AW715" s="48">
        <f>IF(D715="","",IF(OR(S715="S",NOT(AND(ISNUMBER(AC715),ISNUMBER(AL715),AC715*AL715&gt;=0))),0,AC715*AL715))</f>
        <v/>
      </c>
      <c r="AX715" s="49">
        <f>IFERROR(IF(D715="","",AW715*AG715),0)</f>
        <v/>
      </c>
      <c r="AY715" s="48">
        <f>IF(D715="","",IF(OR(S715="S",NOT(AND(ISNUMBER(AC715),ISNUMBER(AK715),AC715*AK715&gt;=0))),0,AC715*AK715))</f>
        <v/>
      </c>
      <c r="AZ715" s="48">
        <f>IFERROR(IF(D715="","",IF(AY715=0,0,IF(((AY715)-(U715+Y715))&lt;0,0,(AY715)-U715))),0)</f>
        <v/>
      </c>
      <c r="BA715" s="49">
        <f>IF(D715="","",AZ715*AG715)</f>
        <v/>
      </c>
      <c r="BB715" s="49">
        <f>IF(D715="","",IF(OR(R715="A",R715="AA",R715="AAA"),BA715,0))</f>
        <v/>
      </c>
      <c r="BC715" s="49">
        <f>IF(D715="","",IF(R715="B",BA715,0))</f>
        <v/>
      </c>
      <c r="BD715" s="49">
        <f>IF(D715="","",IF(R715="B",BA715,0))</f>
        <v/>
      </c>
      <c r="BE715" s="49">
        <f>IF(D715="","",IF(S715="S",
1,
IF(AC715=0,
1,
IF(
IFERROR(((U715+Y715)*AG715)/((AC715*AK715)*AG715),0)&lt;0,
0,
IF(
IFERROR(((U715+Y715)*AG715)/((AC715*AK715)*AG715),0)&gt;1,
1,
IFERROR(((U715+Y715)*AG715)/((AC715*AK715)*AG715),0)
)
)
)
))</f>
        <v/>
      </c>
      <c r="BF715" s="49">
        <f>IF(D715="","",IF(S715="S",
1,
IF(AC715=0,
1,
IF(
IFERROR(((U715+V715+Y715)*AG715)/((AC715*AK715)*AG715),0)&lt;0,
0,
IF(
IFERROR(((U715+V715+Y715)*AG715)/((AC715*AK715)*AG715),0)&gt;1,
1,
IFERROR(((U715+V715+Y715)*AG715)/((AC715*AK715)*AG715),0)
)
)
)
))</f>
        <v/>
      </c>
      <c r="BG715" s="50">
        <f>IF(D715="","",IF(S715="S",0,IF(AND(ISNUMBER(AC715),ISNUMBER(AM715)),IF(OR(AC715*AM715&lt;0,ISERR(AC715*AM715)),0,AC715*AM715),0)))</f>
        <v/>
      </c>
      <c r="BH715" s="50">
        <f>IF(D715="","",IF(BY715&gt;TODAY()-60,0,IF(Y715&gt;12,MAX(0,(U715+Y715)-BG715),MAX(0,U715-BG715))))</f>
        <v/>
      </c>
      <c r="BI715" s="51">
        <f>IF(D715="","",BH715*AG715)</f>
        <v/>
      </c>
      <c r="BJ715" s="51">
        <f>IF(D715="","",IF(OR(R715="A",R715="AA",R715="AAA"),BI715,0))</f>
        <v/>
      </c>
      <c r="BK715" s="51">
        <f>IF(D715="","",IF(R715="B",BI715,0))</f>
        <v/>
      </c>
      <c r="BL715" s="51">
        <f>IF(D715="","",IF(R715="C",BI715,0))</f>
        <v/>
      </c>
      <c r="BM715" s="51">
        <f>IF(D715="","",IFERROR(MAX(0,MIN(BI715/AP715,1)),0))</f>
        <v/>
      </c>
      <c r="BN715" s="52">
        <f>IF(D715="","",AB715*AG715)</f>
        <v/>
      </c>
      <c r="BO715" s="52">
        <f>IF(D715="","",(U715+V715+X715)*AG715)</f>
        <v/>
      </c>
      <c r="BP715" s="52">
        <f>IF(D715="","",(AB715*3)*AG715)</f>
        <v/>
      </c>
      <c r="BQ715" s="52">
        <f>IF(D715="","",IF(BO715-BP715&gt;0,0,BO715-BP715))</f>
        <v/>
      </c>
      <c r="BR715" s="52">
        <f>IF(D715="","",IF(BO715-BP715-BN715&gt;0,0,BO715-BP715-BN715))</f>
        <v/>
      </c>
      <c r="BS715" s="53">
        <f>IF(D715="","",IFERROR(AB715*AI715,0))</f>
        <v/>
      </c>
      <c r="BT715" s="53">
        <f>IF(D715="","",IFERROR(IF(X715&gt;12, AI715*(U715+V715+X715), AI715*(U715+V715)),0))</f>
        <v/>
      </c>
      <c r="BU715" s="53">
        <f>IF(D715="","",IFERROR(((AB715*3)*AI715),0))</f>
        <v/>
      </c>
      <c r="BV715" s="53">
        <f>IF(D715="","",IF(BT715-BU715&gt;0,0,BT715-BU715))</f>
        <v/>
      </c>
      <c r="BW715" s="53">
        <f>IF(D715="","",IF(BT715-BU715-BS715&gt;0,0,BT715-BU715-BS715))</f>
        <v/>
      </c>
      <c r="BX715" s="36">
        <f>IF(D715="","",IFERROR(VLOOKUP(D715,'produto-entrada-7'!A:M,3,0),"SEM PEDIDO"))</f>
        <v/>
      </c>
      <c r="BY715" s="36">
        <f>IF(D715="","",VLOOKUP(D715,'produto-estoque-total-7'!A:AB,25,0))</f>
        <v/>
      </c>
      <c r="BZ715" s="36">
        <f>IF(D715="","",IFERROR(VLOOKUP(D715,'produto-estoque-total-7'!A:AB,26,0)/100,0))</f>
        <v/>
      </c>
      <c r="CA715" s="36">
        <f>IF(D715="","",IFERROR(VLOOKUP(D715,'produto-estoque-total-7'!A:AB,27,0)/100,0))</f>
        <v/>
      </c>
      <c r="CB715" s="41">
        <f>IF(D715="","",V715*AF715)</f>
        <v/>
      </c>
      <c r="CC715" s="41">
        <f>IF(D715="","",V715*AI715)</f>
        <v/>
      </c>
      <c r="CD715" s="54">
        <f>IF(D715="","",VLOOKUP(D715,'produto-estoque-total-7'!A:AB,28,0))</f>
        <v/>
      </c>
    </row>
    <row r="716">
      <c r="A716" s="36">
        <f>IF(D716="","",VLOOKUP(D716,'produto-estoque-total-7'!A:AB,3,0))</f>
        <v/>
      </c>
      <c r="B716" s="1">
        <f>IF(D716="","",VLOOKUP(D716,'produto-estoque-total-7'!A:AB,12,0))</f>
        <v/>
      </c>
      <c r="C716" s="1">
        <f>IF(D716="","",VLOOKUP(D716,'produto-estoque-total-7'!A:AB,2,0))</f>
        <v/>
      </c>
      <c r="D716" s="37">
        <f>IFERROR(IF('produto-estoque-total-7'!A715="","",'produto-estoque-total-7'!A715),"")</f>
        <v/>
      </c>
      <c r="E716" s="1">
        <f>IF(D716="","",VLOOKUP(D716,'produto-estoque-total-7'!A:AB,4,0))</f>
        <v/>
      </c>
      <c r="F716" s="36">
        <f>IF(D716="","",VLOOKUP(D716,'produto-estoque-total-7'!A:AB,13,0))</f>
        <v/>
      </c>
      <c r="G716" s="1">
        <f>IF(F716="","",VLOOKUP(F716,'FORNECEDORES X COMPRADOR'!A:D,4,0))</f>
        <v/>
      </c>
      <c r="H716" s="1">
        <f>IF(F716="","",VLOOKUP(F716,'FORNECEDORES X COMPRADOR'!A:E,5,0))</f>
        <v/>
      </c>
      <c r="I716" s="36">
        <f>IF(D716="","",VLOOKUP(D716,'produto-estoque-total-7'!A:AB,15,0))</f>
        <v/>
      </c>
      <c r="J716" s="36">
        <f>IF(D716="","",VLOOKUP(D716,'produto-estoque-total-7'!A:AB,19,0))</f>
        <v/>
      </c>
      <c r="K716" s="1">
        <f>IF(D716="","",VLOOKUP(D716,'produto-estoque-total-7'!A:AB,20,0))</f>
        <v/>
      </c>
      <c r="L716" s="36">
        <f>IF(D716="","",VLOOKUP(D716,'produto-estoque-total-7'!A:AB,17,0))</f>
        <v/>
      </c>
      <c r="M716" s="1">
        <f>IF(D716="","",VLOOKUP(D716,'produto-estoque-total-7'!A:AB,18,0))</f>
        <v/>
      </c>
      <c r="N716" s="36">
        <f>IF(D716="","",VLOOKUP(D716,'produto-estoque-total-7'!A:AB,21,0))</f>
        <v/>
      </c>
      <c r="O716" s="1">
        <f>IF(D716="","",VLOOKUP(D716,'produto-estoque-total-7'!A:AB,22,0))</f>
        <v/>
      </c>
      <c r="P716" s="36">
        <f>IF(D716="","",VLOOKUP(D716,'produto-estoque-total-7'!A:AB,23,0))</f>
        <v/>
      </c>
      <c r="Q716" s="1">
        <f>IF(D716="","",VLOOKUP(D716,'produto-estoque-total-7'!A:AB,24,0))</f>
        <v/>
      </c>
      <c r="R716" s="38">
        <f>IFERROR(IF(D716="","",VLOOKUP(D716,'produto-venda-7'!B:N,13,0)),"C")</f>
        <v/>
      </c>
      <c r="S716" s="39">
        <f>IF(D716="","",VLOOKUP(D716,'produto-estoque-total-7'!A:AB,6,0))</f>
        <v/>
      </c>
      <c r="T716" s="39">
        <f>IF(D716="","",VLOOKUP(D716,'produto-estoque-total-7'!A:AB,5,0))</f>
        <v/>
      </c>
      <c r="U716" s="40">
        <f>IF(D716="","",VLOOKUP(D716,'produto-estoque-total-7'!A:AB,11,0))</f>
        <v/>
      </c>
      <c r="V716" s="41">
        <f>IF(D716="","",IFERROR(VLOOKUP(D716,'produto-entrada-7'!A:M,10,0),0))</f>
        <v/>
      </c>
      <c r="W716" s="42" t="n"/>
      <c r="X716" s="39">
        <f>IF(D716="","",VLOOKUP(D716,'produto-estoque-total-7'!A:AB,8,0))</f>
        <v/>
      </c>
      <c r="Y716" s="39">
        <f>IF(D716="","",VLOOKUP(D716,'produto-estoque-total-7'!A:AB,9,0))</f>
        <v/>
      </c>
      <c r="Z716" s="39">
        <f>IF(D716="","",VLOOKUP(D716,'produto-estoque-total-7'!A:AB,10,0))</f>
        <v/>
      </c>
      <c r="AA716" s="39">
        <f>IFERROR(IF(D716="","",VLOOKUP(D716,'produto-venda-7'!B:N,4,0)),0)</f>
        <v/>
      </c>
      <c r="AB716" s="39">
        <f>IFERROR(IF(D716="","",VLOOKUP(D716,'produto-venda-7'!B:N,5,0)),0)</f>
        <v/>
      </c>
      <c r="AC716" s="39">
        <f>IF(D716="","",IFERROR(AA716/90,0))</f>
        <v/>
      </c>
      <c r="AD716" s="36">
        <f>IF(D716="","",IFERROR(VLOOKUP(D716,'produto-entrada-7'!A:M,4,0),0))</f>
        <v/>
      </c>
      <c r="AE716" s="36">
        <f>IFERROR(IF(D716="","",VLOOKUP(D716,'produto-venda-7'!B:N,10,0)),0)</f>
        <v/>
      </c>
      <c r="AF716" s="36">
        <f>IF(D716="","",IFERROR(VLOOKUP(D716,'produto-entrada-7'!A:M,11,0),0))</f>
        <v/>
      </c>
      <c r="AG716" s="1">
        <f>IF(D716="","",IFERROR(VLOOKUP(D716,'produto-entrada-7'!A:M,12,0),0))</f>
        <v/>
      </c>
      <c r="AH716" s="1">
        <f>IF(D716="","",IFERROR(VLOOKUP(D716,'produto-entrada-7'!A:M,13,0),0))</f>
        <v/>
      </c>
      <c r="AI716" s="36">
        <f>IFERROR(IF(D716="","",VLOOKUP(D716,'produto-venda-7'!B:N,11,0)),0)</f>
        <v/>
      </c>
      <c r="AJ716" s="43">
        <f>IF(D716="","",IFERROR(AI716*AB716,0))</f>
        <v/>
      </c>
      <c r="AK716" s="44">
        <f>IFERROR(IF(D716="","",VLOOKUP(F716,'ANALISE FORNECEDOR'!$A:$I,8,0)),"")</f>
        <v/>
      </c>
      <c r="AL716" s="44">
        <f>IF(D716="","",AVERAGE(AM716,AK716))</f>
        <v/>
      </c>
      <c r="AM716" s="44">
        <f>IFERROR(IF(D716="","",VLOOKUP(F716,'ANALISE FORNECEDOR'!$A:$I,9,0)),"")</f>
        <v/>
      </c>
      <c r="AN716" s="45">
        <f>IF(D716="","",IF(Y716&gt;12,AI716*(U716+Y716),AI716*U716))</f>
        <v/>
      </c>
      <c r="AO716" s="45">
        <f>IF(D716="","",IF(Y716&gt;12,AI716*(U716+V716+Y716),AI716*(U716+V716)))</f>
        <v/>
      </c>
      <c r="AP716" s="46">
        <f>IF(D716="","",IF(Y716&gt;12,AG716*(U716+Y716),AG716*U716))</f>
        <v/>
      </c>
      <c r="AQ716" s="46">
        <f>IF(D716="","",IF(Y716&gt;12,AG716*(U716+V716+Y716),AG716*(U716+V716)))</f>
        <v/>
      </c>
      <c r="AR716" s="46">
        <f>IF(D716="","",IF(OR(R716="A",R716="AA",R716="AAA"),AP716,0))</f>
        <v/>
      </c>
      <c r="AS716" s="46">
        <f>IF(D716="","",IF(R716="B",AP716,0))</f>
        <v/>
      </c>
      <c r="AT716" s="46">
        <f>IF(D716="","",IF(R716="C",AP716,0))</f>
        <v/>
      </c>
      <c r="AU716" s="47">
        <f>IF(D716="","",IFERROR(AN716/AJ716,0))</f>
        <v/>
      </c>
      <c r="AV716" s="47">
        <f>IF(D716="","",IFERROR(((AO716)/AJ716),0))</f>
        <v/>
      </c>
      <c r="AW716" s="48">
        <f>IF(D716="","",IF(OR(S716="S",NOT(AND(ISNUMBER(AC716),ISNUMBER(AL716),AC716*AL716&gt;=0))),0,AC716*AL716))</f>
        <v/>
      </c>
      <c r="AX716" s="49">
        <f>IFERROR(IF(D716="","",AW716*AG716),0)</f>
        <v/>
      </c>
      <c r="AY716" s="48">
        <f>IF(D716="","",IF(OR(S716="S",NOT(AND(ISNUMBER(AC716),ISNUMBER(AK716),AC716*AK716&gt;=0))),0,AC716*AK716))</f>
        <v/>
      </c>
      <c r="AZ716" s="48">
        <f>IFERROR(IF(D716="","",IF(AY716=0,0,IF(((AY716)-(U716+Y716))&lt;0,0,(AY716)-U716))),0)</f>
        <v/>
      </c>
      <c r="BA716" s="49">
        <f>IF(D716="","",AZ716*AG716)</f>
        <v/>
      </c>
      <c r="BB716" s="49">
        <f>IF(D716="","",IF(OR(R716="A",R716="AA",R716="AAA"),BA716,0))</f>
        <v/>
      </c>
      <c r="BC716" s="49">
        <f>IF(D716="","",IF(R716="B",BA716,0))</f>
        <v/>
      </c>
      <c r="BD716" s="49">
        <f>IF(D716="","",IF(R716="B",BA716,0))</f>
        <v/>
      </c>
      <c r="BE716" s="49">
        <f>IF(D716="","",IF(S716="S",
1,
IF(AC716=0,
1,
IF(
IFERROR(((U716+Y716)*AG716)/((AC716*AK716)*AG716),0)&lt;0,
0,
IF(
IFERROR(((U716+Y716)*AG716)/((AC716*AK716)*AG716),0)&gt;1,
1,
IFERROR(((U716+Y716)*AG716)/((AC716*AK716)*AG716),0)
)
)
)
))</f>
        <v/>
      </c>
      <c r="BF716" s="49">
        <f>IF(D716="","",IF(S716="S",
1,
IF(AC716=0,
1,
IF(
IFERROR(((U716+V716+Y716)*AG716)/((AC716*AK716)*AG716),0)&lt;0,
0,
IF(
IFERROR(((U716+V716+Y716)*AG716)/((AC716*AK716)*AG716),0)&gt;1,
1,
IFERROR(((U716+V716+Y716)*AG716)/((AC716*AK716)*AG716),0)
)
)
)
))</f>
        <v/>
      </c>
      <c r="BG716" s="50">
        <f>IF(D716="","",IF(S716="S",0,IF(AND(ISNUMBER(AC716),ISNUMBER(AM716)),IF(OR(AC716*AM716&lt;0,ISERR(AC716*AM716)),0,AC716*AM716),0)))</f>
        <v/>
      </c>
      <c r="BH716" s="50">
        <f>IF(D716="","",IF(BY716&gt;TODAY()-60,0,IF(Y716&gt;12,MAX(0,(U716+Y716)-BG716),MAX(0,U716-BG716))))</f>
        <v/>
      </c>
      <c r="BI716" s="51">
        <f>IF(D716="","",BH716*AG716)</f>
        <v/>
      </c>
      <c r="BJ716" s="51">
        <f>IF(D716="","",IF(OR(R716="A",R716="AA",R716="AAA"),BI716,0))</f>
        <v/>
      </c>
      <c r="BK716" s="51">
        <f>IF(D716="","",IF(R716="B",BI716,0))</f>
        <v/>
      </c>
      <c r="BL716" s="51">
        <f>IF(D716="","",IF(R716="C",BI716,0))</f>
        <v/>
      </c>
      <c r="BM716" s="51">
        <f>IF(D716="","",IFERROR(MAX(0,MIN(BI716/AP716,1)),0))</f>
        <v/>
      </c>
      <c r="BN716" s="52">
        <f>IF(D716="","",AB716*AG716)</f>
        <v/>
      </c>
      <c r="BO716" s="52">
        <f>IF(D716="","",(U716+V716+X716)*AG716)</f>
        <v/>
      </c>
      <c r="BP716" s="52">
        <f>IF(D716="","",(AB716*3)*AG716)</f>
        <v/>
      </c>
      <c r="BQ716" s="52">
        <f>IF(D716="","",IF(BO716-BP716&gt;0,0,BO716-BP716))</f>
        <v/>
      </c>
      <c r="BR716" s="52">
        <f>IF(D716="","",IF(BO716-BP716-BN716&gt;0,0,BO716-BP716-BN716))</f>
        <v/>
      </c>
      <c r="BS716" s="53">
        <f>IF(D716="","",IFERROR(AB716*AI716,0))</f>
        <v/>
      </c>
      <c r="BT716" s="53">
        <f>IF(D716="","",IFERROR(IF(X716&gt;12, AI716*(U716+V716+X716), AI716*(U716+V716)),0))</f>
        <v/>
      </c>
      <c r="BU716" s="53">
        <f>IF(D716="","",IFERROR(((AB716*3)*AI716),0))</f>
        <v/>
      </c>
      <c r="BV716" s="53">
        <f>IF(D716="","",IF(BT716-BU716&gt;0,0,BT716-BU716))</f>
        <v/>
      </c>
      <c r="BW716" s="53">
        <f>IF(D716="","",IF(BT716-BU716-BS716&gt;0,0,BT716-BU716-BS716))</f>
        <v/>
      </c>
      <c r="BX716" s="36">
        <f>IF(D716="","",IFERROR(VLOOKUP(D716,'produto-entrada-7'!A:M,3,0),"SEM PEDIDO"))</f>
        <v/>
      </c>
      <c r="BY716" s="36">
        <f>IF(D716="","",VLOOKUP(D716,'produto-estoque-total-7'!A:AB,25,0))</f>
        <v/>
      </c>
      <c r="BZ716" s="36">
        <f>IF(D716="","",IFERROR(VLOOKUP(D716,'produto-estoque-total-7'!A:AB,26,0)/100,0))</f>
        <v/>
      </c>
      <c r="CA716" s="36">
        <f>IF(D716="","",IFERROR(VLOOKUP(D716,'produto-estoque-total-7'!A:AB,27,0)/100,0))</f>
        <v/>
      </c>
      <c r="CB716" s="41">
        <f>IF(D716="","",V716*AF716)</f>
        <v/>
      </c>
      <c r="CC716" s="41">
        <f>IF(D716="","",V716*AI716)</f>
        <v/>
      </c>
      <c r="CD716" s="54">
        <f>IF(D716="","",VLOOKUP(D716,'produto-estoque-total-7'!A:AB,28,0))</f>
        <v/>
      </c>
    </row>
    <row r="717">
      <c r="A717" s="36">
        <f>IF(D717="","",VLOOKUP(D717,'produto-estoque-total-7'!A:AB,3,0))</f>
        <v/>
      </c>
      <c r="B717" s="1">
        <f>IF(D717="","",VLOOKUP(D717,'produto-estoque-total-7'!A:AB,12,0))</f>
        <v/>
      </c>
      <c r="C717" s="1">
        <f>IF(D717="","",VLOOKUP(D717,'produto-estoque-total-7'!A:AB,2,0))</f>
        <v/>
      </c>
      <c r="D717" s="37">
        <f>IFERROR(IF('produto-estoque-total-7'!A716="","",'produto-estoque-total-7'!A716),"")</f>
        <v/>
      </c>
      <c r="E717" s="1">
        <f>IF(D717="","",VLOOKUP(D717,'produto-estoque-total-7'!A:AB,4,0))</f>
        <v/>
      </c>
      <c r="F717" s="36">
        <f>IF(D717="","",VLOOKUP(D717,'produto-estoque-total-7'!A:AB,13,0))</f>
        <v/>
      </c>
      <c r="G717" s="1">
        <f>IF(F717="","",VLOOKUP(F717,'FORNECEDORES X COMPRADOR'!A:D,4,0))</f>
        <v/>
      </c>
      <c r="H717" s="1">
        <f>IF(F717="","",VLOOKUP(F717,'FORNECEDORES X COMPRADOR'!A:E,5,0))</f>
        <v/>
      </c>
      <c r="I717" s="36">
        <f>IF(D717="","",VLOOKUP(D717,'produto-estoque-total-7'!A:AB,15,0))</f>
        <v/>
      </c>
      <c r="J717" s="36">
        <f>IF(D717="","",VLOOKUP(D717,'produto-estoque-total-7'!A:AB,19,0))</f>
        <v/>
      </c>
      <c r="K717" s="1">
        <f>IF(D717="","",VLOOKUP(D717,'produto-estoque-total-7'!A:AB,20,0))</f>
        <v/>
      </c>
      <c r="L717" s="36">
        <f>IF(D717="","",VLOOKUP(D717,'produto-estoque-total-7'!A:AB,17,0))</f>
        <v/>
      </c>
      <c r="M717" s="1">
        <f>IF(D717="","",VLOOKUP(D717,'produto-estoque-total-7'!A:AB,18,0))</f>
        <v/>
      </c>
      <c r="N717" s="36">
        <f>IF(D717="","",VLOOKUP(D717,'produto-estoque-total-7'!A:AB,21,0))</f>
        <v/>
      </c>
      <c r="O717" s="1">
        <f>IF(D717="","",VLOOKUP(D717,'produto-estoque-total-7'!A:AB,22,0))</f>
        <v/>
      </c>
      <c r="P717" s="36">
        <f>IF(D717="","",VLOOKUP(D717,'produto-estoque-total-7'!A:AB,23,0))</f>
        <v/>
      </c>
      <c r="Q717" s="1">
        <f>IF(D717="","",VLOOKUP(D717,'produto-estoque-total-7'!A:AB,24,0))</f>
        <v/>
      </c>
      <c r="R717" s="38">
        <f>IFERROR(IF(D717="","",VLOOKUP(D717,'produto-venda-7'!B:N,13,0)),"C")</f>
        <v/>
      </c>
      <c r="S717" s="39">
        <f>IF(D717="","",VLOOKUP(D717,'produto-estoque-total-7'!A:AB,6,0))</f>
        <v/>
      </c>
      <c r="T717" s="39">
        <f>IF(D717="","",VLOOKUP(D717,'produto-estoque-total-7'!A:AB,5,0))</f>
        <v/>
      </c>
      <c r="U717" s="40">
        <f>IF(D717="","",VLOOKUP(D717,'produto-estoque-total-7'!A:AB,11,0))</f>
        <v/>
      </c>
      <c r="V717" s="41">
        <f>IF(D717="","",IFERROR(VLOOKUP(D717,'produto-entrada-7'!A:M,10,0),0))</f>
        <v/>
      </c>
      <c r="W717" s="42" t="n"/>
      <c r="X717" s="39">
        <f>IF(D717="","",VLOOKUP(D717,'produto-estoque-total-7'!A:AB,8,0))</f>
        <v/>
      </c>
      <c r="Y717" s="39">
        <f>IF(D717="","",VLOOKUP(D717,'produto-estoque-total-7'!A:AB,9,0))</f>
        <v/>
      </c>
      <c r="Z717" s="39">
        <f>IF(D717="","",VLOOKUP(D717,'produto-estoque-total-7'!A:AB,10,0))</f>
        <v/>
      </c>
      <c r="AA717" s="39">
        <f>IFERROR(IF(D717="","",VLOOKUP(D717,'produto-venda-7'!B:N,4,0)),0)</f>
        <v/>
      </c>
      <c r="AB717" s="39">
        <f>IFERROR(IF(D717="","",VLOOKUP(D717,'produto-venda-7'!B:N,5,0)),0)</f>
        <v/>
      </c>
      <c r="AC717" s="39">
        <f>IF(D717="","",IFERROR(AA717/90,0))</f>
        <v/>
      </c>
      <c r="AD717" s="36">
        <f>IF(D717="","",IFERROR(VLOOKUP(D717,'produto-entrada-7'!A:M,4,0),0))</f>
        <v/>
      </c>
      <c r="AE717" s="36">
        <f>IFERROR(IF(D717="","",VLOOKUP(D717,'produto-venda-7'!B:N,10,0)),0)</f>
        <v/>
      </c>
      <c r="AF717" s="36">
        <f>IF(D717="","",IFERROR(VLOOKUP(D717,'produto-entrada-7'!A:M,11,0),0))</f>
        <v/>
      </c>
      <c r="AG717" s="1">
        <f>IF(D717="","",IFERROR(VLOOKUP(D717,'produto-entrada-7'!A:M,12,0),0))</f>
        <v/>
      </c>
      <c r="AH717" s="1">
        <f>IF(D717="","",IFERROR(VLOOKUP(D717,'produto-entrada-7'!A:M,13,0),0))</f>
        <v/>
      </c>
      <c r="AI717" s="36">
        <f>IFERROR(IF(D717="","",VLOOKUP(D717,'produto-venda-7'!B:N,11,0)),0)</f>
        <v/>
      </c>
      <c r="AJ717" s="43">
        <f>IF(D717="","",IFERROR(AI717*AB717,0))</f>
        <v/>
      </c>
      <c r="AK717" s="44">
        <f>IFERROR(IF(D717="","",VLOOKUP(F717,'ANALISE FORNECEDOR'!$A:$I,8,0)),"")</f>
        <v/>
      </c>
      <c r="AL717" s="44">
        <f>IF(D717="","",AVERAGE(AM717,AK717))</f>
        <v/>
      </c>
      <c r="AM717" s="44">
        <f>IFERROR(IF(D717="","",VLOOKUP(F717,'ANALISE FORNECEDOR'!$A:$I,9,0)),"")</f>
        <v/>
      </c>
      <c r="AN717" s="45">
        <f>IF(D717="","",IF(Y717&gt;12,AI717*(U717+Y717),AI717*U717))</f>
        <v/>
      </c>
      <c r="AO717" s="45">
        <f>IF(D717="","",IF(Y717&gt;12,AI717*(U717+V717+Y717),AI717*(U717+V717)))</f>
        <v/>
      </c>
      <c r="AP717" s="46">
        <f>IF(D717="","",IF(Y717&gt;12,AG717*(U717+Y717),AG717*U717))</f>
        <v/>
      </c>
      <c r="AQ717" s="46">
        <f>IF(D717="","",IF(Y717&gt;12,AG717*(U717+V717+Y717),AG717*(U717+V717)))</f>
        <v/>
      </c>
      <c r="AR717" s="46">
        <f>IF(D717="","",IF(OR(R717="A",R717="AA",R717="AAA"),AP717,0))</f>
        <v/>
      </c>
      <c r="AS717" s="46">
        <f>IF(D717="","",IF(R717="B",AP717,0))</f>
        <v/>
      </c>
      <c r="AT717" s="46">
        <f>IF(D717="","",IF(R717="C",AP717,0))</f>
        <v/>
      </c>
      <c r="AU717" s="47">
        <f>IF(D717="","",IFERROR(AN717/AJ717,0))</f>
        <v/>
      </c>
      <c r="AV717" s="47">
        <f>IF(D717="","",IFERROR(((AO717)/AJ717),0))</f>
        <v/>
      </c>
      <c r="AW717" s="48">
        <f>IF(D717="","",IF(OR(S717="S",NOT(AND(ISNUMBER(AC717),ISNUMBER(AL717),AC717*AL717&gt;=0))),0,AC717*AL717))</f>
        <v/>
      </c>
      <c r="AX717" s="49">
        <f>IFERROR(IF(D717="","",AW717*AG717),0)</f>
        <v/>
      </c>
      <c r="AY717" s="48">
        <f>IF(D717="","",IF(OR(S717="S",NOT(AND(ISNUMBER(AC717),ISNUMBER(AK717),AC717*AK717&gt;=0))),0,AC717*AK717))</f>
        <v/>
      </c>
      <c r="AZ717" s="48">
        <f>IFERROR(IF(D717="","",IF(AY717=0,0,IF(((AY717)-(U717+Y717))&lt;0,0,(AY717)-U717))),0)</f>
        <v/>
      </c>
      <c r="BA717" s="49">
        <f>IF(D717="","",AZ717*AG717)</f>
        <v/>
      </c>
      <c r="BB717" s="49">
        <f>IF(D717="","",IF(OR(R717="A",R717="AA",R717="AAA"),BA717,0))</f>
        <v/>
      </c>
      <c r="BC717" s="49">
        <f>IF(D717="","",IF(R717="B",BA717,0))</f>
        <v/>
      </c>
      <c r="BD717" s="49">
        <f>IF(D717="","",IF(R717="B",BA717,0))</f>
        <v/>
      </c>
      <c r="BE717" s="49">
        <f>IF(D717="","",IF(S717="S",
1,
IF(AC717=0,
1,
IF(
IFERROR(((U717+Y717)*AG717)/((AC717*AK717)*AG717),0)&lt;0,
0,
IF(
IFERROR(((U717+Y717)*AG717)/((AC717*AK717)*AG717),0)&gt;1,
1,
IFERROR(((U717+Y717)*AG717)/((AC717*AK717)*AG717),0)
)
)
)
))</f>
        <v/>
      </c>
      <c r="BF717" s="49">
        <f>IF(D717="","",IF(S717="S",
1,
IF(AC717=0,
1,
IF(
IFERROR(((U717+V717+Y717)*AG717)/((AC717*AK717)*AG717),0)&lt;0,
0,
IF(
IFERROR(((U717+V717+Y717)*AG717)/((AC717*AK717)*AG717),0)&gt;1,
1,
IFERROR(((U717+V717+Y717)*AG717)/((AC717*AK717)*AG717),0)
)
)
)
))</f>
        <v/>
      </c>
      <c r="BG717" s="50">
        <f>IF(D717="","",IF(S717="S",0,IF(AND(ISNUMBER(AC717),ISNUMBER(AM717)),IF(OR(AC717*AM717&lt;0,ISERR(AC717*AM717)),0,AC717*AM717),0)))</f>
        <v/>
      </c>
      <c r="BH717" s="50">
        <f>IF(D717="","",IF(BY717&gt;TODAY()-60,0,IF(Y717&gt;12,MAX(0,(U717+Y717)-BG717),MAX(0,U717-BG717))))</f>
        <v/>
      </c>
      <c r="BI717" s="51">
        <f>IF(D717="","",BH717*AG717)</f>
        <v/>
      </c>
      <c r="BJ717" s="51">
        <f>IF(D717="","",IF(OR(R717="A",R717="AA",R717="AAA"),BI717,0))</f>
        <v/>
      </c>
      <c r="BK717" s="51">
        <f>IF(D717="","",IF(R717="B",BI717,0))</f>
        <v/>
      </c>
      <c r="BL717" s="51">
        <f>IF(D717="","",IF(R717="C",BI717,0))</f>
        <v/>
      </c>
      <c r="BM717" s="51">
        <f>IF(D717="","",IFERROR(MAX(0,MIN(BI717/AP717,1)),0))</f>
        <v/>
      </c>
      <c r="BN717" s="52">
        <f>IF(D717="","",AB717*AG717)</f>
        <v/>
      </c>
      <c r="BO717" s="52">
        <f>IF(D717="","",(U717+V717+X717)*AG717)</f>
        <v/>
      </c>
      <c r="BP717" s="52">
        <f>IF(D717="","",(AB717*3)*AG717)</f>
        <v/>
      </c>
      <c r="BQ717" s="52">
        <f>IF(D717="","",IF(BO717-BP717&gt;0,0,BO717-BP717))</f>
        <v/>
      </c>
      <c r="BR717" s="52">
        <f>IF(D717="","",IF(BO717-BP717-BN717&gt;0,0,BO717-BP717-BN717))</f>
        <v/>
      </c>
      <c r="BS717" s="53">
        <f>IF(D717="","",IFERROR(AB717*AI717,0))</f>
        <v/>
      </c>
      <c r="BT717" s="53">
        <f>IF(D717="","",IFERROR(IF(X717&gt;12, AI717*(U717+V717+X717), AI717*(U717+V717)),0))</f>
        <v/>
      </c>
      <c r="BU717" s="53">
        <f>IF(D717="","",IFERROR(((AB717*3)*AI717),0))</f>
        <v/>
      </c>
      <c r="BV717" s="53">
        <f>IF(D717="","",IF(BT717-BU717&gt;0,0,BT717-BU717))</f>
        <v/>
      </c>
      <c r="BW717" s="53">
        <f>IF(D717="","",IF(BT717-BU717-BS717&gt;0,0,BT717-BU717-BS717))</f>
        <v/>
      </c>
      <c r="BX717" s="36">
        <f>IF(D717="","",IFERROR(VLOOKUP(D717,'produto-entrada-7'!A:M,3,0),"SEM PEDIDO"))</f>
        <v/>
      </c>
      <c r="BY717" s="36">
        <f>IF(D717="","",VLOOKUP(D717,'produto-estoque-total-7'!A:AB,25,0))</f>
        <v/>
      </c>
      <c r="BZ717" s="36">
        <f>IF(D717="","",IFERROR(VLOOKUP(D717,'produto-estoque-total-7'!A:AB,26,0)/100,0))</f>
        <v/>
      </c>
      <c r="CA717" s="36">
        <f>IF(D717="","",IFERROR(VLOOKUP(D717,'produto-estoque-total-7'!A:AB,27,0)/100,0))</f>
        <v/>
      </c>
      <c r="CB717" s="41">
        <f>IF(D717="","",V717*AF717)</f>
        <v/>
      </c>
      <c r="CC717" s="41">
        <f>IF(D717="","",V717*AI717)</f>
        <v/>
      </c>
      <c r="CD717" s="54">
        <f>IF(D717="","",VLOOKUP(D717,'produto-estoque-total-7'!A:AB,28,0))</f>
        <v/>
      </c>
    </row>
    <row r="718">
      <c r="A718" s="36">
        <f>IF(D718="","",VLOOKUP(D718,'produto-estoque-total-7'!A:AB,3,0))</f>
        <v/>
      </c>
      <c r="B718" s="1">
        <f>IF(D718="","",VLOOKUP(D718,'produto-estoque-total-7'!A:AB,12,0))</f>
        <v/>
      </c>
      <c r="C718" s="1">
        <f>IF(D718="","",VLOOKUP(D718,'produto-estoque-total-7'!A:AB,2,0))</f>
        <v/>
      </c>
      <c r="D718" s="37">
        <f>IFERROR(IF('produto-estoque-total-7'!A717="","",'produto-estoque-total-7'!A717),"")</f>
        <v/>
      </c>
      <c r="E718" s="1">
        <f>IF(D718="","",VLOOKUP(D718,'produto-estoque-total-7'!A:AB,4,0))</f>
        <v/>
      </c>
      <c r="F718" s="36">
        <f>IF(D718="","",VLOOKUP(D718,'produto-estoque-total-7'!A:AB,13,0))</f>
        <v/>
      </c>
      <c r="G718" s="1">
        <f>IF(F718="","",VLOOKUP(F718,'FORNECEDORES X COMPRADOR'!A:D,4,0))</f>
        <v/>
      </c>
      <c r="H718" s="1">
        <f>IF(F718="","",VLOOKUP(F718,'FORNECEDORES X COMPRADOR'!A:E,5,0))</f>
        <v/>
      </c>
      <c r="I718" s="36">
        <f>IF(D718="","",VLOOKUP(D718,'produto-estoque-total-7'!A:AB,15,0))</f>
        <v/>
      </c>
      <c r="J718" s="36">
        <f>IF(D718="","",VLOOKUP(D718,'produto-estoque-total-7'!A:AB,19,0))</f>
        <v/>
      </c>
      <c r="K718" s="1">
        <f>IF(D718="","",VLOOKUP(D718,'produto-estoque-total-7'!A:AB,20,0))</f>
        <v/>
      </c>
      <c r="L718" s="36">
        <f>IF(D718="","",VLOOKUP(D718,'produto-estoque-total-7'!A:AB,17,0))</f>
        <v/>
      </c>
      <c r="M718" s="1">
        <f>IF(D718="","",VLOOKUP(D718,'produto-estoque-total-7'!A:AB,18,0))</f>
        <v/>
      </c>
      <c r="N718" s="36">
        <f>IF(D718="","",VLOOKUP(D718,'produto-estoque-total-7'!A:AB,21,0))</f>
        <v/>
      </c>
      <c r="O718" s="1">
        <f>IF(D718="","",VLOOKUP(D718,'produto-estoque-total-7'!A:AB,22,0))</f>
        <v/>
      </c>
      <c r="P718" s="36">
        <f>IF(D718="","",VLOOKUP(D718,'produto-estoque-total-7'!A:AB,23,0))</f>
        <v/>
      </c>
      <c r="Q718" s="1">
        <f>IF(D718="","",VLOOKUP(D718,'produto-estoque-total-7'!A:AB,24,0))</f>
        <v/>
      </c>
      <c r="R718" s="38">
        <f>IFERROR(IF(D718="","",VLOOKUP(D718,'produto-venda-7'!B:N,13,0)),"C")</f>
        <v/>
      </c>
      <c r="S718" s="39">
        <f>IF(D718="","",VLOOKUP(D718,'produto-estoque-total-7'!A:AB,6,0))</f>
        <v/>
      </c>
      <c r="T718" s="39">
        <f>IF(D718="","",VLOOKUP(D718,'produto-estoque-total-7'!A:AB,5,0))</f>
        <v/>
      </c>
      <c r="U718" s="40">
        <f>IF(D718="","",VLOOKUP(D718,'produto-estoque-total-7'!A:AB,11,0))</f>
        <v/>
      </c>
      <c r="V718" s="41">
        <f>IF(D718="","",IFERROR(VLOOKUP(D718,'produto-entrada-7'!A:M,10,0),0))</f>
        <v/>
      </c>
      <c r="W718" s="42" t="n"/>
      <c r="X718" s="39">
        <f>IF(D718="","",VLOOKUP(D718,'produto-estoque-total-7'!A:AB,8,0))</f>
        <v/>
      </c>
      <c r="Y718" s="39">
        <f>IF(D718="","",VLOOKUP(D718,'produto-estoque-total-7'!A:AB,9,0))</f>
        <v/>
      </c>
      <c r="Z718" s="39">
        <f>IF(D718="","",VLOOKUP(D718,'produto-estoque-total-7'!A:AB,10,0))</f>
        <v/>
      </c>
      <c r="AA718" s="39">
        <f>IFERROR(IF(D718="","",VLOOKUP(D718,'produto-venda-7'!B:N,4,0)),0)</f>
        <v/>
      </c>
      <c r="AB718" s="39">
        <f>IFERROR(IF(D718="","",VLOOKUP(D718,'produto-venda-7'!B:N,5,0)),0)</f>
        <v/>
      </c>
      <c r="AC718" s="39">
        <f>IF(D718="","",IFERROR(AA718/90,0))</f>
        <v/>
      </c>
      <c r="AD718" s="36">
        <f>IF(D718="","",IFERROR(VLOOKUP(D718,'produto-entrada-7'!A:M,4,0),0))</f>
        <v/>
      </c>
      <c r="AE718" s="36">
        <f>IFERROR(IF(D718="","",VLOOKUP(D718,'produto-venda-7'!B:N,10,0)),0)</f>
        <v/>
      </c>
      <c r="AF718" s="36">
        <f>IF(D718="","",IFERROR(VLOOKUP(D718,'produto-entrada-7'!A:M,11,0),0))</f>
        <v/>
      </c>
      <c r="AG718" s="1">
        <f>IF(D718="","",IFERROR(VLOOKUP(D718,'produto-entrada-7'!A:M,12,0),0))</f>
        <v/>
      </c>
      <c r="AH718" s="1">
        <f>IF(D718="","",IFERROR(VLOOKUP(D718,'produto-entrada-7'!A:M,13,0),0))</f>
        <v/>
      </c>
      <c r="AI718" s="36">
        <f>IFERROR(IF(D718="","",VLOOKUP(D718,'produto-venda-7'!B:N,11,0)),0)</f>
        <v/>
      </c>
      <c r="AJ718" s="43">
        <f>IF(D718="","",IFERROR(AI718*AB718,0))</f>
        <v/>
      </c>
      <c r="AK718" s="44">
        <f>IFERROR(IF(D718="","",VLOOKUP(F718,'ANALISE FORNECEDOR'!$A:$I,8,0)),"")</f>
        <v/>
      </c>
      <c r="AL718" s="44">
        <f>IF(D718="","",AVERAGE(AM718,AK718))</f>
        <v/>
      </c>
      <c r="AM718" s="44">
        <f>IFERROR(IF(D718="","",VLOOKUP(F718,'ANALISE FORNECEDOR'!$A:$I,9,0)),"")</f>
        <v/>
      </c>
      <c r="AN718" s="45">
        <f>IF(D718="","",IF(Y718&gt;12,AI718*(U718+Y718),AI718*U718))</f>
        <v/>
      </c>
      <c r="AO718" s="45">
        <f>IF(D718="","",IF(Y718&gt;12,AI718*(U718+V718+Y718),AI718*(U718+V718)))</f>
        <v/>
      </c>
      <c r="AP718" s="46">
        <f>IF(D718="","",IF(Y718&gt;12,AG718*(U718+Y718),AG718*U718))</f>
        <v/>
      </c>
      <c r="AQ718" s="46">
        <f>IF(D718="","",IF(Y718&gt;12,AG718*(U718+V718+Y718),AG718*(U718+V718)))</f>
        <v/>
      </c>
      <c r="AR718" s="46">
        <f>IF(D718="","",IF(OR(R718="A",R718="AA",R718="AAA"),AP718,0))</f>
        <v/>
      </c>
      <c r="AS718" s="46">
        <f>IF(D718="","",IF(R718="B",AP718,0))</f>
        <v/>
      </c>
      <c r="AT718" s="46">
        <f>IF(D718="","",IF(R718="C",AP718,0))</f>
        <v/>
      </c>
      <c r="AU718" s="47">
        <f>IF(D718="","",IFERROR(AN718/AJ718,0))</f>
        <v/>
      </c>
      <c r="AV718" s="47">
        <f>IF(D718="","",IFERROR(((AO718)/AJ718),0))</f>
        <v/>
      </c>
      <c r="AW718" s="48">
        <f>IF(D718="","",IF(OR(S718="S",NOT(AND(ISNUMBER(AC718),ISNUMBER(AL718),AC718*AL718&gt;=0))),0,AC718*AL718))</f>
        <v/>
      </c>
      <c r="AX718" s="49">
        <f>IFERROR(IF(D718="","",AW718*AG718),0)</f>
        <v/>
      </c>
      <c r="AY718" s="48">
        <f>IF(D718="","",IF(OR(S718="S",NOT(AND(ISNUMBER(AC718),ISNUMBER(AK718),AC718*AK718&gt;=0))),0,AC718*AK718))</f>
        <v/>
      </c>
      <c r="AZ718" s="48">
        <f>IFERROR(IF(D718="","",IF(AY718=0,0,IF(((AY718)-(U718+Y718))&lt;0,0,(AY718)-U718))),0)</f>
        <v/>
      </c>
      <c r="BA718" s="49">
        <f>IF(D718="","",AZ718*AG718)</f>
        <v/>
      </c>
      <c r="BB718" s="49">
        <f>IF(D718="","",IF(OR(R718="A",R718="AA",R718="AAA"),BA718,0))</f>
        <v/>
      </c>
      <c r="BC718" s="49">
        <f>IF(D718="","",IF(R718="B",BA718,0))</f>
        <v/>
      </c>
      <c r="BD718" s="49">
        <f>IF(D718="","",IF(R718="B",BA718,0))</f>
        <v/>
      </c>
      <c r="BE718" s="49">
        <f>IF(D718="","",IF(S718="S",
1,
IF(AC718=0,
1,
IF(
IFERROR(((U718+Y718)*AG718)/((AC718*AK718)*AG718),0)&lt;0,
0,
IF(
IFERROR(((U718+Y718)*AG718)/((AC718*AK718)*AG718),0)&gt;1,
1,
IFERROR(((U718+Y718)*AG718)/((AC718*AK718)*AG718),0)
)
)
)
))</f>
        <v/>
      </c>
      <c r="BF718" s="49">
        <f>IF(D718="","",IF(S718="S",
1,
IF(AC718=0,
1,
IF(
IFERROR(((U718+V718+Y718)*AG718)/((AC718*AK718)*AG718),0)&lt;0,
0,
IF(
IFERROR(((U718+V718+Y718)*AG718)/((AC718*AK718)*AG718),0)&gt;1,
1,
IFERROR(((U718+V718+Y718)*AG718)/((AC718*AK718)*AG718),0)
)
)
)
))</f>
        <v/>
      </c>
      <c r="BG718" s="50">
        <f>IF(D718="","",IF(S718="S",0,IF(AND(ISNUMBER(AC718),ISNUMBER(AM718)),IF(OR(AC718*AM718&lt;0,ISERR(AC718*AM718)),0,AC718*AM718),0)))</f>
        <v/>
      </c>
      <c r="BH718" s="50">
        <f>IF(D718="","",IF(BY718&gt;TODAY()-60,0,IF(Y718&gt;12,MAX(0,(U718+Y718)-BG718),MAX(0,U718-BG718))))</f>
        <v/>
      </c>
      <c r="BI718" s="51">
        <f>IF(D718="","",BH718*AG718)</f>
        <v/>
      </c>
      <c r="BJ718" s="51">
        <f>IF(D718="","",IF(OR(R718="A",R718="AA",R718="AAA"),BI718,0))</f>
        <v/>
      </c>
      <c r="BK718" s="51">
        <f>IF(D718="","",IF(R718="B",BI718,0))</f>
        <v/>
      </c>
      <c r="BL718" s="51">
        <f>IF(D718="","",IF(R718="C",BI718,0))</f>
        <v/>
      </c>
      <c r="BM718" s="51">
        <f>IF(D718="","",IFERROR(MAX(0,MIN(BI718/AP718,1)),0))</f>
        <v/>
      </c>
      <c r="BN718" s="52">
        <f>IF(D718="","",AB718*AG718)</f>
        <v/>
      </c>
      <c r="BO718" s="52">
        <f>IF(D718="","",(U718+V718+X718)*AG718)</f>
        <v/>
      </c>
      <c r="BP718" s="52">
        <f>IF(D718="","",(AB718*3)*AG718)</f>
        <v/>
      </c>
      <c r="BQ718" s="52">
        <f>IF(D718="","",IF(BO718-BP718&gt;0,0,BO718-BP718))</f>
        <v/>
      </c>
      <c r="BR718" s="52">
        <f>IF(D718="","",IF(BO718-BP718-BN718&gt;0,0,BO718-BP718-BN718))</f>
        <v/>
      </c>
      <c r="BS718" s="53">
        <f>IF(D718="","",IFERROR(AB718*AI718,0))</f>
        <v/>
      </c>
      <c r="BT718" s="53">
        <f>IF(D718="","",IFERROR(IF(X718&gt;12, AI718*(U718+V718+X718), AI718*(U718+V718)),0))</f>
        <v/>
      </c>
      <c r="BU718" s="53">
        <f>IF(D718="","",IFERROR(((AB718*3)*AI718),0))</f>
        <v/>
      </c>
      <c r="BV718" s="53">
        <f>IF(D718="","",IF(BT718-BU718&gt;0,0,BT718-BU718))</f>
        <v/>
      </c>
      <c r="BW718" s="53">
        <f>IF(D718="","",IF(BT718-BU718-BS718&gt;0,0,BT718-BU718-BS718))</f>
        <v/>
      </c>
      <c r="BX718" s="36">
        <f>IF(D718="","",IFERROR(VLOOKUP(D718,'produto-entrada-7'!A:M,3,0),"SEM PEDIDO"))</f>
        <v/>
      </c>
      <c r="BY718" s="36">
        <f>IF(D718="","",VLOOKUP(D718,'produto-estoque-total-7'!A:AB,25,0))</f>
        <v/>
      </c>
      <c r="BZ718" s="36">
        <f>IF(D718="","",IFERROR(VLOOKUP(D718,'produto-estoque-total-7'!A:AB,26,0)/100,0))</f>
        <v/>
      </c>
      <c r="CA718" s="36">
        <f>IF(D718="","",IFERROR(VLOOKUP(D718,'produto-estoque-total-7'!A:AB,27,0)/100,0))</f>
        <v/>
      </c>
      <c r="CB718" s="41">
        <f>IF(D718="","",V718*AF718)</f>
        <v/>
      </c>
      <c r="CC718" s="41">
        <f>IF(D718="","",V718*AI718)</f>
        <v/>
      </c>
      <c r="CD718" s="54">
        <f>IF(D718="","",VLOOKUP(D718,'produto-estoque-total-7'!A:AB,28,0))</f>
        <v/>
      </c>
    </row>
    <row r="719">
      <c r="A719" s="36">
        <f>IF(D719="","",VLOOKUP(D719,'produto-estoque-total-7'!A:AB,3,0))</f>
        <v/>
      </c>
      <c r="B719" s="1">
        <f>IF(D719="","",VLOOKUP(D719,'produto-estoque-total-7'!A:AB,12,0))</f>
        <v/>
      </c>
      <c r="C719" s="1">
        <f>IF(D719="","",VLOOKUP(D719,'produto-estoque-total-7'!A:AB,2,0))</f>
        <v/>
      </c>
      <c r="D719" s="37">
        <f>IFERROR(IF('produto-estoque-total-7'!A718="","",'produto-estoque-total-7'!A718),"")</f>
        <v/>
      </c>
      <c r="E719" s="1">
        <f>IF(D719="","",VLOOKUP(D719,'produto-estoque-total-7'!A:AB,4,0))</f>
        <v/>
      </c>
      <c r="F719" s="36">
        <f>IF(D719="","",VLOOKUP(D719,'produto-estoque-total-7'!A:AB,13,0))</f>
        <v/>
      </c>
      <c r="G719" s="1">
        <f>IF(F719="","",VLOOKUP(F719,'FORNECEDORES X COMPRADOR'!A:D,4,0))</f>
        <v/>
      </c>
      <c r="H719" s="1">
        <f>IF(F719="","",VLOOKUP(F719,'FORNECEDORES X COMPRADOR'!A:E,5,0))</f>
        <v/>
      </c>
      <c r="I719" s="36">
        <f>IF(D719="","",VLOOKUP(D719,'produto-estoque-total-7'!A:AB,15,0))</f>
        <v/>
      </c>
      <c r="J719" s="36">
        <f>IF(D719="","",VLOOKUP(D719,'produto-estoque-total-7'!A:AB,19,0))</f>
        <v/>
      </c>
      <c r="K719" s="1">
        <f>IF(D719="","",VLOOKUP(D719,'produto-estoque-total-7'!A:AB,20,0))</f>
        <v/>
      </c>
      <c r="L719" s="36">
        <f>IF(D719="","",VLOOKUP(D719,'produto-estoque-total-7'!A:AB,17,0))</f>
        <v/>
      </c>
      <c r="M719" s="1">
        <f>IF(D719="","",VLOOKUP(D719,'produto-estoque-total-7'!A:AB,18,0))</f>
        <v/>
      </c>
      <c r="N719" s="36">
        <f>IF(D719="","",VLOOKUP(D719,'produto-estoque-total-7'!A:AB,21,0))</f>
        <v/>
      </c>
      <c r="O719" s="1">
        <f>IF(D719="","",VLOOKUP(D719,'produto-estoque-total-7'!A:AB,22,0))</f>
        <v/>
      </c>
      <c r="P719" s="36">
        <f>IF(D719="","",VLOOKUP(D719,'produto-estoque-total-7'!A:AB,23,0))</f>
        <v/>
      </c>
      <c r="Q719" s="1">
        <f>IF(D719="","",VLOOKUP(D719,'produto-estoque-total-7'!A:AB,24,0))</f>
        <v/>
      </c>
      <c r="R719" s="38">
        <f>IFERROR(IF(D719="","",VLOOKUP(D719,'produto-venda-7'!B:N,13,0)),"C")</f>
        <v/>
      </c>
      <c r="S719" s="39">
        <f>IF(D719="","",VLOOKUP(D719,'produto-estoque-total-7'!A:AB,6,0))</f>
        <v/>
      </c>
      <c r="T719" s="39">
        <f>IF(D719="","",VLOOKUP(D719,'produto-estoque-total-7'!A:AB,5,0))</f>
        <v/>
      </c>
      <c r="U719" s="40">
        <f>IF(D719="","",VLOOKUP(D719,'produto-estoque-total-7'!A:AB,11,0))</f>
        <v/>
      </c>
      <c r="V719" s="41">
        <f>IF(D719="","",IFERROR(VLOOKUP(D719,'produto-entrada-7'!A:M,10,0),0))</f>
        <v/>
      </c>
      <c r="W719" s="42" t="n"/>
      <c r="X719" s="39">
        <f>IF(D719="","",VLOOKUP(D719,'produto-estoque-total-7'!A:AB,8,0))</f>
        <v/>
      </c>
      <c r="Y719" s="39">
        <f>IF(D719="","",VLOOKUP(D719,'produto-estoque-total-7'!A:AB,9,0))</f>
        <v/>
      </c>
      <c r="Z719" s="39">
        <f>IF(D719="","",VLOOKUP(D719,'produto-estoque-total-7'!A:AB,10,0))</f>
        <v/>
      </c>
      <c r="AA719" s="39">
        <f>IFERROR(IF(D719="","",VLOOKUP(D719,'produto-venda-7'!B:N,4,0)),0)</f>
        <v/>
      </c>
      <c r="AB719" s="39">
        <f>IFERROR(IF(D719="","",VLOOKUP(D719,'produto-venda-7'!B:N,5,0)),0)</f>
        <v/>
      </c>
      <c r="AC719" s="39">
        <f>IF(D719="","",IFERROR(AA719/90,0))</f>
        <v/>
      </c>
      <c r="AD719" s="36">
        <f>IF(D719="","",IFERROR(VLOOKUP(D719,'produto-entrada-7'!A:M,4,0),0))</f>
        <v/>
      </c>
      <c r="AE719" s="36">
        <f>IFERROR(IF(D719="","",VLOOKUP(D719,'produto-venda-7'!B:N,10,0)),0)</f>
        <v/>
      </c>
      <c r="AF719" s="36">
        <f>IF(D719="","",IFERROR(VLOOKUP(D719,'produto-entrada-7'!A:M,11,0),0))</f>
        <v/>
      </c>
      <c r="AG719" s="1">
        <f>IF(D719="","",IFERROR(VLOOKUP(D719,'produto-entrada-7'!A:M,12,0),0))</f>
        <v/>
      </c>
      <c r="AH719" s="1">
        <f>IF(D719="","",IFERROR(VLOOKUP(D719,'produto-entrada-7'!A:M,13,0),0))</f>
        <v/>
      </c>
      <c r="AI719" s="36">
        <f>IFERROR(IF(D719="","",VLOOKUP(D719,'produto-venda-7'!B:N,11,0)),0)</f>
        <v/>
      </c>
      <c r="AJ719" s="43">
        <f>IF(D719="","",IFERROR(AI719*AB719,0))</f>
        <v/>
      </c>
      <c r="AK719" s="44">
        <f>IFERROR(IF(D719="","",VLOOKUP(F719,'ANALISE FORNECEDOR'!$A:$I,8,0)),"")</f>
        <v/>
      </c>
      <c r="AL719" s="44">
        <f>IF(D719="","",AVERAGE(AM719,AK719))</f>
        <v/>
      </c>
      <c r="AM719" s="44">
        <f>IFERROR(IF(D719="","",VLOOKUP(F719,'ANALISE FORNECEDOR'!$A:$I,9,0)),"")</f>
        <v/>
      </c>
      <c r="AN719" s="45">
        <f>IF(D719="","",IF(Y719&gt;12,AI719*(U719+Y719),AI719*U719))</f>
        <v/>
      </c>
      <c r="AO719" s="45">
        <f>IF(D719="","",IF(Y719&gt;12,AI719*(U719+V719+Y719),AI719*(U719+V719)))</f>
        <v/>
      </c>
      <c r="AP719" s="46">
        <f>IF(D719="","",IF(Y719&gt;12,AG719*(U719+Y719),AG719*U719))</f>
        <v/>
      </c>
      <c r="AQ719" s="46">
        <f>IF(D719="","",IF(Y719&gt;12,AG719*(U719+V719+Y719),AG719*(U719+V719)))</f>
        <v/>
      </c>
      <c r="AR719" s="46">
        <f>IF(D719="","",IF(OR(R719="A",R719="AA",R719="AAA"),AP719,0))</f>
        <v/>
      </c>
      <c r="AS719" s="46">
        <f>IF(D719="","",IF(R719="B",AP719,0))</f>
        <v/>
      </c>
      <c r="AT719" s="46">
        <f>IF(D719="","",IF(R719="C",AP719,0))</f>
        <v/>
      </c>
      <c r="AU719" s="47">
        <f>IF(D719="","",IFERROR(AN719/AJ719,0))</f>
        <v/>
      </c>
      <c r="AV719" s="47">
        <f>IF(D719="","",IFERROR(((AO719)/AJ719),0))</f>
        <v/>
      </c>
      <c r="AW719" s="48">
        <f>IF(D719="","",IF(OR(S719="S",NOT(AND(ISNUMBER(AC719),ISNUMBER(AL719),AC719*AL719&gt;=0))),0,AC719*AL719))</f>
        <v/>
      </c>
      <c r="AX719" s="49">
        <f>IFERROR(IF(D719="","",AW719*AG719),0)</f>
        <v/>
      </c>
      <c r="AY719" s="48">
        <f>IF(D719="","",IF(OR(S719="S",NOT(AND(ISNUMBER(AC719),ISNUMBER(AK719),AC719*AK719&gt;=0))),0,AC719*AK719))</f>
        <v/>
      </c>
      <c r="AZ719" s="48">
        <f>IFERROR(IF(D719="","",IF(AY719=0,0,IF(((AY719)-(U719+Y719))&lt;0,0,(AY719)-U719))),0)</f>
        <v/>
      </c>
      <c r="BA719" s="49">
        <f>IF(D719="","",AZ719*AG719)</f>
        <v/>
      </c>
      <c r="BB719" s="49">
        <f>IF(D719="","",IF(OR(R719="A",R719="AA",R719="AAA"),BA719,0))</f>
        <v/>
      </c>
      <c r="BC719" s="49">
        <f>IF(D719="","",IF(R719="B",BA719,0))</f>
        <v/>
      </c>
      <c r="BD719" s="49">
        <f>IF(D719="","",IF(R719="B",BA719,0))</f>
        <v/>
      </c>
      <c r="BE719" s="49">
        <f>IF(D719="","",IF(S719="S",
1,
IF(AC719=0,
1,
IF(
IFERROR(((U719+Y719)*AG719)/((AC719*AK719)*AG719),0)&lt;0,
0,
IF(
IFERROR(((U719+Y719)*AG719)/((AC719*AK719)*AG719),0)&gt;1,
1,
IFERROR(((U719+Y719)*AG719)/((AC719*AK719)*AG719),0)
)
)
)
))</f>
        <v/>
      </c>
      <c r="BF719" s="49">
        <f>IF(D719="","",IF(S719="S",
1,
IF(AC719=0,
1,
IF(
IFERROR(((U719+V719+Y719)*AG719)/((AC719*AK719)*AG719),0)&lt;0,
0,
IF(
IFERROR(((U719+V719+Y719)*AG719)/((AC719*AK719)*AG719),0)&gt;1,
1,
IFERROR(((U719+V719+Y719)*AG719)/((AC719*AK719)*AG719),0)
)
)
)
))</f>
        <v/>
      </c>
      <c r="BG719" s="50">
        <f>IF(D719="","",IF(S719="S",0,IF(AND(ISNUMBER(AC719),ISNUMBER(AM719)),IF(OR(AC719*AM719&lt;0,ISERR(AC719*AM719)),0,AC719*AM719),0)))</f>
        <v/>
      </c>
      <c r="BH719" s="50">
        <f>IF(D719="","",IF(BY719&gt;TODAY()-60,0,IF(Y719&gt;12,MAX(0,(U719+Y719)-BG719),MAX(0,U719-BG719))))</f>
        <v/>
      </c>
      <c r="BI719" s="51">
        <f>IF(D719="","",BH719*AG719)</f>
        <v/>
      </c>
      <c r="BJ719" s="51">
        <f>IF(D719="","",IF(OR(R719="A",R719="AA",R719="AAA"),BI719,0))</f>
        <v/>
      </c>
      <c r="BK719" s="51">
        <f>IF(D719="","",IF(R719="B",BI719,0))</f>
        <v/>
      </c>
      <c r="BL719" s="51">
        <f>IF(D719="","",IF(R719="C",BI719,0))</f>
        <v/>
      </c>
      <c r="BM719" s="51">
        <f>IF(D719="","",IFERROR(MAX(0,MIN(BI719/AP719,1)),0))</f>
        <v/>
      </c>
      <c r="BN719" s="52">
        <f>IF(D719="","",AB719*AG719)</f>
        <v/>
      </c>
      <c r="BO719" s="52">
        <f>IF(D719="","",(U719+V719+X719)*AG719)</f>
        <v/>
      </c>
      <c r="BP719" s="52">
        <f>IF(D719="","",(AB719*3)*AG719)</f>
        <v/>
      </c>
      <c r="BQ719" s="52">
        <f>IF(D719="","",IF(BO719-BP719&gt;0,0,BO719-BP719))</f>
        <v/>
      </c>
      <c r="BR719" s="52">
        <f>IF(D719="","",IF(BO719-BP719-BN719&gt;0,0,BO719-BP719-BN719))</f>
        <v/>
      </c>
      <c r="BS719" s="53">
        <f>IF(D719="","",IFERROR(AB719*AI719,0))</f>
        <v/>
      </c>
      <c r="BT719" s="53">
        <f>IF(D719="","",IFERROR(IF(X719&gt;12, AI719*(U719+V719+X719), AI719*(U719+V719)),0))</f>
        <v/>
      </c>
      <c r="BU719" s="53">
        <f>IF(D719="","",IFERROR(((AB719*3)*AI719),0))</f>
        <v/>
      </c>
      <c r="BV719" s="53">
        <f>IF(D719="","",IF(BT719-BU719&gt;0,0,BT719-BU719))</f>
        <v/>
      </c>
      <c r="BW719" s="53">
        <f>IF(D719="","",IF(BT719-BU719-BS719&gt;0,0,BT719-BU719-BS719))</f>
        <v/>
      </c>
      <c r="BX719" s="36">
        <f>IF(D719="","",IFERROR(VLOOKUP(D719,'produto-entrada-7'!A:M,3,0),"SEM PEDIDO"))</f>
        <v/>
      </c>
      <c r="BY719" s="36">
        <f>IF(D719="","",VLOOKUP(D719,'produto-estoque-total-7'!A:AB,25,0))</f>
        <v/>
      </c>
      <c r="BZ719" s="36">
        <f>IF(D719="","",IFERROR(VLOOKUP(D719,'produto-estoque-total-7'!A:AB,26,0)/100,0))</f>
        <v/>
      </c>
      <c r="CA719" s="36">
        <f>IF(D719="","",IFERROR(VLOOKUP(D719,'produto-estoque-total-7'!A:AB,27,0)/100,0))</f>
        <v/>
      </c>
      <c r="CB719" s="41">
        <f>IF(D719="","",V719*AF719)</f>
        <v/>
      </c>
      <c r="CC719" s="41">
        <f>IF(D719="","",V719*AI719)</f>
        <v/>
      </c>
      <c r="CD719" s="54">
        <f>IF(D719="","",VLOOKUP(D719,'produto-estoque-total-7'!A:AB,28,0))</f>
        <v/>
      </c>
    </row>
    <row r="720">
      <c r="A720" s="36">
        <f>IF(D720="","",VLOOKUP(D720,'produto-estoque-total-7'!A:AB,3,0))</f>
        <v/>
      </c>
      <c r="B720" s="1">
        <f>IF(D720="","",VLOOKUP(D720,'produto-estoque-total-7'!A:AB,12,0))</f>
        <v/>
      </c>
      <c r="C720" s="1">
        <f>IF(D720="","",VLOOKUP(D720,'produto-estoque-total-7'!A:AB,2,0))</f>
        <v/>
      </c>
      <c r="D720" s="37">
        <f>IFERROR(IF('produto-estoque-total-7'!A719="","",'produto-estoque-total-7'!A719),"")</f>
        <v/>
      </c>
      <c r="E720" s="1">
        <f>IF(D720="","",VLOOKUP(D720,'produto-estoque-total-7'!A:AB,4,0))</f>
        <v/>
      </c>
      <c r="F720" s="36">
        <f>IF(D720="","",VLOOKUP(D720,'produto-estoque-total-7'!A:AB,13,0))</f>
        <v/>
      </c>
      <c r="G720" s="1">
        <f>IF(F720="","",VLOOKUP(F720,'FORNECEDORES X COMPRADOR'!A:D,4,0))</f>
        <v/>
      </c>
      <c r="H720" s="1">
        <f>IF(F720="","",VLOOKUP(F720,'FORNECEDORES X COMPRADOR'!A:E,5,0))</f>
        <v/>
      </c>
      <c r="I720" s="36">
        <f>IF(D720="","",VLOOKUP(D720,'produto-estoque-total-7'!A:AB,15,0))</f>
        <v/>
      </c>
      <c r="J720" s="36">
        <f>IF(D720="","",VLOOKUP(D720,'produto-estoque-total-7'!A:AB,19,0))</f>
        <v/>
      </c>
      <c r="K720" s="1">
        <f>IF(D720="","",VLOOKUP(D720,'produto-estoque-total-7'!A:AB,20,0))</f>
        <v/>
      </c>
      <c r="L720" s="36">
        <f>IF(D720="","",VLOOKUP(D720,'produto-estoque-total-7'!A:AB,17,0))</f>
        <v/>
      </c>
      <c r="M720" s="1">
        <f>IF(D720="","",VLOOKUP(D720,'produto-estoque-total-7'!A:AB,18,0))</f>
        <v/>
      </c>
      <c r="N720" s="36">
        <f>IF(D720="","",VLOOKUP(D720,'produto-estoque-total-7'!A:AB,21,0))</f>
        <v/>
      </c>
      <c r="O720" s="1">
        <f>IF(D720="","",VLOOKUP(D720,'produto-estoque-total-7'!A:AB,22,0))</f>
        <v/>
      </c>
      <c r="P720" s="36">
        <f>IF(D720="","",VLOOKUP(D720,'produto-estoque-total-7'!A:AB,23,0))</f>
        <v/>
      </c>
      <c r="Q720" s="1">
        <f>IF(D720="","",VLOOKUP(D720,'produto-estoque-total-7'!A:AB,24,0))</f>
        <v/>
      </c>
      <c r="R720" s="38">
        <f>IFERROR(IF(D720="","",VLOOKUP(D720,'produto-venda-7'!B:N,13,0)),"C")</f>
        <v/>
      </c>
      <c r="S720" s="39">
        <f>IF(D720="","",VLOOKUP(D720,'produto-estoque-total-7'!A:AB,6,0))</f>
        <v/>
      </c>
      <c r="T720" s="39">
        <f>IF(D720="","",VLOOKUP(D720,'produto-estoque-total-7'!A:AB,5,0))</f>
        <v/>
      </c>
      <c r="U720" s="40">
        <f>IF(D720="","",VLOOKUP(D720,'produto-estoque-total-7'!A:AB,11,0))</f>
        <v/>
      </c>
      <c r="V720" s="41">
        <f>IF(D720="","",IFERROR(VLOOKUP(D720,'produto-entrada-7'!A:M,10,0),0))</f>
        <v/>
      </c>
      <c r="W720" s="42" t="n"/>
      <c r="X720" s="39">
        <f>IF(D720="","",VLOOKUP(D720,'produto-estoque-total-7'!A:AB,8,0))</f>
        <v/>
      </c>
      <c r="Y720" s="39">
        <f>IF(D720="","",VLOOKUP(D720,'produto-estoque-total-7'!A:AB,9,0))</f>
        <v/>
      </c>
      <c r="Z720" s="39">
        <f>IF(D720="","",VLOOKUP(D720,'produto-estoque-total-7'!A:AB,10,0))</f>
        <v/>
      </c>
      <c r="AA720" s="39">
        <f>IFERROR(IF(D720="","",VLOOKUP(D720,'produto-venda-7'!B:N,4,0)),0)</f>
        <v/>
      </c>
      <c r="AB720" s="39">
        <f>IFERROR(IF(D720="","",VLOOKUP(D720,'produto-venda-7'!B:N,5,0)),0)</f>
        <v/>
      </c>
      <c r="AC720" s="39">
        <f>IF(D720="","",IFERROR(AA720/90,0))</f>
        <v/>
      </c>
      <c r="AD720" s="36">
        <f>IF(D720="","",IFERROR(VLOOKUP(D720,'produto-entrada-7'!A:M,4,0),0))</f>
        <v/>
      </c>
      <c r="AE720" s="36">
        <f>IFERROR(IF(D720="","",VLOOKUP(D720,'produto-venda-7'!B:N,10,0)),0)</f>
        <v/>
      </c>
      <c r="AF720" s="36">
        <f>IF(D720="","",IFERROR(VLOOKUP(D720,'produto-entrada-7'!A:M,11,0),0))</f>
        <v/>
      </c>
      <c r="AG720" s="1">
        <f>IF(D720="","",IFERROR(VLOOKUP(D720,'produto-entrada-7'!A:M,12,0),0))</f>
        <v/>
      </c>
      <c r="AH720" s="1">
        <f>IF(D720="","",IFERROR(VLOOKUP(D720,'produto-entrada-7'!A:M,13,0),0))</f>
        <v/>
      </c>
      <c r="AI720" s="36">
        <f>IFERROR(IF(D720="","",VLOOKUP(D720,'produto-venda-7'!B:N,11,0)),0)</f>
        <v/>
      </c>
      <c r="AJ720" s="43">
        <f>IF(D720="","",IFERROR(AI720*AB720,0))</f>
        <v/>
      </c>
      <c r="AK720" s="44">
        <f>IFERROR(IF(D720="","",VLOOKUP(F720,'ANALISE FORNECEDOR'!$A:$I,8,0)),"")</f>
        <v/>
      </c>
      <c r="AL720" s="44">
        <f>IF(D720="","",AVERAGE(AM720,AK720))</f>
        <v/>
      </c>
      <c r="AM720" s="44">
        <f>IFERROR(IF(D720="","",VLOOKUP(F720,'ANALISE FORNECEDOR'!$A:$I,9,0)),"")</f>
        <v/>
      </c>
      <c r="AN720" s="45">
        <f>IF(D720="","",IF(Y720&gt;12,AI720*(U720+Y720),AI720*U720))</f>
        <v/>
      </c>
      <c r="AO720" s="45">
        <f>IF(D720="","",IF(Y720&gt;12,AI720*(U720+V720+Y720),AI720*(U720+V720)))</f>
        <v/>
      </c>
      <c r="AP720" s="46">
        <f>IF(D720="","",IF(Y720&gt;12,AG720*(U720+Y720),AG720*U720))</f>
        <v/>
      </c>
      <c r="AQ720" s="46">
        <f>IF(D720="","",IF(Y720&gt;12,AG720*(U720+V720+Y720),AG720*(U720+V720)))</f>
        <v/>
      </c>
      <c r="AR720" s="46">
        <f>IF(D720="","",IF(OR(R720="A",R720="AA",R720="AAA"),AP720,0))</f>
        <v/>
      </c>
      <c r="AS720" s="46">
        <f>IF(D720="","",IF(R720="B",AP720,0))</f>
        <v/>
      </c>
      <c r="AT720" s="46">
        <f>IF(D720="","",IF(R720="C",AP720,0))</f>
        <v/>
      </c>
      <c r="AU720" s="47">
        <f>IF(D720="","",IFERROR(AN720/AJ720,0))</f>
        <v/>
      </c>
      <c r="AV720" s="47">
        <f>IF(D720="","",IFERROR(((AO720)/AJ720),0))</f>
        <v/>
      </c>
      <c r="AW720" s="48">
        <f>IF(D720="","",IF(OR(S720="S",NOT(AND(ISNUMBER(AC720),ISNUMBER(AL720),AC720*AL720&gt;=0))),0,AC720*AL720))</f>
        <v/>
      </c>
      <c r="AX720" s="49">
        <f>IFERROR(IF(D720="","",AW720*AG720),0)</f>
        <v/>
      </c>
      <c r="AY720" s="48">
        <f>IF(D720="","",IF(OR(S720="S",NOT(AND(ISNUMBER(AC720),ISNUMBER(AK720),AC720*AK720&gt;=0))),0,AC720*AK720))</f>
        <v/>
      </c>
      <c r="AZ720" s="48">
        <f>IFERROR(IF(D720="","",IF(AY720=0,0,IF(((AY720)-(U720+Y720))&lt;0,0,(AY720)-U720))),0)</f>
        <v/>
      </c>
      <c r="BA720" s="49">
        <f>IF(D720="","",AZ720*AG720)</f>
        <v/>
      </c>
      <c r="BB720" s="49">
        <f>IF(D720="","",IF(OR(R720="A",R720="AA",R720="AAA"),BA720,0))</f>
        <v/>
      </c>
      <c r="BC720" s="49">
        <f>IF(D720="","",IF(R720="B",BA720,0))</f>
        <v/>
      </c>
      <c r="BD720" s="49">
        <f>IF(D720="","",IF(R720="B",BA720,0))</f>
        <v/>
      </c>
      <c r="BE720" s="49">
        <f>IF(D720="","",IF(S720="S",
1,
IF(AC720=0,
1,
IF(
IFERROR(((U720+Y720)*AG720)/((AC720*AK720)*AG720),0)&lt;0,
0,
IF(
IFERROR(((U720+Y720)*AG720)/((AC720*AK720)*AG720),0)&gt;1,
1,
IFERROR(((U720+Y720)*AG720)/((AC720*AK720)*AG720),0)
)
)
)
))</f>
        <v/>
      </c>
      <c r="BF720" s="49">
        <f>IF(D720="","",IF(S720="S",
1,
IF(AC720=0,
1,
IF(
IFERROR(((U720+V720+Y720)*AG720)/((AC720*AK720)*AG720),0)&lt;0,
0,
IF(
IFERROR(((U720+V720+Y720)*AG720)/((AC720*AK720)*AG720),0)&gt;1,
1,
IFERROR(((U720+V720+Y720)*AG720)/((AC720*AK720)*AG720),0)
)
)
)
))</f>
        <v/>
      </c>
      <c r="BG720" s="50">
        <f>IF(D720="","",IF(S720="S",0,IF(AND(ISNUMBER(AC720),ISNUMBER(AM720)),IF(OR(AC720*AM720&lt;0,ISERR(AC720*AM720)),0,AC720*AM720),0)))</f>
        <v/>
      </c>
      <c r="BH720" s="50">
        <f>IF(D720="","",IF(BY720&gt;TODAY()-60,0,IF(Y720&gt;12,MAX(0,(U720+Y720)-BG720),MAX(0,U720-BG720))))</f>
        <v/>
      </c>
      <c r="BI720" s="51">
        <f>IF(D720="","",BH720*AG720)</f>
        <v/>
      </c>
      <c r="BJ720" s="51">
        <f>IF(D720="","",IF(OR(R720="A",R720="AA",R720="AAA"),BI720,0))</f>
        <v/>
      </c>
      <c r="BK720" s="51">
        <f>IF(D720="","",IF(R720="B",BI720,0))</f>
        <v/>
      </c>
      <c r="BL720" s="51">
        <f>IF(D720="","",IF(R720="C",BI720,0))</f>
        <v/>
      </c>
      <c r="BM720" s="51">
        <f>IF(D720="","",IFERROR(MAX(0,MIN(BI720/AP720,1)),0))</f>
        <v/>
      </c>
      <c r="BN720" s="52">
        <f>IF(D720="","",AB720*AG720)</f>
        <v/>
      </c>
      <c r="BO720" s="52">
        <f>IF(D720="","",(U720+V720+X720)*AG720)</f>
        <v/>
      </c>
      <c r="BP720" s="52">
        <f>IF(D720="","",(AB720*3)*AG720)</f>
        <v/>
      </c>
      <c r="BQ720" s="52">
        <f>IF(D720="","",IF(BO720-BP720&gt;0,0,BO720-BP720))</f>
        <v/>
      </c>
      <c r="BR720" s="52">
        <f>IF(D720="","",IF(BO720-BP720-BN720&gt;0,0,BO720-BP720-BN720))</f>
        <v/>
      </c>
      <c r="BS720" s="53">
        <f>IF(D720="","",IFERROR(AB720*AI720,0))</f>
        <v/>
      </c>
      <c r="BT720" s="53">
        <f>IF(D720="","",IFERROR(IF(X720&gt;12, AI720*(U720+V720+X720), AI720*(U720+V720)),0))</f>
        <v/>
      </c>
      <c r="BU720" s="53">
        <f>IF(D720="","",IFERROR(((AB720*3)*AI720),0))</f>
        <v/>
      </c>
      <c r="BV720" s="53">
        <f>IF(D720="","",IF(BT720-BU720&gt;0,0,BT720-BU720))</f>
        <v/>
      </c>
      <c r="BW720" s="53">
        <f>IF(D720="","",IF(BT720-BU720-BS720&gt;0,0,BT720-BU720-BS720))</f>
        <v/>
      </c>
      <c r="BX720" s="36">
        <f>IF(D720="","",IFERROR(VLOOKUP(D720,'produto-entrada-7'!A:M,3,0),"SEM PEDIDO"))</f>
        <v/>
      </c>
      <c r="BY720" s="36">
        <f>IF(D720="","",VLOOKUP(D720,'produto-estoque-total-7'!A:AB,25,0))</f>
        <v/>
      </c>
      <c r="BZ720" s="36">
        <f>IF(D720="","",IFERROR(VLOOKUP(D720,'produto-estoque-total-7'!A:AB,26,0)/100,0))</f>
        <v/>
      </c>
      <c r="CA720" s="36">
        <f>IF(D720="","",IFERROR(VLOOKUP(D720,'produto-estoque-total-7'!A:AB,27,0)/100,0))</f>
        <v/>
      </c>
      <c r="CB720" s="41">
        <f>IF(D720="","",V720*AF720)</f>
        <v/>
      </c>
      <c r="CC720" s="41">
        <f>IF(D720="","",V720*AI720)</f>
        <v/>
      </c>
      <c r="CD720" s="54">
        <f>IF(D720="","",VLOOKUP(D720,'produto-estoque-total-7'!A:AB,28,0))</f>
        <v/>
      </c>
    </row>
    <row r="721">
      <c r="A721" s="36">
        <f>IF(D721="","",VLOOKUP(D721,'produto-estoque-total-7'!A:AB,3,0))</f>
        <v/>
      </c>
      <c r="B721" s="1">
        <f>IF(D721="","",VLOOKUP(D721,'produto-estoque-total-7'!A:AB,12,0))</f>
        <v/>
      </c>
      <c r="C721" s="1">
        <f>IF(D721="","",VLOOKUP(D721,'produto-estoque-total-7'!A:AB,2,0))</f>
        <v/>
      </c>
      <c r="D721" s="37">
        <f>IFERROR(IF('produto-estoque-total-7'!A720="","",'produto-estoque-total-7'!A720),"")</f>
        <v/>
      </c>
      <c r="E721" s="1">
        <f>IF(D721="","",VLOOKUP(D721,'produto-estoque-total-7'!A:AB,4,0))</f>
        <v/>
      </c>
      <c r="F721" s="36">
        <f>IF(D721="","",VLOOKUP(D721,'produto-estoque-total-7'!A:AB,13,0))</f>
        <v/>
      </c>
      <c r="G721" s="1">
        <f>IF(F721="","",VLOOKUP(F721,'FORNECEDORES X COMPRADOR'!A:D,4,0))</f>
        <v/>
      </c>
      <c r="H721" s="1">
        <f>IF(F721="","",VLOOKUP(F721,'FORNECEDORES X COMPRADOR'!A:E,5,0))</f>
        <v/>
      </c>
      <c r="I721" s="36">
        <f>IF(D721="","",VLOOKUP(D721,'produto-estoque-total-7'!A:AB,15,0))</f>
        <v/>
      </c>
      <c r="J721" s="36">
        <f>IF(D721="","",VLOOKUP(D721,'produto-estoque-total-7'!A:AB,19,0))</f>
        <v/>
      </c>
      <c r="K721" s="1">
        <f>IF(D721="","",VLOOKUP(D721,'produto-estoque-total-7'!A:AB,20,0))</f>
        <v/>
      </c>
      <c r="L721" s="36">
        <f>IF(D721="","",VLOOKUP(D721,'produto-estoque-total-7'!A:AB,17,0))</f>
        <v/>
      </c>
      <c r="M721" s="1">
        <f>IF(D721="","",VLOOKUP(D721,'produto-estoque-total-7'!A:AB,18,0))</f>
        <v/>
      </c>
      <c r="N721" s="36">
        <f>IF(D721="","",VLOOKUP(D721,'produto-estoque-total-7'!A:AB,21,0))</f>
        <v/>
      </c>
      <c r="O721" s="1">
        <f>IF(D721="","",VLOOKUP(D721,'produto-estoque-total-7'!A:AB,22,0))</f>
        <v/>
      </c>
      <c r="P721" s="36">
        <f>IF(D721="","",VLOOKUP(D721,'produto-estoque-total-7'!A:AB,23,0))</f>
        <v/>
      </c>
      <c r="Q721" s="1">
        <f>IF(D721="","",VLOOKUP(D721,'produto-estoque-total-7'!A:AB,24,0))</f>
        <v/>
      </c>
      <c r="R721" s="38">
        <f>IFERROR(IF(D721="","",VLOOKUP(D721,'produto-venda-7'!B:N,13,0)),"C")</f>
        <v/>
      </c>
      <c r="S721" s="39">
        <f>IF(D721="","",VLOOKUP(D721,'produto-estoque-total-7'!A:AB,6,0))</f>
        <v/>
      </c>
      <c r="T721" s="39">
        <f>IF(D721="","",VLOOKUP(D721,'produto-estoque-total-7'!A:AB,5,0))</f>
        <v/>
      </c>
      <c r="U721" s="40">
        <f>IF(D721="","",VLOOKUP(D721,'produto-estoque-total-7'!A:AB,11,0))</f>
        <v/>
      </c>
      <c r="V721" s="41">
        <f>IF(D721="","",IFERROR(VLOOKUP(D721,'produto-entrada-7'!A:M,10,0),0))</f>
        <v/>
      </c>
      <c r="W721" s="42" t="n"/>
      <c r="X721" s="39">
        <f>IF(D721="","",VLOOKUP(D721,'produto-estoque-total-7'!A:AB,8,0))</f>
        <v/>
      </c>
      <c r="Y721" s="39">
        <f>IF(D721="","",VLOOKUP(D721,'produto-estoque-total-7'!A:AB,9,0))</f>
        <v/>
      </c>
      <c r="Z721" s="39">
        <f>IF(D721="","",VLOOKUP(D721,'produto-estoque-total-7'!A:AB,10,0))</f>
        <v/>
      </c>
      <c r="AA721" s="39">
        <f>IFERROR(IF(D721="","",VLOOKUP(D721,'produto-venda-7'!B:N,4,0)),0)</f>
        <v/>
      </c>
      <c r="AB721" s="39">
        <f>IFERROR(IF(D721="","",VLOOKUP(D721,'produto-venda-7'!B:N,5,0)),0)</f>
        <v/>
      </c>
      <c r="AC721" s="39">
        <f>IF(D721="","",IFERROR(AA721/90,0))</f>
        <v/>
      </c>
      <c r="AD721" s="36">
        <f>IF(D721="","",IFERROR(VLOOKUP(D721,'produto-entrada-7'!A:M,4,0),0))</f>
        <v/>
      </c>
      <c r="AE721" s="36">
        <f>IFERROR(IF(D721="","",VLOOKUP(D721,'produto-venda-7'!B:N,10,0)),0)</f>
        <v/>
      </c>
      <c r="AF721" s="36">
        <f>IF(D721="","",IFERROR(VLOOKUP(D721,'produto-entrada-7'!A:M,11,0),0))</f>
        <v/>
      </c>
      <c r="AG721" s="1">
        <f>IF(D721="","",IFERROR(VLOOKUP(D721,'produto-entrada-7'!A:M,12,0),0))</f>
        <v/>
      </c>
      <c r="AH721" s="1">
        <f>IF(D721="","",IFERROR(VLOOKUP(D721,'produto-entrada-7'!A:M,13,0),0))</f>
        <v/>
      </c>
      <c r="AI721" s="36">
        <f>IFERROR(IF(D721="","",VLOOKUP(D721,'produto-venda-7'!B:N,11,0)),0)</f>
        <v/>
      </c>
      <c r="AJ721" s="43">
        <f>IF(D721="","",IFERROR(AI721*AB721,0))</f>
        <v/>
      </c>
      <c r="AK721" s="44">
        <f>IFERROR(IF(D721="","",VLOOKUP(F721,'ANALISE FORNECEDOR'!$A:$I,8,0)),"")</f>
        <v/>
      </c>
      <c r="AL721" s="44">
        <f>IF(D721="","",AVERAGE(AM721,AK721))</f>
        <v/>
      </c>
      <c r="AM721" s="44">
        <f>IFERROR(IF(D721="","",VLOOKUP(F721,'ANALISE FORNECEDOR'!$A:$I,9,0)),"")</f>
        <v/>
      </c>
      <c r="AN721" s="45">
        <f>IF(D721="","",IF(Y721&gt;12,AI721*(U721+Y721),AI721*U721))</f>
        <v/>
      </c>
      <c r="AO721" s="45">
        <f>IF(D721="","",IF(Y721&gt;12,AI721*(U721+V721+Y721),AI721*(U721+V721)))</f>
        <v/>
      </c>
      <c r="AP721" s="46">
        <f>IF(D721="","",IF(Y721&gt;12,AG721*(U721+Y721),AG721*U721))</f>
        <v/>
      </c>
      <c r="AQ721" s="46">
        <f>IF(D721="","",IF(Y721&gt;12,AG721*(U721+V721+Y721),AG721*(U721+V721)))</f>
        <v/>
      </c>
      <c r="AR721" s="46">
        <f>IF(D721="","",IF(OR(R721="A",R721="AA",R721="AAA"),AP721,0))</f>
        <v/>
      </c>
      <c r="AS721" s="46">
        <f>IF(D721="","",IF(R721="B",AP721,0))</f>
        <v/>
      </c>
      <c r="AT721" s="46">
        <f>IF(D721="","",IF(R721="C",AP721,0))</f>
        <v/>
      </c>
      <c r="AU721" s="47">
        <f>IF(D721="","",IFERROR(AN721/AJ721,0))</f>
        <v/>
      </c>
      <c r="AV721" s="47">
        <f>IF(D721="","",IFERROR(((AO721)/AJ721),0))</f>
        <v/>
      </c>
      <c r="AW721" s="48">
        <f>IF(D721="","",IF(OR(S721="S",NOT(AND(ISNUMBER(AC721),ISNUMBER(AL721),AC721*AL721&gt;=0))),0,AC721*AL721))</f>
        <v/>
      </c>
      <c r="AX721" s="49">
        <f>IFERROR(IF(D721="","",AW721*AG721),0)</f>
        <v/>
      </c>
      <c r="AY721" s="48">
        <f>IF(D721="","",IF(OR(S721="S",NOT(AND(ISNUMBER(AC721),ISNUMBER(AK721),AC721*AK721&gt;=0))),0,AC721*AK721))</f>
        <v/>
      </c>
      <c r="AZ721" s="48">
        <f>IFERROR(IF(D721="","",IF(AY721=0,0,IF(((AY721)-(U721+Y721))&lt;0,0,(AY721)-U721))),0)</f>
        <v/>
      </c>
      <c r="BA721" s="49">
        <f>IF(D721="","",AZ721*AG721)</f>
        <v/>
      </c>
      <c r="BB721" s="49">
        <f>IF(D721="","",IF(OR(R721="A",R721="AA",R721="AAA"),BA721,0))</f>
        <v/>
      </c>
      <c r="BC721" s="49">
        <f>IF(D721="","",IF(R721="B",BA721,0))</f>
        <v/>
      </c>
      <c r="BD721" s="49">
        <f>IF(D721="","",IF(R721="B",BA721,0))</f>
        <v/>
      </c>
      <c r="BE721" s="49">
        <f>IF(D721="","",IF(S721="S",
1,
IF(AC721=0,
1,
IF(
IFERROR(((U721+Y721)*AG721)/((AC721*AK721)*AG721),0)&lt;0,
0,
IF(
IFERROR(((U721+Y721)*AG721)/((AC721*AK721)*AG721),0)&gt;1,
1,
IFERROR(((U721+Y721)*AG721)/((AC721*AK721)*AG721),0)
)
)
)
))</f>
        <v/>
      </c>
      <c r="BF721" s="49">
        <f>IF(D721="","",IF(S721="S",
1,
IF(AC721=0,
1,
IF(
IFERROR(((U721+V721+Y721)*AG721)/((AC721*AK721)*AG721),0)&lt;0,
0,
IF(
IFERROR(((U721+V721+Y721)*AG721)/((AC721*AK721)*AG721),0)&gt;1,
1,
IFERROR(((U721+V721+Y721)*AG721)/((AC721*AK721)*AG721),0)
)
)
)
))</f>
        <v/>
      </c>
      <c r="BG721" s="50">
        <f>IF(D721="","",IF(S721="S",0,IF(AND(ISNUMBER(AC721),ISNUMBER(AM721)),IF(OR(AC721*AM721&lt;0,ISERR(AC721*AM721)),0,AC721*AM721),0)))</f>
        <v/>
      </c>
      <c r="BH721" s="50">
        <f>IF(D721="","",IF(BY721&gt;TODAY()-60,0,IF(Y721&gt;12,MAX(0,(U721+Y721)-BG721),MAX(0,U721-BG721))))</f>
        <v/>
      </c>
      <c r="BI721" s="51">
        <f>IF(D721="","",BH721*AG721)</f>
        <v/>
      </c>
      <c r="BJ721" s="51">
        <f>IF(D721="","",IF(OR(R721="A",R721="AA",R721="AAA"),BI721,0))</f>
        <v/>
      </c>
      <c r="BK721" s="51">
        <f>IF(D721="","",IF(R721="B",BI721,0))</f>
        <v/>
      </c>
      <c r="BL721" s="51">
        <f>IF(D721="","",IF(R721="C",BI721,0))</f>
        <v/>
      </c>
      <c r="BM721" s="51">
        <f>IF(D721="","",IFERROR(MAX(0,MIN(BI721/AP721,1)),0))</f>
        <v/>
      </c>
      <c r="BN721" s="52">
        <f>IF(D721="","",AB721*AG721)</f>
        <v/>
      </c>
      <c r="BO721" s="52">
        <f>IF(D721="","",(U721+V721+X721)*AG721)</f>
        <v/>
      </c>
      <c r="BP721" s="52">
        <f>IF(D721="","",(AB721*3)*AG721)</f>
        <v/>
      </c>
      <c r="BQ721" s="52">
        <f>IF(D721="","",IF(BO721-BP721&gt;0,0,BO721-BP721))</f>
        <v/>
      </c>
      <c r="BR721" s="52">
        <f>IF(D721="","",IF(BO721-BP721-BN721&gt;0,0,BO721-BP721-BN721))</f>
        <v/>
      </c>
      <c r="BS721" s="53">
        <f>IF(D721="","",IFERROR(AB721*AI721,0))</f>
        <v/>
      </c>
      <c r="BT721" s="53">
        <f>IF(D721="","",IFERROR(IF(X721&gt;12, AI721*(U721+V721+X721), AI721*(U721+V721)),0))</f>
        <v/>
      </c>
      <c r="BU721" s="53">
        <f>IF(D721="","",IFERROR(((AB721*3)*AI721),0))</f>
        <v/>
      </c>
      <c r="BV721" s="53">
        <f>IF(D721="","",IF(BT721-BU721&gt;0,0,BT721-BU721))</f>
        <v/>
      </c>
      <c r="BW721" s="53">
        <f>IF(D721="","",IF(BT721-BU721-BS721&gt;0,0,BT721-BU721-BS721))</f>
        <v/>
      </c>
      <c r="BX721" s="36">
        <f>IF(D721="","",IFERROR(VLOOKUP(D721,'produto-entrada-7'!A:M,3,0),"SEM PEDIDO"))</f>
        <v/>
      </c>
      <c r="BY721" s="36">
        <f>IF(D721="","",VLOOKUP(D721,'produto-estoque-total-7'!A:AB,25,0))</f>
        <v/>
      </c>
      <c r="BZ721" s="36">
        <f>IF(D721="","",IFERROR(VLOOKUP(D721,'produto-estoque-total-7'!A:AB,26,0)/100,0))</f>
        <v/>
      </c>
      <c r="CA721" s="36">
        <f>IF(D721="","",IFERROR(VLOOKUP(D721,'produto-estoque-total-7'!A:AB,27,0)/100,0))</f>
        <v/>
      </c>
      <c r="CB721" s="41">
        <f>IF(D721="","",V721*AF721)</f>
        <v/>
      </c>
      <c r="CC721" s="41">
        <f>IF(D721="","",V721*AI721)</f>
        <v/>
      </c>
      <c r="CD721" s="54">
        <f>IF(D721="","",VLOOKUP(D721,'produto-estoque-total-7'!A:AB,28,0))</f>
        <v/>
      </c>
    </row>
    <row r="722">
      <c r="A722" s="36">
        <f>IF(D722="","",VLOOKUP(D722,'produto-estoque-total-7'!A:AB,3,0))</f>
        <v/>
      </c>
      <c r="B722" s="1">
        <f>IF(D722="","",VLOOKUP(D722,'produto-estoque-total-7'!A:AB,12,0))</f>
        <v/>
      </c>
      <c r="C722" s="1">
        <f>IF(D722="","",VLOOKUP(D722,'produto-estoque-total-7'!A:AB,2,0))</f>
        <v/>
      </c>
      <c r="D722" s="37">
        <f>IFERROR(IF('produto-estoque-total-7'!A721="","",'produto-estoque-total-7'!A721),"")</f>
        <v/>
      </c>
      <c r="E722" s="1">
        <f>IF(D722="","",VLOOKUP(D722,'produto-estoque-total-7'!A:AB,4,0))</f>
        <v/>
      </c>
      <c r="F722" s="36">
        <f>IF(D722="","",VLOOKUP(D722,'produto-estoque-total-7'!A:AB,13,0))</f>
        <v/>
      </c>
      <c r="G722" s="1">
        <f>IF(F722="","",VLOOKUP(F722,'FORNECEDORES X COMPRADOR'!A:D,4,0))</f>
        <v/>
      </c>
      <c r="H722" s="1">
        <f>IF(F722="","",VLOOKUP(F722,'FORNECEDORES X COMPRADOR'!A:E,5,0))</f>
        <v/>
      </c>
      <c r="I722" s="36">
        <f>IF(D722="","",VLOOKUP(D722,'produto-estoque-total-7'!A:AB,15,0))</f>
        <v/>
      </c>
      <c r="J722" s="36">
        <f>IF(D722="","",VLOOKUP(D722,'produto-estoque-total-7'!A:AB,19,0))</f>
        <v/>
      </c>
      <c r="K722" s="1">
        <f>IF(D722="","",VLOOKUP(D722,'produto-estoque-total-7'!A:AB,20,0))</f>
        <v/>
      </c>
      <c r="L722" s="36">
        <f>IF(D722="","",VLOOKUP(D722,'produto-estoque-total-7'!A:AB,17,0))</f>
        <v/>
      </c>
      <c r="M722" s="1">
        <f>IF(D722="","",VLOOKUP(D722,'produto-estoque-total-7'!A:AB,18,0))</f>
        <v/>
      </c>
      <c r="N722" s="36">
        <f>IF(D722="","",VLOOKUP(D722,'produto-estoque-total-7'!A:AB,21,0))</f>
        <v/>
      </c>
      <c r="O722" s="1">
        <f>IF(D722="","",VLOOKUP(D722,'produto-estoque-total-7'!A:AB,22,0))</f>
        <v/>
      </c>
      <c r="P722" s="36">
        <f>IF(D722="","",VLOOKUP(D722,'produto-estoque-total-7'!A:AB,23,0))</f>
        <v/>
      </c>
      <c r="Q722" s="1">
        <f>IF(D722="","",VLOOKUP(D722,'produto-estoque-total-7'!A:AB,24,0))</f>
        <v/>
      </c>
      <c r="R722" s="38">
        <f>IFERROR(IF(D722="","",VLOOKUP(D722,'produto-venda-7'!B:N,13,0)),"C")</f>
        <v/>
      </c>
      <c r="S722" s="39">
        <f>IF(D722="","",VLOOKUP(D722,'produto-estoque-total-7'!A:AB,6,0))</f>
        <v/>
      </c>
      <c r="T722" s="39">
        <f>IF(D722="","",VLOOKUP(D722,'produto-estoque-total-7'!A:AB,5,0))</f>
        <v/>
      </c>
      <c r="U722" s="40">
        <f>IF(D722="","",VLOOKUP(D722,'produto-estoque-total-7'!A:AB,11,0))</f>
        <v/>
      </c>
      <c r="V722" s="41">
        <f>IF(D722="","",IFERROR(VLOOKUP(D722,'produto-entrada-7'!A:M,10,0),0))</f>
        <v/>
      </c>
      <c r="W722" s="42" t="n"/>
      <c r="X722" s="39">
        <f>IF(D722="","",VLOOKUP(D722,'produto-estoque-total-7'!A:AB,8,0))</f>
        <v/>
      </c>
      <c r="Y722" s="39">
        <f>IF(D722="","",VLOOKUP(D722,'produto-estoque-total-7'!A:AB,9,0))</f>
        <v/>
      </c>
      <c r="Z722" s="39">
        <f>IF(D722="","",VLOOKUP(D722,'produto-estoque-total-7'!A:AB,10,0))</f>
        <v/>
      </c>
      <c r="AA722" s="39">
        <f>IFERROR(IF(D722="","",VLOOKUP(D722,'produto-venda-7'!B:N,4,0)),0)</f>
        <v/>
      </c>
      <c r="AB722" s="39">
        <f>IFERROR(IF(D722="","",VLOOKUP(D722,'produto-venda-7'!B:N,5,0)),0)</f>
        <v/>
      </c>
      <c r="AC722" s="39">
        <f>IF(D722="","",IFERROR(AA722/90,0))</f>
        <v/>
      </c>
      <c r="AD722" s="36">
        <f>IF(D722="","",IFERROR(VLOOKUP(D722,'produto-entrada-7'!A:M,4,0),0))</f>
        <v/>
      </c>
      <c r="AE722" s="36">
        <f>IFERROR(IF(D722="","",VLOOKUP(D722,'produto-venda-7'!B:N,10,0)),0)</f>
        <v/>
      </c>
      <c r="AF722" s="36">
        <f>IF(D722="","",IFERROR(VLOOKUP(D722,'produto-entrada-7'!A:M,11,0),0))</f>
        <v/>
      </c>
      <c r="AG722" s="1">
        <f>IF(D722="","",IFERROR(VLOOKUP(D722,'produto-entrada-7'!A:M,12,0),0))</f>
        <v/>
      </c>
      <c r="AH722" s="1">
        <f>IF(D722="","",IFERROR(VLOOKUP(D722,'produto-entrada-7'!A:M,13,0),0))</f>
        <v/>
      </c>
      <c r="AI722" s="36">
        <f>IFERROR(IF(D722="","",VLOOKUP(D722,'produto-venda-7'!B:N,11,0)),0)</f>
        <v/>
      </c>
      <c r="AJ722" s="43">
        <f>IF(D722="","",IFERROR(AI722*AB722,0))</f>
        <v/>
      </c>
      <c r="AK722" s="44">
        <f>IFERROR(IF(D722="","",VLOOKUP(F722,'ANALISE FORNECEDOR'!$A:$I,8,0)),"")</f>
        <v/>
      </c>
      <c r="AL722" s="44">
        <f>IF(D722="","",AVERAGE(AM722,AK722))</f>
        <v/>
      </c>
      <c r="AM722" s="44">
        <f>IFERROR(IF(D722="","",VLOOKUP(F722,'ANALISE FORNECEDOR'!$A:$I,9,0)),"")</f>
        <v/>
      </c>
      <c r="AN722" s="45">
        <f>IF(D722="","",IF(Y722&gt;12,AI722*(U722+Y722),AI722*U722))</f>
        <v/>
      </c>
      <c r="AO722" s="45">
        <f>IF(D722="","",IF(Y722&gt;12,AI722*(U722+V722+Y722),AI722*(U722+V722)))</f>
        <v/>
      </c>
      <c r="AP722" s="46">
        <f>IF(D722="","",IF(Y722&gt;12,AG722*(U722+Y722),AG722*U722))</f>
        <v/>
      </c>
      <c r="AQ722" s="46">
        <f>IF(D722="","",IF(Y722&gt;12,AG722*(U722+V722+Y722),AG722*(U722+V722)))</f>
        <v/>
      </c>
      <c r="AR722" s="46">
        <f>IF(D722="","",IF(OR(R722="A",R722="AA",R722="AAA"),AP722,0))</f>
        <v/>
      </c>
      <c r="AS722" s="46">
        <f>IF(D722="","",IF(R722="B",AP722,0))</f>
        <v/>
      </c>
      <c r="AT722" s="46">
        <f>IF(D722="","",IF(R722="C",AP722,0))</f>
        <v/>
      </c>
      <c r="AU722" s="47">
        <f>IF(D722="","",IFERROR(AN722/AJ722,0))</f>
        <v/>
      </c>
      <c r="AV722" s="47">
        <f>IF(D722="","",IFERROR(((AO722)/AJ722),0))</f>
        <v/>
      </c>
      <c r="AW722" s="48">
        <f>IF(D722="","",IF(OR(S722="S",NOT(AND(ISNUMBER(AC722),ISNUMBER(AL722),AC722*AL722&gt;=0))),0,AC722*AL722))</f>
        <v/>
      </c>
      <c r="AX722" s="49">
        <f>IFERROR(IF(D722="","",AW722*AG722),0)</f>
        <v/>
      </c>
      <c r="AY722" s="48">
        <f>IF(D722="","",IF(OR(S722="S",NOT(AND(ISNUMBER(AC722),ISNUMBER(AK722),AC722*AK722&gt;=0))),0,AC722*AK722))</f>
        <v/>
      </c>
      <c r="AZ722" s="48">
        <f>IFERROR(IF(D722="","",IF(AY722=0,0,IF(((AY722)-(U722+Y722))&lt;0,0,(AY722)-U722))),0)</f>
        <v/>
      </c>
      <c r="BA722" s="49">
        <f>IF(D722="","",AZ722*AG722)</f>
        <v/>
      </c>
      <c r="BB722" s="49">
        <f>IF(D722="","",IF(OR(R722="A",R722="AA",R722="AAA"),BA722,0))</f>
        <v/>
      </c>
      <c r="BC722" s="49">
        <f>IF(D722="","",IF(R722="B",BA722,0))</f>
        <v/>
      </c>
      <c r="BD722" s="49">
        <f>IF(D722="","",IF(R722="B",BA722,0))</f>
        <v/>
      </c>
      <c r="BE722" s="49">
        <f>IF(D722="","",IF(S722="S",
1,
IF(AC722=0,
1,
IF(
IFERROR(((U722+Y722)*AG722)/((AC722*AK722)*AG722),0)&lt;0,
0,
IF(
IFERROR(((U722+Y722)*AG722)/((AC722*AK722)*AG722),0)&gt;1,
1,
IFERROR(((U722+Y722)*AG722)/((AC722*AK722)*AG722),0)
)
)
)
))</f>
        <v/>
      </c>
      <c r="BF722" s="49">
        <f>IF(D722="","",IF(S722="S",
1,
IF(AC722=0,
1,
IF(
IFERROR(((U722+V722+Y722)*AG722)/((AC722*AK722)*AG722),0)&lt;0,
0,
IF(
IFERROR(((U722+V722+Y722)*AG722)/((AC722*AK722)*AG722),0)&gt;1,
1,
IFERROR(((U722+V722+Y722)*AG722)/((AC722*AK722)*AG722),0)
)
)
)
))</f>
        <v/>
      </c>
      <c r="BG722" s="50">
        <f>IF(D722="","",IF(S722="S",0,IF(AND(ISNUMBER(AC722),ISNUMBER(AM722)),IF(OR(AC722*AM722&lt;0,ISERR(AC722*AM722)),0,AC722*AM722),0)))</f>
        <v/>
      </c>
      <c r="BH722" s="50">
        <f>IF(D722="","",IF(BY722&gt;TODAY()-60,0,IF(Y722&gt;12,MAX(0,(U722+Y722)-BG722),MAX(0,U722-BG722))))</f>
        <v/>
      </c>
      <c r="BI722" s="51">
        <f>IF(D722="","",BH722*AG722)</f>
        <v/>
      </c>
      <c r="BJ722" s="51">
        <f>IF(D722="","",IF(OR(R722="A",R722="AA",R722="AAA"),BI722,0))</f>
        <v/>
      </c>
      <c r="BK722" s="51">
        <f>IF(D722="","",IF(R722="B",BI722,0))</f>
        <v/>
      </c>
      <c r="BL722" s="51">
        <f>IF(D722="","",IF(R722="C",BI722,0))</f>
        <v/>
      </c>
      <c r="BM722" s="51">
        <f>IF(D722="","",IFERROR(MAX(0,MIN(BI722/AP722,1)),0))</f>
        <v/>
      </c>
      <c r="BN722" s="52">
        <f>IF(D722="","",AB722*AG722)</f>
        <v/>
      </c>
      <c r="BO722" s="52">
        <f>IF(D722="","",(U722+V722+X722)*AG722)</f>
        <v/>
      </c>
      <c r="BP722" s="52">
        <f>IF(D722="","",(AB722*3)*AG722)</f>
        <v/>
      </c>
      <c r="BQ722" s="52">
        <f>IF(D722="","",IF(BO722-BP722&gt;0,0,BO722-BP722))</f>
        <v/>
      </c>
      <c r="BR722" s="52">
        <f>IF(D722="","",IF(BO722-BP722-BN722&gt;0,0,BO722-BP722-BN722))</f>
        <v/>
      </c>
      <c r="BS722" s="53">
        <f>IF(D722="","",IFERROR(AB722*AI722,0))</f>
        <v/>
      </c>
      <c r="BT722" s="53">
        <f>IF(D722="","",IFERROR(IF(X722&gt;12, AI722*(U722+V722+X722), AI722*(U722+V722)),0))</f>
        <v/>
      </c>
      <c r="BU722" s="53">
        <f>IF(D722="","",IFERROR(((AB722*3)*AI722),0))</f>
        <v/>
      </c>
      <c r="BV722" s="53">
        <f>IF(D722="","",IF(BT722-BU722&gt;0,0,BT722-BU722))</f>
        <v/>
      </c>
      <c r="BW722" s="53">
        <f>IF(D722="","",IF(BT722-BU722-BS722&gt;0,0,BT722-BU722-BS722))</f>
        <v/>
      </c>
      <c r="BX722" s="36">
        <f>IF(D722="","",IFERROR(VLOOKUP(D722,'produto-entrada-7'!A:M,3,0),"SEM PEDIDO"))</f>
        <v/>
      </c>
      <c r="BY722" s="36">
        <f>IF(D722="","",VLOOKUP(D722,'produto-estoque-total-7'!A:AB,25,0))</f>
        <v/>
      </c>
      <c r="BZ722" s="36">
        <f>IF(D722="","",IFERROR(VLOOKUP(D722,'produto-estoque-total-7'!A:AB,26,0)/100,0))</f>
        <v/>
      </c>
      <c r="CA722" s="36">
        <f>IF(D722="","",IFERROR(VLOOKUP(D722,'produto-estoque-total-7'!A:AB,27,0)/100,0))</f>
        <v/>
      </c>
      <c r="CB722" s="41">
        <f>IF(D722="","",V722*AF722)</f>
        <v/>
      </c>
      <c r="CC722" s="41">
        <f>IF(D722="","",V722*AI722)</f>
        <v/>
      </c>
      <c r="CD722" s="54">
        <f>IF(D722="","",VLOOKUP(D722,'produto-estoque-total-7'!A:AB,28,0))</f>
        <v/>
      </c>
    </row>
    <row r="723">
      <c r="A723" s="36">
        <f>IF(D723="","",VLOOKUP(D723,'produto-estoque-total-7'!A:AB,3,0))</f>
        <v/>
      </c>
      <c r="B723" s="1">
        <f>IF(D723="","",VLOOKUP(D723,'produto-estoque-total-7'!A:AB,12,0))</f>
        <v/>
      </c>
      <c r="C723" s="1">
        <f>IF(D723="","",VLOOKUP(D723,'produto-estoque-total-7'!A:AB,2,0))</f>
        <v/>
      </c>
      <c r="D723" s="37">
        <f>IFERROR(IF('produto-estoque-total-7'!A722="","",'produto-estoque-total-7'!A722),"")</f>
        <v/>
      </c>
      <c r="E723" s="1">
        <f>IF(D723="","",VLOOKUP(D723,'produto-estoque-total-7'!A:AB,4,0))</f>
        <v/>
      </c>
      <c r="F723" s="36">
        <f>IF(D723="","",VLOOKUP(D723,'produto-estoque-total-7'!A:AB,13,0))</f>
        <v/>
      </c>
      <c r="G723" s="1">
        <f>IF(F723="","",VLOOKUP(F723,'FORNECEDORES X COMPRADOR'!A:D,4,0))</f>
        <v/>
      </c>
      <c r="H723" s="1">
        <f>IF(F723="","",VLOOKUP(F723,'FORNECEDORES X COMPRADOR'!A:E,5,0))</f>
        <v/>
      </c>
      <c r="I723" s="36">
        <f>IF(D723="","",VLOOKUP(D723,'produto-estoque-total-7'!A:AB,15,0))</f>
        <v/>
      </c>
      <c r="J723" s="36">
        <f>IF(D723="","",VLOOKUP(D723,'produto-estoque-total-7'!A:AB,19,0))</f>
        <v/>
      </c>
      <c r="K723" s="1">
        <f>IF(D723="","",VLOOKUP(D723,'produto-estoque-total-7'!A:AB,20,0))</f>
        <v/>
      </c>
      <c r="L723" s="36">
        <f>IF(D723="","",VLOOKUP(D723,'produto-estoque-total-7'!A:AB,17,0))</f>
        <v/>
      </c>
      <c r="M723" s="1">
        <f>IF(D723="","",VLOOKUP(D723,'produto-estoque-total-7'!A:AB,18,0))</f>
        <v/>
      </c>
      <c r="N723" s="36">
        <f>IF(D723="","",VLOOKUP(D723,'produto-estoque-total-7'!A:AB,21,0))</f>
        <v/>
      </c>
      <c r="O723" s="1">
        <f>IF(D723="","",VLOOKUP(D723,'produto-estoque-total-7'!A:AB,22,0))</f>
        <v/>
      </c>
      <c r="P723" s="36">
        <f>IF(D723="","",VLOOKUP(D723,'produto-estoque-total-7'!A:AB,23,0))</f>
        <v/>
      </c>
      <c r="Q723" s="1">
        <f>IF(D723="","",VLOOKUP(D723,'produto-estoque-total-7'!A:AB,24,0))</f>
        <v/>
      </c>
      <c r="R723" s="38">
        <f>IFERROR(IF(D723="","",VLOOKUP(D723,'produto-venda-7'!B:N,13,0)),"C")</f>
        <v/>
      </c>
      <c r="S723" s="39">
        <f>IF(D723="","",VLOOKUP(D723,'produto-estoque-total-7'!A:AB,6,0))</f>
        <v/>
      </c>
      <c r="T723" s="39">
        <f>IF(D723="","",VLOOKUP(D723,'produto-estoque-total-7'!A:AB,5,0))</f>
        <v/>
      </c>
      <c r="U723" s="40">
        <f>IF(D723="","",VLOOKUP(D723,'produto-estoque-total-7'!A:AB,11,0))</f>
        <v/>
      </c>
      <c r="V723" s="41">
        <f>IF(D723="","",IFERROR(VLOOKUP(D723,'produto-entrada-7'!A:M,10,0),0))</f>
        <v/>
      </c>
      <c r="W723" s="42" t="n"/>
      <c r="X723" s="39">
        <f>IF(D723="","",VLOOKUP(D723,'produto-estoque-total-7'!A:AB,8,0))</f>
        <v/>
      </c>
      <c r="Y723" s="39">
        <f>IF(D723="","",VLOOKUP(D723,'produto-estoque-total-7'!A:AB,9,0))</f>
        <v/>
      </c>
      <c r="Z723" s="39">
        <f>IF(D723="","",VLOOKUP(D723,'produto-estoque-total-7'!A:AB,10,0))</f>
        <v/>
      </c>
      <c r="AA723" s="39">
        <f>IFERROR(IF(D723="","",VLOOKUP(D723,'produto-venda-7'!B:N,4,0)),0)</f>
        <v/>
      </c>
      <c r="AB723" s="39">
        <f>IFERROR(IF(D723="","",VLOOKUP(D723,'produto-venda-7'!B:N,5,0)),0)</f>
        <v/>
      </c>
      <c r="AC723" s="39">
        <f>IF(D723="","",IFERROR(AA723/90,0))</f>
        <v/>
      </c>
      <c r="AD723" s="36">
        <f>IF(D723="","",IFERROR(VLOOKUP(D723,'produto-entrada-7'!A:M,4,0),0))</f>
        <v/>
      </c>
      <c r="AE723" s="36">
        <f>IFERROR(IF(D723="","",VLOOKUP(D723,'produto-venda-7'!B:N,10,0)),0)</f>
        <v/>
      </c>
      <c r="AF723" s="36">
        <f>IF(D723="","",IFERROR(VLOOKUP(D723,'produto-entrada-7'!A:M,11,0),0))</f>
        <v/>
      </c>
      <c r="AG723" s="1">
        <f>IF(D723="","",IFERROR(VLOOKUP(D723,'produto-entrada-7'!A:M,12,0),0))</f>
        <v/>
      </c>
      <c r="AH723" s="1">
        <f>IF(D723="","",IFERROR(VLOOKUP(D723,'produto-entrada-7'!A:M,13,0),0))</f>
        <v/>
      </c>
      <c r="AI723" s="36">
        <f>IFERROR(IF(D723="","",VLOOKUP(D723,'produto-venda-7'!B:N,11,0)),0)</f>
        <v/>
      </c>
      <c r="AJ723" s="43">
        <f>IF(D723="","",IFERROR(AI723*AB723,0))</f>
        <v/>
      </c>
      <c r="AK723" s="44">
        <f>IFERROR(IF(D723="","",VLOOKUP(F723,'ANALISE FORNECEDOR'!$A:$I,8,0)),"")</f>
        <v/>
      </c>
      <c r="AL723" s="44">
        <f>IF(D723="","",AVERAGE(AM723,AK723))</f>
        <v/>
      </c>
      <c r="AM723" s="44">
        <f>IFERROR(IF(D723="","",VLOOKUP(F723,'ANALISE FORNECEDOR'!$A:$I,9,0)),"")</f>
        <v/>
      </c>
      <c r="AN723" s="45">
        <f>IF(D723="","",IF(Y723&gt;12,AI723*(U723+Y723),AI723*U723))</f>
        <v/>
      </c>
      <c r="AO723" s="45">
        <f>IF(D723="","",IF(Y723&gt;12,AI723*(U723+V723+Y723),AI723*(U723+V723)))</f>
        <v/>
      </c>
      <c r="AP723" s="46">
        <f>IF(D723="","",IF(Y723&gt;12,AG723*(U723+Y723),AG723*U723))</f>
        <v/>
      </c>
      <c r="AQ723" s="46">
        <f>IF(D723="","",IF(Y723&gt;12,AG723*(U723+V723+Y723),AG723*(U723+V723)))</f>
        <v/>
      </c>
      <c r="AR723" s="46">
        <f>IF(D723="","",IF(OR(R723="A",R723="AA",R723="AAA"),AP723,0))</f>
        <v/>
      </c>
      <c r="AS723" s="46">
        <f>IF(D723="","",IF(R723="B",AP723,0))</f>
        <v/>
      </c>
      <c r="AT723" s="46">
        <f>IF(D723="","",IF(R723="C",AP723,0))</f>
        <v/>
      </c>
      <c r="AU723" s="47">
        <f>IF(D723="","",IFERROR(AN723/AJ723,0))</f>
        <v/>
      </c>
      <c r="AV723" s="47">
        <f>IF(D723="","",IFERROR(((AO723)/AJ723),0))</f>
        <v/>
      </c>
      <c r="AW723" s="48">
        <f>IF(D723="","",IF(OR(S723="S",NOT(AND(ISNUMBER(AC723),ISNUMBER(AL723),AC723*AL723&gt;=0))),0,AC723*AL723))</f>
        <v/>
      </c>
      <c r="AX723" s="49">
        <f>IFERROR(IF(D723="","",AW723*AG723),0)</f>
        <v/>
      </c>
      <c r="AY723" s="48">
        <f>IF(D723="","",IF(OR(S723="S",NOT(AND(ISNUMBER(AC723),ISNUMBER(AK723),AC723*AK723&gt;=0))),0,AC723*AK723))</f>
        <v/>
      </c>
      <c r="AZ723" s="48">
        <f>IFERROR(IF(D723="","",IF(AY723=0,0,IF(((AY723)-(U723+Y723))&lt;0,0,(AY723)-U723))),0)</f>
        <v/>
      </c>
      <c r="BA723" s="49">
        <f>IF(D723="","",AZ723*AG723)</f>
        <v/>
      </c>
      <c r="BB723" s="49">
        <f>IF(D723="","",IF(OR(R723="A",R723="AA",R723="AAA"),BA723,0))</f>
        <v/>
      </c>
      <c r="BC723" s="49">
        <f>IF(D723="","",IF(R723="B",BA723,0))</f>
        <v/>
      </c>
      <c r="BD723" s="49">
        <f>IF(D723="","",IF(R723="B",BA723,0))</f>
        <v/>
      </c>
      <c r="BE723" s="49">
        <f>IF(D723="","",IF(S723="S",
1,
IF(AC723=0,
1,
IF(
IFERROR(((U723+Y723)*AG723)/((AC723*AK723)*AG723),0)&lt;0,
0,
IF(
IFERROR(((U723+Y723)*AG723)/((AC723*AK723)*AG723),0)&gt;1,
1,
IFERROR(((U723+Y723)*AG723)/((AC723*AK723)*AG723),0)
)
)
)
))</f>
        <v/>
      </c>
      <c r="BF723" s="49">
        <f>IF(D723="","",IF(S723="S",
1,
IF(AC723=0,
1,
IF(
IFERROR(((U723+V723+Y723)*AG723)/((AC723*AK723)*AG723),0)&lt;0,
0,
IF(
IFERROR(((U723+V723+Y723)*AG723)/((AC723*AK723)*AG723),0)&gt;1,
1,
IFERROR(((U723+V723+Y723)*AG723)/((AC723*AK723)*AG723),0)
)
)
)
))</f>
        <v/>
      </c>
      <c r="BG723" s="50">
        <f>IF(D723="","",IF(S723="S",0,IF(AND(ISNUMBER(AC723),ISNUMBER(AM723)),IF(OR(AC723*AM723&lt;0,ISERR(AC723*AM723)),0,AC723*AM723),0)))</f>
        <v/>
      </c>
      <c r="BH723" s="50">
        <f>IF(D723="","",IF(BY723&gt;TODAY()-60,0,IF(Y723&gt;12,MAX(0,(U723+Y723)-BG723),MAX(0,U723-BG723))))</f>
        <v/>
      </c>
      <c r="BI723" s="51">
        <f>IF(D723="","",BH723*AG723)</f>
        <v/>
      </c>
      <c r="BJ723" s="51">
        <f>IF(D723="","",IF(OR(R723="A",R723="AA",R723="AAA"),BI723,0))</f>
        <v/>
      </c>
      <c r="BK723" s="51">
        <f>IF(D723="","",IF(R723="B",BI723,0))</f>
        <v/>
      </c>
      <c r="BL723" s="51">
        <f>IF(D723="","",IF(R723="C",BI723,0))</f>
        <v/>
      </c>
      <c r="BM723" s="51">
        <f>IF(D723="","",IFERROR(MAX(0,MIN(BI723/AP723,1)),0))</f>
        <v/>
      </c>
      <c r="BN723" s="52">
        <f>IF(D723="","",AB723*AG723)</f>
        <v/>
      </c>
      <c r="BO723" s="52">
        <f>IF(D723="","",(U723+V723+X723)*AG723)</f>
        <v/>
      </c>
      <c r="BP723" s="52">
        <f>IF(D723="","",(AB723*3)*AG723)</f>
        <v/>
      </c>
      <c r="BQ723" s="52">
        <f>IF(D723="","",IF(BO723-BP723&gt;0,0,BO723-BP723))</f>
        <v/>
      </c>
      <c r="BR723" s="52">
        <f>IF(D723="","",IF(BO723-BP723-BN723&gt;0,0,BO723-BP723-BN723))</f>
        <v/>
      </c>
      <c r="BS723" s="53">
        <f>IF(D723="","",IFERROR(AB723*AI723,0))</f>
        <v/>
      </c>
      <c r="BT723" s="53">
        <f>IF(D723="","",IFERROR(IF(X723&gt;12, AI723*(U723+V723+X723), AI723*(U723+V723)),0))</f>
        <v/>
      </c>
      <c r="BU723" s="53">
        <f>IF(D723="","",IFERROR(((AB723*3)*AI723),0))</f>
        <v/>
      </c>
      <c r="BV723" s="53">
        <f>IF(D723="","",IF(BT723-BU723&gt;0,0,BT723-BU723))</f>
        <v/>
      </c>
      <c r="BW723" s="53">
        <f>IF(D723="","",IF(BT723-BU723-BS723&gt;0,0,BT723-BU723-BS723))</f>
        <v/>
      </c>
      <c r="BX723" s="36">
        <f>IF(D723="","",IFERROR(VLOOKUP(D723,'produto-entrada-7'!A:M,3,0),"SEM PEDIDO"))</f>
        <v/>
      </c>
      <c r="BY723" s="36">
        <f>IF(D723="","",VLOOKUP(D723,'produto-estoque-total-7'!A:AB,25,0))</f>
        <v/>
      </c>
      <c r="BZ723" s="36">
        <f>IF(D723="","",IFERROR(VLOOKUP(D723,'produto-estoque-total-7'!A:AB,26,0)/100,0))</f>
        <v/>
      </c>
      <c r="CA723" s="36">
        <f>IF(D723="","",IFERROR(VLOOKUP(D723,'produto-estoque-total-7'!A:AB,27,0)/100,0))</f>
        <v/>
      </c>
      <c r="CB723" s="41">
        <f>IF(D723="","",V723*AF723)</f>
        <v/>
      </c>
      <c r="CC723" s="41">
        <f>IF(D723="","",V723*AI723)</f>
        <v/>
      </c>
      <c r="CD723" s="54">
        <f>IF(D723="","",VLOOKUP(D723,'produto-estoque-total-7'!A:AB,28,0))</f>
        <v/>
      </c>
    </row>
    <row r="724">
      <c r="A724" s="36">
        <f>IF(D724="","",VLOOKUP(D724,'produto-estoque-total-7'!A:AB,3,0))</f>
        <v/>
      </c>
      <c r="B724" s="1">
        <f>IF(D724="","",VLOOKUP(D724,'produto-estoque-total-7'!A:AB,12,0))</f>
        <v/>
      </c>
      <c r="C724" s="1">
        <f>IF(D724="","",VLOOKUP(D724,'produto-estoque-total-7'!A:AB,2,0))</f>
        <v/>
      </c>
      <c r="D724" s="37">
        <f>IFERROR(IF('produto-estoque-total-7'!A723="","",'produto-estoque-total-7'!A723),"")</f>
        <v/>
      </c>
      <c r="E724" s="1">
        <f>IF(D724="","",VLOOKUP(D724,'produto-estoque-total-7'!A:AB,4,0))</f>
        <v/>
      </c>
      <c r="F724" s="36">
        <f>IF(D724="","",VLOOKUP(D724,'produto-estoque-total-7'!A:AB,13,0))</f>
        <v/>
      </c>
      <c r="G724" s="1">
        <f>IF(F724="","",VLOOKUP(F724,'FORNECEDORES X COMPRADOR'!A:D,4,0))</f>
        <v/>
      </c>
      <c r="H724" s="1">
        <f>IF(F724="","",VLOOKUP(F724,'FORNECEDORES X COMPRADOR'!A:E,5,0))</f>
        <v/>
      </c>
      <c r="I724" s="36">
        <f>IF(D724="","",VLOOKUP(D724,'produto-estoque-total-7'!A:AB,15,0))</f>
        <v/>
      </c>
      <c r="J724" s="36">
        <f>IF(D724="","",VLOOKUP(D724,'produto-estoque-total-7'!A:AB,19,0))</f>
        <v/>
      </c>
      <c r="K724" s="1">
        <f>IF(D724="","",VLOOKUP(D724,'produto-estoque-total-7'!A:AB,20,0))</f>
        <v/>
      </c>
      <c r="L724" s="36">
        <f>IF(D724="","",VLOOKUP(D724,'produto-estoque-total-7'!A:AB,17,0))</f>
        <v/>
      </c>
      <c r="M724" s="1">
        <f>IF(D724="","",VLOOKUP(D724,'produto-estoque-total-7'!A:AB,18,0))</f>
        <v/>
      </c>
      <c r="N724" s="36">
        <f>IF(D724="","",VLOOKUP(D724,'produto-estoque-total-7'!A:AB,21,0))</f>
        <v/>
      </c>
      <c r="O724" s="1">
        <f>IF(D724="","",VLOOKUP(D724,'produto-estoque-total-7'!A:AB,22,0))</f>
        <v/>
      </c>
      <c r="P724" s="36">
        <f>IF(D724="","",VLOOKUP(D724,'produto-estoque-total-7'!A:AB,23,0))</f>
        <v/>
      </c>
      <c r="Q724" s="1">
        <f>IF(D724="","",VLOOKUP(D724,'produto-estoque-total-7'!A:AB,24,0))</f>
        <v/>
      </c>
      <c r="R724" s="38">
        <f>IFERROR(IF(D724="","",VLOOKUP(D724,'produto-venda-7'!B:N,13,0)),"C")</f>
        <v/>
      </c>
      <c r="S724" s="39">
        <f>IF(D724="","",VLOOKUP(D724,'produto-estoque-total-7'!A:AB,6,0))</f>
        <v/>
      </c>
      <c r="T724" s="39">
        <f>IF(D724="","",VLOOKUP(D724,'produto-estoque-total-7'!A:AB,5,0))</f>
        <v/>
      </c>
      <c r="U724" s="40">
        <f>IF(D724="","",VLOOKUP(D724,'produto-estoque-total-7'!A:AB,11,0))</f>
        <v/>
      </c>
      <c r="V724" s="41">
        <f>IF(D724="","",IFERROR(VLOOKUP(D724,'produto-entrada-7'!A:M,10,0),0))</f>
        <v/>
      </c>
      <c r="W724" s="42" t="n"/>
      <c r="X724" s="39">
        <f>IF(D724="","",VLOOKUP(D724,'produto-estoque-total-7'!A:AB,8,0))</f>
        <v/>
      </c>
      <c r="Y724" s="39">
        <f>IF(D724="","",VLOOKUP(D724,'produto-estoque-total-7'!A:AB,9,0))</f>
        <v/>
      </c>
      <c r="Z724" s="39">
        <f>IF(D724="","",VLOOKUP(D724,'produto-estoque-total-7'!A:AB,10,0))</f>
        <v/>
      </c>
      <c r="AA724" s="39">
        <f>IFERROR(IF(D724="","",VLOOKUP(D724,'produto-venda-7'!B:N,4,0)),0)</f>
        <v/>
      </c>
      <c r="AB724" s="39">
        <f>IFERROR(IF(D724="","",VLOOKUP(D724,'produto-venda-7'!B:N,5,0)),0)</f>
        <v/>
      </c>
      <c r="AC724" s="39">
        <f>IF(D724="","",IFERROR(AA724/90,0))</f>
        <v/>
      </c>
      <c r="AD724" s="36">
        <f>IF(D724="","",IFERROR(VLOOKUP(D724,'produto-entrada-7'!A:M,4,0),0))</f>
        <v/>
      </c>
      <c r="AE724" s="36">
        <f>IFERROR(IF(D724="","",VLOOKUP(D724,'produto-venda-7'!B:N,10,0)),0)</f>
        <v/>
      </c>
      <c r="AF724" s="36">
        <f>IF(D724="","",IFERROR(VLOOKUP(D724,'produto-entrada-7'!A:M,11,0),0))</f>
        <v/>
      </c>
      <c r="AG724" s="1">
        <f>IF(D724="","",IFERROR(VLOOKUP(D724,'produto-entrada-7'!A:M,12,0),0))</f>
        <v/>
      </c>
      <c r="AH724" s="1">
        <f>IF(D724="","",IFERROR(VLOOKUP(D724,'produto-entrada-7'!A:M,13,0),0))</f>
        <v/>
      </c>
      <c r="AI724" s="36">
        <f>IFERROR(IF(D724="","",VLOOKUP(D724,'produto-venda-7'!B:N,11,0)),0)</f>
        <v/>
      </c>
      <c r="AJ724" s="43">
        <f>IF(D724="","",IFERROR(AI724*AB724,0))</f>
        <v/>
      </c>
      <c r="AK724" s="44">
        <f>IFERROR(IF(D724="","",VLOOKUP(F724,'ANALISE FORNECEDOR'!$A:$I,8,0)),"")</f>
        <v/>
      </c>
      <c r="AL724" s="44">
        <f>IF(D724="","",AVERAGE(AM724,AK724))</f>
        <v/>
      </c>
      <c r="AM724" s="44">
        <f>IFERROR(IF(D724="","",VLOOKUP(F724,'ANALISE FORNECEDOR'!$A:$I,9,0)),"")</f>
        <v/>
      </c>
      <c r="AN724" s="45">
        <f>IF(D724="","",IF(Y724&gt;12,AI724*(U724+Y724),AI724*U724))</f>
        <v/>
      </c>
      <c r="AO724" s="45">
        <f>IF(D724="","",IF(Y724&gt;12,AI724*(U724+V724+Y724),AI724*(U724+V724)))</f>
        <v/>
      </c>
      <c r="AP724" s="46">
        <f>IF(D724="","",IF(Y724&gt;12,AG724*(U724+Y724),AG724*U724))</f>
        <v/>
      </c>
      <c r="AQ724" s="46">
        <f>IF(D724="","",IF(Y724&gt;12,AG724*(U724+V724+Y724),AG724*(U724+V724)))</f>
        <v/>
      </c>
      <c r="AR724" s="46">
        <f>IF(D724="","",IF(OR(R724="A",R724="AA",R724="AAA"),AP724,0))</f>
        <v/>
      </c>
      <c r="AS724" s="46">
        <f>IF(D724="","",IF(R724="B",AP724,0))</f>
        <v/>
      </c>
      <c r="AT724" s="46">
        <f>IF(D724="","",IF(R724="C",AP724,0))</f>
        <v/>
      </c>
      <c r="AU724" s="47">
        <f>IF(D724="","",IFERROR(AN724/AJ724,0))</f>
        <v/>
      </c>
      <c r="AV724" s="47">
        <f>IF(D724="","",IFERROR(((AO724)/AJ724),0))</f>
        <v/>
      </c>
      <c r="AW724" s="48">
        <f>IF(D724="","",IF(OR(S724="S",NOT(AND(ISNUMBER(AC724),ISNUMBER(AL724),AC724*AL724&gt;=0))),0,AC724*AL724))</f>
        <v/>
      </c>
      <c r="AX724" s="49">
        <f>IFERROR(IF(D724="","",AW724*AG724),0)</f>
        <v/>
      </c>
      <c r="AY724" s="48">
        <f>IF(D724="","",IF(OR(S724="S",NOT(AND(ISNUMBER(AC724),ISNUMBER(AK724),AC724*AK724&gt;=0))),0,AC724*AK724))</f>
        <v/>
      </c>
      <c r="AZ724" s="48">
        <f>IFERROR(IF(D724="","",IF(AY724=0,0,IF(((AY724)-(U724+Y724))&lt;0,0,(AY724)-U724))),0)</f>
        <v/>
      </c>
      <c r="BA724" s="49">
        <f>IF(D724="","",AZ724*AG724)</f>
        <v/>
      </c>
      <c r="BB724" s="49">
        <f>IF(D724="","",IF(OR(R724="A",R724="AA",R724="AAA"),BA724,0))</f>
        <v/>
      </c>
      <c r="BC724" s="49">
        <f>IF(D724="","",IF(R724="B",BA724,0))</f>
        <v/>
      </c>
      <c r="BD724" s="49">
        <f>IF(D724="","",IF(R724="B",BA724,0))</f>
        <v/>
      </c>
      <c r="BE724" s="49">
        <f>IF(D724="","",IF(S724="S",
1,
IF(AC724=0,
1,
IF(
IFERROR(((U724+Y724)*AG724)/((AC724*AK724)*AG724),0)&lt;0,
0,
IF(
IFERROR(((U724+Y724)*AG724)/((AC724*AK724)*AG724),0)&gt;1,
1,
IFERROR(((U724+Y724)*AG724)/((AC724*AK724)*AG724),0)
)
)
)
))</f>
        <v/>
      </c>
      <c r="BF724" s="49">
        <f>IF(D724="","",IF(S724="S",
1,
IF(AC724=0,
1,
IF(
IFERROR(((U724+V724+Y724)*AG724)/((AC724*AK724)*AG724),0)&lt;0,
0,
IF(
IFERROR(((U724+V724+Y724)*AG724)/((AC724*AK724)*AG724),0)&gt;1,
1,
IFERROR(((U724+V724+Y724)*AG724)/((AC724*AK724)*AG724),0)
)
)
)
))</f>
        <v/>
      </c>
      <c r="BG724" s="50">
        <f>IF(D724="","",IF(S724="S",0,IF(AND(ISNUMBER(AC724),ISNUMBER(AM724)),IF(OR(AC724*AM724&lt;0,ISERR(AC724*AM724)),0,AC724*AM724),0)))</f>
        <v/>
      </c>
      <c r="BH724" s="50">
        <f>IF(D724="","",IF(BY724&gt;TODAY()-60,0,IF(Y724&gt;12,MAX(0,(U724+Y724)-BG724),MAX(0,U724-BG724))))</f>
        <v/>
      </c>
      <c r="BI724" s="51">
        <f>IF(D724="","",BH724*AG724)</f>
        <v/>
      </c>
      <c r="BJ724" s="51">
        <f>IF(D724="","",IF(OR(R724="A",R724="AA",R724="AAA"),BI724,0))</f>
        <v/>
      </c>
      <c r="BK724" s="51">
        <f>IF(D724="","",IF(R724="B",BI724,0))</f>
        <v/>
      </c>
      <c r="BL724" s="51">
        <f>IF(D724="","",IF(R724="C",BI724,0))</f>
        <v/>
      </c>
      <c r="BM724" s="51">
        <f>IF(D724="","",IFERROR(MAX(0,MIN(BI724/AP724,1)),0))</f>
        <v/>
      </c>
      <c r="BN724" s="52">
        <f>IF(D724="","",AB724*AG724)</f>
        <v/>
      </c>
      <c r="BO724" s="52">
        <f>IF(D724="","",(U724+V724+X724)*AG724)</f>
        <v/>
      </c>
      <c r="BP724" s="52">
        <f>IF(D724="","",(AB724*3)*AG724)</f>
        <v/>
      </c>
      <c r="BQ724" s="52">
        <f>IF(D724="","",IF(BO724-BP724&gt;0,0,BO724-BP724))</f>
        <v/>
      </c>
      <c r="BR724" s="52">
        <f>IF(D724="","",IF(BO724-BP724-BN724&gt;0,0,BO724-BP724-BN724))</f>
        <v/>
      </c>
      <c r="BS724" s="53">
        <f>IF(D724="","",IFERROR(AB724*AI724,0))</f>
        <v/>
      </c>
      <c r="BT724" s="53">
        <f>IF(D724="","",IFERROR(IF(X724&gt;12, AI724*(U724+V724+X724), AI724*(U724+V724)),0))</f>
        <v/>
      </c>
      <c r="BU724" s="53">
        <f>IF(D724="","",IFERROR(((AB724*3)*AI724),0))</f>
        <v/>
      </c>
      <c r="BV724" s="53">
        <f>IF(D724="","",IF(BT724-BU724&gt;0,0,BT724-BU724))</f>
        <v/>
      </c>
      <c r="BW724" s="53">
        <f>IF(D724="","",IF(BT724-BU724-BS724&gt;0,0,BT724-BU724-BS724))</f>
        <v/>
      </c>
      <c r="BX724" s="36">
        <f>IF(D724="","",IFERROR(VLOOKUP(D724,'produto-entrada-7'!A:M,3,0),"SEM PEDIDO"))</f>
        <v/>
      </c>
      <c r="BY724" s="36">
        <f>IF(D724="","",VLOOKUP(D724,'produto-estoque-total-7'!A:AB,25,0))</f>
        <v/>
      </c>
      <c r="BZ724" s="36">
        <f>IF(D724="","",IFERROR(VLOOKUP(D724,'produto-estoque-total-7'!A:AB,26,0)/100,0))</f>
        <v/>
      </c>
      <c r="CA724" s="36">
        <f>IF(D724="","",IFERROR(VLOOKUP(D724,'produto-estoque-total-7'!A:AB,27,0)/100,0))</f>
        <v/>
      </c>
      <c r="CB724" s="41">
        <f>IF(D724="","",V724*AF724)</f>
        <v/>
      </c>
      <c r="CC724" s="41">
        <f>IF(D724="","",V724*AI724)</f>
        <v/>
      </c>
      <c r="CD724" s="54">
        <f>IF(D724="","",VLOOKUP(D724,'produto-estoque-total-7'!A:AB,28,0))</f>
        <v/>
      </c>
    </row>
    <row r="725">
      <c r="A725" s="36">
        <f>IF(D725="","",VLOOKUP(D725,'produto-estoque-total-7'!A:AB,3,0))</f>
        <v/>
      </c>
      <c r="B725" s="1">
        <f>IF(D725="","",VLOOKUP(D725,'produto-estoque-total-7'!A:AB,12,0))</f>
        <v/>
      </c>
      <c r="C725" s="1">
        <f>IF(D725="","",VLOOKUP(D725,'produto-estoque-total-7'!A:AB,2,0))</f>
        <v/>
      </c>
      <c r="D725" s="37">
        <f>IFERROR(IF('produto-estoque-total-7'!A724="","",'produto-estoque-total-7'!A724),"")</f>
        <v/>
      </c>
      <c r="E725" s="1">
        <f>IF(D725="","",VLOOKUP(D725,'produto-estoque-total-7'!A:AB,4,0))</f>
        <v/>
      </c>
      <c r="F725" s="36">
        <f>IF(D725="","",VLOOKUP(D725,'produto-estoque-total-7'!A:AB,13,0))</f>
        <v/>
      </c>
      <c r="G725" s="1">
        <f>IF(F725="","",VLOOKUP(F725,'FORNECEDORES X COMPRADOR'!A:D,4,0))</f>
        <v/>
      </c>
      <c r="H725" s="1">
        <f>IF(F725="","",VLOOKUP(F725,'FORNECEDORES X COMPRADOR'!A:E,5,0))</f>
        <v/>
      </c>
      <c r="I725" s="36">
        <f>IF(D725="","",VLOOKUP(D725,'produto-estoque-total-7'!A:AB,15,0))</f>
        <v/>
      </c>
      <c r="J725" s="36">
        <f>IF(D725="","",VLOOKUP(D725,'produto-estoque-total-7'!A:AB,19,0))</f>
        <v/>
      </c>
      <c r="K725" s="1">
        <f>IF(D725="","",VLOOKUP(D725,'produto-estoque-total-7'!A:AB,20,0))</f>
        <v/>
      </c>
      <c r="L725" s="36">
        <f>IF(D725="","",VLOOKUP(D725,'produto-estoque-total-7'!A:AB,17,0))</f>
        <v/>
      </c>
      <c r="M725" s="1">
        <f>IF(D725="","",VLOOKUP(D725,'produto-estoque-total-7'!A:AB,18,0))</f>
        <v/>
      </c>
      <c r="N725" s="36">
        <f>IF(D725="","",VLOOKUP(D725,'produto-estoque-total-7'!A:AB,21,0))</f>
        <v/>
      </c>
      <c r="O725" s="1">
        <f>IF(D725="","",VLOOKUP(D725,'produto-estoque-total-7'!A:AB,22,0))</f>
        <v/>
      </c>
      <c r="P725" s="36">
        <f>IF(D725="","",VLOOKUP(D725,'produto-estoque-total-7'!A:AB,23,0))</f>
        <v/>
      </c>
      <c r="Q725" s="1">
        <f>IF(D725="","",VLOOKUP(D725,'produto-estoque-total-7'!A:AB,24,0))</f>
        <v/>
      </c>
      <c r="R725" s="38">
        <f>IFERROR(IF(D725="","",VLOOKUP(D725,'produto-venda-7'!B:N,13,0)),"C")</f>
        <v/>
      </c>
      <c r="S725" s="39">
        <f>IF(D725="","",VLOOKUP(D725,'produto-estoque-total-7'!A:AB,6,0))</f>
        <v/>
      </c>
      <c r="T725" s="39">
        <f>IF(D725="","",VLOOKUP(D725,'produto-estoque-total-7'!A:AB,5,0))</f>
        <v/>
      </c>
      <c r="U725" s="40">
        <f>IF(D725="","",VLOOKUP(D725,'produto-estoque-total-7'!A:AB,11,0))</f>
        <v/>
      </c>
      <c r="V725" s="41">
        <f>IF(D725="","",IFERROR(VLOOKUP(D725,'produto-entrada-7'!A:M,10,0),0))</f>
        <v/>
      </c>
      <c r="W725" s="42" t="n"/>
      <c r="X725" s="39">
        <f>IF(D725="","",VLOOKUP(D725,'produto-estoque-total-7'!A:AB,8,0))</f>
        <v/>
      </c>
      <c r="Y725" s="39">
        <f>IF(D725="","",VLOOKUP(D725,'produto-estoque-total-7'!A:AB,9,0))</f>
        <v/>
      </c>
      <c r="Z725" s="39">
        <f>IF(D725="","",VLOOKUP(D725,'produto-estoque-total-7'!A:AB,10,0))</f>
        <v/>
      </c>
      <c r="AA725" s="39">
        <f>IFERROR(IF(D725="","",VLOOKUP(D725,'produto-venda-7'!B:N,4,0)),0)</f>
        <v/>
      </c>
      <c r="AB725" s="39">
        <f>IFERROR(IF(D725="","",VLOOKUP(D725,'produto-venda-7'!B:N,5,0)),0)</f>
        <v/>
      </c>
      <c r="AC725" s="39">
        <f>IF(D725="","",IFERROR(AA725/90,0))</f>
        <v/>
      </c>
      <c r="AD725" s="36">
        <f>IF(D725="","",IFERROR(VLOOKUP(D725,'produto-entrada-7'!A:M,4,0),0))</f>
        <v/>
      </c>
      <c r="AE725" s="36">
        <f>IFERROR(IF(D725="","",VLOOKUP(D725,'produto-venda-7'!B:N,10,0)),0)</f>
        <v/>
      </c>
      <c r="AF725" s="36">
        <f>IF(D725="","",IFERROR(VLOOKUP(D725,'produto-entrada-7'!A:M,11,0),0))</f>
        <v/>
      </c>
      <c r="AG725" s="1">
        <f>IF(D725="","",IFERROR(VLOOKUP(D725,'produto-entrada-7'!A:M,12,0),0))</f>
        <v/>
      </c>
      <c r="AH725" s="1">
        <f>IF(D725="","",IFERROR(VLOOKUP(D725,'produto-entrada-7'!A:M,13,0),0))</f>
        <v/>
      </c>
      <c r="AI725" s="36">
        <f>IFERROR(IF(D725="","",VLOOKUP(D725,'produto-venda-7'!B:N,11,0)),0)</f>
        <v/>
      </c>
      <c r="AJ725" s="43">
        <f>IF(D725="","",IFERROR(AI725*AB725,0))</f>
        <v/>
      </c>
      <c r="AK725" s="44">
        <f>IFERROR(IF(D725="","",VLOOKUP(F725,'ANALISE FORNECEDOR'!$A:$I,8,0)),"")</f>
        <v/>
      </c>
      <c r="AL725" s="44">
        <f>IF(D725="","",AVERAGE(AM725,AK725))</f>
        <v/>
      </c>
      <c r="AM725" s="44">
        <f>IFERROR(IF(D725="","",VLOOKUP(F725,'ANALISE FORNECEDOR'!$A:$I,9,0)),"")</f>
        <v/>
      </c>
      <c r="AN725" s="45">
        <f>IF(D725="","",IF(Y725&gt;12,AI725*(U725+Y725),AI725*U725))</f>
        <v/>
      </c>
      <c r="AO725" s="45">
        <f>IF(D725="","",IF(Y725&gt;12,AI725*(U725+V725+Y725),AI725*(U725+V725)))</f>
        <v/>
      </c>
      <c r="AP725" s="46">
        <f>IF(D725="","",IF(Y725&gt;12,AG725*(U725+Y725),AG725*U725))</f>
        <v/>
      </c>
      <c r="AQ725" s="46">
        <f>IF(D725="","",IF(Y725&gt;12,AG725*(U725+V725+Y725),AG725*(U725+V725)))</f>
        <v/>
      </c>
      <c r="AR725" s="46">
        <f>IF(D725="","",IF(OR(R725="A",R725="AA",R725="AAA"),AP725,0))</f>
        <v/>
      </c>
      <c r="AS725" s="46">
        <f>IF(D725="","",IF(R725="B",AP725,0))</f>
        <v/>
      </c>
      <c r="AT725" s="46">
        <f>IF(D725="","",IF(R725="C",AP725,0))</f>
        <v/>
      </c>
      <c r="AU725" s="47">
        <f>IF(D725="","",IFERROR(AN725/AJ725,0))</f>
        <v/>
      </c>
      <c r="AV725" s="47">
        <f>IF(D725="","",IFERROR(((AO725)/AJ725),0))</f>
        <v/>
      </c>
      <c r="AW725" s="48">
        <f>IF(D725="","",IF(OR(S725="S",NOT(AND(ISNUMBER(AC725),ISNUMBER(AL725),AC725*AL725&gt;=0))),0,AC725*AL725))</f>
        <v/>
      </c>
      <c r="AX725" s="49">
        <f>IFERROR(IF(D725="","",AW725*AG725),0)</f>
        <v/>
      </c>
      <c r="AY725" s="48">
        <f>IF(D725="","",IF(OR(S725="S",NOT(AND(ISNUMBER(AC725),ISNUMBER(AK725),AC725*AK725&gt;=0))),0,AC725*AK725))</f>
        <v/>
      </c>
      <c r="AZ725" s="48">
        <f>IFERROR(IF(D725="","",IF(AY725=0,0,IF(((AY725)-(U725+Y725))&lt;0,0,(AY725)-U725))),0)</f>
        <v/>
      </c>
      <c r="BA725" s="49">
        <f>IF(D725="","",AZ725*AG725)</f>
        <v/>
      </c>
      <c r="BB725" s="49">
        <f>IF(D725="","",IF(OR(R725="A",R725="AA",R725="AAA"),BA725,0))</f>
        <v/>
      </c>
      <c r="BC725" s="49">
        <f>IF(D725="","",IF(R725="B",BA725,0))</f>
        <v/>
      </c>
      <c r="BD725" s="49">
        <f>IF(D725="","",IF(R725="B",BA725,0))</f>
        <v/>
      </c>
      <c r="BE725" s="49">
        <f>IF(D725="","",IF(S725="S",
1,
IF(AC725=0,
1,
IF(
IFERROR(((U725+Y725)*AG725)/((AC725*AK725)*AG725),0)&lt;0,
0,
IF(
IFERROR(((U725+Y725)*AG725)/((AC725*AK725)*AG725),0)&gt;1,
1,
IFERROR(((U725+Y725)*AG725)/((AC725*AK725)*AG725),0)
)
)
)
))</f>
        <v/>
      </c>
      <c r="BF725" s="49">
        <f>IF(D725="","",IF(S725="S",
1,
IF(AC725=0,
1,
IF(
IFERROR(((U725+V725+Y725)*AG725)/((AC725*AK725)*AG725),0)&lt;0,
0,
IF(
IFERROR(((U725+V725+Y725)*AG725)/((AC725*AK725)*AG725),0)&gt;1,
1,
IFERROR(((U725+V725+Y725)*AG725)/((AC725*AK725)*AG725),0)
)
)
)
))</f>
        <v/>
      </c>
      <c r="BG725" s="50">
        <f>IF(D725="","",IF(S725="S",0,IF(AND(ISNUMBER(AC725),ISNUMBER(AM725)),IF(OR(AC725*AM725&lt;0,ISERR(AC725*AM725)),0,AC725*AM725),0)))</f>
        <v/>
      </c>
      <c r="BH725" s="50">
        <f>IF(D725="","",IF(BY725&gt;TODAY()-60,0,IF(Y725&gt;12,MAX(0,(U725+Y725)-BG725),MAX(0,U725-BG725))))</f>
        <v/>
      </c>
      <c r="BI725" s="51">
        <f>IF(D725="","",BH725*AG725)</f>
        <v/>
      </c>
      <c r="BJ725" s="51">
        <f>IF(D725="","",IF(OR(R725="A",R725="AA",R725="AAA"),BI725,0))</f>
        <v/>
      </c>
      <c r="BK725" s="51">
        <f>IF(D725="","",IF(R725="B",BI725,0))</f>
        <v/>
      </c>
      <c r="BL725" s="51">
        <f>IF(D725="","",IF(R725="C",BI725,0))</f>
        <v/>
      </c>
      <c r="BM725" s="51">
        <f>IF(D725="","",IFERROR(MAX(0,MIN(BI725/AP725,1)),0))</f>
        <v/>
      </c>
      <c r="BN725" s="52">
        <f>IF(D725="","",AB725*AG725)</f>
        <v/>
      </c>
      <c r="BO725" s="52">
        <f>IF(D725="","",(U725+V725+X725)*AG725)</f>
        <v/>
      </c>
      <c r="BP725" s="52">
        <f>IF(D725="","",(AB725*3)*AG725)</f>
        <v/>
      </c>
      <c r="BQ725" s="52">
        <f>IF(D725="","",IF(BO725-BP725&gt;0,0,BO725-BP725))</f>
        <v/>
      </c>
      <c r="BR725" s="52">
        <f>IF(D725="","",IF(BO725-BP725-BN725&gt;0,0,BO725-BP725-BN725))</f>
        <v/>
      </c>
      <c r="BS725" s="53">
        <f>IF(D725="","",IFERROR(AB725*AI725,0))</f>
        <v/>
      </c>
      <c r="BT725" s="53">
        <f>IF(D725="","",IFERROR(IF(X725&gt;12, AI725*(U725+V725+X725), AI725*(U725+V725)),0))</f>
        <v/>
      </c>
      <c r="BU725" s="53">
        <f>IF(D725="","",IFERROR(((AB725*3)*AI725),0))</f>
        <v/>
      </c>
      <c r="BV725" s="53">
        <f>IF(D725="","",IF(BT725-BU725&gt;0,0,BT725-BU725))</f>
        <v/>
      </c>
      <c r="BW725" s="53">
        <f>IF(D725="","",IF(BT725-BU725-BS725&gt;0,0,BT725-BU725-BS725))</f>
        <v/>
      </c>
      <c r="BX725" s="36">
        <f>IF(D725="","",IFERROR(VLOOKUP(D725,'produto-entrada-7'!A:M,3,0),"SEM PEDIDO"))</f>
        <v/>
      </c>
      <c r="BY725" s="36">
        <f>IF(D725="","",VLOOKUP(D725,'produto-estoque-total-7'!A:AB,25,0))</f>
        <v/>
      </c>
      <c r="BZ725" s="36">
        <f>IF(D725="","",IFERROR(VLOOKUP(D725,'produto-estoque-total-7'!A:AB,26,0)/100,0))</f>
        <v/>
      </c>
      <c r="CA725" s="36">
        <f>IF(D725="","",IFERROR(VLOOKUP(D725,'produto-estoque-total-7'!A:AB,27,0)/100,0))</f>
        <v/>
      </c>
      <c r="CB725" s="41">
        <f>IF(D725="","",V725*AF725)</f>
        <v/>
      </c>
      <c r="CC725" s="41">
        <f>IF(D725="","",V725*AI725)</f>
        <v/>
      </c>
      <c r="CD725" s="54">
        <f>IF(D725="","",VLOOKUP(D725,'produto-estoque-total-7'!A:AB,28,0))</f>
        <v/>
      </c>
    </row>
    <row r="726">
      <c r="A726" s="36">
        <f>IF(D726="","",VLOOKUP(D726,'produto-estoque-total-7'!A:AB,3,0))</f>
        <v/>
      </c>
      <c r="B726" s="1">
        <f>IF(D726="","",VLOOKUP(D726,'produto-estoque-total-7'!A:AB,12,0))</f>
        <v/>
      </c>
      <c r="C726" s="1">
        <f>IF(D726="","",VLOOKUP(D726,'produto-estoque-total-7'!A:AB,2,0))</f>
        <v/>
      </c>
      <c r="D726" s="37">
        <f>IFERROR(IF('produto-estoque-total-7'!A725="","",'produto-estoque-total-7'!A725),"")</f>
        <v/>
      </c>
      <c r="E726" s="1">
        <f>IF(D726="","",VLOOKUP(D726,'produto-estoque-total-7'!A:AB,4,0))</f>
        <v/>
      </c>
      <c r="F726" s="36">
        <f>IF(D726="","",VLOOKUP(D726,'produto-estoque-total-7'!A:AB,13,0))</f>
        <v/>
      </c>
      <c r="G726" s="1">
        <f>IF(F726="","",VLOOKUP(F726,'FORNECEDORES X COMPRADOR'!A:D,4,0))</f>
        <v/>
      </c>
      <c r="H726" s="1">
        <f>IF(F726="","",VLOOKUP(F726,'FORNECEDORES X COMPRADOR'!A:E,5,0))</f>
        <v/>
      </c>
      <c r="I726" s="36">
        <f>IF(D726="","",VLOOKUP(D726,'produto-estoque-total-7'!A:AB,15,0))</f>
        <v/>
      </c>
      <c r="J726" s="36">
        <f>IF(D726="","",VLOOKUP(D726,'produto-estoque-total-7'!A:AB,19,0))</f>
        <v/>
      </c>
      <c r="K726" s="1">
        <f>IF(D726="","",VLOOKUP(D726,'produto-estoque-total-7'!A:AB,20,0))</f>
        <v/>
      </c>
      <c r="L726" s="36">
        <f>IF(D726="","",VLOOKUP(D726,'produto-estoque-total-7'!A:AB,17,0))</f>
        <v/>
      </c>
      <c r="M726" s="1">
        <f>IF(D726="","",VLOOKUP(D726,'produto-estoque-total-7'!A:AB,18,0))</f>
        <v/>
      </c>
      <c r="N726" s="36">
        <f>IF(D726="","",VLOOKUP(D726,'produto-estoque-total-7'!A:AB,21,0))</f>
        <v/>
      </c>
      <c r="O726" s="1">
        <f>IF(D726="","",VLOOKUP(D726,'produto-estoque-total-7'!A:AB,22,0))</f>
        <v/>
      </c>
      <c r="P726" s="36">
        <f>IF(D726="","",VLOOKUP(D726,'produto-estoque-total-7'!A:AB,23,0))</f>
        <v/>
      </c>
      <c r="Q726" s="1">
        <f>IF(D726="","",VLOOKUP(D726,'produto-estoque-total-7'!A:AB,24,0))</f>
        <v/>
      </c>
      <c r="R726" s="38">
        <f>IFERROR(IF(D726="","",VLOOKUP(D726,'produto-venda-7'!B:N,13,0)),"C")</f>
        <v/>
      </c>
      <c r="S726" s="39">
        <f>IF(D726="","",VLOOKUP(D726,'produto-estoque-total-7'!A:AB,6,0))</f>
        <v/>
      </c>
      <c r="T726" s="39">
        <f>IF(D726="","",VLOOKUP(D726,'produto-estoque-total-7'!A:AB,5,0))</f>
        <v/>
      </c>
      <c r="U726" s="40">
        <f>IF(D726="","",VLOOKUP(D726,'produto-estoque-total-7'!A:AB,11,0))</f>
        <v/>
      </c>
      <c r="V726" s="41">
        <f>IF(D726="","",IFERROR(VLOOKUP(D726,'produto-entrada-7'!A:M,10,0),0))</f>
        <v/>
      </c>
      <c r="W726" s="42" t="n"/>
      <c r="X726" s="39">
        <f>IF(D726="","",VLOOKUP(D726,'produto-estoque-total-7'!A:AB,8,0))</f>
        <v/>
      </c>
      <c r="Y726" s="39">
        <f>IF(D726="","",VLOOKUP(D726,'produto-estoque-total-7'!A:AB,9,0))</f>
        <v/>
      </c>
      <c r="Z726" s="39">
        <f>IF(D726="","",VLOOKUP(D726,'produto-estoque-total-7'!A:AB,10,0))</f>
        <v/>
      </c>
      <c r="AA726" s="39">
        <f>IFERROR(IF(D726="","",VLOOKUP(D726,'produto-venda-7'!B:N,4,0)),0)</f>
        <v/>
      </c>
      <c r="AB726" s="39">
        <f>IFERROR(IF(D726="","",VLOOKUP(D726,'produto-venda-7'!B:N,5,0)),0)</f>
        <v/>
      </c>
      <c r="AC726" s="39">
        <f>IF(D726="","",IFERROR(AA726/90,0))</f>
        <v/>
      </c>
      <c r="AD726" s="36">
        <f>IF(D726="","",IFERROR(VLOOKUP(D726,'produto-entrada-7'!A:M,4,0),0))</f>
        <v/>
      </c>
      <c r="AE726" s="36">
        <f>IFERROR(IF(D726="","",VLOOKUP(D726,'produto-venda-7'!B:N,10,0)),0)</f>
        <v/>
      </c>
      <c r="AF726" s="36">
        <f>IF(D726="","",IFERROR(VLOOKUP(D726,'produto-entrada-7'!A:M,11,0),0))</f>
        <v/>
      </c>
      <c r="AG726" s="1">
        <f>IF(D726="","",IFERROR(VLOOKUP(D726,'produto-entrada-7'!A:M,12,0),0))</f>
        <v/>
      </c>
      <c r="AH726" s="1">
        <f>IF(D726="","",IFERROR(VLOOKUP(D726,'produto-entrada-7'!A:M,13,0),0))</f>
        <v/>
      </c>
      <c r="AI726" s="36">
        <f>IFERROR(IF(D726="","",VLOOKUP(D726,'produto-venda-7'!B:N,11,0)),0)</f>
        <v/>
      </c>
      <c r="AJ726" s="43">
        <f>IF(D726="","",IFERROR(AI726*AB726,0))</f>
        <v/>
      </c>
      <c r="AK726" s="44">
        <f>IFERROR(IF(D726="","",VLOOKUP(F726,'ANALISE FORNECEDOR'!$A:$I,8,0)),"")</f>
        <v/>
      </c>
      <c r="AL726" s="44">
        <f>IF(D726="","",AVERAGE(AM726,AK726))</f>
        <v/>
      </c>
      <c r="AM726" s="44">
        <f>IFERROR(IF(D726="","",VLOOKUP(F726,'ANALISE FORNECEDOR'!$A:$I,9,0)),"")</f>
        <v/>
      </c>
      <c r="AN726" s="45">
        <f>IF(D726="","",IF(Y726&gt;12,AI726*(U726+Y726),AI726*U726))</f>
        <v/>
      </c>
      <c r="AO726" s="45">
        <f>IF(D726="","",IF(Y726&gt;12,AI726*(U726+V726+Y726),AI726*(U726+V726)))</f>
        <v/>
      </c>
      <c r="AP726" s="46">
        <f>IF(D726="","",IF(Y726&gt;12,AG726*(U726+Y726),AG726*U726))</f>
        <v/>
      </c>
      <c r="AQ726" s="46">
        <f>IF(D726="","",IF(Y726&gt;12,AG726*(U726+V726+Y726),AG726*(U726+V726)))</f>
        <v/>
      </c>
      <c r="AR726" s="46">
        <f>IF(D726="","",IF(OR(R726="A",R726="AA",R726="AAA"),AP726,0))</f>
        <v/>
      </c>
      <c r="AS726" s="46">
        <f>IF(D726="","",IF(R726="B",AP726,0))</f>
        <v/>
      </c>
      <c r="AT726" s="46">
        <f>IF(D726="","",IF(R726="C",AP726,0))</f>
        <v/>
      </c>
      <c r="AU726" s="47">
        <f>IF(D726="","",IFERROR(AN726/AJ726,0))</f>
        <v/>
      </c>
      <c r="AV726" s="47">
        <f>IF(D726="","",IFERROR(((AO726)/AJ726),0))</f>
        <v/>
      </c>
      <c r="AW726" s="48">
        <f>IF(D726="","",IF(OR(S726="S",NOT(AND(ISNUMBER(AC726),ISNUMBER(AL726),AC726*AL726&gt;=0))),0,AC726*AL726))</f>
        <v/>
      </c>
      <c r="AX726" s="49">
        <f>IFERROR(IF(D726="","",AW726*AG726),0)</f>
        <v/>
      </c>
      <c r="AY726" s="48">
        <f>IF(D726="","",IF(OR(S726="S",NOT(AND(ISNUMBER(AC726),ISNUMBER(AK726),AC726*AK726&gt;=0))),0,AC726*AK726))</f>
        <v/>
      </c>
      <c r="AZ726" s="48">
        <f>IFERROR(IF(D726="","",IF(AY726=0,0,IF(((AY726)-(U726+Y726))&lt;0,0,(AY726)-U726))),0)</f>
        <v/>
      </c>
      <c r="BA726" s="49">
        <f>IF(D726="","",AZ726*AG726)</f>
        <v/>
      </c>
      <c r="BB726" s="49">
        <f>IF(D726="","",IF(OR(R726="A",R726="AA",R726="AAA"),BA726,0))</f>
        <v/>
      </c>
      <c r="BC726" s="49">
        <f>IF(D726="","",IF(R726="B",BA726,0))</f>
        <v/>
      </c>
      <c r="BD726" s="49">
        <f>IF(D726="","",IF(R726="B",BA726,0))</f>
        <v/>
      </c>
      <c r="BE726" s="49">
        <f>IF(D726="","",IF(S726="S",
1,
IF(AC726=0,
1,
IF(
IFERROR(((U726+Y726)*AG726)/((AC726*AK726)*AG726),0)&lt;0,
0,
IF(
IFERROR(((U726+Y726)*AG726)/((AC726*AK726)*AG726),0)&gt;1,
1,
IFERROR(((U726+Y726)*AG726)/((AC726*AK726)*AG726),0)
)
)
)
))</f>
        <v/>
      </c>
      <c r="BF726" s="49">
        <f>IF(D726="","",IF(S726="S",
1,
IF(AC726=0,
1,
IF(
IFERROR(((U726+V726+Y726)*AG726)/((AC726*AK726)*AG726),0)&lt;0,
0,
IF(
IFERROR(((U726+V726+Y726)*AG726)/((AC726*AK726)*AG726),0)&gt;1,
1,
IFERROR(((U726+V726+Y726)*AG726)/((AC726*AK726)*AG726),0)
)
)
)
))</f>
        <v/>
      </c>
      <c r="BG726" s="50">
        <f>IF(D726="","",IF(S726="S",0,IF(AND(ISNUMBER(AC726),ISNUMBER(AM726)),IF(OR(AC726*AM726&lt;0,ISERR(AC726*AM726)),0,AC726*AM726),0)))</f>
        <v/>
      </c>
      <c r="BH726" s="50">
        <f>IF(D726="","",IF(BY726&gt;TODAY()-60,0,IF(Y726&gt;12,MAX(0,(U726+Y726)-BG726),MAX(0,U726-BG726))))</f>
        <v/>
      </c>
      <c r="BI726" s="51">
        <f>IF(D726="","",BH726*AG726)</f>
        <v/>
      </c>
      <c r="BJ726" s="51">
        <f>IF(D726="","",IF(OR(R726="A",R726="AA",R726="AAA"),BI726,0))</f>
        <v/>
      </c>
      <c r="BK726" s="51">
        <f>IF(D726="","",IF(R726="B",BI726,0))</f>
        <v/>
      </c>
      <c r="BL726" s="51">
        <f>IF(D726="","",IF(R726="C",BI726,0))</f>
        <v/>
      </c>
      <c r="BM726" s="51">
        <f>IF(D726="","",IFERROR(MAX(0,MIN(BI726/AP726,1)),0))</f>
        <v/>
      </c>
      <c r="BN726" s="52">
        <f>IF(D726="","",AB726*AG726)</f>
        <v/>
      </c>
      <c r="BO726" s="52">
        <f>IF(D726="","",(U726+V726+X726)*AG726)</f>
        <v/>
      </c>
      <c r="BP726" s="52">
        <f>IF(D726="","",(AB726*3)*AG726)</f>
        <v/>
      </c>
      <c r="BQ726" s="52">
        <f>IF(D726="","",IF(BO726-BP726&gt;0,0,BO726-BP726))</f>
        <v/>
      </c>
      <c r="BR726" s="52">
        <f>IF(D726="","",IF(BO726-BP726-BN726&gt;0,0,BO726-BP726-BN726))</f>
        <v/>
      </c>
      <c r="BS726" s="53">
        <f>IF(D726="","",IFERROR(AB726*AI726,0))</f>
        <v/>
      </c>
      <c r="BT726" s="53">
        <f>IF(D726="","",IFERROR(IF(X726&gt;12, AI726*(U726+V726+X726), AI726*(U726+V726)),0))</f>
        <v/>
      </c>
      <c r="BU726" s="53">
        <f>IF(D726="","",IFERROR(((AB726*3)*AI726),0))</f>
        <v/>
      </c>
      <c r="BV726" s="53">
        <f>IF(D726="","",IF(BT726-BU726&gt;0,0,BT726-BU726))</f>
        <v/>
      </c>
      <c r="BW726" s="53">
        <f>IF(D726="","",IF(BT726-BU726-BS726&gt;0,0,BT726-BU726-BS726))</f>
        <v/>
      </c>
      <c r="BX726" s="36">
        <f>IF(D726="","",IFERROR(VLOOKUP(D726,'produto-entrada-7'!A:M,3,0),"SEM PEDIDO"))</f>
        <v/>
      </c>
      <c r="BY726" s="36">
        <f>IF(D726="","",VLOOKUP(D726,'produto-estoque-total-7'!A:AB,25,0))</f>
        <v/>
      </c>
      <c r="BZ726" s="36">
        <f>IF(D726="","",IFERROR(VLOOKUP(D726,'produto-estoque-total-7'!A:AB,26,0)/100,0))</f>
        <v/>
      </c>
      <c r="CA726" s="36">
        <f>IF(D726="","",IFERROR(VLOOKUP(D726,'produto-estoque-total-7'!A:AB,27,0)/100,0))</f>
        <v/>
      </c>
      <c r="CB726" s="41">
        <f>IF(D726="","",V726*AF726)</f>
        <v/>
      </c>
      <c r="CC726" s="41">
        <f>IF(D726="","",V726*AI726)</f>
        <v/>
      </c>
      <c r="CD726" s="54">
        <f>IF(D726="","",VLOOKUP(D726,'produto-estoque-total-7'!A:AB,28,0))</f>
        <v/>
      </c>
    </row>
    <row r="727">
      <c r="A727" s="36">
        <f>IF(D727="","",VLOOKUP(D727,'produto-estoque-total-7'!A:AB,3,0))</f>
        <v/>
      </c>
      <c r="B727" s="1">
        <f>IF(D727="","",VLOOKUP(D727,'produto-estoque-total-7'!A:AB,12,0))</f>
        <v/>
      </c>
      <c r="C727" s="1">
        <f>IF(D727="","",VLOOKUP(D727,'produto-estoque-total-7'!A:AB,2,0))</f>
        <v/>
      </c>
      <c r="D727" s="37">
        <f>IFERROR(IF('produto-estoque-total-7'!A726="","",'produto-estoque-total-7'!A726),"")</f>
        <v/>
      </c>
      <c r="E727" s="1">
        <f>IF(D727="","",VLOOKUP(D727,'produto-estoque-total-7'!A:AB,4,0))</f>
        <v/>
      </c>
      <c r="F727" s="36">
        <f>IF(D727="","",VLOOKUP(D727,'produto-estoque-total-7'!A:AB,13,0))</f>
        <v/>
      </c>
      <c r="G727" s="1">
        <f>IF(F727="","",VLOOKUP(F727,'FORNECEDORES X COMPRADOR'!A:D,4,0))</f>
        <v/>
      </c>
      <c r="H727" s="1">
        <f>IF(F727="","",VLOOKUP(F727,'FORNECEDORES X COMPRADOR'!A:E,5,0))</f>
        <v/>
      </c>
      <c r="I727" s="36">
        <f>IF(D727="","",VLOOKUP(D727,'produto-estoque-total-7'!A:AB,15,0))</f>
        <v/>
      </c>
      <c r="J727" s="36">
        <f>IF(D727="","",VLOOKUP(D727,'produto-estoque-total-7'!A:AB,19,0))</f>
        <v/>
      </c>
      <c r="K727" s="1">
        <f>IF(D727="","",VLOOKUP(D727,'produto-estoque-total-7'!A:AB,20,0))</f>
        <v/>
      </c>
      <c r="L727" s="36">
        <f>IF(D727="","",VLOOKUP(D727,'produto-estoque-total-7'!A:AB,17,0))</f>
        <v/>
      </c>
      <c r="M727" s="1">
        <f>IF(D727="","",VLOOKUP(D727,'produto-estoque-total-7'!A:AB,18,0))</f>
        <v/>
      </c>
      <c r="N727" s="36">
        <f>IF(D727="","",VLOOKUP(D727,'produto-estoque-total-7'!A:AB,21,0))</f>
        <v/>
      </c>
      <c r="O727" s="1">
        <f>IF(D727="","",VLOOKUP(D727,'produto-estoque-total-7'!A:AB,22,0))</f>
        <v/>
      </c>
      <c r="P727" s="36">
        <f>IF(D727="","",VLOOKUP(D727,'produto-estoque-total-7'!A:AB,23,0))</f>
        <v/>
      </c>
      <c r="Q727" s="1">
        <f>IF(D727="","",VLOOKUP(D727,'produto-estoque-total-7'!A:AB,24,0))</f>
        <v/>
      </c>
      <c r="R727" s="38">
        <f>IFERROR(IF(D727="","",VLOOKUP(D727,'produto-venda-7'!B:N,13,0)),"C")</f>
        <v/>
      </c>
      <c r="S727" s="39">
        <f>IF(D727="","",VLOOKUP(D727,'produto-estoque-total-7'!A:AB,6,0))</f>
        <v/>
      </c>
      <c r="T727" s="39">
        <f>IF(D727="","",VLOOKUP(D727,'produto-estoque-total-7'!A:AB,5,0))</f>
        <v/>
      </c>
      <c r="U727" s="40">
        <f>IF(D727="","",VLOOKUP(D727,'produto-estoque-total-7'!A:AB,11,0))</f>
        <v/>
      </c>
      <c r="V727" s="41">
        <f>IF(D727="","",IFERROR(VLOOKUP(D727,'produto-entrada-7'!A:M,10,0),0))</f>
        <v/>
      </c>
      <c r="W727" s="42" t="n"/>
      <c r="X727" s="39">
        <f>IF(D727="","",VLOOKUP(D727,'produto-estoque-total-7'!A:AB,8,0))</f>
        <v/>
      </c>
      <c r="Y727" s="39">
        <f>IF(D727="","",VLOOKUP(D727,'produto-estoque-total-7'!A:AB,9,0))</f>
        <v/>
      </c>
      <c r="Z727" s="39">
        <f>IF(D727="","",VLOOKUP(D727,'produto-estoque-total-7'!A:AB,10,0))</f>
        <v/>
      </c>
      <c r="AA727" s="39">
        <f>IFERROR(IF(D727="","",VLOOKUP(D727,'produto-venda-7'!B:N,4,0)),0)</f>
        <v/>
      </c>
      <c r="AB727" s="39">
        <f>IFERROR(IF(D727="","",VLOOKUP(D727,'produto-venda-7'!B:N,5,0)),0)</f>
        <v/>
      </c>
      <c r="AC727" s="39">
        <f>IF(D727="","",IFERROR(AA727/90,0))</f>
        <v/>
      </c>
      <c r="AD727" s="36">
        <f>IF(D727="","",IFERROR(VLOOKUP(D727,'produto-entrada-7'!A:M,4,0),0))</f>
        <v/>
      </c>
      <c r="AE727" s="36">
        <f>IFERROR(IF(D727="","",VLOOKUP(D727,'produto-venda-7'!B:N,10,0)),0)</f>
        <v/>
      </c>
      <c r="AF727" s="36">
        <f>IF(D727="","",IFERROR(VLOOKUP(D727,'produto-entrada-7'!A:M,11,0),0))</f>
        <v/>
      </c>
      <c r="AG727" s="1">
        <f>IF(D727="","",IFERROR(VLOOKUP(D727,'produto-entrada-7'!A:M,12,0),0))</f>
        <v/>
      </c>
      <c r="AH727" s="1">
        <f>IF(D727="","",IFERROR(VLOOKUP(D727,'produto-entrada-7'!A:M,13,0),0))</f>
        <v/>
      </c>
      <c r="AI727" s="36">
        <f>IFERROR(IF(D727="","",VLOOKUP(D727,'produto-venda-7'!B:N,11,0)),0)</f>
        <v/>
      </c>
      <c r="AJ727" s="43">
        <f>IF(D727="","",IFERROR(AI727*AB727,0))</f>
        <v/>
      </c>
      <c r="AK727" s="44">
        <f>IFERROR(IF(D727="","",VLOOKUP(F727,'ANALISE FORNECEDOR'!$A:$I,8,0)),"")</f>
        <v/>
      </c>
      <c r="AL727" s="44">
        <f>IF(D727="","",AVERAGE(AM727,AK727))</f>
        <v/>
      </c>
      <c r="AM727" s="44">
        <f>IFERROR(IF(D727="","",VLOOKUP(F727,'ANALISE FORNECEDOR'!$A:$I,9,0)),"")</f>
        <v/>
      </c>
      <c r="AN727" s="45">
        <f>IF(D727="","",IF(Y727&gt;12,AI727*(U727+Y727),AI727*U727))</f>
        <v/>
      </c>
      <c r="AO727" s="45">
        <f>IF(D727="","",IF(Y727&gt;12,AI727*(U727+V727+Y727),AI727*(U727+V727)))</f>
        <v/>
      </c>
      <c r="AP727" s="46">
        <f>IF(D727="","",IF(Y727&gt;12,AG727*(U727+Y727),AG727*U727))</f>
        <v/>
      </c>
      <c r="AQ727" s="46">
        <f>IF(D727="","",IF(Y727&gt;12,AG727*(U727+V727+Y727),AG727*(U727+V727)))</f>
        <v/>
      </c>
      <c r="AR727" s="46">
        <f>IF(D727="","",IF(OR(R727="A",R727="AA",R727="AAA"),AP727,0))</f>
        <v/>
      </c>
      <c r="AS727" s="46">
        <f>IF(D727="","",IF(R727="B",AP727,0))</f>
        <v/>
      </c>
      <c r="AT727" s="46">
        <f>IF(D727="","",IF(R727="C",AP727,0))</f>
        <v/>
      </c>
      <c r="AU727" s="47">
        <f>IF(D727="","",IFERROR(AN727/AJ727,0))</f>
        <v/>
      </c>
      <c r="AV727" s="47">
        <f>IF(D727="","",IFERROR(((AO727)/AJ727),0))</f>
        <v/>
      </c>
      <c r="AW727" s="48">
        <f>IF(D727="","",IF(OR(S727="S",NOT(AND(ISNUMBER(AC727),ISNUMBER(AL727),AC727*AL727&gt;=0))),0,AC727*AL727))</f>
        <v/>
      </c>
      <c r="AX727" s="49">
        <f>IFERROR(IF(D727="","",AW727*AG727),0)</f>
        <v/>
      </c>
      <c r="AY727" s="48">
        <f>IF(D727="","",IF(OR(S727="S",NOT(AND(ISNUMBER(AC727),ISNUMBER(AK727),AC727*AK727&gt;=0))),0,AC727*AK727))</f>
        <v/>
      </c>
      <c r="AZ727" s="48">
        <f>IFERROR(IF(D727="","",IF(AY727=0,0,IF(((AY727)-(U727+Y727))&lt;0,0,(AY727)-U727))),0)</f>
        <v/>
      </c>
      <c r="BA727" s="49">
        <f>IF(D727="","",AZ727*AG727)</f>
        <v/>
      </c>
      <c r="BB727" s="49">
        <f>IF(D727="","",IF(OR(R727="A",R727="AA",R727="AAA"),BA727,0))</f>
        <v/>
      </c>
      <c r="BC727" s="49">
        <f>IF(D727="","",IF(R727="B",BA727,0))</f>
        <v/>
      </c>
      <c r="BD727" s="49">
        <f>IF(D727="","",IF(R727="B",BA727,0))</f>
        <v/>
      </c>
      <c r="BE727" s="49">
        <f>IF(D727="","",IF(S727="S",
1,
IF(AC727=0,
1,
IF(
IFERROR(((U727+Y727)*AG727)/((AC727*AK727)*AG727),0)&lt;0,
0,
IF(
IFERROR(((U727+Y727)*AG727)/((AC727*AK727)*AG727),0)&gt;1,
1,
IFERROR(((U727+Y727)*AG727)/((AC727*AK727)*AG727),0)
)
)
)
))</f>
        <v/>
      </c>
      <c r="BF727" s="49">
        <f>IF(D727="","",IF(S727="S",
1,
IF(AC727=0,
1,
IF(
IFERROR(((U727+V727+Y727)*AG727)/((AC727*AK727)*AG727),0)&lt;0,
0,
IF(
IFERROR(((U727+V727+Y727)*AG727)/((AC727*AK727)*AG727),0)&gt;1,
1,
IFERROR(((U727+V727+Y727)*AG727)/((AC727*AK727)*AG727),0)
)
)
)
))</f>
        <v/>
      </c>
      <c r="BG727" s="50">
        <f>IF(D727="","",IF(S727="S",0,IF(AND(ISNUMBER(AC727),ISNUMBER(AM727)),IF(OR(AC727*AM727&lt;0,ISERR(AC727*AM727)),0,AC727*AM727),0)))</f>
        <v/>
      </c>
      <c r="BH727" s="50">
        <f>IF(D727="","",IF(BY727&gt;TODAY()-60,0,IF(Y727&gt;12,MAX(0,(U727+Y727)-BG727),MAX(0,U727-BG727))))</f>
        <v/>
      </c>
      <c r="BI727" s="51">
        <f>IF(D727="","",BH727*AG727)</f>
        <v/>
      </c>
      <c r="BJ727" s="51">
        <f>IF(D727="","",IF(OR(R727="A",R727="AA",R727="AAA"),BI727,0))</f>
        <v/>
      </c>
      <c r="BK727" s="51">
        <f>IF(D727="","",IF(R727="B",BI727,0))</f>
        <v/>
      </c>
      <c r="BL727" s="51">
        <f>IF(D727="","",IF(R727="C",BI727,0))</f>
        <v/>
      </c>
      <c r="BM727" s="51">
        <f>IF(D727="","",IFERROR(MAX(0,MIN(BI727/AP727,1)),0))</f>
        <v/>
      </c>
      <c r="BN727" s="52">
        <f>IF(D727="","",AB727*AG727)</f>
        <v/>
      </c>
      <c r="BO727" s="52">
        <f>IF(D727="","",(U727+V727+X727)*AG727)</f>
        <v/>
      </c>
      <c r="BP727" s="52">
        <f>IF(D727="","",(AB727*3)*AG727)</f>
        <v/>
      </c>
      <c r="BQ727" s="52">
        <f>IF(D727="","",IF(BO727-BP727&gt;0,0,BO727-BP727))</f>
        <v/>
      </c>
      <c r="BR727" s="52">
        <f>IF(D727="","",IF(BO727-BP727-BN727&gt;0,0,BO727-BP727-BN727))</f>
        <v/>
      </c>
      <c r="BS727" s="53">
        <f>IF(D727="","",IFERROR(AB727*AI727,0))</f>
        <v/>
      </c>
      <c r="BT727" s="53">
        <f>IF(D727="","",IFERROR(IF(X727&gt;12, AI727*(U727+V727+X727), AI727*(U727+V727)),0))</f>
        <v/>
      </c>
      <c r="BU727" s="53">
        <f>IF(D727="","",IFERROR(((AB727*3)*AI727),0))</f>
        <v/>
      </c>
      <c r="BV727" s="53">
        <f>IF(D727="","",IF(BT727-BU727&gt;0,0,BT727-BU727))</f>
        <v/>
      </c>
      <c r="BW727" s="53">
        <f>IF(D727="","",IF(BT727-BU727-BS727&gt;0,0,BT727-BU727-BS727))</f>
        <v/>
      </c>
      <c r="BX727" s="36">
        <f>IF(D727="","",IFERROR(VLOOKUP(D727,'produto-entrada-7'!A:M,3,0),"SEM PEDIDO"))</f>
        <v/>
      </c>
      <c r="BY727" s="36">
        <f>IF(D727="","",VLOOKUP(D727,'produto-estoque-total-7'!A:AB,25,0))</f>
        <v/>
      </c>
      <c r="BZ727" s="36">
        <f>IF(D727="","",IFERROR(VLOOKUP(D727,'produto-estoque-total-7'!A:AB,26,0)/100,0))</f>
        <v/>
      </c>
      <c r="CA727" s="36">
        <f>IF(D727="","",IFERROR(VLOOKUP(D727,'produto-estoque-total-7'!A:AB,27,0)/100,0))</f>
        <v/>
      </c>
      <c r="CB727" s="41">
        <f>IF(D727="","",V727*AF727)</f>
        <v/>
      </c>
      <c r="CC727" s="41">
        <f>IF(D727="","",V727*AI727)</f>
        <v/>
      </c>
      <c r="CD727" s="54">
        <f>IF(D727="","",VLOOKUP(D727,'produto-estoque-total-7'!A:AB,28,0))</f>
        <v/>
      </c>
    </row>
    <row r="728">
      <c r="A728" s="36">
        <f>IF(D728="","",VLOOKUP(D728,'produto-estoque-total-7'!A:AB,3,0))</f>
        <v/>
      </c>
      <c r="B728" s="1">
        <f>IF(D728="","",VLOOKUP(D728,'produto-estoque-total-7'!A:AB,12,0))</f>
        <v/>
      </c>
      <c r="C728" s="1">
        <f>IF(D728="","",VLOOKUP(D728,'produto-estoque-total-7'!A:AB,2,0))</f>
        <v/>
      </c>
      <c r="D728" s="37">
        <f>IFERROR(IF('produto-estoque-total-7'!A727="","",'produto-estoque-total-7'!A727),"")</f>
        <v/>
      </c>
      <c r="E728" s="1">
        <f>IF(D728="","",VLOOKUP(D728,'produto-estoque-total-7'!A:AB,4,0))</f>
        <v/>
      </c>
      <c r="F728" s="36">
        <f>IF(D728="","",VLOOKUP(D728,'produto-estoque-total-7'!A:AB,13,0))</f>
        <v/>
      </c>
      <c r="G728" s="1">
        <f>IF(F728="","",VLOOKUP(F728,'FORNECEDORES X COMPRADOR'!A:D,4,0))</f>
        <v/>
      </c>
      <c r="H728" s="1">
        <f>IF(F728="","",VLOOKUP(F728,'FORNECEDORES X COMPRADOR'!A:E,5,0))</f>
        <v/>
      </c>
      <c r="I728" s="36">
        <f>IF(D728="","",VLOOKUP(D728,'produto-estoque-total-7'!A:AB,15,0))</f>
        <v/>
      </c>
      <c r="J728" s="36">
        <f>IF(D728="","",VLOOKUP(D728,'produto-estoque-total-7'!A:AB,19,0))</f>
        <v/>
      </c>
      <c r="K728" s="1">
        <f>IF(D728="","",VLOOKUP(D728,'produto-estoque-total-7'!A:AB,20,0))</f>
        <v/>
      </c>
      <c r="L728" s="36">
        <f>IF(D728="","",VLOOKUP(D728,'produto-estoque-total-7'!A:AB,17,0))</f>
        <v/>
      </c>
      <c r="M728" s="1">
        <f>IF(D728="","",VLOOKUP(D728,'produto-estoque-total-7'!A:AB,18,0))</f>
        <v/>
      </c>
      <c r="N728" s="36">
        <f>IF(D728="","",VLOOKUP(D728,'produto-estoque-total-7'!A:AB,21,0))</f>
        <v/>
      </c>
      <c r="O728" s="1">
        <f>IF(D728="","",VLOOKUP(D728,'produto-estoque-total-7'!A:AB,22,0))</f>
        <v/>
      </c>
      <c r="P728" s="36">
        <f>IF(D728="","",VLOOKUP(D728,'produto-estoque-total-7'!A:AB,23,0))</f>
        <v/>
      </c>
      <c r="Q728" s="1">
        <f>IF(D728="","",VLOOKUP(D728,'produto-estoque-total-7'!A:AB,24,0))</f>
        <v/>
      </c>
      <c r="R728" s="38">
        <f>IFERROR(IF(D728="","",VLOOKUP(D728,'produto-venda-7'!B:N,13,0)),"C")</f>
        <v/>
      </c>
      <c r="S728" s="39">
        <f>IF(D728="","",VLOOKUP(D728,'produto-estoque-total-7'!A:AB,6,0))</f>
        <v/>
      </c>
      <c r="T728" s="39">
        <f>IF(D728="","",VLOOKUP(D728,'produto-estoque-total-7'!A:AB,5,0))</f>
        <v/>
      </c>
      <c r="U728" s="40">
        <f>IF(D728="","",VLOOKUP(D728,'produto-estoque-total-7'!A:AB,11,0))</f>
        <v/>
      </c>
      <c r="V728" s="41">
        <f>IF(D728="","",IFERROR(VLOOKUP(D728,'produto-entrada-7'!A:M,10,0),0))</f>
        <v/>
      </c>
      <c r="W728" s="42" t="n"/>
      <c r="X728" s="39">
        <f>IF(D728="","",VLOOKUP(D728,'produto-estoque-total-7'!A:AB,8,0))</f>
        <v/>
      </c>
      <c r="Y728" s="39">
        <f>IF(D728="","",VLOOKUP(D728,'produto-estoque-total-7'!A:AB,9,0))</f>
        <v/>
      </c>
      <c r="Z728" s="39">
        <f>IF(D728="","",VLOOKUP(D728,'produto-estoque-total-7'!A:AB,10,0))</f>
        <v/>
      </c>
      <c r="AA728" s="39">
        <f>IFERROR(IF(D728="","",VLOOKUP(D728,'produto-venda-7'!B:N,4,0)),0)</f>
        <v/>
      </c>
      <c r="AB728" s="39">
        <f>IFERROR(IF(D728="","",VLOOKUP(D728,'produto-venda-7'!B:N,5,0)),0)</f>
        <v/>
      </c>
      <c r="AC728" s="39">
        <f>IF(D728="","",IFERROR(AA728/90,0))</f>
        <v/>
      </c>
      <c r="AD728" s="36">
        <f>IF(D728="","",IFERROR(VLOOKUP(D728,'produto-entrada-7'!A:M,4,0),0))</f>
        <v/>
      </c>
      <c r="AE728" s="36">
        <f>IFERROR(IF(D728="","",VLOOKUP(D728,'produto-venda-7'!B:N,10,0)),0)</f>
        <v/>
      </c>
      <c r="AF728" s="36">
        <f>IF(D728="","",IFERROR(VLOOKUP(D728,'produto-entrada-7'!A:M,11,0),0))</f>
        <v/>
      </c>
      <c r="AG728" s="1">
        <f>IF(D728="","",IFERROR(VLOOKUP(D728,'produto-entrada-7'!A:M,12,0),0))</f>
        <v/>
      </c>
      <c r="AH728" s="1">
        <f>IF(D728="","",IFERROR(VLOOKUP(D728,'produto-entrada-7'!A:M,13,0),0))</f>
        <v/>
      </c>
      <c r="AI728" s="36">
        <f>IFERROR(IF(D728="","",VLOOKUP(D728,'produto-venda-7'!B:N,11,0)),0)</f>
        <v/>
      </c>
      <c r="AJ728" s="43">
        <f>IF(D728="","",IFERROR(AI728*AB728,0))</f>
        <v/>
      </c>
      <c r="AK728" s="44">
        <f>IFERROR(IF(D728="","",VLOOKUP(F728,'ANALISE FORNECEDOR'!$A:$I,8,0)),"")</f>
        <v/>
      </c>
      <c r="AL728" s="44">
        <f>IF(D728="","",AVERAGE(AM728,AK728))</f>
        <v/>
      </c>
      <c r="AM728" s="44">
        <f>IFERROR(IF(D728="","",VLOOKUP(F728,'ANALISE FORNECEDOR'!$A:$I,9,0)),"")</f>
        <v/>
      </c>
      <c r="AN728" s="45">
        <f>IF(D728="","",IF(Y728&gt;12,AI728*(U728+Y728),AI728*U728))</f>
        <v/>
      </c>
      <c r="AO728" s="45">
        <f>IF(D728="","",IF(Y728&gt;12,AI728*(U728+V728+Y728),AI728*(U728+V728)))</f>
        <v/>
      </c>
      <c r="AP728" s="46">
        <f>IF(D728="","",IF(Y728&gt;12,AG728*(U728+Y728),AG728*U728))</f>
        <v/>
      </c>
      <c r="AQ728" s="46">
        <f>IF(D728="","",IF(Y728&gt;12,AG728*(U728+V728+Y728),AG728*(U728+V728)))</f>
        <v/>
      </c>
      <c r="AR728" s="46">
        <f>IF(D728="","",IF(OR(R728="A",R728="AA",R728="AAA"),AP728,0))</f>
        <v/>
      </c>
      <c r="AS728" s="46">
        <f>IF(D728="","",IF(R728="B",AP728,0))</f>
        <v/>
      </c>
      <c r="AT728" s="46">
        <f>IF(D728="","",IF(R728="C",AP728,0))</f>
        <v/>
      </c>
      <c r="AU728" s="47">
        <f>IF(D728="","",IFERROR(AN728/AJ728,0))</f>
        <v/>
      </c>
      <c r="AV728" s="47">
        <f>IF(D728="","",IFERROR(((AO728)/AJ728),0))</f>
        <v/>
      </c>
      <c r="AW728" s="48">
        <f>IF(D728="","",IF(OR(S728="S",NOT(AND(ISNUMBER(AC728),ISNUMBER(AL728),AC728*AL728&gt;=0))),0,AC728*AL728))</f>
        <v/>
      </c>
      <c r="AX728" s="49">
        <f>IFERROR(IF(D728="","",AW728*AG728),0)</f>
        <v/>
      </c>
      <c r="AY728" s="48">
        <f>IF(D728="","",IF(OR(S728="S",NOT(AND(ISNUMBER(AC728),ISNUMBER(AK728),AC728*AK728&gt;=0))),0,AC728*AK728))</f>
        <v/>
      </c>
      <c r="AZ728" s="48">
        <f>IFERROR(IF(D728="","",IF(AY728=0,0,IF(((AY728)-(U728+Y728))&lt;0,0,(AY728)-U728))),0)</f>
        <v/>
      </c>
      <c r="BA728" s="49">
        <f>IF(D728="","",AZ728*AG728)</f>
        <v/>
      </c>
      <c r="BB728" s="49">
        <f>IF(D728="","",IF(OR(R728="A",R728="AA",R728="AAA"),BA728,0))</f>
        <v/>
      </c>
      <c r="BC728" s="49">
        <f>IF(D728="","",IF(R728="B",BA728,0))</f>
        <v/>
      </c>
      <c r="BD728" s="49">
        <f>IF(D728="","",IF(R728="B",BA728,0))</f>
        <v/>
      </c>
      <c r="BE728" s="49">
        <f>IF(D728="","",IF(S728="S",
1,
IF(AC728=0,
1,
IF(
IFERROR(((U728+Y728)*AG728)/((AC728*AK728)*AG728),0)&lt;0,
0,
IF(
IFERROR(((U728+Y728)*AG728)/((AC728*AK728)*AG728),0)&gt;1,
1,
IFERROR(((U728+Y728)*AG728)/((AC728*AK728)*AG728),0)
)
)
)
))</f>
        <v/>
      </c>
      <c r="BF728" s="49">
        <f>IF(D728="","",IF(S728="S",
1,
IF(AC728=0,
1,
IF(
IFERROR(((U728+V728+Y728)*AG728)/((AC728*AK728)*AG728),0)&lt;0,
0,
IF(
IFERROR(((U728+V728+Y728)*AG728)/((AC728*AK728)*AG728),0)&gt;1,
1,
IFERROR(((U728+V728+Y728)*AG728)/((AC728*AK728)*AG728),0)
)
)
)
))</f>
        <v/>
      </c>
      <c r="BG728" s="50">
        <f>IF(D728="","",IF(S728="S",0,IF(AND(ISNUMBER(AC728),ISNUMBER(AM728)),IF(OR(AC728*AM728&lt;0,ISERR(AC728*AM728)),0,AC728*AM728),0)))</f>
        <v/>
      </c>
      <c r="BH728" s="50">
        <f>IF(D728="","",IF(BY728&gt;TODAY()-60,0,IF(Y728&gt;12,MAX(0,(U728+Y728)-BG728),MAX(0,U728-BG728))))</f>
        <v/>
      </c>
      <c r="BI728" s="51">
        <f>IF(D728="","",BH728*AG728)</f>
        <v/>
      </c>
      <c r="BJ728" s="51">
        <f>IF(D728="","",IF(OR(R728="A",R728="AA",R728="AAA"),BI728,0))</f>
        <v/>
      </c>
      <c r="BK728" s="51">
        <f>IF(D728="","",IF(R728="B",BI728,0))</f>
        <v/>
      </c>
      <c r="BL728" s="51">
        <f>IF(D728="","",IF(R728="C",BI728,0))</f>
        <v/>
      </c>
      <c r="BM728" s="51">
        <f>IF(D728="","",IFERROR(MAX(0,MIN(BI728/AP728,1)),0))</f>
        <v/>
      </c>
      <c r="BN728" s="52">
        <f>IF(D728="","",AB728*AG728)</f>
        <v/>
      </c>
      <c r="BO728" s="52">
        <f>IF(D728="","",(U728+V728+X728)*AG728)</f>
        <v/>
      </c>
      <c r="BP728" s="52">
        <f>IF(D728="","",(AB728*3)*AG728)</f>
        <v/>
      </c>
      <c r="BQ728" s="52">
        <f>IF(D728="","",IF(BO728-BP728&gt;0,0,BO728-BP728))</f>
        <v/>
      </c>
      <c r="BR728" s="52">
        <f>IF(D728="","",IF(BO728-BP728-BN728&gt;0,0,BO728-BP728-BN728))</f>
        <v/>
      </c>
      <c r="BS728" s="53">
        <f>IF(D728="","",IFERROR(AB728*AI728,0))</f>
        <v/>
      </c>
      <c r="BT728" s="53">
        <f>IF(D728="","",IFERROR(IF(X728&gt;12, AI728*(U728+V728+X728), AI728*(U728+V728)),0))</f>
        <v/>
      </c>
      <c r="BU728" s="53">
        <f>IF(D728="","",IFERROR(((AB728*3)*AI728),0))</f>
        <v/>
      </c>
      <c r="BV728" s="53">
        <f>IF(D728="","",IF(BT728-BU728&gt;0,0,BT728-BU728))</f>
        <v/>
      </c>
      <c r="BW728" s="53">
        <f>IF(D728="","",IF(BT728-BU728-BS728&gt;0,0,BT728-BU728-BS728))</f>
        <v/>
      </c>
      <c r="BX728" s="36">
        <f>IF(D728="","",IFERROR(VLOOKUP(D728,'produto-entrada-7'!A:M,3,0),"SEM PEDIDO"))</f>
        <v/>
      </c>
      <c r="BY728" s="36">
        <f>IF(D728="","",VLOOKUP(D728,'produto-estoque-total-7'!A:AB,25,0))</f>
        <v/>
      </c>
      <c r="BZ728" s="36">
        <f>IF(D728="","",IFERROR(VLOOKUP(D728,'produto-estoque-total-7'!A:AB,26,0)/100,0))</f>
        <v/>
      </c>
      <c r="CA728" s="36">
        <f>IF(D728="","",IFERROR(VLOOKUP(D728,'produto-estoque-total-7'!A:AB,27,0)/100,0))</f>
        <v/>
      </c>
      <c r="CB728" s="41">
        <f>IF(D728="","",V728*AF728)</f>
        <v/>
      </c>
      <c r="CC728" s="41">
        <f>IF(D728="","",V728*AI728)</f>
        <v/>
      </c>
      <c r="CD728" s="54">
        <f>IF(D728="","",VLOOKUP(D728,'produto-estoque-total-7'!A:AB,28,0))</f>
        <v/>
      </c>
    </row>
    <row r="729">
      <c r="A729" s="36">
        <f>IF(D729="","",VLOOKUP(D729,'produto-estoque-total-7'!A:AB,3,0))</f>
        <v/>
      </c>
      <c r="B729" s="1">
        <f>IF(D729="","",VLOOKUP(D729,'produto-estoque-total-7'!A:AB,12,0))</f>
        <v/>
      </c>
      <c r="C729" s="1">
        <f>IF(D729="","",VLOOKUP(D729,'produto-estoque-total-7'!A:AB,2,0))</f>
        <v/>
      </c>
      <c r="D729" s="37">
        <f>IFERROR(IF('produto-estoque-total-7'!A728="","",'produto-estoque-total-7'!A728),"")</f>
        <v/>
      </c>
      <c r="E729" s="1">
        <f>IF(D729="","",VLOOKUP(D729,'produto-estoque-total-7'!A:AB,4,0))</f>
        <v/>
      </c>
      <c r="F729" s="36">
        <f>IF(D729="","",VLOOKUP(D729,'produto-estoque-total-7'!A:AB,13,0))</f>
        <v/>
      </c>
      <c r="G729" s="1">
        <f>IF(F729="","",VLOOKUP(F729,'FORNECEDORES X COMPRADOR'!A:D,4,0))</f>
        <v/>
      </c>
      <c r="H729" s="1">
        <f>IF(F729="","",VLOOKUP(F729,'FORNECEDORES X COMPRADOR'!A:E,5,0))</f>
        <v/>
      </c>
      <c r="I729" s="36">
        <f>IF(D729="","",VLOOKUP(D729,'produto-estoque-total-7'!A:AB,15,0))</f>
        <v/>
      </c>
      <c r="J729" s="36">
        <f>IF(D729="","",VLOOKUP(D729,'produto-estoque-total-7'!A:AB,19,0))</f>
        <v/>
      </c>
      <c r="K729" s="1">
        <f>IF(D729="","",VLOOKUP(D729,'produto-estoque-total-7'!A:AB,20,0))</f>
        <v/>
      </c>
      <c r="L729" s="36">
        <f>IF(D729="","",VLOOKUP(D729,'produto-estoque-total-7'!A:AB,17,0))</f>
        <v/>
      </c>
      <c r="M729" s="1">
        <f>IF(D729="","",VLOOKUP(D729,'produto-estoque-total-7'!A:AB,18,0))</f>
        <v/>
      </c>
      <c r="N729" s="36">
        <f>IF(D729="","",VLOOKUP(D729,'produto-estoque-total-7'!A:AB,21,0))</f>
        <v/>
      </c>
      <c r="O729" s="1">
        <f>IF(D729="","",VLOOKUP(D729,'produto-estoque-total-7'!A:AB,22,0))</f>
        <v/>
      </c>
      <c r="P729" s="36">
        <f>IF(D729="","",VLOOKUP(D729,'produto-estoque-total-7'!A:AB,23,0))</f>
        <v/>
      </c>
      <c r="Q729" s="1">
        <f>IF(D729="","",VLOOKUP(D729,'produto-estoque-total-7'!A:AB,24,0))</f>
        <v/>
      </c>
      <c r="R729" s="38">
        <f>IFERROR(IF(D729="","",VLOOKUP(D729,'produto-venda-7'!B:N,13,0)),"C")</f>
        <v/>
      </c>
      <c r="S729" s="39">
        <f>IF(D729="","",VLOOKUP(D729,'produto-estoque-total-7'!A:AB,6,0))</f>
        <v/>
      </c>
      <c r="T729" s="39">
        <f>IF(D729="","",VLOOKUP(D729,'produto-estoque-total-7'!A:AB,5,0))</f>
        <v/>
      </c>
      <c r="U729" s="40">
        <f>IF(D729="","",VLOOKUP(D729,'produto-estoque-total-7'!A:AB,11,0))</f>
        <v/>
      </c>
      <c r="V729" s="41">
        <f>IF(D729="","",IFERROR(VLOOKUP(D729,'produto-entrada-7'!A:M,10,0),0))</f>
        <v/>
      </c>
      <c r="W729" s="42" t="n"/>
      <c r="X729" s="39">
        <f>IF(D729="","",VLOOKUP(D729,'produto-estoque-total-7'!A:AB,8,0))</f>
        <v/>
      </c>
      <c r="Y729" s="39">
        <f>IF(D729="","",VLOOKUP(D729,'produto-estoque-total-7'!A:AB,9,0))</f>
        <v/>
      </c>
      <c r="Z729" s="39">
        <f>IF(D729="","",VLOOKUP(D729,'produto-estoque-total-7'!A:AB,10,0))</f>
        <v/>
      </c>
      <c r="AA729" s="39">
        <f>IFERROR(IF(D729="","",VLOOKUP(D729,'produto-venda-7'!B:N,4,0)),0)</f>
        <v/>
      </c>
      <c r="AB729" s="39">
        <f>IFERROR(IF(D729="","",VLOOKUP(D729,'produto-venda-7'!B:N,5,0)),0)</f>
        <v/>
      </c>
      <c r="AC729" s="39">
        <f>IF(D729="","",IFERROR(AA729/90,0))</f>
        <v/>
      </c>
      <c r="AD729" s="36">
        <f>IF(D729="","",IFERROR(VLOOKUP(D729,'produto-entrada-7'!A:M,4,0),0))</f>
        <v/>
      </c>
      <c r="AE729" s="36">
        <f>IFERROR(IF(D729="","",VLOOKUP(D729,'produto-venda-7'!B:N,10,0)),0)</f>
        <v/>
      </c>
      <c r="AF729" s="36">
        <f>IF(D729="","",IFERROR(VLOOKUP(D729,'produto-entrada-7'!A:M,11,0),0))</f>
        <v/>
      </c>
      <c r="AG729" s="1">
        <f>IF(D729="","",IFERROR(VLOOKUP(D729,'produto-entrada-7'!A:M,12,0),0))</f>
        <v/>
      </c>
      <c r="AH729" s="1">
        <f>IF(D729="","",IFERROR(VLOOKUP(D729,'produto-entrada-7'!A:M,13,0),0))</f>
        <v/>
      </c>
      <c r="AI729" s="36">
        <f>IFERROR(IF(D729="","",VLOOKUP(D729,'produto-venda-7'!B:N,11,0)),0)</f>
        <v/>
      </c>
      <c r="AJ729" s="43">
        <f>IF(D729="","",IFERROR(AI729*AB729,0))</f>
        <v/>
      </c>
      <c r="AK729" s="44">
        <f>IFERROR(IF(D729="","",VLOOKUP(F729,'ANALISE FORNECEDOR'!$A:$I,8,0)),"")</f>
        <v/>
      </c>
      <c r="AL729" s="44">
        <f>IF(D729="","",AVERAGE(AM729,AK729))</f>
        <v/>
      </c>
      <c r="AM729" s="44">
        <f>IFERROR(IF(D729="","",VLOOKUP(F729,'ANALISE FORNECEDOR'!$A:$I,9,0)),"")</f>
        <v/>
      </c>
      <c r="AN729" s="45">
        <f>IF(D729="","",IF(Y729&gt;12,AI729*(U729+Y729),AI729*U729))</f>
        <v/>
      </c>
      <c r="AO729" s="45">
        <f>IF(D729="","",IF(Y729&gt;12,AI729*(U729+V729+Y729),AI729*(U729+V729)))</f>
        <v/>
      </c>
      <c r="AP729" s="46">
        <f>IF(D729="","",IF(Y729&gt;12,AG729*(U729+Y729),AG729*U729))</f>
        <v/>
      </c>
      <c r="AQ729" s="46">
        <f>IF(D729="","",IF(Y729&gt;12,AG729*(U729+V729+Y729),AG729*(U729+V729)))</f>
        <v/>
      </c>
      <c r="AR729" s="46">
        <f>IF(D729="","",IF(OR(R729="A",R729="AA",R729="AAA"),AP729,0))</f>
        <v/>
      </c>
      <c r="AS729" s="46">
        <f>IF(D729="","",IF(R729="B",AP729,0))</f>
        <v/>
      </c>
      <c r="AT729" s="46">
        <f>IF(D729="","",IF(R729="C",AP729,0))</f>
        <v/>
      </c>
      <c r="AU729" s="47">
        <f>IF(D729="","",IFERROR(AN729/AJ729,0))</f>
        <v/>
      </c>
      <c r="AV729" s="47">
        <f>IF(D729="","",IFERROR(((AO729)/AJ729),0))</f>
        <v/>
      </c>
      <c r="AW729" s="48">
        <f>IF(D729="","",IF(OR(S729="S",NOT(AND(ISNUMBER(AC729),ISNUMBER(AL729),AC729*AL729&gt;=0))),0,AC729*AL729))</f>
        <v/>
      </c>
      <c r="AX729" s="49">
        <f>IFERROR(IF(D729="","",AW729*AG729),0)</f>
        <v/>
      </c>
      <c r="AY729" s="48">
        <f>IF(D729="","",IF(OR(S729="S",NOT(AND(ISNUMBER(AC729),ISNUMBER(AK729),AC729*AK729&gt;=0))),0,AC729*AK729))</f>
        <v/>
      </c>
      <c r="AZ729" s="48">
        <f>IFERROR(IF(D729="","",IF(AY729=0,0,IF(((AY729)-(U729+Y729))&lt;0,0,(AY729)-U729))),0)</f>
        <v/>
      </c>
      <c r="BA729" s="49">
        <f>IF(D729="","",AZ729*AG729)</f>
        <v/>
      </c>
      <c r="BB729" s="49">
        <f>IF(D729="","",IF(OR(R729="A",R729="AA",R729="AAA"),BA729,0))</f>
        <v/>
      </c>
      <c r="BC729" s="49">
        <f>IF(D729="","",IF(R729="B",BA729,0))</f>
        <v/>
      </c>
      <c r="BD729" s="49">
        <f>IF(D729="","",IF(R729="B",BA729,0))</f>
        <v/>
      </c>
      <c r="BE729" s="49">
        <f>IF(D729="","",IF(S729="S",
1,
IF(AC729=0,
1,
IF(
IFERROR(((U729+Y729)*AG729)/((AC729*AK729)*AG729),0)&lt;0,
0,
IF(
IFERROR(((U729+Y729)*AG729)/((AC729*AK729)*AG729),0)&gt;1,
1,
IFERROR(((U729+Y729)*AG729)/((AC729*AK729)*AG729),0)
)
)
)
))</f>
        <v/>
      </c>
      <c r="BF729" s="49">
        <f>IF(D729="","",IF(S729="S",
1,
IF(AC729=0,
1,
IF(
IFERROR(((U729+V729+Y729)*AG729)/((AC729*AK729)*AG729),0)&lt;0,
0,
IF(
IFERROR(((U729+V729+Y729)*AG729)/((AC729*AK729)*AG729),0)&gt;1,
1,
IFERROR(((U729+V729+Y729)*AG729)/((AC729*AK729)*AG729),0)
)
)
)
))</f>
        <v/>
      </c>
      <c r="BG729" s="50">
        <f>IF(D729="","",IF(S729="S",0,IF(AND(ISNUMBER(AC729),ISNUMBER(AM729)),IF(OR(AC729*AM729&lt;0,ISERR(AC729*AM729)),0,AC729*AM729),0)))</f>
        <v/>
      </c>
      <c r="BH729" s="50">
        <f>IF(D729="","",IF(BY729&gt;TODAY()-60,0,IF(Y729&gt;12,MAX(0,(U729+Y729)-BG729),MAX(0,U729-BG729))))</f>
        <v/>
      </c>
      <c r="BI729" s="51">
        <f>IF(D729="","",BH729*AG729)</f>
        <v/>
      </c>
      <c r="BJ729" s="51">
        <f>IF(D729="","",IF(OR(R729="A",R729="AA",R729="AAA"),BI729,0))</f>
        <v/>
      </c>
      <c r="BK729" s="51">
        <f>IF(D729="","",IF(R729="B",BI729,0))</f>
        <v/>
      </c>
      <c r="BL729" s="51">
        <f>IF(D729="","",IF(R729="C",BI729,0))</f>
        <v/>
      </c>
      <c r="BM729" s="51">
        <f>IF(D729="","",IFERROR(MAX(0,MIN(BI729/AP729,1)),0))</f>
        <v/>
      </c>
      <c r="BN729" s="52">
        <f>IF(D729="","",AB729*AG729)</f>
        <v/>
      </c>
      <c r="BO729" s="52">
        <f>IF(D729="","",(U729+V729+X729)*AG729)</f>
        <v/>
      </c>
      <c r="BP729" s="52">
        <f>IF(D729="","",(AB729*3)*AG729)</f>
        <v/>
      </c>
      <c r="BQ729" s="52">
        <f>IF(D729="","",IF(BO729-BP729&gt;0,0,BO729-BP729))</f>
        <v/>
      </c>
      <c r="BR729" s="52">
        <f>IF(D729="","",IF(BO729-BP729-BN729&gt;0,0,BO729-BP729-BN729))</f>
        <v/>
      </c>
      <c r="BS729" s="53">
        <f>IF(D729="","",IFERROR(AB729*AI729,0))</f>
        <v/>
      </c>
      <c r="BT729" s="53">
        <f>IF(D729="","",IFERROR(IF(X729&gt;12, AI729*(U729+V729+X729), AI729*(U729+V729)),0))</f>
        <v/>
      </c>
      <c r="BU729" s="53">
        <f>IF(D729="","",IFERROR(((AB729*3)*AI729),0))</f>
        <v/>
      </c>
      <c r="BV729" s="53">
        <f>IF(D729="","",IF(BT729-BU729&gt;0,0,BT729-BU729))</f>
        <v/>
      </c>
      <c r="BW729" s="53">
        <f>IF(D729="","",IF(BT729-BU729-BS729&gt;0,0,BT729-BU729-BS729))</f>
        <v/>
      </c>
      <c r="BX729" s="36">
        <f>IF(D729="","",IFERROR(VLOOKUP(D729,'produto-entrada-7'!A:M,3,0),"SEM PEDIDO"))</f>
        <v/>
      </c>
      <c r="BY729" s="36">
        <f>IF(D729="","",VLOOKUP(D729,'produto-estoque-total-7'!A:AB,25,0))</f>
        <v/>
      </c>
      <c r="BZ729" s="36">
        <f>IF(D729="","",IFERROR(VLOOKUP(D729,'produto-estoque-total-7'!A:AB,26,0)/100,0))</f>
        <v/>
      </c>
      <c r="CA729" s="36">
        <f>IF(D729="","",IFERROR(VLOOKUP(D729,'produto-estoque-total-7'!A:AB,27,0)/100,0))</f>
        <v/>
      </c>
      <c r="CB729" s="41">
        <f>IF(D729="","",V729*AF729)</f>
        <v/>
      </c>
      <c r="CC729" s="41">
        <f>IF(D729="","",V729*AI729)</f>
        <v/>
      </c>
      <c r="CD729" s="54">
        <f>IF(D729="","",VLOOKUP(D729,'produto-estoque-total-7'!A:AB,28,0))</f>
        <v/>
      </c>
    </row>
    <row r="730">
      <c r="A730" s="36">
        <f>IF(D730="","",VLOOKUP(D730,'produto-estoque-total-7'!A:AB,3,0))</f>
        <v/>
      </c>
      <c r="B730" s="1">
        <f>IF(D730="","",VLOOKUP(D730,'produto-estoque-total-7'!A:AB,12,0))</f>
        <v/>
      </c>
      <c r="C730" s="1">
        <f>IF(D730="","",VLOOKUP(D730,'produto-estoque-total-7'!A:AB,2,0))</f>
        <v/>
      </c>
      <c r="D730" s="37">
        <f>IFERROR(IF('produto-estoque-total-7'!A729="","",'produto-estoque-total-7'!A729),"")</f>
        <v/>
      </c>
      <c r="E730" s="1">
        <f>IF(D730="","",VLOOKUP(D730,'produto-estoque-total-7'!A:AB,4,0))</f>
        <v/>
      </c>
      <c r="F730" s="36">
        <f>IF(D730="","",VLOOKUP(D730,'produto-estoque-total-7'!A:AB,13,0))</f>
        <v/>
      </c>
      <c r="G730" s="1">
        <f>IF(F730="","",VLOOKUP(F730,'FORNECEDORES X COMPRADOR'!A:D,4,0))</f>
        <v/>
      </c>
      <c r="H730" s="1">
        <f>IF(F730="","",VLOOKUP(F730,'FORNECEDORES X COMPRADOR'!A:E,5,0))</f>
        <v/>
      </c>
      <c r="I730" s="36">
        <f>IF(D730="","",VLOOKUP(D730,'produto-estoque-total-7'!A:AB,15,0))</f>
        <v/>
      </c>
      <c r="J730" s="36">
        <f>IF(D730="","",VLOOKUP(D730,'produto-estoque-total-7'!A:AB,19,0))</f>
        <v/>
      </c>
      <c r="K730" s="1">
        <f>IF(D730="","",VLOOKUP(D730,'produto-estoque-total-7'!A:AB,20,0))</f>
        <v/>
      </c>
      <c r="L730" s="36">
        <f>IF(D730="","",VLOOKUP(D730,'produto-estoque-total-7'!A:AB,17,0))</f>
        <v/>
      </c>
      <c r="M730" s="1">
        <f>IF(D730="","",VLOOKUP(D730,'produto-estoque-total-7'!A:AB,18,0))</f>
        <v/>
      </c>
      <c r="N730" s="36">
        <f>IF(D730="","",VLOOKUP(D730,'produto-estoque-total-7'!A:AB,21,0))</f>
        <v/>
      </c>
      <c r="O730" s="1">
        <f>IF(D730="","",VLOOKUP(D730,'produto-estoque-total-7'!A:AB,22,0))</f>
        <v/>
      </c>
      <c r="P730" s="36">
        <f>IF(D730="","",VLOOKUP(D730,'produto-estoque-total-7'!A:AB,23,0))</f>
        <v/>
      </c>
      <c r="Q730" s="1">
        <f>IF(D730="","",VLOOKUP(D730,'produto-estoque-total-7'!A:AB,24,0))</f>
        <v/>
      </c>
      <c r="R730" s="38">
        <f>IFERROR(IF(D730="","",VLOOKUP(D730,'produto-venda-7'!B:N,13,0)),"C")</f>
        <v/>
      </c>
      <c r="S730" s="39">
        <f>IF(D730="","",VLOOKUP(D730,'produto-estoque-total-7'!A:AB,6,0))</f>
        <v/>
      </c>
      <c r="T730" s="39">
        <f>IF(D730="","",VLOOKUP(D730,'produto-estoque-total-7'!A:AB,5,0))</f>
        <v/>
      </c>
      <c r="U730" s="40">
        <f>IF(D730="","",VLOOKUP(D730,'produto-estoque-total-7'!A:AB,11,0))</f>
        <v/>
      </c>
      <c r="V730" s="41">
        <f>IF(D730="","",IFERROR(VLOOKUP(D730,'produto-entrada-7'!A:M,10,0),0))</f>
        <v/>
      </c>
      <c r="W730" s="42" t="n"/>
      <c r="X730" s="39">
        <f>IF(D730="","",VLOOKUP(D730,'produto-estoque-total-7'!A:AB,8,0))</f>
        <v/>
      </c>
      <c r="Y730" s="39">
        <f>IF(D730="","",VLOOKUP(D730,'produto-estoque-total-7'!A:AB,9,0))</f>
        <v/>
      </c>
      <c r="Z730" s="39">
        <f>IF(D730="","",VLOOKUP(D730,'produto-estoque-total-7'!A:AB,10,0))</f>
        <v/>
      </c>
      <c r="AA730" s="39">
        <f>IFERROR(IF(D730="","",VLOOKUP(D730,'produto-venda-7'!B:N,4,0)),0)</f>
        <v/>
      </c>
      <c r="AB730" s="39">
        <f>IFERROR(IF(D730="","",VLOOKUP(D730,'produto-venda-7'!B:N,5,0)),0)</f>
        <v/>
      </c>
      <c r="AC730" s="39">
        <f>IF(D730="","",IFERROR(AA730/90,0))</f>
        <v/>
      </c>
      <c r="AD730" s="36">
        <f>IF(D730="","",IFERROR(VLOOKUP(D730,'produto-entrada-7'!A:M,4,0),0))</f>
        <v/>
      </c>
      <c r="AE730" s="36">
        <f>IFERROR(IF(D730="","",VLOOKUP(D730,'produto-venda-7'!B:N,10,0)),0)</f>
        <v/>
      </c>
      <c r="AF730" s="36">
        <f>IF(D730="","",IFERROR(VLOOKUP(D730,'produto-entrada-7'!A:M,11,0),0))</f>
        <v/>
      </c>
      <c r="AG730" s="1">
        <f>IF(D730="","",IFERROR(VLOOKUP(D730,'produto-entrada-7'!A:M,12,0),0))</f>
        <v/>
      </c>
      <c r="AH730" s="1">
        <f>IF(D730="","",IFERROR(VLOOKUP(D730,'produto-entrada-7'!A:M,13,0),0))</f>
        <v/>
      </c>
      <c r="AI730" s="36">
        <f>IFERROR(IF(D730="","",VLOOKUP(D730,'produto-venda-7'!B:N,11,0)),0)</f>
        <v/>
      </c>
      <c r="AJ730" s="43">
        <f>IF(D730="","",IFERROR(AI730*AB730,0))</f>
        <v/>
      </c>
      <c r="AK730" s="44">
        <f>IFERROR(IF(D730="","",VLOOKUP(F730,'ANALISE FORNECEDOR'!$A:$I,8,0)),"")</f>
        <v/>
      </c>
      <c r="AL730" s="44">
        <f>IF(D730="","",AVERAGE(AM730,AK730))</f>
        <v/>
      </c>
      <c r="AM730" s="44">
        <f>IFERROR(IF(D730="","",VLOOKUP(F730,'ANALISE FORNECEDOR'!$A:$I,9,0)),"")</f>
        <v/>
      </c>
      <c r="AN730" s="45">
        <f>IF(D730="","",IF(Y730&gt;12,AI730*(U730+Y730),AI730*U730))</f>
        <v/>
      </c>
      <c r="AO730" s="45">
        <f>IF(D730="","",IF(Y730&gt;12,AI730*(U730+V730+Y730),AI730*(U730+V730)))</f>
        <v/>
      </c>
      <c r="AP730" s="46">
        <f>IF(D730="","",IF(Y730&gt;12,AG730*(U730+Y730),AG730*U730))</f>
        <v/>
      </c>
      <c r="AQ730" s="46">
        <f>IF(D730="","",IF(Y730&gt;12,AG730*(U730+V730+Y730),AG730*(U730+V730)))</f>
        <v/>
      </c>
      <c r="AR730" s="46">
        <f>IF(D730="","",IF(OR(R730="A",R730="AA",R730="AAA"),AP730,0))</f>
        <v/>
      </c>
      <c r="AS730" s="46">
        <f>IF(D730="","",IF(R730="B",AP730,0))</f>
        <v/>
      </c>
      <c r="AT730" s="46">
        <f>IF(D730="","",IF(R730="C",AP730,0))</f>
        <v/>
      </c>
      <c r="AU730" s="47">
        <f>IF(D730="","",IFERROR(AN730/AJ730,0))</f>
        <v/>
      </c>
      <c r="AV730" s="47">
        <f>IF(D730="","",IFERROR(((AO730)/AJ730),0))</f>
        <v/>
      </c>
      <c r="AW730" s="48">
        <f>IF(D730="","",IF(OR(S730="S",NOT(AND(ISNUMBER(AC730),ISNUMBER(AL730),AC730*AL730&gt;=0))),0,AC730*AL730))</f>
        <v/>
      </c>
      <c r="AX730" s="49">
        <f>IFERROR(IF(D730="","",AW730*AG730),0)</f>
        <v/>
      </c>
      <c r="AY730" s="48">
        <f>IF(D730="","",IF(OR(S730="S",NOT(AND(ISNUMBER(AC730),ISNUMBER(AK730),AC730*AK730&gt;=0))),0,AC730*AK730))</f>
        <v/>
      </c>
      <c r="AZ730" s="48">
        <f>IFERROR(IF(D730="","",IF(AY730=0,0,IF(((AY730)-(U730+Y730))&lt;0,0,(AY730)-U730))),0)</f>
        <v/>
      </c>
      <c r="BA730" s="49">
        <f>IF(D730="","",AZ730*AG730)</f>
        <v/>
      </c>
      <c r="BB730" s="49">
        <f>IF(D730="","",IF(OR(R730="A",R730="AA",R730="AAA"),BA730,0))</f>
        <v/>
      </c>
      <c r="BC730" s="49">
        <f>IF(D730="","",IF(R730="B",BA730,0))</f>
        <v/>
      </c>
      <c r="BD730" s="49">
        <f>IF(D730="","",IF(R730="B",BA730,0))</f>
        <v/>
      </c>
      <c r="BE730" s="49">
        <f>IF(D730="","",IF(S730="S",
1,
IF(AC730=0,
1,
IF(
IFERROR(((U730+Y730)*AG730)/((AC730*AK730)*AG730),0)&lt;0,
0,
IF(
IFERROR(((U730+Y730)*AG730)/((AC730*AK730)*AG730),0)&gt;1,
1,
IFERROR(((U730+Y730)*AG730)/((AC730*AK730)*AG730),0)
)
)
)
))</f>
        <v/>
      </c>
      <c r="BF730" s="49">
        <f>IF(D730="","",IF(S730="S",
1,
IF(AC730=0,
1,
IF(
IFERROR(((U730+V730+Y730)*AG730)/((AC730*AK730)*AG730),0)&lt;0,
0,
IF(
IFERROR(((U730+V730+Y730)*AG730)/((AC730*AK730)*AG730),0)&gt;1,
1,
IFERROR(((U730+V730+Y730)*AG730)/((AC730*AK730)*AG730),0)
)
)
)
))</f>
        <v/>
      </c>
      <c r="BG730" s="50">
        <f>IF(D730="","",IF(S730="S",0,IF(AND(ISNUMBER(AC730),ISNUMBER(AM730)),IF(OR(AC730*AM730&lt;0,ISERR(AC730*AM730)),0,AC730*AM730),0)))</f>
        <v/>
      </c>
      <c r="BH730" s="50">
        <f>IF(D730="","",IF(BY730&gt;TODAY()-60,0,IF(Y730&gt;12,MAX(0,(U730+Y730)-BG730),MAX(0,U730-BG730))))</f>
        <v/>
      </c>
      <c r="BI730" s="51">
        <f>IF(D730="","",BH730*AG730)</f>
        <v/>
      </c>
      <c r="BJ730" s="51">
        <f>IF(D730="","",IF(OR(R730="A",R730="AA",R730="AAA"),BI730,0))</f>
        <v/>
      </c>
      <c r="BK730" s="51">
        <f>IF(D730="","",IF(R730="B",BI730,0))</f>
        <v/>
      </c>
      <c r="BL730" s="51">
        <f>IF(D730="","",IF(R730="C",BI730,0))</f>
        <v/>
      </c>
      <c r="BM730" s="51">
        <f>IF(D730="","",IFERROR(MAX(0,MIN(BI730/AP730,1)),0))</f>
        <v/>
      </c>
      <c r="BN730" s="52">
        <f>IF(D730="","",AB730*AG730)</f>
        <v/>
      </c>
      <c r="BO730" s="52">
        <f>IF(D730="","",(U730+V730+X730)*AG730)</f>
        <v/>
      </c>
      <c r="BP730" s="52">
        <f>IF(D730="","",(AB730*3)*AG730)</f>
        <v/>
      </c>
      <c r="BQ730" s="52">
        <f>IF(D730="","",IF(BO730-BP730&gt;0,0,BO730-BP730))</f>
        <v/>
      </c>
      <c r="BR730" s="52">
        <f>IF(D730="","",IF(BO730-BP730-BN730&gt;0,0,BO730-BP730-BN730))</f>
        <v/>
      </c>
      <c r="BS730" s="53">
        <f>IF(D730="","",IFERROR(AB730*AI730,0))</f>
        <v/>
      </c>
      <c r="BT730" s="53">
        <f>IF(D730="","",IFERROR(IF(X730&gt;12, AI730*(U730+V730+X730), AI730*(U730+V730)),0))</f>
        <v/>
      </c>
      <c r="BU730" s="53">
        <f>IF(D730="","",IFERROR(((AB730*3)*AI730),0))</f>
        <v/>
      </c>
      <c r="BV730" s="53">
        <f>IF(D730="","",IF(BT730-BU730&gt;0,0,BT730-BU730))</f>
        <v/>
      </c>
      <c r="BW730" s="53">
        <f>IF(D730="","",IF(BT730-BU730-BS730&gt;0,0,BT730-BU730-BS730))</f>
        <v/>
      </c>
      <c r="BX730" s="36">
        <f>IF(D730="","",IFERROR(VLOOKUP(D730,'produto-entrada-7'!A:M,3,0),"SEM PEDIDO"))</f>
        <v/>
      </c>
      <c r="BY730" s="36">
        <f>IF(D730="","",VLOOKUP(D730,'produto-estoque-total-7'!A:AB,25,0))</f>
        <v/>
      </c>
      <c r="BZ730" s="36">
        <f>IF(D730="","",IFERROR(VLOOKUP(D730,'produto-estoque-total-7'!A:AB,26,0)/100,0))</f>
        <v/>
      </c>
      <c r="CA730" s="36">
        <f>IF(D730="","",IFERROR(VLOOKUP(D730,'produto-estoque-total-7'!A:AB,27,0)/100,0))</f>
        <v/>
      </c>
      <c r="CB730" s="41">
        <f>IF(D730="","",V730*AF730)</f>
        <v/>
      </c>
      <c r="CC730" s="41">
        <f>IF(D730="","",V730*AI730)</f>
        <v/>
      </c>
      <c r="CD730" s="54">
        <f>IF(D730="","",VLOOKUP(D730,'produto-estoque-total-7'!A:AB,28,0))</f>
        <v/>
      </c>
    </row>
    <row r="731">
      <c r="A731" s="36">
        <f>IF(D731="","",VLOOKUP(D731,'produto-estoque-total-7'!A:AB,3,0))</f>
        <v/>
      </c>
      <c r="B731" s="1">
        <f>IF(D731="","",VLOOKUP(D731,'produto-estoque-total-7'!A:AB,12,0))</f>
        <v/>
      </c>
      <c r="C731" s="1">
        <f>IF(D731="","",VLOOKUP(D731,'produto-estoque-total-7'!A:AB,2,0))</f>
        <v/>
      </c>
      <c r="D731" s="37">
        <f>IFERROR(IF('produto-estoque-total-7'!A730="","",'produto-estoque-total-7'!A730),"")</f>
        <v/>
      </c>
      <c r="E731" s="1">
        <f>IF(D731="","",VLOOKUP(D731,'produto-estoque-total-7'!A:AB,4,0))</f>
        <v/>
      </c>
      <c r="F731" s="36">
        <f>IF(D731="","",VLOOKUP(D731,'produto-estoque-total-7'!A:AB,13,0))</f>
        <v/>
      </c>
      <c r="G731" s="1">
        <f>IF(F731="","",VLOOKUP(F731,'FORNECEDORES X COMPRADOR'!A:D,4,0))</f>
        <v/>
      </c>
      <c r="H731" s="1">
        <f>IF(F731="","",VLOOKUP(F731,'FORNECEDORES X COMPRADOR'!A:E,5,0))</f>
        <v/>
      </c>
      <c r="I731" s="36">
        <f>IF(D731="","",VLOOKUP(D731,'produto-estoque-total-7'!A:AB,15,0))</f>
        <v/>
      </c>
      <c r="J731" s="36">
        <f>IF(D731="","",VLOOKUP(D731,'produto-estoque-total-7'!A:AB,19,0))</f>
        <v/>
      </c>
      <c r="K731" s="1">
        <f>IF(D731="","",VLOOKUP(D731,'produto-estoque-total-7'!A:AB,20,0))</f>
        <v/>
      </c>
      <c r="L731" s="36">
        <f>IF(D731="","",VLOOKUP(D731,'produto-estoque-total-7'!A:AB,17,0))</f>
        <v/>
      </c>
      <c r="M731" s="1">
        <f>IF(D731="","",VLOOKUP(D731,'produto-estoque-total-7'!A:AB,18,0))</f>
        <v/>
      </c>
      <c r="N731" s="36">
        <f>IF(D731="","",VLOOKUP(D731,'produto-estoque-total-7'!A:AB,21,0))</f>
        <v/>
      </c>
      <c r="O731" s="1">
        <f>IF(D731="","",VLOOKUP(D731,'produto-estoque-total-7'!A:AB,22,0))</f>
        <v/>
      </c>
      <c r="P731" s="36">
        <f>IF(D731="","",VLOOKUP(D731,'produto-estoque-total-7'!A:AB,23,0))</f>
        <v/>
      </c>
      <c r="Q731" s="1">
        <f>IF(D731="","",VLOOKUP(D731,'produto-estoque-total-7'!A:AB,24,0))</f>
        <v/>
      </c>
      <c r="R731" s="38">
        <f>IFERROR(IF(D731="","",VLOOKUP(D731,'produto-venda-7'!B:N,13,0)),"C")</f>
        <v/>
      </c>
      <c r="S731" s="39">
        <f>IF(D731="","",VLOOKUP(D731,'produto-estoque-total-7'!A:AB,6,0))</f>
        <v/>
      </c>
      <c r="T731" s="39">
        <f>IF(D731="","",VLOOKUP(D731,'produto-estoque-total-7'!A:AB,5,0))</f>
        <v/>
      </c>
      <c r="U731" s="40">
        <f>IF(D731="","",VLOOKUP(D731,'produto-estoque-total-7'!A:AB,11,0))</f>
        <v/>
      </c>
      <c r="V731" s="41">
        <f>IF(D731="","",IFERROR(VLOOKUP(D731,'produto-entrada-7'!A:M,10,0),0))</f>
        <v/>
      </c>
      <c r="W731" s="42" t="n"/>
      <c r="X731" s="39">
        <f>IF(D731="","",VLOOKUP(D731,'produto-estoque-total-7'!A:AB,8,0))</f>
        <v/>
      </c>
      <c r="Y731" s="39">
        <f>IF(D731="","",VLOOKUP(D731,'produto-estoque-total-7'!A:AB,9,0))</f>
        <v/>
      </c>
      <c r="Z731" s="39">
        <f>IF(D731="","",VLOOKUP(D731,'produto-estoque-total-7'!A:AB,10,0))</f>
        <v/>
      </c>
      <c r="AA731" s="39">
        <f>IFERROR(IF(D731="","",VLOOKUP(D731,'produto-venda-7'!B:N,4,0)),0)</f>
        <v/>
      </c>
      <c r="AB731" s="39">
        <f>IFERROR(IF(D731="","",VLOOKUP(D731,'produto-venda-7'!B:N,5,0)),0)</f>
        <v/>
      </c>
      <c r="AC731" s="39">
        <f>IF(D731="","",IFERROR(AA731/90,0))</f>
        <v/>
      </c>
      <c r="AD731" s="36">
        <f>IF(D731="","",IFERROR(VLOOKUP(D731,'produto-entrada-7'!A:M,4,0),0))</f>
        <v/>
      </c>
      <c r="AE731" s="36">
        <f>IFERROR(IF(D731="","",VLOOKUP(D731,'produto-venda-7'!B:N,10,0)),0)</f>
        <v/>
      </c>
      <c r="AF731" s="36">
        <f>IF(D731="","",IFERROR(VLOOKUP(D731,'produto-entrada-7'!A:M,11,0),0))</f>
        <v/>
      </c>
      <c r="AG731" s="1">
        <f>IF(D731="","",IFERROR(VLOOKUP(D731,'produto-entrada-7'!A:M,12,0),0))</f>
        <v/>
      </c>
      <c r="AH731" s="1">
        <f>IF(D731="","",IFERROR(VLOOKUP(D731,'produto-entrada-7'!A:M,13,0),0))</f>
        <v/>
      </c>
      <c r="AI731" s="36">
        <f>IFERROR(IF(D731="","",VLOOKUP(D731,'produto-venda-7'!B:N,11,0)),0)</f>
        <v/>
      </c>
      <c r="AJ731" s="43">
        <f>IF(D731="","",IFERROR(AI731*AB731,0))</f>
        <v/>
      </c>
      <c r="AK731" s="44">
        <f>IFERROR(IF(D731="","",VLOOKUP(F731,'ANALISE FORNECEDOR'!$A:$I,8,0)),"")</f>
        <v/>
      </c>
      <c r="AL731" s="44">
        <f>IF(D731="","",AVERAGE(AM731,AK731))</f>
        <v/>
      </c>
      <c r="AM731" s="44">
        <f>IFERROR(IF(D731="","",VLOOKUP(F731,'ANALISE FORNECEDOR'!$A:$I,9,0)),"")</f>
        <v/>
      </c>
      <c r="AN731" s="45">
        <f>IF(D731="","",IF(Y731&gt;12,AI731*(U731+Y731),AI731*U731))</f>
        <v/>
      </c>
      <c r="AO731" s="45">
        <f>IF(D731="","",IF(Y731&gt;12,AI731*(U731+V731+Y731),AI731*(U731+V731)))</f>
        <v/>
      </c>
      <c r="AP731" s="46">
        <f>IF(D731="","",IF(Y731&gt;12,AG731*(U731+Y731),AG731*U731))</f>
        <v/>
      </c>
      <c r="AQ731" s="46">
        <f>IF(D731="","",IF(Y731&gt;12,AG731*(U731+V731+Y731),AG731*(U731+V731)))</f>
        <v/>
      </c>
      <c r="AR731" s="46">
        <f>IF(D731="","",IF(OR(R731="A",R731="AA",R731="AAA"),AP731,0))</f>
        <v/>
      </c>
      <c r="AS731" s="46">
        <f>IF(D731="","",IF(R731="B",AP731,0))</f>
        <v/>
      </c>
      <c r="AT731" s="46">
        <f>IF(D731="","",IF(R731="C",AP731,0))</f>
        <v/>
      </c>
      <c r="AU731" s="47">
        <f>IF(D731="","",IFERROR(AN731/AJ731,0))</f>
        <v/>
      </c>
      <c r="AV731" s="47">
        <f>IF(D731="","",IFERROR(((AO731)/AJ731),0))</f>
        <v/>
      </c>
      <c r="AW731" s="48">
        <f>IF(D731="","",IF(OR(S731="S",NOT(AND(ISNUMBER(AC731),ISNUMBER(AL731),AC731*AL731&gt;=0))),0,AC731*AL731))</f>
        <v/>
      </c>
      <c r="AX731" s="49">
        <f>IFERROR(IF(D731="","",AW731*AG731),0)</f>
        <v/>
      </c>
      <c r="AY731" s="48">
        <f>IF(D731="","",IF(OR(S731="S",NOT(AND(ISNUMBER(AC731),ISNUMBER(AK731),AC731*AK731&gt;=0))),0,AC731*AK731))</f>
        <v/>
      </c>
      <c r="AZ731" s="48">
        <f>IFERROR(IF(D731="","",IF(AY731=0,0,IF(((AY731)-(U731+Y731))&lt;0,0,(AY731)-U731))),0)</f>
        <v/>
      </c>
      <c r="BA731" s="49">
        <f>IF(D731="","",AZ731*AG731)</f>
        <v/>
      </c>
      <c r="BB731" s="49">
        <f>IF(D731="","",IF(OR(R731="A",R731="AA",R731="AAA"),BA731,0))</f>
        <v/>
      </c>
      <c r="BC731" s="49">
        <f>IF(D731="","",IF(R731="B",BA731,0))</f>
        <v/>
      </c>
      <c r="BD731" s="49">
        <f>IF(D731="","",IF(R731="B",BA731,0))</f>
        <v/>
      </c>
      <c r="BE731" s="49">
        <f>IF(D731="","",IF(S731="S",
1,
IF(AC731=0,
1,
IF(
IFERROR(((U731+Y731)*AG731)/((AC731*AK731)*AG731),0)&lt;0,
0,
IF(
IFERROR(((U731+Y731)*AG731)/((AC731*AK731)*AG731),0)&gt;1,
1,
IFERROR(((U731+Y731)*AG731)/((AC731*AK731)*AG731),0)
)
)
)
))</f>
        <v/>
      </c>
      <c r="BF731" s="49">
        <f>IF(D731="","",IF(S731="S",
1,
IF(AC731=0,
1,
IF(
IFERROR(((U731+V731+Y731)*AG731)/((AC731*AK731)*AG731),0)&lt;0,
0,
IF(
IFERROR(((U731+V731+Y731)*AG731)/((AC731*AK731)*AG731),0)&gt;1,
1,
IFERROR(((U731+V731+Y731)*AG731)/((AC731*AK731)*AG731),0)
)
)
)
))</f>
        <v/>
      </c>
      <c r="BG731" s="50">
        <f>IF(D731="","",IF(S731="S",0,IF(AND(ISNUMBER(AC731),ISNUMBER(AM731)),IF(OR(AC731*AM731&lt;0,ISERR(AC731*AM731)),0,AC731*AM731),0)))</f>
        <v/>
      </c>
      <c r="BH731" s="50">
        <f>IF(D731="","",IF(BY731&gt;TODAY()-60,0,IF(Y731&gt;12,MAX(0,(U731+Y731)-BG731),MAX(0,U731-BG731))))</f>
        <v/>
      </c>
      <c r="BI731" s="51">
        <f>IF(D731="","",BH731*AG731)</f>
        <v/>
      </c>
      <c r="BJ731" s="51">
        <f>IF(D731="","",IF(OR(R731="A",R731="AA",R731="AAA"),BI731,0))</f>
        <v/>
      </c>
      <c r="BK731" s="51">
        <f>IF(D731="","",IF(R731="B",BI731,0))</f>
        <v/>
      </c>
      <c r="BL731" s="51">
        <f>IF(D731="","",IF(R731="C",BI731,0))</f>
        <v/>
      </c>
      <c r="BM731" s="51">
        <f>IF(D731="","",IFERROR(MAX(0,MIN(BI731/AP731,1)),0))</f>
        <v/>
      </c>
      <c r="BN731" s="52">
        <f>IF(D731="","",AB731*AG731)</f>
        <v/>
      </c>
      <c r="BO731" s="52">
        <f>IF(D731="","",(U731+V731+X731)*AG731)</f>
        <v/>
      </c>
      <c r="BP731" s="52">
        <f>IF(D731="","",(AB731*3)*AG731)</f>
        <v/>
      </c>
      <c r="BQ731" s="52">
        <f>IF(D731="","",IF(BO731-BP731&gt;0,0,BO731-BP731))</f>
        <v/>
      </c>
      <c r="BR731" s="52">
        <f>IF(D731="","",IF(BO731-BP731-BN731&gt;0,0,BO731-BP731-BN731))</f>
        <v/>
      </c>
      <c r="BS731" s="53">
        <f>IF(D731="","",IFERROR(AB731*AI731,0))</f>
        <v/>
      </c>
      <c r="BT731" s="53">
        <f>IF(D731="","",IFERROR(IF(X731&gt;12, AI731*(U731+V731+X731), AI731*(U731+V731)),0))</f>
        <v/>
      </c>
      <c r="BU731" s="53">
        <f>IF(D731="","",IFERROR(((AB731*3)*AI731),0))</f>
        <v/>
      </c>
      <c r="BV731" s="53">
        <f>IF(D731="","",IF(BT731-BU731&gt;0,0,BT731-BU731))</f>
        <v/>
      </c>
      <c r="BW731" s="53">
        <f>IF(D731="","",IF(BT731-BU731-BS731&gt;0,0,BT731-BU731-BS731))</f>
        <v/>
      </c>
      <c r="BX731" s="36">
        <f>IF(D731="","",IFERROR(VLOOKUP(D731,'produto-entrada-7'!A:M,3,0),"SEM PEDIDO"))</f>
        <v/>
      </c>
      <c r="BY731" s="36">
        <f>IF(D731="","",VLOOKUP(D731,'produto-estoque-total-7'!A:AB,25,0))</f>
        <v/>
      </c>
      <c r="BZ731" s="36">
        <f>IF(D731="","",IFERROR(VLOOKUP(D731,'produto-estoque-total-7'!A:AB,26,0)/100,0))</f>
        <v/>
      </c>
      <c r="CA731" s="36">
        <f>IF(D731="","",IFERROR(VLOOKUP(D731,'produto-estoque-total-7'!A:AB,27,0)/100,0))</f>
        <v/>
      </c>
      <c r="CB731" s="41">
        <f>IF(D731="","",V731*AF731)</f>
        <v/>
      </c>
      <c r="CC731" s="41">
        <f>IF(D731="","",V731*AI731)</f>
        <v/>
      </c>
      <c r="CD731" s="54">
        <f>IF(D731="","",VLOOKUP(D731,'produto-estoque-total-7'!A:AB,28,0))</f>
        <v/>
      </c>
    </row>
    <row r="732">
      <c r="A732" s="36">
        <f>IF(D732="","",VLOOKUP(D732,'produto-estoque-total-7'!A:AB,3,0))</f>
        <v/>
      </c>
      <c r="B732" s="1">
        <f>IF(D732="","",VLOOKUP(D732,'produto-estoque-total-7'!A:AB,12,0))</f>
        <v/>
      </c>
      <c r="C732" s="1">
        <f>IF(D732="","",VLOOKUP(D732,'produto-estoque-total-7'!A:AB,2,0))</f>
        <v/>
      </c>
      <c r="D732" s="37">
        <f>IFERROR(IF('produto-estoque-total-7'!A731="","",'produto-estoque-total-7'!A731),"")</f>
        <v/>
      </c>
      <c r="E732" s="1">
        <f>IF(D732="","",VLOOKUP(D732,'produto-estoque-total-7'!A:AB,4,0))</f>
        <v/>
      </c>
      <c r="F732" s="36">
        <f>IF(D732="","",VLOOKUP(D732,'produto-estoque-total-7'!A:AB,13,0))</f>
        <v/>
      </c>
      <c r="G732" s="1">
        <f>IF(F732="","",VLOOKUP(F732,'FORNECEDORES X COMPRADOR'!A:D,4,0))</f>
        <v/>
      </c>
      <c r="H732" s="1">
        <f>IF(F732="","",VLOOKUP(F732,'FORNECEDORES X COMPRADOR'!A:E,5,0))</f>
        <v/>
      </c>
      <c r="I732" s="36">
        <f>IF(D732="","",VLOOKUP(D732,'produto-estoque-total-7'!A:AB,15,0))</f>
        <v/>
      </c>
      <c r="J732" s="36">
        <f>IF(D732="","",VLOOKUP(D732,'produto-estoque-total-7'!A:AB,19,0))</f>
        <v/>
      </c>
      <c r="K732" s="1">
        <f>IF(D732="","",VLOOKUP(D732,'produto-estoque-total-7'!A:AB,20,0))</f>
        <v/>
      </c>
      <c r="L732" s="36">
        <f>IF(D732="","",VLOOKUP(D732,'produto-estoque-total-7'!A:AB,17,0))</f>
        <v/>
      </c>
      <c r="M732" s="1">
        <f>IF(D732="","",VLOOKUP(D732,'produto-estoque-total-7'!A:AB,18,0))</f>
        <v/>
      </c>
      <c r="N732" s="36">
        <f>IF(D732="","",VLOOKUP(D732,'produto-estoque-total-7'!A:AB,21,0))</f>
        <v/>
      </c>
      <c r="O732" s="1">
        <f>IF(D732="","",VLOOKUP(D732,'produto-estoque-total-7'!A:AB,22,0))</f>
        <v/>
      </c>
      <c r="P732" s="36">
        <f>IF(D732="","",VLOOKUP(D732,'produto-estoque-total-7'!A:AB,23,0))</f>
        <v/>
      </c>
      <c r="Q732" s="1">
        <f>IF(D732="","",VLOOKUP(D732,'produto-estoque-total-7'!A:AB,24,0))</f>
        <v/>
      </c>
      <c r="R732" s="38">
        <f>IFERROR(IF(D732="","",VLOOKUP(D732,'produto-venda-7'!B:N,13,0)),"C")</f>
        <v/>
      </c>
      <c r="S732" s="39">
        <f>IF(D732="","",VLOOKUP(D732,'produto-estoque-total-7'!A:AB,6,0))</f>
        <v/>
      </c>
      <c r="T732" s="39">
        <f>IF(D732="","",VLOOKUP(D732,'produto-estoque-total-7'!A:AB,5,0))</f>
        <v/>
      </c>
      <c r="U732" s="40">
        <f>IF(D732="","",VLOOKUP(D732,'produto-estoque-total-7'!A:AB,11,0))</f>
        <v/>
      </c>
      <c r="V732" s="41">
        <f>IF(D732="","",IFERROR(VLOOKUP(D732,'produto-entrada-7'!A:M,10,0),0))</f>
        <v/>
      </c>
      <c r="W732" s="42" t="n"/>
      <c r="X732" s="39">
        <f>IF(D732="","",VLOOKUP(D732,'produto-estoque-total-7'!A:AB,8,0))</f>
        <v/>
      </c>
      <c r="Y732" s="39">
        <f>IF(D732="","",VLOOKUP(D732,'produto-estoque-total-7'!A:AB,9,0))</f>
        <v/>
      </c>
      <c r="Z732" s="39">
        <f>IF(D732="","",VLOOKUP(D732,'produto-estoque-total-7'!A:AB,10,0))</f>
        <v/>
      </c>
      <c r="AA732" s="39">
        <f>IFERROR(IF(D732="","",VLOOKUP(D732,'produto-venda-7'!B:N,4,0)),0)</f>
        <v/>
      </c>
      <c r="AB732" s="39">
        <f>IFERROR(IF(D732="","",VLOOKUP(D732,'produto-venda-7'!B:N,5,0)),0)</f>
        <v/>
      </c>
      <c r="AC732" s="39">
        <f>IF(D732="","",IFERROR(AA732/90,0))</f>
        <v/>
      </c>
      <c r="AD732" s="36">
        <f>IF(D732="","",IFERROR(VLOOKUP(D732,'produto-entrada-7'!A:M,4,0),0))</f>
        <v/>
      </c>
      <c r="AE732" s="36">
        <f>IFERROR(IF(D732="","",VLOOKUP(D732,'produto-venda-7'!B:N,10,0)),0)</f>
        <v/>
      </c>
      <c r="AF732" s="36">
        <f>IF(D732="","",IFERROR(VLOOKUP(D732,'produto-entrada-7'!A:M,11,0),0))</f>
        <v/>
      </c>
      <c r="AG732" s="1">
        <f>IF(D732="","",IFERROR(VLOOKUP(D732,'produto-entrada-7'!A:M,12,0),0))</f>
        <v/>
      </c>
      <c r="AH732" s="1">
        <f>IF(D732="","",IFERROR(VLOOKUP(D732,'produto-entrada-7'!A:M,13,0),0))</f>
        <v/>
      </c>
      <c r="AI732" s="36">
        <f>IFERROR(IF(D732="","",VLOOKUP(D732,'produto-venda-7'!B:N,11,0)),0)</f>
        <v/>
      </c>
      <c r="AJ732" s="43">
        <f>IF(D732="","",IFERROR(AI732*AB732,0))</f>
        <v/>
      </c>
      <c r="AK732" s="44">
        <f>IFERROR(IF(D732="","",VLOOKUP(F732,'ANALISE FORNECEDOR'!$A:$I,8,0)),"")</f>
        <v/>
      </c>
      <c r="AL732" s="44">
        <f>IF(D732="","",AVERAGE(AM732,AK732))</f>
        <v/>
      </c>
      <c r="AM732" s="44">
        <f>IFERROR(IF(D732="","",VLOOKUP(F732,'ANALISE FORNECEDOR'!$A:$I,9,0)),"")</f>
        <v/>
      </c>
      <c r="AN732" s="45">
        <f>IF(D732="","",IF(Y732&gt;12,AI732*(U732+Y732),AI732*U732))</f>
        <v/>
      </c>
      <c r="AO732" s="45">
        <f>IF(D732="","",IF(Y732&gt;12,AI732*(U732+V732+Y732),AI732*(U732+V732)))</f>
        <v/>
      </c>
      <c r="AP732" s="46">
        <f>IF(D732="","",IF(Y732&gt;12,AG732*(U732+Y732),AG732*U732))</f>
        <v/>
      </c>
      <c r="AQ732" s="46">
        <f>IF(D732="","",IF(Y732&gt;12,AG732*(U732+V732+Y732),AG732*(U732+V732)))</f>
        <v/>
      </c>
      <c r="AR732" s="46">
        <f>IF(D732="","",IF(OR(R732="A",R732="AA",R732="AAA"),AP732,0))</f>
        <v/>
      </c>
      <c r="AS732" s="46">
        <f>IF(D732="","",IF(R732="B",AP732,0))</f>
        <v/>
      </c>
      <c r="AT732" s="46">
        <f>IF(D732="","",IF(R732="C",AP732,0))</f>
        <v/>
      </c>
      <c r="AU732" s="47">
        <f>IF(D732="","",IFERROR(AN732/AJ732,0))</f>
        <v/>
      </c>
      <c r="AV732" s="47">
        <f>IF(D732="","",IFERROR(((AO732)/AJ732),0))</f>
        <v/>
      </c>
      <c r="AW732" s="48">
        <f>IF(D732="","",IF(OR(S732="S",NOT(AND(ISNUMBER(AC732),ISNUMBER(AL732),AC732*AL732&gt;=0))),0,AC732*AL732))</f>
        <v/>
      </c>
      <c r="AX732" s="49">
        <f>IFERROR(IF(D732="","",AW732*AG732),0)</f>
        <v/>
      </c>
      <c r="AY732" s="48">
        <f>IF(D732="","",IF(OR(S732="S",NOT(AND(ISNUMBER(AC732),ISNUMBER(AK732),AC732*AK732&gt;=0))),0,AC732*AK732))</f>
        <v/>
      </c>
      <c r="AZ732" s="48">
        <f>IFERROR(IF(D732="","",IF(AY732=0,0,IF(((AY732)-(U732+Y732))&lt;0,0,(AY732)-U732))),0)</f>
        <v/>
      </c>
      <c r="BA732" s="49">
        <f>IF(D732="","",AZ732*AG732)</f>
        <v/>
      </c>
      <c r="BB732" s="49">
        <f>IF(D732="","",IF(OR(R732="A",R732="AA",R732="AAA"),BA732,0))</f>
        <v/>
      </c>
      <c r="BC732" s="49">
        <f>IF(D732="","",IF(R732="B",BA732,0))</f>
        <v/>
      </c>
      <c r="BD732" s="49">
        <f>IF(D732="","",IF(R732="B",BA732,0))</f>
        <v/>
      </c>
      <c r="BE732" s="49">
        <f>IF(D732="","",IF(S732="S",
1,
IF(AC732=0,
1,
IF(
IFERROR(((U732+Y732)*AG732)/((AC732*AK732)*AG732),0)&lt;0,
0,
IF(
IFERROR(((U732+Y732)*AG732)/((AC732*AK732)*AG732),0)&gt;1,
1,
IFERROR(((U732+Y732)*AG732)/((AC732*AK732)*AG732),0)
)
)
)
))</f>
        <v/>
      </c>
      <c r="BF732" s="49">
        <f>IF(D732="","",IF(S732="S",
1,
IF(AC732=0,
1,
IF(
IFERROR(((U732+V732+Y732)*AG732)/((AC732*AK732)*AG732),0)&lt;0,
0,
IF(
IFERROR(((U732+V732+Y732)*AG732)/((AC732*AK732)*AG732),0)&gt;1,
1,
IFERROR(((U732+V732+Y732)*AG732)/((AC732*AK732)*AG732),0)
)
)
)
))</f>
        <v/>
      </c>
      <c r="BG732" s="50">
        <f>IF(D732="","",IF(S732="S",0,IF(AND(ISNUMBER(AC732),ISNUMBER(AM732)),IF(OR(AC732*AM732&lt;0,ISERR(AC732*AM732)),0,AC732*AM732),0)))</f>
        <v/>
      </c>
      <c r="BH732" s="50">
        <f>IF(D732="","",IF(BY732&gt;TODAY()-60,0,IF(Y732&gt;12,MAX(0,(U732+Y732)-BG732),MAX(0,U732-BG732))))</f>
        <v/>
      </c>
      <c r="BI732" s="51">
        <f>IF(D732="","",BH732*AG732)</f>
        <v/>
      </c>
      <c r="BJ732" s="51">
        <f>IF(D732="","",IF(OR(R732="A",R732="AA",R732="AAA"),BI732,0))</f>
        <v/>
      </c>
      <c r="BK732" s="51">
        <f>IF(D732="","",IF(R732="B",BI732,0))</f>
        <v/>
      </c>
      <c r="BL732" s="51">
        <f>IF(D732="","",IF(R732="C",BI732,0))</f>
        <v/>
      </c>
      <c r="BM732" s="51">
        <f>IF(D732="","",IFERROR(MAX(0,MIN(BI732/AP732,1)),0))</f>
        <v/>
      </c>
      <c r="BN732" s="52">
        <f>IF(D732="","",AB732*AG732)</f>
        <v/>
      </c>
      <c r="BO732" s="52">
        <f>IF(D732="","",(U732+V732+X732)*AG732)</f>
        <v/>
      </c>
      <c r="BP732" s="52">
        <f>IF(D732="","",(AB732*3)*AG732)</f>
        <v/>
      </c>
      <c r="BQ732" s="52">
        <f>IF(D732="","",IF(BO732-BP732&gt;0,0,BO732-BP732))</f>
        <v/>
      </c>
      <c r="BR732" s="52">
        <f>IF(D732="","",IF(BO732-BP732-BN732&gt;0,0,BO732-BP732-BN732))</f>
        <v/>
      </c>
      <c r="BS732" s="53">
        <f>IF(D732="","",IFERROR(AB732*AI732,0))</f>
        <v/>
      </c>
      <c r="BT732" s="53">
        <f>IF(D732="","",IFERROR(IF(X732&gt;12, AI732*(U732+V732+X732), AI732*(U732+V732)),0))</f>
        <v/>
      </c>
      <c r="BU732" s="53">
        <f>IF(D732="","",IFERROR(((AB732*3)*AI732),0))</f>
        <v/>
      </c>
      <c r="BV732" s="53">
        <f>IF(D732="","",IF(BT732-BU732&gt;0,0,BT732-BU732))</f>
        <v/>
      </c>
      <c r="BW732" s="53">
        <f>IF(D732="","",IF(BT732-BU732-BS732&gt;0,0,BT732-BU732-BS732))</f>
        <v/>
      </c>
      <c r="BX732" s="36">
        <f>IF(D732="","",IFERROR(VLOOKUP(D732,'produto-entrada-7'!A:M,3,0),"SEM PEDIDO"))</f>
        <v/>
      </c>
      <c r="BY732" s="36">
        <f>IF(D732="","",VLOOKUP(D732,'produto-estoque-total-7'!A:AB,25,0))</f>
        <v/>
      </c>
      <c r="BZ732" s="36">
        <f>IF(D732="","",IFERROR(VLOOKUP(D732,'produto-estoque-total-7'!A:AB,26,0)/100,0))</f>
        <v/>
      </c>
      <c r="CA732" s="36">
        <f>IF(D732="","",IFERROR(VLOOKUP(D732,'produto-estoque-total-7'!A:AB,27,0)/100,0))</f>
        <v/>
      </c>
      <c r="CB732" s="41">
        <f>IF(D732="","",V732*AF732)</f>
        <v/>
      </c>
      <c r="CC732" s="41">
        <f>IF(D732="","",V732*AI732)</f>
        <v/>
      </c>
      <c r="CD732" s="54">
        <f>IF(D732="","",VLOOKUP(D732,'produto-estoque-total-7'!A:AB,28,0))</f>
        <v/>
      </c>
    </row>
    <row r="733">
      <c r="A733" s="36">
        <f>IF(D733="","",VLOOKUP(D733,'produto-estoque-total-7'!A:AB,3,0))</f>
        <v/>
      </c>
      <c r="B733" s="1">
        <f>IF(D733="","",VLOOKUP(D733,'produto-estoque-total-7'!A:AB,12,0))</f>
        <v/>
      </c>
      <c r="C733" s="1">
        <f>IF(D733="","",VLOOKUP(D733,'produto-estoque-total-7'!A:AB,2,0))</f>
        <v/>
      </c>
      <c r="D733" s="37">
        <f>IFERROR(IF('produto-estoque-total-7'!A732="","",'produto-estoque-total-7'!A732),"")</f>
        <v/>
      </c>
      <c r="E733" s="1">
        <f>IF(D733="","",VLOOKUP(D733,'produto-estoque-total-7'!A:AB,4,0))</f>
        <v/>
      </c>
      <c r="F733" s="36">
        <f>IF(D733="","",VLOOKUP(D733,'produto-estoque-total-7'!A:AB,13,0))</f>
        <v/>
      </c>
      <c r="G733" s="1">
        <f>IF(F733="","",VLOOKUP(F733,'FORNECEDORES X COMPRADOR'!A:D,4,0))</f>
        <v/>
      </c>
      <c r="H733" s="1">
        <f>IF(F733="","",VLOOKUP(F733,'FORNECEDORES X COMPRADOR'!A:E,5,0))</f>
        <v/>
      </c>
      <c r="I733" s="36">
        <f>IF(D733="","",VLOOKUP(D733,'produto-estoque-total-7'!A:AB,15,0))</f>
        <v/>
      </c>
      <c r="J733" s="36">
        <f>IF(D733="","",VLOOKUP(D733,'produto-estoque-total-7'!A:AB,19,0))</f>
        <v/>
      </c>
      <c r="K733" s="1">
        <f>IF(D733="","",VLOOKUP(D733,'produto-estoque-total-7'!A:AB,20,0))</f>
        <v/>
      </c>
      <c r="L733" s="36">
        <f>IF(D733="","",VLOOKUP(D733,'produto-estoque-total-7'!A:AB,17,0))</f>
        <v/>
      </c>
      <c r="M733" s="1">
        <f>IF(D733="","",VLOOKUP(D733,'produto-estoque-total-7'!A:AB,18,0))</f>
        <v/>
      </c>
      <c r="N733" s="36">
        <f>IF(D733="","",VLOOKUP(D733,'produto-estoque-total-7'!A:AB,21,0))</f>
        <v/>
      </c>
      <c r="O733" s="1">
        <f>IF(D733="","",VLOOKUP(D733,'produto-estoque-total-7'!A:AB,22,0))</f>
        <v/>
      </c>
      <c r="P733" s="36">
        <f>IF(D733="","",VLOOKUP(D733,'produto-estoque-total-7'!A:AB,23,0))</f>
        <v/>
      </c>
      <c r="Q733" s="1">
        <f>IF(D733="","",VLOOKUP(D733,'produto-estoque-total-7'!A:AB,24,0))</f>
        <v/>
      </c>
      <c r="R733" s="38">
        <f>IFERROR(IF(D733="","",VLOOKUP(D733,'produto-venda-7'!B:N,13,0)),"C")</f>
        <v/>
      </c>
      <c r="S733" s="39">
        <f>IF(D733="","",VLOOKUP(D733,'produto-estoque-total-7'!A:AB,6,0))</f>
        <v/>
      </c>
      <c r="T733" s="39">
        <f>IF(D733="","",VLOOKUP(D733,'produto-estoque-total-7'!A:AB,5,0))</f>
        <v/>
      </c>
      <c r="U733" s="40">
        <f>IF(D733="","",VLOOKUP(D733,'produto-estoque-total-7'!A:AB,11,0))</f>
        <v/>
      </c>
      <c r="V733" s="41">
        <f>IF(D733="","",IFERROR(VLOOKUP(D733,'produto-entrada-7'!A:M,10,0),0))</f>
        <v/>
      </c>
      <c r="W733" s="42" t="n"/>
      <c r="X733" s="39">
        <f>IF(D733="","",VLOOKUP(D733,'produto-estoque-total-7'!A:AB,8,0))</f>
        <v/>
      </c>
      <c r="Y733" s="39">
        <f>IF(D733="","",VLOOKUP(D733,'produto-estoque-total-7'!A:AB,9,0))</f>
        <v/>
      </c>
      <c r="Z733" s="39">
        <f>IF(D733="","",VLOOKUP(D733,'produto-estoque-total-7'!A:AB,10,0))</f>
        <v/>
      </c>
      <c r="AA733" s="39">
        <f>IFERROR(IF(D733="","",VLOOKUP(D733,'produto-venda-7'!B:N,4,0)),0)</f>
        <v/>
      </c>
      <c r="AB733" s="39">
        <f>IFERROR(IF(D733="","",VLOOKUP(D733,'produto-venda-7'!B:N,5,0)),0)</f>
        <v/>
      </c>
      <c r="AC733" s="39">
        <f>IF(D733="","",IFERROR(AA733/90,0))</f>
        <v/>
      </c>
      <c r="AD733" s="36">
        <f>IF(D733="","",IFERROR(VLOOKUP(D733,'produto-entrada-7'!A:M,4,0),0))</f>
        <v/>
      </c>
      <c r="AE733" s="36">
        <f>IFERROR(IF(D733="","",VLOOKUP(D733,'produto-venda-7'!B:N,10,0)),0)</f>
        <v/>
      </c>
      <c r="AF733" s="36">
        <f>IF(D733="","",IFERROR(VLOOKUP(D733,'produto-entrada-7'!A:M,11,0),0))</f>
        <v/>
      </c>
      <c r="AG733" s="1">
        <f>IF(D733="","",IFERROR(VLOOKUP(D733,'produto-entrada-7'!A:M,12,0),0))</f>
        <v/>
      </c>
      <c r="AH733" s="1">
        <f>IF(D733="","",IFERROR(VLOOKUP(D733,'produto-entrada-7'!A:M,13,0),0))</f>
        <v/>
      </c>
      <c r="AI733" s="36">
        <f>IFERROR(IF(D733="","",VLOOKUP(D733,'produto-venda-7'!B:N,11,0)),0)</f>
        <v/>
      </c>
      <c r="AJ733" s="43">
        <f>IF(D733="","",IFERROR(AI733*AB733,0))</f>
        <v/>
      </c>
      <c r="AK733" s="44">
        <f>IFERROR(IF(D733="","",VLOOKUP(F733,'ANALISE FORNECEDOR'!$A:$I,8,0)),"")</f>
        <v/>
      </c>
      <c r="AL733" s="44">
        <f>IF(D733="","",AVERAGE(AM733,AK733))</f>
        <v/>
      </c>
      <c r="AM733" s="44">
        <f>IFERROR(IF(D733="","",VLOOKUP(F733,'ANALISE FORNECEDOR'!$A:$I,9,0)),"")</f>
        <v/>
      </c>
      <c r="AN733" s="45">
        <f>IF(D733="","",IF(Y733&gt;12,AI733*(U733+Y733),AI733*U733))</f>
        <v/>
      </c>
      <c r="AO733" s="45">
        <f>IF(D733="","",IF(Y733&gt;12,AI733*(U733+V733+Y733),AI733*(U733+V733)))</f>
        <v/>
      </c>
      <c r="AP733" s="46">
        <f>IF(D733="","",IF(Y733&gt;12,AG733*(U733+Y733),AG733*U733))</f>
        <v/>
      </c>
      <c r="AQ733" s="46">
        <f>IF(D733="","",IF(Y733&gt;12,AG733*(U733+V733+Y733),AG733*(U733+V733)))</f>
        <v/>
      </c>
      <c r="AR733" s="46">
        <f>IF(D733="","",IF(OR(R733="A",R733="AA",R733="AAA"),AP733,0))</f>
        <v/>
      </c>
      <c r="AS733" s="46">
        <f>IF(D733="","",IF(R733="B",AP733,0))</f>
        <v/>
      </c>
      <c r="AT733" s="46">
        <f>IF(D733="","",IF(R733="C",AP733,0))</f>
        <v/>
      </c>
      <c r="AU733" s="47">
        <f>IF(D733="","",IFERROR(AN733/AJ733,0))</f>
        <v/>
      </c>
      <c r="AV733" s="47">
        <f>IF(D733="","",IFERROR(((AO733)/AJ733),0))</f>
        <v/>
      </c>
      <c r="AW733" s="48">
        <f>IF(D733="","",IF(OR(S733="S",NOT(AND(ISNUMBER(AC733),ISNUMBER(AL733),AC733*AL733&gt;=0))),0,AC733*AL733))</f>
        <v/>
      </c>
      <c r="AX733" s="49">
        <f>IFERROR(IF(D733="","",AW733*AG733),0)</f>
        <v/>
      </c>
      <c r="AY733" s="48">
        <f>IF(D733="","",IF(OR(S733="S",NOT(AND(ISNUMBER(AC733),ISNUMBER(AK733),AC733*AK733&gt;=0))),0,AC733*AK733))</f>
        <v/>
      </c>
      <c r="AZ733" s="48">
        <f>IFERROR(IF(D733="","",IF(AY733=0,0,IF(((AY733)-(U733+Y733))&lt;0,0,(AY733)-U733))),0)</f>
        <v/>
      </c>
      <c r="BA733" s="49">
        <f>IF(D733="","",AZ733*AG733)</f>
        <v/>
      </c>
      <c r="BB733" s="49">
        <f>IF(D733="","",IF(OR(R733="A",R733="AA",R733="AAA"),BA733,0))</f>
        <v/>
      </c>
      <c r="BC733" s="49">
        <f>IF(D733="","",IF(R733="B",BA733,0))</f>
        <v/>
      </c>
      <c r="BD733" s="49">
        <f>IF(D733="","",IF(R733="B",BA733,0))</f>
        <v/>
      </c>
      <c r="BE733" s="49">
        <f>IF(D733="","",IF(S733="S",
1,
IF(AC733=0,
1,
IF(
IFERROR(((U733+Y733)*AG733)/((AC733*AK733)*AG733),0)&lt;0,
0,
IF(
IFERROR(((U733+Y733)*AG733)/((AC733*AK733)*AG733),0)&gt;1,
1,
IFERROR(((U733+Y733)*AG733)/((AC733*AK733)*AG733),0)
)
)
)
))</f>
        <v/>
      </c>
      <c r="BF733" s="49">
        <f>IF(D733="","",IF(S733="S",
1,
IF(AC733=0,
1,
IF(
IFERROR(((U733+V733+Y733)*AG733)/((AC733*AK733)*AG733),0)&lt;0,
0,
IF(
IFERROR(((U733+V733+Y733)*AG733)/((AC733*AK733)*AG733),0)&gt;1,
1,
IFERROR(((U733+V733+Y733)*AG733)/((AC733*AK733)*AG733),0)
)
)
)
))</f>
        <v/>
      </c>
      <c r="BG733" s="50">
        <f>IF(D733="","",IF(S733="S",0,IF(AND(ISNUMBER(AC733),ISNUMBER(AM733)),IF(OR(AC733*AM733&lt;0,ISERR(AC733*AM733)),0,AC733*AM733),0)))</f>
        <v/>
      </c>
      <c r="BH733" s="50">
        <f>IF(D733="","",IF(BY733&gt;TODAY()-60,0,IF(Y733&gt;12,MAX(0,(U733+Y733)-BG733),MAX(0,U733-BG733))))</f>
        <v/>
      </c>
      <c r="BI733" s="51">
        <f>IF(D733="","",BH733*AG733)</f>
        <v/>
      </c>
      <c r="BJ733" s="51">
        <f>IF(D733="","",IF(OR(R733="A",R733="AA",R733="AAA"),BI733,0))</f>
        <v/>
      </c>
      <c r="BK733" s="51">
        <f>IF(D733="","",IF(R733="B",BI733,0))</f>
        <v/>
      </c>
      <c r="BL733" s="51">
        <f>IF(D733="","",IF(R733="C",BI733,0))</f>
        <v/>
      </c>
      <c r="BM733" s="51">
        <f>IF(D733="","",IFERROR(MAX(0,MIN(BI733/AP733,1)),0))</f>
        <v/>
      </c>
      <c r="BN733" s="52">
        <f>IF(D733="","",AB733*AG733)</f>
        <v/>
      </c>
      <c r="BO733" s="52">
        <f>IF(D733="","",(U733+V733+X733)*AG733)</f>
        <v/>
      </c>
      <c r="BP733" s="52">
        <f>IF(D733="","",(AB733*3)*AG733)</f>
        <v/>
      </c>
      <c r="BQ733" s="52">
        <f>IF(D733="","",IF(BO733-BP733&gt;0,0,BO733-BP733))</f>
        <v/>
      </c>
      <c r="BR733" s="52">
        <f>IF(D733="","",IF(BO733-BP733-BN733&gt;0,0,BO733-BP733-BN733))</f>
        <v/>
      </c>
      <c r="BS733" s="53">
        <f>IF(D733="","",IFERROR(AB733*AI733,0))</f>
        <v/>
      </c>
      <c r="BT733" s="53">
        <f>IF(D733="","",IFERROR(IF(X733&gt;12, AI733*(U733+V733+X733), AI733*(U733+V733)),0))</f>
        <v/>
      </c>
      <c r="BU733" s="53">
        <f>IF(D733="","",IFERROR(((AB733*3)*AI733),0))</f>
        <v/>
      </c>
      <c r="BV733" s="53">
        <f>IF(D733="","",IF(BT733-BU733&gt;0,0,BT733-BU733))</f>
        <v/>
      </c>
      <c r="BW733" s="53">
        <f>IF(D733="","",IF(BT733-BU733-BS733&gt;0,0,BT733-BU733-BS733))</f>
        <v/>
      </c>
      <c r="BX733" s="36">
        <f>IF(D733="","",IFERROR(VLOOKUP(D733,'produto-entrada-7'!A:M,3,0),"SEM PEDIDO"))</f>
        <v/>
      </c>
      <c r="BY733" s="36">
        <f>IF(D733="","",VLOOKUP(D733,'produto-estoque-total-7'!A:AB,25,0))</f>
        <v/>
      </c>
      <c r="BZ733" s="36">
        <f>IF(D733="","",IFERROR(VLOOKUP(D733,'produto-estoque-total-7'!A:AB,26,0)/100,0))</f>
        <v/>
      </c>
      <c r="CA733" s="36">
        <f>IF(D733="","",IFERROR(VLOOKUP(D733,'produto-estoque-total-7'!A:AB,27,0)/100,0))</f>
        <v/>
      </c>
      <c r="CB733" s="41">
        <f>IF(D733="","",V733*AF733)</f>
        <v/>
      </c>
      <c r="CC733" s="41">
        <f>IF(D733="","",V733*AI733)</f>
        <v/>
      </c>
      <c r="CD733" s="54">
        <f>IF(D733="","",VLOOKUP(D733,'produto-estoque-total-7'!A:AB,28,0))</f>
        <v/>
      </c>
    </row>
    <row r="734">
      <c r="A734" s="36">
        <f>IF(D734="","",VLOOKUP(D734,'produto-estoque-total-7'!A:AB,3,0))</f>
        <v/>
      </c>
      <c r="B734" s="1">
        <f>IF(D734="","",VLOOKUP(D734,'produto-estoque-total-7'!A:AB,12,0))</f>
        <v/>
      </c>
      <c r="C734" s="1">
        <f>IF(D734="","",VLOOKUP(D734,'produto-estoque-total-7'!A:AB,2,0))</f>
        <v/>
      </c>
      <c r="D734" s="37">
        <f>IFERROR(IF('produto-estoque-total-7'!A733="","",'produto-estoque-total-7'!A733),"")</f>
        <v/>
      </c>
      <c r="E734" s="1">
        <f>IF(D734="","",VLOOKUP(D734,'produto-estoque-total-7'!A:AB,4,0))</f>
        <v/>
      </c>
      <c r="F734" s="36">
        <f>IF(D734="","",VLOOKUP(D734,'produto-estoque-total-7'!A:AB,13,0))</f>
        <v/>
      </c>
      <c r="G734" s="1">
        <f>IF(F734="","",VLOOKUP(F734,'FORNECEDORES X COMPRADOR'!A:D,4,0))</f>
        <v/>
      </c>
      <c r="H734" s="1">
        <f>IF(F734="","",VLOOKUP(F734,'FORNECEDORES X COMPRADOR'!A:E,5,0))</f>
        <v/>
      </c>
      <c r="I734" s="36">
        <f>IF(D734="","",VLOOKUP(D734,'produto-estoque-total-7'!A:AB,15,0))</f>
        <v/>
      </c>
      <c r="J734" s="36">
        <f>IF(D734="","",VLOOKUP(D734,'produto-estoque-total-7'!A:AB,19,0))</f>
        <v/>
      </c>
      <c r="K734" s="1">
        <f>IF(D734="","",VLOOKUP(D734,'produto-estoque-total-7'!A:AB,20,0))</f>
        <v/>
      </c>
      <c r="L734" s="36">
        <f>IF(D734="","",VLOOKUP(D734,'produto-estoque-total-7'!A:AB,17,0))</f>
        <v/>
      </c>
      <c r="M734" s="1">
        <f>IF(D734="","",VLOOKUP(D734,'produto-estoque-total-7'!A:AB,18,0))</f>
        <v/>
      </c>
      <c r="N734" s="36">
        <f>IF(D734="","",VLOOKUP(D734,'produto-estoque-total-7'!A:AB,21,0))</f>
        <v/>
      </c>
      <c r="O734" s="1">
        <f>IF(D734="","",VLOOKUP(D734,'produto-estoque-total-7'!A:AB,22,0))</f>
        <v/>
      </c>
      <c r="P734" s="36">
        <f>IF(D734="","",VLOOKUP(D734,'produto-estoque-total-7'!A:AB,23,0))</f>
        <v/>
      </c>
      <c r="Q734" s="1">
        <f>IF(D734="","",VLOOKUP(D734,'produto-estoque-total-7'!A:AB,24,0))</f>
        <v/>
      </c>
      <c r="R734" s="38">
        <f>IFERROR(IF(D734="","",VLOOKUP(D734,'produto-venda-7'!B:N,13,0)),"C")</f>
        <v/>
      </c>
      <c r="S734" s="39">
        <f>IF(D734="","",VLOOKUP(D734,'produto-estoque-total-7'!A:AB,6,0))</f>
        <v/>
      </c>
      <c r="T734" s="39">
        <f>IF(D734="","",VLOOKUP(D734,'produto-estoque-total-7'!A:AB,5,0))</f>
        <v/>
      </c>
      <c r="U734" s="40">
        <f>IF(D734="","",VLOOKUP(D734,'produto-estoque-total-7'!A:AB,11,0))</f>
        <v/>
      </c>
      <c r="V734" s="41">
        <f>IF(D734="","",IFERROR(VLOOKUP(D734,'produto-entrada-7'!A:M,10,0),0))</f>
        <v/>
      </c>
      <c r="W734" s="42" t="n"/>
      <c r="X734" s="39">
        <f>IF(D734="","",VLOOKUP(D734,'produto-estoque-total-7'!A:AB,8,0))</f>
        <v/>
      </c>
      <c r="Y734" s="39">
        <f>IF(D734="","",VLOOKUP(D734,'produto-estoque-total-7'!A:AB,9,0))</f>
        <v/>
      </c>
      <c r="Z734" s="39">
        <f>IF(D734="","",VLOOKUP(D734,'produto-estoque-total-7'!A:AB,10,0))</f>
        <v/>
      </c>
      <c r="AA734" s="39">
        <f>IFERROR(IF(D734="","",VLOOKUP(D734,'produto-venda-7'!B:N,4,0)),0)</f>
        <v/>
      </c>
      <c r="AB734" s="39">
        <f>IFERROR(IF(D734="","",VLOOKUP(D734,'produto-venda-7'!B:N,5,0)),0)</f>
        <v/>
      </c>
      <c r="AC734" s="39">
        <f>IF(D734="","",IFERROR(AA734/90,0))</f>
        <v/>
      </c>
      <c r="AD734" s="36">
        <f>IF(D734="","",IFERROR(VLOOKUP(D734,'produto-entrada-7'!A:M,4,0),0))</f>
        <v/>
      </c>
      <c r="AE734" s="36">
        <f>IFERROR(IF(D734="","",VLOOKUP(D734,'produto-venda-7'!B:N,10,0)),0)</f>
        <v/>
      </c>
      <c r="AF734" s="36">
        <f>IF(D734="","",IFERROR(VLOOKUP(D734,'produto-entrada-7'!A:M,11,0),0))</f>
        <v/>
      </c>
      <c r="AG734" s="1">
        <f>IF(D734="","",IFERROR(VLOOKUP(D734,'produto-entrada-7'!A:M,12,0),0))</f>
        <v/>
      </c>
      <c r="AH734" s="1">
        <f>IF(D734="","",IFERROR(VLOOKUP(D734,'produto-entrada-7'!A:M,13,0),0))</f>
        <v/>
      </c>
      <c r="AI734" s="36">
        <f>IFERROR(IF(D734="","",VLOOKUP(D734,'produto-venda-7'!B:N,11,0)),0)</f>
        <v/>
      </c>
      <c r="AJ734" s="43">
        <f>IF(D734="","",IFERROR(AI734*AB734,0))</f>
        <v/>
      </c>
      <c r="AK734" s="44">
        <f>IFERROR(IF(D734="","",VLOOKUP(F734,'ANALISE FORNECEDOR'!$A:$I,8,0)),"")</f>
        <v/>
      </c>
      <c r="AL734" s="44">
        <f>IF(D734="","",AVERAGE(AM734,AK734))</f>
        <v/>
      </c>
      <c r="AM734" s="44">
        <f>IFERROR(IF(D734="","",VLOOKUP(F734,'ANALISE FORNECEDOR'!$A:$I,9,0)),"")</f>
        <v/>
      </c>
      <c r="AN734" s="45">
        <f>IF(D734="","",IF(Y734&gt;12,AI734*(U734+Y734),AI734*U734))</f>
        <v/>
      </c>
      <c r="AO734" s="45">
        <f>IF(D734="","",IF(Y734&gt;12,AI734*(U734+V734+Y734),AI734*(U734+V734)))</f>
        <v/>
      </c>
      <c r="AP734" s="46">
        <f>IF(D734="","",IF(Y734&gt;12,AG734*(U734+Y734),AG734*U734))</f>
        <v/>
      </c>
      <c r="AQ734" s="46">
        <f>IF(D734="","",IF(Y734&gt;12,AG734*(U734+V734+Y734),AG734*(U734+V734)))</f>
        <v/>
      </c>
      <c r="AR734" s="46">
        <f>IF(D734="","",IF(OR(R734="A",R734="AA",R734="AAA"),AP734,0))</f>
        <v/>
      </c>
      <c r="AS734" s="46">
        <f>IF(D734="","",IF(R734="B",AP734,0))</f>
        <v/>
      </c>
      <c r="AT734" s="46">
        <f>IF(D734="","",IF(R734="C",AP734,0))</f>
        <v/>
      </c>
      <c r="AU734" s="47">
        <f>IF(D734="","",IFERROR(AN734/AJ734,0))</f>
        <v/>
      </c>
      <c r="AV734" s="47">
        <f>IF(D734="","",IFERROR(((AO734)/AJ734),0))</f>
        <v/>
      </c>
      <c r="AW734" s="48">
        <f>IF(D734="","",IF(OR(S734="S",NOT(AND(ISNUMBER(AC734),ISNUMBER(AL734),AC734*AL734&gt;=0))),0,AC734*AL734))</f>
        <v/>
      </c>
      <c r="AX734" s="49">
        <f>IFERROR(IF(D734="","",AW734*AG734),0)</f>
        <v/>
      </c>
      <c r="AY734" s="48">
        <f>IF(D734="","",IF(OR(S734="S",NOT(AND(ISNUMBER(AC734),ISNUMBER(AK734),AC734*AK734&gt;=0))),0,AC734*AK734))</f>
        <v/>
      </c>
      <c r="AZ734" s="48">
        <f>IFERROR(IF(D734="","",IF(AY734=0,0,IF(((AY734)-(U734+Y734))&lt;0,0,(AY734)-U734))),0)</f>
        <v/>
      </c>
      <c r="BA734" s="49">
        <f>IF(D734="","",AZ734*AG734)</f>
        <v/>
      </c>
      <c r="BB734" s="49">
        <f>IF(D734="","",IF(OR(R734="A",R734="AA",R734="AAA"),BA734,0))</f>
        <v/>
      </c>
      <c r="BC734" s="49">
        <f>IF(D734="","",IF(R734="B",BA734,0))</f>
        <v/>
      </c>
      <c r="BD734" s="49">
        <f>IF(D734="","",IF(R734="B",BA734,0))</f>
        <v/>
      </c>
      <c r="BE734" s="49">
        <f>IF(D734="","",IF(S734="S",
1,
IF(AC734=0,
1,
IF(
IFERROR(((U734+Y734)*AG734)/((AC734*AK734)*AG734),0)&lt;0,
0,
IF(
IFERROR(((U734+Y734)*AG734)/((AC734*AK734)*AG734),0)&gt;1,
1,
IFERROR(((U734+Y734)*AG734)/((AC734*AK734)*AG734),0)
)
)
)
))</f>
        <v/>
      </c>
      <c r="BF734" s="49">
        <f>IF(D734="","",IF(S734="S",
1,
IF(AC734=0,
1,
IF(
IFERROR(((U734+V734+Y734)*AG734)/((AC734*AK734)*AG734),0)&lt;0,
0,
IF(
IFERROR(((U734+V734+Y734)*AG734)/((AC734*AK734)*AG734),0)&gt;1,
1,
IFERROR(((U734+V734+Y734)*AG734)/((AC734*AK734)*AG734),0)
)
)
)
))</f>
        <v/>
      </c>
      <c r="BG734" s="50">
        <f>IF(D734="","",IF(S734="S",0,IF(AND(ISNUMBER(AC734),ISNUMBER(AM734)),IF(OR(AC734*AM734&lt;0,ISERR(AC734*AM734)),0,AC734*AM734),0)))</f>
        <v/>
      </c>
      <c r="BH734" s="50">
        <f>IF(D734="","",IF(BY734&gt;TODAY()-60,0,IF(Y734&gt;12,MAX(0,(U734+Y734)-BG734),MAX(0,U734-BG734))))</f>
        <v/>
      </c>
      <c r="BI734" s="51">
        <f>IF(D734="","",BH734*AG734)</f>
        <v/>
      </c>
      <c r="BJ734" s="51">
        <f>IF(D734="","",IF(OR(R734="A",R734="AA",R734="AAA"),BI734,0))</f>
        <v/>
      </c>
      <c r="BK734" s="51">
        <f>IF(D734="","",IF(R734="B",BI734,0))</f>
        <v/>
      </c>
      <c r="BL734" s="51">
        <f>IF(D734="","",IF(R734="C",BI734,0))</f>
        <v/>
      </c>
      <c r="BM734" s="51">
        <f>IF(D734="","",IFERROR(MAX(0,MIN(BI734/AP734,1)),0))</f>
        <v/>
      </c>
      <c r="BN734" s="52">
        <f>IF(D734="","",AB734*AG734)</f>
        <v/>
      </c>
      <c r="BO734" s="52">
        <f>IF(D734="","",(U734+V734+X734)*AG734)</f>
        <v/>
      </c>
      <c r="BP734" s="52">
        <f>IF(D734="","",(AB734*3)*AG734)</f>
        <v/>
      </c>
      <c r="BQ734" s="52">
        <f>IF(D734="","",IF(BO734-BP734&gt;0,0,BO734-BP734))</f>
        <v/>
      </c>
      <c r="BR734" s="52">
        <f>IF(D734="","",IF(BO734-BP734-BN734&gt;0,0,BO734-BP734-BN734))</f>
        <v/>
      </c>
      <c r="BS734" s="53">
        <f>IF(D734="","",IFERROR(AB734*AI734,0))</f>
        <v/>
      </c>
      <c r="BT734" s="53">
        <f>IF(D734="","",IFERROR(IF(X734&gt;12, AI734*(U734+V734+X734), AI734*(U734+V734)),0))</f>
        <v/>
      </c>
      <c r="BU734" s="53">
        <f>IF(D734="","",IFERROR(((AB734*3)*AI734),0))</f>
        <v/>
      </c>
      <c r="BV734" s="53">
        <f>IF(D734="","",IF(BT734-BU734&gt;0,0,BT734-BU734))</f>
        <v/>
      </c>
      <c r="BW734" s="53">
        <f>IF(D734="","",IF(BT734-BU734-BS734&gt;0,0,BT734-BU734-BS734))</f>
        <v/>
      </c>
      <c r="BX734" s="36">
        <f>IF(D734="","",IFERROR(VLOOKUP(D734,'produto-entrada-7'!A:M,3,0),"SEM PEDIDO"))</f>
        <v/>
      </c>
      <c r="BY734" s="36">
        <f>IF(D734="","",VLOOKUP(D734,'produto-estoque-total-7'!A:AB,25,0))</f>
        <v/>
      </c>
      <c r="BZ734" s="36">
        <f>IF(D734="","",IFERROR(VLOOKUP(D734,'produto-estoque-total-7'!A:AB,26,0)/100,0))</f>
        <v/>
      </c>
      <c r="CA734" s="36">
        <f>IF(D734="","",IFERROR(VLOOKUP(D734,'produto-estoque-total-7'!A:AB,27,0)/100,0))</f>
        <v/>
      </c>
      <c r="CB734" s="41">
        <f>IF(D734="","",V734*AF734)</f>
        <v/>
      </c>
      <c r="CC734" s="41">
        <f>IF(D734="","",V734*AI734)</f>
        <v/>
      </c>
      <c r="CD734" s="54">
        <f>IF(D734="","",VLOOKUP(D734,'produto-estoque-total-7'!A:AB,28,0))</f>
        <v/>
      </c>
    </row>
    <row r="735">
      <c r="A735" s="36">
        <f>IF(D735="","",VLOOKUP(D735,'produto-estoque-total-7'!A:AB,3,0))</f>
        <v/>
      </c>
      <c r="B735" s="1">
        <f>IF(D735="","",VLOOKUP(D735,'produto-estoque-total-7'!A:AB,12,0))</f>
        <v/>
      </c>
      <c r="C735" s="1">
        <f>IF(D735="","",VLOOKUP(D735,'produto-estoque-total-7'!A:AB,2,0))</f>
        <v/>
      </c>
      <c r="D735" s="37">
        <f>IFERROR(IF('produto-estoque-total-7'!A734="","",'produto-estoque-total-7'!A734),"")</f>
        <v/>
      </c>
      <c r="E735" s="1">
        <f>IF(D735="","",VLOOKUP(D735,'produto-estoque-total-7'!A:AB,4,0))</f>
        <v/>
      </c>
      <c r="F735" s="36">
        <f>IF(D735="","",VLOOKUP(D735,'produto-estoque-total-7'!A:AB,13,0))</f>
        <v/>
      </c>
      <c r="G735" s="1">
        <f>IF(F735="","",VLOOKUP(F735,'FORNECEDORES X COMPRADOR'!A:D,4,0))</f>
        <v/>
      </c>
      <c r="H735" s="1">
        <f>IF(F735="","",VLOOKUP(F735,'FORNECEDORES X COMPRADOR'!A:E,5,0))</f>
        <v/>
      </c>
      <c r="I735" s="36">
        <f>IF(D735="","",VLOOKUP(D735,'produto-estoque-total-7'!A:AB,15,0))</f>
        <v/>
      </c>
      <c r="J735" s="36">
        <f>IF(D735="","",VLOOKUP(D735,'produto-estoque-total-7'!A:AB,19,0))</f>
        <v/>
      </c>
      <c r="K735" s="1">
        <f>IF(D735="","",VLOOKUP(D735,'produto-estoque-total-7'!A:AB,20,0))</f>
        <v/>
      </c>
      <c r="L735" s="36">
        <f>IF(D735="","",VLOOKUP(D735,'produto-estoque-total-7'!A:AB,17,0))</f>
        <v/>
      </c>
      <c r="M735" s="1">
        <f>IF(D735="","",VLOOKUP(D735,'produto-estoque-total-7'!A:AB,18,0))</f>
        <v/>
      </c>
      <c r="N735" s="36">
        <f>IF(D735="","",VLOOKUP(D735,'produto-estoque-total-7'!A:AB,21,0))</f>
        <v/>
      </c>
      <c r="O735" s="1">
        <f>IF(D735="","",VLOOKUP(D735,'produto-estoque-total-7'!A:AB,22,0))</f>
        <v/>
      </c>
      <c r="P735" s="36">
        <f>IF(D735="","",VLOOKUP(D735,'produto-estoque-total-7'!A:AB,23,0))</f>
        <v/>
      </c>
      <c r="Q735" s="1">
        <f>IF(D735="","",VLOOKUP(D735,'produto-estoque-total-7'!A:AB,24,0))</f>
        <v/>
      </c>
      <c r="R735" s="38">
        <f>IFERROR(IF(D735="","",VLOOKUP(D735,'produto-venda-7'!B:N,13,0)),"C")</f>
        <v/>
      </c>
      <c r="S735" s="39">
        <f>IF(D735="","",VLOOKUP(D735,'produto-estoque-total-7'!A:AB,6,0))</f>
        <v/>
      </c>
      <c r="T735" s="39">
        <f>IF(D735="","",VLOOKUP(D735,'produto-estoque-total-7'!A:AB,5,0))</f>
        <v/>
      </c>
      <c r="U735" s="40">
        <f>IF(D735="","",VLOOKUP(D735,'produto-estoque-total-7'!A:AB,11,0))</f>
        <v/>
      </c>
      <c r="V735" s="41">
        <f>IF(D735="","",IFERROR(VLOOKUP(D735,'produto-entrada-7'!A:M,10,0),0))</f>
        <v/>
      </c>
      <c r="W735" s="42" t="n"/>
      <c r="X735" s="39">
        <f>IF(D735="","",VLOOKUP(D735,'produto-estoque-total-7'!A:AB,8,0))</f>
        <v/>
      </c>
      <c r="Y735" s="39">
        <f>IF(D735="","",VLOOKUP(D735,'produto-estoque-total-7'!A:AB,9,0))</f>
        <v/>
      </c>
      <c r="Z735" s="39">
        <f>IF(D735="","",VLOOKUP(D735,'produto-estoque-total-7'!A:AB,10,0))</f>
        <v/>
      </c>
      <c r="AA735" s="39">
        <f>IFERROR(IF(D735="","",VLOOKUP(D735,'produto-venda-7'!B:N,4,0)),0)</f>
        <v/>
      </c>
      <c r="AB735" s="39">
        <f>IFERROR(IF(D735="","",VLOOKUP(D735,'produto-venda-7'!B:N,5,0)),0)</f>
        <v/>
      </c>
      <c r="AC735" s="39">
        <f>IF(D735="","",IFERROR(AA735/90,0))</f>
        <v/>
      </c>
      <c r="AD735" s="36">
        <f>IF(D735="","",IFERROR(VLOOKUP(D735,'produto-entrada-7'!A:M,4,0),0))</f>
        <v/>
      </c>
      <c r="AE735" s="36">
        <f>IFERROR(IF(D735="","",VLOOKUP(D735,'produto-venda-7'!B:N,10,0)),0)</f>
        <v/>
      </c>
      <c r="AF735" s="36">
        <f>IF(D735="","",IFERROR(VLOOKUP(D735,'produto-entrada-7'!A:M,11,0),0))</f>
        <v/>
      </c>
      <c r="AG735" s="1">
        <f>IF(D735="","",IFERROR(VLOOKUP(D735,'produto-entrada-7'!A:M,12,0),0))</f>
        <v/>
      </c>
      <c r="AH735" s="1">
        <f>IF(D735="","",IFERROR(VLOOKUP(D735,'produto-entrada-7'!A:M,13,0),0))</f>
        <v/>
      </c>
      <c r="AI735" s="36">
        <f>IFERROR(IF(D735="","",VLOOKUP(D735,'produto-venda-7'!B:N,11,0)),0)</f>
        <v/>
      </c>
      <c r="AJ735" s="43">
        <f>IF(D735="","",IFERROR(AI735*AB735,0))</f>
        <v/>
      </c>
      <c r="AK735" s="44">
        <f>IFERROR(IF(D735="","",VLOOKUP(F735,'ANALISE FORNECEDOR'!$A:$I,8,0)),"")</f>
        <v/>
      </c>
      <c r="AL735" s="44">
        <f>IF(D735="","",AVERAGE(AM735,AK735))</f>
        <v/>
      </c>
      <c r="AM735" s="44">
        <f>IFERROR(IF(D735="","",VLOOKUP(F735,'ANALISE FORNECEDOR'!$A:$I,9,0)),"")</f>
        <v/>
      </c>
      <c r="AN735" s="45">
        <f>IF(D735="","",IF(Y735&gt;12,AI735*(U735+Y735),AI735*U735))</f>
        <v/>
      </c>
      <c r="AO735" s="45">
        <f>IF(D735="","",IF(Y735&gt;12,AI735*(U735+V735+Y735),AI735*(U735+V735)))</f>
        <v/>
      </c>
      <c r="AP735" s="46">
        <f>IF(D735="","",IF(Y735&gt;12,AG735*(U735+Y735),AG735*U735))</f>
        <v/>
      </c>
      <c r="AQ735" s="46">
        <f>IF(D735="","",IF(Y735&gt;12,AG735*(U735+V735+Y735),AG735*(U735+V735)))</f>
        <v/>
      </c>
      <c r="AR735" s="46">
        <f>IF(D735="","",IF(OR(R735="A",R735="AA",R735="AAA"),AP735,0))</f>
        <v/>
      </c>
      <c r="AS735" s="46">
        <f>IF(D735="","",IF(R735="B",AP735,0))</f>
        <v/>
      </c>
      <c r="AT735" s="46">
        <f>IF(D735="","",IF(R735="C",AP735,0))</f>
        <v/>
      </c>
      <c r="AU735" s="47">
        <f>IF(D735="","",IFERROR(AN735/AJ735,0))</f>
        <v/>
      </c>
      <c r="AV735" s="47">
        <f>IF(D735="","",IFERROR(((AO735)/AJ735),0))</f>
        <v/>
      </c>
      <c r="AW735" s="48">
        <f>IF(D735="","",IF(OR(S735="S",NOT(AND(ISNUMBER(AC735),ISNUMBER(AL735),AC735*AL735&gt;=0))),0,AC735*AL735))</f>
        <v/>
      </c>
      <c r="AX735" s="49">
        <f>IFERROR(IF(D735="","",AW735*AG735),0)</f>
        <v/>
      </c>
      <c r="AY735" s="48">
        <f>IF(D735="","",IF(OR(S735="S",NOT(AND(ISNUMBER(AC735),ISNUMBER(AK735),AC735*AK735&gt;=0))),0,AC735*AK735))</f>
        <v/>
      </c>
      <c r="AZ735" s="48">
        <f>IFERROR(IF(D735="","",IF(AY735=0,0,IF(((AY735)-(U735+Y735))&lt;0,0,(AY735)-U735))),0)</f>
        <v/>
      </c>
      <c r="BA735" s="49">
        <f>IF(D735="","",AZ735*AG735)</f>
        <v/>
      </c>
      <c r="BB735" s="49">
        <f>IF(D735="","",IF(OR(R735="A",R735="AA",R735="AAA"),BA735,0))</f>
        <v/>
      </c>
      <c r="BC735" s="49">
        <f>IF(D735="","",IF(R735="B",BA735,0))</f>
        <v/>
      </c>
      <c r="BD735" s="49">
        <f>IF(D735="","",IF(R735="B",BA735,0))</f>
        <v/>
      </c>
      <c r="BE735" s="49">
        <f>IF(D735="","",IF(S735="S",
1,
IF(AC735=0,
1,
IF(
IFERROR(((U735+Y735)*AG735)/((AC735*AK735)*AG735),0)&lt;0,
0,
IF(
IFERROR(((U735+Y735)*AG735)/((AC735*AK735)*AG735),0)&gt;1,
1,
IFERROR(((U735+Y735)*AG735)/((AC735*AK735)*AG735),0)
)
)
)
))</f>
        <v/>
      </c>
      <c r="BF735" s="49">
        <f>IF(D735="","",IF(S735="S",
1,
IF(AC735=0,
1,
IF(
IFERROR(((U735+V735+Y735)*AG735)/((AC735*AK735)*AG735),0)&lt;0,
0,
IF(
IFERROR(((U735+V735+Y735)*AG735)/((AC735*AK735)*AG735),0)&gt;1,
1,
IFERROR(((U735+V735+Y735)*AG735)/((AC735*AK735)*AG735),0)
)
)
)
))</f>
        <v/>
      </c>
      <c r="BG735" s="50">
        <f>IF(D735="","",IF(S735="S",0,IF(AND(ISNUMBER(AC735),ISNUMBER(AM735)),IF(OR(AC735*AM735&lt;0,ISERR(AC735*AM735)),0,AC735*AM735),0)))</f>
        <v/>
      </c>
      <c r="BH735" s="50">
        <f>IF(D735="","",IF(BY735&gt;TODAY()-60,0,IF(Y735&gt;12,MAX(0,(U735+Y735)-BG735),MAX(0,U735-BG735))))</f>
        <v/>
      </c>
      <c r="BI735" s="51">
        <f>IF(D735="","",BH735*AG735)</f>
        <v/>
      </c>
      <c r="BJ735" s="51">
        <f>IF(D735="","",IF(OR(R735="A",R735="AA",R735="AAA"),BI735,0))</f>
        <v/>
      </c>
      <c r="BK735" s="51">
        <f>IF(D735="","",IF(R735="B",BI735,0))</f>
        <v/>
      </c>
      <c r="BL735" s="51">
        <f>IF(D735="","",IF(R735="C",BI735,0))</f>
        <v/>
      </c>
      <c r="BM735" s="51">
        <f>IF(D735="","",IFERROR(MAX(0,MIN(BI735/AP735,1)),0))</f>
        <v/>
      </c>
      <c r="BN735" s="52">
        <f>IF(D735="","",AB735*AG735)</f>
        <v/>
      </c>
      <c r="BO735" s="52">
        <f>IF(D735="","",(U735+V735+X735)*AG735)</f>
        <v/>
      </c>
      <c r="BP735" s="52">
        <f>IF(D735="","",(AB735*3)*AG735)</f>
        <v/>
      </c>
      <c r="BQ735" s="52">
        <f>IF(D735="","",IF(BO735-BP735&gt;0,0,BO735-BP735))</f>
        <v/>
      </c>
      <c r="BR735" s="52">
        <f>IF(D735="","",IF(BO735-BP735-BN735&gt;0,0,BO735-BP735-BN735))</f>
        <v/>
      </c>
      <c r="BS735" s="53">
        <f>IF(D735="","",IFERROR(AB735*AI735,0))</f>
        <v/>
      </c>
      <c r="BT735" s="53">
        <f>IF(D735="","",IFERROR(IF(X735&gt;12, AI735*(U735+V735+X735), AI735*(U735+V735)),0))</f>
        <v/>
      </c>
      <c r="BU735" s="53">
        <f>IF(D735="","",IFERROR(((AB735*3)*AI735),0))</f>
        <v/>
      </c>
      <c r="BV735" s="53">
        <f>IF(D735="","",IF(BT735-BU735&gt;0,0,BT735-BU735))</f>
        <v/>
      </c>
      <c r="BW735" s="53">
        <f>IF(D735="","",IF(BT735-BU735-BS735&gt;0,0,BT735-BU735-BS735))</f>
        <v/>
      </c>
      <c r="BX735" s="36">
        <f>IF(D735="","",IFERROR(VLOOKUP(D735,'produto-entrada-7'!A:M,3,0),"SEM PEDIDO"))</f>
        <v/>
      </c>
      <c r="BY735" s="36">
        <f>IF(D735="","",VLOOKUP(D735,'produto-estoque-total-7'!A:AB,25,0))</f>
        <v/>
      </c>
      <c r="BZ735" s="36">
        <f>IF(D735="","",IFERROR(VLOOKUP(D735,'produto-estoque-total-7'!A:AB,26,0)/100,0))</f>
        <v/>
      </c>
      <c r="CA735" s="36">
        <f>IF(D735="","",IFERROR(VLOOKUP(D735,'produto-estoque-total-7'!A:AB,27,0)/100,0))</f>
        <v/>
      </c>
      <c r="CB735" s="41">
        <f>IF(D735="","",V735*AF735)</f>
        <v/>
      </c>
      <c r="CC735" s="41">
        <f>IF(D735="","",V735*AI735)</f>
        <v/>
      </c>
      <c r="CD735" s="54">
        <f>IF(D735="","",VLOOKUP(D735,'produto-estoque-total-7'!A:AB,28,0))</f>
        <v/>
      </c>
    </row>
    <row r="736">
      <c r="A736" s="36">
        <f>IF(D736="","",VLOOKUP(D736,'produto-estoque-total-7'!A:AB,3,0))</f>
        <v/>
      </c>
      <c r="B736" s="1">
        <f>IF(D736="","",VLOOKUP(D736,'produto-estoque-total-7'!A:AB,12,0))</f>
        <v/>
      </c>
      <c r="C736" s="1">
        <f>IF(D736="","",VLOOKUP(D736,'produto-estoque-total-7'!A:AB,2,0))</f>
        <v/>
      </c>
      <c r="D736" s="37">
        <f>IFERROR(IF('produto-estoque-total-7'!A735="","",'produto-estoque-total-7'!A735),"")</f>
        <v/>
      </c>
      <c r="E736" s="1">
        <f>IF(D736="","",VLOOKUP(D736,'produto-estoque-total-7'!A:AB,4,0))</f>
        <v/>
      </c>
      <c r="F736" s="36">
        <f>IF(D736="","",VLOOKUP(D736,'produto-estoque-total-7'!A:AB,13,0))</f>
        <v/>
      </c>
      <c r="G736" s="1">
        <f>IF(F736="","",VLOOKUP(F736,'FORNECEDORES X COMPRADOR'!A:D,4,0))</f>
        <v/>
      </c>
      <c r="H736" s="1">
        <f>IF(F736="","",VLOOKUP(F736,'FORNECEDORES X COMPRADOR'!A:E,5,0))</f>
        <v/>
      </c>
      <c r="I736" s="36">
        <f>IF(D736="","",VLOOKUP(D736,'produto-estoque-total-7'!A:AB,15,0))</f>
        <v/>
      </c>
      <c r="J736" s="36">
        <f>IF(D736="","",VLOOKUP(D736,'produto-estoque-total-7'!A:AB,19,0))</f>
        <v/>
      </c>
      <c r="K736" s="1">
        <f>IF(D736="","",VLOOKUP(D736,'produto-estoque-total-7'!A:AB,20,0))</f>
        <v/>
      </c>
      <c r="L736" s="36">
        <f>IF(D736="","",VLOOKUP(D736,'produto-estoque-total-7'!A:AB,17,0))</f>
        <v/>
      </c>
      <c r="M736" s="1">
        <f>IF(D736="","",VLOOKUP(D736,'produto-estoque-total-7'!A:AB,18,0))</f>
        <v/>
      </c>
      <c r="N736" s="36">
        <f>IF(D736="","",VLOOKUP(D736,'produto-estoque-total-7'!A:AB,21,0))</f>
        <v/>
      </c>
      <c r="O736" s="1">
        <f>IF(D736="","",VLOOKUP(D736,'produto-estoque-total-7'!A:AB,22,0))</f>
        <v/>
      </c>
      <c r="P736" s="36">
        <f>IF(D736="","",VLOOKUP(D736,'produto-estoque-total-7'!A:AB,23,0))</f>
        <v/>
      </c>
      <c r="Q736" s="1">
        <f>IF(D736="","",VLOOKUP(D736,'produto-estoque-total-7'!A:AB,24,0))</f>
        <v/>
      </c>
      <c r="R736" s="38">
        <f>IFERROR(IF(D736="","",VLOOKUP(D736,'produto-venda-7'!B:N,13,0)),"C")</f>
        <v/>
      </c>
      <c r="S736" s="39">
        <f>IF(D736="","",VLOOKUP(D736,'produto-estoque-total-7'!A:AB,6,0))</f>
        <v/>
      </c>
      <c r="T736" s="39">
        <f>IF(D736="","",VLOOKUP(D736,'produto-estoque-total-7'!A:AB,5,0))</f>
        <v/>
      </c>
      <c r="U736" s="40">
        <f>IF(D736="","",VLOOKUP(D736,'produto-estoque-total-7'!A:AB,11,0))</f>
        <v/>
      </c>
      <c r="V736" s="41">
        <f>IF(D736="","",IFERROR(VLOOKUP(D736,'produto-entrada-7'!A:M,10,0),0))</f>
        <v/>
      </c>
      <c r="W736" s="42" t="n"/>
      <c r="X736" s="39">
        <f>IF(D736="","",VLOOKUP(D736,'produto-estoque-total-7'!A:AB,8,0))</f>
        <v/>
      </c>
      <c r="Y736" s="39">
        <f>IF(D736="","",VLOOKUP(D736,'produto-estoque-total-7'!A:AB,9,0))</f>
        <v/>
      </c>
      <c r="Z736" s="39">
        <f>IF(D736="","",VLOOKUP(D736,'produto-estoque-total-7'!A:AB,10,0))</f>
        <v/>
      </c>
      <c r="AA736" s="39">
        <f>IFERROR(IF(D736="","",VLOOKUP(D736,'produto-venda-7'!B:N,4,0)),0)</f>
        <v/>
      </c>
      <c r="AB736" s="39">
        <f>IFERROR(IF(D736="","",VLOOKUP(D736,'produto-venda-7'!B:N,5,0)),0)</f>
        <v/>
      </c>
      <c r="AC736" s="39">
        <f>IF(D736="","",IFERROR(AA736/90,0))</f>
        <v/>
      </c>
      <c r="AD736" s="36">
        <f>IF(D736="","",IFERROR(VLOOKUP(D736,'produto-entrada-7'!A:M,4,0),0))</f>
        <v/>
      </c>
      <c r="AE736" s="36">
        <f>IFERROR(IF(D736="","",VLOOKUP(D736,'produto-venda-7'!B:N,10,0)),0)</f>
        <v/>
      </c>
      <c r="AF736" s="36">
        <f>IF(D736="","",IFERROR(VLOOKUP(D736,'produto-entrada-7'!A:M,11,0),0))</f>
        <v/>
      </c>
      <c r="AG736" s="1">
        <f>IF(D736="","",IFERROR(VLOOKUP(D736,'produto-entrada-7'!A:M,12,0),0))</f>
        <v/>
      </c>
      <c r="AH736" s="1">
        <f>IF(D736="","",IFERROR(VLOOKUP(D736,'produto-entrada-7'!A:M,13,0),0))</f>
        <v/>
      </c>
      <c r="AI736" s="36">
        <f>IFERROR(IF(D736="","",VLOOKUP(D736,'produto-venda-7'!B:N,11,0)),0)</f>
        <v/>
      </c>
      <c r="AJ736" s="43">
        <f>IF(D736="","",IFERROR(AI736*AB736,0))</f>
        <v/>
      </c>
      <c r="AK736" s="44">
        <f>IFERROR(IF(D736="","",VLOOKUP(F736,'ANALISE FORNECEDOR'!$A:$I,8,0)),"")</f>
        <v/>
      </c>
      <c r="AL736" s="44">
        <f>IF(D736="","",AVERAGE(AM736,AK736))</f>
        <v/>
      </c>
      <c r="AM736" s="44">
        <f>IFERROR(IF(D736="","",VLOOKUP(F736,'ANALISE FORNECEDOR'!$A:$I,9,0)),"")</f>
        <v/>
      </c>
      <c r="AN736" s="45">
        <f>IF(D736="","",IF(Y736&gt;12,AI736*(U736+Y736),AI736*U736))</f>
        <v/>
      </c>
      <c r="AO736" s="45">
        <f>IF(D736="","",IF(Y736&gt;12,AI736*(U736+V736+Y736),AI736*(U736+V736)))</f>
        <v/>
      </c>
      <c r="AP736" s="46">
        <f>IF(D736="","",IF(Y736&gt;12,AG736*(U736+Y736),AG736*U736))</f>
        <v/>
      </c>
      <c r="AQ736" s="46">
        <f>IF(D736="","",IF(Y736&gt;12,AG736*(U736+V736+Y736),AG736*(U736+V736)))</f>
        <v/>
      </c>
      <c r="AR736" s="46">
        <f>IF(D736="","",IF(OR(R736="A",R736="AA",R736="AAA"),AP736,0))</f>
        <v/>
      </c>
      <c r="AS736" s="46">
        <f>IF(D736="","",IF(R736="B",AP736,0))</f>
        <v/>
      </c>
      <c r="AT736" s="46">
        <f>IF(D736="","",IF(R736="C",AP736,0))</f>
        <v/>
      </c>
      <c r="AU736" s="47">
        <f>IF(D736="","",IFERROR(AN736/AJ736,0))</f>
        <v/>
      </c>
      <c r="AV736" s="47">
        <f>IF(D736="","",IFERROR(((AO736)/AJ736),0))</f>
        <v/>
      </c>
      <c r="AW736" s="48">
        <f>IF(D736="","",IF(OR(S736="S",NOT(AND(ISNUMBER(AC736),ISNUMBER(AL736),AC736*AL736&gt;=0))),0,AC736*AL736))</f>
        <v/>
      </c>
      <c r="AX736" s="49">
        <f>IFERROR(IF(D736="","",AW736*AG736),0)</f>
        <v/>
      </c>
      <c r="AY736" s="48">
        <f>IF(D736="","",IF(OR(S736="S",NOT(AND(ISNUMBER(AC736),ISNUMBER(AK736),AC736*AK736&gt;=0))),0,AC736*AK736))</f>
        <v/>
      </c>
      <c r="AZ736" s="48">
        <f>IFERROR(IF(D736="","",IF(AY736=0,0,IF(((AY736)-(U736+Y736))&lt;0,0,(AY736)-U736))),0)</f>
        <v/>
      </c>
      <c r="BA736" s="49">
        <f>IF(D736="","",AZ736*AG736)</f>
        <v/>
      </c>
      <c r="BB736" s="49">
        <f>IF(D736="","",IF(OR(R736="A",R736="AA",R736="AAA"),BA736,0))</f>
        <v/>
      </c>
      <c r="BC736" s="49">
        <f>IF(D736="","",IF(R736="B",BA736,0))</f>
        <v/>
      </c>
      <c r="BD736" s="49">
        <f>IF(D736="","",IF(R736="B",BA736,0))</f>
        <v/>
      </c>
      <c r="BE736" s="49">
        <f>IF(D736="","",IF(S736="S",
1,
IF(AC736=0,
1,
IF(
IFERROR(((U736+Y736)*AG736)/((AC736*AK736)*AG736),0)&lt;0,
0,
IF(
IFERROR(((U736+Y736)*AG736)/((AC736*AK736)*AG736),0)&gt;1,
1,
IFERROR(((U736+Y736)*AG736)/((AC736*AK736)*AG736),0)
)
)
)
))</f>
        <v/>
      </c>
      <c r="BF736" s="49">
        <f>IF(D736="","",IF(S736="S",
1,
IF(AC736=0,
1,
IF(
IFERROR(((U736+V736+Y736)*AG736)/((AC736*AK736)*AG736),0)&lt;0,
0,
IF(
IFERROR(((U736+V736+Y736)*AG736)/((AC736*AK736)*AG736),0)&gt;1,
1,
IFERROR(((U736+V736+Y736)*AG736)/((AC736*AK736)*AG736),0)
)
)
)
))</f>
        <v/>
      </c>
      <c r="BG736" s="50">
        <f>IF(D736="","",IF(S736="S",0,IF(AND(ISNUMBER(AC736),ISNUMBER(AM736)),IF(OR(AC736*AM736&lt;0,ISERR(AC736*AM736)),0,AC736*AM736),0)))</f>
        <v/>
      </c>
      <c r="BH736" s="50">
        <f>IF(D736="","",IF(BY736&gt;TODAY()-60,0,IF(Y736&gt;12,MAX(0,(U736+Y736)-BG736),MAX(0,U736-BG736))))</f>
        <v/>
      </c>
      <c r="BI736" s="51">
        <f>IF(D736="","",BH736*AG736)</f>
        <v/>
      </c>
      <c r="BJ736" s="51">
        <f>IF(D736="","",IF(OR(R736="A",R736="AA",R736="AAA"),BI736,0))</f>
        <v/>
      </c>
      <c r="BK736" s="51">
        <f>IF(D736="","",IF(R736="B",BI736,0))</f>
        <v/>
      </c>
      <c r="BL736" s="51">
        <f>IF(D736="","",IF(R736="C",BI736,0))</f>
        <v/>
      </c>
      <c r="BM736" s="51">
        <f>IF(D736="","",IFERROR(MAX(0,MIN(BI736/AP736,1)),0))</f>
        <v/>
      </c>
      <c r="BN736" s="52">
        <f>IF(D736="","",AB736*AG736)</f>
        <v/>
      </c>
      <c r="BO736" s="52">
        <f>IF(D736="","",(U736+V736+X736)*AG736)</f>
        <v/>
      </c>
      <c r="BP736" s="52">
        <f>IF(D736="","",(AB736*3)*AG736)</f>
        <v/>
      </c>
      <c r="BQ736" s="52">
        <f>IF(D736="","",IF(BO736-BP736&gt;0,0,BO736-BP736))</f>
        <v/>
      </c>
      <c r="BR736" s="52">
        <f>IF(D736="","",IF(BO736-BP736-BN736&gt;0,0,BO736-BP736-BN736))</f>
        <v/>
      </c>
      <c r="BS736" s="53">
        <f>IF(D736="","",IFERROR(AB736*AI736,0))</f>
        <v/>
      </c>
      <c r="BT736" s="53">
        <f>IF(D736="","",IFERROR(IF(X736&gt;12, AI736*(U736+V736+X736), AI736*(U736+V736)),0))</f>
        <v/>
      </c>
      <c r="BU736" s="53">
        <f>IF(D736="","",IFERROR(((AB736*3)*AI736),0))</f>
        <v/>
      </c>
      <c r="BV736" s="53">
        <f>IF(D736="","",IF(BT736-BU736&gt;0,0,BT736-BU736))</f>
        <v/>
      </c>
      <c r="BW736" s="53">
        <f>IF(D736="","",IF(BT736-BU736-BS736&gt;0,0,BT736-BU736-BS736))</f>
        <v/>
      </c>
      <c r="BX736" s="36">
        <f>IF(D736="","",IFERROR(VLOOKUP(D736,'produto-entrada-7'!A:M,3,0),"SEM PEDIDO"))</f>
        <v/>
      </c>
      <c r="BY736" s="36">
        <f>IF(D736="","",VLOOKUP(D736,'produto-estoque-total-7'!A:AB,25,0))</f>
        <v/>
      </c>
      <c r="BZ736" s="36">
        <f>IF(D736="","",IFERROR(VLOOKUP(D736,'produto-estoque-total-7'!A:AB,26,0)/100,0))</f>
        <v/>
      </c>
      <c r="CA736" s="36">
        <f>IF(D736="","",IFERROR(VLOOKUP(D736,'produto-estoque-total-7'!A:AB,27,0)/100,0))</f>
        <v/>
      </c>
      <c r="CB736" s="41">
        <f>IF(D736="","",V736*AF736)</f>
        <v/>
      </c>
      <c r="CC736" s="41">
        <f>IF(D736="","",V736*AI736)</f>
        <v/>
      </c>
      <c r="CD736" s="54">
        <f>IF(D736="","",VLOOKUP(D736,'produto-estoque-total-7'!A:AB,28,0))</f>
        <v/>
      </c>
    </row>
    <row r="737">
      <c r="A737" s="36">
        <f>IF(D737="","",VLOOKUP(D737,'produto-estoque-total-7'!A:AB,3,0))</f>
        <v/>
      </c>
      <c r="B737" s="1">
        <f>IF(D737="","",VLOOKUP(D737,'produto-estoque-total-7'!A:AB,12,0))</f>
        <v/>
      </c>
      <c r="C737" s="1">
        <f>IF(D737="","",VLOOKUP(D737,'produto-estoque-total-7'!A:AB,2,0))</f>
        <v/>
      </c>
      <c r="D737" s="37">
        <f>IFERROR(IF('produto-estoque-total-7'!A736="","",'produto-estoque-total-7'!A736),"")</f>
        <v/>
      </c>
      <c r="E737" s="1">
        <f>IF(D737="","",VLOOKUP(D737,'produto-estoque-total-7'!A:AB,4,0))</f>
        <v/>
      </c>
      <c r="F737" s="36">
        <f>IF(D737="","",VLOOKUP(D737,'produto-estoque-total-7'!A:AB,13,0))</f>
        <v/>
      </c>
      <c r="G737" s="1">
        <f>IF(F737="","",VLOOKUP(F737,'FORNECEDORES X COMPRADOR'!A:D,4,0))</f>
        <v/>
      </c>
      <c r="H737" s="1">
        <f>IF(F737="","",VLOOKUP(F737,'FORNECEDORES X COMPRADOR'!A:E,5,0))</f>
        <v/>
      </c>
      <c r="I737" s="36">
        <f>IF(D737="","",VLOOKUP(D737,'produto-estoque-total-7'!A:AB,15,0))</f>
        <v/>
      </c>
      <c r="J737" s="36">
        <f>IF(D737="","",VLOOKUP(D737,'produto-estoque-total-7'!A:AB,19,0))</f>
        <v/>
      </c>
      <c r="K737" s="1">
        <f>IF(D737="","",VLOOKUP(D737,'produto-estoque-total-7'!A:AB,20,0))</f>
        <v/>
      </c>
      <c r="L737" s="36">
        <f>IF(D737="","",VLOOKUP(D737,'produto-estoque-total-7'!A:AB,17,0))</f>
        <v/>
      </c>
      <c r="M737" s="1">
        <f>IF(D737="","",VLOOKUP(D737,'produto-estoque-total-7'!A:AB,18,0))</f>
        <v/>
      </c>
      <c r="N737" s="36">
        <f>IF(D737="","",VLOOKUP(D737,'produto-estoque-total-7'!A:AB,21,0))</f>
        <v/>
      </c>
      <c r="O737" s="1">
        <f>IF(D737="","",VLOOKUP(D737,'produto-estoque-total-7'!A:AB,22,0))</f>
        <v/>
      </c>
      <c r="P737" s="36">
        <f>IF(D737="","",VLOOKUP(D737,'produto-estoque-total-7'!A:AB,23,0))</f>
        <v/>
      </c>
      <c r="Q737" s="1">
        <f>IF(D737="","",VLOOKUP(D737,'produto-estoque-total-7'!A:AB,24,0))</f>
        <v/>
      </c>
      <c r="R737" s="38">
        <f>IFERROR(IF(D737="","",VLOOKUP(D737,'produto-venda-7'!B:N,13,0)),"C")</f>
        <v/>
      </c>
      <c r="S737" s="39">
        <f>IF(D737="","",VLOOKUP(D737,'produto-estoque-total-7'!A:AB,6,0))</f>
        <v/>
      </c>
      <c r="T737" s="39">
        <f>IF(D737="","",VLOOKUP(D737,'produto-estoque-total-7'!A:AB,5,0))</f>
        <v/>
      </c>
      <c r="U737" s="40">
        <f>IF(D737="","",VLOOKUP(D737,'produto-estoque-total-7'!A:AB,11,0))</f>
        <v/>
      </c>
      <c r="V737" s="41">
        <f>IF(D737="","",IFERROR(VLOOKUP(D737,'produto-entrada-7'!A:M,10,0),0))</f>
        <v/>
      </c>
      <c r="W737" s="42" t="n"/>
      <c r="X737" s="39">
        <f>IF(D737="","",VLOOKUP(D737,'produto-estoque-total-7'!A:AB,8,0))</f>
        <v/>
      </c>
      <c r="Y737" s="39">
        <f>IF(D737="","",VLOOKUP(D737,'produto-estoque-total-7'!A:AB,9,0))</f>
        <v/>
      </c>
      <c r="Z737" s="39">
        <f>IF(D737="","",VLOOKUP(D737,'produto-estoque-total-7'!A:AB,10,0))</f>
        <v/>
      </c>
      <c r="AA737" s="39">
        <f>IFERROR(IF(D737="","",VLOOKUP(D737,'produto-venda-7'!B:N,4,0)),0)</f>
        <v/>
      </c>
      <c r="AB737" s="39">
        <f>IFERROR(IF(D737="","",VLOOKUP(D737,'produto-venda-7'!B:N,5,0)),0)</f>
        <v/>
      </c>
      <c r="AC737" s="39">
        <f>IF(D737="","",IFERROR(AA737/90,0))</f>
        <v/>
      </c>
      <c r="AD737" s="36">
        <f>IF(D737="","",IFERROR(VLOOKUP(D737,'produto-entrada-7'!A:M,4,0),0))</f>
        <v/>
      </c>
      <c r="AE737" s="36">
        <f>IFERROR(IF(D737="","",VLOOKUP(D737,'produto-venda-7'!B:N,10,0)),0)</f>
        <v/>
      </c>
      <c r="AF737" s="36">
        <f>IF(D737="","",IFERROR(VLOOKUP(D737,'produto-entrada-7'!A:M,11,0),0))</f>
        <v/>
      </c>
      <c r="AG737" s="1">
        <f>IF(D737="","",IFERROR(VLOOKUP(D737,'produto-entrada-7'!A:M,12,0),0))</f>
        <v/>
      </c>
      <c r="AH737" s="1">
        <f>IF(D737="","",IFERROR(VLOOKUP(D737,'produto-entrada-7'!A:M,13,0),0))</f>
        <v/>
      </c>
      <c r="AI737" s="36">
        <f>IFERROR(IF(D737="","",VLOOKUP(D737,'produto-venda-7'!B:N,11,0)),0)</f>
        <v/>
      </c>
      <c r="AJ737" s="43">
        <f>IF(D737="","",IFERROR(AI737*AB737,0))</f>
        <v/>
      </c>
      <c r="AK737" s="44">
        <f>IFERROR(IF(D737="","",VLOOKUP(F737,'ANALISE FORNECEDOR'!$A:$I,8,0)),"")</f>
        <v/>
      </c>
      <c r="AL737" s="44">
        <f>IF(D737="","",AVERAGE(AM737,AK737))</f>
        <v/>
      </c>
      <c r="AM737" s="44">
        <f>IFERROR(IF(D737="","",VLOOKUP(F737,'ANALISE FORNECEDOR'!$A:$I,9,0)),"")</f>
        <v/>
      </c>
      <c r="AN737" s="45">
        <f>IF(D737="","",IF(Y737&gt;12,AI737*(U737+Y737),AI737*U737))</f>
        <v/>
      </c>
      <c r="AO737" s="45">
        <f>IF(D737="","",IF(Y737&gt;12,AI737*(U737+V737+Y737),AI737*(U737+V737)))</f>
        <v/>
      </c>
      <c r="AP737" s="46">
        <f>IF(D737="","",IF(Y737&gt;12,AG737*(U737+Y737),AG737*U737))</f>
        <v/>
      </c>
      <c r="AQ737" s="46">
        <f>IF(D737="","",IF(Y737&gt;12,AG737*(U737+V737+Y737),AG737*(U737+V737)))</f>
        <v/>
      </c>
      <c r="AR737" s="46">
        <f>IF(D737="","",IF(OR(R737="A",R737="AA",R737="AAA"),AP737,0))</f>
        <v/>
      </c>
      <c r="AS737" s="46">
        <f>IF(D737="","",IF(R737="B",AP737,0))</f>
        <v/>
      </c>
      <c r="AT737" s="46">
        <f>IF(D737="","",IF(R737="C",AP737,0))</f>
        <v/>
      </c>
      <c r="AU737" s="47">
        <f>IF(D737="","",IFERROR(AN737/AJ737,0))</f>
        <v/>
      </c>
      <c r="AV737" s="47">
        <f>IF(D737="","",IFERROR(((AO737)/AJ737),0))</f>
        <v/>
      </c>
      <c r="AW737" s="48">
        <f>IF(D737="","",IF(OR(S737="S",NOT(AND(ISNUMBER(AC737),ISNUMBER(AL737),AC737*AL737&gt;=0))),0,AC737*AL737))</f>
        <v/>
      </c>
      <c r="AX737" s="49">
        <f>IFERROR(IF(D737="","",AW737*AG737),0)</f>
        <v/>
      </c>
      <c r="AY737" s="48">
        <f>IF(D737="","",IF(OR(S737="S",NOT(AND(ISNUMBER(AC737),ISNUMBER(AK737),AC737*AK737&gt;=0))),0,AC737*AK737))</f>
        <v/>
      </c>
      <c r="AZ737" s="48">
        <f>IFERROR(IF(D737="","",IF(AY737=0,0,IF(((AY737)-(U737+Y737))&lt;0,0,(AY737)-U737))),0)</f>
        <v/>
      </c>
      <c r="BA737" s="49">
        <f>IF(D737="","",AZ737*AG737)</f>
        <v/>
      </c>
      <c r="BB737" s="49">
        <f>IF(D737="","",IF(OR(R737="A",R737="AA",R737="AAA"),BA737,0))</f>
        <v/>
      </c>
      <c r="BC737" s="49">
        <f>IF(D737="","",IF(R737="B",BA737,0))</f>
        <v/>
      </c>
      <c r="BD737" s="49">
        <f>IF(D737="","",IF(R737="B",BA737,0))</f>
        <v/>
      </c>
      <c r="BE737" s="49">
        <f>IF(D737="","",IF(S737="S",
1,
IF(AC737=0,
1,
IF(
IFERROR(((U737+Y737)*AG737)/((AC737*AK737)*AG737),0)&lt;0,
0,
IF(
IFERROR(((U737+Y737)*AG737)/((AC737*AK737)*AG737),0)&gt;1,
1,
IFERROR(((U737+Y737)*AG737)/((AC737*AK737)*AG737),0)
)
)
)
))</f>
        <v/>
      </c>
      <c r="BF737" s="49">
        <f>IF(D737="","",IF(S737="S",
1,
IF(AC737=0,
1,
IF(
IFERROR(((U737+V737+Y737)*AG737)/((AC737*AK737)*AG737),0)&lt;0,
0,
IF(
IFERROR(((U737+V737+Y737)*AG737)/((AC737*AK737)*AG737),0)&gt;1,
1,
IFERROR(((U737+V737+Y737)*AG737)/((AC737*AK737)*AG737),0)
)
)
)
))</f>
        <v/>
      </c>
      <c r="BG737" s="50">
        <f>IF(D737="","",IF(S737="S",0,IF(AND(ISNUMBER(AC737),ISNUMBER(AM737)),IF(OR(AC737*AM737&lt;0,ISERR(AC737*AM737)),0,AC737*AM737),0)))</f>
        <v/>
      </c>
      <c r="BH737" s="50">
        <f>IF(D737="","",IF(BY737&gt;TODAY()-60,0,IF(Y737&gt;12,MAX(0,(U737+Y737)-BG737),MAX(0,U737-BG737))))</f>
        <v/>
      </c>
      <c r="BI737" s="51">
        <f>IF(D737="","",BH737*AG737)</f>
        <v/>
      </c>
      <c r="BJ737" s="51">
        <f>IF(D737="","",IF(OR(R737="A",R737="AA",R737="AAA"),BI737,0))</f>
        <v/>
      </c>
      <c r="BK737" s="51">
        <f>IF(D737="","",IF(R737="B",BI737,0))</f>
        <v/>
      </c>
      <c r="BL737" s="51">
        <f>IF(D737="","",IF(R737="C",BI737,0))</f>
        <v/>
      </c>
      <c r="BM737" s="51">
        <f>IF(D737="","",IFERROR(MAX(0,MIN(BI737/AP737,1)),0))</f>
        <v/>
      </c>
      <c r="BN737" s="52">
        <f>IF(D737="","",AB737*AG737)</f>
        <v/>
      </c>
      <c r="BO737" s="52">
        <f>IF(D737="","",(U737+V737+X737)*AG737)</f>
        <v/>
      </c>
      <c r="BP737" s="52">
        <f>IF(D737="","",(AB737*3)*AG737)</f>
        <v/>
      </c>
      <c r="BQ737" s="52">
        <f>IF(D737="","",IF(BO737-BP737&gt;0,0,BO737-BP737))</f>
        <v/>
      </c>
      <c r="BR737" s="52">
        <f>IF(D737="","",IF(BO737-BP737-BN737&gt;0,0,BO737-BP737-BN737))</f>
        <v/>
      </c>
      <c r="BS737" s="53">
        <f>IF(D737="","",IFERROR(AB737*AI737,0))</f>
        <v/>
      </c>
      <c r="BT737" s="53">
        <f>IF(D737="","",IFERROR(IF(X737&gt;12, AI737*(U737+V737+X737), AI737*(U737+V737)),0))</f>
        <v/>
      </c>
      <c r="BU737" s="53">
        <f>IF(D737="","",IFERROR(((AB737*3)*AI737),0))</f>
        <v/>
      </c>
      <c r="BV737" s="53">
        <f>IF(D737="","",IF(BT737-BU737&gt;0,0,BT737-BU737))</f>
        <v/>
      </c>
      <c r="BW737" s="53">
        <f>IF(D737="","",IF(BT737-BU737-BS737&gt;0,0,BT737-BU737-BS737))</f>
        <v/>
      </c>
      <c r="BX737" s="36">
        <f>IF(D737="","",IFERROR(VLOOKUP(D737,'produto-entrada-7'!A:M,3,0),"SEM PEDIDO"))</f>
        <v/>
      </c>
      <c r="BY737" s="36">
        <f>IF(D737="","",VLOOKUP(D737,'produto-estoque-total-7'!A:AB,25,0))</f>
        <v/>
      </c>
      <c r="BZ737" s="36">
        <f>IF(D737="","",IFERROR(VLOOKUP(D737,'produto-estoque-total-7'!A:AB,26,0)/100,0))</f>
        <v/>
      </c>
      <c r="CA737" s="36">
        <f>IF(D737="","",IFERROR(VLOOKUP(D737,'produto-estoque-total-7'!A:AB,27,0)/100,0))</f>
        <v/>
      </c>
      <c r="CB737" s="41">
        <f>IF(D737="","",V737*AF737)</f>
        <v/>
      </c>
      <c r="CC737" s="41">
        <f>IF(D737="","",V737*AI737)</f>
        <v/>
      </c>
      <c r="CD737" s="54">
        <f>IF(D737="","",VLOOKUP(D737,'produto-estoque-total-7'!A:AB,28,0))</f>
        <v/>
      </c>
    </row>
    <row r="738">
      <c r="A738" s="36">
        <f>IF(D738="","",VLOOKUP(D738,'produto-estoque-total-7'!A:AB,3,0))</f>
        <v/>
      </c>
      <c r="B738" s="1">
        <f>IF(D738="","",VLOOKUP(D738,'produto-estoque-total-7'!A:AB,12,0))</f>
        <v/>
      </c>
      <c r="C738" s="1">
        <f>IF(D738="","",VLOOKUP(D738,'produto-estoque-total-7'!A:AB,2,0))</f>
        <v/>
      </c>
      <c r="D738" s="37">
        <f>IFERROR(IF('produto-estoque-total-7'!A737="","",'produto-estoque-total-7'!A737),"")</f>
        <v/>
      </c>
      <c r="E738" s="1">
        <f>IF(D738="","",VLOOKUP(D738,'produto-estoque-total-7'!A:AB,4,0))</f>
        <v/>
      </c>
      <c r="F738" s="36">
        <f>IF(D738="","",VLOOKUP(D738,'produto-estoque-total-7'!A:AB,13,0))</f>
        <v/>
      </c>
      <c r="G738" s="1">
        <f>IF(F738="","",VLOOKUP(F738,'FORNECEDORES X COMPRADOR'!A:D,4,0))</f>
        <v/>
      </c>
      <c r="H738" s="1">
        <f>IF(F738="","",VLOOKUP(F738,'FORNECEDORES X COMPRADOR'!A:E,5,0))</f>
        <v/>
      </c>
      <c r="I738" s="36">
        <f>IF(D738="","",VLOOKUP(D738,'produto-estoque-total-7'!A:AB,15,0))</f>
        <v/>
      </c>
      <c r="J738" s="36">
        <f>IF(D738="","",VLOOKUP(D738,'produto-estoque-total-7'!A:AB,19,0))</f>
        <v/>
      </c>
      <c r="K738" s="1">
        <f>IF(D738="","",VLOOKUP(D738,'produto-estoque-total-7'!A:AB,20,0))</f>
        <v/>
      </c>
      <c r="L738" s="36">
        <f>IF(D738="","",VLOOKUP(D738,'produto-estoque-total-7'!A:AB,17,0))</f>
        <v/>
      </c>
      <c r="M738" s="1">
        <f>IF(D738="","",VLOOKUP(D738,'produto-estoque-total-7'!A:AB,18,0))</f>
        <v/>
      </c>
      <c r="N738" s="36">
        <f>IF(D738="","",VLOOKUP(D738,'produto-estoque-total-7'!A:AB,21,0))</f>
        <v/>
      </c>
      <c r="O738" s="1">
        <f>IF(D738="","",VLOOKUP(D738,'produto-estoque-total-7'!A:AB,22,0))</f>
        <v/>
      </c>
      <c r="P738" s="36">
        <f>IF(D738="","",VLOOKUP(D738,'produto-estoque-total-7'!A:AB,23,0))</f>
        <v/>
      </c>
      <c r="Q738" s="1">
        <f>IF(D738="","",VLOOKUP(D738,'produto-estoque-total-7'!A:AB,24,0))</f>
        <v/>
      </c>
      <c r="R738" s="38">
        <f>IFERROR(IF(D738="","",VLOOKUP(D738,'produto-venda-7'!B:N,13,0)),"C")</f>
        <v/>
      </c>
      <c r="S738" s="39">
        <f>IF(D738="","",VLOOKUP(D738,'produto-estoque-total-7'!A:AB,6,0))</f>
        <v/>
      </c>
      <c r="T738" s="39">
        <f>IF(D738="","",VLOOKUP(D738,'produto-estoque-total-7'!A:AB,5,0))</f>
        <v/>
      </c>
      <c r="U738" s="40">
        <f>IF(D738="","",VLOOKUP(D738,'produto-estoque-total-7'!A:AB,11,0))</f>
        <v/>
      </c>
      <c r="V738" s="41">
        <f>IF(D738="","",IFERROR(VLOOKUP(D738,'produto-entrada-7'!A:M,10,0),0))</f>
        <v/>
      </c>
      <c r="W738" s="42" t="n"/>
      <c r="X738" s="39">
        <f>IF(D738="","",VLOOKUP(D738,'produto-estoque-total-7'!A:AB,8,0))</f>
        <v/>
      </c>
      <c r="Y738" s="39">
        <f>IF(D738="","",VLOOKUP(D738,'produto-estoque-total-7'!A:AB,9,0))</f>
        <v/>
      </c>
      <c r="Z738" s="39">
        <f>IF(D738="","",VLOOKUP(D738,'produto-estoque-total-7'!A:AB,10,0))</f>
        <v/>
      </c>
      <c r="AA738" s="39">
        <f>IFERROR(IF(D738="","",VLOOKUP(D738,'produto-venda-7'!B:N,4,0)),0)</f>
        <v/>
      </c>
      <c r="AB738" s="39">
        <f>IFERROR(IF(D738="","",VLOOKUP(D738,'produto-venda-7'!B:N,5,0)),0)</f>
        <v/>
      </c>
      <c r="AC738" s="39">
        <f>IF(D738="","",IFERROR(AA738/90,0))</f>
        <v/>
      </c>
      <c r="AD738" s="36">
        <f>IF(D738="","",IFERROR(VLOOKUP(D738,'produto-entrada-7'!A:M,4,0),0))</f>
        <v/>
      </c>
      <c r="AE738" s="36">
        <f>IFERROR(IF(D738="","",VLOOKUP(D738,'produto-venda-7'!B:N,10,0)),0)</f>
        <v/>
      </c>
      <c r="AF738" s="36">
        <f>IF(D738="","",IFERROR(VLOOKUP(D738,'produto-entrada-7'!A:M,11,0),0))</f>
        <v/>
      </c>
      <c r="AG738" s="1">
        <f>IF(D738="","",IFERROR(VLOOKUP(D738,'produto-entrada-7'!A:M,12,0),0))</f>
        <v/>
      </c>
      <c r="AH738" s="1">
        <f>IF(D738="","",IFERROR(VLOOKUP(D738,'produto-entrada-7'!A:M,13,0),0))</f>
        <v/>
      </c>
      <c r="AI738" s="36">
        <f>IFERROR(IF(D738="","",VLOOKUP(D738,'produto-venda-7'!B:N,11,0)),0)</f>
        <v/>
      </c>
      <c r="AJ738" s="43">
        <f>IF(D738="","",IFERROR(AI738*AB738,0))</f>
        <v/>
      </c>
      <c r="AK738" s="44">
        <f>IFERROR(IF(D738="","",VLOOKUP(F738,'ANALISE FORNECEDOR'!$A:$I,8,0)),"")</f>
        <v/>
      </c>
      <c r="AL738" s="44">
        <f>IF(D738="","",AVERAGE(AM738,AK738))</f>
        <v/>
      </c>
      <c r="AM738" s="44">
        <f>IFERROR(IF(D738="","",VLOOKUP(F738,'ANALISE FORNECEDOR'!$A:$I,9,0)),"")</f>
        <v/>
      </c>
      <c r="AN738" s="45">
        <f>IF(D738="","",IF(Y738&gt;12,AI738*(U738+Y738),AI738*U738))</f>
        <v/>
      </c>
      <c r="AO738" s="45">
        <f>IF(D738="","",IF(Y738&gt;12,AI738*(U738+V738+Y738),AI738*(U738+V738)))</f>
        <v/>
      </c>
      <c r="AP738" s="46">
        <f>IF(D738="","",IF(Y738&gt;12,AG738*(U738+Y738),AG738*U738))</f>
        <v/>
      </c>
      <c r="AQ738" s="46">
        <f>IF(D738="","",IF(Y738&gt;12,AG738*(U738+V738+Y738),AG738*(U738+V738)))</f>
        <v/>
      </c>
      <c r="AR738" s="46">
        <f>IF(D738="","",IF(OR(R738="A",R738="AA",R738="AAA"),AP738,0))</f>
        <v/>
      </c>
      <c r="AS738" s="46">
        <f>IF(D738="","",IF(R738="B",AP738,0))</f>
        <v/>
      </c>
      <c r="AT738" s="46">
        <f>IF(D738="","",IF(R738="C",AP738,0))</f>
        <v/>
      </c>
      <c r="AU738" s="47">
        <f>IF(D738="","",IFERROR(AN738/AJ738,0))</f>
        <v/>
      </c>
      <c r="AV738" s="47">
        <f>IF(D738="","",IFERROR(((AO738)/AJ738),0))</f>
        <v/>
      </c>
      <c r="AW738" s="48">
        <f>IF(D738="","",IF(OR(S738="S",NOT(AND(ISNUMBER(AC738),ISNUMBER(AL738),AC738*AL738&gt;=0))),0,AC738*AL738))</f>
        <v/>
      </c>
      <c r="AX738" s="49">
        <f>IFERROR(IF(D738="","",AW738*AG738),0)</f>
        <v/>
      </c>
      <c r="AY738" s="48">
        <f>IF(D738="","",IF(OR(S738="S",NOT(AND(ISNUMBER(AC738),ISNUMBER(AK738),AC738*AK738&gt;=0))),0,AC738*AK738))</f>
        <v/>
      </c>
      <c r="AZ738" s="48">
        <f>IFERROR(IF(D738="","",IF(AY738=0,0,IF(((AY738)-(U738+Y738))&lt;0,0,(AY738)-U738))),0)</f>
        <v/>
      </c>
      <c r="BA738" s="49">
        <f>IF(D738="","",AZ738*AG738)</f>
        <v/>
      </c>
      <c r="BB738" s="49">
        <f>IF(D738="","",IF(OR(R738="A",R738="AA",R738="AAA"),BA738,0))</f>
        <v/>
      </c>
      <c r="BC738" s="49">
        <f>IF(D738="","",IF(R738="B",BA738,0))</f>
        <v/>
      </c>
      <c r="BD738" s="49">
        <f>IF(D738="","",IF(R738="B",BA738,0))</f>
        <v/>
      </c>
      <c r="BE738" s="49">
        <f>IF(D738="","",IF(S738="S",
1,
IF(AC738=0,
1,
IF(
IFERROR(((U738+Y738)*AG738)/((AC738*AK738)*AG738),0)&lt;0,
0,
IF(
IFERROR(((U738+Y738)*AG738)/((AC738*AK738)*AG738),0)&gt;1,
1,
IFERROR(((U738+Y738)*AG738)/((AC738*AK738)*AG738),0)
)
)
)
))</f>
        <v/>
      </c>
      <c r="BF738" s="49">
        <f>IF(D738="","",IF(S738="S",
1,
IF(AC738=0,
1,
IF(
IFERROR(((U738+V738+Y738)*AG738)/((AC738*AK738)*AG738),0)&lt;0,
0,
IF(
IFERROR(((U738+V738+Y738)*AG738)/((AC738*AK738)*AG738),0)&gt;1,
1,
IFERROR(((U738+V738+Y738)*AG738)/((AC738*AK738)*AG738),0)
)
)
)
))</f>
        <v/>
      </c>
      <c r="BG738" s="50">
        <f>IF(D738="","",IF(S738="S",0,IF(AND(ISNUMBER(AC738),ISNUMBER(AM738)),IF(OR(AC738*AM738&lt;0,ISERR(AC738*AM738)),0,AC738*AM738),0)))</f>
        <v/>
      </c>
      <c r="BH738" s="50">
        <f>IF(D738="","",IF(BY738&gt;TODAY()-60,0,IF(Y738&gt;12,MAX(0,(U738+Y738)-BG738),MAX(0,U738-BG738))))</f>
        <v/>
      </c>
      <c r="BI738" s="51">
        <f>IF(D738="","",BH738*AG738)</f>
        <v/>
      </c>
      <c r="BJ738" s="51">
        <f>IF(D738="","",IF(OR(R738="A",R738="AA",R738="AAA"),BI738,0))</f>
        <v/>
      </c>
      <c r="BK738" s="51">
        <f>IF(D738="","",IF(R738="B",BI738,0))</f>
        <v/>
      </c>
      <c r="BL738" s="51">
        <f>IF(D738="","",IF(R738="C",BI738,0))</f>
        <v/>
      </c>
      <c r="BM738" s="51">
        <f>IF(D738="","",IFERROR(MAX(0,MIN(BI738/AP738,1)),0))</f>
        <v/>
      </c>
      <c r="BN738" s="52">
        <f>IF(D738="","",AB738*AG738)</f>
        <v/>
      </c>
      <c r="BO738" s="52">
        <f>IF(D738="","",(U738+V738+X738)*AG738)</f>
        <v/>
      </c>
      <c r="BP738" s="52">
        <f>IF(D738="","",(AB738*3)*AG738)</f>
        <v/>
      </c>
      <c r="BQ738" s="52">
        <f>IF(D738="","",IF(BO738-BP738&gt;0,0,BO738-BP738))</f>
        <v/>
      </c>
      <c r="BR738" s="52">
        <f>IF(D738="","",IF(BO738-BP738-BN738&gt;0,0,BO738-BP738-BN738))</f>
        <v/>
      </c>
      <c r="BS738" s="53">
        <f>IF(D738="","",IFERROR(AB738*AI738,0))</f>
        <v/>
      </c>
      <c r="BT738" s="53">
        <f>IF(D738="","",IFERROR(IF(X738&gt;12, AI738*(U738+V738+X738), AI738*(U738+V738)),0))</f>
        <v/>
      </c>
      <c r="BU738" s="53">
        <f>IF(D738="","",IFERROR(((AB738*3)*AI738),0))</f>
        <v/>
      </c>
      <c r="BV738" s="53">
        <f>IF(D738="","",IF(BT738-BU738&gt;0,0,BT738-BU738))</f>
        <v/>
      </c>
      <c r="BW738" s="53">
        <f>IF(D738="","",IF(BT738-BU738-BS738&gt;0,0,BT738-BU738-BS738))</f>
        <v/>
      </c>
      <c r="BX738" s="36">
        <f>IF(D738="","",IFERROR(VLOOKUP(D738,'produto-entrada-7'!A:M,3,0),"SEM PEDIDO"))</f>
        <v/>
      </c>
      <c r="BY738" s="36">
        <f>IF(D738="","",VLOOKUP(D738,'produto-estoque-total-7'!A:AB,25,0))</f>
        <v/>
      </c>
      <c r="BZ738" s="36">
        <f>IF(D738="","",IFERROR(VLOOKUP(D738,'produto-estoque-total-7'!A:AB,26,0)/100,0))</f>
        <v/>
      </c>
      <c r="CA738" s="36">
        <f>IF(D738="","",IFERROR(VLOOKUP(D738,'produto-estoque-total-7'!A:AB,27,0)/100,0))</f>
        <v/>
      </c>
      <c r="CB738" s="41">
        <f>IF(D738="","",V738*AF738)</f>
        <v/>
      </c>
      <c r="CC738" s="41">
        <f>IF(D738="","",V738*AI738)</f>
        <v/>
      </c>
      <c r="CD738" s="54">
        <f>IF(D738="","",VLOOKUP(D738,'produto-estoque-total-7'!A:AB,28,0))</f>
        <v/>
      </c>
    </row>
    <row r="739">
      <c r="A739" s="36">
        <f>IF(D739="","",VLOOKUP(D739,'produto-estoque-total-7'!A:AB,3,0))</f>
        <v/>
      </c>
      <c r="B739" s="1">
        <f>IF(D739="","",VLOOKUP(D739,'produto-estoque-total-7'!A:AB,12,0))</f>
        <v/>
      </c>
      <c r="C739" s="1">
        <f>IF(D739="","",VLOOKUP(D739,'produto-estoque-total-7'!A:AB,2,0))</f>
        <v/>
      </c>
      <c r="D739" s="37">
        <f>IFERROR(IF('produto-estoque-total-7'!A738="","",'produto-estoque-total-7'!A738),"")</f>
        <v/>
      </c>
      <c r="E739" s="1">
        <f>IF(D739="","",VLOOKUP(D739,'produto-estoque-total-7'!A:AB,4,0))</f>
        <v/>
      </c>
      <c r="F739" s="36">
        <f>IF(D739="","",VLOOKUP(D739,'produto-estoque-total-7'!A:AB,13,0))</f>
        <v/>
      </c>
      <c r="G739" s="1">
        <f>IF(F739="","",VLOOKUP(F739,'FORNECEDORES X COMPRADOR'!A:D,4,0))</f>
        <v/>
      </c>
      <c r="H739" s="1">
        <f>IF(F739="","",VLOOKUP(F739,'FORNECEDORES X COMPRADOR'!A:E,5,0))</f>
        <v/>
      </c>
      <c r="I739" s="36">
        <f>IF(D739="","",VLOOKUP(D739,'produto-estoque-total-7'!A:AB,15,0))</f>
        <v/>
      </c>
      <c r="J739" s="36">
        <f>IF(D739="","",VLOOKUP(D739,'produto-estoque-total-7'!A:AB,19,0))</f>
        <v/>
      </c>
      <c r="K739" s="1">
        <f>IF(D739="","",VLOOKUP(D739,'produto-estoque-total-7'!A:AB,20,0))</f>
        <v/>
      </c>
      <c r="L739" s="36">
        <f>IF(D739="","",VLOOKUP(D739,'produto-estoque-total-7'!A:AB,17,0))</f>
        <v/>
      </c>
      <c r="M739" s="1">
        <f>IF(D739="","",VLOOKUP(D739,'produto-estoque-total-7'!A:AB,18,0))</f>
        <v/>
      </c>
      <c r="N739" s="36">
        <f>IF(D739="","",VLOOKUP(D739,'produto-estoque-total-7'!A:AB,21,0))</f>
        <v/>
      </c>
      <c r="O739" s="1">
        <f>IF(D739="","",VLOOKUP(D739,'produto-estoque-total-7'!A:AB,22,0))</f>
        <v/>
      </c>
      <c r="P739" s="36">
        <f>IF(D739="","",VLOOKUP(D739,'produto-estoque-total-7'!A:AB,23,0))</f>
        <v/>
      </c>
      <c r="Q739" s="1">
        <f>IF(D739="","",VLOOKUP(D739,'produto-estoque-total-7'!A:AB,24,0))</f>
        <v/>
      </c>
      <c r="R739" s="38">
        <f>IFERROR(IF(D739="","",VLOOKUP(D739,'produto-venda-7'!B:N,13,0)),"C")</f>
        <v/>
      </c>
      <c r="S739" s="39">
        <f>IF(D739="","",VLOOKUP(D739,'produto-estoque-total-7'!A:AB,6,0))</f>
        <v/>
      </c>
      <c r="T739" s="39">
        <f>IF(D739="","",VLOOKUP(D739,'produto-estoque-total-7'!A:AB,5,0))</f>
        <v/>
      </c>
      <c r="U739" s="40">
        <f>IF(D739="","",VLOOKUP(D739,'produto-estoque-total-7'!A:AB,11,0))</f>
        <v/>
      </c>
      <c r="V739" s="41">
        <f>IF(D739="","",IFERROR(VLOOKUP(D739,'produto-entrada-7'!A:M,10,0),0))</f>
        <v/>
      </c>
      <c r="W739" s="42" t="n"/>
      <c r="X739" s="39">
        <f>IF(D739="","",VLOOKUP(D739,'produto-estoque-total-7'!A:AB,8,0))</f>
        <v/>
      </c>
      <c r="Y739" s="39">
        <f>IF(D739="","",VLOOKUP(D739,'produto-estoque-total-7'!A:AB,9,0))</f>
        <v/>
      </c>
      <c r="Z739" s="39">
        <f>IF(D739="","",VLOOKUP(D739,'produto-estoque-total-7'!A:AB,10,0))</f>
        <v/>
      </c>
      <c r="AA739" s="39">
        <f>IFERROR(IF(D739="","",VLOOKUP(D739,'produto-venda-7'!B:N,4,0)),0)</f>
        <v/>
      </c>
      <c r="AB739" s="39">
        <f>IFERROR(IF(D739="","",VLOOKUP(D739,'produto-venda-7'!B:N,5,0)),0)</f>
        <v/>
      </c>
      <c r="AC739" s="39">
        <f>IF(D739="","",IFERROR(AA739/90,0))</f>
        <v/>
      </c>
      <c r="AD739" s="36">
        <f>IF(D739="","",IFERROR(VLOOKUP(D739,'produto-entrada-7'!A:M,4,0),0))</f>
        <v/>
      </c>
      <c r="AE739" s="36">
        <f>IFERROR(IF(D739="","",VLOOKUP(D739,'produto-venda-7'!B:N,10,0)),0)</f>
        <v/>
      </c>
      <c r="AF739" s="36">
        <f>IF(D739="","",IFERROR(VLOOKUP(D739,'produto-entrada-7'!A:M,11,0),0))</f>
        <v/>
      </c>
      <c r="AG739" s="1">
        <f>IF(D739="","",IFERROR(VLOOKUP(D739,'produto-entrada-7'!A:M,12,0),0))</f>
        <v/>
      </c>
      <c r="AH739" s="1">
        <f>IF(D739="","",IFERROR(VLOOKUP(D739,'produto-entrada-7'!A:M,13,0),0))</f>
        <v/>
      </c>
      <c r="AI739" s="36">
        <f>IFERROR(IF(D739="","",VLOOKUP(D739,'produto-venda-7'!B:N,11,0)),0)</f>
        <v/>
      </c>
      <c r="AJ739" s="43">
        <f>IF(D739="","",IFERROR(AI739*AB739,0))</f>
        <v/>
      </c>
      <c r="AK739" s="44">
        <f>IFERROR(IF(D739="","",VLOOKUP(F739,'ANALISE FORNECEDOR'!$A:$I,8,0)),"")</f>
        <v/>
      </c>
      <c r="AL739" s="44">
        <f>IF(D739="","",AVERAGE(AM739,AK739))</f>
        <v/>
      </c>
      <c r="AM739" s="44">
        <f>IFERROR(IF(D739="","",VLOOKUP(F739,'ANALISE FORNECEDOR'!$A:$I,9,0)),"")</f>
        <v/>
      </c>
      <c r="AN739" s="45">
        <f>IF(D739="","",IF(Y739&gt;12,AI739*(U739+Y739),AI739*U739))</f>
        <v/>
      </c>
      <c r="AO739" s="45">
        <f>IF(D739="","",IF(Y739&gt;12,AI739*(U739+V739+Y739),AI739*(U739+V739)))</f>
        <v/>
      </c>
      <c r="AP739" s="46">
        <f>IF(D739="","",IF(Y739&gt;12,AG739*(U739+Y739),AG739*U739))</f>
        <v/>
      </c>
      <c r="AQ739" s="46">
        <f>IF(D739="","",IF(Y739&gt;12,AG739*(U739+V739+Y739),AG739*(U739+V739)))</f>
        <v/>
      </c>
      <c r="AR739" s="46">
        <f>IF(D739="","",IF(OR(R739="A",R739="AA",R739="AAA"),AP739,0))</f>
        <v/>
      </c>
      <c r="AS739" s="46">
        <f>IF(D739="","",IF(R739="B",AP739,0))</f>
        <v/>
      </c>
      <c r="AT739" s="46">
        <f>IF(D739="","",IF(R739="C",AP739,0))</f>
        <v/>
      </c>
      <c r="AU739" s="47">
        <f>IF(D739="","",IFERROR(AN739/AJ739,0))</f>
        <v/>
      </c>
      <c r="AV739" s="47">
        <f>IF(D739="","",IFERROR(((AO739)/AJ739),0))</f>
        <v/>
      </c>
      <c r="AW739" s="48">
        <f>IF(D739="","",IF(OR(S739="S",NOT(AND(ISNUMBER(AC739),ISNUMBER(AL739),AC739*AL739&gt;=0))),0,AC739*AL739))</f>
        <v/>
      </c>
      <c r="AX739" s="49">
        <f>IFERROR(IF(D739="","",AW739*AG739),0)</f>
        <v/>
      </c>
      <c r="AY739" s="48">
        <f>IF(D739="","",IF(OR(S739="S",NOT(AND(ISNUMBER(AC739),ISNUMBER(AK739),AC739*AK739&gt;=0))),0,AC739*AK739))</f>
        <v/>
      </c>
      <c r="AZ739" s="48">
        <f>IFERROR(IF(D739="","",IF(AY739=0,0,IF(((AY739)-(U739+Y739))&lt;0,0,(AY739)-U739))),0)</f>
        <v/>
      </c>
      <c r="BA739" s="49">
        <f>IF(D739="","",AZ739*AG739)</f>
        <v/>
      </c>
      <c r="BB739" s="49">
        <f>IF(D739="","",IF(OR(R739="A",R739="AA",R739="AAA"),BA739,0))</f>
        <v/>
      </c>
      <c r="BC739" s="49">
        <f>IF(D739="","",IF(R739="B",BA739,0))</f>
        <v/>
      </c>
      <c r="BD739" s="49">
        <f>IF(D739="","",IF(R739="B",BA739,0))</f>
        <v/>
      </c>
      <c r="BE739" s="49">
        <f>IF(D739="","",IF(S739="S",
1,
IF(AC739=0,
1,
IF(
IFERROR(((U739+Y739)*AG739)/((AC739*AK739)*AG739),0)&lt;0,
0,
IF(
IFERROR(((U739+Y739)*AG739)/((AC739*AK739)*AG739),0)&gt;1,
1,
IFERROR(((U739+Y739)*AG739)/((AC739*AK739)*AG739),0)
)
)
)
))</f>
        <v/>
      </c>
      <c r="BF739" s="49">
        <f>IF(D739="","",IF(S739="S",
1,
IF(AC739=0,
1,
IF(
IFERROR(((U739+V739+Y739)*AG739)/((AC739*AK739)*AG739),0)&lt;0,
0,
IF(
IFERROR(((U739+V739+Y739)*AG739)/((AC739*AK739)*AG739),0)&gt;1,
1,
IFERROR(((U739+V739+Y739)*AG739)/((AC739*AK739)*AG739),0)
)
)
)
))</f>
        <v/>
      </c>
      <c r="BG739" s="50">
        <f>IF(D739="","",IF(S739="S",0,IF(AND(ISNUMBER(AC739),ISNUMBER(AM739)),IF(OR(AC739*AM739&lt;0,ISERR(AC739*AM739)),0,AC739*AM739),0)))</f>
        <v/>
      </c>
      <c r="BH739" s="50">
        <f>IF(D739="","",IF(BY739&gt;TODAY()-60,0,IF(Y739&gt;12,MAX(0,(U739+Y739)-BG739),MAX(0,U739-BG739))))</f>
        <v/>
      </c>
      <c r="BI739" s="51">
        <f>IF(D739="","",BH739*AG739)</f>
        <v/>
      </c>
      <c r="BJ739" s="51">
        <f>IF(D739="","",IF(OR(R739="A",R739="AA",R739="AAA"),BI739,0))</f>
        <v/>
      </c>
      <c r="BK739" s="51">
        <f>IF(D739="","",IF(R739="B",BI739,0))</f>
        <v/>
      </c>
      <c r="BL739" s="51">
        <f>IF(D739="","",IF(R739="C",BI739,0))</f>
        <v/>
      </c>
      <c r="BM739" s="51">
        <f>IF(D739="","",IFERROR(MAX(0,MIN(BI739/AP739,1)),0))</f>
        <v/>
      </c>
      <c r="BN739" s="52">
        <f>IF(D739="","",AB739*AG739)</f>
        <v/>
      </c>
      <c r="BO739" s="52">
        <f>IF(D739="","",(U739+V739+X739)*AG739)</f>
        <v/>
      </c>
      <c r="BP739" s="52">
        <f>IF(D739="","",(AB739*3)*AG739)</f>
        <v/>
      </c>
      <c r="BQ739" s="52">
        <f>IF(D739="","",IF(BO739-BP739&gt;0,0,BO739-BP739))</f>
        <v/>
      </c>
      <c r="BR739" s="52">
        <f>IF(D739="","",IF(BO739-BP739-BN739&gt;0,0,BO739-BP739-BN739))</f>
        <v/>
      </c>
      <c r="BS739" s="53">
        <f>IF(D739="","",IFERROR(AB739*AI739,0))</f>
        <v/>
      </c>
      <c r="BT739" s="53">
        <f>IF(D739="","",IFERROR(IF(X739&gt;12, AI739*(U739+V739+X739), AI739*(U739+V739)),0))</f>
        <v/>
      </c>
      <c r="BU739" s="53">
        <f>IF(D739="","",IFERROR(((AB739*3)*AI739),0))</f>
        <v/>
      </c>
      <c r="BV739" s="53">
        <f>IF(D739="","",IF(BT739-BU739&gt;0,0,BT739-BU739))</f>
        <v/>
      </c>
      <c r="BW739" s="53">
        <f>IF(D739="","",IF(BT739-BU739-BS739&gt;0,0,BT739-BU739-BS739))</f>
        <v/>
      </c>
      <c r="BX739" s="36">
        <f>IF(D739="","",IFERROR(VLOOKUP(D739,'produto-entrada-7'!A:M,3,0),"SEM PEDIDO"))</f>
        <v/>
      </c>
      <c r="BY739" s="36">
        <f>IF(D739="","",VLOOKUP(D739,'produto-estoque-total-7'!A:AB,25,0))</f>
        <v/>
      </c>
      <c r="BZ739" s="36">
        <f>IF(D739="","",IFERROR(VLOOKUP(D739,'produto-estoque-total-7'!A:AB,26,0)/100,0))</f>
        <v/>
      </c>
      <c r="CA739" s="36">
        <f>IF(D739="","",IFERROR(VLOOKUP(D739,'produto-estoque-total-7'!A:AB,27,0)/100,0))</f>
        <v/>
      </c>
      <c r="CB739" s="41">
        <f>IF(D739="","",V739*AF739)</f>
        <v/>
      </c>
      <c r="CC739" s="41">
        <f>IF(D739="","",V739*AI739)</f>
        <v/>
      </c>
      <c r="CD739" s="54">
        <f>IF(D739="","",VLOOKUP(D739,'produto-estoque-total-7'!A:AB,28,0))</f>
        <v/>
      </c>
    </row>
    <row r="740">
      <c r="A740" s="36">
        <f>IF(D740="","",VLOOKUP(D740,'produto-estoque-total-7'!A:AB,3,0))</f>
        <v/>
      </c>
      <c r="B740" s="1">
        <f>IF(D740="","",VLOOKUP(D740,'produto-estoque-total-7'!A:AB,12,0))</f>
        <v/>
      </c>
      <c r="C740" s="1">
        <f>IF(D740="","",VLOOKUP(D740,'produto-estoque-total-7'!A:AB,2,0))</f>
        <v/>
      </c>
      <c r="D740" s="37">
        <f>IFERROR(IF('produto-estoque-total-7'!A739="","",'produto-estoque-total-7'!A739),"")</f>
        <v/>
      </c>
      <c r="E740" s="1">
        <f>IF(D740="","",VLOOKUP(D740,'produto-estoque-total-7'!A:AB,4,0))</f>
        <v/>
      </c>
      <c r="F740" s="36">
        <f>IF(D740="","",VLOOKUP(D740,'produto-estoque-total-7'!A:AB,13,0))</f>
        <v/>
      </c>
      <c r="G740" s="1">
        <f>IF(F740="","",VLOOKUP(F740,'FORNECEDORES X COMPRADOR'!A:D,4,0))</f>
        <v/>
      </c>
      <c r="H740" s="1">
        <f>IF(F740="","",VLOOKUP(F740,'FORNECEDORES X COMPRADOR'!A:E,5,0))</f>
        <v/>
      </c>
      <c r="I740" s="36">
        <f>IF(D740="","",VLOOKUP(D740,'produto-estoque-total-7'!A:AB,15,0))</f>
        <v/>
      </c>
      <c r="J740" s="36">
        <f>IF(D740="","",VLOOKUP(D740,'produto-estoque-total-7'!A:AB,19,0))</f>
        <v/>
      </c>
      <c r="K740" s="1">
        <f>IF(D740="","",VLOOKUP(D740,'produto-estoque-total-7'!A:AB,20,0))</f>
        <v/>
      </c>
      <c r="L740" s="36">
        <f>IF(D740="","",VLOOKUP(D740,'produto-estoque-total-7'!A:AB,17,0))</f>
        <v/>
      </c>
      <c r="M740" s="1">
        <f>IF(D740="","",VLOOKUP(D740,'produto-estoque-total-7'!A:AB,18,0))</f>
        <v/>
      </c>
      <c r="N740" s="36">
        <f>IF(D740="","",VLOOKUP(D740,'produto-estoque-total-7'!A:AB,21,0))</f>
        <v/>
      </c>
      <c r="O740" s="1">
        <f>IF(D740="","",VLOOKUP(D740,'produto-estoque-total-7'!A:AB,22,0))</f>
        <v/>
      </c>
      <c r="P740" s="36">
        <f>IF(D740="","",VLOOKUP(D740,'produto-estoque-total-7'!A:AB,23,0))</f>
        <v/>
      </c>
      <c r="Q740" s="1">
        <f>IF(D740="","",VLOOKUP(D740,'produto-estoque-total-7'!A:AB,24,0))</f>
        <v/>
      </c>
      <c r="R740" s="38">
        <f>IFERROR(IF(D740="","",VLOOKUP(D740,'produto-venda-7'!B:N,13,0)),"C")</f>
        <v/>
      </c>
      <c r="S740" s="39">
        <f>IF(D740="","",VLOOKUP(D740,'produto-estoque-total-7'!A:AB,6,0))</f>
        <v/>
      </c>
      <c r="T740" s="39">
        <f>IF(D740="","",VLOOKUP(D740,'produto-estoque-total-7'!A:AB,5,0))</f>
        <v/>
      </c>
      <c r="U740" s="40">
        <f>IF(D740="","",VLOOKUP(D740,'produto-estoque-total-7'!A:AB,11,0))</f>
        <v/>
      </c>
      <c r="V740" s="41">
        <f>IF(D740="","",IFERROR(VLOOKUP(D740,'produto-entrada-7'!A:M,10,0),0))</f>
        <v/>
      </c>
      <c r="W740" s="42" t="n"/>
      <c r="X740" s="39">
        <f>IF(D740="","",VLOOKUP(D740,'produto-estoque-total-7'!A:AB,8,0))</f>
        <v/>
      </c>
      <c r="Y740" s="39">
        <f>IF(D740="","",VLOOKUP(D740,'produto-estoque-total-7'!A:AB,9,0))</f>
        <v/>
      </c>
      <c r="Z740" s="39">
        <f>IF(D740="","",VLOOKUP(D740,'produto-estoque-total-7'!A:AB,10,0))</f>
        <v/>
      </c>
      <c r="AA740" s="39">
        <f>IFERROR(IF(D740="","",VLOOKUP(D740,'produto-venda-7'!B:N,4,0)),0)</f>
        <v/>
      </c>
      <c r="AB740" s="39">
        <f>IFERROR(IF(D740="","",VLOOKUP(D740,'produto-venda-7'!B:N,5,0)),0)</f>
        <v/>
      </c>
      <c r="AC740" s="39">
        <f>IF(D740="","",IFERROR(AA740/90,0))</f>
        <v/>
      </c>
      <c r="AD740" s="36">
        <f>IF(D740="","",IFERROR(VLOOKUP(D740,'produto-entrada-7'!A:M,4,0),0))</f>
        <v/>
      </c>
      <c r="AE740" s="36">
        <f>IFERROR(IF(D740="","",VLOOKUP(D740,'produto-venda-7'!B:N,10,0)),0)</f>
        <v/>
      </c>
      <c r="AF740" s="36">
        <f>IF(D740="","",IFERROR(VLOOKUP(D740,'produto-entrada-7'!A:M,11,0),0))</f>
        <v/>
      </c>
      <c r="AG740" s="1">
        <f>IF(D740="","",IFERROR(VLOOKUP(D740,'produto-entrada-7'!A:M,12,0),0))</f>
        <v/>
      </c>
      <c r="AH740" s="1">
        <f>IF(D740="","",IFERROR(VLOOKUP(D740,'produto-entrada-7'!A:M,13,0),0))</f>
        <v/>
      </c>
      <c r="AI740" s="36">
        <f>IFERROR(IF(D740="","",VLOOKUP(D740,'produto-venda-7'!B:N,11,0)),0)</f>
        <v/>
      </c>
      <c r="AJ740" s="43">
        <f>IF(D740="","",IFERROR(AI740*AB740,0))</f>
        <v/>
      </c>
      <c r="AK740" s="44">
        <f>IFERROR(IF(D740="","",VLOOKUP(F740,'ANALISE FORNECEDOR'!$A:$I,8,0)),"")</f>
        <v/>
      </c>
      <c r="AL740" s="44">
        <f>IF(D740="","",AVERAGE(AM740,AK740))</f>
        <v/>
      </c>
      <c r="AM740" s="44">
        <f>IFERROR(IF(D740="","",VLOOKUP(F740,'ANALISE FORNECEDOR'!$A:$I,9,0)),"")</f>
        <v/>
      </c>
      <c r="AN740" s="45">
        <f>IF(D740="","",IF(Y740&gt;12,AI740*(U740+Y740),AI740*U740))</f>
        <v/>
      </c>
      <c r="AO740" s="45">
        <f>IF(D740="","",IF(Y740&gt;12,AI740*(U740+V740+Y740),AI740*(U740+V740)))</f>
        <v/>
      </c>
      <c r="AP740" s="46">
        <f>IF(D740="","",IF(Y740&gt;12,AG740*(U740+Y740),AG740*U740))</f>
        <v/>
      </c>
      <c r="AQ740" s="46">
        <f>IF(D740="","",IF(Y740&gt;12,AG740*(U740+V740+Y740),AG740*(U740+V740)))</f>
        <v/>
      </c>
      <c r="AR740" s="46">
        <f>IF(D740="","",IF(OR(R740="A",R740="AA",R740="AAA"),AP740,0))</f>
        <v/>
      </c>
      <c r="AS740" s="46">
        <f>IF(D740="","",IF(R740="B",AP740,0))</f>
        <v/>
      </c>
      <c r="AT740" s="46">
        <f>IF(D740="","",IF(R740="C",AP740,0))</f>
        <v/>
      </c>
      <c r="AU740" s="47">
        <f>IF(D740="","",IFERROR(AN740/AJ740,0))</f>
        <v/>
      </c>
      <c r="AV740" s="47">
        <f>IF(D740="","",IFERROR(((AO740)/AJ740),0))</f>
        <v/>
      </c>
      <c r="AW740" s="48">
        <f>IF(D740="","",IF(OR(S740="S",NOT(AND(ISNUMBER(AC740),ISNUMBER(AL740),AC740*AL740&gt;=0))),0,AC740*AL740))</f>
        <v/>
      </c>
      <c r="AX740" s="49">
        <f>IFERROR(IF(D740="","",AW740*AG740),0)</f>
        <v/>
      </c>
      <c r="AY740" s="48">
        <f>IF(D740="","",IF(OR(S740="S",NOT(AND(ISNUMBER(AC740),ISNUMBER(AK740),AC740*AK740&gt;=0))),0,AC740*AK740))</f>
        <v/>
      </c>
      <c r="AZ740" s="48">
        <f>IFERROR(IF(D740="","",IF(AY740=0,0,IF(((AY740)-(U740+Y740))&lt;0,0,(AY740)-U740))),0)</f>
        <v/>
      </c>
      <c r="BA740" s="49">
        <f>IF(D740="","",AZ740*AG740)</f>
        <v/>
      </c>
      <c r="BB740" s="49">
        <f>IF(D740="","",IF(OR(R740="A",R740="AA",R740="AAA"),BA740,0))</f>
        <v/>
      </c>
      <c r="BC740" s="49">
        <f>IF(D740="","",IF(R740="B",BA740,0))</f>
        <v/>
      </c>
      <c r="BD740" s="49">
        <f>IF(D740="","",IF(R740="B",BA740,0))</f>
        <v/>
      </c>
      <c r="BE740" s="49">
        <f>IF(D740="","",IF(S740="S",
1,
IF(AC740=0,
1,
IF(
IFERROR(((U740+Y740)*AG740)/((AC740*AK740)*AG740),0)&lt;0,
0,
IF(
IFERROR(((U740+Y740)*AG740)/((AC740*AK740)*AG740),0)&gt;1,
1,
IFERROR(((U740+Y740)*AG740)/((AC740*AK740)*AG740),0)
)
)
)
))</f>
        <v/>
      </c>
      <c r="BF740" s="49">
        <f>IF(D740="","",IF(S740="S",
1,
IF(AC740=0,
1,
IF(
IFERROR(((U740+V740+Y740)*AG740)/((AC740*AK740)*AG740),0)&lt;0,
0,
IF(
IFERROR(((U740+V740+Y740)*AG740)/((AC740*AK740)*AG740),0)&gt;1,
1,
IFERROR(((U740+V740+Y740)*AG740)/((AC740*AK740)*AG740),0)
)
)
)
))</f>
        <v/>
      </c>
      <c r="BG740" s="50">
        <f>IF(D740="","",IF(S740="S",0,IF(AND(ISNUMBER(AC740),ISNUMBER(AM740)),IF(OR(AC740*AM740&lt;0,ISERR(AC740*AM740)),0,AC740*AM740),0)))</f>
        <v/>
      </c>
      <c r="BH740" s="50">
        <f>IF(D740="","",IF(BY740&gt;TODAY()-60,0,IF(Y740&gt;12,MAX(0,(U740+Y740)-BG740),MAX(0,U740-BG740))))</f>
        <v/>
      </c>
      <c r="BI740" s="51">
        <f>IF(D740="","",BH740*AG740)</f>
        <v/>
      </c>
      <c r="BJ740" s="51">
        <f>IF(D740="","",IF(OR(R740="A",R740="AA",R740="AAA"),BI740,0))</f>
        <v/>
      </c>
      <c r="BK740" s="51">
        <f>IF(D740="","",IF(R740="B",BI740,0))</f>
        <v/>
      </c>
      <c r="BL740" s="51">
        <f>IF(D740="","",IF(R740="C",BI740,0))</f>
        <v/>
      </c>
      <c r="BM740" s="51">
        <f>IF(D740="","",IFERROR(MAX(0,MIN(BI740/AP740,1)),0))</f>
        <v/>
      </c>
      <c r="BN740" s="52">
        <f>IF(D740="","",AB740*AG740)</f>
        <v/>
      </c>
      <c r="BO740" s="52">
        <f>IF(D740="","",(U740+V740+X740)*AG740)</f>
        <v/>
      </c>
      <c r="BP740" s="52">
        <f>IF(D740="","",(AB740*3)*AG740)</f>
        <v/>
      </c>
      <c r="BQ740" s="52">
        <f>IF(D740="","",IF(BO740-BP740&gt;0,0,BO740-BP740))</f>
        <v/>
      </c>
      <c r="BR740" s="52">
        <f>IF(D740="","",IF(BO740-BP740-BN740&gt;0,0,BO740-BP740-BN740))</f>
        <v/>
      </c>
      <c r="BS740" s="53">
        <f>IF(D740="","",IFERROR(AB740*AI740,0))</f>
        <v/>
      </c>
      <c r="BT740" s="53">
        <f>IF(D740="","",IFERROR(IF(X740&gt;12, AI740*(U740+V740+X740), AI740*(U740+V740)),0))</f>
        <v/>
      </c>
      <c r="BU740" s="53">
        <f>IF(D740="","",IFERROR(((AB740*3)*AI740),0))</f>
        <v/>
      </c>
      <c r="BV740" s="53">
        <f>IF(D740="","",IF(BT740-BU740&gt;0,0,BT740-BU740))</f>
        <v/>
      </c>
      <c r="BW740" s="53">
        <f>IF(D740="","",IF(BT740-BU740-BS740&gt;0,0,BT740-BU740-BS740))</f>
        <v/>
      </c>
      <c r="BX740" s="36">
        <f>IF(D740="","",IFERROR(VLOOKUP(D740,'produto-entrada-7'!A:M,3,0),"SEM PEDIDO"))</f>
        <v/>
      </c>
      <c r="BY740" s="36">
        <f>IF(D740="","",VLOOKUP(D740,'produto-estoque-total-7'!A:AB,25,0))</f>
        <v/>
      </c>
      <c r="BZ740" s="36">
        <f>IF(D740="","",IFERROR(VLOOKUP(D740,'produto-estoque-total-7'!A:AB,26,0)/100,0))</f>
        <v/>
      </c>
      <c r="CA740" s="36">
        <f>IF(D740="","",IFERROR(VLOOKUP(D740,'produto-estoque-total-7'!A:AB,27,0)/100,0))</f>
        <v/>
      </c>
      <c r="CB740" s="41">
        <f>IF(D740="","",V740*AF740)</f>
        <v/>
      </c>
      <c r="CC740" s="41">
        <f>IF(D740="","",V740*AI740)</f>
        <v/>
      </c>
      <c r="CD740" s="54">
        <f>IF(D740="","",VLOOKUP(D740,'produto-estoque-total-7'!A:AB,28,0))</f>
        <v/>
      </c>
    </row>
    <row r="741">
      <c r="A741" s="36">
        <f>IF(D741="","",VLOOKUP(D741,'produto-estoque-total-7'!A:AB,3,0))</f>
        <v/>
      </c>
      <c r="B741" s="1">
        <f>IF(D741="","",VLOOKUP(D741,'produto-estoque-total-7'!A:AB,12,0))</f>
        <v/>
      </c>
      <c r="C741" s="1">
        <f>IF(D741="","",VLOOKUP(D741,'produto-estoque-total-7'!A:AB,2,0))</f>
        <v/>
      </c>
      <c r="D741" s="37">
        <f>IFERROR(IF('produto-estoque-total-7'!A740="","",'produto-estoque-total-7'!A740),"")</f>
        <v/>
      </c>
      <c r="E741" s="1">
        <f>IF(D741="","",VLOOKUP(D741,'produto-estoque-total-7'!A:AB,4,0))</f>
        <v/>
      </c>
      <c r="F741" s="36">
        <f>IF(D741="","",VLOOKUP(D741,'produto-estoque-total-7'!A:AB,13,0))</f>
        <v/>
      </c>
      <c r="G741" s="1">
        <f>IF(F741="","",VLOOKUP(F741,'FORNECEDORES X COMPRADOR'!A:D,4,0))</f>
        <v/>
      </c>
      <c r="H741" s="1">
        <f>IF(F741="","",VLOOKUP(F741,'FORNECEDORES X COMPRADOR'!A:E,5,0))</f>
        <v/>
      </c>
      <c r="I741" s="36">
        <f>IF(D741="","",VLOOKUP(D741,'produto-estoque-total-7'!A:AB,15,0))</f>
        <v/>
      </c>
      <c r="J741" s="36">
        <f>IF(D741="","",VLOOKUP(D741,'produto-estoque-total-7'!A:AB,19,0))</f>
        <v/>
      </c>
      <c r="K741" s="1">
        <f>IF(D741="","",VLOOKUP(D741,'produto-estoque-total-7'!A:AB,20,0))</f>
        <v/>
      </c>
      <c r="L741" s="36">
        <f>IF(D741="","",VLOOKUP(D741,'produto-estoque-total-7'!A:AB,17,0))</f>
        <v/>
      </c>
      <c r="M741" s="1">
        <f>IF(D741="","",VLOOKUP(D741,'produto-estoque-total-7'!A:AB,18,0))</f>
        <v/>
      </c>
      <c r="N741" s="36">
        <f>IF(D741="","",VLOOKUP(D741,'produto-estoque-total-7'!A:AB,21,0))</f>
        <v/>
      </c>
      <c r="O741" s="1">
        <f>IF(D741="","",VLOOKUP(D741,'produto-estoque-total-7'!A:AB,22,0))</f>
        <v/>
      </c>
      <c r="P741" s="36">
        <f>IF(D741="","",VLOOKUP(D741,'produto-estoque-total-7'!A:AB,23,0))</f>
        <v/>
      </c>
      <c r="Q741" s="1">
        <f>IF(D741="","",VLOOKUP(D741,'produto-estoque-total-7'!A:AB,24,0))</f>
        <v/>
      </c>
      <c r="R741" s="38">
        <f>IFERROR(IF(D741="","",VLOOKUP(D741,'produto-venda-7'!B:N,13,0)),"C")</f>
        <v/>
      </c>
      <c r="S741" s="39">
        <f>IF(D741="","",VLOOKUP(D741,'produto-estoque-total-7'!A:AB,6,0))</f>
        <v/>
      </c>
      <c r="T741" s="39">
        <f>IF(D741="","",VLOOKUP(D741,'produto-estoque-total-7'!A:AB,5,0))</f>
        <v/>
      </c>
      <c r="U741" s="40">
        <f>IF(D741="","",VLOOKUP(D741,'produto-estoque-total-7'!A:AB,11,0))</f>
        <v/>
      </c>
      <c r="V741" s="41">
        <f>IF(D741="","",IFERROR(VLOOKUP(D741,'produto-entrada-7'!A:M,10,0),0))</f>
        <v/>
      </c>
      <c r="W741" s="42" t="n"/>
      <c r="X741" s="39">
        <f>IF(D741="","",VLOOKUP(D741,'produto-estoque-total-7'!A:AB,8,0))</f>
        <v/>
      </c>
      <c r="Y741" s="39">
        <f>IF(D741="","",VLOOKUP(D741,'produto-estoque-total-7'!A:AB,9,0))</f>
        <v/>
      </c>
      <c r="Z741" s="39">
        <f>IF(D741="","",VLOOKUP(D741,'produto-estoque-total-7'!A:AB,10,0))</f>
        <v/>
      </c>
      <c r="AA741" s="39">
        <f>IFERROR(IF(D741="","",VLOOKUP(D741,'produto-venda-7'!B:N,4,0)),0)</f>
        <v/>
      </c>
      <c r="AB741" s="39">
        <f>IFERROR(IF(D741="","",VLOOKUP(D741,'produto-venda-7'!B:N,5,0)),0)</f>
        <v/>
      </c>
      <c r="AC741" s="39">
        <f>IF(D741="","",IFERROR(AA741/90,0))</f>
        <v/>
      </c>
      <c r="AD741" s="36">
        <f>IF(D741="","",IFERROR(VLOOKUP(D741,'produto-entrada-7'!A:M,4,0),0))</f>
        <v/>
      </c>
      <c r="AE741" s="36">
        <f>IFERROR(IF(D741="","",VLOOKUP(D741,'produto-venda-7'!B:N,10,0)),0)</f>
        <v/>
      </c>
      <c r="AF741" s="36">
        <f>IF(D741="","",IFERROR(VLOOKUP(D741,'produto-entrada-7'!A:M,11,0),0))</f>
        <v/>
      </c>
      <c r="AG741" s="1">
        <f>IF(D741="","",IFERROR(VLOOKUP(D741,'produto-entrada-7'!A:M,12,0),0))</f>
        <v/>
      </c>
      <c r="AH741" s="1">
        <f>IF(D741="","",IFERROR(VLOOKUP(D741,'produto-entrada-7'!A:M,13,0),0))</f>
        <v/>
      </c>
      <c r="AI741" s="36">
        <f>IFERROR(IF(D741="","",VLOOKUP(D741,'produto-venda-7'!B:N,11,0)),0)</f>
        <v/>
      </c>
      <c r="AJ741" s="43">
        <f>IF(D741="","",IFERROR(AI741*AB741,0))</f>
        <v/>
      </c>
      <c r="AK741" s="44">
        <f>IFERROR(IF(D741="","",VLOOKUP(F741,'ANALISE FORNECEDOR'!$A:$I,8,0)),"")</f>
        <v/>
      </c>
      <c r="AL741" s="44">
        <f>IF(D741="","",AVERAGE(AM741,AK741))</f>
        <v/>
      </c>
      <c r="AM741" s="44">
        <f>IFERROR(IF(D741="","",VLOOKUP(F741,'ANALISE FORNECEDOR'!$A:$I,9,0)),"")</f>
        <v/>
      </c>
      <c r="AN741" s="45">
        <f>IF(D741="","",IF(Y741&gt;12,AI741*(U741+Y741),AI741*U741))</f>
        <v/>
      </c>
      <c r="AO741" s="45">
        <f>IF(D741="","",IF(Y741&gt;12,AI741*(U741+V741+Y741),AI741*(U741+V741)))</f>
        <v/>
      </c>
      <c r="AP741" s="46">
        <f>IF(D741="","",IF(Y741&gt;12,AG741*(U741+Y741),AG741*U741))</f>
        <v/>
      </c>
      <c r="AQ741" s="46">
        <f>IF(D741="","",IF(Y741&gt;12,AG741*(U741+V741+Y741),AG741*(U741+V741)))</f>
        <v/>
      </c>
      <c r="AR741" s="46">
        <f>IF(D741="","",IF(OR(R741="A",R741="AA",R741="AAA"),AP741,0))</f>
        <v/>
      </c>
      <c r="AS741" s="46">
        <f>IF(D741="","",IF(R741="B",AP741,0))</f>
        <v/>
      </c>
      <c r="AT741" s="46">
        <f>IF(D741="","",IF(R741="C",AP741,0))</f>
        <v/>
      </c>
      <c r="AU741" s="47">
        <f>IF(D741="","",IFERROR(AN741/AJ741,0))</f>
        <v/>
      </c>
      <c r="AV741" s="47">
        <f>IF(D741="","",IFERROR(((AO741)/AJ741),0))</f>
        <v/>
      </c>
      <c r="AW741" s="48">
        <f>IF(D741="","",IF(OR(S741="S",NOT(AND(ISNUMBER(AC741),ISNUMBER(AL741),AC741*AL741&gt;=0))),0,AC741*AL741))</f>
        <v/>
      </c>
      <c r="AX741" s="49">
        <f>IFERROR(IF(D741="","",AW741*AG741),0)</f>
        <v/>
      </c>
      <c r="AY741" s="48">
        <f>IF(D741="","",IF(OR(S741="S",NOT(AND(ISNUMBER(AC741),ISNUMBER(AK741),AC741*AK741&gt;=0))),0,AC741*AK741))</f>
        <v/>
      </c>
      <c r="AZ741" s="48">
        <f>IFERROR(IF(D741="","",IF(AY741=0,0,IF(((AY741)-(U741+Y741))&lt;0,0,(AY741)-U741))),0)</f>
        <v/>
      </c>
      <c r="BA741" s="49">
        <f>IF(D741="","",AZ741*AG741)</f>
        <v/>
      </c>
      <c r="BB741" s="49">
        <f>IF(D741="","",IF(OR(R741="A",R741="AA",R741="AAA"),BA741,0))</f>
        <v/>
      </c>
      <c r="BC741" s="49">
        <f>IF(D741="","",IF(R741="B",BA741,0))</f>
        <v/>
      </c>
      <c r="BD741" s="49">
        <f>IF(D741="","",IF(R741="B",BA741,0))</f>
        <v/>
      </c>
      <c r="BE741" s="49">
        <f>IF(D741="","",IF(S741="S",
1,
IF(AC741=0,
1,
IF(
IFERROR(((U741+Y741)*AG741)/((AC741*AK741)*AG741),0)&lt;0,
0,
IF(
IFERROR(((U741+Y741)*AG741)/((AC741*AK741)*AG741),0)&gt;1,
1,
IFERROR(((U741+Y741)*AG741)/((AC741*AK741)*AG741),0)
)
)
)
))</f>
        <v/>
      </c>
      <c r="BF741" s="49">
        <f>IF(D741="","",IF(S741="S",
1,
IF(AC741=0,
1,
IF(
IFERROR(((U741+V741+Y741)*AG741)/((AC741*AK741)*AG741),0)&lt;0,
0,
IF(
IFERROR(((U741+V741+Y741)*AG741)/((AC741*AK741)*AG741),0)&gt;1,
1,
IFERROR(((U741+V741+Y741)*AG741)/((AC741*AK741)*AG741),0)
)
)
)
))</f>
        <v/>
      </c>
      <c r="BG741" s="50">
        <f>IF(D741="","",IF(S741="S",0,IF(AND(ISNUMBER(AC741),ISNUMBER(AM741)),IF(OR(AC741*AM741&lt;0,ISERR(AC741*AM741)),0,AC741*AM741),0)))</f>
        <v/>
      </c>
      <c r="BH741" s="50">
        <f>IF(D741="","",IF(BY741&gt;TODAY()-60,0,IF(Y741&gt;12,MAX(0,(U741+Y741)-BG741),MAX(0,U741-BG741))))</f>
        <v/>
      </c>
      <c r="BI741" s="51">
        <f>IF(D741="","",BH741*AG741)</f>
        <v/>
      </c>
      <c r="BJ741" s="51">
        <f>IF(D741="","",IF(OR(R741="A",R741="AA",R741="AAA"),BI741,0))</f>
        <v/>
      </c>
      <c r="BK741" s="51">
        <f>IF(D741="","",IF(R741="B",BI741,0))</f>
        <v/>
      </c>
      <c r="BL741" s="51">
        <f>IF(D741="","",IF(R741="C",BI741,0))</f>
        <v/>
      </c>
      <c r="BM741" s="51">
        <f>IF(D741="","",IFERROR(MAX(0,MIN(BI741/AP741,1)),0))</f>
        <v/>
      </c>
      <c r="BN741" s="52">
        <f>IF(D741="","",AB741*AG741)</f>
        <v/>
      </c>
      <c r="BO741" s="52">
        <f>IF(D741="","",(U741+V741+X741)*AG741)</f>
        <v/>
      </c>
      <c r="BP741" s="52">
        <f>IF(D741="","",(AB741*3)*AG741)</f>
        <v/>
      </c>
      <c r="BQ741" s="52">
        <f>IF(D741="","",IF(BO741-BP741&gt;0,0,BO741-BP741))</f>
        <v/>
      </c>
      <c r="BR741" s="52">
        <f>IF(D741="","",IF(BO741-BP741-BN741&gt;0,0,BO741-BP741-BN741))</f>
        <v/>
      </c>
      <c r="BS741" s="53">
        <f>IF(D741="","",IFERROR(AB741*AI741,0))</f>
        <v/>
      </c>
      <c r="BT741" s="53">
        <f>IF(D741="","",IFERROR(IF(X741&gt;12, AI741*(U741+V741+X741), AI741*(U741+V741)),0))</f>
        <v/>
      </c>
      <c r="BU741" s="53">
        <f>IF(D741="","",IFERROR(((AB741*3)*AI741),0))</f>
        <v/>
      </c>
      <c r="BV741" s="53">
        <f>IF(D741="","",IF(BT741-BU741&gt;0,0,BT741-BU741))</f>
        <v/>
      </c>
      <c r="BW741" s="53">
        <f>IF(D741="","",IF(BT741-BU741-BS741&gt;0,0,BT741-BU741-BS741))</f>
        <v/>
      </c>
      <c r="BX741" s="36">
        <f>IF(D741="","",IFERROR(VLOOKUP(D741,'produto-entrada-7'!A:M,3,0),"SEM PEDIDO"))</f>
        <v/>
      </c>
      <c r="BY741" s="36">
        <f>IF(D741="","",VLOOKUP(D741,'produto-estoque-total-7'!A:AB,25,0))</f>
        <v/>
      </c>
      <c r="BZ741" s="36">
        <f>IF(D741="","",IFERROR(VLOOKUP(D741,'produto-estoque-total-7'!A:AB,26,0)/100,0))</f>
        <v/>
      </c>
      <c r="CA741" s="36">
        <f>IF(D741="","",IFERROR(VLOOKUP(D741,'produto-estoque-total-7'!A:AB,27,0)/100,0))</f>
        <v/>
      </c>
      <c r="CB741" s="41">
        <f>IF(D741="","",V741*AF741)</f>
        <v/>
      </c>
      <c r="CC741" s="41">
        <f>IF(D741="","",V741*AI741)</f>
        <v/>
      </c>
      <c r="CD741" s="54">
        <f>IF(D741="","",VLOOKUP(D741,'produto-estoque-total-7'!A:AB,28,0))</f>
        <v/>
      </c>
    </row>
    <row r="742">
      <c r="A742" s="36">
        <f>IF(D742="","",VLOOKUP(D742,'produto-estoque-total-7'!A:AB,3,0))</f>
        <v/>
      </c>
      <c r="B742" s="1">
        <f>IF(D742="","",VLOOKUP(D742,'produto-estoque-total-7'!A:AB,12,0))</f>
        <v/>
      </c>
      <c r="C742" s="1">
        <f>IF(D742="","",VLOOKUP(D742,'produto-estoque-total-7'!A:AB,2,0))</f>
        <v/>
      </c>
      <c r="D742" s="37">
        <f>IFERROR(IF('produto-estoque-total-7'!A741="","",'produto-estoque-total-7'!A741),"")</f>
        <v/>
      </c>
      <c r="E742" s="1">
        <f>IF(D742="","",VLOOKUP(D742,'produto-estoque-total-7'!A:AB,4,0))</f>
        <v/>
      </c>
      <c r="F742" s="36">
        <f>IF(D742="","",VLOOKUP(D742,'produto-estoque-total-7'!A:AB,13,0))</f>
        <v/>
      </c>
      <c r="G742" s="1">
        <f>IF(F742="","",VLOOKUP(F742,'FORNECEDORES X COMPRADOR'!A:D,4,0))</f>
        <v/>
      </c>
      <c r="H742" s="1">
        <f>IF(F742="","",VLOOKUP(F742,'FORNECEDORES X COMPRADOR'!A:E,5,0))</f>
        <v/>
      </c>
      <c r="I742" s="36">
        <f>IF(D742="","",VLOOKUP(D742,'produto-estoque-total-7'!A:AB,15,0))</f>
        <v/>
      </c>
      <c r="J742" s="36">
        <f>IF(D742="","",VLOOKUP(D742,'produto-estoque-total-7'!A:AB,19,0))</f>
        <v/>
      </c>
      <c r="K742" s="1">
        <f>IF(D742="","",VLOOKUP(D742,'produto-estoque-total-7'!A:AB,20,0))</f>
        <v/>
      </c>
      <c r="L742" s="36">
        <f>IF(D742="","",VLOOKUP(D742,'produto-estoque-total-7'!A:AB,17,0))</f>
        <v/>
      </c>
      <c r="M742" s="1">
        <f>IF(D742="","",VLOOKUP(D742,'produto-estoque-total-7'!A:AB,18,0))</f>
        <v/>
      </c>
      <c r="N742" s="36">
        <f>IF(D742="","",VLOOKUP(D742,'produto-estoque-total-7'!A:AB,21,0))</f>
        <v/>
      </c>
      <c r="O742" s="1">
        <f>IF(D742="","",VLOOKUP(D742,'produto-estoque-total-7'!A:AB,22,0))</f>
        <v/>
      </c>
      <c r="P742" s="36">
        <f>IF(D742="","",VLOOKUP(D742,'produto-estoque-total-7'!A:AB,23,0))</f>
        <v/>
      </c>
      <c r="Q742" s="1">
        <f>IF(D742="","",VLOOKUP(D742,'produto-estoque-total-7'!A:AB,24,0))</f>
        <v/>
      </c>
      <c r="R742" s="38">
        <f>IFERROR(IF(D742="","",VLOOKUP(D742,'produto-venda-7'!B:N,13,0)),"C")</f>
        <v/>
      </c>
      <c r="S742" s="39">
        <f>IF(D742="","",VLOOKUP(D742,'produto-estoque-total-7'!A:AB,6,0))</f>
        <v/>
      </c>
      <c r="T742" s="39">
        <f>IF(D742="","",VLOOKUP(D742,'produto-estoque-total-7'!A:AB,5,0))</f>
        <v/>
      </c>
      <c r="U742" s="40">
        <f>IF(D742="","",VLOOKUP(D742,'produto-estoque-total-7'!A:AB,11,0))</f>
        <v/>
      </c>
      <c r="V742" s="41">
        <f>IF(D742="","",IFERROR(VLOOKUP(D742,'produto-entrada-7'!A:M,10,0),0))</f>
        <v/>
      </c>
      <c r="W742" s="42" t="n"/>
      <c r="X742" s="39">
        <f>IF(D742="","",VLOOKUP(D742,'produto-estoque-total-7'!A:AB,8,0))</f>
        <v/>
      </c>
      <c r="Y742" s="39">
        <f>IF(D742="","",VLOOKUP(D742,'produto-estoque-total-7'!A:AB,9,0))</f>
        <v/>
      </c>
      <c r="Z742" s="39">
        <f>IF(D742="","",VLOOKUP(D742,'produto-estoque-total-7'!A:AB,10,0))</f>
        <v/>
      </c>
      <c r="AA742" s="39">
        <f>IFERROR(IF(D742="","",VLOOKUP(D742,'produto-venda-7'!B:N,4,0)),0)</f>
        <v/>
      </c>
      <c r="AB742" s="39">
        <f>IFERROR(IF(D742="","",VLOOKUP(D742,'produto-venda-7'!B:N,5,0)),0)</f>
        <v/>
      </c>
      <c r="AC742" s="39">
        <f>IF(D742="","",IFERROR(AA742/90,0))</f>
        <v/>
      </c>
      <c r="AD742" s="36">
        <f>IF(D742="","",IFERROR(VLOOKUP(D742,'produto-entrada-7'!A:M,4,0),0))</f>
        <v/>
      </c>
      <c r="AE742" s="36">
        <f>IFERROR(IF(D742="","",VLOOKUP(D742,'produto-venda-7'!B:N,10,0)),0)</f>
        <v/>
      </c>
      <c r="AF742" s="36">
        <f>IF(D742="","",IFERROR(VLOOKUP(D742,'produto-entrada-7'!A:M,11,0),0))</f>
        <v/>
      </c>
      <c r="AG742" s="1">
        <f>IF(D742="","",IFERROR(VLOOKUP(D742,'produto-entrada-7'!A:M,12,0),0))</f>
        <v/>
      </c>
      <c r="AH742" s="1">
        <f>IF(D742="","",IFERROR(VLOOKUP(D742,'produto-entrada-7'!A:M,13,0),0))</f>
        <v/>
      </c>
      <c r="AI742" s="36">
        <f>IFERROR(IF(D742="","",VLOOKUP(D742,'produto-venda-7'!B:N,11,0)),0)</f>
        <v/>
      </c>
      <c r="AJ742" s="43">
        <f>IF(D742="","",IFERROR(AI742*AB742,0))</f>
        <v/>
      </c>
      <c r="AK742" s="44">
        <f>IFERROR(IF(D742="","",VLOOKUP(F742,'ANALISE FORNECEDOR'!$A:$I,8,0)),"")</f>
        <v/>
      </c>
      <c r="AL742" s="44">
        <f>IF(D742="","",AVERAGE(AM742,AK742))</f>
        <v/>
      </c>
      <c r="AM742" s="44">
        <f>IFERROR(IF(D742="","",VLOOKUP(F742,'ANALISE FORNECEDOR'!$A:$I,9,0)),"")</f>
        <v/>
      </c>
      <c r="AN742" s="45">
        <f>IF(D742="","",IF(Y742&gt;12,AI742*(U742+Y742),AI742*U742))</f>
        <v/>
      </c>
      <c r="AO742" s="45">
        <f>IF(D742="","",IF(Y742&gt;12,AI742*(U742+V742+Y742),AI742*(U742+V742)))</f>
        <v/>
      </c>
      <c r="AP742" s="46">
        <f>IF(D742="","",IF(Y742&gt;12,AG742*(U742+Y742),AG742*U742))</f>
        <v/>
      </c>
      <c r="AQ742" s="46">
        <f>IF(D742="","",IF(Y742&gt;12,AG742*(U742+V742+Y742),AG742*(U742+V742)))</f>
        <v/>
      </c>
      <c r="AR742" s="46">
        <f>IF(D742="","",IF(OR(R742="A",R742="AA",R742="AAA"),AP742,0))</f>
        <v/>
      </c>
      <c r="AS742" s="46">
        <f>IF(D742="","",IF(R742="B",AP742,0))</f>
        <v/>
      </c>
      <c r="AT742" s="46">
        <f>IF(D742="","",IF(R742="C",AP742,0))</f>
        <v/>
      </c>
      <c r="AU742" s="47">
        <f>IF(D742="","",IFERROR(AN742/AJ742,0))</f>
        <v/>
      </c>
      <c r="AV742" s="47">
        <f>IF(D742="","",IFERROR(((AO742)/AJ742),0))</f>
        <v/>
      </c>
      <c r="AW742" s="48">
        <f>IF(D742="","",IF(OR(S742="S",NOT(AND(ISNUMBER(AC742),ISNUMBER(AL742),AC742*AL742&gt;=0))),0,AC742*AL742))</f>
        <v/>
      </c>
      <c r="AX742" s="49">
        <f>IFERROR(IF(D742="","",AW742*AG742),0)</f>
        <v/>
      </c>
      <c r="AY742" s="48">
        <f>IF(D742="","",IF(OR(S742="S",NOT(AND(ISNUMBER(AC742),ISNUMBER(AK742),AC742*AK742&gt;=0))),0,AC742*AK742))</f>
        <v/>
      </c>
      <c r="AZ742" s="48">
        <f>IFERROR(IF(D742="","",IF(AY742=0,0,IF(((AY742)-(U742+Y742))&lt;0,0,(AY742)-U742))),0)</f>
        <v/>
      </c>
      <c r="BA742" s="49">
        <f>IF(D742="","",AZ742*AG742)</f>
        <v/>
      </c>
      <c r="BB742" s="49">
        <f>IF(D742="","",IF(OR(R742="A",R742="AA",R742="AAA"),BA742,0))</f>
        <v/>
      </c>
      <c r="BC742" s="49">
        <f>IF(D742="","",IF(R742="B",BA742,0))</f>
        <v/>
      </c>
      <c r="BD742" s="49">
        <f>IF(D742="","",IF(R742="B",BA742,0))</f>
        <v/>
      </c>
      <c r="BE742" s="49">
        <f>IF(D742="","",IF(S742="S",
1,
IF(AC742=0,
1,
IF(
IFERROR(((U742+Y742)*AG742)/((AC742*AK742)*AG742),0)&lt;0,
0,
IF(
IFERROR(((U742+Y742)*AG742)/((AC742*AK742)*AG742),0)&gt;1,
1,
IFERROR(((U742+Y742)*AG742)/((AC742*AK742)*AG742),0)
)
)
)
))</f>
        <v/>
      </c>
      <c r="BF742" s="49">
        <f>IF(D742="","",IF(S742="S",
1,
IF(AC742=0,
1,
IF(
IFERROR(((U742+V742+Y742)*AG742)/((AC742*AK742)*AG742),0)&lt;0,
0,
IF(
IFERROR(((U742+V742+Y742)*AG742)/((AC742*AK742)*AG742),0)&gt;1,
1,
IFERROR(((U742+V742+Y742)*AG742)/((AC742*AK742)*AG742),0)
)
)
)
))</f>
        <v/>
      </c>
      <c r="BG742" s="50">
        <f>IF(D742="","",IF(S742="S",0,IF(AND(ISNUMBER(AC742),ISNUMBER(AM742)),IF(OR(AC742*AM742&lt;0,ISERR(AC742*AM742)),0,AC742*AM742),0)))</f>
        <v/>
      </c>
      <c r="BH742" s="50">
        <f>IF(D742="","",IF(BY742&gt;TODAY()-60,0,IF(Y742&gt;12,MAX(0,(U742+Y742)-BG742),MAX(0,U742-BG742))))</f>
        <v/>
      </c>
      <c r="BI742" s="51">
        <f>IF(D742="","",BH742*AG742)</f>
        <v/>
      </c>
      <c r="BJ742" s="51">
        <f>IF(D742="","",IF(OR(R742="A",R742="AA",R742="AAA"),BI742,0))</f>
        <v/>
      </c>
      <c r="BK742" s="51">
        <f>IF(D742="","",IF(R742="B",BI742,0))</f>
        <v/>
      </c>
      <c r="BL742" s="51">
        <f>IF(D742="","",IF(R742="C",BI742,0))</f>
        <v/>
      </c>
      <c r="BM742" s="51">
        <f>IF(D742="","",IFERROR(MAX(0,MIN(BI742/AP742,1)),0))</f>
        <v/>
      </c>
      <c r="BN742" s="52">
        <f>IF(D742="","",AB742*AG742)</f>
        <v/>
      </c>
      <c r="BO742" s="52">
        <f>IF(D742="","",(U742+V742+X742)*AG742)</f>
        <v/>
      </c>
      <c r="BP742" s="52">
        <f>IF(D742="","",(AB742*3)*AG742)</f>
        <v/>
      </c>
      <c r="BQ742" s="52">
        <f>IF(D742="","",IF(BO742-BP742&gt;0,0,BO742-BP742))</f>
        <v/>
      </c>
      <c r="BR742" s="52">
        <f>IF(D742="","",IF(BO742-BP742-BN742&gt;0,0,BO742-BP742-BN742))</f>
        <v/>
      </c>
      <c r="BS742" s="53">
        <f>IF(D742="","",IFERROR(AB742*AI742,0))</f>
        <v/>
      </c>
      <c r="BT742" s="53">
        <f>IF(D742="","",IFERROR(IF(X742&gt;12, AI742*(U742+V742+X742), AI742*(U742+V742)),0))</f>
        <v/>
      </c>
      <c r="BU742" s="53">
        <f>IF(D742="","",IFERROR(((AB742*3)*AI742),0))</f>
        <v/>
      </c>
      <c r="BV742" s="53">
        <f>IF(D742="","",IF(BT742-BU742&gt;0,0,BT742-BU742))</f>
        <v/>
      </c>
      <c r="BW742" s="53">
        <f>IF(D742="","",IF(BT742-BU742-BS742&gt;0,0,BT742-BU742-BS742))</f>
        <v/>
      </c>
      <c r="BX742" s="36">
        <f>IF(D742="","",IFERROR(VLOOKUP(D742,'produto-entrada-7'!A:M,3,0),"SEM PEDIDO"))</f>
        <v/>
      </c>
      <c r="BY742" s="36">
        <f>IF(D742="","",VLOOKUP(D742,'produto-estoque-total-7'!A:AB,25,0))</f>
        <v/>
      </c>
      <c r="BZ742" s="36">
        <f>IF(D742="","",IFERROR(VLOOKUP(D742,'produto-estoque-total-7'!A:AB,26,0)/100,0))</f>
        <v/>
      </c>
      <c r="CA742" s="36">
        <f>IF(D742="","",IFERROR(VLOOKUP(D742,'produto-estoque-total-7'!A:AB,27,0)/100,0))</f>
        <v/>
      </c>
      <c r="CB742" s="41">
        <f>IF(D742="","",V742*AF742)</f>
        <v/>
      </c>
      <c r="CC742" s="41">
        <f>IF(D742="","",V742*AI742)</f>
        <v/>
      </c>
      <c r="CD742" s="54">
        <f>IF(D742="","",VLOOKUP(D742,'produto-estoque-total-7'!A:AB,28,0))</f>
        <v/>
      </c>
    </row>
    <row r="743">
      <c r="A743" s="36">
        <f>IF(D743="","",VLOOKUP(D743,'produto-estoque-total-7'!A:AB,3,0))</f>
        <v/>
      </c>
      <c r="B743" s="1">
        <f>IF(D743="","",VLOOKUP(D743,'produto-estoque-total-7'!A:AB,12,0))</f>
        <v/>
      </c>
      <c r="C743" s="1">
        <f>IF(D743="","",VLOOKUP(D743,'produto-estoque-total-7'!A:AB,2,0))</f>
        <v/>
      </c>
      <c r="D743" s="37">
        <f>IFERROR(IF('produto-estoque-total-7'!A742="","",'produto-estoque-total-7'!A742),"")</f>
        <v/>
      </c>
      <c r="E743" s="1">
        <f>IF(D743="","",VLOOKUP(D743,'produto-estoque-total-7'!A:AB,4,0))</f>
        <v/>
      </c>
      <c r="F743" s="36">
        <f>IF(D743="","",VLOOKUP(D743,'produto-estoque-total-7'!A:AB,13,0))</f>
        <v/>
      </c>
      <c r="G743" s="1">
        <f>IF(F743="","",VLOOKUP(F743,'FORNECEDORES X COMPRADOR'!A:D,4,0))</f>
        <v/>
      </c>
      <c r="H743" s="1">
        <f>IF(F743="","",VLOOKUP(F743,'FORNECEDORES X COMPRADOR'!A:E,5,0))</f>
        <v/>
      </c>
      <c r="I743" s="36">
        <f>IF(D743="","",VLOOKUP(D743,'produto-estoque-total-7'!A:AB,15,0))</f>
        <v/>
      </c>
      <c r="J743" s="36">
        <f>IF(D743="","",VLOOKUP(D743,'produto-estoque-total-7'!A:AB,19,0))</f>
        <v/>
      </c>
      <c r="K743" s="1">
        <f>IF(D743="","",VLOOKUP(D743,'produto-estoque-total-7'!A:AB,20,0))</f>
        <v/>
      </c>
      <c r="L743" s="36">
        <f>IF(D743="","",VLOOKUP(D743,'produto-estoque-total-7'!A:AB,17,0))</f>
        <v/>
      </c>
      <c r="M743" s="1">
        <f>IF(D743="","",VLOOKUP(D743,'produto-estoque-total-7'!A:AB,18,0))</f>
        <v/>
      </c>
      <c r="N743" s="36">
        <f>IF(D743="","",VLOOKUP(D743,'produto-estoque-total-7'!A:AB,21,0))</f>
        <v/>
      </c>
      <c r="O743" s="1">
        <f>IF(D743="","",VLOOKUP(D743,'produto-estoque-total-7'!A:AB,22,0))</f>
        <v/>
      </c>
      <c r="P743" s="36">
        <f>IF(D743="","",VLOOKUP(D743,'produto-estoque-total-7'!A:AB,23,0))</f>
        <v/>
      </c>
      <c r="Q743" s="1">
        <f>IF(D743="","",VLOOKUP(D743,'produto-estoque-total-7'!A:AB,24,0))</f>
        <v/>
      </c>
      <c r="R743" s="38">
        <f>IFERROR(IF(D743="","",VLOOKUP(D743,'produto-venda-7'!B:N,13,0)),"C")</f>
        <v/>
      </c>
      <c r="S743" s="39">
        <f>IF(D743="","",VLOOKUP(D743,'produto-estoque-total-7'!A:AB,6,0))</f>
        <v/>
      </c>
      <c r="T743" s="39">
        <f>IF(D743="","",VLOOKUP(D743,'produto-estoque-total-7'!A:AB,5,0))</f>
        <v/>
      </c>
      <c r="U743" s="40">
        <f>IF(D743="","",VLOOKUP(D743,'produto-estoque-total-7'!A:AB,11,0))</f>
        <v/>
      </c>
      <c r="V743" s="41">
        <f>IF(D743="","",IFERROR(VLOOKUP(D743,'produto-entrada-7'!A:M,10,0),0))</f>
        <v/>
      </c>
      <c r="W743" s="42" t="n"/>
      <c r="X743" s="39">
        <f>IF(D743="","",VLOOKUP(D743,'produto-estoque-total-7'!A:AB,8,0))</f>
        <v/>
      </c>
      <c r="Y743" s="39">
        <f>IF(D743="","",VLOOKUP(D743,'produto-estoque-total-7'!A:AB,9,0))</f>
        <v/>
      </c>
      <c r="Z743" s="39">
        <f>IF(D743="","",VLOOKUP(D743,'produto-estoque-total-7'!A:AB,10,0))</f>
        <v/>
      </c>
      <c r="AA743" s="39">
        <f>IFERROR(IF(D743="","",VLOOKUP(D743,'produto-venda-7'!B:N,4,0)),0)</f>
        <v/>
      </c>
      <c r="AB743" s="39">
        <f>IFERROR(IF(D743="","",VLOOKUP(D743,'produto-venda-7'!B:N,5,0)),0)</f>
        <v/>
      </c>
      <c r="AC743" s="39">
        <f>IF(D743="","",IFERROR(AA743/90,0))</f>
        <v/>
      </c>
      <c r="AD743" s="36">
        <f>IF(D743="","",IFERROR(VLOOKUP(D743,'produto-entrada-7'!A:M,4,0),0))</f>
        <v/>
      </c>
      <c r="AE743" s="36">
        <f>IFERROR(IF(D743="","",VLOOKUP(D743,'produto-venda-7'!B:N,10,0)),0)</f>
        <v/>
      </c>
      <c r="AF743" s="36">
        <f>IF(D743="","",IFERROR(VLOOKUP(D743,'produto-entrada-7'!A:M,11,0),0))</f>
        <v/>
      </c>
      <c r="AG743" s="1">
        <f>IF(D743="","",IFERROR(VLOOKUP(D743,'produto-entrada-7'!A:M,12,0),0))</f>
        <v/>
      </c>
      <c r="AH743" s="1">
        <f>IF(D743="","",IFERROR(VLOOKUP(D743,'produto-entrada-7'!A:M,13,0),0))</f>
        <v/>
      </c>
      <c r="AI743" s="36">
        <f>IFERROR(IF(D743="","",VLOOKUP(D743,'produto-venda-7'!B:N,11,0)),0)</f>
        <v/>
      </c>
      <c r="AJ743" s="43">
        <f>IF(D743="","",IFERROR(AI743*AB743,0))</f>
        <v/>
      </c>
      <c r="AK743" s="44">
        <f>IFERROR(IF(D743="","",VLOOKUP(F743,'ANALISE FORNECEDOR'!$A:$I,8,0)),"")</f>
        <v/>
      </c>
      <c r="AL743" s="44">
        <f>IF(D743="","",AVERAGE(AM743,AK743))</f>
        <v/>
      </c>
      <c r="AM743" s="44">
        <f>IFERROR(IF(D743="","",VLOOKUP(F743,'ANALISE FORNECEDOR'!$A:$I,9,0)),"")</f>
        <v/>
      </c>
      <c r="AN743" s="45">
        <f>IF(D743="","",IF(Y743&gt;12,AI743*(U743+Y743),AI743*U743))</f>
        <v/>
      </c>
      <c r="AO743" s="45">
        <f>IF(D743="","",IF(Y743&gt;12,AI743*(U743+V743+Y743),AI743*(U743+V743)))</f>
        <v/>
      </c>
      <c r="AP743" s="46">
        <f>IF(D743="","",IF(Y743&gt;12,AG743*(U743+Y743),AG743*U743))</f>
        <v/>
      </c>
      <c r="AQ743" s="46">
        <f>IF(D743="","",IF(Y743&gt;12,AG743*(U743+V743+Y743),AG743*(U743+V743)))</f>
        <v/>
      </c>
      <c r="AR743" s="46">
        <f>IF(D743="","",IF(OR(R743="A",R743="AA",R743="AAA"),AP743,0))</f>
        <v/>
      </c>
      <c r="AS743" s="46">
        <f>IF(D743="","",IF(R743="B",AP743,0))</f>
        <v/>
      </c>
      <c r="AT743" s="46">
        <f>IF(D743="","",IF(R743="C",AP743,0))</f>
        <v/>
      </c>
      <c r="AU743" s="47">
        <f>IF(D743="","",IFERROR(AN743/AJ743,0))</f>
        <v/>
      </c>
      <c r="AV743" s="47">
        <f>IF(D743="","",IFERROR(((AO743)/AJ743),0))</f>
        <v/>
      </c>
      <c r="AW743" s="48">
        <f>IF(D743="","",IF(OR(S743="S",NOT(AND(ISNUMBER(AC743),ISNUMBER(AL743),AC743*AL743&gt;=0))),0,AC743*AL743))</f>
        <v/>
      </c>
      <c r="AX743" s="49">
        <f>IFERROR(IF(D743="","",AW743*AG743),0)</f>
        <v/>
      </c>
      <c r="AY743" s="48">
        <f>IF(D743="","",IF(OR(S743="S",NOT(AND(ISNUMBER(AC743),ISNUMBER(AK743),AC743*AK743&gt;=0))),0,AC743*AK743))</f>
        <v/>
      </c>
      <c r="AZ743" s="48">
        <f>IFERROR(IF(D743="","",IF(AY743=0,0,IF(((AY743)-(U743+Y743))&lt;0,0,(AY743)-U743))),0)</f>
        <v/>
      </c>
      <c r="BA743" s="49">
        <f>IF(D743="","",AZ743*AG743)</f>
        <v/>
      </c>
      <c r="BB743" s="49">
        <f>IF(D743="","",IF(OR(R743="A",R743="AA",R743="AAA"),BA743,0))</f>
        <v/>
      </c>
      <c r="BC743" s="49">
        <f>IF(D743="","",IF(R743="B",BA743,0))</f>
        <v/>
      </c>
      <c r="BD743" s="49">
        <f>IF(D743="","",IF(R743="B",BA743,0))</f>
        <v/>
      </c>
      <c r="BE743" s="49">
        <f>IF(D743="","",IF(S743="S",
1,
IF(AC743=0,
1,
IF(
IFERROR(((U743+Y743)*AG743)/((AC743*AK743)*AG743),0)&lt;0,
0,
IF(
IFERROR(((U743+Y743)*AG743)/((AC743*AK743)*AG743),0)&gt;1,
1,
IFERROR(((U743+Y743)*AG743)/((AC743*AK743)*AG743),0)
)
)
)
))</f>
        <v/>
      </c>
      <c r="BF743" s="49">
        <f>IF(D743="","",IF(S743="S",
1,
IF(AC743=0,
1,
IF(
IFERROR(((U743+V743+Y743)*AG743)/((AC743*AK743)*AG743),0)&lt;0,
0,
IF(
IFERROR(((U743+V743+Y743)*AG743)/((AC743*AK743)*AG743),0)&gt;1,
1,
IFERROR(((U743+V743+Y743)*AG743)/((AC743*AK743)*AG743),0)
)
)
)
))</f>
        <v/>
      </c>
      <c r="BG743" s="50">
        <f>IF(D743="","",IF(S743="S",0,IF(AND(ISNUMBER(AC743),ISNUMBER(AM743)),IF(OR(AC743*AM743&lt;0,ISERR(AC743*AM743)),0,AC743*AM743),0)))</f>
        <v/>
      </c>
      <c r="BH743" s="50">
        <f>IF(D743="","",IF(BY743&gt;TODAY()-60,0,IF(Y743&gt;12,MAX(0,(U743+Y743)-BG743),MAX(0,U743-BG743))))</f>
        <v/>
      </c>
      <c r="BI743" s="51">
        <f>IF(D743="","",BH743*AG743)</f>
        <v/>
      </c>
      <c r="BJ743" s="51">
        <f>IF(D743="","",IF(OR(R743="A",R743="AA",R743="AAA"),BI743,0))</f>
        <v/>
      </c>
      <c r="BK743" s="51">
        <f>IF(D743="","",IF(R743="B",BI743,0))</f>
        <v/>
      </c>
      <c r="BL743" s="51">
        <f>IF(D743="","",IF(R743="C",BI743,0))</f>
        <v/>
      </c>
      <c r="BM743" s="51">
        <f>IF(D743="","",IFERROR(MAX(0,MIN(BI743/AP743,1)),0))</f>
        <v/>
      </c>
      <c r="BN743" s="52">
        <f>IF(D743="","",AB743*AG743)</f>
        <v/>
      </c>
      <c r="BO743" s="52">
        <f>IF(D743="","",(U743+V743+X743)*AG743)</f>
        <v/>
      </c>
      <c r="BP743" s="52">
        <f>IF(D743="","",(AB743*3)*AG743)</f>
        <v/>
      </c>
      <c r="BQ743" s="52">
        <f>IF(D743="","",IF(BO743-BP743&gt;0,0,BO743-BP743))</f>
        <v/>
      </c>
      <c r="BR743" s="52">
        <f>IF(D743="","",IF(BO743-BP743-BN743&gt;0,0,BO743-BP743-BN743))</f>
        <v/>
      </c>
      <c r="BS743" s="53">
        <f>IF(D743="","",IFERROR(AB743*AI743,0))</f>
        <v/>
      </c>
      <c r="BT743" s="53">
        <f>IF(D743="","",IFERROR(IF(X743&gt;12, AI743*(U743+V743+X743), AI743*(U743+V743)),0))</f>
        <v/>
      </c>
      <c r="BU743" s="53">
        <f>IF(D743="","",IFERROR(((AB743*3)*AI743),0))</f>
        <v/>
      </c>
      <c r="BV743" s="53">
        <f>IF(D743="","",IF(BT743-BU743&gt;0,0,BT743-BU743))</f>
        <v/>
      </c>
      <c r="BW743" s="53">
        <f>IF(D743="","",IF(BT743-BU743-BS743&gt;0,0,BT743-BU743-BS743))</f>
        <v/>
      </c>
      <c r="BX743" s="36">
        <f>IF(D743="","",IFERROR(VLOOKUP(D743,'produto-entrada-7'!A:M,3,0),"SEM PEDIDO"))</f>
        <v/>
      </c>
      <c r="BY743" s="36">
        <f>IF(D743="","",VLOOKUP(D743,'produto-estoque-total-7'!A:AB,25,0))</f>
        <v/>
      </c>
      <c r="BZ743" s="36">
        <f>IF(D743="","",IFERROR(VLOOKUP(D743,'produto-estoque-total-7'!A:AB,26,0)/100,0))</f>
        <v/>
      </c>
      <c r="CA743" s="36">
        <f>IF(D743="","",IFERROR(VLOOKUP(D743,'produto-estoque-total-7'!A:AB,27,0)/100,0))</f>
        <v/>
      </c>
      <c r="CB743" s="41">
        <f>IF(D743="","",V743*AF743)</f>
        <v/>
      </c>
      <c r="CC743" s="41">
        <f>IF(D743="","",V743*AI743)</f>
        <v/>
      </c>
      <c r="CD743" s="54">
        <f>IF(D743="","",VLOOKUP(D743,'produto-estoque-total-7'!A:AB,28,0))</f>
        <v/>
      </c>
    </row>
    <row r="744">
      <c r="A744" s="36">
        <f>IF(D744="","",VLOOKUP(D744,'produto-estoque-total-7'!A:AB,3,0))</f>
        <v/>
      </c>
      <c r="B744" s="1">
        <f>IF(D744="","",VLOOKUP(D744,'produto-estoque-total-7'!A:AB,12,0))</f>
        <v/>
      </c>
      <c r="C744" s="1">
        <f>IF(D744="","",VLOOKUP(D744,'produto-estoque-total-7'!A:AB,2,0))</f>
        <v/>
      </c>
      <c r="D744" s="37">
        <f>IFERROR(IF('produto-estoque-total-7'!A743="","",'produto-estoque-total-7'!A743),"")</f>
        <v/>
      </c>
      <c r="E744" s="1">
        <f>IF(D744="","",VLOOKUP(D744,'produto-estoque-total-7'!A:AB,4,0))</f>
        <v/>
      </c>
      <c r="F744" s="36">
        <f>IF(D744="","",VLOOKUP(D744,'produto-estoque-total-7'!A:AB,13,0))</f>
        <v/>
      </c>
      <c r="G744" s="1">
        <f>IF(F744="","",VLOOKUP(F744,'FORNECEDORES X COMPRADOR'!A:D,4,0))</f>
        <v/>
      </c>
      <c r="H744" s="1">
        <f>IF(F744="","",VLOOKUP(F744,'FORNECEDORES X COMPRADOR'!A:E,5,0))</f>
        <v/>
      </c>
      <c r="I744" s="36">
        <f>IF(D744="","",VLOOKUP(D744,'produto-estoque-total-7'!A:AB,15,0))</f>
        <v/>
      </c>
      <c r="J744" s="36">
        <f>IF(D744="","",VLOOKUP(D744,'produto-estoque-total-7'!A:AB,19,0))</f>
        <v/>
      </c>
      <c r="K744" s="1">
        <f>IF(D744="","",VLOOKUP(D744,'produto-estoque-total-7'!A:AB,20,0))</f>
        <v/>
      </c>
      <c r="L744" s="36">
        <f>IF(D744="","",VLOOKUP(D744,'produto-estoque-total-7'!A:AB,17,0))</f>
        <v/>
      </c>
      <c r="M744" s="1">
        <f>IF(D744="","",VLOOKUP(D744,'produto-estoque-total-7'!A:AB,18,0))</f>
        <v/>
      </c>
      <c r="N744" s="36">
        <f>IF(D744="","",VLOOKUP(D744,'produto-estoque-total-7'!A:AB,21,0))</f>
        <v/>
      </c>
      <c r="O744" s="1">
        <f>IF(D744="","",VLOOKUP(D744,'produto-estoque-total-7'!A:AB,22,0))</f>
        <v/>
      </c>
      <c r="P744" s="36">
        <f>IF(D744="","",VLOOKUP(D744,'produto-estoque-total-7'!A:AB,23,0))</f>
        <v/>
      </c>
      <c r="Q744" s="1">
        <f>IF(D744="","",VLOOKUP(D744,'produto-estoque-total-7'!A:AB,24,0))</f>
        <v/>
      </c>
      <c r="R744" s="38">
        <f>IFERROR(IF(D744="","",VLOOKUP(D744,'produto-venda-7'!B:N,13,0)),"C")</f>
        <v/>
      </c>
      <c r="S744" s="39">
        <f>IF(D744="","",VLOOKUP(D744,'produto-estoque-total-7'!A:AB,6,0))</f>
        <v/>
      </c>
      <c r="T744" s="39">
        <f>IF(D744="","",VLOOKUP(D744,'produto-estoque-total-7'!A:AB,5,0))</f>
        <v/>
      </c>
      <c r="U744" s="40">
        <f>IF(D744="","",VLOOKUP(D744,'produto-estoque-total-7'!A:AB,11,0))</f>
        <v/>
      </c>
      <c r="V744" s="41">
        <f>IF(D744="","",IFERROR(VLOOKUP(D744,'produto-entrada-7'!A:M,10,0),0))</f>
        <v/>
      </c>
      <c r="W744" s="42" t="n"/>
      <c r="X744" s="39">
        <f>IF(D744="","",VLOOKUP(D744,'produto-estoque-total-7'!A:AB,8,0))</f>
        <v/>
      </c>
      <c r="Y744" s="39">
        <f>IF(D744="","",VLOOKUP(D744,'produto-estoque-total-7'!A:AB,9,0))</f>
        <v/>
      </c>
      <c r="Z744" s="39">
        <f>IF(D744="","",VLOOKUP(D744,'produto-estoque-total-7'!A:AB,10,0))</f>
        <v/>
      </c>
      <c r="AA744" s="39">
        <f>IFERROR(IF(D744="","",VLOOKUP(D744,'produto-venda-7'!B:N,4,0)),0)</f>
        <v/>
      </c>
      <c r="AB744" s="39">
        <f>IFERROR(IF(D744="","",VLOOKUP(D744,'produto-venda-7'!B:N,5,0)),0)</f>
        <v/>
      </c>
      <c r="AC744" s="39">
        <f>IF(D744="","",IFERROR(AA744/90,0))</f>
        <v/>
      </c>
      <c r="AD744" s="36">
        <f>IF(D744="","",IFERROR(VLOOKUP(D744,'produto-entrada-7'!A:M,4,0),0))</f>
        <v/>
      </c>
      <c r="AE744" s="36">
        <f>IFERROR(IF(D744="","",VLOOKUP(D744,'produto-venda-7'!B:N,10,0)),0)</f>
        <v/>
      </c>
      <c r="AF744" s="36">
        <f>IF(D744="","",IFERROR(VLOOKUP(D744,'produto-entrada-7'!A:M,11,0),0))</f>
        <v/>
      </c>
      <c r="AG744" s="1">
        <f>IF(D744="","",IFERROR(VLOOKUP(D744,'produto-entrada-7'!A:M,12,0),0))</f>
        <v/>
      </c>
      <c r="AH744" s="1">
        <f>IF(D744="","",IFERROR(VLOOKUP(D744,'produto-entrada-7'!A:M,13,0),0))</f>
        <v/>
      </c>
      <c r="AI744" s="36">
        <f>IFERROR(IF(D744="","",VLOOKUP(D744,'produto-venda-7'!B:N,11,0)),0)</f>
        <v/>
      </c>
      <c r="AJ744" s="43">
        <f>IF(D744="","",IFERROR(AI744*AB744,0))</f>
        <v/>
      </c>
      <c r="AK744" s="44">
        <f>IFERROR(IF(D744="","",VLOOKUP(F744,'ANALISE FORNECEDOR'!$A:$I,8,0)),"")</f>
        <v/>
      </c>
      <c r="AL744" s="44">
        <f>IF(D744="","",AVERAGE(AM744,AK744))</f>
        <v/>
      </c>
      <c r="AM744" s="44">
        <f>IFERROR(IF(D744="","",VLOOKUP(F744,'ANALISE FORNECEDOR'!$A:$I,9,0)),"")</f>
        <v/>
      </c>
      <c r="AN744" s="45">
        <f>IF(D744="","",IF(Y744&gt;12,AI744*(U744+Y744),AI744*U744))</f>
        <v/>
      </c>
      <c r="AO744" s="45">
        <f>IF(D744="","",IF(Y744&gt;12,AI744*(U744+V744+Y744),AI744*(U744+V744)))</f>
        <v/>
      </c>
      <c r="AP744" s="46">
        <f>IF(D744="","",IF(Y744&gt;12,AG744*(U744+Y744),AG744*U744))</f>
        <v/>
      </c>
      <c r="AQ744" s="46">
        <f>IF(D744="","",IF(Y744&gt;12,AG744*(U744+V744+Y744),AG744*(U744+V744)))</f>
        <v/>
      </c>
      <c r="AR744" s="46">
        <f>IF(D744="","",IF(OR(R744="A",R744="AA",R744="AAA"),AP744,0))</f>
        <v/>
      </c>
      <c r="AS744" s="46">
        <f>IF(D744="","",IF(R744="B",AP744,0))</f>
        <v/>
      </c>
      <c r="AT744" s="46">
        <f>IF(D744="","",IF(R744="C",AP744,0))</f>
        <v/>
      </c>
      <c r="AU744" s="47">
        <f>IF(D744="","",IFERROR(AN744/AJ744,0))</f>
        <v/>
      </c>
      <c r="AV744" s="47">
        <f>IF(D744="","",IFERROR(((AO744)/AJ744),0))</f>
        <v/>
      </c>
      <c r="AW744" s="48">
        <f>IF(D744="","",IF(OR(S744="S",NOT(AND(ISNUMBER(AC744),ISNUMBER(AL744),AC744*AL744&gt;=0))),0,AC744*AL744))</f>
        <v/>
      </c>
      <c r="AX744" s="49">
        <f>IFERROR(IF(D744="","",AW744*AG744),0)</f>
        <v/>
      </c>
      <c r="AY744" s="48">
        <f>IF(D744="","",IF(OR(S744="S",NOT(AND(ISNUMBER(AC744),ISNUMBER(AK744),AC744*AK744&gt;=0))),0,AC744*AK744))</f>
        <v/>
      </c>
      <c r="AZ744" s="48">
        <f>IFERROR(IF(D744="","",IF(AY744=0,0,IF(((AY744)-(U744+Y744))&lt;0,0,(AY744)-U744))),0)</f>
        <v/>
      </c>
      <c r="BA744" s="49">
        <f>IF(D744="","",AZ744*AG744)</f>
        <v/>
      </c>
      <c r="BB744" s="49">
        <f>IF(D744="","",IF(OR(R744="A",R744="AA",R744="AAA"),BA744,0))</f>
        <v/>
      </c>
      <c r="BC744" s="49">
        <f>IF(D744="","",IF(R744="B",BA744,0))</f>
        <v/>
      </c>
      <c r="BD744" s="49">
        <f>IF(D744="","",IF(R744="B",BA744,0))</f>
        <v/>
      </c>
      <c r="BE744" s="49">
        <f>IF(D744="","",IF(S744="S",
1,
IF(AC744=0,
1,
IF(
IFERROR(((U744+Y744)*AG744)/((AC744*AK744)*AG744),0)&lt;0,
0,
IF(
IFERROR(((U744+Y744)*AG744)/((AC744*AK744)*AG744),0)&gt;1,
1,
IFERROR(((U744+Y744)*AG744)/((AC744*AK744)*AG744),0)
)
)
)
))</f>
        <v/>
      </c>
      <c r="BF744" s="49">
        <f>IF(D744="","",IF(S744="S",
1,
IF(AC744=0,
1,
IF(
IFERROR(((U744+V744+Y744)*AG744)/((AC744*AK744)*AG744),0)&lt;0,
0,
IF(
IFERROR(((U744+V744+Y744)*AG744)/((AC744*AK744)*AG744),0)&gt;1,
1,
IFERROR(((U744+V744+Y744)*AG744)/((AC744*AK744)*AG744),0)
)
)
)
))</f>
        <v/>
      </c>
      <c r="BG744" s="50">
        <f>IF(D744="","",IF(S744="S",0,IF(AND(ISNUMBER(AC744),ISNUMBER(AM744)),IF(OR(AC744*AM744&lt;0,ISERR(AC744*AM744)),0,AC744*AM744),0)))</f>
        <v/>
      </c>
      <c r="BH744" s="50">
        <f>IF(D744="","",IF(BY744&gt;TODAY()-60,0,IF(Y744&gt;12,MAX(0,(U744+Y744)-BG744),MAX(0,U744-BG744))))</f>
        <v/>
      </c>
      <c r="BI744" s="51">
        <f>IF(D744="","",BH744*AG744)</f>
        <v/>
      </c>
      <c r="BJ744" s="51">
        <f>IF(D744="","",IF(OR(R744="A",R744="AA",R744="AAA"),BI744,0))</f>
        <v/>
      </c>
      <c r="BK744" s="51">
        <f>IF(D744="","",IF(R744="B",BI744,0))</f>
        <v/>
      </c>
      <c r="BL744" s="51">
        <f>IF(D744="","",IF(R744="C",BI744,0))</f>
        <v/>
      </c>
      <c r="BM744" s="51">
        <f>IF(D744="","",IFERROR(MAX(0,MIN(BI744/AP744,1)),0))</f>
        <v/>
      </c>
      <c r="BN744" s="52">
        <f>IF(D744="","",AB744*AG744)</f>
        <v/>
      </c>
      <c r="BO744" s="52">
        <f>IF(D744="","",(U744+V744+X744)*AG744)</f>
        <v/>
      </c>
      <c r="BP744" s="52">
        <f>IF(D744="","",(AB744*3)*AG744)</f>
        <v/>
      </c>
      <c r="BQ744" s="52">
        <f>IF(D744="","",IF(BO744-BP744&gt;0,0,BO744-BP744))</f>
        <v/>
      </c>
      <c r="BR744" s="52">
        <f>IF(D744="","",IF(BO744-BP744-BN744&gt;0,0,BO744-BP744-BN744))</f>
        <v/>
      </c>
      <c r="BS744" s="53">
        <f>IF(D744="","",IFERROR(AB744*AI744,0))</f>
        <v/>
      </c>
      <c r="BT744" s="53">
        <f>IF(D744="","",IFERROR(IF(X744&gt;12, AI744*(U744+V744+X744), AI744*(U744+V744)),0))</f>
        <v/>
      </c>
      <c r="BU744" s="53">
        <f>IF(D744="","",IFERROR(((AB744*3)*AI744),0))</f>
        <v/>
      </c>
      <c r="BV744" s="53">
        <f>IF(D744="","",IF(BT744-BU744&gt;0,0,BT744-BU744))</f>
        <v/>
      </c>
      <c r="BW744" s="53">
        <f>IF(D744="","",IF(BT744-BU744-BS744&gt;0,0,BT744-BU744-BS744))</f>
        <v/>
      </c>
      <c r="BX744" s="36">
        <f>IF(D744="","",IFERROR(VLOOKUP(D744,'produto-entrada-7'!A:M,3,0),"SEM PEDIDO"))</f>
        <v/>
      </c>
      <c r="BY744" s="36">
        <f>IF(D744="","",VLOOKUP(D744,'produto-estoque-total-7'!A:AB,25,0))</f>
        <v/>
      </c>
      <c r="BZ744" s="36">
        <f>IF(D744="","",IFERROR(VLOOKUP(D744,'produto-estoque-total-7'!A:AB,26,0)/100,0))</f>
        <v/>
      </c>
      <c r="CA744" s="36">
        <f>IF(D744="","",IFERROR(VLOOKUP(D744,'produto-estoque-total-7'!A:AB,27,0)/100,0))</f>
        <v/>
      </c>
      <c r="CB744" s="41">
        <f>IF(D744="","",V744*AF744)</f>
        <v/>
      </c>
      <c r="CC744" s="41">
        <f>IF(D744="","",V744*AI744)</f>
        <v/>
      </c>
      <c r="CD744" s="54">
        <f>IF(D744="","",VLOOKUP(D744,'produto-estoque-total-7'!A:AB,28,0))</f>
        <v/>
      </c>
    </row>
    <row r="745">
      <c r="A745" s="36">
        <f>IF(D745="","",VLOOKUP(D745,'produto-estoque-total-7'!A:AB,3,0))</f>
        <v/>
      </c>
      <c r="B745" s="1">
        <f>IF(D745="","",VLOOKUP(D745,'produto-estoque-total-7'!A:AB,12,0))</f>
        <v/>
      </c>
      <c r="C745" s="1">
        <f>IF(D745="","",VLOOKUP(D745,'produto-estoque-total-7'!A:AB,2,0))</f>
        <v/>
      </c>
      <c r="D745" s="37">
        <f>IFERROR(IF('produto-estoque-total-7'!A744="","",'produto-estoque-total-7'!A744),"")</f>
        <v/>
      </c>
      <c r="E745" s="1">
        <f>IF(D745="","",VLOOKUP(D745,'produto-estoque-total-7'!A:AB,4,0))</f>
        <v/>
      </c>
      <c r="F745" s="36">
        <f>IF(D745="","",VLOOKUP(D745,'produto-estoque-total-7'!A:AB,13,0))</f>
        <v/>
      </c>
      <c r="G745" s="1">
        <f>IF(F745="","",VLOOKUP(F745,'FORNECEDORES X COMPRADOR'!A:D,4,0))</f>
        <v/>
      </c>
      <c r="H745" s="1">
        <f>IF(F745="","",VLOOKUP(F745,'FORNECEDORES X COMPRADOR'!A:E,5,0))</f>
        <v/>
      </c>
      <c r="I745" s="36">
        <f>IF(D745="","",VLOOKUP(D745,'produto-estoque-total-7'!A:AB,15,0))</f>
        <v/>
      </c>
      <c r="J745" s="36">
        <f>IF(D745="","",VLOOKUP(D745,'produto-estoque-total-7'!A:AB,19,0))</f>
        <v/>
      </c>
      <c r="K745" s="1">
        <f>IF(D745="","",VLOOKUP(D745,'produto-estoque-total-7'!A:AB,20,0))</f>
        <v/>
      </c>
      <c r="L745" s="36">
        <f>IF(D745="","",VLOOKUP(D745,'produto-estoque-total-7'!A:AB,17,0))</f>
        <v/>
      </c>
      <c r="M745" s="1">
        <f>IF(D745="","",VLOOKUP(D745,'produto-estoque-total-7'!A:AB,18,0))</f>
        <v/>
      </c>
      <c r="N745" s="36">
        <f>IF(D745="","",VLOOKUP(D745,'produto-estoque-total-7'!A:AB,21,0))</f>
        <v/>
      </c>
      <c r="O745" s="1">
        <f>IF(D745="","",VLOOKUP(D745,'produto-estoque-total-7'!A:AB,22,0))</f>
        <v/>
      </c>
      <c r="P745" s="36">
        <f>IF(D745="","",VLOOKUP(D745,'produto-estoque-total-7'!A:AB,23,0))</f>
        <v/>
      </c>
      <c r="Q745" s="1">
        <f>IF(D745="","",VLOOKUP(D745,'produto-estoque-total-7'!A:AB,24,0))</f>
        <v/>
      </c>
      <c r="R745" s="38">
        <f>IFERROR(IF(D745="","",VLOOKUP(D745,'produto-venda-7'!B:N,13,0)),"C")</f>
        <v/>
      </c>
      <c r="S745" s="39">
        <f>IF(D745="","",VLOOKUP(D745,'produto-estoque-total-7'!A:AB,6,0))</f>
        <v/>
      </c>
      <c r="T745" s="39">
        <f>IF(D745="","",VLOOKUP(D745,'produto-estoque-total-7'!A:AB,5,0))</f>
        <v/>
      </c>
      <c r="U745" s="40">
        <f>IF(D745="","",VLOOKUP(D745,'produto-estoque-total-7'!A:AB,11,0))</f>
        <v/>
      </c>
      <c r="V745" s="41">
        <f>IF(D745="","",IFERROR(VLOOKUP(D745,'produto-entrada-7'!A:M,10,0),0))</f>
        <v/>
      </c>
      <c r="W745" s="42" t="n"/>
      <c r="X745" s="39">
        <f>IF(D745="","",VLOOKUP(D745,'produto-estoque-total-7'!A:AB,8,0))</f>
        <v/>
      </c>
      <c r="Y745" s="39">
        <f>IF(D745="","",VLOOKUP(D745,'produto-estoque-total-7'!A:AB,9,0))</f>
        <v/>
      </c>
      <c r="Z745" s="39">
        <f>IF(D745="","",VLOOKUP(D745,'produto-estoque-total-7'!A:AB,10,0))</f>
        <v/>
      </c>
      <c r="AA745" s="39">
        <f>IFERROR(IF(D745="","",VLOOKUP(D745,'produto-venda-7'!B:N,4,0)),0)</f>
        <v/>
      </c>
      <c r="AB745" s="39">
        <f>IFERROR(IF(D745="","",VLOOKUP(D745,'produto-venda-7'!B:N,5,0)),0)</f>
        <v/>
      </c>
      <c r="AC745" s="39">
        <f>IF(D745="","",IFERROR(AA745/90,0))</f>
        <v/>
      </c>
      <c r="AD745" s="36">
        <f>IF(D745="","",IFERROR(VLOOKUP(D745,'produto-entrada-7'!A:M,4,0),0))</f>
        <v/>
      </c>
      <c r="AE745" s="36">
        <f>IFERROR(IF(D745="","",VLOOKUP(D745,'produto-venda-7'!B:N,10,0)),0)</f>
        <v/>
      </c>
      <c r="AF745" s="36">
        <f>IF(D745="","",IFERROR(VLOOKUP(D745,'produto-entrada-7'!A:M,11,0),0))</f>
        <v/>
      </c>
      <c r="AG745" s="1">
        <f>IF(D745="","",IFERROR(VLOOKUP(D745,'produto-entrada-7'!A:M,12,0),0))</f>
        <v/>
      </c>
      <c r="AH745" s="1">
        <f>IF(D745="","",IFERROR(VLOOKUP(D745,'produto-entrada-7'!A:M,13,0),0))</f>
        <v/>
      </c>
      <c r="AI745" s="36">
        <f>IFERROR(IF(D745="","",VLOOKUP(D745,'produto-venda-7'!B:N,11,0)),0)</f>
        <v/>
      </c>
      <c r="AJ745" s="43">
        <f>IF(D745="","",IFERROR(AI745*AB745,0))</f>
        <v/>
      </c>
      <c r="AK745" s="44">
        <f>IFERROR(IF(D745="","",VLOOKUP(F745,'ANALISE FORNECEDOR'!$A:$I,8,0)),"")</f>
        <v/>
      </c>
      <c r="AL745" s="44">
        <f>IF(D745="","",AVERAGE(AM745,AK745))</f>
        <v/>
      </c>
      <c r="AM745" s="44">
        <f>IFERROR(IF(D745="","",VLOOKUP(F745,'ANALISE FORNECEDOR'!$A:$I,9,0)),"")</f>
        <v/>
      </c>
      <c r="AN745" s="45">
        <f>IF(D745="","",IF(Y745&gt;12,AI745*(U745+Y745),AI745*U745))</f>
        <v/>
      </c>
      <c r="AO745" s="45">
        <f>IF(D745="","",IF(Y745&gt;12,AI745*(U745+V745+Y745),AI745*(U745+V745)))</f>
        <v/>
      </c>
      <c r="AP745" s="46">
        <f>IF(D745="","",IF(Y745&gt;12,AG745*(U745+Y745),AG745*U745))</f>
        <v/>
      </c>
      <c r="AQ745" s="46">
        <f>IF(D745="","",IF(Y745&gt;12,AG745*(U745+V745+Y745),AG745*(U745+V745)))</f>
        <v/>
      </c>
      <c r="AR745" s="46">
        <f>IF(D745="","",IF(OR(R745="A",R745="AA",R745="AAA"),AP745,0))</f>
        <v/>
      </c>
      <c r="AS745" s="46">
        <f>IF(D745="","",IF(R745="B",AP745,0))</f>
        <v/>
      </c>
      <c r="AT745" s="46">
        <f>IF(D745="","",IF(R745="C",AP745,0))</f>
        <v/>
      </c>
      <c r="AU745" s="47">
        <f>IF(D745="","",IFERROR(AN745/AJ745,0))</f>
        <v/>
      </c>
      <c r="AV745" s="47">
        <f>IF(D745="","",IFERROR(((AO745)/AJ745),0))</f>
        <v/>
      </c>
      <c r="AW745" s="48">
        <f>IF(D745="","",IF(OR(S745="S",NOT(AND(ISNUMBER(AC745),ISNUMBER(AL745),AC745*AL745&gt;=0))),0,AC745*AL745))</f>
        <v/>
      </c>
      <c r="AX745" s="49">
        <f>IFERROR(IF(D745="","",AW745*AG745),0)</f>
        <v/>
      </c>
      <c r="AY745" s="48">
        <f>IF(D745="","",IF(OR(S745="S",NOT(AND(ISNUMBER(AC745),ISNUMBER(AK745),AC745*AK745&gt;=0))),0,AC745*AK745))</f>
        <v/>
      </c>
      <c r="AZ745" s="48">
        <f>IFERROR(IF(D745="","",IF(AY745=0,0,IF(((AY745)-(U745+Y745))&lt;0,0,(AY745)-U745))),0)</f>
        <v/>
      </c>
      <c r="BA745" s="49">
        <f>IF(D745="","",AZ745*AG745)</f>
        <v/>
      </c>
      <c r="BB745" s="49">
        <f>IF(D745="","",IF(OR(R745="A",R745="AA",R745="AAA"),BA745,0))</f>
        <v/>
      </c>
      <c r="BC745" s="49">
        <f>IF(D745="","",IF(R745="B",BA745,0))</f>
        <v/>
      </c>
      <c r="BD745" s="49">
        <f>IF(D745="","",IF(R745="B",BA745,0))</f>
        <v/>
      </c>
      <c r="BE745" s="49">
        <f>IF(D745="","",IF(S745="S",
1,
IF(AC745=0,
1,
IF(
IFERROR(((U745+Y745)*AG745)/((AC745*AK745)*AG745),0)&lt;0,
0,
IF(
IFERROR(((U745+Y745)*AG745)/((AC745*AK745)*AG745),0)&gt;1,
1,
IFERROR(((U745+Y745)*AG745)/((AC745*AK745)*AG745),0)
)
)
)
))</f>
        <v/>
      </c>
      <c r="BF745" s="49">
        <f>IF(D745="","",IF(S745="S",
1,
IF(AC745=0,
1,
IF(
IFERROR(((U745+V745+Y745)*AG745)/((AC745*AK745)*AG745),0)&lt;0,
0,
IF(
IFERROR(((U745+V745+Y745)*AG745)/((AC745*AK745)*AG745),0)&gt;1,
1,
IFERROR(((U745+V745+Y745)*AG745)/((AC745*AK745)*AG745),0)
)
)
)
))</f>
        <v/>
      </c>
      <c r="BG745" s="50">
        <f>IF(D745="","",IF(S745="S",0,IF(AND(ISNUMBER(AC745),ISNUMBER(AM745)),IF(OR(AC745*AM745&lt;0,ISERR(AC745*AM745)),0,AC745*AM745),0)))</f>
        <v/>
      </c>
      <c r="BH745" s="50">
        <f>IF(D745="","",IF(BY745&gt;TODAY()-60,0,IF(Y745&gt;12,MAX(0,(U745+Y745)-BG745),MAX(0,U745-BG745))))</f>
        <v/>
      </c>
      <c r="BI745" s="51">
        <f>IF(D745="","",BH745*AG745)</f>
        <v/>
      </c>
      <c r="BJ745" s="51">
        <f>IF(D745="","",IF(OR(R745="A",R745="AA",R745="AAA"),BI745,0))</f>
        <v/>
      </c>
      <c r="BK745" s="51">
        <f>IF(D745="","",IF(R745="B",BI745,0))</f>
        <v/>
      </c>
      <c r="BL745" s="51">
        <f>IF(D745="","",IF(R745="C",BI745,0))</f>
        <v/>
      </c>
      <c r="BM745" s="51">
        <f>IF(D745="","",IFERROR(MAX(0,MIN(BI745/AP745,1)),0))</f>
        <v/>
      </c>
      <c r="BN745" s="52">
        <f>IF(D745="","",AB745*AG745)</f>
        <v/>
      </c>
      <c r="BO745" s="52">
        <f>IF(D745="","",(U745+V745+X745)*AG745)</f>
        <v/>
      </c>
      <c r="BP745" s="52">
        <f>IF(D745="","",(AB745*3)*AG745)</f>
        <v/>
      </c>
      <c r="BQ745" s="52">
        <f>IF(D745="","",IF(BO745-BP745&gt;0,0,BO745-BP745))</f>
        <v/>
      </c>
      <c r="BR745" s="52">
        <f>IF(D745="","",IF(BO745-BP745-BN745&gt;0,0,BO745-BP745-BN745))</f>
        <v/>
      </c>
      <c r="BS745" s="53">
        <f>IF(D745="","",IFERROR(AB745*AI745,0))</f>
        <v/>
      </c>
      <c r="BT745" s="53">
        <f>IF(D745="","",IFERROR(IF(X745&gt;12, AI745*(U745+V745+X745), AI745*(U745+V745)),0))</f>
        <v/>
      </c>
      <c r="BU745" s="53">
        <f>IF(D745="","",IFERROR(((AB745*3)*AI745),0))</f>
        <v/>
      </c>
      <c r="BV745" s="53">
        <f>IF(D745="","",IF(BT745-BU745&gt;0,0,BT745-BU745))</f>
        <v/>
      </c>
      <c r="BW745" s="53">
        <f>IF(D745="","",IF(BT745-BU745-BS745&gt;0,0,BT745-BU745-BS745))</f>
        <v/>
      </c>
      <c r="BX745" s="36">
        <f>IF(D745="","",IFERROR(VLOOKUP(D745,'produto-entrada-7'!A:M,3,0),"SEM PEDIDO"))</f>
        <v/>
      </c>
      <c r="BY745" s="36">
        <f>IF(D745="","",VLOOKUP(D745,'produto-estoque-total-7'!A:AB,25,0))</f>
        <v/>
      </c>
      <c r="BZ745" s="36">
        <f>IF(D745="","",IFERROR(VLOOKUP(D745,'produto-estoque-total-7'!A:AB,26,0)/100,0))</f>
        <v/>
      </c>
      <c r="CA745" s="36">
        <f>IF(D745="","",IFERROR(VLOOKUP(D745,'produto-estoque-total-7'!A:AB,27,0)/100,0))</f>
        <v/>
      </c>
      <c r="CB745" s="41">
        <f>IF(D745="","",V745*AF745)</f>
        <v/>
      </c>
      <c r="CC745" s="41">
        <f>IF(D745="","",V745*AI745)</f>
        <v/>
      </c>
      <c r="CD745" s="54">
        <f>IF(D745="","",VLOOKUP(D745,'produto-estoque-total-7'!A:AB,28,0))</f>
        <v/>
      </c>
    </row>
    <row r="746">
      <c r="A746" s="36">
        <f>IF(D746="","",VLOOKUP(D746,'produto-estoque-total-7'!A:AB,3,0))</f>
        <v/>
      </c>
      <c r="B746" s="1">
        <f>IF(D746="","",VLOOKUP(D746,'produto-estoque-total-7'!A:AB,12,0))</f>
        <v/>
      </c>
      <c r="C746" s="1">
        <f>IF(D746="","",VLOOKUP(D746,'produto-estoque-total-7'!A:AB,2,0))</f>
        <v/>
      </c>
      <c r="D746" s="37">
        <f>IFERROR(IF('produto-estoque-total-7'!A745="","",'produto-estoque-total-7'!A745),"")</f>
        <v/>
      </c>
      <c r="E746" s="1">
        <f>IF(D746="","",VLOOKUP(D746,'produto-estoque-total-7'!A:AB,4,0))</f>
        <v/>
      </c>
      <c r="F746" s="36">
        <f>IF(D746="","",VLOOKUP(D746,'produto-estoque-total-7'!A:AB,13,0))</f>
        <v/>
      </c>
      <c r="G746" s="1">
        <f>IF(F746="","",VLOOKUP(F746,'FORNECEDORES X COMPRADOR'!A:D,4,0))</f>
        <v/>
      </c>
      <c r="H746" s="1">
        <f>IF(F746="","",VLOOKUP(F746,'FORNECEDORES X COMPRADOR'!A:E,5,0))</f>
        <v/>
      </c>
      <c r="I746" s="36">
        <f>IF(D746="","",VLOOKUP(D746,'produto-estoque-total-7'!A:AB,15,0))</f>
        <v/>
      </c>
      <c r="J746" s="36">
        <f>IF(D746="","",VLOOKUP(D746,'produto-estoque-total-7'!A:AB,19,0))</f>
        <v/>
      </c>
      <c r="K746" s="1">
        <f>IF(D746="","",VLOOKUP(D746,'produto-estoque-total-7'!A:AB,20,0))</f>
        <v/>
      </c>
      <c r="L746" s="36">
        <f>IF(D746="","",VLOOKUP(D746,'produto-estoque-total-7'!A:AB,17,0))</f>
        <v/>
      </c>
      <c r="M746" s="1">
        <f>IF(D746="","",VLOOKUP(D746,'produto-estoque-total-7'!A:AB,18,0))</f>
        <v/>
      </c>
      <c r="N746" s="36">
        <f>IF(D746="","",VLOOKUP(D746,'produto-estoque-total-7'!A:AB,21,0))</f>
        <v/>
      </c>
      <c r="O746" s="1">
        <f>IF(D746="","",VLOOKUP(D746,'produto-estoque-total-7'!A:AB,22,0))</f>
        <v/>
      </c>
      <c r="P746" s="36">
        <f>IF(D746="","",VLOOKUP(D746,'produto-estoque-total-7'!A:AB,23,0))</f>
        <v/>
      </c>
      <c r="Q746" s="1">
        <f>IF(D746="","",VLOOKUP(D746,'produto-estoque-total-7'!A:AB,24,0))</f>
        <v/>
      </c>
      <c r="R746" s="38">
        <f>IFERROR(IF(D746="","",VLOOKUP(D746,'produto-venda-7'!B:N,13,0)),"C")</f>
        <v/>
      </c>
      <c r="S746" s="39">
        <f>IF(D746="","",VLOOKUP(D746,'produto-estoque-total-7'!A:AB,6,0))</f>
        <v/>
      </c>
      <c r="T746" s="39">
        <f>IF(D746="","",VLOOKUP(D746,'produto-estoque-total-7'!A:AB,5,0))</f>
        <v/>
      </c>
      <c r="U746" s="40">
        <f>IF(D746="","",VLOOKUP(D746,'produto-estoque-total-7'!A:AB,11,0))</f>
        <v/>
      </c>
      <c r="V746" s="41">
        <f>IF(D746="","",IFERROR(VLOOKUP(D746,'produto-entrada-7'!A:M,10,0),0))</f>
        <v/>
      </c>
      <c r="W746" s="42" t="n"/>
      <c r="X746" s="39">
        <f>IF(D746="","",VLOOKUP(D746,'produto-estoque-total-7'!A:AB,8,0))</f>
        <v/>
      </c>
      <c r="Y746" s="39">
        <f>IF(D746="","",VLOOKUP(D746,'produto-estoque-total-7'!A:AB,9,0))</f>
        <v/>
      </c>
      <c r="Z746" s="39">
        <f>IF(D746="","",VLOOKUP(D746,'produto-estoque-total-7'!A:AB,10,0))</f>
        <v/>
      </c>
      <c r="AA746" s="39">
        <f>IFERROR(IF(D746="","",VLOOKUP(D746,'produto-venda-7'!B:N,4,0)),0)</f>
        <v/>
      </c>
      <c r="AB746" s="39">
        <f>IFERROR(IF(D746="","",VLOOKUP(D746,'produto-venda-7'!B:N,5,0)),0)</f>
        <v/>
      </c>
      <c r="AC746" s="39">
        <f>IF(D746="","",IFERROR(AA746/90,0))</f>
        <v/>
      </c>
      <c r="AD746" s="36">
        <f>IF(D746="","",IFERROR(VLOOKUP(D746,'produto-entrada-7'!A:M,4,0),0))</f>
        <v/>
      </c>
      <c r="AE746" s="36">
        <f>IFERROR(IF(D746="","",VLOOKUP(D746,'produto-venda-7'!B:N,10,0)),0)</f>
        <v/>
      </c>
      <c r="AF746" s="36">
        <f>IF(D746="","",IFERROR(VLOOKUP(D746,'produto-entrada-7'!A:M,11,0),0))</f>
        <v/>
      </c>
      <c r="AG746" s="1">
        <f>IF(D746="","",IFERROR(VLOOKUP(D746,'produto-entrada-7'!A:M,12,0),0))</f>
        <v/>
      </c>
      <c r="AH746" s="1">
        <f>IF(D746="","",IFERROR(VLOOKUP(D746,'produto-entrada-7'!A:M,13,0),0))</f>
        <v/>
      </c>
      <c r="AI746" s="36">
        <f>IFERROR(IF(D746="","",VLOOKUP(D746,'produto-venda-7'!B:N,11,0)),0)</f>
        <v/>
      </c>
      <c r="AJ746" s="43">
        <f>IF(D746="","",IFERROR(AI746*AB746,0))</f>
        <v/>
      </c>
      <c r="AK746" s="44">
        <f>IFERROR(IF(D746="","",VLOOKUP(F746,'ANALISE FORNECEDOR'!$A:$I,8,0)),"")</f>
        <v/>
      </c>
      <c r="AL746" s="44">
        <f>IF(D746="","",AVERAGE(AM746,AK746))</f>
        <v/>
      </c>
      <c r="AM746" s="44">
        <f>IFERROR(IF(D746="","",VLOOKUP(F746,'ANALISE FORNECEDOR'!$A:$I,9,0)),"")</f>
        <v/>
      </c>
      <c r="AN746" s="45">
        <f>IF(D746="","",IF(Y746&gt;12,AI746*(U746+Y746),AI746*U746))</f>
        <v/>
      </c>
      <c r="AO746" s="45">
        <f>IF(D746="","",IF(Y746&gt;12,AI746*(U746+V746+Y746),AI746*(U746+V746)))</f>
        <v/>
      </c>
      <c r="AP746" s="46">
        <f>IF(D746="","",IF(Y746&gt;12,AG746*(U746+Y746),AG746*U746))</f>
        <v/>
      </c>
      <c r="AQ746" s="46">
        <f>IF(D746="","",IF(Y746&gt;12,AG746*(U746+V746+Y746),AG746*(U746+V746)))</f>
        <v/>
      </c>
      <c r="AR746" s="46">
        <f>IF(D746="","",IF(OR(R746="A",R746="AA",R746="AAA"),AP746,0))</f>
        <v/>
      </c>
      <c r="AS746" s="46">
        <f>IF(D746="","",IF(R746="B",AP746,0))</f>
        <v/>
      </c>
      <c r="AT746" s="46">
        <f>IF(D746="","",IF(R746="C",AP746,0))</f>
        <v/>
      </c>
      <c r="AU746" s="47">
        <f>IF(D746="","",IFERROR(AN746/AJ746,0))</f>
        <v/>
      </c>
      <c r="AV746" s="47">
        <f>IF(D746="","",IFERROR(((AO746)/AJ746),0))</f>
        <v/>
      </c>
      <c r="AW746" s="48">
        <f>IF(D746="","",IF(OR(S746="S",NOT(AND(ISNUMBER(AC746),ISNUMBER(AL746),AC746*AL746&gt;=0))),0,AC746*AL746))</f>
        <v/>
      </c>
      <c r="AX746" s="49">
        <f>IFERROR(IF(D746="","",AW746*AG746),0)</f>
        <v/>
      </c>
      <c r="AY746" s="48">
        <f>IF(D746="","",IF(OR(S746="S",NOT(AND(ISNUMBER(AC746),ISNUMBER(AK746),AC746*AK746&gt;=0))),0,AC746*AK746))</f>
        <v/>
      </c>
      <c r="AZ746" s="48">
        <f>IFERROR(IF(D746="","",IF(AY746=0,0,IF(((AY746)-(U746+Y746))&lt;0,0,(AY746)-U746))),0)</f>
        <v/>
      </c>
      <c r="BA746" s="49">
        <f>IF(D746="","",AZ746*AG746)</f>
        <v/>
      </c>
      <c r="BB746" s="49">
        <f>IF(D746="","",IF(OR(R746="A",R746="AA",R746="AAA"),BA746,0))</f>
        <v/>
      </c>
      <c r="BC746" s="49">
        <f>IF(D746="","",IF(R746="B",BA746,0))</f>
        <v/>
      </c>
      <c r="BD746" s="49">
        <f>IF(D746="","",IF(R746="B",BA746,0))</f>
        <v/>
      </c>
      <c r="BE746" s="49">
        <f>IF(D746="","",IF(S746="S",
1,
IF(AC746=0,
1,
IF(
IFERROR(((U746+Y746)*AG746)/((AC746*AK746)*AG746),0)&lt;0,
0,
IF(
IFERROR(((U746+Y746)*AG746)/((AC746*AK746)*AG746),0)&gt;1,
1,
IFERROR(((U746+Y746)*AG746)/((AC746*AK746)*AG746),0)
)
)
)
))</f>
        <v/>
      </c>
      <c r="BF746" s="49">
        <f>IF(D746="","",IF(S746="S",
1,
IF(AC746=0,
1,
IF(
IFERROR(((U746+V746+Y746)*AG746)/((AC746*AK746)*AG746),0)&lt;0,
0,
IF(
IFERROR(((U746+V746+Y746)*AG746)/((AC746*AK746)*AG746),0)&gt;1,
1,
IFERROR(((U746+V746+Y746)*AG746)/((AC746*AK746)*AG746),0)
)
)
)
))</f>
        <v/>
      </c>
      <c r="BG746" s="50">
        <f>IF(D746="","",IF(S746="S",0,IF(AND(ISNUMBER(AC746),ISNUMBER(AM746)),IF(OR(AC746*AM746&lt;0,ISERR(AC746*AM746)),0,AC746*AM746),0)))</f>
        <v/>
      </c>
      <c r="BH746" s="50">
        <f>IF(D746="","",IF(BY746&gt;TODAY()-60,0,IF(Y746&gt;12,MAX(0,(U746+Y746)-BG746),MAX(0,U746-BG746))))</f>
        <v/>
      </c>
      <c r="BI746" s="51">
        <f>IF(D746="","",BH746*AG746)</f>
        <v/>
      </c>
      <c r="BJ746" s="51">
        <f>IF(D746="","",IF(OR(R746="A",R746="AA",R746="AAA"),BI746,0))</f>
        <v/>
      </c>
      <c r="BK746" s="51">
        <f>IF(D746="","",IF(R746="B",BI746,0))</f>
        <v/>
      </c>
      <c r="BL746" s="51">
        <f>IF(D746="","",IF(R746="C",BI746,0))</f>
        <v/>
      </c>
      <c r="BM746" s="51">
        <f>IF(D746="","",IFERROR(MAX(0,MIN(BI746/AP746,1)),0))</f>
        <v/>
      </c>
      <c r="BN746" s="52">
        <f>IF(D746="","",AB746*AG746)</f>
        <v/>
      </c>
      <c r="BO746" s="52">
        <f>IF(D746="","",(U746+V746+X746)*AG746)</f>
        <v/>
      </c>
      <c r="BP746" s="52">
        <f>IF(D746="","",(AB746*3)*AG746)</f>
        <v/>
      </c>
      <c r="BQ746" s="52">
        <f>IF(D746="","",IF(BO746-BP746&gt;0,0,BO746-BP746))</f>
        <v/>
      </c>
      <c r="BR746" s="52">
        <f>IF(D746="","",IF(BO746-BP746-BN746&gt;0,0,BO746-BP746-BN746))</f>
        <v/>
      </c>
      <c r="BS746" s="53">
        <f>IF(D746="","",IFERROR(AB746*AI746,0))</f>
        <v/>
      </c>
      <c r="BT746" s="53">
        <f>IF(D746="","",IFERROR(IF(X746&gt;12, AI746*(U746+V746+X746), AI746*(U746+V746)),0))</f>
        <v/>
      </c>
      <c r="BU746" s="53">
        <f>IF(D746="","",IFERROR(((AB746*3)*AI746),0))</f>
        <v/>
      </c>
      <c r="BV746" s="53">
        <f>IF(D746="","",IF(BT746-BU746&gt;0,0,BT746-BU746))</f>
        <v/>
      </c>
      <c r="BW746" s="53">
        <f>IF(D746="","",IF(BT746-BU746-BS746&gt;0,0,BT746-BU746-BS746))</f>
        <v/>
      </c>
      <c r="BX746" s="36">
        <f>IF(D746="","",IFERROR(VLOOKUP(D746,'produto-entrada-7'!A:M,3,0),"SEM PEDIDO"))</f>
        <v/>
      </c>
      <c r="BY746" s="36">
        <f>IF(D746="","",VLOOKUP(D746,'produto-estoque-total-7'!A:AB,25,0))</f>
        <v/>
      </c>
      <c r="BZ746" s="36">
        <f>IF(D746="","",IFERROR(VLOOKUP(D746,'produto-estoque-total-7'!A:AB,26,0)/100,0))</f>
        <v/>
      </c>
      <c r="CA746" s="36">
        <f>IF(D746="","",IFERROR(VLOOKUP(D746,'produto-estoque-total-7'!A:AB,27,0)/100,0))</f>
        <v/>
      </c>
      <c r="CB746" s="41">
        <f>IF(D746="","",V746*AF746)</f>
        <v/>
      </c>
      <c r="CC746" s="41">
        <f>IF(D746="","",V746*AI746)</f>
        <v/>
      </c>
      <c r="CD746" s="54">
        <f>IF(D746="","",VLOOKUP(D746,'produto-estoque-total-7'!A:AB,28,0))</f>
        <v/>
      </c>
    </row>
    <row r="747">
      <c r="A747" s="36">
        <f>IF(D747="","",VLOOKUP(D747,'produto-estoque-total-7'!A:AB,3,0))</f>
        <v/>
      </c>
      <c r="B747" s="1">
        <f>IF(D747="","",VLOOKUP(D747,'produto-estoque-total-7'!A:AB,12,0))</f>
        <v/>
      </c>
      <c r="C747" s="1">
        <f>IF(D747="","",VLOOKUP(D747,'produto-estoque-total-7'!A:AB,2,0))</f>
        <v/>
      </c>
      <c r="D747" s="37">
        <f>IFERROR(IF('produto-estoque-total-7'!A746="","",'produto-estoque-total-7'!A746),"")</f>
        <v/>
      </c>
      <c r="E747" s="1">
        <f>IF(D747="","",VLOOKUP(D747,'produto-estoque-total-7'!A:AB,4,0))</f>
        <v/>
      </c>
      <c r="F747" s="36">
        <f>IF(D747="","",VLOOKUP(D747,'produto-estoque-total-7'!A:AB,13,0))</f>
        <v/>
      </c>
      <c r="G747" s="1">
        <f>IF(F747="","",VLOOKUP(F747,'FORNECEDORES X COMPRADOR'!A:D,4,0))</f>
        <v/>
      </c>
      <c r="H747" s="1">
        <f>IF(F747="","",VLOOKUP(F747,'FORNECEDORES X COMPRADOR'!A:E,5,0))</f>
        <v/>
      </c>
      <c r="I747" s="36">
        <f>IF(D747="","",VLOOKUP(D747,'produto-estoque-total-7'!A:AB,15,0))</f>
        <v/>
      </c>
      <c r="J747" s="36">
        <f>IF(D747="","",VLOOKUP(D747,'produto-estoque-total-7'!A:AB,19,0))</f>
        <v/>
      </c>
      <c r="K747" s="1">
        <f>IF(D747="","",VLOOKUP(D747,'produto-estoque-total-7'!A:AB,20,0))</f>
        <v/>
      </c>
      <c r="L747" s="36">
        <f>IF(D747="","",VLOOKUP(D747,'produto-estoque-total-7'!A:AB,17,0))</f>
        <v/>
      </c>
      <c r="M747" s="1">
        <f>IF(D747="","",VLOOKUP(D747,'produto-estoque-total-7'!A:AB,18,0))</f>
        <v/>
      </c>
      <c r="N747" s="36">
        <f>IF(D747="","",VLOOKUP(D747,'produto-estoque-total-7'!A:AB,21,0))</f>
        <v/>
      </c>
      <c r="O747" s="1">
        <f>IF(D747="","",VLOOKUP(D747,'produto-estoque-total-7'!A:AB,22,0))</f>
        <v/>
      </c>
      <c r="P747" s="36">
        <f>IF(D747="","",VLOOKUP(D747,'produto-estoque-total-7'!A:AB,23,0))</f>
        <v/>
      </c>
      <c r="Q747" s="1">
        <f>IF(D747="","",VLOOKUP(D747,'produto-estoque-total-7'!A:AB,24,0))</f>
        <v/>
      </c>
      <c r="R747" s="38">
        <f>IFERROR(IF(D747="","",VLOOKUP(D747,'produto-venda-7'!B:N,13,0)),"C")</f>
        <v/>
      </c>
      <c r="S747" s="39">
        <f>IF(D747="","",VLOOKUP(D747,'produto-estoque-total-7'!A:AB,6,0))</f>
        <v/>
      </c>
      <c r="T747" s="39">
        <f>IF(D747="","",VLOOKUP(D747,'produto-estoque-total-7'!A:AB,5,0))</f>
        <v/>
      </c>
      <c r="U747" s="40">
        <f>IF(D747="","",VLOOKUP(D747,'produto-estoque-total-7'!A:AB,11,0))</f>
        <v/>
      </c>
      <c r="V747" s="41">
        <f>IF(D747="","",IFERROR(VLOOKUP(D747,'produto-entrada-7'!A:M,10,0),0))</f>
        <v/>
      </c>
      <c r="W747" s="42" t="n"/>
      <c r="X747" s="39">
        <f>IF(D747="","",VLOOKUP(D747,'produto-estoque-total-7'!A:AB,8,0))</f>
        <v/>
      </c>
      <c r="Y747" s="39">
        <f>IF(D747="","",VLOOKUP(D747,'produto-estoque-total-7'!A:AB,9,0))</f>
        <v/>
      </c>
      <c r="Z747" s="39">
        <f>IF(D747="","",VLOOKUP(D747,'produto-estoque-total-7'!A:AB,10,0))</f>
        <v/>
      </c>
      <c r="AA747" s="39">
        <f>IFERROR(IF(D747="","",VLOOKUP(D747,'produto-venda-7'!B:N,4,0)),0)</f>
        <v/>
      </c>
      <c r="AB747" s="39">
        <f>IFERROR(IF(D747="","",VLOOKUP(D747,'produto-venda-7'!B:N,5,0)),0)</f>
        <v/>
      </c>
      <c r="AC747" s="39">
        <f>IF(D747="","",IFERROR(AA747/90,0))</f>
        <v/>
      </c>
      <c r="AD747" s="36">
        <f>IF(D747="","",IFERROR(VLOOKUP(D747,'produto-entrada-7'!A:M,4,0),0))</f>
        <v/>
      </c>
      <c r="AE747" s="36">
        <f>IFERROR(IF(D747="","",VLOOKUP(D747,'produto-venda-7'!B:N,10,0)),0)</f>
        <v/>
      </c>
      <c r="AF747" s="36">
        <f>IF(D747="","",IFERROR(VLOOKUP(D747,'produto-entrada-7'!A:M,11,0),0))</f>
        <v/>
      </c>
      <c r="AG747" s="1">
        <f>IF(D747="","",IFERROR(VLOOKUP(D747,'produto-entrada-7'!A:M,12,0),0))</f>
        <v/>
      </c>
      <c r="AH747" s="1">
        <f>IF(D747="","",IFERROR(VLOOKUP(D747,'produto-entrada-7'!A:M,13,0),0))</f>
        <v/>
      </c>
      <c r="AI747" s="36">
        <f>IFERROR(IF(D747="","",VLOOKUP(D747,'produto-venda-7'!B:N,11,0)),0)</f>
        <v/>
      </c>
      <c r="AJ747" s="43">
        <f>IF(D747="","",IFERROR(AI747*AB747,0))</f>
        <v/>
      </c>
      <c r="AK747" s="44">
        <f>IFERROR(IF(D747="","",VLOOKUP(F747,'ANALISE FORNECEDOR'!$A:$I,8,0)),"")</f>
        <v/>
      </c>
      <c r="AL747" s="44">
        <f>IF(D747="","",AVERAGE(AM747,AK747))</f>
        <v/>
      </c>
      <c r="AM747" s="44">
        <f>IFERROR(IF(D747="","",VLOOKUP(F747,'ANALISE FORNECEDOR'!$A:$I,9,0)),"")</f>
        <v/>
      </c>
      <c r="AN747" s="45">
        <f>IF(D747="","",IF(Y747&gt;12,AI747*(U747+Y747),AI747*U747))</f>
        <v/>
      </c>
      <c r="AO747" s="45">
        <f>IF(D747="","",IF(Y747&gt;12,AI747*(U747+V747+Y747),AI747*(U747+V747)))</f>
        <v/>
      </c>
      <c r="AP747" s="46">
        <f>IF(D747="","",IF(Y747&gt;12,AG747*(U747+Y747),AG747*U747))</f>
        <v/>
      </c>
      <c r="AQ747" s="46">
        <f>IF(D747="","",IF(Y747&gt;12,AG747*(U747+V747+Y747),AG747*(U747+V747)))</f>
        <v/>
      </c>
      <c r="AR747" s="46">
        <f>IF(D747="","",IF(OR(R747="A",R747="AA",R747="AAA"),AP747,0))</f>
        <v/>
      </c>
      <c r="AS747" s="46">
        <f>IF(D747="","",IF(R747="B",AP747,0))</f>
        <v/>
      </c>
      <c r="AT747" s="46">
        <f>IF(D747="","",IF(R747="C",AP747,0))</f>
        <v/>
      </c>
      <c r="AU747" s="47">
        <f>IF(D747="","",IFERROR(AN747/AJ747,0))</f>
        <v/>
      </c>
      <c r="AV747" s="47">
        <f>IF(D747="","",IFERROR(((AO747)/AJ747),0))</f>
        <v/>
      </c>
      <c r="AW747" s="48">
        <f>IF(D747="","",IF(OR(S747="S",NOT(AND(ISNUMBER(AC747),ISNUMBER(AL747),AC747*AL747&gt;=0))),0,AC747*AL747))</f>
        <v/>
      </c>
      <c r="AX747" s="49">
        <f>IFERROR(IF(D747="","",AW747*AG747),0)</f>
        <v/>
      </c>
      <c r="AY747" s="48">
        <f>IF(D747="","",IF(OR(S747="S",NOT(AND(ISNUMBER(AC747),ISNUMBER(AK747),AC747*AK747&gt;=0))),0,AC747*AK747))</f>
        <v/>
      </c>
      <c r="AZ747" s="48">
        <f>IFERROR(IF(D747="","",IF(AY747=0,0,IF(((AY747)-(U747+Y747))&lt;0,0,(AY747)-U747))),0)</f>
        <v/>
      </c>
      <c r="BA747" s="49">
        <f>IF(D747="","",AZ747*AG747)</f>
        <v/>
      </c>
      <c r="BB747" s="49">
        <f>IF(D747="","",IF(OR(R747="A",R747="AA",R747="AAA"),BA747,0))</f>
        <v/>
      </c>
      <c r="BC747" s="49">
        <f>IF(D747="","",IF(R747="B",BA747,0))</f>
        <v/>
      </c>
      <c r="BD747" s="49">
        <f>IF(D747="","",IF(R747="B",BA747,0))</f>
        <v/>
      </c>
      <c r="BE747" s="49">
        <f>IF(D747="","",IF(S747="S",
1,
IF(AC747=0,
1,
IF(
IFERROR(((U747+Y747)*AG747)/((AC747*AK747)*AG747),0)&lt;0,
0,
IF(
IFERROR(((U747+Y747)*AG747)/((AC747*AK747)*AG747),0)&gt;1,
1,
IFERROR(((U747+Y747)*AG747)/((AC747*AK747)*AG747),0)
)
)
)
))</f>
        <v/>
      </c>
      <c r="BF747" s="49">
        <f>IF(D747="","",IF(S747="S",
1,
IF(AC747=0,
1,
IF(
IFERROR(((U747+V747+Y747)*AG747)/((AC747*AK747)*AG747),0)&lt;0,
0,
IF(
IFERROR(((U747+V747+Y747)*AG747)/((AC747*AK747)*AG747),0)&gt;1,
1,
IFERROR(((U747+V747+Y747)*AG747)/((AC747*AK747)*AG747),0)
)
)
)
))</f>
        <v/>
      </c>
      <c r="BG747" s="50">
        <f>IF(D747="","",IF(S747="S",0,IF(AND(ISNUMBER(AC747),ISNUMBER(AM747)),IF(OR(AC747*AM747&lt;0,ISERR(AC747*AM747)),0,AC747*AM747),0)))</f>
        <v/>
      </c>
      <c r="BH747" s="50">
        <f>IF(D747="","",IF(BY747&gt;TODAY()-60,0,IF(Y747&gt;12,MAX(0,(U747+Y747)-BG747),MAX(0,U747-BG747))))</f>
        <v/>
      </c>
      <c r="BI747" s="51">
        <f>IF(D747="","",BH747*AG747)</f>
        <v/>
      </c>
      <c r="BJ747" s="51">
        <f>IF(D747="","",IF(OR(R747="A",R747="AA",R747="AAA"),BI747,0))</f>
        <v/>
      </c>
      <c r="BK747" s="51">
        <f>IF(D747="","",IF(R747="B",BI747,0))</f>
        <v/>
      </c>
      <c r="BL747" s="51">
        <f>IF(D747="","",IF(R747="C",BI747,0))</f>
        <v/>
      </c>
      <c r="BM747" s="51">
        <f>IF(D747="","",IFERROR(MAX(0,MIN(BI747/AP747,1)),0))</f>
        <v/>
      </c>
      <c r="BN747" s="52">
        <f>IF(D747="","",AB747*AG747)</f>
        <v/>
      </c>
      <c r="BO747" s="52">
        <f>IF(D747="","",(U747+V747+X747)*AG747)</f>
        <v/>
      </c>
      <c r="BP747" s="52">
        <f>IF(D747="","",(AB747*3)*AG747)</f>
        <v/>
      </c>
      <c r="BQ747" s="52">
        <f>IF(D747="","",IF(BO747-BP747&gt;0,0,BO747-BP747))</f>
        <v/>
      </c>
      <c r="BR747" s="52">
        <f>IF(D747="","",IF(BO747-BP747-BN747&gt;0,0,BO747-BP747-BN747))</f>
        <v/>
      </c>
      <c r="BS747" s="53">
        <f>IF(D747="","",IFERROR(AB747*AI747,0))</f>
        <v/>
      </c>
      <c r="BT747" s="53">
        <f>IF(D747="","",IFERROR(IF(X747&gt;12, AI747*(U747+V747+X747), AI747*(U747+V747)),0))</f>
        <v/>
      </c>
      <c r="BU747" s="53">
        <f>IF(D747="","",IFERROR(((AB747*3)*AI747),0))</f>
        <v/>
      </c>
      <c r="BV747" s="53">
        <f>IF(D747="","",IF(BT747-BU747&gt;0,0,BT747-BU747))</f>
        <v/>
      </c>
      <c r="BW747" s="53">
        <f>IF(D747="","",IF(BT747-BU747-BS747&gt;0,0,BT747-BU747-BS747))</f>
        <v/>
      </c>
      <c r="BX747" s="36">
        <f>IF(D747="","",IFERROR(VLOOKUP(D747,'produto-entrada-7'!A:M,3,0),"SEM PEDIDO"))</f>
        <v/>
      </c>
      <c r="BY747" s="36">
        <f>IF(D747="","",VLOOKUP(D747,'produto-estoque-total-7'!A:AB,25,0))</f>
        <v/>
      </c>
      <c r="BZ747" s="36">
        <f>IF(D747="","",IFERROR(VLOOKUP(D747,'produto-estoque-total-7'!A:AB,26,0)/100,0))</f>
        <v/>
      </c>
      <c r="CA747" s="36">
        <f>IF(D747="","",IFERROR(VLOOKUP(D747,'produto-estoque-total-7'!A:AB,27,0)/100,0))</f>
        <v/>
      </c>
      <c r="CB747" s="41">
        <f>IF(D747="","",V747*AF747)</f>
        <v/>
      </c>
      <c r="CC747" s="41">
        <f>IF(D747="","",V747*AI747)</f>
        <v/>
      </c>
      <c r="CD747" s="54">
        <f>IF(D747="","",VLOOKUP(D747,'produto-estoque-total-7'!A:AB,28,0))</f>
        <v/>
      </c>
    </row>
    <row r="748">
      <c r="A748" s="36">
        <f>IF(D748="","",VLOOKUP(D748,'produto-estoque-total-7'!A:AB,3,0))</f>
        <v/>
      </c>
      <c r="B748" s="1">
        <f>IF(D748="","",VLOOKUP(D748,'produto-estoque-total-7'!A:AB,12,0))</f>
        <v/>
      </c>
      <c r="C748" s="1">
        <f>IF(D748="","",VLOOKUP(D748,'produto-estoque-total-7'!A:AB,2,0))</f>
        <v/>
      </c>
      <c r="D748" s="37">
        <f>IFERROR(IF('produto-estoque-total-7'!A747="","",'produto-estoque-total-7'!A747),"")</f>
        <v/>
      </c>
      <c r="E748" s="1">
        <f>IF(D748="","",VLOOKUP(D748,'produto-estoque-total-7'!A:AB,4,0))</f>
        <v/>
      </c>
      <c r="F748" s="36">
        <f>IF(D748="","",VLOOKUP(D748,'produto-estoque-total-7'!A:AB,13,0))</f>
        <v/>
      </c>
      <c r="G748" s="1">
        <f>IF(F748="","",VLOOKUP(F748,'FORNECEDORES X COMPRADOR'!A:D,4,0))</f>
        <v/>
      </c>
      <c r="H748" s="1">
        <f>IF(F748="","",VLOOKUP(F748,'FORNECEDORES X COMPRADOR'!A:E,5,0))</f>
        <v/>
      </c>
      <c r="I748" s="36">
        <f>IF(D748="","",VLOOKUP(D748,'produto-estoque-total-7'!A:AB,15,0))</f>
        <v/>
      </c>
      <c r="J748" s="36">
        <f>IF(D748="","",VLOOKUP(D748,'produto-estoque-total-7'!A:AB,19,0))</f>
        <v/>
      </c>
      <c r="K748" s="1">
        <f>IF(D748="","",VLOOKUP(D748,'produto-estoque-total-7'!A:AB,20,0))</f>
        <v/>
      </c>
      <c r="L748" s="36">
        <f>IF(D748="","",VLOOKUP(D748,'produto-estoque-total-7'!A:AB,17,0))</f>
        <v/>
      </c>
      <c r="M748" s="1">
        <f>IF(D748="","",VLOOKUP(D748,'produto-estoque-total-7'!A:AB,18,0))</f>
        <v/>
      </c>
      <c r="N748" s="36">
        <f>IF(D748="","",VLOOKUP(D748,'produto-estoque-total-7'!A:AB,21,0))</f>
        <v/>
      </c>
      <c r="O748" s="1">
        <f>IF(D748="","",VLOOKUP(D748,'produto-estoque-total-7'!A:AB,22,0))</f>
        <v/>
      </c>
      <c r="P748" s="36">
        <f>IF(D748="","",VLOOKUP(D748,'produto-estoque-total-7'!A:AB,23,0))</f>
        <v/>
      </c>
      <c r="Q748" s="1">
        <f>IF(D748="","",VLOOKUP(D748,'produto-estoque-total-7'!A:AB,24,0))</f>
        <v/>
      </c>
      <c r="R748" s="38">
        <f>IFERROR(IF(D748="","",VLOOKUP(D748,'produto-venda-7'!B:N,13,0)),"C")</f>
        <v/>
      </c>
      <c r="S748" s="39">
        <f>IF(D748="","",VLOOKUP(D748,'produto-estoque-total-7'!A:AB,6,0))</f>
        <v/>
      </c>
      <c r="T748" s="39">
        <f>IF(D748="","",VLOOKUP(D748,'produto-estoque-total-7'!A:AB,5,0))</f>
        <v/>
      </c>
      <c r="U748" s="40">
        <f>IF(D748="","",VLOOKUP(D748,'produto-estoque-total-7'!A:AB,11,0))</f>
        <v/>
      </c>
      <c r="V748" s="41">
        <f>IF(D748="","",IFERROR(VLOOKUP(D748,'produto-entrada-7'!A:M,10,0),0))</f>
        <v/>
      </c>
      <c r="W748" s="42" t="n"/>
      <c r="X748" s="39">
        <f>IF(D748="","",VLOOKUP(D748,'produto-estoque-total-7'!A:AB,8,0))</f>
        <v/>
      </c>
      <c r="Y748" s="39">
        <f>IF(D748="","",VLOOKUP(D748,'produto-estoque-total-7'!A:AB,9,0))</f>
        <v/>
      </c>
      <c r="Z748" s="39">
        <f>IF(D748="","",VLOOKUP(D748,'produto-estoque-total-7'!A:AB,10,0))</f>
        <v/>
      </c>
      <c r="AA748" s="39">
        <f>IFERROR(IF(D748="","",VLOOKUP(D748,'produto-venda-7'!B:N,4,0)),0)</f>
        <v/>
      </c>
      <c r="AB748" s="39">
        <f>IFERROR(IF(D748="","",VLOOKUP(D748,'produto-venda-7'!B:N,5,0)),0)</f>
        <v/>
      </c>
      <c r="AC748" s="39">
        <f>IF(D748="","",IFERROR(AA748/90,0))</f>
        <v/>
      </c>
      <c r="AD748" s="36">
        <f>IF(D748="","",IFERROR(VLOOKUP(D748,'produto-entrada-7'!A:M,4,0),0))</f>
        <v/>
      </c>
      <c r="AE748" s="36">
        <f>IFERROR(IF(D748="","",VLOOKUP(D748,'produto-venda-7'!B:N,10,0)),0)</f>
        <v/>
      </c>
      <c r="AF748" s="36">
        <f>IF(D748="","",IFERROR(VLOOKUP(D748,'produto-entrada-7'!A:M,11,0),0))</f>
        <v/>
      </c>
      <c r="AG748" s="1">
        <f>IF(D748="","",IFERROR(VLOOKUP(D748,'produto-entrada-7'!A:M,12,0),0))</f>
        <v/>
      </c>
      <c r="AH748" s="1">
        <f>IF(D748="","",IFERROR(VLOOKUP(D748,'produto-entrada-7'!A:M,13,0),0))</f>
        <v/>
      </c>
      <c r="AI748" s="36">
        <f>IFERROR(IF(D748="","",VLOOKUP(D748,'produto-venda-7'!B:N,11,0)),0)</f>
        <v/>
      </c>
      <c r="AJ748" s="43">
        <f>IF(D748="","",IFERROR(AI748*AB748,0))</f>
        <v/>
      </c>
      <c r="AK748" s="44">
        <f>IFERROR(IF(D748="","",VLOOKUP(F748,'ANALISE FORNECEDOR'!$A:$I,8,0)),"")</f>
        <v/>
      </c>
      <c r="AL748" s="44">
        <f>IF(D748="","",AVERAGE(AM748,AK748))</f>
        <v/>
      </c>
      <c r="AM748" s="44">
        <f>IFERROR(IF(D748="","",VLOOKUP(F748,'ANALISE FORNECEDOR'!$A:$I,9,0)),"")</f>
        <v/>
      </c>
      <c r="AN748" s="45">
        <f>IF(D748="","",IF(Y748&gt;12,AI748*(U748+Y748),AI748*U748))</f>
        <v/>
      </c>
      <c r="AO748" s="45">
        <f>IF(D748="","",IF(Y748&gt;12,AI748*(U748+V748+Y748),AI748*(U748+V748)))</f>
        <v/>
      </c>
      <c r="AP748" s="46">
        <f>IF(D748="","",IF(Y748&gt;12,AG748*(U748+Y748),AG748*U748))</f>
        <v/>
      </c>
      <c r="AQ748" s="46">
        <f>IF(D748="","",IF(Y748&gt;12,AG748*(U748+V748+Y748),AG748*(U748+V748)))</f>
        <v/>
      </c>
      <c r="AR748" s="46">
        <f>IF(D748="","",IF(OR(R748="A",R748="AA",R748="AAA"),AP748,0))</f>
        <v/>
      </c>
      <c r="AS748" s="46">
        <f>IF(D748="","",IF(R748="B",AP748,0))</f>
        <v/>
      </c>
      <c r="AT748" s="46">
        <f>IF(D748="","",IF(R748="C",AP748,0))</f>
        <v/>
      </c>
      <c r="AU748" s="47">
        <f>IF(D748="","",IFERROR(AN748/AJ748,0))</f>
        <v/>
      </c>
      <c r="AV748" s="47">
        <f>IF(D748="","",IFERROR(((AO748)/AJ748),0))</f>
        <v/>
      </c>
      <c r="AW748" s="48">
        <f>IF(D748="","",IF(OR(S748="S",NOT(AND(ISNUMBER(AC748),ISNUMBER(AL748),AC748*AL748&gt;=0))),0,AC748*AL748))</f>
        <v/>
      </c>
      <c r="AX748" s="49">
        <f>IFERROR(IF(D748="","",AW748*AG748),0)</f>
        <v/>
      </c>
      <c r="AY748" s="48">
        <f>IF(D748="","",IF(OR(S748="S",NOT(AND(ISNUMBER(AC748),ISNUMBER(AK748),AC748*AK748&gt;=0))),0,AC748*AK748))</f>
        <v/>
      </c>
      <c r="AZ748" s="48">
        <f>IFERROR(IF(D748="","",IF(AY748=0,0,IF(((AY748)-(U748+Y748))&lt;0,0,(AY748)-U748))),0)</f>
        <v/>
      </c>
      <c r="BA748" s="49">
        <f>IF(D748="","",AZ748*AG748)</f>
        <v/>
      </c>
      <c r="BB748" s="49">
        <f>IF(D748="","",IF(OR(R748="A",R748="AA",R748="AAA"),BA748,0))</f>
        <v/>
      </c>
      <c r="BC748" s="49">
        <f>IF(D748="","",IF(R748="B",BA748,0))</f>
        <v/>
      </c>
      <c r="BD748" s="49">
        <f>IF(D748="","",IF(R748="B",BA748,0))</f>
        <v/>
      </c>
      <c r="BE748" s="49">
        <f>IF(D748="","",IF(S748="S",
1,
IF(AC748=0,
1,
IF(
IFERROR(((U748+Y748)*AG748)/((AC748*AK748)*AG748),0)&lt;0,
0,
IF(
IFERROR(((U748+Y748)*AG748)/((AC748*AK748)*AG748),0)&gt;1,
1,
IFERROR(((U748+Y748)*AG748)/((AC748*AK748)*AG748),0)
)
)
)
))</f>
        <v/>
      </c>
      <c r="BF748" s="49">
        <f>IF(D748="","",IF(S748="S",
1,
IF(AC748=0,
1,
IF(
IFERROR(((U748+V748+Y748)*AG748)/((AC748*AK748)*AG748),0)&lt;0,
0,
IF(
IFERROR(((U748+V748+Y748)*AG748)/((AC748*AK748)*AG748),0)&gt;1,
1,
IFERROR(((U748+V748+Y748)*AG748)/((AC748*AK748)*AG748),0)
)
)
)
))</f>
        <v/>
      </c>
      <c r="BG748" s="50">
        <f>IF(D748="","",IF(S748="S",0,IF(AND(ISNUMBER(AC748),ISNUMBER(AM748)),IF(OR(AC748*AM748&lt;0,ISERR(AC748*AM748)),0,AC748*AM748),0)))</f>
        <v/>
      </c>
      <c r="BH748" s="50">
        <f>IF(D748="","",IF(BY748&gt;TODAY()-60,0,IF(Y748&gt;12,MAX(0,(U748+Y748)-BG748),MAX(0,U748-BG748))))</f>
        <v/>
      </c>
      <c r="BI748" s="51">
        <f>IF(D748="","",BH748*AG748)</f>
        <v/>
      </c>
      <c r="BJ748" s="51">
        <f>IF(D748="","",IF(OR(R748="A",R748="AA",R748="AAA"),BI748,0))</f>
        <v/>
      </c>
      <c r="BK748" s="51">
        <f>IF(D748="","",IF(R748="B",BI748,0))</f>
        <v/>
      </c>
      <c r="BL748" s="51">
        <f>IF(D748="","",IF(R748="C",BI748,0))</f>
        <v/>
      </c>
      <c r="BM748" s="51">
        <f>IF(D748="","",IFERROR(MAX(0,MIN(BI748/AP748,1)),0))</f>
        <v/>
      </c>
      <c r="BN748" s="52">
        <f>IF(D748="","",AB748*AG748)</f>
        <v/>
      </c>
      <c r="BO748" s="52">
        <f>IF(D748="","",(U748+V748+X748)*AG748)</f>
        <v/>
      </c>
      <c r="BP748" s="52">
        <f>IF(D748="","",(AB748*3)*AG748)</f>
        <v/>
      </c>
      <c r="BQ748" s="52">
        <f>IF(D748="","",IF(BO748-BP748&gt;0,0,BO748-BP748))</f>
        <v/>
      </c>
      <c r="BR748" s="52">
        <f>IF(D748="","",IF(BO748-BP748-BN748&gt;0,0,BO748-BP748-BN748))</f>
        <v/>
      </c>
      <c r="BS748" s="53">
        <f>IF(D748="","",IFERROR(AB748*AI748,0))</f>
        <v/>
      </c>
      <c r="BT748" s="53">
        <f>IF(D748="","",IFERROR(IF(X748&gt;12, AI748*(U748+V748+X748), AI748*(U748+V748)),0))</f>
        <v/>
      </c>
      <c r="BU748" s="53">
        <f>IF(D748="","",IFERROR(((AB748*3)*AI748),0))</f>
        <v/>
      </c>
      <c r="BV748" s="53">
        <f>IF(D748="","",IF(BT748-BU748&gt;0,0,BT748-BU748))</f>
        <v/>
      </c>
      <c r="BW748" s="53">
        <f>IF(D748="","",IF(BT748-BU748-BS748&gt;0,0,BT748-BU748-BS748))</f>
        <v/>
      </c>
      <c r="BX748" s="36">
        <f>IF(D748="","",IFERROR(VLOOKUP(D748,'produto-entrada-7'!A:M,3,0),"SEM PEDIDO"))</f>
        <v/>
      </c>
      <c r="BY748" s="36">
        <f>IF(D748="","",VLOOKUP(D748,'produto-estoque-total-7'!A:AB,25,0))</f>
        <v/>
      </c>
      <c r="BZ748" s="36">
        <f>IF(D748="","",IFERROR(VLOOKUP(D748,'produto-estoque-total-7'!A:AB,26,0)/100,0))</f>
        <v/>
      </c>
      <c r="CA748" s="36">
        <f>IF(D748="","",IFERROR(VLOOKUP(D748,'produto-estoque-total-7'!A:AB,27,0)/100,0))</f>
        <v/>
      </c>
      <c r="CB748" s="41">
        <f>IF(D748="","",V748*AF748)</f>
        <v/>
      </c>
      <c r="CC748" s="41">
        <f>IF(D748="","",V748*AI748)</f>
        <v/>
      </c>
      <c r="CD748" s="54">
        <f>IF(D748="","",VLOOKUP(D748,'produto-estoque-total-7'!A:AB,28,0))</f>
        <v/>
      </c>
    </row>
    <row r="749">
      <c r="A749" s="36">
        <f>IF(D749="","",VLOOKUP(D749,'produto-estoque-total-7'!A:AB,3,0))</f>
        <v/>
      </c>
      <c r="B749" s="1">
        <f>IF(D749="","",VLOOKUP(D749,'produto-estoque-total-7'!A:AB,12,0))</f>
        <v/>
      </c>
      <c r="C749" s="1">
        <f>IF(D749="","",VLOOKUP(D749,'produto-estoque-total-7'!A:AB,2,0))</f>
        <v/>
      </c>
      <c r="D749" s="37">
        <f>IFERROR(IF('produto-estoque-total-7'!A748="","",'produto-estoque-total-7'!A748),"")</f>
        <v/>
      </c>
      <c r="E749" s="1">
        <f>IF(D749="","",VLOOKUP(D749,'produto-estoque-total-7'!A:AB,4,0))</f>
        <v/>
      </c>
      <c r="F749" s="36">
        <f>IF(D749="","",VLOOKUP(D749,'produto-estoque-total-7'!A:AB,13,0))</f>
        <v/>
      </c>
      <c r="G749" s="1">
        <f>IF(F749="","",VLOOKUP(F749,'FORNECEDORES X COMPRADOR'!A:D,4,0))</f>
        <v/>
      </c>
      <c r="H749" s="1">
        <f>IF(F749="","",VLOOKUP(F749,'FORNECEDORES X COMPRADOR'!A:E,5,0))</f>
        <v/>
      </c>
      <c r="I749" s="36">
        <f>IF(D749="","",VLOOKUP(D749,'produto-estoque-total-7'!A:AB,15,0))</f>
        <v/>
      </c>
      <c r="J749" s="36">
        <f>IF(D749="","",VLOOKUP(D749,'produto-estoque-total-7'!A:AB,19,0))</f>
        <v/>
      </c>
      <c r="K749" s="1">
        <f>IF(D749="","",VLOOKUP(D749,'produto-estoque-total-7'!A:AB,20,0))</f>
        <v/>
      </c>
      <c r="L749" s="36">
        <f>IF(D749="","",VLOOKUP(D749,'produto-estoque-total-7'!A:AB,17,0))</f>
        <v/>
      </c>
      <c r="M749" s="1">
        <f>IF(D749="","",VLOOKUP(D749,'produto-estoque-total-7'!A:AB,18,0))</f>
        <v/>
      </c>
      <c r="N749" s="36">
        <f>IF(D749="","",VLOOKUP(D749,'produto-estoque-total-7'!A:AB,21,0))</f>
        <v/>
      </c>
      <c r="O749" s="1">
        <f>IF(D749="","",VLOOKUP(D749,'produto-estoque-total-7'!A:AB,22,0))</f>
        <v/>
      </c>
      <c r="P749" s="36">
        <f>IF(D749="","",VLOOKUP(D749,'produto-estoque-total-7'!A:AB,23,0))</f>
        <v/>
      </c>
      <c r="Q749" s="1">
        <f>IF(D749="","",VLOOKUP(D749,'produto-estoque-total-7'!A:AB,24,0))</f>
        <v/>
      </c>
      <c r="R749" s="38">
        <f>IFERROR(IF(D749="","",VLOOKUP(D749,'produto-venda-7'!B:N,13,0)),"C")</f>
        <v/>
      </c>
      <c r="S749" s="39">
        <f>IF(D749="","",VLOOKUP(D749,'produto-estoque-total-7'!A:AB,6,0))</f>
        <v/>
      </c>
      <c r="T749" s="39">
        <f>IF(D749="","",VLOOKUP(D749,'produto-estoque-total-7'!A:AB,5,0))</f>
        <v/>
      </c>
      <c r="U749" s="40">
        <f>IF(D749="","",VLOOKUP(D749,'produto-estoque-total-7'!A:AB,11,0))</f>
        <v/>
      </c>
      <c r="V749" s="41">
        <f>IF(D749="","",IFERROR(VLOOKUP(D749,'produto-entrada-7'!A:M,10,0),0))</f>
        <v/>
      </c>
      <c r="W749" s="42" t="n"/>
      <c r="X749" s="39">
        <f>IF(D749="","",VLOOKUP(D749,'produto-estoque-total-7'!A:AB,8,0))</f>
        <v/>
      </c>
      <c r="Y749" s="39">
        <f>IF(D749="","",VLOOKUP(D749,'produto-estoque-total-7'!A:AB,9,0))</f>
        <v/>
      </c>
      <c r="Z749" s="39">
        <f>IF(D749="","",VLOOKUP(D749,'produto-estoque-total-7'!A:AB,10,0))</f>
        <v/>
      </c>
      <c r="AA749" s="39">
        <f>IFERROR(IF(D749="","",VLOOKUP(D749,'produto-venda-7'!B:N,4,0)),0)</f>
        <v/>
      </c>
      <c r="AB749" s="39">
        <f>IFERROR(IF(D749="","",VLOOKUP(D749,'produto-venda-7'!B:N,5,0)),0)</f>
        <v/>
      </c>
      <c r="AC749" s="39">
        <f>IF(D749="","",IFERROR(AA749/90,0))</f>
        <v/>
      </c>
      <c r="AD749" s="36">
        <f>IF(D749="","",IFERROR(VLOOKUP(D749,'produto-entrada-7'!A:M,4,0),0))</f>
        <v/>
      </c>
      <c r="AE749" s="36">
        <f>IFERROR(IF(D749="","",VLOOKUP(D749,'produto-venda-7'!B:N,10,0)),0)</f>
        <v/>
      </c>
      <c r="AF749" s="36">
        <f>IF(D749="","",IFERROR(VLOOKUP(D749,'produto-entrada-7'!A:M,11,0),0))</f>
        <v/>
      </c>
      <c r="AG749" s="1">
        <f>IF(D749="","",IFERROR(VLOOKUP(D749,'produto-entrada-7'!A:M,12,0),0))</f>
        <v/>
      </c>
      <c r="AH749" s="1">
        <f>IF(D749="","",IFERROR(VLOOKUP(D749,'produto-entrada-7'!A:M,13,0),0))</f>
        <v/>
      </c>
      <c r="AI749" s="36">
        <f>IFERROR(IF(D749="","",VLOOKUP(D749,'produto-venda-7'!B:N,11,0)),0)</f>
        <v/>
      </c>
      <c r="AJ749" s="43">
        <f>IF(D749="","",IFERROR(AI749*AB749,0))</f>
        <v/>
      </c>
      <c r="AK749" s="44">
        <f>IFERROR(IF(D749="","",VLOOKUP(F749,'ANALISE FORNECEDOR'!$A:$I,8,0)),"")</f>
        <v/>
      </c>
      <c r="AL749" s="44">
        <f>IF(D749="","",AVERAGE(AM749,AK749))</f>
        <v/>
      </c>
      <c r="AM749" s="44">
        <f>IFERROR(IF(D749="","",VLOOKUP(F749,'ANALISE FORNECEDOR'!$A:$I,9,0)),"")</f>
        <v/>
      </c>
      <c r="AN749" s="45">
        <f>IF(D749="","",IF(Y749&gt;12,AI749*(U749+Y749),AI749*U749))</f>
        <v/>
      </c>
      <c r="AO749" s="45">
        <f>IF(D749="","",IF(Y749&gt;12,AI749*(U749+V749+Y749),AI749*(U749+V749)))</f>
        <v/>
      </c>
      <c r="AP749" s="46">
        <f>IF(D749="","",IF(Y749&gt;12,AG749*(U749+Y749),AG749*U749))</f>
        <v/>
      </c>
      <c r="AQ749" s="46">
        <f>IF(D749="","",IF(Y749&gt;12,AG749*(U749+V749+Y749),AG749*(U749+V749)))</f>
        <v/>
      </c>
      <c r="AR749" s="46">
        <f>IF(D749="","",IF(OR(R749="A",R749="AA",R749="AAA"),AP749,0))</f>
        <v/>
      </c>
      <c r="AS749" s="46">
        <f>IF(D749="","",IF(R749="B",AP749,0))</f>
        <v/>
      </c>
      <c r="AT749" s="46">
        <f>IF(D749="","",IF(R749="C",AP749,0))</f>
        <v/>
      </c>
      <c r="AU749" s="47">
        <f>IF(D749="","",IFERROR(AN749/AJ749,0))</f>
        <v/>
      </c>
      <c r="AV749" s="47">
        <f>IF(D749="","",IFERROR(((AO749)/AJ749),0))</f>
        <v/>
      </c>
      <c r="AW749" s="48">
        <f>IF(D749="","",IF(OR(S749="S",NOT(AND(ISNUMBER(AC749),ISNUMBER(AL749),AC749*AL749&gt;=0))),0,AC749*AL749))</f>
        <v/>
      </c>
      <c r="AX749" s="49">
        <f>IFERROR(IF(D749="","",AW749*AG749),0)</f>
        <v/>
      </c>
      <c r="AY749" s="48">
        <f>IF(D749="","",IF(OR(S749="S",NOT(AND(ISNUMBER(AC749),ISNUMBER(AK749),AC749*AK749&gt;=0))),0,AC749*AK749))</f>
        <v/>
      </c>
      <c r="AZ749" s="48">
        <f>IFERROR(IF(D749="","",IF(AY749=0,0,IF(((AY749)-(U749+Y749))&lt;0,0,(AY749)-U749))),0)</f>
        <v/>
      </c>
      <c r="BA749" s="49">
        <f>IF(D749="","",AZ749*AG749)</f>
        <v/>
      </c>
      <c r="BB749" s="49">
        <f>IF(D749="","",IF(OR(R749="A",R749="AA",R749="AAA"),BA749,0))</f>
        <v/>
      </c>
      <c r="BC749" s="49">
        <f>IF(D749="","",IF(R749="B",BA749,0))</f>
        <v/>
      </c>
      <c r="BD749" s="49">
        <f>IF(D749="","",IF(R749="B",BA749,0))</f>
        <v/>
      </c>
      <c r="BE749" s="49">
        <f>IF(D749="","",IF(S749="S",
1,
IF(AC749=0,
1,
IF(
IFERROR(((U749+Y749)*AG749)/((AC749*AK749)*AG749),0)&lt;0,
0,
IF(
IFERROR(((U749+Y749)*AG749)/((AC749*AK749)*AG749),0)&gt;1,
1,
IFERROR(((U749+Y749)*AG749)/((AC749*AK749)*AG749),0)
)
)
)
))</f>
        <v/>
      </c>
      <c r="BF749" s="49">
        <f>IF(D749="","",IF(S749="S",
1,
IF(AC749=0,
1,
IF(
IFERROR(((U749+V749+Y749)*AG749)/((AC749*AK749)*AG749),0)&lt;0,
0,
IF(
IFERROR(((U749+V749+Y749)*AG749)/((AC749*AK749)*AG749),0)&gt;1,
1,
IFERROR(((U749+V749+Y749)*AG749)/((AC749*AK749)*AG749),0)
)
)
)
))</f>
        <v/>
      </c>
      <c r="BG749" s="50">
        <f>IF(D749="","",IF(S749="S",0,IF(AND(ISNUMBER(AC749),ISNUMBER(AM749)),IF(OR(AC749*AM749&lt;0,ISERR(AC749*AM749)),0,AC749*AM749),0)))</f>
        <v/>
      </c>
      <c r="BH749" s="50">
        <f>IF(D749="","",IF(BY749&gt;TODAY()-60,0,IF(Y749&gt;12,MAX(0,(U749+Y749)-BG749),MAX(0,U749-BG749))))</f>
        <v/>
      </c>
      <c r="BI749" s="51">
        <f>IF(D749="","",BH749*AG749)</f>
        <v/>
      </c>
      <c r="BJ749" s="51">
        <f>IF(D749="","",IF(OR(R749="A",R749="AA",R749="AAA"),BI749,0))</f>
        <v/>
      </c>
      <c r="BK749" s="51">
        <f>IF(D749="","",IF(R749="B",BI749,0))</f>
        <v/>
      </c>
      <c r="BL749" s="51">
        <f>IF(D749="","",IF(R749="C",BI749,0))</f>
        <v/>
      </c>
      <c r="BM749" s="51">
        <f>IF(D749="","",IFERROR(MAX(0,MIN(BI749/AP749,1)),0))</f>
        <v/>
      </c>
      <c r="BN749" s="52">
        <f>IF(D749="","",AB749*AG749)</f>
        <v/>
      </c>
      <c r="BO749" s="52">
        <f>IF(D749="","",(U749+V749+X749)*AG749)</f>
        <v/>
      </c>
      <c r="BP749" s="52">
        <f>IF(D749="","",(AB749*3)*AG749)</f>
        <v/>
      </c>
      <c r="BQ749" s="52">
        <f>IF(D749="","",IF(BO749-BP749&gt;0,0,BO749-BP749))</f>
        <v/>
      </c>
      <c r="BR749" s="52">
        <f>IF(D749="","",IF(BO749-BP749-BN749&gt;0,0,BO749-BP749-BN749))</f>
        <v/>
      </c>
      <c r="BS749" s="53">
        <f>IF(D749="","",IFERROR(AB749*AI749,0))</f>
        <v/>
      </c>
      <c r="BT749" s="53">
        <f>IF(D749="","",IFERROR(IF(X749&gt;12, AI749*(U749+V749+X749), AI749*(U749+V749)),0))</f>
        <v/>
      </c>
      <c r="BU749" s="53">
        <f>IF(D749="","",IFERROR(((AB749*3)*AI749),0))</f>
        <v/>
      </c>
      <c r="BV749" s="53">
        <f>IF(D749="","",IF(BT749-BU749&gt;0,0,BT749-BU749))</f>
        <v/>
      </c>
      <c r="BW749" s="53">
        <f>IF(D749="","",IF(BT749-BU749-BS749&gt;0,0,BT749-BU749-BS749))</f>
        <v/>
      </c>
      <c r="BX749" s="36">
        <f>IF(D749="","",IFERROR(VLOOKUP(D749,'produto-entrada-7'!A:M,3,0),"SEM PEDIDO"))</f>
        <v/>
      </c>
      <c r="BY749" s="36">
        <f>IF(D749="","",VLOOKUP(D749,'produto-estoque-total-7'!A:AB,25,0))</f>
        <v/>
      </c>
      <c r="BZ749" s="36">
        <f>IF(D749="","",IFERROR(VLOOKUP(D749,'produto-estoque-total-7'!A:AB,26,0)/100,0))</f>
        <v/>
      </c>
      <c r="CA749" s="36">
        <f>IF(D749="","",IFERROR(VLOOKUP(D749,'produto-estoque-total-7'!A:AB,27,0)/100,0))</f>
        <v/>
      </c>
      <c r="CB749" s="41">
        <f>IF(D749="","",V749*AF749)</f>
        <v/>
      </c>
      <c r="CC749" s="41">
        <f>IF(D749="","",V749*AI749)</f>
        <v/>
      </c>
      <c r="CD749" s="54">
        <f>IF(D749="","",VLOOKUP(D749,'produto-estoque-total-7'!A:AB,28,0))</f>
        <v/>
      </c>
    </row>
    <row r="750">
      <c r="A750" s="36">
        <f>IF(D750="","",VLOOKUP(D750,'produto-estoque-total-7'!A:AB,3,0))</f>
        <v/>
      </c>
      <c r="B750" s="1">
        <f>IF(D750="","",VLOOKUP(D750,'produto-estoque-total-7'!A:AB,12,0))</f>
        <v/>
      </c>
      <c r="C750" s="1">
        <f>IF(D750="","",VLOOKUP(D750,'produto-estoque-total-7'!A:AB,2,0))</f>
        <v/>
      </c>
      <c r="D750" s="37">
        <f>IFERROR(IF('produto-estoque-total-7'!A749="","",'produto-estoque-total-7'!A749),"")</f>
        <v/>
      </c>
      <c r="E750" s="1">
        <f>IF(D750="","",VLOOKUP(D750,'produto-estoque-total-7'!A:AB,4,0))</f>
        <v/>
      </c>
      <c r="F750" s="36">
        <f>IF(D750="","",VLOOKUP(D750,'produto-estoque-total-7'!A:AB,13,0))</f>
        <v/>
      </c>
      <c r="G750" s="1">
        <f>IF(F750="","",VLOOKUP(F750,'FORNECEDORES X COMPRADOR'!A:D,4,0))</f>
        <v/>
      </c>
      <c r="H750" s="1">
        <f>IF(F750="","",VLOOKUP(F750,'FORNECEDORES X COMPRADOR'!A:E,5,0))</f>
        <v/>
      </c>
      <c r="I750" s="36">
        <f>IF(D750="","",VLOOKUP(D750,'produto-estoque-total-7'!A:AB,15,0))</f>
        <v/>
      </c>
      <c r="J750" s="36">
        <f>IF(D750="","",VLOOKUP(D750,'produto-estoque-total-7'!A:AB,19,0))</f>
        <v/>
      </c>
      <c r="K750" s="1">
        <f>IF(D750="","",VLOOKUP(D750,'produto-estoque-total-7'!A:AB,20,0))</f>
        <v/>
      </c>
      <c r="L750" s="36">
        <f>IF(D750="","",VLOOKUP(D750,'produto-estoque-total-7'!A:AB,17,0))</f>
        <v/>
      </c>
      <c r="M750" s="1">
        <f>IF(D750="","",VLOOKUP(D750,'produto-estoque-total-7'!A:AB,18,0))</f>
        <v/>
      </c>
      <c r="N750" s="36">
        <f>IF(D750="","",VLOOKUP(D750,'produto-estoque-total-7'!A:AB,21,0))</f>
        <v/>
      </c>
      <c r="O750" s="1">
        <f>IF(D750="","",VLOOKUP(D750,'produto-estoque-total-7'!A:AB,22,0))</f>
        <v/>
      </c>
      <c r="P750" s="36">
        <f>IF(D750="","",VLOOKUP(D750,'produto-estoque-total-7'!A:AB,23,0))</f>
        <v/>
      </c>
      <c r="Q750" s="1">
        <f>IF(D750="","",VLOOKUP(D750,'produto-estoque-total-7'!A:AB,24,0))</f>
        <v/>
      </c>
      <c r="R750" s="38">
        <f>IFERROR(IF(D750="","",VLOOKUP(D750,'produto-venda-7'!B:N,13,0)),"C")</f>
        <v/>
      </c>
      <c r="S750" s="39">
        <f>IF(D750="","",VLOOKUP(D750,'produto-estoque-total-7'!A:AB,6,0))</f>
        <v/>
      </c>
      <c r="T750" s="39">
        <f>IF(D750="","",VLOOKUP(D750,'produto-estoque-total-7'!A:AB,5,0))</f>
        <v/>
      </c>
      <c r="U750" s="40">
        <f>IF(D750="","",VLOOKUP(D750,'produto-estoque-total-7'!A:AB,11,0))</f>
        <v/>
      </c>
      <c r="V750" s="41">
        <f>IF(D750="","",IFERROR(VLOOKUP(D750,'produto-entrada-7'!A:M,10,0),0))</f>
        <v/>
      </c>
      <c r="W750" s="42" t="n"/>
      <c r="X750" s="39">
        <f>IF(D750="","",VLOOKUP(D750,'produto-estoque-total-7'!A:AB,8,0))</f>
        <v/>
      </c>
      <c r="Y750" s="39">
        <f>IF(D750="","",VLOOKUP(D750,'produto-estoque-total-7'!A:AB,9,0))</f>
        <v/>
      </c>
      <c r="Z750" s="39">
        <f>IF(D750="","",VLOOKUP(D750,'produto-estoque-total-7'!A:AB,10,0))</f>
        <v/>
      </c>
      <c r="AA750" s="39">
        <f>IFERROR(IF(D750="","",VLOOKUP(D750,'produto-venda-7'!B:N,4,0)),0)</f>
        <v/>
      </c>
      <c r="AB750" s="39">
        <f>IFERROR(IF(D750="","",VLOOKUP(D750,'produto-venda-7'!B:N,5,0)),0)</f>
        <v/>
      </c>
      <c r="AC750" s="39">
        <f>IF(D750="","",IFERROR(AA750/90,0))</f>
        <v/>
      </c>
      <c r="AD750" s="36">
        <f>IF(D750="","",IFERROR(VLOOKUP(D750,'produto-entrada-7'!A:M,4,0),0))</f>
        <v/>
      </c>
      <c r="AE750" s="36">
        <f>IFERROR(IF(D750="","",VLOOKUP(D750,'produto-venda-7'!B:N,10,0)),0)</f>
        <v/>
      </c>
      <c r="AF750" s="36">
        <f>IF(D750="","",IFERROR(VLOOKUP(D750,'produto-entrada-7'!A:M,11,0),0))</f>
        <v/>
      </c>
      <c r="AG750" s="1">
        <f>IF(D750="","",IFERROR(VLOOKUP(D750,'produto-entrada-7'!A:M,12,0),0))</f>
        <v/>
      </c>
      <c r="AH750" s="1">
        <f>IF(D750="","",IFERROR(VLOOKUP(D750,'produto-entrada-7'!A:M,13,0),0))</f>
        <v/>
      </c>
      <c r="AI750" s="36">
        <f>IFERROR(IF(D750="","",VLOOKUP(D750,'produto-venda-7'!B:N,11,0)),0)</f>
        <v/>
      </c>
      <c r="AJ750" s="43">
        <f>IF(D750="","",IFERROR(AI750*AB750,0))</f>
        <v/>
      </c>
      <c r="AK750" s="44">
        <f>IFERROR(IF(D750="","",VLOOKUP(F750,'ANALISE FORNECEDOR'!$A:$I,8,0)),"")</f>
        <v/>
      </c>
      <c r="AL750" s="44">
        <f>IF(D750="","",AVERAGE(AM750,AK750))</f>
        <v/>
      </c>
      <c r="AM750" s="44">
        <f>IFERROR(IF(D750="","",VLOOKUP(F750,'ANALISE FORNECEDOR'!$A:$I,9,0)),"")</f>
        <v/>
      </c>
      <c r="AN750" s="45">
        <f>IF(D750="","",IF(Y750&gt;12,AI750*(U750+Y750),AI750*U750))</f>
        <v/>
      </c>
      <c r="AO750" s="45">
        <f>IF(D750="","",IF(Y750&gt;12,AI750*(U750+V750+Y750),AI750*(U750+V750)))</f>
        <v/>
      </c>
      <c r="AP750" s="46">
        <f>IF(D750="","",IF(Y750&gt;12,AG750*(U750+Y750),AG750*U750))</f>
        <v/>
      </c>
      <c r="AQ750" s="46">
        <f>IF(D750="","",IF(Y750&gt;12,AG750*(U750+V750+Y750),AG750*(U750+V750)))</f>
        <v/>
      </c>
      <c r="AR750" s="46">
        <f>IF(D750="","",IF(OR(R750="A",R750="AA",R750="AAA"),AP750,0))</f>
        <v/>
      </c>
      <c r="AS750" s="46">
        <f>IF(D750="","",IF(R750="B",AP750,0))</f>
        <v/>
      </c>
      <c r="AT750" s="46">
        <f>IF(D750="","",IF(R750="C",AP750,0))</f>
        <v/>
      </c>
      <c r="AU750" s="47">
        <f>IF(D750="","",IFERROR(AN750/AJ750,0))</f>
        <v/>
      </c>
      <c r="AV750" s="47">
        <f>IF(D750="","",IFERROR(((AO750)/AJ750),0))</f>
        <v/>
      </c>
      <c r="AW750" s="48">
        <f>IF(D750="","",IF(OR(S750="S",NOT(AND(ISNUMBER(AC750),ISNUMBER(AL750),AC750*AL750&gt;=0))),0,AC750*AL750))</f>
        <v/>
      </c>
      <c r="AX750" s="49">
        <f>IFERROR(IF(D750="","",AW750*AG750),0)</f>
        <v/>
      </c>
      <c r="AY750" s="48">
        <f>IF(D750="","",IF(OR(S750="S",NOT(AND(ISNUMBER(AC750),ISNUMBER(AK750),AC750*AK750&gt;=0))),0,AC750*AK750))</f>
        <v/>
      </c>
      <c r="AZ750" s="48">
        <f>IFERROR(IF(D750="","",IF(AY750=0,0,IF(((AY750)-(U750+Y750))&lt;0,0,(AY750)-U750))),0)</f>
        <v/>
      </c>
      <c r="BA750" s="49">
        <f>IF(D750="","",AZ750*AG750)</f>
        <v/>
      </c>
      <c r="BB750" s="49">
        <f>IF(D750="","",IF(OR(R750="A",R750="AA",R750="AAA"),BA750,0))</f>
        <v/>
      </c>
      <c r="BC750" s="49">
        <f>IF(D750="","",IF(R750="B",BA750,0))</f>
        <v/>
      </c>
      <c r="BD750" s="49">
        <f>IF(D750="","",IF(R750="B",BA750,0))</f>
        <v/>
      </c>
      <c r="BE750" s="49">
        <f>IF(D750="","",IF(S750="S",
1,
IF(AC750=0,
1,
IF(
IFERROR(((U750+Y750)*AG750)/((AC750*AK750)*AG750),0)&lt;0,
0,
IF(
IFERROR(((U750+Y750)*AG750)/((AC750*AK750)*AG750),0)&gt;1,
1,
IFERROR(((U750+Y750)*AG750)/((AC750*AK750)*AG750),0)
)
)
)
))</f>
        <v/>
      </c>
      <c r="BF750" s="49">
        <f>IF(D750="","",IF(S750="S",
1,
IF(AC750=0,
1,
IF(
IFERROR(((U750+V750+Y750)*AG750)/((AC750*AK750)*AG750),0)&lt;0,
0,
IF(
IFERROR(((U750+V750+Y750)*AG750)/((AC750*AK750)*AG750),0)&gt;1,
1,
IFERROR(((U750+V750+Y750)*AG750)/((AC750*AK750)*AG750),0)
)
)
)
))</f>
        <v/>
      </c>
      <c r="BG750" s="50">
        <f>IF(D750="","",IF(S750="S",0,IF(AND(ISNUMBER(AC750),ISNUMBER(AM750)),IF(OR(AC750*AM750&lt;0,ISERR(AC750*AM750)),0,AC750*AM750),0)))</f>
        <v/>
      </c>
      <c r="BH750" s="50">
        <f>IF(D750="","",IF(BY750&gt;TODAY()-60,0,IF(Y750&gt;12,MAX(0,(U750+Y750)-BG750),MAX(0,U750-BG750))))</f>
        <v/>
      </c>
      <c r="BI750" s="51">
        <f>IF(D750="","",BH750*AG750)</f>
        <v/>
      </c>
      <c r="BJ750" s="51">
        <f>IF(D750="","",IF(OR(R750="A",R750="AA",R750="AAA"),BI750,0))</f>
        <v/>
      </c>
      <c r="BK750" s="51">
        <f>IF(D750="","",IF(R750="B",BI750,0))</f>
        <v/>
      </c>
      <c r="BL750" s="51">
        <f>IF(D750="","",IF(R750="C",BI750,0))</f>
        <v/>
      </c>
      <c r="BM750" s="51">
        <f>IF(D750="","",IFERROR(MAX(0,MIN(BI750/AP750,1)),0))</f>
        <v/>
      </c>
      <c r="BN750" s="52">
        <f>IF(D750="","",AB750*AG750)</f>
        <v/>
      </c>
      <c r="BO750" s="52">
        <f>IF(D750="","",(U750+V750+X750)*AG750)</f>
        <v/>
      </c>
      <c r="BP750" s="52">
        <f>IF(D750="","",(AB750*3)*AG750)</f>
        <v/>
      </c>
      <c r="BQ750" s="52">
        <f>IF(D750="","",IF(BO750-BP750&gt;0,0,BO750-BP750))</f>
        <v/>
      </c>
      <c r="BR750" s="52">
        <f>IF(D750="","",IF(BO750-BP750-BN750&gt;0,0,BO750-BP750-BN750))</f>
        <v/>
      </c>
      <c r="BS750" s="53">
        <f>IF(D750="","",IFERROR(AB750*AI750,0))</f>
        <v/>
      </c>
      <c r="BT750" s="53">
        <f>IF(D750="","",IFERROR(IF(X750&gt;12, AI750*(U750+V750+X750), AI750*(U750+V750)),0))</f>
        <v/>
      </c>
      <c r="BU750" s="53">
        <f>IF(D750="","",IFERROR(((AB750*3)*AI750),0))</f>
        <v/>
      </c>
      <c r="BV750" s="53">
        <f>IF(D750="","",IF(BT750-BU750&gt;0,0,BT750-BU750))</f>
        <v/>
      </c>
      <c r="BW750" s="53">
        <f>IF(D750="","",IF(BT750-BU750-BS750&gt;0,0,BT750-BU750-BS750))</f>
        <v/>
      </c>
      <c r="BX750" s="36">
        <f>IF(D750="","",IFERROR(VLOOKUP(D750,'produto-entrada-7'!A:M,3,0),"SEM PEDIDO"))</f>
        <v/>
      </c>
      <c r="BY750" s="36">
        <f>IF(D750="","",VLOOKUP(D750,'produto-estoque-total-7'!A:AB,25,0))</f>
        <v/>
      </c>
      <c r="BZ750" s="36">
        <f>IF(D750="","",IFERROR(VLOOKUP(D750,'produto-estoque-total-7'!A:AB,26,0)/100,0))</f>
        <v/>
      </c>
      <c r="CA750" s="36">
        <f>IF(D750="","",IFERROR(VLOOKUP(D750,'produto-estoque-total-7'!A:AB,27,0)/100,0))</f>
        <v/>
      </c>
      <c r="CB750" s="41">
        <f>IF(D750="","",V750*AF750)</f>
        <v/>
      </c>
      <c r="CC750" s="41">
        <f>IF(D750="","",V750*AI750)</f>
        <v/>
      </c>
      <c r="CD750" s="54">
        <f>IF(D750="","",VLOOKUP(D750,'produto-estoque-total-7'!A:AB,28,0))</f>
        <v/>
      </c>
    </row>
    <row r="751">
      <c r="A751" s="36">
        <f>IF(D751="","",VLOOKUP(D751,'produto-estoque-total-7'!A:AB,3,0))</f>
        <v/>
      </c>
      <c r="B751" s="1">
        <f>IF(D751="","",VLOOKUP(D751,'produto-estoque-total-7'!A:AB,12,0))</f>
        <v/>
      </c>
      <c r="C751" s="1">
        <f>IF(D751="","",VLOOKUP(D751,'produto-estoque-total-7'!A:AB,2,0))</f>
        <v/>
      </c>
      <c r="D751" s="37">
        <f>IFERROR(IF('produto-estoque-total-7'!A750="","",'produto-estoque-total-7'!A750),"")</f>
        <v/>
      </c>
      <c r="E751" s="1">
        <f>IF(D751="","",VLOOKUP(D751,'produto-estoque-total-7'!A:AB,4,0))</f>
        <v/>
      </c>
      <c r="F751" s="36">
        <f>IF(D751="","",VLOOKUP(D751,'produto-estoque-total-7'!A:AB,13,0))</f>
        <v/>
      </c>
      <c r="G751" s="1">
        <f>IF(F751="","",VLOOKUP(F751,'FORNECEDORES X COMPRADOR'!A:D,4,0))</f>
        <v/>
      </c>
      <c r="H751" s="1">
        <f>IF(F751="","",VLOOKUP(F751,'FORNECEDORES X COMPRADOR'!A:E,5,0))</f>
        <v/>
      </c>
      <c r="I751" s="36">
        <f>IF(D751="","",VLOOKUP(D751,'produto-estoque-total-7'!A:AB,15,0))</f>
        <v/>
      </c>
      <c r="J751" s="36">
        <f>IF(D751="","",VLOOKUP(D751,'produto-estoque-total-7'!A:AB,19,0))</f>
        <v/>
      </c>
      <c r="K751" s="1">
        <f>IF(D751="","",VLOOKUP(D751,'produto-estoque-total-7'!A:AB,20,0))</f>
        <v/>
      </c>
      <c r="L751" s="36">
        <f>IF(D751="","",VLOOKUP(D751,'produto-estoque-total-7'!A:AB,17,0))</f>
        <v/>
      </c>
      <c r="M751" s="1">
        <f>IF(D751="","",VLOOKUP(D751,'produto-estoque-total-7'!A:AB,18,0))</f>
        <v/>
      </c>
      <c r="N751" s="36">
        <f>IF(D751="","",VLOOKUP(D751,'produto-estoque-total-7'!A:AB,21,0))</f>
        <v/>
      </c>
      <c r="O751" s="1">
        <f>IF(D751="","",VLOOKUP(D751,'produto-estoque-total-7'!A:AB,22,0))</f>
        <v/>
      </c>
      <c r="P751" s="36">
        <f>IF(D751="","",VLOOKUP(D751,'produto-estoque-total-7'!A:AB,23,0))</f>
        <v/>
      </c>
      <c r="Q751" s="1">
        <f>IF(D751="","",VLOOKUP(D751,'produto-estoque-total-7'!A:AB,24,0))</f>
        <v/>
      </c>
      <c r="R751" s="38">
        <f>IFERROR(IF(D751="","",VLOOKUP(D751,'produto-venda-7'!B:N,13,0)),"C")</f>
        <v/>
      </c>
      <c r="S751" s="39">
        <f>IF(D751="","",VLOOKUP(D751,'produto-estoque-total-7'!A:AB,6,0))</f>
        <v/>
      </c>
      <c r="T751" s="39">
        <f>IF(D751="","",VLOOKUP(D751,'produto-estoque-total-7'!A:AB,5,0))</f>
        <v/>
      </c>
      <c r="U751" s="40">
        <f>IF(D751="","",VLOOKUP(D751,'produto-estoque-total-7'!A:AB,11,0))</f>
        <v/>
      </c>
      <c r="V751" s="41">
        <f>IF(D751="","",IFERROR(VLOOKUP(D751,'produto-entrada-7'!A:M,10,0),0))</f>
        <v/>
      </c>
      <c r="W751" s="42" t="n"/>
      <c r="X751" s="39">
        <f>IF(D751="","",VLOOKUP(D751,'produto-estoque-total-7'!A:AB,8,0))</f>
        <v/>
      </c>
      <c r="Y751" s="39">
        <f>IF(D751="","",VLOOKUP(D751,'produto-estoque-total-7'!A:AB,9,0))</f>
        <v/>
      </c>
      <c r="Z751" s="39">
        <f>IF(D751="","",VLOOKUP(D751,'produto-estoque-total-7'!A:AB,10,0))</f>
        <v/>
      </c>
      <c r="AA751" s="39">
        <f>IFERROR(IF(D751="","",VLOOKUP(D751,'produto-venda-7'!B:N,4,0)),0)</f>
        <v/>
      </c>
      <c r="AB751" s="39">
        <f>IFERROR(IF(D751="","",VLOOKUP(D751,'produto-venda-7'!B:N,5,0)),0)</f>
        <v/>
      </c>
      <c r="AC751" s="39">
        <f>IF(D751="","",IFERROR(AA751/90,0))</f>
        <v/>
      </c>
      <c r="AD751" s="36">
        <f>IF(D751="","",IFERROR(VLOOKUP(D751,'produto-entrada-7'!A:M,4,0),0))</f>
        <v/>
      </c>
      <c r="AE751" s="36">
        <f>IFERROR(IF(D751="","",VLOOKUP(D751,'produto-venda-7'!B:N,10,0)),0)</f>
        <v/>
      </c>
      <c r="AF751" s="36">
        <f>IF(D751="","",IFERROR(VLOOKUP(D751,'produto-entrada-7'!A:M,11,0),0))</f>
        <v/>
      </c>
      <c r="AG751" s="1">
        <f>IF(D751="","",IFERROR(VLOOKUP(D751,'produto-entrada-7'!A:M,12,0),0))</f>
        <v/>
      </c>
      <c r="AH751" s="1">
        <f>IF(D751="","",IFERROR(VLOOKUP(D751,'produto-entrada-7'!A:M,13,0),0))</f>
        <v/>
      </c>
      <c r="AI751" s="36">
        <f>IFERROR(IF(D751="","",VLOOKUP(D751,'produto-venda-7'!B:N,11,0)),0)</f>
        <v/>
      </c>
      <c r="AJ751" s="43">
        <f>IF(D751="","",IFERROR(AI751*AB751,0))</f>
        <v/>
      </c>
      <c r="AK751" s="44">
        <f>IFERROR(IF(D751="","",VLOOKUP(F751,'ANALISE FORNECEDOR'!$A:$I,8,0)),"")</f>
        <v/>
      </c>
      <c r="AL751" s="44">
        <f>IF(D751="","",AVERAGE(AM751,AK751))</f>
        <v/>
      </c>
      <c r="AM751" s="44">
        <f>IFERROR(IF(D751="","",VLOOKUP(F751,'ANALISE FORNECEDOR'!$A:$I,9,0)),"")</f>
        <v/>
      </c>
      <c r="AN751" s="45">
        <f>IF(D751="","",IF(Y751&gt;12,AI751*(U751+Y751),AI751*U751))</f>
        <v/>
      </c>
      <c r="AO751" s="45">
        <f>IF(D751="","",IF(Y751&gt;12,AI751*(U751+V751+Y751),AI751*(U751+V751)))</f>
        <v/>
      </c>
      <c r="AP751" s="46">
        <f>IF(D751="","",IF(Y751&gt;12,AG751*(U751+Y751),AG751*U751))</f>
        <v/>
      </c>
      <c r="AQ751" s="46">
        <f>IF(D751="","",IF(Y751&gt;12,AG751*(U751+V751+Y751),AG751*(U751+V751)))</f>
        <v/>
      </c>
      <c r="AR751" s="46">
        <f>IF(D751="","",IF(OR(R751="A",R751="AA",R751="AAA"),AP751,0))</f>
        <v/>
      </c>
      <c r="AS751" s="46">
        <f>IF(D751="","",IF(R751="B",AP751,0))</f>
        <v/>
      </c>
      <c r="AT751" s="46">
        <f>IF(D751="","",IF(R751="C",AP751,0))</f>
        <v/>
      </c>
      <c r="AU751" s="47">
        <f>IF(D751="","",IFERROR(AN751/AJ751,0))</f>
        <v/>
      </c>
      <c r="AV751" s="47">
        <f>IF(D751="","",IFERROR(((AO751)/AJ751),0))</f>
        <v/>
      </c>
      <c r="AW751" s="48">
        <f>IF(D751="","",IF(OR(S751="S",NOT(AND(ISNUMBER(AC751),ISNUMBER(AL751),AC751*AL751&gt;=0))),0,AC751*AL751))</f>
        <v/>
      </c>
      <c r="AX751" s="49">
        <f>IFERROR(IF(D751="","",AW751*AG751),0)</f>
        <v/>
      </c>
      <c r="AY751" s="48">
        <f>IF(D751="","",IF(OR(S751="S",NOT(AND(ISNUMBER(AC751),ISNUMBER(AK751),AC751*AK751&gt;=0))),0,AC751*AK751))</f>
        <v/>
      </c>
      <c r="AZ751" s="48">
        <f>IFERROR(IF(D751="","",IF(AY751=0,0,IF(((AY751)-(U751+Y751))&lt;0,0,(AY751)-U751))),0)</f>
        <v/>
      </c>
      <c r="BA751" s="49">
        <f>IF(D751="","",AZ751*AG751)</f>
        <v/>
      </c>
      <c r="BB751" s="49">
        <f>IF(D751="","",IF(OR(R751="A",R751="AA",R751="AAA"),BA751,0))</f>
        <v/>
      </c>
      <c r="BC751" s="49">
        <f>IF(D751="","",IF(R751="B",BA751,0))</f>
        <v/>
      </c>
      <c r="BD751" s="49">
        <f>IF(D751="","",IF(R751="B",BA751,0))</f>
        <v/>
      </c>
      <c r="BE751" s="49">
        <f>IF(D751="","",IF(S751="S",
1,
IF(AC751=0,
1,
IF(
IFERROR(((U751+Y751)*AG751)/((AC751*AK751)*AG751),0)&lt;0,
0,
IF(
IFERROR(((U751+Y751)*AG751)/((AC751*AK751)*AG751),0)&gt;1,
1,
IFERROR(((U751+Y751)*AG751)/((AC751*AK751)*AG751),0)
)
)
)
))</f>
        <v/>
      </c>
      <c r="BF751" s="49">
        <f>IF(D751="","",IF(S751="S",
1,
IF(AC751=0,
1,
IF(
IFERROR(((U751+V751+Y751)*AG751)/((AC751*AK751)*AG751),0)&lt;0,
0,
IF(
IFERROR(((U751+V751+Y751)*AG751)/((AC751*AK751)*AG751),0)&gt;1,
1,
IFERROR(((U751+V751+Y751)*AG751)/((AC751*AK751)*AG751),0)
)
)
)
))</f>
        <v/>
      </c>
      <c r="BG751" s="50">
        <f>IF(D751="","",IF(S751="S",0,IF(AND(ISNUMBER(AC751),ISNUMBER(AM751)),IF(OR(AC751*AM751&lt;0,ISERR(AC751*AM751)),0,AC751*AM751),0)))</f>
        <v/>
      </c>
      <c r="BH751" s="50">
        <f>IF(D751="","",IF(BY751&gt;TODAY()-60,0,IF(Y751&gt;12,MAX(0,(U751+Y751)-BG751),MAX(0,U751-BG751))))</f>
        <v/>
      </c>
      <c r="BI751" s="51">
        <f>IF(D751="","",BH751*AG751)</f>
        <v/>
      </c>
      <c r="BJ751" s="51">
        <f>IF(D751="","",IF(OR(R751="A",R751="AA",R751="AAA"),BI751,0))</f>
        <v/>
      </c>
      <c r="BK751" s="51">
        <f>IF(D751="","",IF(R751="B",BI751,0))</f>
        <v/>
      </c>
      <c r="BL751" s="51">
        <f>IF(D751="","",IF(R751="C",BI751,0))</f>
        <v/>
      </c>
      <c r="BM751" s="51">
        <f>IF(D751="","",IFERROR(MAX(0,MIN(BI751/AP751,1)),0))</f>
        <v/>
      </c>
      <c r="BN751" s="52">
        <f>IF(D751="","",AB751*AG751)</f>
        <v/>
      </c>
      <c r="BO751" s="52">
        <f>IF(D751="","",(U751+V751+X751)*AG751)</f>
        <v/>
      </c>
      <c r="BP751" s="52">
        <f>IF(D751="","",(AB751*3)*AG751)</f>
        <v/>
      </c>
      <c r="BQ751" s="52">
        <f>IF(D751="","",IF(BO751-BP751&gt;0,0,BO751-BP751))</f>
        <v/>
      </c>
      <c r="BR751" s="52">
        <f>IF(D751="","",IF(BO751-BP751-BN751&gt;0,0,BO751-BP751-BN751))</f>
        <v/>
      </c>
      <c r="BS751" s="53">
        <f>IF(D751="","",IFERROR(AB751*AI751,0))</f>
        <v/>
      </c>
      <c r="BT751" s="53">
        <f>IF(D751="","",IFERROR(IF(X751&gt;12, AI751*(U751+V751+X751), AI751*(U751+V751)),0))</f>
        <v/>
      </c>
      <c r="BU751" s="53">
        <f>IF(D751="","",IFERROR(((AB751*3)*AI751),0))</f>
        <v/>
      </c>
      <c r="BV751" s="53">
        <f>IF(D751="","",IF(BT751-BU751&gt;0,0,BT751-BU751))</f>
        <v/>
      </c>
      <c r="BW751" s="53">
        <f>IF(D751="","",IF(BT751-BU751-BS751&gt;0,0,BT751-BU751-BS751))</f>
        <v/>
      </c>
      <c r="BX751" s="36">
        <f>IF(D751="","",IFERROR(VLOOKUP(D751,'produto-entrada-7'!A:M,3,0),"SEM PEDIDO"))</f>
        <v/>
      </c>
      <c r="BY751" s="36">
        <f>IF(D751="","",VLOOKUP(D751,'produto-estoque-total-7'!A:AB,25,0))</f>
        <v/>
      </c>
      <c r="BZ751" s="36">
        <f>IF(D751="","",IFERROR(VLOOKUP(D751,'produto-estoque-total-7'!A:AB,26,0)/100,0))</f>
        <v/>
      </c>
      <c r="CA751" s="36">
        <f>IF(D751="","",IFERROR(VLOOKUP(D751,'produto-estoque-total-7'!A:AB,27,0)/100,0))</f>
        <v/>
      </c>
      <c r="CB751" s="41">
        <f>IF(D751="","",V751*AF751)</f>
        <v/>
      </c>
      <c r="CC751" s="41">
        <f>IF(D751="","",V751*AI751)</f>
        <v/>
      </c>
      <c r="CD751" s="54">
        <f>IF(D751="","",VLOOKUP(D751,'produto-estoque-total-7'!A:AB,28,0))</f>
        <v/>
      </c>
    </row>
    <row r="752">
      <c r="A752" s="36">
        <f>IF(D752="","",VLOOKUP(D752,'produto-estoque-total-7'!A:AB,3,0))</f>
        <v/>
      </c>
      <c r="B752" s="1">
        <f>IF(D752="","",VLOOKUP(D752,'produto-estoque-total-7'!A:AB,12,0))</f>
        <v/>
      </c>
      <c r="C752" s="1">
        <f>IF(D752="","",VLOOKUP(D752,'produto-estoque-total-7'!A:AB,2,0))</f>
        <v/>
      </c>
      <c r="D752" s="37">
        <f>IFERROR(IF('produto-estoque-total-7'!A751="","",'produto-estoque-total-7'!A751),"")</f>
        <v/>
      </c>
      <c r="E752" s="1">
        <f>IF(D752="","",VLOOKUP(D752,'produto-estoque-total-7'!A:AB,4,0))</f>
        <v/>
      </c>
      <c r="F752" s="36">
        <f>IF(D752="","",VLOOKUP(D752,'produto-estoque-total-7'!A:AB,13,0))</f>
        <v/>
      </c>
      <c r="G752" s="1">
        <f>IF(F752="","",VLOOKUP(F752,'FORNECEDORES X COMPRADOR'!A:D,4,0))</f>
        <v/>
      </c>
      <c r="H752" s="1">
        <f>IF(F752="","",VLOOKUP(F752,'FORNECEDORES X COMPRADOR'!A:E,5,0))</f>
        <v/>
      </c>
      <c r="I752" s="36">
        <f>IF(D752="","",VLOOKUP(D752,'produto-estoque-total-7'!A:AB,15,0))</f>
        <v/>
      </c>
      <c r="J752" s="36">
        <f>IF(D752="","",VLOOKUP(D752,'produto-estoque-total-7'!A:AB,19,0))</f>
        <v/>
      </c>
      <c r="K752" s="1">
        <f>IF(D752="","",VLOOKUP(D752,'produto-estoque-total-7'!A:AB,20,0))</f>
        <v/>
      </c>
      <c r="L752" s="36">
        <f>IF(D752="","",VLOOKUP(D752,'produto-estoque-total-7'!A:AB,17,0))</f>
        <v/>
      </c>
      <c r="M752" s="1">
        <f>IF(D752="","",VLOOKUP(D752,'produto-estoque-total-7'!A:AB,18,0))</f>
        <v/>
      </c>
      <c r="N752" s="36">
        <f>IF(D752="","",VLOOKUP(D752,'produto-estoque-total-7'!A:AB,21,0))</f>
        <v/>
      </c>
      <c r="O752" s="1">
        <f>IF(D752="","",VLOOKUP(D752,'produto-estoque-total-7'!A:AB,22,0))</f>
        <v/>
      </c>
      <c r="P752" s="36">
        <f>IF(D752="","",VLOOKUP(D752,'produto-estoque-total-7'!A:AB,23,0))</f>
        <v/>
      </c>
      <c r="Q752" s="1">
        <f>IF(D752="","",VLOOKUP(D752,'produto-estoque-total-7'!A:AB,24,0))</f>
        <v/>
      </c>
      <c r="R752" s="38">
        <f>IFERROR(IF(D752="","",VLOOKUP(D752,'produto-venda-7'!B:N,13,0)),"C")</f>
        <v/>
      </c>
      <c r="S752" s="39">
        <f>IF(D752="","",VLOOKUP(D752,'produto-estoque-total-7'!A:AB,6,0))</f>
        <v/>
      </c>
      <c r="T752" s="39">
        <f>IF(D752="","",VLOOKUP(D752,'produto-estoque-total-7'!A:AB,5,0))</f>
        <v/>
      </c>
      <c r="U752" s="40">
        <f>IF(D752="","",VLOOKUP(D752,'produto-estoque-total-7'!A:AB,11,0))</f>
        <v/>
      </c>
      <c r="V752" s="41">
        <f>IF(D752="","",IFERROR(VLOOKUP(D752,'produto-entrada-7'!A:M,10,0),0))</f>
        <v/>
      </c>
      <c r="W752" s="42" t="n"/>
      <c r="X752" s="39">
        <f>IF(D752="","",VLOOKUP(D752,'produto-estoque-total-7'!A:AB,8,0))</f>
        <v/>
      </c>
      <c r="Y752" s="39">
        <f>IF(D752="","",VLOOKUP(D752,'produto-estoque-total-7'!A:AB,9,0))</f>
        <v/>
      </c>
      <c r="Z752" s="39">
        <f>IF(D752="","",VLOOKUP(D752,'produto-estoque-total-7'!A:AB,10,0))</f>
        <v/>
      </c>
      <c r="AA752" s="39">
        <f>IFERROR(IF(D752="","",VLOOKUP(D752,'produto-venda-7'!B:N,4,0)),0)</f>
        <v/>
      </c>
      <c r="AB752" s="39">
        <f>IFERROR(IF(D752="","",VLOOKUP(D752,'produto-venda-7'!B:N,5,0)),0)</f>
        <v/>
      </c>
      <c r="AC752" s="39">
        <f>IF(D752="","",IFERROR(AA752/90,0))</f>
        <v/>
      </c>
      <c r="AD752" s="36">
        <f>IF(D752="","",IFERROR(VLOOKUP(D752,'produto-entrada-7'!A:M,4,0),0))</f>
        <v/>
      </c>
      <c r="AE752" s="36">
        <f>IFERROR(IF(D752="","",VLOOKUP(D752,'produto-venda-7'!B:N,10,0)),0)</f>
        <v/>
      </c>
      <c r="AF752" s="36">
        <f>IF(D752="","",IFERROR(VLOOKUP(D752,'produto-entrada-7'!A:M,11,0),0))</f>
        <v/>
      </c>
      <c r="AG752" s="1">
        <f>IF(D752="","",IFERROR(VLOOKUP(D752,'produto-entrada-7'!A:M,12,0),0))</f>
        <v/>
      </c>
      <c r="AH752" s="1">
        <f>IF(D752="","",IFERROR(VLOOKUP(D752,'produto-entrada-7'!A:M,13,0),0))</f>
        <v/>
      </c>
      <c r="AI752" s="36">
        <f>IFERROR(IF(D752="","",VLOOKUP(D752,'produto-venda-7'!B:N,11,0)),0)</f>
        <v/>
      </c>
      <c r="AJ752" s="43">
        <f>IF(D752="","",IFERROR(AI752*AB752,0))</f>
        <v/>
      </c>
      <c r="AK752" s="44">
        <f>IFERROR(IF(D752="","",VLOOKUP(F752,'ANALISE FORNECEDOR'!$A:$I,8,0)),"")</f>
        <v/>
      </c>
      <c r="AL752" s="44">
        <f>IF(D752="","",AVERAGE(AM752,AK752))</f>
        <v/>
      </c>
      <c r="AM752" s="44">
        <f>IFERROR(IF(D752="","",VLOOKUP(F752,'ANALISE FORNECEDOR'!$A:$I,9,0)),"")</f>
        <v/>
      </c>
      <c r="AN752" s="45">
        <f>IF(D752="","",IF(Y752&gt;12,AI752*(U752+Y752),AI752*U752))</f>
        <v/>
      </c>
      <c r="AO752" s="45">
        <f>IF(D752="","",IF(Y752&gt;12,AI752*(U752+V752+Y752),AI752*(U752+V752)))</f>
        <v/>
      </c>
      <c r="AP752" s="46">
        <f>IF(D752="","",IF(Y752&gt;12,AG752*(U752+Y752),AG752*U752))</f>
        <v/>
      </c>
      <c r="AQ752" s="46">
        <f>IF(D752="","",IF(Y752&gt;12,AG752*(U752+V752+Y752),AG752*(U752+V752)))</f>
        <v/>
      </c>
      <c r="AR752" s="46">
        <f>IF(D752="","",IF(OR(R752="A",R752="AA",R752="AAA"),AP752,0))</f>
        <v/>
      </c>
      <c r="AS752" s="46">
        <f>IF(D752="","",IF(R752="B",AP752,0))</f>
        <v/>
      </c>
      <c r="AT752" s="46">
        <f>IF(D752="","",IF(R752="C",AP752,0))</f>
        <v/>
      </c>
      <c r="AU752" s="47">
        <f>IF(D752="","",IFERROR(AN752/AJ752,0))</f>
        <v/>
      </c>
      <c r="AV752" s="47">
        <f>IF(D752="","",IFERROR(((AO752)/AJ752),0))</f>
        <v/>
      </c>
      <c r="AW752" s="48">
        <f>IF(D752="","",IF(OR(S752="S",NOT(AND(ISNUMBER(AC752),ISNUMBER(AL752),AC752*AL752&gt;=0))),0,AC752*AL752))</f>
        <v/>
      </c>
      <c r="AX752" s="49">
        <f>IFERROR(IF(D752="","",AW752*AG752),0)</f>
        <v/>
      </c>
      <c r="AY752" s="48">
        <f>IF(D752="","",IF(OR(S752="S",NOT(AND(ISNUMBER(AC752),ISNUMBER(AK752),AC752*AK752&gt;=0))),0,AC752*AK752))</f>
        <v/>
      </c>
      <c r="AZ752" s="48">
        <f>IFERROR(IF(D752="","",IF(AY752=0,0,IF(((AY752)-(U752+Y752))&lt;0,0,(AY752)-U752))),0)</f>
        <v/>
      </c>
      <c r="BA752" s="49">
        <f>IF(D752="","",AZ752*AG752)</f>
        <v/>
      </c>
      <c r="BB752" s="49">
        <f>IF(D752="","",IF(OR(R752="A",R752="AA",R752="AAA"),BA752,0))</f>
        <v/>
      </c>
      <c r="BC752" s="49">
        <f>IF(D752="","",IF(R752="B",BA752,0))</f>
        <v/>
      </c>
      <c r="BD752" s="49">
        <f>IF(D752="","",IF(R752="B",BA752,0))</f>
        <v/>
      </c>
      <c r="BE752" s="49">
        <f>IF(D752="","",IF(S752="S",
1,
IF(AC752=0,
1,
IF(
IFERROR(((U752+Y752)*AG752)/((AC752*AK752)*AG752),0)&lt;0,
0,
IF(
IFERROR(((U752+Y752)*AG752)/((AC752*AK752)*AG752),0)&gt;1,
1,
IFERROR(((U752+Y752)*AG752)/((AC752*AK752)*AG752),0)
)
)
)
))</f>
        <v/>
      </c>
      <c r="BF752" s="49">
        <f>IF(D752="","",IF(S752="S",
1,
IF(AC752=0,
1,
IF(
IFERROR(((U752+V752+Y752)*AG752)/((AC752*AK752)*AG752),0)&lt;0,
0,
IF(
IFERROR(((U752+V752+Y752)*AG752)/((AC752*AK752)*AG752),0)&gt;1,
1,
IFERROR(((U752+V752+Y752)*AG752)/((AC752*AK752)*AG752),0)
)
)
)
))</f>
        <v/>
      </c>
      <c r="BG752" s="50">
        <f>IF(D752="","",IF(S752="S",0,IF(AND(ISNUMBER(AC752),ISNUMBER(AM752)),IF(OR(AC752*AM752&lt;0,ISERR(AC752*AM752)),0,AC752*AM752),0)))</f>
        <v/>
      </c>
      <c r="BH752" s="50">
        <f>IF(D752="","",IF(BY752&gt;TODAY()-60,0,IF(Y752&gt;12,MAX(0,(U752+Y752)-BG752),MAX(0,U752-BG752))))</f>
        <v/>
      </c>
      <c r="BI752" s="51">
        <f>IF(D752="","",BH752*AG752)</f>
        <v/>
      </c>
      <c r="BJ752" s="51">
        <f>IF(D752="","",IF(OR(R752="A",R752="AA",R752="AAA"),BI752,0))</f>
        <v/>
      </c>
      <c r="BK752" s="51">
        <f>IF(D752="","",IF(R752="B",BI752,0))</f>
        <v/>
      </c>
      <c r="BL752" s="51">
        <f>IF(D752="","",IF(R752="C",BI752,0))</f>
        <v/>
      </c>
      <c r="BM752" s="51">
        <f>IF(D752="","",IFERROR(MAX(0,MIN(BI752/AP752,1)),0))</f>
        <v/>
      </c>
      <c r="BN752" s="52">
        <f>IF(D752="","",AB752*AG752)</f>
        <v/>
      </c>
      <c r="BO752" s="52">
        <f>IF(D752="","",(U752+V752+X752)*AG752)</f>
        <v/>
      </c>
      <c r="BP752" s="52">
        <f>IF(D752="","",(AB752*3)*AG752)</f>
        <v/>
      </c>
      <c r="BQ752" s="52">
        <f>IF(D752="","",IF(BO752-BP752&gt;0,0,BO752-BP752))</f>
        <v/>
      </c>
      <c r="BR752" s="52">
        <f>IF(D752="","",IF(BO752-BP752-BN752&gt;0,0,BO752-BP752-BN752))</f>
        <v/>
      </c>
      <c r="BS752" s="53">
        <f>IF(D752="","",IFERROR(AB752*AI752,0))</f>
        <v/>
      </c>
      <c r="BT752" s="53">
        <f>IF(D752="","",IFERROR(IF(X752&gt;12, AI752*(U752+V752+X752), AI752*(U752+V752)),0))</f>
        <v/>
      </c>
      <c r="BU752" s="53">
        <f>IF(D752="","",IFERROR(((AB752*3)*AI752),0))</f>
        <v/>
      </c>
      <c r="BV752" s="53">
        <f>IF(D752="","",IF(BT752-BU752&gt;0,0,BT752-BU752))</f>
        <v/>
      </c>
      <c r="BW752" s="53">
        <f>IF(D752="","",IF(BT752-BU752-BS752&gt;0,0,BT752-BU752-BS752))</f>
        <v/>
      </c>
      <c r="BX752" s="36">
        <f>IF(D752="","",IFERROR(VLOOKUP(D752,'produto-entrada-7'!A:M,3,0),"SEM PEDIDO"))</f>
        <v/>
      </c>
      <c r="BY752" s="36">
        <f>IF(D752="","",VLOOKUP(D752,'produto-estoque-total-7'!A:AB,25,0))</f>
        <v/>
      </c>
      <c r="BZ752" s="36">
        <f>IF(D752="","",IFERROR(VLOOKUP(D752,'produto-estoque-total-7'!A:AB,26,0)/100,0))</f>
        <v/>
      </c>
      <c r="CA752" s="36">
        <f>IF(D752="","",IFERROR(VLOOKUP(D752,'produto-estoque-total-7'!A:AB,27,0)/100,0))</f>
        <v/>
      </c>
      <c r="CB752" s="41">
        <f>IF(D752="","",V752*AF752)</f>
        <v/>
      </c>
      <c r="CC752" s="41">
        <f>IF(D752="","",V752*AI752)</f>
        <v/>
      </c>
      <c r="CD752" s="54">
        <f>IF(D752="","",VLOOKUP(D752,'produto-estoque-total-7'!A:AB,28,0))</f>
        <v/>
      </c>
    </row>
    <row r="753">
      <c r="A753" s="36">
        <f>IF(D753="","",VLOOKUP(D753,'produto-estoque-total-7'!A:AB,3,0))</f>
        <v/>
      </c>
      <c r="B753" s="1">
        <f>IF(D753="","",VLOOKUP(D753,'produto-estoque-total-7'!A:AB,12,0))</f>
        <v/>
      </c>
      <c r="C753" s="1">
        <f>IF(D753="","",VLOOKUP(D753,'produto-estoque-total-7'!A:AB,2,0))</f>
        <v/>
      </c>
      <c r="D753" s="37">
        <f>IFERROR(IF('produto-estoque-total-7'!A752="","",'produto-estoque-total-7'!A752),"")</f>
        <v/>
      </c>
      <c r="E753" s="1">
        <f>IF(D753="","",VLOOKUP(D753,'produto-estoque-total-7'!A:AB,4,0))</f>
        <v/>
      </c>
      <c r="F753" s="36">
        <f>IF(D753="","",VLOOKUP(D753,'produto-estoque-total-7'!A:AB,13,0))</f>
        <v/>
      </c>
      <c r="G753" s="1">
        <f>IF(F753="","",VLOOKUP(F753,'FORNECEDORES X COMPRADOR'!A:D,4,0))</f>
        <v/>
      </c>
      <c r="H753" s="1">
        <f>IF(F753="","",VLOOKUP(F753,'FORNECEDORES X COMPRADOR'!A:E,5,0))</f>
        <v/>
      </c>
      <c r="I753" s="36">
        <f>IF(D753="","",VLOOKUP(D753,'produto-estoque-total-7'!A:AB,15,0))</f>
        <v/>
      </c>
      <c r="J753" s="36">
        <f>IF(D753="","",VLOOKUP(D753,'produto-estoque-total-7'!A:AB,19,0))</f>
        <v/>
      </c>
      <c r="K753" s="1">
        <f>IF(D753="","",VLOOKUP(D753,'produto-estoque-total-7'!A:AB,20,0))</f>
        <v/>
      </c>
      <c r="L753" s="36">
        <f>IF(D753="","",VLOOKUP(D753,'produto-estoque-total-7'!A:AB,17,0))</f>
        <v/>
      </c>
      <c r="M753" s="1">
        <f>IF(D753="","",VLOOKUP(D753,'produto-estoque-total-7'!A:AB,18,0))</f>
        <v/>
      </c>
      <c r="N753" s="36">
        <f>IF(D753="","",VLOOKUP(D753,'produto-estoque-total-7'!A:AB,21,0))</f>
        <v/>
      </c>
      <c r="O753" s="1">
        <f>IF(D753="","",VLOOKUP(D753,'produto-estoque-total-7'!A:AB,22,0))</f>
        <v/>
      </c>
      <c r="P753" s="36">
        <f>IF(D753="","",VLOOKUP(D753,'produto-estoque-total-7'!A:AB,23,0))</f>
        <v/>
      </c>
      <c r="Q753" s="1">
        <f>IF(D753="","",VLOOKUP(D753,'produto-estoque-total-7'!A:AB,24,0))</f>
        <v/>
      </c>
      <c r="R753" s="38">
        <f>IFERROR(IF(D753="","",VLOOKUP(D753,'produto-venda-7'!B:N,13,0)),"C")</f>
        <v/>
      </c>
      <c r="S753" s="39">
        <f>IF(D753="","",VLOOKUP(D753,'produto-estoque-total-7'!A:AB,6,0))</f>
        <v/>
      </c>
      <c r="T753" s="39">
        <f>IF(D753="","",VLOOKUP(D753,'produto-estoque-total-7'!A:AB,5,0))</f>
        <v/>
      </c>
      <c r="U753" s="40">
        <f>IF(D753="","",VLOOKUP(D753,'produto-estoque-total-7'!A:AB,11,0))</f>
        <v/>
      </c>
      <c r="V753" s="41">
        <f>IF(D753="","",IFERROR(VLOOKUP(D753,'produto-entrada-7'!A:M,10,0),0))</f>
        <v/>
      </c>
      <c r="W753" s="42" t="n"/>
      <c r="X753" s="39">
        <f>IF(D753="","",VLOOKUP(D753,'produto-estoque-total-7'!A:AB,8,0))</f>
        <v/>
      </c>
      <c r="Y753" s="39">
        <f>IF(D753="","",VLOOKUP(D753,'produto-estoque-total-7'!A:AB,9,0))</f>
        <v/>
      </c>
      <c r="Z753" s="39">
        <f>IF(D753="","",VLOOKUP(D753,'produto-estoque-total-7'!A:AB,10,0))</f>
        <v/>
      </c>
      <c r="AA753" s="39">
        <f>IFERROR(IF(D753="","",VLOOKUP(D753,'produto-venda-7'!B:N,4,0)),0)</f>
        <v/>
      </c>
      <c r="AB753" s="39">
        <f>IFERROR(IF(D753="","",VLOOKUP(D753,'produto-venda-7'!B:N,5,0)),0)</f>
        <v/>
      </c>
      <c r="AC753" s="39">
        <f>IF(D753="","",IFERROR(AA753/90,0))</f>
        <v/>
      </c>
      <c r="AD753" s="36">
        <f>IF(D753="","",IFERROR(VLOOKUP(D753,'produto-entrada-7'!A:M,4,0),0))</f>
        <v/>
      </c>
      <c r="AE753" s="36">
        <f>IFERROR(IF(D753="","",VLOOKUP(D753,'produto-venda-7'!B:N,10,0)),0)</f>
        <v/>
      </c>
      <c r="AF753" s="36">
        <f>IF(D753="","",IFERROR(VLOOKUP(D753,'produto-entrada-7'!A:M,11,0),0))</f>
        <v/>
      </c>
      <c r="AG753" s="1">
        <f>IF(D753="","",IFERROR(VLOOKUP(D753,'produto-entrada-7'!A:M,12,0),0))</f>
        <v/>
      </c>
      <c r="AH753" s="1">
        <f>IF(D753="","",IFERROR(VLOOKUP(D753,'produto-entrada-7'!A:M,13,0),0))</f>
        <v/>
      </c>
      <c r="AI753" s="36">
        <f>IFERROR(IF(D753="","",VLOOKUP(D753,'produto-venda-7'!B:N,11,0)),0)</f>
        <v/>
      </c>
      <c r="AJ753" s="43">
        <f>IF(D753="","",IFERROR(AI753*AB753,0))</f>
        <v/>
      </c>
      <c r="AK753" s="44">
        <f>IFERROR(IF(D753="","",VLOOKUP(F753,'ANALISE FORNECEDOR'!$A:$I,8,0)),"")</f>
        <v/>
      </c>
      <c r="AL753" s="44">
        <f>IF(D753="","",AVERAGE(AM753,AK753))</f>
        <v/>
      </c>
      <c r="AM753" s="44">
        <f>IFERROR(IF(D753="","",VLOOKUP(F753,'ANALISE FORNECEDOR'!$A:$I,9,0)),"")</f>
        <v/>
      </c>
      <c r="AN753" s="45">
        <f>IF(D753="","",IF(Y753&gt;12,AI753*(U753+Y753),AI753*U753))</f>
        <v/>
      </c>
      <c r="AO753" s="45">
        <f>IF(D753="","",IF(Y753&gt;12,AI753*(U753+V753+Y753),AI753*(U753+V753)))</f>
        <v/>
      </c>
      <c r="AP753" s="46">
        <f>IF(D753="","",IF(Y753&gt;12,AG753*(U753+Y753),AG753*U753))</f>
        <v/>
      </c>
      <c r="AQ753" s="46">
        <f>IF(D753="","",IF(Y753&gt;12,AG753*(U753+V753+Y753),AG753*(U753+V753)))</f>
        <v/>
      </c>
      <c r="AR753" s="46">
        <f>IF(D753="","",IF(OR(R753="A",R753="AA",R753="AAA"),AP753,0))</f>
        <v/>
      </c>
      <c r="AS753" s="46">
        <f>IF(D753="","",IF(R753="B",AP753,0))</f>
        <v/>
      </c>
      <c r="AT753" s="46">
        <f>IF(D753="","",IF(R753="C",AP753,0))</f>
        <v/>
      </c>
      <c r="AU753" s="47">
        <f>IF(D753="","",IFERROR(AN753/AJ753,0))</f>
        <v/>
      </c>
      <c r="AV753" s="47">
        <f>IF(D753="","",IFERROR(((AO753)/AJ753),0))</f>
        <v/>
      </c>
      <c r="AW753" s="48">
        <f>IF(D753="","",IF(OR(S753="S",NOT(AND(ISNUMBER(AC753),ISNUMBER(AL753),AC753*AL753&gt;=0))),0,AC753*AL753))</f>
        <v/>
      </c>
      <c r="AX753" s="49">
        <f>IFERROR(IF(D753="","",AW753*AG753),0)</f>
        <v/>
      </c>
      <c r="AY753" s="48">
        <f>IF(D753="","",IF(OR(S753="S",NOT(AND(ISNUMBER(AC753),ISNUMBER(AK753),AC753*AK753&gt;=0))),0,AC753*AK753))</f>
        <v/>
      </c>
      <c r="AZ753" s="48">
        <f>IFERROR(IF(D753="","",IF(AY753=0,0,IF(((AY753)-(U753+Y753))&lt;0,0,(AY753)-U753))),0)</f>
        <v/>
      </c>
      <c r="BA753" s="49">
        <f>IF(D753="","",AZ753*AG753)</f>
        <v/>
      </c>
      <c r="BB753" s="49">
        <f>IF(D753="","",IF(OR(R753="A",R753="AA",R753="AAA"),BA753,0))</f>
        <v/>
      </c>
      <c r="BC753" s="49">
        <f>IF(D753="","",IF(R753="B",BA753,0))</f>
        <v/>
      </c>
      <c r="BD753" s="49">
        <f>IF(D753="","",IF(R753="B",BA753,0))</f>
        <v/>
      </c>
      <c r="BE753" s="49">
        <f>IF(D753="","",IF(S753="S",
1,
IF(AC753=0,
1,
IF(
IFERROR(((U753+Y753)*AG753)/((AC753*AK753)*AG753),0)&lt;0,
0,
IF(
IFERROR(((U753+Y753)*AG753)/((AC753*AK753)*AG753),0)&gt;1,
1,
IFERROR(((U753+Y753)*AG753)/((AC753*AK753)*AG753),0)
)
)
)
))</f>
        <v/>
      </c>
      <c r="BF753" s="49">
        <f>IF(D753="","",IF(S753="S",
1,
IF(AC753=0,
1,
IF(
IFERROR(((U753+V753+Y753)*AG753)/((AC753*AK753)*AG753),0)&lt;0,
0,
IF(
IFERROR(((U753+V753+Y753)*AG753)/((AC753*AK753)*AG753),0)&gt;1,
1,
IFERROR(((U753+V753+Y753)*AG753)/((AC753*AK753)*AG753),0)
)
)
)
))</f>
        <v/>
      </c>
      <c r="BG753" s="50">
        <f>IF(D753="","",IF(S753="S",0,IF(AND(ISNUMBER(AC753),ISNUMBER(AM753)),IF(OR(AC753*AM753&lt;0,ISERR(AC753*AM753)),0,AC753*AM753),0)))</f>
        <v/>
      </c>
      <c r="BH753" s="50">
        <f>IF(D753="","",IF(BY753&gt;TODAY()-60,0,IF(Y753&gt;12,MAX(0,(U753+Y753)-BG753),MAX(0,U753-BG753))))</f>
        <v/>
      </c>
      <c r="BI753" s="51">
        <f>IF(D753="","",BH753*AG753)</f>
        <v/>
      </c>
      <c r="BJ753" s="51">
        <f>IF(D753="","",IF(OR(R753="A",R753="AA",R753="AAA"),BI753,0))</f>
        <v/>
      </c>
      <c r="BK753" s="51">
        <f>IF(D753="","",IF(R753="B",BI753,0))</f>
        <v/>
      </c>
      <c r="BL753" s="51">
        <f>IF(D753="","",IF(R753="C",BI753,0))</f>
        <v/>
      </c>
      <c r="BM753" s="51">
        <f>IF(D753="","",IFERROR(MAX(0,MIN(BI753/AP753,1)),0))</f>
        <v/>
      </c>
      <c r="BN753" s="52">
        <f>IF(D753="","",AB753*AG753)</f>
        <v/>
      </c>
      <c r="BO753" s="52">
        <f>IF(D753="","",(U753+V753+X753)*AG753)</f>
        <v/>
      </c>
      <c r="BP753" s="52">
        <f>IF(D753="","",(AB753*3)*AG753)</f>
        <v/>
      </c>
      <c r="BQ753" s="52">
        <f>IF(D753="","",IF(BO753-BP753&gt;0,0,BO753-BP753))</f>
        <v/>
      </c>
      <c r="BR753" s="52">
        <f>IF(D753="","",IF(BO753-BP753-BN753&gt;0,0,BO753-BP753-BN753))</f>
        <v/>
      </c>
      <c r="BS753" s="53">
        <f>IF(D753="","",IFERROR(AB753*AI753,0))</f>
        <v/>
      </c>
      <c r="BT753" s="53">
        <f>IF(D753="","",IFERROR(IF(X753&gt;12, AI753*(U753+V753+X753), AI753*(U753+V753)),0))</f>
        <v/>
      </c>
      <c r="BU753" s="53">
        <f>IF(D753="","",IFERROR(((AB753*3)*AI753),0))</f>
        <v/>
      </c>
      <c r="BV753" s="53">
        <f>IF(D753="","",IF(BT753-BU753&gt;0,0,BT753-BU753))</f>
        <v/>
      </c>
      <c r="BW753" s="53">
        <f>IF(D753="","",IF(BT753-BU753-BS753&gt;0,0,BT753-BU753-BS753))</f>
        <v/>
      </c>
      <c r="BX753" s="36">
        <f>IF(D753="","",IFERROR(VLOOKUP(D753,'produto-entrada-7'!A:M,3,0),"SEM PEDIDO"))</f>
        <v/>
      </c>
      <c r="BY753" s="36">
        <f>IF(D753="","",VLOOKUP(D753,'produto-estoque-total-7'!A:AB,25,0))</f>
        <v/>
      </c>
      <c r="BZ753" s="36">
        <f>IF(D753="","",IFERROR(VLOOKUP(D753,'produto-estoque-total-7'!A:AB,26,0)/100,0))</f>
        <v/>
      </c>
      <c r="CA753" s="36">
        <f>IF(D753="","",IFERROR(VLOOKUP(D753,'produto-estoque-total-7'!A:AB,27,0)/100,0))</f>
        <v/>
      </c>
      <c r="CB753" s="41">
        <f>IF(D753="","",V753*AF753)</f>
        <v/>
      </c>
      <c r="CC753" s="41">
        <f>IF(D753="","",V753*AI753)</f>
        <v/>
      </c>
      <c r="CD753" s="54">
        <f>IF(D753="","",VLOOKUP(D753,'produto-estoque-total-7'!A:AB,28,0))</f>
        <v/>
      </c>
    </row>
    <row r="754">
      <c r="A754" s="36">
        <f>IF(D754="","",VLOOKUP(D754,'produto-estoque-total-7'!A:AB,3,0))</f>
        <v/>
      </c>
      <c r="B754" s="1">
        <f>IF(D754="","",VLOOKUP(D754,'produto-estoque-total-7'!A:AB,12,0))</f>
        <v/>
      </c>
      <c r="C754" s="1">
        <f>IF(D754="","",VLOOKUP(D754,'produto-estoque-total-7'!A:AB,2,0))</f>
        <v/>
      </c>
      <c r="D754" s="37">
        <f>IFERROR(IF('produto-estoque-total-7'!A753="","",'produto-estoque-total-7'!A753),"")</f>
        <v/>
      </c>
      <c r="E754" s="1">
        <f>IF(D754="","",VLOOKUP(D754,'produto-estoque-total-7'!A:AB,4,0))</f>
        <v/>
      </c>
      <c r="F754" s="36">
        <f>IF(D754="","",VLOOKUP(D754,'produto-estoque-total-7'!A:AB,13,0))</f>
        <v/>
      </c>
      <c r="G754" s="1">
        <f>IF(F754="","",VLOOKUP(F754,'FORNECEDORES X COMPRADOR'!A:D,4,0))</f>
        <v/>
      </c>
      <c r="H754" s="1">
        <f>IF(F754="","",VLOOKUP(F754,'FORNECEDORES X COMPRADOR'!A:E,5,0))</f>
        <v/>
      </c>
      <c r="I754" s="36">
        <f>IF(D754="","",VLOOKUP(D754,'produto-estoque-total-7'!A:AB,15,0))</f>
        <v/>
      </c>
      <c r="J754" s="36">
        <f>IF(D754="","",VLOOKUP(D754,'produto-estoque-total-7'!A:AB,19,0))</f>
        <v/>
      </c>
      <c r="K754" s="1">
        <f>IF(D754="","",VLOOKUP(D754,'produto-estoque-total-7'!A:AB,20,0))</f>
        <v/>
      </c>
      <c r="L754" s="36">
        <f>IF(D754="","",VLOOKUP(D754,'produto-estoque-total-7'!A:AB,17,0))</f>
        <v/>
      </c>
      <c r="M754" s="1">
        <f>IF(D754="","",VLOOKUP(D754,'produto-estoque-total-7'!A:AB,18,0))</f>
        <v/>
      </c>
      <c r="N754" s="36">
        <f>IF(D754="","",VLOOKUP(D754,'produto-estoque-total-7'!A:AB,21,0))</f>
        <v/>
      </c>
      <c r="O754" s="1">
        <f>IF(D754="","",VLOOKUP(D754,'produto-estoque-total-7'!A:AB,22,0))</f>
        <v/>
      </c>
      <c r="P754" s="36">
        <f>IF(D754="","",VLOOKUP(D754,'produto-estoque-total-7'!A:AB,23,0))</f>
        <v/>
      </c>
      <c r="Q754" s="1">
        <f>IF(D754="","",VLOOKUP(D754,'produto-estoque-total-7'!A:AB,24,0))</f>
        <v/>
      </c>
      <c r="R754" s="38">
        <f>IFERROR(IF(D754="","",VLOOKUP(D754,'produto-venda-7'!B:N,13,0)),"C")</f>
        <v/>
      </c>
      <c r="S754" s="39">
        <f>IF(D754="","",VLOOKUP(D754,'produto-estoque-total-7'!A:AB,6,0))</f>
        <v/>
      </c>
      <c r="T754" s="39">
        <f>IF(D754="","",VLOOKUP(D754,'produto-estoque-total-7'!A:AB,5,0))</f>
        <v/>
      </c>
      <c r="U754" s="40">
        <f>IF(D754="","",VLOOKUP(D754,'produto-estoque-total-7'!A:AB,11,0))</f>
        <v/>
      </c>
      <c r="V754" s="41">
        <f>IF(D754="","",IFERROR(VLOOKUP(D754,'produto-entrada-7'!A:M,10,0),0))</f>
        <v/>
      </c>
      <c r="W754" s="42" t="n"/>
      <c r="X754" s="39">
        <f>IF(D754="","",VLOOKUP(D754,'produto-estoque-total-7'!A:AB,8,0))</f>
        <v/>
      </c>
      <c r="Y754" s="39">
        <f>IF(D754="","",VLOOKUP(D754,'produto-estoque-total-7'!A:AB,9,0))</f>
        <v/>
      </c>
      <c r="Z754" s="39">
        <f>IF(D754="","",VLOOKUP(D754,'produto-estoque-total-7'!A:AB,10,0))</f>
        <v/>
      </c>
      <c r="AA754" s="39">
        <f>IFERROR(IF(D754="","",VLOOKUP(D754,'produto-venda-7'!B:N,4,0)),0)</f>
        <v/>
      </c>
      <c r="AB754" s="39">
        <f>IFERROR(IF(D754="","",VLOOKUP(D754,'produto-venda-7'!B:N,5,0)),0)</f>
        <v/>
      </c>
      <c r="AC754" s="39">
        <f>IF(D754="","",IFERROR(AA754/90,0))</f>
        <v/>
      </c>
      <c r="AD754" s="36">
        <f>IF(D754="","",IFERROR(VLOOKUP(D754,'produto-entrada-7'!A:M,4,0),0))</f>
        <v/>
      </c>
      <c r="AE754" s="36">
        <f>IFERROR(IF(D754="","",VLOOKUP(D754,'produto-venda-7'!B:N,10,0)),0)</f>
        <v/>
      </c>
      <c r="AF754" s="36">
        <f>IF(D754="","",IFERROR(VLOOKUP(D754,'produto-entrada-7'!A:M,11,0),0))</f>
        <v/>
      </c>
      <c r="AG754" s="1">
        <f>IF(D754="","",IFERROR(VLOOKUP(D754,'produto-entrada-7'!A:M,12,0),0))</f>
        <v/>
      </c>
      <c r="AH754" s="1">
        <f>IF(D754="","",IFERROR(VLOOKUP(D754,'produto-entrada-7'!A:M,13,0),0))</f>
        <v/>
      </c>
      <c r="AI754" s="36">
        <f>IFERROR(IF(D754="","",VLOOKUP(D754,'produto-venda-7'!B:N,11,0)),0)</f>
        <v/>
      </c>
      <c r="AJ754" s="43">
        <f>IF(D754="","",IFERROR(AI754*AB754,0))</f>
        <v/>
      </c>
      <c r="AK754" s="44">
        <f>IFERROR(IF(D754="","",VLOOKUP(F754,'ANALISE FORNECEDOR'!$A:$I,8,0)),"")</f>
        <v/>
      </c>
      <c r="AL754" s="44">
        <f>IF(D754="","",AVERAGE(AM754,AK754))</f>
        <v/>
      </c>
      <c r="AM754" s="44">
        <f>IFERROR(IF(D754="","",VLOOKUP(F754,'ANALISE FORNECEDOR'!$A:$I,9,0)),"")</f>
        <v/>
      </c>
      <c r="AN754" s="45">
        <f>IF(D754="","",IF(Y754&gt;12,AI754*(U754+Y754),AI754*U754))</f>
        <v/>
      </c>
      <c r="AO754" s="45">
        <f>IF(D754="","",IF(Y754&gt;12,AI754*(U754+V754+Y754),AI754*(U754+V754)))</f>
        <v/>
      </c>
      <c r="AP754" s="46">
        <f>IF(D754="","",IF(Y754&gt;12,AG754*(U754+Y754),AG754*U754))</f>
        <v/>
      </c>
      <c r="AQ754" s="46">
        <f>IF(D754="","",IF(Y754&gt;12,AG754*(U754+V754+Y754),AG754*(U754+V754)))</f>
        <v/>
      </c>
      <c r="AR754" s="46">
        <f>IF(D754="","",IF(OR(R754="A",R754="AA",R754="AAA"),AP754,0))</f>
        <v/>
      </c>
      <c r="AS754" s="46">
        <f>IF(D754="","",IF(R754="B",AP754,0))</f>
        <v/>
      </c>
      <c r="AT754" s="46">
        <f>IF(D754="","",IF(R754="C",AP754,0))</f>
        <v/>
      </c>
      <c r="AU754" s="47">
        <f>IF(D754="","",IFERROR(AN754/AJ754,0))</f>
        <v/>
      </c>
      <c r="AV754" s="47">
        <f>IF(D754="","",IFERROR(((AO754)/AJ754),0))</f>
        <v/>
      </c>
      <c r="AW754" s="48">
        <f>IF(D754="","",IF(OR(S754="S",NOT(AND(ISNUMBER(AC754),ISNUMBER(AL754),AC754*AL754&gt;=0))),0,AC754*AL754))</f>
        <v/>
      </c>
      <c r="AX754" s="49">
        <f>IFERROR(IF(D754="","",AW754*AG754),0)</f>
        <v/>
      </c>
      <c r="AY754" s="48">
        <f>IF(D754="","",IF(OR(S754="S",NOT(AND(ISNUMBER(AC754),ISNUMBER(AK754),AC754*AK754&gt;=0))),0,AC754*AK754))</f>
        <v/>
      </c>
      <c r="AZ754" s="48">
        <f>IFERROR(IF(D754="","",IF(AY754=0,0,IF(((AY754)-(U754+Y754))&lt;0,0,(AY754)-U754))),0)</f>
        <v/>
      </c>
      <c r="BA754" s="49">
        <f>IF(D754="","",AZ754*AG754)</f>
        <v/>
      </c>
      <c r="BB754" s="49">
        <f>IF(D754="","",IF(OR(R754="A",R754="AA",R754="AAA"),BA754,0))</f>
        <v/>
      </c>
      <c r="BC754" s="49">
        <f>IF(D754="","",IF(R754="B",BA754,0))</f>
        <v/>
      </c>
      <c r="BD754" s="49">
        <f>IF(D754="","",IF(R754="B",BA754,0))</f>
        <v/>
      </c>
      <c r="BE754" s="49">
        <f>IF(D754="","",IF(S754="S",
1,
IF(AC754=0,
1,
IF(
IFERROR(((U754+Y754)*AG754)/((AC754*AK754)*AG754),0)&lt;0,
0,
IF(
IFERROR(((U754+Y754)*AG754)/((AC754*AK754)*AG754),0)&gt;1,
1,
IFERROR(((U754+Y754)*AG754)/((AC754*AK754)*AG754),0)
)
)
)
))</f>
        <v/>
      </c>
      <c r="BF754" s="49">
        <f>IF(D754="","",IF(S754="S",
1,
IF(AC754=0,
1,
IF(
IFERROR(((U754+V754+Y754)*AG754)/((AC754*AK754)*AG754),0)&lt;0,
0,
IF(
IFERROR(((U754+V754+Y754)*AG754)/((AC754*AK754)*AG754),0)&gt;1,
1,
IFERROR(((U754+V754+Y754)*AG754)/((AC754*AK754)*AG754),0)
)
)
)
))</f>
        <v/>
      </c>
      <c r="BG754" s="50">
        <f>IF(D754="","",IF(S754="S",0,IF(AND(ISNUMBER(AC754),ISNUMBER(AM754)),IF(OR(AC754*AM754&lt;0,ISERR(AC754*AM754)),0,AC754*AM754),0)))</f>
        <v/>
      </c>
      <c r="BH754" s="50">
        <f>IF(D754="","",IF(BY754&gt;TODAY()-60,0,IF(Y754&gt;12,MAX(0,(U754+Y754)-BG754),MAX(0,U754-BG754))))</f>
        <v/>
      </c>
      <c r="BI754" s="51">
        <f>IF(D754="","",BH754*AG754)</f>
        <v/>
      </c>
      <c r="BJ754" s="51">
        <f>IF(D754="","",IF(OR(R754="A",R754="AA",R754="AAA"),BI754,0))</f>
        <v/>
      </c>
      <c r="BK754" s="51">
        <f>IF(D754="","",IF(R754="B",BI754,0))</f>
        <v/>
      </c>
      <c r="BL754" s="51">
        <f>IF(D754="","",IF(R754="C",BI754,0))</f>
        <v/>
      </c>
      <c r="BM754" s="51">
        <f>IF(D754="","",IFERROR(MAX(0,MIN(BI754/AP754,1)),0))</f>
        <v/>
      </c>
      <c r="BN754" s="52">
        <f>IF(D754="","",AB754*AG754)</f>
        <v/>
      </c>
      <c r="BO754" s="52">
        <f>IF(D754="","",(U754+V754+X754)*AG754)</f>
        <v/>
      </c>
      <c r="BP754" s="52">
        <f>IF(D754="","",(AB754*3)*AG754)</f>
        <v/>
      </c>
      <c r="BQ754" s="52">
        <f>IF(D754="","",IF(BO754-BP754&gt;0,0,BO754-BP754))</f>
        <v/>
      </c>
      <c r="BR754" s="52">
        <f>IF(D754="","",IF(BO754-BP754-BN754&gt;0,0,BO754-BP754-BN754))</f>
        <v/>
      </c>
      <c r="BS754" s="53">
        <f>IF(D754="","",IFERROR(AB754*AI754,0))</f>
        <v/>
      </c>
      <c r="BT754" s="53">
        <f>IF(D754="","",IFERROR(IF(X754&gt;12, AI754*(U754+V754+X754), AI754*(U754+V754)),0))</f>
        <v/>
      </c>
      <c r="BU754" s="53">
        <f>IF(D754="","",IFERROR(((AB754*3)*AI754),0))</f>
        <v/>
      </c>
      <c r="BV754" s="53">
        <f>IF(D754="","",IF(BT754-BU754&gt;0,0,BT754-BU754))</f>
        <v/>
      </c>
      <c r="BW754" s="53">
        <f>IF(D754="","",IF(BT754-BU754-BS754&gt;0,0,BT754-BU754-BS754))</f>
        <v/>
      </c>
      <c r="BX754" s="36">
        <f>IF(D754="","",IFERROR(VLOOKUP(D754,'produto-entrada-7'!A:M,3,0),"SEM PEDIDO"))</f>
        <v/>
      </c>
      <c r="BY754" s="36">
        <f>IF(D754="","",VLOOKUP(D754,'produto-estoque-total-7'!A:AB,25,0))</f>
        <v/>
      </c>
      <c r="BZ754" s="36">
        <f>IF(D754="","",IFERROR(VLOOKUP(D754,'produto-estoque-total-7'!A:AB,26,0)/100,0))</f>
        <v/>
      </c>
      <c r="CA754" s="36">
        <f>IF(D754="","",IFERROR(VLOOKUP(D754,'produto-estoque-total-7'!A:AB,27,0)/100,0))</f>
        <v/>
      </c>
      <c r="CB754" s="41">
        <f>IF(D754="","",V754*AF754)</f>
        <v/>
      </c>
      <c r="CC754" s="41">
        <f>IF(D754="","",V754*AI754)</f>
        <v/>
      </c>
      <c r="CD754" s="54">
        <f>IF(D754="","",VLOOKUP(D754,'produto-estoque-total-7'!A:AB,28,0))</f>
        <v/>
      </c>
    </row>
    <row r="755">
      <c r="A755" s="36">
        <f>IF(D755="","",VLOOKUP(D755,'produto-estoque-total-7'!A:AB,3,0))</f>
        <v/>
      </c>
      <c r="B755" s="1">
        <f>IF(D755="","",VLOOKUP(D755,'produto-estoque-total-7'!A:AB,12,0))</f>
        <v/>
      </c>
      <c r="C755" s="1">
        <f>IF(D755="","",VLOOKUP(D755,'produto-estoque-total-7'!A:AB,2,0))</f>
        <v/>
      </c>
      <c r="D755" s="37">
        <f>IFERROR(IF('produto-estoque-total-7'!A754="","",'produto-estoque-total-7'!A754),"")</f>
        <v/>
      </c>
      <c r="E755" s="1">
        <f>IF(D755="","",VLOOKUP(D755,'produto-estoque-total-7'!A:AB,4,0))</f>
        <v/>
      </c>
      <c r="F755" s="36">
        <f>IF(D755="","",VLOOKUP(D755,'produto-estoque-total-7'!A:AB,13,0))</f>
        <v/>
      </c>
      <c r="G755" s="1">
        <f>IF(F755="","",VLOOKUP(F755,'FORNECEDORES X COMPRADOR'!A:D,4,0))</f>
        <v/>
      </c>
      <c r="H755" s="1">
        <f>IF(F755="","",VLOOKUP(F755,'FORNECEDORES X COMPRADOR'!A:E,5,0))</f>
        <v/>
      </c>
      <c r="I755" s="36">
        <f>IF(D755="","",VLOOKUP(D755,'produto-estoque-total-7'!A:AB,15,0))</f>
        <v/>
      </c>
      <c r="J755" s="36">
        <f>IF(D755="","",VLOOKUP(D755,'produto-estoque-total-7'!A:AB,19,0))</f>
        <v/>
      </c>
      <c r="K755" s="1">
        <f>IF(D755="","",VLOOKUP(D755,'produto-estoque-total-7'!A:AB,20,0))</f>
        <v/>
      </c>
      <c r="L755" s="36">
        <f>IF(D755="","",VLOOKUP(D755,'produto-estoque-total-7'!A:AB,17,0))</f>
        <v/>
      </c>
      <c r="M755" s="1">
        <f>IF(D755="","",VLOOKUP(D755,'produto-estoque-total-7'!A:AB,18,0))</f>
        <v/>
      </c>
      <c r="N755" s="36">
        <f>IF(D755="","",VLOOKUP(D755,'produto-estoque-total-7'!A:AB,21,0))</f>
        <v/>
      </c>
      <c r="O755" s="1">
        <f>IF(D755="","",VLOOKUP(D755,'produto-estoque-total-7'!A:AB,22,0))</f>
        <v/>
      </c>
      <c r="P755" s="36">
        <f>IF(D755="","",VLOOKUP(D755,'produto-estoque-total-7'!A:AB,23,0))</f>
        <v/>
      </c>
      <c r="Q755" s="1">
        <f>IF(D755="","",VLOOKUP(D755,'produto-estoque-total-7'!A:AB,24,0))</f>
        <v/>
      </c>
      <c r="R755" s="38">
        <f>IFERROR(IF(D755="","",VLOOKUP(D755,'produto-venda-7'!B:N,13,0)),"C")</f>
        <v/>
      </c>
      <c r="S755" s="39">
        <f>IF(D755="","",VLOOKUP(D755,'produto-estoque-total-7'!A:AB,6,0))</f>
        <v/>
      </c>
      <c r="T755" s="39">
        <f>IF(D755="","",VLOOKUP(D755,'produto-estoque-total-7'!A:AB,5,0))</f>
        <v/>
      </c>
      <c r="U755" s="40">
        <f>IF(D755="","",VLOOKUP(D755,'produto-estoque-total-7'!A:AB,11,0))</f>
        <v/>
      </c>
      <c r="V755" s="41">
        <f>IF(D755="","",IFERROR(VLOOKUP(D755,'produto-entrada-7'!A:M,10,0),0))</f>
        <v/>
      </c>
      <c r="W755" s="42" t="n"/>
      <c r="X755" s="39">
        <f>IF(D755="","",VLOOKUP(D755,'produto-estoque-total-7'!A:AB,8,0))</f>
        <v/>
      </c>
      <c r="Y755" s="39">
        <f>IF(D755="","",VLOOKUP(D755,'produto-estoque-total-7'!A:AB,9,0))</f>
        <v/>
      </c>
      <c r="Z755" s="39">
        <f>IF(D755="","",VLOOKUP(D755,'produto-estoque-total-7'!A:AB,10,0))</f>
        <v/>
      </c>
      <c r="AA755" s="39">
        <f>IFERROR(IF(D755="","",VLOOKUP(D755,'produto-venda-7'!B:N,4,0)),0)</f>
        <v/>
      </c>
      <c r="AB755" s="39">
        <f>IFERROR(IF(D755="","",VLOOKUP(D755,'produto-venda-7'!B:N,5,0)),0)</f>
        <v/>
      </c>
      <c r="AC755" s="39">
        <f>IF(D755="","",IFERROR(AA755/90,0))</f>
        <v/>
      </c>
      <c r="AD755" s="36">
        <f>IF(D755="","",IFERROR(VLOOKUP(D755,'produto-entrada-7'!A:M,4,0),0))</f>
        <v/>
      </c>
      <c r="AE755" s="36">
        <f>IFERROR(IF(D755="","",VLOOKUP(D755,'produto-venda-7'!B:N,10,0)),0)</f>
        <v/>
      </c>
      <c r="AF755" s="36">
        <f>IF(D755="","",IFERROR(VLOOKUP(D755,'produto-entrada-7'!A:M,11,0),0))</f>
        <v/>
      </c>
      <c r="AG755" s="1">
        <f>IF(D755="","",IFERROR(VLOOKUP(D755,'produto-entrada-7'!A:M,12,0),0))</f>
        <v/>
      </c>
      <c r="AH755" s="1">
        <f>IF(D755="","",IFERROR(VLOOKUP(D755,'produto-entrada-7'!A:M,13,0),0))</f>
        <v/>
      </c>
      <c r="AI755" s="36">
        <f>IFERROR(IF(D755="","",VLOOKUP(D755,'produto-venda-7'!B:N,11,0)),0)</f>
        <v/>
      </c>
      <c r="AJ755" s="43">
        <f>IF(D755="","",IFERROR(AI755*AB755,0))</f>
        <v/>
      </c>
      <c r="AK755" s="44">
        <f>IFERROR(IF(D755="","",VLOOKUP(F755,'ANALISE FORNECEDOR'!$A:$I,8,0)),"")</f>
        <v/>
      </c>
      <c r="AL755" s="44">
        <f>IF(D755="","",AVERAGE(AM755,AK755))</f>
        <v/>
      </c>
      <c r="AM755" s="44">
        <f>IFERROR(IF(D755="","",VLOOKUP(F755,'ANALISE FORNECEDOR'!$A:$I,9,0)),"")</f>
        <v/>
      </c>
      <c r="AN755" s="45">
        <f>IF(D755="","",IF(Y755&gt;12,AI755*(U755+Y755),AI755*U755))</f>
        <v/>
      </c>
      <c r="AO755" s="45">
        <f>IF(D755="","",IF(Y755&gt;12,AI755*(U755+V755+Y755),AI755*(U755+V755)))</f>
        <v/>
      </c>
      <c r="AP755" s="46">
        <f>IF(D755="","",IF(Y755&gt;12,AG755*(U755+Y755),AG755*U755))</f>
        <v/>
      </c>
      <c r="AQ755" s="46">
        <f>IF(D755="","",IF(Y755&gt;12,AG755*(U755+V755+Y755),AG755*(U755+V755)))</f>
        <v/>
      </c>
      <c r="AR755" s="46">
        <f>IF(D755="","",IF(OR(R755="A",R755="AA",R755="AAA"),AP755,0))</f>
        <v/>
      </c>
      <c r="AS755" s="46">
        <f>IF(D755="","",IF(R755="B",AP755,0))</f>
        <v/>
      </c>
      <c r="AT755" s="46">
        <f>IF(D755="","",IF(R755="C",AP755,0))</f>
        <v/>
      </c>
      <c r="AU755" s="47">
        <f>IF(D755="","",IFERROR(AN755/AJ755,0))</f>
        <v/>
      </c>
      <c r="AV755" s="47">
        <f>IF(D755="","",IFERROR(((AO755)/AJ755),0))</f>
        <v/>
      </c>
      <c r="AW755" s="48">
        <f>IF(D755="","",IF(OR(S755="S",NOT(AND(ISNUMBER(AC755),ISNUMBER(AL755),AC755*AL755&gt;=0))),0,AC755*AL755))</f>
        <v/>
      </c>
      <c r="AX755" s="49">
        <f>IFERROR(IF(D755="","",AW755*AG755),0)</f>
        <v/>
      </c>
      <c r="AY755" s="48">
        <f>IF(D755="","",IF(OR(S755="S",NOT(AND(ISNUMBER(AC755),ISNUMBER(AK755),AC755*AK755&gt;=0))),0,AC755*AK755))</f>
        <v/>
      </c>
      <c r="AZ755" s="48">
        <f>IFERROR(IF(D755="","",IF(AY755=0,0,IF(((AY755)-(U755+Y755))&lt;0,0,(AY755)-U755))),0)</f>
        <v/>
      </c>
      <c r="BA755" s="49">
        <f>IF(D755="","",AZ755*AG755)</f>
        <v/>
      </c>
      <c r="BB755" s="49">
        <f>IF(D755="","",IF(OR(R755="A",R755="AA",R755="AAA"),BA755,0))</f>
        <v/>
      </c>
      <c r="BC755" s="49">
        <f>IF(D755="","",IF(R755="B",BA755,0))</f>
        <v/>
      </c>
      <c r="BD755" s="49">
        <f>IF(D755="","",IF(R755="B",BA755,0))</f>
        <v/>
      </c>
      <c r="BE755" s="49">
        <f>IF(D755="","",IF(S755="S",
1,
IF(AC755=0,
1,
IF(
IFERROR(((U755+Y755)*AG755)/((AC755*AK755)*AG755),0)&lt;0,
0,
IF(
IFERROR(((U755+Y755)*AG755)/((AC755*AK755)*AG755),0)&gt;1,
1,
IFERROR(((U755+Y755)*AG755)/((AC755*AK755)*AG755),0)
)
)
)
))</f>
        <v/>
      </c>
      <c r="BF755" s="49">
        <f>IF(D755="","",IF(S755="S",
1,
IF(AC755=0,
1,
IF(
IFERROR(((U755+V755+Y755)*AG755)/((AC755*AK755)*AG755),0)&lt;0,
0,
IF(
IFERROR(((U755+V755+Y755)*AG755)/((AC755*AK755)*AG755),0)&gt;1,
1,
IFERROR(((U755+V755+Y755)*AG755)/((AC755*AK755)*AG755),0)
)
)
)
))</f>
        <v/>
      </c>
      <c r="BG755" s="50">
        <f>IF(D755="","",IF(S755="S",0,IF(AND(ISNUMBER(AC755),ISNUMBER(AM755)),IF(OR(AC755*AM755&lt;0,ISERR(AC755*AM755)),0,AC755*AM755),0)))</f>
        <v/>
      </c>
      <c r="BH755" s="50">
        <f>IF(D755="","",IF(BY755&gt;TODAY()-60,0,IF(Y755&gt;12,MAX(0,(U755+Y755)-BG755),MAX(0,U755-BG755))))</f>
        <v/>
      </c>
      <c r="BI755" s="51">
        <f>IF(D755="","",BH755*AG755)</f>
        <v/>
      </c>
      <c r="BJ755" s="51">
        <f>IF(D755="","",IF(OR(R755="A",R755="AA",R755="AAA"),BI755,0))</f>
        <v/>
      </c>
      <c r="BK755" s="51">
        <f>IF(D755="","",IF(R755="B",BI755,0))</f>
        <v/>
      </c>
      <c r="BL755" s="51">
        <f>IF(D755="","",IF(R755="C",BI755,0))</f>
        <v/>
      </c>
      <c r="BM755" s="51">
        <f>IF(D755="","",IFERROR(MAX(0,MIN(BI755/AP755,1)),0))</f>
        <v/>
      </c>
      <c r="BN755" s="52">
        <f>IF(D755="","",AB755*AG755)</f>
        <v/>
      </c>
      <c r="BO755" s="52">
        <f>IF(D755="","",(U755+V755+X755)*AG755)</f>
        <v/>
      </c>
      <c r="BP755" s="52">
        <f>IF(D755="","",(AB755*3)*AG755)</f>
        <v/>
      </c>
      <c r="BQ755" s="52">
        <f>IF(D755="","",IF(BO755-BP755&gt;0,0,BO755-BP755))</f>
        <v/>
      </c>
      <c r="BR755" s="52">
        <f>IF(D755="","",IF(BO755-BP755-BN755&gt;0,0,BO755-BP755-BN755))</f>
        <v/>
      </c>
      <c r="BS755" s="53">
        <f>IF(D755="","",IFERROR(AB755*AI755,0))</f>
        <v/>
      </c>
      <c r="BT755" s="53">
        <f>IF(D755="","",IFERROR(IF(X755&gt;12, AI755*(U755+V755+X755), AI755*(U755+V755)),0))</f>
        <v/>
      </c>
      <c r="BU755" s="53">
        <f>IF(D755="","",IFERROR(((AB755*3)*AI755),0))</f>
        <v/>
      </c>
      <c r="BV755" s="53">
        <f>IF(D755="","",IF(BT755-BU755&gt;0,0,BT755-BU755))</f>
        <v/>
      </c>
      <c r="BW755" s="53">
        <f>IF(D755="","",IF(BT755-BU755-BS755&gt;0,0,BT755-BU755-BS755))</f>
        <v/>
      </c>
      <c r="BX755" s="36">
        <f>IF(D755="","",IFERROR(VLOOKUP(D755,'produto-entrada-7'!A:M,3,0),"SEM PEDIDO"))</f>
        <v/>
      </c>
      <c r="BY755" s="36">
        <f>IF(D755="","",VLOOKUP(D755,'produto-estoque-total-7'!A:AB,25,0))</f>
        <v/>
      </c>
      <c r="BZ755" s="36">
        <f>IF(D755="","",IFERROR(VLOOKUP(D755,'produto-estoque-total-7'!A:AB,26,0)/100,0))</f>
        <v/>
      </c>
      <c r="CA755" s="36">
        <f>IF(D755="","",IFERROR(VLOOKUP(D755,'produto-estoque-total-7'!A:AB,27,0)/100,0))</f>
        <v/>
      </c>
      <c r="CB755" s="41">
        <f>IF(D755="","",V755*AF755)</f>
        <v/>
      </c>
      <c r="CC755" s="41">
        <f>IF(D755="","",V755*AI755)</f>
        <v/>
      </c>
      <c r="CD755" s="54">
        <f>IF(D755="","",VLOOKUP(D755,'produto-estoque-total-7'!A:AB,28,0))</f>
        <v/>
      </c>
    </row>
    <row r="756">
      <c r="A756" s="36">
        <f>IF(D756="","",VLOOKUP(D756,'produto-estoque-total-7'!A:AB,3,0))</f>
        <v/>
      </c>
      <c r="B756" s="1">
        <f>IF(D756="","",VLOOKUP(D756,'produto-estoque-total-7'!A:AB,12,0))</f>
        <v/>
      </c>
      <c r="C756" s="1">
        <f>IF(D756="","",VLOOKUP(D756,'produto-estoque-total-7'!A:AB,2,0))</f>
        <v/>
      </c>
      <c r="D756" s="37">
        <f>IFERROR(IF('produto-estoque-total-7'!A755="","",'produto-estoque-total-7'!A755),"")</f>
        <v/>
      </c>
      <c r="E756" s="1">
        <f>IF(D756="","",VLOOKUP(D756,'produto-estoque-total-7'!A:AB,4,0))</f>
        <v/>
      </c>
      <c r="F756" s="36">
        <f>IF(D756="","",VLOOKUP(D756,'produto-estoque-total-7'!A:AB,13,0))</f>
        <v/>
      </c>
      <c r="G756" s="1">
        <f>IF(F756="","",VLOOKUP(F756,'FORNECEDORES X COMPRADOR'!A:D,4,0))</f>
        <v/>
      </c>
      <c r="H756" s="1">
        <f>IF(F756="","",VLOOKUP(F756,'FORNECEDORES X COMPRADOR'!A:E,5,0))</f>
        <v/>
      </c>
      <c r="I756" s="36">
        <f>IF(D756="","",VLOOKUP(D756,'produto-estoque-total-7'!A:AB,15,0))</f>
        <v/>
      </c>
      <c r="J756" s="36">
        <f>IF(D756="","",VLOOKUP(D756,'produto-estoque-total-7'!A:AB,19,0))</f>
        <v/>
      </c>
      <c r="K756" s="1">
        <f>IF(D756="","",VLOOKUP(D756,'produto-estoque-total-7'!A:AB,20,0))</f>
        <v/>
      </c>
      <c r="L756" s="36">
        <f>IF(D756="","",VLOOKUP(D756,'produto-estoque-total-7'!A:AB,17,0))</f>
        <v/>
      </c>
      <c r="M756" s="1">
        <f>IF(D756="","",VLOOKUP(D756,'produto-estoque-total-7'!A:AB,18,0))</f>
        <v/>
      </c>
      <c r="N756" s="36">
        <f>IF(D756="","",VLOOKUP(D756,'produto-estoque-total-7'!A:AB,21,0))</f>
        <v/>
      </c>
      <c r="O756" s="1">
        <f>IF(D756="","",VLOOKUP(D756,'produto-estoque-total-7'!A:AB,22,0))</f>
        <v/>
      </c>
      <c r="P756" s="36">
        <f>IF(D756="","",VLOOKUP(D756,'produto-estoque-total-7'!A:AB,23,0))</f>
        <v/>
      </c>
      <c r="Q756" s="1">
        <f>IF(D756="","",VLOOKUP(D756,'produto-estoque-total-7'!A:AB,24,0))</f>
        <v/>
      </c>
      <c r="R756" s="38">
        <f>IFERROR(IF(D756="","",VLOOKUP(D756,'produto-venda-7'!B:N,13,0)),"C")</f>
        <v/>
      </c>
      <c r="S756" s="39">
        <f>IF(D756="","",VLOOKUP(D756,'produto-estoque-total-7'!A:AB,6,0))</f>
        <v/>
      </c>
      <c r="T756" s="39">
        <f>IF(D756="","",VLOOKUP(D756,'produto-estoque-total-7'!A:AB,5,0))</f>
        <v/>
      </c>
      <c r="U756" s="40">
        <f>IF(D756="","",VLOOKUP(D756,'produto-estoque-total-7'!A:AB,11,0))</f>
        <v/>
      </c>
      <c r="V756" s="41">
        <f>IF(D756="","",IFERROR(VLOOKUP(D756,'produto-entrada-7'!A:M,10,0),0))</f>
        <v/>
      </c>
      <c r="W756" s="42" t="n"/>
      <c r="X756" s="39">
        <f>IF(D756="","",VLOOKUP(D756,'produto-estoque-total-7'!A:AB,8,0))</f>
        <v/>
      </c>
      <c r="Y756" s="39">
        <f>IF(D756="","",VLOOKUP(D756,'produto-estoque-total-7'!A:AB,9,0))</f>
        <v/>
      </c>
      <c r="Z756" s="39">
        <f>IF(D756="","",VLOOKUP(D756,'produto-estoque-total-7'!A:AB,10,0))</f>
        <v/>
      </c>
      <c r="AA756" s="39">
        <f>IFERROR(IF(D756="","",VLOOKUP(D756,'produto-venda-7'!B:N,4,0)),0)</f>
        <v/>
      </c>
      <c r="AB756" s="39">
        <f>IFERROR(IF(D756="","",VLOOKUP(D756,'produto-venda-7'!B:N,5,0)),0)</f>
        <v/>
      </c>
      <c r="AC756" s="39">
        <f>IF(D756="","",IFERROR(AA756/90,0))</f>
        <v/>
      </c>
      <c r="AD756" s="36">
        <f>IF(D756="","",IFERROR(VLOOKUP(D756,'produto-entrada-7'!A:M,4,0),0))</f>
        <v/>
      </c>
      <c r="AE756" s="36">
        <f>IFERROR(IF(D756="","",VLOOKUP(D756,'produto-venda-7'!B:N,10,0)),0)</f>
        <v/>
      </c>
      <c r="AF756" s="36">
        <f>IF(D756="","",IFERROR(VLOOKUP(D756,'produto-entrada-7'!A:M,11,0),0))</f>
        <v/>
      </c>
      <c r="AG756" s="1">
        <f>IF(D756="","",IFERROR(VLOOKUP(D756,'produto-entrada-7'!A:M,12,0),0))</f>
        <v/>
      </c>
      <c r="AH756" s="1">
        <f>IF(D756="","",IFERROR(VLOOKUP(D756,'produto-entrada-7'!A:M,13,0),0))</f>
        <v/>
      </c>
      <c r="AI756" s="36">
        <f>IFERROR(IF(D756="","",VLOOKUP(D756,'produto-venda-7'!B:N,11,0)),0)</f>
        <v/>
      </c>
      <c r="AJ756" s="43">
        <f>IF(D756="","",IFERROR(AI756*AB756,0))</f>
        <v/>
      </c>
      <c r="AK756" s="44">
        <f>IFERROR(IF(D756="","",VLOOKUP(F756,'ANALISE FORNECEDOR'!$A:$I,8,0)),"")</f>
        <v/>
      </c>
      <c r="AL756" s="44">
        <f>IF(D756="","",AVERAGE(AM756,AK756))</f>
        <v/>
      </c>
      <c r="AM756" s="44">
        <f>IFERROR(IF(D756="","",VLOOKUP(F756,'ANALISE FORNECEDOR'!$A:$I,9,0)),"")</f>
        <v/>
      </c>
      <c r="AN756" s="45">
        <f>IF(D756="","",IF(Y756&gt;12,AI756*(U756+Y756),AI756*U756))</f>
        <v/>
      </c>
      <c r="AO756" s="45">
        <f>IF(D756="","",IF(Y756&gt;12,AI756*(U756+V756+Y756),AI756*(U756+V756)))</f>
        <v/>
      </c>
      <c r="AP756" s="46">
        <f>IF(D756="","",IF(Y756&gt;12,AG756*(U756+Y756),AG756*U756))</f>
        <v/>
      </c>
      <c r="AQ756" s="46">
        <f>IF(D756="","",IF(Y756&gt;12,AG756*(U756+V756+Y756),AG756*(U756+V756)))</f>
        <v/>
      </c>
      <c r="AR756" s="46">
        <f>IF(D756="","",IF(OR(R756="A",R756="AA",R756="AAA"),AP756,0))</f>
        <v/>
      </c>
      <c r="AS756" s="46">
        <f>IF(D756="","",IF(R756="B",AP756,0))</f>
        <v/>
      </c>
      <c r="AT756" s="46">
        <f>IF(D756="","",IF(R756="C",AP756,0))</f>
        <v/>
      </c>
      <c r="AU756" s="47">
        <f>IF(D756="","",IFERROR(AN756/AJ756,0))</f>
        <v/>
      </c>
      <c r="AV756" s="47">
        <f>IF(D756="","",IFERROR(((AO756)/AJ756),0))</f>
        <v/>
      </c>
      <c r="AW756" s="48">
        <f>IF(D756="","",IF(OR(S756="S",NOT(AND(ISNUMBER(AC756),ISNUMBER(AL756),AC756*AL756&gt;=0))),0,AC756*AL756))</f>
        <v/>
      </c>
      <c r="AX756" s="49">
        <f>IFERROR(IF(D756="","",AW756*AG756),0)</f>
        <v/>
      </c>
      <c r="AY756" s="48">
        <f>IF(D756="","",IF(OR(S756="S",NOT(AND(ISNUMBER(AC756),ISNUMBER(AK756),AC756*AK756&gt;=0))),0,AC756*AK756))</f>
        <v/>
      </c>
      <c r="AZ756" s="48">
        <f>IFERROR(IF(D756="","",IF(AY756=0,0,IF(((AY756)-(U756+Y756))&lt;0,0,(AY756)-U756))),0)</f>
        <v/>
      </c>
      <c r="BA756" s="49">
        <f>IF(D756="","",AZ756*AG756)</f>
        <v/>
      </c>
      <c r="BB756" s="49">
        <f>IF(D756="","",IF(OR(R756="A",R756="AA",R756="AAA"),BA756,0))</f>
        <v/>
      </c>
      <c r="BC756" s="49">
        <f>IF(D756="","",IF(R756="B",BA756,0))</f>
        <v/>
      </c>
      <c r="BD756" s="49">
        <f>IF(D756="","",IF(R756="B",BA756,0))</f>
        <v/>
      </c>
      <c r="BE756" s="49">
        <f>IF(D756="","",IF(S756="S",
1,
IF(AC756=0,
1,
IF(
IFERROR(((U756+Y756)*AG756)/((AC756*AK756)*AG756),0)&lt;0,
0,
IF(
IFERROR(((U756+Y756)*AG756)/((AC756*AK756)*AG756),0)&gt;1,
1,
IFERROR(((U756+Y756)*AG756)/((AC756*AK756)*AG756),0)
)
)
)
))</f>
        <v/>
      </c>
      <c r="BF756" s="49">
        <f>IF(D756="","",IF(S756="S",
1,
IF(AC756=0,
1,
IF(
IFERROR(((U756+V756+Y756)*AG756)/((AC756*AK756)*AG756),0)&lt;0,
0,
IF(
IFERROR(((U756+V756+Y756)*AG756)/((AC756*AK756)*AG756),0)&gt;1,
1,
IFERROR(((U756+V756+Y756)*AG756)/((AC756*AK756)*AG756),0)
)
)
)
))</f>
        <v/>
      </c>
      <c r="BG756" s="50">
        <f>IF(D756="","",IF(S756="S",0,IF(AND(ISNUMBER(AC756),ISNUMBER(AM756)),IF(OR(AC756*AM756&lt;0,ISERR(AC756*AM756)),0,AC756*AM756),0)))</f>
        <v/>
      </c>
      <c r="BH756" s="50">
        <f>IF(D756="","",IF(BY756&gt;TODAY()-60,0,IF(Y756&gt;12,MAX(0,(U756+Y756)-BG756),MAX(0,U756-BG756))))</f>
        <v/>
      </c>
      <c r="BI756" s="51">
        <f>IF(D756="","",BH756*AG756)</f>
        <v/>
      </c>
      <c r="BJ756" s="51">
        <f>IF(D756="","",IF(OR(R756="A",R756="AA",R756="AAA"),BI756,0))</f>
        <v/>
      </c>
      <c r="BK756" s="51">
        <f>IF(D756="","",IF(R756="B",BI756,0))</f>
        <v/>
      </c>
      <c r="BL756" s="51">
        <f>IF(D756="","",IF(R756="C",BI756,0))</f>
        <v/>
      </c>
      <c r="BM756" s="51">
        <f>IF(D756="","",IFERROR(MAX(0,MIN(BI756/AP756,1)),0))</f>
        <v/>
      </c>
      <c r="BN756" s="52">
        <f>IF(D756="","",AB756*AG756)</f>
        <v/>
      </c>
      <c r="BO756" s="52">
        <f>IF(D756="","",(U756+V756+X756)*AG756)</f>
        <v/>
      </c>
      <c r="BP756" s="52">
        <f>IF(D756="","",(AB756*3)*AG756)</f>
        <v/>
      </c>
      <c r="BQ756" s="52">
        <f>IF(D756="","",IF(BO756-BP756&gt;0,0,BO756-BP756))</f>
        <v/>
      </c>
      <c r="BR756" s="52">
        <f>IF(D756="","",IF(BO756-BP756-BN756&gt;0,0,BO756-BP756-BN756))</f>
        <v/>
      </c>
      <c r="BS756" s="53">
        <f>IF(D756="","",IFERROR(AB756*AI756,0))</f>
        <v/>
      </c>
      <c r="BT756" s="53">
        <f>IF(D756="","",IFERROR(IF(X756&gt;12, AI756*(U756+V756+X756), AI756*(U756+V756)),0))</f>
        <v/>
      </c>
      <c r="BU756" s="53">
        <f>IF(D756="","",IFERROR(((AB756*3)*AI756),0))</f>
        <v/>
      </c>
      <c r="BV756" s="53">
        <f>IF(D756="","",IF(BT756-BU756&gt;0,0,BT756-BU756))</f>
        <v/>
      </c>
      <c r="BW756" s="53">
        <f>IF(D756="","",IF(BT756-BU756-BS756&gt;0,0,BT756-BU756-BS756))</f>
        <v/>
      </c>
      <c r="BX756" s="36">
        <f>IF(D756="","",IFERROR(VLOOKUP(D756,'produto-entrada-7'!A:M,3,0),"SEM PEDIDO"))</f>
        <v/>
      </c>
      <c r="BY756" s="36">
        <f>IF(D756="","",VLOOKUP(D756,'produto-estoque-total-7'!A:AB,25,0))</f>
        <v/>
      </c>
      <c r="BZ756" s="36">
        <f>IF(D756="","",IFERROR(VLOOKUP(D756,'produto-estoque-total-7'!A:AB,26,0)/100,0))</f>
        <v/>
      </c>
      <c r="CA756" s="36">
        <f>IF(D756="","",IFERROR(VLOOKUP(D756,'produto-estoque-total-7'!A:AB,27,0)/100,0))</f>
        <v/>
      </c>
      <c r="CB756" s="41">
        <f>IF(D756="","",V756*AF756)</f>
        <v/>
      </c>
      <c r="CC756" s="41">
        <f>IF(D756="","",V756*AI756)</f>
        <v/>
      </c>
      <c r="CD756" s="54">
        <f>IF(D756="","",VLOOKUP(D756,'produto-estoque-total-7'!A:AB,28,0))</f>
        <v/>
      </c>
    </row>
    <row r="757">
      <c r="A757" s="36">
        <f>IF(D757="","",VLOOKUP(D757,'produto-estoque-total-7'!A:AB,3,0))</f>
        <v/>
      </c>
      <c r="B757" s="1">
        <f>IF(D757="","",VLOOKUP(D757,'produto-estoque-total-7'!A:AB,12,0))</f>
        <v/>
      </c>
      <c r="C757" s="1">
        <f>IF(D757="","",VLOOKUP(D757,'produto-estoque-total-7'!A:AB,2,0))</f>
        <v/>
      </c>
      <c r="D757" s="37">
        <f>IFERROR(IF('produto-estoque-total-7'!A756="","",'produto-estoque-total-7'!A756),"")</f>
        <v/>
      </c>
      <c r="E757" s="1">
        <f>IF(D757="","",VLOOKUP(D757,'produto-estoque-total-7'!A:AB,4,0))</f>
        <v/>
      </c>
      <c r="F757" s="36">
        <f>IF(D757="","",VLOOKUP(D757,'produto-estoque-total-7'!A:AB,13,0))</f>
        <v/>
      </c>
      <c r="G757" s="1">
        <f>IF(F757="","",VLOOKUP(F757,'FORNECEDORES X COMPRADOR'!A:D,4,0))</f>
        <v/>
      </c>
      <c r="H757" s="1">
        <f>IF(F757="","",VLOOKUP(F757,'FORNECEDORES X COMPRADOR'!A:E,5,0))</f>
        <v/>
      </c>
      <c r="I757" s="36">
        <f>IF(D757="","",VLOOKUP(D757,'produto-estoque-total-7'!A:AB,15,0))</f>
        <v/>
      </c>
      <c r="J757" s="36">
        <f>IF(D757="","",VLOOKUP(D757,'produto-estoque-total-7'!A:AB,19,0))</f>
        <v/>
      </c>
      <c r="K757" s="1">
        <f>IF(D757="","",VLOOKUP(D757,'produto-estoque-total-7'!A:AB,20,0))</f>
        <v/>
      </c>
      <c r="L757" s="36">
        <f>IF(D757="","",VLOOKUP(D757,'produto-estoque-total-7'!A:AB,17,0))</f>
        <v/>
      </c>
      <c r="M757" s="1">
        <f>IF(D757="","",VLOOKUP(D757,'produto-estoque-total-7'!A:AB,18,0))</f>
        <v/>
      </c>
      <c r="N757" s="36">
        <f>IF(D757="","",VLOOKUP(D757,'produto-estoque-total-7'!A:AB,21,0))</f>
        <v/>
      </c>
      <c r="O757" s="1">
        <f>IF(D757="","",VLOOKUP(D757,'produto-estoque-total-7'!A:AB,22,0))</f>
        <v/>
      </c>
      <c r="P757" s="36">
        <f>IF(D757="","",VLOOKUP(D757,'produto-estoque-total-7'!A:AB,23,0))</f>
        <v/>
      </c>
      <c r="Q757" s="1">
        <f>IF(D757="","",VLOOKUP(D757,'produto-estoque-total-7'!A:AB,24,0))</f>
        <v/>
      </c>
      <c r="R757" s="38">
        <f>IFERROR(IF(D757="","",VLOOKUP(D757,'produto-venda-7'!B:N,13,0)),"C")</f>
        <v/>
      </c>
      <c r="S757" s="39">
        <f>IF(D757="","",VLOOKUP(D757,'produto-estoque-total-7'!A:AB,6,0))</f>
        <v/>
      </c>
      <c r="T757" s="39">
        <f>IF(D757="","",VLOOKUP(D757,'produto-estoque-total-7'!A:AB,5,0))</f>
        <v/>
      </c>
      <c r="U757" s="40">
        <f>IF(D757="","",VLOOKUP(D757,'produto-estoque-total-7'!A:AB,11,0))</f>
        <v/>
      </c>
      <c r="V757" s="41">
        <f>IF(D757="","",IFERROR(VLOOKUP(D757,'produto-entrada-7'!A:M,10,0),0))</f>
        <v/>
      </c>
      <c r="W757" s="42" t="n"/>
      <c r="X757" s="39">
        <f>IF(D757="","",VLOOKUP(D757,'produto-estoque-total-7'!A:AB,8,0))</f>
        <v/>
      </c>
      <c r="Y757" s="39">
        <f>IF(D757="","",VLOOKUP(D757,'produto-estoque-total-7'!A:AB,9,0))</f>
        <v/>
      </c>
      <c r="Z757" s="39">
        <f>IF(D757="","",VLOOKUP(D757,'produto-estoque-total-7'!A:AB,10,0))</f>
        <v/>
      </c>
      <c r="AA757" s="39">
        <f>IFERROR(IF(D757="","",VLOOKUP(D757,'produto-venda-7'!B:N,4,0)),0)</f>
        <v/>
      </c>
      <c r="AB757" s="39">
        <f>IFERROR(IF(D757="","",VLOOKUP(D757,'produto-venda-7'!B:N,5,0)),0)</f>
        <v/>
      </c>
      <c r="AC757" s="39">
        <f>IF(D757="","",IFERROR(AA757/90,0))</f>
        <v/>
      </c>
      <c r="AD757" s="36">
        <f>IF(D757="","",IFERROR(VLOOKUP(D757,'produto-entrada-7'!A:M,4,0),0))</f>
        <v/>
      </c>
      <c r="AE757" s="36">
        <f>IFERROR(IF(D757="","",VLOOKUP(D757,'produto-venda-7'!B:N,10,0)),0)</f>
        <v/>
      </c>
      <c r="AF757" s="36">
        <f>IF(D757="","",IFERROR(VLOOKUP(D757,'produto-entrada-7'!A:M,11,0),0))</f>
        <v/>
      </c>
      <c r="AG757" s="1">
        <f>IF(D757="","",IFERROR(VLOOKUP(D757,'produto-entrada-7'!A:M,12,0),0))</f>
        <v/>
      </c>
      <c r="AH757" s="1">
        <f>IF(D757="","",IFERROR(VLOOKUP(D757,'produto-entrada-7'!A:M,13,0),0))</f>
        <v/>
      </c>
      <c r="AI757" s="36">
        <f>IFERROR(IF(D757="","",VLOOKUP(D757,'produto-venda-7'!B:N,11,0)),0)</f>
        <v/>
      </c>
      <c r="AJ757" s="43">
        <f>IF(D757="","",IFERROR(AI757*AB757,0))</f>
        <v/>
      </c>
      <c r="AK757" s="44">
        <f>IFERROR(IF(D757="","",VLOOKUP(F757,'ANALISE FORNECEDOR'!$A:$I,8,0)),"")</f>
        <v/>
      </c>
      <c r="AL757" s="44">
        <f>IF(D757="","",AVERAGE(AM757,AK757))</f>
        <v/>
      </c>
      <c r="AM757" s="44">
        <f>IFERROR(IF(D757="","",VLOOKUP(F757,'ANALISE FORNECEDOR'!$A:$I,9,0)),"")</f>
        <v/>
      </c>
      <c r="AN757" s="45">
        <f>IF(D757="","",IF(Y757&gt;12,AI757*(U757+Y757),AI757*U757))</f>
        <v/>
      </c>
      <c r="AO757" s="45">
        <f>IF(D757="","",IF(Y757&gt;12,AI757*(U757+V757+Y757),AI757*(U757+V757)))</f>
        <v/>
      </c>
      <c r="AP757" s="46">
        <f>IF(D757="","",IF(Y757&gt;12,AG757*(U757+Y757),AG757*U757))</f>
        <v/>
      </c>
      <c r="AQ757" s="46">
        <f>IF(D757="","",IF(Y757&gt;12,AG757*(U757+V757+Y757),AG757*(U757+V757)))</f>
        <v/>
      </c>
      <c r="AR757" s="46">
        <f>IF(D757="","",IF(OR(R757="A",R757="AA",R757="AAA"),AP757,0))</f>
        <v/>
      </c>
      <c r="AS757" s="46">
        <f>IF(D757="","",IF(R757="B",AP757,0))</f>
        <v/>
      </c>
      <c r="AT757" s="46">
        <f>IF(D757="","",IF(R757="C",AP757,0))</f>
        <v/>
      </c>
      <c r="AU757" s="47">
        <f>IF(D757="","",IFERROR(AN757/AJ757,0))</f>
        <v/>
      </c>
      <c r="AV757" s="47">
        <f>IF(D757="","",IFERROR(((AO757)/AJ757),0))</f>
        <v/>
      </c>
      <c r="AW757" s="48">
        <f>IF(D757="","",IF(OR(S757="S",NOT(AND(ISNUMBER(AC757),ISNUMBER(AL757),AC757*AL757&gt;=0))),0,AC757*AL757))</f>
        <v/>
      </c>
      <c r="AX757" s="49">
        <f>IFERROR(IF(D757="","",AW757*AG757),0)</f>
        <v/>
      </c>
      <c r="AY757" s="48">
        <f>IF(D757="","",IF(OR(S757="S",NOT(AND(ISNUMBER(AC757),ISNUMBER(AK757),AC757*AK757&gt;=0))),0,AC757*AK757))</f>
        <v/>
      </c>
      <c r="AZ757" s="48">
        <f>IFERROR(IF(D757="","",IF(AY757=0,0,IF(((AY757)-(U757+Y757))&lt;0,0,(AY757)-U757))),0)</f>
        <v/>
      </c>
      <c r="BA757" s="49">
        <f>IF(D757="","",AZ757*AG757)</f>
        <v/>
      </c>
      <c r="BB757" s="49">
        <f>IF(D757="","",IF(OR(R757="A",R757="AA",R757="AAA"),BA757,0))</f>
        <v/>
      </c>
      <c r="BC757" s="49">
        <f>IF(D757="","",IF(R757="B",BA757,0))</f>
        <v/>
      </c>
      <c r="BD757" s="49">
        <f>IF(D757="","",IF(R757="B",BA757,0))</f>
        <v/>
      </c>
      <c r="BE757" s="49">
        <f>IF(D757="","",IF(S757="S",
1,
IF(AC757=0,
1,
IF(
IFERROR(((U757+Y757)*AG757)/((AC757*AK757)*AG757),0)&lt;0,
0,
IF(
IFERROR(((U757+Y757)*AG757)/((AC757*AK757)*AG757),0)&gt;1,
1,
IFERROR(((U757+Y757)*AG757)/((AC757*AK757)*AG757),0)
)
)
)
))</f>
        <v/>
      </c>
      <c r="BF757" s="49">
        <f>IF(D757="","",IF(S757="S",
1,
IF(AC757=0,
1,
IF(
IFERROR(((U757+V757+Y757)*AG757)/((AC757*AK757)*AG757),0)&lt;0,
0,
IF(
IFERROR(((U757+V757+Y757)*AG757)/((AC757*AK757)*AG757),0)&gt;1,
1,
IFERROR(((U757+V757+Y757)*AG757)/((AC757*AK757)*AG757),0)
)
)
)
))</f>
        <v/>
      </c>
      <c r="BG757" s="50">
        <f>IF(D757="","",IF(S757="S",0,IF(AND(ISNUMBER(AC757),ISNUMBER(AM757)),IF(OR(AC757*AM757&lt;0,ISERR(AC757*AM757)),0,AC757*AM757),0)))</f>
        <v/>
      </c>
      <c r="BH757" s="50">
        <f>IF(D757="","",IF(BY757&gt;TODAY()-60,0,IF(Y757&gt;12,MAX(0,(U757+Y757)-BG757),MAX(0,U757-BG757))))</f>
        <v/>
      </c>
      <c r="BI757" s="51">
        <f>IF(D757="","",BH757*AG757)</f>
        <v/>
      </c>
      <c r="BJ757" s="51">
        <f>IF(D757="","",IF(OR(R757="A",R757="AA",R757="AAA"),BI757,0))</f>
        <v/>
      </c>
      <c r="BK757" s="51">
        <f>IF(D757="","",IF(R757="B",BI757,0))</f>
        <v/>
      </c>
      <c r="BL757" s="51">
        <f>IF(D757="","",IF(R757="C",BI757,0))</f>
        <v/>
      </c>
      <c r="BM757" s="51">
        <f>IF(D757="","",IFERROR(MAX(0,MIN(BI757/AP757,1)),0))</f>
        <v/>
      </c>
      <c r="BN757" s="52">
        <f>IF(D757="","",AB757*AG757)</f>
        <v/>
      </c>
      <c r="BO757" s="52">
        <f>IF(D757="","",(U757+V757+X757)*AG757)</f>
        <v/>
      </c>
      <c r="BP757" s="52">
        <f>IF(D757="","",(AB757*3)*AG757)</f>
        <v/>
      </c>
      <c r="BQ757" s="52">
        <f>IF(D757="","",IF(BO757-BP757&gt;0,0,BO757-BP757))</f>
        <v/>
      </c>
      <c r="BR757" s="52">
        <f>IF(D757="","",IF(BO757-BP757-BN757&gt;0,0,BO757-BP757-BN757))</f>
        <v/>
      </c>
      <c r="BS757" s="53">
        <f>IF(D757="","",IFERROR(AB757*AI757,0))</f>
        <v/>
      </c>
      <c r="BT757" s="53">
        <f>IF(D757="","",IFERROR(IF(X757&gt;12, AI757*(U757+V757+X757), AI757*(U757+V757)),0))</f>
        <v/>
      </c>
      <c r="BU757" s="53">
        <f>IF(D757="","",IFERROR(((AB757*3)*AI757),0))</f>
        <v/>
      </c>
      <c r="BV757" s="53">
        <f>IF(D757="","",IF(BT757-BU757&gt;0,0,BT757-BU757))</f>
        <v/>
      </c>
      <c r="BW757" s="53">
        <f>IF(D757="","",IF(BT757-BU757-BS757&gt;0,0,BT757-BU757-BS757))</f>
        <v/>
      </c>
      <c r="BX757" s="36">
        <f>IF(D757="","",IFERROR(VLOOKUP(D757,'produto-entrada-7'!A:M,3,0),"SEM PEDIDO"))</f>
        <v/>
      </c>
      <c r="BY757" s="36">
        <f>IF(D757="","",VLOOKUP(D757,'produto-estoque-total-7'!A:AB,25,0))</f>
        <v/>
      </c>
      <c r="BZ757" s="36">
        <f>IF(D757="","",IFERROR(VLOOKUP(D757,'produto-estoque-total-7'!A:AB,26,0)/100,0))</f>
        <v/>
      </c>
      <c r="CA757" s="36">
        <f>IF(D757="","",IFERROR(VLOOKUP(D757,'produto-estoque-total-7'!A:AB,27,0)/100,0))</f>
        <v/>
      </c>
      <c r="CB757" s="41">
        <f>IF(D757="","",V757*AF757)</f>
        <v/>
      </c>
      <c r="CC757" s="41">
        <f>IF(D757="","",V757*AI757)</f>
        <v/>
      </c>
      <c r="CD757" s="54">
        <f>IF(D757="","",VLOOKUP(D757,'produto-estoque-total-7'!A:AB,28,0))</f>
        <v/>
      </c>
    </row>
    <row r="758">
      <c r="A758" s="36">
        <f>IF(D758="","",VLOOKUP(D758,'produto-estoque-total-7'!A:AB,3,0))</f>
        <v/>
      </c>
      <c r="B758" s="1">
        <f>IF(D758="","",VLOOKUP(D758,'produto-estoque-total-7'!A:AB,12,0))</f>
        <v/>
      </c>
      <c r="C758" s="1">
        <f>IF(D758="","",VLOOKUP(D758,'produto-estoque-total-7'!A:AB,2,0))</f>
        <v/>
      </c>
      <c r="D758" s="37">
        <f>IFERROR(IF('produto-estoque-total-7'!A757="","",'produto-estoque-total-7'!A757),"")</f>
        <v/>
      </c>
      <c r="E758" s="1">
        <f>IF(D758="","",VLOOKUP(D758,'produto-estoque-total-7'!A:AB,4,0))</f>
        <v/>
      </c>
      <c r="F758" s="36">
        <f>IF(D758="","",VLOOKUP(D758,'produto-estoque-total-7'!A:AB,13,0))</f>
        <v/>
      </c>
      <c r="G758" s="1">
        <f>IF(F758="","",VLOOKUP(F758,'FORNECEDORES X COMPRADOR'!A:D,4,0))</f>
        <v/>
      </c>
      <c r="H758" s="1">
        <f>IF(F758="","",VLOOKUP(F758,'FORNECEDORES X COMPRADOR'!A:E,5,0))</f>
        <v/>
      </c>
      <c r="I758" s="36">
        <f>IF(D758="","",VLOOKUP(D758,'produto-estoque-total-7'!A:AB,15,0))</f>
        <v/>
      </c>
      <c r="J758" s="36">
        <f>IF(D758="","",VLOOKUP(D758,'produto-estoque-total-7'!A:AB,19,0))</f>
        <v/>
      </c>
      <c r="K758" s="1">
        <f>IF(D758="","",VLOOKUP(D758,'produto-estoque-total-7'!A:AB,20,0))</f>
        <v/>
      </c>
      <c r="L758" s="36">
        <f>IF(D758="","",VLOOKUP(D758,'produto-estoque-total-7'!A:AB,17,0))</f>
        <v/>
      </c>
      <c r="M758" s="1">
        <f>IF(D758="","",VLOOKUP(D758,'produto-estoque-total-7'!A:AB,18,0))</f>
        <v/>
      </c>
      <c r="N758" s="36">
        <f>IF(D758="","",VLOOKUP(D758,'produto-estoque-total-7'!A:AB,21,0))</f>
        <v/>
      </c>
      <c r="O758" s="1">
        <f>IF(D758="","",VLOOKUP(D758,'produto-estoque-total-7'!A:AB,22,0))</f>
        <v/>
      </c>
      <c r="P758" s="36">
        <f>IF(D758="","",VLOOKUP(D758,'produto-estoque-total-7'!A:AB,23,0))</f>
        <v/>
      </c>
      <c r="Q758" s="1">
        <f>IF(D758="","",VLOOKUP(D758,'produto-estoque-total-7'!A:AB,24,0))</f>
        <v/>
      </c>
      <c r="R758" s="38">
        <f>IFERROR(IF(D758="","",VLOOKUP(D758,'produto-venda-7'!B:N,13,0)),"C")</f>
        <v/>
      </c>
      <c r="S758" s="39">
        <f>IF(D758="","",VLOOKUP(D758,'produto-estoque-total-7'!A:AB,6,0))</f>
        <v/>
      </c>
      <c r="T758" s="39">
        <f>IF(D758="","",VLOOKUP(D758,'produto-estoque-total-7'!A:AB,5,0))</f>
        <v/>
      </c>
      <c r="U758" s="40">
        <f>IF(D758="","",VLOOKUP(D758,'produto-estoque-total-7'!A:AB,11,0))</f>
        <v/>
      </c>
      <c r="V758" s="41">
        <f>IF(D758="","",IFERROR(VLOOKUP(D758,'produto-entrada-7'!A:M,10,0),0))</f>
        <v/>
      </c>
      <c r="W758" s="42" t="n"/>
      <c r="X758" s="39">
        <f>IF(D758="","",VLOOKUP(D758,'produto-estoque-total-7'!A:AB,8,0))</f>
        <v/>
      </c>
      <c r="Y758" s="39">
        <f>IF(D758="","",VLOOKUP(D758,'produto-estoque-total-7'!A:AB,9,0))</f>
        <v/>
      </c>
      <c r="Z758" s="39">
        <f>IF(D758="","",VLOOKUP(D758,'produto-estoque-total-7'!A:AB,10,0))</f>
        <v/>
      </c>
      <c r="AA758" s="39">
        <f>IFERROR(IF(D758="","",VLOOKUP(D758,'produto-venda-7'!B:N,4,0)),0)</f>
        <v/>
      </c>
      <c r="AB758" s="39">
        <f>IFERROR(IF(D758="","",VLOOKUP(D758,'produto-venda-7'!B:N,5,0)),0)</f>
        <v/>
      </c>
      <c r="AC758" s="39">
        <f>IF(D758="","",IFERROR(AA758/90,0))</f>
        <v/>
      </c>
      <c r="AD758" s="36">
        <f>IF(D758="","",IFERROR(VLOOKUP(D758,'produto-entrada-7'!A:M,4,0),0))</f>
        <v/>
      </c>
      <c r="AE758" s="36">
        <f>IFERROR(IF(D758="","",VLOOKUP(D758,'produto-venda-7'!B:N,10,0)),0)</f>
        <v/>
      </c>
      <c r="AF758" s="36">
        <f>IF(D758="","",IFERROR(VLOOKUP(D758,'produto-entrada-7'!A:M,11,0),0))</f>
        <v/>
      </c>
      <c r="AG758" s="1">
        <f>IF(D758="","",IFERROR(VLOOKUP(D758,'produto-entrada-7'!A:M,12,0),0))</f>
        <v/>
      </c>
      <c r="AH758" s="1">
        <f>IF(D758="","",IFERROR(VLOOKUP(D758,'produto-entrada-7'!A:M,13,0),0))</f>
        <v/>
      </c>
      <c r="AI758" s="36">
        <f>IFERROR(IF(D758="","",VLOOKUP(D758,'produto-venda-7'!B:N,11,0)),0)</f>
        <v/>
      </c>
      <c r="AJ758" s="43">
        <f>IF(D758="","",IFERROR(AI758*AB758,0))</f>
        <v/>
      </c>
      <c r="AK758" s="44">
        <f>IFERROR(IF(D758="","",VLOOKUP(F758,'ANALISE FORNECEDOR'!$A:$I,8,0)),"")</f>
        <v/>
      </c>
      <c r="AL758" s="44">
        <f>IF(D758="","",AVERAGE(AM758,AK758))</f>
        <v/>
      </c>
      <c r="AM758" s="44">
        <f>IFERROR(IF(D758="","",VLOOKUP(F758,'ANALISE FORNECEDOR'!$A:$I,9,0)),"")</f>
        <v/>
      </c>
      <c r="AN758" s="45">
        <f>IF(D758="","",IF(Y758&gt;12,AI758*(U758+Y758),AI758*U758))</f>
        <v/>
      </c>
      <c r="AO758" s="45">
        <f>IF(D758="","",IF(Y758&gt;12,AI758*(U758+V758+Y758),AI758*(U758+V758)))</f>
        <v/>
      </c>
      <c r="AP758" s="46">
        <f>IF(D758="","",IF(Y758&gt;12,AG758*(U758+Y758),AG758*U758))</f>
        <v/>
      </c>
      <c r="AQ758" s="46">
        <f>IF(D758="","",IF(Y758&gt;12,AG758*(U758+V758+Y758),AG758*(U758+V758)))</f>
        <v/>
      </c>
      <c r="AR758" s="46">
        <f>IF(D758="","",IF(OR(R758="A",R758="AA",R758="AAA"),AP758,0))</f>
        <v/>
      </c>
      <c r="AS758" s="46">
        <f>IF(D758="","",IF(R758="B",AP758,0))</f>
        <v/>
      </c>
      <c r="AT758" s="46">
        <f>IF(D758="","",IF(R758="C",AP758,0))</f>
        <v/>
      </c>
      <c r="AU758" s="47">
        <f>IF(D758="","",IFERROR(AN758/AJ758,0))</f>
        <v/>
      </c>
      <c r="AV758" s="47">
        <f>IF(D758="","",IFERROR(((AO758)/AJ758),0))</f>
        <v/>
      </c>
      <c r="AW758" s="48">
        <f>IF(D758="","",IF(OR(S758="S",NOT(AND(ISNUMBER(AC758),ISNUMBER(AL758),AC758*AL758&gt;=0))),0,AC758*AL758))</f>
        <v/>
      </c>
      <c r="AX758" s="49">
        <f>IFERROR(IF(D758="","",AW758*AG758),0)</f>
        <v/>
      </c>
      <c r="AY758" s="48">
        <f>IF(D758="","",IF(OR(S758="S",NOT(AND(ISNUMBER(AC758),ISNUMBER(AK758),AC758*AK758&gt;=0))),0,AC758*AK758))</f>
        <v/>
      </c>
      <c r="AZ758" s="48">
        <f>IFERROR(IF(D758="","",IF(AY758=0,0,IF(((AY758)-(U758+Y758))&lt;0,0,(AY758)-U758))),0)</f>
        <v/>
      </c>
      <c r="BA758" s="49">
        <f>IF(D758="","",AZ758*AG758)</f>
        <v/>
      </c>
      <c r="BB758" s="49">
        <f>IF(D758="","",IF(OR(R758="A",R758="AA",R758="AAA"),BA758,0))</f>
        <v/>
      </c>
      <c r="BC758" s="49">
        <f>IF(D758="","",IF(R758="B",BA758,0))</f>
        <v/>
      </c>
      <c r="BD758" s="49">
        <f>IF(D758="","",IF(R758="B",BA758,0))</f>
        <v/>
      </c>
      <c r="BE758" s="49">
        <f>IF(D758="","",IF(S758="S",
1,
IF(AC758=0,
1,
IF(
IFERROR(((U758+Y758)*AG758)/((AC758*AK758)*AG758),0)&lt;0,
0,
IF(
IFERROR(((U758+Y758)*AG758)/((AC758*AK758)*AG758),0)&gt;1,
1,
IFERROR(((U758+Y758)*AG758)/((AC758*AK758)*AG758),0)
)
)
)
))</f>
        <v/>
      </c>
      <c r="BF758" s="49">
        <f>IF(D758="","",IF(S758="S",
1,
IF(AC758=0,
1,
IF(
IFERROR(((U758+V758+Y758)*AG758)/((AC758*AK758)*AG758),0)&lt;0,
0,
IF(
IFERROR(((U758+V758+Y758)*AG758)/((AC758*AK758)*AG758),0)&gt;1,
1,
IFERROR(((U758+V758+Y758)*AG758)/((AC758*AK758)*AG758),0)
)
)
)
))</f>
        <v/>
      </c>
      <c r="BG758" s="50">
        <f>IF(D758="","",IF(S758="S",0,IF(AND(ISNUMBER(AC758),ISNUMBER(AM758)),IF(OR(AC758*AM758&lt;0,ISERR(AC758*AM758)),0,AC758*AM758),0)))</f>
        <v/>
      </c>
      <c r="BH758" s="50">
        <f>IF(D758="","",IF(BY758&gt;TODAY()-60,0,IF(Y758&gt;12,MAX(0,(U758+Y758)-BG758),MAX(0,U758-BG758))))</f>
        <v/>
      </c>
      <c r="BI758" s="51">
        <f>IF(D758="","",BH758*AG758)</f>
        <v/>
      </c>
      <c r="BJ758" s="51">
        <f>IF(D758="","",IF(OR(R758="A",R758="AA",R758="AAA"),BI758,0))</f>
        <v/>
      </c>
      <c r="BK758" s="51">
        <f>IF(D758="","",IF(R758="B",BI758,0))</f>
        <v/>
      </c>
      <c r="BL758" s="51">
        <f>IF(D758="","",IF(R758="C",BI758,0))</f>
        <v/>
      </c>
      <c r="BM758" s="51">
        <f>IF(D758="","",IFERROR(MAX(0,MIN(BI758/AP758,1)),0))</f>
        <v/>
      </c>
      <c r="BN758" s="52">
        <f>IF(D758="","",AB758*AG758)</f>
        <v/>
      </c>
      <c r="BO758" s="52">
        <f>IF(D758="","",(U758+V758+X758)*AG758)</f>
        <v/>
      </c>
      <c r="BP758" s="52">
        <f>IF(D758="","",(AB758*3)*AG758)</f>
        <v/>
      </c>
      <c r="BQ758" s="52">
        <f>IF(D758="","",IF(BO758-BP758&gt;0,0,BO758-BP758))</f>
        <v/>
      </c>
      <c r="BR758" s="52">
        <f>IF(D758="","",IF(BO758-BP758-BN758&gt;0,0,BO758-BP758-BN758))</f>
        <v/>
      </c>
      <c r="BS758" s="53">
        <f>IF(D758="","",IFERROR(AB758*AI758,0))</f>
        <v/>
      </c>
      <c r="BT758" s="53">
        <f>IF(D758="","",IFERROR(IF(X758&gt;12, AI758*(U758+V758+X758), AI758*(U758+V758)),0))</f>
        <v/>
      </c>
      <c r="BU758" s="53">
        <f>IF(D758="","",IFERROR(((AB758*3)*AI758),0))</f>
        <v/>
      </c>
      <c r="BV758" s="53">
        <f>IF(D758="","",IF(BT758-BU758&gt;0,0,BT758-BU758))</f>
        <v/>
      </c>
      <c r="BW758" s="53">
        <f>IF(D758="","",IF(BT758-BU758-BS758&gt;0,0,BT758-BU758-BS758))</f>
        <v/>
      </c>
      <c r="BX758" s="36">
        <f>IF(D758="","",IFERROR(VLOOKUP(D758,'produto-entrada-7'!A:M,3,0),"SEM PEDIDO"))</f>
        <v/>
      </c>
      <c r="BY758" s="36">
        <f>IF(D758="","",VLOOKUP(D758,'produto-estoque-total-7'!A:AB,25,0))</f>
        <v/>
      </c>
      <c r="BZ758" s="36">
        <f>IF(D758="","",IFERROR(VLOOKUP(D758,'produto-estoque-total-7'!A:AB,26,0)/100,0))</f>
        <v/>
      </c>
      <c r="CA758" s="36">
        <f>IF(D758="","",IFERROR(VLOOKUP(D758,'produto-estoque-total-7'!A:AB,27,0)/100,0))</f>
        <v/>
      </c>
      <c r="CB758" s="41">
        <f>IF(D758="","",V758*AF758)</f>
        <v/>
      </c>
      <c r="CC758" s="41">
        <f>IF(D758="","",V758*AI758)</f>
        <v/>
      </c>
      <c r="CD758" s="54">
        <f>IF(D758="","",VLOOKUP(D758,'produto-estoque-total-7'!A:AB,28,0))</f>
        <v/>
      </c>
    </row>
    <row r="759">
      <c r="A759" s="36">
        <f>IF(D759="","",VLOOKUP(D759,'produto-estoque-total-7'!A:AB,3,0))</f>
        <v/>
      </c>
      <c r="B759" s="1">
        <f>IF(D759="","",VLOOKUP(D759,'produto-estoque-total-7'!A:AB,12,0))</f>
        <v/>
      </c>
      <c r="C759" s="1">
        <f>IF(D759="","",VLOOKUP(D759,'produto-estoque-total-7'!A:AB,2,0))</f>
        <v/>
      </c>
      <c r="D759" s="37">
        <f>IFERROR(IF('produto-estoque-total-7'!A758="","",'produto-estoque-total-7'!A758),"")</f>
        <v/>
      </c>
      <c r="E759" s="1">
        <f>IF(D759="","",VLOOKUP(D759,'produto-estoque-total-7'!A:AB,4,0))</f>
        <v/>
      </c>
      <c r="F759" s="36">
        <f>IF(D759="","",VLOOKUP(D759,'produto-estoque-total-7'!A:AB,13,0))</f>
        <v/>
      </c>
      <c r="G759" s="1">
        <f>IF(F759="","",VLOOKUP(F759,'FORNECEDORES X COMPRADOR'!A:D,4,0))</f>
        <v/>
      </c>
      <c r="H759" s="1">
        <f>IF(F759="","",VLOOKUP(F759,'FORNECEDORES X COMPRADOR'!A:E,5,0))</f>
        <v/>
      </c>
      <c r="I759" s="36">
        <f>IF(D759="","",VLOOKUP(D759,'produto-estoque-total-7'!A:AB,15,0))</f>
        <v/>
      </c>
      <c r="J759" s="36">
        <f>IF(D759="","",VLOOKUP(D759,'produto-estoque-total-7'!A:AB,19,0))</f>
        <v/>
      </c>
      <c r="K759" s="1">
        <f>IF(D759="","",VLOOKUP(D759,'produto-estoque-total-7'!A:AB,20,0))</f>
        <v/>
      </c>
      <c r="L759" s="36">
        <f>IF(D759="","",VLOOKUP(D759,'produto-estoque-total-7'!A:AB,17,0))</f>
        <v/>
      </c>
      <c r="M759" s="1">
        <f>IF(D759="","",VLOOKUP(D759,'produto-estoque-total-7'!A:AB,18,0))</f>
        <v/>
      </c>
      <c r="N759" s="36">
        <f>IF(D759="","",VLOOKUP(D759,'produto-estoque-total-7'!A:AB,21,0))</f>
        <v/>
      </c>
      <c r="O759" s="1">
        <f>IF(D759="","",VLOOKUP(D759,'produto-estoque-total-7'!A:AB,22,0))</f>
        <v/>
      </c>
      <c r="P759" s="36">
        <f>IF(D759="","",VLOOKUP(D759,'produto-estoque-total-7'!A:AB,23,0))</f>
        <v/>
      </c>
      <c r="Q759" s="1">
        <f>IF(D759="","",VLOOKUP(D759,'produto-estoque-total-7'!A:AB,24,0))</f>
        <v/>
      </c>
      <c r="R759" s="38">
        <f>IFERROR(IF(D759="","",VLOOKUP(D759,'produto-venda-7'!B:N,13,0)),"C")</f>
        <v/>
      </c>
      <c r="S759" s="39">
        <f>IF(D759="","",VLOOKUP(D759,'produto-estoque-total-7'!A:AB,6,0))</f>
        <v/>
      </c>
      <c r="T759" s="39">
        <f>IF(D759="","",VLOOKUP(D759,'produto-estoque-total-7'!A:AB,5,0))</f>
        <v/>
      </c>
      <c r="U759" s="40">
        <f>IF(D759="","",VLOOKUP(D759,'produto-estoque-total-7'!A:AB,11,0))</f>
        <v/>
      </c>
      <c r="V759" s="41">
        <f>IF(D759="","",IFERROR(VLOOKUP(D759,'produto-entrada-7'!A:M,10,0),0))</f>
        <v/>
      </c>
      <c r="W759" s="42" t="n"/>
      <c r="X759" s="39">
        <f>IF(D759="","",VLOOKUP(D759,'produto-estoque-total-7'!A:AB,8,0))</f>
        <v/>
      </c>
      <c r="Y759" s="39">
        <f>IF(D759="","",VLOOKUP(D759,'produto-estoque-total-7'!A:AB,9,0))</f>
        <v/>
      </c>
      <c r="Z759" s="39">
        <f>IF(D759="","",VLOOKUP(D759,'produto-estoque-total-7'!A:AB,10,0))</f>
        <v/>
      </c>
      <c r="AA759" s="39">
        <f>IFERROR(IF(D759="","",VLOOKUP(D759,'produto-venda-7'!B:N,4,0)),0)</f>
        <v/>
      </c>
      <c r="AB759" s="39">
        <f>IFERROR(IF(D759="","",VLOOKUP(D759,'produto-venda-7'!B:N,5,0)),0)</f>
        <v/>
      </c>
      <c r="AC759" s="39">
        <f>IF(D759="","",IFERROR(AA759/90,0))</f>
        <v/>
      </c>
      <c r="AD759" s="36">
        <f>IF(D759="","",IFERROR(VLOOKUP(D759,'produto-entrada-7'!A:M,4,0),0))</f>
        <v/>
      </c>
      <c r="AE759" s="36">
        <f>IFERROR(IF(D759="","",VLOOKUP(D759,'produto-venda-7'!B:N,10,0)),0)</f>
        <v/>
      </c>
      <c r="AF759" s="36">
        <f>IF(D759="","",IFERROR(VLOOKUP(D759,'produto-entrada-7'!A:M,11,0),0))</f>
        <v/>
      </c>
      <c r="AG759" s="1">
        <f>IF(D759="","",IFERROR(VLOOKUP(D759,'produto-entrada-7'!A:M,12,0),0))</f>
        <v/>
      </c>
      <c r="AH759" s="1">
        <f>IF(D759="","",IFERROR(VLOOKUP(D759,'produto-entrada-7'!A:M,13,0),0))</f>
        <v/>
      </c>
      <c r="AI759" s="36">
        <f>IFERROR(IF(D759="","",VLOOKUP(D759,'produto-venda-7'!B:N,11,0)),0)</f>
        <v/>
      </c>
      <c r="AJ759" s="43">
        <f>IF(D759="","",IFERROR(AI759*AB759,0))</f>
        <v/>
      </c>
      <c r="AK759" s="44">
        <f>IFERROR(IF(D759="","",VLOOKUP(F759,'ANALISE FORNECEDOR'!$A:$I,8,0)),"")</f>
        <v/>
      </c>
      <c r="AL759" s="44">
        <f>IF(D759="","",AVERAGE(AM759,AK759))</f>
        <v/>
      </c>
      <c r="AM759" s="44">
        <f>IFERROR(IF(D759="","",VLOOKUP(F759,'ANALISE FORNECEDOR'!$A:$I,9,0)),"")</f>
        <v/>
      </c>
      <c r="AN759" s="45">
        <f>IF(D759="","",IF(Y759&gt;12,AI759*(U759+Y759),AI759*U759))</f>
        <v/>
      </c>
      <c r="AO759" s="45">
        <f>IF(D759="","",IF(Y759&gt;12,AI759*(U759+V759+Y759),AI759*(U759+V759)))</f>
        <v/>
      </c>
      <c r="AP759" s="46">
        <f>IF(D759="","",IF(Y759&gt;12,AG759*(U759+Y759),AG759*U759))</f>
        <v/>
      </c>
      <c r="AQ759" s="46">
        <f>IF(D759="","",IF(Y759&gt;12,AG759*(U759+V759+Y759),AG759*(U759+V759)))</f>
        <v/>
      </c>
      <c r="AR759" s="46">
        <f>IF(D759="","",IF(OR(R759="A",R759="AA",R759="AAA"),AP759,0))</f>
        <v/>
      </c>
      <c r="AS759" s="46">
        <f>IF(D759="","",IF(R759="B",AP759,0))</f>
        <v/>
      </c>
      <c r="AT759" s="46">
        <f>IF(D759="","",IF(R759="C",AP759,0))</f>
        <v/>
      </c>
      <c r="AU759" s="47">
        <f>IF(D759="","",IFERROR(AN759/AJ759,0))</f>
        <v/>
      </c>
      <c r="AV759" s="47">
        <f>IF(D759="","",IFERROR(((AO759)/AJ759),0))</f>
        <v/>
      </c>
      <c r="AW759" s="48">
        <f>IF(D759="","",IF(OR(S759="S",NOT(AND(ISNUMBER(AC759),ISNUMBER(AL759),AC759*AL759&gt;=0))),0,AC759*AL759))</f>
        <v/>
      </c>
      <c r="AX759" s="49">
        <f>IFERROR(IF(D759="","",AW759*AG759),0)</f>
        <v/>
      </c>
      <c r="AY759" s="48">
        <f>IF(D759="","",IF(OR(S759="S",NOT(AND(ISNUMBER(AC759),ISNUMBER(AK759),AC759*AK759&gt;=0))),0,AC759*AK759))</f>
        <v/>
      </c>
      <c r="AZ759" s="48">
        <f>IFERROR(IF(D759="","",IF(AY759=0,0,IF(((AY759)-(U759+Y759))&lt;0,0,(AY759)-U759))),0)</f>
        <v/>
      </c>
      <c r="BA759" s="49">
        <f>IF(D759="","",AZ759*AG759)</f>
        <v/>
      </c>
      <c r="BB759" s="49">
        <f>IF(D759="","",IF(OR(R759="A",R759="AA",R759="AAA"),BA759,0))</f>
        <v/>
      </c>
      <c r="BC759" s="49">
        <f>IF(D759="","",IF(R759="B",BA759,0))</f>
        <v/>
      </c>
      <c r="BD759" s="49">
        <f>IF(D759="","",IF(R759="B",BA759,0))</f>
        <v/>
      </c>
      <c r="BE759" s="49">
        <f>IF(D759="","",IF(S759="S",
1,
IF(AC759=0,
1,
IF(
IFERROR(((U759+Y759)*AG759)/((AC759*AK759)*AG759),0)&lt;0,
0,
IF(
IFERROR(((U759+Y759)*AG759)/((AC759*AK759)*AG759),0)&gt;1,
1,
IFERROR(((U759+Y759)*AG759)/((AC759*AK759)*AG759),0)
)
)
)
))</f>
        <v/>
      </c>
      <c r="BF759" s="49">
        <f>IF(D759="","",IF(S759="S",
1,
IF(AC759=0,
1,
IF(
IFERROR(((U759+V759+Y759)*AG759)/((AC759*AK759)*AG759),0)&lt;0,
0,
IF(
IFERROR(((U759+V759+Y759)*AG759)/((AC759*AK759)*AG759),0)&gt;1,
1,
IFERROR(((U759+V759+Y759)*AG759)/((AC759*AK759)*AG759),0)
)
)
)
))</f>
        <v/>
      </c>
      <c r="BG759" s="50">
        <f>IF(D759="","",IF(S759="S",0,IF(AND(ISNUMBER(AC759),ISNUMBER(AM759)),IF(OR(AC759*AM759&lt;0,ISERR(AC759*AM759)),0,AC759*AM759),0)))</f>
        <v/>
      </c>
      <c r="BH759" s="50">
        <f>IF(D759="","",IF(BY759&gt;TODAY()-60,0,IF(Y759&gt;12,MAX(0,(U759+Y759)-BG759),MAX(0,U759-BG759))))</f>
        <v/>
      </c>
      <c r="BI759" s="51">
        <f>IF(D759="","",BH759*AG759)</f>
        <v/>
      </c>
      <c r="BJ759" s="51">
        <f>IF(D759="","",IF(OR(R759="A",R759="AA",R759="AAA"),BI759,0))</f>
        <v/>
      </c>
      <c r="BK759" s="51">
        <f>IF(D759="","",IF(R759="B",BI759,0))</f>
        <v/>
      </c>
      <c r="BL759" s="51">
        <f>IF(D759="","",IF(R759="C",BI759,0))</f>
        <v/>
      </c>
      <c r="BM759" s="51">
        <f>IF(D759="","",IFERROR(MAX(0,MIN(BI759/AP759,1)),0))</f>
        <v/>
      </c>
      <c r="BN759" s="52">
        <f>IF(D759="","",AB759*AG759)</f>
        <v/>
      </c>
      <c r="BO759" s="52">
        <f>IF(D759="","",(U759+V759+X759)*AG759)</f>
        <v/>
      </c>
      <c r="BP759" s="52">
        <f>IF(D759="","",(AB759*3)*AG759)</f>
        <v/>
      </c>
      <c r="BQ759" s="52">
        <f>IF(D759="","",IF(BO759-BP759&gt;0,0,BO759-BP759))</f>
        <v/>
      </c>
      <c r="BR759" s="52">
        <f>IF(D759="","",IF(BO759-BP759-BN759&gt;0,0,BO759-BP759-BN759))</f>
        <v/>
      </c>
      <c r="BS759" s="53">
        <f>IF(D759="","",IFERROR(AB759*AI759,0))</f>
        <v/>
      </c>
      <c r="BT759" s="53">
        <f>IF(D759="","",IFERROR(IF(X759&gt;12, AI759*(U759+V759+X759), AI759*(U759+V759)),0))</f>
        <v/>
      </c>
      <c r="BU759" s="53">
        <f>IF(D759="","",IFERROR(((AB759*3)*AI759),0))</f>
        <v/>
      </c>
      <c r="BV759" s="53">
        <f>IF(D759="","",IF(BT759-BU759&gt;0,0,BT759-BU759))</f>
        <v/>
      </c>
      <c r="BW759" s="53">
        <f>IF(D759="","",IF(BT759-BU759-BS759&gt;0,0,BT759-BU759-BS759))</f>
        <v/>
      </c>
      <c r="BX759" s="36">
        <f>IF(D759="","",IFERROR(VLOOKUP(D759,'produto-entrada-7'!A:M,3,0),"SEM PEDIDO"))</f>
        <v/>
      </c>
      <c r="BY759" s="36">
        <f>IF(D759="","",VLOOKUP(D759,'produto-estoque-total-7'!A:AB,25,0))</f>
        <v/>
      </c>
      <c r="BZ759" s="36">
        <f>IF(D759="","",IFERROR(VLOOKUP(D759,'produto-estoque-total-7'!A:AB,26,0)/100,0))</f>
        <v/>
      </c>
      <c r="CA759" s="36">
        <f>IF(D759="","",IFERROR(VLOOKUP(D759,'produto-estoque-total-7'!A:AB,27,0)/100,0))</f>
        <v/>
      </c>
      <c r="CB759" s="41">
        <f>IF(D759="","",V759*AF759)</f>
        <v/>
      </c>
      <c r="CC759" s="41">
        <f>IF(D759="","",V759*AI759)</f>
        <v/>
      </c>
      <c r="CD759" s="54">
        <f>IF(D759="","",VLOOKUP(D759,'produto-estoque-total-7'!A:AB,28,0))</f>
        <v/>
      </c>
    </row>
    <row r="760">
      <c r="A760" s="36">
        <f>IF(D760="","",VLOOKUP(D760,'produto-estoque-total-7'!A:AB,3,0))</f>
        <v/>
      </c>
      <c r="B760" s="1">
        <f>IF(D760="","",VLOOKUP(D760,'produto-estoque-total-7'!A:AB,12,0))</f>
        <v/>
      </c>
      <c r="C760" s="1">
        <f>IF(D760="","",VLOOKUP(D760,'produto-estoque-total-7'!A:AB,2,0))</f>
        <v/>
      </c>
      <c r="D760" s="37">
        <f>IFERROR(IF('produto-estoque-total-7'!A759="","",'produto-estoque-total-7'!A759),"")</f>
        <v/>
      </c>
      <c r="E760" s="1">
        <f>IF(D760="","",VLOOKUP(D760,'produto-estoque-total-7'!A:AB,4,0))</f>
        <v/>
      </c>
      <c r="F760" s="36">
        <f>IF(D760="","",VLOOKUP(D760,'produto-estoque-total-7'!A:AB,13,0))</f>
        <v/>
      </c>
      <c r="G760" s="1">
        <f>IF(F760="","",VLOOKUP(F760,'FORNECEDORES X COMPRADOR'!A:D,4,0))</f>
        <v/>
      </c>
      <c r="H760" s="1">
        <f>IF(F760="","",VLOOKUP(F760,'FORNECEDORES X COMPRADOR'!A:E,5,0))</f>
        <v/>
      </c>
      <c r="I760" s="36">
        <f>IF(D760="","",VLOOKUP(D760,'produto-estoque-total-7'!A:AB,15,0))</f>
        <v/>
      </c>
      <c r="J760" s="36">
        <f>IF(D760="","",VLOOKUP(D760,'produto-estoque-total-7'!A:AB,19,0))</f>
        <v/>
      </c>
      <c r="K760" s="1">
        <f>IF(D760="","",VLOOKUP(D760,'produto-estoque-total-7'!A:AB,20,0))</f>
        <v/>
      </c>
      <c r="L760" s="36">
        <f>IF(D760="","",VLOOKUP(D760,'produto-estoque-total-7'!A:AB,17,0))</f>
        <v/>
      </c>
      <c r="M760" s="1">
        <f>IF(D760="","",VLOOKUP(D760,'produto-estoque-total-7'!A:AB,18,0))</f>
        <v/>
      </c>
      <c r="N760" s="36">
        <f>IF(D760="","",VLOOKUP(D760,'produto-estoque-total-7'!A:AB,21,0))</f>
        <v/>
      </c>
      <c r="O760" s="1">
        <f>IF(D760="","",VLOOKUP(D760,'produto-estoque-total-7'!A:AB,22,0))</f>
        <v/>
      </c>
      <c r="P760" s="36">
        <f>IF(D760="","",VLOOKUP(D760,'produto-estoque-total-7'!A:AB,23,0))</f>
        <v/>
      </c>
      <c r="Q760" s="1">
        <f>IF(D760="","",VLOOKUP(D760,'produto-estoque-total-7'!A:AB,24,0))</f>
        <v/>
      </c>
      <c r="R760" s="38">
        <f>IFERROR(IF(D760="","",VLOOKUP(D760,'produto-venda-7'!B:N,13,0)),"C")</f>
        <v/>
      </c>
      <c r="S760" s="39">
        <f>IF(D760="","",VLOOKUP(D760,'produto-estoque-total-7'!A:AB,6,0))</f>
        <v/>
      </c>
      <c r="T760" s="39">
        <f>IF(D760="","",VLOOKUP(D760,'produto-estoque-total-7'!A:AB,5,0))</f>
        <v/>
      </c>
      <c r="U760" s="40">
        <f>IF(D760="","",VLOOKUP(D760,'produto-estoque-total-7'!A:AB,11,0))</f>
        <v/>
      </c>
      <c r="V760" s="41">
        <f>IF(D760="","",IFERROR(VLOOKUP(D760,'produto-entrada-7'!A:M,10,0),0))</f>
        <v/>
      </c>
      <c r="W760" s="42" t="n"/>
      <c r="X760" s="39">
        <f>IF(D760="","",VLOOKUP(D760,'produto-estoque-total-7'!A:AB,8,0))</f>
        <v/>
      </c>
      <c r="Y760" s="39">
        <f>IF(D760="","",VLOOKUP(D760,'produto-estoque-total-7'!A:AB,9,0))</f>
        <v/>
      </c>
      <c r="Z760" s="39">
        <f>IF(D760="","",VLOOKUP(D760,'produto-estoque-total-7'!A:AB,10,0))</f>
        <v/>
      </c>
      <c r="AA760" s="39">
        <f>IFERROR(IF(D760="","",VLOOKUP(D760,'produto-venda-7'!B:N,4,0)),0)</f>
        <v/>
      </c>
      <c r="AB760" s="39">
        <f>IFERROR(IF(D760="","",VLOOKUP(D760,'produto-venda-7'!B:N,5,0)),0)</f>
        <v/>
      </c>
      <c r="AC760" s="39">
        <f>IF(D760="","",IFERROR(AA760/90,0))</f>
        <v/>
      </c>
      <c r="AD760" s="36">
        <f>IF(D760="","",IFERROR(VLOOKUP(D760,'produto-entrada-7'!A:M,4,0),0))</f>
        <v/>
      </c>
      <c r="AE760" s="36">
        <f>IFERROR(IF(D760="","",VLOOKUP(D760,'produto-venda-7'!B:N,10,0)),0)</f>
        <v/>
      </c>
      <c r="AF760" s="36">
        <f>IF(D760="","",IFERROR(VLOOKUP(D760,'produto-entrada-7'!A:M,11,0),0))</f>
        <v/>
      </c>
      <c r="AG760" s="1">
        <f>IF(D760="","",IFERROR(VLOOKUP(D760,'produto-entrada-7'!A:M,12,0),0))</f>
        <v/>
      </c>
      <c r="AH760" s="1">
        <f>IF(D760="","",IFERROR(VLOOKUP(D760,'produto-entrada-7'!A:M,13,0),0))</f>
        <v/>
      </c>
      <c r="AI760" s="36">
        <f>IFERROR(IF(D760="","",VLOOKUP(D760,'produto-venda-7'!B:N,11,0)),0)</f>
        <v/>
      </c>
      <c r="AJ760" s="43">
        <f>IF(D760="","",IFERROR(AI760*AB760,0))</f>
        <v/>
      </c>
      <c r="AK760" s="44">
        <f>IFERROR(IF(D760="","",VLOOKUP(F760,'ANALISE FORNECEDOR'!$A:$I,8,0)),"")</f>
        <v/>
      </c>
      <c r="AL760" s="44">
        <f>IF(D760="","",AVERAGE(AM760,AK760))</f>
        <v/>
      </c>
      <c r="AM760" s="44">
        <f>IFERROR(IF(D760="","",VLOOKUP(F760,'ANALISE FORNECEDOR'!$A:$I,9,0)),"")</f>
        <v/>
      </c>
      <c r="AN760" s="45">
        <f>IF(D760="","",IF(Y760&gt;12,AI760*(U760+Y760),AI760*U760))</f>
        <v/>
      </c>
      <c r="AO760" s="45">
        <f>IF(D760="","",IF(Y760&gt;12,AI760*(U760+V760+Y760),AI760*(U760+V760)))</f>
        <v/>
      </c>
      <c r="AP760" s="46">
        <f>IF(D760="","",IF(Y760&gt;12,AG760*(U760+Y760),AG760*U760))</f>
        <v/>
      </c>
      <c r="AQ760" s="46">
        <f>IF(D760="","",IF(Y760&gt;12,AG760*(U760+V760+Y760),AG760*(U760+V760)))</f>
        <v/>
      </c>
      <c r="AR760" s="46">
        <f>IF(D760="","",IF(OR(R760="A",R760="AA",R760="AAA"),AP760,0))</f>
        <v/>
      </c>
      <c r="AS760" s="46">
        <f>IF(D760="","",IF(R760="B",AP760,0))</f>
        <v/>
      </c>
      <c r="AT760" s="46">
        <f>IF(D760="","",IF(R760="C",AP760,0))</f>
        <v/>
      </c>
      <c r="AU760" s="47">
        <f>IF(D760="","",IFERROR(AN760/AJ760,0))</f>
        <v/>
      </c>
      <c r="AV760" s="47">
        <f>IF(D760="","",IFERROR(((AO760)/AJ760),0))</f>
        <v/>
      </c>
      <c r="AW760" s="48">
        <f>IF(D760="","",IF(OR(S760="S",NOT(AND(ISNUMBER(AC760),ISNUMBER(AL760),AC760*AL760&gt;=0))),0,AC760*AL760))</f>
        <v/>
      </c>
      <c r="AX760" s="49">
        <f>IFERROR(IF(D760="","",AW760*AG760),0)</f>
        <v/>
      </c>
      <c r="AY760" s="48">
        <f>IF(D760="","",IF(OR(S760="S",NOT(AND(ISNUMBER(AC760),ISNUMBER(AK760),AC760*AK760&gt;=0))),0,AC760*AK760))</f>
        <v/>
      </c>
      <c r="AZ760" s="48">
        <f>IFERROR(IF(D760="","",IF(AY760=0,0,IF(((AY760)-(U760+Y760))&lt;0,0,(AY760)-U760))),0)</f>
        <v/>
      </c>
      <c r="BA760" s="49">
        <f>IF(D760="","",AZ760*AG760)</f>
        <v/>
      </c>
      <c r="BB760" s="49">
        <f>IF(D760="","",IF(OR(R760="A",R760="AA",R760="AAA"),BA760,0))</f>
        <v/>
      </c>
      <c r="BC760" s="49">
        <f>IF(D760="","",IF(R760="B",BA760,0))</f>
        <v/>
      </c>
      <c r="BD760" s="49">
        <f>IF(D760="","",IF(R760="B",BA760,0))</f>
        <v/>
      </c>
      <c r="BE760" s="49">
        <f>IF(D760="","",IF(S760="S",
1,
IF(AC760=0,
1,
IF(
IFERROR(((U760+Y760)*AG760)/((AC760*AK760)*AG760),0)&lt;0,
0,
IF(
IFERROR(((U760+Y760)*AG760)/((AC760*AK760)*AG760),0)&gt;1,
1,
IFERROR(((U760+Y760)*AG760)/((AC760*AK760)*AG760),0)
)
)
)
))</f>
        <v/>
      </c>
      <c r="BF760" s="49">
        <f>IF(D760="","",IF(S760="S",
1,
IF(AC760=0,
1,
IF(
IFERROR(((U760+V760+Y760)*AG760)/((AC760*AK760)*AG760),0)&lt;0,
0,
IF(
IFERROR(((U760+V760+Y760)*AG760)/((AC760*AK760)*AG760),0)&gt;1,
1,
IFERROR(((U760+V760+Y760)*AG760)/((AC760*AK760)*AG760),0)
)
)
)
))</f>
        <v/>
      </c>
      <c r="BG760" s="50">
        <f>IF(D760="","",IF(S760="S",0,IF(AND(ISNUMBER(AC760),ISNUMBER(AM760)),IF(OR(AC760*AM760&lt;0,ISERR(AC760*AM760)),0,AC760*AM760),0)))</f>
        <v/>
      </c>
      <c r="BH760" s="50">
        <f>IF(D760="","",IF(BY760&gt;TODAY()-60,0,IF(Y760&gt;12,MAX(0,(U760+Y760)-BG760),MAX(0,U760-BG760))))</f>
        <v/>
      </c>
      <c r="BI760" s="51">
        <f>IF(D760="","",BH760*AG760)</f>
        <v/>
      </c>
      <c r="BJ760" s="51">
        <f>IF(D760="","",IF(OR(R760="A",R760="AA",R760="AAA"),BI760,0))</f>
        <v/>
      </c>
      <c r="BK760" s="51">
        <f>IF(D760="","",IF(R760="B",BI760,0))</f>
        <v/>
      </c>
      <c r="BL760" s="51">
        <f>IF(D760="","",IF(R760="C",BI760,0))</f>
        <v/>
      </c>
      <c r="BM760" s="51">
        <f>IF(D760="","",IFERROR(MAX(0,MIN(BI760/AP760,1)),0))</f>
        <v/>
      </c>
      <c r="BN760" s="52">
        <f>IF(D760="","",AB760*AG760)</f>
        <v/>
      </c>
      <c r="BO760" s="52">
        <f>IF(D760="","",(U760+V760+X760)*AG760)</f>
        <v/>
      </c>
      <c r="BP760" s="52">
        <f>IF(D760="","",(AB760*3)*AG760)</f>
        <v/>
      </c>
      <c r="BQ760" s="52">
        <f>IF(D760="","",IF(BO760-BP760&gt;0,0,BO760-BP760))</f>
        <v/>
      </c>
      <c r="BR760" s="52">
        <f>IF(D760="","",IF(BO760-BP760-BN760&gt;0,0,BO760-BP760-BN760))</f>
        <v/>
      </c>
      <c r="BS760" s="53">
        <f>IF(D760="","",IFERROR(AB760*AI760,0))</f>
        <v/>
      </c>
      <c r="BT760" s="53">
        <f>IF(D760="","",IFERROR(IF(X760&gt;12, AI760*(U760+V760+X760), AI760*(U760+V760)),0))</f>
        <v/>
      </c>
      <c r="BU760" s="53">
        <f>IF(D760="","",IFERROR(((AB760*3)*AI760),0))</f>
        <v/>
      </c>
      <c r="BV760" s="53">
        <f>IF(D760="","",IF(BT760-BU760&gt;0,0,BT760-BU760))</f>
        <v/>
      </c>
      <c r="BW760" s="53">
        <f>IF(D760="","",IF(BT760-BU760-BS760&gt;0,0,BT760-BU760-BS760))</f>
        <v/>
      </c>
      <c r="BX760" s="36">
        <f>IF(D760="","",IFERROR(VLOOKUP(D760,'produto-entrada-7'!A:M,3,0),"SEM PEDIDO"))</f>
        <v/>
      </c>
      <c r="BY760" s="36">
        <f>IF(D760="","",VLOOKUP(D760,'produto-estoque-total-7'!A:AB,25,0))</f>
        <v/>
      </c>
      <c r="BZ760" s="36">
        <f>IF(D760="","",IFERROR(VLOOKUP(D760,'produto-estoque-total-7'!A:AB,26,0)/100,0))</f>
        <v/>
      </c>
      <c r="CA760" s="36">
        <f>IF(D760="","",IFERROR(VLOOKUP(D760,'produto-estoque-total-7'!A:AB,27,0)/100,0))</f>
        <v/>
      </c>
      <c r="CB760" s="41">
        <f>IF(D760="","",V760*AF760)</f>
        <v/>
      </c>
      <c r="CC760" s="41">
        <f>IF(D760="","",V760*AI760)</f>
        <v/>
      </c>
      <c r="CD760" s="54">
        <f>IF(D760="","",VLOOKUP(D760,'produto-estoque-total-7'!A:AB,28,0))</f>
        <v/>
      </c>
    </row>
    <row r="761">
      <c r="A761" s="36">
        <f>IF(D761="","",VLOOKUP(D761,'produto-estoque-total-7'!A:AB,3,0))</f>
        <v/>
      </c>
      <c r="B761" s="1">
        <f>IF(D761="","",VLOOKUP(D761,'produto-estoque-total-7'!A:AB,12,0))</f>
        <v/>
      </c>
      <c r="C761" s="1">
        <f>IF(D761="","",VLOOKUP(D761,'produto-estoque-total-7'!A:AB,2,0))</f>
        <v/>
      </c>
      <c r="D761" s="37">
        <f>IFERROR(IF('produto-estoque-total-7'!A760="","",'produto-estoque-total-7'!A760),"")</f>
        <v/>
      </c>
      <c r="E761" s="1">
        <f>IF(D761="","",VLOOKUP(D761,'produto-estoque-total-7'!A:AB,4,0))</f>
        <v/>
      </c>
      <c r="F761" s="36">
        <f>IF(D761="","",VLOOKUP(D761,'produto-estoque-total-7'!A:AB,13,0))</f>
        <v/>
      </c>
      <c r="G761" s="1">
        <f>IF(F761="","",VLOOKUP(F761,'FORNECEDORES X COMPRADOR'!A:D,4,0))</f>
        <v/>
      </c>
      <c r="H761" s="1">
        <f>IF(F761="","",VLOOKUP(F761,'FORNECEDORES X COMPRADOR'!A:E,5,0))</f>
        <v/>
      </c>
      <c r="I761" s="36">
        <f>IF(D761="","",VLOOKUP(D761,'produto-estoque-total-7'!A:AB,15,0))</f>
        <v/>
      </c>
      <c r="J761" s="36">
        <f>IF(D761="","",VLOOKUP(D761,'produto-estoque-total-7'!A:AB,19,0))</f>
        <v/>
      </c>
      <c r="K761" s="1">
        <f>IF(D761="","",VLOOKUP(D761,'produto-estoque-total-7'!A:AB,20,0))</f>
        <v/>
      </c>
      <c r="L761" s="36">
        <f>IF(D761="","",VLOOKUP(D761,'produto-estoque-total-7'!A:AB,17,0))</f>
        <v/>
      </c>
      <c r="M761" s="1">
        <f>IF(D761="","",VLOOKUP(D761,'produto-estoque-total-7'!A:AB,18,0))</f>
        <v/>
      </c>
      <c r="N761" s="36">
        <f>IF(D761="","",VLOOKUP(D761,'produto-estoque-total-7'!A:AB,21,0))</f>
        <v/>
      </c>
      <c r="O761" s="1">
        <f>IF(D761="","",VLOOKUP(D761,'produto-estoque-total-7'!A:AB,22,0))</f>
        <v/>
      </c>
      <c r="P761" s="36">
        <f>IF(D761="","",VLOOKUP(D761,'produto-estoque-total-7'!A:AB,23,0))</f>
        <v/>
      </c>
      <c r="Q761" s="1">
        <f>IF(D761="","",VLOOKUP(D761,'produto-estoque-total-7'!A:AB,24,0))</f>
        <v/>
      </c>
      <c r="R761" s="38">
        <f>IFERROR(IF(D761="","",VLOOKUP(D761,'produto-venda-7'!B:N,13,0)),"C")</f>
        <v/>
      </c>
      <c r="S761" s="39">
        <f>IF(D761="","",VLOOKUP(D761,'produto-estoque-total-7'!A:AB,6,0))</f>
        <v/>
      </c>
      <c r="T761" s="39">
        <f>IF(D761="","",VLOOKUP(D761,'produto-estoque-total-7'!A:AB,5,0))</f>
        <v/>
      </c>
      <c r="U761" s="40">
        <f>IF(D761="","",VLOOKUP(D761,'produto-estoque-total-7'!A:AB,11,0))</f>
        <v/>
      </c>
      <c r="V761" s="41">
        <f>IF(D761="","",IFERROR(VLOOKUP(D761,'produto-entrada-7'!A:M,10,0),0))</f>
        <v/>
      </c>
      <c r="W761" s="42" t="n"/>
      <c r="X761" s="39">
        <f>IF(D761="","",VLOOKUP(D761,'produto-estoque-total-7'!A:AB,8,0))</f>
        <v/>
      </c>
      <c r="Y761" s="39">
        <f>IF(D761="","",VLOOKUP(D761,'produto-estoque-total-7'!A:AB,9,0))</f>
        <v/>
      </c>
      <c r="Z761" s="39">
        <f>IF(D761="","",VLOOKUP(D761,'produto-estoque-total-7'!A:AB,10,0))</f>
        <v/>
      </c>
      <c r="AA761" s="39">
        <f>IFERROR(IF(D761="","",VLOOKUP(D761,'produto-venda-7'!B:N,4,0)),0)</f>
        <v/>
      </c>
      <c r="AB761" s="39">
        <f>IFERROR(IF(D761="","",VLOOKUP(D761,'produto-venda-7'!B:N,5,0)),0)</f>
        <v/>
      </c>
      <c r="AC761" s="39">
        <f>IF(D761="","",IFERROR(AA761/90,0))</f>
        <v/>
      </c>
      <c r="AD761" s="36">
        <f>IF(D761="","",IFERROR(VLOOKUP(D761,'produto-entrada-7'!A:M,4,0),0))</f>
        <v/>
      </c>
      <c r="AE761" s="36">
        <f>IFERROR(IF(D761="","",VLOOKUP(D761,'produto-venda-7'!B:N,10,0)),0)</f>
        <v/>
      </c>
      <c r="AF761" s="36">
        <f>IF(D761="","",IFERROR(VLOOKUP(D761,'produto-entrada-7'!A:M,11,0),0))</f>
        <v/>
      </c>
      <c r="AG761" s="1">
        <f>IF(D761="","",IFERROR(VLOOKUP(D761,'produto-entrada-7'!A:M,12,0),0))</f>
        <v/>
      </c>
      <c r="AH761" s="1">
        <f>IF(D761="","",IFERROR(VLOOKUP(D761,'produto-entrada-7'!A:M,13,0),0))</f>
        <v/>
      </c>
      <c r="AI761" s="36">
        <f>IFERROR(IF(D761="","",VLOOKUP(D761,'produto-venda-7'!B:N,11,0)),0)</f>
        <v/>
      </c>
      <c r="AJ761" s="43">
        <f>IF(D761="","",IFERROR(AI761*AB761,0))</f>
        <v/>
      </c>
      <c r="AK761" s="44">
        <f>IFERROR(IF(D761="","",VLOOKUP(F761,'ANALISE FORNECEDOR'!$A:$I,8,0)),"")</f>
        <v/>
      </c>
      <c r="AL761" s="44">
        <f>IF(D761="","",AVERAGE(AM761,AK761))</f>
        <v/>
      </c>
      <c r="AM761" s="44">
        <f>IFERROR(IF(D761="","",VLOOKUP(F761,'ANALISE FORNECEDOR'!$A:$I,9,0)),"")</f>
        <v/>
      </c>
      <c r="AN761" s="45">
        <f>IF(D761="","",IF(Y761&gt;12,AI761*(U761+Y761),AI761*U761))</f>
        <v/>
      </c>
      <c r="AO761" s="45">
        <f>IF(D761="","",IF(Y761&gt;12,AI761*(U761+V761+Y761),AI761*(U761+V761)))</f>
        <v/>
      </c>
      <c r="AP761" s="46">
        <f>IF(D761="","",IF(Y761&gt;12,AG761*(U761+Y761),AG761*U761))</f>
        <v/>
      </c>
      <c r="AQ761" s="46">
        <f>IF(D761="","",IF(Y761&gt;12,AG761*(U761+V761+Y761),AG761*(U761+V761)))</f>
        <v/>
      </c>
      <c r="AR761" s="46">
        <f>IF(D761="","",IF(OR(R761="A",R761="AA",R761="AAA"),AP761,0))</f>
        <v/>
      </c>
      <c r="AS761" s="46">
        <f>IF(D761="","",IF(R761="B",AP761,0))</f>
        <v/>
      </c>
      <c r="AT761" s="46">
        <f>IF(D761="","",IF(R761="C",AP761,0))</f>
        <v/>
      </c>
      <c r="AU761" s="47">
        <f>IF(D761="","",IFERROR(AN761/AJ761,0))</f>
        <v/>
      </c>
      <c r="AV761" s="47">
        <f>IF(D761="","",IFERROR(((AO761)/AJ761),0))</f>
        <v/>
      </c>
      <c r="AW761" s="48">
        <f>IF(D761="","",IF(OR(S761="S",NOT(AND(ISNUMBER(AC761),ISNUMBER(AL761),AC761*AL761&gt;=0))),0,AC761*AL761))</f>
        <v/>
      </c>
      <c r="AX761" s="49">
        <f>IFERROR(IF(D761="","",AW761*AG761),0)</f>
        <v/>
      </c>
      <c r="AY761" s="48">
        <f>IF(D761="","",IF(OR(S761="S",NOT(AND(ISNUMBER(AC761),ISNUMBER(AK761),AC761*AK761&gt;=0))),0,AC761*AK761))</f>
        <v/>
      </c>
      <c r="AZ761" s="48">
        <f>IFERROR(IF(D761="","",IF(AY761=0,0,IF(((AY761)-(U761+Y761))&lt;0,0,(AY761)-U761))),0)</f>
        <v/>
      </c>
      <c r="BA761" s="49">
        <f>IF(D761="","",AZ761*AG761)</f>
        <v/>
      </c>
      <c r="BB761" s="49">
        <f>IF(D761="","",IF(OR(R761="A",R761="AA",R761="AAA"),BA761,0))</f>
        <v/>
      </c>
      <c r="BC761" s="49">
        <f>IF(D761="","",IF(R761="B",BA761,0))</f>
        <v/>
      </c>
      <c r="BD761" s="49">
        <f>IF(D761="","",IF(R761="B",BA761,0))</f>
        <v/>
      </c>
      <c r="BE761" s="49">
        <f>IF(D761="","",IF(S761="S",
1,
IF(AC761=0,
1,
IF(
IFERROR(((U761+Y761)*AG761)/((AC761*AK761)*AG761),0)&lt;0,
0,
IF(
IFERROR(((U761+Y761)*AG761)/((AC761*AK761)*AG761),0)&gt;1,
1,
IFERROR(((U761+Y761)*AG761)/((AC761*AK761)*AG761),0)
)
)
)
))</f>
        <v/>
      </c>
      <c r="BF761" s="49">
        <f>IF(D761="","",IF(S761="S",
1,
IF(AC761=0,
1,
IF(
IFERROR(((U761+V761+Y761)*AG761)/((AC761*AK761)*AG761),0)&lt;0,
0,
IF(
IFERROR(((U761+V761+Y761)*AG761)/((AC761*AK761)*AG761),0)&gt;1,
1,
IFERROR(((U761+V761+Y761)*AG761)/((AC761*AK761)*AG761),0)
)
)
)
))</f>
        <v/>
      </c>
      <c r="BG761" s="50">
        <f>IF(D761="","",IF(S761="S",0,IF(AND(ISNUMBER(AC761),ISNUMBER(AM761)),IF(OR(AC761*AM761&lt;0,ISERR(AC761*AM761)),0,AC761*AM761),0)))</f>
        <v/>
      </c>
      <c r="BH761" s="50">
        <f>IF(D761="","",IF(BY761&gt;TODAY()-60,0,IF(Y761&gt;12,MAX(0,(U761+Y761)-BG761),MAX(0,U761-BG761))))</f>
        <v/>
      </c>
      <c r="BI761" s="51">
        <f>IF(D761="","",BH761*AG761)</f>
        <v/>
      </c>
      <c r="BJ761" s="51">
        <f>IF(D761="","",IF(OR(R761="A",R761="AA",R761="AAA"),BI761,0))</f>
        <v/>
      </c>
      <c r="BK761" s="51">
        <f>IF(D761="","",IF(R761="B",BI761,0))</f>
        <v/>
      </c>
      <c r="BL761" s="51">
        <f>IF(D761="","",IF(R761="C",BI761,0))</f>
        <v/>
      </c>
      <c r="BM761" s="51">
        <f>IF(D761="","",IFERROR(MAX(0,MIN(BI761/AP761,1)),0))</f>
        <v/>
      </c>
      <c r="BN761" s="52">
        <f>IF(D761="","",AB761*AG761)</f>
        <v/>
      </c>
      <c r="BO761" s="52">
        <f>IF(D761="","",(U761+V761+X761)*AG761)</f>
        <v/>
      </c>
      <c r="BP761" s="52">
        <f>IF(D761="","",(AB761*3)*AG761)</f>
        <v/>
      </c>
      <c r="BQ761" s="52">
        <f>IF(D761="","",IF(BO761-BP761&gt;0,0,BO761-BP761))</f>
        <v/>
      </c>
      <c r="BR761" s="52">
        <f>IF(D761="","",IF(BO761-BP761-BN761&gt;0,0,BO761-BP761-BN761))</f>
        <v/>
      </c>
      <c r="BS761" s="53">
        <f>IF(D761="","",IFERROR(AB761*AI761,0))</f>
        <v/>
      </c>
      <c r="BT761" s="53">
        <f>IF(D761="","",IFERROR(IF(X761&gt;12, AI761*(U761+V761+X761), AI761*(U761+V761)),0))</f>
        <v/>
      </c>
      <c r="BU761" s="53">
        <f>IF(D761="","",IFERROR(((AB761*3)*AI761),0))</f>
        <v/>
      </c>
      <c r="BV761" s="53">
        <f>IF(D761="","",IF(BT761-BU761&gt;0,0,BT761-BU761))</f>
        <v/>
      </c>
      <c r="BW761" s="53">
        <f>IF(D761="","",IF(BT761-BU761-BS761&gt;0,0,BT761-BU761-BS761))</f>
        <v/>
      </c>
      <c r="BX761" s="36">
        <f>IF(D761="","",IFERROR(VLOOKUP(D761,'produto-entrada-7'!A:M,3,0),"SEM PEDIDO"))</f>
        <v/>
      </c>
      <c r="BY761" s="36">
        <f>IF(D761="","",VLOOKUP(D761,'produto-estoque-total-7'!A:AB,25,0))</f>
        <v/>
      </c>
      <c r="BZ761" s="36">
        <f>IF(D761="","",IFERROR(VLOOKUP(D761,'produto-estoque-total-7'!A:AB,26,0)/100,0))</f>
        <v/>
      </c>
      <c r="CA761" s="36">
        <f>IF(D761="","",IFERROR(VLOOKUP(D761,'produto-estoque-total-7'!A:AB,27,0)/100,0))</f>
        <v/>
      </c>
      <c r="CB761" s="41">
        <f>IF(D761="","",V761*AF761)</f>
        <v/>
      </c>
      <c r="CC761" s="41">
        <f>IF(D761="","",V761*AI761)</f>
        <v/>
      </c>
      <c r="CD761" s="54">
        <f>IF(D761="","",VLOOKUP(D761,'produto-estoque-total-7'!A:AB,28,0))</f>
        <v/>
      </c>
    </row>
    <row r="762">
      <c r="A762" s="36">
        <f>IF(D762="","",VLOOKUP(D762,'produto-estoque-total-7'!A:AB,3,0))</f>
        <v/>
      </c>
      <c r="B762" s="1">
        <f>IF(D762="","",VLOOKUP(D762,'produto-estoque-total-7'!A:AB,12,0))</f>
        <v/>
      </c>
      <c r="C762" s="1">
        <f>IF(D762="","",VLOOKUP(D762,'produto-estoque-total-7'!A:AB,2,0))</f>
        <v/>
      </c>
      <c r="D762" s="37">
        <f>IFERROR(IF('produto-estoque-total-7'!A761="","",'produto-estoque-total-7'!A761),"")</f>
        <v/>
      </c>
      <c r="E762" s="1">
        <f>IF(D762="","",VLOOKUP(D762,'produto-estoque-total-7'!A:AB,4,0))</f>
        <v/>
      </c>
      <c r="F762" s="36">
        <f>IF(D762="","",VLOOKUP(D762,'produto-estoque-total-7'!A:AB,13,0))</f>
        <v/>
      </c>
      <c r="G762" s="1">
        <f>IF(F762="","",VLOOKUP(F762,'FORNECEDORES X COMPRADOR'!A:D,4,0))</f>
        <v/>
      </c>
      <c r="H762" s="1">
        <f>IF(F762="","",VLOOKUP(F762,'FORNECEDORES X COMPRADOR'!A:E,5,0))</f>
        <v/>
      </c>
      <c r="I762" s="36">
        <f>IF(D762="","",VLOOKUP(D762,'produto-estoque-total-7'!A:AB,15,0))</f>
        <v/>
      </c>
      <c r="J762" s="36">
        <f>IF(D762="","",VLOOKUP(D762,'produto-estoque-total-7'!A:AB,19,0))</f>
        <v/>
      </c>
      <c r="K762" s="1">
        <f>IF(D762="","",VLOOKUP(D762,'produto-estoque-total-7'!A:AB,20,0))</f>
        <v/>
      </c>
      <c r="L762" s="36">
        <f>IF(D762="","",VLOOKUP(D762,'produto-estoque-total-7'!A:AB,17,0))</f>
        <v/>
      </c>
      <c r="M762" s="1">
        <f>IF(D762="","",VLOOKUP(D762,'produto-estoque-total-7'!A:AB,18,0))</f>
        <v/>
      </c>
      <c r="N762" s="36">
        <f>IF(D762="","",VLOOKUP(D762,'produto-estoque-total-7'!A:AB,21,0))</f>
        <v/>
      </c>
      <c r="O762" s="1">
        <f>IF(D762="","",VLOOKUP(D762,'produto-estoque-total-7'!A:AB,22,0))</f>
        <v/>
      </c>
      <c r="P762" s="36">
        <f>IF(D762="","",VLOOKUP(D762,'produto-estoque-total-7'!A:AB,23,0))</f>
        <v/>
      </c>
      <c r="Q762" s="1">
        <f>IF(D762="","",VLOOKUP(D762,'produto-estoque-total-7'!A:AB,24,0))</f>
        <v/>
      </c>
      <c r="R762" s="38">
        <f>IFERROR(IF(D762="","",VLOOKUP(D762,'produto-venda-7'!B:N,13,0)),"C")</f>
        <v/>
      </c>
      <c r="S762" s="39">
        <f>IF(D762="","",VLOOKUP(D762,'produto-estoque-total-7'!A:AB,6,0))</f>
        <v/>
      </c>
      <c r="T762" s="39">
        <f>IF(D762="","",VLOOKUP(D762,'produto-estoque-total-7'!A:AB,5,0))</f>
        <v/>
      </c>
      <c r="U762" s="40">
        <f>IF(D762="","",VLOOKUP(D762,'produto-estoque-total-7'!A:AB,11,0))</f>
        <v/>
      </c>
      <c r="V762" s="41">
        <f>IF(D762="","",IFERROR(VLOOKUP(D762,'produto-entrada-7'!A:M,10,0),0))</f>
        <v/>
      </c>
      <c r="W762" s="42" t="n"/>
      <c r="X762" s="39">
        <f>IF(D762="","",VLOOKUP(D762,'produto-estoque-total-7'!A:AB,8,0))</f>
        <v/>
      </c>
      <c r="Y762" s="39">
        <f>IF(D762="","",VLOOKUP(D762,'produto-estoque-total-7'!A:AB,9,0))</f>
        <v/>
      </c>
      <c r="Z762" s="39">
        <f>IF(D762="","",VLOOKUP(D762,'produto-estoque-total-7'!A:AB,10,0))</f>
        <v/>
      </c>
      <c r="AA762" s="39">
        <f>IFERROR(IF(D762="","",VLOOKUP(D762,'produto-venda-7'!B:N,4,0)),0)</f>
        <v/>
      </c>
      <c r="AB762" s="39">
        <f>IFERROR(IF(D762="","",VLOOKUP(D762,'produto-venda-7'!B:N,5,0)),0)</f>
        <v/>
      </c>
      <c r="AC762" s="39">
        <f>IF(D762="","",IFERROR(AA762/90,0))</f>
        <v/>
      </c>
      <c r="AD762" s="36">
        <f>IF(D762="","",IFERROR(VLOOKUP(D762,'produto-entrada-7'!A:M,4,0),0))</f>
        <v/>
      </c>
      <c r="AE762" s="36">
        <f>IFERROR(IF(D762="","",VLOOKUP(D762,'produto-venda-7'!B:N,10,0)),0)</f>
        <v/>
      </c>
      <c r="AF762" s="36">
        <f>IF(D762="","",IFERROR(VLOOKUP(D762,'produto-entrada-7'!A:M,11,0),0))</f>
        <v/>
      </c>
      <c r="AG762" s="1">
        <f>IF(D762="","",IFERROR(VLOOKUP(D762,'produto-entrada-7'!A:M,12,0),0))</f>
        <v/>
      </c>
      <c r="AH762" s="1">
        <f>IF(D762="","",IFERROR(VLOOKUP(D762,'produto-entrada-7'!A:M,13,0),0))</f>
        <v/>
      </c>
      <c r="AI762" s="36">
        <f>IFERROR(IF(D762="","",VLOOKUP(D762,'produto-venda-7'!B:N,11,0)),0)</f>
        <v/>
      </c>
      <c r="AJ762" s="43">
        <f>IF(D762="","",IFERROR(AI762*AB762,0))</f>
        <v/>
      </c>
      <c r="AK762" s="44">
        <f>IFERROR(IF(D762="","",VLOOKUP(F762,'ANALISE FORNECEDOR'!$A:$I,8,0)),"")</f>
        <v/>
      </c>
      <c r="AL762" s="44">
        <f>IF(D762="","",AVERAGE(AM762,AK762))</f>
        <v/>
      </c>
      <c r="AM762" s="44">
        <f>IFERROR(IF(D762="","",VLOOKUP(F762,'ANALISE FORNECEDOR'!$A:$I,9,0)),"")</f>
        <v/>
      </c>
      <c r="AN762" s="45">
        <f>IF(D762="","",IF(Y762&gt;12,AI762*(U762+Y762),AI762*U762))</f>
        <v/>
      </c>
      <c r="AO762" s="45">
        <f>IF(D762="","",IF(Y762&gt;12,AI762*(U762+V762+Y762),AI762*(U762+V762)))</f>
        <v/>
      </c>
      <c r="AP762" s="46">
        <f>IF(D762="","",IF(Y762&gt;12,AG762*(U762+Y762),AG762*U762))</f>
        <v/>
      </c>
      <c r="AQ762" s="46">
        <f>IF(D762="","",IF(Y762&gt;12,AG762*(U762+V762+Y762),AG762*(U762+V762)))</f>
        <v/>
      </c>
      <c r="AR762" s="46">
        <f>IF(D762="","",IF(OR(R762="A",R762="AA",R762="AAA"),AP762,0))</f>
        <v/>
      </c>
      <c r="AS762" s="46">
        <f>IF(D762="","",IF(R762="B",AP762,0))</f>
        <v/>
      </c>
      <c r="AT762" s="46">
        <f>IF(D762="","",IF(R762="C",AP762,0))</f>
        <v/>
      </c>
      <c r="AU762" s="47">
        <f>IF(D762="","",IFERROR(AN762/AJ762,0))</f>
        <v/>
      </c>
      <c r="AV762" s="47">
        <f>IF(D762="","",IFERROR(((AO762)/AJ762),0))</f>
        <v/>
      </c>
      <c r="AW762" s="48">
        <f>IF(D762="","",IF(OR(S762="S",NOT(AND(ISNUMBER(AC762),ISNUMBER(AL762),AC762*AL762&gt;=0))),0,AC762*AL762))</f>
        <v/>
      </c>
      <c r="AX762" s="49">
        <f>IFERROR(IF(D762="","",AW762*AG762),0)</f>
        <v/>
      </c>
      <c r="AY762" s="48">
        <f>IF(D762="","",IF(OR(S762="S",NOT(AND(ISNUMBER(AC762),ISNUMBER(AK762),AC762*AK762&gt;=0))),0,AC762*AK762))</f>
        <v/>
      </c>
      <c r="AZ762" s="48">
        <f>IFERROR(IF(D762="","",IF(AY762=0,0,IF(((AY762)-(U762+Y762))&lt;0,0,(AY762)-U762))),0)</f>
        <v/>
      </c>
      <c r="BA762" s="49">
        <f>IF(D762="","",AZ762*AG762)</f>
        <v/>
      </c>
      <c r="BB762" s="49">
        <f>IF(D762="","",IF(OR(R762="A",R762="AA",R762="AAA"),BA762,0))</f>
        <v/>
      </c>
      <c r="BC762" s="49">
        <f>IF(D762="","",IF(R762="B",BA762,0))</f>
        <v/>
      </c>
      <c r="BD762" s="49">
        <f>IF(D762="","",IF(R762="B",BA762,0))</f>
        <v/>
      </c>
      <c r="BE762" s="49">
        <f>IF(D762="","",IF(S762="S",
1,
IF(AC762=0,
1,
IF(
IFERROR(((U762+Y762)*AG762)/((AC762*AK762)*AG762),0)&lt;0,
0,
IF(
IFERROR(((U762+Y762)*AG762)/((AC762*AK762)*AG762),0)&gt;1,
1,
IFERROR(((U762+Y762)*AG762)/((AC762*AK762)*AG762),0)
)
)
)
))</f>
        <v/>
      </c>
      <c r="BF762" s="49">
        <f>IF(D762="","",IF(S762="S",
1,
IF(AC762=0,
1,
IF(
IFERROR(((U762+V762+Y762)*AG762)/((AC762*AK762)*AG762),0)&lt;0,
0,
IF(
IFERROR(((U762+V762+Y762)*AG762)/((AC762*AK762)*AG762),0)&gt;1,
1,
IFERROR(((U762+V762+Y762)*AG762)/((AC762*AK762)*AG762),0)
)
)
)
))</f>
        <v/>
      </c>
      <c r="BG762" s="50">
        <f>IF(D762="","",IF(S762="S",0,IF(AND(ISNUMBER(AC762),ISNUMBER(AM762)),IF(OR(AC762*AM762&lt;0,ISERR(AC762*AM762)),0,AC762*AM762),0)))</f>
        <v/>
      </c>
      <c r="BH762" s="50">
        <f>IF(D762="","",IF(BY762&gt;TODAY()-60,0,IF(Y762&gt;12,MAX(0,(U762+Y762)-BG762),MAX(0,U762-BG762))))</f>
        <v/>
      </c>
      <c r="BI762" s="51">
        <f>IF(D762="","",BH762*AG762)</f>
        <v/>
      </c>
      <c r="BJ762" s="51">
        <f>IF(D762="","",IF(OR(R762="A",R762="AA",R762="AAA"),BI762,0))</f>
        <v/>
      </c>
      <c r="BK762" s="51">
        <f>IF(D762="","",IF(R762="B",BI762,0))</f>
        <v/>
      </c>
      <c r="BL762" s="51">
        <f>IF(D762="","",IF(R762="C",BI762,0))</f>
        <v/>
      </c>
      <c r="BM762" s="51">
        <f>IF(D762="","",IFERROR(MAX(0,MIN(BI762/AP762,1)),0))</f>
        <v/>
      </c>
      <c r="BN762" s="52">
        <f>IF(D762="","",AB762*AG762)</f>
        <v/>
      </c>
      <c r="BO762" s="52">
        <f>IF(D762="","",(U762+V762+X762)*AG762)</f>
        <v/>
      </c>
      <c r="BP762" s="52">
        <f>IF(D762="","",(AB762*3)*AG762)</f>
        <v/>
      </c>
      <c r="BQ762" s="52">
        <f>IF(D762="","",IF(BO762-BP762&gt;0,0,BO762-BP762))</f>
        <v/>
      </c>
      <c r="BR762" s="52">
        <f>IF(D762="","",IF(BO762-BP762-BN762&gt;0,0,BO762-BP762-BN762))</f>
        <v/>
      </c>
      <c r="BS762" s="53">
        <f>IF(D762="","",IFERROR(AB762*AI762,0))</f>
        <v/>
      </c>
      <c r="BT762" s="53">
        <f>IF(D762="","",IFERROR(IF(X762&gt;12, AI762*(U762+V762+X762), AI762*(U762+V762)),0))</f>
        <v/>
      </c>
      <c r="BU762" s="53">
        <f>IF(D762="","",IFERROR(((AB762*3)*AI762),0))</f>
        <v/>
      </c>
      <c r="BV762" s="53">
        <f>IF(D762="","",IF(BT762-BU762&gt;0,0,BT762-BU762))</f>
        <v/>
      </c>
      <c r="BW762" s="53">
        <f>IF(D762="","",IF(BT762-BU762-BS762&gt;0,0,BT762-BU762-BS762))</f>
        <v/>
      </c>
      <c r="BX762" s="36">
        <f>IF(D762="","",IFERROR(VLOOKUP(D762,'produto-entrada-7'!A:M,3,0),"SEM PEDIDO"))</f>
        <v/>
      </c>
      <c r="BY762" s="36">
        <f>IF(D762="","",VLOOKUP(D762,'produto-estoque-total-7'!A:AB,25,0))</f>
        <v/>
      </c>
      <c r="BZ762" s="36">
        <f>IF(D762="","",IFERROR(VLOOKUP(D762,'produto-estoque-total-7'!A:AB,26,0)/100,0))</f>
        <v/>
      </c>
      <c r="CA762" s="36">
        <f>IF(D762="","",IFERROR(VLOOKUP(D762,'produto-estoque-total-7'!A:AB,27,0)/100,0))</f>
        <v/>
      </c>
      <c r="CB762" s="41">
        <f>IF(D762="","",V762*AF762)</f>
        <v/>
      </c>
      <c r="CC762" s="41">
        <f>IF(D762="","",V762*AI762)</f>
        <v/>
      </c>
      <c r="CD762" s="54">
        <f>IF(D762="","",VLOOKUP(D762,'produto-estoque-total-7'!A:AB,28,0))</f>
        <v/>
      </c>
    </row>
    <row r="763">
      <c r="A763" s="36">
        <f>IF(D763="","",VLOOKUP(D763,'produto-estoque-total-7'!A:AB,3,0))</f>
        <v/>
      </c>
      <c r="B763" s="1">
        <f>IF(D763="","",VLOOKUP(D763,'produto-estoque-total-7'!A:AB,12,0))</f>
        <v/>
      </c>
      <c r="C763" s="1">
        <f>IF(D763="","",VLOOKUP(D763,'produto-estoque-total-7'!A:AB,2,0))</f>
        <v/>
      </c>
      <c r="D763" s="37">
        <f>IFERROR(IF('produto-estoque-total-7'!A762="","",'produto-estoque-total-7'!A762),"")</f>
        <v/>
      </c>
      <c r="E763" s="1">
        <f>IF(D763="","",VLOOKUP(D763,'produto-estoque-total-7'!A:AB,4,0))</f>
        <v/>
      </c>
      <c r="F763" s="36">
        <f>IF(D763="","",VLOOKUP(D763,'produto-estoque-total-7'!A:AB,13,0))</f>
        <v/>
      </c>
      <c r="G763" s="1">
        <f>IF(F763="","",VLOOKUP(F763,'FORNECEDORES X COMPRADOR'!A:D,4,0))</f>
        <v/>
      </c>
      <c r="H763" s="1">
        <f>IF(F763="","",VLOOKUP(F763,'FORNECEDORES X COMPRADOR'!A:E,5,0))</f>
        <v/>
      </c>
      <c r="I763" s="36">
        <f>IF(D763="","",VLOOKUP(D763,'produto-estoque-total-7'!A:AB,15,0))</f>
        <v/>
      </c>
      <c r="J763" s="36">
        <f>IF(D763="","",VLOOKUP(D763,'produto-estoque-total-7'!A:AB,19,0))</f>
        <v/>
      </c>
      <c r="K763" s="1">
        <f>IF(D763="","",VLOOKUP(D763,'produto-estoque-total-7'!A:AB,20,0))</f>
        <v/>
      </c>
      <c r="L763" s="36">
        <f>IF(D763="","",VLOOKUP(D763,'produto-estoque-total-7'!A:AB,17,0))</f>
        <v/>
      </c>
      <c r="M763" s="1">
        <f>IF(D763="","",VLOOKUP(D763,'produto-estoque-total-7'!A:AB,18,0))</f>
        <v/>
      </c>
      <c r="N763" s="36">
        <f>IF(D763="","",VLOOKUP(D763,'produto-estoque-total-7'!A:AB,21,0))</f>
        <v/>
      </c>
      <c r="O763" s="1">
        <f>IF(D763="","",VLOOKUP(D763,'produto-estoque-total-7'!A:AB,22,0))</f>
        <v/>
      </c>
      <c r="P763" s="36">
        <f>IF(D763="","",VLOOKUP(D763,'produto-estoque-total-7'!A:AB,23,0))</f>
        <v/>
      </c>
      <c r="Q763" s="1">
        <f>IF(D763="","",VLOOKUP(D763,'produto-estoque-total-7'!A:AB,24,0))</f>
        <v/>
      </c>
      <c r="R763" s="38">
        <f>IFERROR(IF(D763="","",VLOOKUP(D763,'produto-venda-7'!B:N,13,0)),"C")</f>
        <v/>
      </c>
      <c r="S763" s="39">
        <f>IF(D763="","",VLOOKUP(D763,'produto-estoque-total-7'!A:AB,6,0))</f>
        <v/>
      </c>
      <c r="T763" s="39">
        <f>IF(D763="","",VLOOKUP(D763,'produto-estoque-total-7'!A:AB,5,0))</f>
        <v/>
      </c>
      <c r="U763" s="40">
        <f>IF(D763="","",VLOOKUP(D763,'produto-estoque-total-7'!A:AB,11,0))</f>
        <v/>
      </c>
      <c r="V763" s="41">
        <f>IF(D763="","",IFERROR(VLOOKUP(D763,'produto-entrada-7'!A:M,10,0),0))</f>
        <v/>
      </c>
      <c r="W763" s="42" t="n"/>
      <c r="X763" s="39">
        <f>IF(D763="","",VLOOKUP(D763,'produto-estoque-total-7'!A:AB,8,0))</f>
        <v/>
      </c>
      <c r="Y763" s="39">
        <f>IF(D763="","",VLOOKUP(D763,'produto-estoque-total-7'!A:AB,9,0))</f>
        <v/>
      </c>
      <c r="Z763" s="39">
        <f>IF(D763="","",VLOOKUP(D763,'produto-estoque-total-7'!A:AB,10,0))</f>
        <v/>
      </c>
      <c r="AA763" s="39">
        <f>IFERROR(IF(D763="","",VLOOKUP(D763,'produto-venda-7'!B:N,4,0)),0)</f>
        <v/>
      </c>
      <c r="AB763" s="39">
        <f>IFERROR(IF(D763="","",VLOOKUP(D763,'produto-venda-7'!B:N,5,0)),0)</f>
        <v/>
      </c>
      <c r="AC763" s="39">
        <f>IF(D763="","",IFERROR(AA763/90,0))</f>
        <v/>
      </c>
      <c r="AD763" s="36">
        <f>IF(D763="","",IFERROR(VLOOKUP(D763,'produto-entrada-7'!A:M,4,0),0))</f>
        <v/>
      </c>
      <c r="AE763" s="36">
        <f>IFERROR(IF(D763="","",VLOOKUP(D763,'produto-venda-7'!B:N,10,0)),0)</f>
        <v/>
      </c>
      <c r="AF763" s="36">
        <f>IF(D763="","",IFERROR(VLOOKUP(D763,'produto-entrada-7'!A:M,11,0),0))</f>
        <v/>
      </c>
      <c r="AG763" s="1">
        <f>IF(D763="","",IFERROR(VLOOKUP(D763,'produto-entrada-7'!A:M,12,0),0))</f>
        <v/>
      </c>
      <c r="AH763" s="1">
        <f>IF(D763="","",IFERROR(VLOOKUP(D763,'produto-entrada-7'!A:M,13,0),0))</f>
        <v/>
      </c>
      <c r="AI763" s="36">
        <f>IFERROR(IF(D763="","",VLOOKUP(D763,'produto-venda-7'!B:N,11,0)),0)</f>
        <v/>
      </c>
      <c r="AJ763" s="43">
        <f>IF(D763="","",IFERROR(AI763*AB763,0))</f>
        <v/>
      </c>
      <c r="AK763" s="44">
        <f>IFERROR(IF(D763="","",VLOOKUP(F763,'ANALISE FORNECEDOR'!$A:$I,8,0)),"")</f>
        <v/>
      </c>
      <c r="AL763" s="44">
        <f>IF(D763="","",AVERAGE(AM763,AK763))</f>
        <v/>
      </c>
      <c r="AM763" s="44">
        <f>IFERROR(IF(D763="","",VLOOKUP(F763,'ANALISE FORNECEDOR'!$A:$I,9,0)),"")</f>
        <v/>
      </c>
      <c r="AN763" s="45">
        <f>IF(D763="","",IF(Y763&gt;12,AI763*(U763+Y763),AI763*U763))</f>
        <v/>
      </c>
      <c r="AO763" s="45">
        <f>IF(D763="","",IF(Y763&gt;12,AI763*(U763+V763+Y763),AI763*(U763+V763)))</f>
        <v/>
      </c>
      <c r="AP763" s="46">
        <f>IF(D763="","",IF(Y763&gt;12,AG763*(U763+Y763),AG763*U763))</f>
        <v/>
      </c>
      <c r="AQ763" s="46">
        <f>IF(D763="","",IF(Y763&gt;12,AG763*(U763+V763+Y763),AG763*(U763+V763)))</f>
        <v/>
      </c>
      <c r="AR763" s="46">
        <f>IF(D763="","",IF(OR(R763="A",R763="AA",R763="AAA"),AP763,0))</f>
        <v/>
      </c>
      <c r="AS763" s="46">
        <f>IF(D763="","",IF(R763="B",AP763,0))</f>
        <v/>
      </c>
      <c r="AT763" s="46">
        <f>IF(D763="","",IF(R763="C",AP763,0))</f>
        <v/>
      </c>
      <c r="AU763" s="47">
        <f>IF(D763="","",IFERROR(AN763/AJ763,0))</f>
        <v/>
      </c>
      <c r="AV763" s="47">
        <f>IF(D763="","",IFERROR(((AO763)/AJ763),0))</f>
        <v/>
      </c>
      <c r="AW763" s="48">
        <f>IF(D763="","",IF(OR(S763="S",NOT(AND(ISNUMBER(AC763),ISNUMBER(AL763),AC763*AL763&gt;=0))),0,AC763*AL763))</f>
        <v/>
      </c>
      <c r="AX763" s="49">
        <f>IFERROR(IF(D763="","",AW763*AG763),0)</f>
        <v/>
      </c>
      <c r="AY763" s="48">
        <f>IF(D763="","",IF(OR(S763="S",NOT(AND(ISNUMBER(AC763),ISNUMBER(AK763),AC763*AK763&gt;=0))),0,AC763*AK763))</f>
        <v/>
      </c>
      <c r="AZ763" s="48">
        <f>IFERROR(IF(D763="","",IF(AY763=0,0,IF(((AY763)-(U763+Y763))&lt;0,0,(AY763)-U763))),0)</f>
        <v/>
      </c>
      <c r="BA763" s="49">
        <f>IF(D763="","",AZ763*AG763)</f>
        <v/>
      </c>
      <c r="BB763" s="49">
        <f>IF(D763="","",IF(OR(R763="A",R763="AA",R763="AAA"),BA763,0))</f>
        <v/>
      </c>
      <c r="BC763" s="49">
        <f>IF(D763="","",IF(R763="B",BA763,0))</f>
        <v/>
      </c>
      <c r="BD763" s="49">
        <f>IF(D763="","",IF(R763="B",BA763,0))</f>
        <v/>
      </c>
      <c r="BE763" s="49">
        <f>IF(D763="","",IF(S763="S",
1,
IF(AC763=0,
1,
IF(
IFERROR(((U763+Y763)*AG763)/((AC763*AK763)*AG763),0)&lt;0,
0,
IF(
IFERROR(((U763+Y763)*AG763)/((AC763*AK763)*AG763),0)&gt;1,
1,
IFERROR(((U763+Y763)*AG763)/((AC763*AK763)*AG763),0)
)
)
)
))</f>
        <v/>
      </c>
      <c r="BF763" s="49">
        <f>IF(D763="","",IF(S763="S",
1,
IF(AC763=0,
1,
IF(
IFERROR(((U763+V763+Y763)*AG763)/((AC763*AK763)*AG763),0)&lt;0,
0,
IF(
IFERROR(((U763+V763+Y763)*AG763)/((AC763*AK763)*AG763),0)&gt;1,
1,
IFERROR(((U763+V763+Y763)*AG763)/((AC763*AK763)*AG763),0)
)
)
)
))</f>
        <v/>
      </c>
      <c r="BG763" s="50">
        <f>IF(D763="","",IF(S763="S",0,IF(AND(ISNUMBER(AC763),ISNUMBER(AM763)),IF(OR(AC763*AM763&lt;0,ISERR(AC763*AM763)),0,AC763*AM763),0)))</f>
        <v/>
      </c>
      <c r="BH763" s="50">
        <f>IF(D763="","",IF(BY763&gt;TODAY()-60,0,IF(Y763&gt;12,MAX(0,(U763+Y763)-BG763),MAX(0,U763-BG763))))</f>
        <v/>
      </c>
      <c r="BI763" s="51">
        <f>IF(D763="","",BH763*AG763)</f>
        <v/>
      </c>
      <c r="BJ763" s="51">
        <f>IF(D763="","",IF(OR(R763="A",R763="AA",R763="AAA"),BI763,0))</f>
        <v/>
      </c>
      <c r="BK763" s="51">
        <f>IF(D763="","",IF(R763="B",BI763,0))</f>
        <v/>
      </c>
      <c r="BL763" s="51">
        <f>IF(D763="","",IF(R763="C",BI763,0))</f>
        <v/>
      </c>
      <c r="BM763" s="51">
        <f>IF(D763="","",IFERROR(MAX(0,MIN(BI763/AP763,1)),0))</f>
        <v/>
      </c>
      <c r="BN763" s="52">
        <f>IF(D763="","",AB763*AG763)</f>
        <v/>
      </c>
      <c r="BO763" s="52">
        <f>IF(D763="","",(U763+V763+X763)*AG763)</f>
        <v/>
      </c>
      <c r="BP763" s="52">
        <f>IF(D763="","",(AB763*3)*AG763)</f>
        <v/>
      </c>
      <c r="BQ763" s="52">
        <f>IF(D763="","",IF(BO763-BP763&gt;0,0,BO763-BP763))</f>
        <v/>
      </c>
      <c r="BR763" s="52">
        <f>IF(D763="","",IF(BO763-BP763-BN763&gt;0,0,BO763-BP763-BN763))</f>
        <v/>
      </c>
      <c r="BS763" s="53">
        <f>IF(D763="","",IFERROR(AB763*AI763,0))</f>
        <v/>
      </c>
      <c r="BT763" s="53">
        <f>IF(D763="","",IFERROR(IF(X763&gt;12, AI763*(U763+V763+X763), AI763*(U763+V763)),0))</f>
        <v/>
      </c>
      <c r="BU763" s="53">
        <f>IF(D763="","",IFERROR(((AB763*3)*AI763),0))</f>
        <v/>
      </c>
      <c r="BV763" s="53">
        <f>IF(D763="","",IF(BT763-BU763&gt;0,0,BT763-BU763))</f>
        <v/>
      </c>
      <c r="BW763" s="53">
        <f>IF(D763="","",IF(BT763-BU763-BS763&gt;0,0,BT763-BU763-BS763))</f>
        <v/>
      </c>
      <c r="BX763" s="36">
        <f>IF(D763="","",IFERROR(VLOOKUP(D763,'produto-entrada-7'!A:M,3,0),"SEM PEDIDO"))</f>
        <v/>
      </c>
      <c r="BY763" s="36">
        <f>IF(D763="","",VLOOKUP(D763,'produto-estoque-total-7'!A:AB,25,0))</f>
        <v/>
      </c>
      <c r="BZ763" s="36">
        <f>IF(D763="","",IFERROR(VLOOKUP(D763,'produto-estoque-total-7'!A:AB,26,0)/100,0))</f>
        <v/>
      </c>
      <c r="CA763" s="36">
        <f>IF(D763="","",IFERROR(VLOOKUP(D763,'produto-estoque-total-7'!A:AB,27,0)/100,0))</f>
        <v/>
      </c>
      <c r="CB763" s="41">
        <f>IF(D763="","",V763*AF763)</f>
        <v/>
      </c>
      <c r="CC763" s="41">
        <f>IF(D763="","",V763*AI763)</f>
        <v/>
      </c>
      <c r="CD763" s="54">
        <f>IF(D763="","",VLOOKUP(D763,'produto-estoque-total-7'!A:AB,28,0))</f>
        <v/>
      </c>
    </row>
    <row r="764">
      <c r="A764" s="36">
        <f>IF(D764="","",VLOOKUP(D764,'produto-estoque-total-7'!A:AB,3,0))</f>
        <v/>
      </c>
      <c r="B764" s="1">
        <f>IF(D764="","",VLOOKUP(D764,'produto-estoque-total-7'!A:AB,12,0))</f>
        <v/>
      </c>
      <c r="C764" s="1">
        <f>IF(D764="","",VLOOKUP(D764,'produto-estoque-total-7'!A:AB,2,0))</f>
        <v/>
      </c>
      <c r="D764" s="37">
        <f>IFERROR(IF('produto-estoque-total-7'!A763="","",'produto-estoque-total-7'!A763),"")</f>
        <v/>
      </c>
      <c r="E764" s="1">
        <f>IF(D764="","",VLOOKUP(D764,'produto-estoque-total-7'!A:AB,4,0))</f>
        <v/>
      </c>
      <c r="F764" s="36">
        <f>IF(D764="","",VLOOKUP(D764,'produto-estoque-total-7'!A:AB,13,0))</f>
        <v/>
      </c>
      <c r="G764" s="1">
        <f>IF(F764="","",VLOOKUP(F764,'FORNECEDORES X COMPRADOR'!A:D,4,0))</f>
        <v/>
      </c>
      <c r="H764" s="1">
        <f>IF(F764="","",VLOOKUP(F764,'FORNECEDORES X COMPRADOR'!A:E,5,0))</f>
        <v/>
      </c>
      <c r="I764" s="36">
        <f>IF(D764="","",VLOOKUP(D764,'produto-estoque-total-7'!A:AB,15,0))</f>
        <v/>
      </c>
      <c r="J764" s="36">
        <f>IF(D764="","",VLOOKUP(D764,'produto-estoque-total-7'!A:AB,19,0))</f>
        <v/>
      </c>
      <c r="K764" s="1">
        <f>IF(D764="","",VLOOKUP(D764,'produto-estoque-total-7'!A:AB,20,0))</f>
        <v/>
      </c>
      <c r="L764" s="36">
        <f>IF(D764="","",VLOOKUP(D764,'produto-estoque-total-7'!A:AB,17,0))</f>
        <v/>
      </c>
      <c r="M764" s="1">
        <f>IF(D764="","",VLOOKUP(D764,'produto-estoque-total-7'!A:AB,18,0))</f>
        <v/>
      </c>
      <c r="N764" s="36">
        <f>IF(D764="","",VLOOKUP(D764,'produto-estoque-total-7'!A:AB,21,0))</f>
        <v/>
      </c>
      <c r="O764" s="1">
        <f>IF(D764="","",VLOOKUP(D764,'produto-estoque-total-7'!A:AB,22,0))</f>
        <v/>
      </c>
      <c r="P764" s="36">
        <f>IF(D764="","",VLOOKUP(D764,'produto-estoque-total-7'!A:AB,23,0))</f>
        <v/>
      </c>
      <c r="Q764" s="1">
        <f>IF(D764="","",VLOOKUP(D764,'produto-estoque-total-7'!A:AB,24,0))</f>
        <v/>
      </c>
      <c r="R764" s="38">
        <f>IFERROR(IF(D764="","",VLOOKUP(D764,'produto-venda-7'!B:N,13,0)),"C")</f>
        <v/>
      </c>
      <c r="S764" s="39">
        <f>IF(D764="","",VLOOKUP(D764,'produto-estoque-total-7'!A:AB,6,0))</f>
        <v/>
      </c>
      <c r="T764" s="39">
        <f>IF(D764="","",VLOOKUP(D764,'produto-estoque-total-7'!A:AB,5,0))</f>
        <v/>
      </c>
      <c r="U764" s="40">
        <f>IF(D764="","",VLOOKUP(D764,'produto-estoque-total-7'!A:AB,11,0))</f>
        <v/>
      </c>
      <c r="V764" s="41">
        <f>IF(D764="","",IFERROR(VLOOKUP(D764,'produto-entrada-7'!A:M,10,0),0))</f>
        <v/>
      </c>
      <c r="W764" s="42" t="n"/>
      <c r="X764" s="39">
        <f>IF(D764="","",VLOOKUP(D764,'produto-estoque-total-7'!A:AB,8,0))</f>
        <v/>
      </c>
      <c r="Y764" s="39">
        <f>IF(D764="","",VLOOKUP(D764,'produto-estoque-total-7'!A:AB,9,0))</f>
        <v/>
      </c>
      <c r="Z764" s="39">
        <f>IF(D764="","",VLOOKUP(D764,'produto-estoque-total-7'!A:AB,10,0))</f>
        <v/>
      </c>
      <c r="AA764" s="39">
        <f>IFERROR(IF(D764="","",VLOOKUP(D764,'produto-venda-7'!B:N,4,0)),0)</f>
        <v/>
      </c>
      <c r="AB764" s="39">
        <f>IFERROR(IF(D764="","",VLOOKUP(D764,'produto-venda-7'!B:N,5,0)),0)</f>
        <v/>
      </c>
      <c r="AC764" s="39">
        <f>IF(D764="","",IFERROR(AA764/90,0))</f>
        <v/>
      </c>
      <c r="AD764" s="36">
        <f>IF(D764="","",IFERROR(VLOOKUP(D764,'produto-entrada-7'!A:M,4,0),0))</f>
        <v/>
      </c>
      <c r="AE764" s="36">
        <f>IFERROR(IF(D764="","",VLOOKUP(D764,'produto-venda-7'!B:N,10,0)),0)</f>
        <v/>
      </c>
      <c r="AF764" s="36">
        <f>IF(D764="","",IFERROR(VLOOKUP(D764,'produto-entrada-7'!A:M,11,0),0))</f>
        <v/>
      </c>
      <c r="AG764" s="1">
        <f>IF(D764="","",IFERROR(VLOOKUP(D764,'produto-entrada-7'!A:M,12,0),0))</f>
        <v/>
      </c>
      <c r="AH764" s="1">
        <f>IF(D764="","",IFERROR(VLOOKUP(D764,'produto-entrada-7'!A:M,13,0),0))</f>
        <v/>
      </c>
      <c r="AI764" s="36">
        <f>IFERROR(IF(D764="","",VLOOKUP(D764,'produto-venda-7'!B:N,11,0)),0)</f>
        <v/>
      </c>
      <c r="AJ764" s="43">
        <f>IF(D764="","",IFERROR(AI764*AB764,0))</f>
        <v/>
      </c>
      <c r="AK764" s="44">
        <f>IFERROR(IF(D764="","",VLOOKUP(F764,'ANALISE FORNECEDOR'!$A:$I,8,0)),"")</f>
        <v/>
      </c>
      <c r="AL764" s="44">
        <f>IF(D764="","",AVERAGE(AM764,AK764))</f>
        <v/>
      </c>
      <c r="AM764" s="44">
        <f>IFERROR(IF(D764="","",VLOOKUP(F764,'ANALISE FORNECEDOR'!$A:$I,9,0)),"")</f>
        <v/>
      </c>
      <c r="AN764" s="45">
        <f>IF(D764="","",IF(Y764&gt;12,AI764*(U764+Y764),AI764*U764))</f>
        <v/>
      </c>
      <c r="AO764" s="45">
        <f>IF(D764="","",IF(Y764&gt;12,AI764*(U764+V764+Y764),AI764*(U764+V764)))</f>
        <v/>
      </c>
      <c r="AP764" s="46">
        <f>IF(D764="","",IF(Y764&gt;12,AG764*(U764+Y764),AG764*U764))</f>
        <v/>
      </c>
      <c r="AQ764" s="46">
        <f>IF(D764="","",IF(Y764&gt;12,AG764*(U764+V764+Y764),AG764*(U764+V764)))</f>
        <v/>
      </c>
      <c r="AR764" s="46">
        <f>IF(D764="","",IF(OR(R764="A",R764="AA",R764="AAA"),AP764,0))</f>
        <v/>
      </c>
      <c r="AS764" s="46">
        <f>IF(D764="","",IF(R764="B",AP764,0))</f>
        <v/>
      </c>
      <c r="AT764" s="46">
        <f>IF(D764="","",IF(R764="C",AP764,0))</f>
        <v/>
      </c>
      <c r="AU764" s="47">
        <f>IF(D764="","",IFERROR(AN764/AJ764,0))</f>
        <v/>
      </c>
      <c r="AV764" s="47">
        <f>IF(D764="","",IFERROR(((AO764)/AJ764),0))</f>
        <v/>
      </c>
      <c r="AW764" s="48">
        <f>IF(D764="","",IF(OR(S764="S",NOT(AND(ISNUMBER(AC764),ISNUMBER(AL764),AC764*AL764&gt;=0))),0,AC764*AL764))</f>
        <v/>
      </c>
      <c r="AX764" s="49">
        <f>IFERROR(IF(D764="","",AW764*AG764),0)</f>
        <v/>
      </c>
      <c r="AY764" s="48">
        <f>IF(D764="","",IF(OR(S764="S",NOT(AND(ISNUMBER(AC764),ISNUMBER(AK764),AC764*AK764&gt;=0))),0,AC764*AK764))</f>
        <v/>
      </c>
      <c r="AZ764" s="48">
        <f>IFERROR(IF(D764="","",IF(AY764=0,0,IF(((AY764)-(U764+Y764))&lt;0,0,(AY764)-U764))),0)</f>
        <v/>
      </c>
      <c r="BA764" s="49">
        <f>IF(D764="","",AZ764*AG764)</f>
        <v/>
      </c>
      <c r="BB764" s="49">
        <f>IF(D764="","",IF(OR(R764="A",R764="AA",R764="AAA"),BA764,0))</f>
        <v/>
      </c>
      <c r="BC764" s="49">
        <f>IF(D764="","",IF(R764="B",BA764,0))</f>
        <v/>
      </c>
      <c r="BD764" s="49">
        <f>IF(D764="","",IF(R764="B",BA764,0))</f>
        <v/>
      </c>
      <c r="BE764" s="49">
        <f>IF(D764="","",IF(S764="S",
1,
IF(AC764=0,
1,
IF(
IFERROR(((U764+Y764)*AG764)/((AC764*AK764)*AG764),0)&lt;0,
0,
IF(
IFERROR(((U764+Y764)*AG764)/((AC764*AK764)*AG764),0)&gt;1,
1,
IFERROR(((U764+Y764)*AG764)/((AC764*AK764)*AG764),0)
)
)
)
))</f>
        <v/>
      </c>
      <c r="BF764" s="49">
        <f>IF(D764="","",IF(S764="S",
1,
IF(AC764=0,
1,
IF(
IFERROR(((U764+V764+Y764)*AG764)/((AC764*AK764)*AG764),0)&lt;0,
0,
IF(
IFERROR(((U764+V764+Y764)*AG764)/((AC764*AK764)*AG764),0)&gt;1,
1,
IFERROR(((U764+V764+Y764)*AG764)/((AC764*AK764)*AG764),0)
)
)
)
))</f>
        <v/>
      </c>
      <c r="BG764" s="50">
        <f>IF(D764="","",IF(S764="S",0,IF(AND(ISNUMBER(AC764),ISNUMBER(AM764)),IF(OR(AC764*AM764&lt;0,ISERR(AC764*AM764)),0,AC764*AM764),0)))</f>
        <v/>
      </c>
      <c r="BH764" s="50">
        <f>IF(D764="","",IF(BY764&gt;TODAY()-60,0,IF(Y764&gt;12,MAX(0,(U764+Y764)-BG764),MAX(0,U764-BG764))))</f>
        <v/>
      </c>
      <c r="BI764" s="51">
        <f>IF(D764="","",BH764*AG764)</f>
        <v/>
      </c>
      <c r="BJ764" s="51">
        <f>IF(D764="","",IF(OR(R764="A",R764="AA",R764="AAA"),BI764,0))</f>
        <v/>
      </c>
      <c r="BK764" s="51">
        <f>IF(D764="","",IF(R764="B",BI764,0))</f>
        <v/>
      </c>
      <c r="BL764" s="51">
        <f>IF(D764="","",IF(R764="C",BI764,0))</f>
        <v/>
      </c>
      <c r="BM764" s="51">
        <f>IF(D764="","",IFERROR(MAX(0,MIN(BI764/AP764,1)),0))</f>
        <v/>
      </c>
      <c r="BN764" s="52">
        <f>IF(D764="","",AB764*AG764)</f>
        <v/>
      </c>
      <c r="BO764" s="52">
        <f>IF(D764="","",(U764+V764+X764)*AG764)</f>
        <v/>
      </c>
      <c r="BP764" s="52">
        <f>IF(D764="","",(AB764*3)*AG764)</f>
        <v/>
      </c>
      <c r="BQ764" s="52">
        <f>IF(D764="","",IF(BO764-BP764&gt;0,0,BO764-BP764))</f>
        <v/>
      </c>
      <c r="BR764" s="52">
        <f>IF(D764="","",IF(BO764-BP764-BN764&gt;0,0,BO764-BP764-BN764))</f>
        <v/>
      </c>
      <c r="BS764" s="53">
        <f>IF(D764="","",IFERROR(AB764*AI764,0))</f>
        <v/>
      </c>
      <c r="BT764" s="53">
        <f>IF(D764="","",IFERROR(IF(X764&gt;12, AI764*(U764+V764+X764), AI764*(U764+V764)),0))</f>
        <v/>
      </c>
      <c r="BU764" s="53">
        <f>IF(D764="","",IFERROR(((AB764*3)*AI764),0))</f>
        <v/>
      </c>
      <c r="BV764" s="53">
        <f>IF(D764="","",IF(BT764-BU764&gt;0,0,BT764-BU764))</f>
        <v/>
      </c>
      <c r="BW764" s="53">
        <f>IF(D764="","",IF(BT764-BU764-BS764&gt;0,0,BT764-BU764-BS764))</f>
        <v/>
      </c>
      <c r="BX764" s="36">
        <f>IF(D764="","",IFERROR(VLOOKUP(D764,'produto-entrada-7'!A:M,3,0),"SEM PEDIDO"))</f>
        <v/>
      </c>
      <c r="BY764" s="36">
        <f>IF(D764="","",VLOOKUP(D764,'produto-estoque-total-7'!A:AB,25,0))</f>
        <v/>
      </c>
      <c r="BZ764" s="36">
        <f>IF(D764="","",IFERROR(VLOOKUP(D764,'produto-estoque-total-7'!A:AB,26,0)/100,0))</f>
        <v/>
      </c>
      <c r="CA764" s="36">
        <f>IF(D764="","",IFERROR(VLOOKUP(D764,'produto-estoque-total-7'!A:AB,27,0)/100,0))</f>
        <v/>
      </c>
      <c r="CB764" s="41">
        <f>IF(D764="","",V764*AF764)</f>
        <v/>
      </c>
      <c r="CC764" s="41">
        <f>IF(D764="","",V764*AI764)</f>
        <v/>
      </c>
      <c r="CD764" s="54">
        <f>IF(D764="","",VLOOKUP(D764,'produto-estoque-total-7'!A:AB,28,0))</f>
        <v/>
      </c>
    </row>
    <row r="765">
      <c r="A765" s="36">
        <f>IF(D765="","",VLOOKUP(D765,'produto-estoque-total-7'!A:AB,3,0))</f>
        <v/>
      </c>
      <c r="B765" s="1">
        <f>IF(D765="","",VLOOKUP(D765,'produto-estoque-total-7'!A:AB,12,0))</f>
        <v/>
      </c>
      <c r="C765" s="1">
        <f>IF(D765="","",VLOOKUP(D765,'produto-estoque-total-7'!A:AB,2,0))</f>
        <v/>
      </c>
      <c r="D765" s="37">
        <f>IFERROR(IF('produto-estoque-total-7'!A764="","",'produto-estoque-total-7'!A764),"")</f>
        <v/>
      </c>
      <c r="E765" s="1">
        <f>IF(D765="","",VLOOKUP(D765,'produto-estoque-total-7'!A:AB,4,0))</f>
        <v/>
      </c>
      <c r="F765" s="36">
        <f>IF(D765="","",VLOOKUP(D765,'produto-estoque-total-7'!A:AB,13,0))</f>
        <v/>
      </c>
      <c r="G765" s="1">
        <f>IF(F765="","",VLOOKUP(F765,'FORNECEDORES X COMPRADOR'!A:D,4,0))</f>
        <v/>
      </c>
      <c r="H765" s="1">
        <f>IF(F765="","",VLOOKUP(F765,'FORNECEDORES X COMPRADOR'!A:E,5,0))</f>
        <v/>
      </c>
      <c r="I765" s="36">
        <f>IF(D765="","",VLOOKUP(D765,'produto-estoque-total-7'!A:AB,15,0))</f>
        <v/>
      </c>
      <c r="J765" s="36">
        <f>IF(D765="","",VLOOKUP(D765,'produto-estoque-total-7'!A:AB,19,0))</f>
        <v/>
      </c>
      <c r="K765" s="1">
        <f>IF(D765="","",VLOOKUP(D765,'produto-estoque-total-7'!A:AB,20,0))</f>
        <v/>
      </c>
      <c r="L765" s="36">
        <f>IF(D765="","",VLOOKUP(D765,'produto-estoque-total-7'!A:AB,17,0))</f>
        <v/>
      </c>
      <c r="M765" s="1">
        <f>IF(D765="","",VLOOKUP(D765,'produto-estoque-total-7'!A:AB,18,0))</f>
        <v/>
      </c>
      <c r="N765" s="36">
        <f>IF(D765="","",VLOOKUP(D765,'produto-estoque-total-7'!A:AB,21,0))</f>
        <v/>
      </c>
      <c r="O765" s="1">
        <f>IF(D765="","",VLOOKUP(D765,'produto-estoque-total-7'!A:AB,22,0))</f>
        <v/>
      </c>
      <c r="P765" s="36">
        <f>IF(D765="","",VLOOKUP(D765,'produto-estoque-total-7'!A:AB,23,0))</f>
        <v/>
      </c>
      <c r="Q765" s="1">
        <f>IF(D765="","",VLOOKUP(D765,'produto-estoque-total-7'!A:AB,24,0))</f>
        <v/>
      </c>
      <c r="R765" s="38">
        <f>IFERROR(IF(D765="","",VLOOKUP(D765,'produto-venda-7'!B:N,13,0)),"C")</f>
        <v/>
      </c>
      <c r="S765" s="39">
        <f>IF(D765="","",VLOOKUP(D765,'produto-estoque-total-7'!A:AB,6,0))</f>
        <v/>
      </c>
      <c r="T765" s="39">
        <f>IF(D765="","",VLOOKUP(D765,'produto-estoque-total-7'!A:AB,5,0))</f>
        <v/>
      </c>
      <c r="U765" s="40">
        <f>IF(D765="","",VLOOKUP(D765,'produto-estoque-total-7'!A:AB,11,0))</f>
        <v/>
      </c>
      <c r="V765" s="41">
        <f>IF(D765="","",IFERROR(VLOOKUP(D765,'produto-entrada-7'!A:M,10,0),0))</f>
        <v/>
      </c>
      <c r="W765" s="42" t="n"/>
      <c r="X765" s="39">
        <f>IF(D765="","",VLOOKUP(D765,'produto-estoque-total-7'!A:AB,8,0))</f>
        <v/>
      </c>
      <c r="Y765" s="39">
        <f>IF(D765="","",VLOOKUP(D765,'produto-estoque-total-7'!A:AB,9,0))</f>
        <v/>
      </c>
      <c r="Z765" s="39">
        <f>IF(D765="","",VLOOKUP(D765,'produto-estoque-total-7'!A:AB,10,0))</f>
        <v/>
      </c>
      <c r="AA765" s="39">
        <f>IFERROR(IF(D765="","",VLOOKUP(D765,'produto-venda-7'!B:N,4,0)),0)</f>
        <v/>
      </c>
      <c r="AB765" s="39">
        <f>IFERROR(IF(D765="","",VLOOKUP(D765,'produto-venda-7'!B:N,5,0)),0)</f>
        <v/>
      </c>
      <c r="AC765" s="39">
        <f>IF(D765="","",IFERROR(AA765/90,0))</f>
        <v/>
      </c>
      <c r="AD765" s="36">
        <f>IF(D765="","",IFERROR(VLOOKUP(D765,'produto-entrada-7'!A:M,4,0),0))</f>
        <v/>
      </c>
      <c r="AE765" s="36">
        <f>IFERROR(IF(D765="","",VLOOKUP(D765,'produto-venda-7'!B:N,10,0)),0)</f>
        <v/>
      </c>
      <c r="AF765" s="36">
        <f>IF(D765="","",IFERROR(VLOOKUP(D765,'produto-entrada-7'!A:M,11,0),0))</f>
        <v/>
      </c>
      <c r="AG765" s="1">
        <f>IF(D765="","",IFERROR(VLOOKUP(D765,'produto-entrada-7'!A:M,12,0),0))</f>
        <v/>
      </c>
      <c r="AH765" s="1">
        <f>IF(D765="","",IFERROR(VLOOKUP(D765,'produto-entrada-7'!A:M,13,0),0))</f>
        <v/>
      </c>
      <c r="AI765" s="36">
        <f>IFERROR(IF(D765="","",VLOOKUP(D765,'produto-venda-7'!B:N,11,0)),0)</f>
        <v/>
      </c>
      <c r="AJ765" s="43">
        <f>IF(D765="","",IFERROR(AI765*AB765,0))</f>
        <v/>
      </c>
      <c r="AK765" s="44">
        <f>IFERROR(IF(D765="","",VLOOKUP(F765,'ANALISE FORNECEDOR'!$A:$I,8,0)),"")</f>
        <v/>
      </c>
      <c r="AL765" s="44">
        <f>IF(D765="","",AVERAGE(AM765,AK765))</f>
        <v/>
      </c>
      <c r="AM765" s="44">
        <f>IFERROR(IF(D765="","",VLOOKUP(F765,'ANALISE FORNECEDOR'!$A:$I,9,0)),"")</f>
        <v/>
      </c>
      <c r="AN765" s="45">
        <f>IF(D765="","",IF(Y765&gt;12,AI765*(U765+Y765),AI765*U765))</f>
        <v/>
      </c>
      <c r="AO765" s="45">
        <f>IF(D765="","",IF(Y765&gt;12,AI765*(U765+V765+Y765),AI765*(U765+V765)))</f>
        <v/>
      </c>
      <c r="AP765" s="46">
        <f>IF(D765="","",IF(Y765&gt;12,AG765*(U765+Y765),AG765*U765))</f>
        <v/>
      </c>
      <c r="AQ765" s="46">
        <f>IF(D765="","",IF(Y765&gt;12,AG765*(U765+V765+Y765),AG765*(U765+V765)))</f>
        <v/>
      </c>
      <c r="AR765" s="46">
        <f>IF(D765="","",IF(OR(R765="A",R765="AA",R765="AAA"),AP765,0))</f>
        <v/>
      </c>
      <c r="AS765" s="46">
        <f>IF(D765="","",IF(R765="B",AP765,0))</f>
        <v/>
      </c>
      <c r="AT765" s="46">
        <f>IF(D765="","",IF(R765="C",AP765,0))</f>
        <v/>
      </c>
      <c r="AU765" s="47">
        <f>IF(D765="","",IFERROR(AN765/AJ765,0))</f>
        <v/>
      </c>
      <c r="AV765" s="47">
        <f>IF(D765="","",IFERROR(((AO765)/AJ765),0))</f>
        <v/>
      </c>
      <c r="AW765" s="48">
        <f>IF(D765="","",IF(OR(S765="S",NOT(AND(ISNUMBER(AC765),ISNUMBER(AL765),AC765*AL765&gt;=0))),0,AC765*AL765))</f>
        <v/>
      </c>
      <c r="AX765" s="49">
        <f>IFERROR(IF(D765="","",AW765*AG765),0)</f>
        <v/>
      </c>
      <c r="AY765" s="48">
        <f>IF(D765="","",IF(OR(S765="S",NOT(AND(ISNUMBER(AC765),ISNUMBER(AK765),AC765*AK765&gt;=0))),0,AC765*AK765))</f>
        <v/>
      </c>
      <c r="AZ765" s="48">
        <f>IFERROR(IF(D765="","",IF(AY765=0,0,IF(((AY765)-(U765+Y765))&lt;0,0,(AY765)-U765))),0)</f>
        <v/>
      </c>
      <c r="BA765" s="49">
        <f>IF(D765="","",AZ765*AG765)</f>
        <v/>
      </c>
      <c r="BB765" s="49">
        <f>IF(D765="","",IF(OR(R765="A",R765="AA",R765="AAA"),BA765,0))</f>
        <v/>
      </c>
      <c r="BC765" s="49">
        <f>IF(D765="","",IF(R765="B",BA765,0))</f>
        <v/>
      </c>
      <c r="BD765" s="49">
        <f>IF(D765="","",IF(R765="B",BA765,0))</f>
        <v/>
      </c>
      <c r="BE765" s="49">
        <f>IF(D765="","",IF(S765="S",
1,
IF(AC765=0,
1,
IF(
IFERROR(((U765+Y765)*AG765)/((AC765*AK765)*AG765),0)&lt;0,
0,
IF(
IFERROR(((U765+Y765)*AG765)/((AC765*AK765)*AG765),0)&gt;1,
1,
IFERROR(((U765+Y765)*AG765)/((AC765*AK765)*AG765),0)
)
)
)
))</f>
        <v/>
      </c>
      <c r="BF765" s="49">
        <f>IF(D765="","",IF(S765="S",
1,
IF(AC765=0,
1,
IF(
IFERROR(((U765+V765+Y765)*AG765)/((AC765*AK765)*AG765),0)&lt;0,
0,
IF(
IFERROR(((U765+V765+Y765)*AG765)/((AC765*AK765)*AG765),0)&gt;1,
1,
IFERROR(((U765+V765+Y765)*AG765)/((AC765*AK765)*AG765),0)
)
)
)
))</f>
        <v/>
      </c>
      <c r="BG765" s="50">
        <f>IF(D765="","",IF(S765="S",0,IF(AND(ISNUMBER(AC765),ISNUMBER(AM765)),IF(OR(AC765*AM765&lt;0,ISERR(AC765*AM765)),0,AC765*AM765),0)))</f>
        <v/>
      </c>
      <c r="BH765" s="50">
        <f>IF(D765="","",IF(BY765&gt;TODAY()-60,0,IF(Y765&gt;12,MAX(0,(U765+Y765)-BG765),MAX(0,U765-BG765))))</f>
        <v/>
      </c>
      <c r="BI765" s="51">
        <f>IF(D765="","",BH765*AG765)</f>
        <v/>
      </c>
      <c r="BJ765" s="51">
        <f>IF(D765="","",IF(OR(R765="A",R765="AA",R765="AAA"),BI765,0))</f>
        <v/>
      </c>
      <c r="BK765" s="51">
        <f>IF(D765="","",IF(R765="B",BI765,0))</f>
        <v/>
      </c>
      <c r="BL765" s="51">
        <f>IF(D765="","",IF(R765="C",BI765,0))</f>
        <v/>
      </c>
      <c r="BM765" s="51">
        <f>IF(D765="","",IFERROR(MAX(0,MIN(BI765/AP765,1)),0))</f>
        <v/>
      </c>
      <c r="BN765" s="52">
        <f>IF(D765="","",AB765*AG765)</f>
        <v/>
      </c>
      <c r="BO765" s="52">
        <f>IF(D765="","",(U765+V765+X765)*AG765)</f>
        <v/>
      </c>
      <c r="BP765" s="52">
        <f>IF(D765="","",(AB765*3)*AG765)</f>
        <v/>
      </c>
      <c r="BQ765" s="52">
        <f>IF(D765="","",IF(BO765-BP765&gt;0,0,BO765-BP765))</f>
        <v/>
      </c>
      <c r="BR765" s="52">
        <f>IF(D765="","",IF(BO765-BP765-BN765&gt;0,0,BO765-BP765-BN765))</f>
        <v/>
      </c>
      <c r="BS765" s="53">
        <f>IF(D765="","",IFERROR(AB765*AI765,0))</f>
        <v/>
      </c>
      <c r="BT765" s="53">
        <f>IF(D765="","",IFERROR(IF(X765&gt;12, AI765*(U765+V765+X765), AI765*(U765+V765)),0))</f>
        <v/>
      </c>
      <c r="BU765" s="53">
        <f>IF(D765="","",IFERROR(((AB765*3)*AI765),0))</f>
        <v/>
      </c>
      <c r="BV765" s="53">
        <f>IF(D765="","",IF(BT765-BU765&gt;0,0,BT765-BU765))</f>
        <v/>
      </c>
      <c r="BW765" s="53">
        <f>IF(D765="","",IF(BT765-BU765-BS765&gt;0,0,BT765-BU765-BS765))</f>
        <v/>
      </c>
      <c r="BX765" s="36">
        <f>IF(D765="","",IFERROR(VLOOKUP(D765,'produto-entrada-7'!A:M,3,0),"SEM PEDIDO"))</f>
        <v/>
      </c>
      <c r="BY765" s="36">
        <f>IF(D765="","",VLOOKUP(D765,'produto-estoque-total-7'!A:AB,25,0))</f>
        <v/>
      </c>
      <c r="BZ765" s="36">
        <f>IF(D765="","",IFERROR(VLOOKUP(D765,'produto-estoque-total-7'!A:AB,26,0)/100,0))</f>
        <v/>
      </c>
      <c r="CA765" s="36">
        <f>IF(D765="","",IFERROR(VLOOKUP(D765,'produto-estoque-total-7'!A:AB,27,0)/100,0))</f>
        <v/>
      </c>
      <c r="CB765" s="41">
        <f>IF(D765="","",V765*AF765)</f>
        <v/>
      </c>
      <c r="CC765" s="41">
        <f>IF(D765="","",V765*AI765)</f>
        <v/>
      </c>
      <c r="CD765" s="54">
        <f>IF(D765="","",VLOOKUP(D765,'produto-estoque-total-7'!A:AB,28,0))</f>
        <v/>
      </c>
    </row>
    <row r="766">
      <c r="A766" s="36">
        <f>IF(D766="","",VLOOKUP(D766,'produto-estoque-total-7'!A:AB,3,0))</f>
        <v/>
      </c>
      <c r="B766" s="1">
        <f>IF(D766="","",VLOOKUP(D766,'produto-estoque-total-7'!A:AB,12,0))</f>
        <v/>
      </c>
      <c r="C766" s="1">
        <f>IF(D766="","",VLOOKUP(D766,'produto-estoque-total-7'!A:AB,2,0))</f>
        <v/>
      </c>
      <c r="D766" s="37">
        <f>IFERROR(IF('produto-estoque-total-7'!A765="","",'produto-estoque-total-7'!A765),"")</f>
        <v/>
      </c>
      <c r="E766" s="1">
        <f>IF(D766="","",VLOOKUP(D766,'produto-estoque-total-7'!A:AB,4,0))</f>
        <v/>
      </c>
      <c r="F766" s="36">
        <f>IF(D766="","",VLOOKUP(D766,'produto-estoque-total-7'!A:AB,13,0))</f>
        <v/>
      </c>
      <c r="G766" s="1">
        <f>IF(F766="","",VLOOKUP(F766,'FORNECEDORES X COMPRADOR'!A:D,4,0))</f>
        <v/>
      </c>
      <c r="H766" s="1">
        <f>IF(F766="","",VLOOKUP(F766,'FORNECEDORES X COMPRADOR'!A:E,5,0))</f>
        <v/>
      </c>
      <c r="I766" s="36">
        <f>IF(D766="","",VLOOKUP(D766,'produto-estoque-total-7'!A:AB,15,0))</f>
        <v/>
      </c>
      <c r="J766" s="36">
        <f>IF(D766="","",VLOOKUP(D766,'produto-estoque-total-7'!A:AB,19,0))</f>
        <v/>
      </c>
      <c r="K766" s="1">
        <f>IF(D766="","",VLOOKUP(D766,'produto-estoque-total-7'!A:AB,20,0))</f>
        <v/>
      </c>
      <c r="L766" s="36">
        <f>IF(D766="","",VLOOKUP(D766,'produto-estoque-total-7'!A:AB,17,0))</f>
        <v/>
      </c>
      <c r="M766" s="1">
        <f>IF(D766="","",VLOOKUP(D766,'produto-estoque-total-7'!A:AB,18,0))</f>
        <v/>
      </c>
      <c r="N766" s="36">
        <f>IF(D766="","",VLOOKUP(D766,'produto-estoque-total-7'!A:AB,21,0))</f>
        <v/>
      </c>
      <c r="O766" s="1">
        <f>IF(D766="","",VLOOKUP(D766,'produto-estoque-total-7'!A:AB,22,0))</f>
        <v/>
      </c>
      <c r="P766" s="36">
        <f>IF(D766="","",VLOOKUP(D766,'produto-estoque-total-7'!A:AB,23,0))</f>
        <v/>
      </c>
      <c r="Q766" s="1">
        <f>IF(D766="","",VLOOKUP(D766,'produto-estoque-total-7'!A:AB,24,0))</f>
        <v/>
      </c>
      <c r="R766" s="38">
        <f>IFERROR(IF(D766="","",VLOOKUP(D766,'produto-venda-7'!B:N,13,0)),"C")</f>
        <v/>
      </c>
      <c r="S766" s="39">
        <f>IF(D766="","",VLOOKUP(D766,'produto-estoque-total-7'!A:AB,6,0))</f>
        <v/>
      </c>
      <c r="T766" s="39">
        <f>IF(D766="","",VLOOKUP(D766,'produto-estoque-total-7'!A:AB,5,0))</f>
        <v/>
      </c>
      <c r="U766" s="40">
        <f>IF(D766="","",VLOOKUP(D766,'produto-estoque-total-7'!A:AB,11,0))</f>
        <v/>
      </c>
      <c r="V766" s="41">
        <f>IF(D766="","",IFERROR(VLOOKUP(D766,'produto-entrada-7'!A:M,10,0),0))</f>
        <v/>
      </c>
      <c r="W766" s="42" t="n"/>
      <c r="X766" s="39">
        <f>IF(D766="","",VLOOKUP(D766,'produto-estoque-total-7'!A:AB,8,0))</f>
        <v/>
      </c>
      <c r="Y766" s="39">
        <f>IF(D766="","",VLOOKUP(D766,'produto-estoque-total-7'!A:AB,9,0))</f>
        <v/>
      </c>
      <c r="Z766" s="39">
        <f>IF(D766="","",VLOOKUP(D766,'produto-estoque-total-7'!A:AB,10,0))</f>
        <v/>
      </c>
      <c r="AA766" s="39">
        <f>IFERROR(IF(D766="","",VLOOKUP(D766,'produto-venda-7'!B:N,4,0)),0)</f>
        <v/>
      </c>
      <c r="AB766" s="39">
        <f>IFERROR(IF(D766="","",VLOOKUP(D766,'produto-venda-7'!B:N,5,0)),0)</f>
        <v/>
      </c>
      <c r="AC766" s="39">
        <f>IF(D766="","",IFERROR(AA766/90,0))</f>
        <v/>
      </c>
      <c r="AD766" s="36">
        <f>IF(D766="","",IFERROR(VLOOKUP(D766,'produto-entrada-7'!A:M,4,0),0))</f>
        <v/>
      </c>
      <c r="AE766" s="36">
        <f>IFERROR(IF(D766="","",VLOOKUP(D766,'produto-venda-7'!B:N,10,0)),0)</f>
        <v/>
      </c>
      <c r="AF766" s="36">
        <f>IF(D766="","",IFERROR(VLOOKUP(D766,'produto-entrada-7'!A:M,11,0),0))</f>
        <v/>
      </c>
      <c r="AG766" s="1">
        <f>IF(D766="","",IFERROR(VLOOKUP(D766,'produto-entrada-7'!A:M,12,0),0))</f>
        <v/>
      </c>
      <c r="AH766" s="1">
        <f>IF(D766="","",IFERROR(VLOOKUP(D766,'produto-entrada-7'!A:M,13,0),0))</f>
        <v/>
      </c>
      <c r="AI766" s="36">
        <f>IFERROR(IF(D766="","",VLOOKUP(D766,'produto-venda-7'!B:N,11,0)),0)</f>
        <v/>
      </c>
      <c r="AJ766" s="43">
        <f>IF(D766="","",IFERROR(AI766*AB766,0))</f>
        <v/>
      </c>
      <c r="AK766" s="44">
        <f>IFERROR(IF(D766="","",VLOOKUP(F766,'ANALISE FORNECEDOR'!$A:$I,8,0)),"")</f>
        <v/>
      </c>
      <c r="AL766" s="44">
        <f>IF(D766="","",AVERAGE(AM766,AK766))</f>
        <v/>
      </c>
      <c r="AM766" s="44">
        <f>IFERROR(IF(D766="","",VLOOKUP(F766,'ANALISE FORNECEDOR'!$A:$I,9,0)),"")</f>
        <v/>
      </c>
      <c r="AN766" s="45">
        <f>IF(D766="","",IF(Y766&gt;12,AI766*(U766+Y766),AI766*U766))</f>
        <v/>
      </c>
      <c r="AO766" s="45">
        <f>IF(D766="","",IF(Y766&gt;12,AI766*(U766+V766+Y766),AI766*(U766+V766)))</f>
        <v/>
      </c>
      <c r="AP766" s="46">
        <f>IF(D766="","",IF(Y766&gt;12,AG766*(U766+Y766),AG766*U766))</f>
        <v/>
      </c>
      <c r="AQ766" s="46">
        <f>IF(D766="","",IF(Y766&gt;12,AG766*(U766+V766+Y766),AG766*(U766+V766)))</f>
        <v/>
      </c>
      <c r="AR766" s="46">
        <f>IF(D766="","",IF(OR(R766="A",R766="AA",R766="AAA"),AP766,0))</f>
        <v/>
      </c>
      <c r="AS766" s="46">
        <f>IF(D766="","",IF(R766="B",AP766,0))</f>
        <v/>
      </c>
      <c r="AT766" s="46">
        <f>IF(D766="","",IF(R766="C",AP766,0))</f>
        <v/>
      </c>
      <c r="AU766" s="47">
        <f>IF(D766="","",IFERROR(AN766/AJ766,0))</f>
        <v/>
      </c>
      <c r="AV766" s="47">
        <f>IF(D766="","",IFERROR(((AO766)/AJ766),0))</f>
        <v/>
      </c>
      <c r="AW766" s="48">
        <f>IF(D766="","",IF(OR(S766="S",NOT(AND(ISNUMBER(AC766),ISNUMBER(AL766),AC766*AL766&gt;=0))),0,AC766*AL766))</f>
        <v/>
      </c>
      <c r="AX766" s="49">
        <f>IFERROR(IF(D766="","",AW766*AG766),0)</f>
        <v/>
      </c>
      <c r="AY766" s="48">
        <f>IF(D766="","",IF(OR(S766="S",NOT(AND(ISNUMBER(AC766),ISNUMBER(AK766),AC766*AK766&gt;=0))),0,AC766*AK766))</f>
        <v/>
      </c>
      <c r="AZ766" s="48">
        <f>IFERROR(IF(D766="","",IF(AY766=0,0,IF(((AY766)-(U766+Y766))&lt;0,0,(AY766)-U766))),0)</f>
        <v/>
      </c>
      <c r="BA766" s="49">
        <f>IF(D766="","",AZ766*AG766)</f>
        <v/>
      </c>
      <c r="BB766" s="49">
        <f>IF(D766="","",IF(OR(R766="A",R766="AA",R766="AAA"),BA766,0))</f>
        <v/>
      </c>
      <c r="BC766" s="49">
        <f>IF(D766="","",IF(R766="B",BA766,0))</f>
        <v/>
      </c>
      <c r="BD766" s="49">
        <f>IF(D766="","",IF(R766="B",BA766,0))</f>
        <v/>
      </c>
      <c r="BE766" s="49">
        <f>IF(D766="","",IF(S766="S",
1,
IF(AC766=0,
1,
IF(
IFERROR(((U766+Y766)*AG766)/((AC766*AK766)*AG766),0)&lt;0,
0,
IF(
IFERROR(((U766+Y766)*AG766)/((AC766*AK766)*AG766),0)&gt;1,
1,
IFERROR(((U766+Y766)*AG766)/((AC766*AK766)*AG766),0)
)
)
)
))</f>
        <v/>
      </c>
      <c r="BF766" s="49">
        <f>IF(D766="","",IF(S766="S",
1,
IF(AC766=0,
1,
IF(
IFERROR(((U766+V766+Y766)*AG766)/((AC766*AK766)*AG766),0)&lt;0,
0,
IF(
IFERROR(((U766+V766+Y766)*AG766)/((AC766*AK766)*AG766),0)&gt;1,
1,
IFERROR(((U766+V766+Y766)*AG766)/((AC766*AK766)*AG766),0)
)
)
)
))</f>
        <v/>
      </c>
      <c r="BG766" s="50">
        <f>IF(D766="","",IF(S766="S",0,IF(AND(ISNUMBER(AC766),ISNUMBER(AM766)),IF(OR(AC766*AM766&lt;0,ISERR(AC766*AM766)),0,AC766*AM766),0)))</f>
        <v/>
      </c>
      <c r="BH766" s="50">
        <f>IF(D766="","",IF(BY766&gt;TODAY()-60,0,IF(Y766&gt;12,MAX(0,(U766+Y766)-BG766),MAX(0,U766-BG766))))</f>
        <v/>
      </c>
      <c r="BI766" s="51">
        <f>IF(D766="","",BH766*AG766)</f>
        <v/>
      </c>
      <c r="BJ766" s="51">
        <f>IF(D766="","",IF(OR(R766="A",R766="AA",R766="AAA"),BI766,0))</f>
        <v/>
      </c>
      <c r="BK766" s="51">
        <f>IF(D766="","",IF(R766="B",BI766,0))</f>
        <v/>
      </c>
      <c r="BL766" s="51">
        <f>IF(D766="","",IF(R766="C",BI766,0))</f>
        <v/>
      </c>
      <c r="BM766" s="51">
        <f>IF(D766="","",IFERROR(MAX(0,MIN(BI766/AP766,1)),0))</f>
        <v/>
      </c>
      <c r="BN766" s="52">
        <f>IF(D766="","",AB766*AG766)</f>
        <v/>
      </c>
      <c r="BO766" s="52">
        <f>IF(D766="","",(U766+V766+X766)*AG766)</f>
        <v/>
      </c>
      <c r="BP766" s="52">
        <f>IF(D766="","",(AB766*3)*AG766)</f>
        <v/>
      </c>
      <c r="BQ766" s="52">
        <f>IF(D766="","",IF(BO766-BP766&gt;0,0,BO766-BP766))</f>
        <v/>
      </c>
      <c r="BR766" s="52">
        <f>IF(D766="","",IF(BO766-BP766-BN766&gt;0,0,BO766-BP766-BN766))</f>
        <v/>
      </c>
      <c r="BS766" s="53">
        <f>IF(D766="","",IFERROR(AB766*AI766,0))</f>
        <v/>
      </c>
      <c r="BT766" s="53">
        <f>IF(D766="","",IFERROR(IF(X766&gt;12, AI766*(U766+V766+X766), AI766*(U766+V766)),0))</f>
        <v/>
      </c>
      <c r="BU766" s="53">
        <f>IF(D766="","",IFERROR(((AB766*3)*AI766),0))</f>
        <v/>
      </c>
      <c r="BV766" s="53">
        <f>IF(D766="","",IF(BT766-BU766&gt;0,0,BT766-BU766))</f>
        <v/>
      </c>
      <c r="BW766" s="53">
        <f>IF(D766="","",IF(BT766-BU766-BS766&gt;0,0,BT766-BU766-BS766))</f>
        <v/>
      </c>
      <c r="BX766" s="36">
        <f>IF(D766="","",IFERROR(VLOOKUP(D766,'produto-entrada-7'!A:M,3,0),"SEM PEDIDO"))</f>
        <v/>
      </c>
      <c r="BY766" s="36">
        <f>IF(D766="","",VLOOKUP(D766,'produto-estoque-total-7'!A:AB,25,0))</f>
        <v/>
      </c>
      <c r="BZ766" s="36">
        <f>IF(D766="","",IFERROR(VLOOKUP(D766,'produto-estoque-total-7'!A:AB,26,0)/100,0))</f>
        <v/>
      </c>
      <c r="CA766" s="36">
        <f>IF(D766="","",IFERROR(VLOOKUP(D766,'produto-estoque-total-7'!A:AB,27,0)/100,0))</f>
        <v/>
      </c>
      <c r="CB766" s="41">
        <f>IF(D766="","",V766*AF766)</f>
        <v/>
      </c>
      <c r="CC766" s="41">
        <f>IF(D766="","",V766*AI766)</f>
        <v/>
      </c>
      <c r="CD766" s="54">
        <f>IF(D766="","",VLOOKUP(D766,'produto-estoque-total-7'!A:AB,28,0))</f>
        <v/>
      </c>
    </row>
    <row r="767">
      <c r="A767" s="36">
        <f>IF(D767="","",VLOOKUP(D767,'produto-estoque-total-7'!A:AB,3,0))</f>
        <v/>
      </c>
      <c r="B767" s="1">
        <f>IF(D767="","",VLOOKUP(D767,'produto-estoque-total-7'!A:AB,12,0))</f>
        <v/>
      </c>
      <c r="C767" s="1">
        <f>IF(D767="","",VLOOKUP(D767,'produto-estoque-total-7'!A:AB,2,0))</f>
        <v/>
      </c>
      <c r="D767" s="37">
        <f>IFERROR(IF('produto-estoque-total-7'!A766="","",'produto-estoque-total-7'!A766),"")</f>
        <v/>
      </c>
      <c r="E767" s="1">
        <f>IF(D767="","",VLOOKUP(D767,'produto-estoque-total-7'!A:AB,4,0))</f>
        <v/>
      </c>
      <c r="F767" s="36">
        <f>IF(D767="","",VLOOKUP(D767,'produto-estoque-total-7'!A:AB,13,0))</f>
        <v/>
      </c>
      <c r="G767" s="1">
        <f>IF(F767="","",VLOOKUP(F767,'FORNECEDORES X COMPRADOR'!A:D,4,0))</f>
        <v/>
      </c>
      <c r="H767" s="1">
        <f>IF(F767="","",VLOOKUP(F767,'FORNECEDORES X COMPRADOR'!A:E,5,0))</f>
        <v/>
      </c>
      <c r="I767" s="36">
        <f>IF(D767="","",VLOOKUP(D767,'produto-estoque-total-7'!A:AB,15,0))</f>
        <v/>
      </c>
      <c r="J767" s="36">
        <f>IF(D767="","",VLOOKUP(D767,'produto-estoque-total-7'!A:AB,19,0))</f>
        <v/>
      </c>
      <c r="K767" s="1">
        <f>IF(D767="","",VLOOKUP(D767,'produto-estoque-total-7'!A:AB,20,0))</f>
        <v/>
      </c>
      <c r="L767" s="36">
        <f>IF(D767="","",VLOOKUP(D767,'produto-estoque-total-7'!A:AB,17,0))</f>
        <v/>
      </c>
      <c r="M767" s="1">
        <f>IF(D767="","",VLOOKUP(D767,'produto-estoque-total-7'!A:AB,18,0))</f>
        <v/>
      </c>
      <c r="N767" s="36">
        <f>IF(D767="","",VLOOKUP(D767,'produto-estoque-total-7'!A:AB,21,0))</f>
        <v/>
      </c>
      <c r="O767" s="1">
        <f>IF(D767="","",VLOOKUP(D767,'produto-estoque-total-7'!A:AB,22,0))</f>
        <v/>
      </c>
      <c r="P767" s="36">
        <f>IF(D767="","",VLOOKUP(D767,'produto-estoque-total-7'!A:AB,23,0))</f>
        <v/>
      </c>
      <c r="Q767" s="1">
        <f>IF(D767="","",VLOOKUP(D767,'produto-estoque-total-7'!A:AB,24,0))</f>
        <v/>
      </c>
      <c r="R767" s="38">
        <f>IFERROR(IF(D767="","",VLOOKUP(D767,'produto-venda-7'!B:N,13,0)),"C")</f>
        <v/>
      </c>
      <c r="S767" s="39">
        <f>IF(D767="","",VLOOKUP(D767,'produto-estoque-total-7'!A:AB,6,0))</f>
        <v/>
      </c>
      <c r="T767" s="39">
        <f>IF(D767="","",VLOOKUP(D767,'produto-estoque-total-7'!A:AB,5,0))</f>
        <v/>
      </c>
      <c r="U767" s="40">
        <f>IF(D767="","",VLOOKUP(D767,'produto-estoque-total-7'!A:AB,11,0))</f>
        <v/>
      </c>
      <c r="V767" s="41">
        <f>IF(D767="","",IFERROR(VLOOKUP(D767,'produto-entrada-7'!A:M,10,0),0))</f>
        <v/>
      </c>
      <c r="W767" s="42" t="n"/>
      <c r="X767" s="39">
        <f>IF(D767="","",VLOOKUP(D767,'produto-estoque-total-7'!A:AB,8,0))</f>
        <v/>
      </c>
      <c r="Y767" s="39">
        <f>IF(D767="","",VLOOKUP(D767,'produto-estoque-total-7'!A:AB,9,0))</f>
        <v/>
      </c>
      <c r="Z767" s="39">
        <f>IF(D767="","",VLOOKUP(D767,'produto-estoque-total-7'!A:AB,10,0))</f>
        <v/>
      </c>
      <c r="AA767" s="39">
        <f>IFERROR(IF(D767="","",VLOOKUP(D767,'produto-venda-7'!B:N,4,0)),0)</f>
        <v/>
      </c>
      <c r="AB767" s="39">
        <f>IFERROR(IF(D767="","",VLOOKUP(D767,'produto-venda-7'!B:N,5,0)),0)</f>
        <v/>
      </c>
      <c r="AC767" s="39">
        <f>IF(D767="","",IFERROR(AA767/90,0))</f>
        <v/>
      </c>
      <c r="AD767" s="36">
        <f>IF(D767="","",IFERROR(VLOOKUP(D767,'produto-entrada-7'!A:M,4,0),0))</f>
        <v/>
      </c>
      <c r="AE767" s="36">
        <f>IFERROR(IF(D767="","",VLOOKUP(D767,'produto-venda-7'!B:N,10,0)),0)</f>
        <v/>
      </c>
      <c r="AF767" s="36">
        <f>IF(D767="","",IFERROR(VLOOKUP(D767,'produto-entrada-7'!A:M,11,0),0))</f>
        <v/>
      </c>
      <c r="AG767" s="1">
        <f>IF(D767="","",IFERROR(VLOOKUP(D767,'produto-entrada-7'!A:M,12,0),0))</f>
        <v/>
      </c>
      <c r="AH767" s="1">
        <f>IF(D767="","",IFERROR(VLOOKUP(D767,'produto-entrada-7'!A:M,13,0),0))</f>
        <v/>
      </c>
      <c r="AI767" s="36">
        <f>IFERROR(IF(D767="","",VLOOKUP(D767,'produto-venda-7'!B:N,11,0)),0)</f>
        <v/>
      </c>
      <c r="AJ767" s="43">
        <f>IF(D767="","",IFERROR(AI767*AB767,0))</f>
        <v/>
      </c>
      <c r="AK767" s="44">
        <f>IFERROR(IF(D767="","",VLOOKUP(F767,'ANALISE FORNECEDOR'!$A:$I,8,0)),"")</f>
        <v/>
      </c>
      <c r="AL767" s="44">
        <f>IF(D767="","",AVERAGE(AM767,AK767))</f>
        <v/>
      </c>
      <c r="AM767" s="44">
        <f>IFERROR(IF(D767="","",VLOOKUP(F767,'ANALISE FORNECEDOR'!$A:$I,9,0)),"")</f>
        <v/>
      </c>
      <c r="AN767" s="45">
        <f>IF(D767="","",IF(Y767&gt;12,AI767*(U767+Y767),AI767*U767))</f>
        <v/>
      </c>
      <c r="AO767" s="45">
        <f>IF(D767="","",IF(Y767&gt;12,AI767*(U767+V767+Y767),AI767*(U767+V767)))</f>
        <v/>
      </c>
      <c r="AP767" s="46">
        <f>IF(D767="","",IF(Y767&gt;12,AG767*(U767+Y767),AG767*U767))</f>
        <v/>
      </c>
      <c r="AQ767" s="46">
        <f>IF(D767="","",IF(Y767&gt;12,AG767*(U767+V767+Y767),AG767*(U767+V767)))</f>
        <v/>
      </c>
      <c r="AR767" s="46">
        <f>IF(D767="","",IF(OR(R767="A",R767="AA",R767="AAA"),AP767,0))</f>
        <v/>
      </c>
      <c r="AS767" s="46">
        <f>IF(D767="","",IF(R767="B",AP767,0))</f>
        <v/>
      </c>
      <c r="AT767" s="46">
        <f>IF(D767="","",IF(R767="C",AP767,0))</f>
        <v/>
      </c>
      <c r="AU767" s="47">
        <f>IF(D767="","",IFERROR(AN767/AJ767,0))</f>
        <v/>
      </c>
      <c r="AV767" s="47">
        <f>IF(D767="","",IFERROR(((AO767)/AJ767),0))</f>
        <v/>
      </c>
      <c r="AW767" s="48">
        <f>IF(D767="","",IF(OR(S767="S",NOT(AND(ISNUMBER(AC767),ISNUMBER(AL767),AC767*AL767&gt;=0))),0,AC767*AL767))</f>
        <v/>
      </c>
      <c r="AX767" s="49">
        <f>IFERROR(IF(D767="","",AW767*AG767),0)</f>
        <v/>
      </c>
      <c r="AY767" s="48">
        <f>IF(D767="","",IF(OR(S767="S",NOT(AND(ISNUMBER(AC767),ISNUMBER(AK767),AC767*AK767&gt;=0))),0,AC767*AK767))</f>
        <v/>
      </c>
      <c r="AZ767" s="48">
        <f>IFERROR(IF(D767="","",IF(AY767=0,0,IF(((AY767)-(U767+Y767))&lt;0,0,(AY767)-U767))),0)</f>
        <v/>
      </c>
      <c r="BA767" s="49">
        <f>IF(D767="","",AZ767*AG767)</f>
        <v/>
      </c>
      <c r="BB767" s="49">
        <f>IF(D767="","",IF(OR(R767="A",R767="AA",R767="AAA"),BA767,0))</f>
        <v/>
      </c>
      <c r="BC767" s="49">
        <f>IF(D767="","",IF(R767="B",BA767,0))</f>
        <v/>
      </c>
      <c r="BD767" s="49">
        <f>IF(D767="","",IF(R767="B",BA767,0))</f>
        <v/>
      </c>
      <c r="BE767" s="49">
        <f>IF(D767="","",IF(S767="S",
1,
IF(AC767=0,
1,
IF(
IFERROR(((U767+Y767)*AG767)/((AC767*AK767)*AG767),0)&lt;0,
0,
IF(
IFERROR(((U767+Y767)*AG767)/((AC767*AK767)*AG767),0)&gt;1,
1,
IFERROR(((U767+Y767)*AG767)/((AC767*AK767)*AG767),0)
)
)
)
))</f>
        <v/>
      </c>
      <c r="BF767" s="49">
        <f>IF(D767="","",IF(S767="S",
1,
IF(AC767=0,
1,
IF(
IFERROR(((U767+V767+Y767)*AG767)/((AC767*AK767)*AG767),0)&lt;0,
0,
IF(
IFERROR(((U767+V767+Y767)*AG767)/((AC767*AK767)*AG767),0)&gt;1,
1,
IFERROR(((U767+V767+Y767)*AG767)/((AC767*AK767)*AG767),0)
)
)
)
))</f>
        <v/>
      </c>
      <c r="BG767" s="50">
        <f>IF(D767="","",IF(S767="S",0,IF(AND(ISNUMBER(AC767),ISNUMBER(AM767)),IF(OR(AC767*AM767&lt;0,ISERR(AC767*AM767)),0,AC767*AM767),0)))</f>
        <v/>
      </c>
      <c r="BH767" s="50">
        <f>IF(D767="","",IF(BY767&gt;TODAY()-60,0,IF(Y767&gt;12,MAX(0,(U767+Y767)-BG767),MAX(0,U767-BG767))))</f>
        <v/>
      </c>
      <c r="BI767" s="51">
        <f>IF(D767="","",BH767*AG767)</f>
        <v/>
      </c>
      <c r="BJ767" s="51">
        <f>IF(D767="","",IF(OR(R767="A",R767="AA",R767="AAA"),BI767,0))</f>
        <v/>
      </c>
      <c r="BK767" s="51">
        <f>IF(D767="","",IF(R767="B",BI767,0))</f>
        <v/>
      </c>
      <c r="BL767" s="51">
        <f>IF(D767="","",IF(R767="C",BI767,0))</f>
        <v/>
      </c>
      <c r="BM767" s="51">
        <f>IF(D767="","",IFERROR(MAX(0,MIN(BI767/AP767,1)),0))</f>
        <v/>
      </c>
      <c r="BN767" s="52">
        <f>IF(D767="","",AB767*AG767)</f>
        <v/>
      </c>
      <c r="BO767" s="52">
        <f>IF(D767="","",(U767+V767+X767)*AG767)</f>
        <v/>
      </c>
      <c r="BP767" s="52">
        <f>IF(D767="","",(AB767*3)*AG767)</f>
        <v/>
      </c>
      <c r="BQ767" s="52">
        <f>IF(D767="","",IF(BO767-BP767&gt;0,0,BO767-BP767))</f>
        <v/>
      </c>
      <c r="BR767" s="52">
        <f>IF(D767="","",IF(BO767-BP767-BN767&gt;0,0,BO767-BP767-BN767))</f>
        <v/>
      </c>
      <c r="BS767" s="53">
        <f>IF(D767="","",IFERROR(AB767*AI767,0))</f>
        <v/>
      </c>
      <c r="BT767" s="53">
        <f>IF(D767="","",IFERROR(IF(X767&gt;12, AI767*(U767+V767+X767), AI767*(U767+V767)),0))</f>
        <v/>
      </c>
      <c r="BU767" s="53">
        <f>IF(D767="","",IFERROR(((AB767*3)*AI767),0))</f>
        <v/>
      </c>
      <c r="BV767" s="53">
        <f>IF(D767="","",IF(BT767-BU767&gt;0,0,BT767-BU767))</f>
        <v/>
      </c>
      <c r="BW767" s="53">
        <f>IF(D767="","",IF(BT767-BU767-BS767&gt;0,0,BT767-BU767-BS767))</f>
        <v/>
      </c>
      <c r="BX767" s="36">
        <f>IF(D767="","",IFERROR(VLOOKUP(D767,'produto-entrada-7'!A:M,3,0),"SEM PEDIDO"))</f>
        <v/>
      </c>
      <c r="BY767" s="36">
        <f>IF(D767="","",VLOOKUP(D767,'produto-estoque-total-7'!A:AB,25,0))</f>
        <v/>
      </c>
      <c r="BZ767" s="36">
        <f>IF(D767="","",IFERROR(VLOOKUP(D767,'produto-estoque-total-7'!A:AB,26,0)/100,0))</f>
        <v/>
      </c>
      <c r="CA767" s="36">
        <f>IF(D767="","",IFERROR(VLOOKUP(D767,'produto-estoque-total-7'!A:AB,27,0)/100,0))</f>
        <v/>
      </c>
      <c r="CB767" s="41">
        <f>IF(D767="","",V767*AF767)</f>
        <v/>
      </c>
      <c r="CC767" s="41">
        <f>IF(D767="","",V767*AI767)</f>
        <v/>
      </c>
      <c r="CD767" s="54">
        <f>IF(D767="","",VLOOKUP(D767,'produto-estoque-total-7'!A:AB,28,0))</f>
        <v/>
      </c>
    </row>
    <row r="768">
      <c r="A768" s="36">
        <f>IF(D768="","",VLOOKUP(D768,'produto-estoque-total-7'!A:AB,3,0))</f>
        <v/>
      </c>
      <c r="B768" s="1">
        <f>IF(D768="","",VLOOKUP(D768,'produto-estoque-total-7'!A:AB,12,0))</f>
        <v/>
      </c>
      <c r="C768" s="1">
        <f>IF(D768="","",VLOOKUP(D768,'produto-estoque-total-7'!A:AB,2,0))</f>
        <v/>
      </c>
      <c r="D768" s="37">
        <f>IFERROR(IF('produto-estoque-total-7'!A767="","",'produto-estoque-total-7'!A767),"")</f>
        <v/>
      </c>
      <c r="E768" s="1">
        <f>IF(D768="","",VLOOKUP(D768,'produto-estoque-total-7'!A:AB,4,0))</f>
        <v/>
      </c>
      <c r="F768" s="36">
        <f>IF(D768="","",VLOOKUP(D768,'produto-estoque-total-7'!A:AB,13,0))</f>
        <v/>
      </c>
      <c r="G768" s="1">
        <f>IF(F768="","",VLOOKUP(F768,'FORNECEDORES X COMPRADOR'!A:D,4,0))</f>
        <v/>
      </c>
      <c r="H768" s="1">
        <f>IF(F768="","",VLOOKUP(F768,'FORNECEDORES X COMPRADOR'!A:E,5,0))</f>
        <v/>
      </c>
      <c r="I768" s="36">
        <f>IF(D768="","",VLOOKUP(D768,'produto-estoque-total-7'!A:AB,15,0))</f>
        <v/>
      </c>
      <c r="J768" s="36">
        <f>IF(D768="","",VLOOKUP(D768,'produto-estoque-total-7'!A:AB,19,0))</f>
        <v/>
      </c>
      <c r="K768" s="1">
        <f>IF(D768="","",VLOOKUP(D768,'produto-estoque-total-7'!A:AB,20,0))</f>
        <v/>
      </c>
      <c r="L768" s="36">
        <f>IF(D768="","",VLOOKUP(D768,'produto-estoque-total-7'!A:AB,17,0))</f>
        <v/>
      </c>
      <c r="M768" s="1">
        <f>IF(D768="","",VLOOKUP(D768,'produto-estoque-total-7'!A:AB,18,0))</f>
        <v/>
      </c>
      <c r="N768" s="36">
        <f>IF(D768="","",VLOOKUP(D768,'produto-estoque-total-7'!A:AB,21,0))</f>
        <v/>
      </c>
      <c r="O768" s="1">
        <f>IF(D768="","",VLOOKUP(D768,'produto-estoque-total-7'!A:AB,22,0))</f>
        <v/>
      </c>
      <c r="P768" s="36">
        <f>IF(D768="","",VLOOKUP(D768,'produto-estoque-total-7'!A:AB,23,0))</f>
        <v/>
      </c>
      <c r="Q768" s="1">
        <f>IF(D768="","",VLOOKUP(D768,'produto-estoque-total-7'!A:AB,24,0))</f>
        <v/>
      </c>
      <c r="R768" s="38">
        <f>IFERROR(IF(D768="","",VLOOKUP(D768,'produto-venda-7'!B:N,13,0)),"C")</f>
        <v/>
      </c>
      <c r="S768" s="39">
        <f>IF(D768="","",VLOOKUP(D768,'produto-estoque-total-7'!A:AB,6,0))</f>
        <v/>
      </c>
      <c r="T768" s="39">
        <f>IF(D768="","",VLOOKUP(D768,'produto-estoque-total-7'!A:AB,5,0))</f>
        <v/>
      </c>
      <c r="U768" s="40">
        <f>IF(D768="","",VLOOKUP(D768,'produto-estoque-total-7'!A:AB,11,0))</f>
        <v/>
      </c>
      <c r="V768" s="41">
        <f>IF(D768="","",IFERROR(VLOOKUP(D768,'produto-entrada-7'!A:M,10,0),0))</f>
        <v/>
      </c>
      <c r="W768" s="42" t="n"/>
      <c r="X768" s="39">
        <f>IF(D768="","",VLOOKUP(D768,'produto-estoque-total-7'!A:AB,8,0))</f>
        <v/>
      </c>
      <c r="Y768" s="39">
        <f>IF(D768="","",VLOOKUP(D768,'produto-estoque-total-7'!A:AB,9,0))</f>
        <v/>
      </c>
      <c r="Z768" s="39">
        <f>IF(D768="","",VLOOKUP(D768,'produto-estoque-total-7'!A:AB,10,0))</f>
        <v/>
      </c>
      <c r="AA768" s="39">
        <f>IFERROR(IF(D768="","",VLOOKUP(D768,'produto-venda-7'!B:N,4,0)),0)</f>
        <v/>
      </c>
      <c r="AB768" s="39">
        <f>IFERROR(IF(D768="","",VLOOKUP(D768,'produto-venda-7'!B:N,5,0)),0)</f>
        <v/>
      </c>
      <c r="AC768" s="39">
        <f>IF(D768="","",IFERROR(AA768/90,0))</f>
        <v/>
      </c>
      <c r="AD768" s="36">
        <f>IF(D768="","",IFERROR(VLOOKUP(D768,'produto-entrada-7'!A:M,4,0),0))</f>
        <v/>
      </c>
      <c r="AE768" s="36">
        <f>IFERROR(IF(D768="","",VLOOKUP(D768,'produto-venda-7'!B:N,10,0)),0)</f>
        <v/>
      </c>
      <c r="AF768" s="36">
        <f>IF(D768="","",IFERROR(VLOOKUP(D768,'produto-entrada-7'!A:M,11,0),0))</f>
        <v/>
      </c>
      <c r="AG768" s="1">
        <f>IF(D768="","",IFERROR(VLOOKUP(D768,'produto-entrada-7'!A:M,12,0),0))</f>
        <v/>
      </c>
      <c r="AH768" s="1">
        <f>IF(D768="","",IFERROR(VLOOKUP(D768,'produto-entrada-7'!A:M,13,0),0))</f>
        <v/>
      </c>
      <c r="AI768" s="36">
        <f>IFERROR(IF(D768="","",VLOOKUP(D768,'produto-venda-7'!B:N,11,0)),0)</f>
        <v/>
      </c>
      <c r="AJ768" s="43">
        <f>IF(D768="","",IFERROR(AI768*AB768,0))</f>
        <v/>
      </c>
      <c r="AK768" s="44">
        <f>IFERROR(IF(D768="","",VLOOKUP(F768,'ANALISE FORNECEDOR'!$A:$I,8,0)),"")</f>
        <v/>
      </c>
      <c r="AL768" s="44">
        <f>IF(D768="","",AVERAGE(AM768,AK768))</f>
        <v/>
      </c>
      <c r="AM768" s="44">
        <f>IFERROR(IF(D768="","",VLOOKUP(F768,'ANALISE FORNECEDOR'!$A:$I,9,0)),"")</f>
        <v/>
      </c>
      <c r="AN768" s="45">
        <f>IF(D768="","",IF(Y768&gt;12,AI768*(U768+Y768),AI768*U768))</f>
        <v/>
      </c>
      <c r="AO768" s="45">
        <f>IF(D768="","",IF(Y768&gt;12,AI768*(U768+V768+Y768),AI768*(U768+V768)))</f>
        <v/>
      </c>
      <c r="AP768" s="46">
        <f>IF(D768="","",IF(Y768&gt;12,AG768*(U768+Y768),AG768*U768))</f>
        <v/>
      </c>
      <c r="AQ768" s="46">
        <f>IF(D768="","",IF(Y768&gt;12,AG768*(U768+V768+Y768),AG768*(U768+V768)))</f>
        <v/>
      </c>
      <c r="AR768" s="46">
        <f>IF(D768="","",IF(OR(R768="A",R768="AA",R768="AAA"),AP768,0))</f>
        <v/>
      </c>
      <c r="AS768" s="46">
        <f>IF(D768="","",IF(R768="B",AP768,0))</f>
        <v/>
      </c>
      <c r="AT768" s="46">
        <f>IF(D768="","",IF(R768="C",AP768,0))</f>
        <v/>
      </c>
      <c r="AU768" s="47">
        <f>IF(D768="","",IFERROR(AN768/AJ768,0))</f>
        <v/>
      </c>
      <c r="AV768" s="47">
        <f>IF(D768="","",IFERROR(((AO768)/AJ768),0))</f>
        <v/>
      </c>
      <c r="AW768" s="48">
        <f>IF(D768="","",IF(OR(S768="S",NOT(AND(ISNUMBER(AC768),ISNUMBER(AL768),AC768*AL768&gt;=0))),0,AC768*AL768))</f>
        <v/>
      </c>
      <c r="AX768" s="49">
        <f>IFERROR(IF(D768="","",AW768*AG768),0)</f>
        <v/>
      </c>
      <c r="AY768" s="48">
        <f>IF(D768="","",IF(OR(S768="S",NOT(AND(ISNUMBER(AC768),ISNUMBER(AK768),AC768*AK768&gt;=0))),0,AC768*AK768))</f>
        <v/>
      </c>
      <c r="AZ768" s="48">
        <f>IFERROR(IF(D768="","",IF(AY768=0,0,IF(((AY768)-(U768+Y768))&lt;0,0,(AY768)-U768))),0)</f>
        <v/>
      </c>
      <c r="BA768" s="49">
        <f>IF(D768="","",AZ768*AG768)</f>
        <v/>
      </c>
      <c r="BB768" s="49">
        <f>IF(D768="","",IF(OR(R768="A",R768="AA",R768="AAA"),BA768,0))</f>
        <v/>
      </c>
      <c r="BC768" s="49">
        <f>IF(D768="","",IF(R768="B",BA768,0))</f>
        <v/>
      </c>
      <c r="BD768" s="49">
        <f>IF(D768="","",IF(R768="B",BA768,0))</f>
        <v/>
      </c>
      <c r="BE768" s="49">
        <f>IF(D768="","",IF(S768="S",
1,
IF(AC768=0,
1,
IF(
IFERROR(((U768+Y768)*AG768)/((AC768*AK768)*AG768),0)&lt;0,
0,
IF(
IFERROR(((U768+Y768)*AG768)/((AC768*AK768)*AG768),0)&gt;1,
1,
IFERROR(((U768+Y768)*AG768)/((AC768*AK768)*AG768),0)
)
)
)
))</f>
        <v/>
      </c>
      <c r="BF768" s="49">
        <f>IF(D768="","",IF(S768="S",
1,
IF(AC768=0,
1,
IF(
IFERROR(((U768+V768+Y768)*AG768)/((AC768*AK768)*AG768),0)&lt;0,
0,
IF(
IFERROR(((U768+V768+Y768)*AG768)/((AC768*AK768)*AG768),0)&gt;1,
1,
IFERROR(((U768+V768+Y768)*AG768)/((AC768*AK768)*AG768),0)
)
)
)
))</f>
        <v/>
      </c>
      <c r="BG768" s="50">
        <f>IF(D768="","",IF(S768="S",0,IF(AND(ISNUMBER(AC768),ISNUMBER(AM768)),IF(OR(AC768*AM768&lt;0,ISERR(AC768*AM768)),0,AC768*AM768),0)))</f>
        <v/>
      </c>
      <c r="BH768" s="50">
        <f>IF(D768="","",IF(BY768&gt;TODAY()-60,0,IF(Y768&gt;12,MAX(0,(U768+Y768)-BG768),MAX(0,U768-BG768))))</f>
        <v/>
      </c>
      <c r="BI768" s="51">
        <f>IF(D768="","",BH768*AG768)</f>
        <v/>
      </c>
      <c r="BJ768" s="51">
        <f>IF(D768="","",IF(OR(R768="A",R768="AA",R768="AAA"),BI768,0))</f>
        <v/>
      </c>
      <c r="BK768" s="51">
        <f>IF(D768="","",IF(R768="B",BI768,0))</f>
        <v/>
      </c>
      <c r="BL768" s="51">
        <f>IF(D768="","",IF(R768="C",BI768,0))</f>
        <v/>
      </c>
      <c r="BM768" s="51">
        <f>IF(D768="","",IFERROR(MAX(0,MIN(BI768/AP768,1)),0))</f>
        <v/>
      </c>
      <c r="BN768" s="52">
        <f>IF(D768="","",AB768*AG768)</f>
        <v/>
      </c>
      <c r="BO768" s="52">
        <f>IF(D768="","",(U768+V768+X768)*AG768)</f>
        <v/>
      </c>
      <c r="BP768" s="52">
        <f>IF(D768="","",(AB768*3)*AG768)</f>
        <v/>
      </c>
      <c r="BQ768" s="52">
        <f>IF(D768="","",IF(BO768-BP768&gt;0,0,BO768-BP768))</f>
        <v/>
      </c>
      <c r="BR768" s="52">
        <f>IF(D768="","",IF(BO768-BP768-BN768&gt;0,0,BO768-BP768-BN768))</f>
        <v/>
      </c>
      <c r="BS768" s="53">
        <f>IF(D768="","",IFERROR(AB768*AI768,0))</f>
        <v/>
      </c>
      <c r="BT768" s="53">
        <f>IF(D768="","",IFERROR(IF(X768&gt;12, AI768*(U768+V768+X768), AI768*(U768+V768)),0))</f>
        <v/>
      </c>
      <c r="BU768" s="53">
        <f>IF(D768="","",IFERROR(((AB768*3)*AI768),0))</f>
        <v/>
      </c>
      <c r="BV768" s="53">
        <f>IF(D768="","",IF(BT768-BU768&gt;0,0,BT768-BU768))</f>
        <v/>
      </c>
      <c r="BW768" s="53">
        <f>IF(D768="","",IF(BT768-BU768-BS768&gt;0,0,BT768-BU768-BS768))</f>
        <v/>
      </c>
      <c r="BX768" s="36">
        <f>IF(D768="","",IFERROR(VLOOKUP(D768,'produto-entrada-7'!A:M,3,0),"SEM PEDIDO"))</f>
        <v/>
      </c>
      <c r="BY768" s="36">
        <f>IF(D768="","",VLOOKUP(D768,'produto-estoque-total-7'!A:AB,25,0))</f>
        <v/>
      </c>
      <c r="BZ768" s="36">
        <f>IF(D768="","",IFERROR(VLOOKUP(D768,'produto-estoque-total-7'!A:AB,26,0)/100,0))</f>
        <v/>
      </c>
      <c r="CA768" s="36">
        <f>IF(D768="","",IFERROR(VLOOKUP(D768,'produto-estoque-total-7'!A:AB,27,0)/100,0))</f>
        <v/>
      </c>
      <c r="CB768" s="41">
        <f>IF(D768="","",V768*AF768)</f>
        <v/>
      </c>
      <c r="CC768" s="41">
        <f>IF(D768="","",V768*AI768)</f>
        <v/>
      </c>
      <c r="CD768" s="54">
        <f>IF(D768="","",VLOOKUP(D768,'produto-estoque-total-7'!A:AB,28,0))</f>
        <v/>
      </c>
    </row>
    <row r="769">
      <c r="A769" s="36">
        <f>IF(D769="","",VLOOKUP(D769,'produto-estoque-total-7'!A:AB,3,0))</f>
        <v/>
      </c>
      <c r="B769" s="1">
        <f>IF(D769="","",VLOOKUP(D769,'produto-estoque-total-7'!A:AB,12,0))</f>
        <v/>
      </c>
      <c r="C769" s="1">
        <f>IF(D769="","",VLOOKUP(D769,'produto-estoque-total-7'!A:AB,2,0))</f>
        <v/>
      </c>
      <c r="D769" s="37">
        <f>IFERROR(IF('produto-estoque-total-7'!A768="","",'produto-estoque-total-7'!A768),"")</f>
        <v/>
      </c>
      <c r="E769" s="1">
        <f>IF(D769="","",VLOOKUP(D769,'produto-estoque-total-7'!A:AB,4,0))</f>
        <v/>
      </c>
      <c r="F769" s="36">
        <f>IF(D769="","",VLOOKUP(D769,'produto-estoque-total-7'!A:AB,13,0))</f>
        <v/>
      </c>
      <c r="G769" s="1">
        <f>IF(F769="","",VLOOKUP(F769,'FORNECEDORES X COMPRADOR'!A:D,4,0))</f>
        <v/>
      </c>
      <c r="H769" s="1">
        <f>IF(F769="","",VLOOKUP(F769,'FORNECEDORES X COMPRADOR'!A:E,5,0))</f>
        <v/>
      </c>
      <c r="I769" s="36">
        <f>IF(D769="","",VLOOKUP(D769,'produto-estoque-total-7'!A:AB,15,0))</f>
        <v/>
      </c>
      <c r="J769" s="36">
        <f>IF(D769="","",VLOOKUP(D769,'produto-estoque-total-7'!A:AB,19,0))</f>
        <v/>
      </c>
      <c r="K769" s="1">
        <f>IF(D769="","",VLOOKUP(D769,'produto-estoque-total-7'!A:AB,20,0))</f>
        <v/>
      </c>
      <c r="L769" s="36">
        <f>IF(D769="","",VLOOKUP(D769,'produto-estoque-total-7'!A:AB,17,0))</f>
        <v/>
      </c>
      <c r="M769" s="1">
        <f>IF(D769="","",VLOOKUP(D769,'produto-estoque-total-7'!A:AB,18,0))</f>
        <v/>
      </c>
      <c r="N769" s="36">
        <f>IF(D769="","",VLOOKUP(D769,'produto-estoque-total-7'!A:AB,21,0))</f>
        <v/>
      </c>
      <c r="O769" s="1">
        <f>IF(D769="","",VLOOKUP(D769,'produto-estoque-total-7'!A:AB,22,0))</f>
        <v/>
      </c>
      <c r="P769" s="36">
        <f>IF(D769="","",VLOOKUP(D769,'produto-estoque-total-7'!A:AB,23,0))</f>
        <v/>
      </c>
      <c r="Q769" s="1">
        <f>IF(D769="","",VLOOKUP(D769,'produto-estoque-total-7'!A:AB,24,0))</f>
        <v/>
      </c>
      <c r="R769" s="38">
        <f>IFERROR(IF(D769="","",VLOOKUP(D769,'produto-venda-7'!B:N,13,0)),"C")</f>
        <v/>
      </c>
      <c r="S769" s="39">
        <f>IF(D769="","",VLOOKUP(D769,'produto-estoque-total-7'!A:AB,6,0))</f>
        <v/>
      </c>
      <c r="T769" s="39">
        <f>IF(D769="","",VLOOKUP(D769,'produto-estoque-total-7'!A:AB,5,0))</f>
        <v/>
      </c>
      <c r="U769" s="40">
        <f>IF(D769="","",VLOOKUP(D769,'produto-estoque-total-7'!A:AB,11,0))</f>
        <v/>
      </c>
      <c r="V769" s="41">
        <f>IF(D769="","",IFERROR(VLOOKUP(D769,'produto-entrada-7'!A:M,10,0),0))</f>
        <v/>
      </c>
      <c r="W769" s="42" t="n"/>
      <c r="X769" s="39">
        <f>IF(D769="","",VLOOKUP(D769,'produto-estoque-total-7'!A:AB,8,0))</f>
        <v/>
      </c>
      <c r="Y769" s="39">
        <f>IF(D769="","",VLOOKUP(D769,'produto-estoque-total-7'!A:AB,9,0))</f>
        <v/>
      </c>
      <c r="Z769" s="39">
        <f>IF(D769="","",VLOOKUP(D769,'produto-estoque-total-7'!A:AB,10,0))</f>
        <v/>
      </c>
      <c r="AA769" s="39">
        <f>IFERROR(IF(D769="","",VLOOKUP(D769,'produto-venda-7'!B:N,4,0)),0)</f>
        <v/>
      </c>
      <c r="AB769" s="39">
        <f>IFERROR(IF(D769="","",VLOOKUP(D769,'produto-venda-7'!B:N,5,0)),0)</f>
        <v/>
      </c>
      <c r="AC769" s="39">
        <f>IF(D769="","",IFERROR(AA769/90,0))</f>
        <v/>
      </c>
      <c r="AD769" s="36">
        <f>IF(D769="","",IFERROR(VLOOKUP(D769,'produto-entrada-7'!A:M,4,0),0))</f>
        <v/>
      </c>
      <c r="AE769" s="36">
        <f>IFERROR(IF(D769="","",VLOOKUP(D769,'produto-venda-7'!B:N,10,0)),0)</f>
        <v/>
      </c>
      <c r="AF769" s="36">
        <f>IF(D769="","",IFERROR(VLOOKUP(D769,'produto-entrada-7'!A:M,11,0),0))</f>
        <v/>
      </c>
      <c r="AG769" s="1">
        <f>IF(D769="","",IFERROR(VLOOKUP(D769,'produto-entrada-7'!A:M,12,0),0))</f>
        <v/>
      </c>
      <c r="AH769" s="1">
        <f>IF(D769="","",IFERROR(VLOOKUP(D769,'produto-entrada-7'!A:M,13,0),0))</f>
        <v/>
      </c>
      <c r="AI769" s="36">
        <f>IFERROR(IF(D769="","",VLOOKUP(D769,'produto-venda-7'!B:N,11,0)),0)</f>
        <v/>
      </c>
      <c r="AJ769" s="43">
        <f>IF(D769="","",IFERROR(AI769*AB769,0))</f>
        <v/>
      </c>
      <c r="AK769" s="44">
        <f>IFERROR(IF(D769="","",VLOOKUP(F769,'ANALISE FORNECEDOR'!$A:$I,8,0)),"")</f>
        <v/>
      </c>
      <c r="AL769" s="44">
        <f>IF(D769="","",AVERAGE(AM769,AK769))</f>
        <v/>
      </c>
      <c r="AM769" s="44">
        <f>IFERROR(IF(D769="","",VLOOKUP(F769,'ANALISE FORNECEDOR'!$A:$I,9,0)),"")</f>
        <v/>
      </c>
      <c r="AN769" s="45">
        <f>IF(D769="","",IF(Y769&gt;12,AI769*(U769+Y769),AI769*U769))</f>
        <v/>
      </c>
      <c r="AO769" s="45">
        <f>IF(D769="","",IF(Y769&gt;12,AI769*(U769+V769+Y769),AI769*(U769+V769)))</f>
        <v/>
      </c>
      <c r="AP769" s="46">
        <f>IF(D769="","",IF(Y769&gt;12,AG769*(U769+Y769),AG769*U769))</f>
        <v/>
      </c>
      <c r="AQ769" s="46">
        <f>IF(D769="","",IF(Y769&gt;12,AG769*(U769+V769+Y769),AG769*(U769+V769)))</f>
        <v/>
      </c>
      <c r="AR769" s="46">
        <f>IF(D769="","",IF(OR(R769="A",R769="AA",R769="AAA"),AP769,0))</f>
        <v/>
      </c>
      <c r="AS769" s="46">
        <f>IF(D769="","",IF(R769="B",AP769,0))</f>
        <v/>
      </c>
      <c r="AT769" s="46">
        <f>IF(D769="","",IF(R769="C",AP769,0))</f>
        <v/>
      </c>
      <c r="AU769" s="47">
        <f>IF(D769="","",IFERROR(AN769/AJ769,0))</f>
        <v/>
      </c>
      <c r="AV769" s="47">
        <f>IF(D769="","",IFERROR(((AO769)/AJ769),0))</f>
        <v/>
      </c>
      <c r="AW769" s="48">
        <f>IF(D769="","",IF(OR(S769="S",NOT(AND(ISNUMBER(AC769),ISNUMBER(AL769),AC769*AL769&gt;=0))),0,AC769*AL769))</f>
        <v/>
      </c>
      <c r="AX769" s="49">
        <f>IFERROR(IF(D769="","",AW769*AG769),0)</f>
        <v/>
      </c>
      <c r="AY769" s="48">
        <f>IF(D769="","",IF(OR(S769="S",NOT(AND(ISNUMBER(AC769),ISNUMBER(AK769),AC769*AK769&gt;=0))),0,AC769*AK769))</f>
        <v/>
      </c>
      <c r="AZ769" s="48">
        <f>IFERROR(IF(D769="","",IF(AY769=0,0,IF(((AY769)-(U769+Y769))&lt;0,0,(AY769)-U769))),0)</f>
        <v/>
      </c>
      <c r="BA769" s="49">
        <f>IF(D769="","",AZ769*AG769)</f>
        <v/>
      </c>
      <c r="BB769" s="49">
        <f>IF(D769="","",IF(OR(R769="A",R769="AA",R769="AAA"),BA769,0))</f>
        <v/>
      </c>
      <c r="BC769" s="49">
        <f>IF(D769="","",IF(R769="B",BA769,0))</f>
        <v/>
      </c>
      <c r="BD769" s="49">
        <f>IF(D769="","",IF(R769="B",BA769,0))</f>
        <v/>
      </c>
      <c r="BE769" s="49">
        <f>IF(D769="","",IF(S769="S",
1,
IF(AC769=0,
1,
IF(
IFERROR(((U769+Y769)*AG769)/((AC769*AK769)*AG769),0)&lt;0,
0,
IF(
IFERROR(((U769+Y769)*AG769)/((AC769*AK769)*AG769),0)&gt;1,
1,
IFERROR(((U769+Y769)*AG769)/((AC769*AK769)*AG769),0)
)
)
)
))</f>
        <v/>
      </c>
      <c r="BF769" s="49">
        <f>IF(D769="","",IF(S769="S",
1,
IF(AC769=0,
1,
IF(
IFERROR(((U769+V769+Y769)*AG769)/((AC769*AK769)*AG769),0)&lt;0,
0,
IF(
IFERROR(((U769+V769+Y769)*AG769)/((AC769*AK769)*AG769),0)&gt;1,
1,
IFERROR(((U769+V769+Y769)*AG769)/((AC769*AK769)*AG769),0)
)
)
)
))</f>
        <v/>
      </c>
      <c r="BG769" s="50">
        <f>IF(D769="","",IF(S769="S",0,IF(AND(ISNUMBER(AC769),ISNUMBER(AM769)),IF(OR(AC769*AM769&lt;0,ISERR(AC769*AM769)),0,AC769*AM769),0)))</f>
        <v/>
      </c>
      <c r="BH769" s="50">
        <f>IF(D769="","",IF(BY769&gt;TODAY()-60,0,IF(Y769&gt;12,MAX(0,(U769+Y769)-BG769),MAX(0,U769-BG769))))</f>
        <v/>
      </c>
      <c r="BI769" s="51">
        <f>IF(D769="","",BH769*AG769)</f>
        <v/>
      </c>
      <c r="BJ769" s="51">
        <f>IF(D769="","",IF(OR(R769="A",R769="AA",R769="AAA"),BI769,0))</f>
        <v/>
      </c>
      <c r="BK769" s="51">
        <f>IF(D769="","",IF(R769="B",BI769,0))</f>
        <v/>
      </c>
      <c r="BL769" s="51">
        <f>IF(D769="","",IF(R769="C",BI769,0))</f>
        <v/>
      </c>
      <c r="BM769" s="51">
        <f>IF(D769="","",IFERROR(MAX(0,MIN(BI769/AP769,1)),0))</f>
        <v/>
      </c>
      <c r="BN769" s="52">
        <f>IF(D769="","",AB769*AG769)</f>
        <v/>
      </c>
      <c r="BO769" s="52">
        <f>IF(D769="","",(U769+V769+X769)*AG769)</f>
        <v/>
      </c>
      <c r="BP769" s="52">
        <f>IF(D769="","",(AB769*3)*AG769)</f>
        <v/>
      </c>
      <c r="BQ769" s="52">
        <f>IF(D769="","",IF(BO769-BP769&gt;0,0,BO769-BP769))</f>
        <v/>
      </c>
      <c r="BR769" s="52">
        <f>IF(D769="","",IF(BO769-BP769-BN769&gt;0,0,BO769-BP769-BN769))</f>
        <v/>
      </c>
      <c r="BS769" s="53">
        <f>IF(D769="","",IFERROR(AB769*AI769,0))</f>
        <v/>
      </c>
      <c r="BT769" s="53">
        <f>IF(D769="","",IFERROR(IF(X769&gt;12, AI769*(U769+V769+X769), AI769*(U769+V769)),0))</f>
        <v/>
      </c>
      <c r="BU769" s="53">
        <f>IF(D769="","",IFERROR(((AB769*3)*AI769),0))</f>
        <v/>
      </c>
      <c r="BV769" s="53">
        <f>IF(D769="","",IF(BT769-BU769&gt;0,0,BT769-BU769))</f>
        <v/>
      </c>
      <c r="BW769" s="53">
        <f>IF(D769="","",IF(BT769-BU769-BS769&gt;0,0,BT769-BU769-BS769))</f>
        <v/>
      </c>
      <c r="BX769" s="36">
        <f>IF(D769="","",IFERROR(VLOOKUP(D769,'produto-entrada-7'!A:M,3,0),"SEM PEDIDO"))</f>
        <v/>
      </c>
      <c r="BY769" s="36">
        <f>IF(D769="","",VLOOKUP(D769,'produto-estoque-total-7'!A:AB,25,0))</f>
        <v/>
      </c>
      <c r="BZ769" s="36">
        <f>IF(D769="","",IFERROR(VLOOKUP(D769,'produto-estoque-total-7'!A:AB,26,0)/100,0))</f>
        <v/>
      </c>
      <c r="CA769" s="36">
        <f>IF(D769="","",IFERROR(VLOOKUP(D769,'produto-estoque-total-7'!A:AB,27,0)/100,0))</f>
        <v/>
      </c>
      <c r="CB769" s="41">
        <f>IF(D769="","",V769*AF769)</f>
        <v/>
      </c>
      <c r="CC769" s="41">
        <f>IF(D769="","",V769*AI769)</f>
        <v/>
      </c>
      <c r="CD769" s="54">
        <f>IF(D769="","",VLOOKUP(D769,'produto-estoque-total-7'!A:AB,28,0))</f>
        <v/>
      </c>
    </row>
    <row r="770">
      <c r="A770" s="36">
        <f>IF(D770="","",VLOOKUP(D770,'produto-estoque-total-7'!A:AB,3,0))</f>
        <v/>
      </c>
      <c r="B770" s="1">
        <f>IF(D770="","",VLOOKUP(D770,'produto-estoque-total-7'!A:AB,12,0))</f>
        <v/>
      </c>
      <c r="C770" s="1">
        <f>IF(D770="","",VLOOKUP(D770,'produto-estoque-total-7'!A:AB,2,0))</f>
        <v/>
      </c>
      <c r="D770" s="37">
        <f>IFERROR(IF('produto-estoque-total-7'!A769="","",'produto-estoque-total-7'!A769),"")</f>
        <v/>
      </c>
      <c r="E770" s="1">
        <f>IF(D770="","",VLOOKUP(D770,'produto-estoque-total-7'!A:AB,4,0))</f>
        <v/>
      </c>
      <c r="F770" s="36">
        <f>IF(D770="","",VLOOKUP(D770,'produto-estoque-total-7'!A:AB,13,0))</f>
        <v/>
      </c>
      <c r="G770" s="1">
        <f>IF(F770="","",VLOOKUP(F770,'FORNECEDORES X COMPRADOR'!A:D,4,0))</f>
        <v/>
      </c>
      <c r="H770" s="1">
        <f>IF(F770="","",VLOOKUP(F770,'FORNECEDORES X COMPRADOR'!A:E,5,0))</f>
        <v/>
      </c>
      <c r="I770" s="36">
        <f>IF(D770="","",VLOOKUP(D770,'produto-estoque-total-7'!A:AB,15,0))</f>
        <v/>
      </c>
      <c r="J770" s="36">
        <f>IF(D770="","",VLOOKUP(D770,'produto-estoque-total-7'!A:AB,19,0))</f>
        <v/>
      </c>
      <c r="K770" s="1">
        <f>IF(D770="","",VLOOKUP(D770,'produto-estoque-total-7'!A:AB,20,0))</f>
        <v/>
      </c>
      <c r="L770" s="36">
        <f>IF(D770="","",VLOOKUP(D770,'produto-estoque-total-7'!A:AB,17,0))</f>
        <v/>
      </c>
      <c r="M770" s="1">
        <f>IF(D770="","",VLOOKUP(D770,'produto-estoque-total-7'!A:AB,18,0))</f>
        <v/>
      </c>
      <c r="N770" s="36">
        <f>IF(D770="","",VLOOKUP(D770,'produto-estoque-total-7'!A:AB,21,0))</f>
        <v/>
      </c>
      <c r="O770" s="1">
        <f>IF(D770="","",VLOOKUP(D770,'produto-estoque-total-7'!A:AB,22,0))</f>
        <v/>
      </c>
      <c r="P770" s="36">
        <f>IF(D770="","",VLOOKUP(D770,'produto-estoque-total-7'!A:AB,23,0))</f>
        <v/>
      </c>
      <c r="Q770" s="1">
        <f>IF(D770="","",VLOOKUP(D770,'produto-estoque-total-7'!A:AB,24,0))</f>
        <v/>
      </c>
      <c r="R770" s="38">
        <f>IFERROR(IF(D770="","",VLOOKUP(D770,'produto-venda-7'!B:N,13,0)),"C")</f>
        <v/>
      </c>
      <c r="S770" s="39">
        <f>IF(D770="","",VLOOKUP(D770,'produto-estoque-total-7'!A:AB,6,0))</f>
        <v/>
      </c>
      <c r="T770" s="39">
        <f>IF(D770="","",VLOOKUP(D770,'produto-estoque-total-7'!A:AB,5,0))</f>
        <v/>
      </c>
      <c r="U770" s="40">
        <f>IF(D770="","",VLOOKUP(D770,'produto-estoque-total-7'!A:AB,11,0))</f>
        <v/>
      </c>
      <c r="V770" s="41">
        <f>IF(D770="","",IFERROR(VLOOKUP(D770,'produto-entrada-7'!A:M,10,0),0))</f>
        <v/>
      </c>
      <c r="W770" s="42" t="n"/>
      <c r="X770" s="39">
        <f>IF(D770="","",VLOOKUP(D770,'produto-estoque-total-7'!A:AB,8,0))</f>
        <v/>
      </c>
      <c r="Y770" s="39">
        <f>IF(D770="","",VLOOKUP(D770,'produto-estoque-total-7'!A:AB,9,0))</f>
        <v/>
      </c>
      <c r="Z770" s="39">
        <f>IF(D770="","",VLOOKUP(D770,'produto-estoque-total-7'!A:AB,10,0))</f>
        <v/>
      </c>
      <c r="AA770" s="39">
        <f>IFERROR(IF(D770="","",VLOOKUP(D770,'produto-venda-7'!B:N,4,0)),0)</f>
        <v/>
      </c>
      <c r="AB770" s="39">
        <f>IFERROR(IF(D770="","",VLOOKUP(D770,'produto-venda-7'!B:N,5,0)),0)</f>
        <v/>
      </c>
      <c r="AC770" s="39">
        <f>IF(D770="","",IFERROR(AA770/90,0))</f>
        <v/>
      </c>
      <c r="AD770" s="36">
        <f>IF(D770="","",IFERROR(VLOOKUP(D770,'produto-entrada-7'!A:M,4,0),0))</f>
        <v/>
      </c>
      <c r="AE770" s="36">
        <f>IFERROR(IF(D770="","",VLOOKUP(D770,'produto-venda-7'!B:N,10,0)),0)</f>
        <v/>
      </c>
      <c r="AF770" s="36">
        <f>IF(D770="","",IFERROR(VLOOKUP(D770,'produto-entrada-7'!A:M,11,0),0))</f>
        <v/>
      </c>
      <c r="AG770" s="1">
        <f>IF(D770="","",IFERROR(VLOOKUP(D770,'produto-entrada-7'!A:M,12,0),0))</f>
        <v/>
      </c>
      <c r="AH770" s="1">
        <f>IF(D770="","",IFERROR(VLOOKUP(D770,'produto-entrada-7'!A:M,13,0),0))</f>
        <v/>
      </c>
      <c r="AI770" s="36">
        <f>IFERROR(IF(D770="","",VLOOKUP(D770,'produto-venda-7'!B:N,11,0)),0)</f>
        <v/>
      </c>
      <c r="AJ770" s="43">
        <f>IF(D770="","",IFERROR(AI770*AB770,0))</f>
        <v/>
      </c>
      <c r="AK770" s="44">
        <f>IFERROR(IF(D770="","",VLOOKUP(F770,'ANALISE FORNECEDOR'!$A:$I,8,0)),"")</f>
        <v/>
      </c>
      <c r="AL770" s="44">
        <f>IF(D770="","",AVERAGE(AM770,AK770))</f>
        <v/>
      </c>
      <c r="AM770" s="44">
        <f>IFERROR(IF(D770="","",VLOOKUP(F770,'ANALISE FORNECEDOR'!$A:$I,9,0)),"")</f>
        <v/>
      </c>
      <c r="AN770" s="45">
        <f>IF(D770="","",IF(Y770&gt;12,AI770*(U770+Y770),AI770*U770))</f>
        <v/>
      </c>
      <c r="AO770" s="45">
        <f>IF(D770="","",IF(Y770&gt;12,AI770*(U770+V770+Y770),AI770*(U770+V770)))</f>
        <v/>
      </c>
      <c r="AP770" s="46">
        <f>IF(D770="","",IF(Y770&gt;12,AG770*(U770+Y770),AG770*U770))</f>
        <v/>
      </c>
      <c r="AQ770" s="46">
        <f>IF(D770="","",IF(Y770&gt;12,AG770*(U770+V770+Y770),AG770*(U770+V770)))</f>
        <v/>
      </c>
      <c r="AR770" s="46">
        <f>IF(D770="","",IF(OR(R770="A",R770="AA",R770="AAA"),AP770,0))</f>
        <v/>
      </c>
      <c r="AS770" s="46">
        <f>IF(D770="","",IF(R770="B",AP770,0))</f>
        <v/>
      </c>
      <c r="AT770" s="46">
        <f>IF(D770="","",IF(R770="C",AP770,0))</f>
        <v/>
      </c>
      <c r="AU770" s="47">
        <f>IF(D770="","",IFERROR(AN770/AJ770,0))</f>
        <v/>
      </c>
      <c r="AV770" s="47">
        <f>IF(D770="","",IFERROR(((AO770)/AJ770),0))</f>
        <v/>
      </c>
      <c r="AW770" s="48">
        <f>IF(D770="","",IF(OR(S770="S",NOT(AND(ISNUMBER(AC770),ISNUMBER(AL770),AC770*AL770&gt;=0))),0,AC770*AL770))</f>
        <v/>
      </c>
      <c r="AX770" s="49">
        <f>IFERROR(IF(D770="","",AW770*AG770),0)</f>
        <v/>
      </c>
      <c r="AY770" s="48">
        <f>IF(D770="","",IF(OR(S770="S",NOT(AND(ISNUMBER(AC770),ISNUMBER(AK770),AC770*AK770&gt;=0))),0,AC770*AK770))</f>
        <v/>
      </c>
      <c r="AZ770" s="48">
        <f>IFERROR(IF(D770="","",IF(AY770=0,0,IF(((AY770)-(U770+Y770))&lt;0,0,(AY770)-U770))),0)</f>
        <v/>
      </c>
      <c r="BA770" s="49">
        <f>IF(D770="","",AZ770*AG770)</f>
        <v/>
      </c>
      <c r="BB770" s="49">
        <f>IF(D770="","",IF(OR(R770="A",R770="AA",R770="AAA"),BA770,0))</f>
        <v/>
      </c>
      <c r="BC770" s="49">
        <f>IF(D770="","",IF(R770="B",BA770,0))</f>
        <v/>
      </c>
      <c r="BD770" s="49">
        <f>IF(D770="","",IF(R770="B",BA770,0))</f>
        <v/>
      </c>
      <c r="BE770" s="49">
        <f>IF(D770="","",IF(S770="S",
1,
IF(AC770=0,
1,
IF(
IFERROR(((U770+Y770)*AG770)/((AC770*AK770)*AG770),0)&lt;0,
0,
IF(
IFERROR(((U770+Y770)*AG770)/((AC770*AK770)*AG770),0)&gt;1,
1,
IFERROR(((U770+Y770)*AG770)/((AC770*AK770)*AG770),0)
)
)
)
))</f>
        <v/>
      </c>
      <c r="BF770" s="49">
        <f>IF(D770="","",IF(S770="S",
1,
IF(AC770=0,
1,
IF(
IFERROR(((U770+V770+Y770)*AG770)/((AC770*AK770)*AG770),0)&lt;0,
0,
IF(
IFERROR(((U770+V770+Y770)*AG770)/((AC770*AK770)*AG770),0)&gt;1,
1,
IFERROR(((U770+V770+Y770)*AG770)/((AC770*AK770)*AG770),0)
)
)
)
))</f>
        <v/>
      </c>
      <c r="BG770" s="50">
        <f>IF(D770="","",IF(S770="S",0,IF(AND(ISNUMBER(AC770),ISNUMBER(AM770)),IF(OR(AC770*AM770&lt;0,ISERR(AC770*AM770)),0,AC770*AM770),0)))</f>
        <v/>
      </c>
      <c r="BH770" s="50">
        <f>IF(D770="","",IF(BY770&gt;TODAY()-60,0,IF(Y770&gt;12,MAX(0,(U770+Y770)-BG770),MAX(0,U770-BG770))))</f>
        <v/>
      </c>
      <c r="BI770" s="51">
        <f>IF(D770="","",BH770*AG770)</f>
        <v/>
      </c>
      <c r="BJ770" s="51">
        <f>IF(D770="","",IF(OR(R770="A",R770="AA",R770="AAA"),BI770,0))</f>
        <v/>
      </c>
      <c r="BK770" s="51">
        <f>IF(D770="","",IF(R770="B",BI770,0))</f>
        <v/>
      </c>
      <c r="BL770" s="51">
        <f>IF(D770="","",IF(R770="C",BI770,0))</f>
        <v/>
      </c>
      <c r="BM770" s="51">
        <f>IF(D770="","",IFERROR(MAX(0,MIN(BI770/AP770,1)),0))</f>
        <v/>
      </c>
      <c r="BN770" s="52">
        <f>IF(D770="","",AB770*AG770)</f>
        <v/>
      </c>
      <c r="BO770" s="52">
        <f>IF(D770="","",(U770+V770+X770)*AG770)</f>
        <v/>
      </c>
      <c r="BP770" s="52">
        <f>IF(D770="","",(AB770*3)*AG770)</f>
        <v/>
      </c>
      <c r="BQ770" s="52">
        <f>IF(D770="","",IF(BO770-BP770&gt;0,0,BO770-BP770))</f>
        <v/>
      </c>
      <c r="BR770" s="52">
        <f>IF(D770="","",IF(BO770-BP770-BN770&gt;0,0,BO770-BP770-BN770))</f>
        <v/>
      </c>
      <c r="BS770" s="53">
        <f>IF(D770="","",IFERROR(AB770*AI770,0))</f>
        <v/>
      </c>
      <c r="BT770" s="53">
        <f>IF(D770="","",IFERROR(IF(X770&gt;12, AI770*(U770+V770+X770), AI770*(U770+V770)),0))</f>
        <v/>
      </c>
      <c r="BU770" s="53">
        <f>IF(D770="","",IFERROR(((AB770*3)*AI770),0))</f>
        <v/>
      </c>
      <c r="BV770" s="53">
        <f>IF(D770="","",IF(BT770-BU770&gt;0,0,BT770-BU770))</f>
        <v/>
      </c>
      <c r="BW770" s="53">
        <f>IF(D770="","",IF(BT770-BU770-BS770&gt;0,0,BT770-BU770-BS770))</f>
        <v/>
      </c>
      <c r="BX770" s="36">
        <f>IF(D770="","",IFERROR(VLOOKUP(D770,'produto-entrada-7'!A:M,3,0),"SEM PEDIDO"))</f>
        <v/>
      </c>
      <c r="BY770" s="36">
        <f>IF(D770="","",VLOOKUP(D770,'produto-estoque-total-7'!A:AB,25,0))</f>
        <v/>
      </c>
      <c r="BZ770" s="36">
        <f>IF(D770="","",IFERROR(VLOOKUP(D770,'produto-estoque-total-7'!A:AB,26,0)/100,0))</f>
        <v/>
      </c>
      <c r="CA770" s="36">
        <f>IF(D770="","",IFERROR(VLOOKUP(D770,'produto-estoque-total-7'!A:AB,27,0)/100,0))</f>
        <v/>
      </c>
      <c r="CB770" s="41">
        <f>IF(D770="","",V770*AF770)</f>
        <v/>
      </c>
      <c r="CC770" s="41">
        <f>IF(D770="","",V770*AI770)</f>
        <v/>
      </c>
      <c r="CD770" s="54">
        <f>IF(D770="","",VLOOKUP(D770,'produto-estoque-total-7'!A:AB,28,0))</f>
        <v/>
      </c>
    </row>
    <row r="771">
      <c r="A771" s="36">
        <f>IF(D771="","",VLOOKUP(D771,'produto-estoque-total-7'!A:AB,3,0))</f>
        <v/>
      </c>
      <c r="B771" s="1">
        <f>IF(D771="","",VLOOKUP(D771,'produto-estoque-total-7'!A:AB,12,0))</f>
        <v/>
      </c>
      <c r="C771" s="1">
        <f>IF(D771="","",VLOOKUP(D771,'produto-estoque-total-7'!A:AB,2,0))</f>
        <v/>
      </c>
      <c r="D771" s="37">
        <f>IFERROR(IF('produto-estoque-total-7'!A770="","",'produto-estoque-total-7'!A770),"")</f>
        <v/>
      </c>
      <c r="E771" s="1">
        <f>IF(D771="","",VLOOKUP(D771,'produto-estoque-total-7'!A:AB,4,0))</f>
        <v/>
      </c>
      <c r="F771" s="36">
        <f>IF(D771="","",VLOOKUP(D771,'produto-estoque-total-7'!A:AB,13,0))</f>
        <v/>
      </c>
      <c r="G771" s="1">
        <f>IF(F771="","",VLOOKUP(F771,'FORNECEDORES X COMPRADOR'!A:D,4,0))</f>
        <v/>
      </c>
      <c r="H771" s="1">
        <f>IF(F771="","",VLOOKUP(F771,'FORNECEDORES X COMPRADOR'!A:E,5,0))</f>
        <v/>
      </c>
      <c r="I771" s="36">
        <f>IF(D771="","",VLOOKUP(D771,'produto-estoque-total-7'!A:AB,15,0))</f>
        <v/>
      </c>
      <c r="J771" s="36">
        <f>IF(D771="","",VLOOKUP(D771,'produto-estoque-total-7'!A:AB,19,0))</f>
        <v/>
      </c>
      <c r="K771" s="1">
        <f>IF(D771="","",VLOOKUP(D771,'produto-estoque-total-7'!A:AB,20,0))</f>
        <v/>
      </c>
      <c r="L771" s="36">
        <f>IF(D771="","",VLOOKUP(D771,'produto-estoque-total-7'!A:AB,17,0))</f>
        <v/>
      </c>
      <c r="M771" s="1">
        <f>IF(D771="","",VLOOKUP(D771,'produto-estoque-total-7'!A:AB,18,0))</f>
        <v/>
      </c>
      <c r="N771" s="36">
        <f>IF(D771="","",VLOOKUP(D771,'produto-estoque-total-7'!A:AB,21,0))</f>
        <v/>
      </c>
      <c r="O771" s="1">
        <f>IF(D771="","",VLOOKUP(D771,'produto-estoque-total-7'!A:AB,22,0))</f>
        <v/>
      </c>
      <c r="P771" s="36">
        <f>IF(D771="","",VLOOKUP(D771,'produto-estoque-total-7'!A:AB,23,0))</f>
        <v/>
      </c>
      <c r="Q771" s="1">
        <f>IF(D771="","",VLOOKUP(D771,'produto-estoque-total-7'!A:AB,24,0))</f>
        <v/>
      </c>
      <c r="R771" s="38">
        <f>IFERROR(IF(D771="","",VLOOKUP(D771,'produto-venda-7'!B:N,13,0)),"C")</f>
        <v/>
      </c>
      <c r="S771" s="39">
        <f>IF(D771="","",VLOOKUP(D771,'produto-estoque-total-7'!A:AB,6,0))</f>
        <v/>
      </c>
      <c r="T771" s="39">
        <f>IF(D771="","",VLOOKUP(D771,'produto-estoque-total-7'!A:AB,5,0))</f>
        <v/>
      </c>
      <c r="U771" s="40">
        <f>IF(D771="","",VLOOKUP(D771,'produto-estoque-total-7'!A:AB,11,0))</f>
        <v/>
      </c>
      <c r="V771" s="41">
        <f>IF(D771="","",IFERROR(VLOOKUP(D771,'produto-entrada-7'!A:M,10,0),0))</f>
        <v/>
      </c>
      <c r="W771" s="42" t="n"/>
      <c r="X771" s="39">
        <f>IF(D771="","",VLOOKUP(D771,'produto-estoque-total-7'!A:AB,8,0))</f>
        <v/>
      </c>
      <c r="Y771" s="39">
        <f>IF(D771="","",VLOOKUP(D771,'produto-estoque-total-7'!A:AB,9,0))</f>
        <v/>
      </c>
      <c r="Z771" s="39">
        <f>IF(D771="","",VLOOKUP(D771,'produto-estoque-total-7'!A:AB,10,0))</f>
        <v/>
      </c>
      <c r="AA771" s="39">
        <f>IFERROR(IF(D771="","",VLOOKUP(D771,'produto-venda-7'!B:N,4,0)),0)</f>
        <v/>
      </c>
      <c r="AB771" s="39">
        <f>IFERROR(IF(D771="","",VLOOKUP(D771,'produto-venda-7'!B:N,5,0)),0)</f>
        <v/>
      </c>
      <c r="AC771" s="39">
        <f>IF(D771="","",IFERROR(AA771/90,0))</f>
        <v/>
      </c>
      <c r="AD771" s="36">
        <f>IF(D771="","",IFERROR(VLOOKUP(D771,'produto-entrada-7'!A:M,4,0),0))</f>
        <v/>
      </c>
      <c r="AE771" s="36">
        <f>IFERROR(IF(D771="","",VLOOKUP(D771,'produto-venda-7'!B:N,10,0)),0)</f>
        <v/>
      </c>
      <c r="AF771" s="36">
        <f>IF(D771="","",IFERROR(VLOOKUP(D771,'produto-entrada-7'!A:M,11,0),0))</f>
        <v/>
      </c>
      <c r="AG771" s="1">
        <f>IF(D771="","",IFERROR(VLOOKUP(D771,'produto-entrada-7'!A:M,12,0),0))</f>
        <v/>
      </c>
      <c r="AH771" s="1">
        <f>IF(D771="","",IFERROR(VLOOKUP(D771,'produto-entrada-7'!A:M,13,0),0))</f>
        <v/>
      </c>
      <c r="AI771" s="36">
        <f>IFERROR(IF(D771="","",VLOOKUP(D771,'produto-venda-7'!B:N,11,0)),0)</f>
        <v/>
      </c>
      <c r="AJ771" s="43">
        <f>IF(D771="","",IFERROR(AI771*AB771,0))</f>
        <v/>
      </c>
      <c r="AK771" s="44">
        <f>IFERROR(IF(D771="","",VLOOKUP(F771,'ANALISE FORNECEDOR'!$A:$I,8,0)),"")</f>
        <v/>
      </c>
      <c r="AL771" s="44">
        <f>IF(D771="","",AVERAGE(AM771,AK771))</f>
        <v/>
      </c>
      <c r="AM771" s="44">
        <f>IFERROR(IF(D771="","",VLOOKUP(F771,'ANALISE FORNECEDOR'!$A:$I,9,0)),"")</f>
        <v/>
      </c>
      <c r="AN771" s="45">
        <f>IF(D771="","",IF(Y771&gt;12,AI771*(U771+Y771),AI771*U771))</f>
        <v/>
      </c>
      <c r="AO771" s="45">
        <f>IF(D771="","",IF(Y771&gt;12,AI771*(U771+V771+Y771),AI771*(U771+V771)))</f>
        <v/>
      </c>
      <c r="AP771" s="46">
        <f>IF(D771="","",IF(Y771&gt;12,AG771*(U771+Y771),AG771*U771))</f>
        <v/>
      </c>
      <c r="AQ771" s="46">
        <f>IF(D771="","",IF(Y771&gt;12,AG771*(U771+V771+Y771),AG771*(U771+V771)))</f>
        <v/>
      </c>
      <c r="AR771" s="46">
        <f>IF(D771="","",IF(OR(R771="A",R771="AA",R771="AAA"),AP771,0))</f>
        <v/>
      </c>
      <c r="AS771" s="46">
        <f>IF(D771="","",IF(R771="B",AP771,0))</f>
        <v/>
      </c>
      <c r="AT771" s="46">
        <f>IF(D771="","",IF(R771="C",AP771,0))</f>
        <v/>
      </c>
      <c r="AU771" s="47">
        <f>IF(D771="","",IFERROR(AN771/AJ771,0))</f>
        <v/>
      </c>
      <c r="AV771" s="47">
        <f>IF(D771="","",IFERROR(((AO771)/AJ771),0))</f>
        <v/>
      </c>
      <c r="AW771" s="48">
        <f>IF(D771="","",IF(OR(S771="S",NOT(AND(ISNUMBER(AC771),ISNUMBER(AL771),AC771*AL771&gt;=0))),0,AC771*AL771))</f>
        <v/>
      </c>
      <c r="AX771" s="49">
        <f>IFERROR(IF(D771="","",AW771*AG771),0)</f>
        <v/>
      </c>
      <c r="AY771" s="48">
        <f>IF(D771="","",IF(OR(S771="S",NOT(AND(ISNUMBER(AC771),ISNUMBER(AK771),AC771*AK771&gt;=0))),0,AC771*AK771))</f>
        <v/>
      </c>
      <c r="AZ771" s="48">
        <f>IFERROR(IF(D771="","",IF(AY771=0,0,IF(((AY771)-(U771+Y771))&lt;0,0,(AY771)-U771))),0)</f>
        <v/>
      </c>
      <c r="BA771" s="49">
        <f>IF(D771="","",AZ771*AG771)</f>
        <v/>
      </c>
      <c r="BB771" s="49">
        <f>IF(D771="","",IF(OR(R771="A",R771="AA",R771="AAA"),BA771,0))</f>
        <v/>
      </c>
      <c r="BC771" s="49">
        <f>IF(D771="","",IF(R771="B",BA771,0))</f>
        <v/>
      </c>
      <c r="BD771" s="49">
        <f>IF(D771="","",IF(R771="B",BA771,0))</f>
        <v/>
      </c>
      <c r="BE771" s="49">
        <f>IF(D771="","",IF(S771="S",
1,
IF(AC771=0,
1,
IF(
IFERROR(((U771+Y771)*AG771)/((AC771*AK771)*AG771),0)&lt;0,
0,
IF(
IFERROR(((U771+Y771)*AG771)/((AC771*AK771)*AG771),0)&gt;1,
1,
IFERROR(((U771+Y771)*AG771)/((AC771*AK771)*AG771),0)
)
)
)
))</f>
        <v/>
      </c>
      <c r="BF771" s="49">
        <f>IF(D771="","",IF(S771="S",
1,
IF(AC771=0,
1,
IF(
IFERROR(((U771+V771+Y771)*AG771)/((AC771*AK771)*AG771),0)&lt;0,
0,
IF(
IFERROR(((U771+V771+Y771)*AG771)/((AC771*AK771)*AG771),0)&gt;1,
1,
IFERROR(((U771+V771+Y771)*AG771)/((AC771*AK771)*AG771),0)
)
)
)
))</f>
        <v/>
      </c>
      <c r="BG771" s="50">
        <f>IF(D771="","",IF(S771="S",0,IF(AND(ISNUMBER(AC771),ISNUMBER(AM771)),IF(OR(AC771*AM771&lt;0,ISERR(AC771*AM771)),0,AC771*AM771),0)))</f>
        <v/>
      </c>
      <c r="BH771" s="50">
        <f>IF(D771="","",IF(BY771&gt;TODAY()-60,0,IF(Y771&gt;12,MAX(0,(U771+Y771)-BG771),MAX(0,U771-BG771))))</f>
        <v/>
      </c>
      <c r="BI771" s="51">
        <f>IF(D771="","",BH771*AG771)</f>
        <v/>
      </c>
      <c r="BJ771" s="51">
        <f>IF(D771="","",IF(OR(R771="A",R771="AA",R771="AAA"),BI771,0))</f>
        <v/>
      </c>
      <c r="BK771" s="51">
        <f>IF(D771="","",IF(R771="B",BI771,0))</f>
        <v/>
      </c>
      <c r="BL771" s="51">
        <f>IF(D771="","",IF(R771="C",BI771,0))</f>
        <v/>
      </c>
      <c r="BM771" s="51">
        <f>IF(D771="","",IFERROR(MAX(0,MIN(BI771/AP771,1)),0))</f>
        <v/>
      </c>
      <c r="BN771" s="52">
        <f>IF(D771="","",AB771*AG771)</f>
        <v/>
      </c>
      <c r="BO771" s="52">
        <f>IF(D771="","",(U771+V771+X771)*AG771)</f>
        <v/>
      </c>
      <c r="BP771" s="52">
        <f>IF(D771="","",(AB771*3)*AG771)</f>
        <v/>
      </c>
      <c r="BQ771" s="52">
        <f>IF(D771="","",IF(BO771-BP771&gt;0,0,BO771-BP771))</f>
        <v/>
      </c>
      <c r="BR771" s="52">
        <f>IF(D771="","",IF(BO771-BP771-BN771&gt;0,0,BO771-BP771-BN771))</f>
        <v/>
      </c>
      <c r="BS771" s="53">
        <f>IF(D771="","",IFERROR(AB771*AI771,0))</f>
        <v/>
      </c>
      <c r="BT771" s="53">
        <f>IF(D771="","",IFERROR(IF(X771&gt;12, AI771*(U771+V771+X771), AI771*(U771+V771)),0))</f>
        <v/>
      </c>
      <c r="BU771" s="53">
        <f>IF(D771="","",IFERROR(((AB771*3)*AI771),0))</f>
        <v/>
      </c>
      <c r="BV771" s="53">
        <f>IF(D771="","",IF(BT771-BU771&gt;0,0,BT771-BU771))</f>
        <v/>
      </c>
      <c r="BW771" s="53">
        <f>IF(D771="","",IF(BT771-BU771-BS771&gt;0,0,BT771-BU771-BS771))</f>
        <v/>
      </c>
      <c r="BX771" s="36">
        <f>IF(D771="","",IFERROR(VLOOKUP(D771,'produto-entrada-7'!A:M,3,0),"SEM PEDIDO"))</f>
        <v/>
      </c>
      <c r="BY771" s="36">
        <f>IF(D771="","",VLOOKUP(D771,'produto-estoque-total-7'!A:AB,25,0))</f>
        <v/>
      </c>
      <c r="BZ771" s="36">
        <f>IF(D771="","",IFERROR(VLOOKUP(D771,'produto-estoque-total-7'!A:AB,26,0)/100,0))</f>
        <v/>
      </c>
      <c r="CA771" s="36">
        <f>IF(D771="","",IFERROR(VLOOKUP(D771,'produto-estoque-total-7'!A:AB,27,0)/100,0))</f>
        <v/>
      </c>
      <c r="CB771" s="41">
        <f>IF(D771="","",V771*AF771)</f>
        <v/>
      </c>
      <c r="CC771" s="41">
        <f>IF(D771="","",V771*AI771)</f>
        <v/>
      </c>
      <c r="CD771" s="54">
        <f>IF(D771="","",VLOOKUP(D771,'produto-estoque-total-7'!A:AB,28,0))</f>
        <v/>
      </c>
    </row>
    <row r="772">
      <c r="A772" s="36">
        <f>IF(D772="","",VLOOKUP(D772,'produto-estoque-total-7'!A:AB,3,0))</f>
        <v/>
      </c>
      <c r="B772" s="1">
        <f>IF(D772="","",VLOOKUP(D772,'produto-estoque-total-7'!A:AB,12,0))</f>
        <v/>
      </c>
      <c r="C772" s="1">
        <f>IF(D772="","",VLOOKUP(D772,'produto-estoque-total-7'!A:AB,2,0))</f>
        <v/>
      </c>
      <c r="D772" s="37">
        <f>IFERROR(IF('produto-estoque-total-7'!A771="","",'produto-estoque-total-7'!A771),"")</f>
        <v/>
      </c>
      <c r="E772" s="1">
        <f>IF(D772="","",VLOOKUP(D772,'produto-estoque-total-7'!A:AB,4,0))</f>
        <v/>
      </c>
      <c r="F772" s="36">
        <f>IF(D772="","",VLOOKUP(D772,'produto-estoque-total-7'!A:AB,13,0))</f>
        <v/>
      </c>
      <c r="G772" s="1">
        <f>IF(F772="","",VLOOKUP(F772,'FORNECEDORES X COMPRADOR'!A:D,4,0))</f>
        <v/>
      </c>
      <c r="H772" s="1">
        <f>IF(F772="","",VLOOKUP(F772,'FORNECEDORES X COMPRADOR'!A:E,5,0))</f>
        <v/>
      </c>
      <c r="I772" s="36">
        <f>IF(D772="","",VLOOKUP(D772,'produto-estoque-total-7'!A:AB,15,0))</f>
        <v/>
      </c>
      <c r="J772" s="36">
        <f>IF(D772="","",VLOOKUP(D772,'produto-estoque-total-7'!A:AB,19,0))</f>
        <v/>
      </c>
      <c r="K772" s="1">
        <f>IF(D772="","",VLOOKUP(D772,'produto-estoque-total-7'!A:AB,20,0))</f>
        <v/>
      </c>
      <c r="L772" s="36">
        <f>IF(D772="","",VLOOKUP(D772,'produto-estoque-total-7'!A:AB,17,0))</f>
        <v/>
      </c>
      <c r="M772" s="1">
        <f>IF(D772="","",VLOOKUP(D772,'produto-estoque-total-7'!A:AB,18,0))</f>
        <v/>
      </c>
      <c r="N772" s="36">
        <f>IF(D772="","",VLOOKUP(D772,'produto-estoque-total-7'!A:AB,21,0))</f>
        <v/>
      </c>
      <c r="O772" s="1">
        <f>IF(D772="","",VLOOKUP(D772,'produto-estoque-total-7'!A:AB,22,0))</f>
        <v/>
      </c>
      <c r="P772" s="36">
        <f>IF(D772="","",VLOOKUP(D772,'produto-estoque-total-7'!A:AB,23,0))</f>
        <v/>
      </c>
      <c r="Q772" s="1">
        <f>IF(D772="","",VLOOKUP(D772,'produto-estoque-total-7'!A:AB,24,0))</f>
        <v/>
      </c>
      <c r="R772" s="38">
        <f>IFERROR(IF(D772="","",VLOOKUP(D772,'produto-venda-7'!B:N,13,0)),"C")</f>
        <v/>
      </c>
      <c r="S772" s="39">
        <f>IF(D772="","",VLOOKUP(D772,'produto-estoque-total-7'!A:AB,6,0))</f>
        <v/>
      </c>
      <c r="T772" s="39">
        <f>IF(D772="","",VLOOKUP(D772,'produto-estoque-total-7'!A:AB,5,0))</f>
        <v/>
      </c>
      <c r="U772" s="40">
        <f>IF(D772="","",VLOOKUP(D772,'produto-estoque-total-7'!A:AB,11,0))</f>
        <v/>
      </c>
      <c r="V772" s="41">
        <f>IF(D772="","",IFERROR(VLOOKUP(D772,'produto-entrada-7'!A:M,10,0),0))</f>
        <v/>
      </c>
      <c r="W772" s="42" t="n"/>
      <c r="X772" s="39">
        <f>IF(D772="","",VLOOKUP(D772,'produto-estoque-total-7'!A:AB,8,0))</f>
        <v/>
      </c>
      <c r="Y772" s="39">
        <f>IF(D772="","",VLOOKUP(D772,'produto-estoque-total-7'!A:AB,9,0))</f>
        <v/>
      </c>
      <c r="Z772" s="39">
        <f>IF(D772="","",VLOOKUP(D772,'produto-estoque-total-7'!A:AB,10,0))</f>
        <v/>
      </c>
      <c r="AA772" s="39">
        <f>IFERROR(IF(D772="","",VLOOKUP(D772,'produto-venda-7'!B:N,4,0)),0)</f>
        <v/>
      </c>
      <c r="AB772" s="39">
        <f>IFERROR(IF(D772="","",VLOOKUP(D772,'produto-venda-7'!B:N,5,0)),0)</f>
        <v/>
      </c>
      <c r="AC772" s="39">
        <f>IF(D772="","",IFERROR(AA772/90,0))</f>
        <v/>
      </c>
      <c r="AD772" s="36">
        <f>IF(D772="","",IFERROR(VLOOKUP(D772,'produto-entrada-7'!A:M,4,0),0))</f>
        <v/>
      </c>
      <c r="AE772" s="36">
        <f>IFERROR(IF(D772="","",VLOOKUP(D772,'produto-venda-7'!B:N,10,0)),0)</f>
        <v/>
      </c>
      <c r="AF772" s="36">
        <f>IF(D772="","",IFERROR(VLOOKUP(D772,'produto-entrada-7'!A:M,11,0),0))</f>
        <v/>
      </c>
      <c r="AG772" s="1">
        <f>IF(D772="","",IFERROR(VLOOKUP(D772,'produto-entrada-7'!A:M,12,0),0))</f>
        <v/>
      </c>
      <c r="AH772" s="1">
        <f>IF(D772="","",IFERROR(VLOOKUP(D772,'produto-entrada-7'!A:M,13,0),0))</f>
        <v/>
      </c>
      <c r="AI772" s="36">
        <f>IFERROR(IF(D772="","",VLOOKUP(D772,'produto-venda-7'!B:N,11,0)),0)</f>
        <v/>
      </c>
      <c r="AJ772" s="43">
        <f>IF(D772="","",IFERROR(AI772*AB772,0))</f>
        <v/>
      </c>
      <c r="AK772" s="44">
        <f>IFERROR(IF(D772="","",VLOOKUP(F772,'ANALISE FORNECEDOR'!$A:$I,8,0)),"")</f>
        <v/>
      </c>
      <c r="AL772" s="44">
        <f>IF(D772="","",AVERAGE(AM772,AK772))</f>
        <v/>
      </c>
      <c r="AM772" s="44">
        <f>IFERROR(IF(D772="","",VLOOKUP(F772,'ANALISE FORNECEDOR'!$A:$I,9,0)),"")</f>
        <v/>
      </c>
      <c r="AN772" s="45">
        <f>IF(D772="","",IF(Y772&gt;12,AI772*(U772+Y772),AI772*U772))</f>
        <v/>
      </c>
      <c r="AO772" s="45">
        <f>IF(D772="","",IF(Y772&gt;12,AI772*(U772+V772+Y772),AI772*(U772+V772)))</f>
        <v/>
      </c>
      <c r="AP772" s="46">
        <f>IF(D772="","",IF(Y772&gt;12,AG772*(U772+Y772),AG772*U772))</f>
        <v/>
      </c>
      <c r="AQ772" s="46">
        <f>IF(D772="","",IF(Y772&gt;12,AG772*(U772+V772+Y772),AG772*(U772+V772)))</f>
        <v/>
      </c>
      <c r="AR772" s="46">
        <f>IF(D772="","",IF(OR(R772="A",R772="AA",R772="AAA"),AP772,0))</f>
        <v/>
      </c>
      <c r="AS772" s="46">
        <f>IF(D772="","",IF(R772="B",AP772,0))</f>
        <v/>
      </c>
      <c r="AT772" s="46">
        <f>IF(D772="","",IF(R772="C",AP772,0))</f>
        <v/>
      </c>
      <c r="AU772" s="47">
        <f>IF(D772="","",IFERROR(AN772/AJ772,0))</f>
        <v/>
      </c>
      <c r="AV772" s="47">
        <f>IF(D772="","",IFERROR(((AO772)/AJ772),0))</f>
        <v/>
      </c>
      <c r="AW772" s="48">
        <f>IF(D772="","",IF(OR(S772="S",NOT(AND(ISNUMBER(AC772),ISNUMBER(AL772),AC772*AL772&gt;=0))),0,AC772*AL772))</f>
        <v/>
      </c>
      <c r="AX772" s="49">
        <f>IFERROR(IF(D772="","",AW772*AG772),0)</f>
        <v/>
      </c>
      <c r="AY772" s="48">
        <f>IF(D772="","",IF(OR(S772="S",NOT(AND(ISNUMBER(AC772),ISNUMBER(AK772),AC772*AK772&gt;=0))),0,AC772*AK772))</f>
        <v/>
      </c>
      <c r="AZ772" s="48">
        <f>IFERROR(IF(D772="","",IF(AY772=0,0,IF(((AY772)-(U772+Y772))&lt;0,0,(AY772)-U772))),0)</f>
        <v/>
      </c>
      <c r="BA772" s="49">
        <f>IF(D772="","",AZ772*AG772)</f>
        <v/>
      </c>
      <c r="BB772" s="49">
        <f>IF(D772="","",IF(OR(R772="A",R772="AA",R772="AAA"),BA772,0))</f>
        <v/>
      </c>
      <c r="BC772" s="49">
        <f>IF(D772="","",IF(R772="B",BA772,0))</f>
        <v/>
      </c>
      <c r="BD772" s="49">
        <f>IF(D772="","",IF(R772="B",BA772,0))</f>
        <v/>
      </c>
      <c r="BE772" s="49">
        <f>IF(D772="","",IF(S772="S",
1,
IF(AC772=0,
1,
IF(
IFERROR(((U772+Y772)*AG772)/((AC772*AK772)*AG772),0)&lt;0,
0,
IF(
IFERROR(((U772+Y772)*AG772)/((AC772*AK772)*AG772),0)&gt;1,
1,
IFERROR(((U772+Y772)*AG772)/((AC772*AK772)*AG772),0)
)
)
)
))</f>
        <v/>
      </c>
      <c r="BF772" s="49">
        <f>IF(D772="","",IF(S772="S",
1,
IF(AC772=0,
1,
IF(
IFERROR(((U772+V772+Y772)*AG772)/((AC772*AK772)*AG772),0)&lt;0,
0,
IF(
IFERROR(((U772+V772+Y772)*AG772)/((AC772*AK772)*AG772),0)&gt;1,
1,
IFERROR(((U772+V772+Y772)*AG772)/((AC772*AK772)*AG772),0)
)
)
)
))</f>
        <v/>
      </c>
      <c r="BG772" s="50">
        <f>IF(D772="","",IF(S772="S",0,IF(AND(ISNUMBER(AC772),ISNUMBER(AM772)),IF(OR(AC772*AM772&lt;0,ISERR(AC772*AM772)),0,AC772*AM772),0)))</f>
        <v/>
      </c>
      <c r="BH772" s="50">
        <f>IF(D772="","",IF(BY772&gt;TODAY()-60,0,IF(Y772&gt;12,MAX(0,(U772+Y772)-BG772),MAX(0,U772-BG772))))</f>
        <v/>
      </c>
      <c r="BI772" s="51">
        <f>IF(D772="","",BH772*AG772)</f>
        <v/>
      </c>
      <c r="BJ772" s="51">
        <f>IF(D772="","",IF(OR(R772="A",R772="AA",R772="AAA"),BI772,0))</f>
        <v/>
      </c>
      <c r="BK772" s="51">
        <f>IF(D772="","",IF(R772="B",BI772,0))</f>
        <v/>
      </c>
      <c r="BL772" s="51">
        <f>IF(D772="","",IF(R772="C",BI772,0))</f>
        <v/>
      </c>
      <c r="BM772" s="51">
        <f>IF(D772="","",IFERROR(MAX(0,MIN(BI772/AP772,1)),0))</f>
        <v/>
      </c>
      <c r="BN772" s="52">
        <f>IF(D772="","",AB772*AG772)</f>
        <v/>
      </c>
      <c r="BO772" s="52">
        <f>IF(D772="","",(U772+V772+X772)*AG772)</f>
        <v/>
      </c>
      <c r="BP772" s="52">
        <f>IF(D772="","",(AB772*3)*AG772)</f>
        <v/>
      </c>
      <c r="BQ772" s="52">
        <f>IF(D772="","",IF(BO772-BP772&gt;0,0,BO772-BP772))</f>
        <v/>
      </c>
      <c r="BR772" s="52">
        <f>IF(D772="","",IF(BO772-BP772-BN772&gt;0,0,BO772-BP772-BN772))</f>
        <v/>
      </c>
      <c r="BS772" s="53">
        <f>IF(D772="","",IFERROR(AB772*AI772,0))</f>
        <v/>
      </c>
      <c r="BT772" s="53">
        <f>IF(D772="","",IFERROR(IF(X772&gt;12, AI772*(U772+V772+X772), AI772*(U772+V772)),0))</f>
        <v/>
      </c>
      <c r="BU772" s="53">
        <f>IF(D772="","",IFERROR(((AB772*3)*AI772),0))</f>
        <v/>
      </c>
      <c r="BV772" s="53">
        <f>IF(D772="","",IF(BT772-BU772&gt;0,0,BT772-BU772))</f>
        <v/>
      </c>
      <c r="BW772" s="53">
        <f>IF(D772="","",IF(BT772-BU772-BS772&gt;0,0,BT772-BU772-BS772))</f>
        <v/>
      </c>
      <c r="BX772" s="36">
        <f>IF(D772="","",IFERROR(VLOOKUP(D772,'produto-entrada-7'!A:M,3,0),"SEM PEDIDO"))</f>
        <v/>
      </c>
      <c r="BY772" s="36">
        <f>IF(D772="","",VLOOKUP(D772,'produto-estoque-total-7'!A:AB,25,0))</f>
        <v/>
      </c>
      <c r="BZ772" s="36">
        <f>IF(D772="","",IFERROR(VLOOKUP(D772,'produto-estoque-total-7'!A:AB,26,0)/100,0))</f>
        <v/>
      </c>
      <c r="CA772" s="36">
        <f>IF(D772="","",IFERROR(VLOOKUP(D772,'produto-estoque-total-7'!A:AB,27,0)/100,0))</f>
        <v/>
      </c>
      <c r="CB772" s="41">
        <f>IF(D772="","",V772*AF772)</f>
        <v/>
      </c>
      <c r="CC772" s="41">
        <f>IF(D772="","",V772*AI772)</f>
        <v/>
      </c>
      <c r="CD772" s="54">
        <f>IF(D772="","",VLOOKUP(D772,'produto-estoque-total-7'!A:AB,28,0))</f>
        <v/>
      </c>
    </row>
    <row r="773">
      <c r="A773" s="36">
        <f>IF(D773="","",VLOOKUP(D773,'produto-estoque-total-7'!A:AB,3,0))</f>
        <v/>
      </c>
      <c r="B773" s="1">
        <f>IF(D773="","",VLOOKUP(D773,'produto-estoque-total-7'!A:AB,12,0))</f>
        <v/>
      </c>
      <c r="C773" s="1">
        <f>IF(D773="","",VLOOKUP(D773,'produto-estoque-total-7'!A:AB,2,0))</f>
        <v/>
      </c>
      <c r="D773" s="37">
        <f>IFERROR(IF('produto-estoque-total-7'!A772="","",'produto-estoque-total-7'!A772),"")</f>
        <v/>
      </c>
      <c r="E773" s="1">
        <f>IF(D773="","",VLOOKUP(D773,'produto-estoque-total-7'!A:AB,4,0))</f>
        <v/>
      </c>
      <c r="F773" s="36">
        <f>IF(D773="","",VLOOKUP(D773,'produto-estoque-total-7'!A:AB,13,0))</f>
        <v/>
      </c>
      <c r="G773" s="1">
        <f>IF(F773="","",VLOOKUP(F773,'FORNECEDORES X COMPRADOR'!A:D,4,0))</f>
        <v/>
      </c>
      <c r="H773" s="1">
        <f>IF(F773="","",VLOOKUP(F773,'FORNECEDORES X COMPRADOR'!A:E,5,0))</f>
        <v/>
      </c>
      <c r="I773" s="36">
        <f>IF(D773="","",VLOOKUP(D773,'produto-estoque-total-7'!A:AB,15,0))</f>
        <v/>
      </c>
      <c r="J773" s="36">
        <f>IF(D773="","",VLOOKUP(D773,'produto-estoque-total-7'!A:AB,19,0))</f>
        <v/>
      </c>
      <c r="K773" s="1">
        <f>IF(D773="","",VLOOKUP(D773,'produto-estoque-total-7'!A:AB,20,0))</f>
        <v/>
      </c>
      <c r="L773" s="36">
        <f>IF(D773="","",VLOOKUP(D773,'produto-estoque-total-7'!A:AB,17,0))</f>
        <v/>
      </c>
      <c r="M773" s="1">
        <f>IF(D773="","",VLOOKUP(D773,'produto-estoque-total-7'!A:AB,18,0))</f>
        <v/>
      </c>
      <c r="N773" s="36">
        <f>IF(D773="","",VLOOKUP(D773,'produto-estoque-total-7'!A:AB,21,0))</f>
        <v/>
      </c>
      <c r="O773" s="1">
        <f>IF(D773="","",VLOOKUP(D773,'produto-estoque-total-7'!A:AB,22,0))</f>
        <v/>
      </c>
      <c r="P773" s="36">
        <f>IF(D773="","",VLOOKUP(D773,'produto-estoque-total-7'!A:AB,23,0))</f>
        <v/>
      </c>
      <c r="Q773" s="1">
        <f>IF(D773="","",VLOOKUP(D773,'produto-estoque-total-7'!A:AB,24,0))</f>
        <v/>
      </c>
      <c r="R773" s="38">
        <f>IFERROR(IF(D773="","",VLOOKUP(D773,'produto-venda-7'!B:N,13,0)),"C")</f>
        <v/>
      </c>
      <c r="S773" s="39">
        <f>IF(D773="","",VLOOKUP(D773,'produto-estoque-total-7'!A:AB,6,0))</f>
        <v/>
      </c>
      <c r="T773" s="39">
        <f>IF(D773="","",VLOOKUP(D773,'produto-estoque-total-7'!A:AB,5,0))</f>
        <v/>
      </c>
      <c r="U773" s="40">
        <f>IF(D773="","",VLOOKUP(D773,'produto-estoque-total-7'!A:AB,11,0))</f>
        <v/>
      </c>
      <c r="V773" s="41">
        <f>IF(D773="","",IFERROR(VLOOKUP(D773,'produto-entrada-7'!A:M,10,0),0))</f>
        <v/>
      </c>
      <c r="W773" s="42" t="n"/>
      <c r="X773" s="39">
        <f>IF(D773="","",VLOOKUP(D773,'produto-estoque-total-7'!A:AB,8,0))</f>
        <v/>
      </c>
      <c r="Y773" s="39">
        <f>IF(D773="","",VLOOKUP(D773,'produto-estoque-total-7'!A:AB,9,0))</f>
        <v/>
      </c>
      <c r="Z773" s="39">
        <f>IF(D773="","",VLOOKUP(D773,'produto-estoque-total-7'!A:AB,10,0))</f>
        <v/>
      </c>
      <c r="AA773" s="39">
        <f>IFERROR(IF(D773="","",VLOOKUP(D773,'produto-venda-7'!B:N,4,0)),0)</f>
        <v/>
      </c>
      <c r="AB773" s="39">
        <f>IFERROR(IF(D773="","",VLOOKUP(D773,'produto-venda-7'!B:N,5,0)),0)</f>
        <v/>
      </c>
      <c r="AC773" s="39">
        <f>IF(D773="","",IFERROR(AA773/90,0))</f>
        <v/>
      </c>
      <c r="AD773" s="36">
        <f>IF(D773="","",IFERROR(VLOOKUP(D773,'produto-entrada-7'!A:M,4,0),0))</f>
        <v/>
      </c>
      <c r="AE773" s="36">
        <f>IFERROR(IF(D773="","",VLOOKUP(D773,'produto-venda-7'!B:N,10,0)),0)</f>
        <v/>
      </c>
      <c r="AF773" s="36">
        <f>IF(D773="","",IFERROR(VLOOKUP(D773,'produto-entrada-7'!A:M,11,0),0))</f>
        <v/>
      </c>
      <c r="AG773" s="1">
        <f>IF(D773="","",IFERROR(VLOOKUP(D773,'produto-entrada-7'!A:M,12,0),0))</f>
        <v/>
      </c>
      <c r="AH773" s="1">
        <f>IF(D773="","",IFERROR(VLOOKUP(D773,'produto-entrada-7'!A:M,13,0),0))</f>
        <v/>
      </c>
      <c r="AI773" s="36">
        <f>IFERROR(IF(D773="","",VLOOKUP(D773,'produto-venda-7'!B:N,11,0)),0)</f>
        <v/>
      </c>
      <c r="AJ773" s="43">
        <f>IF(D773="","",IFERROR(AI773*AB773,0))</f>
        <v/>
      </c>
      <c r="AK773" s="44">
        <f>IFERROR(IF(D773="","",VLOOKUP(F773,'ANALISE FORNECEDOR'!$A:$I,8,0)),"")</f>
        <v/>
      </c>
      <c r="AL773" s="44">
        <f>IF(D773="","",AVERAGE(AM773,AK773))</f>
        <v/>
      </c>
      <c r="AM773" s="44">
        <f>IFERROR(IF(D773="","",VLOOKUP(F773,'ANALISE FORNECEDOR'!$A:$I,9,0)),"")</f>
        <v/>
      </c>
      <c r="AN773" s="45">
        <f>IF(D773="","",IF(Y773&gt;12,AI773*(U773+Y773),AI773*U773))</f>
        <v/>
      </c>
      <c r="AO773" s="45">
        <f>IF(D773="","",IF(Y773&gt;12,AI773*(U773+V773+Y773),AI773*(U773+V773)))</f>
        <v/>
      </c>
      <c r="AP773" s="46">
        <f>IF(D773="","",IF(Y773&gt;12,AG773*(U773+Y773),AG773*U773))</f>
        <v/>
      </c>
      <c r="AQ773" s="46">
        <f>IF(D773="","",IF(Y773&gt;12,AG773*(U773+V773+Y773),AG773*(U773+V773)))</f>
        <v/>
      </c>
      <c r="AR773" s="46">
        <f>IF(D773="","",IF(OR(R773="A",R773="AA",R773="AAA"),AP773,0))</f>
        <v/>
      </c>
      <c r="AS773" s="46">
        <f>IF(D773="","",IF(R773="B",AP773,0))</f>
        <v/>
      </c>
      <c r="AT773" s="46">
        <f>IF(D773="","",IF(R773="C",AP773,0))</f>
        <v/>
      </c>
      <c r="AU773" s="47">
        <f>IF(D773="","",IFERROR(AN773/AJ773,0))</f>
        <v/>
      </c>
      <c r="AV773" s="47">
        <f>IF(D773="","",IFERROR(((AO773)/AJ773),0))</f>
        <v/>
      </c>
      <c r="AW773" s="48">
        <f>IF(D773="","",IF(OR(S773="S",NOT(AND(ISNUMBER(AC773),ISNUMBER(AL773),AC773*AL773&gt;=0))),0,AC773*AL773))</f>
        <v/>
      </c>
      <c r="AX773" s="49">
        <f>IFERROR(IF(D773="","",AW773*AG773),0)</f>
        <v/>
      </c>
      <c r="AY773" s="48">
        <f>IF(D773="","",IF(OR(S773="S",NOT(AND(ISNUMBER(AC773),ISNUMBER(AK773),AC773*AK773&gt;=0))),0,AC773*AK773))</f>
        <v/>
      </c>
      <c r="AZ773" s="48">
        <f>IFERROR(IF(D773="","",IF(AY773=0,0,IF(((AY773)-(U773+Y773))&lt;0,0,(AY773)-U773))),0)</f>
        <v/>
      </c>
      <c r="BA773" s="49">
        <f>IF(D773="","",AZ773*AG773)</f>
        <v/>
      </c>
      <c r="BB773" s="49">
        <f>IF(D773="","",IF(OR(R773="A",R773="AA",R773="AAA"),BA773,0))</f>
        <v/>
      </c>
      <c r="BC773" s="49">
        <f>IF(D773="","",IF(R773="B",BA773,0))</f>
        <v/>
      </c>
      <c r="BD773" s="49">
        <f>IF(D773="","",IF(R773="B",BA773,0))</f>
        <v/>
      </c>
      <c r="BE773" s="49">
        <f>IF(D773="","",IF(S773="S",
1,
IF(AC773=0,
1,
IF(
IFERROR(((U773+Y773)*AG773)/((AC773*AK773)*AG773),0)&lt;0,
0,
IF(
IFERROR(((U773+Y773)*AG773)/((AC773*AK773)*AG773),0)&gt;1,
1,
IFERROR(((U773+Y773)*AG773)/((AC773*AK773)*AG773),0)
)
)
)
))</f>
        <v/>
      </c>
      <c r="BF773" s="49">
        <f>IF(D773="","",IF(S773="S",
1,
IF(AC773=0,
1,
IF(
IFERROR(((U773+V773+Y773)*AG773)/((AC773*AK773)*AG773),0)&lt;0,
0,
IF(
IFERROR(((U773+V773+Y773)*AG773)/((AC773*AK773)*AG773),0)&gt;1,
1,
IFERROR(((U773+V773+Y773)*AG773)/((AC773*AK773)*AG773),0)
)
)
)
))</f>
        <v/>
      </c>
      <c r="BG773" s="50">
        <f>IF(D773="","",IF(S773="S",0,IF(AND(ISNUMBER(AC773),ISNUMBER(AM773)),IF(OR(AC773*AM773&lt;0,ISERR(AC773*AM773)),0,AC773*AM773),0)))</f>
        <v/>
      </c>
      <c r="BH773" s="50">
        <f>IF(D773="","",IF(BY773&gt;TODAY()-60,0,IF(Y773&gt;12,MAX(0,(U773+Y773)-BG773),MAX(0,U773-BG773))))</f>
        <v/>
      </c>
      <c r="BI773" s="51">
        <f>IF(D773="","",BH773*AG773)</f>
        <v/>
      </c>
      <c r="BJ773" s="51">
        <f>IF(D773="","",IF(OR(R773="A",R773="AA",R773="AAA"),BI773,0))</f>
        <v/>
      </c>
      <c r="BK773" s="51">
        <f>IF(D773="","",IF(R773="B",BI773,0))</f>
        <v/>
      </c>
      <c r="BL773" s="51">
        <f>IF(D773="","",IF(R773="C",BI773,0))</f>
        <v/>
      </c>
      <c r="BM773" s="51">
        <f>IF(D773="","",IFERROR(MAX(0,MIN(BI773/AP773,1)),0))</f>
        <v/>
      </c>
      <c r="BN773" s="52">
        <f>IF(D773="","",AB773*AG773)</f>
        <v/>
      </c>
      <c r="BO773" s="52">
        <f>IF(D773="","",(U773+V773+X773)*AG773)</f>
        <v/>
      </c>
      <c r="BP773" s="52">
        <f>IF(D773="","",(AB773*3)*AG773)</f>
        <v/>
      </c>
      <c r="BQ773" s="52">
        <f>IF(D773="","",IF(BO773-BP773&gt;0,0,BO773-BP773))</f>
        <v/>
      </c>
      <c r="BR773" s="52">
        <f>IF(D773="","",IF(BO773-BP773-BN773&gt;0,0,BO773-BP773-BN773))</f>
        <v/>
      </c>
      <c r="BS773" s="53">
        <f>IF(D773="","",IFERROR(AB773*AI773,0))</f>
        <v/>
      </c>
      <c r="BT773" s="53">
        <f>IF(D773="","",IFERROR(IF(X773&gt;12, AI773*(U773+V773+X773), AI773*(U773+V773)),0))</f>
        <v/>
      </c>
      <c r="BU773" s="53">
        <f>IF(D773="","",IFERROR(((AB773*3)*AI773),0))</f>
        <v/>
      </c>
      <c r="BV773" s="53">
        <f>IF(D773="","",IF(BT773-BU773&gt;0,0,BT773-BU773))</f>
        <v/>
      </c>
      <c r="BW773" s="53">
        <f>IF(D773="","",IF(BT773-BU773-BS773&gt;0,0,BT773-BU773-BS773))</f>
        <v/>
      </c>
      <c r="BX773" s="36">
        <f>IF(D773="","",IFERROR(VLOOKUP(D773,'produto-entrada-7'!A:M,3,0),"SEM PEDIDO"))</f>
        <v/>
      </c>
      <c r="BY773" s="36">
        <f>IF(D773="","",VLOOKUP(D773,'produto-estoque-total-7'!A:AB,25,0))</f>
        <v/>
      </c>
      <c r="BZ773" s="36">
        <f>IF(D773="","",IFERROR(VLOOKUP(D773,'produto-estoque-total-7'!A:AB,26,0)/100,0))</f>
        <v/>
      </c>
      <c r="CA773" s="36">
        <f>IF(D773="","",IFERROR(VLOOKUP(D773,'produto-estoque-total-7'!A:AB,27,0)/100,0))</f>
        <v/>
      </c>
      <c r="CB773" s="41">
        <f>IF(D773="","",V773*AF773)</f>
        <v/>
      </c>
      <c r="CC773" s="41">
        <f>IF(D773="","",V773*AI773)</f>
        <v/>
      </c>
      <c r="CD773" s="54">
        <f>IF(D773="","",VLOOKUP(D773,'produto-estoque-total-7'!A:AB,28,0))</f>
        <v/>
      </c>
    </row>
    <row r="774">
      <c r="A774" s="36">
        <f>IF(D774="","",VLOOKUP(D774,'produto-estoque-total-7'!A:AB,3,0))</f>
        <v/>
      </c>
      <c r="B774" s="1">
        <f>IF(D774="","",VLOOKUP(D774,'produto-estoque-total-7'!A:AB,12,0))</f>
        <v/>
      </c>
      <c r="C774" s="1">
        <f>IF(D774="","",VLOOKUP(D774,'produto-estoque-total-7'!A:AB,2,0))</f>
        <v/>
      </c>
      <c r="D774" s="37">
        <f>IFERROR(IF('produto-estoque-total-7'!A773="","",'produto-estoque-total-7'!A773),"")</f>
        <v/>
      </c>
      <c r="E774" s="1">
        <f>IF(D774="","",VLOOKUP(D774,'produto-estoque-total-7'!A:AB,4,0))</f>
        <v/>
      </c>
      <c r="F774" s="36">
        <f>IF(D774="","",VLOOKUP(D774,'produto-estoque-total-7'!A:AB,13,0))</f>
        <v/>
      </c>
      <c r="G774" s="1">
        <f>IF(F774="","",VLOOKUP(F774,'FORNECEDORES X COMPRADOR'!A:D,4,0))</f>
        <v/>
      </c>
      <c r="H774" s="1">
        <f>IF(F774="","",VLOOKUP(F774,'FORNECEDORES X COMPRADOR'!A:E,5,0))</f>
        <v/>
      </c>
      <c r="I774" s="36">
        <f>IF(D774="","",VLOOKUP(D774,'produto-estoque-total-7'!A:AB,15,0))</f>
        <v/>
      </c>
      <c r="J774" s="36">
        <f>IF(D774="","",VLOOKUP(D774,'produto-estoque-total-7'!A:AB,19,0))</f>
        <v/>
      </c>
      <c r="K774" s="1">
        <f>IF(D774="","",VLOOKUP(D774,'produto-estoque-total-7'!A:AB,20,0))</f>
        <v/>
      </c>
      <c r="L774" s="36">
        <f>IF(D774="","",VLOOKUP(D774,'produto-estoque-total-7'!A:AB,17,0))</f>
        <v/>
      </c>
      <c r="M774" s="1">
        <f>IF(D774="","",VLOOKUP(D774,'produto-estoque-total-7'!A:AB,18,0))</f>
        <v/>
      </c>
      <c r="N774" s="36">
        <f>IF(D774="","",VLOOKUP(D774,'produto-estoque-total-7'!A:AB,21,0))</f>
        <v/>
      </c>
      <c r="O774" s="1">
        <f>IF(D774="","",VLOOKUP(D774,'produto-estoque-total-7'!A:AB,22,0))</f>
        <v/>
      </c>
      <c r="P774" s="36">
        <f>IF(D774="","",VLOOKUP(D774,'produto-estoque-total-7'!A:AB,23,0))</f>
        <v/>
      </c>
      <c r="Q774" s="1">
        <f>IF(D774="","",VLOOKUP(D774,'produto-estoque-total-7'!A:AB,24,0))</f>
        <v/>
      </c>
      <c r="R774" s="38">
        <f>IFERROR(IF(D774="","",VLOOKUP(D774,'produto-venda-7'!B:N,13,0)),"C")</f>
        <v/>
      </c>
      <c r="S774" s="39">
        <f>IF(D774="","",VLOOKUP(D774,'produto-estoque-total-7'!A:AB,6,0))</f>
        <v/>
      </c>
      <c r="T774" s="39">
        <f>IF(D774="","",VLOOKUP(D774,'produto-estoque-total-7'!A:AB,5,0))</f>
        <v/>
      </c>
      <c r="U774" s="40">
        <f>IF(D774="","",VLOOKUP(D774,'produto-estoque-total-7'!A:AB,11,0))</f>
        <v/>
      </c>
      <c r="V774" s="41">
        <f>IF(D774="","",IFERROR(VLOOKUP(D774,'produto-entrada-7'!A:M,10,0),0))</f>
        <v/>
      </c>
      <c r="W774" s="42" t="n"/>
      <c r="X774" s="39">
        <f>IF(D774="","",VLOOKUP(D774,'produto-estoque-total-7'!A:AB,8,0))</f>
        <v/>
      </c>
      <c r="Y774" s="39">
        <f>IF(D774="","",VLOOKUP(D774,'produto-estoque-total-7'!A:AB,9,0))</f>
        <v/>
      </c>
      <c r="Z774" s="39">
        <f>IF(D774="","",VLOOKUP(D774,'produto-estoque-total-7'!A:AB,10,0))</f>
        <v/>
      </c>
      <c r="AA774" s="39">
        <f>IFERROR(IF(D774="","",VLOOKUP(D774,'produto-venda-7'!B:N,4,0)),0)</f>
        <v/>
      </c>
      <c r="AB774" s="39">
        <f>IFERROR(IF(D774="","",VLOOKUP(D774,'produto-venda-7'!B:N,5,0)),0)</f>
        <v/>
      </c>
      <c r="AC774" s="39">
        <f>IF(D774="","",IFERROR(AA774/90,0))</f>
        <v/>
      </c>
      <c r="AD774" s="36">
        <f>IF(D774="","",IFERROR(VLOOKUP(D774,'produto-entrada-7'!A:M,4,0),0))</f>
        <v/>
      </c>
      <c r="AE774" s="36">
        <f>IFERROR(IF(D774="","",VLOOKUP(D774,'produto-venda-7'!B:N,10,0)),0)</f>
        <v/>
      </c>
      <c r="AF774" s="36">
        <f>IF(D774="","",IFERROR(VLOOKUP(D774,'produto-entrada-7'!A:M,11,0),0))</f>
        <v/>
      </c>
      <c r="AG774" s="1">
        <f>IF(D774="","",IFERROR(VLOOKUP(D774,'produto-entrada-7'!A:M,12,0),0))</f>
        <v/>
      </c>
      <c r="AH774" s="1">
        <f>IF(D774="","",IFERROR(VLOOKUP(D774,'produto-entrada-7'!A:M,13,0),0))</f>
        <v/>
      </c>
      <c r="AI774" s="36">
        <f>IFERROR(IF(D774="","",VLOOKUP(D774,'produto-venda-7'!B:N,11,0)),0)</f>
        <v/>
      </c>
      <c r="AJ774" s="43">
        <f>IF(D774="","",IFERROR(AI774*AB774,0))</f>
        <v/>
      </c>
      <c r="AK774" s="44">
        <f>IFERROR(IF(D774="","",VLOOKUP(F774,'ANALISE FORNECEDOR'!$A:$I,8,0)),"")</f>
        <v/>
      </c>
      <c r="AL774" s="44">
        <f>IF(D774="","",AVERAGE(AM774,AK774))</f>
        <v/>
      </c>
      <c r="AM774" s="44">
        <f>IFERROR(IF(D774="","",VLOOKUP(F774,'ANALISE FORNECEDOR'!$A:$I,9,0)),"")</f>
        <v/>
      </c>
      <c r="AN774" s="45">
        <f>IF(D774="","",IF(Y774&gt;12,AI774*(U774+Y774),AI774*U774))</f>
        <v/>
      </c>
      <c r="AO774" s="45">
        <f>IF(D774="","",IF(Y774&gt;12,AI774*(U774+V774+Y774),AI774*(U774+V774)))</f>
        <v/>
      </c>
      <c r="AP774" s="46">
        <f>IF(D774="","",IF(Y774&gt;12,AG774*(U774+Y774),AG774*U774))</f>
        <v/>
      </c>
      <c r="AQ774" s="46">
        <f>IF(D774="","",IF(Y774&gt;12,AG774*(U774+V774+Y774),AG774*(U774+V774)))</f>
        <v/>
      </c>
      <c r="AR774" s="46">
        <f>IF(D774="","",IF(OR(R774="A",R774="AA",R774="AAA"),AP774,0))</f>
        <v/>
      </c>
      <c r="AS774" s="46">
        <f>IF(D774="","",IF(R774="B",AP774,0))</f>
        <v/>
      </c>
      <c r="AT774" s="46">
        <f>IF(D774="","",IF(R774="C",AP774,0))</f>
        <v/>
      </c>
      <c r="AU774" s="47">
        <f>IF(D774="","",IFERROR(AN774/AJ774,0))</f>
        <v/>
      </c>
      <c r="AV774" s="47">
        <f>IF(D774="","",IFERROR(((AO774)/AJ774),0))</f>
        <v/>
      </c>
      <c r="AW774" s="48">
        <f>IF(D774="","",IF(OR(S774="S",NOT(AND(ISNUMBER(AC774),ISNUMBER(AL774),AC774*AL774&gt;=0))),0,AC774*AL774))</f>
        <v/>
      </c>
      <c r="AX774" s="49">
        <f>IFERROR(IF(D774="","",AW774*AG774),0)</f>
        <v/>
      </c>
      <c r="AY774" s="48">
        <f>IF(D774="","",IF(OR(S774="S",NOT(AND(ISNUMBER(AC774),ISNUMBER(AK774),AC774*AK774&gt;=0))),0,AC774*AK774))</f>
        <v/>
      </c>
      <c r="AZ774" s="48">
        <f>IFERROR(IF(D774="","",IF(AY774=0,0,IF(((AY774)-(U774+Y774))&lt;0,0,(AY774)-U774))),0)</f>
        <v/>
      </c>
      <c r="BA774" s="49">
        <f>IF(D774="","",AZ774*AG774)</f>
        <v/>
      </c>
      <c r="BB774" s="49">
        <f>IF(D774="","",IF(OR(R774="A",R774="AA",R774="AAA"),BA774,0))</f>
        <v/>
      </c>
      <c r="BC774" s="49">
        <f>IF(D774="","",IF(R774="B",BA774,0))</f>
        <v/>
      </c>
      <c r="BD774" s="49">
        <f>IF(D774="","",IF(R774="B",BA774,0))</f>
        <v/>
      </c>
      <c r="BE774" s="49">
        <f>IF(D774="","",IF(S774="S",
1,
IF(AC774=0,
1,
IF(
IFERROR(((U774+Y774)*AG774)/((AC774*AK774)*AG774),0)&lt;0,
0,
IF(
IFERROR(((U774+Y774)*AG774)/((AC774*AK774)*AG774),0)&gt;1,
1,
IFERROR(((U774+Y774)*AG774)/((AC774*AK774)*AG774),0)
)
)
)
))</f>
        <v/>
      </c>
      <c r="BF774" s="49">
        <f>IF(D774="","",IF(S774="S",
1,
IF(AC774=0,
1,
IF(
IFERROR(((U774+V774+Y774)*AG774)/((AC774*AK774)*AG774),0)&lt;0,
0,
IF(
IFERROR(((U774+V774+Y774)*AG774)/((AC774*AK774)*AG774),0)&gt;1,
1,
IFERROR(((U774+V774+Y774)*AG774)/((AC774*AK774)*AG774),0)
)
)
)
))</f>
        <v/>
      </c>
      <c r="BG774" s="50">
        <f>IF(D774="","",IF(S774="S",0,IF(AND(ISNUMBER(AC774),ISNUMBER(AM774)),IF(OR(AC774*AM774&lt;0,ISERR(AC774*AM774)),0,AC774*AM774),0)))</f>
        <v/>
      </c>
      <c r="BH774" s="50">
        <f>IF(D774="","",IF(BY774&gt;TODAY()-60,0,IF(Y774&gt;12,MAX(0,(U774+Y774)-BG774),MAX(0,U774-BG774))))</f>
        <v/>
      </c>
      <c r="BI774" s="51">
        <f>IF(D774="","",BH774*AG774)</f>
        <v/>
      </c>
      <c r="BJ774" s="51">
        <f>IF(D774="","",IF(OR(R774="A",R774="AA",R774="AAA"),BI774,0))</f>
        <v/>
      </c>
      <c r="BK774" s="51">
        <f>IF(D774="","",IF(R774="B",BI774,0))</f>
        <v/>
      </c>
      <c r="BL774" s="51">
        <f>IF(D774="","",IF(R774="C",BI774,0))</f>
        <v/>
      </c>
      <c r="BM774" s="51">
        <f>IF(D774="","",IFERROR(MAX(0,MIN(BI774/AP774,1)),0))</f>
        <v/>
      </c>
      <c r="BN774" s="52">
        <f>IF(D774="","",AB774*AG774)</f>
        <v/>
      </c>
      <c r="BO774" s="52">
        <f>IF(D774="","",(U774+V774+X774)*AG774)</f>
        <v/>
      </c>
      <c r="BP774" s="52">
        <f>IF(D774="","",(AB774*3)*AG774)</f>
        <v/>
      </c>
      <c r="BQ774" s="52">
        <f>IF(D774="","",IF(BO774-BP774&gt;0,0,BO774-BP774))</f>
        <v/>
      </c>
      <c r="BR774" s="52">
        <f>IF(D774="","",IF(BO774-BP774-BN774&gt;0,0,BO774-BP774-BN774))</f>
        <v/>
      </c>
      <c r="BS774" s="53">
        <f>IF(D774="","",IFERROR(AB774*AI774,0))</f>
        <v/>
      </c>
      <c r="BT774" s="53">
        <f>IF(D774="","",IFERROR(IF(X774&gt;12, AI774*(U774+V774+X774), AI774*(U774+V774)),0))</f>
        <v/>
      </c>
      <c r="BU774" s="53">
        <f>IF(D774="","",IFERROR(((AB774*3)*AI774),0))</f>
        <v/>
      </c>
      <c r="BV774" s="53">
        <f>IF(D774="","",IF(BT774-BU774&gt;0,0,BT774-BU774))</f>
        <v/>
      </c>
      <c r="BW774" s="53">
        <f>IF(D774="","",IF(BT774-BU774-BS774&gt;0,0,BT774-BU774-BS774))</f>
        <v/>
      </c>
      <c r="BX774" s="36">
        <f>IF(D774="","",IFERROR(VLOOKUP(D774,'produto-entrada-7'!A:M,3,0),"SEM PEDIDO"))</f>
        <v/>
      </c>
      <c r="BY774" s="36">
        <f>IF(D774="","",VLOOKUP(D774,'produto-estoque-total-7'!A:AB,25,0))</f>
        <v/>
      </c>
      <c r="BZ774" s="36">
        <f>IF(D774="","",IFERROR(VLOOKUP(D774,'produto-estoque-total-7'!A:AB,26,0)/100,0))</f>
        <v/>
      </c>
      <c r="CA774" s="36">
        <f>IF(D774="","",IFERROR(VLOOKUP(D774,'produto-estoque-total-7'!A:AB,27,0)/100,0))</f>
        <v/>
      </c>
      <c r="CB774" s="41">
        <f>IF(D774="","",V774*AF774)</f>
        <v/>
      </c>
      <c r="CC774" s="41">
        <f>IF(D774="","",V774*AI774)</f>
        <v/>
      </c>
      <c r="CD774" s="54">
        <f>IF(D774="","",VLOOKUP(D774,'produto-estoque-total-7'!A:AB,28,0))</f>
        <v/>
      </c>
    </row>
    <row r="775">
      <c r="A775" s="36">
        <f>IF(D775="","",VLOOKUP(D775,'produto-estoque-total-7'!A:AB,3,0))</f>
        <v/>
      </c>
      <c r="B775" s="1">
        <f>IF(D775="","",VLOOKUP(D775,'produto-estoque-total-7'!A:AB,12,0))</f>
        <v/>
      </c>
      <c r="C775" s="1">
        <f>IF(D775="","",VLOOKUP(D775,'produto-estoque-total-7'!A:AB,2,0))</f>
        <v/>
      </c>
      <c r="D775" s="37">
        <f>IFERROR(IF('produto-estoque-total-7'!A774="","",'produto-estoque-total-7'!A774),"")</f>
        <v/>
      </c>
      <c r="E775" s="1">
        <f>IF(D775="","",VLOOKUP(D775,'produto-estoque-total-7'!A:AB,4,0))</f>
        <v/>
      </c>
      <c r="F775" s="36">
        <f>IF(D775="","",VLOOKUP(D775,'produto-estoque-total-7'!A:AB,13,0))</f>
        <v/>
      </c>
      <c r="G775" s="1">
        <f>IF(F775="","",VLOOKUP(F775,'FORNECEDORES X COMPRADOR'!A:D,4,0))</f>
        <v/>
      </c>
      <c r="H775" s="1">
        <f>IF(F775="","",VLOOKUP(F775,'FORNECEDORES X COMPRADOR'!A:E,5,0))</f>
        <v/>
      </c>
      <c r="I775" s="36">
        <f>IF(D775="","",VLOOKUP(D775,'produto-estoque-total-7'!A:AB,15,0))</f>
        <v/>
      </c>
      <c r="J775" s="36">
        <f>IF(D775="","",VLOOKUP(D775,'produto-estoque-total-7'!A:AB,19,0))</f>
        <v/>
      </c>
      <c r="K775" s="1">
        <f>IF(D775="","",VLOOKUP(D775,'produto-estoque-total-7'!A:AB,20,0))</f>
        <v/>
      </c>
      <c r="L775" s="36">
        <f>IF(D775="","",VLOOKUP(D775,'produto-estoque-total-7'!A:AB,17,0))</f>
        <v/>
      </c>
      <c r="M775" s="1">
        <f>IF(D775="","",VLOOKUP(D775,'produto-estoque-total-7'!A:AB,18,0))</f>
        <v/>
      </c>
      <c r="N775" s="36">
        <f>IF(D775="","",VLOOKUP(D775,'produto-estoque-total-7'!A:AB,21,0))</f>
        <v/>
      </c>
      <c r="O775" s="1">
        <f>IF(D775="","",VLOOKUP(D775,'produto-estoque-total-7'!A:AB,22,0))</f>
        <v/>
      </c>
      <c r="P775" s="36">
        <f>IF(D775="","",VLOOKUP(D775,'produto-estoque-total-7'!A:AB,23,0))</f>
        <v/>
      </c>
      <c r="Q775" s="1">
        <f>IF(D775="","",VLOOKUP(D775,'produto-estoque-total-7'!A:AB,24,0))</f>
        <v/>
      </c>
      <c r="R775" s="38">
        <f>IFERROR(IF(D775="","",VLOOKUP(D775,'produto-venda-7'!B:N,13,0)),"C")</f>
        <v/>
      </c>
      <c r="S775" s="39">
        <f>IF(D775="","",VLOOKUP(D775,'produto-estoque-total-7'!A:AB,6,0))</f>
        <v/>
      </c>
      <c r="T775" s="39">
        <f>IF(D775="","",VLOOKUP(D775,'produto-estoque-total-7'!A:AB,5,0))</f>
        <v/>
      </c>
      <c r="U775" s="40">
        <f>IF(D775="","",VLOOKUP(D775,'produto-estoque-total-7'!A:AB,11,0))</f>
        <v/>
      </c>
      <c r="V775" s="41">
        <f>IF(D775="","",IFERROR(VLOOKUP(D775,'produto-entrada-7'!A:M,10,0),0))</f>
        <v/>
      </c>
      <c r="W775" s="42" t="n"/>
      <c r="X775" s="39">
        <f>IF(D775="","",VLOOKUP(D775,'produto-estoque-total-7'!A:AB,8,0))</f>
        <v/>
      </c>
      <c r="Y775" s="39">
        <f>IF(D775="","",VLOOKUP(D775,'produto-estoque-total-7'!A:AB,9,0))</f>
        <v/>
      </c>
      <c r="Z775" s="39">
        <f>IF(D775="","",VLOOKUP(D775,'produto-estoque-total-7'!A:AB,10,0))</f>
        <v/>
      </c>
      <c r="AA775" s="39">
        <f>IFERROR(IF(D775="","",VLOOKUP(D775,'produto-venda-7'!B:N,4,0)),0)</f>
        <v/>
      </c>
      <c r="AB775" s="39">
        <f>IFERROR(IF(D775="","",VLOOKUP(D775,'produto-venda-7'!B:N,5,0)),0)</f>
        <v/>
      </c>
      <c r="AC775" s="39">
        <f>IF(D775="","",IFERROR(AA775/90,0))</f>
        <v/>
      </c>
      <c r="AD775" s="36">
        <f>IF(D775="","",IFERROR(VLOOKUP(D775,'produto-entrada-7'!A:M,4,0),0))</f>
        <v/>
      </c>
      <c r="AE775" s="36">
        <f>IFERROR(IF(D775="","",VLOOKUP(D775,'produto-venda-7'!B:N,10,0)),0)</f>
        <v/>
      </c>
      <c r="AF775" s="36">
        <f>IF(D775="","",IFERROR(VLOOKUP(D775,'produto-entrada-7'!A:M,11,0),0))</f>
        <v/>
      </c>
      <c r="AG775" s="1">
        <f>IF(D775="","",IFERROR(VLOOKUP(D775,'produto-entrada-7'!A:M,12,0),0))</f>
        <v/>
      </c>
      <c r="AH775" s="1">
        <f>IF(D775="","",IFERROR(VLOOKUP(D775,'produto-entrada-7'!A:M,13,0),0))</f>
        <v/>
      </c>
      <c r="AI775" s="36">
        <f>IFERROR(IF(D775="","",VLOOKUP(D775,'produto-venda-7'!B:N,11,0)),0)</f>
        <v/>
      </c>
      <c r="AJ775" s="43">
        <f>IF(D775="","",IFERROR(AI775*AB775,0))</f>
        <v/>
      </c>
      <c r="AK775" s="44">
        <f>IFERROR(IF(D775="","",VLOOKUP(F775,'ANALISE FORNECEDOR'!$A:$I,8,0)),"")</f>
        <v/>
      </c>
      <c r="AL775" s="44">
        <f>IF(D775="","",AVERAGE(AM775,AK775))</f>
        <v/>
      </c>
      <c r="AM775" s="44">
        <f>IFERROR(IF(D775="","",VLOOKUP(F775,'ANALISE FORNECEDOR'!$A:$I,9,0)),"")</f>
        <v/>
      </c>
      <c r="AN775" s="45">
        <f>IF(D775="","",IF(Y775&gt;12,AI775*(U775+Y775),AI775*U775))</f>
        <v/>
      </c>
      <c r="AO775" s="45">
        <f>IF(D775="","",IF(Y775&gt;12,AI775*(U775+V775+Y775),AI775*(U775+V775)))</f>
        <v/>
      </c>
      <c r="AP775" s="46">
        <f>IF(D775="","",IF(Y775&gt;12,AG775*(U775+Y775),AG775*U775))</f>
        <v/>
      </c>
      <c r="AQ775" s="46">
        <f>IF(D775="","",IF(Y775&gt;12,AG775*(U775+V775+Y775),AG775*(U775+V775)))</f>
        <v/>
      </c>
      <c r="AR775" s="46">
        <f>IF(D775="","",IF(OR(R775="A",R775="AA",R775="AAA"),AP775,0))</f>
        <v/>
      </c>
      <c r="AS775" s="46">
        <f>IF(D775="","",IF(R775="B",AP775,0))</f>
        <v/>
      </c>
      <c r="AT775" s="46">
        <f>IF(D775="","",IF(R775="C",AP775,0))</f>
        <v/>
      </c>
      <c r="AU775" s="47">
        <f>IF(D775="","",IFERROR(AN775/AJ775,0))</f>
        <v/>
      </c>
      <c r="AV775" s="47">
        <f>IF(D775="","",IFERROR(((AO775)/AJ775),0))</f>
        <v/>
      </c>
      <c r="AW775" s="48">
        <f>IF(D775="","",IF(OR(S775="S",NOT(AND(ISNUMBER(AC775),ISNUMBER(AL775),AC775*AL775&gt;=0))),0,AC775*AL775))</f>
        <v/>
      </c>
      <c r="AX775" s="49">
        <f>IFERROR(IF(D775="","",AW775*AG775),0)</f>
        <v/>
      </c>
      <c r="AY775" s="48">
        <f>IF(D775="","",IF(OR(S775="S",NOT(AND(ISNUMBER(AC775),ISNUMBER(AK775),AC775*AK775&gt;=0))),0,AC775*AK775))</f>
        <v/>
      </c>
      <c r="AZ775" s="48">
        <f>IFERROR(IF(D775="","",IF(AY775=0,0,IF(((AY775)-(U775+Y775))&lt;0,0,(AY775)-U775))),0)</f>
        <v/>
      </c>
      <c r="BA775" s="49">
        <f>IF(D775="","",AZ775*AG775)</f>
        <v/>
      </c>
      <c r="BB775" s="49">
        <f>IF(D775="","",IF(OR(R775="A",R775="AA",R775="AAA"),BA775,0))</f>
        <v/>
      </c>
      <c r="BC775" s="49">
        <f>IF(D775="","",IF(R775="B",BA775,0))</f>
        <v/>
      </c>
      <c r="BD775" s="49">
        <f>IF(D775="","",IF(R775="B",BA775,0))</f>
        <v/>
      </c>
      <c r="BE775" s="49">
        <f>IF(D775="","",IF(S775="S",
1,
IF(AC775=0,
1,
IF(
IFERROR(((U775+Y775)*AG775)/((AC775*AK775)*AG775),0)&lt;0,
0,
IF(
IFERROR(((U775+Y775)*AG775)/((AC775*AK775)*AG775),0)&gt;1,
1,
IFERROR(((U775+Y775)*AG775)/((AC775*AK775)*AG775),0)
)
)
)
))</f>
        <v/>
      </c>
      <c r="BF775" s="49">
        <f>IF(D775="","",IF(S775="S",
1,
IF(AC775=0,
1,
IF(
IFERROR(((U775+V775+Y775)*AG775)/((AC775*AK775)*AG775),0)&lt;0,
0,
IF(
IFERROR(((U775+V775+Y775)*AG775)/((AC775*AK775)*AG775),0)&gt;1,
1,
IFERROR(((U775+V775+Y775)*AG775)/((AC775*AK775)*AG775),0)
)
)
)
))</f>
        <v/>
      </c>
      <c r="BG775" s="50">
        <f>IF(D775="","",IF(S775="S",0,IF(AND(ISNUMBER(AC775),ISNUMBER(AM775)),IF(OR(AC775*AM775&lt;0,ISERR(AC775*AM775)),0,AC775*AM775),0)))</f>
        <v/>
      </c>
      <c r="BH775" s="50">
        <f>IF(D775="","",IF(BY775&gt;TODAY()-60,0,IF(Y775&gt;12,MAX(0,(U775+Y775)-BG775),MAX(0,U775-BG775))))</f>
        <v/>
      </c>
      <c r="BI775" s="51">
        <f>IF(D775="","",BH775*AG775)</f>
        <v/>
      </c>
      <c r="BJ775" s="51">
        <f>IF(D775="","",IF(OR(R775="A",R775="AA",R775="AAA"),BI775,0))</f>
        <v/>
      </c>
      <c r="BK775" s="51">
        <f>IF(D775="","",IF(R775="B",BI775,0))</f>
        <v/>
      </c>
      <c r="BL775" s="51">
        <f>IF(D775="","",IF(R775="C",BI775,0))</f>
        <v/>
      </c>
      <c r="BM775" s="51">
        <f>IF(D775="","",IFERROR(MAX(0,MIN(BI775/AP775,1)),0))</f>
        <v/>
      </c>
      <c r="BN775" s="52">
        <f>IF(D775="","",AB775*AG775)</f>
        <v/>
      </c>
      <c r="BO775" s="52">
        <f>IF(D775="","",(U775+V775+X775)*AG775)</f>
        <v/>
      </c>
      <c r="BP775" s="52">
        <f>IF(D775="","",(AB775*3)*AG775)</f>
        <v/>
      </c>
      <c r="BQ775" s="52">
        <f>IF(D775="","",IF(BO775-BP775&gt;0,0,BO775-BP775))</f>
        <v/>
      </c>
      <c r="BR775" s="52">
        <f>IF(D775="","",IF(BO775-BP775-BN775&gt;0,0,BO775-BP775-BN775))</f>
        <v/>
      </c>
      <c r="BS775" s="53">
        <f>IF(D775="","",IFERROR(AB775*AI775,0))</f>
        <v/>
      </c>
      <c r="BT775" s="53">
        <f>IF(D775="","",IFERROR(IF(X775&gt;12, AI775*(U775+V775+X775), AI775*(U775+V775)),0))</f>
        <v/>
      </c>
      <c r="BU775" s="53">
        <f>IF(D775="","",IFERROR(((AB775*3)*AI775),0))</f>
        <v/>
      </c>
      <c r="BV775" s="53">
        <f>IF(D775="","",IF(BT775-BU775&gt;0,0,BT775-BU775))</f>
        <v/>
      </c>
      <c r="BW775" s="53">
        <f>IF(D775="","",IF(BT775-BU775-BS775&gt;0,0,BT775-BU775-BS775))</f>
        <v/>
      </c>
      <c r="BX775" s="36">
        <f>IF(D775="","",IFERROR(VLOOKUP(D775,'produto-entrada-7'!A:M,3,0),"SEM PEDIDO"))</f>
        <v/>
      </c>
      <c r="BY775" s="36">
        <f>IF(D775="","",VLOOKUP(D775,'produto-estoque-total-7'!A:AB,25,0))</f>
        <v/>
      </c>
      <c r="BZ775" s="36">
        <f>IF(D775="","",IFERROR(VLOOKUP(D775,'produto-estoque-total-7'!A:AB,26,0)/100,0))</f>
        <v/>
      </c>
      <c r="CA775" s="36">
        <f>IF(D775="","",IFERROR(VLOOKUP(D775,'produto-estoque-total-7'!A:AB,27,0)/100,0))</f>
        <v/>
      </c>
      <c r="CB775" s="41">
        <f>IF(D775="","",V775*AF775)</f>
        <v/>
      </c>
      <c r="CC775" s="41">
        <f>IF(D775="","",V775*AI775)</f>
        <v/>
      </c>
      <c r="CD775" s="54">
        <f>IF(D775="","",VLOOKUP(D775,'produto-estoque-total-7'!A:AB,28,0))</f>
        <v/>
      </c>
    </row>
    <row r="776">
      <c r="A776" s="36">
        <f>IF(D776="","",VLOOKUP(D776,'produto-estoque-total-7'!A:AB,3,0))</f>
        <v/>
      </c>
      <c r="B776" s="1">
        <f>IF(D776="","",VLOOKUP(D776,'produto-estoque-total-7'!A:AB,12,0))</f>
        <v/>
      </c>
      <c r="C776" s="1">
        <f>IF(D776="","",VLOOKUP(D776,'produto-estoque-total-7'!A:AB,2,0))</f>
        <v/>
      </c>
      <c r="D776" s="37">
        <f>IFERROR(IF('produto-estoque-total-7'!A775="","",'produto-estoque-total-7'!A775),"")</f>
        <v/>
      </c>
      <c r="E776" s="1">
        <f>IF(D776="","",VLOOKUP(D776,'produto-estoque-total-7'!A:AB,4,0))</f>
        <v/>
      </c>
      <c r="F776" s="36">
        <f>IF(D776="","",VLOOKUP(D776,'produto-estoque-total-7'!A:AB,13,0))</f>
        <v/>
      </c>
      <c r="G776" s="1">
        <f>IF(F776="","",VLOOKUP(F776,'FORNECEDORES X COMPRADOR'!A:D,4,0))</f>
        <v/>
      </c>
      <c r="H776" s="1">
        <f>IF(F776="","",VLOOKUP(F776,'FORNECEDORES X COMPRADOR'!A:E,5,0))</f>
        <v/>
      </c>
      <c r="I776" s="36">
        <f>IF(D776="","",VLOOKUP(D776,'produto-estoque-total-7'!A:AB,15,0))</f>
        <v/>
      </c>
      <c r="J776" s="36">
        <f>IF(D776="","",VLOOKUP(D776,'produto-estoque-total-7'!A:AB,19,0))</f>
        <v/>
      </c>
      <c r="K776" s="1">
        <f>IF(D776="","",VLOOKUP(D776,'produto-estoque-total-7'!A:AB,20,0))</f>
        <v/>
      </c>
      <c r="L776" s="36">
        <f>IF(D776="","",VLOOKUP(D776,'produto-estoque-total-7'!A:AB,17,0))</f>
        <v/>
      </c>
      <c r="M776" s="1">
        <f>IF(D776="","",VLOOKUP(D776,'produto-estoque-total-7'!A:AB,18,0))</f>
        <v/>
      </c>
      <c r="N776" s="36">
        <f>IF(D776="","",VLOOKUP(D776,'produto-estoque-total-7'!A:AB,21,0))</f>
        <v/>
      </c>
      <c r="O776" s="1">
        <f>IF(D776="","",VLOOKUP(D776,'produto-estoque-total-7'!A:AB,22,0))</f>
        <v/>
      </c>
      <c r="P776" s="36">
        <f>IF(D776="","",VLOOKUP(D776,'produto-estoque-total-7'!A:AB,23,0))</f>
        <v/>
      </c>
      <c r="Q776" s="1">
        <f>IF(D776="","",VLOOKUP(D776,'produto-estoque-total-7'!A:AB,24,0))</f>
        <v/>
      </c>
      <c r="R776" s="38">
        <f>IFERROR(IF(D776="","",VLOOKUP(D776,'produto-venda-7'!B:N,13,0)),"C")</f>
        <v/>
      </c>
      <c r="S776" s="39">
        <f>IF(D776="","",VLOOKUP(D776,'produto-estoque-total-7'!A:AB,6,0))</f>
        <v/>
      </c>
      <c r="T776" s="39">
        <f>IF(D776="","",VLOOKUP(D776,'produto-estoque-total-7'!A:AB,5,0))</f>
        <v/>
      </c>
      <c r="U776" s="40">
        <f>IF(D776="","",VLOOKUP(D776,'produto-estoque-total-7'!A:AB,11,0))</f>
        <v/>
      </c>
      <c r="V776" s="41">
        <f>IF(D776="","",IFERROR(VLOOKUP(D776,'produto-entrada-7'!A:M,10,0),0))</f>
        <v/>
      </c>
      <c r="W776" s="42" t="n"/>
      <c r="X776" s="39">
        <f>IF(D776="","",VLOOKUP(D776,'produto-estoque-total-7'!A:AB,8,0))</f>
        <v/>
      </c>
      <c r="Y776" s="39">
        <f>IF(D776="","",VLOOKUP(D776,'produto-estoque-total-7'!A:AB,9,0))</f>
        <v/>
      </c>
      <c r="Z776" s="39">
        <f>IF(D776="","",VLOOKUP(D776,'produto-estoque-total-7'!A:AB,10,0))</f>
        <v/>
      </c>
      <c r="AA776" s="39">
        <f>IFERROR(IF(D776="","",VLOOKUP(D776,'produto-venda-7'!B:N,4,0)),0)</f>
        <v/>
      </c>
      <c r="AB776" s="39">
        <f>IFERROR(IF(D776="","",VLOOKUP(D776,'produto-venda-7'!B:N,5,0)),0)</f>
        <v/>
      </c>
      <c r="AC776" s="39">
        <f>IF(D776="","",IFERROR(AA776/90,0))</f>
        <v/>
      </c>
      <c r="AD776" s="36">
        <f>IF(D776="","",IFERROR(VLOOKUP(D776,'produto-entrada-7'!A:M,4,0),0))</f>
        <v/>
      </c>
      <c r="AE776" s="36">
        <f>IFERROR(IF(D776="","",VLOOKUP(D776,'produto-venda-7'!B:N,10,0)),0)</f>
        <v/>
      </c>
      <c r="AF776" s="36">
        <f>IF(D776="","",IFERROR(VLOOKUP(D776,'produto-entrada-7'!A:M,11,0),0))</f>
        <v/>
      </c>
      <c r="AG776" s="1">
        <f>IF(D776="","",IFERROR(VLOOKUP(D776,'produto-entrada-7'!A:M,12,0),0))</f>
        <v/>
      </c>
      <c r="AH776" s="1">
        <f>IF(D776="","",IFERROR(VLOOKUP(D776,'produto-entrada-7'!A:M,13,0),0))</f>
        <v/>
      </c>
      <c r="AI776" s="36">
        <f>IFERROR(IF(D776="","",VLOOKUP(D776,'produto-venda-7'!B:N,11,0)),0)</f>
        <v/>
      </c>
      <c r="AJ776" s="43">
        <f>IF(D776="","",IFERROR(AI776*AB776,0))</f>
        <v/>
      </c>
      <c r="AK776" s="44">
        <f>IFERROR(IF(D776="","",VLOOKUP(F776,'ANALISE FORNECEDOR'!$A:$I,8,0)),"")</f>
        <v/>
      </c>
      <c r="AL776" s="44">
        <f>IF(D776="","",AVERAGE(AM776,AK776))</f>
        <v/>
      </c>
      <c r="AM776" s="44">
        <f>IFERROR(IF(D776="","",VLOOKUP(F776,'ANALISE FORNECEDOR'!$A:$I,9,0)),"")</f>
        <v/>
      </c>
      <c r="AN776" s="45">
        <f>IF(D776="","",IF(Y776&gt;12,AI776*(U776+Y776),AI776*U776))</f>
        <v/>
      </c>
      <c r="AO776" s="45">
        <f>IF(D776="","",IF(Y776&gt;12,AI776*(U776+V776+Y776),AI776*(U776+V776)))</f>
        <v/>
      </c>
      <c r="AP776" s="46">
        <f>IF(D776="","",IF(Y776&gt;12,AG776*(U776+Y776),AG776*U776))</f>
        <v/>
      </c>
      <c r="AQ776" s="46">
        <f>IF(D776="","",IF(Y776&gt;12,AG776*(U776+V776+Y776),AG776*(U776+V776)))</f>
        <v/>
      </c>
      <c r="AR776" s="46">
        <f>IF(D776="","",IF(OR(R776="A",R776="AA",R776="AAA"),AP776,0))</f>
        <v/>
      </c>
      <c r="AS776" s="46">
        <f>IF(D776="","",IF(R776="B",AP776,0))</f>
        <v/>
      </c>
      <c r="AT776" s="46">
        <f>IF(D776="","",IF(R776="C",AP776,0))</f>
        <v/>
      </c>
      <c r="AU776" s="47">
        <f>IF(D776="","",IFERROR(AN776/AJ776,0))</f>
        <v/>
      </c>
      <c r="AV776" s="47">
        <f>IF(D776="","",IFERROR(((AO776)/AJ776),0))</f>
        <v/>
      </c>
      <c r="AW776" s="48">
        <f>IF(D776="","",IF(OR(S776="S",NOT(AND(ISNUMBER(AC776),ISNUMBER(AL776),AC776*AL776&gt;=0))),0,AC776*AL776))</f>
        <v/>
      </c>
      <c r="AX776" s="49">
        <f>IFERROR(IF(D776="","",AW776*AG776),0)</f>
        <v/>
      </c>
      <c r="AY776" s="48">
        <f>IF(D776="","",IF(OR(S776="S",NOT(AND(ISNUMBER(AC776),ISNUMBER(AK776),AC776*AK776&gt;=0))),0,AC776*AK776))</f>
        <v/>
      </c>
      <c r="AZ776" s="48">
        <f>IFERROR(IF(D776="","",IF(AY776=0,0,IF(((AY776)-(U776+Y776))&lt;0,0,(AY776)-U776))),0)</f>
        <v/>
      </c>
      <c r="BA776" s="49">
        <f>IF(D776="","",AZ776*AG776)</f>
        <v/>
      </c>
      <c r="BB776" s="49">
        <f>IF(D776="","",IF(OR(R776="A",R776="AA",R776="AAA"),BA776,0))</f>
        <v/>
      </c>
      <c r="BC776" s="49">
        <f>IF(D776="","",IF(R776="B",BA776,0))</f>
        <v/>
      </c>
      <c r="BD776" s="49">
        <f>IF(D776="","",IF(R776="B",BA776,0))</f>
        <v/>
      </c>
      <c r="BE776" s="49">
        <f>IF(D776="","",IF(S776="S",
1,
IF(AC776=0,
1,
IF(
IFERROR(((U776+Y776)*AG776)/((AC776*AK776)*AG776),0)&lt;0,
0,
IF(
IFERROR(((U776+Y776)*AG776)/((AC776*AK776)*AG776),0)&gt;1,
1,
IFERROR(((U776+Y776)*AG776)/((AC776*AK776)*AG776),0)
)
)
)
))</f>
        <v/>
      </c>
      <c r="BF776" s="49">
        <f>IF(D776="","",IF(S776="S",
1,
IF(AC776=0,
1,
IF(
IFERROR(((U776+V776+Y776)*AG776)/((AC776*AK776)*AG776),0)&lt;0,
0,
IF(
IFERROR(((U776+V776+Y776)*AG776)/((AC776*AK776)*AG776),0)&gt;1,
1,
IFERROR(((U776+V776+Y776)*AG776)/((AC776*AK776)*AG776),0)
)
)
)
))</f>
        <v/>
      </c>
      <c r="BG776" s="50">
        <f>IF(D776="","",IF(S776="S",0,IF(AND(ISNUMBER(AC776),ISNUMBER(AM776)),IF(OR(AC776*AM776&lt;0,ISERR(AC776*AM776)),0,AC776*AM776),0)))</f>
        <v/>
      </c>
      <c r="BH776" s="50">
        <f>IF(D776="","",IF(BY776&gt;TODAY()-60,0,IF(Y776&gt;12,MAX(0,(U776+Y776)-BG776),MAX(0,U776-BG776))))</f>
        <v/>
      </c>
      <c r="BI776" s="51">
        <f>IF(D776="","",BH776*AG776)</f>
        <v/>
      </c>
      <c r="BJ776" s="51">
        <f>IF(D776="","",IF(OR(R776="A",R776="AA",R776="AAA"),BI776,0))</f>
        <v/>
      </c>
      <c r="BK776" s="51">
        <f>IF(D776="","",IF(R776="B",BI776,0))</f>
        <v/>
      </c>
      <c r="BL776" s="51">
        <f>IF(D776="","",IF(R776="C",BI776,0))</f>
        <v/>
      </c>
      <c r="BM776" s="51">
        <f>IF(D776="","",IFERROR(MAX(0,MIN(BI776/AP776,1)),0))</f>
        <v/>
      </c>
      <c r="BN776" s="52">
        <f>IF(D776="","",AB776*AG776)</f>
        <v/>
      </c>
      <c r="BO776" s="52">
        <f>IF(D776="","",(U776+V776+X776)*AG776)</f>
        <v/>
      </c>
      <c r="BP776" s="52">
        <f>IF(D776="","",(AB776*3)*AG776)</f>
        <v/>
      </c>
      <c r="BQ776" s="52">
        <f>IF(D776="","",IF(BO776-BP776&gt;0,0,BO776-BP776))</f>
        <v/>
      </c>
      <c r="BR776" s="52">
        <f>IF(D776="","",IF(BO776-BP776-BN776&gt;0,0,BO776-BP776-BN776))</f>
        <v/>
      </c>
      <c r="BS776" s="53">
        <f>IF(D776="","",IFERROR(AB776*AI776,0))</f>
        <v/>
      </c>
      <c r="BT776" s="53">
        <f>IF(D776="","",IFERROR(IF(X776&gt;12, AI776*(U776+V776+X776), AI776*(U776+V776)),0))</f>
        <v/>
      </c>
      <c r="BU776" s="53">
        <f>IF(D776="","",IFERROR(((AB776*3)*AI776),0))</f>
        <v/>
      </c>
      <c r="BV776" s="53">
        <f>IF(D776="","",IF(BT776-BU776&gt;0,0,BT776-BU776))</f>
        <v/>
      </c>
      <c r="BW776" s="53">
        <f>IF(D776="","",IF(BT776-BU776-BS776&gt;0,0,BT776-BU776-BS776))</f>
        <v/>
      </c>
      <c r="BX776" s="36">
        <f>IF(D776="","",IFERROR(VLOOKUP(D776,'produto-entrada-7'!A:M,3,0),"SEM PEDIDO"))</f>
        <v/>
      </c>
      <c r="BY776" s="36">
        <f>IF(D776="","",VLOOKUP(D776,'produto-estoque-total-7'!A:AB,25,0))</f>
        <v/>
      </c>
      <c r="BZ776" s="36">
        <f>IF(D776="","",IFERROR(VLOOKUP(D776,'produto-estoque-total-7'!A:AB,26,0)/100,0))</f>
        <v/>
      </c>
      <c r="CA776" s="36">
        <f>IF(D776="","",IFERROR(VLOOKUP(D776,'produto-estoque-total-7'!A:AB,27,0)/100,0))</f>
        <v/>
      </c>
      <c r="CB776" s="41">
        <f>IF(D776="","",V776*AF776)</f>
        <v/>
      </c>
      <c r="CC776" s="41">
        <f>IF(D776="","",V776*AI776)</f>
        <v/>
      </c>
      <c r="CD776" s="54">
        <f>IF(D776="","",VLOOKUP(D776,'produto-estoque-total-7'!A:AB,28,0))</f>
        <v/>
      </c>
    </row>
    <row r="777">
      <c r="A777" s="36">
        <f>IF(D777="","",VLOOKUP(D777,'produto-estoque-total-7'!A:AB,3,0))</f>
        <v/>
      </c>
      <c r="B777" s="1">
        <f>IF(D777="","",VLOOKUP(D777,'produto-estoque-total-7'!A:AB,12,0))</f>
        <v/>
      </c>
      <c r="C777" s="1">
        <f>IF(D777="","",VLOOKUP(D777,'produto-estoque-total-7'!A:AB,2,0))</f>
        <v/>
      </c>
      <c r="D777" s="37">
        <f>IFERROR(IF('produto-estoque-total-7'!A776="","",'produto-estoque-total-7'!A776),"")</f>
        <v/>
      </c>
      <c r="E777" s="1">
        <f>IF(D777="","",VLOOKUP(D777,'produto-estoque-total-7'!A:AB,4,0))</f>
        <v/>
      </c>
      <c r="F777" s="36">
        <f>IF(D777="","",VLOOKUP(D777,'produto-estoque-total-7'!A:AB,13,0))</f>
        <v/>
      </c>
      <c r="G777" s="1">
        <f>IF(F777="","",VLOOKUP(F777,'FORNECEDORES X COMPRADOR'!A:D,4,0))</f>
        <v/>
      </c>
      <c r="H777" s="1">
        <f>IF(F777="","",VLOOKUP(F777,'FORNECEDORES X COMPRADOR'!A:E,5,0))</f>
        <v/>
      </c>
      <c r="I777" s="36">
        <f>IF(D777="","",VLOOKUP(D777,'produto-estoque-total-7'!A:AB,15,0))</f>
        <v/>
      </c>
      <c r="J777" s="36">
        <f>IF(D777="","",VLOOKUP(D777,'produto-estoque-total-7'!A:AB,19,0))</f>
        <v/>
      </c>
      <c r="K777" s="1">
        <f>IF(D777="","",VLOOKUP(D777,'produto-estoque-total-7'!A:AB,20,0))</f>
        <v/>
      </c>
      <c r="L777" s="36">
        <f>IF(D777="","",VLOOKUP(D777,'produto-estoque-total-7'!A:AB,17,0))</f>
        <v/>
      </c>
      <c r="M777" s="1">
        <f>IF(D777="","",VLOOKUP(D777,'produto-estoque-total-7'!A:AB,18,0))</f>
        <v/>
      </c>
      <c r="N777" s="36">
        <f>IF(D777="","",VLOOKUP(D777,'produto-estoque-total-7'!A:AB,21,0))</f>
        <v/>
      </c>
      <c r="O777" s="1">
        <f>IF(D777="","",VLOOKUP(D777,'produto-estoque-total-7'!A:AB,22,0))</f>
        <v/>
      </c>
      <c r="P777" s="36">
        <f>IF(D777="","",VLOOKUP(D777,'produto-estoque-total-7'!A:AB,23,0))</f>
        <v/>
      </c>
      <c r="Q777" s="1">
        <f>IF(D777="","",VLOOKUP(D777,'produto-estoque-total-7'!A:AB,24,0))</f>
        <v/>
      </c>
      <c r="R777" s="38">
        <f>IFERROR(IF(D777="","",VLOOKUP(D777,'produto-venda-7'!B:N,13,0)),"C")</f>
        <v/>
      </c>
      <c r="S777" s="39">
        <f>IF(D777="","",VLOOKUP(D777,'produto-estoque-total-7'!A:AB,6,0))</f>
        <v/>
      </c>
      <c r="T777" s="39">
        <f>IF(D777="","",VLOOKUP(D777,'produto-estoque-total-7'!A:AB,5,0))</f>
        <v/>
      </c>
      <c r="U777" s="40">
        <f>IF(D777="","",VLOOKUP(D777,'produto-estoque-total-7'!A:AB,11,0))</f>
        <v/>
      </c>
      <c r="V777" s="41">
        <f>IF(D777="","",IFERROR(VLOOKUP(D777,'produto-entrada-7'!A:M,10,0),0))</f>
        <v/>
      </c>
      <c r="W777" s="42" t="n"/>
      <c r="X777" s="39">
        <f>IF(D777="","",VLOOKUP(D777,'produto-estoque-total-7'!A:AB,8,0))</f>
        <v/>
      </c>
      <c r="Y777" s="39">
        <f>IF(D777="","",VLOOKUP(D777,'produto-estoque-total-7'!A:AB,9,0))</f>
        <v/>
      </c>
      <c r="Z777" s="39">
        <f>IF(D777="","",VLOOKUP(D777,'produto-estoque-total-7'!A:AB,10,0))</f>
        <v/>
      </c>
      <c r="AA777" s="39">
        <f>IFERROR(IF(D777="","",VLOOKUP(D777,'produto-venda-7'!B:N,4,0)),0)</f>
        <v/>
      </c>
      <c r="AB777" s="39">
        <f>IFERROR(IF(D777="","",VLOOKUP(D777,'produto-venda-7'!B:N,5,0)),0)</f>
        <v/>
      </c>
      <c r="AC777" s="39">
        <f>IF(D777="","",IFERROR(AA777/90,0))</f>
        <v/>
      </c>
      <c r="AD777" s="36">
        <f>IF(D777="","",IFERROR(VLOOKUP(D777,'produto-entrada-7'!A:M,4,0),0))</f>
        <v/>
      </c>
      <c r="AE777" s="36">
        <f>IFERROR(IF(D777="","",VLOOKUP(D777,'produto-venda-7'!B:N,10,0)),0)</f>
        <v/>
      </c>
      <c r="AF777" s="36">
        <f>IF(D777="","",IFERROR(VLOOKUP(D777,'produto-entrada-7'!A:M,11,0),0))</f>
        <v/>
      </c>
      <c r="AG777" s="1">
        <f>IF(D777="","",IFERROR(VLOOKUP(D777,'produto-entrada-7'!A:M,12,0),0))</f>
        <v/>
      </c>
      <c r="AH777" s="1">
        <f>IF(D777="","",IFERROR(VLOOKUP(D777,'produto-entrada-7'!A:M,13,0),0))</f>
        <v/>
      </c>
      <c r="AI777" s="36">
        <f>IFERROR(IF(D777="","",VLOOKUP(D777,'produto-venda-7'!B:N,11,0)),0)</f>
        <v/>
      </c>
      <c r="AJ777" s="43">
        <f>IF(D777="","",IFERROR(AI777*AB777,0))</f>
        <v/>
      </c>
      <c r="AK777" s="44">
        <f>IFERROR(IF(D777="","",VLOOKUP(F777,'ANALISE FORNECEDOR'!$A:$I,8,0)),"")</f>
        <v/>
      </c>
      <c r="AL777" s="44">
        <f>IF(D777="","",AVERAGE(AM777,AK777))</f>
        <v/>
      </c>
      <c r="AM777" s="44">
        <f>IFERROR(IF(D777="","",VLOOKUP(F777,'ANALISE FORNECEDOR'!$A:$I,9,0)),"")</f>
        <v/>
      </c>
      <c r="AN777" s="45">
        <f>IF(D777="","",IF(Y777&gt;12,AI777*(U777+Y777),AI777*U777))</f>
        <v/>
      </c>
      <c r="AO777" s="45">
        <f>IF(D777="","",IF(Y777&gt;12,AI777*(U777+V777+Y777),AI777*(U777+V777)))</f>
        <v/>
      </c>
      <c r="AP777" s="46">
        <f>IF(D777="","",IF(Y777&gt;12,AG777*(U777+Y777),AG777*U777))</f>
        <v/>
      </c>
      <c r="AQ777" s="46">
        <f>IF(D777="","",IF(Y777&gt;12,AG777*(U777+V777+Y777),AG777*(U777+V777)))</f>
        <v/>
      </c>
      <c r="AR777" s="46">
        <f>IF(D777="","",IF(OR(R777="A",R777="AA",R777="AAA"),AP777,0))</f>
        <v/>
      </c>
      <c r="AS777" s="46">
        <f>IF(D777="","",IF(R777="B",AP777,0))</f>
        <v/>
      </c>
      <c r="AT777" s="46">
        <f>IF(D777="","",IF(R777="C",AP777,0))</f>
        <v/>
      </c>
      <c r="AU777" s="47">
        <f>IF(D777="","",IFERROR(AN777/AJ777,0))</f>
        <v/>
      </c>
      <c r="AV777" s="47">
        <f>IF(D777="","",IFERROR(((AO777)/AJ777),0))</f>
        <v/>
      </c>
      <c r="AW777" s="48">
        <f>IF(D777="","",IF(OR(S777="S",NOT(AND(ISNUMBER(AC777),ISNUMBER(AL777),AC777*AL777&gt;=0))),0,AC777*AL777))</f>
        <v/>
      </c>
      <c r="AX777" s="49">
        <f>IFERROR(IF(D777="","",AW777*AG777),0)</f>
        <v/>
      </c>
      <c r="AY777" s="48">
        <f>IF(D777="","",IF(OR(S777="S",NOT(AND(ISNUMBER(AC777),ISNUMBER(AK777),AC777*AK777&gt;=0))),0,AC777*AK777))</f>
        <v/>
      </c>
      <c r="AZ777" s="48">
        <f>IFERROR(IF(D777="","",IF(AY777=0,0,IF(((AY777)-(U777+Y777))&lt;0,0,(AY777)-U777))),0)</f>
        <v/>
      </c>
      <c r="BA777" s="49">
        <f>IF(D777="","",AZ777*AG777)</f>
        <v/>
      </c>
      <c r="BB777" s="49">
        <f>IF(D777="","",IF(OR(R777="A",R777="AA",R777="AAA"),BA777,0))</f>
        <v/>
      </c>
      <c r="BC777" s="49">
        <f>IF(D777="","",IF(R777="B",BA777,0))</f>
        <v/>
      </c>
      <c r="BD777" s="49">
        <f>IF(D777="","",IF(R777="B",BA777,0))</f>
        <v/>
      </c>
      <c r="BE777" s="49">
        <f>IF(D777="","",IF(S777="S",
1,
IF(AC777=0,
1,
IF(
IFERROR(((U777+Y777)*AG777)/((AC777*AK777)*AG777),0)&lt;0,
0,
IF(
IFERROR(((U777+Y777)*AG777)/((AC777*AK777)*AG777),0)&gt;1,
1,
IFERROR(((U777+Y777)*AG777)/((AC777*AK777)*AG777),0)
)
)
)
))</f>
        <v/>
      </c>
      <c r="BF777" s="49">
        <f>IF(D777="","",IF(S777="S",
1,
IF(AC777=0,
1,
IF(
IFERROR(((U777+V777+Y777)*AG777)/((AC777*AK777)*AG777),0)&lt;0,
0,
IF(
IFERROR(((U777+V777+Y777)*AG777)/((AC777*AK777)*AG777),0)&gt;1,
1,
IFERROR(((U777+V777+Y777)*AG777)/((AC777*AK777)*AG777),0)
)
)
)
))</f>
        <v/>
      </c>
      <c r="BG777" s="50">
        <f>IF(D777="","",IF(S777="S",0,IF(AND(ISNUMBER(AC777),ISNUMBER(AM777)),IF(OR(AC777*AM777&lt;0,ISERR(AC777*AM777)),0,AC777*AM777),0)))</f>
        <v/>
      </c>
      <c r="BH777" s="50">
        <f>IF(D777="","",IF(BY777&gt;TODAY()-60,0,IF(Y777&gt;12,MAX(0,(U777+Y777)-BG777),MAX(0,U777-BG777))))</f>
        <v/>
      </c>
      <c r="BI777" s="51">
        <f>IF(D777="","",BH777*AG777)</f>
        <v/>
      </c>
      <c r="BJ777" s="51">
        <f>IF(D777="","",IF(OR(R777="A",R777="AA",R777="AAA"),BI777,0))</f>
        <v/>
      </c>
      <c r="BK777" s="51">
        <f>IF(D777="","",IF(R777="B",BI777,0))</f>
        <v/>
      </c>
      <c r="BL777" s="51">
        <f>IF(D777="","",IF(R777="C",BI777,0))</f>
        <v/>
      </c>
      <c r="BM777" s="51">
        <f>IF(D777="","",IFERROR(MAX(0,MIN(BI777/AP777,1)),0))</f>
        <v/>
      </c>
      <c r="BN777" s="52">
        <f>IF(D777="","",AB777*AG777)</f>
        <v/>
      </c>
      <c r="BO777" s="52">
        <f>IF(D777="","",(U777+V777+X777)*AG777)</f>
        <v/>
      </c>
      <c r="BP777" s="52">
        <f>IF(D777="","",(AB777*3)*AG777)</f>
        <v/>
      </c>
      <c r="BQ777" s="52">
        <f>IF(D777="","",IF(BO777-BP777&gt;0,0,BO777-BP777))</f>
        <v/>
      </c>
      <c r="BR777" s="52">
        <f>IF(D777="","",IF(BO777-BP777-BN777&gt;0,0,BO777-BP777-BN777))</f>
        <v/>
      </c>
      <c r="BS777" s="53">
        <f>IF(D777="","",IFERROR(AB777*AI777,0))</f>
        <v/>
      </c>
      <c r="BT777" s="53">
        <f>IF(D777="","",IFERROR(IF(X777&gt;12, AI777*(U777+V777+X777), AI777*(U777+V777)),0))</f>
        <v/>
      </c>
      <c r="BU777" s="53">
        <f>IF(D777="","",IFERROR(((AB777*3)*AI777),0))</f>
        <v/>
      </c>
      <c r="BV777" s="53">
        <f>IF(D777="","",IF(BT777-BU777&gt;0,0,BT777-BU777))</f>
        <v/>
      </c>
      <c r="BW777" s="53">
        <f>IF(D777="","",IF(BT777-BU777-BS777&gt;0,0,BT777-BU777-BS777))</f>
        <v/>
      </c>
      <c r="BX777" s="36">
        <f>IF(D777="","",IFERROR(VLOOKUP(D777,'produto-entrada-7'!A:M,3,0),"SEM PEDIDO"))</f>
        <v/>
      </c>
      <c r="BY777" s="36">
        <f>IF(D777="","",VLOOKUP(D777,'produto-estoque-total-7'!A:AB,25,0))</f>
        <v/>
      </c>
      <c r="BZ777" s="36">
        <f>IF(D777="","",IFERROR(VLOOKUP(D777,'produto-estoque-total-7'!A:AB,26,0)/100,0))</f>
        <v/>
      </c>
      <c r="CA777" s="36">
        <f>IF(D777="","",IFERROR(VLOOKUP(D777,'produto-estoque-total-7'!A:AB,27,0)/100,0))</f>
        <v/>
      </c>
      <c r="CB777" s="41">
        <f>IF(D777="","",V777*AF777)</f>
        <v/>
      </c>
      <c r="CC777" s="41">
        <f>IF(D777="","",V777*AI777)</f>
        <v/>
      </c>
      <c r="CD777" s="54">
        <f>IF(D777="","",VLOOKUP(D777,'produto-estoque-total-7'!A:AB,28,0))</f>
        <v/>
      </c>
    </row>
    <row r="778">
      <c r="A778" s="36">
        <f>IF(D778="","",VLOOKUP(D778,'produto-estoque-total-7'!A:AB,3,0))</f>
        <v/>
      </c>
      <c r="B778" s="1">
        <f>IF(D778="","",VLOOKUP(D778,'produto-estoque-total-7'!A:AB,12,0))</f>
        <v/>
      </c>
      <c r="C778" s="1">
        <f>IF(D778="","",VLOOKUP(D778,'produto-estoque-total-7'!A:AB,2,0))</f>
        <v/>
      </c>
      <c r="D778" s="37">
        <f>IFERROR(IF('produto-estoque-total-7'!A777="","",'produto-estoque-total-7'!A777),"")</f>
        <v/>
      </c>
      <c r="E778" s="1">
        <f>IF(D778="","",VLOOKUP(D778,'produto-estoque-total-7'!A:AB,4,0))</f>
        <v/>
      </c>
      <c r="F778" s="36">
        <f>IF(D778="","",VLOOKUP(D778,'produto-estoque-total-7'!A:AB,13,0))</f>
        <v/>
      </c>
      <c r="G778" s="1">
        <f>IF(F778="","",VLOOKUP(F778,'FORNECEDORES X COMPRADOR'!A:D,4,0))</f>
        <v/>
      </c>
      <c r="H778" s="1">
        <f>IF(F778="","",VLOOKUP(F778,'FORNECEDORES X COMPRADOR'!A:E,5,0))</f>
        <v/>
      </c>
      <c r="I778" s="36">
        <f>IF(D778="","",VLOOKUP(D778,'produto-estoque-total-7'!A:AB,15,0))</f>
        <v/>
      </c>
      <c r="J778" s="36">
        <f>IF(D778="","",VLOOKUP(D778,'produto-estoque-total-7'!A:AB,19,0))</f>
        <v/>
      </c>
      <c r="K778" s="1">
        <f>IF(D778="","",VLOOKUP(D778,'produto-estoque-total-7'!A:AB,20,0))</f>
        <v/>
      </c>
      <c r="L778" s="36">
        <f>IF(D778="","",VLOOKUP(D778,'produto-estoque-total-7'!A:AB,17,0))</f>
        <v/>
      </c>
      <c r="M778" s="1">
        <f>IF(D778="","",VLOOKUP(D778,'produto-estoque-total-7'!A:AB,18,0))</f>
        <v/>
      </c>
      <c r="N778" s="36">
        <f>IF(D778="","",VLOOKUP(D778,'produto-estoque-total-7'!A:AB,21,0))</f>
        <v/>
      </c>
      <c r="O778" s="1">
        <f>IF(D778="","",VLOOKUP(D778,'produto-estoque-total-7'!A:AB,22,0))</f>
        <v/>
      </c>
      <c r="P778" s="36">
        <f>IF(D778="","",VLOOKUP(D778,'produto-estoque-total-7'!A:AB,23,0))</f>
        <v/>
      </c>
      <c r="Q778" s="1">
        <f>IF(D778="","",VLOOKUP(D778,'produto-estoque-total-7'!A:AB,24,0))</f>
        <v/>
      </c>
      <c r="R778" s="38">
        <f>IFERROR(IF(D778="","",VLOOKUP(D778,'produto-venda-7'!B:N,13,0)),"C")</f>
        <v/>
      </c>
      <c r="S778" s="39">
        <f>IF(D778="","",VLOOKUP(D778,'produto-estoque-total-7'!A:AB,6,0))</f>
        <v/>
      </c>
      <c r="T778" s="39">
        <f>IF(D778="","",VLOOKUP(D778,'produto-estoque-total-7'!A:AB,5,0))</f>
        <v/>
      </c>
      <c r="U778" s="40">
        <f>IF(D778="","",VLOOKUP(D778,'produto-estoque-total-7'!A:AB,11,0))</f>
        <v/>
      </c>
      <c r="V778" s="41">
        <f>IF(D778="","",IFERROR(VLOOKUP(D778,'produto-entrada-7'!A:M,10,0),0))</f>
        <v/>
      </c>
      <c r="W778" s="42" t="n"/>
      <c r="X778" s="39">
        <f>IF(D778="","",VLOOKUP(D778,'produto-estoque-total-7'!A:AB,8,0))</f>
        <v/>
      </c>
      <c r="Y778" s="39">
        <f>IF(D778="","",VLOOKUP(D778,'produto-estoque-total-7'!A:AB,9,0))</f>
        <v/>
      </c>
      <c r="Z778" s="39">
        <f>IF(D778="","",VLOOKUP(D778,'produto-estoque-total-7'!A:AB,10,0))</f>
        <v/>
      </c>
      <c r="AA778" s="39">
        <f>IFERROR(IF(D778="","",VLOOKUP(D778,'produto-venda-7'!B:N,4,0)),0)</f>
        <v/>
      </c>
      <c r="AB778" s="39">
        <f>IFERROR(IF(D778="","",VLOOKUP(D778,'produto-venda-7'!B:N,5,0)),0)</f>
        <v/>
      </c>
      <c r="AC778" s="39">
        <f>IF(D778="","",IFERROR(AA778/90,0))</f>
        <v/>
      </c>
      <c r="AD778" s="36">
        <f>IF(D778="","",IFERROR(VLOOKUP(D778,'produto-entrada-7'!A:M,4,0),0))</f>
        <v/>
      </c>
      <c r="AE778" s="36">
        <f>IFERROR(IF(D778="","",VLOOKUP(D778,'produto-venda-7'!B:N,10,0)),0)</f>
        <v/>
      </c>
      <c r="AF778" s="36">
        <f>IF(D778="","",IFERROR(VLOOKUP(D778,'produto-entrada-7'!A:M,11,0),0))</f>
        <v/>
      </c>
      <c r="AG778" s="1">
        <f>IF(D778="","",IFERROR(VLOOKUP(D778,'produto-entrada-7'!A:M,12,0),0))</f>
        <v/>
      </c>
      <c r="AH778" s="1">
        <f>IF(D778="","",IFERROR(VLOOKUP(D778,'produto-entrada-7'!A:M,13,0),0))</f>
        <v/>
      </c>
      <c r="AI778" s="36">
        <f>IFERROR(IF(D778="","",VLOOKUP(D778,'produto-venda-7'!B:N,11,0)),0)</f>
        <v/>
      </c>
      <c r="AJ778" s="43">
        <f>IF(D778="","",IFERROR(AI778*AB778,0))</f>
        <v/>
      </c>
      <c r="AK778" s="44">
        <f>IFERROR(IF(D778="","",VLOOKUP(F778,'ANALISE FORNECEDOR'!$A:$I,8,0)),"")</f>
        <v/>
      </c>
      <c r="AL778" s="44">
        <f>IF(D778="","",AVERAGE(AM778,AK778))</f>
        <v/>
      </c>
      <c r="AM778" s="44">
        <f>IFERROR(IF(D778="","",VLOOKUP(F778,'ANALISE FORNECEDOR'!$A:$I,9,0)),"")</f>
        <v/>
      </c>
      <c r="AN778" s="45">
        <f>IF(D778="","",IF(Y778&gt;12,AI778*(U778+Y778),AI778*U778))</f>
        <v/>
      </c>
      <c r="AO778" s="45">
        <f>IF(D778="","",IF(Y778&gt;12,AI778*(U778+V778+Y778),AI778*(U778+V778)))</f>
        <v/>
      </c>
      <c r="AP778" s="46">
        <f>IF(D778="","",IF(Y778&gt;12,AG778*(U778+Y778),AG778*U778))</f>
        <v/>
      </c>
      <c r="AQ778" s="46">
        <f>IF(D778="","",IF(Y778&gt;12,AG778*(U778+V778+Y778),AG778*(U778+V778)))</f>
        <v/>
      </c>
      <c r="AR778" s="46">
        <f>IF(D778="","",IF(OR(R778="A",R778="AA",R778="AAA"),AP778,0))</f>
        <v/>
      </c>
      <c r="AS778" s="46">
        <f>IF(D778="","",IF(R778="B",AP778,0))</f>
        <v/>
      </c>
      <c r="AT778" s="46">
        <f>IF(D778="","",IF(R778="C",AP778,0))</f>
        <v/>
      </c>
      <c r="AU778" s="47">
        <f>IF(D778="","",IFERROR(AN778/AJ778,0))</f>
        <v/>
      </c>
      <c r="AV778" s="47">
        <f>IF(D778="","",IFERROR(((AO778)/AJ778),0))</f>
        <v/>
      </c>
      <c r="AW778" s="48">
        <f>IF(D778="","",IF(OR(S778="S",NOT(AND(ISNUMBER(AC778),ISNUMBER(AL778),AC778*AL778&gt;=0))),0,AC778*AL778))</f>
        <v/>
      </c>
      <c r="AX778" s="49">
        <f>IFERROR(IF(D778="","",AW778*AG778),0)</f>
        <v/>
      </c>
      <c r="AY778" s="48">
        <f>IF(D778="","",IF(OR(S778="S",NOT(AND(ISNUMBER(AC778),ISNUMBER(AK778),AC778*AK778&gt;=0))),0,AC778*AK778))</f>
        <v/>
      </c>
      <c r="AZ778" s="48">
        <f>IFERROR(IF(D778="","",IF(AY778=0,0,IF(((AY778)-(U778+Y778))&lt;0,0,(AY778)-U778))),0)</f>
        <v/>
      </c>
      <c r="BA778" s="49">
        <f>IF(D778="","",AZ778*AG778)</f>
        <v/>
      </c>
      <c r="BB778" s="49">
        <f>IF(D778="","",IF(OR(R778="A",R778="AA",R778="AAA"),BA778,0))</f>
        <v/>
      </c>
      <c r="BC778" s="49">
        <f>IF(D778="","",IF(R778="B",BA778,0))</f>
        <v/>
      </c>
      <c r="BD778" s="49">
        <f>IF(D778="","",IF(R778="B",BA778,0))</f>
        <v/>
      </c>
      <c r="BE778" s="49">
        <f>IF(D778="","",IF(S778="S",
1,
IF(AC778=0,
1,
IF(
IFERROR(((U778+Y778)*AG778)/((AC778*AK778)*AG778),0)&lt;0,
0,
IF(
IFERROR(((U778+Y778)*AG778)/((AC778*AK778)*AG778),0)&gt;1,
1,
IFERROR(((U778+Y778)*AG778)/((AC778*AK778)*AG778),0)
)
)
)
))</f>
        <v/>
      </c>
      <c r="BF778" s="49">
        <f>IF(D778="","",IF(S778="S",
1,
IF(AC778=0,
1,
IF(
IFERROR(((U778+V778+Y778)*AG778)/((AC778*AK778)*AG778),0)&lt;0,
0,
IF(
IFERROR(((U778+V778+Y778)*AG778)/((AC778*AK778)*AG778),0)&gt;1,
1,
IFERROR(((U778+V778+Y778)*AG778)/((AC778*AK778)*AG778),0)
)
)
)
))</f>
        <v/>
      </c>
      <c r="BG778" s="50">
        <f>IF(D778="","",IF(S778="S",0,IF(AND(ISNUMBER(AC778),ISNUMBER(AM778)),IF(OR(AC778*AM778&lt;0,ISERR(AC778*AM778)),0,AC778*AM778),0)))</f>
        <v/>
      </c>
      <c r="BH778" s="50">
        <f>IF(D778="","",IF(BY778&gt;TODAY()-60,0,IF(Y778&gt;12,MAX(0,(U778+Y778)-BG778),MAX(0,U778-BG778))))</f>
        <v/>
      </c>
      <c r="BI778" s="51">
        <f>IF(D778="","",BH778*AG778)</f>
        <v/>
      </c>
      <c r="BJ778" s="51">
        <f>IF(D778="","",IF(OR(R778="A",R778="AA",R778="AAA"),BI778,0))</f>
        <v/>
      </c>
      <c r="BK778" s="51">
        <f>IF(D778="","",IF(R778="B",BI778,0))</f>
        <v/>
      </c>
      <c r="BL778" s="51">
        <f>IF(D778="","",IF(R778="C",BI778,0))</f>
        <v/>
      </c>
      <c r="BM778" s="51">
        <f>IF(D778="","",IFERROR(MAX(0,MIN(BI778/AP778,1)),0))</f>
        <v/>
      </c>
      <c r="BN778" s="52">
        <f>IF(D778="","",AB778*AG778)</f>
        <v/>
      </c>
      <c r="BO778" s="52">
        <f>IF(D778="","",(U778+V778+X778)*AG778)</f>
        <v/>
      </c>
      <c r="BP778" s="52">
        <f>IF(D778="","",(AB778*3)*AG778)</f>
        <v/>
      </c>
      <c r="BQ778" s="52">
        <f>IF(D778="","",IF(BO778-BP778&gt;0,0,BO778-BP778))</f>
        <v/>
      </c>
      <c r="BR778" s="52">
        <f>IF(D778="","",IF(BO778-BP778-BN778&gt;0,0,BO778-BP778-BN778))</f>
        <v/>
      </c>
      <c r="BS778" s="53">
        <f>IF(D778="","",IFERROR(AB778*AI778,0))</f>
        <v/>
      </c>
      <c r="BT778" s="53">
        <f>IF(D778="","",IFERROR(IF(X778&gt;12, AI778*(U778+V778+X778), AI778*(U778+V778)),0))</f>
        <v/>
      </c>
      <c r="BU778" s="53">
        <f>IF(D778="","",IFERROR(((AB778*3)*AI778),0))</f>
        <v/>
      </c>
      <c r="BV778" s="53">
        <f>IF(D778="","",IF(BT778-BU778&gt;0,0,BT778-BU778))</f>
        <v/>
      </c>
      <c r="BW778" s="53">
        <f>IF(D778="","",IF(BT778-BU778-BS778&gt;0,0,BT778-BU778-BS778))</f>
        <v/>
      </c>
      <c r="BX778" s="36">
        <f>IF(D778="","",IFERROR(VLOOKUP(D778,'produto-entrada-7'!A:M,3,0),"SEM PEDIDO"))</f>
        <v/>
      </c>
      <c r="BY778" s="36">
        <f>IF(D778="","",VLOOKUP(D778,'produto-estoque-total-7'!A:AB,25,0))</f>
        <v/>
      </c>
      <c r="BZ778" s="36">
        <f>IF(D778="","",IFERROR(VLOOKUP(D778,'produto-estoque-total-7'!A:AB,26,0)/100,0))</f>
        <v/>
      </c>
      <c r="CA778" s="36">
        <f>IF(D778="","",IFERROR(VLOOKUP(D778,'produto-estoque-total-7'!A:AB,27,0)/100,0))</f>
        <v/>
      </c>
      <c r="CB778" s="41">
        <f>IF(D778="","",V778*AF778)</f>
        <v/>
      </c>
      <c r="CC778" s="41">
        <f>IF(D778="","",V778*AI778)</f>
        <v/>
      </c>
      <c r="CD778" s="54">
        <f>IF(D778="","",VLOOKUP(D778,'produto-estoque-total-7'!A:AB,28,0))</f>
        <v/>
      </c>
    </row>
    <row r="779">
      <c r="A779" s="36">
        <f>IF(D779="","",VLOOKUP(D779,'produto-estoque-total-7'!A:AB,3,0))</f>
        <v/>
      </c>
      <c r="B779" s="1">
        <f>IF(D779="","",VLOOKUP(D779,'produto-estoque-total-7'!A:AB,12,0))</f>
        <v/>
      </c>
      <c r="C779" s="1">
        <f>IF(D779="","",VLOOKUP(D779,'produto-estoque-total-7'!A:AB,2,0))</f>
        <v/>
      </c>
      <c r="D779" s="37">
        <f>IFERROR(IF('produto-estoque-total-7'!A778="","",'produto-estoque-total-7'!A778),"")</f>
        <v/>
      </c>
      <c r="E779" s="1">
        <f>IF(D779="","",VLOOKUP(D779,'produto-estoque-total-7'!A:AB,4,0))</f>
        <v/>
      </c>
      <c r="F779" s="36">
        <f>IF(D779="","",VLOOKUP(D779,'produto-estoque-total-7'!A:AB,13,0))</f>
        <v/>
      </c>
      <c r="G779" s="1">
        <f>IF(F779="","",VLOOKUP(F779,'FORNECEDORES X COMPRADOR'!A:D,4,0))</f>
        <v/>
      </c>
      <c r="H779" s="1">
        <f>IF(F779="","",VLOOKUP(F779,'FORNECEDORES X COMPRADOR'!A:E,5,0))</f>
        <v/>
      </c>
      <c r="I779" s="36">
        <f>IF(D779="","",VLOOKUP(D779,'produto-estoque-total-7'!A:AB,15,0))</f>
        <v/>
      </c>
      <c r="J779" s="36">
        <f>IF(D779="","",VLOOKUP(D779,'produto-estoque-total-7'!A:AB,19,0))</f>
        <v/>
      </c>
      <c r="K779" s="1">
        <f>IF(D779="","",VLOOKUP(D779,'produto-estoque-total-7'!A:AB,20,0))</f>
        <v/>
      </c>
      <c r="L779" s="36">
        <f>IF(D779="","",VLOOKUP(D779,'produto-estoque-total-7'!A:AB,17,0))</f>
        <v/>
      </c>
      <c r="M779" s="1">
        <f>IF(D779="","",VLOOKUP(D779,'produto-estoque-total-7'!A:AB,18,0))</f>
        <v/>
      </c>
      <c r="N779" s="36">
        <f>IF(D779="","",VLOOKUP(D779,'produto-estoque-total-7'!A:AB,21,0))</f>
        <v/>
      </c>
      <c r="O779" s="1">
        <f>IF(D779="","",VLOOKUP(D779,'produto-estoque-total-7'!A:AB,22,0))</f>
        <v/>
      </c>
      <c r="P779" s="36">
        <f>IF(D779="","",VLOOKUP(D779,'produto-estoque-total-7'!A:AB,23,0))</f>
        <v/>
      </c>
      <c r="Q779" s="1">
        <f>IF(D779="","",VLOOKUP(D779,'produto-estoque-total-7'!A:AB,24,0))</f>
        <v/>
      </c>
      <c r="R779" s="38">
        <f>IFERROR(IF(D779="","",VLOOKUP(D779,'produto-venda-7'!B:N,13,0)),"C")</f>
        <v/>
      </c>
      <c r="S779" s="39">
        <f>IF(D779="","",VLOOKUP(D779,'produto-estoque-total-7'!A:AB,6,0))</f>
        <v/>
      </c>
      <c r="T779" s="39">
        <f>IF(D779="","",VLOOKUP(D779,'produto-estoque-total-7'!A:AB,5,0))</f>
        <v/>
      </c>
      <c r="U779" s="40">
        <f>IF(D779="","",VLOOKUP(D779,'produto-estoque-total-7'!A:AB,11,0))</f>
        <v/>
      </c>
      <c r="V779" s="41">
        <f>IF(D779="","",IFERROR(VLOOKUP(D779,'produto-entrada-7'!A:M,10,0),0))</f>
        <v/>
      </c>
      <c r="W779" s="42" t="n"/>
      <c r="X779" s="39">
        <f>IF(D779="","",VLOOKUP(D779,'produto-estoque-total-7'!A:AB,8,0))</f>
        <v/>
      </c>
      <c r="Y779" s="39">
        <f>IF(D779="","",VLOOKUP(D779,'produto-estoque-total-7'!A:AB,9,0))</f>
        <v/>
      </c>
      <c r="Z779" s="39">
        <f>IF(D779="","",VLOOKUP(D779,'produto-estoque-total-7'!A:AB,10,0))</f>
        <v/>
      </c>
      <c r="AA779" s="39">
        <f>IFERROR(IF(D779="","",VLOOKUP(D779,'produto-venda-7'!B:N,4,0)),0)</f>
        <v/>
      </c>
      <c r="AB779" s="39">
        <f>IFERROR(IF(D779="","",VLOOKUP(D779,'produto-venda-7'!B:N,5,0)),0)</f>
        <v/>
      </c>
      <c r="AC779" s="39">
        <f>IF(D779="","",IFERROR(AA779/90,0))</f>
        <v/>
      </c>
      <c r="AD779" s="36">
        <f>IF(D779="","",IFERROR(VLOOKUP(D779,'produto-entrada-7'!A:M,4,0),0))</f>
        <v/>
      </c>
      <c r="AE779" s="36">
        <f>IFERROR(IF(D779="","",VLOOKUP(D779,'produto-venda-7'!B:N,10,0)),0)</f>
        <v/>
      </c>
      <c r="AF779" s="36">
        <f>IF(D779="","",IFERROR(VLOOKUP(D779,'produto-entrada-7'!A:M,11,0),0))</f>
        <v/>
      </c>
      <c r="AG779" s="1">
        <f>IF(D779="","",IFERROR(VLOOKUP(D779,'produto-entrada-7'!A:M,12,0),0))</f>
        <v/>
      </c>
      <c r="AH779" s="1">
        <f>IF(D779="","",IFERROR(VLOOKUP(D779,'produto-entrada-7'!A:M,13,0),0))</f>
        <v/>
      </c>
      <c r="AI779" s="36">
        <f>IFERROR(IF(D779="","",VLOOKUP(D779,'produto-venda-7'!B:N,11,0)),0)</f>
        <v/>
      </c>
      <c r="AJ779" s="43">
        <f>IF(D779="","",IFERROR(AI779*AB779,0))</f>
        <v/>
      </c>
      <c r="AK779" s="44">
        <f>IFERROR(IF(D779="","",VLOOKUP(F779,'ANALISE FORNECEDOR'!$A:$I,8,0)),"")</f>
        <v/>
      </c>
      <c r="AL779" s="44">
        <f>IF(D779="","",AVERAGE(AM779,AK779))</f>
        <v/>
      </c>
      <c r="AM779" s="44">
        <f>IFERROR(IF(D779="","",VLOOKUP(F779,'ANALISE FORNECEDOR'!$A:$I,9,0)),"")</f>
        <v/>
      </c>
      <c r="AN779" s="45">
        <f>IF(D779="","",IF(Y779&gt;12,AI779*(U779+Y779),AI779*U779))</f>
        <v/>
      </c>
      <c r="AO779" s="45">
        <f>IF(D779="","",IF(Y779&gt;12,AI779*(U779+V779+Y779),AI779*(U779+V779)))</f>
        <v/>
      </c>
      <c r="AP779" s="46">
        <f>IF(D779="","",IF(Y779&gt;12,AG779*(U779+Y779),AG779*U779))</f>
        <v/>
      </c>
      <c r="AQ779" s="46">
        <f>IF(D779="","",IF(Y779&gt;12,AG779*(U779+V779+Y779),AG779*(U779+V779)))</f>
        <v/>
      </c>
      <c r="AR779" s="46">
        <f>IF(D779="","",IF(OR(R779="A",R779="AA",R779="AAA"),AP779,0))</f>
        <v/>
      </c>
      <c r="AS779" s="46">
        <f>IF(D779="","",IF(R779="B",AP779,0))</f>
        <v/>
      </c>
      <c r="AT779" s="46">
        <f>IF(D779="","",IF(R779="C",AP779,0))</f>
        <v/>
      </c>
      <c r="AU779" s="47">
        <f>IF(D779="","",IFERROR(AN779/AJ779,0))</f>
        <v/>
      </c>
      <c r="AV779" s="47">
        <f>IF(D779="","",IFERROR(((AO779)/AJ779),0))</f>
        <v/>
      </c>
      <c r="AW779" s="48">
        <f>IF(D779="","",IF(OR(S779="S",NOT(AND(ISNUMBER(AC779),ISNUMBER(AL779),AC779*AL779&gt;=0))),0,AC779*AL779))</f>
        <v/>
      </c>
      <c r="AX779" s="49">
        <f>IFERROR(IF(D779="","",AW779*AG779),0)</f>
        <v/>
      </c>
      <c r="AY779" s="48">
        <f>IF(D779="","",IF(OR(S779="S",NOT(AND(ISNUMBER(AC779),ISNUMBER(AK779),AC779*AK779&gt;=0))),0,AC779*AK779))</f>
        <v/>
      </c>
      <c r="AZ779" s="48">
        <f>IFERROR(IF(D779="","",IF(AY779=0,0,IF(((AY779)-(U779+Y779))&lt;0,0,(AY779)-U779))),0)</f>
        <v/>
      </c>
      <c r="BA779" s="49">
        <f>IF(D779="","",AZ779*AG779)</f>
        <v/>
      </c>
      <c r="BB779" s="49">
        <f>IF(D779="","",IF(OR(R779="A",R779="AA",R779="AAA"),BA779,0))</f>
        <v/>
      </c>
      <c r="BC779" s="49">
        <f>IF(D779="","",IF(R779="B",BA779,0))</f>
        <v/>
      </c>
      <c r="BD779" s="49">
        <f>IF(D779="","",IF(R779="B",BA779,0))</f>
        <v/>
      </c>
      <c r="BE779" s="49">
        <f>IF(D779="","",IF(S779="S",
1,
IF(AC779=0,
1,
IF(
IFERROR(((U779+Y779)*AG779)/((AC779*AK779)*AG779),0)&lt;0,
0,
IF(
IFERROR(((U779+Y779)*AG779)/((AC779*AK779)*AG779),0)&gt;1,
1,
IFERROR(((U779+Y779)*AG779)/((AC779*AK779)*AG779),0)
)
)
)
))</f>
        <v/>
      </c>
      <c r="BF779" s="49">
        <f>IF(D779="","",IF(S779="S",
1,
IF(AC779=0,
1,
IF(
IFERROR(((U779+V779+Y779)*AG779)/((AC779*AK779)*AG779),0)&lt;0,
0,
IF(
IFERROR(((U779+V779+Y779)*AG779)/((AC779*AK779)*AG779),0)&gt;1,
1,
IFERROR(((U779+V779+Y779)*AG779)/((AC779*AK779)*AG779),0)
)
)
)
))</f>
        <v/>
      </c>
      <c r="BG779" s="50">
        <f>IF(D779="","",IF(S779="S",0,IF(AND(ISNUMBER(AC779),ISNUMBER(AM779)),IF(OR(AC779*AM779&lt;0,ISERR(AC779*AM779)),0,AC779*AM779),0)))</f>
        <v/>
      </c>
      <c r="BH779" s="50">
        <f>IF(D779="","",IF(BY779&gt;TODAY()-60,0,IF(Y779&gt;12,MAX(0,(U779+Y779)-BG779),MAX(0,U779-BG779))))</f>
        <v/>
      </c>
      <c r="BI779" s="51">
        <f>IF(D779="","",BH779*AG779)</f>
        <v/>
      </c>
      <c r="BJ779" s="51">
        <f>IF(D779="","",IF(OR(R779="A",R779="AA",R779="AAA"),BI779,0))</f>
        <v/>
      </c>
      <c r="BK779" s="51">
        <f>IF(D779="","",IF(R779="B",BI779,0))</f>
        <v/>
      </c>
      <c r="BL779" s="51">
        <f>IF(D779="","",IF(R779="C",BI779,0))</f>
        <v/>
      </c>
      <c r="BM779" s="51">
        <f>IF(D779="","",IFERROR(MAX(0,MIN(BI779/AP779,1)),0))</f>
        <v/>
      </c>
      <c r="BN779" s="52">
        <f>IF(D779="","",AB779*AG779)</f>
        <v/>
      </c>
      <c r="BO779" s="52">
        <f>IF(D779="","",(U779+V779+X779)*AG779)</f>
        <v/>
      </c>
      <c r="BP779" s="52">
        <f>IF(D779="","",(AB779*3)*AG779)</f>
        <v/>
      </c>
      <c r="BQ779" s="52">
        <f>IF(D779="","",IF(BO779-BP779&gt;0,0,BO779-BP779))</f>
        <v/>
      </c>
      <c r="BR779" s="52">
        <f>IF(D779="","",IF(BO779-BP779-BN779&gt;0,0,BO779-BP779-BN779))</f>
        <v/>
      </c>
      <c r="BS779" s="53">
        <f>IF(D779="","",IFERROR(AB779*AI779,0))</f>
        <v/>
      </c>
      <c r="BT779" s="53">
        <f>IF(D779="","",IFERROR(IF(X779&gt;12, AI779*(U779+V779+X779), AI779*(U779+V779)),0))</f>
        <v/>
      </c>
      <c r="BU779" s="53">
        <f>IF(D779="","",IFERROR(((AB779*3)*AI779),0))</f>
        <v/>
      </c>
      <c r="BV779" s="53">
        <f>IF(D779="","",IF(BT779-BU779&gt;0,0,BT779-BU779))</f>
        <v/>
      </c>
      <c r="BW779" s="53">
        <f>IF(D779="","",IF(BT779-BU779-BS779&gt;0,0,BT779-BU779-BS779))</f>
        <v/>
      </c>
      <c r="BX779" s="36">
        <f>IF(D779="","",IFERROR(VLOOKUP(D779,'produto-entrada-7'!A:M,3,0),"SEM PEDIDO"))</f>
        <v/>
      </c>
      <c r="BY779" s="36">
        <f>IF(D779="","",VLOOKUP(D779,'produto-estoque-total-7'!A:AB,25,0))</f>
        <v/>
      </c>
      <c r="BZ779" s="36">
        <f>IF(D779="","",IFERROR(VLOOKUP(D779,'produto-estoque-total-7'!A:AB,26,0)/100,0))</f>
        <v/>
      </c>
      <c r="CA779" s="36">
        <f>IF(D779="","",IFERROR(VLOOKUP(D779,'produto-estoque-total-7'!A:AB,27,0)/100,0))</f>
        <v/>
      </c>
      <c r="CB779" s="41">
        <f>IF(D779="","",V779*AF779)</f>
        <v/>
      </c>
      <c r="CC779" s="41">
        <f>IF(D779="","",V779*AI779)</f>
        <v/>
      </c>
      <c r="CD779" s="54">
        <f>IF(D779="","",VLOOKUP(D779,'produto-estoque-total-7'!A:AB,28,0))</f>
        <v/>
      </c>
    </row>
    <row r="780">
      <c r="A780" s="36">
        <f>IF(D780="","",VLOOKUP(D780,'produto-estoque-total-7'!A:AB,3,0))</f>
        <v/>
      </c>
      <c r="B780" s="1">
        <f>IF(D780="","",VLOOKUP(D780,'produto-estoque-total-7'!A:AB,12,0))</f>
        <v/>
      </c>
      <c r="C780" s="1">
        <f>IF(D780="","",VLOOKUP(D780,'produto-estoque-total-7'!A:AB,2,0))</f>
        <v/>
      </c>
      <c r="D780" s="37">
        <f>IFERROR(IF('produto-estoque-total-7'!A779="","",'produto-estoque-total-7'!A779),"")</f>
        <v/>
      </c>
      <c r="E780" s="1">
        <f>IF(D780="","",VLOOKUP(D780,'produto-estoque-total-7'!A:AB,4,0))</f>
        <v/>
      </c>
      <c r="F780" s="36">
        <f>IF(D780="","",VLOOKUP(D780,'produto-estoque-total-7'!A:AB,13,0))</f>
        <v/>
      </c>
      <c r="G780" s="1">
        <f>IF(F780="","",VLOOKUP(F780,'FORNECEDORES X COMPRADOR'!A:D,4,0))</f>
        <v/>
      </c>
      <c r="H780" s="1">
        <f>IF(F780="","",VLOOKUP(F780,'FORNECEDORES X COMPRADOR'!A:E,5,0))</f>
        <v/>
      </c>
      <c r="I780" s="36">
        <f>IF(D780="","",VLOOKUP(D780,'produto-estoque-total-7'!A:AB,15,0))</f>
        <v/>
      </c>
      <c r="J780" s="36">
        <f>IF(D780="","",VLOOKUP(D780,'produto-estoque-total-7'!A:AB,19,0))</f>
        <v/>
      </c>
      <c r="K780" s="1">
        <f>IF(D780="","",VLOOKUP(D780,'produto-estoque-total-7'!A:AB,20,0))</f>
        <v/>
      </c>
      <c r="L780" s="36">
        <f>IF(D780="","",VLOOKUP(D780,'produto-estoque-total-7'!A:AB,17,0))</f>
        <v/>
      </c>
      <c r="M780" s="1">
        <f>IF(D780="","",VLOOKUP(D780,'produto-estoque-total-7'!A:AB,18,0))</f>
        <v/>
      </c>
      <c r="N780" s="36">
        <f>IF(D780="","",VLOOKUP(D780,'produto-estoque-total-7'!A:AB,21,0))</f>
        <v/>
      </c>
      <c r="O780" s="1">
        <f>IF(D780="","",VLOOKUP(D780,'produto-estoque-total-7'!A:AB,22,0))</f>
        <v/>
      </c>
      <c r="P780" s="36">
        <f>IF(D780="","",VLOOKUP(D780,'produto-estoque-total-7'!A:AB,23,0))</f>
        <v/>
      </c>
      <c r="Q780" s="1">
        <f>IF(D780="","",VLOOKUP(D780,'produto-estoque-total-7'!A:AB,24,0))</f>
        <v/>
      </c>
      <c r="R780" s="38">
        <f>IFERROR(IF(D780="","",VLOOKUP(D780,'produto-venda-7'!B:N,13,0)),"C")</f>
        <v/>
      </c>
      <c r="S780" s="39">
        <f>IF(D780="","",VLOOKUP(D780,'produto-estoque-total-7'!A:AB,6,0))</f>
        <v/>
      </c>
      <c r="T780" s="39">
        <f>IF(D780="","",VLOOKUP(D780,'produto-estoque-total-7'!A:AB,5,0))</f>
        <v/>
      </c>
      <c r="U780" s="40">
        <f>IF(D780="","",VLOOKUP(D780,'produto-estoque-total-7'!A:AB,11,0))</f>
        <v/>
      </c>
      <c r="V780" s="41">
        <f>IF(D780="","",IFERROR(VLOOKUP(D780,'produto-entrada-7'!A:M,10,0),0))</f>
        <v/>
      </c>
      <c r="W780" s="42" t="n"/>
      <c r="X780" s="39">
        <f>IF(D780="","",VLOOKUP(D780,'produto-estoque-total-7'!A:AB,8,0))</f>
        <v/>
      </c>
      <c r="Y780" s="39">
        <f>IF(D780="","",VLOOKUP(D780,'produto-estoque-total-7'!A:AB,9,0))</f>
        <v/>
      </c>
      <c r="Z780" s="39">
        <f>IF(D780="","",VLOOKUP(D780,'produto-estoque-total-7'!A:AB,10,0))</f>
        <v/>
      </c>
      <c r="AA780" s="39">
        <f>IFERROR(IF(D780="","",VLOOKUP(D780,'produto-venda-7'!B:N,4,0)),0)</f>
        <v/>
      </c>
      <c r="AB780" s="39">
        <f>IFERROR(IF(D780="","",VLOOKUP(D780,'produto-venda-7'!B:N,5,0)),0)</f>
        <v/>
      </c>
      <c r="AC780" s="39">
        <f>IF(D780="","",IFERROR(AA780/90,0))</f>
        <v/>
      </c>
      <c r="AD780" s="36">
        <f>IF(D780="","",IFERROR(VLOOKUP(D780,'produto-entrada-7'!A:M,4,0),0))</f>
        <v/>
      </c>
      <c r="AE780" s="36">
        <f>IFERROR(IF(D780="","",VLOOKUP(D780,'produto-venda-7'!B:N,10,0)),0)</f>
        <v/>
      </c>
      <c r="AF780" s="36">
        <f>IF(D780="","",IFERROR(VLOOKUP(D780,'produto-entrada-7'!A:M,11,0),0))</f>
        <v/>
      </c>
      <c r="AG780" s="1">
        <f>IF(D780="","",IFERROR(VLOOKUP(D780,'produto-entrada-7'!A:M,12,0),0))</f>
        <v/>
      </c>
      <c r="AH780" s="1">
        <f>IF(D780="","",IFERROR(VLOOKUP(D780,'produto-entrada-7'!A:M,13,0),0))</f>
        <v/>
      </c>
      <c r="AI780" s="36">
        <f>IFERROR(IF(D780="","",VLOOKUP(D780,'produto-venda-7'!B:N,11,0)),0)</f>
        <v/>
      </c>
      <c r="AJ780" s="43">
        <f>IF(D780="","",IFERROR(AI780*AB780,0))</f>
        <v/>
      </c>
      <c r="AK780" s="44">
        <f>IFERROR(IF(D780="","",VLOOKUP(F780,'ANALISE FORNECEDOR'!$A:$I,8,0)),"")</f>
        <v/>
      </c>
      <c r="AL780" s="44">
        <f>IF(D780="","",AVERAGE(AM780,AK780))</f>
        <v/>
      </c>
      <c r="AM780" s="44">
        <f>IFERROR(IF(D780="","",VLOOKUP(F780,'ANALISE FORNECEDOR'!$A:$I,9,0)),"")</f>
        <v/>
      </c>
      <c r="AN780" s="45">
        <f>IF(D780="","",IF(Y780&gt;12,AI780*(U780+Y780),AI780*U780))</f>
        <v/>
      </c>
      <c r="AO780" s="45">
        <f>IF(D780="","",IF(Y780&gt;12,AI780*(U780+V780+Y780),AI780*(U780+V780)))</f>
        <v/>
      </c>
      <c r="AP780" s="46">
        <f>IF(D780="","",IF(Y780&gt;12,AG780*(U780+Y780),AG780*U780))</f>
        <v/>
      </c>
      <c r="AQ780" s="46">
        <f>IF(D780="","",IF(Y780&gt;12,AG780*(U780+V780+Y780),AG780*(U780+V780)))</f>
        <v/>
      </c>
      <c r="AR780" s="46">
        <f>IF(D780="","",IF(OR(R780="A",R780="AA",R780="AAA"),AP780,0))</f>
        <v/>
      </c>
      <c r="AS780" s="46">
        <f>IF(D780="","",IF(R780="B",AP780,0))</f>
        <v/>
      </c>
      <c r="AT780" s="46">
        <f>IF(D780="","",IF(R780="C",AP780,0))</f>
        <v/>
      </c>
      <c r="AU780" s="47">
        <f>IF(D780="","",IFERROR(AN780/AJ780,0))</f>
        <v/>
      </c>
      <c r="AV780" s="47">
        <f>IF(D780="","",IFERROR(((AO780)/AJ780),0))</f>
        <v/>
      </c>
      <c r="AW780" s="48">
        <f>IF(D780="","",IF(OR(S780="S",NOT(AND(ISNUMBER(AC780),ISNUMBER(AL780),AC780*AL780&gt;=0))),0,AC780*AL780))</f>
        <v/>
      </c>
      <c r="AX780" s="49">
        <f>IFERROR(IF(D780="","",AW780*AG780),0)</f>
        <v/>
      </c>
      <c r="AY780" s="48">
        <f>IF(D780="","",IF(OR(S780="S",NOT(AND(ISNUMBER(AC780),ISNUMBER(AK780),AC780*AK780&gt;=0))),0,AC780*AK780))</f>
        <v/>
      </c>
      <c r="AZ780" s="48">
        <f>IFERROR(IF(D780="","",IF(AY780=0,0,IF(((AY780)-(U780+Y780))&lt;0,0,(AY780)-U780))),0)</f>
        <v/>
      </c>
      <c r="BA780" s="49">
        <f>IF(D780="","",AZ780*AG780)</f>
        <v/>
      </c>
      <c r="BB780" s="49">
        <f>IF(D780="","",IF(OR(R780="A",R780="AA",R780="AAA"),BA780,0))</f>
        <v/>
      </c>
      <c r="BC780" s="49">
        <f>IF(D780="","",IF(R780="B",BA780,0))</f>
        <v/>
      </c>
      <c r="BD780" s="49">
        <f>IF(D780="","",IF(R780="B",BA780,0))</f>
        <v/>
      </c>
      <c r="BE780" s="49">
        <f>IF(D780="","",IF(S780="S",
1,
IF(AC780=0,
1,
IF(
IFERROR(((U780+Y780)*AG780)/((AC780*AK780)*AG780),0)&lt;0,
0,
IF(
IFERROR(((U780+Y780)*AG780)/((AC780*AK780)*AG780),0)&gt;1,
1,
IFERROR(((U780+Y780)*AG780)/((AC780*AK780)*AG780),0)
)
)
)
))</f>
        <v/>
      </c>
      <c r="BF780" s="49">
        <f>IF(D780="","",IF(S780="S",
1,
IF(AC780=0,
1,
IF(
IFERROR(((U780+V780+Y780)*AG780)/((AC780*AK780)*AG780),0)&lt;0,
0,
IF(
IFERROR(((U780+V780+Y780)*AG780)/((AC780*AK780)*AG780),0)&gt;1,
1,
IFERROR(((U780+V780+Y780)*AG780)/((AC780*AK780)*AG780),0)
)
)
)
))</f>
        <v/>
      </c>
      <c r="BG780" s="50">
        <f>IF(D780="","",IF(S780="S",0,IF(AND(ISNUMBER(AC780),ISNUMBER(AM780)),IF(OR(AC780*AM780&lt;0,ISERR(AC780*AM780)),0,AC780*AM780),0)))</f>
        <v/>
      </c>
      <c r="BH780" s="50">
        <f>IF(D780="","",IF(BY780&gt;TODAY()-60,0,IF(Y780&gt;12,MAX(0,(U780+Y780)-BG780),MAX(0,U780-BG780))))</f>
        <v/>
      </c>
      <c r="BI780" s="51">
        <f>IF(D780="","",BH780*AG780)</f>
        <v/>
      </c>
      <c r="BJ780" s="51">
        <f>IF(D780="","",IF(OR(R780="A",R780="AA",R780="AAA"),BI780,0))</f>
        <v/>
      </c>
      <c r="BK780" s="51">
        <f>IF(D780="","",IF(R780="B",BI780,0))</f>
        <v/>
      </c>
      <c r="BL780" s="51">
        <f>IF(D780="","",IF(R780="C",BI780,0))</f>
        <v/>
      </c>
      <c r="BM780" s="51">
        <f>IF(D780="","",IFERROR(MAX(0,MIN(BI780/AP780,1)),0))</f>
        <v/>
      </c>
      <c r="BN780" s="52">
        <f>IF(D780="","",AB780*AG780)</f>
        <v/>
      </c>
      <c r="BO780" s="52">
        <f>IF(D780="","",(U780+V780+X780)*AG780)</f>
        <v/>
      </c>
      <c r="BP780" s="52">
        <f>IF(D780="","",(AB780*3)*AG780)</f>
        <v/>
      </c>
      <c r="BQ780" s="52">
        <f>IF(D780="","",IF(BO780-BP780&gt;0,0,BO780-BP780))</f>
        <v/>
      </c>
      <c r="BR780" s="52">
        <f>IF(D780="","",IF(BO780-BP780-BN780&gt;0,0,BO780-BP780-BN780))</f>
        <v/>
      </c>
      <c r="BS780" s="53">
        <f>IF(D780="","",IFERROR(AB780*AI780,0))</f>
        <v/>
      </c>
      <c r="BT780" s="53">
        <f>IF(D780="","",IFERROR(IF(X780&gt;12, AI780*(U780+V780+X780), AI780*(U780+V780)),0))</f>
        <v/>
      </c>
      <c r="BU780" s="53">
        <f>IF(D780="","",IFERROR(((AB780*3)*AI780),0))</f>
        <v/>
      </c>
      <c r="BV780" s="53">
        <f>IF(D780="","",IF(BT780-BU780&gt;0,0,BT780-BU780))</f>
        <v/>
      </c>
      <c r="BW780" s="53">
        <f>IF(D780="","",IF(BT780-BU780-BS780&gt;0,0,BT780-BU780-BS780))</f>
        <v/>
      </c>
      <c r="BX780" s="36">
        <f>IF(D780="","",IFERROR(VLOOKUP(D780,'produto-entrada-7'!A:M,3,0),"SEM PEDIDO"))</f>
        <v/>
      </c>
      <c r="BY780" s="36">
        <f>IF(D780="","",VLOOKUP(D780,'produto-estoque-total-7'!A:AB,25,0))</f>
        <v/>
      </c>
      <c r="BZ780" s="36">
        <f>IF(D780="","",IFERROR(VLOOKUP(D780,'produto-estoque-total-7'!A:AB,26,0)/100,0))</f>
        <v/>
      </c>
      <c r="CA780" s="36">
        <f>IF(D780="","",IFERROR(VLOOKUP(D780,'produto-estoque-total-7'!A:AB,27,0)/100,0))</f>
        <v/>
      </c>
      <c r="CB780" s="41">
        <f>IF(D780="","",V780*AF780)</f>
        <v/>
      </c>
      <c r="CC780" s="41">
        <f>IF(D780="","",V780*AI780)</f>
        <v/>
      </c>
      <c r="CD780" s="54">
        <f>IF(D780="","",VLOOKUP(D780,'produto-estoque-total-7'!A:AB,28,0))</f>
        <v/>
      </c>
    </row>
    <row r="781">
      <c r="A781" s="36">
        <f>IF(D781="","",VLOOKUP(D781,'produto-estoque-total-7'!A:AB,3,0))</f>
        <v/>
      </c>
      <c r="B781" s="1">
        <f>IF(D781="","",VLOOKUP(D781,'produto-estoque-total-7'!A:AB,12,0))</f>
        <v/>
      </c>
      <c r="C781" s="1">
        <f>IF(D781="","",VLOOKUP(D781,'produto-estoque-total-7'!A:AB,2,0))</f>
        <v/>
      </c>
      <c r="D781" s="37">
        <f>IFERROR(IF('produto-estoque-total-7'!A780="","",'produto-estoque-total-7'!A780),"")</f>
        <v/>
      </c>
      <c r="E781" s="1">
        <f>IF(D781="","",VLOOKUP(D781,'produto-estoque-total-7'!A:AB,4,0))</f>
        <v/>
      </c>
      <c r="F781" s="36">
        <f>IF(D781="","",VLOOKUP(D781,'produto-estoque-total-7'!A:AB,13,0))</f>
        <v/>
      </c>
      <c r="G781" s="1">
        <f>IF(F781="","",VLOOKUP(F781,'FORNECEDORES X COMPRADOR'!A:D,4,0))</f>
        <v/>
      </c>
      <c r="H781" s="1">
        <f>IF(F781="","",VLOOKUP(F781,'FORNECEDORES X COMPRADOR'!A:E,5,0))</f>
        <v/>
      </c>
      <c r="I781" s="36">
        <f>IF(D781="","",VLOOKUP(D781,'produto-estoque-total-7'!A:AB,15,0))</f>
        <v/>
      </c>
      <c r="J781" s="36">
        <f>IF(D781="","",VLOOKUP(D781,'produto-estoque-total-7'!A:AB,19,0))</f>
        <v/>
      </c>
      <c r="K781" s="1">
        <f>IF(D781="","",VLOOKUP(D781,'produto-estoque-total-7'!A:AB,20,0))</f>
        <v/>
      </c>
      <c r="L781" s="36">
        <f>IF(D781="","",VLOOKUP(D781,'produto-estoque-total-7'!A:AB,17,0))</f>
        <v/>
      </c>
      <c r="M781" s="1">
        <f>IF(D781="","",VLOOKUP(D781,'produto-estoque-total-7'!A:AB,18,0))</f>
        <v/>
      </c>
      <c r="N781" s="36">
        <f>IF(D781="","",VLOOKUP(D781,'produto-estoque-total-7'!A:AB,21,0))</f>
        <v/>
      </c>
      <c r="O781" s="1">
        <f>IF(D781="","",VLOOKUP(D781,'produto-estoque-total-7'!A:AB,22,0))</f>
        <v/>
      </c>
      <c r="P781" s="36">
        <f>IF(D781="","",VLOOKUP(D781,'produto-estoque-total-7'!A:AB,23,0))</f>
        <v/>
      </c>
      <c r="Q781" s="1">
        <f>IF(D781="","",VLOOKUP(D781,'produto-estoque-total-7'!A:AB,24,0))</f>
        <v/>
      </c>
      <c r="R781" s="38">
        <f>IFERROR(IF(D781="","",VLOOKUP(D781,'produto-venda-7'!B:N,13,0)),"C")</f>
        <v/>
      </c>
      <c r="S781" s="39">
        <f>IF(D781="","",VLOOKUP(D781,'produto-estoque-total-7'!A:AB,6,0))</f>
        <v/>
      </c>
      <c r="T781" s="39">
        <f>IF(D781="","",VLOOKUP(D781,'produto-estoque-total-7'!A:AB,5,0))</f>
        <v/>
      </c>
      <c r="U781" s="40">
        <f>IF(D781="","",VLOOKUP(D781,'produto-estoque-total-7'!A:AB,11,0))</f>
        <v/>
      </c>
      <c r="V781" s="41">
        <f>IF(D781="","",IFERROR(VLOOKUP(D781,'produto-entrada-7'!A:M,10,0),0))</f>
        <v/>
      </c>
      <c r="W781" s="42" t="n"/>
      <c r="X781" s="39">
        <f>IF(D781="","",VLOOKUP(D781,'produto-estoque-total-7'!A:AB,8,0))</f>
        <v/>
      </c>
      <c r="Y781" s="39">
        <f>IF(D781="","",VLOOKUP(D781,'produto-estoque-total-7'!A:AB,9,0))</f>
        <v/>
      </c>
      <c r="Z781" s="39">
        <f>IF(D781="","",VLOOKUP(D781,'produto-estoque-total-7'!A:AB,10,0))</f>
        <v/>
      </c>
      <c r="AA781" s="39">
        <f>IFERROR(IF(D781="","",VLOOKUP(D781,'produto-venda-7'!B:N,4,0)),0)</f>
        <v/>
      </c>
      <c r="AB781" s="39">
        <f>IFERROR(IF(D781="","",VLOOKUP(D781,'produto-venda-7'!B:N,5,0)),0)</f>
        <v/>
      </c>
      <c r="AC781" s="39">
        <f>IF(D781="","",IFERROR(AA781/90,0))</f>
        <v/>
      </c>
      <c r="AD781" s="36">
        <f>IF(D781="","",IFERROR(VLOOKUP(D781,'produto-entrada-7'!A:M,4,0),0))</f>
        <v/>
      </c>
      <c r="AE781" s="36">
        <f>IFERROR(IF(D781="","",VLOOKUP(D781,'produto-venda-7'!B:N,10,0)),0)</f>
        <v/>
      </c>
      <c r="AF781" s="36">
        <f>IF(D781="","",IFERROR(VLOOKUP(D781,'produto-entrada-7'!A:M,11,0),0))</f>
        <v/>
      </c>
      <c r="AG781" s="1">
        <f>IF(D781="","",IFERROR(VLOOKUP(D781,'produto-entrada-7'!A:M,12,0),0))</f>
        <v/>
      </c>
      <c r="AH781" s="1">
        <f>IF(D781="","",IFERROR(VLOOKUP(D781,'produto-entrada-7'!A:M,13,0),0))</f>
        <v/>
      </c>
      <c r="AI781" s="36">
        <f>IFERROR(IF(D781="","",VLOOKUP(D781,'produto-venda-7'!B:N,11,0)),0)</f>
        <v/>
      </c>
      <c r="AJ781" s="43">
        <f>IF(D781="","",IFERROR(AI781*AB781,0))</f>
        <v/>
      </c>
      <c r="AK781" s="44">
        <f>IFERROR(IF(D781="","",VLOOKUP(F781,'ANALISE FORNECEDOR'!$A:$I,8,0)),"")</f>
        <v/>
      </c>
      <c r="AL781" s="44">
        <f>IF(D781="","",AVERAGE(AM781,AK781))</f>
        <v/>
      </c>
      <c r="AM781" s="44">
        <f>IFERROR(IF(D781="","",VLOOKUP(F781,'ANALISE FORNECEDOR'!$A:$I,9,0)),"")</f>
        <v/>
      </c>
      <c r="AN781" s="45">
        <f>IF(D781="","",IF(Y781&gt;12,AI781*(U781+Y781),AI781*U781))</f>
        <v/>
      </c>
      <c r="AO781" s="45">
        <f>IF(D781="","",IF(Y781&gt;12,AI781*(U781+V781+Y781),AI781*(U781+V781)))</f>
        <v/>
      </c>
      <c r="AP781" s="46">
        <f>IF(D781="","",IF(Y781&gt;12,AG781*(U781+Y781),AG781*U781))</f>
        <v/>
      </c>
      <c r="AQ781" s="46">
        <f>IF(D781="","",IF(Y781&gt;12,AG781*(U781+V781+Y781),AG781*(U781+V781)))</f>
        <v/>
      </c>
      <c r="AR781" s="46">
        <f>IF(D781="","",IF(OR(R781="A",R781="AA",R781="AAA"),AP781,0))</f>
        <v/>
      </c>
      <c r="AS781" s="46">
        <f>IF(D781="","",IF(R781="B",AP781,0))</f>
        <v/>
      </c>
      <c r="AT781" s="46">
        <f>IF(D781="","",IF(R781="C",AP781,0))</f>
        <v/>
      </c>
      <c r="AU781" s="47">
        <f>IF(D781="","",IFERROR(AN781/AJ781,0))</f>
        <v/>
      </c>
      <c r="AV781" s="47">
        <f>IF(D781="","",IFERROR(((AO781)/AJ781),0))</f>
        <v/>
      </c>
      <c r="AW781" s="48">
        <f>IF(D781="","",IF(OR(S781="S",NOT(AND(ISNUMBER(AC781),ISNUMBER(AL781),AC781*AL781&gt;=0))),0,AC781*AL781))</f>
        <v/>
      </c>
      <c r="AX781" s="49">
        <f>IFERROR(IF(D781="","",AW781*AG781),0)</f>
        <v/>
      </c>
      <c r="AY781" s="48">
        <f>IF(D781="","",IF(OR(S781="S",NOT(AND(ISNUMBER(AC781),ISNUMBER(AK781),AC781*AK781&gt;=0))),0,AC781*AK781))</f>
        <v/>
      </c>
      <c r="AZ781" s="48">
        <f>IFERROR(IF(D781="","",IF(AY781=0,0,IF(((AY781)-(U781+Y781))&lt;0,0,(AY781)-U781))),0)</f>
        <v/>
      </c>
      <c r="BA781" s="49">
        <f>IF(D781="","",AZ781*AG781)</f>
        <v/>
      </c>
      <c r="BB781" s="49">
        <f>IF(D781="","",IF(OR(R781="A",R781="AA",R781="AAA"),BA781,0))</f>
        <v/>
      </c>
      <c r="BC781" s="49">
        <f>IF(D781="","",IF(R781="B",BA781,0))</f>
        <v/>
      </c>
      <c r="BD781" s="49">
        <f>IF(D781="","",IF(R781="B",BA781,0))</f>
        <v/>
      </c>
      <c r="BE781" s="49">
        <f>IF(D781="","",IF(S781="S",
1,
IF(AC781=0,
1,
IF(
IFERROR(((U781+Y781)*AG781)/((AC781*AK781)*AG781),0)&lt;0,
0,
IF(
IFERROR(((U781+Y781)*AG781)/((AC781*AK781)*AG781),0)&gt;1,
1,
IFERROR(((U781+Y781)*AG781)/((AC781*AK781)*AG781),0)
)
)
)
))</f>
        <v/>
      </c>
      <c r="BF781" s="49">
        <f>IF(D781="","",IF(S781="S",
1,
IF(AC781=0,
1,
IF(
IFERROR(((U781+V781+Y781)*AG781)/((AC781*AK781)*AG781),0)&lt;0,
0,
IF(
IFERROR(((U781+V781+Y781)*AG781)/((AC781*AK781)*AG781),0)&gt;1,
1,
IFERROR(((U781+V781+Y781)*AG781)/((AC781*AK781)*AG781),0)
)
)
)
))</f>
        <v/>
      </c>
      <c r="BG781" s="50">
        <f>IF(D781="","",IF(S781="S",0,IF(AND(ISNUMBER(AC781),ISNUMBER(AM781)),IF(OR(AC781*AM781&lt;0,ISERR(AC781*AM781)),0,AC781*AM781),0)))</f>
        <v/>
      </c>
      <c r="BH781" s="50">
        <f>IF(D781="","",IF(BY781&gt;TODAY()-60,0,IF(Y781&gt;12,MAX(0,(U781+Y781)-BG781),MAX(0,U781-BG781))))</f>
        <v/>
      </c>
      <c r="BI781" s="51">
        <f>IF(D781="","",BH781*AG781)</f>
        <v/>
      </c>
      <c r="BJ781" s="51">
        <f>IF(D781="","",IF(OR(R781="A",R781="AA",R781="AAA"),BI781,0))</f>
        <v/>
      </c>
      <c r="BK781" s="51">
        <f>IF(D781="","",IF(R781="B",BI781,0))</f>
        <v/>
      </c>
      <c r="BL781" s="51">
        <f>IF(D781="","",IF(R781="C",BI781,0))</f>
        <v/>
      </c>
      <c r="BM781" s="51">
        <f>IF(D781="","",IFERROR(MAX(0,MIN(BI781/AP781,1)),0))</f>
        <v/>
      </c>
      <c r="BN781" s="52">
        <f>IF(D781="","",AB781*AG781)</f>
        <v/>
      </c>
      <c r="BO781" s="52">
        <f>IF(D781="","",(U781+V781+X781)*AG781)</f>
        <v/>
      </c>
      <c r="BP781" s="52">
        <f>IF(D781="","",(AB781*3)*AG781)</f>
        <v/>
      </c>
      <c r="BQ781" s="52">
        <f>IF(D781="","",IF(BO781-BP781&gt;0,0,BO781-BP781))</f>
        <v/>
      </c>
      <c r="BR781" s="52">
        <f>IF(D781="","",IF(BO781-BP781-BN781&gt;0,0,BO781-BP781-BN781))</f>
        <v/>
      </c>
      <c r="BS781" s="53">
        <f>IF(D781="","",IFERROR(AB781*AI781,0))</f>
        <v/>
      </c>
      <c r="BT781" s="53">
        <f>IF(D781="","",IFERROR(IF(X781&gt;12, AI781*(U781+V781+X781), AI781*(U781+V781)),0))</f>
        <v/>
      </c>
      <c r="BU781" s="53">
        <f>IF(D781="","",IFERROR(((AB781*3)*AI781),0))</f>
        <v/>
      </c>
      <c r="BV781" s="53">
        <f>IF(D781="","",IF(BT781-BU781&gt;0,0,BT781-BU781))</f>
        <v/>
      </c>
      <c r="BW781" s="53">
        <f>IF(D781="","",IF(BT781-BU781-BS781&gt;0,0,BT781-BU781-BS781))</f>
        <v/>
      </c>
      <c r="BX781" s="36">
        <f>IF(D781="","",IFERROR(VLOOKUP(D781,'produto-entrada-7'!A:M,3,0),"SEM PEDIDO"))</f>
        <v/>
      </c>
      <c r="BY781" s="36">
        <f>IF(D781="","",VLOOKUP(D781,'produto-estoque-total-7'!A:AB,25,0))</f>
        <v/>
      </c>
      <c r="BZ781" s="36">
        <f>IF(D781="","",IFERROR(VLOOKUP(D781,'produto-estoque-total-7'!A:AB,26,0)/100,0))</f>
        <v/>
      </c>
      <c r="CA781" s="36">
        <f>IF(D781="","",IFERROR(VLOOKUP(D781,'produto-estoque-total-7'!A:AB,27,0)/100,0))</f>
        <v/>
      </c>
      <c r="CB781" s="41">
        <f>IF(D781="","",V781*AF781)</f>
        <v/>
      </c>
      <c r="CC781" s="41">
        <f>IF(D781="","",V781*AI781)</f>
        <v/>
      </c>
      <c r="CD781" s="54">
        <f>IF(D781="","",VLOOKUP(D781,'produto-estoque-total-7'!A:AB,28,0))</f>
        <v/>
      </c>
    </row>
    <row r="782">
      <c r="A782" s="36">
        <f>IF(D782="","",VLOOKUP(D782,'produto-estoque-total-7'!A:AB,3,0))</f>
        <v/>
      </c>
      <c r="B782" s="1">
        <f>IF(D782="","",VLOOKUP(D782,'produto-estoque-total-7'!A:AB,12,0))</f>
        <v/>
      </c>
      <c r="C782" s="1">
        <f>IF(D782="","",VLOOKUP(D782,'produto-estoque-total-7'!A:AB,2,0))</f>
        <v/>
      </c>
      <c r="D782" s="37">
        <f>IFERROR(IF('produto-estoque-total-7'!A781="","",'produto-estoque-total-7'!A781),"")</f>
        <v/>
      </c>
      <c r="E782" s="1">
        <f>IF(D782="","",VLOOKUP(D782,'produto-estoque-total-7'!A:AB,4,0))</f>
        <v/>
      </c>
      <c r="F782" s="36">
        <f>IF(D782="","",VLOOKUP(D782,'produto-estoque-total-7'!A:AB,13,0))</f>
        <v/>
      </c>
      <c r="G782" s="1">
        <f>IF(F782="","",VLOOKUP(F782,'FORNECEDORES X COMPRADOR'!A:D,4,0))</f>
        <v/>
      </c>
      <c r="H782" s="1">
        <f>IF(F782="","",VLOOKUP(F782,'FORNECEDORES X COMPRADOR'!A:E,5,0))</f>
        <v/>
      </c>
      <c r="I782" s="36">
        <f>IF(D782="","",VLOOKUP(D782,'produto-estoque-total-7'!A:AB,15,0))</f>
        <v/>
      </c>
      <c r="J782" s="36">
        <f>IF(D782="","",VLOOKUP(D782,'produto-estoque-total-7'!A:AB,19,0))</f>
        <v/>
      </c>
      <c r="K782" s="1">
        <f>IF(D782="","",VLOOKUP(D782,'produto-estoque-total-7'!A:AB,20,0))</f>
        <v/>
      </c>
      <c r="L782" s="36">
        <f>IF(D782="","",VLOOKUP(D782,'produto-estoque-total-7'!A:AB,17,0))</f>
        <v/>
      </c>
      <c r="M782" s="1">
        <f>IF(D782="","",VLOOKUP(D782,'produto-estoque-total-7'!A:AB,18,0))</f>
        <v/>
      </c>
      <c r="N782" s="36">
        <f>IF(D782="","",VLOOKUP(D782,'produto-estoque-total-7'!A:AB,21,0))</f>
        <v/>
      </c>
      <c r="O782" s="1">
        <f>IF(D782="","",VLOOKUP(D782,'produto-estoque-total-7'!A:AB,22,0))</f>
        <v/>
      </c>
      <c r="P782" s="36">
        <f>IF(D782="","",VLOOKUP(D782,'produto-estoque-total-7'!A:AB,23,0))</f>
        <v/>
      </c>
      <c r="Q782" s="1">
        <f>IF(D782="","",VLOOKUP(D782,'produto-estoque-total-7'!A:AB,24,0))</f>
        <v/>
      </c>
      <c r="R782" s="38">
        <f>IFERROR(IF(D782="","",VLOOKUP(D782,'produto-venda-7'!B:N,13,0)),"C")</f>
        <v/>
      </c>
      <c r="S782" s="39">
        <f>IF(D782="","",VLOOKUP(D782,'produto-estoque-total-7'!A:AB,6,0))</f>
        <v/>
      </c>
      <c r="T782" s="39">
        <f>IF(D782="","",VLOOKUP(D782,'produto-estoque-total-7'!A:AB,5,0))</f>
        <v/>
      </c>
      <c r="U782" s="40">
        <f>IF(D782="","",VLOOKUP(D782,'produto-estoque-total-7'!A:AB,11,0))</f>
        <v/>
      </c>
      <c r="V782" s="41">
        <f>IF(D782="","",IFERROR(VLOOKUP(D782,'produto-entrada-7'!A:M,10,0),0))</f>
        <v/>
      </c>
      <c r="W782" s="42" t="n"/>
      <c r="X782" s="39">
        <f>IF(D782="","",VLOOKUP(D782,'produto-estoque-total-7'!A:AB,8,0))</f>
        <v/>
      </c>
      <c r="Y782" s="39">
        <f>IF(D782="","",VLOOKUP(D782,'produto-estoque-total-7'!A:AB,9,0))</f>
        <v/>
      </c>
      <c r="Z782" s="39">
        <f>IF(D782="","",VLOOKUP(D782,'produto-estoque-total-7'!A:AB,10,0))</f>
        <v/>
      </c>
      <c r="AA782" s="39">
        <f>IFERROR(IF(D782="","",VLOOKUP(D782,'produto-venda-7'!B:N,4,0)),0)</f>
        <v/>
      </c>
      <c r="AB782" s="39">
        <f>IFERROR(IF(D782="","",VLOOKUP(D782,'produto-venda-7'!B:N,5,0)),0)</f>
        <v/>
      </c>
      <c r="AC782" s="39">
        <f>IF(D782="","",IFERROR(AA782/90,0))</f>
        <v/>
      </c>
      <c r="AD782" s="36">
        <f>IF(D782="","",IFERROR(VLOOKUP(D782,'produto-entrada-7'!A:M,4,0),0))</f>
        <v/>
      </c>
      <c r="AE782" s="36">
        <f>IFERROR(IF(D782="","",VLOOKUP(D782,'produto-venda-7'!B:N,10,0)),0)</f>
        <v/>
      </c>
      <c r="AF782" s="36">
        <f>IF(D782="","",IFERROR(VLOOKUP(D782,'produto-entrada-7'!A:M,11,0),0))</f>
        <v/>
      </c>
      <c r="AG782" s="1">
        <f>IF(D782="","",IFERROR(VLOOKUP(D782,'produto-entrada-7'!A:M,12,0),0))</f>
        <v/>
      </c>
      <c r="AH782" s="1">
        <f>IF(D782="","",IFERROR(VLOOKUP(D782,'produto-entrada-7'!A:M,13,0),0))</f>
        <v/>
      </c>
      <c r="AI782" s="36">
        <f>IFERROR(IF(D782="","",VLOOKUP(D782,'produto-venda-7'!B:N,11,0)),0)</f>
        <v/>
      </c>
      <c r="AJ782" s="43">
        <f>IF(D782="","",IFERROR(AI782*AB782,0))</f>
        <v/>
      </c>
      <c r="AK782" s="44">
        <f>IFERROR(IF(D782="","",VLOOKUP(F782,'ANALISE FORNECEDOR'!$A:$I,8,0)),"")</f>
        <v/>
      </c>
      <c r="AL782" s="44">
        <f>IF(D782="","",AVERAGE(AM782,AK782))</f>
        <v/>
      </c>
      <c r="AM782" s="44">
        <f>IFERROR(IF(D782="","",VLOOKUP(F782,'ANALISE FORNECEDOR'!$A:$I,9,0)),"")</f>
        <v/>
      </c>
      <c r="AN782" s="45">
        <f>IF(D782="","",IF(Y782&gt;12,AI782*(U782+Y782),AI782*U782))</f>
        <v/>
      </c>
      <c r="AO782" s="45">
        <f>IF(D782="","",IF(Y782&gt;12,AI782*(U782+V782+Y782),AI782*(U782+V782)))</f>
        <v/>
      </c>
      <c r="AP782" s="46">
        <f>IF(D782="","",IF(Y782&gt;12,AG782*(U782+Y782),AG782*U782))</f>
        <v/>
      </c>
      <c r="AQ782" s="46">
        <f>IF(D782="","",IF(Y782&gt;12,AG782*(U782+V782+Y782),AG782*(U782+V782)))</f>
        <v/>
      </c>
      <c r="AR782" s="46">
        <f>IF(D782="","",IF(OR(R782="A",R782="AA",R782="AAA"),AP782,0))</f>
        <v/>
      </c>
      <c r="AS782" s="46">
        <f>IF(D782="","",IF(R782="B",AP782,0))</f>
        <v/>
      </c>
      <c r="AT782" s="46">
        <f>IF(D782="","",IF(R782="C",AP782,0))</f>
        <v/>
      </c>
      <c r="AU782" s="47">
        <f>IF(D782="","",IFERROR(AN782/AJ782,0))</f>
        <v/>
      </c>
      <c r="AV782" s="47">
        <f>IF(D782="","",IFERROR(((AO782)/AJ782),0))</f>
        <v/>
      </c>
      <c r="AW782" s="48">
        <f>IF(D782="","",IF(OR(S782="S",NOT(AND(ISNUMBER(AC782),ISNUMBER(AL782),AC782*AL782&gt;=0))),0,AC782*AL782))</f>
        <v/>
      </c>
      <c r="AX782" s="49">
        <f>IFERROR(IF(D782="","",AW782*AG782),0)</f>
        <v/>
      </c>
      <c r="AY782" s="48">
        <f>IF(D782="","",IF(OR(S782="S",NOT(AND(ISNUMBER(AC782),ISNUMBER(AK782),AC782*AK782&gt;=0))),0,AC782*AK782))</f>
        <v/>
      </c>
      <c r="AZ782" s="48">
        <f>IFERROR(IF(D782="","",IF(AY782=0,0,IF(((AY782)-(U782+Y782))&lt;0,0,(AY782)-U782))),0)</f>
        <v/>
      </c>
      <c r="BA782" s="49">
        <f>IF(D782="","",AZ782*AG782)</f>
        <v/>
      </c>
      <c r="BB782" s="49">
        <f>IF(D782="","",IF(OR(R782="A",R782="AA",R782="AAA"),BA782,0))</f>
        <v/>
      </c>
      <c r="BC782" s="49">
        <f>IF(D782="","",IF(R782="B",BA782,0))</f>
        <v/>
      </c>
      <c r="BD782" s="49">
        <f>IF(D782="","",IF(R782="B",BA782,0))</f>
        <v/>
      </c>
      <c r="BE782" s="49">
        <f>IF(D782="","",IF(S782="S",
1,
IF(AC782=0,
1,
IF(
IFERROR(((U782+Y782)*AG782)/((AC782*AK782)*AG782),0)&lt;0,
0,
IF(
IFERROR(((U782+Y782)*AG782)/((AC782*AK782)*AG782),0)&gt;1,
1,
IFERROR(((U782+Y782)*AG782)/((AC782*AK782)*AG782),0)
)
)
)
))</f>
        <v/>
      </c>
      <c r="BF782" s="49">
        <f>IF(D782="","",IF(S782="S",
1,
IF(AC782=0,
1,
IF(
IFERROR(((U782+V782+Y782)*AG782)/((AC782*AK782)*AG782),0)&lt;0,
0,
IF(
IFERROR(((U782+V782+Y782)*AG782)/((AC782*AK782)*AG782),0)&gt;1,
1,
IFERROR(((U782+V782+Y782)*AG782)/((AC782*AK782)*AG782),0)
)
)
)
))</f>
        <v/>
      </c>
      <c r="BG782" s="50">
        <f>IF(D782="","",IF(S782="S",0,IF(AND(ISNUMBER(AC782),ISNUMBER(AM782)),IF(OR(AC782*AM782&lt;0,ISERR(AC782*AM782)),0,AC782*AM782),0)))</f>
        <v/>
      </c>
      <c r="BH782" s="50">
        <f>IF(D782="","",IF(BY782&gt;TODAY()-60,0,IF(Y782&gt;12,MAX(0,(U782+Y782)-BG782),MAX(0,U782-BG782))))</f>
        <v/>
      </c>
      <c r="BI782" s="51">
        <f>IF(D782="","",BH782*AG782)</f>
        <v/>
      </c>
      <c r="BJ782" s="51">
        <f>IF(D782="","",IF(OR(R782="A",R782="AA",R782="AAA"),BI782,0))</f>
        <v/>
      </c>
      <c r="BK782" s="51">
        <f>IF(D782="","",IF(R782="B",BI782,0))</f>
        <v/>
      </c>
      <c r="BL782" s="51">
        <f>IF(D782="","",IF(R782="C",BI782,0))</f>
        <v/>
      </c>
      <c r="BM782" s="51">
        <f>IF(D782="","",IFERROR(MAX(0,MIN(BI782/AP782,1)),0))</f>
        <v/>
      </c>
      <c r="BN782" s="52">
        <f>IF(D782="","",AB782*AG782)</f>
        <v/>
      </c>
      <c r="BO782" s="52">
        <f>IF(D782="","",(U782+V782+X782)*AG782)</f>
        <v/>
      </c>
      <c r="BP782" s="52">
        <f>IF(D782="","",(AB782*3)*AG782)</f>
        <v/>
      </c>
      <c r="BQ782" s="52">
        <f>IF(D782="","",IF(BO782-BP782&gt;0,0,BO782-BP782))</f>
        <v/>
      </c>
      <c r="BR782" s="52">
        <f>IF(D782="","",IF(BO782-BP782-BN782&gt;0,0,BO782-BP782-BN782))</f>
        <v/>
      </c>
      <c r="BS782" s="53">
        <f>IF(D782="","",IFERROR(AB782*AI782,0))</f>
        <v/>
      </c>
      <c r="BT782" s="53">
        <f>IF(D782="","",IFERROR(IF(X782&gt;12, AI782*(U782+V782+X782), AI782*(U782+V782)),0))</f>
        <v/>
      </c>
      <c r="BU782" s="53">
        <f>IF(D782="","",IFERROR(((AB782*3)*AI782),0))</f>
        <v/>
      </c>
      <c r="BV782" s="53">
        <f>IF(D782="","",IF(BT782-BU782&gt;0,0,BT782-BU782))</f>
        <v/>
      </c>
      <c r="BW782" s="53">
        <f>IF(D782="","",IF(BT782-BU782-BS782&gt;0,0,BT782-BU782-BS782))</f>
        <v/>
      </c>
      <c r="BX782" s="36">
        <f>IF(D782="","",IFERROR(VLOOKUP(D782,'produto-entrada-7'!A:M,3,0),"SEM PEDIDO"))</f>
        <v/>
      </c>
      <c r="BY782" s="36">
        <f>IF(D782="","",VLOOKUP(D782,'produto-estoque-total-7'!A:AB,25,0))</f>
        <v/>
      </c>
      <c r="BZ782" s="36">
        <f>IF(D782="","",IFERROR(VLOOKUP(D782,'produto-estoque-total-7'!A:AB,26,0)/100,0))</f>
        <v/>
      </c>
      <c r="CA782" s="36">
        <f>IF(D782="","",IFERROR(VLOOKUP(D782,'produto-estoque-total-7'!A:AB,27,0)/100,0))</f>
        <v/>
      </c>
      <c r="CB782" s="41">
        <f>IF(D782="","",V782*AF782)</f>
        <v/>
      </c>
      <c r="CC782" s="41">
        <f>IF(D782="","",V782*AI782)</f>
        <v/>
      </c>
      <c r="CD782" s="54">
        <f>IF(D782="","",VLOOKUP(D782,'produto-estoque-total-7'!A:AB,28,0))</f>
        <v/>
      </c>
    </row>
    <row r="783">
      <c r="A783" s="36">
        <f>IF(D783="","",VLOOKUP(D783,'produto-estoque-total-7'!A:AB,3,0))</f>
        <v/>
      </c>
      <c r="B783" s="1">
        <f>IF(D783="","",VLOOKUP(D783,'produto-estoque-total-7'!A:AB,12,0))</f>
        <v/>
      </c>
      <c r="C783" s="1">
        <f>IF(D783="","",VLOOKUP(D783,'produto-estoque-total-7'!A:AB,2,0))</f>
        <v/>
      </c>
      <c r="D783" s="37">
        <f>IFERROR(IF('produto-estoque-total-7'!A782="","",'produto-estoque-total-7'!A782),"")</f>
        <v/>
      </c>
      <c r="E783" s="1">
        <f>IF(D783="","",VLOOKUP(D783,'produto-estoque-total-7'!A:AB,4,0))</f>
        <v/>
      </c>
      <c r="F783" s="36">
        <f>IF(D783="","",VLOOKUP(D783,'produto-estoque-total-7'!A:AB,13,0))</f>
        <v/>
      </c>
      <c r="G783" s="1">
        <f>IF(F783="","",VLOOKUP(F783,'FORNECEDORES X COMPRADOR'!A:D,4,0))</f>
        <v/>
      </c>
      <c r="H783" s="1">
        <f>IF(F783="","",VLOOKUP(F783,'FORNECEDORES X COMPRADOR'!A:E,5,0))</f>
        <v/>
      </c>
      <c r="I783" s="36">
        <f>IF(D783="","",VLOOKUP(D783,'produto-estoque-total-7'!A:AB,15,0))</f>
        <v/>
      </c>
      <c r="J783" s="36">
        <f>IF(D783="","",VLOOKUP(D783,'produto-estoque-total-7'!A:AB,19,0))</f>
        <v/>
      </c>
      <c r="K783" s="1">
        <f>IF(D783="","",VLOOKUP(D783,'produto-estoque-total-7'!A:AB,20,0))</f>
        <v/>
      </c>
      <c r="L783" s="36">
        <f>IF(D783="","",VLOOKUP(D783,'produto-estoque-total-7'!A:AB,17,0))</f>
        <v/>
      </c>
      <c r="M783" s="1">
        <f>IF(D783="","",VLOOKUP(D783,'produto-estoque-total-7'!A:AB,18,0))</f>
        <v/>
      </c>
      <c r="N783" s="36">
        <f>IF(D783="","",VLOOKUP(D783,'produto-estoque-total-7'!A:AB,21,0))</f>
        <v/>
      </c>
      <c r="O783" s="1">
        <f>IF(D783="","",VLOOKUP(D783,'produto-estoque-total-7'!A:AB,22,0))</f>
        <v/>
      </c>
      <c r="P783" s="36">
        <f>IF(D783="","",VLOOKUP(D783,'produto-estoque-total-7'!A:AB,23,0))</f>
        <v/>
      </c>
      <c r="Q783" s="1">
        <f>IF(D783="","",VLOOKUP(D783,'produto-estoque-total-7'!A:AB,24,0))</f>
        <v/>
      </c>
      <c r="R783" s="38">
        <f>IFERROR(IF(D783="","",VLOOKUP(D783,'produto-venda-7'!B:N,13,0)),"C")</f>
        <v/>
      </c>
      <c r="S783" s="39">
        <f>IF(D783="","",VLOOKUP(D783,'produto-estoque-total-7'!A:AB,6,0))</f>
        <v/>
      </c>
      <c r="T783" s="39">
        <f>IF(D783="","",VLOOKUP(D783,'produto-estoque-total-7'!A:AB,5,0))</f>
        <v/>
      </c>
      <c r="U783" s="40">
        <f>IF(D783="","",VLOOKUP(D783,'produto-estoque-total-7'!A:AB,11,0))</f>
        <v/>
      </c>
      <c r="V783" s="41">
        <f>IF(D783="","",IFERROR(VLOOKUP(D783,'produto-entrada-7'!A:M,10,0),0))</f>
        <v/>
      </c>
      <c r="W783" s="42" t="n"/>
      <c r="X783" s="39">
        <f>IF(D783="","",VLOOKUP(D783,'produto-estoque-total-7'!A:AB,8,0))</f>
        <v/>
      </c>
      <c r="Y783" s="39">
        <f>IF(D783="","",VLOOKUP(D783,'produto-estoque-total-7'!A:AB,9,0))</f>
        <v/>
      </c>
      <c r="Z783" s="39">
        <f>IF(D783="","",VLOOKUP(D783,'produto-estoque-total-7'!A:AB,10,0))</f>
        <v/>
      </c>
      <c r="AA783" s="39">
        <f>IFERROR(IF(D783="","",VLOOKUP(D783,'produto-venda-7'!B:N,4,0)),0)</f>
        <v/>
      </c>
      <c r="AB783" s="39">
        <f>IFERROR(IF(D783="","",VLOOKUP(D783,'produto-venda-7'!B:N,5,0)),0)</f>
        <v/>
      </c>
      <c r="AC783" s="39">
        <f>IF(D783="","",IFERROR(AA783/90,0))</f>
        <v/>
      </c>
      <c r="AD783" s="36">
        <f>IF(D783="","",IFERROR(VLOOKUP(D783,'produto-entrada-7'!A:M,4,0),0))</f>
        <v/>
      </c>
      <c r="AE783" s="36">
        <f>IFERROR(IF(D783="","",VLOOKUP(D783,'produto-venda-7'!B:N,10,0)),0)</f>
        <v/>
      </c>
      <c r="AF783" s="36">
        <f>IF(D783="","",IFERROR(VLOOKUP(D783,'produto-entrada-7'!A:M,11,0),0))</f>
        <v/>
      </c>
      <c r="AG783" s="1">
        <f>IF(D783="","",IFERROR(VLOOKUP(D783,'produto-entrada-7'!A:M,12,0),0))</f>
        <v/>
      </c>
      <c r="AH783" s="1">
        <f>IF(D783="","",IFERROR(VLOOKUP(D783,'produto-entrada-7'!A:M,13,0),0))</f>
        <v/>
      </c>
      <c r="AI783" s="36">
        <f>IFERROR(IF(D783="","",VLOOKUP(D783,'produto-venda-7'!B:N,11,0)),0)</f>
        <v/>
      </c>
      <c r="AJ783" s="43">
        <f>IF(D783="","",IFERROR(AI783*AB783,0))</f>
        <v/>
      </c>
      <c r="AK783" s="44">
        <f>IFERROR(IF(D783="","",VLOOKUP(F783,'ANALISE FORNECEDOR'!$A:$I,8,0)),"")</f>
        <v/>
      </c>
      <c r="AL783" s="44">
        <f>IF(D783="","",AVERAGE(AM783,AK783))</f>
        <v/>
      </c>
      <c r="AM783" s="44">
        <f>IFERROR(IF(D783="","",VLOOKUP(F783,'ANALISE FORNECEDOR'!$A:$I,9,0)),"")</f>
        <v/>
      </c>
      <c r="AN783" s="45">
        <f>IF(D783="","",IF(Y783&gt;12,AI783*(U783+Y783),AI783*U783))</f>
        <v/>
      </c>
      <c r="AO783" s="45">
        <f>IF(D783="","",IF(Y783&gt;12,AI783*(U783+V783+Y783),AI783*(U783+V783)))</f>
        <v/>
      </c>
      <c r="AP783" s="46">
        <f>IF(D783="","",IF(Y783&gt;12,AG783*(U783+Y783),AG783*U783))</f>
        <v/>
      </c>
      <c r="AQ783" s="46">
        <f>IF(D783="","",IF(Y783&gt;12,AG783*(U783+V783+Y783),AG783*(U783+V783)))</f>
        <v/>
      </c>
      <c r="AR783" s="46">
        <f>IF(D783="","",IF(OR(R783="A",R783="AA",R783="AAA"),AP783,0))</f>
        <v/>
      </c>
      <c r="AS783" s="46">
        <f>IF(D783="","",IF(R783="B",AP783,0))</f>
        <v/>
      </c>
      <c r="AT783" s="46">
        <f>IF(D783="","",IF(R783="C",AP783,0))</f>
        <v/>
      </c>
      <c r="AU783" s="47">
        <f>IF(D783="","",IFERROR(AN783/AJ783,0))</f>
        <v/>
      </c>
      <c r="AV783" s="47">
        <f>IF(D783="","",IFERROR(((AO783)/AJ783),0))</f>
        <v/>
      </c>
      <c r="AW783" s="48">
        <f>IF(D783="","",IF(OR(S783="S",NOT(AND(ISNUMBER(AC783),ISNUMBER(AL783),AC783*AL783&gt;=0))),0,AC783*AL783))</f>
        <v/>
      </c>
      <c r="AX783" s="49">
        <f>IFERROR(IF(D783="","",AW783*AG783),0)</f>
        <v/>
      </c>
      <c r="AY783" s="48">
        <f>IF(D783="","",IF(OR(S783="S",NOT(AND(ISNUMBER(AC783),ISNUMBER(AK783),AC783*AK783&gt;=0))),0,AC783*AK783))</f>
        <v/>
      </c>
      <c r="AZ783" s="48">
        <f>IFERROR(IF(D783="","",IF(AY783=0,0,IF(((AY783)-(U783+Y783))&lt;0,0,(AY783)-U783))),0)</f>
        <v/>
      </c>
      <c r="BA783" s="49">
        <f>IF(D783="","",AZ783*AG783)</f>
        <v/>
      </c>
      <c r="BB783" s="49">
        <f>IF(D783="","",IF(OR(R783="A",R783="AA",R783="AAA"),BA783,0))</f>
        <v/>
      </c>
      <c r="BC783" s="49">
        <f>IF(D783="","",IF(R783="B",BA783,0))</f>
        <v/>
      </c>
      <c r="BD783" s="49">
        <f>IF(D783="","",IF(R783="B",BA783,0))</f>
        <v/>
      </c>
      <c r="BE783" s="49">
        <f>IF(D783="","",IF(S783="S",
1,
IF(AC783=0,
1,
IF(
IFERROR(((U783+Y783)*AG783)/((AC783*AK783)*AG783),0)&lt;0,
0,
IF(
IFERROR(((U783+Y783)*AG783)/((AC783*AK783)*AG783),0)&gt;1,
1,
IFERROR(((U783+Y783)*AG783)/((AC783*AK783)*AG783),0)
)
)
)
))</f>
        <v/>
      </c>
      <c r="BF783" s="49">
        <f>IF(D783="","",IF(S783="S",
1,
IF(AC783=0,
1,
IF(
IFERROR(((U783+V783+Y783)*AG783)/((AC783*AK783)*AG783),0)&lt;0,
0,
IF(
IFERROR(((U783+V783+Y783)*AG783)/((AC783*AK783)*AG783),0)&gt;1,
1,
IFERROR(((U783+V783+Y783)*AG783)/((AC783*AK783)*AG783),0)
)
)
)
))</f>
        <v/>
      </c>
      <c r="BG783" s="50">
        <f>IF(D783="","",IF(S783="S",0,IF(AND(ISNUMBER(AC783),ISNUMBER(AM783)),IF(OR(AC783*AM783&lt;0,ISERR(AC783*AM783)),0,AC783*AM783),0)))</f>
        <v/>
      </c>
      <c r="BH783" s="50">
        <f>IF(D783="","",IF(BY783&gt;TODAY()-60,0,IF(Y783&gt;12,MAX(0,(U783+Y783)-BG783),MAX(0,U783-BG783))))</f>
        <v/>
      </c>
      <c r="BI783" s="51">
        <f>IF(D783="","",BH783*AG783)</f>
        <v/>
      </c>
      <c r="BJ783" s="51">
        <f>IF(D783="","",IF(OR(R783="A",R783="AA",R783="AAA"),BI783,0))</f>
        <v/>
      </c>
      <c r="BK783" s="51">
        <f>IF(D783="","",IF(R783="B",BI783,0))</f>
        <v/>
      </c>
      <c r="BL783" s="51">
        <f>IF(D783="","",IF(R783="C",BI783,0))</f>
        <v/>
      </c>
      <c r="BM783" s="51">
        <f>IF(D783="","",IFERROR(MAX(0,MIN(BI783/AP783,1)),0))</f>
        <v/>
      </c>
      <c r="BN783" s="52">
        <f>IF(D783="","",AB783*AG783)</f>
        <v/>
      </c>
      <c r="BO783" s="52">
        <f>IF(D783="","",(U783+V783+X783)*AG783)</f>
        <v/>
      </c>
      <c r="BP783" s="52">
        <f>IF(D783="","",(AB783*3)*AG783)</f>
        <v/>
      </c>
      <c r="BQ783" s="52">
        <f>IF(D783="","",IF(BO783-BP783&gt;0,0,BO783-BP783))</f>
        <v/>
      </c>
      <c r="BR783" s="52">
        <f>IF(D783="","",IF(BO783-BP783-BN783&gt;0,0,BO783-BP783-BN783))</f>
        <v/>
      </c>
      <c r="BS783" s="53">
        <f>IF(D783="","",IFERROR(AB783*AI783,0))</f>
        <v/>
      </c>
      <c r="BT783" s="53">
        <f>IF(D783="","",IFERROR(IF(X783&gt;12, AI783*(U783+V783+X783), AI783*(U783+V783)),0))</f>
        <v/>
      </c>
      <c r="BU783" s="53">
        <f>IF(D783="","",IFERROR(((AB783*3)*AI783),0))</f>
        <v/>
      </c>
      <c r="BV783" s="53">
        <f>IF(D783="","",IF(BT783-BU783&gt;0,0,BT783-BU783))</f>
        <v/>
      </c>
      <c r="BW783" s="53">
        <f>IF(D783="","",IF(BT783-BU783-BS783&gt;0,0,BT783-BU783-BS783))</f>
        <v/>
      </c>
      <c r="BX783" s="36">
        <f>IF(D783="","",IFERROR(VLOOKUP(D783,'produto-entrada-7'!A:M,3,0),"SEM PEDIDO"))</f>
        <v/>
      </c>
      <c r="BY783" s="36">
        <f>IF(D783="","",VLOOKUP(D783,'produto-estoque-total-7'!A:AB,25,0))</f>
        <v/>
      </c>
      <c r="BZ783" s="36">
        <f>IF(D783="","",IFERROR(VLOOKUP(D783,'produto-estoque-total-7'!A:AB,26,0)/100,0))</f>
        <v/>
      </c>
      <c r="CA783" s="36">
        <f>IF(D783="","",IFERROR(VLOOKUP(D783,'produto-estoque-total-7'!A:AB,27,0)/100,0))</f>
        <v/>
      </c>
      <c r="CB783" s="41">
        <f>IF(D783="","",V783*AF783)</f>
        <v/>
      </c>
      <c r="CC783" s="41">
        <f>IF(D783="","",V783*AI783)</f>
        <v/>
      </c>
      <c r="CD783" s="54">
        <f>IF(D783="","",VLOOKUP(D783,'produto-estoque-total-7'!A:AB,28,0))</f>
        <v/>
      </c>
    </row>
    <row r="784">
      <c r="A784" s="36">
        <f>IF(D784="","",VLOOKUP(D784,'produto-estoque-total-7'!A:AB,3,0))</f>
        <v/>
      </c>
      <c r="B784" s="1">
        <f>IF(D784="","",VLOOKUP(D784,'produto-estoque-total-7'!A:AB,12,0))</f>
        <v/>
      </c>
      <c r="C784" s="1">
        <f>IF(D784="","",VLOOKUP(D784,'produto-estoque-total-7'!A:AB,2,0))</f>
        <v/>
      </c>
      <c r="D784" s="37">
        <f>IFERROR(IF('produto-estoque-total-7'!A783="","",'produto-estoque-total-7'!A783),"")</f>
        <v/>
      </c>
      <c r="E784" s="1">
        <f>IF(D784="","",VLOOKUP(D784,'produto-estoque-total-7'!A:AB,4,0))</f>
        <v/>
      </c>
      <c r="F784" s="36">
        <f>IF(D784="","",VLOOKUP(D784,'produto-estoque-total-7'!A:AB,13,0))</f>
        <v/>
      </c>
      <c r="G784" s="1">
        <f>IF(F784="","",VLOOKUP(F784,'FORNECEDORES X COMPRADOR'!A:D,4,0))</f>
        <v/>
      </c>
      <c r="H784" s="1">
        <f>IF(F784="","",VLOOKUP(F784,'FORNECEDORES X COMPRADOR'!A:E,5,0))</f>
        <v/>
      </c>
      <c r="I784" s="36">
        <f>IF(D784="","",VLOOKUP(D784,'produto-estoque-total-7'!A:AB,15,0))</f>
        <v/>
      </c>
      <c r="J784" s="36">
        <f>IF(D784="","",VLOOKUP(D784,'produto-estoque-total-7'!A:AB,19,0))</f>
        <v/>
      </c>
      <c r="K784" s="1">
        <f>IF(D784="","",VLOOKUP(D784,'produto-estoque-total-7'!A:AB,20,0))</f>
        <v/>
      </c>
      <c r="L784" s="36">
        <f>IF(D784="","",VLOOKUP(D784,'produto-estoque-total-7'!A:AB,17,0))</f>
        <v/>
      </c>
      <c r="M784" s="1">
        <f>IF(D784="","",VLOOKUP(D784,'produto-estoque-total-7'!A:AB,18,0))</f>
        <v/>
      </c>
      <c r="N784" s="36">
        <f>IF(D784="","",VLOOKUP(D784,'produto-estoque-total-7'!A:AB,21,0))</f>
        <v/>
      </c>
      <c r="O784" s="1">
        <f>IF(D784="","",VLOOKUP(D784,'produto-estoque-total-7'!A:AB,22,0))</f>
        <v/>
      </c>
      <c r="P784" s="36">
        <f>IF(D784="","",VLOOKUP(D784,'produto-estoque-total-7'!A:AB,23,0))</f>
        <v/>
      </c>
      <c r="Q784" s="1">
        <f>IF(D784="","",VLOOKUP(D784,'produto-estoque-total-7'!A:AB,24,0))</f>
        <v/>
      </c>
      <c r="R784" s="38">
        <f>IFERROR(IF(D784="","",VLOOKUP(D784,'produto-venda-7'!B:N,13,0)),"C")</f>
        <v/>
      </c>
      <c r="S784" s="39">
        <f>IF(D784="","",VLOOKUP(D784,'produto-estoque-total-7'!A:AB,6,0))</f>
        <v/>
      </c>
      <c r="T784" s="39">
        <f>IF(D784="","",VLOOKUP(D784,'produto-estoque-total-7'!A:AB,5,0))</f>
        <v/>
      </c>
      <c r="U784" s="40">
        <f>IF(D784="","",VLOOKUP(D784,'produto-estoque-total-7'!A:AB,11,0))</f>
        <v/>
      </c>
      <c r="V784" s="41">
        <f>IF(D784="","",IFERROR(VLOOKUP(D784,'produto-entrada-7'!A:M,10,0),0))</f>
        <v/>
      </c>
      <c r="W784" s="42" t="n"/>
      <c r="X784" s="39">
        <f>IF(D784="","",VLOOKUP(D784,'produto-estoque-total-7'!A:AB,8,0))</f>
        <v/>
      </c>
      <c r="Y784" s="39">
        <f>IF(D784="","",VLOOKUP(D784,'produto-estoque-total-7'!A:AB,9,0))</f>
        <v/>
      </c>
      <c r="Z784" s="39">
        <f>IF(D784="","",VLOOKUP(D784,'produto-estoque-total-7'!A:AB,10,0))</f>
        <v/>
      </c>
      <c r="AA784" s="39">
        <f>IFERROR(IF(D784="","",VLOOKUP(D784,'produto-venda-7'!B:N,4,0)),0)</f>
        <v/>
      </c>
      <c r="AB784" s="39">
        <f>IFERROR(IF(D784="","",VLOOKUP(D784,'produto-venda-7'!B:N,5,0)),0)</f>
        <v/>
      </c>
      <c r="AC784" s="39">
        <f>IF(D784="","",IFERROR(AA784/90,0))</f>
        <v/>
      </c>
      <c r="AD784" s="36">
        <f>IF(D784="","",IFERROR(VLOOKUP(D784,'produto-entrada-7'!A:M,4,0),0))</f>
        <v/>
      </c>
      <c r="AE784" s="36">
        <f>IFERROR(IF(D784="","",VLOOKUP(D784,'produto-venda-7'!B:N,10,0)),0)</f>
        <v/>
      </c>
      <c r="AF784" s="36">
        <f>IF(D784="","",IFERROR(VLOOKUP(D784,'produto-entrada-7'!A:M,11,0),0))</f>
        <v/>
      </c>
      <c r="AG784" s="1">
        <f>IF(D784="","",IFERROR(VLOOKUP(D784,'produto-entrada-7'!A:M,12,0),0))</f>
        <v/>
      </c>
      <c r="AH784" s="1">
        <f>IF(D784="","",IFERROR(VLOOKUP(D784,'produto-entrada-7'!A:M,13,0),0))</f>
        <v/>
      </c>
      <c r="AI784" s="36">
        <f>IFERROR(IF(D784="","",VLOOKUP(D784,'produto-venda-7'!B:N,11,0)),0)</f>
        <v/>
      </c>
      <c r="AJ784" s="43">
        <f>IF(D784="","",IFERROR(AI784*AB784,0))</f>
        <v/>
      </c>
      <c r="AK784" s="44">
        <f>IFERROR(IF(D784="","",VLOOKUP(F784,'ANALISE FORNECEDOR'!$A:$I,8,0)),"")</f>
        <v/>
      </c>
      <c r="AL784" s="44">
        <f>IF(D784="","",AVERAGE(AM784,AK784))</f>
        <v/>
      </c>
      <c r="AM784" s="44">
        <f>IFERROR(IF(D784="","",VLOOKUP(F784,'ANALISE FORNECEDOR'!$A:$I,9,0)),"")</f>
        <v/>
      </c>
      <c r="AN784" s="45">
        <f>IF(D784="","",IF(Y784&gt;12,AI784*(U784+Y784),AI784*U784))</f>
        <v/>
      </c>
      <c r="AO784" s="45">
        <f>IF(D784="","",IF(Y784&gt;12,AI784*(U784+V784+Y784),AI784*(U784+V784)))</f>
        <v/>
      </c>
      <c r="AP784" s="46">
        <f>IF(D784="","",IF(Y784&gt;12,AG784*(U784+Y784),AG784*U784))</f>
        <v/>
      </c>
      <c r="AQ784" s="46">
        <f>IF(D784="","",IF(Y784&gt;12,AG784*(U784+V784+Y784),AG784*(U784+V784)))</f>
        <v/>
      </c>
      <c r="AR784" s="46">
        <f>IF(D784="","",IF(OR(R784="A",R784="AA",R784="AAA"),AP784,0))</f>
        <v/>
      </c>
      <c r="AS784" s="46">
        <f>IF(D784="","",IF(R784="B",AP784,0))</f>
        <v/>
      </c>
      <c r="AT784" s="46">
        <f>IF(D784="","",IF(R784="C",AP784,0))</f>
        <v/>
      </c>
      <c r="AU784" s="47">
        <f>IF(D784="","",IFERROR(AN784/AJ784,0))</f>
        <v/>
      </c>
      <c r="AV784" s="47">
        <f>IF(D784="","",IFERROR(((AO784)/AJ784),0))</f>
        <v/>
      </c>
      <c r="AW784" s="48">
        <f>IF(D784="","",IF(OR(S784="S",NOT(AND(ISNUMBER(AC784),ISNUMBER(AL784),AC784*AL784&gt;=0))),0,AC784*AL784))</f>
        <v/>
      </c>
      <c r="AX784" s="49">
        <f>IFERROR(IF(D784="","",AW784*AG784),0)</f>
        <v/>
      </c>
      <c r="AY784" s="48">
        <f>IF(D784="","",IF(OR(S784="S",NOT(AND(ISNUMBER(AC784),ISNUMBER(AK784),AC784*AK784&gt;=0))),0,AC784*AK784))</f>
        <v/>
      </c>
      <c r="AZ784" s="48">
        <f>IFERROR(IF(D784="","",IF(AY784=0,0,IF(((AY784)-(U784+Y784))&lt;0,0,(AY784)-U784))),0)</f>
        <v/>
      </c>
      <c r="BA784" s="49">
        <f>IF(D784="","",AZ784*AG784)</f>
        <v/>
      </c>
      <c r="BB784" s="49">
        <f>IF(D784="","",IF(OR(R784="A",R784="AA",R784="AAA"),BA784,0))</f>
        <v/>
      </c>
      <c r="BC784" s="49">
        <f>IF(D784="","",IF(R784="B",BA784,0))</f>
        <v/>
      </c>
      <c r="BD784" s="49">
        <f>IF(D784="","",IF(R784="B",BA784,0))</f>
        <v/>
      </c>
      <c r="BE784" s="49">
        <f>IF(D784="","",IF(S784="S",
1,
IF(AC784=0,
1,
IF(
IFERROR(((U784+Y784)*AG784)/((AC784*AK784)*AG784),0)&lt;0,
0,
IF(
IFERROR(((U784+Y784)*AG784)/((AC784*AK784)*AG784),0)&gt;1,
1,
IFERROR(((U784+Y784)*AG784)/((AC784*AK784)*AG784),0)
)
)
)
))</f>
        <v/>
      </c>
      <c r="BF784" s="49">
        <f>IF(D784="","",IF(S784="S",
1,
IF(AC784=0,
1,
IF(
IFERROR(((U784+V784+Y784)*AG784)/((AC784*AK784)*AG784),0)&lt;0,
0,
IF(
IFERROR(((U784+V784+Y784)*AG784)/((AC784*AK784)*AG784),0)&gt;1,
1,
IFERROR(((U784+V784+Y784)*AG784)/((AC784*AK784)*AG784),0)
)
)
)
))</f>
        <v/>
      </c>
      <c r="BG784" s="50">
        <f>IF(D784="","",IF(S784="S",0,IF(AND(ISNUMBER(AC784),ISNUMBER(AM784)),IF(OR(AC784*AM784&lt;0,ISERR(AC784*AM784)),0,AC784*AM784),0)))</f>
        <v/>
      </c>
      <c r="BH784" s="50">
        <f>IF(D784="","",IF(BY784&gt;TODAY()-60,0,IF(Y784&gt;12,MAX(0,(U784+Y784)-BG784),MAX(0,U784-BG784))))</f>
        <v/>
      </c>
      <c r="BI784" s="51">
        <f>IF(D784="","",BH784*AG784)</f>
        <v/>
      </c>
      <c r="BJ784" s="51">
        <f>IF(D784="","",IF(OR(R784="A",R784="AA",R784="AAA"),BI784,0))</f>
        <v/>
      </c>
      <c r="BK784" s="51">
        <f>IF(D784="","",IF(R784="B",BI784,0))</f>
        <v/>
      </c>
      <c r="BL784" s="51">
        <f>IF(D784="","",IF(R784="C",BI784,0))</f>
        <v/>
      </c>
      <c r="BM784" s="51">
        <f>IF(D784="","",IFERROR(MAX(0,MIN(BI784/AP784,1)),0))</f>
        <v/>
      </c>
      <c r="BN784" s="52">
        <f>IF(D784="","",AB784*AG784)</f>
        <v/>
      </c>
      <c r="BO784" s="52">
        <f>IF(D784="","",(U784+V784+X784)*AG784)</f>
        <v/>
      </c>
      <c r="BP784" s="52">
        <f>IF(D784="","",(AB784*3)*AG784)</f>
        <v/>
      </c>
      <c r="BQ784" s="52">
        <f>IF(D784="","",IF(BO784-BP784&gt;0,0,BO784-BP784))</f>
        <v/>
      </c>
      <c r="BR784" s="52">
        <f>IF(D784="","",IF(BO784-BP784-BN784&gt;0,0,BO784-BP784-BN784))</f>
        <v/>
      </c>
      <c r="BS784" s="53">
        <f>IF(D784="","",IFERROR(AB784*AI784,0))</f>
        <v/>
      </c>
      <c r="BT784" s="53">
        <f>IF(D784="","",IFERROR(IF(X784&gt;12, AI784*(U784+V784+X784), AI784*(U784+V784)),0))</f>
        <v/>
      </c>
      <c r="BU784" s="53">
        <f>IF(D784="","",IFERROR(((AB784*3)*AI784),0))</f>
        <v/>
      </c>
      <c r="BV784" s="53">
        <f>IF(D784="","",IF(BT784-BU784&gt;0,0,BT784-BU784))</f>
        <v/>
      </c>
      <c r="BW784" s="53">
        <f>IF(D784="","",IF(BT784-BU784-BS784&gt;0,0,BT784-BU784-BS784))</f>
        <v/>
      </c>
      <c r="BX784" s="36">
        <f>IF(D784="","",IFERROR(VLOOKUP(D784,'produto-entrada-7'!A:M,3,0),"SEM PEDIDO"))</f>
        <v/>
      </c>
      <c r="BY784" s="36">
        <f>IF(D784="","",VLOOKUP(D784,'produto-estoque-total-7'!A:AB,25,0))</f>
        <v/>
      </c>
      <c r="BZ784" s="36">
        <f>IF(D784="","",IFERROR(VLOOKUP(D784,'produto-estoque-total-7'!A:AB,26,0)/100,0))</f>
        <v/>
      </c>
      <c r="CA784" s="36">
        <f>IF(D784="","",IFERROR(VLOOKUP(D784,'produto-estoque-total-7'!A:AB,27,0)/100,0))</f>
        <v/>
      </c>
      <c r="CB784" s="41">
        <f>IF(D784="","",V784*AF784)</f>
        <v/>
      </c>
      <c r="CC784" s="41">
        <f>IF(D784="","",V784*AI784)</f>
        <v/>
      </c>
      <c r="CD784" s="54">
        <f>IF(D784="","",VLOOKUP(D784,'produto-estoque-total-7'!A:AB,28,0))</f>
        <v/>
      </c>
    </row>
    <row r="785">
      <c r="A785" s="36">
        <f>IF(D785="","",VLOOKUP(D785,'produto-estoque-total-7'!A:AB,3,0))</f>
        <v/>
      </c>
      <c r="B785" s="1">
        <f>IF(D785="","",VLOOKUP(D785,'produto-estoque-total-7'!A:AB,12,0))</f>
        <v/>
      </c>
      <c r="C785" s="1">
        <f>IF(D785="","",VLOOKUP(D785,'produto-estoque-total-7'!A:AB,2,0))</f>
        <v/>
      </c>
      <c r="D785" s="37">
        <f>IFERROR(IF('produto-estoque-total-7'!A784="","",'produto-estoque-total-7'!A784),"")</f>
        <v/>
      </c>
      <c r="E785" s="1">
        <f>IF(D785="","",VLOOKUP(D785,'produto-estoque-total-7'!A:AB,4,0))</f>
        <v/>
      </c>
      <c r="F785" s="36">
        <f>IF(D785="","",VLOOKUP(D785,'produto-estoque-total-7'!A:AB,13,0))</f>
        <v/>
      </c>
      <c r="G785" s="1">
        <f>IF(F785="","",VLOOKUP(F785,'FORNECEDORES X COMPRADOR'!A:D,4,0))</f>
        <v/>
      </c>
      <c r="H785" s="1">
        <f>IF(F785="","",VLOOKUP(F785,'FORNECEDORES X COMPRADOR'!A:E,5,0))</f>
        <v/>
      </c>
      <c r="I785" s="36">
        <f>IF(D785="","",VLOOKUP(D785,'produto-estoque-total-7'!A:AB,15,0))</f>
        <v/>
      </c>
      <c r="J785" s="36">
        <f>IF(D785="","",VLOOKUP(D785,'produto-estoque-total-7'!A:AB,19,0))</f>
        <v/>
      </c>
      <c r="K785" s="1">
        <f>IF(D785="","",VLOOKUP(D785,'produto-estoque-total-7'!A:AB,20,0))</f>
        <v/>
      </c>
      <c r="L785" s="36">
        <f>IF(D785="","",VLOOKUP(D785,'produto-estoque-total-7'!A:AB,17,0))</f>
        <v/>
      </c>
      <c r="M785" s="1">
        <f>IF(D785="","",VLOOKUP(D785,'produto-estoque-total-7'!A:AB,18,0))</f>
        <v/>
      </c>
      <c r="N785" s="36">
        <f>IF(D785="","",VLOOKUP(D785,'produto-estoque-total-7'!A:AB,21,0))</f>
        <v/>
      </c>
      <c r="O785" s="1">
        <f>IF(D785="","",VLOOKUP(D785,'produto-estoque-total-7'!A:AB,22,0))</f>
        <v/>
      </c>
      <c r="P785" s="36">
        <f>IF(D785="","",VLOOKUP(D785,'produto-estoque-total-7'!A:AB,23,0))</f>
        <v/>
      </c>
      <c r="Q785" s="1">
        <f>IF(D785="","",VLOOKUP(D785,'produto-estoque-total-7'!A:AB,24,0))</f>
        <v/>
      </c>
      <c r="R785" s="38">
        <f>IFERROR(IF(D785="","",VLOOKUP(D785,'produto-venda-7'!B:N,13,0)),"C")</f>
        <v/>
      </c>
      <c r="S785" s="39">
        <f>IF(D785="","",VLOOKUP(D785,'produto-estoque-total-7'!A:AB,6,0))</f>
        <v/>
      </c>
      <c r="T785" s="39">
        <f>IF(D785="","",VLOOKUP(D785,'produto-estoque-total-7'!A:AB,5,0))</f>
        <v/>
      </c>
      <c r="U785" s="40">
        <f>IF(D785="","",VLOOKUP(D785,'produto-estoque-total-7'!A:AB,11,0))</f>
        <v/>
      </c>
      <c r="V785" s="41">
        <f>IF(D785="","",IFERROR(VLOOKUP(D785,'produto-entrada-7'!A:M,10,0),0))</f>
        <v/>
      </c>
      <c r="W785" s="42" t="n"/>
      <c r="X785" s="39">
        <f>IF(D785="","",VLOOKUP(D785,'produto-estoque-total-7'!A:AB,8,0))</f>
        <v/>
      </c>
      <c r="Y785" s="39">
        <f>IF(D785="","",VLOOKUP(D785,'produto-estoque-total-7'!A:AB,9,0))</f>
        <v/>
      </c>
      <c r="Z785" s="39">
        <f>IF(D785="","",VLOOKUP(D785,'produto-estoque-total-7'!A:AB,10,0))</f>
        <v/>
      </c>
      <c r="AA785" s="39">
        <f>IFERROR(IF(D785="","",VLOOKUP(D785,'produto-venda-7'!B:N,4,0)),0)</f>
        <v/>
      </c>
      <c r="AB785" s="39">
        <f>IFERROR(IF(D785="","",VLOOKUP(D785,'produto-venda-7'!B:N,5,0)),0)</f>
        <v/>
      </c>
      <c r="AC785" s="39">
        <f>IF(D785="","",IFERROR(AA785/90,0))</f>
        <v/>
      </c>
      <c r="AD785" s="36">
        <f>IF(D785="","",IFERROR(VLOOKUP(D785,'produto-entrada-7'!A:M,4,0),0))</f>
        <v/>
      </c>
      <c r="AE785" s="36">
        <f>IFERROR(IF(D785="","",VLOOKUP(D785,'produto-venda-7'!B:N,10,0)),0)</f>
        <v/>
      </c>
      <c r="AF785" s="36">
        <f>IF(D785="","",IFERROR(VLOOKUP(D785,'produto-entrada-7'!A:M,11,0),0))</f>
        <v/>
      </c>
      <c r="AG785" s="1">
        <f>IF(D785="","",IFERROR(VLOOKUP(D785,'produto-entrada-7'!A:M,12,0),0))</f>
        <v/>
      </c>
      <c r="AH785" s="1">
        <f>IF(D785="","",IFERROR(VLOOKUP(D785,'produto-entrada-7'!A:M,13,0),0))</f>
        <v/>
      </c>
      <c r="AI785" s="36">
        <f>IFERROR(IF(D785="","",VLOOKUP(D785,'produto-venda-7'!B:N,11,0)),0)</f>
        <v/>
      </c>
      <c r="AJ785" s="43">
        <f>IF(D785="","",IFERROR(AI785*AB785,0))</f>
        <v/>
      </c>
      <c r="AK785" s="44">
        <f>IFERROR(IF(D785="","",VLOOKUP(F785,'ANALISE FORNECEDOR'!$A:$I,8,0)),"")</f>
        <v/>
      </c>
      <c r="AL785" s="44">
        <f>IF(D785="","",AVERAGE(AM785,AK785))</f>
        <v/>
      </c>
      <c r="AM785" s="44">
        <f>IFERROR(IF(D785="","",VLOOKUP(F785,'ANALISE FORNECEDOR'!$A:$I,9,0)),"")</f>
        <v/>
      </c>
      <c r="AN785" s="45">
        <f>IF(D785="","",IF(Y785&gt;12,AI785*(U785+Y785),AI785*U785))</f>
        <v/>
      </c>
      <c r="AO785" s="45">
        <f>IF(D785="","",IF(Y785&gt;12,AI785*(U785+V785+Y785),AI785*(U785+V785)))</f>
        <v/>
      </c>
      <c r="AP785" s="46">
        <f>IF(D785="","",IF(Y785&gt;12,AG785*(U785+Y785),AG785*U785))</f>
        <v/>
      </c>
      <c r="AQ785" s="46">
        <f>IF(D785="","",IF(Y785&gt;12,AG785*(U785+V785+Y785),AG785*(U785+V785)))</f>
        <v/>
      </c>
      <c r="AR785" s="46">
        <f>IF(D785="","",IF(OR(R785="A",R785="AA",R785="AAA"),AP785,0))</f>
        <v/>
      </c>
      <c r="AS785" s="46">
        <f>IF(D785="","",IF(R785="B",AP785,0))</f>
        <v/>
      </c>
      <c r="AT785" s="46">
        <f>IF(D785="","",IF(R785="C",AP785,0))</f>
        <v/>
      </c>
      <c r="AU785" s="47">
        <f>IF(D785="","",IFERROR(AN785/AJ785,0))</f>
        <v/>
      </c>
      <c r="AV785" s="47">
        <f>IF(D785="","",IFERROR(((AO785)/AJ785),0))</f>
        <v/>
      </c>
      <c r="AW785" s="48">
        <f>IF(D785="","",IF(OR(S785="S",NOT(AND(ISNUMBER(AC785),ISNUMBER(AL785),AC785*AL785&gt;=0))),0,AC785*AL785))</f>
        <v/>
      </c>
      <c r="AX785" s="49">
        <f>IFERROR(IF(D785="","",AW785*AG785),0)</f>
        <v/>
      </c>
      <c r="AY785" s="48">
        <f>IF(D785="","",IF(OR(S785="S",NOT(AND(ISNUMBER(AC785),ISNUMBER(AK785),AC785*AK785&gt;=0))),0,AC785*AK785))</f>
        <v/>
      </c>
      <c r="AZ785" s="48">
        <f>IFERROR(IF(D785="","",IF(AY785=0,0,IF(((AY785)-(U785+Y785))&lt;0,0,(AY785)-U785))),0)</f>
        <v/>
      </c>
      <c r="BA785" s="49">
        <f>IF(D785="","",AZ785*AG785)</f>
        <v/>
      </c>
      <c r="BB785" s="49">
        <f>IF(D785="","",IF(OR(R785="A",R785="AA",R785="AAA"),BA785,0))</f>
        <v/>
      </c>
      <c r="BC785" s="49">
        <f>IF(D785="","",IF(R785="B",BA785,0))</f>
        <v/>
      </c>
      <c r="BD785" s="49">
        <f>IF(D785="","",IF(R785="B",BA785,0))</f>
        <v/>
      </c>
      <c r="BE785" s="49">
        <f>IF(D785="","",IF(S785="S",
1,
IF(AC785=0,
1,
IF(
IFERROR(((U785+Y785)*AG785)/((AC785*AK785)*AG785),0)&lt;0,
0,
IF(
IFERROR(((U785+Y785)*AG785)/((AC785*AK785)*AG785),0)&gt;1,
1,
IFERROR(((U785+Y785)*AG785)/((AC785*AK785)*AG785),0)
)
)
)
))</f>
        <v/>
      </c>
      <c r="BF785" s="49">
        <f>IF(D785="","",IF(S785="S",
1,
IF(AC785=0,
1,
IF(
IFERROR(((U785+V785+Y785)*AG785)/((AC785*AK785)*AG785),0)&lt;0,
0,
IF(
IFERROR(((U785+V785+Y785)*AG785)/((AC785*AK785)*AG785),0)&gt;1,
1,
IFERROR(((U785+V785+Y785)*AG785)/((AC785*AK785)*AG785),0)
)
)
)
))</f>
        <v/>
      </c>
      <c r="BG785" s="50">
        <f>IF(D785="","",IF(S785="S",0,IF(AND(ISNUMBER(AC785),ISNUMBER(AM785)),IF(OR(AC785*AM785&lt;0,ISERR(AC785*AM785)),0,AC785*AM785),0)))</f>
        <v/>
      </c>
      <c r="BH785" s="50">
        <f>IF(D785="","",IF(BY785&gt;TODAY()-60,0,IF(Y785&gt;12,MAX(0,(U785+Y785)-BG785),MAX(0,U785-BG785))))</f>
        <v/>
      </c>
      <c r="BI785" s="51">
        <f>IF(D785="","",BH785*AG785)</f>
        <v/>
      </c>
      <c r="BJ785" s="51">
        <f>IF(D785="","",IF(OR(R785="A",R785="AA",R785="AAA"),BI785,0))</f>
        <v/>
      </c>
      <c r="BK785" s="51">
        <f>IF(D785="","",IF(R785="B",BI785,0))</f>
        <v/>
      </c>
      <c r="BL785" s="51">
        <f>IF(D785="","",IF(R785="C",BI785,0))</f>
        <v/>
      </c>
      <c r="BM785" s="51">
        <f>IF(D785="","",IFERROR(MAX(0,MIN(BI785/AP785,1)),0))</f>
        <v/>
      </c>
      <c r="BN785" s="52">
        <f>IF(D785="","",AB785*AG785)</f>
        <v/>
      </c>
      <c r="BO785" s="52">
        <f>IF(D785="","",(U785+V785+X785)*AG785)</f>
        <v/>
      </c>
      <c r="BP785" s="52">
        <f>IF(D785="","",(AB785*3)*AG785)</f>
        <v/>
      </c>
      <c r="BQ785" s="52">
        <f>IF(D785="","",IF(BO785-BP785&gt;0,0,BO785-BP785))</f>
        <v/>
      </c>
      <c r="BR785" s="52">
        <f>IF(D785="","",IF(BO785-BP785-BN785&gt;0,0,BO785-BP785-BN785))</f>
        <v/>
      </c>
      <c r="BS785" s="53">
        <f>IF(D785="","",IFERROR(AB785*AI785,0))</f>
        <v/>
      </c>
      <c r="BT785" s="53">
        <f>IF(D785="","",IFERROR(IF(X785&gt;12, AI785*(U785+V785+X785), AI785*(U785+V785)),0))</f>
        <v/>
      </c>
      <c r="BU785" s="53">
        <f>IF(D785="","",IFERROR(((AB785*3)*AI785),0))</f>
        <v/>
      </c>
      <c r="BV785" s="53">
        <f>IF(D785="","",IF(BT785-BU785&gt;0,0,BT785-BU785))</f>
        <v/>
      </c>
      <c r="BW785" s="53">
        <f>IF(D785="","",IF(BT785-BU785-BS785&gt;0,0,BT785-BU785-BS785))</f>
        <v/>
      </c>
      <c r="BX785" s="36">
        <f>IF(D785="","",IFERROR(VLOOKUP(D785,'produto-entrada-7'!A:M,3,0),"SEM PEDIDO"))</f>
        <v/>
      </c>
      <c r="BY785" s="36">
        <f>IF(D785="","",VLOOKUP(D785,'produto-estoque-total-7'!A:AB,25,0))</f>
        <v/>
      </c>
      <c r="BZ785" s="36">
        <f>IF(D785="","",IFERROR(VLOOKUP(D785,'produto-estoque-total-7'!A:AB,26,0)/100,0))</f>
        <v/>
      </c>
      <c r="CA785" s="36">
        <f>IF(D785="","",IFERROR(VLOOKUP(D785,'produto-estoque-total-7'!A:AB,27,0)/100,0))</f>
        <v/>
      </c>
      <c r="CB785" s="41">
        <f>IF(D785="","",V785*AF785)</f>
        <v/>
      </c>
      <c r="CC785" s="41">
        <f>IF(D785="","",V785*AI785)</f>
        <v/>
      </c>
      <c r="CD785" s="54">
        <f>IF(D785="","",VLOOKUP(D785,'produto-estoque-total-7'!A:AB,28,0))</f>
        <v/>
      </c>
    </row>
    <row r="786">
      <c r="A786" s="36">
        <f>IF(D786="","",VLOOKUP(D786,'produto-estoque-total-7'!A:AB,3,0))</f>
        <v/>
      </c>
      <c r="B786" s="1">
        <f>IF(D786="","",VLOOKUP(D786,'produto-estoque-total-7'!A:AB,12,0))</f>
        <v/>
      </c>
      <c r="C786" s="1">
        <f>IF(D786="","",VLOOKUP(D786,'produto-estoque-total-7'!A:AB,2,0))</f>
        <v/>
      </c>
      <c r="D786" s="37">
        <f>IFERROR(IF('produto-estoque-total-7'!A785="","",'produto-estoque-total-7'!A785),"")</f>
        <v/>
      </c>
      <c r="E786" s="1">
        <f>IF(D786="","",VLOOKUP(D786,'produto-estoque-total-7'!A:AB,4,0))</f>
        <v/>
      </c>
      <c r="F786" s="36">
        <f>IF(D786="","",VLOOKUP(D786,'produto-estoque-total-7'!A:AB,13,0))</f>
        <v/>
      </c>
      <c r="G786" s="1">
        <f>IF(F786="","",VLOOKUP(F786,'FORNECEDORES X COMPRADOR'!A:D,4,0))</f>
        <v/>
      </c>
      <c r="H786" s="1">
        <f>IF(F786="","",VLOOKUP(F786,'FORNECEDORES X COMPRADOR'!A:E,5,0))</f>
        <v/>
      </c>
      <c r="I786" s="36">
        <f>IF(D786="","",VLOOKUP(D786,'produto-estoque-total-7'!A:AB,15,0))</f>
        <v/>
      </c>
      <c r="J786" s="36">
        <f>IF(D786="","",VLOOKUP(D786,'produto-estoque-total-7'!A:AB,19,0))</f>
        <v/>
      </c>
      <c r="K786" s="1">
        <f>IF(D786="","",VLOOKUP(D786,'produto-estoque-total-7'!A:AB,20,0))</f>
        <v/>
      </c>
      <c r="L786" s="36">
        <f>IF(D786="","",VLOOKUP(D786,'produto-estoque-total-7'!A:AB,17,0))</f>
        <v/>
      </c>
      <c r="M786" s="1">
        <f>IF(D786="","",VLOOKUP(D786,'produto-estoque-total-7'!A:AB,18,0))</f>
        <v/>
      </c>
      <c r="N786" s="36">
        <f>IF(D786="","",VLOOKUP(D786,'produto-estoque-total-7'!A:AB,21,0))</f>
        <v/>
      </c>
      <c r="O786" s="1">
        <f>IF(D786="","",VLOOKUP(D786,'produto-estoque-total-7'!A:AB,22,0))</f>
        <v/>
      </c>
      <c r="P786" s="36">
        <f>IF(D786="","",VLOOKUP(D786,'produto-estoque-total-7'!A:AB,23,0))</f>
        <v/>
      </c>
      <c r="Q786" s="1">
        <f>IF(D786="","",VLOOKUP(D786,'produto-estoque-total-7'!A:AB,24,0))</f>
        <v/>
      </c>
      <c r="R786" s="38">
        <f>IFERROR(IF(D786="","",VLOOKUP(D786,'produto-venda-7'!B:N,13,0)),"C")</f>
        <v/>
      </c>
      <c r="S786" s="39">
        <f>IF(D786="","",VLOOKUP(D786,'produto-estoque-total-7'!A:AB,6,0))</f>
        <v/>
      </c>
      <c r="T786" s="39">
        <f>IF(D786="","",VLOOKUP(D786,'produto-estoque-total-7'!A:AB,5,0))</f>
        <v/>
      </c>
      <c r="U786" s="40">
        <f>IF(D786="","",VLOOKUP(D786,'produto-estoque-total-7'!A:AB,11,0))</f>
        <v/>
      </c>
      <c r="V786" s="41">
        <f>IF(D786="","",IFERROR(VLOOKUP(D786,'produto-entrada-7'!A:M,10,0),0))</f>
        <v/>
      </c>
      <c r="W786" s="42" t="n"/>
      <c r="X786" s="39">
        <f>IF(D786="","",VLOOKUP(D786,'produto-estoque-total-7'!A:AB,8,0))</f>
        <v/>
      </c>
      <c r="Y786" s="39">
        <f>IF(D786="","",VLOOKUP(D786,'produto-estoque-total-7'!A:AB,9,0))</f>
        <v/>
      </c>
      <c r="Z786" s="39">
        <f>IF(D786="","",VLOOKUP(D786,'produto-estoque-total-7'!A:AB,10,0))</f>
        <v/>
      </c>
      <c r="AA786" s="39">
        <f>IFERROR(IF(D786="","",VLOOKUP(D786,'produto-venda-7'!B:N,4,0)),0)</f>
        <v/>
      </c>
      <c r="AB786" s="39">
        <f>IFERROR(IF(D786="","",VLOOKUP(D786,'produto-venda-7'!B:N,5,0)),0)</f>
        <v/>
      </c>
      <c r="AC786" s="39">
        <f>IF(D786="","",IFERROR(AA786/90,0))</f>
        <v/>
      </c>
      <c r="AD786" s="36">
        <f>IF(D786="","",IFERROR(VLOOKUP(D786,'produto-entrada-7'!A:M,4,0),0))</f>
        <v/>
      </c>
      <c r="AE786" s="36">
        <f>IFERROR(IF(D786="","",VLOOKUP(D786,'produto-venda-7'!B:N,10,0)),0)</f>
        <v/>
      </c>
      <c r="AF786" s="36">
        <f>IF(D786="","",IFERROR(VLOOKUP(D786,'produto-entrada-7'!A:M,11,0),0))</f>
        <v/>
      </c>
      <c r="AG786" s="1">
        <f>IF(D786="","",IFERROR(VLOOKUP(D786,'produto-entrada-7'!A:M,12,0),0))</f>
        <v/>
      </c>
      <c r="AH786" s="1">
        <f>IF(D786="","",IFERROR(VLOOKUP(D786,'produto-entrada-7'!A:M,13,0),0))</f>
        <v/>
      </c>
      <c r="AI786" s="36">
        <f>IFERROR(IF(D786="","",VLOOKUP(D786,'produto-venda-7'!B:N,11,0)),0)</f>
        <v/>
      </c>
      <c r="AJ786" s="43">
        <f>IF(D786="","",IFERROR(AI786*AB786,0))</f>
        <v/>
      </c>
      <c r="AK786" s="44">
        <f>IFERROR(IF(D786="","",VLOOKUP(F786,'ANALISE FORNECEDOR'!$A:$I,8,0)),"")</f>
        <v/>
      </c>
      <c r="AL786" s="44">
        <f>IF(D786="","",AVERAGE(AM786,AK786))</f>
        <v/>
      </c>
      <c r="AM786" s="44">
        <f>IFERROR(IF(D786="","",VLOOKUP(F786,'ANALISE FORNECEDOR'!$A:$I,9,0)),"")</f>
        <v/>
      </c>
      <c r="AN786" s="45">
        <f>IF(D786="","",IF(Y786&gt;12,AI786*(U786+Y786),AI786*U786))</f>
        <v/>
      </c>
      <c r="AO786" s="45">
        <f>IF(D786="","",IF(Y786&gt;12,AI786*(U786+V786+Y786),AI786*(U786+V786)))</f>
        <v/>
      </c>
      <c r="AP786" s="46">
        <f>IF(D786="","",IF(Y786&gt;12,AG786*(U786+Y786),AG786*U786))</f>
        <v/>
      </c>
      <c r="AQ786" s="46">
        <f>IF(D786="","",IF(Y786&gt;12,AG786*(U786+V786+Y786),AG786*(U786+V786)))</f>
        <v/>
      </c>
      <c r="AR786" s="46">
        <f>IF(D786="","",IF(OR(R786="A",R786="AA",R786="AAA"),AP786,0))</f>
        <v/>
      </c>
      <c r="AS786" s="46">
        <f>IF(D786="","",IF(R786="B",AP786,0))</f>
        <v/>
      </c>
      <c r="AT786" s="46">
        <f>IF(D786="","",IF(R786="C",AP786,0))</f>
        <v/>
      </c>
      <c r="AU786" s="47">
        <f>IF(D786="","",IFERROR(AN786/AJ786,0))</f>
        <v/>
      </c>
      <c r="AV786" s="47">
        <f>IF(D786="","",IFERROR(((AO786)/AJ786),0))</f>
        <v/>
      </c>
      <c r="AW786" s="48">
        <f>IF(D786="","",IF(OR(S786="S",NOT(AND(ISNUMBER(AC786),ISNUMBER(AL786),AC786*AL786&gt;=0))),0,AC786*AL786))</f>
        <v/>
      </c>
      <c r="AX786" s="49">
        <f>IFERROR(IF(D786="","",AW786*AG786),0)</f>
        <v/>
      </c>
      <c r="AY786" s="48">
        <f>IF(D786="","",IF(OR(S786="S",NOT(AND(ISNUMBER(AC786),ISNUMBER(AK786),AC786*AK786&gt;=0))),0,AC786*AK786))</f>
        <v/>
      </c>
      <c r="AZ786" s="48">
        <f>IFERROR(IF(D786="","",IF(AY786=0,0,IF(((AY786)-(U786+Y786))&lt;0,0,(AY786)-U786))),0)</f>
        <v/>
      </c>
      <c r="BA786" s="49">
        <f>IF(D786="","",AZ786*AG786)</f>
        <v/>
      </c>
      <c r="BB786" s="49">
        <f>IF(D786="","",IF(OR(R786="A",R786="AA",R786="AAA"),BA786,0))</f>
        <v/>
      </c>
      <c r="BC786" s="49">
        <f>IF(D786="","",IF(R786="B",BA786,0))</f>
        <v/>
      </c>
      <c r="BD786" s="49">
        <f>IF(D786="","",IF(R786="B",BA786,0))</f>
        <v/>
      </c>
      <c r="BE786" s="49">
        <f>IF(D786="","",IF(S786="S",
1,
IF(AC786=0,
1,
IF(
IFERROR(((U786+Y786)*AG786)/((AC786*AK786)*AG786),0)&lt;0,
0,
IF(
IFERROR(((U786+Y786)*AG786)/((AC786*AK786)*AG786),0)&gt;1,
1,
IFERROR(((U786+Y786)*AG786)/((AC786*AK786)*AG786),0)
)
)
)
))</f>
        <v/>
      </c>
      <c r="BF786" s="49">
        <f>IF(D786="","",IF(S786="S",
1,
IF(AC786=0,
1,
IF(
IFERROR(((U786+V786+Y786)*AG786)/((AC786*AK786)*AG786),0)&lt;0,
0,
IF(
IFERROR(((U786+V786+Y786)*AG786)/((AC786*AK786)*AG786),0)&gt;1,
1,
IFERROR(((U786+V786+Y786)*AG786)/((AC786*AK786)*AG786),0)
)
)
)
))</f>
        <v/>
      </c>
      <c r="BG786" s="50">
        <f>IF(D786="","",IF(S786="S",0,IF(AND(ISNUMBER(AC786),ISNUMBER(AM786)),IF(OR(AC786*AM786&lt;0,ISERR(AC786*AM786)),0,AC786*AM786),0)))</f>
        <v/>
      </c>
      <c r="BH786" s="50">
        <f>IF(D786="","",IF(BY786&gt;TODAY()-60,0,IF(Y786&gt;12,MAX(0,(U786+Y786)-BG786),MAX(0,U786-BG786))))</f>
        <v/>
      </c>
      <c r="BI786" s="51">
        <f>IF(D786="","",BH786*AG786)</f>
        <v/>
      </c>
      <c r="BJ786" s="51">
        <f>IF(D786="","",IF(OR(R786="A",R786="AA",R786="AAA"),BI786,0))</f>
        <v/>
      </c>
      <c r="BK786" s="51">
        <f>IF(D786="","",IF(R786="B",BI786,0))</f>
        <v/>
      </c>
      <c r="BL786" s="51">
        <f>IF(D786="","",IF(R786="C",BI786,0))</f>
        <v/>
      </c>
      <c r="BM786" s="51">
        <f>IF(D786="","",IFERROR(MAX(0,MIN(BI786/AP786,1)),0))</f>
        <v/>
      </c>
      <c r="BN786" s="52">
        <f>IF(D786="","",AB786*AG786)</f>
        <v/>
      </c>
      <c r="BO786" s="52">
        <f>IF(D786="","",(U786+V786+X786)*AG786)</f>
        <v/>
      </c>
      <c r="BP786" s="52">
        <f>IF(D786="","",(AB786*3)*AG786)</f>
        <v/>
      </c>
      <c r="BQ786" s="52">
        <f>IF(D786="","",IF(BO786-BP786&gt;0,0,BO786-BP786))</f>
        <v/>
      </c>
      <c r="BR786" s="52">
        <f>IF(D786="","",IF(BO786-BP786-BN786&gt;0,0,BO786-BP786-BN786))</f>
        <v/>
      </c>
      <c r="BS786" s="53">
        <f>IF(D786="","",IFERROR(AB786*AI786,0))</f>
        <v/>
      </c>
      <c r="BT786" s="53">
        <f>IF(D786="","",IFERROR(IF(X786&gt;12, AI786*(U786+V786+X786), AI786*(U786+V786)),0))</f>
        <v/>
      </c>
      <c r="BU786" s="53">
        <f>IF(D786="","",IFERROR(((AB786*3)*AI786),0))</f>
        <v/>
      </c>
      <c r="BV786" s="53">
        <f>IF(D786="","",IF(BT786-BU786&gt;0,0,BT786-BU786))</f>
        <v/>
      </c>
      <c r="BW786" s="53">
        <f>IF(D786="","",IF(BT786-BU786-BS786&gt;0,0,BT786-BU786-BS786))</f>
        <v/>
      </c>
      <c r="BX786" s="36">
        <f>IF(D786="","",IFERROR(VLOOKUP(D786,'produto-entrada-7'!A:M,3,0),"SEM PEDIDO"))</f>
        <v/>
      </c>
      <c r="BY786" s="36">
        <f>IF(D786="","",VLOOKUP(D786,'produto-estoque-total-7'!A:AB,25,0))</f>
        <v/>
      </c>
      <c r="BZ786" s="36">
        <f>IF(D786="","",IFERROR(VLOOKUP(D786,'produto-estoque-total-7'!A:AB,26,0)/100,0))</f>
        <v/>
      </c>
      <c r="CA786" s="36">
        <f>IF(D786="","",IFERROR(VLOOKUP(D786,'produto-estoque-total-7'!A:AB,27,0)/100,0))</f>
        <v/>
      </c>
      <c r="CB786" s="41">
        <f>IF(D786="","",V786*AF786)</f>
        <v/>
      </c>
      <c r="CC786" s="41">
        <f>IF(D786="","",V786*AI786)</f>
        <v/>
      </c>
      <c r="CD786" s="54">
        <f>IF(D786="","",VLOOKUP(D786,'produto-estoque-total-7'!A:AB,28,0))</f>
        <v/>
      </c>
    </row>
    <row r="787">
      <c r="A787" s="36">
        <f>IF(D787="","",VLOOKUP(D787,'produto-estoque-total-7'!A:AB,3,0))</f>
        <v/>
      </c>
      <c r="B787" s="1">
        <f>IF(D787="","",VLOOKUP(D787,'produto-estoque-total-7'!A:AB,12,0))</f>
        <v/>
      </c>
      <c r="C787" s="1">
        <f>IF(D787="","",VLOOKUP(D787,'produto-estoque-total-7'!A:AB,2,0))</f>
        <v/>
      </c>
      <c r="D787" s="37">
        <f>IFERROR(IF('produto-estoque-total-7'!A786="","",'produto-estoque-total-7'!A786),"")</f>
        <v/>
      </c>
      <c r="E787" s="1">
        <f>IF(D787="","",VLOOKUP(D787,'produto-estoque-total-7'!A:AB,4,0))</f>
        <v/>
      </c>
      <c r="F787" s="36">
        <f>IF(D787="","",VLOOKUP(D787,'produto-estoque-total-7'!A:AB,13,0))</f>
        <v/>
      </c>
      <c r="G787" s="1">
        <f>IF(F787="","",VLOOKUP(F787,'FORNECEDORES X COMPRADOR'!A:D,4,0))</f>
        <v/>
      </c>
      <c r="H787" s="1">
        <f>IF(F787="","",VLOOKUP(F787,'FORNECEDORES X COMPRADOR'!A:E,5,0))</f>
        <v/>
      </c>
      <c r="I787" s="36">
        <f>IF(D787="","",VLOOKUP(D787,'produto-estoque-total-7'!A:AB,15,0))</f>
        <v/>
      </c>
      <c r="J787" s="36">
        <f>IF(D787="","",VLOOKUP(D787,'produto-estoque-total-7'!A:AB,19,0))</f>
        <v/>
      </c>
      <c r="K787" s="1">
        <f>IF(D787="","",VLOOKUP(D787,'produto-estoque-total-7'!A:AB,20,0))</f>
        <v/>
      </c>
      <c r="L787" s="36">
        <f>IF(D787="","",VLOOKUP(D787,'produto-estoque-total-7'!A:AB,17,0))</f>
        <v/>
      </c>
      <c r="M787" s="1">
        <f>IF(D787="","",VLOOKUP(D787,'produto-estoque-total-7'!A:AB,18,0))</f>
        <v/>
      </c>
      <c r="N787" s="36">
        <f>IF(D787="","",VLOOKUP(D787,'produto-estoque-total-7'!A:AB,21,0))</f>
        <v/>
      </c>
      <c r="O787" s="1">
        <f>IF(D787="","",VLOOKUP(D787,'produto-estoque-total-7'!A:AB,22,0))</f>
        <v/>
      </c>
      <c r="P787" s="36">
        <f>IF(D787="","",VLOOKUP(D787,'produto-estoque-total-7'!A:AB,23,0))</f>
        <v/>
      </c>
      <c r="Q787" s="1">
        <f>IF(D787="","",VLOOKUP(D787,'produto-estoque-total-7'!A:AB,24,0))</f>
        <v/>
      </c>
      <c r="R787" s="38">
        <f>IFERROR(IF(D787="","",VLOOKUP(D787,'produto-venda-7'!B:N,13,0)),"C")</f>
        <v/>
      </c>
      <c r="S787" s="39">
        <f>IF(D787="","",VLOOKUP(D787,'produto-estoque-total-7'!A:AB,6,0))</f>
        <v/>
      </c>
      <c r="T787" s="39">
        <f>IF(D787="","",VLOOKUP(D787,'produto-estoque-total-7'!A:AB,5,0))</f>
        <v/>
      </c>
      <c r="U787" s="40">
        <f>IF(D787="","",VLOOKUP(D787,'produto-estoque-total-7'!A:AB,11,0))</f>
        <v/>
      </c>
      <c r="V787" s="41">
        <f>IF(D787="","",IFERROR(VLOOKUP(D787,'produto-entrada-7'!A:M,10,0),0))</f>
        <v/>
      </c>
      <c r="W787" s="42" t="n"/>
      <c r="X787" s="39">
        <f>IF(D787="","",VLOOKUP(D787,'produto-estoque-total-7'!A:AB,8,0))</f>
        <v/>
      </c>
      <c r="Y787" s="39">
        <f>IF(D787="","",VLOOKUP(D787,'produto-estoque-total-7'!A:AB,9,0))</f>
        <v/>
      </c>
      <c r="Z787" s="39">
        <f>IF(D787="","",VLOOKUP(D787,'produto-estoque-total-7'!A:AB,10,0))</f>
        <v/>
      </c>
      <c r="AA787" s="39">
        <f>IFERROR(IF(D787="","",VLOOKUP(D787,'produto-venda-7'!B:N,4,0)),0)</f>
        <v/>
      </c>
      <c r="AB787" s="39">
        <f>IFERROR(IF(D787="","",VLOOKUP(D787,'produto-venda-7'!B:N,5,0)),0)</f>
        <v/>
      </c>
      <c r="AC787" s="39">
        <f>IF(D787="","",IFERROR(AA787/90,0))</f>
        <v/>
      </c>
      <c r="AD787" s="36">
        <f>IF(D787="","",IFERROR(VLOOKUP(D787,'produto-entrada-7'!A:M,4,0),0))</f>
        <v/>
      </c>
      <c r="AE787" s="36">
        <f>IFERROR(IF(D787="","",VLOOKUP(D787,'produto-venda-7'!B:N,10,0)),0)</f>
        <v/>
      </c>
      <c r="AF787" s="36">
        <f>IF(D787="","",IFERROR(VLOOKUP(D787,'produto-entrada-7'!A:M,11,0),0))</f>
        <v/>
      </c>
      <c r="AG787" s="1">
        <f>IF(D787="","",IFERROR(VLOOKUP(D787,'produto-entrada-7'!A:M,12,0),0))</f>
        <v/>
      </c>
      <c r="AH787" s="1">
        <f>IF(D787="","",IFERROR(VLOOKUP(D787,'produto-entrada-7'!A:M,13,0),0))</f>
        <v/>
      </c>
      <c r="AI787" s="36">
        <f>IFERROR(IF(D787="","",VLOOKUP(D787,'produto-venda-7'!B:N,11,0)),0)</f>
        <v/>
      </c>
      <c r="AJ787" s="43">
        <f>IF(D787="","",IFERROR(AI787*AB787,0))</f>
        <v/>
      </c>
      <c r="AK787" s="44">
        <f>IFERROR(IF(D787="","",VLOOKUP(F787,'ANALISE FORNECEDOR'!$A:$I,8,0)),"")</f>
        <v/>
      </c>
      <c r="AL787" s="44">
        <f>IF(D787="","",AVERAGE(AM787,AK787))</f>
        <v/>
      </c>
      <c r="AM787" s="44">
        <f>IFERROR(IF(D787="","",VLOOKUP(F787,'ANALISE FORNECEDOR'!$A:$I,9,0)),"")</f>
        <v/>
      </c>
      <c r="AN787" s="45">
        <f>IF(D787="","",IF(Y787&gt;12,AI787*(U787+Y787),AI787*U787))</f>
        <v/>
      </c>
      <c r="AO787" s="45">
        <f>IF(D787="","",IF(Y787&gt;12,AI787*(U787+V787+Y787),AI787*(U787+V787)))</f>
        <v/>
      </c>
      <c r="AP787" s="46">
        <f>IF(D787="","",IF(Y787&gt;12,AG787*(U787+Y787),AG787*U787))</f>
        <v/>
      </c>
      <c r="AQ787" s="46">
        <f>IF(D787="","",IF(Y787&gt;12,AG787*(U787+V787+Y787),AG787*(U787+V787)))</f>
        <v/>
      </c>
      <c r="AR787" s="46">
        <f>IF(D787="","",IF(OR(R787="A",R787="AA",R787="AAA"),AP787,0))</f>
        <v/>
      </c>
      <c r="AS787" s="46">
        <f>IF(D787="","",IF(R787="B",AP787,0))</f>
        <v/>
      </c>
      <c r="AT787" s="46">
        <f>IF(D787="","",IF(R787="C",AP787,0))</f>
        <v/>
      </c>
      <c r="AU787" s="47">
        <f>IF(D787="","",IFERROR(AN787/AJ787,0))</f>
        <v/>
      </c>
      <c r="AV787" s="47">
        <f>IF(D787="","",IFERROR(((AO787)/AJ787),0))</f>
        <v/>
      </c>
      <c r="AW787" s="48">
        <f>IF(D787="","",IF(OR(S787="S",NOT(AND(ISNUMBER(AC787),ISNUMBER(AL787),AC787*AL787&gt;=0))),0,AC787*AL787))</f>
        <v/>
      </c>
      <c r="AX787" s="49">
        <f>IFERROR(IF(D787="","",AW787*AG787),0)</f>
        <v/>
      </c>
      <c r="AY787" s="48">
        <f>IF(D787="","",IF(OR(S787="S",NOT(AND(ISNUMBER(AC787),ISNUMBER(AK787),AC787*AK787&gt;=0))),0,AC787*AK787))</f>
        <v/>
      </c>
      <c r="AZ787" s="48">
        <f>IFERROR(IF(D787="","",IF(AY787=0,0,IF(((AY787)-(U787+Y787))&lt;0,0,(AY787)-U787))),0)</f>
        <v/>
      </c>
      <c r="BA787" s="49">
        <f>IF(D787="","",AZ787*AG787)</f>
        <v/>
      </c>
      <c r="BB787" s="49">
        <f>IF(D787="","",IF(OR(R787="A",R787="AA",R787="AAA"),BA787,0))</f>
        <v/>
      </c>
      <c r="BC787" s="49">
        <f>IF(D787="","",IF(R787="B",BA787,0))</f>
        <v/>
      </c>
      <c r="BD787" s="49">
        <f>IF(D787="","",IF(R787="B",BA787,0))</f>
        <v/>
      </c>
      <c r="BE787" s="49">
        <f>IF(D787="","",IF(S787="S",
1,
IF(AC787=0,
1,
IF(
IFERROR(((U787+Y787)*AG787)/((AC787*AK787)*AG787),0)&lt;0,
0,
IF(
IFERROR(((U787+Y787)*AG787)/((AC787*AK787)*AG787),0)&gt;1,
1,
IFERROR(((U787+Y787)*AG787)/((AC787*AK787)*AG787),0)
)
)
)
))</f>
        <v/>
      </c>
      <c r="BF787" s="49">
        <f>IF(D787="","",IF(S787="S",
1,
IF(AC787=0,
1,
IF(
IFERROR(((U787+V787+Y787)*AG787)/((AC787*AK787)*AG787),0)&lt;0,
0,
IF(
IFERROR(((U787+V787+Y787)*AG787)/((AC787*AK787)*AG787),0)&gt;1,
1,
IFERROR(((U787+V787+Y787)*AG787)/((AC787*AK787)*AG787),0)
)
)
)
))</f>
        <v/>
      </c>
      <c r="BG787" s="50">
        <f>IF(D787="","",IF(S787="S",0,IF(AND(ISNUMBER(AC787),ISNUMBER(AM787)),IF(OR(AC787*AM787&lt;0,ISERR(AC787*AM787)),0,AC787*AM787),0)))</f>
        <v/>
      </c>
      <c r="BH787" s="50">
        <f>IF(D787="","",IF(BY787&gt;TODAY()-60,0,IF(Y787&gt;12,MAX(0,(U787+Y787)-BG787),MAX(0,U787-BG787))))</f>
        <v/>
      </c>
      <c r="BI787" s="51">
        <f>IF(D787="","",BH787*AG787)</f>
        <v/>
      </c>
      <c r="BJ787" s="51">
        <f>IF(D787="","",IF(OR(R787="A",R787="AA",R787="AAA"),BI787,0))</f>
        <v/>
      </c>
      <c r="BK787" s="51">
        <f>IF(D787="","",IF(R787="B",BI787,0))</f>
        <v/>
      </c>
      <c r="BL787" s="51">
        <f>IF(D787="","",IF(R787="C",BI787,0))</f>
        <v/>
      </c>
      <c r="BM787" s="51">
        <f>IF(D787="","",IFERROR(MAX(0,MIN(BI787/AP787,1)),0))</f>
        <v/>
      </c>
      <c r="BN787" s="52">
        <f>IF(D787="","",AB787*AG787)</f>
        <v/>
      </c>
      <c r="BO787" s="52">
        <f>IF(D787="","",(U787+V787+X787)*AG787)</f>
        <v/>
      </c>
      <c r="BP787" s="52">
        <f>IF(D787="","",(AB787*3)*AG787)</f>
        <v/>
      </c>
      <c r="BQ787" s="52">
        <f>IF(D787="","",IF(BO787-BP787&gt;0,0,BO787-BP787))</f>
        <v/>
      </c>
      <c r="BR787" s="52">
        <f>IF(D787="","",IF(BO787-BP787-BN787&gt;0,0,BO787-BP787-BN787))</f>
        <v/>
      </c>
      <c r="BS787" s="53">
        <f>IF(D787="","",IFERROR(AB787*AI787,0))</f>
        <v/>
      </c>
      <c r="BT787" s="53">
        <f>IF(D787="","",IFERROR(IF(X787&gt;12, AI787*(U787+V787+X787), AI787*(U787+V787)),0))</f>
        <v/>
      </c>
      <c r="BU787" s="53">
        <f>IF(D787="","",IFERROR(((AB787*3)*AI787),0))</f>
        <v/>
      </c>
      <c r="BV787" s="53">
        <f>IF(D787="","",IF(BT787-BU787&gt;0,0,BT787-BU787))</f>
        <v/>
      </c>
      <c r="BW787" s="53">
        <f>IF(D787="","",IF(BT787-BU787-BS787&gt;0,0,BT787-BU787-BS787))</f>
        <v/>
      </c>
      <c r="BX787" s="36">
        <f>IF(D787="","",IFERROR(VLOOKUP(D787,'produto-entrada-7'!A:M,3,0),"SEM PEDIDO"))</f>
        <v/>
      </c>
      <c r="BY787" s="36">
        <f>IF(D787="","",VLOOKUP(D787,'produto-estoque-total-7'!A:AB,25,0))</f>
        <v/>
      </c>
      <c r="BZ787" s="36">
        <f>IF(D787="","",IFERROR(VLOOKUP(D787,'produto-estoque-total-7'!A:AB,26,0)/100,0))</f>
        <v/>
      </c>
      <c r="CA787" s="36">
        <f>IF(D787="","",IFERROR(VLOOKUP(D787,'produto-estoque-total-7'!A:AB,27,0)/100,0))</f>
        <v/>
      </c>
      <c r="CB787" s="41">
        <f>IF(D787="","",V787*AF787)</f>
        <v/>
      </c>
      <c r="CC787" s="41">
        <f>IF(D787="","",V787*AI787)</f>
        <v/>
      </c>
      <c r="CD787" s="54">
        <f>IF(D787="","",VLOOKUP(D787,'produto-estoque-total-7'!A:AB,28,0))</f>
        <v/>
      </c>
    </row>
    <row r="788">
      <c r="A788" s="36">
        <f>IF(D788="","",VLOOKUP(D788,'produto-estoque-total-7'!A:AB,3,0))</f>
        <v/>
      </c>
      <c r="B788" s="1">
        <f>IF(D788="","",VLOOKUP(D788,'produto-estoque-total-7'!A:AB,12,0))</f>
        <v/>
      </c>
      <c r="C788" s="1">
        <f>IF(D788="","",VLOOKUP(D788,'produto-estoque-total-7'!A:AB,2,0))</f>
        <v/>
      </c>
      <c r="D788" s="37">
        <f>IFERROR(IF('produto-estoque-total-7'!A787="","",'produto-estoque-total-7'!A787),"")</f>
        <v/>
      </c>
      <c r="E788" s="1">
        <f>IF(D788="","",VLOOKUP(D788,'produto-estoque-total-7'!A:AB,4,0))</f>
        <v/>
      </c>
      <c r="F788" s="36">
        <f>IF(D788="","",VLOOKUP(D788,'produto-estoque-total-7'!A:AB,13,0))</f>
        <v/>
      </c>
      <c r="G788" s="1">
        <f>IF(F788="","",VLOOKUP(F788,'FORNECEDORES X COMPRADOR'!A:D,4,0))</f>
        <v/>
      </c>
      <c r="H788" s="1">
        <f>IF(F788="","",VLOOKUP(F788,'FORNECEDORES X COMPRADOR'!A:E,5,0))</f>
        <v/>
      </c>
      <c r="I788" s="36">
        <f>IF(D788="","",VLOOKUP(D788,'produto-estoque-total-7'!A:AB,15,0))</f>
        <v/>
      </c>
      <c r="J788" s="36">
        <f>IF(D788="","",VLOOKUP(D788,'produto-estoque-total-7'!A:AB,19,0))</f>
        <v/>
      </c>
      <c r="K788" s="1">
        <f>IF(D788="","",VLOOKUP(D788,'produto-estoque-total-7'!A:AB,20,0))</f>
        <v/>
      </c>
      <c r="L788" s="36">
        <f>IF(D788="","",VLOOKUP(D788,'produto-estoque-total-7'!A:AB,17,0))</f>
        <v/>
      </c>
      <c r="M788" s="1">
        <f>IF(D788="","",VLOOKUP(D788,'produto-estoque-total-7'!A:AB,18,0))</f>
        <v/>
      </c>
      <c r="N788" s="36">
        <f>IF(D788="","",VLOOKUP(D788,'produto-estoque-total-7'!A:AB,21,0))</f>
        <v/>
      </c>
      <c r="O788" s="1">
        <f>IF(D788="","",VLOOKUP(D788,'produto-estoque-total-7'!A:AB,22,0))</f>
        <v/>
      </c>
      <c r="P788" s="36">
        <f>IF(D788="","",VLOOKUP(D788,'produto-estoque-total-7'!A:AB,23,0))</f>
        <v/>
      </c>
      <c r="Q788" s="1">
        <f>IF(D788="","",VLOOKUP(D788,'produto-estoque-total-7'!A:AB,24,0))</f>
        <v/>
      </c>
      <c r="R788" s="38">
        <f>IFERROR(IF(D788="","",VLOOKUP(D788,'produto-venda-7'!B:N,13,0)),"C")</f>
        <v/>
      </c>
      <c r="S788" s="39">
        <f>IF(D788="","",VLOOKUP(D788,'produto-estoque-total-7'!A:AB,6,0))</f>
        <v/>
      </c>
      <c r="T788" s="39">
        <f>IF(D788="","",VLOOKUP(D788,'produto-estoque-total-7'!A:AB,5,0))</f>
        <v/>
      </c>
      <c r="U788" s="40">
        <f>IF(D788="","",VLOOKUP(D788,'produto-estoque-total-7'!A:AB,11,0))</f>
        <v/>
      </c>
      <c r="V788" s="41">
        <f>IF(D788="","",IFERROR(VLOOKUP(D788,'produto-entrada-7'!A:M,10,0),0))</f>
        <v/>
      </c>
      <c r="W788" s="42" t="n"/>
      <c r="X788" s="39">
        <f>IF(D788="","",VLOOKUP(D788,'produto-estoque-total-7'!A:AB,8,0))</f>
        <v/>
      </c>
      <c r="Y788" s="39">
        <f>IF(D788="","",VLOOKUP(D788,'produto-estoque-total-7'!A:AB,9,0))</f>
        <v/>
      </c>
      <c r="Z788" s="39">
        <f>IF(D788="","",VLOOKUP(D788,'produto-estoque-total-7'!A:AB,10,0))</f>
        <v/>
      </c>
      <c r="AA788" s="39">
        <f>IFERROR(IF(D788="","",VLOOKUP(D788,'produto-venda-7'!B:N,4,0)),0)</f>
        <v/>
      </c>
      <c r="AB788" s="39">
        <f>IFERROR(IF(D788="","",VLOOKUP(D788,'produto-venda-7'!B:N,5,0)),0)</f>
        <v/>
      </c>
      <c r="AC788" s="39">
        <f>IF(D788="","",IFERROR(AA788/90,0))</f>
        <v/>
      </c>
      <c r="AD788" s="36">
        <f>IF(D788="","",IFERROR(VLOOKUP(D788,'produto-entrada-7'!A:M,4,0),0))</f>
        <v/>
      </c>
      <c r="AE788" s="36">
        <f>IFERROR(IF(D788="","",VLOOKUP(D788,'produto-venda-7'!B:N,10,0)),0)</f>
        <v/>
      </c>
      <c r="AF788" s="36">
        <f>IF(D788="","",IFERROR(VLOOKUP(D788,'produto-entrada-7'!A:M,11,0),0))</f>
        <v/>
      </c>
      <c r="AG788" s="1">
        <f>IF(D788="","",IFERROR(VLOOKUP(D788,'produto-entrada-7'!A:M,12,0),0))</f>
        <v/>
      </c>
      <c r="AH788" s="1">
        <f>IF(D788="","",IFERROR(VLOOKUP(D788,'produto-entrada-7'!A:M,13,0),0))</f>
        <v/>
      </c>
      <c r="AI788" s="36">
        <f>IFERROR(IF(D788="","",VLOOKUP(D788,'produto-venda-7'!B:N,11,0)),0)</f>
        <v/>
      </c>
      <c r="AJ788" s="43">
        <f>IF(D788="","",IFERROR(AI788*AB788,0))</f>
        <v/>
      </c>
      <c r="AK788" s="44">
        <f>IFERROR(IF(D788="","",VLOOKUP(F788,'ANALISE FORNECEDOR'!$A:$I,8,0)),"")</f>
        <v/>
      </c>
      <c r="AL788" s="44">
        <f>IF(D788="","",AVERAGE(AM788,AK788))</f>
        <v/>
      </c>
      <c r="AM788" s="44">
        <f>IFERROR(IF(D788="","",VLOOKUP(F788,'ANALISE FORNECEDOR'!$A:$I,9,0)),"")</f>
        <v/>
      </c>
      <c r="AN788" s="45">
        <f>IF(D788="","",IF(Y788&gt;12,AI788*(U788+Y788),AI788*U788))</f>
        <v/>
      </c>
      <c r="AO788" s="45">
        <f>IF(D788="","",IF(Y788&gt;12,AI788*(U788+V788+Y788),AI788*(U788+V788)))</f>
        <v/>
      </c>
      <c r="AP788" s="46">
        <f>IF(D788="","",IF(Y788&gt;12,AG788*(U788+Y788),AG788*U788))</f>
        <v/>
      </c>
      <c r="AQ788" s="46">
        <f>IF(D788="","",IF(Y788&gt;12,AG788*(U788+V788+Y788),AG788*(U788+V788)))</f>
        <v/>
      </c>
      <c r="AR788" s="46">
        <f>IF(D788="","",IF(OR(R788="A",R788="AA",R788="AAA"),AP788,0))</f>
        <v/>
      </c>
      <c r="AS788" s="46">
        <f>IF(D788="","",IF(R788="B",AP788,0))</f>
        <v/>
      </c>
      <c r="AT788" s="46">
        <f>IF(D788="","",IF(R788="C",AP788,0))</f>
        <v/>
      </c>
      <c r="AU788" s="47">
        <f>IF(D788="","",IFERROR(AN788/AJ788,0))</f>
        <v/>
      </c>
      <c r="AV788" s="47">
        <f>IF(D788="","",IFERROR(((AO788)/AJ788),0))</f>
        <v/>
      </c>
      <c r="AW788" s="48">
        <f>IF(D788="","",IF(OR(S788="S",NOT(AND(ISNUMBER(AC788),ISNUMBER(AL788),AC788*AL788&gt;=0))),0,AC788*AL788))</f>
        <v/>
      </c>
      <c r="AX788" s="49">
        <f>IFERROR(IF(D788="","",AW788*AG788),0)</f>
        <v/>
      </c>
      <c r="AY788" s="48">
        <f>IF(D788="","",IF(OR(S788="S",NOT(AND(ISNUMBER(AC788),ISNUMBER(AK788),AC788*AK788&gt;=0))),0,AC788*AK788))</f>
        <v/>
      </c>
      <c r="AZ788" s="48">
        <f>IFERROR(IF(D788="","",IF(AY788=0,0,IF(((AY788)-(U788+Y788))&lt;0,0,(AY788)-U788))),0)</f>
        <v/>
      </c>
      <c r="BA788" s="49">
        <f>IF(D788="","",AZ788*AG788)</f>
        <v/>
      </c>
      <c r="BB788" s="49">
        <f>IF(D788="","",IF(OR(R788="A",R788="AA",R788="AAA"),BA788,0))</f>
        <v/>
      </c>
      <c r="BC788" s="49">
        <f>IF(D788="","",IF(R788="B",BA788,0))</f>
        <v/>
      </c>
      <c r="BD788" s="49">
        <f>IF(D788="","",IF(R788="B",BA788,0))</f>
        <v/>
      </c>
      <c r="BE788" s="49">
        <f>IF(D788="","",IF(S788="S",
1,
IF(AC788=0,
1,
IF(
IFERROR(((U788+Y788)*AG788)/((AC788*AK788)*AG788),0)&lt;0,
0,
IF(
IFERROR(((U788+Y788)*AG788)/((AC788*AK788)*AG788),0)&gt;1,
1,
IFERROR(((U788+Y788)*AG788)/((AC788*AK788)*AG788),0)
)
)
)
))</f>
        <v/>
      </c>
      <c r="BF788" s="49">
        <f>IF(D788="","",IF(S788="S",
1,
IF(AC788=0,
1,
IF(
IFERROR(((U788+V788+Y788)*AG788)/((AC788*AK788)*AG788),0)&lt;0,
0,
IF(
IFERROR(((U788+V788+Y788)*AG788)/((AC788*AK788)*AG788),0)&gt;1,
1,
IFERROR(((U788+V788+Y788)*AG788)/((AC788*AK788)*AG788),0)
)
)
)
))</f>
        <v/>
      </c>
      <c r="BG788" s="50">
        <f>IF(D788="","",IF(S788="S",0,IF(AND(ISNUMBER(AC788),ISNUMBER(AM788)),IF(OR(AC788*AM788&lt;0,ISERR(AC788*AM788)),0,AC788*AM788),0)))</f>
        <v/>
      </c>
      <c r="BH788" s="50">
        <f>IF(D788="","",IF(BY788&gt;TODAY()-60,0,IF(Y788&gt;12,MAX(0,(U788+Y788)-BG788),MAX(0,U788-BG788))))</f>
        <v/>
      </c>
      <c r="BI788" s="51">
        <f>IF(D788="","",BH788*AG788)</f>
        <v/>
      </c>
      <c r="BJ788" s="51">
        <f>IF(D788="","",IF(OR(R788="A",R788="AA",R788="AAA"),BI788,0))</f>
        <v/>
      </c>
      <c r="BK788" s="51">
        <f>IF(D788="","",IF(R788="B",BI788,0))</f>
        <v/>
      </c>
      <c r="BL788" s="51">
        <f>IF(D788="","",IF(R788="C",BI788,0))</f>
        <v/>
      </c>
      <c r="BM788" s="51">
        <f>IF(D788="","",IFERROR(MAX(0,MIN(BI788/AP788,1)),0))</f>
        <v/>
      </c>
      <c r="BN788" s="52">
        <f>IF(D788="","",AB788*AG788)</f>
        <v/>
      </c>
      <c r="BO788" s="52">
        <f>IF(D788="","",(U788+V788+X788)*AG788)</f>
        <v/>
      </c>
      <c r="BP788" s="52">
        <f>IF(D788="","",(AB788*3)*AG788)</f>
        <v/>
      </c>
      <c r="BQ788" s="52">
        <f>IF(D788="","",IF(BO788-BP788&gt;0,0,BO788-BP788))</f>
        <v/>
      </c>
      <c r="BR788" s="52">
        <f>IF(D788="","",IF(BO788-BP788-BN788&gt;0,0,BO788-BP788-BN788))</f>
        <v/>
      </c>
      <c r="BS788" s="53">
        <f>IF(D788="","",IFERROR(AB788*AI788,0))</f>
        <v/>
      </c>
      <c r="BT788" s="53">
        <f>IF(D788="","",IFERROR(IF(X788&gt;12, AI788*(U788+V788+X788), AI788*(U788+V788)),0))</f>
        <v/>
      </c>
      <c r="BU788" s="53">
        <f>IF(D788="","",IFERROR(((AB788*3)*AI788),0))</f>
        <v/>
      </c>
      <c r="BV788" s="53">
        <f>IF(D788="","",IF(BT788-BU788&gt;0,0,BT788-BU788))</f>
        <v/>
      </c>
      <c r="BW788" s="53">
        <f>IF(D788="","",IF(BT788-BU788-BS788&gt;0,0,BT788-BU788-BS788))</f>
        <v/>
      </c>
      <c r="BX788" s="36">
        <f>IF(D788="","",IFERROR(VLOOKUP(D788,'produto-entrada-7'!A:M,3,0),"SEM PEDIDO"))</f>
        <v/>
      </c>
      <c r="BY788" s="36">
        <f>IF(D788="","",VLOOKUP(D788,'produto-estoque-total-7'!A:AB,25,0))</f>
        <v/>
      </c>
      <c r="BZ788" s="36">
        <f>IF(D788="","",IFERROR(VLOOKUP(D788,'produto-estoque-total-7'!A:AB,26,0)/100,0))</f>
        <v/>
      </c>
      <c r="CA788" s="36">
        <f>IF(D788="","",IFERROR(VLOOKUP(D788,'produto-estoque-total-7'!A:AB,27,0)/100,0))</f>
        <v/>
      </c>
      <c r="CB788" s="41">
        <f>IF(D788="","",V788*AF788)</f>
        <v/>
      </c>
      <c r="CC788" s="41">
        <f>IF(D788="","",V788*AI788)</f>
        <v/>
      </c>
      <c r="CD788" s="54">
        <f>IF(D788="","",VLOOKUP(D788,'produto-estoque-total-7'!A:AB,28,0))</f>
        <v/>
      </c>
    </row>
    <row r="789">
      <c r="A789" s="36">
        <f>IF(D789="","",VLOOKUP(D789,'produto-estoque-total-7'!A:AB,3,0))</f>
        <v/>
      </c>
      <c r="B789" s="1">
        <f>IF(D789="","",VLOOKUP(D789,'produto-estoque-total-7'!A:AB,12,0))</f>
        <v/>
      </c>
      <c r="C789" s="1">
        <f>IF(D789="","",VLOOKUP(D789,'produto-estoque-total-7'!A:AB,2,0))</f>
        <v/>
      </c>
      <c r="D789" s="37">
        <f>IFERROR(IF('produto-estoque-total-7'!A788="","",'produto-estoque-total-7'!A788),"")</f>
        <v/>
      </c>
      <c r="E789" s="1">
        <f>IF(D789="","",VLOOKUP(D789,'produto-estoque-total-7'!A:AB,4,0))</f>
        <v/>
      </c>
      <c r="F789" s="36">
        <f>IF(D789="","",VLOOKUP(D789,'produto-estoque-total-7'!A:AB,13,0))</f>
        <v/>
      </c>
      <c r="G789" s="1">
        <f>IF(F789="","",VLOOKUP(F789,'FORNECEDORES X COMPRADOR'!A:D,4,0))</f>
        <v/>
      </c>
      <c r="H789" s="1">
        <f>IF(F789="","",VLOOKUP(F789,'FORNECEDORES X COMPRADOR'!A:E,5,0))</f>
        <v/>
      </c>
      <c r="I789" s="36">
        <f>IF(D789="","",VLOOKUP(D789,'produto-estoque-total-7'!A:AB,15,0))</f>
        <v/>
      </c>
      <c r="J789" s="36">
        <f>IF(D789="","",VLOOKUP(D789,'produto-estoque-total-7'!A:AB,19,0))</f>
        <v/>
      </c>
      <c r="K789" s="1">
        <f>IF(D789="","",VLOOKUP(D789,'produto-estoque-total-7'!A:AB,20,0))</f>
        <v/>
      </c>
      <c r="L789" s="36">
        <f>IF(D789="","",VLOOKUP(D789,'produto-estoque-total-7'!A:AB,17,0))</f>
        <v/>
      </c>
      <c r="M789" s="1">
        <f>IF(D789="","",VLOOKUP(D789,'produto-estoque-total-7'!A:AB,18,0))</f>
        <v/>
      </c>
      <c r="N789" s="36">
        <f>IF(D789="","",VLOOKUP(D789,'produto-estoque-total-7'!A:AB,21,0))</f>
        <v/>
      </c>
      <c r="O789" s="1">
        <f>IF(D789="","",VLOOKUP(D789,'produto-estoque-total-7'!A:AB,22,0))</f>
        <v/>
      </c>
      <c r="P789" s="36">
        <f>IF(D789="","",VLOOKUP(D789,'produto-estoque-total-7'!A:AB,23,0))</f>
        <v/>
      </c>
      <c r="Q789" s="1">
        <f>IF(D789="","",VLOOKUP(D789,'produto-estoque-total-7'!A:AB,24,0))</f>
        <v/>
      </c>
      <c r="R789" s="38">
        <f>IFERROR(IF(D789="","",VLOOKUP(D789,'produto-venda-7'!B:N,13,0)),"C")</f>
        <v/>
      </c>
      <c r="S789" s="39">
        <f>IF(D789="","",VLOOKUP(D789,'produto-estoque-total-7'!A:AB,6,0))</f>
        <v/>
      </c>
      <c r="T789" s="39">
        <f>IF(D789="","",VLOOKUP(D789,'produto-estoque-total-7'!A:AB,5,0))</f>
        <v/>
      </c>
      <c r="U789" s="40">
        <f>IF(D789="","",VLOOKUP(D789,'produto-estoque-total-7'!A:AB,11,0))</f>
        <v/>
      </c>
      <c r="V789" s="41">
        <f>IF(D789="","",IFERROR(VLOOKUP(D789,'produto-entrada-7'!A:M,10,0),0))</f>
        <v/>
      </c>
      <c r="W789" s="42" t="n"/>
      <c r="X789" s="39">
        <f>IF(D789="","",VLOOKUP(D789,'produto-estoque-total-7'!A:AB,8,0))</f>
        <v/>
      </c>
      <c r="Y789" s="39">
        <f>IF(D789="","",VLOOKUP(D789,'produto-estoque-total-7'!A:AB,9,0))</f>
        <v/>
      </c>
      <c r="Z789" s="39">
        <f>IF(D789="","",VLOOKUP(D789,'produto-estoque-total-7'!A:AB,10,0))</f>
        <v/>
      </c>
      <c r="AA789" s="39">
        <f>IFERROR(IF(D789="","",VLOOKUP(D789,'produto-venda-7'!B:N,4,0)),0)</f>
        <v/>
      </c>
      <c r="AB789" s="39">
        <f>IFERROR(IF(D789="","",VLOOKUP(D789,'produto-venda-7'!B:N,5,0)),0)</f>
        <v/>
      </c>
      <c r="AC789" s="39">
        <f>IF(D789="","",IFERROR(AA789/90,0))</f>
        <v/>
      </c>
      <c r="AD789" s="36">
        <f>IF(D789="","",IFERROR(VLOOKUP(D789,'produto-entrada-7'!A:M,4,0),0))</f>
        <v/>
      </c>
      <c r="AE789" s="36">
        <f>IFERROR(IF(D789="","",VLOOKUP(D789,'produto-venda-7'!B:N,10,0)),0)</f>
        <v/>
      </c>
      <c r="AF789" s="36">
        <f>IF(D789="","",IFERROR(VLOOKUP(D789,'produto-entrada-7'!A:M,11,0),0))</f>
        <v/>
      </c>
      <c r="AG789" s="1">
        <f>IF(D789="","",IFERROR(VLOOKUP(D789,'produto-entrada-7'!A:M,12,0),0))</f>
        <v/>
      </c>
      <c r="AH789" s="1">
        <f>IF(D789="","",IFERROR(VLOOKUP(D789,'produto-entrada-7'!A:M,13,0),0))</f>
        <v/>
      </c>
      <c r="AI789" s="36">
        <f>IFERROR(IF(D789="","",VLOOKUP(D789,'produto-venda-7'!B:N,11,0)),0)</f>
        <v/>
      </c>
      <c r="AJ789" s="43">
        <f>IF(D789="","",IFERROR(AI789*AB789,0))</f>
        <v/>
      </c>
      <c r="AK789" s="44">
        <f>IFERROR(IF(D789="","",VLOOKUP(F789,'ANALISE FORNECEDOR'!$A:$I,8,0)),"")</f>
        <v/>
      </c>
      <c r="AL789" s="44">
        <f>IF(D789="","",AVERAGE(AM789,AK789))</f>
        <v/>
      </c>
      <c r="AM789" s="44">
        <f>IFERROR(IF(D789="","",VLOOKUP(F789,'ANALISE FORNECEDOR'!$A:$I,9,0)),"")</f>
        <v/>
      </c>
      <c r="AN789" s="45">
        <f>IF(D789="","",IF(Y789&gt;12,AI789*(U789+Y789),AI789*U789))</f>
        <v/>
      </c>
      <c r="AO789" s="45">
        <f>IF(D789="","",IF(Y789&gt;12,AI789*(U789+V789+Y789),AI789*(U789+V789)))</f>
        <v/>
      </c>
      <c r="AP789" s="46">
        <f>IF(D789="","",IF(Y789&gt;12,AG789*(U789+Y789),AG789*U789))</f>
        <v/>
      </c>
      <c r="AQ789" s="46">
        <f>IF(D789="","",IF(Y789&gt;12,AG789*(U789+V789+Y789),AG789*(U789+V789)))</f>
        <v/>
      </c>
      <c r="AR789" s="46">
        <f>IF(D789="","",IF(OR(R789="A",R789="AA",R789="AAA"),AP789,0))</f>
        <v/>
      </c>
      <c r="AS789" s="46">
        <f>IF(D789="","",IF(R789="B",AP789,0))</f>
        <v/>
      </c>
      <c r="AT789" s="46">
        <f>IF(D789="","",IF(R789="C",AP789,0))</f>
        <v/>
      </c>
      <c r="AU789" s="47">
        <f>IF(D789="","",IFERROR(AN789/AJ789,0))</f>
        <v/>
      </c>
      <c r="AV789" s="47">
        <f>IF(D789="","",IFERROR(((AO789)/AJ789),0))</f>
        <v/>
      </c>
      <c r="AW789" s="48">
        <f>IF(D789="","",IF(OR(S789="S",NOT(AND(ISNUMBER(AC789),ISNUMBER(AL789),AC789*AL789&gt;=0))),0,AC789*AL789))</f>
        <v/>
      </c>
      <c r="AX789" s="49">
        <f>IFERROR(IF(D789="","",AW789*AG789),0)</f>
        <v/>
      </c>
      <c r="AY789" s="48">
        <f>IF(D789="","",IF(OR(S789="S",NOT(AND(ISNUMBER(AC789),ISNUMBER(AK789),AC789*AK789&gt;=0))),0,AC789*AK789))</f>
        <v/>
      </c>
      <c r="AZ789" s="48">
        <f>IFERROR(IF(D789="","",IF(AY789=0,0,IF(((AY789)-(U789+Y789))&lt;0,0,(AY789)-U789))),0)</f>
        <v/>
      </c>
      <c r="BA789" s="49">
        <f>IF(D789="","",AZ789*AG789)</f>
        <v/>
      </c>
      <c r="BB789" s="49">
        <f>IF(D789="","",IF(OR(R789="A",R789="AA",R789="AAA"),BA789,0))</f>
        <v/>
      </c>
      <c r="BC789" s="49">
        <f>IF(D789="","",IF(R789="B",BA789,0))</f>
        <v/>
      </c>
      <c r="BD789" s="49">
        <f>IF(D789="","",IF(R789="B",BA789,0))</f>
        <v/>
      </c>
      <c r="BE789" s="49">
        <f>IF(D789="","",IF(S789="S",
1,
IF(AC789=0,
1,
IF(
IFERROR(((U789+Y789)*AG789)/((AC789*AK789)*AG789),0)&lt;0,
0,
IF(
IFERROR(((U789+Y789)*AG789)/((AC789*AK789)*AG789),0)&gt;1,
1,
IFERROR(((U789+Y789)*AG789)/((AC789*AK789)*AG789),0)
)
)
)
))</f>
        <v/>
      </c>
      <c r="BF789" s="49">
        <f>IF(D789="","",IF(S789="S",
1,
IF(AC789=0,
1,
IF(
IFERROR(((U789+V789+Y789)*AG789)/((AC789*AK789)*AG789),0)&lt;0,
0,
IF(
IFERROR(((U789+V789+Y789)*AG789)/((AC789*AK789)*AG789),0)&gt;1,
1,
IFERROR(((U789+V789+Y789)*AG789)/((AC789*AK789)*AG789),0)
)
)
)
))</f>
        <v/>
      </c>
      <c r="BG789" s="50">
        <f>IF(D789="","",IF(S789="S",0,IF(AND(ISNUMBER(AC789),ISNUMBER(AM789)),IF(OR(AC789*AM789&lt;0,ISERR(AC789*AM789)),0,AC789*AM789),0)))</f>
        <v/>
      </c>
      <c r="BH789" s="50">
        <f>IF(D789="","",IF(BY789&gt;TODAY()-60,0,IF(Y789&gt;12,MAX(0,(U789+Y789)-BG789),MAX(0,U789-BG789))))</f>
        <v/>
      </c>
      <c r="BI789" s="51">
        <f>IF(D789="","",BH789*AG789)</f>
        <v/>
      </c>
      <c r="BJ789" s="51">
        <f>IF(D789="","",IF(OR(R789="A",R789="AA",R789="AAA"),BI789,0))</f>
        <v/>
      </c>
      <c r="BK789" s="51">
        <f>IF(D789="","",IF(R789="B",BI789,0))</f>
        <v/>
      </c>
      <c r="BL789" s="51">
        <f>IF(D789="","",IF(R789="C",BI789,0))</f>
        <v/>
      </c>
      <c r="BM789" s="51">
        <f>IF(D789="","",IFERROR(MAX(0,MIN(BI789/AP789,1)),0))</f>
        <v/>
      </c>
      <c r="BN789" s="52">
        <f>IF(D789="","",AB789*AG789)</f>
        <v/>
      </c>
      <c r="BO789" s="52">
        <f>IF(D789="","",(U789+V789+X789)*AG789)</f>
        <v/>
      </c>
      <c r="BP789" s="52">
        <f>IF(D789="","",(AB789*3)*AG789)</f>
        <v/>
      </c>
      <c r="BQ789" s="52">
        <f>IF(D789="","",IF(BO789-BP789&gt;0,0,BO789-BP789))</f>
        <v/>
      </c>
      <c r="BR789" s="52">
        <f>IF(D789="","",IF(BO789-BP789-BN789&gt;0,0,BO789-BP789-BN789))</f>
        <v/>
      </c>
      <c r="BS789" s="53">
        <f>IF(D789="","",IFERROR(AB789*AI789,0))</f>
        <v/>
      </c>
      <c r="BT789" s="53">
        <f>IF(D789="","",IFERROR(IF(X789&gt;12, AI789*(U789+V789+X789), AI789*(U789+V789)),0))</f>
        <v/>
      </c>
      <c r="BU789" s="53">
        <f>IF(D789="","",IFERROR(((AB789*3)*AI789),0))</f>
        <v/>
      </c>
      <c r="BV789" s="53">
        <f>IF(D789="","",IF(BT789-BU789&gt;0,0,BT789-BU789))</f>
        <v/>
      </c>
      <c r="BW789" s="53">
        <f>IF(D789="","",IF(BT789-BU789-BS789&gt;0,0,BT789-BU789-BS789))</f>
        <v/>
      </c>
      <c r="BX789" s="36">
        <f>IF(D789="","",IFERROR(VLOOKUP(D789,'produto-entrada-7'!A:M,3,0),"SEM PEDIDO"))</f>
        <v/>
      </c>
      <c r="BY789" s="36">
        <f>IF(D789="","",VLOOKUP(D789,'produto-estoque-total-7'!A:AB,25,0))</f>
        <v/>
      </c>
      <c r="BZ789" s="36">
        <f>IF(D789="","",IFERROR(VLOOKUP(D789,'produto-estoque-total-7'!A:AB,26,0)/100,0))</f>
        <v/>
      </c>
      <c r="CA789" s="36">
        <f>IF(D789="","",IFERROR(VLOOKUP(D789,'produto-estoque-total-7'!A:AB,27,0)/100,0))</f>
        <v/>
      </c>
      <c r="CB789" s="41">
        <f>IF(D789="","",V789*AF789)</f>
        <v/>
      </c>
      <c r="CC789" s="41">
        <f>IF(D789="","",V789*AI789)</f>
        <v/>
      </c>
      <c r="CD789" s="54">
        <f>IF(D789="","",VLOOKUP(D789,'produto-estoque-total-7'!A:AB,28,0))</f>
        <v/>
      </c>
    </row>
    <row r="790">
      <c r="A790" s="36">
        <f>IF(D790="","",VLOOKUP(D790,'produto-estoque-total-7'!A:AB,3,0))</f>
        <v/>
      </c>
      <c r="B790" s="1">
        <f>IF(D790="","",VLOOKUP(D790,'produto-estoque-total-7'!A:AB,12,0))</f>
        <v/>
      </c>
      <c r="C790" s="1">
        <f>IF(D790="","",VLOOKUP(D790,'produto-estoque-total-7'!A:AB,2,0))</f>
        <v/>
      </c>
      <c r="D790" s="37">
        <f>IFERROR(IF('produto-estoque-total-7'!A789="","",'produto-estoque-total-7'!A789),"")</f>
        <v/>
      </c>
      <c r="E790" s="1">
        <f>IF(D790="","",VLOOKUP(D790,'produto-estoque-total-7'!A:AB,4,0))</f>
        <v/>
      </c>
      <c r="F790" s="36">
        <f>IF(D790="","",VLOOKUP(D790,'produto-estoque-total-7'!A:AB,13,0))</f>
        <v/>
      </c>
      <c r="G790" s="1">
        <f>IF(F790="","",VLOOKUP(F790,'FORNECEDORES X COMPRADOR'!A:D,4,0))</f>
        <v/>
      </c>
      <c r="H790" s="1">
        <f>IF(F790="","",VLOOKUP(F790,'FORNECEDORES X COMPRADOR'!A:E,5,0))</f>
        <v/>
      </c>
      <c r="I790" s="36">
        <f>IF(D790="","",VLOOKUP(D790,'produto-estoque-total-7'!A:AB,15,0))</f>
        <v/>
      </c>
      <c r="J790" s="36">
        <f>IF(D790="","",VLOOKUP(D790,'produto-estoque-total-7'!A:AB,19,0))</f>
        <v/>
      </c>
      <c r="K790" s="1">
        <f>IF(D790="","",VLOOKUP(D790,'produto-estoque-total-7'!A:AB,20,0))</f>
        <v/>
      </c>
      <c r="L790" s="36">
        <f>IF(D790="","",VLOOKUP(D790,'produto-estoque-total-7'!A:AB,17,0))</f>
        <v/>
      </c>
      <c r="M790" s="1">
        <f>IF(D790="","",VLOOKUP(D790,'produto-estoque-total-7'!A:AB,18,0))</f>
        <v/>
      </c>
      <c r="N790" s="36">
        <f>IF(D790="","",VLOOKUP(D790,'produto-estoque-total-7'!A:AB,21,0))</f>
        <v/>
      </c>
      <c r="O790" s="1">
        <f>IF(D790="","",VLOOKUP(D790,'produto-estoque-total-7'!A:AB,22,0))</f>
        <v/>
      </c>
      <c r="P790" s="36">
        <f>IF(D790="","",VLOOKUP(D790,'produto-estoque-total-7'!A:AB,23,0))</f>
        <v/>
      </c>
      <c r="Q790" s="1">
        <f>IF(D790="","",VLOOKUP(D790,'produto-estoque-total-7'!A:AB,24,0))</f>
        <v/>
      </c>
      <c r="R790" s="38">
        <f>IFERROR(IF(D790="","",VLOOKUP(D790,'produto-venda-7'!B:N,13,0)),"C")</f>
        <v/>
      </c>
      <c r="S790" s="39">
        <f>IF(D790="","",VLOOKUP(D790,'produto-estoque-total-7'!A:AB,6,0))</f>
        <v/>
      </c>
      <c r="T790" s="39">
        <f>IF(D790="","",VLOOKUP(D790,'produto-estoque-total-7'!A:AB,5,0))</f>
        <v/>
      </c>
      <c r="U790" s="40">
        <f>IF(D790="","",VLOOKUP(D790,'produto-estoque-total-7'!A:AB,11,0))</f>
        <v/>
      </c>
      <c r="V790" s="41">
        <f>IF(D790="","",IFERROR(VLOOKUP(D790,'produto-entrada-7'!A:M,10,0),0))</f>
        <v/>
      </c>
      <c r="W790" s="42" t="n"/>
      <c r="X790" s="39">
        <f>IF(D790="","",VLOOKUP(D790,'produto-estoque-total-7'!A:AB,8,0))</f>
        <v/>
      </c>
      <c r="Y790" s="39">
        <f>IF(D790="","",VLOOKUP(D790,'produto-estoque-total-7'!A:AB,9,0))</f>
        <v/>
      </c>
      <c r="Z790" s="39">
        <f>IF(D790="","",VLOOKUP(D790,'produto-estoque-total-7'!A:AB,10,0))</f>
        <v/>
      </c>
      <c r="AA790" s="39">
        <f>IFERROR(IF(D790="","",VLOOKUP(D790,'produto-venda-7'!B:N,4,0)),0)</f>
        <v/>
      </c>
      <c r="AB790" s="39">
        <f>IFERROR(IF(D790="","",VLOOKUP(D790,'produto-venda-7'!B:N,5,0)),0)</f>
        <v/>
      </c>
      <c r="AC790" s="39">
        <f>IF(D790="","",IFERROR(AA790/90,0))</f>
        <v/>
      </c>
      <c r="AD790" s="36">
        <f>IF(D790="","",IFERROR(VLOOKUP(D790,'produto-entrada-7'!A:M,4,0),0))</f>
        <v/>
      </c>
      <c r="AE790" s="36">
        <f>IFERROR(IF(D790="","",VLOOKUP(D790,'produto-venda-7'!B:N,10,0)),0)</f>
        <v/>
      </c>
      <c r="AF790" s="36">
        <f>IF(D790="","",IFERROR(VLOOKUP(D790,'produto-entrada-7'!A:M,11,0),0))</f>
        <v/>
      </c>
      <c r="AG790" s="1">
        <f>IF(D790="","",IFERROR(VLOOKUP(D790,'produto-entrada-7'!A:M,12,0),0))</f>
        <v/>
      </c>
      <c r="AH790" s="1">
        <f>IF(D790="","",IFERROR(VLOOKUP(D790,'produto-entrada-7'!A:M,13,0),0))</f>
        <v/>
      </c>
      <c r="AI790" s="36">
        <f>IFERROR(IF(D790="","",VLOOKUP(D790,'produto-venda-7'!B:N,11,0)),0)</f>
        <v/>
      </c>
      <c r="AJ790" s="43">
        <f>IF(D790="","",IFERROR(AI790*AB790,0))</f>
        <v/>
      </c>
      <c r="AK790" s="44">
        <f>IFERROR(IF(D790="","",VLOOKUP(F790,'ANALISE FORNECEDOR'!$A:$I,8,0)),"")</f>
        <v/>
      </c>
      <c r="AL790" s="44">
        <f>IF(D790="","",AVERAGE(AM790,AK790))</f>
        <v/>
      </c>
      <c r="AM790" s="44">
        <f>IFERROR(IF(D790="","",VLOOKUP(F790,'ANALISE FORNECEDOR'!$A:$I,9,0)),"")</f>
        <v/>
      </c>
      <c r="AN790" s="45">
        <f>IF(D790="","",IF(Y790&gt;12,AI790*(U790+Y790),AI790*U790))</f>
        <v/>
      </c>
      <c r="AO790" s="45">
        <f>IF(D790="","",IF(Y790&gt;12,AI790*(U790+V790+Y790),AI790*(U790+V790)))</f>
        <v/>
      </c>
      <c r="AP790" s="46">
        <f>IF(D790="","",IF(Y790&gt;12,AG790*(U790+Y790),AG790*U790))</f>
        <v/>
      </c>
      <c r="AQ790" s="46">
        <f>IF(D790="","",IF(Y790&gt;12,AG790*(U790+V790+Y790),AG790*(U790+V790)))</f>
        <v/>
      </c>
      <c r="AR790" s="46">
        <f>IF(D790="","",IF(OR(R790="A",R790="AA",R790="AAA"),AP790,0))</f>
        <v/>
      </c>
      <c r="AS790" s="46">
        <f>IF(D790="","",IF(R790="B",AP790,0))</f>
        <v/>
      </c>
      <c r="AT790" s="46">
        <f>IF(D790="","",IF(R790="C",AP790,0))</f>
        <v/>
      </c>
      <c r="AU790" s="47">
        <f>IF(D790="","",IFERROR(AN790/AJ790,0))</f>
        <v/>
      </c>
      <c r="AV790" s="47">
        <f>IF(D790="","",IFERROR(((AO790)/AJ790),0))</f>
        <v/>
      </c>
      <c r="AW790" s="48">
        <f>IF(D790="","",IF(OR(S790="S",NOT(AND(ISNUMBER(AC790),ISNUMBER(AL790),AC790*AL790&gt;=0))),0,AC790*AL790))</f>
        <v/>
      </c>
      <c r="AX790" s="49">
        <f>IFERROR(IF(D790="","",AW790*AG790),0)</f>
        <v/>
      </c>
      <c r="AY790" s="48">
        <f>IF(D790="","",IF(OR(S790="S",NOT(AND(ISNUMBER(AC790),ISNUMBER(AK790),AC790*AK790&gt;=0))),0,AC790*AK790))</f>
        <v/>
      </c>
      <c r="AZ790" s="48">
        <f>IFERROR(IF(D790="","",IF(AY790=0,0,IF(((AY790)-(U790+Y790))&lt;0,0,(AY790)-U790))),0)</f>
        <v/>
      </c>
      <c r="BA790" s="49">
        <f>IF(D790="","",AZ790*AG790)</f>
        <v/>
      </c>
      <c r="BB790" s="49">
        <f>IF(D790="","",IF(OR(R790="A",R790="AA",R790="AAA"),BA790,0))</f>
        <v/>
      </c>
      <c r="BC790" s="49">
        <f>IF(D790="","",IF(R790="B",BA790,0))</f>
        <v/>
      </c>
      <c r="BD790" s="49">
        <f>IF(D790="","",IF(R790="B",BA790,0))</f>
        <v/>
      </c>
      <c r="BE790" s="49">
        <f>IF(D790="","",IF(S790="S",
1,
IF(AC790=0,
1,
IF(
IFERROR(((U790+Y790)*AG790)/((AC790*AK790)*AG790),0)&lt;0,
0,
IF(
IFERROR(((U790+Y790)*AG790)/((AC790*AK790)*AG790),0)&gt;1,
1,
IFERROR(((U790+Y790)*AG790)/((AC790*AK790)*AG790),0)
)
)
)
))</f>
        <v/>
      </c>
      <c r="BF790" s="49">
        <f>IF(D790="","",IF(S790="S",
1,
IF(AC790=0,
1,
IF(
IFERROR(((U790+V790+Y790)*AG790)/((AC790*AK790)*AG790),0)&lt;0,
0,
IF(
IFERROR(((U790+V790+Y790)*AG790)/((AC790*AK790)*AG790),0)&gt;1,
1,
IFERROR(((U790+V790+Y790)*AG790)/((AC790*AK790)*AG790),0)
)
)
)
))</f>
        <v/>
      </c>
      <c r="BG790" s="50">
        <f>IF(D790="","",IF(S790="S",0,IF(AND(ISNUMBER(AC790),ISNUMBER(AM790)),IF(OR(AC790*AM790&lt;0,ISERR(AC790*AM790)),0,AC790*AM790),0)))</f>
        <v/>
      </c>
      <c r="BH790" s="50">
        <f>IF(D790="","",IF(BY790&gt;TODAY()-60,0,IF(Y790&gt;12,MAX(0,(U790+Y790)-BG790),MAX(0,U790-BG790))))</f>
        <v/>
      </c>
      <c r="BI790" s="51">
        <f>IF(D790="","",BH790*AG790)</f>
        <v/>
      </c>
      <c r="BJ790" s="51">
        <f>IF(D790="","",IF(OR(R790="A",R790="AA",R790="AAA"),BI790,0))</f>
        <v/>
      </c>
      <c r="BK790" s="51">
        <f>IF(D790="","",IF(R790="B",BI790,0))</f>
        <v/>
      </c>
      <c r="BL790" s="51">
        <f>IF(D790="","",IF(R790="C",BI790,0))</f>
        <v/>
      </c>
      <c r="BM790" s="51">
        <f>IF(D790="","",IFERROR(MAX(0,MIN(BI790/AP790,1)),0))</f>
        <v/>
      </c>
      <c r="BN790" s="52">
        <f>IF(D790="","",AB790*AG790)</f>
        <v/>
      </c>
      <c r="BO790" s="52">
        <f>IF(D790="","",(U790+V790+X790)*AG790)</f>
        <v/>
      </c>
      <c r="BP790" s="52">
        <f>IF(D790="","",(AB790*3)*AG790)</f>
        <v/>
      </c>
      <c r="BQ790" s="52">
        <f>IF(D790="","",IF(BO790-BP790&gt;0,0,BO790-BP790))</f>
        <v/>
      </c>
      <c r="BR790" s="52">
        <f>IF(D790="","",IF(BO790-BP790-BN790&gt;0,0,BO790-BP790-BN790))</f>
        <v/>
      </c>
      <c r="BS790" s="53">
        <f>IF(D790="","",IFERROR(AB790*AI790,0))</f>
        <v/>
      </c>
      <c r="BT790" s="53">
        <f>IF(D790="","",IFERROR(IF(X790&gt;12, AI790*(U790+V790+X790), AI790*(U790+V790)),0))</f>
        <v/>
      </c>
      <c r="BU790" s="53">
        <f>IF(D790="","",IFERROR(((AB790*3)*AI790),0))</f>
        <v/>
      </c>
      <c r="BV790" s="53">
        <f>IF(D790="","",IF(BT790-BU790&gt;0,0,BT790-BU790))</f>
        <v/>
      </c>
      <c r="BW790" s="53">
        <f>IF(D790="","",IF(BT790-BU790-BS790&gt;0,0,BT790-BU790-BS790))</f>
        <v/>
      </c>
      <c r="BX790" s="36">
        <f>IF(D790="","",IFERROR(VLOOKUP(D790,'produto-entrada-7'!A:M,3,0),"SEM PEDIDO"))</f>
        <v/>
      </c>
      <c r="BY790" s="36">
        <f>IF(D790="","",VLOOKUP(D790,'produto-estoque-total-7'!A:AB,25,0))</f>
        <v/>
      </c>
      <c r="BZ790" s="36">
        <f>IF(D790="","",IFERROR(VLOOKUP(D790,'produto-estoque-total-7'!A:AB,26,0)/100,0))</f>
        <v/>
      </c>
      <c r="CA790" s="36">
        <f>IF(D790="","",IFERROR(VLOOKUP(D790,'produto-estoque-total-7'!A:AB,27,0)/100,0))</f>
        <v/>
      </c>
      <c r="CB790" s="41">
        <f>IF(D790="","",V790*AF790)</f>
        <v/>
      </c>
      <c r="CC790" s="41">
        <f>IF(D790="","",V790*AI790)</f>
        <v/>
      </c>
      <c r="CD790" s="54">
        <f>IF(D790="","",VLOOKUP(D790,'produto-estoque-total-7'!A:AB,28,0))</f>
        <v/>
      </c>
    </row>
    <row r="791">
      <c r="A791" s="36">
        <f>IF(D791="","",VLOOKUP(D791,'produto-estoque-total-7'!A:AB,3,0))</f>
        <v/>
      </c>
      <c r="B791" s="1">
        <f>IF(D791="","",VLOOKUP(D791,'produto-estoque-total-7'!A:AB,12,0))</f>
        <v/>
      </c>
      <c r="C791" s="1">
        <f>IF(D791="","",VLOOKUP(D791,'produto-estoque-total-7'!A:AB,2,0))</f>
        <v/>
      </c>
      <c r="D791" s="37">
        <f>IFERROR(IF('produto-estoque-total-7'!A790="","",'produto-estoque-total-7'!A790),"")</f>
        <v/>
      </c>
      <c r="E791" s="1">
        <f>IF(D791="","",VLOOKUP(D791,'produto-estoque-total-7'!A:AB,4,0))</f>
        <v/>
      </c>
      <c r="F791" s="36">
        <f>IF(D791="","",VLOOKUP(D791,'produto-estoque-total-7'!A:AB,13,0))</f>
        <v/>
      </c>
      <c r="G791" s="1">
        <f>IF(F791="","",VLOOKUP(F791,'FORNECEDORES X COMPRADOR'!A:D,4,0))</f>
        <v/>
      </c>
      <c r="H791" s="1">
        <f>IF(F791="","",VLOOKUP(F791,'FORNECEDORES X COMPRADOR'!A:E,5,0))</f>
        <v/>
      </c>
      <c r="I791" s="36">
        <f>IF(D791="","",VLOOKUP(D791,'produto-estoque-total-7'!A:AB,15,0))</f>
        <v/>
      </c>
      <c r="J791" s="36">
        <f>IF(D791="","",VLOOKUP(D791,'produto-estoque-total-7'!A:AB,19,0))</f>
        <v/>
      </c>
      <c r="K791" s="1">
        <f>IF(D791="","",VLOOKUP(D791,'produto-estoque-total-7'!A:AB,20,0))</f>
        <v/>
      </c>
      <c r="L791" s="36">
        <f>IF(D791="","",VLOOKUP(D791,'produto-estoque-total-7'!A:AB,17,0))</f>
        <v/>
      </c>
      <c r="M791" s="1">
        <f>IF(D791="","",VLOOKUP(D791,'produto-estoque-total-7'!A:AB,18,0))</f>
        <v/>
      </c>
      <c r="N791" s="36">
        <f>IF(D791="","",VLOOKUP(D791,'produto-estoque-total-7'!A:AB,21,0))</f>
        <v/>
      </c>
      <c r="O791" s="1">
        <f>IF(D791="","",VLOOKUP(D791,'produto-estoque-total-7'!A:AB,22,0))</f>
        <v/>
      </c>
      <c r="P791" s="36">
        <f>IF(D791="","",VLOOKUP(D791,'produto-estoque-total-7'!A:AB,23,0))</f>
        <v/>
      </c>
      <c r="Q791" s="1">
        <f>IF(D791="","",VLOOKUP(D791,'produto-estoque-total-7'!A:AB,24,0))</f>
        <v/>
      </c>
      <c r="R791" s="38">
        <f>IFERROR(IF(D791="","",VLOOKUP(D791,'produto-venda-7'!B:N,13,0)),"C")</f>
        <v/>
      </c>
      <c r="S791" s="39">
        <f>IF(D791="","",VLOOKUP(D791,'produto-estoque-total-7'!A:AB,6,0))</f>
        <v/>
      </c>
      <c r="T791" s="39">
        <f>IF(D791="","",VLOOKUP(D791,'produto-estoque-total-7'!A:AB,5,0))</f>
        <v/>
      </c>
      <c r="U791" s="40">
        <f>IF(D791="","",VLOOKUP(D791,'produto-estoque-total-7'!A:AB,11,0))</f>
        <v/>
      </c>
      <c r="V791" s="41">
        <f>IF(D791="","",IFERROR(VLOOKUP(D791,'produto-entrada-7'!A:M,10,0),0))</f>
        <v/>
      </c>
      <c r="W791" s="42" t="n"/>
      <c r="X791" s="39">
        <f>IF(D791="","",VLOOKUP(D791,'produto-estoque-total-7'!A:AB,8,0))</f>
        <v/>
      </c>
      <c r="Y791" s="39">
        <f>IF(D791="","",VLOOKUP(D791,'produto-estoque-total-7'!A:AB,9,0))</f>
        <v/>
      </c>
      <c r="Z791" s="39">
        <f>IF(D791="","",VLOOKUP(D791,'produto-estoque-total-7'!A:AB,10,0))</f>
        <v/>
      </c>
      <c r="AA791" s="39">
        <f>IFERROR(IF(D791="","",VLOOKUP(D791,'produto-venda-7'!B:N,4,0)),0)</f>
        <v/>
      </c>
      <c r="AB791" s="39">
        <f>IFERROR(IF(D791="","",VLOOKUP(D791,'produto-venda-7'!B:N,5,0)),0)</f>
        <v/>
      </c>
      <c r="AC791" s="39">
        <f>IF(D791="","",IFERROR(AA791/90,0))</f>
        <v/>
      </c>
      <c r="AD791" s="36">
        <f>IF(D791="","",IFERROR(VLOOKUP(D791,'produto-entrada-7'!A:M,4,0),0))</f>
        <v/>
      </c>
      <c r="AE791" s="36">
        <f>IFERROR(IF(D791="","",VLOOKUP(D791,'produto-venda-7'!B:N,10,0)),0)</f>
        <v/>
      </c>
      <c r="AF791" s="36">
        <f>IF(D791="","",IFERROR(VLOOKUP(D791,'produto-entrada-7'!A:M,11,0),0))</f>
        <v/>
      </c>
      <c r="AG791" s="1">
        <f>IF(D791="","",IFERROR(VLOOKUP(D791,'produto-entrada-7'!A:M,12,0),0))</f>
        <v/>
      </c>
      <c r="AH791" s="1">
        <f>IF(D791="","",IFERROR(VLOOKUP(D791,'produto-entrada-7'!A:M,13,0),0))</f>
        <v/>
      </c>
      <c r="AI791" s="36">
        <f>IFERROR(IF(D791="","",VLOOKUP(D791,'produto-venda-7'!B:N,11,0)),0)</f>
        <v/>
      </c>
      <c r="AJ791" s="43">
        <f>IF(D791="","",IFERROR(AI791*AB791,0))</f>
        <v/>
      </c>
      <c r="AK791" s="44">
        <f>IFERROR(IF(D791="","",VLOOKUP(F791,'ANALISE FORNECEDOR'!$A:$I,8,0)),"")</f>
        <v/>
      </c>
      <c r="AL791" s="44">
        <f>IF(D791="","",AVERAGE(AM791,AK791))</f>
        <v/>
      </c>
      <c r="AM791" s="44">
        <f>IFERROR(IF(D791="","",VLOOKUP(F791,'ANALISE FORNECEDOR'!$A:$I,9,0)),"")</f>
        <v/>
      </c>
      <c r="AN791" s="45">
        <f>IF(D791="","",IF(Y791&gt;12,AI791*(U791+Y791),AI791*U791))</f>
        <v/>
      </c>
      <c r="AO791" s="45">
        <f>IF(D791="","",IF(Y791&gt;12,AI791*(U791+V791+Y791),AI791*(U791+V791)))</f>
        <v/>
      </c>
      <c r="AP791" s="46">
        <f>IF(D791="","",IF(Y791&gt;12,AG791*(U791+Y791),AG791*U791))</f>
        <v/>
      </c>
      <c r="AQ791" s="46">
        <f>IF(D791="","",IF(Y791&gt;12,AG791*(U791+V791+Y791),AG791*(U791+V791)))</f>
        <v/>
      </c>
      <c r="AR791" s="46">
        <f>IF(D791="","",IF(OR(R791="A",R791="AA",R791="AAA"),AP791,0))</f>
        <v/>
      </c>
      <c r="AS791" s="46">
        <f>IF(D791="","",IF(R791="B",AP791,0))</f>
        <v/>
      </c>
      <c r="AT791" s="46">
        <f>IF(D791="","",IF(R791="C",AP791,0))</f>
        <v/>
      </c>
      <c r="AU791" s="47">
        <f>IF(D791="","",IFERROR(AN791/AJ791,0))</f>
        <v/>
      </c>
      <c r="AV791" s="47">
        <f>IF(D791="","",IFERROR(((AO791)/AJ791),0))</f>
        <v/>
      </c>
      <c r="AW791" s="48">
        <f>IF(D791="","",IF(OR(S791="S",NOT(AND(ISNUMBER(AC791),ISNUMBER(AL791),AC791*AL791&gt;=0))),0,AC791*AL791))</f>
        <v/>
      </c>
      <c r="AX791" s="49">
        <f>IFERROR(IF(D791="","",AW791*AG791),0)</f>
        <v/>
      </c>
      <c r="AY791" s="48">
        <f>IF(D791="","",IF(OR(S791="S",NOT(AND(ISNUMBER(AC791),ISNUMBER(AK791),AC791*AK791&gt;=0))),0,AC791*AK791))</f>
        <v/>
      </c>
      <c r="AZ791" s="48">
        <f>IFERROR(IF(D791="","",IF(AY791=0,0,IF(((AY791)-(U791+Y791))&lt;0,0,(AY791)-U791))),0)</f>
        <v/>
      </c>
      <c r="BA791" s="49">
        <f>IF(D791="","",AZ791*AG791)</f>
        <v/>
      </c>
      <c r="BB791" s="49">
        <f>IF(D791="","",IF(OR(R791="A",R791="AA",R791="AAA"),BA791,0))</f>
        <v/>
      </c>
      <c r="BC791" s="49">
        <f>IF(D791="","",IF(R791="B",BA791,0))</f>
        <v/>
      </c>
      <c r="BD791" s="49">
        <f>IF(D791="","",IF(R791="B",BA791,0))</f>
        <v/>
      </c>
      <c r="BE791" s="49">
        <f>IF(D791="","",IF(S791="S",
1,
IF(AC791=0,
1,
IF(
IFERROR(((U791+Y791)*AG791)/((AC791*AK791)*AG791),0)&lt;0,
0,
IF(
IFERROR(((U791+Y791)*AG791)/((AC791*AK791)*AG791),0)&gt;1,
1,
IFERROR(((U791+Y791)*AG791)/((AC791*AK791)*AG791),0)
)
)
)
))</f>
        <v/>
      </c>
      <c r="BF791" s="49">
        <f>IF(D791="","",IF(S791="S",
1,
IF(AC791=0,
1,
IF(
IFERROR(((U791+V791+Y791)*AG791)/((AC791*AK791)*AG791),0)&lt;0,
0,
IF(
IFERROR(((U791+V791+Y791)*AG791)/((AC791*AK791)*AG791),0)&gt;1,
1,
IFERROR(((U791+V791+Y791)*AG791)/((AC791*AK791)*AG791),0)
)
)
)
))</f>
        <v/>
      </c>
      <c r="BG791" s="50">
        <f>IF(D791="","",IF(S791="S",0,IF(AND(ISNUMBER(AC791),ISNUMBER(AM791)),IF(OR(AC791*AM791&lt;0,ISERR(AC791*AM791)),0,AC791*AM791),0)))</f>
        <v/>
      </c>
      <c r="BH791" s="50">
        <f>IF(D791="","",IF(BY791&gt;TODAY()-60,0,IF(Y791&gt;12,MAX(0,(U791+Y791)-BG791),MAX(0,U791-BG791))))</f>
        <v/>
      </c>
      <c r="BI791" s="51">
        <f>IF(D791="","",BH791*AG791)</f>
        <v/>
      </c>
      <c r="BJ791" s="51">
        <f>IF(D791="","",IF(OR(R791="A",R791="AA",R791="AAA"),BI791,0))</f>
        <v/>
      </c>
      <c r="BK791" s="51">
        <f>IF(D791="","",IF(R791="B",BI791,0))</f>
        <v/>
      </c>
      <c r="BL791" s="51">
        <f>IF(D791="","",IF(R791="C",BI791,0))</f>
        <v/>
      </c>
      <c r="BM791" s="51">
        <f>IF(D791="","",IFERROR(MAX(0,MIN(BI791/AP791,1)),0))</f>
        <v/>
      </c>
      <c r="BN791" s="52">
        <f>IF(D791="","",AB791*AG791)</f>
        <v/>
      </c>
      <c r="BO791" s="52">
        <f>IF(D791="","",(U791+V791+X791)*AG791)</f>
        <v/>
      </c>
      <c r="BP791" s="52">
        <f>IF(D791="","",(AB791*3)*AG791)</f>
        <v/>
      </c>
      <c r="BQ791" s="52">
        <f>IF(D791="","",IF(BO791-BP791&gt;0,0,BO791-BP791))</f>
        <v/>
      </c>
      <c r="BR791" s="52">
        <f>IF(D791="","",IF(BO791-BP791-BN791&gt;0,0,BO791-BP791-BN791))</f>
        <v/>
      </c>
      <c r="BS791" s="53">
        <f>IF(D791="","",IFERROR(AB791*AI791,0))</f>
        <v/>
      </c>
      <c r="BT791" s="53">
        <f>IF(D791="","",IFERROR(IF(X791&gt;12, AI791*(U791+V791+X791), AI791*(U791+V791)),0))</f>
        <v/>
      </c>
      <c r="BU791" s="53">
        <f>IF(D791="","",IFERROR(((AB791*3)*AI791),0))</f>
        <v/>
      </c>
      <c r="BV791" s="53">
        <f>IF(D791="","",IF(BT791-BU791&gt;0,0,BT791-BU791))</f>
        <v/>
      </c>
      <c r="BW791" s="53">
        <f>IF(D791="","",IF(BT791-BU791-BS791&gt;0,0,BT791-BU791-BS791))</f>
        <v/>
      </c>
      <c r="BX791" s="36">
        <f>IF(D791="","",IFERROR(VLOOKUP(D791,'produto-entrada-7'!A:M,3,0),"SEM PEDIDO"))</f>
        <v/>
      </c>
      <c r="BY791" s="36">
        <f>IF(D791="","",VLOOKUP(D791,'produto-estoque-total-7'!A:AB,25,0))</f>
        <v/>
      </c>
      <c r="BZ791" s="36">
        <f>IF(D791="","",IFERROR(VLOOKUP(D791,'produto-estoque-total-7'!A:AB,26,0)/100,0))</f>
        <v/>
      </c>
      <c r="CA791" s="36">
        <f>IF(D791="","",IFERROR(VLOOKUP(D791,'produto-estoque-total-7'!A:AB,27,0)/100,0))</f>
        <v/>
      </c>
      <c r="CB791" s="41">
        <f>IF(D791="","",V791*AF791)</f>
        <v/>
      </c>
      <c r="CC791" s="41">
        <f>IF(D791="","",V791*AI791)</f>
        <v/>
      </c>
      <c r="CD791" s="54">
        <f>IF(D791="","",VLOOKUP(D791,'produto-estoque-total-7'!A:AB,28,0))</f>
        <v/>
      </c>
    </row>
    <row r="792">
      <c r="A792" s="36">
        <f>IF(D792="","",VLOOKUP(D792,'produto-estoque-total-7'!A:AB,3,0))</f>
        <v/>
      </c>
      <c r="B792" s="1">
        <f>IF(D792="","",VLOOKUP(D792,'produto-estoque-total-7'!A:AB,12,0))</f>
        <v/>
      </c>
      <c r="C792" s="1">
        <f>IF(D792="","",VLOOKUP(D792,'produto-estoque-total-7'!A:AB,2,0))</f>
        <v/>
      </c>
      <c r="D792" s="37">
        <f>IFERROR(IF('produto-estoque-total-7'!A791="","",'produto-estoque-total-7'!A791),"")</f>
        <v/>
      </c>
      <c r="E792" s="1">
        <f>IF(D792="","",VLOOKUP(D792,'produto-estoque-total-7'!A:AB,4,0))</f>
        <v/>
      </c>
      <c r="F792" s="36">
        <f>IF(D792="","",VLOOKUP(D792,'produto-estoque-total-7'!A:AB,13,0))</f>
        <v/>
      </c>
      <c r="G792" s="1">
        <f>IF(F792="","",VLOOKUP(F792,'FORNECEDORES X COMPRADOR'!A:D,4,0))</f>
        <v/>
      </c>
      <c r="H792" s="1">
        <f>IF(F792="","",VLOOKUP(F792,'FORNECEDORES X COMPRADOR'!A:E,5,0))</f>
        <v/>
      </c>
      <c r="I792" s="36">
        <f>IF(D792="","",VLOOKUP(D792,'produto-estoque-total-7'!A:AB,15,0))</f>
        <v/>
      </c>
      <c r="J792" s="36">
        <f>IF(D792="","",VLOOKUP(D792,'produto-estoque-total-7'!A:AB,19,0))</f>
        <v/>
      </c>
      <c r="K792" s="1">
        <f>IF(D792="","",VLOOKUP(D792,'produto-estoque-total-7'!A:AB,20,0))</f>
        <v/>
      </c>
      <c r="L792" s="36">
        <f>IF(D792="","",VLOOKUP(D792,'produto-estoque-total-7'!A:AB,17,0))</f>
        <v/>
      </c>
      <c r="M792" s="1">
        <f>IF(D792="","",VLOOKUP(D792,'produto-estoque-total-7'!A:AB,18,0))</f>
        <v/>
      </c>
      <c r="N792" s="36">
        <f>IF(D792="","",VLOOKUP(D792,'produto-estoque-total-7'!A:AB,21,0))</f>
        <v/>
      </c>
      <c r="O792" s="1">
        <f>IF(D792="","",VLOOKUP(D792,'produto-estoque-total-7'!A:AB,22,0))</f>
        <v/>
      </c>
      <c r="P792" s="36">
        <f>IF(D792="","",VLOOKUP(D792,'produto-estoque-total-7'!A:AB,23,0))</f>
        <v/>
      </c>
      <c r="Q792" s="1">
        <f>IF(D792="","",VLOOKUP(D792,'produto-estoque-total-7'!A:AB,24,0))</f>
        <v/>
      </c>
      <c r="R792" s="38">
        <f>IFERROR(IF(D792="","",VLOOKUP(D792,'produto-venda-7'!B:N,13,0)),"C")</f>
        <v/>
      </c>
      <c r="S792" s="39">
        <f>IF(D792="","",VLOOKUP(D792,'produto-estoque-total-7'!A:AB,6,0))</f>
        <v/>
      </c>
      <c r="T792" s="39">
        <f>IF(D792="","",VLOOKUP(D792,'produto-estoque-total-7'!A:AB,5,0))</f>
        <v/>
      </c>
      <c r="U792" s="40">
        <f>IF(D792="","",VLOOKUP(D792,'produto-estoque-total-7'!A:AB,11,0))</f>
        <v/>
      </c>
      <c r="V792" s="41">
        <f>IF(D792="","",IFERROR(VLOOKUP(D792,'produto-entrada-7'!A:M,10,0),0))</f>
        <v/>
      </c>
      <c r="W792" s="42" t="n"/>
      <c r="X792" s="39">
        <f>IF(D792="","",VLOOKUP(D792,'produto-estoque-total-7'!A:AB,8,0))</f>
        <v/>
      </c>
      <c r="Y792" s="39">
        <f>IF(D792="","",VLOOKUP(D792,'produto-estoque-total-7'!A:AB,9,0))</f>
        <v/>
      </c>
      <c r="Z792" s="39">
        <f>IF(D792="","",VLOOKUP(D792,'produto-estoque-total-7'!A:AB,10,0))</f>
        <v/>
      </c>
      <c r="AA792" s="39">
        <f>IFERROR(IF(D792="","",VLOOKUP(D792,'produto-venda-7'!B:N,4,0)),0)</f>
        <v/>
      </c>
      <c r="AB792" s="39">
        <f>IFERROR(IF(D792="","",VLOOKUP(D792,'produto-venda-7'!B:N,5,0)),0)</f>
        <v/>
      </c>
      <c r="AC792" s="39">
        <f>IF(D792="","",IFERROR(AA792/90,0))</f>
        <v/>
      </c>
      <c r="AD792" s="36">
        <f>IF(D792="","",IFERROR(VLOOKUP(D792,'produto-entrada-7'!A:M,4,0),0))</f>
        <v/>
      </c>
      <c r="AE792" s="36">
        <f>IFERROR(IF(D792="","",VLOOKUP(D792,'produto-venda-7'!B:N,10,0)),0)</f>
        <v/>
      </c>
      <c r="AF792" s="36">
        <f>IF(D792="","",IFERROR(VLOOKUP(D792,'produto-entrada-7'!A:M,11,0),0))</f>
        <v/>
      </c>
      <c r="AG792" s="1">
        <f>IF(D792="","",IFERROR(VLOOKUP(D792,'produto-entrada-7'!A:M,12,0),0))</f>
        <v/>
      </c>
      <c r="AH792" s="1">
        <f>IF(D792="","",IFERROR(VLOOKUP(D792,'produto-entrada-7'!A:M,13,0),0))</f>
        <v/>
      </c>
      <c r="AI792" s="36">
        <f>IFERROR(IF(D792="","",VLOOKUP(D792,'produto-venda-7'!B:N,11,0)),0)</f>
        <v/>
      </c>
      <c r="AJ792" s="43">
        <f>IF(D792="","",IFERROR(AI792*AB792,0))</f>
        <v/>
      </c>
      <c r="AK792" s="44">
        <f>IFERROR(IF(D792="","",VLOOKUP(F792,'ANALISE FORNECEDOR'!$A:$I,8,0)),"")</f>
        <v/>
      </c>
      <c r="AL792" s="44">
        <f>IF(D792="","",AVERAGE(AM792,AK792))</f>
        <v/>
      </c>
      <c r="AM792" s="44">
        <f>IFERROR(IF(D792="","",VLOOKUP(F792,'ANALISE FORNECEDOR'!$A:$I,9,0)),"")</f>
        <v/>
      </c>
      <c r="AN792" s="45">
        <f>IF(D792="","",IF(Y792&gt;12,AI792*(U792+Y792),AI792*U792))</f>
        <v/>
      </c>
      <c r="AO792" s="45">
        <f>IF(D792="","",IF(Y792&gt;12,AI792*(U792+V792+Y792),AI792*(U792+V792)))</f>
        <v/>
      </c>
      <c r="AP792" s="46">
        <f>IF(D792="","",IF(Y792&gt;12,AG792*(U792+Y792),AG792*U792))</f>
        <v/>
      </c>
      <c r="AQ792" s="46">
        <f>IF(D792="","",IF(Y792&gt;12,AG792*(U792+V792+Y792),AG792*(U792+V792)))</f>
        <v/>
      </c>
      <c r="AR792" s="46">
        <f>IF(D792="","",IF(OR(R792="A",R792="AA",R792="AAA"),AP792,0))</f>
        <v/>
      </c>
      <c r="AS792" s="46">
        <f>IF(D792="","",IF(R792="B",AP792,0))</f>
        <v/>
      </c>
      <c r="AT792" s="46">
        <f>IF(D792="","",IF(R792="C",AP792,0))</f>
        <v/>
      </c>
      <c r="AU792" s="47">
        <f>IF(D792="","",IFERROR(AN792/AJ792,0))</f>
        <v/>
      </c>
      <c r="AV792" s="47">
        <f>IF(D792="","",IFERROR(((AO792)/AJ792),0))</f>
        <v/>
      </c>
      <c r="AW792" s="48">
        <f>IF(D792="","",IF(OR(S792="S",NOT(AND(ISNUMBER(AC792),ISNUMBER(AL792),AC792*AL792&gt;=0))),0,AC792*AL792))</f>
        <v/>
      </c>
      <c r="AX792" s="49">
        <f>IFERROR(IF(D792="","",AW792*AG792),0)</f>
        <v/>
      </c>
      <c r="AY792" s="48">
        <f>IF(D792="","",IF(OR(S792="S",NOT(AND(ISNUMBER(AC792),ISNUMBER(AK792),AC792*AK792&gt;=0))),0,AC792*AK792))</f>
        <v/>
      </c>
      <c r="AZ792" s="48">
        <f>IFERROR(IF(D792="","",IF(AY792=0,0,IF(((AY792)-(U792+Y792))&lt;0,0,(AY792)-U792))),0)</f>
        <v/>
      </c>
      <c r="BA792" s="49">
        <f>IF(D792="","",AZ792*AG792)</f>
        <v/>
      </c>
      <c r="BB792" s="49">
        <f>IF(D792="","",IF(OR(R792="A",R792="AA",R792="AAA"),BA792,0))</f>
        <v/>
      </c>
      <c r="BC792" s="49">
        <f>IF(D792="","",IF(R792="B",BA792,0))</f>
        <v/>
      </c>
      <c r="BD792" s="49">
        <f>IF(D792="","",IF(R792="B",BA792,0))</f>
        <v/>
      </c>
      <c r="BE792" s="49">
        <f>IF(D792="","",IF(S792="S",
1,
IF(AC792=0,
1,
IF(
IFERROR(((U792+Y792)*AG792)/((AC792*AK792)*AG792),0)&lt;0,
0,
IF(
IFERROR(((U792+Y792)*AG792)/((AC792*AK792)*AG792),0)&gt;1,
1,
IFERROR(((U792+Y792)*AG792)/((AC792*AK792)*AG792),0)
)
)
)
))</f>
        <v/>
      </c>
      <c r="BF792" s="49">
        <f>IF(D792="","",IF(S792="S",
1,
IF(AC792=0,
1,
IF(
IFERROR(((U792+V792+Y792)*AG792)/((AC792*AK792)*AG792),0)&lt;0,
0,
IF(
IFERROR(((U792+V792+Y792)*AG792)/((AC792*AK792)*AG792),0)&gt;1,
1,
IFERROR(((U792+V792+Y792)*AG792)/((AC792*AK792)*AG792),0)
)
)
)
))</f>
        <v/>
      </c>
      <c r="BG792" s="50">
        <f>IF(D792="","",IF(S792="S",0,IF(AND(ISNUMBER(AC792),ISNUMBER(AM792)),IF(OR(AC792*AM792&lt;0,ISERR(AC792*AM792)),0,AC792*AM792),0)))</f>
        <v/>
      </c>
      <c r="BH792" s="50">
        <f>IF(D792="","",IF(BY792&gt;TODAY()-60,0,IF(Y792&gt;12,MAX(0,(U792+Y792)-BG792),MAX(0,U792-BG792))))</f>
        <v/>
      </c>
      <c r="BI792" s="51">
        <f>IF(D792="","",BH792*AG792)</f>
        <v/>
      </c>
      <c r="BJ792" s="51">
        <f>IF(D792="","",IF(OR(R792="A",R792="AA",R792="AAA"),BI792,0))</f>
        <v/>
      </c>
      <c r="BK792" s="51">
        <f>IF(D792="","",IF(R792="B",BI792,0))</f>
        <v/>
      </c>
      <c r="BL792" s="51">
        <f>IF(D792="","",IF(R792="C",BI792,0))</f>
        <v/>
      </c>
      <c r="BM792" s="51">
        <f>IF(D792="","",IFERROR(MAX(0,MIN(BI792/AP792,1)),0))</f>
        <v/>
      </c>
      <c r="BN792" s="52">
        <f>IF(D792="","",AB792*AG792)</f>
        <v/>
      </c>
      <c r="BO792" s="52">
        <f>IF(D792="","",(U792+V792+X792)*AG792)</f>
        <v/>
      </c>
      <c r="BP792" s="52">
        <f>IF(D792="","",(AB792*3)*AG792)</f>
        <v/>
      </c>
      <c r="BQ792" s="52">
        <f>IF(D792="","",IF(BO792-BP792&gt;0,0,BO792-BP792))</f>
        <v/>
      </c>
      <c r="BR792" s="52">
        <f>IF(D792="","",IF(BO792-BP792-BN792&gt;0,0,BO792-BP792-BN792))</f>
        <v/>
      </c>
      <c r="BS792" s="53">
        <f>IF(D792="","",IFERROR(AB792*AI792,0))</f>
        <v/>
      </c>
      <c r="BT792" s="53">
        <f>IF(D792="","",IFERROR(IF(X792&gt;12, AI792*(U792+V792+X792), AI792*(U792+V792)),0))</f>
        <v/>
      </c>
      <c r="BU792" s="53">
        <f>IF(D792="","",IFERROR(((AB792*3)*AI792),0))</f>
        <v/>
      </c>
      <c r="BV792" s="53">
        <f>IF(D792="","",IF(BT792-BU792&gt;0,0,BT792-BU792))</f>
        <v/>
      </c>
      <c r="BW792" s="53">
        <f>IF(D792="","",IF(BT792-BU792-BS792&gt;0,0,BT792-BU792-BS792))</f>
        <v/>
      </c>
      <c r="BX792" s="36">
        <f>IF(D792="","",IFERROR(VLOOKUP(D792,'produto-entrada-7'!A:M,3,0),"SEM PEDIDO"))</f>
        <v/>
      </c>
      <c r="BY792" s="36">
        <f>IF(D792="","",VLOOKUP(D792,'produto-estoque-total-7'!A:AB,25,0))</f>
        <v/>
      </c>
      <c r="BZ792" s="36">
        <f>IF(D792="","",IFERROR(VLOOKUP(D792,'produto-estoque-total-7'!A:AB,26,0)/100,0))</f>
        <v/>
      </c>
      <c r="CA792" s="36">
        <f>IF(D792="","",IFERROR(VLOOKUP(D792,'produto-estoque-total-7'!A:AB,27,0)/100,0))</f>
        <v/>
      </c>
      <c r="CB792" s="41">
        <f>IF(D792="","",V792*AF792)</f>
        <v/>
      </c>
      <c r="CC792" s="41">
        <f>IF(D792="","",V792*AI792)</f>
        <v/>
      </c>
      <c r="CD792" s="54">
        <f>IF(D792="","",VLOOKUP(D792,'produto-estoque-total-7'!A:AB,28,0))</f>
        <v/>
      </c>
    </row>
    <row r="793">
      <c r="A793" s="36">
        <f>IF(D793="","",VLOOKUP(D793,'produto-estoque-total-7'!A:AB,3,0))</f>
        <v/>
      </c>
      <c r="B793" s="1">
        <f>IF(D793="","",VLOOKUP(D793,'produto-estoque-total-7'!A:AB,12,0))</f>
        <v/>
      </c>
      <c r="C793" s="1">
        <f>IF(D793="","",VLOOKUP(D793,'produto-estoque-total-7'!A:AB,2,0))</f>
        <v/>
      </c>
      <c r="D793" s="37">
        <f>IFERROR(IF('produto-estoque-total-7'!A792="","",'produto-estoque-total-7'!A792),"")</f>
        <v/>
      </c>
      <c r="E793" s="1">
        <f>IF(D793="","",VLOOKUP(D793,'produto-estoque-total-7'!A:AB,4,0))</f>
        <v/>
      </c>
      <c r="F793" s="36">
        <f>IF(D793="","",VLOOKUP(D793,'produto-estoque-total-7'!A:AB,13,0))</f>
        <v/>
      </c>
      <c r="G793" s="1">
        <f>IF(F793="","",VLOOKUP(F793,'FORNECEDORES X COMPRADOR'!A:D,4,0))</f>
        <v/>
      </c>
      <c r="H793" s="1">
        <f>IF(F793="","",VLOOKUP(F793,'FORNECEDORES X COMPRADOR'!A:E,5,0))</f>
        <v/>
      </c>
      <c r="I793" s="36">
        <f>IF(D793="","",VLOOKUP(D793,'produto-estoque-total-7'!A:AB,15,0))</f>
        <v/>
      </c>
      <c r="J793" s="36">
        <f>IF(D793="","",VLOOKUP(D793,'produto-estoque-total-7'!A:AB,19,0))</f>
        <v/>
      </c>
      <c r="K793" s="1">
        <f>IF(D793="","",VLOOKUP(D793,'produto-estoque-total-7'!A:AB,20,0))</f>
        <v/>
      </c>
      <c r="L793" s="36">
        <f>IF(D793="","",VLOOKUP(D793,'produto-estoque-total-7'!A:AB,17,0))</f>
        <v/>
      </c>
      <c r="M793" s="1">
        <f>IF(D793="","",VLOOKUP(D793,'produto-estoque-total-7'!A:AB,18,0))</f>
        <v/>
      </c>
      <c r="N793" s="36">
        <f>IF(D793="","",VLOOKUP(D793,'produto-estoque-total-7'!A:AB,21,0))</f>
        <v/>
      </c>
      <c r="O793" s="1">
        <f>IF(D793="","",VLOOKUP(D793,'produto-estoque-total-7'!A:AB,22,0))</f>
        <v/>
      </c>
      <c r="P793" s="36">
        <f>IF(D793="","",VLOOKUP(D793,'produto-estoque-total-7'!A:AB,23,0))</f>
        <v/>
      </c>
      <c r="Q793" s="1">
        <f>IF(D793="","",VLOOKUP(D793,'produto-estoque-total-7'!A:AB,24,0))</f>
        <v/>
      </c>
      <c r="R793" s="38">
        <f>IFERROR(IF(D793="","",VLOOKUP(D793,'produto-venda-7'!B:N,13,0)),"C")</f>
        <v/>
      </c>
      <c r="S793" s="39">
        <f>IF(D793="","",VLOOKUP(D793,'produto-estoque-total-7'!A:AB,6,0))</f>
        <v/>
      </c>
      <c r="T793" s="39">
        <f>IF(D793="","",VLOOKUP(D793,'produto-estoque-total-7'!A:AB,5,0))</f>
        <v/>
      </c>
      <c r="U793" s="40">
        <f>IF(D793="","",VLOOKUP(D793,'produto-estoque-total-7'!A:AB,11,0))</f>
        <v/>
      </c>
      <c r="V793" s="41">
        <f>IF(D793="","",IFERROR(VLOOKUP(D793,'produto-entrada-7'!A:M,10,0),0))</f>
        <v/>
      </c>
      <c r="W793" s="42" t="n"/>
      <c r="X793" s="39">
        <f>IF(D793="","",VLOOKUP(D793,'produto-estoque-total-7'!A:AB,8,0))</f>
        <v/>
      </c>
      <c r="Y793" s="39">
        <f>IF(D793="","",VLOOKUP(D793,'produto-estoque-total-7'!A:AB,9,0))</f>
        <v/>
      </c>
      <c r="Z793" s="39">
        <f>IF(D793="","",VLOOKUP(D793,'produto-estoque-total-7'!A:AB,10,0))</f>
        <v/>
      </c>
      <c r="AA793" s="39">
        <f>IFERROR(IF(D793="","",VLOOKUP(D793,'produto-venda-7'!B:N,4,0)),0)</f>
        <v/>
      </c>
      <c r="AB793" s="39">
        <f>IFERROR(IF(D793="","",VLOOKUP(D793,'produto-venda-7'!B:N,5,0)),0)</f>
        <v/>
      </c>
      <c r="AC793" s="39">
        <f>IF(D793="","",IFERROR(AA793/90,0))</f>
        <v/>
      </c>
      <c r="AD793" s="36">
        <f>IF(D793="","",IFERROR(VLOOKUP(D793,'produto-entrada-7'!A:M,4,0),0))</f>
        <v/>
      </c>
      <c r="AE793" s="36">
        <f>IFERROR(IF(D793="","",VLOOKUP(D793,'produto-venda-7'!B:N,10,0)),0)</f>
        <v/>
      </c>
      <c r="AF793" s="36">
        <f>IF(D793="","",IFERROR(VLOOKUP(D793,'produto-entrada-7'!A:M,11,0),0))</f>
        <v/>
      </c>
      <c r="AG793" s="1">
        <f>IF(D793="","",IFERROR(VLOOKUP(D793,'produto-entrada-7'!A:M,12,0),0))</f>
        <v/>
      </c>
      <c r="AH793" s="1">
        <f>IF(D793="","",IFERROR(VLOOKUP(D793,'produto-entrada-7'!A:M,13,0),0))</f>
        <v/>
      </c>
      <c r="AI793" s="36">
        <f>IFERROR(IF(D793="","",VLOOKUP(D793,'produto-venda-7'!B:N,11,0)),0)</f>
        <v/>
      </c>
      <c r="AJ793" s="43">
        <f>IF(D793="","",IFERROR(AI793*AB793,0))</f>
        <v/>
      </c>
      <c r="AK793" s="44">
        <f>IFERROR(IF(D793="","",VLOOKUP(F793,'ANALISE FORNECEDOR'!$A:$I,8,0)),"")</f>
        <v/>
      </c>
      <c r="AL793" s="44">
        <f>IF(D793="","",AVERAGE(AM793,AK793))</f>
        <v/>
      </c>
      <c r="AM793" s="44">
        <f>IFERROR(IF(D793="","",VLOOKUP(F793,'ANALISE FORNECEDOR'!$A:$I,9,0)),"")</f>
        <v/>
      </c>
      <c r="AN793" s="45">
        <f>IF(D793="","",IF(Y793&gt;12,AI793*(U793+Y793),AI793*U793))</f>
        <v/>
      </c>
      <c r="AO793" s="45">
        <f>IF(D793="","",IF(Y793&gt;12,AI793*(U793+V793+Y793),AI793*(U793+V793)))</f>
        <v/>
      </c>
      <c r="AP793" s="46">
        <f>IF(D793="","",IF(Y793&gt;12,AG793*(U793+Y793),AG793*U793))</f>
        <v/>
      </c>
      <c r="AQ793" s="46">
        <f>IF(D793="","",IF(Y793&gt;12,AG793*(U793+V793+Y793),AG793*(U793+V793)))</f>
        <v/>
      </c>
      <c r="AR793" s="46">
        <f>IF(D793="","",IF(OR(R793="A",R793="AA",R793="AAA"),AP793,0))</f>
        <v/>
      </c>
      <c r="AS793" s="46">
        <f>IF(D793="","",IF(R793="B",AP793,0))</f>
        <v/>
      </c>
      <c r="AT793" s="46">
        <f>IF(D793="","",IF(R793="C",AP793,0))</f>
        <v/>
      </c>
      <c r="AU793" s="47">
        <f>IF(D793="","",IFERROR(AN793/AJ793,0))</f>
        <v/>
      </c>
      <c r="AV793" s="47">
        <f>IF(D793="","",IFERROR(((AO793)/AJ793),0))</f>
        <v/>
      </c>
      <c r="AW793" s="48">
        <f>IF(D793="","",IF(OR(S793="S",NOT(AND(ISNUMBER(AC793),ISNUMBER(AL793),AC793*AL793&gt;=0))),0,AC793*AL793))</f>
        <v/>
      </c>
      <c r="AX793" s="49">
        <f>IFERROR(IF(D793="","",AW793*AG793),0)</f>
        <v/>
      </c>
      <c r="AY793" s="48">
        <f>IF(D793="","",IF(OR(S793="S",NOT(AND(ISNUMBER(AC793),ISNUMBER(AK793),AC793*AK793&gt;=0))),0,AC793*AK793))</f>
        <v/>
      </c>
      <c r="AZ793" s="48">
        <f>IFERROR(IF(D793="","",IF(AY793=0,0,IF(((AY793)-(U793+Y793))&lt;0,0,(AY793)-U793))),0)</f>
        <v/>
      </c>
      <c r="BA793" s="49">
        <f>IF(D793="","",AZ793*AG793)</f>
        <v/>
      </c>
      <c r="BB793" s="49">
        <f>IF(D793="","",IF(OR(R793="A",R793="AA",R793="AAA"),BA793,0))</f>
        <v/>
      </c>
      <c r="BC793" s="49">
        <f>IF(D793="","",IF(R793="B",BA793,0))</f>
        <v/>
      </c>
      <c r="BD793" s="49">
        <f>IF(D793="","",IF(R793="B",BA793,0))</f>
        <v/>
      </c>
      <c r="BE793" s="49">
        <f>IF(D793="","",IF(S793="S",
1,
IF(AC793=0,
1,
IF(
IFERROR(((U793+Y793)*AG793)/((AC793*AK793)*AG793),0)&lt;0,
0,
IF(
IFERROR(((U793+Y793)*AG793)/((AC793*AK793)*AG793),0)&gt;1,
1,
IFERROR(((U793+Y793)*AG793)/((AC793*AK793)*AG793),0)
)
)
)
))</f>
        <v/>
      </c>
      <c r="BF793" s="49">
        <f>IF(D793="","",IF(S793="S",
1,
IF(AC793=0,
1,
IF(
IFERROR(((U793+V793+Y793)*AG793)/((AC793*AK793)*AG793),0)&lt;0,
0,
IF(
IFERROR(((U793+V793+Y793)*AG793)/((AC793*AK793)*AG793),0)&gt;1,
1,
IFERROR(((U793+V793+Y793)*AG793)/((AC793*AK793)*AG793),0)
)
)
)
))</f>
        <v/>
      </c>
      <c r="BG793" s="50">
        <f>IF(D793="","",IF(S793="S",0,IF(AND(ISNUMBER(AC793),ISNUMBER(AM793)),IF(OR(AC793*AM793&lt;0,ISERR(AC793*AM793)),0,AC793*AM793),0)))</f>
        <v/>
      </c>
      <c r="BH793" s="50">
        <f>IF(D793="","",IF(BY793&gt;TODAY()-60,0,IF(Y793&gt;12,MAX(0,(U793+Y793)-BG793),MAX(0,U793-BG793))))</f>
        <v/>
      </c>
      <c r="BI793" s="51">
        <f>IF(D793="","",BH793*AG793)</f>
        <v/>
      </c>
      <c r="BJ793" s="51">
        <f>IF(D793="","",IF(OR(R793="A",R793="AA",R793="AAA"),BI793,0))</f>
        <v/>
      </c>
      <c r="BK793" s="51">
        <f>IF(D793="","",IF(R793="B",BI793,0))</f>
        <v/>
      </c>
      <c r="BL793" s="51">
        <f>IF(D793="","",IF(R793="C",BI793,0))</f>
        <v/>
      </c>
      <c r="BM793" s="51">
        <f>IF(D793="","",IFERROR(MAX(0,MIN(BI793/AP793,1)),0))</f>
        <v/>
      </c>
      <c r="BN793" s="52">
        <f>IF(D793="","",AB793*AG793)</f>
        <v/>
      </c>
      <c r="BO793" s="52">
        <f>IF(D793="","",(U793+V793+X793)*AG793)</f>
        <v/>
      </c>
      <c r="BP793" s="52">
        <f>IF(D793="","",(AB793*3)*AG793)</f>
        <v/>
      </c>
      <c r="BQ793" s="52">
        <f>IF(D793="","",IF(BO793-BP793&gt;0,0,BO793-BP793))</f>
        <v/>
      </c>
      <c r="BR793" s="52">
        <f>IF(D793="","",IF(BO793-BP793-BN793&gt;0,0,BO793-BP793-BN793))</f>
        <v/>
      </c>
      <c r="BS793" s="53">
        <f>IF(D793="","",IFERROR(AB793*AI793,0))</f>
        <v/>
      </c>
      <c r="BT793" s="53">
        <f>IF(D793="","",IFERROR(IF(X793&gt;12, AI793*(U793+V793+X793), AI793*(U793+V793)),0))</f>
        <v/>
      </c>
      <c r="BU793" s="53">
        <f>IF(D793="","",IFERROR(((AB793*3)*AI793),0))</f>
        <v/>
      </c>
      <c r="BV793" s="53">
        <f>IF(D793="","",IF(BT793-BU793&gt;0,0,BT793-BU793))</f>
        <v/>
      </c>
      <c r="BW793" s="53">
        <f>IF(D793="","",IF(BT793-BU793-BS793&gt;0,0,BT793-BU793-BS793))</f>
        <v/>
      </c>
      <c r="BX793" s="36">
        <f>IF(D793="","",IFERROR(VLOOKUP(D793,'produto-entrada-7'!A:M,3,0),"SEM PEDIDO"))</f>
        <v/>
      </c>
      <c r="BY793" s="36">
        <f>IF(D793="","",VLOOKUP(D793,'produto-estoque-total-7'!A:AB,25,0))</f>
        <v/>
      </c>
      <c r="BZ793" s="36">
        <f>IF(D793="","",IFERROR(VLOOKUP(D793,'produto-estoque-total-7'!A:AB,26,0)/100,0))</f>
        <v/>
      </c>
      <c r="CA793" s="36">
        <f>IF(D793="","",IFERROR(VLOOKUP(D793,'produto-estoque-total-7'!A:AB,27,0)/100,0))</f>
        <v/>
      </c>
      <c r="CB793" s="41">
        <f>IF(D793="","",V793*AF793)</f>
        <v/>
      </c>
      <c r="CC793" s="41">
        <f>IF(D793="","",V793*AI793)</f>
        <v/>
      </c>
      <c r="CD793" s="54">
        <f>IF(D793="","",VLOOKUP(D793,'produto-estoque-total-7'!A:AB,28,0))</f>
        <v/>
      </c>
    </row>
    <row r="794">
      <c r="A794" s="36">
        <f>IF(D794="","",VLOOKUP(D794,'produto-estoque-total-7'!A:AB,3,0))</f>
        <v/>
      </c>
      <c r="B794" s="1">
        <f>IF(D794="","",VLOOKUP(D794,'produto-estoque-total-7'!A:AB,12,0))</f>
        <v/>
      </c>
      <c r="C794" s="1">
        <f>IF(D794="","",VLOOKUP(D794,'produto-estoque-total-7'!A:AB,2,0))</f>
        <v/>
      </c>
      <c r="D794" s="37">
        <f>IFERROR(IF('produto-estoque-total-7'!A793="","",'produto-estoque-total-7'!A793),"")</f>
        <v/>
      </c>
      <c r="E794" s="1">
        <f>IF(D794="","",VLOOKUP(D794,'produto-estoque-total-7'!A:AB,4,0))</f>
        <v/>
      </c>
      <c r="F794" s="36">
        <f>IF(D794="","",VLOOKUP(D794,'produto-estoque-total-7'!A:AB,13,0))</f>
        <v/>
      </c>
      <c r="G794" s="1">
        <f>IF(F794="","",VLOOKUP(F794,'FORNECEDORES X COMPRADOR'!A:D,4,0))</f>
        <v/>
      </c>
      <c r="H794" s="1">
        <f>IF(F794="","",VLOOKUP(F794,'FORNECEDORES X COMPRADOR'!A:E,5,0))</f>
        <v/>
      </c>
      <c r="I794" s="36">
        <f>IF(D794="","",VLOOKUP(D794,'produto-estoque-total-7'!A:AB,15,0))</f>
        <v/>
      </c>
      <c r="J794" s="36">
        <f>IF(D794="","",VLOOKUP(D794,'produto-estoque-total-7'!A:AB,19,0))</f>
        <v/>
      </c>
      <c r="K794" s="1">
        <f>IF(D794="","",VLOOKUP(D794,'produto-estoque-total-7'!A:AB,20,0))</f>
        <v/>
      </c>
      <c r="L794" s="36">
        <f>IF(D794="","",VLOOKUP(D794,'produto-estoque-total-7'!A:AB,17,0))</f>
        <v/>
      </c>
      <c r="M794" s="1">
        <f>IF(D794="","",VLOOKUP(D794,'produto-estoque-total-7'!A:AB,18,0))</f>
        <v/>
      </c>
      <c r="N794" s="36">
        <f>IF(D794="","",VLOOKUP(D794,'produto-estoque-total-7'!A:AB,21,0))</f>
        <v/>
      </c>
      <c r="O794" s="1">
        <f>IF(D794="","",VLOOKUP(D794,'produto-estoque-total-7'!A:AB,22,0))</f>
        <v/>
      </c>
      <c r="P794" s="36">
        <f>IF(D794="","",VLOOKUP(D794,'produto-estoque-total-7'!A:AB,23,0))</f>
        <v/>
      </c>
      <c r="Q794" s="1">
        <f>IF(D794="","",VLOOKUP(D794,'produto-estoque-total-7'!A:AB,24,0))</f>
        <v/>
      </c>
      <c r="R794" s="38">
        <f>IFERROR(IF(D794="","",VLOOKUP(D794,'produto-venda-7'!B:N,13,0)),"C")</f>
        <v/>
      </c>
      <c r="S794" s="39">
        <f>IF(D794="","",VLOOKUP(D794,'produto-estoque-total-7'!A:AB,6,0))</f>
        <v/>
      </c>
      <c r="T794" s="39">
        <f>IF(D794="","",VLOOKUP(D794,'produto-estoque-total-7'!A:AB,5,0))</f>
        <v/>
      </c>
      <c r="U794" s="40">
        <f>IF(D794="","",VLOOKUP(D794,'produto-estoque-total-7'!A:AB,11,0))</f>
        <v/>
      </c>
      <c r="V794" s="41">
        <f>IF(D794="","",IFERROR(VLOOKUP(D794,'produto-entrada-7'!A:M,10,0),0))</f>
        <v/>
      </c>
      <c r="W794" s="42" t="n"/>
      <c r="X794" s="39">
        <f>IF(D794="","",VLOOKUP(D794,'produto-estoque-total-7'!A:AB,8,0))</f>
        <v/>
      </c>
      <c r="Y794" s="39">
        <f>IF(D794="","",VLOOKUP(D794,'produto-estoque-total-7'!A:AB,9,0))</f>
        <v/>
      </c>
      <c r="Z794" s="39">
        <f>IF(D794="","",VLOOKUP(D794,'produto-estoque-total-7'!A:AB,10,0))</f>
        <v/>
      </c>
      <c r="AA794" s="39">
        <f>IFERROR(IF(D794="","",VLOOKUP(D794,'produto-venda-7'!B:N,4,0)),0)</f>
        <v/>
      </c>
      <c r="AB794" s="39">
        <f>IFERROR(IF(D794="","",VLOOKUP(D794,'produto-venda-7'!B:N,5,0)),0)</f>
        <v/>
      </c>
      <c r="AC794" s="39">
        <f>IF(D794="","",IFERROR(AA794/90,0))</f>
        <v/>
      </c>
      <c r="AD794" s="36">
        <f>IF(D794="","",IFERROR(VLOOKUP(D794,'produto-entrada-7'!A:M,4,0),0))</f>
        <v/>
      </c>
      <c r="AE794" s="36">
        <f>IFERROR(IF(D794="","",VLOOKUP(D794,'produto-venda-7'!B:N,10,0)),0)</f>
        <v/>
      </c>
      <c r="AF794" s="36">
        <f>IF(D794="","",IFERROR(VLOOKUP(D794,'produto-entrada-7'!A:M,11,0),0))</f>
        <v/>
      </c>
      <c r="AG794" s="1">
        <f>IF(D794="","",IFERROR(VLOOKUP(D794,'produto-entrada-7'!A:M,12,0),0))</f>
        <v/>
      </c>
      <c r="AH794" s="1">
        <f>IF(D794="","",IFERROR(VLOOKUP(D794,'produto-entrada-7'!A:M,13,0),0))</f>
        <v/>
      </c>
      <c r="AI794" s="36">
        <f>IFERROR(IF(D794="","",VLOOKUP(D794,'produto-venda-7'!B:N,11,0)),0)</f>
        <v/>
      </c>
      <c r="AJ794" s="43">
        <f>IF(D794="","",IFERROR(AI794*AB794,0))</f>
        <v/>
      </c>
      <c r="AK794" s="44">
        <f>IFERROR(IF(D794="","",VLOOKUP(F794,'ANALISE FORNECEDOR'!$A:$I,8,0)),"")</f>
        <v/>
      </c>
      <c r="AL794" s="44">
        <f>IF(D794="","",AVERAGE(AM794,AK794))</f>
        <v/>
      </c>
      <c r="AM794" s="44">
        <f>IFERROR(IF(D794="","",VLOOKUP(F794,'ANALISE FORNECEDOR'!$A:$I,9,0)),"")</f>
        <v/>
      </c>
      <c r="AN794" s="45">
        <f>IF(D794="","",IF(Y794&gt;12,AI794*(U794+Y794),AI794*U794))</f>
        <v/>
      </c>
      <c r="AO794" s="45">
        <f>IF(D794="","",IF(Y794&gt;12,AI794*(U794+V794+Y794),AI794*(U794+V794)))</f>
        <v/>
      </c>
      <c r="AP794" s="46">
        <f>IF(D794="","",IF(Y794&gt;12,AG794*(U794+Y794),AG794*U794))</f>
        <v/>
      </c>
      <c r="AQ794" s="46">
        <f>IF(D794="","",IF(Y794&gt;12,AG794*(U794+V794+Y794),AG794*(U794+V794)))</f>
        <v/>
      </c>
      <c r="AR794" s="46">
        <f>IF(D794="","",IF(OR(R794="A",R794="AA",R794="AAA"),AP794,0))</f>
        <v/>
      </c>
      <c r="AS794" s="46">
        <f>IF(D794="","",IF(R794="B",AP794,0))</f>
        <v/>
      </c>
      <c r="AT794" s="46">
        <f>IF(D794="","",IF(R794="C",AP794,0))</f>
        <v/>
      </c>
      <c r="AU794" s="47">
        <f>IF(D794="","",IFERROR(AN794/AJ794,0))</f>
        <v/>
      </c>
      <c r="AV794" s="47">
        <f>IF(D794="","",IFERROR(((AO794)/AJ794),0))</f>
        <v/>
      </c>
      <c r="AW794" s="48">
        <f>IF(D794="","",IF(OR(S794="S",NOT(AND(ISNUMBER(AC794),ISNUMBER(AL794),AC794*AL794&gt;=0))),0,AC794*AL794))</f>
        <v/>
      </c>
      <c r="AX794" s="49">
        <f>IFERROR(IF(D794="","",AW794*AG794),0)</f>
        <v/>
      </c>
      <c r="AY794" s="48">
        <f>IF(D794="","",IF(OR(S794="S",NOT(AND(ISNUMBER(AC794),ISNUMBER(AK794),AC794*AK794&gt;=0))),0,AC794*AK794))</f>
        <v/>
      </c>
      <c r="AZ794" s="48">
        <f>IFERROR(IF(D794="","",IF(AY794=0,0,IF(((AY794)-(U794+Y794))&lt;0,0,(AY794)-U794))),0)</f>
        <v/>
      </c>
      <c r="BA794" s="49">
        <f>IF(D794="","",AZ794*AG794)</f>
        <v/>
      </c>
      <c r="BB794" s="49">
        <f>IF(D794="","",IF(OR(R794="A",R794="AA",R794="AAA"),BA794,0))</f>
        <v/>
      </c>
      <c r="BC794" s="49">
        <f>IF(D794="","",IF(R794="B",BA794,0))</f>
        <v/>
      </c>
      <c r="BD794" s="49">
        <f>IF(D794="","",IF(R794="B",BA794,0))</f>
        <v/>
      </c>
      <c r="BE794" s="49">
        <f>IF(D794="","",IF(S794="S",
1,
IF(AC794=0,
1,
IF(
IFERROR(((U794+Y794)*AG794)/((AC794*AK794)*AG794),0)&lt;0,
0,
IF(
IFERROR(((U794+Y794)*AG794)/((AC794*AK794)*AG794),0)&gt;1,
1,
IFERROR(((U794+Y794)*AG794)/((AC794*AK794)*AG794),0)
)
)
)
))</f>
        <v/>
      </c>
      <c r="BF794" s="49">
        <f>IF(D794="","",IF(S794="S",
1,
IF(AC794=0,
1,
IF(
IFERROR(((U794+V794+Y794)*AG794)/((AC794*AK794)*AG794),0)&lt;0,
0,
IF(
IFERROR(((U794+V794+Y794)*AG794)/((AC794*AK794)*AG794),0)&gt;1,
1,
IFERROR(((U794+V794+Y794)*AG794)/((AC794*AK794)*AG794),0)
)
)
)
))</f>
        <v/>
      </c>
      <c r="BG794" s="50">
        <f>IF(D794="","",IF(S794="S",0,IF(AND(ISNUMBER(AC794),ISNUMBER(AM794)),IF(OR(AC794*AM794&lt;0,ISERR(AC794*AM794)),0,AC794*AM794),0)))</f>
        <v/>
      </c>
      <c r="BH794" s="50">
        <f>IF(D794="","",IF(BY794&gt;TODAY()-60,0,IF(Y794&gt;12,MAX(0,(U794+Y794)-BG794),MAX(0,U794-BG794))))</f>
        <v/>
      </c>
      <c r="BI794" s="51">
        <f>IF(D794="","",BH794*AG794)</f>
        <v/>
      </c>
      <c r="BJ794" s="51">
        <f>IF(D794="","",IF(OR(R794="A",R794="AA",R794="AAA"),BI794,0))</f>
        <v/>
      </c>
      <c r="BK794" s="51">
        <f>IF(D794="","",IF(R794="B",BI794,0))</f>
        <v/>
      </c>
      <c r="BL794" s="51">
        <f>IF(D794="","",IF(R794="C",BI794,0))</f>
        <v/>
      </c>
      <c r="BM794" s="51">
        <f>IF(D794="","",IFERROR(MAX(0,MIN(BI794/AP794,1)),0))</f>
        <v/>
      </c>
      <c r="BN794" s="52">
        <f>IF(D794="","",AB794*AG794)</f>
        <v/>
      </c>
      <c r="BO794" s="52">
        <f>IF(D794="","",(U794+V794+X794)*AG794)</f>
        <v/>
      </c>
      <c r="BP794" s="52">
        <f>IF(D794="","",(AB794*3)*AG794)</f>
        <v/>
      </c>
      <c r="BQ794" s="52">
        <f>IF(D794="","",IF(BO794-BP794&gt;0,0,BO794-BP794))</f>
        <v/>
      </c>
      <c r="BR794" s="52">
        <f>IF(D794="","",IF(BO794-BP794-BN794&gt;0,0,BO794-BP794-BN794))</f>
        <v/>
      </c>
      <c r="BS794" s="53">
        <f>IF(D794="","",IFERROR(AB794*AI794,0))</f>
        <v/>
      </c>
      <c r="BT794" s="53">
        <f>IF(D794="","",IFERROR(IF(X794&gt;12, AI794*(U794+V794+X794), AI794*(U794+V794)),0))</f>
        <v/>
      </c>
      <c r="BU794" s="53">
        <f>IF(D794="","",IFERROR(((AB794*3)*AI794),0))</f>
        <v/>
      </c>
      <c r="BV794" s="53">
        <f>IF(D794="","",IF(BT794-BU794&gt;0,0,BT794-BU794))</f>
        <v/>
      </c>
      <c r="BW794" s="53">
        <f>IF(D794="","",IF(BT794-BU794-BS794&gt;0,0,BT794-BU794-BS794))</f>
        <v/>
      </c>
      <c r="BX794" s="36">
        <f>IF(D794="","",IFERROR(VLOOKUP(D794,'produto-entrada-7'!A:M,3,0),"SEM PEDIDO"))</f>
        <v/>
      </c>
      <c r="BY794" s="36">
        <f>IF(D794="","",VLOOKUP(D794,'produto-estoque-total-7'!A:AB,25,0))</f>
        <v/>
      </c>
      <c r="BZ794" s="36">
        <f>IF(D794="","",IFERROR(VLOOKUP(D794,'produto-estoque-total-7'!A:AB,26,0)/100,0))</f>
        <v/>
      </c>
      <c r="CA794" s="36">
        <f>IF(D794="","",IFERROR(VLOOKUP(D794,'produto-estoque-total-7'!A:AB,27,0)/100,0))</f>
        <v/>
      </c>
      <c r="CB794" s="41">
        <f>IF(D794="","",V794*AF794)</f>
        <v/>
      </c>
      <c r="CC794" s="41">
        <f>IF(D794="","",V794*AI794)</f>
        <v/>
      </c>
      <c r="CD794" s="54">
        <f>IF(D794="","",VLOOKUP(D794,'produto-estoque-total-7'!A:AB,28,0))</f>
        <v/>
      </c>
    </row>
    <row r="795">
      <c r="A795" s="36">
        <f>IF(D795="","",VLOOKUP(D795,'produto-estoque-total-7'!A:AB,3,0))</f>
        <v/>
      </c>
      <c r="B795" s="1">
        <f>IF(D795="","",VLOOKUP(D795,'produto-estoque-total-7'!A:AB,12,0))</f>
        <v/>
      </c>
      <c r="C795" s="1">
        <f>IF(D795="","",VLOOKUP(D795,'produto-estoque-total-7'!A:AB,2,0))</f>
        <v/>
      </c>
      <c r="D795" s="37">
        <f>IFERROR(IF('produto-estoque-total-7'!A794="","",'produto-estoque-total-7'!A794),"")</f>
        <v/>
      </c>
      <c r="E795" s="1">
        <f>IF(D795="","",VLOOKUP(D795,'produto-estoque-total-7'!A:AB,4,0))</f>
        <v/>
      </c>
      <c r="F795" s="36">
        <f>IF(D795="","",VLOOKUP(D795,'produto-estoque-total-7'!A:AB,13,0))</f>
        <v/>
      </c>
      <c r="G795" s="1">
        <f>IF(F795="","",VLOOKUP(F795,'FORNECEDORES X COMPRADOR'!A:D,4,0))</f>
        <v/>
      </c>
      <c r="H795" s="1">
        <f>IF(F795="","",VLOOKUP(F795,'FORNECEDORES X COMPRADOR'!A:E,5,0))</f>
        <v/>
      </c>
      <c r="I795" s="36">
        <f>IF(D795="","",VLOOKUP(D795,'produto-estoque-total-7'!A:AB,15,0))</f>
        <v/>
      </c>
      <c r="J795" s="36">
        <f>IF(D795="","",VLOOKUP(D795,'produto-estoque-total-7'!A:AB,19,0))</f>
        <v/>
      </c>
      <c r="K795" s="1">
        <f>IF(D795="","",VLOOKUP(D795,'produto-estoque-total-7'!A:AB,20,0))</f>
        <v/>
      </c>
      <c r="L795" s="36">
        <f>IF(D795="","",VLOOKUP(D795,'produto-estoque-total-7'!A:AB,17,0))</f>
        <v/>
      </c>
      <c r="M795" s="1">
        <f>IF(D795="","",VLOOKUP(D795,'produto-estoque-total-7'!A:AB,18,0))</f>
        <v/>
      </c>
      <c r="N795" s="36">
        <f>IF(D795="","",VLOOKUP(D795,'produto-estoque-total-7'!A:AB,21,0))</f>
        <v/>
      </c>
      <c r="O795" s="1">
        <f>IF(D795="","",VLOOKUP(D795,'produto-estoque-total-7'!A:AB,22,0))</f>
        <v/>
      </c>
      <c r="P795" s="36">
        <f>IF(D795="","",VLOOKUP(D795,'produto-estoque-total-7'!A:AB,23,0))</f>
        <v/>
      </c>
      <c r="Q795" s="1">
        <f>IF(D795="","",VLOOKUP(D795,'produto-estoque-total-7'!A:AB,24,0))</f>
        <v/>
      </c>
      <c r="R795" s="38">
        <f>IFERROR(IF(D795="","",VLOOKUP(D795,'produto-venda-7'!B:N,13,0)),"C")</f>
        <v/>
      </c>
      <c r="S795" s="39">
        <f>IF(D795="","",VLOOKUP(D795,'produto-estoque-total-7'!A:AB,6,0))</f>
        <v/>
      </c>
      <c r="T795" s="39">
        <f>IF(D795="","",VLOOKUP(D795,'produto-estoque-total-7'!A:AB,5,0))</f>
        <v/>
      </c>
      <c r="U795" s="40">
        <f>IF(D795="","",VLOOKUP(D795,'produto-estoque-total-7'!A:AB,11,0))</f>
        <v/>
      </c>
      <c r="V795" s="41">
        <f>IF(D795="","",IFERROR(VLOOKUP(D795,'produto-entrada-7'!A:M,10,0),0))</f>
        <v/>
      </c>
      <c r="W795" s="42" t="n"/>
      <c r="X795" s="39">
        <f>IF(D795="","",VLOOKUP(D795,'produto-estoque-total-7'!A:AB,8,0))</f>
        <v/>
      </c>
      <c r="Y795" s="39">
        <f>IF(D795="","",VLOOKUP(D795,'produto-estoque-total-7'!A:AB,9,0))</f>
        <v/>
      </c>
      <c r="Z795" s="39">
        <f>IF(D795="","",VLOOKUP(D795,'produto-estoque-total-7'!A:AB,10,0))</f>
        <v/>
      </c>
      <c r="AA795" s="39">
        <f>IFERROR(IF(D795="","",VLOOKUP(D795,'produto-venda-7'!B:N,4,0)),0)</f>
        <v/>
      </c>
      <c r="AB795" s="39">
        <f>IFERROR(IF(D795="","",VLOOKUP(D795,'produto-venda-7'!B:N,5,0)),0)</f>
        <v/>
      </c>
      <c r="AC795" s="39">
        <f>IF(D795="","",IFERROR(AA795/90,0))</f>
        <v/>
      </c>
      <c r="AD795" s="36">
        <f>IF(D795="","",IFERROR(VLOOKUP(D795,'produto-entrada-7'!A:M,4,0),0))</f>
        <v/>
      </c>
      <c r="AE795" s="36">
        <f>IFERROR(IF(D795="","",VLOOKUP(D795,'produto-venda-7'!B:N,10,0)),0)</f>
        <v/>
      </c>
      <c r="AF795" s="36">
        <f>IF(D795="","",IFERROR(VLOOKUP(D795,'produto-entrada-7'!A:M,11,0),0))</f>
        <v/>
      </c>
      <c r="AG795" s="1">
        <f>IF(D795="","",IFERROR(VLOOKUP(D795,'produto-entrada-7'!A:M,12,0),0))</f>
        <v/>
      </c>
      <c r="AH795" s="1">
        <f>IF(D795="","",IFERROR(VLOOKUP(D795,'produto-entrada-7'!A:M,13,0),0))</f>
        <v/>
      </c>
      <c r="AI795" s="36">
        <f>IFERROR(IF(D795="","",VLOOKUP(D795,'produto-venda-7'!B:N,11,0)),0)</f>
        <v/>
      </c>
      <c r="AJ795" s="43">
        <f>IF(D795="","",IFERROR(AI795*AB795,0))</f>
        <v/>
      </c>
      <c r="AK795" s="44">
        <f>IFERROR(IF(D795="","",VLOOKUP(F795,'ANALISE FORNECEDOR'!$A:$I,8,0)),"")</f>
        <v/>
      </c>
      <c r="AL795" s="44">
        <f>IF(D795="","",AVERAGE(AM795,AK795))</f>
        <v/>
      </c>
      <c r="AM795" s="44">
        <f>IFERROR(IF(D795="","",VLOOKUP(F795,'ANALISE FORNECEDOR'!$A:$I,9,0)),"")</f>
        <v/>
      </c>
      <c r="AN795" s="45">
        <f>IF(D795="","",IF(Y795&gt;12,AI795*(U795+Y795),AI795*U795))</f>
        <v/>
      </c>
      <c r="AO795" s="45">
        <f>IF(D795="","",IF(Y795&gt;12,AI795*(U795+V795+Y795),AI795*(U795+V795)))</f>
        <v/>
      </c>
      <c r="AP795" s="46">
        <f>IF(D795="","",IF(Y795&gt;12,AG795*(U795+Y795),AG795*U795))</f>
        <v/>
      </c>
      <c r="AQ795" s="46">
        <f>IF(D795="","",IF(Y795&gt;12,AG795*(U795+V795+Y795),AG795*(U795+V795)))</f>
        <v/>
      </c>
      <c r="AR795" s="46">
        <f>IF(D795="","",IF(OR(R795="A",R795="AA",R795="AAA"),AP795,0))</f>
        <v/>
      </c>
      <c r="AS795" s="46">
        <f>IF(D795="","",IF(R795="B",AP795,0))</f>
        <v/>
      </c>
      <c r="AT795" s="46">
        <f>IF(D795="","",IF(R795="C",AP795,0))</f>
        <v/>
      </c>
      <c r="AU795" s="47">
        <f>IF(D795="","",IFERROR(AN795/AJ795,0))</f>
        <v/>
      </c>
      <c r="AV795" s="47">
        <f>IF(D795="","",IFERROR(((AO795)/AJ795),0))</f>
        <v/>
      </c>
      <c r="AW795" s="48">
        <f>IF(D795="","",IF(OR(S795="S",NOT(AND(ISNUMBER(AC795),ISNUMBER(AL795),AC795*AL795&gt;=0))),0,AC795*AL795))</f>
        <v/>
      </c>
      <c r="AX795" s="49">
        <f>IFERROR(IF(D795="","",AW795*AG795),0)</f>
        <v/>
      </c>
      <c r="AY795" s="48">
        <f>IF(D795="","",IF(OR(S795="S",NOT(AND(ISNUMBER(AC795),ISNUMBER(AK795),AC795*AK795&gt;=0))),0,AC795*AK795))</f>
        <v/>
      </c>
      <c r="AZ795" s="48">
        <f>IFERROR(IF(D795="","",IF(AY795=0,0,IF(((AY795)-(U795+Y795))&lt;0,0,(AY795)-U795))),0)</f>
        <v/>
      </c>
      <c r="BA795" s="49">
        <f>IF(D795="","",AZ795*AG795)</f>
        <v/>
      </c>
      <c r="BB795" s="49">
        <f>IF(D795="","",IF(OR(R795="A",R795="AA",R795="AAA"),BA795,0))</f>
        <v/>
      </c>
      <c r="BC795" s="49">
        <f>IF(D795="","",IF(R795="B",BA795,0))</f>
        <v/>
      </c>
      <c r="BD795" s="49">
        <f>IF(D795="","",IF(R795="B",BA795,0))</f>
        <v/>
      </c>
      <c r="BE795" s="49">
        <f>IF(D795="","",IF(S795="S",
1,
IF(AC795=0,
1,
IF(
IFERROR(((U795+Y795)*AG795)/((AC795*AK795)*AG795),0)&lt;0,
0,
IF(
IFERROR(((U795+Y795)*AG795)/((AC795*AK795)*AG795),0)&gt;1,
1,
IFERROR(((U795+Y795)*AG795)/((AC795*AK795)*AG795),0)
)
)
)
))</f>
        <v/>
      </c>
      <c r="BF795" s="49">
        <f>IF(D795="","",IF(S795="S",
1,
IF(AC795=0,
1,
IF(
IFERROR(((U795+V795+Y795)*AG795)/((AC795*AK795)*AG795),0)&lt;0,
0,
IF(
IFERROR(((U795+V795+Y795)*AG795)/((AC795*AK795)*AG795),0)&gt;1,
1,
IFERROR(((U795+V795+Y795)*AG795)/((AC795*AK795)*AG795),0)
)
)
)
))</f>
        <v/>
      </c>
      <c r="BG795" s="50">
        <f>IF(D795="","",IF(S795="S",0,IF(AND(ISNUMBER(AC795),ISNUMBER(AM795)),IF(OR(AC795*AM795&lt;0,ISERR(AC795*AM795)),0,AC795*AM795),0)))</f>
        <v/>
      </c>
      <c r="BH795" s="50">
        <f>IF(D795="","",IF(BY795&gt;TODAY()-60,0,IF(Y795&gt;12,MAX(0,(U795+Y795)-BG795),MAX(0,U795-BG795))))</f>
        <v/>
      </c>
      <c r="BI795" s="51">
        <f>IF(D795="","",BH795*AG795)</f>
        <v/>
      </c>
      <c r="BJ795" s="51">
        <f>IF(D795="","",IF(OR(R795="A",R795="AA",R795="AAA"),BI795,0))</f>
        <v/>
      </c>
      <c r="BK795" s="51">
        <f>IF(D795="","",IF(R795="B",BI795,0))</f>
        <v/>
      </c>
      <c r="BL795" s="51">
        <f>IF(D795="","",IF(R795="C",BI795,0))</f>
        <v/>
      </c>
      <c r="BM795" s="51">
        <f>IF(D795="","",IFERROR(MAX(0,MIN(BI795/AP795,1)),0))</f>
        <v/>
      </c>
      <c r="BN795" s="52">
        <f>IF(D795="","",AB795*AG795)</f>
        <v/>
      </c>
      <c r="BO795" s="52">
        <f>IF(D795="","",(U795+V795+X795)*AG795)</f>
        <v/>
      </c>
      <c r="BP795" s="52">
        <f>IF(D795="","",(AB795*3)*AG795)</f>
        <v/>
      </c>
      <c r="BQ795" s="52">
        <f>IF(D795="","",IF(BO795-BP795&gt;0,0,BO795-BP795))</f>
        <v/>
      </c>
      <c r="BR795" s="52">
        <f>IF(D795="","",IF(BO795-BP795-BN795&gt;0,0,BO795-BP795-BN795))</f>
        <v/>
      </c>
      <c r="BS795" s="53">
        <f>IF(D795="","",IFERROR(AB795*AI795,0))</f>
        <v/>
      </c>
      <c r="BT795" s="53">
        <f>IF(D795="","",IFERROR(IF(X795&gt;12, AI795*(U795+V795+X795), AI795*(U795+V795)),0))</f>
        <v/>
      </c>
      <c r="BU795" s="53">
        <f>IF(D795="","",IFERROR(((AB795*3)*AI795),0))</f>
        <v/>
      </c>
      <c r="BV795" s="53">
        <f>IF(D795="","",IF(BT795-BU795&gt;0,0,BT795-BU795))</f>
        <v/>
      </c>
      <c r="BW795" s="53">
        <f>IF(D795="","",IF(BT795-BU795-BS795&gt;0,0,BT795-BU795-BS795))</f>
        <v/>
      </c>
      <c r="BX795" s="36">
        <f>IF(D795="","",IFERROR(VLOOKUP(D795,'produto-entrada-7'!A:M,3,0),"SEM PEDIDO"))</f>
        <v/>
      </c>
      <c r="BY795" s="36">
        <f>IF(D795="","",VLOOKUP(D795,'produto-estoque-total-7'!A:AB,25,0))</f>
        <v/>
      </c>
      <c r="BZ795" s="36">
        <f>IF(D795="","",IFERROR(VLOOKUP(D795,'produto-estoque-total-7'!A:AB,26,0)/100,0))</f>
        <v/>
      </c>
      <c r="CA795" s="36">
        <f>IF(D795="","",IFERROR(VLOOKUP(D795,'produto-estoque-total-7'!A:AB,27,0)/100,0))</f>
        <v/>
      </c>
      <c r="CB795" s="41">
        <f>IF(D795="","",V795*AF795)</f>
        <v/>
      </c>
      <c r="CC795" s="41">
        <f>IF(D795="","",V795*AI795)</f>
        <v/>
      </c>
      <c r="CD795" s="54">
        <f>IF(D795="","",VLOOKUP(D795,'produto-estoque-total-7'!A:AB,28,0))</f>
        <v/>
      </c>
    </row>
    <row r="796">
      <c r="A796" s="36">
        <f>IF(D796="","",VLOOKUP(D796,'produto-estoque-total-7'!A:AB,3,0))</f>
        <v/>
      </c>
      <c r="B796" s="1">
        <f>IF(D796="","",VLOOKUP(D796,'produto-estoque-total-7'!A:AB,12,0))</f>
        <v/>
      </c>
      <c r="C796" s="1">
        <f>IF(D796="","",VLOOKUP(D796,'produto-estoque-total-7'!A:AB,2,0))</f>
        <v/>
      </c>
      <c r="D796" s="37">
        <f>IFERROR(IF('produto-estoque-total-7'!A795="","",'produto-estoque-total-7'!A795),"")</f>
        <v/>
      </c>
      <c r="E796" s="1">
        <f>IF(D796="","",VLOOKUP(D796,'produto-estoque-total-7'!A:AB,4,0))</f>
        <v/>
      </c>
      <c r="F796" s="36">
        <f>IF(D796="","",VLOOKUP(D796,'produto-estoque-total-7'!A:AB,13,0))</f>
        <v/>
      </c>
      <c r="G796" s="1">
        <f>IF(F796="","",VLOOKUP(F796,'FORNECEDORES X COMPRADOR'!A:D,4,0))</f>
        <v/>
      </c>
      <c r="H796" s="1">
        <f>IF(F796="","",VLOOKUP(F796,'FORNECEDORES X COMPRADOR'!A:E,5,0))</f>
        <v/>
      </c>
      <c r="I796" s="36">
        <f>IF(D796="","",VLOOKUP(D796,'produto-estoque-total-7'!A:AB,15,0))</f>
        <v/>
      </c>
      <c r="J796" s="36">
        <f>IF(D796="","",VLOOKUP(D796,'produto-estoque-total-7'!A:AB,19,0))</f>
        <v/>
      </c>
      <c r="K796" s="1">
        <f>IF(D796="","",VLOOKUP(D796,'produto-estoque-total-7'!A:AB,20,0))</f>
        <v/>
      </c>
      <c r="L796" s="36">
        <f>IF(D796="","",VLOOKUP(D796,'produto-estoque-total-7'!A:AB,17,0))</f>
        <v/>
      </c>
      <c r="M796" s="1">
        <f>IF(D796="","",VLOOKUP(D796,'produto-estoque-total-7'!A:AB,18,0))</f>
        <v/>
      </c>
      <c r="N796" s="36">
        <f>IF(D796="","",VLOOKUP(D796,'produto-estoque-total-7'!A:AB,21,0))</f>
        <v/>
      </c>
      <c r="O796" s="1">
        <f>IF(D796="","",VLOOKUP(D796,'produto-estoque-total-7'!A:AB,22,0))</f>
        <v/>
      </c>
      <c r="P796" s="36">
        <f>IF(D796="","",VLOOKUP(D796,'produto-estoque-total-7'!A:AB,23,0))</f>
        <v/>
      </c>
      <c r="Q796" s="1">
        <f>IF(D796="","",VLOOKUP(D796,'produto-estoque-total-7'!A:AB,24,0))</f>
        <v/>
      </c>
      <c r="R796" s="38">
        <f>IFERROR(IF(D796="","",VLOOKUP(D796,'produto-venda-7'!B:N,13,0)),"C")</f>
        <v/>
      </c>
      <c r="S796" s="39">
        <f>IF(D796="","",VLOOKUP(D796,'produto-estoque-total-7'!A:AB,6,0))</f>
        <v/>
      </c>
      <c r="T796" s="39">
        <f>IF(D796="","",VLOOKUP(D796,'produto-estoque-total-7'!A:AB,5,0))</f>
        <v/>
      </c>
      <c r="U796" s="40">
        <f>IF(D796="","",VLOOKUP(D796,'produto-estoque-total-7'!A:AB,11,0))</f>
        <v/>
      </c>
      <c r="V796" s="41">
        <f>IF(D796="","",IFERROR(VLOOKUP(D796,'produto-entrada-7'!A:M,10,0),0))</f>
        <v/>
      </c>
      <c r="W796" s="42" t="n"/>
      <c r="X796" s="39">
        <f>IF(D796="","",VLOOKUP(D796,'produto-estoque-total-7'!A:AB,8,0))</f>
        <v/>
      </c>
      <c r="Y796" s="39">
        <f>IF(D796="","",VLOOKUP(D796,'produto-estoque-total-7'!A:AB,9,0))</f>
        <v/>
      </c>
      <c r="Z796" s="39">
        <f>IF(D796="","",VLOOKUP(D796,'produto-estoque-total-7'!A:AB,10,0))</f>
        <v/>
      </c>
      <c r="AA796" s="39">
        <f>IFERROR(IF(D796="","",VLOOKUP(D796,'produto-venda-7'!B:N,4,0)),0)</f>
        <v/>
      </c>
      <c r="AB796" s="39">
        <f>IFERROR(IF(D796="","",VLOOKUP(D796,'produto-venda-7'!B:N,5,0)),0)</f>
        <v/>
      </c>
      <c r="AC796" s="39">
        <f>IF(D796="","",IFERROR(AA796/90,0))</f>
        <v/>
      </c>
      <c r="AD796" s="36">
        <f>IF(D796="","",IFERROR(VLOOKUP(D796,'produto-entrada-7'!A:M,4,0),0))</f>
        <v/>
      </c>
      <c r="AE796" s="36">
        <f>IFERROR(IF(D796="","",VLOOKUP(D796,'produto-venda-7'!B:N,10,0)),0)</f>
        <v/>
      </c>
      <c r="AF796" s="36">
        <f>IF(D796="","",IFERROR(VLOOKUP(D796,'produto-entrada-7'!A:M,11,0),0))</f>
        <v/>
      </c>
      <c r="AG796" s="1">
        <f>IF(D796="","",IFERROR(VLOOKUP(D796,'produto-entrada-7'!A:M,12,0),0))</f>
        <v/>
      </c>
      <c r="AH796" s="1">
        <f>IF(D796="","",IFERROR(VLOOKUP(D796,'produto-entrada-7'!A:M,13,0),0))</f>
        <v/>
      </c>
      <c r="AI796" s="36">
        <f>IFERROR(IF(D796="","",VLOOKUP(D796,'produto-venda-7'!B:N,11,0)),0)</f>
        <v/>
      </c>
      <c r="AJ796" s="43">
        <f>IF(D796="","",IFERROR(AI796*AB796,0))</f>
        <v/>
      </c>
      <c r="AK796" s="44">
        <f>IFERROR(IF(D796="","",VLOOKUP(F796,'ANALISE FORNECEDOR'!$A:$I,8,0)),"")</f>
        <v/>
      </c>
      <c r="AL796" s="44">
        <f>IF(D796="","",AVERAGE(AM796,AK796))</f>
        <v/>
      </c>
      <c r="AM796" s="44">
        <f>IFERROR(IF(D796="","",VLOOKUP(F796,'ANALISE FORNECEDOR'!$A:$I,9,0)),"")</f>
        <v/>
      </c>
      <c r="AN796" s="45">
        <f>IF(D796="","",IF(Y796&gt;12,AI796*(U796+Y796),AI796*U796))</f>
        <v/>
      </c>
      <c r="AO796" s="45">
        <f>IF(D796="","",IF(Y796&gt;12,AI796*(U796+V796+Y796),AI796*(U796+V796)))</f>
        <v/>
      </c>
      <c r="AP796" s="46">
        <f>IF(D796="","",IF(Y796&gt;12,AG796*(U796+Y796),AG796*U796))</f>
        <v/>
      </c>
      <c r="AQ796" s="46">
        <f>IF(D796="","",IF(Y796&gt;12,AG796*(U796+V796+Y796),AG796*(U796+V796)))</f>
        <v/>
      </c>
      <c r="AR796" s="46">
        <f>IF(D796="","",IF(OR(R796="A",R796="AA",R796="AAA"),AP796,0))</f>
        <v/>
      </c>
      <c r="AS796" s="46">
        <f>IF(D796="","",IF(R796="B",AP796,0))</f>
        <v/>
      </c>
      <c r="AT796" s="46">
        <f>IF(D796="","",IF(R796="C",AP796,0))</f>
        <v/>
      </c>
      <c r="AU796" s="47">
        <f>IF(D796="","",IFERROR(AN796/AJ796,0))</f>
        <v/>
      </c>
      <c r="AV796" s="47">
        <f>IF(D796="","",IFERROR(((AO796)/AJ796),0))</f>
        <v/>
      </c>
      <c r="AW796" s="48">
        <f>IF(D796="","",IF(OR(S796="S",NOT(AND(ISNUMBER(AC796),ISNUMBER(AL796),AC796*AL796&gt;=0))),0,AC796*AL796))</f>
        <v/>
      </c>
      <c r="AX796" s="49">
        <f>IFERROR(IF(D796="","",AW796*AG796),0)</f>
        <v/>
      </c>
      <c r="AY796" s="48">
        <f>IF(D796="","",IF(OR(S796="S",NOT(AND(ISNUMBER(AC796),ISNUMBER(AK796),AC796*AK796&gt;=0))),0,AC796*AK796))</f>
        <v/>
      </c>
      <c r="AZ796" s="48">
        <f>IFERROR(IF(D796="","",IF(AY796=0,0,IF(((AY796)-(U796+Y796))&lt;0,0,(AY796)-U796))),0)</f>
        <v/>
      </c>
      <c r="BA796" s="49">
        <f>IF(D796="","",AZ796*AG796)</f>
        <v/>
      </c>
      <c r="BB796" s="49">
        <f>IF(D796="","",IF(OR(R796="A",R796="AA",R796="AAA"),BA796,0))</f>
        <v/>
      </c>
      <c r="BC796" s="49">
        <f>IF(D796="","",IF(R796="B",BA796,0))</f>
        <v/>
      </c>
      <c r="BD796" s="49">
        <f>IF(D796="","",IF(R796="B",BA796,0))</f>
        <v/>
      </c>
      <c r="BE796" s="49">
        <f>IF(D796="","",IF(S796="S",
1,
IF(AC796=0,
1,
IF(
IFERROR(((U796+Y796)*AG796)/((AC796*AK796)*AG796),0)&lt;0,
0,
IF(
IFERROR(((U796+Y796)*AG796)/((AC796*AK796)*AG796),0)&gt;1,
1,
IFERROR(((U796+Y796)*AG796)/((AC796*AK796)*AG796),0)
)
)
)
))</f>
        <v/>
      </c>
      <c r="BF796" s="49">
        <f>IF(D796="","",IF(S796="S",
1,
IF(AC796=0,
1,
IF(
IFERROR(((U796+V796+Y796)*AG796)/((AC796*AK796)*AG796),0)&lt;0,
0,
IF(
IFERROR(((U796+V796+Y796)*AG796)/((AC796*AK796)*AG796),0)&gt;1,
1,
IFERROR(((U796+V796+Y796)*AG796)/((AC796*AK796)*AG796),0)
)
)
)
))</f>
        <v/>
      </c>
      <c r="BG796" s="50">
        <f>IF(D796="","",IF(S796="S",0,IF(AND(ISNUMBER(AC796),ISNUMBER(AM796)),IF(OR(AC796*AM796&lt;0,ISERR(AC796*AM796)),0,AC796*AM796),0)))</f>
        <v/>
      </c>
      <c r="BH796" s="50">
        <f>IF(D796="","",IF(BY796&gt;TODAY()-60,0,IF(Y796&gt;12,MAX(0,(U796+Y796)-BG796),MAX(0,U796-BG796))))</f>
        <v/>
      </c>
      <c r="BI796" s="51">
        <f>IF(D796="","",BH796*AG796)</f>
        <v/>
      </c>
      <c r="BJ796" s="51">
        <f>IF(D796="","",IF(OR(R796="A",R796="AA",R796="AAA"),BI796,0))</f>
        <v/>
      </c>
      <c r="BK796" s="51">
        <f>IF(D796="","",IF(R796="B",BI796,0))</f>
        <v/>
      </c>
      <c r="BL796" s="51">
        <f>IF(D796="","",IF(R796="C",BI796,0))</f>
        <v/>
      </c>
      <c r="BM796" s="51">
        <f>IF(D796="","",IFERROR(MAX(0,MIN(BI796/AP796,1)),0))</f>
        <v/>
      </c>
      <c r="BN796" s="52">
        <f>IF(D796="","",AB796*AG796)</f>
        <v/>
      </c>
      <c r="BO796" s="52">
        <f>IF(D796="","",(U796+V796+X796)*AG796)</f>
        <v/>
      </c>
      <c r="BP796" s="52">
        <f>IF(D796="","",(AB796*3)*AG796)</f>
        <v/>
      </c>
      <c r="BQ796" s="52">
        <f>IF(D796="","",IF(BO796-BP796&gt;0,0,BO796-BP796))</f>
        <v/>
      </c>
      <c r="BR796" s="52">
        <f>IF(D796="","",IF(BO796-BP796-BN796&gt;0,0,BO796-BP796-BN796))</f>
        <v/>
      </c>
      <c r="BS796" s="53">
        <f>IF(D796="","",IFERROR(AB796*AI796,0))</f>
        <v/>
      </c>
      <c r="BT796" s="53">
        <f>IF(D796="","",IFERROR(IF(X796&gt;12, AI796*(U796+V796+X796), AI796*(U796+V796)),0))</f>
        <v/>
      </c>
      <c r="BU796" s="53">
        <f>IF(D796="","",IFERROR(((AB796*3)*AI796),0))</f>
        <v/>
      </c>
      <c r="BV796" s="53">
        <f>IF(D796="","",IF(BT796-BU796&gt;0,0,BT796-BU796))</f>
        <v/>
      </c>
      <c r="BW796" s="53">
        <f>IF(D796="","",IF(BT796-BU796-BS796&gt;0,0,BT796-BU796-BS796))</f>
        <v/>
      </c>
      <c r="BX796" s="36">
        <f>IF(D796="","",IFERROR(VLOOKUP(D796,'produto-entrada-7'!A:M,3,0),"SEM PEDIDO"))</f>
        <v/>
      </c>
      <c r="BY796" s="36">
        <f>IF(D796="","",VLOOKUP(D796,'produto-estoque-total-7'!A:AB,25,0))</f>
        <v/>
      </c>
      <c r="BZ796" s="36">
        <f>IF(D796="","",IFERROR(VLOOKUP(D796,'produto-estoque-total-7'!A:AB,26,0)/100,0))</f>
        <v/>
      </c>
      <c r="CA796" s="36">
        <f>IF(D796="","",IFERROR(VLOOKUP(D796,'produto-estoque-total-7'!A:AB,27,0)/100,0))</f>
        <v/>
      </c>
      <c r="CB796" s="41">
        <f>IF(D796="","",V796*AF796)</f>
        <v/>
      </c>
      <c r="CC796" s="41">
        <f>IF(D796="","",V796*AI796)</f>
        <v/>
      </c>
      <c r="CD796" s="54">
        <f>IF(D796="","",VLOOKUP(D796,'produto-estoque-total-7'!A:AB,28,0))</f>
        <v/>
      </c>
    </row>
    <row r="797">
      <c r="A797" s="36">
        <f>IF(D797="","",VLOOKUP(D797,'produto-estoque-total-7'!A:AB,3,0))</f>
        <v/>
      </c>
      <c r="B797" s="1">
        <f>IF(D797="","",VLOOKUP(D797,'produto-estoque-total-7'!A:AB,12,0))</f>
        <v/>
      </c>
      <c r="C797" s="1">
        <f>IF(D797="","",VLOOKUP(D797,'produto-estoque-total-7'!A:AB,2,0))</f>
        <v/>
      </c>
      <c r="D797" s="37">
        <f>IFERROR(IF('produto-estoque-total-7'!A796="","",'produto-estoque-total-7'!A796),"")</f>
        <v/>
      </c>
      <c r="E797" s="1">
        <f>IF(D797="","",VLOOKUP(D797,'produto-estoque-total-7'!A:AB,4,0))</f>
        <v/>
      </c>
      <c r="F797" s="36">
        <f>IF(D797="","",VLOOKUP(D797,'produto-estoque-total-7'!A:AB,13,0))</f>
        <v/>
      </c>
      <c r="G797" s="1">
        <f>IF(F797="","",VLOOKUP(F797,'FORNECEDORES X COMPRADOR'!A:D,4,0))</f>
        <v/>
      </c>
      <c r="H797" s="1">
        <f>IF(F797="","",VLOOKUP(F797,'FORNECEDORES X COMPRADOR'!A:E,5,0))</f>
        <v/>
      </c>
      <c r="I797" s="36">
        <f>IF(D797="","",VLOOKUP(D797,'produto-estoque-total-7'!A:AB,15,0))</f>
        <v/>
      </c>
      <c r="J797" s="36">
        <f>IF(D797="","",VLOOKUP(D797,'produto-estoque-total-7'!A:AB,19,0))</f>
        <v/>
      </c>
      <c r="K797" s="1">
        <f>IF(D797="","",VLOOKUP(D797,'produto-estoque-total-7'!A:AB,20,0))</f>
        <v/>
      </c>
      <c r="L797" s="36">
        <f>IF(D797="","",VLOOKUP(D797,'produto-estoque-total-7'!A:AB,17,0))</f>
        <v/>
      </c>
      <c r="M797" s="1">
        <f>IF(D797="","",VLOOKUP(D797,'produto-estoque-total-7'!A:AB,18,0))</f>
        <v/>
      </c>
      <c r="N797" s="36">
        <f>IF(D797="","",VLOOKUP(D797,'produto-estoque-total-7'!A:AB,21,0))</f>
        <v/>
      </c>
      <c r="O797" s="1">
        <f>IF(D797="","",VLOOKUP(D797,'produto-estoque-total-7'!A:AB,22,0))</f>
        <v/>
      </c>
      <c r="P797" s="36">
        <f>IF(D797="","",VLOOKUP(D797,'produto-estoque-total-7'!A:AB,23,0))</f>
        <v/>
      </c>
      <c r="Q797" s="1">
        <f>IF(D797="","",VLOOKUP(D797,'produto-estoque-total-7'!A:AB,24,0))</f>
        <v/>
      </c>
      <c r="R797" s="38">
        <f>IFERROR(IF(D797="","",VLOOKUP(D797,'produto-venda-7'!B:N,13,0)),"C")</f>
        <v/>
      </c>
      <c r="S797" s="39">
        <f>IF(D797="","",VLOOKUP(D797,'produto-estoque-total-7'!A:AB,6,0))</f>
        <v/>
      </c>
      <c r="T797" s="39">
        <f>IF(D797="","",VLOOKUP(D797,'produto-estoque-total-7'!A:AB,5,0))</f>
        <v/>
      </c>
      <c r="U797" s="40">
        <f>IF(D797="","",VLOOKUP(D797,'produto-estoque-total-7'!A:AB,11,0))</f>
        <v/>
      </c>
      <c r="V797" s="41">
        <f>IF(D797="","",IFERROR(VLOOKUP(D797,'produto-entrada-7'!A:M,10,0),0))</f>
        <v/>
      </c>
      <c r="W797" s="42" t="n"/>
      <c r="X797" s="39">
        <f>IF(D797="","",VLOOKUP(D797,'produto-estoque-total-7'!A:AB,8,0))</f>
        <v/>
      </c>
      <c r="Y797" s="39">
        <f>IF(D797="","",VLOOKUP(D797,'produto-estoque-total-7'!A:AB,9,0))</f>
        <v/>
      </c>
      <c r="Z797" s="39">
        <f>IF(D797="","",VLOOKUP(D797,'produto-estoque-total-7'!A:AB,10,0))</f>
        <v/>
      </c>
      <c r="AA797" s="39">
        <f>IFERROR(IF(D797="","",VLOOKUP(D797,'produto-venda-7'!B:N,4,0)),0)</f>
        <v/>
      </c>
      <c r="AB797" s="39">
        <f>IFERROR(IF(D797="","",VLOOKUP(D797,'produto-venda-7'!B:N,5,0)),0)</f>
        <v/>
      </c>
      <c r="AC797" s="39">
        <f>IF(D797="","",IFERROR(AA797/90,0))</f>
        <v/>
      </c>
      <c r="AD797" s="36">
        <f>IF(D797="","",IFERROR(VLOOKUP(D797,'produto-entrada-7'!A:M,4,0),0))</f>
        <v/>
      </c>
      <c r="AE797" s="36">
        <f>IFERROR(IF(D797="","",VLOOKUP(D797,'produto-venda-7'!B:N,10,0)),0)</f>
        <v/>
      </c>
      <c r="AF797" s="36">
        <f>IF(D797="","",IFERROR(VLOOKUP(D797,'produto-entrada-7'!A:M,11,0),0))</f>
        <v/>
      </c>
      <c r="AG797" s="1">
        <f>IF(D797="","",IFERROR(VLOOKUP(D797,'produto-entrada-7'!A:M,12,0),0))</f>
        <v/>
      </c>
      <c r="AH797" s="1">
        <f>IF(D797="","",IFERROR(VLOOKUP(D797,'produto-entrada-7'!A:M,13,0),0))</f>
        <v/>
      </c>
      <c r="AI797" s="36">
        <f>IFERROR(IF(D797="","",VLOOKUP(D797,'produto-venda-7'!B:N,11,0)),0)</f>
        <v/>
      </c>
      <c r="AJ797" s="43">
        <f>IF(D797="","",IFERROR(AI797*AB797,0))</f>
        <v/>
      </c>
      <c r="AK797" s="44">
        <f>IFERROR(IF(D797="","",VLOOKUP(F797,'ANALISE FORNECEDOR'!$A:$I,8,0)),"")</f>
        <v/>
      </c>
      <c r="AL797" s="44">
        <f>IF(D797="","",AVERAGE(AM797,AK797))</f>
        <v/>
      </c>
      <c r="AM797" s="44">
        <f>IFERROR(IF(D797="","",VLOOKUP(F797,'ANALISE FORNECEDOR'!$A:$I,9,0)),"")</f>
        <v/>
      </c>
      <c r="AN797" s="45">
        <f>IF(D797="","",IF(Y797&gt;12,AI797*(U797+Y797),AI797*U797))</f>
        <v/>
      </c>
      <c r="AO797" s="45">
        <f>IF(D797="","",IF(Y797&gt;12,AI797*(U797+V797+Y797),AI797*(U797+V797)))</f>
        <v/>
      </c>
      <c r="AP797" s="46">
        <f>IF(D797="","",IF(Y797&gt;12,AG797*(U797+Y797),AG797*U797))</f>
        <v/>
      </c>
      <c r="AQ797" s="46">
        <f>IF(D797="","",IF(Y797&gt;12,AG797*(U797+V797+Y797),AG797*(U797+V797)))</f>
        <v/>
      </c>
      <c r="AR797" s="46">
        <f>IF(D797="","",IF(OR(R797="A",R797="AA",R797="AAA"),AP797,0))</f>
        <v/>
      </c>
      <c r="AS797" s="46">
        <f>IF(D797="","",IF(R797="B",AP797,0))</f>
        <v/>
      </c>
      <c r="AT797" s="46">
        <f>IF(D797="","",IF(R797="C",AP797,0))</f>
        <v/>
      </c>
      <c r="AU797" s="47">
        <f>IF(D797="","",IFERROR(AN797/AJ797,0))</f>
        <v/>
      </c>
      <c r="AV797" s="47">
        <f>IF(D797="","",IFERROR(((AO797)/AJ797),0))</f>
        <v/>
      </c>
      <c r="AW797" s="48">
        <f>IF(D797="","",IF(OR(S797="S",NOT(AND(ISNUMBER(AC797),ISNUMBER(AL797),AC797*AL797&gt;=0))),0,AC797*AL797))</f>
        <v/>
      </c>
      <c r="AX797" s="49">
        <f>IFERROR(IF(D797="","",AW797*AG797),0)</f>
        <v/>
      </c>
      <c r="AY797" s="48">
        <f>IF(D797="","",IF(OR(S797="S",NOT(AND(ISNUMBER(AC797),ISNUMBER(AK797),AC797*AK797&gt;=0))),0,AC797*AK797))</f>
        <v/>
      </c>
      <c r="AZ797" s="48">
        <f>IFERROR(IF(D797="","",IF(AY797=0,0,IF(((AY797)-(U797+Y797))&lt;0,0,(AY797)-U797))),0)</f>
        <v/>
      </c>
      <c r="BA797" s="49">
        <f>IF(D797="","",AZ797*AG797)</f>
        <v/>
      </c>
      <c r="BB797" s="49">
        <f>IF(D797="","",IF(OR(R797="A",R797="AA",R797="AAA"),BA797,0))</f>
        <v/>
      </c>
      <c r="BC797" s="49">
        <f>IF(D797="","",IF(R797="B",BA797,0))</f>
        <v/>
      </c>
      <c r="BD797" s="49">
        <f>IF(D797="","",IF(R797="B",BA797,0))</f>
        <v/>
      </c>
      <c r="BE797" s="49">
        <f>IF(D797="","",IF(S797="S",
1,
IF(AC797=0,
1,
IF(
IFERROR(((U797+Y797)*AG797)/((AC797*AK797)*AG797),0)&lt;0,
0,
IF(
IFERROR(((U797+Y797)*AG797)/((AC797*AK797)*AG797),0)&gt;1,
1,
IFERROR(((U797+Y797)*AG797)/((AC797*AK797)*AG797),0)
)
)
)
))</f>
        <v/>
      </c>
      <c r="BF797" s="49">
        <f>IF(D797="","",IF(S797="S",
1,
IF(AC797=0,
1,
IF(
IFERROR(((U797+V797+Y797)*AG797)/((AC797*AK797)*AG797),0)&lt;0,
0,
IF(
IFERROR(((U797+V797+Y797)*AG797)/((AC797*AK797)*AG797),0)&gt;1,
1,
IFERROR(((U797+V797+Y797)*AG797)/((AC797*AK797)*AG797),0)
)
)
)
))</f>
        <v/>
      </c>
      <c r="BG797" s="50">
        <f>IF(D797="","",IF(S797="S",0,IF(AND(ISNUMBER(AC797),ISNUMBER(AM797)),IF(OR(AC797*AM797&lt;0,ISERR(AC797*AM797)),0,AC797*AM797),0)))</f>
        <v/>
      </c>
      <c r="BH797" s="50">
        <f>IF(D797="","",IF(BY797&gt;TODAY()-60,0,IF(Y797&gt;12,MAX(0,(U797+Y797)-BG797),MAX(0,U797-BG797))))</f>
        <v/>
      </c>
      <c r="BI797" s="51">
        <f>IF(D797="","",BH797*AG797)</f>
        <v/>
      </c>
      <c r="BJ797" s="51">
        <f>IF(D797="","",IF(OR(R797="A",R797="AA",R797="AAA"),BI797,0))</f>
        <v/>
      </c>
      <c r="BK797" s="51">
        <f>IF(D797="","",IF(R797="B",BI797,0))</f>
        <v/>
      </c>
      <c r="BL797" s="51">
        <f>IF(D797="","",IF(R797="C",BI797,0))</f>
        <v/>
      </c>
      <c r="BM797" s="51">
        <f>IF(D797="","",IFERROR(MAX(0,MIN(BI797/AP797,1)),0))</f>
        <v/>
      </c>
      <c r="BN797" s="52">
        <f>IF(D797="","",AB797*AG797)</f>
        <v/>
      </c>
      <c r="BO797" s="52">
        <f>IF(D797="","",(U797+V797+X797)*AG797)</f>
        <v/>
      </c>
      <c r="BP797" s="52">
        <f>IF(D797="","",(AB797*3)*AG797)</f>
        <v/>
      </c>
      <c r="BQ797" s="52">
        <f>IF(D797="","",IF(BO797-BP797&gt;0,0,BO797-BP797))</f>
        <v/>
      </c>
      <c r="BR797" s="52">
        <f>IF(D797="","",IF(BO797-BP797-BN797&gt;0,0,BO797-BP797-BN797))</f>
        <v/>
      </c>
      <c r="BS797" s="53">
        <f>IF(D797="","",IFERROR(AB797*AI797,0))</f>
        <v/>
      </c>
      <c r="BT797" s="53">
        <f>IF(D797="","",IFERROR(IF(X797&gt;12, AI797*(U797+V797+X797), AI797*(U797+V797)),0))</f>
        <v/>
      </c>
      <c r="BU797" s="53">
        <f>IF(D797="","",IFERROR(((AB797*3)*AI797),0))</f>
        <v/>
      </c>
      <c r="BV797" s="53">
        <f>IF(D797="","",IF(BT797-BU797&gt;0,0,BT797-BU797))</f>
        <v/>
      </c>
      <c r="BW797" s="53">
        <f>IF(D797="","",IF(BT797-BU797-BS797&gt;0,0,BT797-BU797-BS797))</f>
        <v/>
      </c>
      <c r="BX797" s="36">
        <f>IF(D797="","",IFERROR(VLOOKUP(D797,'produto-entrada-7'!A:M,3,0),"SEM PEDIDO"))</f>
        <v/>
      </c>
      <c r="BY797" s="36">
        <f>IF(D797="","",VLOOKUP(D797,'produto-estoque-total-7'!A:AB,25,0))</f>
        <v/>
      </c>
      <c r="BZ797" s="36">
        <f>IF(D797="","",IFERROR(VLOOKUP(D797,'produto-estoque-total-7'!A:AB,26,0)/100,0))</f>
        <v/>
      </c>
      <c r="CA797" s="36">
        <f>IF(D797="","",IFERROR(VLOOKUP(D797,'produto-estoque-total-7'!A:AB,27,0)/100,0))</f>
        <v/>
      </c>
      <c r="CB797" s="41">
        <f>IF(D797="","",V797*AF797)</f>
        <v/>
      </c>
      <c r="CC797" s="41">
        <f>IF(D797="","",V797*AI797)</f>
        <v/>
      </c>
      <c r="CD797" s="54">
        <f>IF(D797="","",VLOOKUP(D797,'produto-estoque-total-7'!A:AB,28,0))</f>
        <v/>
      </c>
    </row>
    <row r="798">
      <c r="A798" s="36">
        <f>IF(D798="","",VLOOKUP(D798,'produto-estoque-total-7'!A:AB,3,0))</f>
        <v/>
      </c>
      <c r="B798" s="1">
        <f>IF(D798="","",VLOOKUP(D798,'produto-estoque-total-7'!A:AB,12,0))</f>
        <v/>
      </c>
      <c r="C798" s="1">
        <f>IF(D798="","",VLOOKUP(D798,'produto-estoque-total-7'!A:AB,2,0))</f>
        <v/>
      </c>
      <c r="D798" s="37">
        <f>IFERROR(IF('produto-estoque-total-7'!A797="","",'produto-estoque-total-7'!A797),"")</f>
        <v/>
      </c>
      <c r="E798" s="1">
        <f>IF(D798="","",VLOOKUP(D798,'produto-estoque-total-7'!A:AB,4,0))</f>
        <v/>
      </c>
      <c r="F798" s="36">
        <f>IF(D798="","",VLOOKUP(D798,'produto-estoque-total-7'!A:AB,13,0))</f>
        <v/>
      </c>
      <c r="G798" s="1">
        <f>IF(F798="","",VLOOKUP(F798,'FORNECEDORES X COMPRADOR'!A:D,4,0))</f>
        <v/>
      </c>
      <c r="H798" s="1">
        <f>IF(F798="","",VLOOKUP(F798,'FORNECEDORES X COMPRADOR'!A:E,5,0))</f>
        <v/>
      </c>
      <c r="I798" s="36">
        <f>IF(D798="","",VLOOKUP(D798,'produto-estoque-total-7'!A:AB,15,0))</f>
        <v/>
      </c>
      <c r="J798" s="36">
        <f>IF(D798="","",VLOOKUP(D798,'produto-estoque-total-7'!A:AB,19,0))</f>
        <v/>
      </c>
      <c r="K798" s="1">
        <f>IF(D798="","",VLOOKUP(D798,'produto-estoque-total-7'!A:AB,20,0))</f>
        <v/>
      </c>
      <c r="L798" s="36">
        <f>IF(D798="","",VLOOKUP(D798,'produto-estoque-total-7'!A:AB,17,0))</f>
        <v/>
      </c>
      <c r="M798" s="1">
        <f>IF(D798="","",VLOOKUP(D798,'produto-estoque-total-7'!A:AB,18,0))</f>
        <v/>
      </c>
      <c r="N798" s="36">
        <f>IF(D798="","",VLOOKUP(D798,'produto-estoque-total-7'!A:AB,21,0))</f>
        <v/>
      </c>
      <c r="O798" s="1">
        <f>IF(D798="","",VLOOKUP(D798,'produto-estoque-total-7'!A:AB,22,0))</f>
        <v/>
      </c>
      <c r="P798" s="36">
        <f>IF(D798="","",VLOOKUP(D798,'produto-estoque-total-7'!A:AB,23,0))</f>
        <v/>
      </c>
      <c r="Q798" s="1">
        <f>IF(D798="","",VLOOKUP(D798,'produto-estoque-total-7'!A:AB,24,0))</f>
        <v/>
      </c>
      <c r="R798" s="38">
        <f>IFERROR(IF(D798="","",VLOOKUP(D798,'produto-venda-7'!B:N,13,0)),"C")</f>
        <v/>
      </c>
      <c r="S798" s="39">
        <f>IF(D798="","",VLOOKUP(D798,'produto-estoque-total-7'!A:AB,6,0))</f>
        <v/>
      </c>
      <c r="T798" s="39">
        <f>IF(D798="","",VLOOKUP(D798,'produto-estoque-total-7'!A:AB,5,0))</f>
        <v/>
      </c>
      <c r="U798" s="40">
        <f>IF(D798="","",VLOOKUP(D798,'produto-estoque-total-7'!A:AB,11,0))</f>
        <v/>
      </c>
      <c r="V798" s="41">
        <f>IF(D798="","",IFERROR(VLOOKUP(D798,'produto-entrada-7'!A:M,10,0),0))</f>
        <v/>
      </c>
      <c r="W798" s="42" t="n"/>
      <c r="X798" s="39">
        <f>IF(D798="","",VLOOKUP(D798,'produto-estoque-total-7'!A:AB,8,0))</f>
        <v/>
      </c>
      <c r="Y798" s="39">
        <f>IF(D798="","",VLOOKUP(D798,'produto-estoque-total-7'!A:AB,9,0))</f>
        <v/>
      </c>
      <c r="Z798" s="39">
        <f>IF(D798="","",VLOOKUP(D798,'produto-estoque-total-7'!A:AB,10,0))</f>
        <v/>
      </c>
      <c r="AA798" s="39">
        <f>IFERROR(IF(D798="","",VLOOKUP(D798,'produto-venda-7'!B:N,4,0)),0)</f>
        <v/>
      </c>
      <c r="AB798" s="39">
        <f>IFERROR(IF(D798="","",VLOOKUP(D798,'produto-venda-7'!B:N,5,0)),0)</f>
        <v/>
      </c>
      <c r="AC798" s="39">
        <f>IF(D798="","",IFERROR(AA798/90,0))</f>
        <v/>
      </c>
      <c r="AD798" s="36">
        <f>IF(D798="","",IFERROR(VLOOKUP(D798,'produto-entrada-7'!A:M,4,0),0))</f>
        <v/>
      </c>
      <c r="AE798" s="36">
        <f>IFERROR(IF(D798="","",VLOOKUP(D798,'produto-venda-7'!B:N,10,0)),0)</f>
        <v/>
      </c>
      <c r="AF798" s="36">
        <f>IF(D798="","",IFERROR(VLOOKUP(D798,'produto-entrada-7'!A:M,11,0),0))</f>
        <v/>
      </c>
      <c r="AG798" s="1">
        <f>IF(D798="","",IFERROR(VLOOKUP(D798,'produto-entrada-7'!A:M,12,0),0))</f>
        <v/>
      </c>
      <c r="AH798" s="1">
        <f>IF(D798="","",IFERROR(VLOOKUP(D798,'produto-entrada-7'!A:M,13,0),0))</f>
        <v/>
      </c>
      <c r="AI798" s="36">
        <f>IFERROR(IF(D798="","",VLOOKUP(D798,'produto-venda-7'!B:N,11,0)),0)</f>
        <v/>
      </c>
      <c r="AJ798" s="43">
        <f>IF(D798="","",IFERROR(AI798*AB798,0))</f>
        <v/>
      </c>
      <c r="AK798" s="44">
        <f>IFERROR(IF(D798="","",VLOOKUP(F798,'ANALISE FORNECEDOR'!$A:$I,8,0)),"")</f>
        <v/>
      </c>
      <c r="AL798" s="44">
        <f>IF(D798="","",AVERAGE(AM798,AK798))</f>
        <v/>
      </c>
      <c r="AM798" s="44">
        <f>IFERROR(IF(D798="","",VLOOKUP(F798,'ANALISE FORNECEDOR'!$A:$I,9,0)),"")</f>
        <v/>
      </c>
      <c r="AN798" s="45">
        <f>IF(D798="","",IF(Y798&gt;12,AI798*(U798+Y798),AI798*U798))</f>
        <v/>
      </c>
      <c r="AO798" s="45">
        <f>IF(D798="","",IF(Y798&gt;12,AI798*(U798+V798+Y798),AI798*(U798+V798)))</f>
        <v/>
      </c>
      <c r="AP798" s="46">
        <f>IF(D798="","",IF(Y798&gt;12,AG798*(U798+Y798),AG798*U798))</f>
        <v/>
      </c>
      <c r="AQ798" s="46">
        <f>IF(D798="","",IF(Y798&gt;12,AG798*(U798+V798+Y798),AG798*(U798+V798)))</f>
        <v/>
      </c>
      <c r="AR798" s="46">
        <f>IF(D798="","",IF(OR(R798="A",R798="AA",R798="AAA"),AP798,0))</f>
        <v/>
      </c>
      <c r="AS798" s="46">
        <f>IF(D798="","",IF(R798="B",AP798,0))</f>
        <v/>
      </c>
      <c r="AT798" s="46">
        <f>IF(D798="","",IF(R798="C",AP798,0))</f>
        <v/>
      </c>
      <c r="AU798" s="47">
        <f>IF(D798="","",IFERROR(AN798/AJ798,0))</f>
        <v/>
      </c>
      <c r="AV798" s="47">
        <f>IF(D798="","",IFERROR(((AO798)/AJ798),0))</f>
        <v/>
      </c>
      <c r="AW798" s="48">
        <f>IF(D798="","",IF(OR(S798="S",NOT(AND(ISNUMBER(AC798),ISNUMBER(AL798),AC798*AL798&gt;=0))),0,AC798*AL798))</f>
        <v/>
      </c>
      <c r="AX798" s="49">
        <f>IFERROR(IF(D798="","",AW798*AG798),0)</f>
        <v/>
      </c>
      <c r="AY798" s="48">
        <f>IF(D798="","",IF(OR(S798="S",NOT(AND(ISNUMBER(AC798),ISNUMBER(AK798),AC798*AK798&gt;=0))),0,AC798*AK798))</f>
        <v/>
      </c>
      <c r="AZ798" s="48">
        <f>IFERROR(IF(D798="","",IF(AY798=0,0,IF(((AY798)-(U798+Y798))&lt;0,0,(AY798)-U798))),0)</f>
        <v/>
      </c>
      <c r="BA798" s="49">
        <f>IF(D798="","",AZ798*AG798)</f>
        <v/>
      </c>
      <c r="BB798" s="49">
        <f>IF(D798="","",IF(OR(R798="A",R798="AA",R798="AAA"),BA798,0))</f>
        <v/>
      </c>
      <c r="BC798" s="49">
        <f>IF(D798="","",IF(R798="B",BA798,0))</f>
        <v/>
      </c>
      <c r="BD798" s="49">
        <f>IF(D798="","",IF(R798="B",BA798,0))</f>
        <v/>
      </c>
      <c r="BE798" s="49">
        <f>IF(D798="","",IF(S798="S",
1,
IF(AC798=0,
1,
IF(
IFERROR(((U798+Y798)*AG798)/((AC798*AK798)*AG798),0)&lt;0,
0,
IF(
IFERROR(((U798+Y798)*AG798)/((AC798*AK798)*AG798),0)&gt;1,
1,
IFERROR(((U798+Y798)*AG798)/((AC798*AK798)*AG798),0)
)
)
)
))</f>
        <v/>
      </c>
      <c r="BF798" s="49">
        <f>IF(D798="","",IF(S798="S",
1,
IF(AC798=0,
1,
IF(
IFERROR(((U798+V798+Y798)*AG798)/((AC798*AK798)*AG798),0)&lt;0,
0,
IF(
IFERROR(((U798+V798+Y798)*AG798)/((AC798*AK798)*AG798),0)&gt;1,
1,
IFERROR(((U798+V798+Y798)*AG798)/((AC798*AK798)*AG798),0)
)
)
)
))</f>
        <v/>
      </c>
      <c r="BG798" s="50">
        <f>IF(D798="","",IF(S798="S",0,IF(AND(ISNUMBER(AC798),ISNUMBER(AM798)),IF(OR(AC798*AM798&lt;0,ISERR(AC798*AM798)),0,AC798*AM798),0)))</f>
        <v/>
      </c>
      <c r="BH798" s="50">
        <f>IF(D798="","",IF(BY798&gt;TODAY()-60,0,IF(Y798&gt;12,MAX(0,(U798+Y798)-BG798),MAX(0,U798-BG798))))</f>
        <v/>
      </c>
      <c r="BI798" s="51">
        <f>IF(D798="","",BH798*AG798)</f>
        <v/>
      </c>
      <c r="BJ798" s="51">
        <f>IF(D798="","",IF(OR(R798="A",R798="AA",R798="AAA"),BI798,0))</f>
        <v/>
      </c>
      <c r="BK798" s="51">
        <f>IF(D798="","",IF(R798="B",BI798,0))</f>
        <v/>
      </c>
      <c r="BL798" s="51">
        <f>IF(D798="","",IF(R798="C",BI798,0))</f>
        <v/>
      </c>
      <c r="BM798" s="51">
        <f>IF(D798="","",IFERROR(MAX(0,MIN(BI798/AP798,1)),0))</f>
        <v/>
      </c>
      <c r="BN798" s="52">
        <f>IF(D798="","",AB798*AG798)</f>
        <v/>
      </c>
      <c r="BO798" s="52">
        <f>IF(D798="","",(U798+V798+X798)*AG798)</f>
        <v/>
      </c>
      <c r="BP798" s="52">
        <f>IF(D798="","",(AB798*3)*AG798)</f>
        <v/>
      </c>
      <c r="BQ798" s="52">
        <f>IF(D798="","",IF(BO798-BP798&gt;0,0,BO798-BP798))</f>
        <v/>
      </c>
      <c r="BR798" s="52">
        <f>IF(D798="","",IF(BO798-BP798-BN798&gt;0,0,BO798-BP798-BN798))</f>
        <v/>
      </c>
      <c r="BS798" s="53">
        <f>IF(D798="","",IFERROR(AB798*AI798,0))</f>
        <v/>
      </c>
      <c r="BT798" s="53">
        <f>IF(D798="","",IFERROR(IF(X798&gt;12, AI798*(U798+V798+X798), AI798*(U798+V798)),0))</f>
        <v/>
      </c>
      <c r="BU798" s="53">
        <f>IF(D798="","",IFERROR(((AB798*3)*AI798),0))</f>
        <v/>
      </c>
      <c r="BV798" s="53">
        <f>IF(D798="","",IF(BT798-BU798&gt;0,0,BT798-BU798))</f>
        <v/>
      </c>
      <c r="BW798" s="53">
        <f>IF(D798="","",IF(BT798-BU798-BS798&gt;0,0,BT798-BU798-BS798))</f>
        <v/>
      </c>
      <c r="BX798" s="36">
        <f>IF(D798="","",IFERROR(VLOOKUP(D798,'produto-entrada-7'!A:M,3,0),"SEM PEDIDO"))</f>
        <v/>
      </c>
      <c r="BY798" s="36">
        <f>IF(D798="","",VLOOKUP(D798,'produto-estoque-total-7'!A:AB,25,0))</f>
        <v/>
      </c>
      <c r="BZ798" s="36">
        <f>IF(D798="","",IFERROR(VLOOKUP(D798,'produto-estoque-total-7'!A:AB,26,0)/100,0))</f>
        <v/>
      </c>
      <c r="CA798" s="36">
        <f>IF(D798="","",IFERROR(VLOOKUP(D798,'produto-estoque-total-7'!A:AB,27,0)/100,0))</f>
        <v/>
      </c>
      <c r="CB798" s="41">
        <f>IF(D798="","",V798*AF798)</f>
        <v/>
      </c>
      <c r="CC798" s="41">
        <f>IF(D798="","",V798*AI798)</f>
        <v/>
      </c>
      <c r="CD798" s="54">
        <f>IF(D798="","",VLOOKUP(D798,'produto-estoque-total-7'!A:AB,28,0))</f>
        <v/>
      </c>
    </row>
    <row r="799">
      <c r="A799" s="36">
        <f>IF(D799="","",VLOOKUP(D799,'produto-estoque-total-7'!A:AB,3,0))</f>
        <v/>
      </c>
      <c r="B799" s="1">
        <f>IF(D799="","",VLOOKUP(D799,'produto-estoque-total-7'!A:AB,12,0))</f>
        <v/>
      </c>
      <c r="C799" s="1">
        <f>IF(D799="","",VLOOKUP(D799,'produto-estoque-total-7'!A:AB,2,0))</f>
        <v/>
      </c>
      <c r="D799" s="37">
        <f>IFERROR(IF('produto-estoque-total-7'!A798="","",'produto-estoque-total-7'!A798),"")</f>
        <v/>
      </c>
      <c r="E799" s="1">
        <f>IF(D799="","",VLOOKUP(D799,'produto-estoque-total-7'!A:AB,4,0))</f>
        <v/>
      </c>
      <c r="F799" s="36">
        <f>IF(D799="","",VLOOKUP(D799,'produto-estoque-total-7'!A:AB,13,0))</f>
        <v/>
      </c>
      <c r="G799" s="1">
        <f>IF(F799="","",VLOOKUP(F799,'FORNECEDORES X COMPRADOR'!A:D,4,0))</f>
        <v/>
      </c>
      <c r="H799" s="1">
        <f>IF(F799="","",VLOOKUP(F799,'FORNECEDORES X COMPRADOR'!A:E,5,0))</f>
        <v/>
      </c>
      <c r="I799" s="36">
        <f>IF(D799="","",VLOOKUP(D799,'produto-estoque-total-7'!A:AB,15,0))</f>
        <v/>
      </c>
      <c r="J799" s="36">
        <f>IF(D799="","",VLOOKUP(D799,'produto-estoque-total-7'!A:AB,19,0))</f>
        <v/>
      </c>
      <c r="K799" s="1">
        <f>IF(D799="","",VLOOKUP(D799,'produto-estoque-total-7'!A:AB,20,0))</f>
        <v/>
      </c>
      <c r="L799" s="36">
        <f>IF(D799="","",VLOOKUP(D799,'produto-estoque-total-7'!A:AB,17,0))</f>
        <v/>
      </c>
      <c r="M799" s="1">
        <f>IF(D799="","",VLOOKUP(D799,'produto-estoque-total-7'!A:AB,18,0))</f>
        <v/>
      </c>
      <c r="N799" s="36">
        <f>IF(D799="","",VLOOKUP(D799,'produto-estoque-total-7'!A:AB,21,0))</f>
        <v/>
      </c>
      <c r="O799" s="1">
        <f>IF(D799="","",VLOOKUP(D799,'produto-estoque-total-7'!A:AB,22,0))</f>
        <v/>
      </c>
      <c r="P799" s="36">
        <f>IF(D799="","",VLOOKUP(D799,'produto-estoque-total-7'!A:AB,23,0))</f>
        <v/>
      </c>
      <c r="Q799" s="1">
        <f>IF(D799="","",VLOOKUP(D799,'produto-estoque-total-7'!A:AB,24,0))</f>
        <v/>
      </c>
      <c r="R799" s="38">
        <f>IFERROR(IF(D799="","",VLOOKUP(D799,'produto-venda-7'!B:N,13,0)),"C")</f>
        <v/>
      </c>
      <c r="S799" s="39">
        <f>IF(D799="","",VLOOKUP(D799,'produto-estoque-total-7'!A:AB,6,0))</f>
        <v/>
      </c>
      <c r="T799" s="39">
        <f>IF(D799="","",VLOOKUP(D799,'produto-estoque-total-7'!A:AB,5,0))</f>
        <v/>
      </c>
      <c r="U799" s="40">
        <f>IF(D799="","",VLOOKUP(D799,'produto-estoque-total-7'!A:AB,11,0))</f>
        <v/>
      </c>
      <c r="V799" s="41">
        <f>IF(D799="","",IFERROR(VLOOKUP(D799,'produto-entrada-7'!A:M,10,0),0))</f>
        <v/>
      </c>
      <c r="W799" s="42" t="n"/>
      <c r="X799" s="39">
        <f>IF(D799="","",VLOOKUP(D799,'produto-estoque-total-7'!A:AB,8,0))</f>
        <v/>
      </c>
      <c r="Y799" s="39">
        <f>IF(D799="","",VLOOKUP(D799,'produto-estoque-total-7'!A:AB,9,0))</f>
        <v/>
      </c>
      <c r="Z799" s="39">
        <f>IF(D799="","",VLOOKUP(D799,'produto-estoque-total-7'!A:AB,10,0))</f>
        <v/>
      </c>
      <c r="AA799" s="39">
        <f>IFERROR(IF(D799="","",VLOOKUP(D799,'produto-venda-7'!B:N,4,0)),0)</f>
        <v/>
      </c>
      <c r="AB799" s="39">
        <f>IFERROR(IF(D799="","",VLOOKUP(D799,'produto-venda-7'!B:N,5,0)),0)</f>
        <v/>
      </c>
      <c r="AC799" s="39">
        <f>IF(D799="","",IFERROR(AA799/90,0))</f>
        <v/>
      </c>
      <c r="AD799" s="36">
        <f>IF(D799="","",IFERROR(VLOOKUP(D799,'produto-entrada-7'!A:M,4,0),0))</f>
        <v/>
      </c>
      <c r="AE799" s="36">
        <f>IFERROR(IF(D799="","",VLOOKUP(D799,'produto-venda-7'!B:N,10,0)),0)</f>
        <v/>
      </c>
      <c r="AF799" s="36">
        <f>IF(D799="","",IFERROR(VLOOKUP(D799,'produto-entrada-7'!A:M,11,0),0))</f>
        <v/>
      </c>
      <c r="AG799" s="1">
        <f>IF(D799="","",IFERROR(VLOOKUP(D799,'produto-entrada-7'!A:M,12,0),0))</f>
        <v/>
      </c>
      <c r="AH799" s="1">
        <f>IF(D799="","",IFERROR(VLOOKUP(D799,'produto-entrada-7'!A:M,13,0),0))</f>
        <v/>
      </c>
      <c r="AI799" s="36">
        <f>IFERROR(IF(D799="","",VLOOKUP(D799,'produto-venda-7'!B:N,11,0)),0)</f>
        <v/>
      </c>
      <c r="AJ799" s="43">
        <f>IF(D799="","",IFERROR(AI799*AB799,0))</f>
        <v/>
      </c>
      <c r="AK799" s="44">
        <f>IFERROR(IF(D799="","",VLOOKUP(F799,'ANALISE FORNECEDOR'!$A:$I,8,0)),"")</f>
        <v/>
      </c>
      <c r="AL799" s="44">
        <f>IF(D799="","",AVERAGE(AM799,AK799))</f>
        <v/>
      </c>
      <c r="AM799" s="44">
        <f>IFERROR(IF(D799="","",VLOOKUP(F799,'ANALISE FORNECEDOR'!$A:$I,9,0)),"")</f>
        <v/>
      </c>
      <c r="AN799" s="45">
        <f>IF(D799="","",IF(Y799&gt;12,AI799*(U799+Y799),AI799*U799))</f>
        <v/>
      </c>
      <c r="AO799" s="45">
        <f>IF(D799="","",IF(Y799&gt;12,AI799*(U799+V799+Y799),AI799*(U799+V799)))</f>
        <v/>
      </c>
      <c r="AP799" s="46">
        <f>IF(D799="","",IF(Y799&gt;12,AG799*(U799+Y799),AG799*U799))</f>
        <v/>
      </c>
      <c r="AQ799" s="46">
        <f>IF(D799="","",IF(Y799&gt;12,AG799*(U799+V799+Y799),AG799*(U799+V799)))</f>
        <v/>
      </c>
      <c r="AR799" s="46">
        <f>IF(D799="","",IF(OR(R799="A",R799="AA",R799="AAA"),AP799,0))</f>
        <v/>
      </c>
      <c r="AS799" s="46">
        <f>IF(D799="","",IF(R799="B",AP799,0))</f>
        <v/>
      </c>
      <c r="AT799" s="46">
        <f>IF(D799="","",IF(R799="C",AP799,0))</f>
        <v/>
      </c>
      <c r="AU799" s="47">
        <f>IF(D799="","",IFERROR(AN799/AJ799,0))</f>
        <v/>
      </c>
      <c r="AV799" s="47">
        <f>IF(D799="","",IFERROR(((AO799)/AJ799),0))</f>
        <v/>
      </c>
      <c r="AW799" s="48">
        <f>IF(D799="","",IF(OR(S799="S",NOT(AND(ISNUMBER(AC799),ISNUMBER(AL799),AC799*AL799&gt;=0))),0,AC799*AL799))</f>
        <v/>
      </c>
      <c r="AX799" s="49">
        <f>IFERROR(IF(D799="","",AW799*AG799),0)</f>
        <v/>
      </c>
      <c r="AY799" s="48">
        <f>IF(D799="","",IF(OR(S799="S",NOT(AND(ISNUMBER(AC799),ISNUMBER(AK799),AC799*AK799&gt;=0))),0,AC799*AK799))</f>
        <v/>
      </c>
      <c r="AZ799" s="48">
        <f>IFERROR(IF(D799="","",IF(AY799=0,0,IF(((AY799)-(U799+Y799))&lt;0,0,(AY799)-U799))),0)</f>
        <v/>
      </c>
      <c r="BA799" s="49">
        <f>IF(D799="","",AZ799*AG799)</f>
        <v/>
      </c>
      <c r="BB799" s="49">
        <f>IF(D799="","",IF(OR(R799="A",R799="AA",R799="AAA"),BA799,0))</f>
        <v/>
      </c>
      <c r="BC799" s="49">
        <f>IF(D799="","",IF(R799="B",BA799,0))</f>
        <v/>
      </c>
      <c r="BD799" s="49">
        <f>IF(D799="","",IF(R799="B",BA799,0))</f>
        <v/>
      </c>
      <c r="BE799" s="49">
        <f>IF(D799="","",IF(S799="S",
1,
IF(AC799=0,
1,
IF(
IFERROR(((U799+Y799)*AG799)/((AC799*AK799)*AG799),0)&lt;0,
0,
IF(
IFERROR(((U799+Y799)*AG799)/((AC799*AK799)*AG799),0)&gt;1,
1,
IFERROR(((U799+Y799)*AG799)/((AC799*AK799)*AG799),0)
)
)
)
))</f>
        <v/>
      </c>
      <c r="BF799" s="49">
        <f>IF(D799="","",IF(S799="S",
1,
IF(AC799=0,
1,
IF(
IFERROR(((U799+V799+Y799)*AG799)/((AC799*AK799)*AG799),0)&lt;0,
0,
IF(
IFERROR(((U799+V799+Y799)*AG799)/((AC799*AK799)*AG799),0)&gt;1,
1,
IFERROR(((U799+V799+Y799)*AG799)/((AC799*AK799)*AG799),0)
)
)
)
))</f>
        <v/>
      </c>
      <c r="BG799" s="50">
        <f>IF(D799="","",IF(S799="S",0,IF(AND(ISNUMBER(AC799),ISNUMBER(AM799)),IF(OR(AC799*AM799&lt;0,ISERR(AC799*AM799)),0,AC799*AM799),0)))</f>
        <v/>
      </c>
      <c r="BH799" s="50">
        <f>IF(D799="","",IF(BY799&gt;TODAY()-60,0,IF(Y799&gt;12,MAX(0,(U799+Y799)-BG799),MAX(0,U799-BG799))))</f>
        <v/>
      </c>
      <c r="BI799" s="51">
        <f>IF(D799="","",BH799*AG799)</f>
        <v/>
      </c>
      <c r="BJ799" s="51">
        <f>IF(D799="","",IF(OR(R799="A",R799="AA",R799="AAA"),BI799,0))</f>
        <v/>
      </c>
      <c r="BK799" s="51">
        <f>IF(D799="","",IF(R799="B",BI799,0))</f>
        <v/>
      </c>
      <c r="BL799" s="51">
        <f>IF(D799="","",IF(R799="C",BI799,0))</f>
        <v/>
      </c>
      <c r="BM799" s="51">
        <f>IF(D799="","",IFERROR(MAX(0,MIN(BI799/AP799,1)),0))</f>
        <v/>
      </c>
      <c r="BN799" s="52">
        <f>IF(D799="","",AB799*AG799)</f>
        <v/>
      </c>
      <c r="BO799" s="52">
        <f>IF(D799="","",(U799+V799+X799)*AG799)</f>
        <v/>
      </c>
      <c r="BP799" s="52">
        <f>IF(D799="","",(AB799*3)*AG799)</f>
        <v/>
      </c>
      <c r="BQ799" s="52">
        <f>IF(D799="","",IF(BO799-BP799&gt;0,0,BO799-BP799))</f>
        <v/>
      </c>
      <c r="BR799" s="52">
        <f>IF(D799="","",IF(BO799-BP799-BN799&gt;0,0,BO799-BP799-BN799))</f>
        <v/>
      </c>
      <c r="BS799" s="53">
        <f>IF(D799="","",IFERROR(AB799*AI799,0))</f>
        <v/>
      </c>
      <c r="BT799" s="53">
        <f>IF(D799="","",IFERROR(IF(X799&gt;12, AI799*(U799+V799+X799), AI799*(U799+V799)),0))</f>
        <v/>
      </c>
      <c r="BU799" s="53">
        <f>IF(D799="","",IFERROR(((AB799*3)*AI799),0))</f>
        <v/>
      </c>
      <c r="BV799" s="53">
        <f>IF(D799="","",IF(BT799-BU799&gt;0,0,BT799-BU799))</f>
        <v/>
      </c>
      <c r="BW799" s="53">
        <f>IF(D799="","",IF(BT799-BU799-BS799&gt;0,0,BT799-BU799-BS799))</f>
        <v/>
      </c>
      <c r="BX799" s="36">
        <f>IF(D799="","",IFERROR(VLOOKUP(D799,'produto-entrada-7'!A:M,3,0),"SEM PEDIDO"))</f>
        <v/>
      </c>
      <c r="BY799" s="36">
        <f>IF(D799="","",VLOOKUP(D799,'produto-estoque-total-7'!A:AB,25,0))</f>
        <v/>
      </c>
      <c r="BZ799" s="36">
        <f>IF(D799="","",IFERROR(VLOOKUP(D799,'produto-estoque-total-7'!A:AB,26,0)/100,0))</f>
        <v/>
      </c>
      <c r="CA799" s="36">
        <f>IF(D799="","",IFERROR(VLOOKUP(D799,'produto-estoque-total-7'!A:AB,27,0)/100,0))</f>
        <v/>
      </c>
      <c r="CB799" s="41">
        <f>IF(D799="","",V799*AF799)</f>
        <v/>
      </c>
      <c r="CC799" s="41">
        <f>IF(D799="","",V799*AI799)</f>
        <v/>
      </c>
      <c r="CD799" s="54">
        <f>IF(D799="","",VLOOKUP(D799,'produto-estoque-total-7'!A:AB,28,0))</f>
        <v/>
      </c>
    </row>
    <row r="800">
      <c r="A800" s="36">
        <f>IF(D800="","",VLOOKUP(D800,'produto-estoque-total-7'!A:AB,3,0))</f>
        <v/>
      </c>
      <c r="B800" s="1">
        <f>IF(D800="","",VLOOKUP(D800,'produto-estoque-total-7'!A:AB,12,0))</f>
        <v/>
      </c>
      <c r="C800" s="1">
        <f>IF(D800="","",VLOOKUP(D800,'produto-estoque-total-7'!A:AB,2,0))</f>
        <v/>
      </c>
      <c r="D800" s="37">
        <f>IFERROR(IF('produto-estoque-total-7'!A799="","",'produto-estoque-total-7'!A799),"")</f>
        <v/>
      </c>
      <c r="E800" s="1">
        <f>IF(D800="","",VLOOKUP(D800,'produto-estoque-total-7'!A:AB,4,0))</f>
        <v/>
      </c>
      <c r="F800" s="36">
        <f>IF(D800="","",VLOOKUP(D800,'produto-estoque-total-7'!A:AB,13,0))</f>
        <v/>
      </c>
      <c r="G800" s="1">
        <f>IF(F800="","",VLOOKUP(F800,'FORNECEDORES X COMPRADOR'!A:D,4,0))</f>
        <v/>
      </c>
      <c r="H800" s="1">
        <f>IF(F800="","",VLOOKUP(F800,'FORNECEDORES X COMPRADOR'!A:E,5,0))</f>
        <v/>
      </c>
      <c r="I800" s="36">
        <f>IF(D800="","",VLOOKUP(D800,'produto-estoque-total-7'!A:AB,15,0))</f>
        <v/>
      </c>
      <c r="J800" s="36">
        <f>IF(D800="","",VLOOKUP(D800,'produto-estoque-total-7'!A:AB,19,0))</f>
        <v/>
      </c>
      <c r="K800" s="1">
        <f>IF(D800="","",VLOOKUP(D800,'produto-estoque-total-7'!A:AB,20,0))</f>
        <v/>
      </c>
      <c r="L800" s="36">
        <f>IF(D800="","",VLOOKUP(D800,'produto-estoque-total-7'!A:AB,17,0))</f>
        <v/>
      </c>
      <c r="M800" s="1">
        <f>IF(D800="","",VLOOKUP(D800,'produto-estoque-total-7'!A:AB,18,0))</f>
        <v/>
      </c>
      <c r="N800" s="36">
        <f>IF(D800="","",VLOOKUP(D800,'produto-estoque-total-7'!A:AB,21,0))</f>
        <v/>
      </c>
      <c r="O800" s="1">
        <f>IF(D800="","",VLOOKUP(D800,'produto-estoque-total-7'!A:AB,22,0))</f>
        <v/>
      </c>
      <c r="P800" s="36">
        <f>IF(D800="","",VLOOKUP(D800,'produto-estoque-total-7'!A:AB,23,0))</f>
        <v/>
      </c>
      <c r="Q800" s="1">
        <f>IF(D800="","",VLOOKUP(D800,'produto-estoque-total-7'!A:AB,24,0))</f>
        <v/>
      </c>
      <c r="R800" s="38">
        <f>IFERROR(IF(D800="","",VLOOKUP(D800,'produto-venda-7'!B:N,13,0)),"C")</f>
        <v/>
      </c>
      <c r="S800" s="39">
        <f>IF(D800="","",VLOOKUP(D800,'produto-estoque-total-7'!A:AB,6,0))</f>
        <v/>
      </c>
      <c r="T800" s="39">
        <f>IF(D800="","",VLOOKUP(D800,'produto-estoque-total-7'!A:AB,5,0))</f>
        <v/>
      </c>
      <c r="U800" s="40">
        <f>IF(D800="","",VLOOKUP(D800,'produto-estoque-total-7'!A:AB,11,0))</f>
        <v/>
      </c>
      <c r="V800" s="41">
        <f>IF(D800="","",IFERROR(VLOOKUP(D800,'produto-entrada-7'!A:M,10,0),0))</f>
        <v/>
      </c>
      <c r="W800" s="42" t="n"/>
      <c r="X800" s="39">
        <f>IF(D800="","",VLOOKUP(D800,'produto-estoque-total-7'!A:AB,8,0))</f>
        <v/>
      </c>
      <c r="Y800" s="39">
        <f>IF(D800="","",VLOOKUP(D800,'produto-estoque-total-7'!A:AB,9,0))</f>
        <v/>
      </c>
      <c r="Z800" s="39">
        <f>IF(D800="","",VLOOKUP(D800,'produto-estoque-total-7'!A:AB,10,0))</f>
        <v/>
      </c>
      <c r="AA800" s="39">
        <f>IFERROR(IF(D800="","",VLOOKUP(D800,'produto-venda-7'!B:N,4,0)),0)</f>
        <v/>
      </c>
      <c r="AB800" s="39">
        <f>IFERROR(IF(D800="","",VLOOKUP(D800,'produto-venda-7'!B:N,5,0)),0)</f>
        <v/>
      </c>
      <c r="AC800" s="39">
        <f>IF(D800="","",IFERROR(AA800/90,0))</f>
        <v/>
      </c>
      <c r="AD800" s="36">
        <f>IF(D800="","",IFERROR(VLOOKUP(D800,'produto-entrada-7'!A:M,4,0),0))</f>
        <v/>
      </c>
      <c r="AE800" s="36">
        <f>IFERROR(IF(D800="","",VLOOKUP(D800,'produto-venda-7'!B:N,10,0)),0)</f>
        <v/>
      </c>
      <c r="AF800" s="36">
        <f>IF(D800="","",IFERROR(VLOOKUP(D800,'produto-entrada-7'!A:M,11,0),0))</f>
        <v/>
      </c>
      <c r="AG800" s="1">
        <f>IF(D800="","",IFERROR(VLOOKUP(D800,'produto-entrada-7'!A:M,12,0),0))</f>
        <v/>
      </c>
      <c r="AH800" s="1">
        <f>IF(D800="","",IFERROR(VLOOKUP(D800,'produto-entrada-7'!A:M,13,0),0))</f>
        <v/>
      </c>
      <c r="AI800" s="36">
        <f>IFERROR(IF(D800="","",VLOOKUP(D800,'produto-venda-7'!B:N,11,0)),0)</f>
        <v/>
      </c>
      <c r="AJ800" s="43">
        <f>IF(D800="","",IFERROR(AI800*AB800,0))</f>
        <v/>
      </c>
      <c r="AK800" s="44">
        <f>IFERROR(IF(D800="","",VLOOKUP(F800,'ANALISE FORNECEDOR'!$A:$I,8,0)),"")</f>
        <v/>
      </c>
      <c r="AL800" s="44">
        <f>IF(D800="","",AVERAGE(AM800,AK800))</f>
        <v/>
      </c>
      <c r="AM800" s="44">
        <f>IFERROR(IF(D800="","",VLOOKUP(F800,'ANALISE FORNECEDOR'!$A:$I,9,0)),"")</f>
        <v/>
      </c>
      <c r="AN800" s="45">
        <f>IF(D800="","",IF(Y800&gt;12,AI800*(U800+Y800),AI800*U800))</f>
        <v/>
      </c>
      <c r="AO800" s="45">
        <f>IF(D800="","",IF(Y800&gt;12,AI800*(U800+V800+Y800),AI800*(U800+V800)))</f>
        <v/>
      </c>
      <c r="AP800" s="46">
        <f>IF(D800="","",IF(Y800&gt;12,AG800*(U800+Y800),AG800*U800))</f>
        <v/>
      </c>
      <c r="AQ800" s="46">
        <f>IF(D800="","",IF(Y800&gt;12,AG800*(U800+V800+Y800),AG800*(U800+V800)))</f>
        <v/>
      </c>
      <c r="AR800" s="46">
        <f>IF(D800="","",IF(OR(R800="A",R800="AA",R800="AAA"),AP800,0))</f>
        <v/>
      </c>
      <c r="AS800" s="46">
        <f>IF(D800="","",IF(R800="B",AP800,0))</f>
        <v/>
      </c>
      <c r="AT800" s="46">
        <f>IF(D800="","",IF(R800="C",AP800,0))</f>
        <v/>
      </c>
      <c r="AU800" s="47">
        <f>IF(D800="","",IFERROR(AN800/AJ800,0))</f>
        <v/>
      </c>
      <c r="AV800" s="47">
        <f>IF(D800="","",IFERROR(((AO800)/AJ800),0))</f>
        <v/>
      </c>
      <c r="AW800" s="48">
        <f>IF(D800="","",IF(OR(S800="S",NOT(AND(ISNUMBER(AC800),ISNUMBER(AL800),AC800*AL800&gt;=0))),0,AC800*AL800))</f>
        <v/>
      </c>
      <c r="AX800" s="49">
        <f>IFERROR(IF(D800="","",AW800*AG800),0)</f>
        <v/>
      </c>
      <c r="AY800" s="48">
        <f>IF(D800="","",IF(OR(S800="S",NOT(AND(ISNUMBER(AC800),ISNUMBER(AK800),AC800*AK800&gt;=0))),0,AC800*AK800))</f>
        <v/>
      </c>
      <c r="AZ800" s="48">
        <f>IFERROR(IF(D800="","",IF(AY800=0,0,IF(((AY800)-(U800+Y800))&lt;0,0,(AY800)-U800))),0)</f>
        <v/>
      </c>
      <c r="BA800" s="49">
        <f>IF(D800="","",AZ800*AG800)</f>
        <v/>
      </c>
      <c r="BB800" s="49">
        <f>IF(D800="","",IF(OR(R800="A",R800="AA",R800="AAA"),BA800,0))</f>
        <v/>
      </c>
      <c r="BC800" s="49">
        <f>IF(D800="","",IF(R800="B",BA800,0))</f>
        <v/>
      </c>
      <c r="BD800" s="49">
        <f>IF(D800="","",IF(R800="B",BA800,0))</f>
        <v/>
      </c>
      <c r="BE800" s="49">
        <f>IF(D800="","",IF(S800="S",
1,
IF(AC800=0,
1,
IF(
IFERROR(((U800+Y800)*AG800)/((AC800*AK800)*AG800),0)&lt;0,
0,
IF(
IFERROR(((U800+Y800)*AG800)/((AC800*AK800)*AG800),0)&gt;1,
1,
IFERROR(((U800+Y800)*AG800)/((AC800*AK800)*AG800),0)
)
)
)
))</f>
        <v/>
      </c>
      <c r="BF800" s="49">
        <f>IF(D800="","",IF(S800="S",
1,
IF(AC800=0,
1,
IF(
IFERROR(((U800+V800+Y800)*AG800)/((AC800*AK800)*AG800),0)&lt;0,
0,
IF(
IFERROR(((U800+V800+Y800)*AG800)/((AC800*AK800)*AG800),0)&gt;1,
1,
IFERROR(((U800+V800+Y800)*AG800)/((AC800*AK800)*AG800),0)
)
)
)
))</f>
        <v/>
      </c>
      <c r="BG800" s="50">
        <f>IF(D800="","",IF(S800="S",0,IF(AND(ISNUMBER(AC800),ISNUMBER(AM800)),IF(OR(AC800*AM800&lt;0,ISERR(AC800*AM800)),0,AC800*AM800),0)))</f>
        <v/>
      </c>
      <c r="BH800" s="50">
        <f>IF(D800="","",IF(BY800&gt;TODAY()-60,0,IF(Y800&gt;12,MAX(0,(U800+Y800)-BG800),MAX(0,U800-BG800))))</f>
        <v/>
      </c>
      <c r="BI800" s="51">
        <f>IF(D800="","",BH800*AG800)</f>
        <v/>
      </c>
      <c r="BJ800" s="51">
        <f>IF(D800="","",IF(OR(R800="A",R800="AA",R800="AAA"),BI800,0))</f>
        <v/>
      </c>
      <c r="BK800" s="51">
        <f>IF(D800="","",IF(R800="B",BI800,0))</f>
        <v/>
      </c>
      <c r="BL800" s="51">
        <f>IF(D800="","",IF(R800="C",BI800,0))</f>
        <v/>
      </c>
      <c r="BM800" s="51">
        <f>IF(D800="","",IFERROR(MAX(0,MIN(BI800/AP800,1)),0))</f>
        <v/>
      </c>
      <c r="BN800" s="52">
        <f>IF(D800="","",AB800*AG800)</f>
        <v/>
      </c>
      <c r="BO800" s="52">
        <f>IF(D800="","",(U800+V800+X800)*AG800)</f>
        <v/>
      </c>
      <c r="BP800" s="52">
        <f>IF(D800="","",(AB800*3)*AG800)</f>
        <v/>
      </c>
      <c r="BQ800" s="52">
        <f>IF(D800="","",IF(BO800-BP800&gt;0,0,BO800-BP800))</f>
        <v/>
      </c>
      <c r="BR800" s="52">
        <f>IF(D800="","",IF(BO800-BP800-BN800&gt;0,0,BO800-BP800-BN800))</f>
        <v/>
      </c>
      <c r="BS800" s="53">
        <f>IF(D800="","",IFERROR(AB800*AI800,0))</f>
        <v/>
      </c>
      <c r="BT800" s="53">
        <f>IF(D800="","",IFERROR(IF(X800&gt;12, AI800*(U800+V800+X800), AI800*(U800+V800)),0))</f>
        <v/>
      </c>
      <c r="BU800" s="53">
        <f>IF(D800="","",IFERROR(((AB800*3)*AI800),0))</f>
        <v/>
      </c>
      <c r="BV800" s="53">
        <f>IF(D800="","",IF(BT800-BU800&gt;0,0,BT800-BU800))</f>
        <v/>
      </c>
      <c r="BW800" s="53">
        <f>IF(D800="","",IF(BT800-BU800-BS800&gt;0,0,BT800-BU800-BS800))</f>
        <v/>
      </c>
      <c r="BX800" s="36">
        <f>IF(D800="","",IFERROR(VLOOKUP(D800,'produto-entrada-7'!A:M,3,0),"SEM PEDIDO"))</f>
        <v/>
      </c>
      <c r="BY800" s="36">
        <f>IF(D800="","",VLOOKUP(D800,'produto-estoque-total-7'!A:AB,25,0))</f>
        <v/>
      </c>
      <c r="BZ800" s="36">
        <f>IF(D800="","",IFERROR(VLOOKUP(D800,'produto-estoque-total-7'!A:AB,26,0)/100,0))</f>
        <v/>
      </c>
      <c r="CA800" s="36">
        <f>IF(D800="","",IFERROR(VLOOKUP(D800,'produto-estoque-total-7'!A:AB,27,0)/100,0))</f>
        <v/>
      </c>
      <c r="CB800" s="41">
        <f>IF(D800="","",V800*AF800)</f>
        <v/>
      </c>
      <c r="CC800" s="41">
        <f>IF(D800="","",V800*AI800)</f>
        <v/>
      </c>
      <c r="CD800" s="54">
        <f>IF(D800="","",VLOOKUP(D800,'produto-estoque-total-7'!A:AB,28,0))</f>
        <v/>
      </c>
    </row>
    <row r="801">
      <c r="A801" s="36">
        <f>IF(D801="","",VLOOKUP(D801,'produto-estoque-total-7'!A:AB,3,0))</f>
        <v/>
      </c>
      <c r="B801" s="1">
        <f>IF(D801="","",VLOOKUP(D801,'produto-estoque-total-7'!A:AB,12,0))</f>
        <v/>
      </c>
      <c r="C801" s="1">
        <f>IF(D801="","",VLOOKUP(D801,'produto-estoque-total-7'!A:AB,2,0))</f>
        <v/>
      </c>
      <c r="D801" s="37">
        <f>IFERROR(IF('produto-estoque-total-7'!A800="","",'produto-estoque-total-7'!A800),"")</f>
        <v/>
      </c>
      <c r="E801" s="1">
        <f>IF(D801="","",VLOOKUP(D801,'produto-estoque-total-7'!A:AB,4,0))</f>
        <v/>
      </c>
      <c r="F801" s="36">
        <f>IF(D801="","",VLOOKUP(D801,'produto-estoque-total-7'!A:AB,13,0))</f>
        <v/>
      </c>
      <c r="G801" s="1">
        <f>IF(F801="","",VLOOKUP(F801,'FORNECEDORES X COMPRADOR'!A:D,4,0))</f>
        <v/>
      </c>
      <c r="H801" s="1">
        <f>IF(F801="","",VLOOKUP(F801,'FORNECEDORES X COMPRADOR'!A:E,5,0))</f>
        <v/>
      </c>
      <c r="I801" s="36">
        <f>IF(D801="","",VLOOKUP(D801,'produto-estoque-total-7'!A:AB,15,0))</f>
        <v/>
      </c>
      <c r="J801" s="36">
        <f>IF(D801="","",VLOOKUP(D801,'produto-estoque-total-7'!A:AB,19,0))</f>
        <v/>
      </c>
      <c r="K801" s="1">
        <f>IF(D801="","",VLOOKUP(D801,'produto-estoque-total-7'!A:AB,20,0))</f>
        <v/>
      </c>
      <c r="L801" s="36">
        <f>IF(D801="","",VLOOKUP(D801,'produto-estoque-total-7'!A:AB,17,0))</f>
        <v/>
      </c>
      <c r="M801" s="1">
        <f>IF(D801="","",VLOOKUP(D801,'produto-estoque-total-7'!A:AB,18,0))</f>
        <v/>
      </c>
      <c r="N801" s="36">
        <f>IF(D801="","",VLOOKUP(D801,'produto-estoque-total-7'!A:AB,21,0))</f>
        <v/>
      </c>
      <c r="O801" s="1">
        <f>IF(D801="","",VLOOKUP(D801,'produto-estoque-total-7'!A:AB,22,0))</f>
        <v/>
      </c>
      <c r="P801" s="36">
        <f>IF(D801="","",VLOOKUP(D801,'produto-estoque-total-7'!A:AB,23,0))</f>
        <v/>
      </c>
      <c r="Q801" s="1">
        <f>IF(D801="","",VLOOKUP(D801,'produto-estoque-total-7'!A:AB,24,0))</f>
        <v/>
      </c>
      <c r="R801" s="38">
        <f>IFERROR(IF(D801="","",VLOOKUP(D801,'produto-venda-7'!B:N,13,0)),"C")</f>
        <v/>
      </c>
      <c r="S801" s="39">
        <f>IF(D801="","",VLOOKUP(D801,'produto-estoque-total-7'!A:AB,6,0))</f>
        <v/>
      </c>
      <c r="T801" s="39">
        <f>IF(D801="","",VLOOKUP(D801,'produto-estoque-total-7'!A:AB,5,0))</f>
        <v/>
      </c>
      <c r="U801" s="40">
        <f>IF(D801="","",VLOOKUP(D801,'produto-estoque-total-7'!A:AB,11,0))</f>
        <v/>
      </c>
      <c r="V801" s="41">
        <f>IF(D801="","",IFERROR(VLOOKUP(D801,'produto-entrada-7'!A:M,10,0),0))</f>
        <v/>
      </c>
      <c r="W801" s="42" t="n"/>
      <c r="X801" s="39">
        <f>IF(D801="","",VLOOKUP(D801,'produto-estoque-total-7'!A:AB,8,0))</f>
        <v/>
      </c>
      <c r="Y801" s="39">
        <f>IF(D801="","",VLOOKUP(D801,'produto-estoque-total-7'!A:AB,9,0))</f>
        <v/>
      </c>
      <c r="Z801" s="39">
        <f>IF(D801="","",VLOOKUP(D801,'produto-estoque-total-7'!A:AB,10,0))</f>
        <v/>
      </c>
      <c r="AA801" s="39">
        <f>IFERROR(IF(D801="","",VLOOKUP(D801,'produto-venda-7'!B:N,4,0)),0)</f>
        <v/>
      </c>
      <c r="AB801" s="39">
        <f>IFERROR(IF(D801="","",VLOOKUP(D801,'produto-venda-7'!B:N,5,0)),0)</f>
        <v/>
      </c>
      <c r="AC801" s="39">
        <f>IF(D801="","",IFERROR(AA801/90,0))</f>
        <v/>
      </c>
      <c r="AD801" s="36">
        <f>IF(D801="","",IFERROR(VLOOKUP(D801,'produto-entrada-7'!A:M,4,0),0))</f>
        <v/>
      </c>
      <c r="AE801" s="36">
        <f>IFERROR(IF(D801="","",VLOOKUP(D801,'produto-venda-7'!B:N,10,0)),0)</f>
        <v/>
      </c>
      <c r="AF801" s="36">
        <f>IF(D801="","",IFERROR(VLOOKUP(D801,'produto-entrada-7'!A:M,11,0),0))</f>
        <v/>
      </c>
      <c r="AG801" s="1">
        <f>IF(D801="","",IFERROR(VLOOKUP(D801,'produto-entrada-7'!A:M,12,0),0))</f>
        <v/>
      </c>
      <c r="AH801" s="1">
        <f>IF(D801="","",IFERROR(VLOOKUP(D801,'produto-entrada-7'!A:M,13,0),0))</f>
        <v/>
      </c>
      <c r="AI801" s="36">
        <f>IFERROR(IF(D801="","",VLOOKUP(D801,'produto-venda-7'!B:N,11,0)),0)</f>
        <v/>
      </c>
      <c r="AJ801" s="43">
        <f>IF(D801="","",IFERROR(AI801*AB801,0))</f>
        <v/>
      </c>
      <c r="AK801" s="44">
        <f>IFERROR(IF(D801="","",VLOOKUP(F801,'ANALISE FORNECEDOR'!$A:$I,8,0)),"")</f>
        <v/>
      </c>
      <c r="AL801" s="44">
        <f>IF(D801="","",AVERAGE(AM801,AK801))</f>
        <v/>
      </c>
      <c r="AM801" s="44">
        <f>IFERROR(IF(D801="","",VLOOKUP(F801,'ANALISE FORNECEDOR'!$A:$I,9,0)),"")</f>
        <v/>
      </c>
      <c r="AN801" s="45">
        <f>IF(D801="","",IF(Y801&gt;12,AI801*(U801+Y801),AI801*U801))</f>
        <v/>
      </c>
      <c r="AO801" s="45">
        <f>IF(D801="","",IF(Y801&gt;12,AI801*(U801+V801+Y801),AI801*(U801+V801)))</f>
        <v/>
      </c>
      <c r="AP801" s="46">
        <f>IF(D801="","",IF(Y801&gt;12,AG801*(U801+Y801),AG801*U801))</f>
        <v/>
      </c>
      <c r="AQ801" s="46">
        <f>IF(D801="","",IF(Y801&gt;12,AG801*(U801+V801+Y801),AG801*(U801+V801)))</f>
        <v/>
      </c>
      <c r="AR801" s="46">
        <f>IF(D801="","",IF(OR(R801="A",R801="AA",R801="AAA"),AP801,0))</f>
        <v/>
      </c>
      <c r="AS801" s="46">
        <f>IF(D801="","",IF(R801="B",AP801,0))</f>
        <v/>
      </c>
      <c r="AT801" s="46">
        <f>IF(D801="","",IF(R801="C",AP801,0))</f>
        <v/>
      </c>
      <c r="AU801" s="47">
        <f>IF(D801="","",IFERROR(AN801/AJ801,0))</f>
        <v/>
      </c>
      <c r="AV801" s="47">
        <f>IF(D801="","",IFERROR(((AO801)/AJ801),0))</f>
        <v/>
      </c>
      <c r="AW801" s="48">
        <f>IF(D801="","",IF(OR(S801="S",NOT(AND(ISNUMBER(AC801),ISNUMBER(AL801),AC801*AL801&gt;=0))),0,AC801*AL801))</f>
        <v/>
      </c>
      <c r="AX801" s="49">
        <f>IFERROR(IF(D801="","",AW801*AG801),0)</f>
        <v/>
      </c>
      <c r="AY801" s="48">
        <f>IF(D801="","",IF(OR(S801="S",NOT(AND(ISNUMBER(AC801),ISNUMBER(AK801),AC801*AK801&gt;=0))),0,AC801*AK801))</f>
        <v/>
      </c>
      <c r="AZ801" s="48">
        <f>IFERROR(IF(D801="","",IF(AY801=0,0,IF(((AY801)-(U801+Y801))&lt;0,0,(AY801)-U801))),0)</f>
        <v/>
      </c>
      <c r="BA801" s="49">
        <f>IF(D801="","",AZ801*AG801)</f>
        <v/>
      </c>
      <c r="BB801" s="49">
        <f>IF(D801="","",IF(OR(R801="A",R801="AA",R801="AAA"),BA801,0))</f>
        <v/>
      </c>
      <c r="BC801" s="49">
        <f>IF(D801="","",IF(R801="B",BA801,0))</f>
        <v/>
      </c>
      <c r="BD801" s="49">
        <f>IF(D801="","",IF(R801="B",BA801,0))</f>
        <v/>
      </c>
      <c r="BE801" s="49">
        <f>IF(D801="","",IF(S801="S",
1,
IF(AC801=0,
1,
IF(
IFERROR(((U801+Y801)*AG801)/((AC801*AK801)*AG801),0)&lt;0,
0,
IF(
IFERROR(((U801+Y801)*AG801)/((AC801*AK801)*AG801),0)&gt;1,
1,
IFERROR(((U801+Y801)*AG801)/((AC801*AK801)*AG801),0)
)
)
)
))</f>
        <v/>
      </c>
      <c r="BF801" s="49">
        <f>IF(D801="","",IF(S801="S",
1,
IF(AC801=0,
1,
IF(
IFERROR(((U801+V801+Y801)*AG801)/((AC801*AK801)*AG801),0)&lt;0,
0,
IF(
IFERROR(((U801+V801+Y801)*AG801)/((AC801*AK801)*AG801),0)&gt;1,
1,
IFERROR(((U801+V801+Y801)*AG801)/((AC801*AK801)*AG801),0)
)
)
)
))</f>
        <v/>
      </c>
      <c r="BG801" s="50">
        <f>IF(D801="","",IF(S801="S",0,IF(AND(ISNUMBER(AC801),ISNUMBER(AM801)),IF(OR(AC801*AM801&lt;0,ISERR(AC801*AM801)),0,AC801*AM801),0)))</f>
        <v/>
      </c>
      <c r="BH801" s="50">
        <f>IF(D801="","",IF(BY801&gt;TODAY()-60,0,IF(Y801&gt;12,MAX(0,(U801+Y801)-BG801),MAX(0,U801-BG801))))</f>
        <v/>
      </c>
      <c r="BI801" s="51">
        <f>IF(D801="","",BH801*AG801)</f>
        <v/>
      </c>
      <c r="BJ801" s="51">
        <f>IF(D801="","",IF(OR(R801="A",R801="AA",R801="AAA"),BI801,0))</f>
        <v/>
      </c>
      <c r="BK801" s="51">
        <f>IF(D801="","",IF(R801="B",BI801,0))</f>
        <v/>
      </c>
      <c r="BL801" s="51">
        <f>IF(D801="","",IF(R801="C",BI801,0))</f>
        <v/>
      </c>
      <c r="BM801" s="51">
        <f>IF(D801="","",IFERROR(MAX(0,MIN(BI801/AP801,1)),0))</f>
        <v/>
      </c>
      <c r="BN801" s="52">
        <f>IF(D801="","",AB801*AG801)</f>
        <v/>
      </c>
      <c r="BO801" s="52">
        <f>IF(D801="","",(U801+V801+X801)*AG801)</f>
        <v/>
      </c>
      <c r="BP801" s="52">
        <f>IF(D801="","",(AB801*3)*AG801)</f>
        <v/>
      </c>
      <c r="BQ801" s="52">
        <f>IF(D801="","",IF(BO801-BP801&gt;0,0,BO801-BP801))</f>
        <v/>
      </c>
      <c r="BR801" s="52">
        <f>IF(D801="","",IF(BO801-BP801-BN801&gt;0,0,BO801-BP801-BN801))</f>
        <v/>
      </c>
      <c r="BS801" s="53">
        <f>IF(D801="","",IFERROR(AB801*AI801,0))</f>
        <v/>
      </c>
      <c r="BT801" s="53">
        <f>IF(D801="","",IFERROR(IF(X801&gt;12, AI801*(U801+V801+X801), AI801*(U801+V801)),0))</f>
        <v/>
      </c>
      <c r="BU801" s="53">
        <f>IF(D801="","",IFERROR(((AB801*3)*AI801),0))</f>
        <v/>
      </c>
      <c r="BV801" s="53">
        <f>IF(D801="","",IF(BT801-BU801&gt;0,0,BT801-BU801))</f>
        <v/>
      </c>
      <c r="BW801" s="53">
        <f>IF(D801="","",IF(BT801-BU801-BS801&gt;0,0,BT801-BU801-BS801))</f>
        <v/>
      </c>
      <c r="BX801" s="36">
        <f>IF(D801="","",IFERROR(VLOOKUP(D801,'produto-entrada-7'!A:M,3,0),"SEM PEDIDO"))</f>
        <v/>
      </c>
      <c r="BY801" s="36">
        <f>IF(D801="","",VLOOKUP(D801,'produto-estoque-total-7'!A:AB,25,0))</f>
        <v/>
      </c>
      <c r="BZ801" s="36">
        <f>IF(D801="","",IFERROR(VLOOKUP(D801,'produto-estoque-total-7'!A:AB,26,0)/100,0))</f>
        <v/>
      </c>
      <c r="CA801" s="36">
        <f>IF(D801="","",IFERROR(VLOOKUP(D801,'produto-estoque-total-7'!A:AB,27,0)/100,0))</f>
        <v/>
      </c>
      <c r="CB801" s="41">
        <f>IF(D801="","",V801*AF801)</f>
        <v/>
      </c>
      <c r="CC801" s="41">
        <f>IF(D801="","",V801*AI801)</f>
        <v/>
      </c>
      <c r="CD801" s="54">
        <f>IF(D801="","",VLOOKUP(D801,'produto-estoque-total-7'!A:AB,28,0))</f>
        <v/>
      </c>
    </row>
    <row r="802">
      <c r="A802" s="36">
        <f>IF(D802="","",VLOOKUP(D802,'produto-estoque-total-7'!A:AB,3,0))</f>
        <v/>
      </c>
      <c r="B802" s="1">
        <f>IF(D802="","",VLOOKUP(D802,'produto-estoque-total-7'!A:AB,12,0))</f>
        <v/>
      </c>
      <c r="C802" s="1">
        <f>IF(D802="","",VLOOKUP(D802,'produto-estoque-total-7'!A:AB,2,0))</f>
        <v/>
      </c>
      <c r="D802" s="37">
        <f>IFERROR(IF('produto-estoque-total-7'!A801="","",'produto-estoque-total-7'!A801),"")</f>
        <v/>
      </c>
      <c r="E802" s="1">
        <f>IF(D802="","",VLOOKUP(D802,'produto-estoque-total-7'!A:AB,4,0))</f>
        <v/>
      </c>
      <c r="F802" s="36">
        <f>IF(D802="","",VLOOKUP(D802,'produto-estoque-total-7'!A:AB,13,0))</f>
        <v/>
      </c>
      <c r="G802" s="1">
        <f>IF(F802="","",VLOOKUP(F802,'FORNECEDORES X COMPRADOR'!A:D,4,0))</f>
        <v/>
      </c>
      <c r="H802" s="1">
        <f>IF(F802="","",VLOOKUP(F802,'FORNECEDORES X COMPRADOR'!A:E,5,0))</f>
        <v/>
      </c>
      <c r="I802" s="36">
        <f>IF(D802="","",VLOOKUP(D802,'produto-estoque-total-7'!A:AB,15,0))</f>
        <v/>
      </c>
      <c r="J802" s="36">
        <f>IF(D802="","",VLOOKUP(D802,'produto-estoque-total-7'!A:AB,19,0))</f>
        <v/>
      </c>
      <c r="K802" s="1">
        <f>IF(D802="","",VLOOKUP(D802,'produto-estoque-total-7'!A:AB,20,0))</f>
        <v/>
      </c>
      <c r="L802" s="36">
        <f>IF(D802="","",VLOOKUP(D802,'produto-estoque-total-7'!A:AB,17,0))</f>
        <v/>
      </c>
      <c r="M802" s="1">
        <f>IF(D802="","",VLOOKUP(D802,'produto-estoque-total-7'!A:AB,18,0))</f>
        <v/>
      </c>
      <c r="N802" s="36">
        <f>IF(D802="","",VLOOKUP(D802,'produto-estoque-total-7'!A:AB,21,0))</f>
        <v/>
      </c>
      <c r="O802" s="1">
        <f>IF(D802="","",VLOOKUP(D802,'produto-estoque-total-7'!A:AB,22,0))</f>
        <v/>
      </c>
      <c r="P802" s="36">
        <f>IF(D802="","",VLOOKUP(D802,'produto-estoque-total-7'!A:AB,23,0))</f>
        <v/>
      </c>
      <c r="Q802" s="1">
        <f>IF(D802="","",VLOOKUP(D802,'produto-estoque-total-7'!A:AB,24,0))</f>
        <v/>
      </c>
      <c r="R802" s="38">
        <f>IFERROR(IF(D802="","",VLOOKUP(D802,'produto-venda-7'!B:N,13,0)),"C")</f>
        <v/>
      </c>
      <c r="S802" s="39">
        <f>IF(D802="","",VLOOKUP(D802,'produto-estoque-total-7'!A:AB,6,0))</f>
        <v/>
      </c>
      <c r="T802" s="39">
        <f>IF(D802="","",VLOOKUP(D802,'produto-estoque-total-7'!A:AB,5,0))</f>
        <v/>
      </c>
      <c r="U802" s="40">
        <f>IF(D802="","",VLOOKUP(D802,'produto-estoque-total-7'!A:AB,11,0))</f>
        <v/>
      </c>
      <c r="V802" s="41">
        <f>IF(D802="","",IFERROR(VLOOKUP(D802,'produto-entrada-7'!A:M,10,0),0))</f>
        <v/>
      </c>
      <c r="W802" s="42" t="n"/>
      <c r="X802" s="39">
        <f>IF(D802="","",VLOOKUP(D802,'produto-estoque-total-7'!A:AB,8,0))</f>
        <v/>
      </c>
      <c r="Y802" s="39">
        <f>IF(D802="","",VLOOKUP(D802,'produto-estoque-total-7'!A:AB,9,0))</f>
        <v/>
      </c>
      <c r="Z802" s="39">
        <f>IF(D802="","",VLOOKUP(D802,'produto-estoque-total-7'!A:AB,10,0))</f>
        <v/>
      </c>
      <c r="AA802" s="39">
        <f>IFERROR(IF(D802="","",VLOOKUP(D802,'produto-venda-7'!B:N,4,0)),0)</f>
        <v/>
      </c>
      <c r="AB802" s="39">
        <f>IFERROR(IF(D802="","",VLOOKUP(D802,'produto-venda-7'!B:N,5,0)),0)</f>
        <v/>
      </c>
      <c r="AC802" s="39">
        <f>IF(D802="","",IFERROR(AA802/90,0))</f>
        <v/>
      </c>
      <c r="AD802" s="36">
        <f>IF(D802="","",IFERROR(VLOOKUP(D802,'produto-entrada-7'!A:M,4,0),0))</f>
        <v/>
      </c>
      <c r="AE802" s="36">
        <f>IFERROR(IF(D802="","",VLOOKUP(D802,'produto-venda-7'!B:N,10,0)),0)</f>
        <v/>
      </c>
      <c r="AF802" s="36">
        <f>IF(D802="","",IFERROR(VLOOKUP(D802,'produto-entrada-7'!A:M,11,0),0))</f>
        <v/>
      </c>
      <c r="AG802" s="1">
        <f>IF(D802="","",IFERROR(VLOOKUP(D802,'produto-entrada-7'!A:M,12,0),0))</f>
        <v/>
      </c>
      <c r="AH802" s="1">
        <f>IF(D802="","",IFERROR(VLOOKUP(D802,'produto-entrada-7'!A:M,13,0),0))</f>
        <v/>
      </c>
      <c r="AI802" s="36">
        <f>IFERROR(IF(D802="","",VLOOKUP(D802,'produto-venda-7'!B:N,11,0)),0)</f>
        <v/>
      </c>
      <c r="AJ802" s="43">
        <f>IF(D802="","",IFERROR(AI802*AB802,0))</f>
        <v/>
      </c>
      <c r="AK802" s="44">
        <f>IFERROR(IF(D802="","",VLOOKUP(F802,'ANALISE FORNECEDOR'!$A:$I,8,0)),"")</f>
        <v/>
      </c>
      <c r="AL802" s="44">
        <f>IF(D802="","",AVERAGE(AM802,AK802))</f>
        <v/>
      </c>
      <c r="AM802" s="44">
        <f>IFERROR(IF(D802="","",VLOOKUP(F802,'ANALISE FORNECEDOR'!$A:$I,9,0)),"")</f>
        <v/>
      </c>
      <c r="AN802" s="45">
        <f>IF(D802="","",IF(Y802&gt;12,AI802*(U802+Y802),AI802*U802))</f>
        <v/>
      </c>
      <c r="AO802" s="45">
        <f>IF(D802="","",IF(Y802&gt;12,AI802*(U802+V802+Y802),AI802*(U802+V802)))</f>
        <v/>
      </c>
      <c r="AP802" s="46">
        <f>IF(D802="","",IF(Y802&gt;12,AG802*(U802+Y802),AG802*U802))</f>
        <v/>
      </c>
      <c r="AQ802" s="46">
        <f>IF(D802="","",IF(Y802&gt;12,AG802*(U802+V802+Y802),AG802*(U802+V802)))</f>
        <v/>
      </c>
      <c r="AR802" s="46">
        <f>IF(D802="","",IF(OR(R802="A",R802="AA",R802="AAA"),AP802,0))</f>
        <v/>
      </c>
      <c r="AS802" s="46">
        <f>IF(D802="","",IF(R802="B",AP802,0))</f>
        <v/>
      </c>
      <c r="AT802" s="46">
        <f>IF(D802="","",IF(R802="C",AP802,0))</f>
        <v/>
      </c>
      <c r="AU802" s="47">
        <f>IF(D802="","",IFERROR(AN802/AJ802,0))</f>
        <v/>
      </c>
      <c r="AV802" s="47">
        <f>IF(D802="","",IFERROR(((AO802)/AJ802),0))</f>
        <v/>
      </c>
      <c r="AW802" s="48">
        <f>IF(D802="","",IF(OR(S802="S",NOT(AND(ISNUMBER(AC802),ISNUMBER(AL802),AC802*AL802&gt;=0))),0,AC802*AL802))</f>
        <v/>
      </c>
      <c r="AX802" s="49">
        <f>IFERROR(IF(D802="","",AW802*AG802),0)</f>
        <v/>
      </c>
      <c r="AY802" s="48">
        <f>IF(D802="","",IF(OR(S802="S",NOT(AND(ISNUMBER(AC802),ISNUMBER(AK802),AC802*AK802&gt;=0))),0,AC802*AK802))</f>
        <v/>
      </c>
      <c r="AZ802" s="48">
        <f>IFERROR(IF(D802="","",IF(AY802=0,0,IF(((AY802)-(U802+Y802))&lt;0,0,(AY802)-U802))),0)</f>
        <v/>
      </c>
      <c r="BA802" s="49">
        <f>IF(D802="","",AZ802*AG802)</f>
        <v/>
      </c>
      <c r="BB802" s="49">
        <f>IF(D802="","",IF(OR(R802="A",R802="AA",R802="AAA"),BA802,0))</f>
        <v/>
      </c>
      <c r="BC802" s="49">
        <f>IF(D802="","",IF(R802="B",BA802,0))</f>
        <v/>
      </c>
      <c r="BD802" s="49">
        <f>IF(D802="","",IF(R802="B",BA802,0))</f>
        <v/>
      </c>
      <c r="BE802" s="49">
        <f>IF(D802="","",IF(S802="S",
1,
IF(AC802=0,
1,
IF(
IFERROR(((U802+Y802)*AG802)/((AC802*AK802)*AG802),0)&lt;0,
0,
IF(
IFERROR(((U802+Y802)*AG802)/((AC802*AK802)*AG802),0)&gt;1,
1,
IFERROR(((U802+Y802)*AG802)/((AC802*AK802)*AG802),0)
)
)
)
))</f>
        <v/>
      </c>
      <c r="BF802" s="49">
        <f>IF(D802="","",IF(S802="S",
1,
IF(AC802=0,
1,
IF(
IFERROR(((U802+V802+Y802)*AG802)/((AC802*AK802)*AG802),0)&lt;0,
0,
IF(
IFERROR(((U802+V802+Y802)*AG802)/((AC802*AK802)*AG802),0)&gt;1,
1,
IFERROR(((U802+V802+Y802)*AG802)/((AC802*AK802)*AG802),0)
)
)
)
))</f>
        <v/>
      </c>
      <c r="BG802" s="50">
        <f>IF(D802="","",IF(S802="S",0,IF(AND(ISNUMBER(AC802),ISNUMBER(AM802)),IF(OR(AC802*AM802&lt;0,ISERR(AC802*AM802)),0,AC802*AM802),0)))</f>
        <v/>
      </c>
      <c r="BH802" s="50">
        <f>IF(D802="","",IF(BY802&gt;TODAY()-60,0,IF(Y802&gt;12,MAX(0,(U802+Y802)-BG802),MAX(0,U802-BG802))))</f>
        <v/>
      </c>
      <c r="BI802" s="51">
        <f>IF(D802="","",BH802*AG802)</f>
        <v/>
      </c>
      <c r="BJ802" s="51">
        <f>IF(D802="","",IF(OR(R802="A",R802="AA",R802="AAA"),BI802,0))</f>
        <v/>
      </c>
      <c r="BK802" s="51">
        <f>IF(D802="","",IF(R802="B",BI802,0))</f>
        <v/>
      </c>
      <c r="BL802" s="51">
        <f>IF(D802="","",IF(R802="C",BI802,0))</f>
        <v/>
      </c>
      <c r="BM802" s="51">
        <f>IF(D802="","",IFERROR(MAX(0,MIN(BI802/AP802,1)),0))</f>
        <v/>
      </c>
      <c r="BN802" s="52">
        <f>IF(D802="","",AB802*AG802)</f>
        <v/>
      </c>
      <c r="BO802" s="52">
        <f>IF(D802="","",(U802+V802+X802)*AG802)</f>
        <v/>
      </c>
      <c r="BP802" s="52">
        <f>IF(D802="","",(AB802*3)*AG802)</f>
        <v/>
      </c>
      <c r="BQ802" s="52">
        <f>IF(D802="","",IF(BO802-BP802&gt;0,0,BO802-BP802))</f>
        <v/>
      </c>
      <c r="BR802" s="52">
        <f>IF(D802="","",IF(BO802-BP802-BN802&gt;0,0,BO802-BP802-BN802))</f>
        <v/>
      </c>
      <c r="BS802" s="53">
        <f>IF(D802="","",IFERROR(AB802*AI802,0))</f>
        <v/>
      </c>
      <c r="BT802" s="53">
        <f>IF(D802="","",IFERROR(IF(X802&gt;12, AI802*(U802+V802+X802), AI802*(U802+V802)),0))</f>
        <v/>
      </c>
      <c r="BU802" s="53">
        <f>IF(D802="","",IFERROR(((AB802*3)*AI802),0))</f>
        <v/>
      </c>
      <c r="BV802" s="53">
        <f>IF(D802="","",IF(BT802-BU802&gt;0,0,BT802-BU802))</f>
        <v/>
      </c>
      <c r="BW802" s="53">
        <f>IF(D802="","",IF(BT802-BU802-BS802&gt;0,0,BT802-BU802-BS802))</f>
        <v/>
      </c>
      <c r="BX802" s="36">
        <f>IF(D802="","",IFERROR(VLOOKUP(D802,'produto-entrada-7'!A:M,3,0),"SEM PEDIDO"))</f>
        <v/>
      </c>
      <c r="BY802" s="36">
        <f>IF(D802="","",VLOOKUP(D802,'produto-estoque-total-7'!A:AB,25,0))</f>
        <v/>
      </c>
      <c r="BZ802" s="36">
        <f>IF(D802="","",IFERROR(VLOOKUP(D802,'produto-estoque-total-7'!A:AB,26,0)/100,0))</f>
        <v/>
      </c>
      <c r="CA802" s="36">
        <f>IF(D802="","",IFERROR(VLOOKUP(D802,'produto-estoque-total-7'!A:AB,27,0)/100,0))</f>
        <v/>
      </c>
      <c r="CB802" s="41">
        <f>IF(D802="","",V802*AF802)</f>
        <v/>
      </c>
      <c r="CC802" s="41">
        <f>IF(D802="","",V802*AI802)</f>
        <v/>
      </c>
      <c r="CD802" s="54">
        <f>IF(D802="","",VLOOKUP(D802,'produto-estoque-total-7'!A:AB,28,0))</f>
        <v/>
      </c>
    </row>
    <row r="803">
      <c r="A803" s="36">
        <f>IF(D803="","",VLOOKUP(D803,'produto-estoque-total-7'!A:AB,3,0))</f>
        <v/>
      </c>
      <c r="B803" s="1">
        <f>IF(D803="","",VLOOKUP(D803,'produto-estoque-total-7'!A:AB,12,0))</f>
        <v/>
      </c>
      <c r="C803" s="1">
        <f>IF(D803="","",VLOOKUP(D803,'produto-estoque-total-7'!A:AB,2,0))</f>
        <v/>
      </c>
      <c r="D803" s="37">
        <f>IFERROR(IF('produto-estoque-total-7'!A802="","",'produto-estoque-total-7'!A802),"")</f>
        <v/>
      </c>
      <c r="E803" s="1">
        <f>IF(D803="","",VLOOKUP(D803,'produto-estoque-total-7'!A:AB,4,0))</f>
        <v/>
      </c>
      <c r="F803" s="36">
        <f>IF(D803="","",VLOOKUP(D803,'produto-estoque-total-7'!A:AB,13,0))</f>
        <v/>
      </c>
      <c r="G803" s="1">
        <f>IF(F803="","",VLOOKUP(F803,'FORNECEDORES X COMPRADOR'!A:D,4,0))</f>
        <v/>
      </c>
      <c r="H803" s="1">
        <f>IF(F803="","",VLOOKUP(F803,'FORNECEDORES X COMPRADOR'!A:E,5,0))</f>
        <v/>
      </c>
      <c r="I803" s="36">
        <f>IF(D803="","",VLOOKUP(D803,'produto-estoque-total-7'!A:AB,15,0))</f>
        <v/>
      </c>
      <c r="J803" s="36">
        <f>IF(D803="","",VLOOKUP(D803,'produto-estoque-total-7'!A:AB,19,0))</f>
        <v/>
      </c>
      <c r="K803" s="1">
        <f>IF(D803="","",VLOOKUP(D803,'produto-estoque-total-7'!A:AB,20,0))</f>
        <v/>
      </c>
      <c r="L803" s="36">
        <f>IF(D803="","",VLOOKUP(D803,'produto-estoque-total-7'!A:AB,17,0))</f>
        <v/>
      </c>
      <c r="M803" s="1">
        <f>IF(D803="","",VLOOKUP(D803,'produto-estoque-total-7'!A:AB,18,0))</f>
        <v/>
      </c>
      <c r="N803" s="36">
        <f>IF(D803="","",VLOOKUP(D803,'produto-estoque-total-7'!A:AB,21,0))</f>
        <v/>
      </c>
      <c r="O803" s="1">
        <f>IF(D803="","",VLOOKUP(D803,'produto-estoque-total-7'!A:AB,22,0))</f>
        <v/>
      </c>
      <c r="P803" s="36">
        <f>IF(D803="","",VLOOKUP(D803,'produto-estoque-total-7'!A:AB,23,0))</f>
        <v/>
      </c>
      <c r="Q803" s="1">
        <f>IF(D803="","",VLOOKUP(D803,'produto-estoque-total-7'!A:AB,24,0))</f>
        <v/>
      </c>
      <c r="R803" s="38">
        <f>IFERROR(IF(D803="","",VLOOKUP(D803,'produto-venda-7'!B:N,13,0)),"C")</f>
        <v/>
      </c>
      <c r="S803" s="39">
        <f>IF(D803="","",VLOOKUP(D803,'produto-estoque-total-7'!A:AB,6,0))</f>
        <v/>
      </c>
      <c r="T803" s="39">
        <f>IF(D803="","",VLOOKUP(D803,'produto-estoque-total-7'!A:AB,5,0))</f>
        <v/>
      </c>
      <c r="U803" s="40">
        <f>IF(D803="","",VLOOKUP(D803,'produto-estoque-total-7'!A:AB,11,0))</f>
        <v/>
      </c>
      <c r="V803" s="41">
        <f>IF(D803="","",IFERROR(VLOOKUP(D803,'produto-entrada-7'!A:M,10,0),0))</f>
        <v/>
      </c>
      <c r="W803" s="42" t="n"/>
      <c r="X803" s="39">
        <f>IF(D803="","",VLOOKUP(D803,'produto-estoque-total-7'!A:AB,8,0))</f>
        <v/>
      </c>
      <c r="Y803" s="39">
        <f>IF(D803="","",VLOOKUP(D803,'produto-estoque-total-7'!A:AB,9,0))</f>
        <v/>
      </c>
      <c r="Z803" s="39">
        <f>IF(D803="","",VLOOKUP(D803,'produto-estoque-total-7'!A:AB,10,0))</f>
        <v/>
      </c>
      <c r="AA803" s="39">
        <f>IFERROR(IF(D803="","",VLOOKUP(D803,'produto-venda-7'!B:N,4,0)),0)</f>
        <v/>
      </c>
      <c r="AB803" s="39">
        <f>IFERROR(IF(D803="","",VLOOKUP(D803,'produto-venda-7'!B:N,5,0)),0)</f>
        <v/>
      </c>
      <c r="AC803" s="39">
        <f>IF(D803="","",IFERROR(AA803/90,0))</f>
        <v/>
      </c>
      <c r="AD803" s="36">
        <f>IF(D803="","",IFERROR(VLOOKUP(D803,'produto-entrada-7'!A:M,4,0),0))</f>
        <v/>
      </c>
      <c r="AE803" s="36">
        <f>IFERROR(IF(D803="","",VLOOKUP(D803,'produto-venda-7'!B:N,10,0)),0)</f>
        <v/>
      </c>
      <c r="AF803" s="36">
        <f>IF(D803="","",IFERROR(VLOOKUP(D803,'produto-entrada-7'!A:M,11,0),0))</f>
        <v/>
      </c>
      <c r="AG803" s="1">
        <f>IF(D803="","",IFERROR(VLOOKUP(D803,'produto-entrada-7'!A:M,12,0),0))</f>
        <v/>
      </c>
      <c r="AH803" s="1">
        <f>IF(D803="","",IFERROR(VLOOKUP(D803,'produto-entrada-7'!A:M,13,0),0))</f>
        <v/>
      </c>
      <c r="AI803" s="36">
        <f>IFERROR(IF(D803="","",VLOOKUP(D803,'produto-venda-7'!B:N,11,0)),0)</f>
        <v/>
      </c>
      <c r="AJ803" s="43">
        <f>IF(D803="","",IFERROR(AI803*AB803,0))</f>
        <v/>
      </c>
      <c r="AK803" s="44">
        <f>IFERROR(IF(D803="","",VLOOKUP(F803,'ANALISE FORNECEDOR'!$A:$I,8,0)),"")</f>
        <v/>
      </c>
      <c r="AL803" s="44">
        <f>IF(D803="","",AVERAGE(AM803,AK803))</f>
        <v/>
      </c>
      <c r="AM803" s="44">
        <f>IFERROR(IF(D803="","",VLOOKUP(F803,'ANALISE FORNECEDOR'!$A:$I,9,0)),"")</f>
        <v/>
      </c>
      <c r="AN803" s="45">
        <f>IF(D803="","",IF(Y803&gt;12,AI803*(U803+Y803),AI803*U803))</f>
        <v/>
      </c>
      <c r="AO803" s="45">
        <f>IF(D803="","",IF(Y803&gt;12,AI803*(U803+V803+Y803),AI803*(U803+V803)))</f>
        <v/>
      </c>
      <c r="AP803" s="46">
        <f>IF(D803="","",IF(Y803&gt;12,AG803*(U803+Y803),AG803*U803))</f>
        <v/>
      </c>
      <c r="AQ803" s="46">
        <f>IF(D803="","",IF(Y803&gt;12,AG803*(U803+V803+Y803),AG803*(U803+V803)))</f>
        <v/>
      </c>
      <c r="AR803" s="46">
        <f>IF(D803="","",IF(OR(R803="A",R803="AA",R803="AAA"),AP803,0))</f>
        <v/>
      </c>
      <c r="AS803" s="46">
        <f>IF(D803="","",IF(R803="B",AP803,0))</f>
        <v/>
      </c>
      <c r="AT803" s="46">
        <f>IF(D803="","",IF(R803="C",AP803,0))</f>
        <v/>
      </c>
      <c r="AU803" s="47">
        <f>IF(D803="","",IFERROR(AN803/AJ803,0))</f>
        <v/>
      </c>
      <c r="AV803" s="47">
        <f>IF(D803="","",IFERROR(((AO803)/AJ803),0))</f>
        <v/>
      </c>
      <c r="AW803" s="48">
        <f>IF(D803="","",IF(OR(S803="S",NOT(AND(ISNUMBER(AC803),ISNUMBER(AL803),AC803*AL803&gt;=0))),0,AC803*AL803))</f>
        <v/>
      </c>
      <c r="AX803" s="49">
        <f>IFERROR(IF(D803="","",AW803*AG803),0)</f>
        <v/>
      </c>
      <c r="AY803" s="48">
        <f>IF(D803="","",IF(OR(S803="S",NOT(AND(ISNUMBER(AC803),ISNUMBER(AK803),AC803*AK803&gt;=0))),0,AC803*AK803))</f>
        <v/>
      </c>
      <c r="AZ803" s="48">
        <f>IFERROR(IF(D803="","",IF(AY803=0,0,IF(((AY803)-(U803+Y803))&lt;0,0,(AY803)-U803))),0)</f>
        <v/>
      </c>
      <c r="BA803" s="49">
        <f>IF(D803="","",AZ803*AG803)</f>
        <v/>
      </c>
      <c r="BB803" s="49">
        <f>IF(D803="","",IF(OR(R803="A",R803="AA",R803="AAA"),BA803,0))</f>
        <v/>
      </c>
      <c r="BC803" s="49">
        <f>IF(D803="","",IF(R803="B",BA803,0))</f>
        <v/>
      </c>
      <c r="BD803" s="49">
        <f>IF(D803="","",IF(R803="B",BA803,0))</f>
        <v/>
      </c>
      <c r="BE803" s="49">
        <f>IF(D803="","",IF(S803="S",
1,
IF(AC803=0,
1,
IF(
IFERROR(((U803+Y803)*AG803)/((AC803*AK803)*AG803),0)&lt;0,
0,
IF(
IFERROR(((U803+Y803)*AG803)/((AC803*AK803)*AG803),0)&gt;1,
1,
IFERROR(((U803+Y803)*AG803)/((AC803*AK803)*AG803),0)
)
)
)
))</f>
        <v/>
      </c>
      <c r="BF803" s="49">
        <f>IF(D803="","",IF(S803="S",
1,
IF(AC803=0,
1,
IF(
IFERROR(((U803+V803+Y803)*AG803)/((AC803*AK803)*AG803),0)&lt;0,
0,
IF(
IFERROR(((U803+V803+Y803)*AG803)/((AC803*AK803)*AG803),0)&gt;1,
1,
IFERROR(((U803+V803+Y803)*AG803)/((AC803*AK803)*AG803),0)
)
)
)
))</f>
        <v/>
      </c>
      <c r="BG803" s="50">
        <f>IF(D803="","",IF(S803="S",0,IF(AND(ISNUMBER(AC803),ISNUMBER(AM803)),IF(OR(AC803*AM803&lt;0,ISERR(AC803*AM803)),0,AC803*AM803),0)))</f>
        <v/>
      </c>
      <c r="BH803" s="50">
        <f>IF(D803="","",IF(BY803&gt;TODAY()-60,0,IF(Y803&gt;12,MAX(0,(U803+Y803)-BG803),MAX(0,U803-BG803))))</f>
        <v/>
      </c>
      <c r="BI803" s="51">
        <f>IF(D803="","",BH803*AG803)</f>
        <v/>
      </c>
      <c r="BJ803" s="51">
        <f>IF(D803="","",IF(OR(R803="A",R803="AA",R803="AAA"),BI803,0))</f>
        <v/>
      </c>
      <c r="BK803" s="51">
        <f>IF(D803="","",IF(R803="B",BI803,0))</f>
        <v/>
      </c>
      <c r="BL803" s="51">
        <f>IF(D803="","",IF(R803="C",BI803,0))</f>
        <v/>
      </c>
      <c r="BM803" s="51">
        <f>IF(D803="","",IFERROR(MAX(0,MIN(BI803/AP803,1)),0))</f>
        <v/>
      </c>
      <c r="BN803" s="52">
        <f>IF(D803="","",AB803*AG803)</f>
        <v/>
      </c>
      <c r="BO803" s="52">
        <f>IF(D803="","",(U803+V803+X803)*AG803)</f>
        <v/>
      </c>
      <c r="BP803" s="52">
        <f>IF(D803="","",(AB803*3)*AG803)</f>
        <v/>
      </c>
      <c r="BQ803" s="52">
        <f>IF(D803="","",IF(BO803-BP803&gt;0,0,BO803-BP803))</f>
        <v/>
      </c>
      <c r="BR803" s="52">
        <f>IF(D803="","",IF(BO803-BP803-BN803&gt;0,0,BO803-BP803-BN803))</f>
        <v/>
      </c>
      <c r="BS803" s="53">
        <f>IF(D803="","",IFERROR(AB803*AI803,0))</f>
        <v/>
      </c>
      <c r="BT803" s="53">
        <f>IF(D803="","",IFERROR(IF(X803&gt;12, AI803*(U803+V803+X803), AI803*(U803+V803)),0))</f>
        <v/>
      </c>
      <c r="BU803" s="53">
        <f>IF(D803="","",IFERROR(((AB803*3)*AI803),0))</f>
        <v/>
      </c>
      <c r="BV803" s="53">
        <f>IF(D803="","",IF(BT803-BU803&gt;0,0,BT803-BU803))</f>
        <v/>
      </c>
      <c r="BW803" s="53">
        <f>IF(D803="","",IF(BT803-BU803-BS803&gt;0,0,BT803-BU803-BS803))</f>
        <v/>
      </c>
      <c r="BX803" s="36">
        <f>IF(D803="","",IFERROR(VLOOKUP(D803,'produto-entrada-7'!A:M,3,0),"SEM PEDIDO"))</f>
        <v/>
      </c>
      <c r="BY803" s="36">
        <f>IF(D803="","",VLOOKUP(D803,'produto-estoque-total-7'!A:AB,25,0))</f>
        <v/>
      </c>
      <c r="BZ803" s="36">
        <f>IF(D803="","",IFERROR(VLOOKUP(D803,'produto-estoque-total-7'!A:AB,26,0)/100,0))</f>
        <v/>
      </c>
      <c r="CA803" s="36">
        <f>IF(D803="","",IFERROR(VLOOKUP(D803,'produto-estoque-total-7'!A:AB,27,0)/100,0))</f>
        <v/>
      </c>
      <c r="CB803" s="41">
        <f>IF(D803="","",V803*AF803)</f>
        <v/>
      </c>
      <c r="CC803" s="41">
        <f>IF(D803="","",V803*AI803)</f>
        <v/>
      </c>
      <c r="CD803" s="54">
        <f>IF(D803="","",VLOOKUP(D803,'produto-estoque-total-7'!A:AB,28,0))</f>
        <v/>
      </c>
    </row>
    <row r="804">
      <c r="A804" s="36">
        <f>IF(D804="","",VLOOKUP(D804,'produto-estoque-total-7'!A:AB,3,0))</f>
        <v/>
      </c>
      <c r="B804" s="1">
        <f>IF(D804="","",VLOOKUP(D804,'produto-estoque-total-7'!A:AB,12,0))</f>
        <v/>
      </c>
      <c r="C804" s="1">
        <f>IF(D804="","",VLOOKUP(D804,'produto-estoque-total-7'!A:AB,2,0))</f>
        <v/>
      </c>
      <c r="D804" s="37">
        <f>IFERROR(IF('produto-estoque-total-7'!A803="","",'produto-estoque-total-7'!A803),"")</f>
        <v/>
      </c>
      <c r="E804" s="1">
        <f>IF(D804="","",VLOOKUP(D804,'produto-estoque-total-7'!A:AB,4,0))</f>
        <v/>
      </c>
      <c r="F804" s="36">
        <f>IF(D804="","",VLOOKUP(D804,'produto-estoque-total-7'!A:AB,13,0))</f>
        <v/>
      </c>
      <c r="G804" s="1">
        <f>IF(F804="","",VLOOKUP(F804,'FORNECEDORES X COMPRADOR'!A:D,4,0))</f>
        <v/>
      </c>
      <c r="H804" s="1">
        <f>IF(F804="","",VLOOKUP(F804,'FORNECEDORES X COMPRADOR'!A:E,5,0))</f>
        <v/>
      </c>
      <c r="I804" s="36">
        <f>IF(D804="","",VLOOKUP(D804,'produto-estoque-total-7'!A:AB,15,0))</f>
        <v/>
      </c>
      <c r="J804" s="36">
        <f>IF(D804="","",VLOOKUP(D804,'produto-estoque-total-7'!A:AB,19,0))</f>
        <v/>
      </c>
      <c r="K804" s="1">
        <f>IF(D804="","",VLOOKUP(D804,'produto-estoque-total-7'!A:AB,20,0))</f>
        <v/>
      </c>
      <c r="L804" s="36">
        <f>IF(D804="","",VLOOKUP(D804,'produto-estoque-total-7'!A:AB,17,0))</f>
        <v/>
      </c>
      <c r="M804" s="1">
        <f>IF(D804="","",VLOOKUP(D804,'produto-estoque-total-7'!A:AB,18,0))</f>
        <v/>
      </c>
      <c r="N804" s="36">
        <f>IF(D804="","",VLOOKUP(D804,'produto-estoque-total-7'!A:AB,21,0))</f>
        <v/>
      </c>
      <c r="O804" s="1">
        <f>IF(D804="","",VLOOKUP(D804,'produto-estoque-total-7'!A:AB,22,0))</f>
        <v/>
      </c>
      <c r="P804" s="36">
        <f>IF(D804="","",VLOOKUP(D804,'produto-estoque-total-7'!A:AB,23,0))</f>
        <v/>
      </c>
      <c r="Q804" s="1">
        <f>IF(D804="","",VLOOKUP(D804,'produto-estoque-total-7'!A:AB,24,0))</f>
        <v/>
      </c>
      <c r="R804" s="38">
        <f>IFERROR(IF(D804="","",VLOOKUP(D804,'produto-venda-7'!B:N,13,0)),"C")</f>
        <v/>
      </c>
      <c r="S804" s="39">
        <f>IF(D804="","",VLOOKUP(D804,'produto-estoque-total-7'!A:AB,6,0))</f>
        <v/>
      </c>
      <c r="T804" s="39">
        <f>IF(D804="","",VLOOKUP(D804,'produto-estoque-total-7'!A:AB,5,0))</f>
        <v/>
      </c>
      <c r="U804" s="40">
        <f>IF(D804="","",VLOOKUP(D804,'produto-estoque-total-7'!A:AB,11,0))</f>
        <v/>
      </c>
      <c r="V804" s="41">
        <f>IF(D804="","",IFERROR(VLOOKUP(D804,'produto-entrada-7'!A:M,10,0),0))</f>
        <v/>
      </c>
      <c r="W804" s="42" t="n"/>
      <c r="X804" s="39">
        <f>IF(D804="","",VLOOKUP(D804,'produto-estoque-total-7'!A:AB,8,0))</f>
        <v/>
      </c>
      <c r="Y804" s="39">
        <f>IF(D804="","",VLOOKUP(D804,'produto-estoque-total-7'!A:AB,9,0))</f>
        <v/>
      </c>
      <c r="Z804" s="39">
        <f>IF(D804="","",VLOOKUP(D804,'produto-estoque-total-7'!A:AB,10,0))</f>
        <v/>
      </c>
      <c r="AA804" s="39">
        <f>IFERROR(IF(D804="","",VLOOKUP(D804,'produto-venda-7'!B:N,4,0)),0)</f>
        <v/>
      </c>
      <c r="AB804" s="39">
        <f>IFERROR(IF(D804="","",VLOOKUP(D804,'produto-venda-7'!B:N,5,0)),0)</f>
        <v/>
      </c>
      <c r="AC804" s="39">
        <f>IF(D804="","",IFERROR(AA804/90,0))</f>
        <v/>
      </c>
      <c r="AD804" s="36">
        <f>IF(D804="","",IFERROR(VLOOKUP(D804,'produto-entrada-7'!A:M,4,0),0))</f>
        <v/>
      </c>
      <c r="AE804" s="36">
        <f>IFERROR(IF(D804="","",VLOOKUP(D804,'produto-venda-7'!B:N,10,0)),0)</f>
        <v/>
      </c>
      <c r="AF804" s="36">
        <f>IF(D804="","",IFERROR(VLOOKUP(D804,'produto-entrada-7'!A:M,11,0),0))</f>
        <v/>
      </c>
      <c r="AG804" s="1">
        <f>IF(D804="","",IFERROR(VLOOKUP(D804,'produto-entrada-7'!A:M,12,0),0))</f>
        <v/>
      </c>
      <c r="AH804" s="1">
        <f>IF(D804="","",IFERROR(VLOOKUP(D804,'produto-entrada-7'!A:M,13,0),0))</f>
        <v/>
      </c>
      <c r="AI804" s="36">
        <f>IFERROR(IF(D804="","",VLOOKUP(D804,'produto-venda-7'!B:N,11,0)),0)</f>
        <v/>
      </c>
      <c r="AJ804" s="43">
        <f>IF(D804="","",IFERROR(AI804*AB804,0))</f>
        <v/>
      </c>
      <c r="AK804" s="44">
        <f>IFERROR(IF(D804="","",VLOOKUP(F804,'ANALISE FORNECEDOR'!$A:$I,8,0)),"")</f>
        <v/>
      </c>
      <c r="AL804" s="44">
        <f>IF(D804="","",AVERAGE(AM804,AK804))</f>
        <v/>
      </c>
      <c r="AM804" s="44">
        <f>IFERROR(IF(D804="","",VLOOKUP(F804,'ANALISE FORNECEDOR'!$A:$I,9,0)),"")</f>
        <v/>
      </c>
      <c r="AN804" s="45">
        <f>IF(D804="","",IF(Y804&gt;12,AI804*(U804+Y804),AI804*U804))</f>
        <v/>
      </c>
      <c r="AO804" s="45">
        <f>IF(D804="","",IF(Y804&gt;12,AI804*(U804+V804+Y804),AI804*(U804+V804)))</f>
        <v/>
      </c>
      <c r="AP804" s="46">
        <f>IF(D804="","",IF(Y804&gt;12,AG804*(U804+Y804),AG804*U804))</f>
        <v/>
      </c>
      <c r="AQ804" s="46">
        <f>IF(D804="","",IF(Y804&gt;12,AG804*(U804+V804+Y804),AG804*(U804+V804)))</f>
        <v/>
      </c>
      <c r="AR804" s="46">
        <f>IF(D804="","",IF(OR(R804="A",R804="AA",R804="AAA"),AP804,0))</f>
        <v/>
      </c>
      <c r="AS804" s="46">
        <f>IF(D804="","",IF(R804="B",AP804,0))</f>
        <v/>
      </c>
      <c r="AT804" s="46">
        <f>IF(D804="","",IF(R804="C",AP804,0))</f>
        <v/>
      </c>
      <c r="AU804" s="47">
        <f>IF(D804="","",IFERROR(AN804/AJ804,0))</f>
        <v/>
      </c>
      <c r="AV804" s="47">
        <f>IF(D804="","",IFERROR(((AO804)/AJ804),0))</f>
        <v/>
      </c>
      <c r="AW804" s="48">
        <f>IF(D804="","",IF(OR(S804="S",NOT(AND(ISNUMBER(AC804),ISNUMBER(AL804),AC804*AL804&gt;=0))),0,AC804*AL804))</f>
        <v/>
      </c>
      <c r="AX804" s="49">
        <f>IFERROR(IF(D804="","",AW804*AG804),0)</f>
        <v/>
      </c>
      <c r="AY804" s="48">
        <f>IF(D804="","",IF(OR(S804="S",NOT(AND(ISNUMBER(AC804),ISNUMBER(AK804),AC804*AK804&gt;=0))),0,AC804*AK804))</f>
        <v/>
      </c>
      <c r="AZ804" s="48">
        <f>IFERROR(IF(D804="","",IF(AY804=0,0,IF(((AY804)-(U804+Y804))&lt;0,0,(AY804)-U804))),0)</f>
        <v/>
      </c>
      <c r="BA804" s="49">
        <f>IF(D804="","",AZ804*AG804)</f>
        <v/>
      </c>
      <c r="BB804" s="49">
        <f>IF(D804="","",IF(OR(R804="A",R804="AA",R804="AAA"),BA804,0))</f>
        <v/>
      </c>
      <c r="BC804" s="49">
        <f>IF(D804="","",IF(R804="B",BA804,0))</f>
        <v/>
      </c>
      <c r="BD804" s="49">
        <f>IF(D804="","",IF(R804="B",BA804,0))</f>
        <v/>
      </c>
      <c r="BE804" s="49">
        <f>IF(D804="","",IF(S804="S",
1,
IF(AC804=0,
1,
IF(
IFERROR(((U804+Y804)*AG804)/((AC804*AK804)*AG804),0)&lt;0,
0,
IF(
IFERROR(((U804+Y804)*AG804)/((AC804*AK804)*AG804),0)&gt;1,
1,
IFERROR(((U804+Y804)*AG804)/((AC804*AK804)*AG804),0)
)
)
)
))</f>
        <v/>
      </c>
      <c r="BF804" s="49">
        <f>IF(D804="","",IF(S804="S",
1,
IF(AC804=0,
1,
IF(
IFERROR(((U804+V804+Y804)*AG804)/((AC804*AK804)*AG804),0)&lt;0,
0,
IF(
IFERROR(((U804+V804+Y804)*AG804)/((AC804*AK804)*AG804),0)&gt;1,
1,
IFERROR(((U804+V804+Y804)*AG804)/((AC804*AK804)*AG804),0)
)
)
)
))</f>
        <v/>
      </c>
      <c r="BG804" s="50">
        <f>IF(D804="","",IF(S804="S",0,IF(AND(ISNUMBER(AC804),ISNUMBER(AM804)),IF(OR(AC804*AM804&lt;0,ISERR(AC804*AM804)),0,AC804*AM804),0)))</f>
        <v/>
      </c>
      <c r="BH804" s="50">
        <f>IF(D804="","",IF(BY804&gt;TODAY()-60,0,IF(Y804&gt;12,MAX(0,(U804+Y804)-BG804),MAX(0,U804-BG804))))</f>
        <v/>
      </c>
      <c r="BI804" s="51">
        <f>IF(D804="","",BH804*AG804)</f>
        <v/>
      </c>
      <c r="BJ804" s="51">
        <f>IF(D804="","",IF(OR(R804="A",R804="AA",R804="AAA"),BI804,0))</f>
        <v/>
      </c>
      <c r="BK804" s="51">
        <f>IF(D804="","",IF(R804="B",BI804,0))</f>
        <v/>
      </c>
      <c r="BL804" s="51">
        <f>IF(D804="","",IF(R804="C",BI804,0))</f>
        <v/>
      </c>
      <c r="BM804" s="51">
        <f>IF(D804="","",IFERROR(MAX(0,MIN(BI804/AP804,1)),0))</f>
        <v/>
      </c>
      <c r="BN804" s="52">
        <f>IF(D804="","",AB804*AG804)</f>
        <v/>
      </c>
      <c r="BO804" s="52">
        <f>IF(D804="","",(U804+V804+X804)*AG804)</f>
        <v/>
      </c>
      <c r="BP804" s="52">
        <f>IF(D804="","",(AB804*3)*AG804)</f>
        <v/>
      </c>
      <c r="BQ804" s="52">
        <f>IF(D804="","",IF(BO804-BP804&gt;0,0,BO804-BP804))</f>
        <v/>
      </c>
      <c r="BR804" s="52">
        <f>IF(D804="","",IF(BO804-BP804-BN804&gt;0,0,BO804-BP804-BN804))</f>
        <v/>
      </c>
      <c r="BS804" s="53">
        <f>IF(D804="","",IFERROR(AB804*AI804,0))</f>
        <v/>
      </c>
      <c r="BT804" s="53">
        <f>IF(D804="","",IFERROR(IF(X804&gt;12, AI804*(U804+V804+X804), AI804*(U804+V804)),0))</f>
        <v/>
      </c>
      <c r="BU804" s="53">
        <f>IF(D804="","",IFERROR(((AB804*3)*AI804),0))</f>
        <v/>
      </c>
      <c r="BV804" s="53">
        <f>IF(D804="","",IF(BT804-BU804&gt;0,0,BT804-BU804))</f>
        <v/>
      </c>
      <c r="BW804" s="53">
        <f>IF(D804="","",IF(BT804-BU804-BS804&gt;0,0,BT804-BU804-BS804))</f>
        <v/>
      </c>
      <c r="BX804" s="36">
        <f>IF(D804="","",IFERROR(VLOOKUP(D804,'produto-entrada-7'!A:M,3,0),"SEM PEDIDO"))</f>
        <v/>
      </c>
      <c r="BY804" s="36">
        <f>IF(D804="","",VLOOKUP(D804,'produto-estoque-total-7'!A:AB,25,0))</f>
        <v/>
      </c>
      <c r="BZ804" s="36">
        <f>IF(D804="","",IFERROR(VLOOKUP(D804,'produto-estoque-total-7'!A:AB,26,0)/100,0))</f>
        <v/>
      </c>
      <c r="CA804" s="36">
        <f>IF(D804="","",IFERROR(VLOOKUP(D804,'produto-estoque-total-7'!A:AB,27,0)/100,0))</f>
        <v/>
      </c>
      <c r="CB804" s="41">
        <f>IF(D804="","",V804*AF804)</f>
        <v/>
      </c>
      <c r="CC804" s="41">
        <f>IF(D804="","",V804*AI804)</f>
        <v/>
      </c>
      <c r="CD804" s="54">
        <f>IF(D804="","",VLOOKUP(D804,'produto-estoque-total-7'!A:AB,28,0))</f>
        <v/>
      </c>
    </row>
    <row r="805">
      <c r="A805" s="36">
        <f>IF(D805="","",VLOOKUP(D805,'produto-estoque-total-7'!A:AB,3,0))</f>
        <v/>
      </c>
      <c r="B805" s="1">
        <f>IF(D805="","",VLOOKUP(D805,'produto-estoque-total-7'!A:AB,12,0))</f>
        <v/>
      </c>
      <c r="C805" s="1">
        <f>IF(D805="","",VLOOKUP(D805,'produto-estoque-total-7'!A:AB,2,0))</f>
        <v/>
      </c>
      <c r="D805" s="37">
        <f>IFERROR(IF('produto-estoque-total-7'!A804="","",'produto-estoque-total-7'!A804),"")</f>
        <v/>
      </c>
      <c r="E805" s="1">
        <f>IF(D805="","",VLOOKUP(D805,'produto-estoque-total-7'!A:AB,4,0))</f>
        <v/>
      </c>
      <c r="F805" s="36">
        <f>IF(D805="","",VLOOKUP(D805,'produto-estoque-total-7'!A:AB,13,0))</f>
        <v/>
      </c>
      <c r="G805" s="1">
        <f>IF(F805="","",VLOOKUP(F805,'FORNECEDORES X COMPRADOR'!A:D,4,0))</f>
        <v/>
      </c>
      <c r="H805" s="1">
        <f>IF(F805="","",VLOOKUP(F805,'FORNECEDORES X COMPRADOR'!A:E,5,0))</f>
        <v/>
      </c>
      <c r="I805" s="36">
        <f>IF(D805="","",VLOOKUP(D805,'produto-estoque-total-7'!A:AB,15,0))</f>
        <v/>
      </c>
      <c r="J805" s="36">
        <f>IF(D805="","",VLOOKUP(D805,'produto-estoque-total-7'!A:AB,19,0))</f>
        <v/>
      </c>
      <c r="K805" s="1">
        <f>IF(D805="","",VLOOKUP(D805,'produto-estoque-total-7'!A:AB,20,0))</f>
        <v/>
      </c>
      <c r="L805" s="36">
        <f>IF(D805="","",VLOOKUP(D805,'produto-estoque-total-7'!A:AB,17,0))</f>
        <v/>
      </c>
      <c r="M805" s="1">
        <f>IF(D805="","",VLOOKUP(D805,'produto-estoque-total-7'!A:AB,18,0))</f>
        <v/>
      </c>
      <c r="N805" s="36">
        <f>IF(D805="","",VLOOKUP(D805,'produto-estoque-total-7'!A:AB,21,0))</f>
        <v/>
      </c>
      <c r="O805" s="1">
        <f>IF(D805="","",VLOOKUP(D805,'produto-estoque-total-7'!A:AB,22,0))</f>
        <v/>
      </c>
      <c r="P805" s="36">
        <f>IF(D805="","",VLOOKUP(D805,'produto-estoque-total-7'!A:AB,23,0))</f>
        <v/>
      </c>
      <c r="Q805" s="1">
        <f>IF(D805="","",VLOOKUP(D805,'produto-estoque-total-7'!A:AB,24,0))</f>
        <v/>
      </c>
      <c r="R805" s="38">
        <f>IFERROR(IF(D805="","",VLOOKUP(D805,'produto-venda-7'!B:N,13,0)),"C")</f>
        <v/>
      </c>
      <c r="S805" s="39">
        <f>IF(D805="","",VLOOKUP(D805,'produto-estoque-total-7'!A:AB,6,0))</f>
        <v/>
      </c>
      <c r="T805" s="39">
        <f>IF(D805="","",VLOOKUP(D805,'produto-estoque-total-7'!A:AB,5,0))</f>
        <v/>
      </c>
      <c r="U805" s="40">
        <f>IF(D805="","",VLOOKUP(D805,'produto-estoque-total-7'!A:AB,11,0))</f>
        <v/>
      </c>
      <c r="V805" s="41">
        <f>IF(D805="","",IFERROR(VLOOKUP(D805,'produto-entrada-7'!A:M,10,0),0))</f>
        <v/>
      </c>
      <c r="W805" s="42" t="n"/>
      <c r="X805" s="39">
        <f>IF(D805="","",VLOOKUP(D805,'produto-estoque-total-7'!A:AB,8,0))</f>
        <v/>
      </c>
      <c r="Y805" s="39">
        <f>IF(D805="","",VLOOKUP(D805,'produto-estoque-total-7'!A:AB,9,0))</f>
        <v/>
      </c>
      <c r="Z805" s="39">
        <f>IF(D805="","",VLOOKUP(D805,'produto-estoque-total-7'!A:AB,10,0))</f>
        <v/>
      </c>
      <c r="AA805" s="39">
        <f>IFERROR(IF(D805="","",VLOOKUP(D805,'produto-venda-7'!B:N,4,0)),0)</f>
        <v/>
      </c>
      <c r="AB805" s="39">
        <f>IFERROR(IF(D805="","",VLOOKUP(D805,'produto-venda-7'!B:N,5,0)),0)</f>
        <v/>
      </c>
      <c r="AC805" s="39">
        <f>IF(D805="","",IFERROR(AA805/90,0))</f>
        <v/>
      </c>
      <c r="AD805" s="36">
        <f>IF(D805="","",IFERROR(VLOOKUP(D805,'produto-entrada-7'!A:M,4,0),0))</f>
        <v/>
      </c>
      <c r="AE805" s="36">
        <f>IFERROR(IF(D805="","",VLOOKUP(D805,'produto-venda-7'!B:N,10,0)),0)</f>
        <v/>
      </c>
      <c r="AF805" s="36">
        <f>IF(D805="","",IFERROR(VLOOKUP(D805,'produto-entrada-7'!A:M,11,0),0))</f>
        <v/>
      </c>
      <c r="AG805" s="1">
        <f>IF(D805="","",IFERROR(VLOOKUP(D805,'produto-entrada-7'!A:M,12,0),0))</f>
        <v/>
      </c>
      <c r="AH805" s="1">
        <f>IF(D805="","",IFERROR(VLOOKUP(D805,'produto-entrada-7'!A:M,13,0),0))</f>
        <v/>
      </c>
      <c r="AI805" s="36">
        <f>IFERROR(IF(D805="","",VLOOKUP(D805,'produto-venda-7'!B:N,11,0)),0)</f>
        <v/>
      </c>
      <c r="AJ805" s="43">
        <f>IF(D805="","",IFERROR(AI805*AB805,0))</f>
        <v/>
      </c>
      <c r="AK805" s="44">
        <f>IFERROR(IF(D805="","",VLOOKUP(F805,'ANALISE FORNECEDOR'!$A:$I,8,0)),"")</f>
        <v/>
      </c>
      <c r="AL805" s="44">
        <f>IF(D805="","",AVERAGE(AM805,AK805))</f>
        <v/>
      </c>
      <c r="AM805" s="44">
        <f>IFERROR(IF(D805="","",VLOOKUP(F805,'ANALISE FORNECEDOR'!$A:$I,9,0)),"")</f>
        <v/>
      </c>
      <c r="AN805" s="45">
        <f>IF(D805="","",IF(Y805&gt;12,AI805*(U805+Y805),AI805*U805))</f>
        <v/>
      </c>
      <c r="AO805" s="45">
        <f>IF(D805="","",IF(Y805&gt;12,AI805*(U805+V805+Y805),AI805*(U805+V805)))</f>
        <v/>
      </c>
      <c r="AP805" s="46">
        <f>IF(D805="","",IF(Y805&gt;12,AG805*(U805+Y805),AG805*U805))</f>
        <v/>
      </c>
      <c r="AQ805" s="46">
        <f>IF(D805="","",IF(Y805&gt;12,AG805*(U805+V805+Y805),AG805*(U805+V805)))</f>
        <v/>
      </c>
      <c r="AR805" s="46">
        <f>IF(D805="","",IF(OR(R805="A",R805="AA",R805="AAA"),AP805,0))</f>
        <v/>
      </c>
      <c r="AS805" s="46">
        <f>IF(D805="","",IF(R805="B",AP805,0))</f>
        <v/>
      </c>
      <c r="AT805" s="46">
        <f>IF(D805="","",IF(R805="C",AP805,0))</f>
        <v/>
      </c>
      <c r="AU805" s="47">
        <f>IF(D805="","",IFERROR(AN805/AJ805,0))</f>
        <v/>
      </c>
      <c r="AV805" s="47">
        <f>IF(D805="","",IFERROR(((AO805)/AJ805),0))</f>
        <v/>
      </c>
      <c r="AW805" s="48">
        <f>IF(D805="","",IF(OR(S805="S",NOT(AND(ISNUMBER(AC805),ISNUMBER(AL805),AC805*AL805&gt;=0))),0,AC805*AL805))</f>
        <v/>
      </c>
      <c r="AX805" s="49">
        <f>IFERROR(IF(D805="","",AW805*AG805),0)</f>
        <v/>
      </c>
      <c r="AY805" s="48">
        <f>IF(D805="","",IF(OR(S805="S",NOT(AND(ISNUMBER(AC805),ISNUMBER(AK805),AC805*AK805&gt;=0))),0,AC805*AK805))</f>
        <v/>
      </c>
      <c r="AZ805" s="48">
        <f>IFERROR(IF(D805="","",IF(AY805=0,0,IF(((AY805)-(U805+Y805))&lt;0,0,(AY805)-U805))),0)</f>
        <v/>
      </c>
      <c r="BA805" s="49">
        <f>IF(D805="","",AZ805*AG805)</f>
        <v/>
      </c>
      <c r="BB805" s="49">
        <f>IF(D805="","",IF(OR(R805="A",R805="AA",R805="AAA"),BA805,0))</f>
        <v/>
      </c>
      <c r="BC805" s="49">
        <f>IF(D805="","",IF(R805="B",BA805,0))</f>
        <v/>
      </c>
      <c r="BD805" s="49">
        <f>IF(D805="","",IF(R805="B",BA805,0))</f>
        <v/>
      </c>
      <c r="BE805" s="49">
        <f>IF(D805="","",IF(S805="S",
1,
IF(AC805=0,
1,
IF(
IFERROR(((U805+Y805)*AG805)/((AC805*AK805)*AG805),0)&lt;0,
0,
IF(
IFERROR(((U805+Y805)*AG805)/((AC805*AK805)*AG805),0)&gt;1,
1,
IFERROR(((U805+Y805)*AG805)/((AC805*AK805)*AG805),0)
)
)
)
))</f>
        <v/>
      </c>
      <c r="BF805" s="49">
        <f>IF(D805="","",IF(S805="S",
1,
IF(AC805=0,
1,
IF(
IFERROR(((U805+V805+Y805)*AG805)/((AC805*AK805)*AG805),0)&lt;0,
0,
IF(
IFERROR(((U805+V805+Y805)*AG805)/((AC805*AK805)*AG805),0)&gt;1,
1,
IFERROR(((U805+V805+Y805)*AG805)/((AC805*AK805)*AG805),0)
)
)
)
))</f>
        <v/>
      </c>
      <c r="BG805" s="50">
        <f>IF(D805="","",IF(S805="S",0,IF(AND(ISNUMBER(AC805),ISNUMBER(AM805)),IF(OR(AC805*AM805&lt;0,ISERR(AC805*AM805)),0,AC805*AM805),0)))</f>
        <v/>
      </c>
      <c r="BH805" s="50">
        <f>IF(D805="","",IF(BY805&gt;TODAY()-60,0,IF(Y805&gt;12,MAX(0,(U805+Y805)-BG805),MAX(0,U805-BG805))))</f>
        <v/>
      </c>
      <c r="BI805" s="51">
        <f>IF(D805="","",BH805*AG805)</f>
        <v/>
      </c>
      <c r="BJ805" s="51">
        <f>IF(D805="","",IF(OR(R805="A",R805="AA",R805="AAA"),BI805,0))</f>
        <v/>
      </c>
      <c r="BK805" s="51">
        <f>IF(D805="","",IF(R805="B",BI805,0))</f>
        <v/>
      </c>
      <c r="BL805" s="51">
        <f>IF(D805="","",IF(R805="C",BI805,0))</f>
        <v/>
      </c>
      <c r="BM805" s="51">
        <f>IF(D805="","",IFERROR(MAX(0,MIN(BI805/AP805,1)),0))</f>
        <v/>
      </c>
      <c r="BN805" s="52">
        <f>IF(D805="","",AB805*AG805)</f>
        <v/>
      </c>
      <c r="BO805" s="52">
        <f>IF(D805="","",(U805+V805+X805)*AG805)</f>
        <v/>
      </c>
      <c r="BP805" s="52">
        <f>IF(D805="","",(AB805*3)*AG805)</f>
        <v/>
      </c>
      <c r="BQ805" s="52">
        <f>IF(D805="","",IF(BO805-BP805&gt;0,0,BO805-BP805))</f>
        <v/>
      </c>
      <c r="BR805" s="52">
        <f>IF(D805="","",IF(BO805-BP805-BN805&gt;0,0,BO805-BP805-BN805))</f>
        <v/>
      </c>
      <c r="BS805" s="53">
        <f>IF(D805="","",IFERROR(AB805*AI805,0))</f>
        <v/>
      </c>
      <c r="BT805" s="53">
        <f>IF(D805="","",IFERROR(IF(X805&gt;12, AI805*(U805+V805+X805), AI805*(U805+V805)),0))</f>
        <v/>
      </c>
      <c r="BU805" s="53">
        <f>IF(D805="","",IFERROR(((AB805*3)*AI805),0))</f>
        <v/>
      </c>
      <c r="BV805" s="53">
        <f>IF(D805="","",IF(BT805-BU805&gt;0,0,BT805-BU805))</f>
        <v/>
      </c>
      <c r="BW805" s="53">
        <f>IF(D805="","",IF(BT805-BU805-BS805&gt;0,0,BT805-BU805-BS805))</f>
        <v/>
      </c>
      <c r="BX805" s="36">
        <f>IF(D805="","",IFERROR(VLOOKUP(D805,'produto-entrada-7'!A:M,3,0),"SEM PEDIDO"))</f>
        <v/>
      </c>
      <c r="BY805" s="36">
        <f>IF(D805="","",VLOOKUP(D805,'produto-estoque-total-7'!A:AB,25,0))</f>
        <v/>
      </c>
      <c r="BZ805" s="36">
        <f>IF(D805="","",IFERROR(VLOOKUP(D805,'produto-estoque-total-7'!A:AB,26,0)/100,0))</f>
        <v/>
      </c>
      <c r="CA805" s="36">
        <f>IF(D805="","",IFERROR(VLOOKUP(D805,'produto-estoque-total-7'!A:AB,27,0)/100,0))</f>
        <v/>
      </c>
      <c r="CB805" s="41">
        <f>IF(D805="","",V805*AF805)</f>
        <v/>
      </c>
      <c r="CC805" s="41">
        <f>IF(D805="","",V805*AI805)</f>
        <v/>
      </c>
      <c r="CD805" s="54">
        <f>IF(D805="","",VLOOKUP(D805,'produto-estoque-total-7'!A:AB,28,0))</f>
        <v/>
      </c>
    </row>
    <row r="806">
      <c r="A806" s="36">
        <f>IF(D806="","",VLOOKUP(D806,'produto-estoque-total-7'!A:AB,3,0))</f>
        <v/>
      </c>
      <c r="B806" s="1">
        <f>IF(D806="","",VLOOKUP(D806,'produto-estoque-total-7'!A:AB,12,0))</f>
        <v/>
      </c>
      <c r="C806" s="1">
        <f>IF(D806="","",VLOOKUP(D806,'produto-estoque-total-7'!A:AB,2,0))</f>
        <v/>
      </c>
      <c r="D806" s="37">
        <f>IFERROR(IF('produto-estoque-total-7'!A805="","",'produto-estoque-total-7'!A805),"")</f>
        <v/>
      </c>
      <c r="E806" s="1">
        <f>IF(D806="","",VLOOKUP(D806,'produto-estoque-total-7'!A:AB,4,0))</f>
        <v/>
      </c>
      <c r="F806" s="36">
        <f>IF(D806="","",VLOOKUP(D806,'produto-estoque-total-7'!A:AB,13,0))</f>
        <v/>
      </c>
      <c r="G806" s="1">
        <f>IF(F806="","",VLOOKUP(F806,'FORNECEDORES X COMPRADOR'!A:D,4,0))</f>
        <v/>
      </c>
      <c r="H806" s="1">
        <f>IF(F806="","",VLOOKUP(F806,'FORNECEDORES X COMPRADOR'!A:E,5,0))</f>
        <v/>
      </c>
      <c r="I806" s="36">
        <f>IF(D806="","",VLOOKUP(D806,'produto-estoque-total-7'!A:AB,15,0))</f>
        <v/>
      </c>
      <c r="J806" s="36">
        <f>IF(D806="","",VLOOKUP(D806,'produto-estoque-total-7'!A:AB,19,0))</f>
        <v/>
      </c>
      <c r="K806" s="1">
        <f>IF(D806="","",VLOOKUP(D806,'produto-estoque-total-7'!A:AB,20,0))</f>
        <v/>
      </c>
      <c r="L806" s="36">
        <f>IF(D806="","",VLOOKUP(D806,'produto-estoque-total-7'!A:AB,17,0))</f>
        <v/>
      </c>
      <c r="M806" s="1">
        <f>IF(D806="","",VLOOKUP(D806,'produto-estoque-total-7'!A:AB,18,0))</f>
        <v/>
      </c>
      <c r="N806" s="36">
        <f>IF(D806="","",VLOOKUP(D806,'produto-estoque-total-7'!A:AB,21,0))</f>
        <v/>
      </c>
      <c r="O806" s="1">
        <f>IF(D806="","",VLOOKUP(D806,'produto-estoque-total-7'!A:AB,22,0))</f>
        <v/>
      </c>
      <c r="P806" s="36">
        <f>IF(D806="","",VLOOKUP(D806,'produto-estoque-total-7'!A:AB,23,0))</f>
        <v/>
      </c>
      <c r="Q806" s="1">
        <f>IF(D806="","",VLOOKUP(D806,'produto-estoque-total-7'!A:AB,24,0))</f>
        <v/>
      </c>
      <c r="R806" s="38">
        <f>IFERROR(IF(D806="","",VLOOKUP(D806,'produto-venda-7'!B:N,13,0)),"C")</f>
        <v/>
      </c>
      <c r="S806" s="39">
        <f>IF(D806="","",VLOOKUP(D806,'produto-estoque-total-7'!A:AB,6,0))</f>
        <v/>
      </c>
      <c r="T806" s="39">
        <f>IF(D806="","",VLOOKUP(D806,'produto-estoque-total-7'!A:AB,5,0))</f>
        <v/>
      </c>
      <c r="U806" s="40">
        <f>IF(D806="","",VLOOKUP(D806,'produto-estoque-total-7'!A:AB,11,0))</f>
        <v/>
      </c>
      <c r="V806" s="41">
        <f>IF(D806="","",IFERROR(VLOOKUP(D806,'produto-entrada-7'!A:M,10,0),0))</f>
        <v/>
      </c>
      <c r="W806" s="42" t="n"/>
      <c r="X806" s="39">
        <f>IF(D806="","",VLOOKUP(D806,'produto-estoque-total-7'!A:AB,8,0))</f>
        <v/>
      </c>
      <c r="Y806" s="39">
        <f>IF(D806="","",VLOOKUP(D806,'produto-estoque-total-7'!A:AB,9,0))</f>
        <v/>
      </c>
      <c r="Z806" s="39">
        <f>IF(D806="","",VLOOKUP(D806,'produto-estoque-total-7'!A:AB,10,0))</f>
        <v/>
      </c>
      <c r="AA806" s="39">
        <f>IFERROR(IF(D806="","",VLOOKUP(D806,'produto-venda-7'!B:N,4,0)),0)</f>
        <v/>
      </c>
      <c r="AB806" s="39">
        <f>IFERROR(IF(D806="","",VLOOKUP(D806,'produto-venda-7'!B:N,5,0)),0)</f>
        <v/>
      </c>
      <c r="AC806" s="39">
        <f>IF(D806="","",IFERROR(AA806/90,0))</f>
        <v/>
      </c>
      <c r="AD806" s="36">
        <f>IF(D806="","",IFERROR(VLOOKUP(D806,'produto-entrada-7'!A:M,4,0),0))</f>
        <v/>
      </c>
      <c r="AE806" s="36">
        <f>IFERROR(IF(D806="","",VLOOKUP(D806,'produto-venda-7'!B:N,10,0)),0)</f>
        <v/>
      </c>
      <c r="AF806" s="36">
        <f>IF(D806="","",IFERROR(VLOOKUP(D806,'produto-entrada-7'!A:M,11,0),0))</f>
        <v/>
      </c>
      <c r="AG806" s="1">
        <f>IF(D806="","",IFERROR(VLOOKUP(D806,'produto-entrada-7'!A:M,12,0),0))</f>
        <v/>
      </c>
      <c r="AH806" s="1">
        <f>IF(D806="","",IFERROR(VLOOKUP(D806,'produto-entrada-7'!A:M,13,0),0))</f>
        <v/>
      </c>
      <c r="AI806" s="36">
        <f>IFERROR(IF(D806="","",VLOOKUP(D806,'produto-venda-7'!B:N,11,0)),0)</f>
        <v/>
      </c>
      <c r="AJ806" s="43">
        <f>IF(D806="","",IFERROR(AI806*AB806,0))</f>
        <v/>
      </c>
      <c r="AK806" s="44">
        <f>IFERROR(IF(D806="","",VLOOKUP(F806,'ANALISE FORNECEDOR'!$A:$I,8,0)),"")</f>
        <v/>
      </c>
      <c r="AL806" s="44">
        <f>IF(D806="","",AVERAGE(AM806,AK806))</f>
        <v/>
      </c>
      <c r="AM806" s="44">
        <f>IFERROR(IF(D806="","",VLOOKUP(F806,'ANALISE FORNECEDOR'!$A:$I,9,0)),"")</f>
        <v/>
      </c>
      <c r="AN806" s="45">
        <f>IF(D806="","",IF(Y806&gt;12,AI806*(U806+Y806),AI806*U806))</f>
        <v/>
      </c>
      <c r="AO806" s="45">
        <f>IF(D806="","",IF(Y806&gt;12,AI806*(U806+V806+Y806),AI806*(U806+V806)))</f>
        <v/>
      </c>
      <c r="AP806" s="46">
        <f>IF(D806="","",IF(Y806&gt;12,AG806*(U806+Y806),AG806*U806))</f>
        <v/>
      </c>
      <c r="AQ806" s="46">
        <f>IF(D806="","",IF(Y806&gt;12,AG806*(U806+V806+Y806),AG806*(U806+V806)))</f>
        <v/>
      </c>
      <c r="AR806" s="46">
        <f>IF(D806="","",IF(OR(R806="A",R806="AA",R806="AAA"),AP806,0))</f>
        <v/>
      </c>
      <c r="AS806" s="46">
        <f>IF(D806="","",IF(R806="B",AP806,0))</f>
        <v/>
      </c>
      <c r="AT806" s="46">
        <f>IF(D806="","",IF(R806="C",AP806,0))</f>
        <v/>
      </c>
      <c r="AU806" s="47">
        <f>IF(D806="","",IFERROR(AN806/AJ806,0))</f>
        <v/>
      </c>
      <c r="AV806" s="47">
        <f>IF(D806="","",IFERROR(((AO806)/AJ806),0))</f>
        <v/>
      </c>
      <c r="AW806" s="48">
        <f>IF(D806="","",IF(OR(S806="S",NOT(AND(ISNUMBER(AC806),ISNUMBER(AL806),AC806*AL806&gt;=0))),0,AC806*AL806))</f>
        <v/>
      </c>
      <c r="AX806" s="49">
        <f>IFERROR(IF(D806="","",AW806*AG806),0)</f>
        <v/>
      </c>
      <c r="AY806" s="48">
        <f>IF(D806="","",IF(OR(S806="S",NOT(AND(ISNUMBER(AC806),ISNUMBER(AK806),AC806*AK806&gt;=0))),0,AC806*AK806))</f>
        <v/>
      </c>
      <c r="AZ806" s="48">
        <f>IFERROR(IF(D806="","",IF(AY806=0,0,IF(((AY806)-(U806+Y806))&lt;0,0,(AY806)-U806))),0)</f>
        <v/>
      </c>
      <c r="BA806" s="49">
        <f>IF(D806="","",AZ806*AG806)</f>
        <v/>
      </c>
      <c r="BB806" s="49">
        <f>IF(D806="","",IF(OR(R806="A",R806="AA",R806="AAA"),BA806,0))</f>
        <v/>
      </c>
      <c r="BC806" s="49">
        <f>IF(D806="","",IF(R806="B",BA806,0))</f>
        <v/>
      </c>
      <c r="BD806" s="49">
        <f>IF(D806="","",IF(R806="B",BA806,0))</f>
        <v/>
      </c>
      <c r="BE806" s="49">
        <f>IF(D806="","",IF(S806="S",
1,
IF(AC806=0,
1,
IF(
IFERROR(((U806+Y806)*AG806)/((AC806*AK806)*AG806),0)&lt;0,
0,
IF(
IFERROR(((U806+Y806)*AG806)/((AC806*AK806)*AG806),0)&gt;1,
1,
IFERROR(((U806+Y806)*AG806)/((AC806*AK806)*AG806),0)
)
)
)
))</f>
        <v/>
      </c>
      <c r="BF806" s="49">
        <f>IF(D806="","",IF(S806="S",
1,
IF(AC806=0,
1,
IF(
IFERROR(((U806+V806+Y806)*AG806)/((AC806*AK806)*AG806),0)&lt;0,
0,
IF(
IFERROR(((U806+V806+Y806)*AG806)/((AC806*AK806)*AG806),0)&gt;1,
1,
IFERROR(((U806+V806+Y806)*AG806)/((AC806*AK806)*AG806),0)
)
)
)
))</f>
        <v/>
      </c>
      <c r="BG806" s="50">
        <f>IF(D806="","",IF(S806="S",0,IF(AND(ISNUMBER(AC806),ISNUMBER(AM806)),IF(OR(AC806*AM806&lt;0,ISERR(AC806*AM806)),0,AC806*AM806),0)))</f>
        <v/>
      </c>
      <c r="BH806" s="50">
        <f>IF(D806="","",IF(BY806&gt;TODAY()-60,0,IF(Y806&gt;12,MAX(0,(U806+Y806)-BG806),MAX(0,U806-BG806))))</f>
        <v/>
      </c>
      <c r="BI806" s="51">
        <f>IF(D806="","",BH806*AG806)</f>
        <v/>
      </c>
      <c r="BJ806" s="51">
        <f>IF(D806="","",IF(OR(R806="A",R806="AA",R806="AAA"),BI806,0))</f>
        <v/>
      </c>
      <c r="BK806" s="51">
        <f>IF(D806="","",IF(R806="B",BI806,0))</f>
        <v/>
      </c>
      <c r="BL806" s="51">
        <f>IF(D806="","",IF(R806="C",BI806,0))</f>
        <v/>
      </c>
      <c r="BM806" s="51">
        <f>IF(D806="","",IFERROR(MAX(0,MIN(BI806/AP806,1)),0))</f>
        <v/>
      </c>
      <c r="BN806" s="52">
        <f>IF(D806="","",AB806*AG806)</f>
        <v/>
      </c>
      <c r="BO806" s="52">
        <f>IF(D806="","",(U806+V806+X806)*AG806)</f>
        <v/>
      </c>
      <c r="BP806" s="52">
        <f>IF(D806="","",(AB806*3)*AG806)</f>
        <v/>
      </c>
      <c r="BQ806" s="52">
        <f>IF(D806="","",IF(BO806-BP806&gt;0,0,BO806-BP806))</f>
        <v/>
      </c>
      <c r="BR806" s="52">
        <f>IF(D806="","",IF(BO806-BP806-BN806&gt;0,0,BO806-BP806-BN806))</f>
        <v/>
      </c>
      <c r="BS806" s="53">
        <f>IF(D806="","",IFERROR(AB806*AI806,0))</f>
        <v/>
      </c>
      <c r="BT806" s="53">
        <f>IF(D806="","",IFERROR(IF(X806&gt;12, AI806*(U806+V806+X806), AI806*(U806+V806)),0))</f>
        <v/>
      </c>
      <c r="BU806" s="53">
        <f>IF(D806="","",IFERROR(((AB806*3)*AI806),0))</f>
        <v/>
      </c>
      <c r="BV806" s="53">
        <f>IF(D806="","",IF(BT806-BU806&gt;0,0,BT806-BU806))</f>
        <v/>
      </c>
      <c r="BW806" s="53">
        <f>IF(D806="","",IF(BT806-BU806-BS806&gt;0,0,BT806-BU806-BS806))</f>
        <v/>
      </c>
      <c r="BX806" s="36">
        <f>IF(D806="","",IFERROR(VLOOKUP(D806,'produto-entrada-7'!A:M,3,0),"SEM PEDIDO"))</f>
        <v/>
      </c>
      <c r="BY806" s="36">
        <f>IF(D806="","",VLOOKUP(D806,'produto-estoque-total-7'!A:AB,25,0))</f>
        <v/>
      </c>
      <c r="BZ806" s="36">
        <f>IF(D806="","",IFERROR(VLOOKUP(D806,'produto-estoque-total-7'!A:AB,26,0)/100,0))</f>
        <v/>
      </c>
      <c r="CA806" s="36">
        <f>IF(D806="","",IFERROR(VLOOKUP(D806,'produto-estoque-total-7'!A:AB,27,0)/100,0))</f>
        <v/>
      </c>
      <c r="CB806" s="41">
        <f>IF(D806="","",V806*AF806)</f>
        <v/>
      </c>
      <c r="CC806" s="41">
        <f>IF(D806="","",V806*AI806)</f>
        <v/>
      </c>
      <c r="CD806" s="54">
        <f>IF(D806="","",VLOOKUP(D806,'produto-estoque-total-7'!A:AB,28,0))</f>
        <v/>
      </c>
    </row>
    <row r="807">
      <c r="A807" s="36">
        <f>IF(D807="","",VLOOKUP(D807,'produto-estoque-total-7'!A:AB,3,0))</f>
        <v/>
      </c>
      <c r="B807" s="1">
        <f>IF(D807="","",VLOOKUP(D807,'produto-estoque-total-7'!A:AB,12,0))</f>
        <v/>
      </c>
      <c r="C807" s="1">
        <f>IF(D807="","",VLOOKUP(D807,'produto-estoque-total-7'!A:AB,2,0))</f>
        <v/>
      </c>
      <c r="D807" s="37">
        <f>IFERROR(IF('produto-estoque-total-7'!A806="","",'produto-estoque-total-7'!A806),"")</f>
        <v/>
      </c>
      <c r="E807" s="1">
        <f>IF(D807="","",VLOOKUP(D807,'produto-estoque-total-7'!A:AB,4,0))</f>
        <v/>
      </c>
      <c r="F807" s="36">
        <f>IF(D807="","",VLOOKUP(D807,'produto-estoque-total-7'!A:AB,13,0))</f>
        <v/>
      </c>
      <c r="G807" s="1">
        <f>IF(F807="","",VLOOKUP(F807,'FORNECEDORES X COMPRADOR'!A:D,4,0))</f>
        <v/>
      </c>
      <c r="H807" s="1">
        <f>IF(F807="","",VLOOKUP(F807,'FORNECEDORES X COMPRADOR'!A:E,5,0))</f>
        <v/>
      </c>
      <c r="I807" s="36">
        <f>IF(D807="","",VLOOKUP(D807,'produto-estoque-total-7'!A:AB,15,0))</f>
        <v/>
      </c>
      <c r="J807" s="36">
        <f>IF(D807="","",VLOOKUP(D807,'produto-estoque-total-7'!A:AB,19,0))</f>
        <v/>
      </c>
      <c r="K807" s="1">
        <f>IF(D807="","",VLOOKUP(D807,'produto-estoque-total-7'!A:AB,20,0))</f>
        <v/>
      </c>
      <c r="L807" s="36">
        <f>IF(D807="","",VLOOKUP(D807,'produto-estoque-total-7'!A:AB,17,0))</f>
        <v/>
      </c>
      <c r="M807" s="1">
        <f>IF(D807="","",VLOOKUP(D807,'produto-estoque-total-7'!A:AB,18,0))</f>
        <v/>
      </c>
      <c r="N807" s="36">
        <f>IF(D807="","",VLOOKUP(D807,'produto-estoque-total-7'!A:AB,21,0))</f>
        <v/>
      </c>
      <c r="O807" s="1">
        <f>IF(D807="","",VLOOKUP(D807,'produto-estoque-total-7'!A:AB,22,0))</f>
        <v/>
      </c>
      <c r="P807" s="36">
        <f>IF(D807="","",VLOOKUP(D807,'produto-estoque-total-7'!A:AB,23,0))</f>
        <v/>
      </c>
      <c r="Q807" s="1">
        <f>IF(D807="","",VLOOKUP(D807,'produto-estoque-total-7'!A:AB,24,0))</f>
        <v/>
      </c>
      <c r="R807" s="38">
        <f>IFERROR(IF(D807="","",VLOOKUP(D807,'produto-venda-7'!B:N,13,0)),"C")</f>
        <v/>
      </c>
      <c r="S807" s="39">
        <f>IF(D807="","",VLOOKUP(D807,'produto-estoque-total-7'!A:AB,6,0))</f>
        <v/>
      </c>
      <c r="T807" s="39">
        <f>IF(D807="","",VLOOKUP(D807,'produto-estoque-total-7'!A:AB,5,0))</f>
        <v/>
      </c>
      <c r="U807" s="40">
        <f>IF(D807="","",VLOOKUP(D807,'produto-estoque-total-7'!A:AB,11,0))</f>
        <v/>
      </c>
      <c r="V807" s="41">
        <f>IF(D807="","",IFERROR(VLOOKUP(D807,'produto-entrada-7'!A:M,10,0),0))</f>
        <v/>
      </c>
      <c r="W807" s="42" t="n"/>
      <c r="X807" s="39">
        <f>IF(D807="","",VLOOKUP(D807,'produto-estoque-total-7'!A:AB,8,0))</f>
        <v/>
      </c>
      <c r="Y807" s="39">
        <f>IF(D807="","",VLOOKUP(D807,'produto-estoque-total-7'!A:AB,9,0))</f>
        <v/>
      </c>
      <c r="Z807" s="39">
        <f>IF(D807="","",VLOOKUP(D807,'produto-estoque-total-7'!A:AB,10,0))</f>
        <v/>
      </c>
      <c r="AA807" s="39">
        <f>IFERROR(IF(D807="","",VLOOKUP(D807,'produto-venda-7'!B:N,4,0)),0)</f>
        <v/>
      </c>
      <c r="AB807" s="39">
        <f>IFERROR(IF(D807="","",VLOOKUP(D807,'produto-venda-7'!B:N,5,0)),0)</f>
        <v/>
      </c>
      <c r="AC807" s="39">
        <f>IF(D807="","",IFERROR(AA807/90,0))</f>
        <v/>
      </c>
      <c r="AD807" s="36">
        <f>IF(D807="","",IFERROR(VLOOKUP(D807,'produto-entrada-7'!A:M,4,0),0))</f>
        <v/>
      </c>
      <c r="AE807" s="36">
        <f>IFERROR(IF(D807="","",VLOOKUP(D807,'produto-venda-7'!B:N,10,0)),0)</f>
        <v/>
      </c>
      <c r="AF807" s="36">
        <f>IF(D807="","",IFERROR(VLOOKUP(D807,'produto-entrada-7'!A:M,11,0),0))</f>
        <v/>
      </c>
      <c r="AG807" s="1">
        <f>IF(D807="","",IFERROR(VLOOKUP(D807,'produto-entrada-7'!A:M,12,0),0))</f>
        <v/>
      </c>
      <c r="AH807" s="1">
        <f>IF(D807="","",IFERROR(VLOOKUP(D807,'produto-entrada-7'!A:M,13,0),0))</f>
        <v/>
      </c>
      <c r="AI807" s="36">
        <f>IFERROR(IF(D807="","",VLOOKUP(D807,'produto-venda-7'!B:N,11,0)),0)</f>
        <v/>
      </c>
      <c r="AJ807" s="43">
        <f>IF(D807="","",IFERROR(AI807*AB807,0))</f>
        <v/>
      </c>
      <c r="AK807" s="44">
        <f>IFERROR(IF(D807="","",VLOOKUP(F807,'ANALISE FORNECEDOR'!$A:$I,8,0)),"")</f>
        <v/>
      </c>
      <c r="AL807" s="44">
        <f>IF(D807="","",AVERAGE(AM807,AK807))</f>
        <v/>
      </c>
      <c r="AM807" s="44">
        <f>IFERROR(IF(D807="","",VLOOKUP(F807,'ANALISE FORNECEDOR'!$A:$I,9,0)),"")</f>
        <v/>
      </c>
      <c r="AN807" s="45">
        <f>IF(D807="","",IF(Y807&gt;12,AI807*(U807+Y807),AI807*U807))</f>
        <v/>
      </c>
      <c r="AO807" s="45">
        <f>IF(D807="","",IF(Y807&gt;12,AI807*(U807+V807+Y807),AI807*(U807+V807)))</f>
        <v/>
      </c>
      <c r="AP807" s="46">
        <f>IF(D807="","",IF(Y807&gt;12,AG807*(U807+Y807),AG807*U807))</f>
        <v/>
      </c>
      <c r="AQ807" s="46">
        <f>IF(D807="","",IF(Y807&gt;12,AG807*(U807+V807+Y807),AG807*(U807+V807)))</f>
        <v/>
      </c>
      <c r="AR807" s="46">
        <f>IF(D807="","",IF(OR(R807="A",R807="AA",R807="AAA"),AP807,0))</f>
        <v/>
      </c>
      <c r="AS807" s="46">
        <f>IF(D807="","",IF(R807="B",AP807,0))</f>
        <v/>
      </c>
      <c r="AT807" s="46">
        <f>IF(D807="","",IF(R807="C",AP807,0))</f>
        <v/>
      </c>
      <c r="AU807" s="47">
        <f>IF(D807="","",IFERROR(AN807/AJ807,0))</f>
        <v/>
      </c>
      <c r="AV807" s="47">
        <f>IF(D807="","",IFERROR(((AO807)/AJ807),0))</f>
        <v/>
      </c>
      <c r="AW807" s="48">
        <f>IF(D807="","",IF(OR(S807="S",NOT(AND(ISNUMBER(AC807),ISNUMBER(AL807),AC807*AL807&gt;=0))),0,AC807*AL807))</f>
        <v/>
      </c>
      <c r="AX807" s="49">
        <f>IFERROR(IF(D807="","",AW807*AG807),0)</f>
        <v/>
      </c>
      <c r="AY807" s="48">
        <f>IF(D807="","",IF(OR(S807="S",NOT(AND(ISNUMBER(AC807),ISNUMBER(AK807),AC807*AK807&gt;=0))),0,AC807*AK807))</f>
        <v/>
      </c>
      <c r="AZ807" s="48">
        <f>IFERROR(IF(D807="","",IF(AY807=0,0,IF(((AY807)-(U807+Y807))&lt;0,0,(AY807)-U807))),0)</f>
        <v/>
      </c>
      <c r="BA807" s="49">
        <f>IF(D807="","",AZ807*AG807)</f>
        <v/>
      </c>
      <c r="BB807" s="49">
        <f>IF(D807="","",IF(OR(R807="A",R807="AA",R807="AAA"),BA807,0))</f>
        <v/>
      </c>
      <c r="BC807" s="49">
        <f>IF(D807="","",IF(R807="B",BA807,0))</f>
        <v/>
      </c>
      <c r="BD807" s="49">
        <f>IF(D807="","",IF(R807="B",BA807,0))</f>
        <v/>
      </c>
      <c r="BE807" s="49">
        <f>IF(D807="","",IF(S807="S",
1,
IF(AC807=0,
1,
IF(
IFERROR(((U807+Y807)*AG807)/((AC807*AK807)*AG807),0)&lt;0,
0,
IF(
IFERROR(((U807+Y807)*AG807)/((AC807*AK807)*AG807),0)&gt;1,
1,
IFERROR(((U807+Y807)*AG807)/((AC807*AK807)*AG807),0)
)
)
)
))</f>
        <v/>
      </c>
      <c r="BF807" s="49">
        <f>IF(D807="","",IF(S807="S",
1,
IF(AC807=0,
1,
IF(
IFERROR(((U807+V807+Y807)*AG807)/((AC807*AK807)*AG807),0)&lt;0,
0,
IF(
IFERROR(((U807+V807+Y807)*AG807)/((AC807*AK807)*AG807),0)&gt;1,
1,
IFERROR(((U807+V807+Y807)*AG807)/((AC807*AK807)*AG807),0)
)
)
)
))</f>
        <v/>
      </c>
      <c r="BG807" s="50">
        <f>IF(D807="","",IF(S807="S",0,IF(AND(ISNUMBER(AC807),ISNUMBER(AM807)),IF(OR(AC807*AM807&lt;0,ISERR(AC807*AM807)),0,AC807*AM807),0)))</f>
        <v/>
      </c>
      <c r="BH807" s="50">
        <f>IF(D807="","",IF(BY807&gt;TODAY()-60,0,IF(Y807&gt;12,MAX(0,(U807+Y807)-BG807),MAX(0,U807-BG807))))</f>
        <v/>
      </c>
      <c r="BI807" s="51">
        <f>IF(D807="","",BH807*AG807)</f>
        <v/>
      </c>
      <c r="BJ807" s="51">
        <f>IF(D807="","",IF(OR(R807="A",R807="AA",R807="AAA"),BI807,0))</f>
        <v/>
      </c>
      <c r="BK807" s="51">
        <f>IF(D807="","",IF(R807="B",BI807,0))</f>
        <v/>
      </c>
      <c r="BL807" s="51">
        <f>IF(D807="","",IF(R807="C",BI807,0))</f>
        <v/>
      </c>
      <c r="BM807" s="51">
        <f>IF(D807="","",IFERROR(MAX(0,MIN(BI807/AP807,1)),0))</f>
        <v/>
      </c>
      <c r="BN807" s="52">
        <f>IF(D807="","",AB807*AG807)</f>
        <v/>
      </c>
      <c r="BO807" s="52">
        <f>IF(D807="","",(U807+V807+X807)*AG807)</f>
        <v/>
      </c>
      <c r="BP807" s="52">
        <f>IF(D807="","",(AB807*3)*AG807)</f>
        <v/>
      </c>
      <c r="BQ807" s="52">
        <f>IF(D807="","",IF(BO807-BP807&gt;0,0,BO807-BP807))</f>
        <v/>
      </c>
      <c r="BR807" s="52">
        <f>IF(D807="","",IF(BO807-BP807-BN807&gt;0,0,BO807-BP807-BN807))</f>
        <v/>
      </c>
      <c r="BS807" s="53">
        <f>IF(D807="","",IFERROR(AB807*AI807,0))</f>
        <v/>
      </c>
      <c r="BT807" s="53">
        <f>IF(D807="","",IFERROR(IF(X807&gt;12, AI807*(U807+V807+X807), AI807*(U807+V807)),0))</f>
        <v/>
      </c>
      <c r="BU807" s="53">
        <f>IF(D807="","",IFERROR(((AB807*3)*AI807),0))</f>
        <v/>
      </c>
      <c r="BV807" s="53">
        <f>IF(D807="","",IF(BT807-BU807&gt;0,0,BT807-BU807))</f>
        <v/>
      </c>
      <c r="BW807" s="53">
        <f>IF(D807="","",IF(BT807-BU807-BS807&gt;0,0,BT807-BU807-BS807))</f>
        <v/>
      </c>
      <c r="BX807" s="36">
        <f>IF(D807="","",IFERROR(VLOOKUP(D807,'produto-entrada-7'!A:M,3,0),"SEM PEDIDO"))</f>
        <v/>
      </c>
      <c r="BY807" s="36">
        <f>IF(D807="","",VLOOKUP(D807,'produto-estoque-total-7'!A:AB,25,0))</f>
        <v/>
      </c>
      <c r="BZ807" s="36">
        <f>IF(D807="","",IFERROR(VLOOKUP(D807,'produto-estoque-total-7'!A:AB,26,0)/100,0))</f>
        <v/>
      </c>
      <c r="CA807" s="36">
        <f>IF(D807="","",IFERROR(VLOOKUP(D807,'produto-estoque-total-7'!A:AB,27,0)/100,0))</f>
        <v/>
      </c>
      <c r="CB807" s="41">
        <f>IF(D807="","",V807*AF807)</f>
        <v/>
      </c>
      <c r="CC807" s="41">
        <f>IF(D807="","",V807*AI807)</f>
        <v/>
      </c>
      <c r="CD807" s="54">
        <f>IF(D807="","",VLOOKUP(D807,'produto-estoque-total-7'!A:AB,28,0))</f>
        <v/>
      </c>
    </row>
    <row r="808">
      <c r="A808" s="36">
        <f>IF(D808="","",VLOOKUP(D808,'produto-estoque-total-7'!A:AB,3,0))</f>
        <v/>
      </c>
      <c r="B808" s="1">
        <f>IF(D808="","",VLOOKUP(D808,'produto-estoque-total-7'!A:AB,12,0))</f>
        <v/>
      </c>
      <c r="C808" s="1">
        <f>IF(D808="","",VLOOKUP(D808,'produto-estoque-total-7'!A:AB,2,0))</f>
        <v/>
      </c>
      <c r="D808" s="37">
        <f>IFERROR(IF('produto-estoque-total-7'!A807="","",'produto-estoque-total-7'!A807),"")</f>
        <v/>
      </c>
      <c r="E808" s="1">
        <f>IF(D808="","",VLOOKUP(D808,'produto-estoque-total-7'!A:AB,4,0))</f>
        <v/>
      </c>
      <c r="F808" s="36">
        <f>IF(D808="","",VLOOKUP(D808,'produto-estoque-total-7'!A:AB,13,0))</f>
        <v/>
      </c>
      <c r="G808" s="1">
        <f>IF(F808="","",VLOOKUP(F808,'FORNECEDORES X COMPRADOR'!A:D,4,0))</f>
        <v/>
      </c>
      <c r="H808" s="1">
        <f>IF(F808="","",VLOOKUP(F808,'FORNECEDORES X COMPRADOR'!A:E,5,0))</f>
        <v/>
      </c>
      <c r="I808" s="36">
        <f>IF(D808="","",VLOOKUP(D808,'produto-estoque-total-7'!A:AB,15,0))</f>
        <v/>
      </c>
      <c r="J808" s="36">
        <f>IF(D808="","",VLOOKUP(D808,'produto-estoque-total-7'!A:AB,19,0))</f>
        <v/>
      </c>
      <c r="K808" s="1">
        <f>IF(D808="","",VLOOKUP(D808,'produto-estoque-total-7'!A:AB,20,0))</f>
        <v/>
      </c>
      <c r="L808" s="36">
        <f>IF(D808="","",VLOOKUP(D808,'produto-estoque-total-7'!A:AB,17,0))</f>
        <v/>
      </c>
      <c r="M808" s="1">
        <f>IF(D808="","",VLOOKUP(D808,'produto-estoque-total-7'!A:AB,18,0))</f>
        <v/>
      </c>
      <c r="N808" s="36">
        <f>IF(D808="","",VLOOKUP(D808,'produto-estoque-total-7'!A:AB,21,0))</f>
        <v/>
      </c>
      <c r="O808" s="1">
        <f>IF(D808="","",VLOOKUP(D808,'produto-estoque-total-7'!A:AB,22,0))</f>
        <v/>
      </c>
      <c r="P808" s="36">
        <f>IF(D808="","",VLOOKUP(D808,'produto-estoque-total-7'!A:AB,23,0))</f>
        <v/>
      </c>
      <c r="Q808" s="1">
        <f>IF(D808="","",VLOOKUP(D808,'produto-estoque-total-7'!A:AB,24,0))</f>
        <v/>
      </c>
      <c r="R808" s="38">
        <f>IFERROR(IF(D808="","",VLOOKUP(D808,'produto-venda-7'!B:N,13,0)),"C")</f>
        <v/>
      </c>
      <c r="S808" s="39">
        <f>IF(D808="","",VLOOKUP(D808,'produto-estoque-total-7'!A:AB,6,0))</f>
        <v/>
      </c>
      <c r="T808" s="39">
        <f>IF(D808="","",VLOOKUP(D808,'produto-estoque-total-7'!A:AB,5,0))</f>
        <v/>
      </c>
      <c r="U808" s="40">
        <f>IF(D808="","",VLOOKUP(D808,'produto-estoque-total-7'!A:AB,11,0))</f>
        <v/>
      </c>
      <c r="V808" s="41">
        <f>IF(D808="","",IFERROR(VLOOKUP(D808,'produto-entrada-7'!A:M,10,0),0))</f>
        <v/>
      </c>
      <c r="W808" s="42" t="n"/>
      <c r="X808" s="39">
        <f>IF(D808="","",VLOOKUP(D808,'produto-estoque-total-7'!A:AB,8,0))</f>
        <v/>
      </c>
      <c r="Y808" s="39">
        <f>IF(D808="","",VLOOKUP(D808,'produto-estoque-total-7'!A:AB,9,0))</f>
        <v/>
      </c>
      <c r="Z808" s="39">
        <f>IF(D808="","",VLOOKUP(D808,'produto-estoque-total-7'!A:AB,10,0))</f>
        <v/>
      </c>
      <c r="AA808" s="39">
        <f>IFERROR(IF(D808="","",VLOOKUP(D808,'produto-venda-7'!B:N,4,0)),0)</f>
        <v/>
      </c>
      <c r="AB808" s="39">
        <f>IFERROR(IF(D808="","",VLOOKUP(D808,'produto-venda-7'!B:N,5,0)),0)</f>
        <v/>
      </c>
      <c r="AC808" s="39">
        <f>IF(D808="","",IFERROR(AA808/90,0))</f>
        <v/>
      </c>
      <c r="AD808" s="36">
        <f>IF(D808="","",IFERROR(VLOOKUP(D808,'produto-entrada-7'!A:M,4,0),0))</f>
        <v/>
      </c>
      <c r="AE808" s="36">
        <f>IFERROR(IF(D808="","",VLOOKUP(D808,'produto-venda-7'!B:N,10,0)),0)</f>
        <v/>
      </c>
      <c r="AF808" s="36">
        <f>IF(D808="","",IFERROR(VLOOKUP(D808,'produto-entrada-7'!A:M,11,0),0))</f>
        <v/>
      </c>
      <c r="AG808" s="1">
        <f>IF(D808="","",IFERROR(VLOOKUP(D808,'produto-entrada-7'!A:M,12,0),0))</f>
        <v/>
      </c>
      <c r="AH808" s="1">
        <f>IF(D808="","",IFERROR(VLOOKUP(D808,'produto-entrada-7'!A:M,13,0),0))</f>
        <v/>
      </c>
      <c r="AI808" s="36">
        <f>IFERROR(IF(D808="","",VLOOKUP(D808,'produto-venda-7'!B:N,11,0)),0)</f>
        <v/>
      </c>
      <c r="AJ808" s="43">
        <f>IF(D808="","",IFERROR(AI808*AB808,0))</f>
        <v/>
      </c>
      <c r="AK808" s="44">
        <f>IFERROR(IF(D808="","",VLOOKUP(F808,'ANALISE FORNECEDOR'!$A:$I,8,0)),"")</f>
        <v/>
      </c>
      <c r="AL808" s="44">
        <f>IF(D808="","",AVERAGE(AM808,AK808))</f>
        <v/>
      </c>
      <c r="AM808" s="44">
        <f>IFERROR(IF(D808="","",VLOOKUP(F808,'ANALISE FORNECEDOR'!$A:$I,9,0)),"")</f>
        <v/>
      </c>
      <c r="AN808" s="45">
        <f>IF(D808="","",IF(Y808&gt;12,AI808*(U808+Y808),AI808*U808))</f>
        <v/>
      </c>
      <c r="AO808" s="45">
        <f>IF(D808="","",IF(Y808&gt;12,AI808*(U808+V808+Y808),AI808*(U808+V808)))</f>
        <v/>
      </c>
      <c r="AP808" s="46">
        <f>IF(D808="","",IF(Y808&gt;12,AG808*(U808+Y808),AG808*U808))</f>
        <v/>
      </c>
      <c r="AQ808" s="46">
        <f>IF(D808="","",IF(Y808&gt;12,AG808*(U808+V808+Y808),AG808*(U808+V808)))</f>
        <v/>
      </c>
      <c r="AR808" s="46">
        <f>IF(D808="","",IF(OR(R808="A",R808="AA",R808="AAA"),AP808,0))</f>
        <v/>
      </c>
      <c r="AS808" s="46">
        <f>IF(D808="","",IF(R808="B",AP808,0))</f>
        <v/>
      </c>
      <c r="AT808" s="46">
        <f>IF(D808="","",IF(R808="C",AP808,0))</f>
        <v/>
      </c>
      <c r="AU808" s="47">
        <f>IF(D808="","",IFERROR(AN808/AJ808,0))</f>
        <v/>
      </c>
      <c r="AV808" s="47">
        <f>IF(D808="","",IFERROR(((AO808)/AJ808),0))</f>
        <v/>
      </c>
      <c r="AW808" s="48">
        <f>IF(D808="","",IF(OR(S808="S",NOT(AND(ISNUMBER(AC808),ISNUMBER(AL808),AC808*AL808&gt;=0))),0,AC808*AL808))</f>
        <v/>
      </c>
      <c r="AX808" s="49">
        <f>IFERROR(IF(D808="","",AW808*AG808),0)</f>
        <v/>
      </c>
      <c r="AY808" s="48">
        <f>IF(D808="","",IF(OR(S808="S",NOT(AND(ISNUMBER(AC808),ISNUMBER(AK808),AC808*AK808&gt;=0))),0,AC808*AK808))</f>
        <v/>
      </c>
      <c r="AZ808" s="48">
        <f>IFERROR(IF(D808="","",IF(AY808=0,0,IF(((AY808)-(U808+Y808))&lt;0,0,(AY808)-U808))),0)</f>
        <v/>
      </c>
      <c r="BA808" s="49">
        <f>IF(D808="","",AZ808*AG808)</f>
        <v/>
      </c>
      <c r="BB808" s="49">
        <f>IF(D808="","",IF(OR(R808="A",R808="AA",R808="AAA"),BA808,0))</f>
        <v/>
      </c>
      <c r="BC808" s="49">
        <f>IF(D808="","",IF(R808="B",BA808,0))</f>
        <v/>
      </c>
      <c r="BD808" s="49">
        <f>IF(D808="","",IF(R808="B",BA808,0))</f>
        <v/>
      </c>
      <c r="BE808" s="49">
        <f>IF(D808="","",IF(S808="S",
1,
IF(AC808=0,
1,
IF(
IFERROR(((U808+Y808)*AG808)/((AC808*AK808)*AG808),0)&lt;0,
0,
IF(
IFERROR(((U808+Y808)*AG808)/((AC808*AK808)*AG808),0)&gt;1,
1,
IFERROR(((U808+Y808)*AG808)/((AC808*AK808)*AG808),0)
)
)
)
))</f>
        <v/>
      </c>
      <c r="BF808" s="49">
        <f>IF(D808="","",IF(S808="S",
1,
IF(AC808=0,
1,
IF(
IFERROR(((U808+V808+Y808)*AG808)/((AC808*AK808)*AG808),0)&lt;0,
0,
IF(
IFERROR(((U808+V808+Y808)*AG808)/((AC808*AK808)*AG808),0)&gt;1,
1,
IFERROR(((U808+V808+Y808)*AG808)/((AC808*AK808)*AG808),0)
)
)
)
))</f>
        <v/>
      </c>
      <c r="BG808" s="50">
        <f>IF(D808="","",IF(S808="S",0,IF(AND(ISNUMBER(AC808),ISNUMBER(AM808)),IF(OR(AC808*AM808&lt;0,ISERR(AC808*AM808)),0,AC808*AM808),0)))</f>
        <v/>
      </c>
      <c r="BH808" s="50">
        <f>IF(D808="","",IF(BY808&gt;TODAY()-60,0,IF(Y808&gt;12,MAX(0,(U808+Y808)-BG808),MAX(0,U808-BG808))))</f>
        <v/>
      </c>
      <c r="BI808" s="51">
        <f>IF(D808="","",BH808*AG808)</f>
        <v/>
      </c>
      <c r="BJ808" s="51">
        <f>IF(D808="","",IF(OR(R808="A",R808="AA",R808="AAA"),BI808,0))</f>
        <v/>
      </c>
      <c r="BK808" s="51">
        <f>IF(D808="","",IF(R808="B",BI808,0))</f>
        <v/>
      </c>
      <c r="BL808" s="51">
        <f>IF(D808="","",IF(R808="C",BI808,0))</f>
        <v/>
      </c>
      <c r="BM808" s="51">
        <f>IF(D808="","",IFERROR(MAX(0,MIN(BI808/AP808,1)),0))</f>
        <v/>
      </c>
      <c r="BN808" s="52">
        <f>IF(D808="","",AB808*AG808)</f>
        <v/>
      </c>
      <c r="BO808" s="52">
        <f>IF(D808="","",(U808+V808+X808)*AG808)</f>
        <v/>
      </c>
      <c r="BP808" s="52">
        <f>IF(D808="","",(AB808*3)*AG808)</f>
        <v/>
      </c>
      <c r="BQ808" s="52">
        <f>IF(D808="","",IF(BO808-BP808&gt;0,0,BO808-BP808))</f>
        <v/>
      </c>
      <c r="BR808" s="52">
        <f>IF(D808="","",IF(BO808-BP808-BN808&gt;0,0,BO808-BP808-BN808))</f>
        <v/>
      </c>
      <c r="BS808" s="53">
        <f>IF(D808="","",IFERROR(AB808*AI808,0))</f>
        <v/>
      </c>
      <c r="BT808" s="53">
        <f>IF(D808="","",IFERROR(IF(X808&gt;12, AI808*(U808+V808+X808), AI808*(U808+V808)),0))</f>
        <v/>
      </c>
      <c r="BU808" s="53">
        <f>IF(D808="","",IFERROR(((AB808*3)*AI808),0))</f>
        <v/>
      </c>
      <c r="BV808" s="53">
        <f>IF(D808="","",IF(BT808-BU808&gt;0,0,BT808-BU808))</f>
        <v/>
      </c>
      <c r="BW808" s="53">
        <f>IF(D808="","",IF(BT808-BU808-BS808&gt;0,0,BT808-BU808-BS808))</f>
        <v/>
      </c>
      <c r="BX808" s="36">
        <f>IF(D808="","",IFERROR(VLOOKUP(D808,'produto-entrada-7'!A:M,3,0),"SEM PEDIDO"))</f>
        <v/>
      </c>
      <c r="BY808" s="36">
        <f>IF(D808="","",VLOOKUP(D808,'produto-estoque-total-7'!A:AB,25,0))</f>
        <v/>
      </c>
      <c r="BZ808" s="36">
        <f>IF(D808="","",IFERROR(VLOOKUP(D808,'produto-estoque-total-7'!A:AB,26,0)/100,0))</f>
        <v/>
      </c>
      <c r="CA808" s="36">
        <f>IF(D808="","",IFERROR(VLOOKUP(D808,'produto-estoque-total-7'!A:AB,27,0)/100,0))</f>
        <v/>
      </c>
      <c r="CB808" s="41">
        <f>IF(D808="","",V808*AF808)</f>
        <v/>
      </c>
      <c r="CC808" s="41">
        <f>IF(D808="","",V808*AI808)</f>
        <v/>
      </c>
      <c r="CD808" s="54">
        <f>IF(D808="","",VLOOKUP(D808,'produto-estoque-total-7'!A:AB,28,0))</f>
        <v/>
      </c>
    </row>
    <row r="809">
      <c r="A809" s="36">
        <f>IF(D809="","",VLOOKUP(D809,'produto-estoque-total-7'!A:AB,3,0))</f>
        <v/>
      </c>
      <c r="B809" s="1">
        <f>IF(D809="","",VLOOKUP(D809,'produto-estoque-total-7'!A:AB,12,0))</f>
        <v/>
      </c>
      <c r="C809" s="1">
        <f>IF(D809="","",VLOOKUP(D809,'produto-estoque-total-7'!A:AB,2,0))</f>
        <v/>
      </c>
      <c r="D809" s="37">
        <f>IFERROR(IF('produto-estoque-total-7'!A808="","",'produto-estoque-total-7'!A808),"")</f>
        <v/>
      </c>
      <c r="E809" s="1">
        <f>IF(D809="","",VLOOKUP(D809,'produto-estoque-total-7'!A:AB,4,0))</f>
        <v/>
      </c>
      <c r="F809" s="36">
        <f>IF(D809="","",VLOOKUP(D809,'produto-estoque-total-7'!A:AB,13,0))</f>
        <v/>
      </c>
      <c r="G809" s="1">
        <f>IF(F809="","",VLOOKUP(F809,'FORNECEDORES X COMPRADOR'!A:D,4,0))</f>
        <v/>
      </c>
      <c r="H809" s="1">
        <f>IF(F809="","",VLOOKUP(F809,'FORNECEDORES X COMPRADOR'!A:E,5,0))</f>
        <v/>
      </c>
      <c r="I809" s="36">
        <f>IF(D809="","",VLOOKUP(D809,'produto-estoque-total-7'!A:AB,15,0))</f>
        <v/>
      </c>
      <c r="J809" s="36">
        <f>IF(D809="","",VLOOKUP(D809,'produto-estoque-total-7'!A:AB,19,0))</f>
        <v/>
      </c>
      <c r="K809" s="1">
        <f>IF(D809="","",VLOOKUP(D809,'produto-estoque-total-7'!A:AB,20,0))</f>
        <v/>
      </c>
      <c r="L809" s="36">
        <f>IF(D809="","",VLOOKUP(D809,'produto-estoque-total-7'!A:AB,17,0))</f>
        <v/>
      </c>
      <c r="M809" s="1">
        <f>IF(D809="","",VLOOKUP(D809,'produto-estoque-total-7'!A:AB,18,0))</f>
        <v/>
      </c>
      <c r="N809" s="36">
        <f>IF(D809="","",VLOOKUP(D809,'produto-estoque-total-7'!A:AB,21,0))</f>
        <v/>
      </c>
      <c r="O809" s="1">
        <f>IF(D809="","",VLOOKUP(D809,'produto-estoque-total-7'!A:AB,22,0))</f>
        <v/>
      </c>
      <c r="P809" s="36">
        <f>IF(D809="","",VLOOKUP(D809,'produto-estoque-total-7'!A:AB,23,0))</f>
        <v/>
      </c>
      <c r="Q809" s="1">
        <f>IF(D809="","",VLOOKUP(D809,'produto-estoque-total-7'!A:AB,24,0))</f>
        <v/>
      </c>
      <c r="R809" s="38">
        <f>IFERROR(IF(D809="","",VLOOKUP(D809,'produto-venda-7'!B:N,13,0)),"C")</f>
        <v/>
      </c>
      <c r="S809" s="39">
        <f>IF(D809="","",VLOOKUP(D809,'produto-estoque-total-7'!A:AB,6,0))</f>
        <v/>
      </c>
      <c r="T809" s="39">
        <f>IF(D809="","",VLOOKUP(D809,'produto-estoque-total-7'!A:AB,5,0))</f>
        <v/>
      </c>
      <c r="U809" s="40">
        <f>IF(D809="","",VLOOKUP(D809,'produto-estoque-total-7'!A:AB,11,0))</f>
        <v/>
      </c>
      <c r="V809" s="41">
        <f>IF(D809="","",IFERROR(VLOOKUP(D809,'produto-entrada-7'!A:M,10,0),0))</f>
        <v/>
      </c>
      <c r="W809" s="42" t="n"/>
      <c r="X809" s="39">
        <f>IF(D809="","",VLOOKUP(D809,'produto-estoque-total-7'!A:AB,8,0))</f>
        <v/>
      </c>
      <c r="Y809" s="39">
        <f>IF(D809="","",VLOOKUP(D809,'produto-estoque-total-7'!A:AB,9,0))</f>
        <v/>
      </c>
      <c r="Z809" s="39">
        <f>IF(D809="","",VLOOKUP(D809,'produto-estoque-total-7'!A:AB,10,0))</f>
        <v/>
      </c>
      <c r="AA809" s="39">
        <f>IFERROR(IF(D809="","",VLOOKUP(D809,'produto-venda-7'!B:N,4,0)),0)</f>
        <v/>
      </c>
      <c r="AB809" s="39">
        <f>IFERROR(IF(D809="","",VLOOKUP(D809,'produto-venda-7'!B:N,5,0)),0)</f>
        <v/>
      </c>
      <c r="AC809" s="39">
        <f>IF(D809="","",IFERROR(AA809/90,0))</f>
        <v/>
      </c>
      <c r="AD809" s="36">
        <f>IF(D809="","",IFERROR(VLOOKUP(D809,'produto-entrada-7'!A:M,4,0),0))</f>
        <v/>
      </c>
      <c r="AE809" s="36">
        <f>IFERROR(IF(D809="","",VLOOKUP(D809,'produto-venda-7'!B:N,10,0)),0)</f>
        <v/>
      </c>
      <c r="AF809" s="36">
        <f>IF(D809="","",IFERROR(VLOOKUP(D809,'produto-entrada-7'!A:M,11,0),0))</f>
        <v/>
      </c>
      <c r="AG809" s="1">
        <f>IF(D809="","",IFERROR(VLOOKUP(D809,'produto-entrada-7'!A:M,12,0),0))</f>
        <v/>
      </c>
      <c r="AH809" s="1">
        <f>IF(D809="","",IFERROR(VLOOKUP(D809,'produto-entrada-7'!A:M,13,0),0))</f>
        <v/>
      </c>
      <c r="AI809" s="36">
        <f>IFERROR(IF(D809="","",VLOOKUP(D809,'produto-venda-7'!B:N,11,0)),0)</f>
        <v/>
      </c>
      <c r="AJ809" s="43">
        <f>IF(D809="","",IFERROR(AI809*AB809,0))</f>
        <v/>
      </c>
      <c r="AK809" s="44">
        <f>IFERROR(IF(D809="","",VLOOKUP(F809,'ANALISE FORNECEDOR'!$A:$I,8,0)),"")</f>
        <v/>
      </c>
      <c r="AL809" s="44">
        <f>IF(D809="","",AVERAGE(AM809,AK809))</f>
        <v/>
      </c>
      <c r="AM809" s="44">
        <f>IFERROR(IF(D809="","",VLOOKUP(F809,'ANALISE FORNECEDOR'!$A:$I,9,0)),"")</f>
        <v/>
      </c>
      <c r="AN809" s="45">
        <f>IF(D809="","",IF(Y809&gt;12,AI809*(U809+Y809),AI809*U809))</f>
        <v/>
      </c>
      <c r="AO809" s="45">
        <f>IF(D809="","",IF(Y809&gt;12,AI809*(U809+V809+Y809),AI809*(U809+V809)))</f>
        <v/>
      </c>
      <c r="AP809" s="46">
        <f>IF(D809="","",IF(Y809&gt;12,AG809*(U809+Y809),AG809*U809))</f>
        <v/>
      </c>
      <c r="AQ809" s="46">
        <f>IF(D809="","",IF(Y809&gt;12,AG809*(U809+V809+Y809),AG809*(U809+V809)))</f>
        <v/>
      </c>
      <c r="AR809" s="46">
        <f>IF(D809="","",IF(OR(R809="A",R809="AA",R809="AAA"),AP809,0))</f>
        <v/>
      </c>
      <c r="AS809" s="46">
        <f>IF(D809="","",IF(R809="B",AP809,0))</f>
        <v/>
      </c>
      <c r="AT809" s="46">
        <f>IF(D809="","",IF(R809="C",AP809,0))</f>
        <v/>
      </c>
      <c r="AU809" s="47">
        <f>IF(D809="","",IFERROR(AN809/AJ809,0))</f>
        <v/>
      </c>
      <c r="AV809" s="47">
        <f>IF(D809="","",IFERROR(((AO809)/AJ809),0))</f>
        <v/>
      </c>
      <c r="AW809" s="48">
        <f>IF(D809="","",IF(OR(S809="S",NOT(AND(ISNUMBER(AC809),ISNUMBER(AL809),AC809*AL809&gt;=0))),0,AC809*AL809))</f>
        <v/>
      </c>
      <c r="AX809" s="49">
        <f>IFERROR(IF(D809="","",AW809*AG809),0)</f>
        <v/>
      </c>
      <c r="AY809" s="48">
        <f>IF(D809="","",IF(OR(S809="S",NOT(AND(ISNUMBER(AC809),ISNUMBER(AK809),AC809*AK809&gt;=0))),0,AC809*AK809))</f>
        <v/>
      </c>
      <c r="AZ809" s="48">
        <f>IFERROR(IF(D809="","",IF(AY809=0,0,IF(((AY809)-(U809+Y809))&lt;0,0,(AY809)-U809))),0)</f>
        <v/>
      </c>
      <c r="BA809" s="49">
        <f>IF(D809="","",AZ809*AG809)</f>
        <v/>
      </c>
      <c r="BB809" s="49">
        <f>IF(D809="","",IF(OR(R809="A",R809="AA",R809="AAA"),BA809,0))</f>
        <v/>
      </c>
      <c r="BC809" s="49">
        <f>IF(D809="","",IF(R809="B",BA809,0))</f>
        <v/>
      </c>
      <c r="BD809" s="49">
        <f>IF(D809="","",IF(R809="B",BA809,0))</f>
        <v/>
      </c>
      <c r="BE809" s="49">
        <f>IF(D809="","",IF(S809="S",
1,
IF(AC809=0,
1,
IF(
IFERROR(((U809+Y809)*AG809)/((AC809*AK809)*AG809),0)&lt;0,
0,
IF(
IFERROR(((U809+Y809)*AG809)/((AC809*AK809)*AG809),0)&gt;1,
1,
IFERROR(((U809+Y809)*AG809)/((AC809*AK809)*AG809),0)
)
)
)
))</f>
        <v/>
      </c>
      <c r="BF809" s="49">
        <f>IF(D809="","",IF(S809="S",
1,
IF(AC809=0,
1,
IF(
IFERROR(((U809+V809+Y809)*AG809)/((AC809*AK809)*AG809),0)&lt;0,
0,
IF(
IFERROR(((U809+V809+Y809)*AG809)/((AC809*AK809)*AG809),0)&gt;1,
1,
IFERROR(((U809+V809+Y809)*AG809)/((AC809*AK809)*AG809),0)
)
)
)
))</f>
        <v/>
      </c>
      <c r="BG809" s="50">
        <f>IF(D809="","",IF(S809="S",0,IF(AND(ISNUMBER(AC809),ISNUMBER(AM809)),IF(OR(AC809*AM809&lt;0,ISERR(AC809*AM809)),0,AC809*AM809),0)))</f>
        <v/>
      </c>
      <c r="BH809" s="50">
        <f>IF(D809="","",IF(BY809&gt;TODAY()-60,0,IF(Y809&gt;12,MAX(0,(U809+Y809)-BG809),MAX(0,U809-BG809))))</f>
        <v/>
      </c>
      <c r="BI809" s="51">
        <f>IF(D809="","",BH809*AG809)</f>
        <v/>
      </c>
      <c r="BJ809" s="51">
        <f>IF(D809="","",IF(OR(R809="A",R809="AA",R809="AAA"),BI809,0))</f>
        <v/>
      </c>
      <c r="BK809" s="51">
        <f>IF(D809="","",IF(R809="B",BI809,0))</f>
        <v/>
      </c>
      <c r="BL809" s="51">
        <f>IF(D809="","",IF(R809="C",BI809,0))</f>
        <v/>
      </c>
      <c r="BM809" s="51">
        <f>IF(D809="","",IFERROR(MAX(0,MIN(BI809/AP809,1)),0))</f>
        <v/>
      </c>
      <c r="BN809" s="52">
        <f>IF(D809="","",AB809*AG809)</f>
        <v/>
      </c>
      <c r="BO809" s="52">
        <f>IF(D809="","",(U809+V809+X809)*AG809)</f>
        <v/>
      </c>
      <c r="BP809" s="52">
        <f>IF(D809="","",(AB809*3)*AG809)</f>
        <v/>
      </c>
      <c r="BQ809" s="52">
        <f>IF(D809="","",IF(BO809-BP809&gt;0,0,BO809-BP809))</f>
        <v/>
      </c>
      <c r="BR809" s="52">
        <f>IF(D809="","",IF(BO809-BP809-BN809&gt;0,0,BO809-BP809-BN809))</f>
        <v/>
      </c>
      <c r="BS809" s="53">
        <f>IF(D809="","",IFERROR(AB809*AI809,0))</f>
        <v/>
      </c>
      <c r="BT809" s="53">
        <f>IF(D809="","",IFERROR(IF(X809&gt;12, AI809*(U809+V809+X809), AI809*(U809+V809)),0))</f>
        <v/>
      </c>
      <c r="BU809" s="53">
        <f>IF(D809="","",IFERROR(((AB809*3)*AI809),0))</f>
        <v/>
      </c>
      <c r="BV809" s="53">
        <f>IF(D809="","",IF(BT809-BU809&gt;0,0,BT809-BU809))</f>
        <v/>
      </c>
      <c r="BW809" s="53">
        <f>IF(D809="","",IF(BT809-BU809-BS809&gt;0,0,BT809-BU809-BS809))</f>
        <v/>
      </c>
      <c r="BX809" s="36">
        <f>IF(D809="","",IFERROR(VLOOKUP(D809,'produto-entrada-7'!A:M,3,0),"SEM PEDIDO"))</f>
        <v/>
      </c>
      <c r="BY809" s="36">
        <f>IF(D809="","",VLOOKUP(D809,'produto-estoque-total-7'!A:AB,25,0))</f>
        <v/>
      </c>
      <c r="BZ809" s="36">
        <f>IF(D809="","",IFERROR(VLOOKUP(D809,'produto-estoque-total-7'!A:AB,26,0)/100,0))</f>
        <v/>
      </c>
      <c r="CA809" s="36">
        <f>IF(D809="","",IFERROR(VLOOKUP(D809,'produto-estoque-total-7'!A:AB,27,0)/100,0))</f>
        <v/>
      </c>
      <c r="CB809" s="41">
        <f>IF(D809="","",V809*AF809)</f>
        <v/>
      </c>
      <c r="CC809" s="41">
        <f>IF(D809="","",V809*AI809)</f>
        <v/>
      </c>
      <c r="CD809" s="54">
        <f>IF(D809="","",VLOOKUP(D809,'produto-estoque-total-7'!A:AB,28,0))</f>
        <v/>
      </c>
    </row>
    <row r="810">
      <c r="A810" s="36">
        <f>IF(D810="","",VLOOKUP(D810,'produto-estoque-total-7'!A:AB,3,0))</f>
        <v/>
      </c>
      <c r="B810" s="1">
        <f>IF(D810="","",VLOOKUP(D810,'produto-estoque-total-7'!A:AB,12,0))</f>
        <v/>
      </c>
      <c r="C810" s="1">
        <f>IF(D810="","",VLOOKUP(D810,'produto-estoque-total-7'!A:AB,2,0))</f>
        <v/>
      </c>
      <c r="D810" s="37">
        <f>IFERROR(IF('produto-estoque-total-7'!A809="","",'produto-estoque-total-7'!A809),"")</f>
        <v/>
      </c>
      <c r="E810" s="1">
        <f>IF(D810="","",VLOOKUP(D810,'produto-estoque-total-7'!A:AB,4,0))</f>
        <v/>
      </c>
      <c r="F810" s="36">
        <f>IF(D810="","",VLOOKUP(D810,'produto-estoque-total-7'!A:AB,13,0))</f>
        <v/>
      </c>
      <c r="G810" s="1">
        <f>IF(F810="","",VLOOKUP(F810,'FORNECEDORES X COMPRADOR'!A:D,4,0))</f>
        <v/>
      </c>
      <c r="H810" s="1">
        <f>IF(F810="","",VLOOKUP(F810,'FORNECEDORES X COMPRADOR'!A:E,5,0))</f>
        <v/>
      </c>
      <c r="I810" s="36">
        <f>IF(D810="","",VLOOKUP(D810,'produto-estoque-total-7'!A:AB,15,0))</f>
        <v/>
      </c>
      <c r="J810" s="36">
        <f>IF(D810="","",VLOOKUP(D810,'produto-estoque-total-7'!A:AB,19,0))</f>
        <v/>
      </c>
      <c r="K810" s="1">
        <f>IF(D810="","",VLOOKUP(D810,'produto-estoque-total-7'!A:AB,20,0))</f>
        <v/>
      </c>
      <c r="L810" s="36">
        <f>IF(D810="","",VLOOKUP(D810,'produto-estoque-total-7'!A:AB,17,0))</f>
        <v/>
      </c>
      <c r="M810" s="1">
        <f>IF(D810="","",VLOOKUP(D810,'produto-estoque-total-7'!A:AB,18,0))</f>
        <v/>
      </c>
      <c r="N810" s="36">
        <f>IF(D810="","",VLOOKUP(D810,'produto-estoque-total-7'!A:AB,21,0))</f>
        <v/>
      </c>
      <c r="O810" s="1">
        <f>IF(D810="","",VLOOKUP(D810,'produto-estoque-total-7'!A:AB,22,0))</f>
        <v/>
      </c>
      <c r="P810" s="36">
        <f>IF(D810="","",VLOOKUP(D810,'produto-estoque-total-7'!A:AB,23,0))</f>
        <v/>
      </c>
      <c r="Q810" s="1">
        <f>IF(D810="","",VLOOKUP(D810,'produto-estoque-total-7'!A:AB,24,0))</f>
        <v/>
      </c>
      <c r="R810" s="38">
        <f>IFERROR(IF(D810="","",VLOOKUP(D810,'produto-venda-7'!B:N,13,0)),"C")</f>
        <v/>
      </c>
      <c r="S810" s="39">
        <f>IF(D810="","",VLOOKUP(D810,'produto-estoque-total-7'!A:AB,6,0))</f>
        <v/>
      </c>
      <c r="T810" s="39">
        <f>IF(D810="","",VLOOKUP(D810,'produto-estoque-total-7'!A:AB,5,0))</f>
        <v/>
      </c>
      <c r="U810" s="40">
        <f>IF(D810="","",VLOOKUP(D810,'produto-estoque-total-7'!A:AB,11,0))</f>
        <v/>
      </c>
      <c r="V810" s="41">
        <f>IF(D810="","",IFERROR(VLOOKUP(D810,'produto-entrada-7'!A:M,10,0),0))</f>
        <v/>
      </c>
      <c r="W810" s="42" t="n"/>
      <c r="X810" s="39">
        <f>IF(D810="","",VLOOKUP(D810,'produto-estoque-total-7'!A:AB,8,0))</f>
        <v/>
      </c>
      <c r="Y810" s="39">
        <f>IF(D810="","",VLOOKUP(D810,'produto-estoque-total-7'!A:AB,9,0))</f>
        <v/>
      </c>
      <c r="Z810" s="39">
        <f>IF(D810="","",VLOOKUP(D810,'produto-estoque-total-7'!A:AB,10,0))</f>
        <v/>
      </c>
      <c r="AA810" s="39">
        <f>IFERROR(IF(D810="","",VLOOKUP(D810,'produto-venda-7'!B:N,4,0)),0)</f>
        <v/>
      </c>
      <c r="AB810" s="39">
        <f>IFERROR(IF(D810="","",VLOOKUP(D810,'produto-venda-7'!B:N,5,0)),0)</f>
        <v/>
      </c>
      <c r="AC810" s="39">
        <f>IF(D810="","",IFERROR(AA810/90,0))</f>
        <v/>
      </c>
      <c r="AD810" s="36">
        <f>IF(D810="","",IFERROR(VLOOKUP(D810,'produto-entrada-7'!A:M,4,0),0))</f>
        <v/>
      </c>
      <c r="AE810" s="36">
        <f>IFERROR(IF(D810="","",VLOOKUP(D810,'produto-venda-7'!B:N,10,0)),0)</f>
        <v/>
      </c>
      <c r="AF810" s="36">
        <f>IF(D810="","",IFERROR(VLOOKUP(D810,'produto-entrada-7'!A:M,11,0),0))</f>
        <v/>
      </c>
      <c r="AG810" s="1">
        <f>IF(D810="","",IFERROR(VLOOKUP(D810,'produto-entrada-7'!A:M,12,0),0))</f>
        <v/>
      </c>
      <c r="AH810" s="1">
        <f>IF(D810="","",IFERROR(VLOOKUP(D810,'produto-entrada-7'!A:M,13,0),0))</f>
        <v/>
      </c>
      <c r="AI810" s="36">
        <f>IFERROR(IF(D810="","",VLOOKUP(D810,'produto-venda-7'!B:N,11,0)),0)</f>
        <v/>
      </c>
      <c r="AJ810" s="43">
        <f>IF(D810="","",IFERROR(AI810*AB810,0))</f>
        <v/>
      </c>
      <c r="AK810" s="44">
        <f>IFERROR(IF(D810="","",VLOOKUP(F810,'ANALISE FORNECEDOR'!$A:$I,8,0)),"")</f>
        <v/>
      </c>
      <c r="AL810" s="44">
        <f>IF(D810="","",AVERAGE(AM810,AK810))</f>
        <v/>
      </c>
      <c r="AM810" s="44">
        <f>IFERROR(IF(D810="","",VLOOKUP(F810,'ANALISE FORNECEDOR'!$A:$I,9,0)),"")</f>
        <v/>
      </c>
      <c r="AN810" s="45">
        <f>IF(D810="","",IF(Y810&gt;12,AI810*(U810+Y810),AI810*U810))</f>
        <v/>
      </c>
      <c r="AO810" s="45">
        <f>IF(D810="","",IF(Y810&gt;12,AI810*(U810+V810+Y810),AI810*(U810+V810)))</f>
        <v/>
      </c>
      <c r="AP810" s="46">
        <f>IF(D810="","",IF(Y810&gt;12,AG810*(U810+Y810),AG810*U810))</f>
        <v/>
      </c>
      <c r="AQ810" s="46">
        <f>IF(D810="","",IF(Y810&gt;12,AG810*(U810+V810+Y810),AG810*(U810+V810)))</f>
        <v/>
      </c>
      <c r="AR810" s="46">
        <f>IF(D810="","",IF(OR(R810="A",R810="AA",R810="AAA"),AP810,0))</f>
        <v/>
      </c>
      <c r="AS810" s="46">
        <f>IF(D810="","",IF(R810="B",AP810,0))</f>
        <v/>
      </c>
      <c r="AT810" s="46">
        <f>IF(D810="","",IF(R810="C",AP810,0))</f>
        <v/>
      </c>
      <c r="AU810" s="47">
        <f>IF(D810="","",IFERROR(AN810/AJ810,0))</f>
        <v/>
      </c>
      <c r="AV810" s="47">
        <f>IF(D810="","",IFERROR(((AO810)/AJ810),0))</f>
        <v/>
      </c>
      <c r="AW810" s="48">
        <f>IF(D810="","",IF(OR(S810="S",NOT(AND(ISNUMBER(AC810),ISNUMBER(AL810),AC810*AL810&gt;=0))),0,AC810*AL810))</f>
        <v/>
      </c>
      <c r="AX810" s="49">
        <f>IFERROR(IF(D810="","",AW810*AG810),0)</f>
        <v/>
      </c>
      <c r="AY810" s="48">
        <f>IF(D810="","",IF(OR(S810="S",NOT(AND(ISNUMBER(AC810),ISNUMBER(AK810),AC810*AK810&gt;=0))),0,AC810*AK810))</f>
        <v/>
      </c>
      <c r="AZ810" s="48">
        <f>IFERROR(IF(D810="","",IF(AY810=0,0,IF(((AY810)-(U810+Y810))&lt;0,0,(AY810)-U810))),0)</f>
        <v/>
      </c>
      <c r="BA810" s="49">
        <f>IF(D810="","",AZ810*AG810)</f>
        <v/>
      </c>
      <c r="BB810" s="49">
        <f>IF(D810="","",IF(OR(R810="A",R810="AA",R810="AAA"),BA810,0))</f>
        <v/>
      </c>
      <c r="BC810" s="49">
        <f>IF(D810="","",IF(R810="B",BA810,0))</f>
        <v/>
      </c>
      <c r="BD810" s="49">
        <f>IF(D810="","",IF(R810="B",BA810,0))</f>
        <v/>
      </c>
      <c r="BE810" s="49">
        <f>IF(D810="","",IF(S810="S",
1,
IF(AC810=0,
1,
IF(
IFERROR(((U810+Y810)*AG810)/((AC810*AK810)*AG810),0)&lt;0,
0,
IF(
IFERROR(((U810+Y810)*AG810)/((AC810*AK810)*AG810),0)&gt;1,
1,
IFERROR(((U810+Y810)*AG810)/((AC810*AK810)*AG810),0)
)
)
)
))</f>
        <v/>
      </c>
      <c r="BF810" s="49">
        <f>IF(D810="","",IF(S810="S",
1,
IF(AC810=0,
1,
IF(
IFERROR(((U810+V810+Y810)*AG810)/((AC810*AK810)*AG810),0)&lt;0,
0,
IF(
IFERROR(((U810+V810+Y810)*AG810)/((AC810*AK810)*AG810),0)&gt;1,
1,
IFERROR(((U810+V810+Y810)*AG810)/((AC810*AK810)*AG810),0)
)
)
)
))</f>
        <v/>
      </c>
      <c r="BG810" s="50">
        <f>IF(D810="","",IF(S810="S",0,IF(AND(ISNUMBER(AC810),ISNUMBER(AM810)),IF(OR(AC810*AM810&lt;0,ISERR(AC810*AM810)),0,AC810*AM810),0)))</f>
        <v/>
      </c>
      <c r="BH810" s="50">
        <f>IF(D810="","",IF(BY810&gt;TODAY()-60,0,IF(Y810&gt;12,MAX(0,(U810+Y810)-BG810),MAX(0,U810-BG810))))</f>
        <v/>
      </c>
      <c r="BI810" s="51">
        <f>IF(D810="","",BH810*AG810)</f>
        <v/>
      </c>
      <c r="BJ810" s="51">
        <f>IF(D810="","",IF(OR(R810="A",R810="AA",R810="AAA"),BI810,0))</f>
        <v/>
      </c>
      <c r="BK810" s="51">
        <f>IF(D810="","",IF(R810="B",BI810,0))</f>
        <v/>
      </c>
      <c r="BL810" s="51">
        <f>IF(D810="","",IF(R810="C",BI810,0))</f>
        <v/>
      </c>
      <c r="BM810" s="51">
        <f>IF(D810="","",IFERROR(MAX(0,MIN(BI810/AP810,1)),0))</f>
        <v/>
      </c>
      <c r="BN810" s="52">
        <f>IF(D810="","",AB810*AG810)</f>
        <v/>
      </c>
      <c r="BO810" s="52">
        <f>IF(D810="","",(U810+V810+X810)*AG810)</f>
        <v/>
      </c>
      <c r="BP810" s="52">
        <f>IF(D810="","",(AB810*3)*AG810)</f>
        <v/>
      </c>
      <c r="BQ810" s="52">
        <f>IF(D810="","",IF(BO810-BP810&gt;0,0,BO810-BP810))</f>
        <v/>
      </c>
      <c r="BR810" s="52">
        <f>IF(D810="","",IF(BO810-BP810-BN810&gt;0,0,BO810-BP810-BN810))</f>
        <v/>
      </c>
      <c r="BS810" s="53">
        <f>IF(D810="","",IFERROR(AB810*AI810,0))</f>
        <v/>
      </c>
      <c r="BT810" s="53">
        <f>IF(D810="","",IFERROR(IF(X810&gt;12, AI810*(U810+V810+X810), AI810*(U810+V810)),0))</f>
        <v/>
      </c>
      <c r="BU810" s="53">
        <f>IF(D810="","",IFERROR(((AB810*3)*AI810),0))</f>
        <v/>
      </c>
      <c r="BV810" s="53">
        <f>IF(D810="","",IF(BT810-BU810&gt;0,0,BT810-BU810))</f>
        <v/>
      </c>
      <c r="BW810" s="53">
        <f>IF(D810="","",IF(BT810-BU810-BS810&gt;0,0,BT810-BU810-BS810))</f>
        <v/>
      </c>
      <c r="BX810" s="36">
        <f>IF(D810="","",IFERROR(VLOOKUP(D810,'produto-entrada-7'!A:M,3,0),"SEM PEDIDO"))</f>
        <v/>
      </c>
      <c r="BY810" s="36">
        <f>IF(D810="","",VLOOKUP(D810,'produto-estoque-total-7'!A:AB,25,0))</f>
        <v/>
      </c>
      <c r="BZ810" s="36">
        <f>IF(D810="","",IFERROR(VLOOKUP(D810,'produto-estoque-total-7'!A:AB,26,0)/100,0))</f>
        <v/>
      </c>
      <c r="CA810" s="36">
        <f>IF(D810="","",IFERROR(VLOOKUP(D810,'produto-estoque-total-7'!A:AB,27,0)/100,0))</f>
        <v/>
      </c>
      <c r="CB810" s="41">
        <f>IF(D810="","",V810*AF810)</f>
        <v/>
      </c>
      <c r="CC810" s="41">
        <f>IF(D810="","",V810*AI810)</f>
        <v/>
      </c>
      <c r="CD810" s="54">
        <f>IF(D810="","",VLOOKUP(D810,'produto-estoque-total-7'!A:AB,28,0))</f>
        <v/>
      </c>
    </row>
    <row r="811">
      <c r="A811" s="36">
        <f>IF(D811="","",VLOOKUP(D811,'produto-estoque-total-7'!A:AB,3,0))</f>
        <v/>
      </c>
      <c r="B811" s="1">
        <f>IF(D811="","",VLOOKUP(D811,'produto-estoque-total-7'!A:AB,12,0))</f>
        <v/>
      </c>
      <c r="C811" s="1">
        <f>IF(D811="","",VLOOKUP(D811,'produto-estoque-total-7'!A:AB,2,0))</f>
        <v/>
      </c>
      <c r="D811" s="37">
        <f>IFERROR(IF('produto-estoque-total-7'!A810="","",'produto-estoque-total-7'!A810),"")</f>
        <v/>
      </c>
      <c r="E811" s="1">
        <f>IF(D811="","",VLOOKUP(D811,'produto-estoque-total-7'!A:AB,4,0))</f>
        <v/>
      </c>
      <c r="F811" s="36">
        <f>IF(D811="","",VLOOKUP(D811,'produto-estoque-total-7'!A:AB,13,0))</f>
        <v/>
      </c>
      <c r="G811" s="1">
        <f>IF(F811="","",VLOOKUP(F811,'FORNECEDORES X COMPRADOR'!A:D,4,0))</f>
        <v/>
      </c>
      <c r="H811" s="1">
        <f>IF(F811="","",VLOOKUP(F811,'FORNECEDORES X COMPRADOR'!A:E,5,0))</f>
        <v/>
      </c>
      <c r="I811" s="36">
        <f>IF(D811="","",VLOOKUP(D811,'produto-estoque-total-7'!A:AB,15,0))</f>
        <v/>
      </c>
      <c r="J811" s="36">
        <f>IF(D811="","",VLOOKUP(D811,'produto-estoque-total-7'!A:AB,19,0))</f>
        <v/>
      </c>
      <c r="K811" s="1">
        <f>IF(D811="","",VLOOKUP(D811,'produto-estoque-total-7'!A:AB,20,0))</f>
        <v/>
      </c>
      <c r="L811" s="36">
        <f>IF(D811="","",VLOOKUP(D811,'produto-estoque-total-7'!A:AB,17,0))</f>
        <v/>
      </c>
      <c r="M811" s="1">
        <f>IF(D811="","",VLOOKUP(D811,'produto-estoque-total-7'!A:AB,18,0))</f>
        <v/>
      </c>
      <c r="N811" s="36">
        <f>IF(D811="","",VLOOKUP(D811,'produto-estoque-total-7'!A:AB,21,0))</f>
        <v/>
      </c>
      <c r="O811" s="1">
        <f>IF(D811="","",VLOOKUP(D811,'produto-estoque-total-7'!A:AB,22,0))</f>
        <v/>
      </c>
      <c r="P811" s="36">
        <f>IF(D811="","",VLOOKUP(D811,'produto-estoque-total-7'!A:AB,23,0))</f>
        <v/>
      </c>
      <c r="Q811" s="1">
        <f>IF(D811="","",VLOOKUP(D811,'produto-estoque-total-7'!A:AB,24,0))</f>
        <v/>
      </c>
      <c r="R811" s="38">
        <f>IFERROR(IF(D811="","",VLOOKUP(D811,'produto-venda-7'!B:N,13,0)),"C")</f>
        <v/>
      </c>
      <c r="S811" s="39">
        <f>IF(D811="","",VLOOKUP(D811,'produto-estoque-total-7'!A:AB,6,0))</f>
        <v/>
      </c>
      <c r="T811" s="39">
        <f>IF(D811="","",VLOOKUP(D811,'produto-estoque-total-7'!A:AB,5,0))</f>
        <v/>
      </c>
      <c r="U811" s="40">
        <f>IF(D811="","",VLOOKUP(D811,'produto-estoque-total-7'!A:AB,11,0))</f>
        <v/>
      </c>
      <c r="V811" s="41">
        <f>IF(D811="","",IFERROR(VLOOKUP(D811,'produto-entrada-7'!A:M,10,0),0))</f>
        <v/>
      </c>
      <c r="W811" s="42" t="n"/>
      <c r="X811" s="39">
        <f>IF(D811="","",VLOOKUP(D811,'produto-estoque-total-7'!A:AB,8,0))</f>
        <v/>
      </c>
      <c r="Y811" s="39">
        <f>IF(D811="","",VLOOKUP(D811,'produto-estoque-total-7'!A:AB,9,0))</f>
        <v/>
      </c>
      <c r="Z811" s="39">
        <f>IF(D811="","",VLOOKUP(D811,'produto-estoque-total-7'!A:AB,10,0))</f>
        <v/>
      </c>
      <c r="AA811" s="39">
        <f>IFERROR(IF(D811="","",VLOOKUP(D811,'produto-venda-7'!B:N,4,0)),0)</f>
        <v/>
      </c>
      <c r="AB811" s="39">
        <f>IFERROR(IF(D811="","",VLOOKUP(D811,'produto-venda-7'!B:N,5,0)),0)</f>
        <v/>
      </c>
      <c r="AC811" s="39">
        <f>IF(D811="","",IFERROR(AA811/90,0))</f>
        <v/>
      </c>
      <c r="AD811" s="36">
        <f>IF(D811="","",IFERROR(VLOOKUP(D811,'produto-entrada-7'!A:M,4,0),0))</f>
        <v/>
      </c>
      <c r="AE811" s="36">
        <f>IFERROR(IF(D811="","",VLOOKUP(D811,'produto-venda-7'!B:N,10,0)),0)</f>
        <v/>
      </c>
      <c r="AF811" s="36">
        <f>IF(D811="","",IFERROR(VLOOKUP(D811,'produto-entrada-7'!A:M,11,0),0))</f>
        <v/>
      </c>
      <c r="AG811" s="1">
        <f>IF(D811="","",IFERROR(VLOOKUP(D811,'produto-entrada-7'!A:M,12,0),0))</f>
        <v/>
      </c>
      <c r="AH811" s="1">
        <f>IF(D811="","",IFERROR(VLOOKUP(D811,'produto-entrada-7'!A:M,13,0),0))</f>
        <v/>
      </c>
      <c r="AI811" s="36">
        <f>IFERROR(IF(D811="","",VLOOKUP(D811,'produto-venda-7'!B:N,11,0)),0)</f>
        <v/>
      </c>
      <c r="AJ811" s="43">
        <f>IF(D811="","",IFERROR(AI811*AB811,0))</f>
        <v/>
      </c>
      <c r="AK811" s="44">
        <f>IFERROR(IF(D811="","",VLOOKUP(F811,'ANALISE FORNECEDOR'!$A:$I,8,0)),"")</f>
        <v/>
      </c>
      <c r="AL811" s="44">
        <f>IF(D811="","",AVERAGE(AM811,AK811))</f>
        <v/>
      </c>
      <c r="AM811" s="44">
        <f>IFERROR(IF(D811="","",VLOOKUP(F811,'ANALISE FORNECEDOR'!$A:$I,9,0)),"")</f>
        <v/>
      </c>
      <c r="AN811" s="45">
        <f>IF(D811="","",IF(Y811&gt;12,AI811*(U811+Y811),AI811*U811))</f>
        <v/>
      </c>
      <c r="AO811" s="45">
        <f>IF(D811="","",IF(Y811&gt;12,AI811*(U811+V811+Y811),AI811*(U811+V811)))</f>
        <v/>
      </c>
      <c r="AP811" s="46">
        <f>IF(D811="","",IF(Y811&gt;12,AG811*(U811+Y811),AG811*U811))</f>
        <v/>
      </c>
      <c r="AQ811" s="46">
        <f>IF(D811="","",IF(Y811&gt;12,AG811*(U811+V811+Y811),AG811*(U811+V811)))</f>
        <v/>
      </c>
      <c r="AR811" s="46">
        <f>IF(D811="","",IF(OR(R811="A",R811="AA",R811="AAA"),AP811,0))</f>
        <v/>
      </c>
      <c r="AS811" s="46">
        <f>IF(D811="","",IF(R811="B",AP811,0))</f>
        <v/>
      </c>
      <c r="AT811" s="46">
        <f>IF(D811="","",IF(R811="C",AP811,0))</f>
        <v/>
      </c>
      <c r="AU811" s="47">
        <f>IF(D811="","",IFERROR(AN811/AJ811,0))</f>
        <v/>
      </c>
      <c r="AV811" s="47">
        <f>IF(D811="","",IFERROR(((AO811)/AJ811),0))</f>
        <v/>
      </c>
      <c r="AW811" s="48">
        <f>IF(D811="","",IF(OR(S811="S",NOT(AND(ISNUMBER(AC811),ISNUMBER(AL811),AC811*AL811&gt;=0))),0,AC811*AL811))</f>
        <v/>
      </c>
      <c r="AX811" s="49">
        <f>IFERROR(IF(D811="","",AW811*AG811),0)</f>
        <v/>
      </c>
      <c r="AY811" s="48">
        <f>IF(D811="","",IF(OR(S811="S",NOT(AND(ISNUMBER(AC811),ISNUMBER(AK811),AC811*AK811&gt;=0))),0,AC811*AK811))</f>
        <v/>
      </c>
      <c r="AZ811" s="48">
        <f>IFERROR(IF(D811="","",IF(AY811=0,0,IF(((AY811)-(U811+Y811))&lt;0,0,(AY811)-U811))),0)</f>
        <v/>
      </c>
      <c r="BA811" s="49">
        <f>IF(D811="","",AZ811*AG811)</f>
        <v/>
      </c>
      <c r="BB811" s="49">
        <f>IF(D811="","",IF(OR(R811="A",R811="AA",R811="AAA"),BA811,0))</f>
        <v/>
      </c>
      <c r="BC811" s="49">
        <f>IF(D811="","",IF(R811="B",BA811,0))</f>
        <v/>
      </c>
      <c r="BD811" s="49">
        <f>IF(D811="","",IF(R811="B",BA811,0))</f>
        <v/>
      </c>
      <c r="BE811" s="49">
        <f>IF(D811="","",IF(S811="S",
1,
IF(AC811=0,
1,
IF(
IFERROR(((U811+Y811)*AG811)/((AC811*AK811)*AG811),0)&lt;0,
0,
IF(
IFERROR(((U811+Y811)*AG811)/((AC811*AK811)*AG811),0)&gt;1,
1,
IFERROR(((U811+Y811)*AG811)/((AC811*AK811)*AG811),0)
)
)
)
))</f>
        <v/>
      </c>
      <c r="BF811" s="49">
        <f>IF(D811="","",IF(S811="S",
1,
IF(AC811=0,
1,
IF(
IFERROR(((U811+V811+Y811)*AG811)/((AC811*AK811)*AG811),0)&lt;0,
0,
IF(
IFERROR(((U811+V811+Y811)*AG811)/((AC811*AK811)*AG811),0)&gt;1,
1,
IFERROR(((U811+V811+Y811)*AG811)/((AC811*AK811)*AG811),0)
)
)
)
))</f>
        <v/>
      </c>
      <c r="BG811" s="50">
        <f>IF(D811="","",IF(S811="S",0,IF(AND(ISNUMBER(AC811),ISNUMBER(AM811)),IF(OR(AC811*AM811&lt;0,ISERR(AC811*AM811)),0,AC811*AM811),0)))</f>
        <v/>
      </c>
      <c r="BH811" s="50">
        <f>IF(D811="","",IF(BY811&gt;TODAY()-60,0,IF(Y811&gt;12,MAX(0,(U811+Y811)-BG811),MAX(0,U811-BG811))))</f>
        <v/>
      </c>
      <c r="BI811" s="51">
        <f>IF(D811="","",BH811*AG811)</f>
        <v/>
      </c>
      <c r="BJ811" s="51">
        <f>IF(D811="","",IF(OR(R811="A",R811="AA",R811="AAA"),BI811,0))</f>
        <v/>
      </c>
      <c r="BK811" s="51">
        <f>IF(D811="","",IF(R811="B",BI811,0))</f>
        <v/>
      </c>
      <c r="BL811" s="51">
        <f>IF(D811="","",IF(R811="C",BI811,0))</f>
        <v/>
      </c>
      <c r="BM811" s="51">
        <f>IF(D811="","",IFERROR(MAX(0,MIN(BI811/AP811,1)),0))</f>
        <v/>
      </c>
      <c r="BN811" s="52">
        <f>IF(D811="","",AB811*AG811)</f>
        <v/>
      </c>
      <c r="BO811" s="52">
        <f>IF(D811="","",(U811+V811+X811)*AG811)</f>
        <v/>
      </c>
      <c r="BP811" s="52">
        <f>IF(D811="","",(AB811*3)*AG811)</f>
        <v/>
      </c>
      <c r="BQ811" s="52">
        <f>IF(D811="","",IF(BO811-BP811&gt;0,0,BO811-BP811))</f>
        <v/>
      </c>
      <c r="BR811" s="52">
        <f>IF(D811="","",IF(BO811-BP811-BN811&gt;0,0,BO811-BP811-BN811))</f>
        <v/>
      </c>
      <c r="BS811" s="53">
        <f>IF(D811="","",IFERROR(AB811*AI811,0))</f>
        <v/>
      </c>
      <c r="BT811" s="53">
        <f>IF(D811="","",IFERROR(IF(X811&gt;12, AI811*(U811+V811+X811), AI811*(U811+V811)),0))</f>
        <v/>
      </c>
      <c r="BU811" s="53">
        <f>IF(D811="","",IFERROR(((AB811*3)*AI811),0))</f>
        <v/>
      </c>
      <c r="BV811" s="53">
        <f>IF(D811="","",IF(BT811-BU811&gt;0,0,BT811-BU811))</f>
        <v/>
      </c>
      <c r="BW811" s="53">
        <f>IF(D811="","",IF(BT811-BU811-BS811&gt;0,0,BT811-BU811-BS811))</f>
        <v/>
      </c>
      <c r="BX811" s="36">
        <f>IF(D811="","",IFERROR(VLOOKUP(D811,'produto-entrada-7'!A:M,3,0),"SEM PEDIDO"))</f>
        <v/>
      </c>
      <c r="BY811" s="36">
        <f>IF(D811="","",VLOOKUP(D811,'produto-estoque-total-7'!A:AB,25,0))</f>
        <v/>
      </c>
      <c r="BZ811" s="36">
        <f>IF(D811="","",IFERROR(VLOOKUP(D811,'produto-estoque-total-7'!A:AB,26,0)/100,0))</f>
        <v/>
      </c>
      <c r="CA811" s="36">
        <f>IF(D811="","",IFERROR(VLOOKUP(D811,'produto-estoque-total-7'!A:AB,27,0)/100,0))</f>
        <v/>
      </c>
      <c r="CB811" s="41">
        <f>IF(D811="","",V811*AF811)</f>
        <v/>
      </c>
      <c r="CC811" s="41">
        <f>IF(D811="","",V811*AI811)</f>
        <v/>
      </c>
      <c r="CD811" s="54">
        <f>IF(D811="","",VLOOKUP(D811,'produto-estoque-total-7'!A:AB,28,0))</f>
        <v/>
      </c>
    </row>
    <row r="812">
      <c r="A812" s="36">
        <f>IF(D812="","",VLOOKUP(D812,'produto-estoque-total-7'!A:AB,3,0))</f>
        <v/>
      </c>
      <c r="B812" s="1">
        <f>IF(D812="","",VLOOKUP(D812,'produto-estoque-total-7'!A:AB,12,0))</f>
        <v/>
      </c>
      <c r="C812" s="1">
        <f>IF(D812="","",VLOOKUP(D812,'produto-estoque-total-7'!A:AB,2,0))</f>
        <v/>
      </c>
      <c r="D812" s="37">
        <f>IFERROR(IF('produto-estoque-total-7'!A811="","",'produto-estoque-total-7'!A811),"")</f>
        <v/>
      </c>
      <c r="E812" s="1">
        <f>IF(D812="","",VLOOKUP(D812,'produto-estoque-total-7'!A:AB,4,0))</f>
        <v/>
      </c>
      <c r="F812" s="36">
        <f>IF(D812="","",VLOOKUP(D812,'produto-estoque-total-7'!A:AB,13,0))</f>
        <v/>
      </c>
      <c r="G812" s="1">
        <f>IF(F812="","",VLOOKUP(F812,'FORNECEDORES X COMPRADOR'!A:D,4,0))</f>
        <v/>
      </c>
      <c r="H812" s="1">
        <f>IF(F812="","",VLOOKUP(F812,'FORNECEDORES X COMPRADOR'!A:E,5,0))</f>
        <v/>
      </c>
      <c r="I812" s="36">
        <f>IF(D812="","",VLOOKUP(D812,'produto-estoque-total-7'!A:AB,15,0))</f>
        <v/>
      </c>
      <c r="J812" s="36">
        <f>IF(D812="","",VLOOKUP(D812,'produto-estoque-total-7'!A:AB,19,0))</f>
        <v/>
      </c>
      <c r="K812" s="1">
        <f>IF(D812="","",VLOOKUP(D812,'produto-estoque-total-7'!A:AB,20,0))</f>
        <v/>
      </c>
      <c r="L812" s="36">
        <f>IF(D812="","",VLOOKUP(D812,'produto-estoque-total-7'!A:AB,17,0))</f>
        <v/>
      </c>
      <c r="M812" s="1">
        <f>IF(D812="","",VLOOKUP(D812,'produto-estoque-total-7'!A:AB,18,0))</f>
        <v/>
      </c>
      <c r="N812" s="36">
        <f>IF(D812="","",VLOOKUP(D812,'produto-estoque-total-7'!A:AB,21,0))</f>
        <v/>
      </c>
      <c r="O812" s="1">
        <f>IF(D812="","",VLOOKUP(D812,'produto-estoque-total-7'!A:AB,22,0))</f>
        <v/>
      </c>
      <c r="P812" s="36">
        <f>IF(D812="","",VLOOKUP(D812,'produto-estoque-total-7'!A:AB,23,0))</f>
        <v/>
      </c>
      <c r="Q812" s="1">
        <f>IF(D812="","",VLOOKUP(D812,'produto-estoque-total-7'!A:AB,24,0))</f>
        <v/>
      </c>
      <c r="R812" s="38">
        <f>IFERROR(IF(D812="","",VLOOKUP(D812,'produto-venda-7'!B:N,13,0)),"C")</f>
        <v/>
      </c>
      <c r="S812" s="39">
        <f>IF(D812="","",VLOOKUP(D812,'produto-estoque-total-7'!A:AB,6,0))</f>
        <v/>
      </c>
      <c r="T812" s="39">
        <f>IF(D812="","",VLOOKUP(D812,'produto-estoque-total-7'!A:AB,5,0))</f>
        <v/>
      </c>
      <c r="U812" s="40">
        <f>IF(D812="","",VLOOKUP(D812,'produto-estoque-total-7'!A:AB,11,0))</f>
        <v/>
      </c>
      <c r="V812" s="41">
        <f>IF(D812="","",IFERROR(VLOOKUP(D812,'produto-entrada-7'!A:M,10,0),0))</f>
        <v/>
      </c>
      <c r="W812" s="42" t="n"/>
      <c r="X812" s="39">
        <f>IF(D812="","",VLOOKUP(D812,'produto-estoque-total-7'!A:AB,8,0))</f>
        <v/>
      </c>
      <c r="Y812" s="39">
        <f>IF(D812="","",VLOOKUP(D812,'produto-estoque-total-7'!A:AB,9,0))</f>
        <v/>
      </c>
      <c r="Z812" s="39">
        <f>IF(D812="","",VLOOKUP(D812,'produto-estoque-total-7'!A:AB,10,0))</f>
        <v/>
      </c>
      <c r="AA812" s="39">
        <f>IFERROR(IF(D812="","",VLOOKUP(D812,'produto-venda-7'!B:N,4,0)),0)</f>
        <v/>
      </c>
      <c r="AB812" s="39">
        <f>IFERROR(IF(D812="","",VLOOKUP(D812,'produto-venda-7'!B:N,5,0)),0)</f>
        <v/>
      </c>
      <c r="AC812" s="39">
        <f>IF(D812="","",IFERROR(AA812/90,0))</f>
        <v/>
      </c>
      <c r="AD812" s="36">
        <f>IF(D812="","",IFERROR(VLOOKUP(D812,'produto-entrada-7'!A:M,4,0),0))</f>
        <v/>
      </c>
      <c r="AE812" s="36">
        <f>IFERROR(IF(D812="","",VLOOKUP(D812,'produto-venda-7'!B:N,10,0)),0)</f>
        <v/>
      </c>
      <c r="AF812" s="36">
        <f>IF(D812="","",IFERROR(VLOOKUP(D812,'produto-entrada-7'!A:M,11,0),0))</f>
        <v/>
      </c>
      <c r="AG812" s="1">
        <f>IF(D812="","",IFERROR(VLOOKUP(D812,'produto-entrada-7'!A:M,12,0),0))</f>
        <v/>
      </c>
      <c r="AH812" s="1">
        <f>IF(D812="","",IFERROR(VLOOKUP(D812,'produto-entrada-7'!A:M,13,0),0))</f>
        <v/>
      </c>
      <c r="AI812" s="36">
        <f>IFERROR(IF(D812="","",VLOOKUP(D812,'produto-venda-7'!B:N,11,0)),0)</f>
        <v/>
      </c>
      <c r="AJ812" s="43">
        <f>IF(D812="","",IFERROR(AI812*AB812,0))</f>
        <v/>
      </c>
      <c r="AK812" s="44">
        <f>IFERROR(IF(D812="","",VLOOKUP(F812,'ANALISE FORNECEDOR'!$A:$I,8,0)),"")</f>
        <v/>
      </c>
      <c r="AL812" s="44">
        <f>IF(D812="","",AVERAGE(AM812,AK812))</f>
        <v/>
      </c>
      <c r="AM812" s="44">
        <f>IFERROR(IF(D812="","",VLOOKUP(F812,'ANALISE FORNECEDOR'!$A:$I,9,0)),"")</f>
        <v/>
      </c>
      <c r="AN812" s="45">
        <f>IF(D812="","",IF(Y812&gt;12,AI812*(U812+Y812),AI812*U812))</f>
        <v/>
      </c>
      <c r="AO812" s="45">
        <f>IF(D812="","",IF(Y812&gt;12,AI812*(U812+V812+Y812),AI812*(U812+V812)))</f>
        <v/>
      </c>
      <c r="AP812" s="46">
        <f>IF(D812="","",IF(Y812&gt;12,AG812*(U812+Y812),AG812*U812))</f>
        <v/>
      </c>
      <c r="AQ812" s="46">
        <f>IF(D812="","",IF(Y812&gt;12,AG812*(U812+V812+Y812),AG812*(U812+V812)))</f>
        <v/>
      </c>
      <c r="AR812" s="46">
        <f>IF(D812="","",IF(OR(R812="A",R812="AA",R812="AAA"),AP812,0))</f>
        <v/>
      </c>
      <c r="AS812" s="46">
        <f>IF(D812="","",IF(R812="B",AP812,0))</f>
        <v/>
      </c>
      <c r="AT812" s="46">
        <f>IF(D812="","",IF(R812="C",AP812,0))</f>
        <v/>
      </c>
      <c r="AU812" s="47">
        <f>IF(D812="","",IFERROR(AN812/AJ812,0))</f>
        <v/>
      </c>
      <c r="AV812" s="47">
        <f>IF(D812="","",IFERROR(((AO812)/AJ812),0))</f>
        <v/>
      </c>
      <c r="AW812" s="48">
        <f>IF(D812="","",IF(OR(S812="S",NOT(AND(ISNUMBER(AC812),ISNUMBER(AL812),AC812*AL812&gt;=0))),0,AC812*AL812))</f>
        <v/>
      </c>
      <c r="AX812" s="49">
        <f>IFERROR(IF(D812="","",AW812*AG812),0)</f>
        <v/>
      </c>
      <c r="AY812" s="48">
        <f>IF(D812="","",IF(OR(S812="S",NOT(AND(ISNUMBER(AC812),ISNUMBER(AK812),AC812*AK812&gt;=0))),0,AC812*AK812))</f>
        <v/>
      </c>
      <c r="AZ812" s="48">
        <f>IFERROR(IF(D812="","",IF(AY812=0,0,IF(((AY812)-(U812+Y812))&lt;0,0,(AY812)-U812))),0)</f>
        <v/>
      </c>
      <c r="BA812" s="49">
        <f>IF(D812="","",AZ812*AG812)</f>
        <v/>
      </c>
      <c r="BB812" s="49">
        <f>IF(D812="","",IF(OR(R812="A",R812="AA",R812="AAA"),BA812,0))</f>
        <v/>
      </c>
      <c r="BC812" s="49">
        <f>IF(D812="","",IF(R812="B",BA812,0))</f>
        <v/>
      </c>
      <c r="BD812" s="49">
        <f>IF(D812="","",IF(R812="B",BA812,0))</f>
        <v/>
      </c>
      <c r="BE812" s="49">
        <f>IF(D812="","",IF(S812="S",
1,
IF(AC812=0,
1,
IF(
IFERROR(((U812+Y812)*AG812)/((AC812*AK812)*AG812),0)&lt;0,
0,
IF(
IFERROR(((U812+Y812)*AG812)/((AC812*AK812)*AG812),0)&gt;1,
1,
IFERROR(((U812+Y812)*AG812)/((AC812*AK812)*AG812),0)
)
)
)
))</f>
        <v/>
      </c>
      <c r="BF812" s="49">
        <f>IF(D812="","",IF(S812="S",
1,
IF(AC812=0,
1,
IF(
IFERROR(((U812+V812+Y812)*AG812)/((AC812*AK812)*AG812),0)&lt;0,
0,
IF(
IFERROR(((U812+V812+Y812)*AG812)/((AC812*AK812)*AG812),0)&gt;1,
1,
IFERROR(((U812+V812+Y812)*AG812)/((AC812*AK812)*AG812),0)
)
)
)
))</f>
        <v/>
      </c>
      <c r="BG812" s="50">
        <f>IF(D812="","",IF(S812="S",0,IF(AND(ISNUMBER(AC812),ISNUMBER(AM812)),IF(OR(AC812*AM812&lt;0,ISERR(AC812*AM812)),0,AC812*AM812),0)))</f>
        <v/>
      </c>
      <c r="BH812" s="50">
        <f>IF(D812="","",IF(BY812&gt;TODAY()-60,0,IF(Y812&gt;12,MAX(0,(U812+Y812)-BG812),MAX(0,U812-BG812))))</f>
        <v/>
      </c>
      <c r="BI812" s="51">
        <f>IF(D812="","",BH812*AG812)</f>
        <v/>
      </c>
      <c r="BJ812" s="51">
        <f>IF(D812="","",IF(OR(R812="A",R812="AA",R812="AAA"),BI812,0))</f>
        <v/>
      </c>
      <c r="BK812" s="51">
        <f>IF(D812="","",IF(R812="B",BI812,0))</f>
        <v/>
      </c>
      <c r="BL812" s="51">
        <f>IF(D812="","",IF(R812="C",BI812,0))</f>
        <v/>
      </c>
      <c r="BM812" s="51">
        <f>IF(D812="","",IFERROR(MAX(0,MIN(BI812/AP812,1)),0))</f>
        <v/>
      </c>
      <c r="BN812" s="52">
        <f>IF(D812="","",AB812*AG812)</f>
        <v/>
      </c>
      <c r="BO812" s="52">
        <f>IF(D812="","",(U812+V812+X812)*AG812)</f>
        <v/>
      </c>
      <c r="BP812" s="52">
        <f>IF(D812="","",(AB812*3)*AG812)</f>
        <v/>
      </c>
      <c r="BQ812" s="52">
        <f>IF(D812="","",IF(BO812-BP812&gt;0,0,BO812-BP812))</f>
        <v/>
      </c>
      <c r="BR812" s="52">
        <f>IF(D812="","",IF(BO812-BP812-BN812&gt;0,0,BO812-BP812-BN812))</f>
        <v/>
      </c>
      <c r="BS812" s="53">
        <f>IF(D812="","",IFERROR(AB812*AI812,0))</f>
        <v/>
      </c>
      <c r="BT812" s="53">
        <f>IF(D812="","",IFERROR(IF(X812&gt;12, AI812*(U812+V812+X812), AI812*(U812+V812)),0))</f>
        <v/>
      </c>
      <c r="BU812" s="53">
        <f>IF(D812="","",IFERROR(((AB812*3)*AI812),0))</f>
        <v/>
      </c>
      <c r="BV812" s="53">
        <f>IF(D812="","",IF(BT812-BU812&gt;0,0,BT812-BU812))</f>
        <v/>
      </c>
      <c r="BW812" s="53">
        <f>IF(D812="","",IF(BT812-BU812-BS812&gt;0,0,BT812-BU812-BS812))</f>
        <v/>
      </c>
      <c r="BX812" s="36">
        <f>IF(D812="","",IFERROR(VLOOKUP(D812,'produto-entrada-7'!A:M,3,0),"SEM PEDIDO"))</f>
        <v/>
      </c>
      <c r="BY812" s="36">
        <f>IF(D812="","",VLOOKUP(D812,'produto-estoque-total-7'!A:AB,25,0))</f>
        <v/>
      </c>
      <c r="BZ812" s="36">
        <f>IF(D812="","",IFERROR(VLOOKUP(D812,'produto-estoque-total-7'!A:AB,26,0)/100,0))</f>
        <v/>
      </c>
      <c r="CA812" s="36">
        <f>IF(D812="","",IFERROR(VLOOKUP(D812,'produto-estoque-total-7'!A:AB,27,0)/100,0))</f>
        <v/>
      </c>
      <c r="CB812" s="41">
        <f>IF(D812="","",V812*AF812)</f>
        <v/>
      </c>
      <c r="CC812" s="41">
        <f>IF(D812="","",V812*AI812)</f>
        <v/>
      </c>
      <c r="CD812" s="54">
        <f>IF(D812="","",VLOOKUP(D812,'produto-estoque-total-7'!A:AB,28,0))</f>
        <v/>
      </c>
    </row>
    <row r="813">
      <c r="A813" s="36">
        <f>IF(D813="","",VLOOKUP(D813,'produto-estoque-total-7'!A:AB,3,0))</f>
        <v/>
      </c>
      <c r="B813" s="1">
        <f>IF(D813="","",VLOOKUP(D813,'produto-estoque-total-7'!A:AB,12,0))</f>
        <v/>
      </c>
      <c r="C813" s="1">
        <f>IF(D813="","",VLOOKUP(D813,'produto-estoque-total-7'!A:AB,2,0))</f>
        <v/>
      </c>
      <c r="D813" s="37">
        <f>IFERROR(IF('produto-estoque-total-7'!A812="","",'produto-estoque-total-7'!A812),"")</f>
        <v/>
      </c>
      <c r="E813" s="1">
        <f>IF(D813="","",VLOOKUP(D813,'produto-estoque-total-7'!A:AB,4,0))</f>
        <v/>
      </c>
      <c r="F813" s="36">
        <f>IF(D813="","",VLOOKUP(D813,'produto-estoque-total-7'!A:AB,13,0))</f>
        <v/>
      </c>
      <c r="G813" s="1">
        <f>IF(F813="","",VLOOKUP(F813,'FORNECEDORES X COMPRADOR'!A:D,4,0))</f>
        <v/>
      </c>
      <c r="H813" s="1">
        <f>IF(F813="","",VLOOKUP(F813,'FORNECEDORES X COMPRADOR'!A:E,5,0))</f>
        <v/>
      </c>
      <c r="I813" s="36">
        <f>IF(D813="","",VLOOKUP(D813,'produto-estoque-total-7'!A:AB,15,0))</f>
        <v/>
      </c>
      <c r="J813" s="36">
        <f>IF(D813="","",VLOOKUP(D813,'produto-estoque-total-7'!A:AB,19,0))</f>
        <v/>
      </c>
      <c r="K813" s="1">
        <f>IF(D813="","",VLOOKUP(D813,'produto-estoque-total-7'!A:AB,20,0))</f>
        <v/>
      </c>
      <c r="L813" s="36">
        <f>IF(D813="","",VLOOKUP(D813,'produto-estoque-total-7'!A:AB,17,0))</f>
        <v/>
      </c>
      <c r="M813" s="1">
        <f>IF(D813="","",VLOOKUP(D813,'produto-estoque-total-7'!A:AB,18,0))</f>
        <v/>
      </c>
      <c r="N813" s="36">
        <f>IF(D813="","",VLOOKUP(D813,'produto-estoque-total-7'!A:AB,21,0))</f>
        <v/>
      </c>
      <c r="O813" s="1">
        <f>IF(D813="","",VLOOKUP(D813,'produto-estoque-total-7'!A:AB,22,0))</f>
        <v/>
      </c>
      <c r="P813" s="36">
        <f>IF(D813="","",VLOOKUP(D813,'produto-estoque-total-7'!A:AB,23,0))</f>
        <v/>
      </c>
      <c r="Q813" s="1">
        <f>IF(D813="","",VLOOKUP(D813,'produto-estoque-total-7'!A:AB,24,0))</f>
        <v/>
      </c>
      <c r="R813" s="38">
        <f>IFERROR(IF(D813="","",VLOOKUP(D813,'produto-venda-7'!B:N,13,0)),"C")</f>
        <v/>
      </c>
      <c r="S813" s="39">
        <f>IF(D813="","",VLOOKUP(D813,'produto-estoque-total-7'!A:AB,6,0))</f>
        <v/>
      </c>
      <c r="T813" s="39">
        <f>IF(D813="","",VLOOKUP(D813,'produto-estoque-total-7'!A:AB,5,0))</f>
        <v/>
      </c>
      <c r="U813" s="40">
        <f>IF(D813="","",VLOOKUP(D813,'produto-estoque-total-7'!A:AB,11,0))</f>
        <v/>
      </c>
      <c r="V813" s="41">
        <f>IF(D813="","",IFERROR(VLOOKUP(D813,'produto-entrada-7'!A:M,10,0),0))</f>
        <v/>
      </c>
      <c r="W813" s="42" t="n"/>
      <c r="X813" s="39">
        <f>IF(D813="","",VLOOKUP(D813,'produto-estoque-total-7'!A:AB,8,0))</f>
        <v/>
      </c>
      <c r="Y813" s="39">
        <f>IF(D813="","",VLOOKUP(D813,'produto-estoque-total-7'!A:AB,9,0))</f>
        <v/>
      </c>
      <c r="Z813" s="39">
        <f>IF(D813="","",VLOOKUP(D813,'produto-estoque-total-7'!A:AB,10,0))</f>
        <v/>
      </c>
      <c r="AA813" s="39">
        <f>IFERROR(IF(D813="","",VLOOKUP(D813,'produto-venda-7'!B:N,4,0)),0)</f>
        <v/>
      </c>
      <c r="AB813" s="39">
        <f>IFERROR(IF(D813="","",VLOOKUP(D813,'produto-venda-7'!B:N,5,0)),0)</f>
        <v/>
      </c>
      <c r="AC813" s="39">
        <f>IF(D813="","",IFERROR(AA813/90,0))</f>
        <v/>
      </c>
      <c r="AD813" s="36">
        <f>IF(D813="","",IFERROR(VLOOKUP(D813,'produto-entrada-7'!A:M,4,0),0))</f>
        <v/>
      </c>
      <c r="AE813" s="36">
        <f>IFERROR(IF(D813="","",VLOOKUP(D813,'produto-venda-7'!B:N,10,0)),0)</f>
        <v/>
      </c>
      <c r="AF813" s="36">
        <f>IF(D813="","",IFERROR(VLOOKUP(D813,'produto-entrada-7'!A:M,11,0),0))</f>
        <v/>
      </c>
      <c r="AG813" s="1">
        <f>IF(D813="","",IFERROR(VLOOKUP(D813,'produto-entrada-7'!A:M,12,0),0))</f>
        <v/>
      </c>
      <c r="AH813" s="1">
        <f>IF(D813="","",IFERROR(VLOOKUP(D813,'produto-entrada-7'!A:M,13,0),0))</f>
        <v/>
      </c>
      <c r="AI813" s="36">
        <f>IFERROR(IF(D813="","",VLOOKUP(D813,'produto-venda-7'!B:N,11,0)),0)</f>
        <v/>
      </c>
      <c r="AJ813" s="43">
        <f>IF(D813="","",IFERROR(AI813*AB813,0))</f>
        <v/>
      </c>
      <c r="AK813" s="44">
        <f>IFERROR(IF(D813="","",VLOOKUP(F813,'ANALISE FORNECEDOR'!$A:$I,8,0)),"")</f>
        <v/>
      </c>
      <c r="AL813" s="44">
        <f>IF(D813="","",AVERAGE(AM813,AK813))</f>
        <v/>
      </c>
      <c r="AM813" s="44">
        <f>IFERROR(IF(D813="","",VLOOKUP(F813,'ANALISE FORNECEDOR'!$A:$I,9,0)),"")</f>
        <v/>
      </c>
      <c r="AN813" s="45">
        <f>IF(D813="","",IF(Y813&gt;12,AI813*(U813+Y813),AI813*U813))</f>
        <v/>
      </c>
      <c r="AO813" s="45">
        <f>IF(D813="","",IF(Y813&gt;12,AI813*(U813+V813+Y813),AI813*(U813+V813)))</f>
        <v/>
      </c>
      <c r="AP813" s="46">
        <f>IF(D813="","",IF(Y813&gt;12,AG813*(U813+Y813),AG813*U813))</f>
        <v/>
      </c>
      <c r="AQ813" s="46">
        <f>IF(D813="","",IF(Y813&gt;12,AG813*(U813+V813+Y813),AG813*(U813+V813)))</f>
        <v/>
      </c>
      <c r="AR813" s="46">
        <f>IF(D813="","",IF(OR(R813="A",R813="AA",R813="AAA"),AP813,0))</f>
        <v/>
      </c>
      <c r="AS813" s="46">
        <f>IF(D813="","",IF(R813="B",AP813,0))</f>
        <v/>
      </c>
      <c r="AT813" s="46">
        <f>IF(D813="","",IF(R813="C",AP813,0))</f>
        <v/>
      </c>
      <c r="AU813" s="47">
        <f>IF(D813="","",IFERROR(AN813/AJ813,0))</f>
        <v/>
      </c>
      <c r="AV813" s="47">
        <f>IF(D813="","",IFERROR(((AO813)/AJ813),0))</f>
        <v/>
      </c>
      <c r="AW813" s="48">
        <f>IF(D813="","",IF(OR(S813="S",NOT(AND(ISNUMBER(AC813),ISNUMBER(AL813),AC813*AL813&gt;=0))),0,AC813*AL813))</f>
        <v/>
      </c>
      <c r="AX813" s="49">
        <f>IFERROR(IF(D813="","",AW813*AG813),0)</f>
        <v/>
      </c>
      <c r="AY813" s="48">
        <f>IF(D813="","",IF(OR(S813="S",NOT(AND(ISNUMBER(AC813),ISNUMBER(AK813),AC813*AK813&gt;=0))),0,AC813*AK813))</f>
        <v/>
      </c>
      <c r="AZ813" s="48">
        <f>IFERROR(IF(D813="","",IF(AY813=0,0,IF(((AY813)-(U813+Y813))&lt;0,0,(AY813)-U813))),0)</f>
        <v/>
      </c>
      <c r="BA813" s="49">
        <f>IF(D813="","",AZ813*AG813)</f>
        <v/>
      </c>
      <c r="BB813" s="49">
        <f>IF(D813="","",IF(OR(R813="A",R813="AA",R813="AAA"),BA813,0))</f>
        <v/>
      </c>
      <c r="BC813" s="49">
        <f>IF(D813="","",IF(R813="B",BA813,0))</f>
        <v/>
      </c>
      <c r="BD813" s="49">
        <f>IF(D813="","",IF(R813="B",BA813,0))</f>
        <v/>
      </c>
      <c r="BE813" s="49">
        <f>IF(D813="","",IF(S813="S",
1,
IF(AC813=0,
1,
IF(
IFERROR(((U813+Y813)*AG813)/((AC813*AK813)*AG813),0)&lt;0,
0,
IF(
IFERROR(((U813+Y813)*AG813)/((AC813*AK813)*AG813),0)&gt;1,
1,
IFERROR(((U813+Y813)*AG813)/((AC813*AK813)*AG813),0)
)
)
)
))</f>
        <v/>
      </c>
      <c r="BF813" s="49">
        <f>IF(D813="","",IF(S813="S",
1,
IF(AC813=0,
1,
IF(
IFERROR(((U813+V813+Y813)*AG813)/((AC813*AK813)*AG813),0)&lt;0,
0,
IF(
IFERROR(((U813+V813+Y813)*AG813)/((AC813*AK813)*AG813),0)&gt;1,
1,
IFERROR(((U813+V813+Y813)*AG813)/((AC813*AK813)*AG813),0)
)
)
)
))</f>
        <v/>
      </c>
      <c r="BG813" s="50">
        <f>IF(D813="","",IF(S813="S",0,IF(AND(ISNUMBER(AC813),ISNUMBER(AM813)),IF(OR(AC813*AM813&lt;0,ISERR(AC813*AM813)),0,AC813*AM813),0)))</f>
        <v/>
      </c>
      <c r="BH813" s="50">
        <f>IF(D813="","",IF(BY813&gt;TODAY()-60,0,IF(Y813&gt;12,MAX(0,(U813+Y813)-BG813),MAX(0,U813-BG813))))</f>
        <v/>
      </c>
      <c r="BI813" s="51">
        <f>IF(D813="","",BH813*AG813)</f>
        <v/>
      </c>
      <c r="BJ813" s="51">
        <f>IF(D813="","",IF(OR(R813="A",R813="AA",R813="AAA"),BI813,0))</f>
        <v/>
      </c>
      <c r="BK813" s="51">
        <f>IF(D813="","",IF(R813="B",BI813,0))</f>
        <v/>
      </c>
      <c r="BL813" s="51">
        <f>IF(D813="","",IF(R813="C",BI813,0))</f>
        <v/>
      </c>
      <c r="BM813" s="51">
        <f>IF(D813="","",IFERROR(MAX(0,MIN(BI813/AP813,1)),0))</f>
        <v/>
      </c>
      <c r="BN813" s="52">
        <f>IF(D813="","",AB813*AG813)</f>
        <v/>
      </c>
      <c r="BO813" s="52">
        <f>IF(D813="","",(U813+V813+X813)*AG813)</f>
        <v/>
      </c>
      <c r="BP813" s="52">
        <f>IF(D813="","",(AB813*3)*AG813)</f>
        <v/>
      </c>
      <c r="BQ813" s="52">
        <f>IF(D813="","",IF(BO813-BP813&gt;0,0,BO813-BP813))</f>
        <v/>
      </c>
      <c r="BR813" s="52">
        <f>IF(D813="","",IF(BO813-BP813-BN813&gt;0,0,BO813-BP813-BN813))</f>
        <v/>
      </c>
      <c r="BS813" s="53">
        <f>IF(D813="","",IFERROR(AB813*AI813,0))</f>
        <v/>
      </c>
      <c r="BT813" s="53">
        <f>IF(D813="","",IFERROR(IF(X813&gt;12, AI813*(U813+V813+X813), AI813*(U813+V813)),0))</f>
        <v/>
      </c>
      <c r="BU813" s="53">
        <f>IF(D813="","",IFERROR(((AB813*3)*AI813),0))</f>
        <v/>
      </c>
      <c r="BV813" s="53">
        <f>IF(D813="","",IF(BT813-BU813&gt;0,0,BT813-BU813))</f>
        <v/>
      </c>
      <c r="BW813" s="53">
        <f>IF(D813="","",IF(BT813-BU813-BS813&gt;0,0,BT813-BU813-BS813))</f>
        <v/>
      </c>
      <c r="BX813" s="36">
        <f>IF(D813="","",IFERROR(VLOOKUP(D813,'produto-entrada-7'!A:M,3,0),"SEM PEDIDO"))</f>
        <v/>
      </c>
      <c r="BY813" s="36">
        <f>IF(D813="","",VLOOKUP(D813,'produto-estoque-total-7'!A:AB,25,0))</f>
        <v/>
      </c>
      <c r="BZ813" s="36">
        <f>IF(D813="","",IFERROR(VLOOKUP(D813,'produto-estoque-total-7'!A:AB,26,0)/100,0))</f>
        <v/>
      </c>
      <c r="CA813" s="36">
        <f>IF(D813="","",IFERROR(VLOOKUP(D813,'produto-estoque-total-7'!A:AB,27,0)/100,0))</f>
        <v/>
      </c>
      <c r="CB813" s="41">
        <f>IF(D813="","",V813*AF813)</f>
        <v/>
      </c>
      <c r="CC813" s="41">
        <f>IF(D813="","",V813*AI813)</f>
        <v/>
      </c>
      <c r="CD813" s="54">
        <f>IF(D813="","",VLOOKUP(D813,'produto-estoque-total-7'!A:AB,28,0))</f>
        <v/>
      </c>
    </row>
    <row r="814">
      <c r="A814" s="36">
        <f>IF(D814="","",VLOOKUP(D814,'produto-estoque-total-7'!A:AB,3,0))</f>
        <v/>
      </c>
      <c r="B814" s="1">
        <f>IF(D814="","",VLOOKUP(D814,'produto-estoque-total-7'!A:AB,12,0))</f>
        <v/>
      </c>
      <c r="C814" s="1">
        <f>IF(D814="","",VLOOKUP(D814,'produto-estoque-total-7'!A:AB,2,0))</f>
        <v/>
      </c>
      <c r="D814" s="37">
        <f>IFERROR(IF('produto-estoque-total-7'!A813="","",'produto-estoque-total-7'!A813),"")</f>
        <v/>
      </c>
      <c r="E814" s="1">
        <f>IF(D814="","",VLOOKUP(D814,'produto-estoque-total-7'!A:AB,4,0))</f>
        <v/>
      </c>
      <c r="F814" s="36">
        <f>IF(D814="","",VLOOKUP(D814,'produto-estoque-total-7'!A:AB,13,0))</f>
        <v/>
      </c>
      <c r="G814" s="1">
        <f>IF(F814="","",VLOOKUP(F814,'FORNECEDORES X COMPRADOR'!A:D,4,0))</f>
        <v/>
      </c>
      <c r="H814" s="1">
        <f>IF(F814="","",VLOOKUP(F814,'FORNECEDORES X COMPRADOR'!A:E,5,0))</f>
        <v/>
      </c>
      <c r="I814" s="36">
        <f>IF(D814="","",VLOOKUP(D814,'produto-estoque-total-7'!A:AB,15,0))</f>
        <v/>
      </c>
      <c r="J814" s="36">
        <f>IF(D814="","",VLOOKUP(D814,'produto-estoque-total-7'!A:AB,19,0))</f>
        <v/>
      </c>
      <c r="K814" s="1">
        <f>IF(D814="","",VLOOKUP(D814,'produto-estoque-total-7'!A:AB,20,0))</f>
        <v/>
      </c>
      <c r="L814" s="36">
        <f>IF(D814="","",VLOOKUP(D814,'produto-estoque-total-7'!A:AB,17,0))</f>
        <v/>
      </c>
      <c r="M814" s="1">
        <f>IF(D814="","",VLOOKUP(D814,'produto-estoque-total-7'!A:AB,18,0))</f>
        <v/>
      </c>
      <c r="N814" s="36">
        <f>IF(D814="","",VLOOKUP(D814,'produto-estoque-total-7'!A:AB,21,0))</f>
        <v/>
      </c>
      <c r="O814" s="1">
        <f>IF(D814="","",VLOOKUP(D814,'produto-estoque-total-7'!A:AB,22,0))</f>
        <v/>
      </c>
      <c r="P814" s="36">
        <f>IF(D814="","",VLOOKUP(D814,'produto-estoque-total-7'!A:AB,23,0))</f>
        <v/>
      </c>
      <c r="Q814" s="1">
        <f>IF(D814="","",VLOOKUP(D814,'produto-estoque-total-7'!A:AB,24,0))</f>
        <v/>
      </c>
      <c r="R814" s="38">
        <f>IFERROR(IF(D814="","",VLOOKUP(D814,'produto-venda-7'!B:N,13,0)),"C")</f>
        <v/>
      </c>
      <c r="S814" s="39">
        <f>IF(D814="","",VLOOKUP(D814,'produto-estoque-total-7'!A:AB,6,0))</f>
        <v/>
      </c>
      <c r="T814" s="39">
        <f>IF(D814="","",VLOOKUP(D814,'produto-estoque-total-7'!A:AB,5,0))</f>
        <v/>
      </c>
      <c r="U814" s="40">
        <f>IF(D814="","",VLOOKUP(D814,'produto-estoque-total-7'!A:AB,11,0))</f>
        <v/>
      </c>
      <c r="V814" s="41">
        <f>IF(D814="","",IFERROR(VLOOKUP(D814,'produto-entrada-7'!A:M,10,0),0))</f>
        <v/>
      </c>
      <c r="W814" s="42" t="n"/>
      <c r="X814" s="39">
        <f>IF(D814="","",VLOOKUP(D814,'produto-estoque-total-7'!A:AB,8,0))</f>
        <v/>
      </c>
      <c r="Y814" s="39">
        <f>IF(D814="","",VLOOKUP(D814,'produto-estoque-total-7'!A:AB,9,0))</f>
        <v/>
      </c>
      <c r="Z814" s="39">
        <f>IF(D814="","",VLOOKUP(D814,'produto-estoque-total-7'!A:AB,10,0))</f>
        <v/>
      </c>
      <c r="AA814" s="39">
        <f>IFERROR(IF(D814="","",VLOOKUP(D814,'produto-venda-7'!B:N,4,0)),0)</f>
        <v/>
      </c>
      <c r="AB814" s="39">
        <f>IFERROR(IF(D814="","",VLOOKUP(D814,'produto-venda-7'!B:N,5,0)),0)</f>
        <v/>
      </c>
      <c r="AC814" s="39">
        <f>IF(D814="","",IFERROR(AA814/90,0))</f>
        <v/>
      </c>
      <c r="AD814" s="36">
        <f>IF(D814="","",IFERROR(VLOOKUP(D814,'produto-entrada-7'!A:M,4,0),0))</f>
        <v/>
      </c>
      <c r="AE814" s="36">
        <f>IFERROR(IF(D814="","",VLOOKUP(D814,'produto-venda-7'!B:N,10,0)),0)</f>
        <v/>
      </c>
      <c r="AF814" s="36">
        <f>IF(D814="","",IFERROR(VLOOKUP(D814,'produto-entrada-7'!A:M,11,0),0))</f>
        <v/>
      </c>
      <c r="AG814" s="1">
        <f>IF(D814="","",IFERROR(VLOOKUP(D814,'produto-entrada-7'!A:M,12,0),0))</f>
        <v/>
      </c>
      <c r="AH814" s="1">
        <f>IF(D814="","",IFERROR(VLOOKUP(D814,'produto-entrada-7'!A:M,13,0),0))</f>
        <v/>
      </c>
      <c r="AI814" s="36">
        <f>IFERROR(IF(D814="","",VLOOKUP(D814,'produto-venda-7'!B:N,11,0)),0)</f>
        <v/>
      </c>
      <c r="AJ814" s="43">
        <f>IF(D814="","",IFERROR(AI814*AB814,0))</f>
        <v/>
      </c>
      <c r="AK814" s="44">
        <f>IFERROR(IF(D814="","",VLOOKUP(F814,'ANALISE FORNECEDOR'!$A:$I,8,0)),"")</f>
        <v/>
      </c>
      <c r="AL814" s="44">
        <f>IF(D814="","",AVERAGE(AM814,AK814))</f>
        <v/>
      </c>
      <c r="AM814" s="44">
        <f>IFERROR(IF(D814="","",VLOOKUP(F814,'ANALISE FORNECEDOR'!$A:$I,9,0)),"")</f>
        <v/>
      </c>
      <c r="AN814" s="45">
        <f>IF(D814="","",IF(Y814&gt;12,AI814*(U814+Y814),AI814*U814))</f>
        <v/>
      </c>
      <c r="AO814" s="45">
        <f>IF(D814="","",IF(Y814&gt;12,AI814*(U814+V814+Y814),AI814*(U814+V814)))</f>
        <v/>
      </c>
      <c r="AP814" s="46">
        <f>IF(D814="","",IF(Y814&gt;12,AG814*(U814+Y814),AG814*U814))</f>
        <v/>
      </c>
      <c r="AQ814" s="46">
        <f>IF(D814="","",IF(Y814&gt;12,AG814*(U814+V814+Y814),AG814*(U814+V814)))</f>
        <v/>
      </c>
      <c r="AR814" s="46">
        <f>IF(D814="","",IF(OR(R814="A",R814="AA",R814="AAA"),AP814,0))</f>
        <v/>
      </c>
      <c r="AS814" s="46">
        <f>IF(D814="","",IF(R814="B",AP814,0))</f>
        <v/>
      </c>
      <c r="AT814" s="46">
        <f>IF(D814="","",IF(R814="C",AP814,0))</f>
        <v/>
      </c>
      <c r="AU814" s="47">
        <f>IF(D814="","",IFERROR(AN814/AJ814,0))</f>
        <v/>
      </c>
      <c r="AV814" s="47">
        <f>IF(D814="","",IFERROR(((AO814)/AJ814),0))</f>
        <v/>
      </c>
      <c r="AW814" s="48">
        <f>IF(D814="","",IF(OR(S814="S",NOT(AND(ISNUMBER(AC814),ISNUMBER(AL814),AC814*AL814&gt;=0))),0,AC814*AL814))</f>
        <v/>
      </c>
      <c r="AX814" s="49">
        <f>IFERROR(IF(D814="","",AW814*AG814),0)</f>
        <v/>
      </c>
      <c r="AY814" s="48">
        <f>IF(D814="","",IF(OR(S814="S",NOT(AND(ISNUMBER(AC814),ISNUMBER(AK814),AC814*AK814&gt;=0))),0,AC814*AK814))</f>
        <v/>
      </c>
      <c r="AZ814" s="48">
        <f>IFERROR(IF(D814="","",IF(AY814=0,0,IF(((AY814)-(U814+Y814))&lt;0,0,(AY814)-U814))),0)</f>
        <v/>
      </c>
      <c r="BA814" s="49">
        <f>IF(D814="","",AZ814*AG814)</f>
        <v/>
      </c>
      <c r="BB814" s="49">
        <f>IF(D814="","",IF(OR(R814="A",R814="AA",R814="AAA"),BA814,0))</f>
        <v/>
      </c>
      <c r="BC814" s="49">
        <f>IF(D814="","",IF(R814="B",BA814,0))</f>
        <v/>
      </c>
      <c r="BD814" s="49">
        <f>IF(D814="","",IF(R814="B",BA814,0))</f>
        <v/>
      </c>
      <c r="BE814" s="49">
        <f>IF(D814="","",IF(S814="S",
1,
IF(AC814=0,
1,
IF(
IFERROR(((U814+Y814)*AG814)/((AC814*AK814)*AG814),0)&lt;0,
0,
IF(
IFERROR(((U814+Y814)*AG814)/((AC814*AK814)*AG814),0)&gt;1,
1,
IFERROR(((U814+Y814)*AG814)/((AC814*AK814)*AG814),0)
)
)
)
))</f>
        <v/>
      </c>
      <c r="BF814" s="49">
        <f>IF(D814="","",IF(S814="S",
1,
IF(AC814=0,
1,
IF(
IFERROR(((U814+V814+Y814)*AG814)/((AC814*AK814)*AG814),0)&lt;0,
0,
IF(
IFERROR(((U814+V814+Y814)*AG814)/((AC814*AK814)*AG814),0)&gt;1,
1,
IFERROR(((U814+V814+Y814)*AG814)/((AC814*AK814)*AG814),0)
)
)
)
))</f>
        <v/>
      </c>
      <c r="BG814" s="50">
        <f>IF(D814="","",IF(S814="S",0,IF(AND(ISNUMBER(AC814),ISNUMBER(AM814)),IF(OR(AC814*AM814&lt;0,ISERR(AC814*AM814)),0,AC814*AM814),0)))</f>
        <v/>
      </c>
      <c r="BH814" s="50">
        <f>IF(D814="","",IF(BY814&gt;TODAY()-60,0,IF(Y814&gt;12,MAX(0,(U814+Y814)-BG814),MAX(0,U814-BG814))))</f>
        <v/>
      </c>
      <c r="BI814" s="51">
        <f>IF(D814="","",BH814*AG814)</f>
        <v/>
      </c>
      <c r="BJ814" s="51">
        <f>IF(D814="","",IF(OR(R814="A",R814="AA",R814="AAA"),BI814,0))</f>
        <v/>
      </c>
      <c r="BK814" s="51">
        <f>IF(D814="","",IF(R814="B",BI814,0))</f>
        <v/>
      </c>
      <c r="BL814" s="51">
        <f>IF(D814="","",IF(R814="C",BI814,0))</f>
        <v/>
      </c>
      <c r="BM814" s="51">
        <f>IF(D814="","",IFERROR(MAX(0,MIN(BI814/AP814,1)),0))</f>
        <v/>
      </c>
      <c r="BN814" s="52">
        <f>IF(D814="","",AB814*AG814)</f>
        <v/>
      </c>
      <c r="BO814" s="52">
        <f>IF(D814="","",(U814+V814+X814)*AG814)</f>
        <v/>
      </c>
      <c r="BP814" s="52">
        <f>IF(D814="","",(AB814*3)*AG814)</f>
        <v/>
      </c>
      <c r="BQ814" s="52">
        <f>IF(D814="","",IF(BO814-BP814&gt;0,0,BO814-BP814))</f>
        <v/>
      </c>
      <c r="BR814" s="52">
        <f>IF(D814="","",IF(BO814-BP814-BN814&gt;0,0,BO814-BP814-BN814))</f>
        <v/>
      </c>
      <c r="BS814" s="53">
        <f>IF(D814="","",IFERROR(AB814*AI814,0))</f>
        <v/>
      </c>
      <c r="BT814" s="53">
        <f>IF(D814="","",IFERROR(IF(X814&gt;12, AI814*(U814+V814+X814), AI814*(U814+V814)),0))</f>
        <v/>
      </c>
      <c r="BU814" s="53">
        <f>IF(D814="","",IFERROR(((AB814*3)*AI814),0))</f>
        <v/>
      </c>
      <c r="BV814" s="53">
        <f>IF(D814="","",IF(BT814-BU814&gt;0,0,BT814-BU814))</f>
        <v/>
      </c>
      <c r="BW814" s="53">
        <f>IF(D814="","",IF(BT814-BU814-BS814&gt;0,0,BT814-BU814-BS814))</f>
        <v/>
      </c>
      <c r="BX814" s="36">
        <f>IF(D814="","",IFERROR(VLOOKUP(D814,'produto-entrada-7'!A:M,3,0),"SEM PEDIDO"))</f>
        <v/>
      </c>
      <c r="BY814" s="36">
        <f>IF(D814="","",VLOOKUP(D814,'produto-estoque-total-7'!A:AB,25,0))</f>
        <v/>
      </c>
      <c r="BZ814" s="36">
        <f>IF(D814="","",IFERROR(VLOOKUP(D814,'produto-estoque-total-7'!A:AB,26,0)/100,0))</f>
        <v/>
      </c>
      <c r="CA814" s="36">
        <f>IF(D814="","",IFERROR(VLOOKUP(D814,'produto-estoque-total-7'!A:AB,27,0)/100,0))</f>
        <v/>
      </c>
      <c r="CB814" s="41">
        <f>IF(D814="","",V814*AF814)</f>
        <v/>
      </c>
      <c r="CC814" s="41">
        <f>IF(D814="","",V814*AI814)</f>
        <v/>
      </c>
      <c r="CD814" s="54">
        <f>IF(D814="","",VLOOKUP(D814,'produto-estoque-total-7'!A:AB,28,0))</f>
        <v/>
      </c>
    </row>
    <row r="815">
      <c r="A815" s="36">
        <f>IF(D815="","",VLOOKUP(D815,'produto-estoque-total-7'!A:AB,3,0))</f>
        <v/>
      </c>
      <c r="B815" s="1">
        <f>IF(D815="","",VLOOKUP(D815,'produto-estoque-total-7'!A:AB,12,0))</f>
        <v/>
      </c>
      <c r="C815" s="1">
        <f>IF(D815="","",VLOOKUP(D815,'produto-estoque-total-7'!A:AB,2,0))</f>
        <v/>
      </c>
      <c r="D815" s="37">
        <f>IFERROR(IF('produto-estoque-total-7'!A814="","",'produto-estoque-total-7'!A814),"")</f>
        <v/>
      </c>
      <c r="E815" s="1">
        <f>IF(D815="","",VLOOKUP(D815,'produto-estoque-total-7'!A:AB,4,0))</f>
        <v/>
      </c>
      <c r="F815" s="36">
        <f>IF(D815="","",VLOOKUP(D815,'produto-estoque-total-7'!A:AB,13,0))</f>
        <v/>
      </c>
      <c r="G815" s="1">
        <f>IF(F815="","",VLOOKUP(F815,'FORNECEDORES X COMPRADOR'!A:D,4,0))</f>
        <v/>
      </c>
      <c r="H815" s="1">
        <f>IF(F815="","",VLOOKUP(F815,'FORNECEDORES X COMPRADOR'!A:E,5,0))</f>
        <v/>
      </c>
      <c r="I815" s="36">
        <f>IF(D815="","",VLOOKUP(D815,'produto-estoque-total-7'!A:AB,15,0))</f>
        <v/>
      </c>
      <c r="J815" s="36">
        <f>IF(D815="","",VLOOKUP(D815,'produto-estoque-total-7'!A:AB,19,0))</f>
        <v/>
      </c>
      <c r="K815" s="1">
        <f>IF(D815="","",VLOOKUP(D815,'produto-estoque-total-7'!A:AB,20,0))</f>
        <v/>
      </c>
      <c r="L815" s="36">
        <f>IF(D815="","",VLOOKUP(D815,'produto-estoque-total-7'!A:AB,17,0))</f>
        <v/>
      </c>
      <c r="M815" s="1">
        <f>IF(D815="","",VLOOKUP(D815,'produto-estoque-total-7'!A:AB,18,0))</f>
        <v/>
      </c>
      <c r="N815" s="36">
        <f>IF(D815="","",VLOOKUP(D815,'produto-estoque-total-7'!A:AB,21,0))</f>
        <v/>
      </c>
      <c r="O815" s="1">
        <f>IF(D815="","",VLOOKUP(D815,'produto-estoque-total-7'!A:AB,22,0))</f>
        <v/>
      </c>
      <c r="P815" s="36">
        <f>IF(D815="","",VLOOKUP(D815,'produto-estoque-total-7'!A:AB,23,0))</f>
        <v/>
      </c>
      <c r="Q815" s="1">
        <f>IF(D815="","",VLOOKUP(D815,'produto-estoque-total-7'!A:AB,24,0))</f>
        <v/>
      </c>
      <c r="R815" s="38">
        <f>IFERROR(IF(D815="","",VLOOKUP(D815,'produto-venda-7'!B:N,13,0)),"C")</f>
        <v/>
      </c>
      <c r="S815" s="39">
        <f>IF(D815="","",VLOOKUP(D815,'produto-estoque-total-7'!A:AB,6,0))</f>
        <v/>
      </c>
      <c r="T815" s="39">
        <f>IF(D815="","",VLOOKUP(D815,'produto-estoque-total-7'!A:AB,5,0))</f>
        <v/>
      </c>
      <c r="U815" s="40">
        <f>IF(D815="","",VLOOKUP(D815,'produto-estoque-total-7'!A:AB,11,0))</f>
        <v/>
      </c>
      <c r="V815" s="41">
        <f>IF(D815="","",IFERROR(VLOOKUP(D815,'produto-entrada-7'!A:M,10,0),0))</f>
        <v/>
      </c>
      <c r="W815" s="42" t="n"/>
      <c r="X815" s="39">
        <f>IF(D815="","",VLOOKUP(D815,'produto-estoque-total-7'!A:AB,8,0))</f>
        <v/>
      </c>
      <c r="Y815" s="39">
        <f>IF(D815="","",VLOOKUP(D815,'produto-estoque-total-7'!A:AB,9,0))</f>
        <v/>
      </c>
      <c r="Z815" s="39">
        <f>IF(D815="","",VLOOKUP(D815,'produto-estoque-total-7'!A:AB,10,0))</f>
        <v/>
      </c>
      <c r="AA815" s="39">
        <f>IFERROR(IF(D815="","",VLOOKUP(D815,'produto-venda-7'!B:N,4,0)),0)</f>
        <v/>
      </c>
      <c r="AB815" s="39">
        <f>IFERROR(IF(D815="","",VLOOKUP(D815,'produto-venda-7'!B:N,5,0)),0)</f>
        <v/>
      </c>
      <c r="AC815" s="39">
        <f>IF(D815="","",IFERROR(AA815/90,0))</f>
        <v/>
      </c>
      <c r="AD815" s="36">
        <f>IF(D815="","",IFERROR(VLOOKUP(D815,'produto-entrada-7'!A:M,4,0),0))</f>
        <v/>
      </c>
      <c r="AE815" s="36">
        <f>IFERROR(IF(D815="","",VLOOKUP(D815,'produto-venda-7'!B:N,10,0)),0)</f>
        <v/>
      </c>
      <c r="AF815" s="36">
        <f>IF(D815="","",IFERROR(VLOOKUP(D815,'produto-entrada-7'!A:M,11,0),0))</f>
        <v/>
      </c>
      <c r="AG815" s="1">
        <f>IF(D815="","",IFERROR(VLOOKUP(D815,'produto-entrada-7'!A:M,12,0),0))</f>
        <v/>
      </c>
      <c r="AH815" s="1">
        <f>IF(D815="","",IFERROR(VLOOKUP(D815,'produto-entrada-7'!A:M,13,0),0))</f>
        <v/>
      </c>
      <c r="AI815" s="36">
        <f>IFERROR(IF(D815="","",VLOOKUP(D815,'produto-venda-7'!B:N,11,0)),0)</f>
        <v/>
      </c>
      <c r="AJ815" s="43">
        <f>IF(D815="","",IFERROR(AI815*AB815,0))</f>
        <v/>
      </c>
      <c r="AK815" s="44">
        <f>IFERROR(IF(D815="","",VLOOKUP(F815,'ANALISE FORNECEDOR'!$A:$I,8,0)),"")</f>
        <v/>
      </c>
      <c r="AL815" s="44">
        <f>IF(D815="","",AVERAGE(AM815,AK815))</f>
        <v/>
      </c>
      <c r="AM815" s="44">
        <f>IFERROR(IF(D815="","",VLOOKUP(F815,'ANALISE FORNECEDOR'!$A:$I,9,0)),"")</f>
        <v/>
      </c>
      <c r="AN815" s="45">
        <f>IF(D815="","",IF(Y815&gt;12,AI815*(U815+Y815),AI815*U815))</f>
        <v/>
      </c>
      <c r="AO815" s="45">
        <f>IF(D815="","",IF(Y815&gt;12,AI815*(U815+V815+Y815),AI815*(U815+V815)))</f>
        <v/>
      </c>
      <c r="AP815" s="46">
        <f>IF(D815="","",IF(Y815&gt;12,AG815*(U815+Y815),AG815*U815))</f>
        <v/>
      </c>
      <c r="AQ815" s="46">
        <f>IF(D815="","",IF(Y815&gt;12,AG815*(U815+V815+Y815),AG815*(U815+V815)))</f>
        <v/>
      </c>
      <c r="AR815" s="46">
        <f>IF(D815="","",IF(OR(R815="A",R815="AA",R815="AAA"),AP815,0))</f>
        <v/>
      </c>
      <c r="AS815" s="46">
        <f>IF(D815="","",IF(R815="B",AP815,0))</f>
        <v/>
      </c>
      <c r="AT815" s="46">
        <f>IF(D815="","",IF(R815="C",AP815,0))</f>
        <v/>
      </c>
      <c r="AU815" s="47">
        <f>IF(D815="","",IFERROR(AN815/AJ815,0))</f>
        <v/>
      </c>
      <c r="AV815" s="47">
        <f>IF(D815="","",IFERROR(((AO815)/AJ815),0))</f>
        <v/>
      </c>
      <c r="AW815" s="48">
        <f>IF(D815="","",IF(OR(S815="S",NOT(AND(ISNUMBER(AC815),ISNUMBER(AL815),AC815*AL815&gt;=0))),0,AC815*AL815))</f>
        <v/>
      </c>
      <c r="AX815" s="49">
        <f>IFERROR(IF(D815="","",AW815*AG815),0)</f>
        <v/>
      </c>
      <c r="AY815" s="48">
        <f>IF(D815="","",IF(OR(S815="S",NOT(AND(ISNUMBER(AC815),ISNUMBER(AK815),AC815*AK815&gt;=0))),0,AC815*AK815))</f>
        <v/>
      </c>
      <c r="AZ815" s="48">
        <f>IFERROR(IF(D815="","",IF(AY815=0,0,IF(((AY815)-(U815+Y815))&lt;0,0,(AY815)-U815))),0)</f>
        <v/>
      </c>
      <c r="BA815" s="49">
        <f>IF(D815="","",AZ815*AG815)</f>
        <v/>
      </c>
      <c r="BB815" s="49">
        <f>IF(D815="","",IF(OR(R815="A",R815="AA",R815="AAA"),BA815,0))</f>
        <v/>
      </c>
      <c r="BC815" s="49">
        <f>IF(D815="","",IF(R815="B",BA815,0))</f>
        <v/>
      </c>
      <c r="BD815" s="49">
        <f>IF(D815="","",IF(R815="B",BA815,0))</f>
        <v/>
      </c>
      <c r="BE815" s="49">
        <f>IF(D815="","",IF(S815="S",
1,
IF(AC815=0,
1,
IF(
IFERROR(((U815+Y815)*AG815)/((AC815*AK815)*AG815),0)&lt;0,
0,
IF(
IFERROR(((U815+Y815)*AG815)/((AC815*AK815)*AG815),0)&gt;1,
1,
IFERROR(((U815+Y815)*AG815)/((AC815*AK815)*AG815),0)
)
)
)
))</f>
        <v/>
      </c>
      <c r="BF815" s="49">
        <f>IF(D815="","",IF(S815="S",
1,
IF(AC815=0,
1,
IF(
IFERROR(((U815+V815+Y815)*AG815)/((AC815*AK815)*AG815),0)&lt;0,
0,
IF(
IFERROR(((U815+V815+Y815)*AG815)/((AC815*AK815)*AG815),0)&gt;1,
1,
IFERROR(((U815+V815+Y815)*AG815)/((AC815*AK815)*AG815),0)
)
)
)
))</f>
        <v/>
      </c>
      <c r="BG815" s="50">
        <f>IF(D815="","",IF(S815="S",0,IF(AND(ISNUMBER(AC815),ISNUMBER(AM815)),IF(OR(AC815*AM815&lt;0,ISERR(AC815*AM815)),0,AC815*AM815),0)))</f>
        <v/>
      </c>
      <c r="BH815" s="50">
        <f>IF(D815="","",IF(BY815&gt;TODAY()-60,0,IF(Y815&gt;12,MAX(0,(U815+Y815)-BG815),MAX(0,U815-BG815))))</f>
        <v/>
      </c>
      <c r="BI815" s="51">
        <f>IF(D815="","",BH815*AG815)</f>
        <v/>
      </c>
      <c r="BJ815" s="51">
        <f>IF(D815="","",IF(OR(R815="A",R815="AA",R815="AAA"),BI815,0))</f>
        <v/>
      </c>
      <c r="BK815" s="51">
        <f>IF(D815="","",IF(R815="B",BI815,0))</f>
        <v/>
      </c>
      <c r="BL815" s="51">
        <f>IF(D815="","",IF(R815="C",BI815,0))</f>
        <v/>
      </c>
      <c r="BM815" s="51">
        <f>IF(D815="","",IFERROR(MAX(0,MIN(BI815/AP815,1)),0))</f>
        <v/>
      </c>
      <c r="BN815" s="52">
        <f>IF(D815="","",AB815*AG815)</f>
        <v/>
      </c>
      <c r="BO815" s="52">
        <f>IF(D815="","",(U815+V815+X815)*AG815)</f>
        <v/>
      </c>
      <c r="BP815" s="52">
        <f>IF(D815="","",(AB815*3)*AG815)</f>
        <v/>
      </c>
      <c r="BQ815" s="52">
        <f>IF(D815="","",IF(BO815-BP815&gt;0,0,BO815-BP815))</f>
        <v/>
      </c>
      <c r="BR815" s="52">
        <f>IF(D815="","",IF(BO815-BP815-BN815&gt;0,0,BO815-BP815-BN815))</f>
        <v/>
      </c>
      <c r="BS815" s="53">
        <f>IF(D815="","",IFERROR(AB815*AI815,0))</f>
        <v/>
      </c>
      <c r="BT815" s="53">
        <f>IF(D815="","",IFERROR(IF(X815&gt;12, AI815*(U815+V815+X815), AI815*(U815+V815)),0))</f>
        <v/>
      </c>
      <c r="BU815" s="53">
        <f>IF(D815="","",IFERROR(((AB815*3)*AI815),0))</f>
        <v/>
      </c>
      <c r="BV815" s="53">
        <f>IF(D815="","",IF(BT815-BU815&gt;0,0,BT815-BU815))</f>
        <v/>
      </c>
      <c r="BW815" s="53">
        <f>IF(D815="","",IF(BT815-BU815-BS815&gt;0,0,BT815-BU815-BS815))</f>
        <v/>
      </c>
      <c r="BX815" s="36">
        <f>IF(D815="","",IFERROR(VLOOKUP(D815,'produto-entrada-7'!A:M,3,0),"SEM PEDIDO"))</f>
        <v/>
      </c>
      <c r="BY815" s="36">
        <f>IF(D815="","",VLOOKUP(D815,'produto-estoque-total-7'!A:AB,25,0))</f>
        <v/>
      </c>
      <c r="BZ815" s="36">
        <f>IF(D815="","",IFERROR(VLOOKUP(D815,'produto-estoque-total-7'!A:AB,26,0)/100,0))</f>
        <v/>
      </c>
      <c r="CA815" s="36">
        <f>IF(D815="","",IFERROR(VLOOKUP(D815,'produto-estoque-total-7'!A:AB,27,0)/100,0))</f>
        <v/>
      </c>
      <c r="CB815" s="41">
        <f>IF(D815="","",V815*AF815)</f>
        <v/>
      </c>
      <c r="CC815" s="41">
        <f>IF(D815="","",V815*AI815)</f>
        <v/>
      </c>
      <c r="CD815" s="54">
        <f>IF(D815="","",VLOOKUP(D815,'produto-estoque-total-7'!A:AB,28,0))</f>
        <v/>
      </c>
    </row>
    <row r="816">
      <c r="A816" s="36">
        <f>IF(D816="","",VLOOKUP(D816,'produto-estoque-total-7'!A:AB,3,0))</f>
        <v/>
      </c>
      <c r="B816" s="1">
        <f>IF(D816="","",VLOOKUP(D816,'produto-estoque-total-7'!A:AB,12,0))</f>
        <v/>
      </c>
      <c r="C816" s="1">
        <f>IF(D816="","",VLOOKUP(D816,'produto-estoque-total-7'!A:AB,2,0))</f>
        <v/>
      </c>
      <c r="D816" s="37">
        <f>IFERROR(IF('produto-estoque-total-7'!A815="","",'produto-estoque-total-7'!A815),"")</f>
        <v/>
      </c>
      <c r="E816" s="1">
        <f>IF(D816="","",VLOOKUP(D816,'produto-estoque-total-7'!A:AB,4,0))</f>
        <v/>
      </c>
      <c r="F816" s="36">
        <f>IF(D816="","",VLOOKUP(D816,'produto-estoque-total-7'!A:AB,13,0))</f>
        <v/>
      </c>
      <c r="G816" s="1">
        <f>IF(F816="","",VLOOKUP(F816,'FORNECEDORES X COMPRADOR'!A:D,4,0))</f>
        <v/>
      </c>
      <c r="H816" s="1">
        <f>IF(F816="","",VLOOKUP(F816,'FORNECEDORES X COMPRADOR'!A:E,5,0))</f>
        <v/>
      </c>
      <c r="I816" s="36">
        <f>IF(D816="","",VLOOKUP(D816,'produto-estoque-total-7'!A:AB,15,0))</f>
        <v/>
      </c>
      <c r="J816" s="36">
        <f>IF(D816="","",VLOOKUP(D816,'produto-estoque-total-7'!A:AB,19,0))</f>
        <v/>
      </c>
      <c r="K816" s="1">
        <f>IF(D816="","",VLOOKUP(D816,'produto-estoque-total-7'!A:AB,20,0))</f>
        <v/>
      </c>
      <c r="L816" s="36">
        <f>IF(D816="","",VLOOKUP(D816,'produto-estoque-total-7'!A:AB,17,0))</f>
        <v/>
      </c>
      <c r="M816" s="1">
        <f>IF(D816="","",VLOOKUP(D816,'produto-estoque-total-7'!A:AB,18,0))</f>
        <v/>
      </c>
      <c r="N816" s="36">
        <f>IF(D816="","",VLOOKUP(D816,'produto-estoque-total-7'!A:AB,21,0))</f>
        <v/>
      </c>
      <c r="O816" s="1">
        <f>IF(D816="","",VLOOKUP(D816,'produto-estoque-total-7'!A:AB,22,0))</f>
        <v/>
      </c>
      <c r="P816" s="36">
        <f>IF(D816="","",VLOOKUP(D816,'produto-estoque-total-7'!A:AB,23,0))</f>
        <v/>
      </c>
      <c r="Q816" s="1">
        <f>IF(D816="","",VLOOKUP(D816,'produto-estoque-total-7'!A:AB,24,0))</f>
        <v/>
      </c>
      <c r="R816" s="38">
        <f>IFERROR(IF(D816="","",VLOOKUP(D816,'produto-venda-7'!B:N,13,0)),"C")</f>
        <v/>
      </c>
      <c r="S816" s="39">
        <f>IF(D816="","",VLOOKUP(D816,'produto-estoque-total-7'!A:AB,6,0))</f>
        <v/>
      </c>
      <c r="T816" s="39">
        <f>IF(D816="","",VLOOKUP(D816,'produto-estoque-total-7'!A:AB,5,0))</f>
        <v/>
      </c>
      <c r="U816" s="40">
        <f>IF(D816="","",VLOOKUP(D816,'produto-estoque-total-7'!A:AB,11,0))</f>
        <v/>
      </c>
      <c r="V816" s="41">
        <f>IF(D816="","",IFERROR(VLOOKUP(D816,'produto-entrada-7'!A:M,10,0),0))</f>
        <v/>
      </c>
      <c r="W816" s="42" t="n"/>
      <c r="X816" s="39">
        <f>IF(D816="","",VLOOKUP(D816,'produto-estoque-total-7'!A:AB,8,0))</f>
        <v/>
      </c>
      <c r="Y816" s="39">
        <f>IF(D816="","",VLOOKUP(D816,'produto-estoque-total-7'!A:AB,9,0))</f>
        <v/>
      </c>
      <c r="Z816" s="39">
        <f>IF(D816="","",VLOOKUP(D816,'produto-estoque-total-7'!A:AB,10,0))</f>
        <v/>
      </c>
      <c r="AA816" s="39">
        <f>IFERROR(IF(D816="","",VLOOKUP(D816,'produto-venda-7'!B:N,4,0)),0)</f>
        <v/>
      </c>
      <c r="AB816" s="39">
        <f>IFERROR(IF(D816="","",VLOOKUP(D816,'produto-venda-7'!B:N,5,0)),0)</f>
        <v/>
      </c>
      <c r="AC816" s="39">
        <f>IF(D816="","",IFERROR(AA816/90,0))</f>
        <v/>
      </c>
      <c r="AD816" s="36">
        <f>IF(D816="","",IFERROR(VLOOKUP(D816,'produto-entrada-7'!A:M,4,0),0))</f>
        <v/>
      </c>
      <c r="AE816" s="36">
        <f>IFERROR(IF(D816="","",VLOOKUP(D816,'produto-venda-7'!B:N,10,0)),0)</f>
        <v/>
      </c>
      <c r="AF816" s="36">
        <f>IF(D816="","",IFERROR(VLOOKUP(D816,'produto-entrada-7'!A:M,11,0),0))</f>
        <v/>
      </c>
      <c r="AG816" s="1">
        <f>IF(D816="","",IFERROR(VLOOKUP(D816,'produto-entrada-7'!A:M,12,0),0))</f>
        <v/>
      </c>
      <c r="AH816" s="1">
        <f>IF(D816="","",IFERROR(VLOOKUP(D816,'produto-entrada-7'!A:M,13,0),0))</f>
        <v/>
      </c>
      <c r="AI816" s="36">
        <f>IFERROR(IF(D816="","",VLOOKUP(D816,'produto-venda-7'!B:N,11,0)),0)</f>
        <v/>
      </c>
      <c r="AJ816" s="43">
        <f>IF(D816="","",IFERROR(AI816*AB816,0))</f>
        <v/>
      </c>
      <c r="AK816" s="44">
        <f>IFERROR(IF(D816="","",VLOOKUP(F816,'ANALISE FORNECEDOR'!$A:$I,8,0)),"")</f>
        <v/>
      </c>
      <c r="AL816" s="44">
        <f>IF(D816="","",AVERAGE(AM816,AK816))</f>
        <v/>
      </c>
      <c r="AM816" s="44">
        <f>IFERROR(IF(D816="","",VLOOKUP(F816,'ANALISE FORNECEDOR'!$A:$I,9,0)),"")</f>
        <v/>
      </c>
      <c r="AN816" s="45">
        <f>IF(D816="","",IF(Y816&gt;12,AI816*(U816+Y816),AI816*U816))</f>
        <v/>
      </c>
      <c r="AO816" s="45">
        <f>IF(D816="","",IF(Y816&gt;12,AI816*(U816+V816+Y816),AI816*(U816+V816)))</f>
        <v/>
      </c>
      <c r="AP816" s="46">
        <f>IF(D816="","",IF(Y816&gt;12,AG816*(U816+Y816),AG816*U816))</f>
        <v/>
      </c>
      <c r="AQ816" s="46">
        <f>IF(D816="","",IF(Y816&gt;12,AG816*(U816+V816+Y816),AG816*(U816+V816)))</f>
        <v/>
      </c>
      <c r="AR816" s="46">
        <f>IF(D816="","",IF(OR(R816="A",R816="AA",R816="AAA"),AP816,0))</f>
        <v/>
      </c>
      <c r="AS816" s="46">
        <f>IF(D816="","",IF(R816="B",AP816,0))</f>
        <v/>
      </c>
      <c r="AT816" s="46">
        <f>IF(D816="","",IF(R816="C",AP816,0))</f>
        <v/>
      </c>
      <c r="AU816" s="47">
        <f>IF(D816="","",IFERROR(AN816/AJ816,0))</f>
        <v/>
      </c>
      <c r="AV816" s="47">
        <f>IF(D816="","",IFERROR(((AO816)/AJ816),0))</f>
        <v/>
      </c>
      <c r="AW816" s="48">
        <f>IF(D816="","",IF(OR(S816="S",NOT(AND(ISNUMBER(AC816),ISNUMBER(AL816),AC816*AL816&gt;=0))),0,AC816*AL816))</f>
        <v/>
      </c>
      <c r="AX816" s="49">
        <f>IFERROR(IF(D816="","",AW816*AG816),0)</f>
        <v/>
      </c>
      <c r="AY816" s="48">
        <f>IF(D816="","",IF(OR(S816="S",NOT(AND(ISNUMBER(AC816),ISNUMBER(AK816),AC816*AK816&gt;=0))),0,AC816*AK816))</f>
        <v/>
      </c>
      <c r="AZ816" s="48">
        <f>IFERROR(IF(D816="","",IF(AY816=0,0,IF(((AY816)-(U816+Y816))&lt;0,0,(AY816)-U816))),0)</f>
        <v/>
      </c>
      <c r="BA816" s="49">
        <f>IF(D816="","",AZ816*AG816)</f>
        <v/>
      </c>
      <c r="BB816" s="49">
        <f>IF(D816="","",IF(OR(R816="A",R816="AA",R816="AAA"),BA816,0))</f>
        <v/>
      </c>
      <c r="BC816" s="49">
        <f>IF(D816="","",IF(R816="B",BA816,0))</f>
        <v/>
      </c>
      <c r="BD816" s="49">
        <f>IF(D816="","",IF(R816="B",BA816,0))</f>
        <v/>
      </c>
      <c r="BE816" s="49">
        <f>IF(D816="","",IF(S816="S",
1,
IF(AC816=0,
1,
IF(
IFERROR(((U816+Y816)*AG816)/((AC816*AK816)*AG816),0)&lt;0,
0,
IF(
IFERROR(((U816+Y816)*AG816)/((AC816*AK816)*AG816),0)&gt;1,
1,
IFERROR(((U816+Y816)*AG816)/((AC816*AK816)*AG816),0)
)
)
)
))</f>
        <v/>
      </c>
      <c r="BF816" s="49">
        <f>IF(D816="","",IF(S816="S",
1,
IF(AC816=0,
1,
IF(
IFERROR(((U816+V816+Y816)*AG816)/((AC816*AK816)*AG816),0)&lt;0,
0,
IF(
IFERROR(((U816+V816+Y816)*AG816)/((AC816*AK816)*AG816),0)&gt;1,
1,
IFERROR(((U816+V816+Y816)*AG816)/((AC816*AK816)*AG816),0)
)
)
)
))</f>
        <v/>
      </c>
      <c r="BG816" s="50">
        <f>IF(D816="","",IF(S816="S",0,IF(AND(ISNUMBER(AC816),ISNUMBER(AM816)),IF(OR(AC816*AM816&lt;0,ISERR(AC816*AM816)),0,AC816*AM816),0)))</f>
        <v/>
      </c>
      <c r="BH816" s="50">
        <f>IF(D816="","",IF(BY816&gt;TODAY()-60,0,IF(Y816&gt;12,MAX(0,(U816+Y816)-BG816),MAX(0,U816-BG816))))</f>
        <v/>
      </c>
      <c r="BI816" s="51">
        <f>IF(D816="","",BH816*AG816)</f>
        <v/>
      </c>
      <c r="BJ816" s="51">
        <f>IF(D816="","",IF(OR(R816="A",R816="AA",R816="AAA"),BI816,0))</f>
        <v/>
      </c>
      <c r="BK816" s="51">
        <f>IF(D816="","",IF(R816="B",BI816,0))</f>
        <v/>
      </c>
      <c r="BL816" s="51">
        <f>IF(D816="","",IF(R816="C",BI816,0))</f>
        <v/>
      </c>
      <c r="BM816" s="51">
        <f>IF(D816="","",IFERROR(MAX(0,MIN(BI816/AP816,1)),0))</f>
        <v/>
      </c>
      <c r="BN816" s="52">
        <f>IF(D816="","",AB816*AG816)</f>
        <v/>
      </c>
      <c r="BO816" s="52">
        <f>IF(D816="","",(U816+V816+X816)*AG816)</f>
        <v/>
      </c>
      <c r="BP816" s="52">
        <f>IF(D816="","",(AB816*3)*AG816)</f>
        <v/>
      </c>
      <c r="BQ816" s="52">
        <f>IF(D816="","",IF(BO816-BP816&gt;0,0,BO816-BP816))</f>
        <v/>
      </c>
      <c r="BR816" s="52">
        <f>IF(D816="","",IF(BO816-BP816-BN816&gt;0,0,BO816-BP816-BN816))</f>
        <v/>
      </c>
      <c r="BS816" s="53">
        <f>IF(D816="","",IFERROR(AB816*AI816,0))</f>
        <v/>
      </c>
      <c r="BT816" s="53">
        <f>IF(D816="","",IFERROR(IF(X816&gt;12, AI816*(U816+V816+X816), AI816*(U816+V816)),0))</f>
        <v/>
      </c>
      <c r="BU816" s="53">
        <f>IF(D816="","",IFERROR(((AB816*3)*AI816),0))</f>
        <v/>
      </c>
      <c r="BV816" s="53">
        <f>IF(D816="","",IF(BT816-BU816&gt;0,0,BT816-BU816))</f>
        <v/>
      </c>
      <c r="BW816" s="53">
        <f>IF(D816="","",IF(BT816-BU816-BS816&gt;0,0,BT816-BU816-BS816))</f>
        <v/>
      </c>
      <c r="BX816" s="36">
        <f>IF(D816="","",IFERROR(VLOOKUP(D816,'produto-entrada-7'!A:M,3,0),"SEM PEDIDO"))</f>
        <v/>
      </c>
      <c r="BY816" s="36">
        <f>IF(D816="","",VLOOKUP(D816,'produto-estoque-total-7'!A:AB,25,0))</f>
        <v/>
      </c>
      <c r="BZ816" s="36">
        <f>IF(D816="","",IFERROR(VLOOKUP(D816,'produto-estoque-total-7'!A:AB,26,0)/100,0))</f>
        <v/>
      </c>
      <c r="CA816" s="36">
        <f>IF(D816="","",IFERROR(VLOOKUP(D816,'produto-estoque-total-7'!A:AB,27,0)/100,0))</f>
        <v/>
      </c>
      <c r="CB816" s="41">
        <f>IF(D816="","",V816*AF816)</f>
        <v/>
      </c>
      <c r="CC816" s="41">
        <f>IF(D816="","",V816*AI816)</f>
        <v/>
      </c>
      <c r="CD816" s="54">
        <f>IF(D816="","",VLOOKUP(D816,'produto-estoque-total-7'!A:AB,28,0))</f>
        <v/>
      </c>
    </row>
    <row r="817">
      <c r="A817" s="36">
        <f>IF(D817="","",VLOOKUP(D817,'produto-estoque-total-7'!A:AB,3,0))</f>
        <v/>
      </c>
      <c r="B817" s="1">
        <f>IF(D817="","",VLOOKUP(D817,'produto-estoque-total-7'!A:AB,12,0))</f>
        <v/>
      </c>
      <c r="C817" s="1">
        <f>IF(D817="","",VLOOKUP(D817,'produto-estoque-total-7'!A:AB,2,0))</f>
        <v/>
      </c>
      <c r="D817" s="37">
        <f>IFERROR(IF('produto-estoque-total-7'!A816="","",'produto-estoque-total-7'!A816),"")</f>
        <v/>
      </c>
      <c r="E817" s="1">
        <f>IF(D817="","",VLOOKUP(D817,'produto-estoque-total-7'!A:AB,4,0))</f>
        <v/>
      </c>
      <c r="F817" s="36">
        <f>IF(D817="","",VLOOKUP(D817,'produto-estoque-total-7'!A:AB,13,0))</f>
        <v/>
      </c>
      <c r="G817" s="1">
        <f>IF(F817="","",VLOOKUP(F817,'FORNECEDORES X COMPRADOR'!A:D,4,0))</f>
        <v/>
      </c>
      <c r="H817" s="1">
        <f>IF(F817="","",VLOOKUP(F817,'FORNECEDORES X COMPRADOR'!A:E,5,0))</f>
        <v/>
      </c>
      <c r="I817" s="36">
        <f>IF(D817="","",VLOOKUP(D817,'produto-estoque-total-7'!A:AB,15,0))</f>
        <v/>
      </c>
      <c r="J817" s="36">
        <f>IF(D817="","",VLOOKUP(D817,'produto-estoque-total-7'!A:AB,19,0))</f>
        <v/>
      </c>
      <c r="K817" s="1">
        <f>IF(D817="","",VLOOKUP(D817,'produto-estoque-total-7'!A:AB,20,0))</f>
        <v/>
      </c>
      <c r="L817" s="36">
        <f>IF(D817="","",VLOOKUP(D817,'produto-estoque-total-7'!A:AB,17,0))</f>
        <v/>
      </c>
      <c r="M817" s="1">
        <f>IF(D817="","",VLOOKUP(D817,'produto-estoque-total-7'!A:AB,18,0))</f>
        <v/>
      </c>
      <c r="N817" s="36">
        <f>IF(D817="","",VLOOKUP(D817,'produto-estoque-total-7'!A:AB,21,0))</f>
        <v/>
      </c>
      <c r="O817" s="1">
        <f>IF(D817="","",VLOOKUP(D817,'produto-estoque-total-7'!A:AB,22,0))</f>
        <v/>
      </c>
      <c r="P817" s="36">
        <f>IF(D817="","",VLOOKUP(D817,'produto-estoque-total-7'!A:AB,23,0))</f>
        <v/>
      </c>
      <c r="Q817" s="1">
        <f>IF(D817="","",VLOOKUP(D817,'produto-estoque-total-7'!A:AB,24,0))</f>
        <v/>
      </c>
      <c r="R817" s="38">
        <f>IFERROR(IF(D817="","",VLOOKUP(D817,'produto-venda-7'!B:N,13,0)),"C")</f>
        <v/>
      </c>
      <c r="S817" s="39">
        <f>IF(D817="","",VLOOKUP(D817,'produto-estoque-total-7'!A:AB,6,0))</f>
        <v/>
      </c>
      <c r="T817" s="39">
        <f>IF(D817="","",VLOOKUP(D817,'produto-estoque-total-7'!A:AB,5,0))</f>
        <v/>
      </c>
      <c r="U817" s="40">
        <f>IF(D817="","",VLOOKUP(D817,'produto-estoque-total-7'!A:AB,11,0))</f>
        <v/>
      </c>
      <c r="V817" s="41">
        <f>IF(D817="","",IFERROR(VLOOKUP(D817,'produto-entrada-7'!A:M,10,0),0))</f>
        <v/>
      </c>
      <c r="W817" s="42" t="n"/>
      <c r="X817" s="39">
        <f>IF(D817="","",VLOOKUP(D817,'produto-estoque-total-7'!A:AB,8,0))</f>
        <v/>
      </c>
      <c r="Y817" s="39">
        <f>IF(D817="","",VLOOKUP(D817,'produto-estoque-total-7'!A:AB,9,0))</f>
        <v/>
      </c>
      <c r="Z817" s="39">
        <f>IF(D817="","",VLOOKUP(D817,'produto-estoque-total-7'!A:AB,10,0))</f>
        <v/>
      </c>
      <c r="AA817" s="39">
        <f>IFERROR(IF(D817="","",VLOOKUP(D817,'produto-venda-7'!B:N,4,0)),0)</f>
        <v/>
      </c>
      <c r="AB817" s="39">
        <f>IFERROR(IF(D817="","",VLOOKUP(D817,'produto-venda-7'!B:N,5,0)),0)</f>
        <v/>
      </c>
      <c r="AC817" s="39">
        <f>IF(D817="","",IFERROR(AA817/90,0))</f>
        <v/>
      </c>
      <c r="AD817" s="36">
        <f>IF(D817="","",IFERROR(VLOOKUP(D817,'produto-entrada-7'!A:M,4,0),0))</f>
        <v/>
      </c>
      <c r="AE817" s="36">
        <f>IFERROR(IF(D817="","",VLOOKUP(D817,'produto-venda-7'!B:N,10,0)),0)</f>
        <v/>
      </c>
      <c r="AF817" s="36">
        <f>IF(D817="","",IFERROR(VLOOKUP(D817,'produto-entrada-7'!A:M,11,0),0))</f>
        <v/>
      </c>
      <c r="AG817" s="1">
        <f>IF(D817="","",IFERROR(VLOOKUP(D817,'produto-entrada-7'!A:M,12,0),0))</f>
        <v/>
      </c>
      <c r="AH817" s="1">
        <f>IF(D817="","",IFERROR(VLOOKUP(D817,'produto-entrada-7'!A:M,13,0),0))</f>
        <v/>
      </c>
      <c r="AI817" s="36">
        <f>IFERROR(IF(D817="","",VLOOKUP(D817,'produto-venda-7'!B:N,11,0)),0)</f>
        <v/>
      </c>
      <c r="AJ817" s="43">
        <f>IF(D817="","",IFERROR(AI817*AB817,0))</f>
        <v/>
      </c>
      <c r="AK817" s="44">
        <f>IFERROR(IF(D817="","",VLOOKUP(F817,'ANALISE FORNECEDOR'!$A:$I,8,0)),"")</f>
        <v/>
      </c>
      <c r="AL817" s="44">
        <f>IF(D817="","",AVERAGE(AM817,AK817))</f>
        <v/>
      </c>
      <c r="AM817" s="44">
        <f>IFERROR(IF(D817="","",VLOOKUP(F817,'ANALISE FORNECEDOR'!$A:$I,9,0)),"")</f>
        <v/>
      </c>
      <c r="AN817" s="45">
        <f>IF(D817="","",IF(Y817&gt;12,AI817*(U817+Y817),AI817*U817))</f>
        <v/>
      </c>
      <c r="AO817" s="45">
        <f>IF(D817="","",IF(Y817&gt;12,AI817*(U817+V817+Y817),AI817*(U817+V817)))</f>
        <v/>
      </c>
      <c r="AP817" s="46">
        <f>IF(D817="","",IF(Y817&gt;12,AG817*(U817+Y817),AG817*U817))</f>
        <v/>
      </c>
      <c r="AQ817" s="46">
        <f>IF(D817="","",IF(Y817&gt;12,AG817*(U817+V817+Y817),AG817*(U817+V817)))</f>
        <v/>
      </c>
      <c r="AR817" s="46">
        <f>IF(D817="","",IF(OR(R817="A",R817="AA",R817="AAA"),AP817,0))</f>
        <v/>
      </c>
      <c r="AS817" s="46">
        <f>IF(D817="","",IF(R817="B",AP817,0))</f>
        <v/>
      </c>
      <c r="AT817" s="46">
        <f>IF(D817="","",IF(R817="C",AP817,0))</f>
        <v/>
      </c>
      <c r="AU817" s="47">
        <f>IF(D817="","",IFERROR(AN817/AJ817,0))</f>
        <v/>
      </c>
      <c r="AV817" s="47">
        <f>IF(D817="","",IFERROR(((AO817)/AJ817),0))</f>
        <v/>
      </c>
      <c r="AW817" s="48">
        <f>IF(D817="","",IF(OR(S817="S",NOT(AND(ISNUMBER(AC817),ISNUMBER(AL817),AC817*AL817&gt;=0))),0,AC817*AL817))</f>
        <v/>
      </c>
      <c r="AX817" s="49">
        <f>IFERROR(IF(D817="","",AW817*AG817),0)</f>
        <v/>
      </c>
      <c r="AY817" s="48">
        <f>IF(D817="","",IF(OR(S817="S",NOT(AND(ISNUMBER(AC817),ISNUMBER(AK817),AC817*AK817&gt;=0))),0,AC817*AK817))</f>
        <v/>
      </c>
      <c r="AZ817" s="48">
        <f>IFERROR(IF(D817="","",IF(AY817=0,0,IF(((AY817)-(U817+Y817))&lt;0,0,(AY817)-U817))),0)</f>
        <v/>
      </c>
      <c r="BA817" s="49">
        <f>IF(D817="","",AZ817*AG817)</f>
        <v/>
      </c>
      <c r="BB817" s="49">
        <f>IF(D817="","",IF(OR(R817="A",R817="AA",R817="AAA"),BA817,0))</f>
        <v/>
      </c>
      <c r="BC817" s="49">
        <f>IF(D817="","",IF(R817="B",BA817,0))</f>
        <v/>
      </c>
      <c r="BD817" s="49">
        <f>IF(D817="","",IF(R817="B",BA817,0))</f>
        <v/>
      </c>
      <c r="BE817" s="49">
        <f>IF(D817="","",IF(S817="S",
1,
IF(AC817=0,
1,
IF(
IFERROR(((U817+Y817)*AG817)/((AC817*AK817)*AG817),0)&lt;0,
0,
IF(
IFERROR(((U817+Y817)*AG817)/((AC817*AK817)*AG817),0)&gt;1,
1,
IFERROR(((U817+Y817)*AG817)/((AC817*AK817)*AG817),0)
)
)
)
))</f>
        <v/>
      </c>
      <c r="BF817" s="49">
        <f>IF(D817="","",IF(S817="S",
1,
IF(AC817=0,
1,
IF(
IFERROR(((U817+V817+Y817)*AG817)/((AC817*AK817)*AG817),0)&lt;0,
0,
IF(
IFERROR(((U817+V817+Y817)*AG817)/((AC817*AK817)*AG817),0)&gt;1,
1,
IFERROR(((U817+V817+Y817)*AG817)/((AC817*AK817)*AG817),0)
)
)
)
))</f>
        <v/>
      </c>
      <c r="BG817" s="50">
        <f>IF(D817="","",IF(S817="S",0,IF(AND(ISNUMBER(AC817),ISNUMBER(AM817)),IF(OR(AC817*AM817&lt;0,ISERR(AC817*AM817)),0,AC817*AM817),0)))</f>
        <v/>
      </c>
      <c r="BH817" s="50">
        <f>IF(D817="","",IF(BY817&gt;TODAY()-60,0,IF(Y817&gt;12,MAX(0,(U817+Y817)-BG817),MAX(0,U817-BG817))))</f>
        <v/>
      </c>
      <c r="BI817" s="51">
        <f>IF(D817="","",BH817*AG817)</f>
        <v/>
      </c>
      <c r="BJ817" s="51">
        <f>IF(D817="","",IF(OR(R817="A",R817="AA",R817="AAA"),BI817,0))</f>
        <v/>
      </c>
      <c r="BK817" s="51">
        <f>IF(D817="","",IF(R817="B",BI817,0))</f>
        <v/>
      </c>
      <c r="BL817" s="51">
        <f>IF(D817="","",IF(R817="C",BI817,0))</f>
        <v/>
      </c>
      <c r="BM817" s="51">
        <f>IF(D817="","",IFERROR(MAX(0,MIN(BI817/AP817,1)),0))</f>
        <v/>
      </c>
      <c r="BN817" s="52">
        <f>IF(D817="","",AB817*AG817)</f>
        <v/>
      </c>
      <c r="BO817" s="52">
        <f>IF(D817="","",(U817+V817+X817)*AG817)</f>
        <v/>
      </c>
      <c r="BP817" s="52">
        <f>IF(D817="","",(AB817*3)*AG817)</f>
        <v/>
      </c>
      <c r="BQ817" s="52">
        <f>IF(D817="","",IF(BO817-BP817&gt;0,0,BO817-BP817))</f>
        <v/>
      </c>
      <c r="BR817" s="52">
        <f>IF(D817="","",IF(BO817-BP817-BN817&gt;0,0,BO817-BP817-BN817))</f>
        <v/>
      </c>
      <c r="BS817" s="53">
        <f>IF(D817="","",IFERROR(AB817*AI817,0))</f>
        <v/>
      </c>
      <c r="BT817" s="53">
        <f>IF(D817="","",IFERROR(IF(X817&gt;12, AI817*(U817+V817+X817), AI817*(U817+V817)),0))</f>
        <v/>
      </c>
      <c r="BU817" s="53">
        <f>IF(D817="","",IFERROR(((AB817*3)*AI817),0))</f>
        <v/>
      </c>
      <c r="BV817" s="53">
        <f>IF(D817="","",IF(BT817-BU817&gt;0,0,BT817-BU817))</f>
        <v/>
      </c>
      <c r="BW817" s="53">
        <f>IF(D817="","",IF(BT817-BU817-BS817&gt;0,0,BT817-BU817-BS817))</f>
        <v/>
      </c>
      <c r="BX817" s="36">
        <f>IF(D817="","",IFERROR(VLOOKUP(D817,'produto-entrada-7'!A:M,3,0),"SEM PEDIDO"))</f>
        <v/>
      </c>
      <c r="BY817" s="36">
        <f>IF(D817="","",VLOOKUP(D817,'produto-estoque-total-7'!A:AB,25,0))</f>
        <v/>
      </c>
      <c r="BZ817" s="36">
        <f>IF(D817="","",IFERROR(VLOOKUP(D817,'produto-estoque-total-7'!A:AB,26,0)/100,0))</f>
        <v/>
      </c>
      <c r="CA817" s="36">
        <f>IF(D817="","",IFERROR(VLOOKUP(D817,'produto-estoque-total-7'!A:AB,27,0)/100,0))</f>
        <v/>
      </c>
      <c r="CB817" s="41">
        <f>IF(D817="","",V817*AF817)</f>
        <v/>
      </c>
      <c r="CC817" s="41">
        <f>IF(D817="","",V817*AI817)</f>
        <v/>
      </c>
      <c r="CD817" s="54">
        <f>IF(D817="","",VLOOKUP(D817,'produto-estoque-total-7'!A:AB,28,0))</f>
        <v/>
      </c>
    </row>
    <row r="818">
      <c r="A818" s="36">
        <f>IF(D818="","",VLOOKUP(D818,'produto-estoque-total-7'!A:AB,3,0))</f>
        <v/>
      </c>
      <c r="B818" s="1">
        <f>IF(D818="","",VLOOKUP(D818,'produto-estoque-total-7'!A:AB,12,0))</f>
        <v/>
      </c>
      <c r="C818" s="1">
        <f>IF(D818="","",VLOOKUP(D818,'produto-estoque-total-7'!A:AB,2,0))</f>
        <v/>
      </c>
      <c r="D818" s="37">
        <f>IFERROR(IF('produto-estoque-total-7'!A817="","",'produto-estoque-total-7'!A817),"")</f>
        <v/>
      </c>
      <c r="E818" s="1">
        <f>IF(D818="","",VLOOKUP(D818,'produto-estoque-total-7'!A:AB,4,0))</f>
        <v/>
      </c>
      <c r="F818" s="36">
        <f>IF(D818="","",VLOOKUP(D818,'produto-estoque-total-7'!A:AB,13,0))</f>
        <v/>
      </c>
      <c r="G818" s="1">
        <f>IF(F818="","",VLOOKUP(F818,'FORNECEDORES X COMPRADOR'!A:D,4,0))</f>
        <v/>
      </c>
      <c r="H818" s="1">
        <f>IF(F818="","",VLOOKUP(F818,'FORNECEDORES X COMPRADOR'!A:E,5,0))</f>
        <v/>
      </c>
      <c r="I818" s="36">
        <f>IF(D818="","",VLOOKUP(D818,'produto-estoque-total-7'!A:AB,15,0))</f>
        <v/>
      </c>
      <c r="J818" s="36">
        <f>IF(D818="","",VLOOKUP(D818,'produto-estoque-total-7'!A:AB,19,0))</f>
        <v/>
      </c>
      <c r="K818" s="1">
        <f>IF(D818="","",VLOOKUP(D818,'produto-estoque-total-7'!A:AB,20,0))</f>
        <v/>
      </c>
      <c r="L818" s="36">
        <f>IF(D818="","",VLOOKUP(D818,'produto-estoque-total-7'!A:AB,17,0))</f>
        <v/>
      </c>
      <c r="M818" s="1">
        <f>IF(D818="","",VLOOKUP(D818,'produto-estoque-total-7'!A:AB,18,0))</f>
        <v/>
      </c>
      <c r="N818" s="36">
        <f>IF(D818="","",VLOOKUP(D818,'produto-estoque-total-7'!A:AB,21,0))</f>
        <v/>
      </c>
      <c r="O818" s="1">
        <f>IF(D818="","",VLOOKUP(D818,'produto-estoque-total-7'!A:AB,22,0))</f>
        <v/>
      </c>
      <c r="P818" s="36">
        <f>IF(D818="","",VLOOKUP(D818,'produto-estoque-total-7'!A:AB,23,0))</f>
        <v/>
      </c>
      <c r="Q818" s="1">
        <f>IF(D818="","",VLOOKUP(D818,'produto-estoque-total-7'!A:AB,24,0))</f>
        <v/>
      </c>
      <c r="R818" s="38">
        <f>IFERROR(IF(D818="","",VLOOKUP(D818,'produto-venda-7'!B:N,13,0)),"C")</f>
        <v/>
      </c>
      <c r="S818" s="39">
        <f>IF(D818="","",VLOOKUP(D818,'produto-estoque-total-7'!A:AB,6,0))</f>
        <v/>
      </c>
      <c r="T818" s="39">
        <f>IF(D818="","",VLOOKUP(D818,'produto-estoque-total-7'!A:AB,5,0))</f>
        <v/>
      </c>
      <c r="U818" s="40">
        <f>IF(D818="","",VLOOKUP(D818,'produto-estoque-total-7'!A:AB,11,0))</f>
        <v/>
      </c>
      <c r="V818" s="41">
        <f>IF(D818="","",IFERROR(VLOOKUP(D818,'produto-entrada-7'!A:M,10,0),0))</f>
        <v/>
      </c>
      <c r="W818" s="42" t="n"/>
      <c r="X818" s="39">
        <f>IF(D818="","",VLOOKUP(D818,'produto-estoque-total-7'!A:AB,8,0))</f>
        <v/>
      </c>
      <c r="Y818" s="39">
        <f>IF(D818="","",VLOOKUP(D818,'produto-estoque-total-7'!A:AB,9,0))</f>
        <v/>
      </c>
      <c r="Z818" s="39">
        <f>IF(D818="","",VLOOKUP(D818,'produto-estoque-total-7'!A:AB,10,0))</f>
        <v/>
      </c>
      <c r="AA818" s="39">
        <f>IFERROR(IF(D818="","",VLOOKUP(D818,'produto-venda-7'!B:N,4,0)),0)</f>
        <v/>
      </c>
      <c r="AB818" s="39">
        <f>IFERROR(IF(D818="","",VLOOKUP(D818,'produto-venda-7'!B:N,5,0)),0)</f>
        <v/>
      </c>
      <c r="AC818" s="39">
        <f>IF(D818="","",IFERROR(AA818/90,0))</f>
        <v/>
      </c>
      <c r="AD818" s="36">
        <f>IF(D818="","",IFERROR(VLOOKUP(D818,'produto-entrada-7'!A:M,4,0),0))</f>
        <v/>
      </c>
      <c r="AE818" s="36">
        <f>IFERROR(IF(D818="","",VLOOKUP(D818,'produto-venda-7'!B:N,10,0)),0)</f>
        <v/>
      </c>
      <c r="AF818" s="36">
        <f>IF(D818="","",IFERROR(VLOOKUP(D818,'produto-entrada-7'!A:M,11,0),0))</f>
        <v/>
      </c>
      <c r="AG818" s="1">
        <f>IF(D818="","",IFERROR(VLOOKUP(D818,'produto-entrada-7'!A:M,12,0),0))</f>
        <v/>
      </c>
      <c r="AH818" s="1">
        <f>IF(D818="","",IFERROR(VLOOKUP(D818,'produto-entrada-7'!A:M,13,0),0))</f>
        <v/>
      </c>
      <c r="AI818" s="36">
        <f>IFERROR(IF(D818="","",VLOOKUP(D818,'produto-venda-7'!B:N,11,0)),0)</f>
        <v/>
      </c>
      <c r="AJ818" s="43">
        <f>IF(D818="","",IFERROR(AI818*AB818,0))</f>
        <v/>
      </c>
      <c r="AK818" s="44">
        <f>IFERROR(IF(D818="","",VLOOKUP(F818,'ANALISE FORNECEDOR'!$A:$I,8,0)),"")</f>
        <v/>
      </c>
      <c r="AL818" s="44">
        <f>IF(D818="","",AVERAGE(AM818,AK818))</f>
        <v/>
      </c>
      <c r="AM818" s="44">
        <f>IFERROR(IF(D818="","",VLOOKUP(F818,'ANALISE FORNECEDOR'!$A:$I,9,0)),"")</f>
        <v/>
      </c>
      <c r="AN818" s="45">
        <f>IF(D818="","",IF(Y818&gt;12,AI818*(U818+Y818),AI818*U818))</f>
        <v/>
      </c>
      <c r="AO818" s="45">
        <f>IF(D818="","",IF(Y818&gt;12,AI818*(U818+V818+Y818),AI818*(U818+V818)))</f>
        <v/>
      </c>
      <c r="AP818" s="46">
        <f>IF(D818="","",IF(Y818&gt;12,AG818*(U818+Y818),AG818*U818))</f>
        <v/>
      </c>
      <c r="AQ818" s="46">
        <f>IF(D818="","",IF(Y818&gt;12,AG818*(U818+V818+Y818),AG818*(U818+V818)))</f>
        <v/>
      </c>
      <c r="AR818" s="46">
        <f>IF(D818="","",IF(OR(R818="A",R818="AA",R818="AAA"),AP818,0))</f>
        <v/>
      </c>
      <c r="AS818" s="46">
        <f>IF(D818="","",IF(R818="B",AP818,0))</f>
        <v/>
      </c>
      <c r="AT818" s="46">
        <f>IF(D818="","",IF(R818="C",AP818,0))</f>
        <v/>
      </c>
      <c r="AU818" s="47">
        <f>IF(D818="","",IFERROR(AN818/AJ818,0))</f>
        <v/>
      </c>
      <c r="AV818" s="47">
        <f>IF(D818="","",IFERROR(((AO818)/AJ818),0))</f>
        <v/>
      </c>
      <c r="AW818" s="48">
        <f>IF(D818="","",IF(OR(S818="S",NOT(AND(ISNUMBER(AC818),ISNUMBER(AL818),AC818*AL818&gt;=0))),0,AC818*AL818))</f>
        <v/>
      </c>
      <c r="AX818" s="49">
        <f>IFERROR(IF(D818="","",AW818*AG818),0)</f>
        <v/>
      </c>
      <c r="AY818" s="48">
        <f>IF(D818="","",IF(OR(S818="S",NOT(AND(ISNUMBER(AC818),ISNUMBER(AK818),AC818*AK818&gt;=0))),0,AC818*AK818))</f>
        <v/>
      </c>
      <c r="AZ818" s="48">
        <f>IFERROR(IF(D818="","",IF(AY818=0,0,IF(((AY818)-(U818+Y818))&lt;0,0,(AY818)-U818))),0)</f>
        <v/>
      </c>
      <c r="BA818" s="49">
        <f>IF(D818="","",AZ818*AG818)</f>
        <v/>
      </c>
      <c r="BB818" s="49">
        <f>IF(D818="","",IF(OR(R818="A",R818="AA",R818="AAA"),BA818,0))</f>
        <v/>
      </c>
      <c r="BC818" s="49">
        <f>IF(D818="","",IF(R818="B",BA818,0))</f>
        <v/>
      </c>
      <c r="BD818" s="49">
        <f>IF(D818="","",IF(R818="B",BA818,0))</f>
        <v/>
      </c>
      <c r="BE818" s="49">
        <f>IF(D818="","",IF(S818="S",
1,
IF(AC818=0,
1,
IF(
IFERROR(((U818+Y818)*AG818)/((AC818*AK818)*AG818),0)&lt;0,
0,
IF(
IFERROR(((U818+Y818)*AG818)/((AC818*AK818)*AG818),0)&gt;1,
1,
IFERROR(((U818+Y818)*AG818)/((AC818*AK818)*AG818),0)
)
)
)
))</f>
        <v/>
      </c>
      <c r="BF818" s="49">
        <f>IF(D818="","",IF(S818="S",
1,
IF(AC818=0,
1,
IF(
IFERROR(((U818+V818+Y818)*AG818)/((AC818*AK818)*AG818),0)&lt;0,
0,
IF(
IFERROR(((U818+V818+Y818)*AG818)/((AC818*AK818)*AG818),0)&gt;1,
1,
IFERROR(((U818+V818+Y818)*AG818)/((AC818*AK818)*AG818),0)
)
)
)
))</f>
        <v/>
      </c>
      <c r="BG818" s="50">
        <f>IF(D818="","",IF(S818="S",0,IF(AND(ISNUMBER(AC818),ISNUMBER(AM818)),IF(OR(AC818*AM818&lt;0,ISERR(AC818*AM818)),0,AC818*AM818),0)))</f>
        <v/>
      </c>
      <c r="BH818" s="50">
        <f>IF(D818="","",IF(BY818&gt;TODAY()-60,0,IF(Y818&gt;12,MAX(0,(U818+Y818)-BG818),MAX(0,U818-BG818))))</f>
        <v/>
      </c>
      <c r="BI818" s="51">
        <f>IF(D818="","",BH818*AG818)</f>
        <v/>
      </c>
      <c r="BJ818" s="51">
        <f>IF(D818="","",IF(OR(R818="A",R818="AA",R818="AAA"),BI818,0))</f>
        <v/>
      </c>
      <c r="BK818" s="51">
        <f>IF(D818="","",IF(R818="B",BI818,0))</f>
        <v/>
      </c>
      <c r="BL818" s="51">
        <f>IF(D818="","",IF(R818="C",BI818,0))</f>
        <v/>
      </c>
      <c r="BM818" s="51">
        <f>IF(D818="","",IFERROR(MAX(0,MIN(BI818/AP818,1)),0))</f>
        <v/>
      </c>
      <c r="BN818" s="52">
        <f>IF(D818="","",AB818*AG818)</f>
        <v/>
      </c>
      <c r="BO818" s="52">
        <f>IF(D818="","",(U818+V818+X818)*AG818)</f>
        <v/>
      </c>
      <c r="BP818" s="52">
        <f>IF(D818="","",(AB818*3)*AG818)</f>
        <v/>
      </c>
      <c r="BQ818" s="52">
        <f>IF(D818="","",IF(BO818-BP818&gt;0,0,BO818-BP818))</f>
        <v/>
      </c>
      <c r="BR818" s="52">
        <f>IF(D818="","",IF(BO818-BP818-BN818&gt;0,0,BO818-BP818-BN818))</f>
        <v/>
      </c>
      <c r="BS818" s="53">
        <f>IF(D818="","",IFERROR(AB818*AI818,0))</f>
        <v/>
      </c>
      <c r="BT818" s="53">
        <f>IF(D818="","",IFERROR(IF(X818&gt;12, AI818*(U818+V818+X818), AI818*(U818+V818)),0))</f>
        <v/>
      </c>
      <c r="BU818" s="53">
        <f>IF(D818="","",IFERROR(((AB818*3)*AI818),0))</f>
        <v/>
      </c>
      <c r="BV818" s="53">
        <f>IF(D818="","",IF(BT818-BU818&gt;0,0,BT818-BU818))</f>
        <v/>
      </c>
      <c r="BW818" s="53">
        <f>IF(D818="","",IF(BT818-BU818-BS818&gt;0,0,BT818-BU818-BS818))</f>
        <v/>
      </c>
      <c r="BX818" s="36">
        <f>IF(D818="","",IFERROR(VLOOKUP(D818,'produto-entrada-7'!A:M,3,0),"SEM PEDIDO"))</f>
        <v/>
      </c>
      <c r="BY818" s="36">
        <f>IF(D818="","",VLOOKUP(D818,'produto-estoque-total-7'!A:AB,25,0))</f>
        <v/>
      </c>
      <c r="BZ818" s="36">
        <f>IF(D818="","",IFERROR(VLOOKUP(D818,'produto-estoque-total-7'!A:AB,26,0)/100,0))</f>
        <v/>
      </c>
      <c r="CA818" s="36">
        <f>IF(D818="","",IFERROR(VLOOKUP(D818,'produto-estoque-total-7'!A:AB,27,0)/100,0))</f>
        <v/>
      </c>
      <c r="CB818" s="41">
        <f>IF(D818="","",V818*AF818)</f>
        <v/>
      </c>
      <c r="CC818" s="41">
        <f>IF(D818="","",V818*AI818)</f>
        <v/>
      </c>
      <c r="CD818" s="54">
        <f>IF(D818="","",VLOOKUP(D818,'produto-estoque-total-7'!A:AB,28,0))</f>
        <v/>
      </c>
    </row>
    <row r="819">
      <c r="A819" s="36">
        <f>IF(D819="","",VLOOKUP(D819,'produto-estoque-total-7'!A:AB,3,0))</f>
        <v/>
      </c>
      <c r="B819" s="1">
        <f>IF(D819="","",VLOOKUP(D819,'produto-estoque-total-7'!A:AB,12,0))</f>
        <v/>
      </c>
      <c r="C819" s="1">
        <f>IF(D819="","",VLOOKUP(D819,'produto-estoque-total-7'!A:AB,2,0))</f>
        <v/>
      </c>
      <c r="D819" s="37">
        <f>IFERROR(IF('produto-estoque-total-7'!A818="","",'produto-estoque-total-7'!A818),"")</f>
        <v/>
      </c>
      <c r="E819" s="1">
        <f>IF(D819="","",VLOOKUP(D819,'produto-estoque-total-7'!A:AB,4,0))</f>
        <v/>
      </c>
      <c r="F819" s="36">
        <f>IF(D819="","",VLOOKUP(D819,'produto-estoque-total-7'!A:AB,13,0))</f>
        <v/>
      </c>
      <c r="G819" s="1">
        <f>IF(F819="","",VLOOKUP(F819,'FORNECEDORES X COMPRADOR'!A:D,4,0))</f>
        <v/>
      </c>
      <c r="H819" s="1">
        <f>IF(F819="","",VLOOKUP(F819,'FORNECEDORES X COMPRADOR'!A:E,5,0))</f>
        <v/>
      </c>
      <c r="I819" s="36">
        <f>IF(D819="","",VLOOKUP(D819,'produto-estoque-total-7'!A:AB,15,0))</f>
        <v/>
      </c>
      <c r="J819" s="36">
        <f>IF(D819="","",VLOOKUP(D819,'produto-estoque-total-7'!A:AB,19,0))</f>
        <v/>
      </c>
      <c r="K819" s="1">
        <f>IF(D819="","",VLOOKUP(D819,'produto-estoque-total-7'!A:AB,20,0))</f>
        <v/>
      </c>
      <c r="L819" s="36">
        <f>IF(D819="","",VLOOKUP(D819,'produto-estoque-total-7'!A:AB,17,0))</f>
        <v/>
      </c>
      <c r="M819" s="1">
        <f>IF(D819="","",VLOOKUP(D819,'produto-estoque-total-7'!A:AB,18,0))</f>
        <v/>
      </c>
      <c r="N819" s="36">
        <f>IF(D819="","",VLOOKUP(D819,'produto-estoque-total-7'!A:AB,21,0))</f>
        <v/>
      </c>
      <c r="O819" s="1">
        <f>IF(D819="","",VLOOKUP(D819,'produto-estoque-total-7'!A:AB,22,0))</f>
        <v/>
      </c>
      <c r="P819" s="36">
        <f>IF(D819="","",VLOOKUP(D819,'produto-estoque-total-7'!A:AB,23,0))</f>
        <v/>
      </c>
      <c r="Q819" s="1">
        <f>IF(D819="","",VLOOKUP(D819,'produto-estoque-total-7'!A:AB,24,0))</f>
        <v/>
      </c>
      <c r="R819" s="38">
        <f>IFERROR(IF(D819="","",VLOOKUP(D819,'produto-venda-7'!B:N,13,0)),"C")</f>
        <v/>
      </c>
      <c r="S819" s="39">
        <f>IF(D819="","",VLOOKUP(D819,'produto-estoque-total-7'!A:AB,6,0))</f>
        <v/>
      </c>
      <c r="T819" s="39">
        <f>IF(D819="","",VLOOKUP(D819,'produto-estoque-total-7'!A:AB,5,0))</f>
        <v/>
      </c>
      <c r="U819" s="40">
        <f>IF(D819="","",VLOOKUP(D819,'produto-estoque-total-7'!A:AB,11,0))</f>
        <v/>
      </c>
      <c r="V819" s="41">
        <f>IF(D819="","",IFERROR(VLOOKUP(D819,'produto-entrada-7'!A:M,10,0),0))</f>
        <v/>
      </c>
      <c r="W819" s="42" t="n"/>
      <c r="X819" s="39">
        <f>IF(D819="","",VLOOKUP(D819,'produto-estoque-total-7'!A:AB,8,0))</f>
        <v/>
      </c>
      <c r="Y819" s="39">
        <f>IF(D819="","",VLOOKUP(D819,'produto-estoque-total-7'!A:AB,9,0))</f>
        <v/>
      </c>
      <c r="Z819" s="39">
        <f>IF(D819="","",VLOOKUP(D819,'produto-estoque-total-7'!A:AB,10,0))</f>
        <v/>
      </c>
      <c r="AA819" s="39">
        <f>IFERROR(IF(D819="","",VLOOKUP(D819,'produto-venda-7'!B:N,4,0)),0)</f>
        <v/>
      </c>
      <c r="AB819" s="39">
        <f>IFERROR(IF(D819="","",VLOOKUP(D819,'produto-venda-7'!B:N,5,0)),0)</f>
        <v/>
      </c>
      <c r="AC819" s="39">
        <f>IF(D819="","",IFERROR(AA819/90,0))</f>
        <v/>
      </c>
      <c r="AD819" s="36">
        <f>IF(D819="","",IFERROR(VLOOKUP(D819,'produto-entrada-7'!A:M,4,0),0))</f>
        <v/>
      </c>
      <c r="AE819" s="36">
        <f>IFERROR(IF(D819="","",VLOOKUP(D819,'produto-venda-7'!B:N,10,0)),0)</f>
        <v/>
      </c>
      <c r="AF819" s="36">
        <f>IF(D819="","",IFERROR(VLOOKUP(D819,'produto-entrada-7'!A:M,11,0),0))</f>
        <v/>
      </c>
      <c r="AG819" s="1">
        <f>IF(D819="","",IFERROR(VLOOKUP(D819,'produto-entrada-7'!A:M,12,0),0))</f>
        <v/>
      </c>
      <c r="AH819" s="1">
        <f>IF(D819="","",IFERROR(VLOOKUP(D819,'produto-entrada-7'!A:M,13,0),0))</f>
        <v/>
      </c>
      <c r="AI819" s="36">
        <f>IFERROR(IF(D819="","",VLOOKUP(D819,'produto-venda-7'!B:N,11,0)),0)</f>
        <v/>
      </c>
      <c r="AJ819" s="43">
        <f>IF(D819="","",IFERROR(AI819*AB819,0))</f>
        <v/>
      </c>
      <c r="AK819" s="44">
        <f>IFERROR(IF(D819="","",VLOOKUP(F819,'ANALISE FORNECEDOR'!$A:$I,8,0)),"")</f>
        <v/>
      </c>
      <c r="AL819" s="44">
        <f>IF(D819="","",AVERAGE(AM819,AK819))</f>
        <v/>
      </c>
      <c r="AM819" s="44">
        <f>IFERROR(IF(D819="","",VLOOKUP(F819,'ANALISE FORNECEDOR'!$A:$I,9,0)),"")</f>
        <v/>
      </c>
      <c r="AN819" s="45">
        <f>IF(D819="","",IF(Y819&gt;12,AI819*(U819+Y819),AI819*U819))</f>
        <v/>
      </c>
      <c r="AO819" s="45">
        <f>IF(D819="","",IF(Y819&gt;12,AI819*(U819+V819+Y819),AI819*(U819+V819)))</f>
        <v/>
      </c>
      <c r="AP819" s="46">
        <f>IF(D819="","",IF(Y819&gt;12,AG819*(U819+Y819),AG819*U819))</f>
        <v/>
      </c>
      <c r="AQ819" s="46">
        <f>IF(D819="","",IF(Y819&gt;12,AG819*(U819+V819+Y819),AG819*(U819+V819)))</f>
        <v/>
      </c>
      <c r="AR819" s="46">
        <f>IF(D819="","",IF(OR(R819="A",R819="AA",R819="AAA"),AP819,0))</f>
        <v/>
      </c>
      <c r="AS819" s="46">
        <f>IF(D819="","",IF(R819="B",AP819,0))</f>
        <v/>
      </c>
      <c r="AT819" s="46">
        <f>IF(D819="","",IF(R819="C",AP819,0))</f>
        <v/>
      </c>
      <c r="AU819" s="47">
        <f>IF(D819="","",IFERROR(AN819/AJ819,0))</f>
        <v/>
      </c>
      <c r="AV819" s="47">
        <f>IF(D819="","",IFERROR(((AO819)/AJ819),0))</f>
        <v/>
      </c>
      <c r="AW819" s="48">
        <f>IF(D819="","",IF(OR(S819="S",NOT(AND(ISNUMBER(AC819),ISNUMBER(AL819),AC819*AL819&gt;=0))),0,AC819*AL819))</f>
        <v/>
      </c>
      <c r="AX819" s="49">
        <f>IFERROR(IF(D819="","",AW819*AG819),0)</f>
        <v/>
      </c>
      <c r="AY819" s="48">
        <f>IF(D819="","",IF(OR(S819="S",NOT(AND(ISNUMBER(AC819),ISNUMBER(AK819),AC819*AK819&gt;=0))),0,AC819*AK819))</f>
        <v/>
      </c>
      <c r="AZ819" s="48">
        <f>IFERROR(IF(D819="","",IF(AY819=0,0,IF(((AY819)-(U819+Y819))&lt;0,0,(AY819)-U819))),0)</f>
        <v/>
      </c>
      <c r="BA819" s="49">
        <f>IF(D819="","",AZ819*AG819)</f>
        <v/>
      </c>
      <c r="BB819" s="49">
        <f>IF(D819="","",IF(OR(R819="A",R819="AA",R819="AAA"),BA819,0))</f>
        <v/>
      </c>
      <c r="BC819" s="49">
        <f>IF(D819="","",IF(R819="B",BA819,0))</f>
        <v/>
      </c>
      <c r="BD819" s="49">
        <f>IF(D819="","",IF(R819="B",BA819,0))</f>
        <v/>
      </c>
      <c r="BE819" s="49">
        <f>IF(D819="","",IF(S819="S",
1,
IF(AC819=0,
1,
IF(
IFERROR(((U819+Y819)*AG819)/((AC819*AK819)*AG819),0)&lt;0,
0,
IF(
IFERROR(((U819+Y819)*AG819)/((AC819*AK819)*AG819),0)&gt;1,
1,
IFERROR(((U819+Y819)*AG819)/((AC819*AK819)*AG819),0)
)
)
)
))</f>
        <v/>
      </c>
      <c r="BF819" s="49">
        <f>IF(D819="","",IF(S819="S",
1,
IF(AC819=0,
1,
IF(
IFERROR(((U819+V819+Y819)*AG819)/((AC819*AK819)*AG819),0)&lt;0,
0,
IF(
IFERROR(((U819+V819+Y819)*AG819)/((AC819*AK819)*AG819),0)&gt;1,
1,
IFERROR(((U819+V819+Y819)*AG819)/((AC819*AK819)*AG819),0)
)
)
)
))</f>
        <v/>
      </c>
      <c r="BG819" s="50">
        <f>IF(D819="","",IF(S819="S",0,IF(AND(ISNUMBER(AC819),ISNUMBER(AM819)),IF(OR(AC819*AM819&lt;0,ISERR(AC819*AM819)),0,AC819*AM819),0)))</f>
        <v/>
      </c>
      <c r="BH819" s="50">
        <f>IF(D819="","",IF(BY819&gt;TODAY()-60,0,IF(Y819&gt;12,MAX(0,(U819+Y819)-BG819),MAX(0,U819-BG819))))</f>
        <v/>
      </c>
      <c r="BI819" s="51">
        <f>IF(D819="","",BH819*AG819)</f>
        <v/>
      </c>
      <c r="BJ819" s="51">
        <f>IF(D819="","",IF(OR(R819="A",R819="AA",R819="AAA"),BI819,0))</f>
        <v/>
      </c>
      <c r="BK819" s="51">
        <f>IF(D819="","",IF(R819="B",BI819,0))</f>
        <v/>
      </c>
      <c r="BL819" s="51">
        <f>IF(D819="","",IF(R819="C",BI819,0))</f>
        <v/>
      </c>
      <c r="BM819" s="51">
        <f>IF(D819="","",IFERROR(MAX(0,MIN(BI819/AP819,1)),0))</f>
        <v/>
      </c>
      <c r="BN819" s="52">
        <f>IF(D819="","",AB819*AG819)</f>
        <v/>
      </c>
      <c r="BO819" s="52">
        <f>IF(D819="","",(U819+V819+X819)*AG819)</f>
        <v/>
      </c>
      <c r="BP819" s="52">
        <f>IF(D819="","",(AB819*3)*AG819)</f>
        <v/>
      </c>
      <c r="BQ819" s="52">
        <f>IF(D819="","",IF(BO819-BP819&gt;0,0,BO819-BP819))</f>
        <v/>
      </c>
      <c r="BR819" s="52">
        <f>IF(D819="","",IF(BO819-BP819-BN819&gt;0,0,BO819-BP819-BN819))</f>
        <v/>
      </c>
      <c r="BS819" s="53">
        <f>IF(D819="","",IFERROR(AB819*AI819,0))</f>
        <v/>
      </c>
      <c r="BT819" s="53">
        <f>IF(D819="","",IFERROR(IF(X819&gt;12, AI819*(U819+V819+X819), AI819*(U819+V819)),0))</f>
        <v/>
      </c>
      <c r="BU819" s="53">
        <f>IF(D819="","",IFERROR(((AB819*3)*AI819),0))</f>
        <v/>
      </c>
      <c r="BV819" s="53">
        <f>IF(D819="","",IF(BT819-BU819&gt;0,0,BT819-BU819))</f>
        <v/>
      </c>
      <c r="BW819" s="53">
        <f>IF(D819="","",IF(BT819-BU819-BS819&gt;0,0,BT819-BU819-BS819))</f>
        <v/>
      </c>
      <c r="BX819" s="36">
        <f>IF(D819="","",IFERROR(VLOOKUP(D819,'produto-entrada-7'!A:M,3,0),"SEM PEDIDO"))</f>
        <v/>
      </c>
      <c r="BY819" s="36">
        <f>IF(D819="","",VLOOKUP(D819,'produto-estoque-total-7'!A:AB,25,0))</f>
        <v/>
      </c>
      <c r="BZ819" s="36">
        <f>IF(D819="","",IFERROR(VLOOKUP(D819,'produto-estoque-total-7'!A:AB,26,0)/100,0))</f>
        <v/>
      </c>
      <c r="CA819" s="36">
        <f>IF(D819="","",IFERROR(VLOOKUP(D819,'produto-estoque-total-7'!A:AB,27,0)/100,0))</f>
        <v/>
      </c>
      <c r="CB819" s="41">
        <f>IF(D819="","",V819*AF819)</f>
        <v/>
      </c>
      <c r="CC819" s="41">
        <f>IF(D819="","",V819*AI819)</f>
        <v/>
      </c>
      <c r="CD819" s="54">
        <f>IF(D819="","",VLOOKUP(D819,'produto-estoque-total-7'!A:AB,28,0))</f>
        <v/>
      </c>
    </row>
    <row r="820">
      <c r="A820" s="36">
        <f>IF(D820="","",VLOOKUP(D820,'produto-estoque-total-7'!A:AB,3,0))</f>
        <v/>
      </c>
      <c r="B820" s="1">
        <f>IF(D820="","",VLOOKUP(D820,'produto-estoque-total-7'!A:AB,12,0))</f>
        <v/>
      </c>
      <c r="C820" s="1">
        <f>IF(D820="","",VLOOKUP(D820,'produto-estoque-total-7'!A:AB,2,0))</f>
        <v/>
      </c>
      <c r="D820" s="37">
        <f>IFERROR(IF('produto-estoque-total-7'!A819="","",'produto-estoque-total-7'!A819),"")</f>
        <v/>
      </c>
      <c r="E820" s="1">
        <f>IF(D820="","",VLOOKUP(D820,'produto-estoque-total-7'!A:AB,4,0))</f>
        <v/>
      </c>
      <c r="F820" s="36">
        <f>IF(D820="","",VLOOKUP(D820,'produto-estoque-total-7'!A:AB,13,0))</f>
        <v/>
      </c>
      <c r="G820" s="1">
        <f>IF(F820="","",VLOOKUP(F820,'FORNECEDORES X COMPRADOR'!A:D,4,0))</f>
        <v/>
      </c>
      <c r="H820" s="1">
        <f>IF(F820="","",VLOOKUP(F820,'FORNECEDORES X COMPRADOR'!A:E,5,0))</f>
        <v/>
      </c>
      <c r="I820" s="36">
        <f>IF(D820="","",VLOOKUP(D820,'produto-estoque-total-7'!A:AB,15,0))</f>
        <v/>
      </c>
      <c r="J820" s="36">
        <f>IF(D820="","",VLOOKUP(D820,'produto-estoque-total-7'!A:AB,19,0))</f>
        <v/>
      </c>
      <c r="K820" s="1">
        <f>IF(D820="","",VLOOKUP(D820,'produto-estoque-total-7'!A:AB,20,0))</f>
        <v/>
      </c>
      <c r="L820" s="36">
        <f>IF(D820="","",VLOOKUP(D820,'produto-estoque-total-7'!A:AB,17,0))</f>
        <v/>
      </c>
      <c r="M820" s="1">
        <f>IF(D820="","",VLOOKUP(D820,'produto-estoque-total-7'!A:AB,18,0))</f>
        <v/>
      </c>
      <c r="N820" s="36">
        <f>IF(D820="","",VLOOKUP(D820,'produto-estoque-total-7'!A:AB,21,0))</f>
        <v/>
      </c>
      <c r="O820" s="1">
        <f>IF(D820="","",VLOOKUP(D820,'produto-estoque-total-7'!A:AB,22,0))</f>
        <v/>
      </c>
      <c r="P820" s="36">
        <f>IF(D820="","",VLOOKUP(D820,'produto-estoque-total-7'!A:AB,23,0))</f>
        <v/>
      </c>
      <c r="Q820" s="1">
        <f>IF(D820="","",VLOOKUP(D820,'produto-estoque-total-7'!A:AB,24,0))</f>
        <v/>
      </c>
      <c r="R820" s="38">
        <f>IFERROR(IF(D820="","",VLOOKUP(D820,'produto-venda-7'!B:N,13,0)),"C")</f>
        <v/>
      </c>
      <c r="S820" s="39">
        <f>IF(D820="","",VLOOKUP(D820,'produto-estoque-total-7'!A:AB,6,0))</f>
        <v/>
      </c>
      <c r="T820" s="39">
        <f>IF(D820="","",VLOOKUP(D820,'produto-estoque-total-7'!A:AB,5,0))</f>
        <v/>
      </c>
      <c r="U820" s="40">
        <f>IF(D820="","",VLOOKUP(D820,'produto-estoque-total-7'!A:AB,11,0))</f>
        <v/>
      </c>
      <c r="V820" s="41">
        <f>IF(D820="","",IFERROR(VLOOKUP(D820,'produto-entrada-7'!A:M,10,0),0))</f>
        <v/>
      </c>
      <c r="W820" s="42" t="n"/>
      <c r="X820" s="39">
        <f>IF(D820="","",VLOOKUP(D820,'produto-estoque-total-7'!A:AB,8,0))</f>
        <v/>
      </c>
      <c r="Y820" s="39">
        <f>IF(D820="","",VLOOKUP(D820,'produto-estoque-total-7'!A:AB,9,0))</f>
        <v/>
      </c>
      <c r="Z820" s="39">
        <f>IF(D820="","",VLOOKUP(D820,'produto-estoque-total-7'!A:AB,10,0))</f>
        <v/>
      </c>
      <c r="AA820" s="39">
        <f>IFERROR(IF(D820="","",VLOOKUP(D820,'produto-venda-7'!B:N,4,0)),0)</f>
        <v/>
      </c>
      <c r="AB820" s="39">
        <f>IFERROR(IF(D820="","",VLOOKUP(D820,'produto-venda-7'!B:N,5,0)),0)</f>
        <v/>
      </c>
      <c r="AC820" s="39">
        <f>IF(D820="","",IFERROR(AA820/90,0))</f>
        <v/>
      </c>
      <c r="AD820" s="36">
        <f>IF(D820="","",IFERROR(VLOOKUP(D820,'produto-entrada-7'!A:M,4,0),0))</f>
        <v/>
      </c>
      <c r="AE820" s="36">
        <f>IFERROR(IF(D820="","",VLOOKUP(D820,'produto-venda-7'!B:N,10,0)),0)</f>
        <v/>
      </c>
      <c r="AF820" s="36">
        <f>IF(D820="","",IFERROR(VLOOKUP(D820,'produto-entrada-7'!A:M,11,0),0))</f>
        <v/>
      </c>
      <c r="AG820" s="1">
        <f>IF(D820="","",IFERROR(VLOOKUP(D820,'produto-entrada-7'!A:M,12,0),0))</f>
        <v/>
      </c>
      <c r="AH820" s="1">
        <f>IF(D820="","",IFERROR(VLOOKUP(D820,'produto-entrada-7'!A:M,13,0),0))</f>
        <v/>
      </c>
      <c r="AI820" s="36">
        <f>IFERROR(IF(D820="","",VLOOKUP(D820,'produto-venda-7'!B:N,11,0)),0)</f>
        <v/>
      </c>
      <c r="AJ820" s="43">
        <f>IF(D820="","",IFERROR(AI820*AB820,0))</f>
        <v/>
      </c>
      <c r="AK820" s="44">
        <f>IFERROR(IF(D820="","",VLOOKUP(F820,'ANALISE FORNECEDOR'!$A:$I,8,0)),"")</f>
        <v/>
      </c>
      <c r="AL820" s="44">
        <f>IF(D820="","",AVERAGE(AM820,AK820))</f>
        <v/>
      </c>
      <c r="AM820" s="44">
        <f>IFERROR(IF(D820="","",VLOOKUP(F820,'ANALISE FORNECEDOR'!$A:$I,9,0)),"")</f>
        <v/>
      </c>
      <c r="AN820" s="45">
        <f>IF(D820="","",IF(Y820&gt;12,AI820*(U820+Y820),AI820*U820))</f>
        <v/>
      </c>
      <c r="AO820" s="45">
        <f>IF(D820="","",IF(Y820&gt;12,AI820*(U820+V820+Y820),AI820*(U820+V820)))</f>
        <v/>
      </c>
      <c r="AP820" s="46">
        <f>IF(D820="","",IF(Y820&gt;12,AG820*(U820+Y820),AG820*U820))</f>
        <v/>
      </c>
      <c r="AQ820" s="46">
        <f>IF(D820="","",IF(Y820&gt;12,AG820*(U820+V820+Y820),AG820*(U820+V820)))</f>
        <v/>
      </c>
      <c r="AR820" s="46">
        <f>IF(D820="","",IF(OR(R820="A",R820="AA",R820="AAA"),AP820,0))</f>
        <v/>
      </c>
      <c r="AS820" s="46">
        <f>IF(D820="","",IF(R820="B",AP820,0))</f>
        <v/>
      </c>
      <c r="AT820" s="46">
        <f>IF(D820="","",IF(R820="C",AP820,0))</f>
        <v/>
      </c>
      <c r="AU820" s="47">
        <f>IF(D820="","",IFERROR(AN820/AJ820,0))</f>
        <v/>
      </c>
      <c r="AV820" s="47">
        <f>IF(D820="","",IFERROR(((AO820)/AJ820),0))</f>
        <v/>
      </c>
      <c r="AW820" s="48">
        <f>IF(D820="","",IF(OR(S820="S",NOT(AND(ISNUMBER(AC820),ISNUMBER(AL820),AC820*AL820&gt;=0))),0,AC820*AL820))</f>
        <v/>
      </c>
      <c r="AX820" s="49">
        <f>IFERROR(IF(D820="","",AW820*AG820),0)</f>
        <v/>
      </c>
      <c r="AY820" s="48">
        <f>IF(D820="","",IF(OR(S820="S",NOT(AND(ISNUMBER(AC820),ISNUMBER(AK820),AC820*AK820&gt;=0))),0,AC820*AK820))</f>
        <v/>
      </c>
      <c r="AZ820" s="48">
        <f>IFERROR(IF(D820="","",IF(AY820=0,0,IF(((AY820)-(U820+Y820))&lt;0,0,(AY820)-U820))),0)</f>
        <v/>
      </c>
      <c r="BA820" s="49">
        <f>IF(D820="","",AZ820*AG820)</f>
        <v/>
      </c>
      <c r="BB820" s="49">
        <f>IF(D820="","",IF(OR(R820="A",R820="AA",R820="AAA"),BA820,0))</f>
        <v/>
      </c>
      <c r="BC820" s="49">
        <f>IF(D820="","",IF(R820="B",BA820,0))</f>
        <v/>
      </c>
      <c r="BD820" s="49">
        <f>IF(D820="","",IF(R820="B",BA820,0))</f>
        <v/>
      </c>
      <c r="BE820" s="49">
        <f>IF(D820="","",IF(S820="S",
1,
IF(AC820=0,
1,
IF(
IFERROR(((U820+Y820)*AG820)/((AC820*AK820)*AG820),0)&lt;0,
0,
IF(
IFERROR(((U820+Y820)*AG820)/((AC820*AK820)*AG820),0)&gt;1,
1,
IFERROR(((U820+Y820)*AG820)/((AC820*AK820)*AG820),0)
)
)
)
))</f>
        <v/>
      </c>
      <c r="BF820" s="49">
        <f>IF(D820="","",IF(S820="S",
1,
IF(AC820=0,
1,
IF(
IFERROR(((U820+V820+Y820)*AG820)/((AC820*AK820)*AG820),0)&lt;0,
0,
IF(
IFERROR(((U820+V820+Y820)*AG820)/((AC820*AK820)*AG820),0)&gt;1,
1,
IFERROR(((U820+V820+Y820)*AG820)/((AC820*AK820)*AG820),0)
)
)
)
))</f>
        <v/>
      </c>
      <c r="BG820" s="50">
        <f>IF(D820="","",IF(S820="S",0,IF(AND(ISNUMBER(AC820),ISNUMBER(AM820)),IF(OR(AC820*AM820&lt;0,ISERR(AC820*AM820)),0,AC820*AM820),0)))</f>
        <v/>
      </c>
      <c r="BH820" s="50">
        <f>IF(D820="","",IF(BY820&gt;TODAY()-60,0,IF(Y820&gt;12,MAX(0,(U820+Y820)-BG820),MAX(0,U820-BG820))))</f>
        <v/>
      </c>
      <c r="BI820" s="51">
        <f>IF(D820="","",BH820*AG820)</f>
        <v/>
      </c>
      <c r="BJ820" s="51">
        <f>IF(D820="","",IF(OR(R820="A",R820="AA",R820="AAA"),BI820,0))</f>
        <v/>
      </c>
      <c r="BK820" s="51">
        <f>IF(D820="","",IF(R820="B",BI820,0))</f>
        <v/>
      </c>
      <c r="BL820" s="51">
        <f>IF(D820="","",IF(R820="C",BI820,0))</f>
        <v/>
      </c>
      <c r="BM820" s="51">
        <f>IF(D820="","",IFERROR(MAX(0,MIN(BI820/AP820,1)),0))</f>
        <v/>
      </c>
      <c r="BN820" s="52">
        <f>IF(D820="","",AB820*AG820)</f>
        <v/>
      </c>
      <c r="BO820" s="52">
        <f>IF(D820="","",(U820+V820+X820)*AG820)</f>
        <v/>
      </c>
      <c r="BP820" s="52">
        <f>IF(D820="","",(AB820*3)*AG820)</f>
        <v/>
      </c>
      <c r="BQ820" s="52">
        <f>IF(D820="","",IF(BO820-BP820&gt;0,0,BO820-BP820))</f>
        <v/>
      </c>
      <c r="BR820" s="52">
        <f>IF(D820="","",IF(BO820-BP820-BN820&gt;0,0,BO820-BP820-BN820))</f>
        <v/>
      </c>
      <c r="BS820" s="53">
        <f>IF(D820="","",IFERROR(AB820*AI820,0))</f>
        <v/>
      </c>
      <c r="BT820" s="53">
        <f>IF(D820="","",IFERROR(IF(X820&gt;12, AI820*(U820+V820+X820), AI820*(U820+V820)),0))</f>
        <v/>
      </c>
      <c r="BU820" s="53">
        <f>IF(D820="","",IFERROR(((AB820*3)*AI820),0))</f>
        <v/>
      </c>
      <c r="BV820" s="53">
        <f>IF(D820="","",IF(BT820-BU820&gt;0,0,BT820-BU820))</f>
        <v/>
      </c>
      <c r="BW820" s="53">
        <f>IF(D820="","",IF(BT820-BU820-BS820&gt;0,0,BT820-BU820-BS820))</f>
        <v/>
      </c>
      <c r="BX820" s="36">
        <f>IF(D820="","",IFERROR(VLOOKUP(D820,'produto-entrada-7'!A:M,3,0),"SEM PEDIDO"))</f>
        <v/>
      </c>
      <c r="BY820" s="36">
        <f>IF(D820="","",VLOOKUP(D820,'produto-estoque-total-7'!A:AB,25,0))</f>
        <v/>
      </c>
      <c r="BZ820" s="36">
        <f>IF(D820="","",IFERROR(VLOOKUP(D820,'produto-estoque-total-7'!A:AB,26,0)/100,0))</f>
        <v/>
      </c>
      <c r="CA820" s="36">
        <f>IF(D820="","",IFERROR(VLOOKUP(D820,'produto-estoque-total-7'!A:AB,27,0)/100,0))</f>
        <v/>
      </c>
      <c r="CB820" s="41">
        <f>IF(D820="","",V820*AF820)</f>
        <v/>
      </c>
      <c r="CC820" s="41">
        <f>IF(D820="","",V820*AI820)</f>
        <v/>
      </c>
      <c r="CD820" s="54">
        <f>IF(D820="","",VLOOKUP(D820,'produto-estoque-total-7'!A:AB,28,0))</f>
        <v/>
      </c>
    </row>
    <row r="821">
      <c r="A821" s="36">
        <f>IF(D821="","",VLOOKUP(D821,'produto-estoque-total-7'!A:AB,3,0))</f>
        <v/>
      </c>
      <c r="B821" s="1">
        <f>IF(D821="","",VLOOKUP(D821,'produto-estoque-total-7'!A:AB,12,0))</f>
        <v/>
      </c>
      <c r="C821" s="1">
        <f>IF(D821="","",VLOOKUP(D821,'produto-estoque-total-7'!A:AB,2,0))</f>
        <v/>
      </c>
      <c r="D821" s="37">
        <f>IFERROR(IF('produto-estoque-total-7'!A820="","",'produto-estoque-total-7'!A820),"")</f>
        <v/>
      </c>
      <c r="E821" s="1">
        <f>IF(D821="","",VLOOKUP(D821,'produto-estoque-total-7'!A:AB,4,0))</f>
        <v/>
      </c>
      <c r="F821" s="36">
        <f>IF(D821="","",VLOOKUP(D821,'produto-estoque-total-7'!A:AB,13,0))</f>
        <v/>
      </c>
      <c r="G821" s="1">
        <f>IF(F821="","",VLOOKUP(F821,'FORNECEDORES X COMPRADOR'!A:D,4,0))</f>
        <v/>
      </c>
      <c r="H821" s="1">
        <f>IF(F821="","",VLOOKUP(F821,'FORNECEDORES X COMPRADOR'!A:E,5,0))</f>
        <v/>
      </c>
      <c r="I821" s="36">
        <f>IF(D821="","",VLOOKUP(D821,'produto-estoque-total-7'!A:AB,15,0))</f>
        <v/>
      </c>
      <c r="J821" s="36">
        <f>IF(D821="","",VLOOKUP(D821,'produto-estoque-total-7'!A:AB,19,0))</f>
        <v/>
      </c>
      <c r="K821" s="1">
        <f>IF(D821="","",VLOOKUP(D821,'produto-estoque-total-7'!A:AB,20,0))</f>
        <v/>
      </c>
      <c r="L821" s="36">
        <f>IF(D821="","",VLOOKUP(D821,'produto-estoque-total-7'!A:AB,17,0))</f>
        <v/>
      </c>
      <c r="M821" s="1">
        <f>IF(D821="","",VLOOKUP(D821,'produto-estoque-total-7'!A:AB,18,0))</f>
        <v/>
      </c>
      <c r="N821" s="36">
        <f>IF(D821="","",VLOOKUP(D821,'produto-estoque-total-7'!A:AB,21,0))</f>
        <v/>
      </c>
      <c r="O821" s="1">
        <f>IF(D821="","",VLOOKUP(D821,'produto-estoque-total-7'!A:AB,22,0))</f>
        <v/>
      </c>
      <c r="P821" s="36">
        <f>IF(D821="","",VLOOKUP(D821,'produto-estoque-total-7'!A:AB,23,0))</f>
        <v/>
      </c>
      <c r="Q821" s="1">
        <f>IF(D821="","",VLOOKUP(D821,'produto-estoque-total-7'!A:AB,24,0))</f>
        <v/>
      </c>
      <c r="R821" s="38">
        <f>IFERROR(IF(D821="","",VLOOKUP(D821,'produto-venda-7'!B:N,13,0)),"C")</f>
        <v/>
      </c>
      <c r="S821" s="39">
        <f>IF(D821="","",VLOOKUP(D821,'produto-estoque-total-7'!A:AB,6,0))</f>
        <v/>
      </c>
      <c r="T821" s="39">
        <f>IF(D821="","",VLOOKUP(D821,'produto-estoque-total-7'!A:AB,5,0))</f>
        <v/>
      </c>
      <c r="U821" s="40">
        <f>IF(D821="","",VLOOKUP(D821,'produto-estoque-total-7'!A:AB,11,0))</f>
        <v/>
      </c>
      <c r="V821" s="41">
        <f>IF(D821="","",IFERROR(VLOOKUP(D821,'produto-entrada-7'!A:M,10,0),0))</f>
        <v/>
      </c>
      <c r="W821" s="42" t="n"/>
      <c r="X821" s="39">
        <f>IF(D821="","",VLOOKUP(D821,'produto-estoque-total-7'!A:AB,8,0))</f>
        <v/>
      </c>
      <c r="Y821" s="39">
        <f>IF(D821="","",VLOOKUP(D821,'produto-estoque-total-7'!A:AB,9,0))</f>
        <v/>
      </c>
      <c r="Z821" s="39">
        <f>IF(D821="","",VLOOKUP(D821,'produto-estoque-total-7'!A:AB,10,0))</f>
        <v/>
      </c>
      <c r="AA821" s="39">
        <f>IFERROR(IF(D821="","",VLOOKUP(D821,'produto-venda-7'!B:N,4,0)),0)</f>
        <v/>
      </c>
      <c r="AB821" s="39">
        <f>IFERROR(IF(D821="","",VLOOKUP(D821,'produto-venda-7'!B:N,5,0)),0)</f>
        <v/>
      </c>
      <c r="AC821" s="39">
        <f>IF(D821="","",IFERROR(AA821/90,0))</f>
        <v/>
      </c>
      <c r="AD821" s="36">
        <f>IF(D821="","",IFERROR(VLOOKUP(D821,'produto-entrada-7'!A:M,4,0),0))</f>
        <v/>
      </c>
      <c r="AE821" s="36">
        <f>IFERROR(IF(D821="","",VLOOKUP(D821,'produto-venda-7'!B:N,10,0)),0)</f>
        <v/>
      </c>
      <c r="AF821" s="36">
        <f>IF(D821="","",IFERROR(VLOOKUP(D821,'produto-entrada-7'!A:M,11,0),0))</f>
        <v/>
      </c>
      <c r="AG821" s="1">
        <f>IF(D821="","",IFERROR(VLOOKUP(D821,'produto-entrada-7'!A:M,12,0),0))</f>
        <v/>
      </c>
      <c r="AH821" s="1">
        <f>IF(D821="","",IFERROR(VLOOKUP(D821,'produto-entrada-7'!A:M,13,0),0))</f>
        <v/>
      </c>
      <c r="AI821" s="36">
        <f>IFERROR(IF(D821="","",VLOOKUP(D821,'produto-venda-7'!B:N,11,0)),0)</f>
        <v/>
      </c>
      <c r="AJ821" s="43">
        <f>IF(D821="","",IFERROR(AI821*AB821,0))</f>
        <v/>
      </c>
      <c r="AK821" s="44">
        <f>IFERROR(IF(D821="","",VLOOKUP(F821,'ANALISE FORNECEDOR'!$A:$I,8,0)),"")</f>
        <v/>
      </c>
      <c r="AL821" s="44">
        <f>IF(D821="","",AVERAGE(AM821,AK821))</f>
        <v/>
      </c>
      <c r="AM821" s="44">
        <f>IFERROR(IF(D821="","",VLOOKUP(F821,'ANALISE FORNECEDOR'!$A:$I,9,0)),"")</f>
        <v/>
      </c>
      <c r="AN821" s="45">
        <f>IF(D821="","",IF(Y821&gt;12,AI821*(U821+Y821),AI821*U821))</f>
        <v/>
      </c>
      <c r="AO821" s="45">
        <f>IF(D821="","",IF(Y821&gt;12,AI821*(U821+V821+Y821),AI821*(U821+V821)))</f>
        <v/>
      </c>
      <c r="AP821" s="46">
        <f>IF(D821="","",IF(Y821&gt;12,AG821*(U821+Y821),AG821*U821))</f>
        <v/>
      </c>
      <c r="AQ821" s="46">
        <f>IF(D821="","",IF(Y821&gt;12,AG821*(U821+V821+Y821),AG821*(U821+V821)))</f>
        <v/>
      </c>
      <c r="AR821" s="46">
        <f>IF(D821="","",IF(OR(R821="A",R821="AA",R821="AAA"),AP821,0))</f>
        <v/>
      </c>
      <c r="AS821" s="46">
        <f>IF(D821="","",IF(R821="B",AP821,0))</f>
        <v/>
      </c>
      <c r="AT821" s="46">
        <f>IF(D821="","",IF(R821="C",AP821,0))</f>
        <v/>
      </c>
      <c r="AU821" s="47">
        <f>IF(D821="","",IFERROR(AN821/AJ821,0))</f>
        <v/>
      </c>
      <c r="AV821" s="47">
        <f>IF(D821="","",IFERROR(((AO821)/AJ821),0))</f>
        <v/>
      </c>
      <c r="AW821" s="48">
        <f>IF(D821="","",IF(OR(S821="S",NOT(AND(ISNUMBER(AC821),ISNUMBER(AL821),AC821*AL821&gt;=0))),0,AC821*AL821))</f>
        <v/>
      </c>
      <c r="AX821" s="49">
        <f>IFERROR(IF(D821="","",AW821*AG821),0)</f>
        <v/>
      </c>
      <c r="AY821" s="48">
        <f>IF(D821="","",IF(OR(S821="S",NOT(AND(ISNUMBER(AC821),ISNUMBER(AK821),AC821*AK821&gt;=0))),0,AC821*AK821))</f>
        <v/>
      </c>
      <c r="AZ821" s="48">
        <f>IFERROR(IF(D821="","",IF(AY821=0,0,IF(((AY821)-(U821+Y821))&lt;0,0,(AY821)-U821))),0)</f>
        <v/>
      </c>
      <c r="BA821" s="49">
        <f>IF(D821="","",AZ821*AG821)</f>
        <v/>
      </c>
      <c r="BB821" s="49">
        <f>IF(D821="","",IF(OR(R821="A",R821="AA",R821="AAA"),BA821,0))</f>
        <v/>
      </c>
      <c r="BC821" s="49">
        <f>IF(D821="","",IF(R821="B",BA821,0))</f>
        <v/>
      </c>
      <c r="BD821" s="49">
        <f>IF(D821="","",IF(R821="B",BA821,0))</f>
        <v/>
      </c>
      <c r="BE821" s="49">
        <f>IF(D821="","",IF(S821="S",
1,
IF(AC821=0,
1,
IF(
IFERROR(((U821+Y821)*AG821)/((AC821*AK821)*AG821),0)&lt;0,
0,
IF(
IFERROR(((U821+Y821)*AG821)/((AC821*AK821)*AG821),0)&gt;1,
1,
IFERROR(((U821+Y821)*AG821)/((AC821*AK821)*AG821),0)
)
)
)
))</f>
        <v/>
      </c>
      <c r="BF821" s="49">
        <f>IF(D821="","",IF(S821="S",
1,
IF(AC821=0,
1,
IF(
IFERROR(((U821+V821+Y821)*AG821)/((AC821*AK821)*AG821),0)&lt;0,
0,
IF(
IFERROR(((U821+V821+Y821)*AG821)/((AC821*AK821)*AG821),0)&gt;1,
1,
IFERROR(((U821+V821+Y821)*AG821)/((AC821*AK821)*AG821),0)
)
)
)
))</f>
        <v/>
      </c>
      <c r="BG821" s="50">
        <f>IF(D821="","",IF(S821="S",0,IF(AND(ISNUMBER(AC821),ISNUMBER(AM821)),IF(OR(AC821*AM821&lt;0,ISERR(AC821*AM821)),0,AC821*AM821),0)))</f>
        <v/>
      </c>
      <c r="BH821" s="50">
        <f>IF(D821="","",IF(BY821&gt;TODAY()-60,0,IF(Y821&gt;12,MAX(0,(U821+Y821)-BG821),MAX(0,U821-BG821))))</f>
        <v/>
      </c>
      <c r="BI821" s="51">
        <f>IF(D821="","",BH821*AG821)</f>
        <v/>
      </c>
      <c r="BJ821" s="51">
        <f>IF(D821="","",IF(OR(R821="A",R821="AA",R821="AAA"),BI821,0))</f>
        <v/>
      </c>
      <c r="BK821" s="51">
        <f>IF(D821="","",IF(R821="B",BI821,0))</f>
        <v/>
      </c>
      <c r="BL821" s="51">
        <f>IF(D821="","",IF(R821="C",BI821,0))</f>
        <v/>
      </c>
      <c r="BM821" s="51">
        <f>IF(D821="","",IFERROR(MAX(0,MIN(BI821/AP821,1)),0))</f>
        <v/>
      </c>
      <c r="BN821" s="52">
        <f>IF(D821="","",AB821*AG821)</f>
        <v/>
      </c>
      <c r="BO821" s="52">
        <f>IF(D821="","",(U821+V821+X821)*AG821)</f>
        <v/>
      </c>
      <c r="BP821" s="52">
        <f>IF(D821="","",(AB821*3)*AG821)</f>
        <v/>
      </c>
      <c r="BQ821" s="52">
        <f>IF(D821="","",IF(BO821-BP821&gt;0,0,BO821-BP821))</f>
        <v/>
      </c>
      <c r="BR821" s="52">
        <f>IF(D821="","",IF(BO821-BP821-BN821&gt;0,0,BO821-BP821-BN821))</f>
        <v/>
      </c>
      <c r="BS821" s="53">
        <f>IF(D821="","",IFERROR(AB821*AI821,0))</f>
        <v/>
      </c>
      <c r="BT821" s="53">
        <f>IF(D821="","",IFERROR(IF(X821&gt;12, AI821*(U821+V821+X821), AI821*(U821+V821)),0))</f>
        <v/>
      </c>
      <c r="BU821" s="53">
        <f>IF(D821="","",IFERROR(((AB821*3)*AI821),0))</f>
        <v/>
      </c>
      <c r="BV821" s="53">
        <f>IF(D821="","",IF(BT821-BU821&gt;0,0,BT821-BU821))</f>
        <v/>
      </c>
      <c r="BW821" s="53">
        <f>IF(D821="","",IF(BT821-BU821-BS821&gt;0,0,BT821-BU821-BS821))</f>
        <v/>
      </c>
      <c r="BX821" s="36">
        <f>IF(D821="","",IFERROR(VLOOKUP(D821,'produto-entrada-7'!A:M,3,0),"SEM PEDIDO"))</f>
        <v/>
      </c>
      <c r="BY821" s="36">
        <f>IF(D821="","",VLOOKUP(D821,'produto-estoque-total-7'!A:AB,25,0))</f>
        <v/>
      </c>
      <c r="BZ821" s="36">
        <f>IF(D821="","",IFERROR(VLOOKUP(D821,'produto-estoque-total-7'!A:AB,26,0)/100,0))</f>
        <v/>
      </c>
      <c r="CA821" s="36">
        <f>IF(D821="","",IFERROR(VLOOKUP(D821,'produto-estoque-total-7'!A:AB,27,0)/100,0))</f>
        <v/>
      </c>
      <c r="CB821" s="41">
        <f>IF(D821="","",V821*AF821)</f>
        <v/>
      </c>
      <c r="CC821" s="41">
        <f>IF(D821="","",V821*AI821)</f>
        <v/>
      </c>
      <c r="CD821" s="54">
        <f>IF(D821="","",VLOOKUP(D821,'produto-estoque-total-7'!A:AB,28,0))</f>
        <v/>
      </c>
    </row>
    <row r="822">
      <c r="A822" s="36">
        <f>IF(D822="","",VLOOKUP(D822,'produto-estoque-total-7'!A:AB,3,0))</f>
        <v/>
      </c>
      <c r="B822" s="1">
        <f>IF(D822="","",VLOOKUP(D822,'produto-estoque-total-7'!A:AB,12,0))</f>
        <v/>
      </c>
      <c r="C822" s="1">
        <f>IF(D822="","",VLOOKUP(D822,'produto-estoque-total-7'!A:AB,2,0))</f>
        <v/>
      </c>
      <c r="D822" s="37">
        <f>IFERROR(IF('produto-estoque-total-7'!A821="","",'produto-estoque-total-7'!A821),"")</f>
        <v/>
      </c>
      <c r="E822" s="1">
        <f>IF(D822="","",VLOOKUP(D822,'produto-estoque-total-7'!A:AB,4,0))</f>
        <v/>
      </c>
      <c r="F822" s="36">
        <f>IF(D822="","",VLOOKUP(D822,'produto-estoque-total-7'!A:AB,13,0))</f>
        <v/>
      </c>
      <c r="G822" s="1">
        <f>IF(F822="","",VLOOKUP(F822,'FORNECEDORES X COMPRADOR'!A:D,4,0))</f>
        <v/>
      </c>
      <c r="H822" s="1">
        <f>IF(F822="","",VLOOKUP(F822,'FORNECEDORES X COMPRADOR'!A:E,5,0))</f>
        <v/>
      </c>
      <c r="I822" s="36">
        <f>IF(D822="","",VLOOKUP(D822,'produto-estoque-total-7'!A:AB,15,0))</f>
        <v/>
      </c>
      <c r="J822" s="36">
        <f>IF(D822="","",VLOOKUP(D822,'produto-estoque-total-7'!A:AB,19,0))</f>
        <v/>
      </c>
      <c r="K822" s="1">
        <f>IF(D822="","",VLOOKUP(D822,'produto-estoque-total-7'!A:AB,20,0))</f>
        <v/>
      </c>
      <c r="L822" s="36">
        <f>IF(D822="","",VLOOKUP(D822,'produto-estoque-total-7'!A:AB,17,0))</f>
        <v/>
      </c>
      <c r="M822" s="1">
        <f>IF(D822="","",VLOOKUP(D822,'produto-estoque-total-7'!A:AB,18,0))</f>
        <v/>
      </c>
      <c r="N822" s="36">
        <f>IF(D822="","",VLOOKUP(D822,'produto-estoque-total-7'!A:AB,21,0))</f>
        <v/>
      </c>
      <c r="O822" s="1">
        <f>IF(D822="","",VLOOKUP(D822,'produto-estoque-total-7'!A:AB,22,0))</f>
        <v/>
      </c>
      <c r="P822" s="36">
        <f>IF(D822="","",VLOOKUP(D822,'produto-estoque-total-7'!A:AB,23,0))</f>
        <v/>
      </c>
      <c r="Q822" s="1">
        <f>IF(D822="","",VLOOKUP(D822,'produto-estoque-total-7'!A:AB,24,0))</f>
        <v/>
      </c>
      <c r="R822" s="38">
        <f>IFERROR(IF(D822="","",VLOOKUP(D822,'produto-venda-7'!B:N,13,0)),"C")</f>
        <v/>
      </c>
      <c r="S822" s="39">
        <f>IF(D822="","",VLOOKUP(D822,'produto-estoque-total-7'!A:AB,6,0))</f>
        <v/>
      </c>
      <c r="T822" s="39">
        <f>IF(D822="","",VLOOKUP(D822,'produto-estoque-total-7'!A:AB,5,0))</f>
        <v/>
      </c>
      <c r="U822" s="40">
        <f>IF(D822="","",VLOOKUP(D822,'produto-estoque-total-7'!A:AB,11,0))</f>
        <v/>
      </c>
      <c r="V822" s="41">
        <f>IF(D822="","",IFERROR(VLOOKUP(D822,'produto-entrada-7'!A:M,10,0),0))</f>
        <v/>
      </c>
      <c r="W822" s="42" t="n"/>
      <c r="X822" s="39">
        <f>IF(D822="","",VLOOKUP(D822,'produto-estoque-total-7'!A:AB,8,0))</f>
        <v/>
      </c>
      <c r="Y822" s="39">
        <f>IF(D822="","",VLOOKUP(D822,'produto-estoque-total-7'!A:AB,9,0))</f>
        <v/>
      </c>
      <c r="Z822" s="39">
        <f>IF(D822="","",VLOOKUP(D822,'produto-estoque-total-7'!A:AB,10,0))</f>
        <v/>
      </c>
      <c r="AA822" s="39">
        <f>IFERROR(IF(D822="","",VLOOKUP(D822,'produto-venda-7'!B:N,4,0)),0)</f>
        <v/>
      </c>
      <c r="AB822" s="39">
        <f>IFERROR(IF(D822="","",VLOOKUP(D822,'produto-venda-7'!B:N,5,0)),0)</f>
        <v/>
      </c>
      <c r="AC822" s="39">
        <f>IF(D822="","",IFERROR(AA822/90,0))</f>
        <v/>
      </c>
      <c r="AD822" s="36">
        <f>IF(D822="","",IFERROR(VLOOKUP(D822,'produto-entrada-7'!A:M,4,0),0))</f>
        <v/>
      </c>
      <c r="AE822" s="36">
        <f>IFERROR(IF(D822="","",VLOOKUP(D822,'produto-venda-7'!B:N,10,0)),0)</f>
        <v/>
      </c>
      <c r="AF822" s="36">
        <f>IF(D822="","",IFERROR(VLOOKUP(D822,'produto-entrada-7'!A:M,11,0),0))</f>
        <v/>
      </c>
      <c r="AG822" s="1">
        <f>IF(D822="","",IFERROR(VLOOKUP(D822,'produto-entrada-7'!A:M,12,0),0))</f>
        <v/>
      </c>
      <c r="AH822" s="1">
        <f>IF(D822="","",IFERROR(VLOOKUP(D822,'produto-entrada-7'!A:M,13,0),0))</f>
        <v/>
      </c>
      <c r="AI822" s="36">
        <f>IFERROR(IF(D822="","",VLOOKUP(D822,'produto-venda-7'!B:N,11,0)),0)</f>
        <v/>
      </c>
      <c r="AJ822" s="43">
        <f>IF(D822="","",IFERROR(AI822*AB822,0))</f>
        <v/>
      </c>
      <c r="AK822" s="44">
        <f>IFERROR(IF(D822="","",VLOOKUP(F822,'ANALISE FORNECEDOR'!$A:$I,8,0)),"")</f>
        <v/>
      </c>
      <c r="AL822" s="44">
        <f>IF(D822="","",AVERAGE(AM822,AK822))</f>
        <v/>
      </c>
      <c r="AM822" s="44">
        <f>IFERROR(IF(D822="","",VLOOKUP(F822,'ANALISE FORNECEDOR'!$A:$I,9,0)),"")</f>
        <v/>
      </c>
      <c r="AN822" s="45">
        <f>IF(D822="","",IF(Y822&gt;12,AI822*(U822+Y822),AI822*U822))</f>
        <v/>
      </c>
      <c r="AO822" s="45">
        <f>IF(D822="","",IF(Y822&gt;12,AI822*(U822+V822+Y822),AI822*(U822+V822)))</f>
        <v/>
      </c>
      <c r="AP822" s="46">
        <f>IF(D822="","",IF(Y822&gt;12,AG822*(U822+Y822),AG822*U822))</f>
        <v/>
      </c>
      <c r="AQ822" s="46">
        <f>IF(D822="","",IF(Y822&gt;12,AG822*(U822+V822+Y822),AG822*(U822+V822)))</f>
        <v/>
      </c>
      <c r="AR822" s="46">
        <f>IF(D822="","",IF(OR(R822="A",R822="AA",R822="AAA"),AP822,0))</f>
        <v/>
      </c>
      <c r="AS822" s="46">
        <f>IF(D822="","",IF(R822="B",AP822,0))</f>
        <v/>
      </c>
      <c r="AT822" s="46">
        <f>IF(D822="","",IF(R822="C",AP822,0))</f>
        <v/>
      </c>
      <c r="AU822" s="47">
        <f>IF(D822="","",IFERROR(AN822/AJ822,0))</f>
        <v/>
      </c>
      <c r="AV822" s="47">
        <f>IF(D822="","",IFERROR(((AO822)/AJ822),0))</f>
        <v/>
      </c>
      <c r="AW822" s="48">
        <f>IF(D822="","",IF(OR(S822="S",NOT(AND(ISNUMBER(AC822),ISNUMBER(AL822),AC822*AL822&gt;=0))),0,AC822*AL822))</f>
        <v/>
      </c>
      <c r="AX822" s="49">
        <f>IFERROR(IF(D822="","",AW822*AG822),0)</f>
        <v/>
      </c>
      <c r="AY822" s="48">
        <f>IF(D822="","",IF(OR(S822="S",NOT(AND(ISNUMBER(AC822),ISNUMBER(AK822),AC822*AK822&gt;=0))),0,AC822*AK822))</f>
        <v/>
      </c>
      <c r="AZ822" s="48">
        <f>IFERROR(IF(D822="","",IF(AY822=0,0,IF(((AY822)-(U822+Y822))&lt;0,0,(AY822)-U822))),0)</f>
        <v/>
      </c>
      <c r="BA822" s="49">
        <f>IF(D822="","",AZ822*AG822)</f>
        <v/>
      </c>
      <c r="BB822" s="49">
        <f>IF(D822="","",IF(OR(R822="A",R822="AA",R822="AAA"),BA822,0))</f>
        <v/>
      </c>
      <c r="BC822" s="49">
        <f>IF(D822="","",IF(R822="B",BA822,0))</f>
        <v/>
      </c>
      <c r="BD822" s="49">
        <f>IF(D822="","",IF(R822="B",BA822,0))</f>
        <v/>
      </c>
      <c r="BE822" s="49">
        <f>IF(D822="","",IF(S822="S",
1,
IF(AC822=0,
1,
IF(
IFERROR(((U822+Y822)*AG822)/((AC822*AK822)*AG822),0)&lt;0,
0,
IF(
IFERROR(((U822+Y822)*AG822)/((AC822*AK822)*AG822),0)&gt;1,
1,
IFERROR(((U822+Y822)*AG822)/((AC822*AK822)*AG822),0)
)
)
)
))</f>
        <v/>
      </c>
      <c r="BF822" s="49">
        <f>IF(D822="","",IF(S822="S",
1,
IF(AC822=0,
1,
IF(
IFERROR(((U822+V822+Y822)*AG822)/((AC822*AK822)*AG822),0)&lt;0,
0,
IF(
IFERROR(((U822+V822+Y822)*AG822)/((AC822*AK822)*AG822),0)&gt;1,
1,
IFERROR(((U822+V822+Y822)*AG822)/((AC822*AK822)*AG822),0)
)
)
)
))</f>
        <v/>
      </c>
      <c r="BG822" s="50">
        <f>IF(D822="","",IF(S822="S",0,IF(AND(ISNUMBER(AC822),ISNUMBER(AM822)),IF(OR(AC822*AM822&lt;0,ISERR(AC822*AM822)),0,AC822*AM822),0)))</f>
        <v/>
      </c>
      <c r="BH822" s="50">
        <f>IF(D822="","",IF(BY822&gt;TODAY()-60,0,IF(Y822&gt;12,MAX(0,(U822+Y822)-BG822),MAX(0,U822-BG822))))</f>
        <v/>
      </c>
      <c r="BI822" s="51">
        <f>IF(D822="","",BH822*AG822)</f>
        <v/>
      </c>
      <c r="BJ822" s="51">
        <f>IF(D822="","",IF(OR(R822="A",R822="AA",R822="AAA"),BI822,0))</f>
        <v/>
      </c>
      <c r="BK822" s="51">
        <f>IF(D822="","",IF(R822="B",BI822,0))</f>
        <v/>
      </c>
      <c r="BL822" s="51">
        <f>IF(D822="","",IF(R822="C",BI822,0))</f>
        <v/>
      </c>
      <c r="BM822" s="51">
        <f>IF(D822="","",IFERROR(MAX(0,MIN(BI822/AP822,1)),0))</f>
        <v/>
      </c>
      <c r="BN822" s="52">
        <f>IF(D822="","",AB822*AG822)</f>
        <v/>
      </c>
      <c r="BO822" s="52">
        <f>IF(D822="","",(U822+V822+X822)*AG822)</f>
        <v/>
      </c>
      <c r="BP822" s="52">
        <f>IF(D822="","",(AB822*3)*AG822)</f>
        <v/>
      </c>
      <c r="BQ822" s="52">
        <f>IF(D822="","",IF(BO822-BP822&gt;0,0,BO822-BP822))</f>
        <v/>
      </c>
      <c r="BR822" s="52">
        <f>IF(D822="","",IF(BO822-BP822-BN822&gt;0,0,BO822-BP822-BN822))</f>
        <v/>
      </c>
      <c r="BS822" s="53">
        <f>IF(D822="","",IFERROR(AB822*AI822,0))</f>
        <v/>
      </c>
      <c r="BT822" s="53">
        <f>IF(D822="","",IFERROR(IF(X822&gt;12, AI822*(U822+V822+X822), AI822*(U822+V822)),0))</f>
        <v/>
      </c>
      <c r="BU822" s="53">
        <f>IF(D822="","",IFERROR(((AB822*3)*AI822),0))</f>
        <v/>
      </c>
      <c r="BV822" s="53">
        <f>IF(D822="","",IF(BT822-BU822&gt;0,0,BT822-BU822))</f>
        <v/>
      </c>
      <c r="BW822" s="53">
        <f>IF(D822="","",IF(BT822-BU822-BS822&gt;0,0,BT822-BU822-BS822))</f>
        <v/>
      </c>
      <c r="BX822" s="36">
        <f>IF(D822="","",IFERROR(VLOOKUP(D822,'produto-entrada-7'!A:M,3,0),"SEM PEDIDO"))</f>
        <v/>
      </c>
      <c r="BY822" s="36">
        <f>IF(D822="","",VLOOKUP(D822,'produto-estoque-total-7'!A:AB,25,0))</f>
        <v/>
      </c>
      <c r="BZ822" s="36">
        <f>IF(D822="","",IFERROR(VLOOKUP(D822,'produto-estoque-total-7'!A:AB,26,0)/100,0))</f>
        <v/>
      </c>
      <c r="CA822" s="36">
        <f>IF(D822="","",IFERROR(VLOOKUP(D822,'produto-estoque-total-7'!A:AB,27,0)/100,0))</f>
        <v/>
      </c>
      <c r="CB822" s="41">
        <f>IF(D822="","",V822*AF822)</f>
        <v/>
      </c>
      <c r="CC822" s="41">
        <f>IF(D822="","",V822*AI822)</f>
        <v/>
      </c>
      <c r="CD822" s="54">
        <f>IF(D822="","",VLOOKUP(D822,'produto-estoque-total-7'!A:AB,28,0))</f>
        <v/>
      </c>
    </row>
    <row r="823">
      <c r="A823" s="36">
        <f>IF(D823="","",VLOOKUP(D823,'produto-estoque-total-7'!A:AB,3,0))</f>
        <v/>
      </c>
      <c r="B823" s="1">
        <f>IF(D823="","",VLOOKUP(D823,'produto-estoque-total-7'!A:AB,12,0))</f>
        <v/>
      </c>
      <c r="C823" s="1">
        <f>IF(D823="","",VLOOKUP(D823,'produto-estoque-total-7'!A:AB,2,0))</f>
        <v/>
      </c>
      <c r="D823" s="37">
        <f>IFERROR(IF('produto-estoque-total-7'!A822="","",'produto-estoque-total-7'!A822),"")</f>
        <v/>
      </c>
      <c r="E823" s="1">
        <f>IF(D823="","",VLOOKUP(D823,'produto-estoque-total-7'!A:AB,4,0))</f>
        <v/>
      </c>
      <c r="F823" s="36">
        <f>IF(D823="","",VLOOKUP(D823,'produto-estoque-total-7'!A:AB,13,0))</f>
        <v/>
      </c>
      <c r="G823" s="1">
        <f>IF(F823="","",VLOOKUP(F823,'FORNECEDORES X COMPRADOR'!A:D,4,0))</f>
        <v/>
      </c>
      <c r="H823" s="1">
        <f>IF(F823="","",VLOOKUP(F823,'FORNECEDORES X COMPRADOR'!A:E,5,0))</f>
        <v/>
      </c>
      <c r="I823" s="36">
        <f>IF(D823="","",VLOOKUP(D823,'produto-estoque-total-7'!A:AB,15,0))</f>
        <v/>
      </c>
      <c r="J823" s="36">
        <f>IF(D823="","",VLOOKUP(D823,'produto-estoque-total-7'!A:AB,19,0))</f>
        <v/>
      </c>
      <c r="K823" s="1">
        <f>IF(D823="","",VLOOKUP(D823,'produto-estoque-total-7'!A:AB,20,0))</f>
        <v/>
      </c>
      <c r="L823" s="36">
        <f>IF(D823="","",VLOOKUP(D823,'produto-estoque-total-7'!A:AB,17,0))</f>
        <v/>
      </c>
      <c r="M823" s="1">
        <f>IF(D823="","",VLOOKUP(D823,'produto-estoque-total-7'!A:AB,18,0))</f>
        <v/>
      </c>
      <c r="N823" s="36">
        <f>IF(D823="","",VLOOKUP(D823,'produto-estoque-total-7'!A:AB,21,0))</f>
        <v/>
      </c>
      <c r="O823" s="1">
        <f>IF(D823="","",VLOOKUP(D823,'produto-estoque-total-7'!A:AB,22,0))</f>
        <v/>
      </c>
      <c r="P823" s="36">
        <f>IF(D823="","",VLOOKUP(D823,'produto-estoque-total-7'!A:AB,23,0))</f>
        <v/>
      </c>
      <c r="Q823" s="1">
        <f>IF(D823="","",VLOOKUP(D823,'produto-estoque-total-7'!A:AB,24,0))</f>
        <v/>
      </c>
      <c r="R823" s="38">
        <f>IFERROR(IF(D823="","",VLOOKUP(D823,'produto-venda-7'!B:N,13,0)),"C")</f>
        <v/>
      </c>
      <c r="S823" s="39">
        <f>IF(D823="","",VLOOKUP(D823,'produto-estoque-total-7'!A:AB,6,0))</f>
        <v/>
      </c>
      <c r="T823" s="39">
        <f>IF(D823="","",VLOOKUP(D823,'produto-estoque-total-7'!A:AB,5,0))</f>
        <v/>
      </c>
      <c r="U823" s="40">
        <f>IF(D823="","",VLOOKUP(D823,'produto-estoque-total-7'!A:AB,11,0))</f>
        <v/>
      </c>
      <c r="V823" s="41">
        <f>IF(D823="","",IFERROR(VLOOKUP(D823,'produto-entrada-7'!A:M,10,0),0))</f>
        <v/>
      </c>
      <c r="W823" s="42" t="n"/>
      <c r="X823" s="39">
        <f>IF(D823="","",VLOOKUP(D823,'produto-estoque-total-7'!A:AB,8,0))</f>
        <v/>
      </c>
      <c r="Y823" s="39">
        <f>IF(D823="","",VLOOKUP(D823,'produto-estoque-total-7'!A:AB,9,0))</f>
        <v/>
      </c>
      <c r="Z823" s="39">
        <f>IF(D823="","",VLOOKUP(D823,'produto-estoque-total-7'!A:AB,10,0))</f>
        <v/>
      </c>
      <c r="AA823" s="39">
        <f>IFERROR(IF(D823="","",VLOOKUP(D823,'produto-venda-7'!B:N,4,0)),0)</f>
        <v/>
      </c>
      <c r="AB823" s="39">
        <f>IFERROR(IF(D823="","",VLOOKUP(D823,'produto-venda-7'!B:N,5,0)),0)</f>
        <v/>
      </c>
      <c r="AC823" s="39">
        <f>IF(D823="","",IFERROR(AA823/90,0))</f>
        <v/>
      </c>
      <c r="AD823" s="36">
        <f>IF(D823="","",IFERROR(VLOOKUP(D823,'produto-entrada-7'!A:M,4,0),0))</f>
        <v/>
      </c>
      <c r="AE823" s="36">
        <f>IFERROR(IF(D823="","",VLOOKUP(D823,'produto-venda-7'!B:N,10,0)),0)</f>
        <v/>
      </c>
      <c r="AF823" s="36">
        <f>IF(D823="","",IFERROR(VLOOKUP(D823,'produto-entrada-7'!A:M,11,0),0))</f>
        <v/>
      </c>
      <c r="AG823" s="1">
        <f>IF(D823="","",IFERROR(VLOOKUP(D823,'produto-entrada-7'!A:M,12,0),0))</f>
        <v/>
      </c>
      <c r="AH823" s="1">
        <f>IF(D823="","",IFERROR(VLOOKUP(D823,'produto-entrada-7'!A:M,13,0),0))</f>
        <v/>
      </c>
      <c r="AI823" s="36">
        <f>IFERROR(IF(D823="","",VLOOKUP(D823,'produto-venda-7'!B:N,11,0)),0)</f>
        <v/>
      </c>
      <c r="AJ823" s="43">
        <f>IF(D823="","",IFERROR(AI823*AB823,0))</f>
        <v/>
      </c>
      <c r="AK823" s="44">
        <f>IFERROR(IF(D823="","",VLOOKUP(F823,'ANALISE FORNECEDOR'!$A:$I,8,0)),"")</f>
        <v/>
      </c>
      <c r="AL823" s="44">
        <f>IF(D823="","",AVERAGE(AM823,AK823))</f>
        <v/>
      </c>
      <c r="AM823" s="44">
        <f>IFERROR(IF(D823="","",VLOOKUP(F823,'ANALISE FORNECEDOR'!$A:$I,9,0)),"")</f>
        <v/>
      </c>
      <c r="AN823" s="45">
        <f>IF(D823="","",IF(Y823&gt;12,AI823*(U823+Y823),AI823*U823))</f>
        <v/>
      </c>
      <c r="AO823" s="45">
        <f>IF(D823="","",IF(Y823&gt;12,AI823*(U823+V823+Y823),AI823*(U823+V823)))</f>
        <v/>
      </c>
      <c r="AP823" s="46">
        <f>IF(D823="","",IF(Y823&gt;12,AG823*(U823+Y823),AG823*U823))</f>
        <v/>
      </c>
      <c r="AQ823" s="46">
        <f>IF(D823="","",IF(Y823&gt;12,AG823*(U823+V823+Y823),AG823*(U823+V823)))</f>
        <v/>
      </c>
      <c r="AR823" s="46">
        <f>IF(D823="","",IF(OR(R823="A",R823="AA",R823="AAA"),AP823,0))</f>
        <v/>
      </c>
      <c r="AS823" s="46">
        <f>IF(D823="","",IF(R823="B",AP823,0))</f>
        <v/>
      </c>
      <c r="AT823" s="46">
        <f>IF(D823="","",IF(R823="C",AP823,0))</f>
        <v/>
      </c>
      <c r="AU823" s="47">
        <f>IF(D823="","",IFERROR(AN823/AJ823,0))</f>
        <v/>
      </c>
      <c r="AV823" s="47">
        <f>IF(D823="","",IFERROR(((AO823)/AJ823),0))</f>
        <v/>
      </c>
      <c r="AW823" s="48">
        <f>IF(D823="","",IF(OR(S823="S",NOT(AND(ISNUMBER(AC823),ISNUMBER(AL823),AC823*AL823&gt;=0))),0,AC823*AL823))</f>
        <v/>
      </c>
      <c r="AX823" s="49">
        <f>IFERROR(IF(D823="","",AW823*AG823),0)</f>
        <v/>
      </c>
      <c r="AY823" s="48">
        <f>IF(D823="","",IF(OR(S823="S",NOT(AND(ISNUMBER(AC823),ISNUMBER(AK823),AC823*AK823&gt;=0))),0,AC823*AK823))</f>
        <v/>
      </c>
      <c r="AZ823" s="48">
        <f>IFERROR(IF(D823="","",IF(AY823=0,0,IF(((AY823)-(U823+Y823))&lt;0,0,(AY823)-U823))),0)</f>
        <v/>
      </c>
      <c r="BA823" s="49">
        <f>IF(D823="","",AZ823*AG823)</f>
        <v/>
      </c>
      <c r="BB823" s="49">
        <f>IF(D823="","",IF(OR(R823="A",R823="AA",R823="AAA"),BA823,0))</f>
        <v/>
      </c>
      <c r="BC823" s="49">
        <f>IF(D823="","",IF(R823="B",BA823,0))</f>
        <v/>
      </c>
      <c r="BD823" s="49">
        <f>IF(D823="","",IF(R823="B",BA823,0))</f>
        <v/>
      </c>
      <c r="BE823" s="49">
        <f>IF(D823="","",IF(S823="S",
1,
IF(AC823=0,
1,
IF(
IFERROR(((U823+Y823)*AG823)/((AC823*AK823)*AG823),0)&lt;0,
0,
IF(
IFERROR(((U823+Y823)*AG823)/((AC823*AK823)*AG823),0)&gt;1,
1,
IFERROR(((U823+Y823)*AG823)/((AC823*AK823)*AG823),0)
)
)
)
))</f>
        <v/>
      </c>
      <c r="BF823" s="49">
        <f>IF(D823="","",IF(S823="S",
1,
IF(AC823=0,
1,
IF(
IFERROR(((U823+V823+Y823)*AG823)/((AC823*AK823)*AG823),0)&lt;0,
0,
IF(
IFERROR(((U823+V823+Y823)*AG823)/((AC823*AK823)*AG823),0)&gt;1,
1,
IFERROR(((U823+V823+Y823)*AG823)/((AC823*AK823)*AG823),0)
)
)
)
))</f>
        <v/>
      </c>
      <c r="BG823" s="50">
        <f>IF(D823="","",IF(S823="S",0,IF(AND(ISNUMBER(AC823),ISNUMBER(AM823)),IF(OR(AC823*AM823&lt;0,ISERR(AC823*AM823)),0,AC823*AM823),0)))</f>
        <v/>
      </c>
      <c r="BH823" s="50">
        <f>IF(D823="","",IF(BY823&gt;TODAY()-60,0,IF(Y823&gt;12,MAX(0,(U823+Y823)-BG823),MAX(0,U823-BG823))))</f>
        <v/>
      </c>
      <c r="BI823" s="51">
        <f>IF(D823="","",BH823*AG823)</f>
        <v/>
      </c>
      <c r="BJ823" s="51">
        <f>IF(D823="","",IF(OR(R823="A",R823="AA",R823="AAA"),BI823,0))</f>
        <v/>
      </c>
      <c r="BK823" s="51">
        <f>IF(D823="","",IF(R823="B",BI823,0))</f>
        <v/>
      </c>
      <c r="BL823" s="51">
        <f>IF(D823="","",IF(R823="C",BI823,0))</f>
        <v/>
      </c>
      <c r="BM823" s="51">
        <f>IF(D823="","",IFERROR(MAX(0,MIN(BI823/AP823,1)),0))</f>
        <v/>
      </c>
      <c r="BN823" s="52">
        <f>IF(D823="","",AB823*AG823)</f>
        <v/>
      </c>
      <c r="BO823" s="52">
        <f>IF(D823="","",(U823+V823+X823)*AG823)</f>
        <v/>
      </c>
      <c r="BP823" s="52">
        <f>IF(D823="","",(AB823*3)*AG823)</f>
        <v/>
      </c>
      <c r="BQ823" s="52">
        <f>IF(D823="","",IF(BO823-BP823&gt;0,0,BO823-BP823))</f>
        <v/>
      </c>
      <c r="BR823" s="52">
        <f>IF(D823="","",IF(BO823-BP823-BN823&gt;0,0,BO823-BP823-BN823))</f>
        <v/>
      </c>
      <c r="BS823" s="53">
        <f>IF(D823="","",IFERROR(AB823*AI823,0))</f>
        <v/>
      </c>
      <c r="BT823" s="53">
        <f>IF(D823="","",IFERROR(IF(X823&gt;12, AI823*(U823+V823+X823), AI823*(U823+V823)),0))</f>
        <v/>
      </c>
      <c r="BU823" s="53">
        <f>IF(D823="","",IFERROR(((AB823*3)*AI823),0))</f>
        <v/>
      </c>
      <c r="BV823" s="53">
        <f>IF(D823="","",IF(BT823-BU823&gt;0,0,BT823-BU823))</f>
        <v/>
      </c>
      <c r="BW823" s="53">
        <f>IF(D823="","",IF(BT823-BU823-BS823&gt;0,0,BT823-BU823-BS823))</f>
        <v/>
      </c>
      <c r="BX823" s="36">
        <f>IF(D823="","",IFERROR(VLOOKUP(D823,'produto-entrada-7'!A:M,3,0),"SEM PEDIDO"))</f>
        <v/>
      </c>
      <c r="BY823" s="36">
        <f>IF(D823="","",VLOOKUP(D823,'produto-estoque-total-7'!A:AB,25,0))</f>
        <v/>
      </c>
      <c r="BZ823" s="36">
        <f>IF(D823="","",IFERROR(VLOOKUP(D823,'produto-estoque-total-7'!A:AB,26,0)/100,0))</f>
        <v/>
      </c>
      <c r="CA823" s="36">
        <f>IF(D823="","",IFERROR(VLOOKUP(D823,'produto-estoque-total-7'!A:AB,27,0)/100,0))</f>
        <v/>
      </c>
      <c r="CB823" s="41">
        <f>IF(D823="","",V823*AF823)</f>
        <v/>
      </c>
      <c r="CC823" s="41">
        <f>IF(D823="","",V823*AI823)</f>
        <v/>
      </c>
      <c r="CD823" s="54">
        <f>IF(D823="","",VLOOKUP(D823,'produto-estoque-total-7'!A:AB,28,0))</f>
        <v/>
      </c>
    </row>
    <row r="824">
      <c r="A824" s="36">
        <f>IF(D824="","",VLOOKUP(D824,'produto-estoque-total-7'!A:AB,3,0))</f>
        <v/>
      </c>
      <c r="B824" s="1">
        <f>IF(D824="","",VLOOKUP(D824,'produto-estoque-total-7'!A:AB,12,0))</f>
        <v/>
      </c>
      <c r="C824" s="1">
        <f>IF(D824="","",VLOOKUP(D824,'produto-estoque-total-7'!A:AB,2,0))</f>
        <v/>
      </c>
      <c r="D824" s="37">
        <f>IFERROR(IF('produto-estoque-total-7'!A823="","",'produto-estoque-total-7'!A823),"")</f>
        <v/>
      </c>
      <c r="E824" s="1">
        <f>IF(D824="","",VLOOKUP(D824,'produto-estoque-total-7'!A:AB,4,0))</f>
        <v/>
      </c>
      <c r="F824" s="36">
        <f>IF(D824="","",VLOOKUP(D824,'produto-estoque-total-7'!A:AB,13,0))</f>
        <v/>
      </c>
      <c r="G824" s="1">
        <f>IF(F824="","",VLOOKUP(F824,'FORNECEDORES X COMPRADOR'!A:D,4,0))</f>
        <v/>
      </c>
      <c r="H824" s="1">
        <f>IF(F824="","",VLOOKUP(F824,'FORNECEDORES X COMPRADOR'!A:E,5,0))</f>
        <v/>
      </c>
      <c r="I824" s="36">
        <f>IF(D824="","",VLOOKUP(D824,'produto-estoque-total-7'!A:AB,15,0))</f>
        <v/>
      </c>
      <c r="J824" s="36">
        <f>IF(D824="","",VLOOKUP(D824,'produto-estoque-total-7'!A:AB,19,0))</f>
        <v/>
      </c>
      <c r="K824" s="1">
        <f>IF(D824="","",VLOOKUP(D824,'produto-estoque-total-7'!A:AB,20,0))</f>
        <v/>
      </c>
      <c r="L824" s="36">
        <f>IF(D824="","",VLOOKUP(D824,'produto-estoque-total-7'!A:AB,17,0))</f>
        <v/>
      </c>
      <c r="M824" s="1">
        <f>IF(D824="","",VLOOKUP(D824,'produto-estoque-total-7'!A:AB,18,0))</f>
        <v/>
      </c>
      <c r="N824" s="36">
        <f>IF(D824="","",VLOOKUP(D824,'produto-estoque-total-7'!A:AB,21,0))</f>
        <v/>
      </c>
      <c r="O824" s="1">
        <f>IF(D824="","",VLOOKUP(D824,'produto-estoque-total-7'!A:AB,22,0))</f>
        <v/>
      </c>
      <c r="P824" s="36">
        <f>IF(D824="","",VLOOKUP(D824,'produto-estoque-total-7'!A:AB,23,0))</f>
        <v/>
      </c>
      <c r="Q824" s="1">
        <f>IF(D824="","",VLOOKUP(D824,'produto-estoque-total-7'!A:AB,24,0))</f>
        <v/>
      </c>
      <c r="R824" s="38">
        <f>IFERROR(IF(D824="","",VLOOKUP(D824,'produto-venda-7'!B:N,13,0)),"C")</f>
        <v/>
      </c>
      <c r="S824" s="39">
        <f>IF(D824="","",VLOOKUP(D824,'produto-estoque-total-7'!A:AB,6,0))</f>
        <v/>
      </c>
      <c r="T824" s="39">
        <f>IF(D824="","",VLOOKUP(D824,'produto-estoque-total-7'!A:AB,5,0))</f>
        <v/>
      </c>
      <c r="U824" s="40">
        <f>IF(D824="","",VLOOKUP(D824,'produto-estoque-total-7'!A:AB,11,0))</f>
        <v/>
      </c>
      <c r="V824" s="41">
        <f>IF(D824="","",IFERROR(VLOOKUP(D824,'produto-entrada-7'!A:M,10,0),0))</f>
        <v/>
      </c>
      <c r="W824" s="42" t="n"/>
      <c r="X824" s="39">
        <f>IF(D824="","",VLOOKUP(D824,'produto-estoque-total-7'!A:AB,8,0))</f>
        <v/>
      </c>
      <c r="Y824" s="39">
        <f>IF(D824="","",VLOOKUP(D824,'produto-estoque-total-7'!A:AB,9,0))</f>
        <v/>
      </c>
      <c r="Z824" s="39">
        <f>IF(D824="","",VLOOKUP(D824,'produto-estoque-total-7'!A:AB,10,0))</f>
        <v/>
      </c>
      <c r="AA824" s="39">
        <f>IFERROR(IF(D824="","",VLOOKUP(D824,'produto-venda-7'!B:N,4,0)),0)</f>
        <v/>
      </c>
      <c r="AB824" s="39">
        <f>IFERROR(IF(D824="","",VLOOKUP(D824,'produto-venda-7'!B:N,5,0)),0)</f>
        <v/>
      </c>
      <c r="AC824" s="39">
        <f>IF(D824="","",IFERROR(AA824/90,0))</f>
        <v/>
      </c>
      <c r="AD824" s="36">
        <f>IF(D824="","",IFERROR(VLOOKUP(D824,'produto-entrada-7'!A:M,4,0),0))</f>
        <v/>
      </c>
      <c r="AE824" s="36">
        <f>IFERROR(IF(D824="","",VLOOKUP(D824,'produto-venda-7'!B:N,10,0)),0)</f>
        <v/>
      </c>
      <c r="AF824" s="36">
        <f>IF(D824="","",IFERROR(VLOOKUP(D824,'produto-entrada-7'!A:M,11,0),0))</f>
        <v/>
      </c>
      <c r="AG824" s="1">
        <f>IF(D824="","",IFERROR(VLOOKUP(D824,'produto-entrada-7'!A:M,12,0),0))</f>
        <v/>
      </c>
      <c r="AH824" s="1">
        <f>IF(D824="","",IFERROR(VLOOKUP(D824,'produto-entrada-7'!A:M,13,0),0))</f>
        <v/>
      </c>
      <c r="AI824" s="36">
        <f>IFERROR(IF(D824="","",VLOOKUP(D824,'produto-venda-7'!B:N,11,0)),0)</f>
        <v/>
      </c>
      <c r="AJ824" s="43">
        <f>IF(D824="","",IFERROR(AI824*AB824,0))</f>
        <v/>
      </c>
      <c r="AK824" s="44">
        <f>IFERROR(IF(D824="","",VLOOKUP(F824,'ANALISE FORNECEDOR'!$A:$I,8,0)),"")</f>
        <v/>
      </c>
      <c r="AL824" s="44">
        <f>IF(D824="","",AVERAGE(AM824,AK824))</f>
        <v/>
      </c>
      <c r="AM824" s="44">
        <f>IFERROR(IF(D824="","",VLOOKUP(F824,'ANALISE FORNECEDOR'!$A:$I,9,0)),"")</f>
        <v/>
      </c>
      <c r="AN824" s="45">
        <f>IF(D824="","",IF(Y824&gt;12,AI824*(U824+Y824),AI824*U824))</f>
        <v/>
      </c>
      <c r="AO824" s="45">
        <f>IF(D824="","",IF(Y824&gt;12,AI824*(U824+V824+Y824),AI824*(U824+V824)))</f>
        <v/>
      </c>
      <c r="AP824" s="46">
        <f>IF(D824="","",IF(Y824&gt;12,AG824*(U824+Y824),AG824*U824))</f>
        <v/>
      </c>
      <c r="AQ824" s="46">
        <f>IF(D824="","",IF(Y824&gt;12,AG824*(U824+V824+Y824),AG824*(U824+V824)))</f>
        <v/>
      </c>
      <c r="AR824" s="46">
        <f>IF(D824="","",IF(OR(R824="A",R824="AA",R824="AAA"),AP824,0))</f>
        <v/>
      </c>
      <c r="AS824" s="46">
        <f>IF(D824="","",IF(R824="B",AP824,0))</f>
        <v/>
      </c>
      <c r="AT824" s="46">
        <f>IF(D824="","",IF(R824="C",AP824,0))</f>
        <v/>
      </c>
      <c r="AU824" s="47">
        <f>IF(D824="","",IFERROR(AN824/AJ824,0))</f>
        <v/>
      </c>
      <c r="AV824" s="47">
        <f>IF(D824="","",IFERROR(((AO824)/AJ824),0))</f>
        <v/>
      </c>
      <c r="AW824" s="48">
        <f>IF(D824="","",IF(OR(S824="S",NOT(AND(ISNUMBER(AC824),ISNUMBER(AL824),AC824*AL824&gt;=0))),0,AC824*AL824))</f>
        <v/>
      </c>
      <c r="AX824" s="49">
        <f>IFERROR(IF(D824="","",AW824*AG824),0)</f>
        <v/>
      </c>
      <c r="AY824" s="48">
        <f>IF(D824="","",IF(OR(S824="S",NOT(AND(ISNUMBER(AC824),ISNUMBER(AK824),AC824*AK824&gt;=0))),0,AC824*AK824))</f>
        <v/>
      </c>
      <c r="AZ824" s="48">
        <f>IFERROR(IF(D824="","",IF(AY824=0,0,IF(((AY824)-(U824+Y824))&lt;0,0,(AY824)-U824))),0)</f>
        <v/>
      </c>
      <c r="BA824" s="49">
        <f>IF(D824="","",AZ824*AG824)</f>
        <v/>
      </c>
      <c r="BB824" s="49">
        <f>IF(D824="","",IF(OR(R824="A",R824="AA",R824="AAA"),BA824,0))</f>
        <v/>
      </c>
      <c r="BC824" s="49">
        <f>IF(D824="","",IF(R824="B",BA824,0))</f>
        <v/>
      </c>
      <c r="BD824" s="49">
        <f>IF(D824="","",IF(R824="B",BA824,0))</f>
        <v/>
      </c>
      <c r="BE824" s="49">
        <f>IF(D824="","",IF(S824="S",
1,
IF(AC824=0,
1,
IF(
IFERROR(((U824+Y824)*AG824)/((AC824*AK824)*AG824),0)&lt;0,
0,
IF(
IFERROR(((U824+Y824)*AG824)/((AC824*AK824)*AG824),0)&gt;1,
1,
IFERROR(((U824+Y824)*AG824)/((AC824*AK824)*AG824),0)
)
)
)
))</f>
        <v/>
      </c>
      <c r="BF824" s="49">
        <f>IF(D824="","",IF(S824="S",
1,
IF(AC824=0,
1,
IF(
IFERROR(((U824+V824+Y824)*AG824)/((AC824*AK824)*AG824),0)&lt;0,
0,
IF(
IFERROR(((U824+V824+Y824)*AG824)/((AC824*AK824)*AG824),0)&gt;1,
1,
IFERROR(((U824+V824+Y824)*AG824)/((AC824*AK824)*AG824),0)
)
)
)
))</f>
        <v/>
      </c>
      <c r="BG824" s="50">
        <f>IF(D824="","",IF(S824="S",0,IF(AND(ISNUMBER(AC824),ISNUMBER(AM824)),IF(OR(AC824*AM824&lt;0,ISERR(AC824*AM824)),0,AC824*AM824),0)))</f>
        <v/>
      </c>
      <c r="BH824" s="50">
        <f>IF(D824="","",IF(BY824&gt;TODAY()-60,0,IF(Y824&gt;12,MAX(0,(U824+Y824)-BG824),MAX(0,U824-BG824))))</f>
        <v/>
      </c>
      <c r="BI824" s="51">
        <f>IF(D824="","",BH824*AG824)</f>
        <v/>
      </c>
      <c r="BJ824" s="51">
        <f>IF(D824="","",IF(OR(R824="A",R824="AA",R824="AAA"),BI824,0))</f>
        <v/>
      </c>
      <c r="BK824" s="51">
        <f>IF(D824="","",IF(R824="B",BI824,0))</f>
        <v/>
      </c>
      <c r="BL824" s="51">
        <f>IF(D824="","",IF(R824="C",BI824,0))</f>
        <v/>
      </c>
      <c r="BM824" s="51">
        <f>IF(D824="","",IFERROR(MAX(0,MIN(BI824/AP824,1)),0))</f>
        <v/>
      </c>
      <c r="BN824" s="52">
        <f>IF(D824="","",AB824*AG824)</f>
        <v/>
      </c>
      <c r="BO824" s="52">
        <f>IF(D824="","",(U824+V824+X824)*AG824)</f>
        <v/>
      </c>
      <c r="BP824" s="52">
        <f>IF(D824="","",(AB824*3)*AG824)</f>
        <v/>
      </c>
      <c r="BQ824" s="52">
        <f>IF(D824="","",IF(BO824-BP824&gt;0,0,BO824-BP824))</f>
        <v/>
      </c>
      <c r="BR824" s="52">
        <f>IF(D824="","",IF(BO824-BP824-BN824&gt;0,0,BO824-BP824-BN824))</f>
        <v/>
      </c>
      <c r="BS824" s="53">
        <f>IF(D824="","",IFERROR(AB824*AI824,0))</f>
        <v/>
      </c>
      <c r="BT824" s="53">
        <f>IF(D824="","",IFERROR(IF(X824&gt;12, AI824*(U824+V824+X824), AI824*(U824+V824)),0))</f>
        <v/>
      </c>
      <c r="BU824" s="53">
        <f>IF(D824="","",IFERROR(((AB824*3)*AI824),0))</f>
        <v/>
      </c>
      <c r="BV824" s="53">
        <f>IF(D824="","",IF(BT824-BU824&gt;0,0,BT824-BU824))</f>
        <v/>
      </c>
      <c r="BW824" s="53">
        <f>IF(D824="","",IF(BT824-BU824-BS824&gt;0,0,BT824-BU824-BS824))</f>
        <v/>
      </c>
      <c r="BX824" s="36">
        <f>IF(D824="","",IFERROR(VLOOKUP(D824,'produto-entrada-7'!A:M,3,0),"SEM PEDIDO"))</f>
        <v/>
      </c>
      <c r="BY824" s="36">
        <f>IF(D824="","",VLOOKUP(D824,'produto-estoque-total-7'!A:AB,25,0))</f>
        <v/>
      </c>
      <c r="BZ824" s="36">
        <f>IF(D824="","",IFERROR(VLOOKUP(D824,'produto-estoque-total-7'!A:AB,26,0)/100,0))</f>
        <v/>
      </c>
      <c r="CA824" s="36">
        <f>IF(D824="","",IFERROR(VLOOKUP(D824,'produto-estoque-total-7'!A:AB,27,0)/100,0))</f>
        <v/>
      </c>
      <c r="CB824" s="41">
        <f>IF(D824="","",V824*AF824)</f>
        <v/>
      </c>
      <c r="CC824" s="41">
        <f>IF(D824="","",V824*AI824)</f>
        <v/>
      </c>
      <c r="CD824" s="54">
        <f>IF(D824="","",VLOOKUP(D824,'produto-estoque-total-7'!A:AB,28,0))</f>
        <v/>
      </c>
    </row>
    <row r="825">
      <c r="A825" s="36">
        <f>IF(D825="","",VLOOKUP(D825,'produto-estoque-total-7'!A:AB,3,0))</f>
        <v/>
      </c>
      <c r="B825" s="1">
        <f>IF(D825="","",VLOOKUP(D825,'produto-estoque-total-7'!A:AB,12,0))</f>
        <v/>
      </c>
      <c r="C825" s="1">
        <f>IF(D825="","",VLOOKUP(D825,'produto-estoque-total-7'!A:AB,2,0))</f>
        <v/>
      </c>
      <c r="D825" s="37">
        <f>IFERROR(IF('produto-estoque-total-7'!A824="","",'produto-estoque-total-7'!A824),"")</f>
        <v/>
      </c>
      <c r="E825" s="1">
        <f>IF(D825="","",VLOOKUP(D825,'produto-estoque-total-7'!A:AB,4,0))</f>
        <v/>
      </c>
      <c r="F825" s="36">
        <f>IF(D825="","",VLOOKUP(D825,'produto-estoque-total-7'!A:AB,13,0))</f>
        <v/>
      </c>
      <c r="G825" s="1">
        <f>IF(F825="","",VLOOKUP(F825,'FORNECEDORES X COMPRADOR'!A:D,4,0))</f>
        <v/>
      </c>
      <c r="H825" s="1">
        <f>IF(F825="","",VLOOKUP(F825,'FORNECEDORES X COMPRADOR'!A:E,5,0))</f>
        <v/>
      </c>
      <c r="I825" s="36">
        <f>IF(D825="","",VLOOKUP(D825,'produto-estoque-total-7'!A:AB,15,0))</f>
        <v/>
      </c>
      <c r="J825" s="36">
        <f>IF(D825="","",VLOOKUP(D825,'produto-estoque-total-7'!A:AB,19,0))</f>
        <v/>
      </c>
      <c r="K825" s="1">
        <f>IF(D825="","",VLOOKUP(D825,'produto-estoque-total-7'!A:AB,20,0))</f>
        <v/>
      </c>
      <c r="L825" s="36">
        <f>IF(D825="","",VLOOKUP(D825,'produto-estoque-total-7'!A:AB,17,0))</f>
        <v/>
      </c>
      <c r="M825" s="1">
        <f>IF(D825="","",VLOOKUP(D825,'produto-estoque-total-7'!A:AB,18,0))</f>
        <v/>
      </c>
      <c r="N825" s="36">
        <f>IF(D825="","",VLOOKUP(D825,'produto-estoque-total-7'!A:AB,21,0))</f>
        <v/>
      </c>
      <c r="O825" s="1">
        <f>IF(D825="","",VLOOKUP(D825,'produto-estoque-total-7'!A:AB,22,0))</f>
        <v/>
      </c>
      <c r="P825" s="36">
        <f>IF(D825="","",VLOOKUP(D825,'produto-estoque-total-7'!A:AB,23,0))</f>
        <v/>
      </c>
      <c r="Q825" s="1">
        <f>IF(D825="","",VLOOKUP(D825,'produto-estoque-total-7'!A:AB,24,0))</f>
        <v/>
      </c>
      <c r="R825" s="38">
        <f>IFERROR(IF(D825="","",VLOOKUP(D825,'produto-venda-7'!B:N,13,0)),"C")</f>
        <v/>
      </c>
      <c r="S825" s="39">
        <f>IF(D825="","",VLOOKUP(D825,'produto-estoque-total-7'!A:AB,6,0))</f>
        <v/>
      </c>
      <c r="T825" s="39">
        <f>IF(D825="","",VLOOKUP(D825,'produto-estoque-total-7'!A:AB,5,0))</f>
        <v/>
      </c>
      <c r="U825" s="40">
        <f>IF(D825="","",VLOOKUP(D825,'produto-estoque-total-7'!A:AB,11,0))</f>
        <v/>
      </c>
      <c r="V825" s="41">
        <f>IF(D825="","",IFERROR(VLOOKUP(D825,'produto-entrada-7'!A:M,10,0),0))</f>
        <v/>
      </c>
      <c r="W825" s="42" t="n"/>
      <c r="X825" s="39">
        <f>IF(D825="","",VLOOKUP(D825,'produto-estoque-total-7'!A:AB,8,0))</f>
        <v/>
      </c>
      <c r="Y825" s="39">
        <f>IF(D825="","",VLOOKUP(D825,'produto-estoque-total-7'!A:AB,9,0))</f>
        <v/>
      </c>
      <c r="Z825" s="39">
        <f>IF(D825="","",VLOOKUP(D825,'produto-estoque-total-7'!A:AB,10,0))</f>
        <v/>
      </c>
      <c r="AA825" s="39">
        <f>IFERROR(IF(D825="","",VLOOKUP(D825,'produto-venda-7'!B:N,4,0)),0)</f>
        <v/>
      </c>
      <c r="AB825" s="39">
        <f>IFERROR(IF(D825="","",VLOOKUP(D825,'produto-venda-7'!B:N,5,0)),0)</f>
        <v/>
      </c>
      <c r="AC825" s="39">
        <f>IF(D825="","",IFERROR(AA825/90,0))</f>
        <v/>
      </c>
      <c r="AD825" s="36">
        <f>IF(D825="","",IFERROR(VLOOKUP(D825,'produto-entrada-7'!A:M,4,0),0))</f>
        <v/>
      </c>
      <c r="AE825" s="36">
        <f>IFERROR(IF(D825="","",VLOOKUP(D825,'produto-venda-7'!B:N,10,0)),0)</f>
        <v/>
      </c>
      <c r="AF825" s="36">
        <f>IF(D825="","",IFERROR(VLOOKUP(D825,'produto-entrada-7'!A:M,11,0),0))</f>
        <v/>
      </c>
      <c r="AG825" s="1">
        <f>IF(D825="","",IFERROR(VLOOKUP(D825,'produto-entrada-7'!A:M,12,0),0))</f>
        <v/>
      </c>
      <c r="AH825" s="1">
        <f>IF(D825="","",IFERROR(VLOOKUP(D825,'produto-entrada-7'!A:M,13,0),0))</f>
        <v/>
      </c>
      <c r="AI825" s="36">
        <f>IFERROR(IF(D825="","",VLOOKUP(D825,'produto-venda-7'!B:N,11,0)),0)</f>
        <v/>
      </c>
      <c r="AJ825" s="43">
        <f>IF(D825="","",IFERROR(AI825*AB825,0))</f>
        <v/>
      </c>
      <c r="AK825" s="44">
        <f>IFERROR(IF(D825="","",VLOOKUP(F825,'ANALISE FORNECEDOR'!$A:$I,8,0)),"")</f>
        <v/>
      </c>
      <c r="AL825" s="44">
        <f>IF(D825="","",AVERAGE(AM825,AK825))</f>
        <v/>
      </c>
      <c r="AM825" s="44">
        <f>IFERROR(IF(D825="","",VLOOKUP(F825,'ANALISE FORNECEDOR'!$A:$I,9,0)),"")</f>
        <v/>
      </c>
      <c r="AN825" s="45">
        <f>IF(D825="","",IF(Y825&gt;12,AI825*(U825+Y825),AI825*U825))</f>
        <v/>
      </c>
      <c r="AO825" s="45">
        <f>IF(D825="","",IF(Y825&gt;12,AI825*(U825+V825+Y825),AI825*(U825+V825)))</f>
        <v/>
      </c>
      <c r="AP825" s="46">
        <f>IF(D825="","",IF(Y825&gt;12,AG825*(U825+Y825),AG825*U825))</f>
        <v/>
      </c>
      <c r="AQ825" s="46">
        <f>IF(D825="","",IF(Y825&gt;12,AG825*(U825+V825+Y825),AG825*(U825+V825)))</f>
        <v/>
      </c>
      <c r="AR825" s="46">
        <f>IF(D825="","",IF(OR(R825="A",R825="AA",R825="AAA"),AP825,0))</f>
        <v/>
      </c>
      <c r="AS825" s="46">
        <f>IF(D825="","",IF(R825="B",AP825,0))</f>
        <v/>
      </c>
      <c r="AT825" s="46">
        <f>IF(D825="","",IF(R825="C",AP825,0))</f>
        <v/>
      </c>
      <c r="AU825" s="47">
        <f>IF(D825="","",IFERROR(AN825/AJ825,0))</f>
        <v/>
      </c>
      <c r="AV825" s="47">
        <f>IF(D825="","",IFERROR(((AO825)/AJ825),0))</f>
        <v/>
      </c>
      <c r="AW825" s="48">
        <f>IF(D825="","",IF(OR(S825="S",NOT(AND(ISNUMBER(AC825),ISNUMBER(AL825),AC825*AL825&gt;=0))),0,AC825*AL825))</f>
        <v/>
      </c>
      <c r="AX825" s="49">
        <f>IFERROR(IF(D825="","",AW825*AG825),0)</f>
        <v/>
      </c>
      <c r="AY825" s="48">
        <f>IF(D825="","",IF(OR(S825="S",NOT(AND(ISNUMBER(AC825),ISNUMBER(AK825),AC825*AK825&gt;=0))),0,AC825*AK825))</f>
        <v/>
      </c>
      <c r="AZ825" s="48">
        <f>IFERROR(IF(D825="","",IF(AY825=0,0,IF(((AY825)-(U825+Y825))&lt;0,0,(AY825)-U825))),0)</f>
        <v/>
      </c>
      <c r="BA825" s="49">
        <f>IF(D825="","",AZ825*AG825)</f>
        <v/>
      </c>
      <c r="BB825" s="49">
        <f>IF(D825="","",IF(OR(R825="A",R825="AA",R825="AAA"),BA825,0))</f>
        <v/>
      </c>
      <c r="BC825" s="49">
        <f>IF(D825="","",IF(R825="B",BA825,0))</f>
        <v/>
      </c>
      <c r="BD825" s="49">
        <f>IF(D825="","",IF(R825="B",BA825,0))</f>
        <v/>
      </c>
      <c r="BE825" s="49">
        <f>IF(D825="","",IF(S825="S",
1,
IF(AC825=0,
1,
IF(
IFERROR(((U825+Y825)*AG825)/((AC825*AK825)*AG825),0)&lt;0,
0,
IF(
IFERROR(((U825+Y825)*AG825)/((AC825*AK825)*AG825),0)&gt;1,
1,
IFERROR(((U825+Y825)*AG825)/((AC825*AK825)*AG825),0)
)
)
)
))</f>
        <v/>
      </c>
      <c r="BF825" s="49">
        <f>IF(D825="","",IF(S825="S",
1,
IF(AC825=0,
1,
IF(
IFERROR(((U825+V825+Y825)*AG825)/((AC825*AK825)*AG825),0)&lt;0,
0,
IF(
IFERROR(((U825+V825+Y825)*AG825)/((AC825*AK825)*AG825),0)&gt;1,
1,
IFERROR(((U825+V825+Y825)*AG825)/((AC825*AK825)*AG825),0)
)
)
)
))</f>
        <v/>
      </c>
      <c r="BG825" s="50">
        <f>IF(D825="","",IF(S825="S",0,IF(AND(ISNUMBER(AC825),ISNUMBER(AM825)),IF(OR(AC825*AM825&lt;0,ISERR(AC825*AM825)),0,AC825*AM825),0)))</f>
        <v/>
      </c>
      <c r="BH825" s="50">
        <f>IF(D825="","",IF(BY825&gt;TODAY()-60,0,IF(Y825&gt;12,MAX(0,(U825+Y825)-BG825),MAX(0,U825-BG825))))</f>
        <v/>
      </c>
      <c r="BI825" s="51">
        <f>IF(D825="","",BH825*AG825)</f>
        <v/>
      </c>
      <c r="BJ825" s="51">
        <f>IF(D825="","",IF(OR(R825="A",R825="AA",R825="AAA"),BI825,0))</f>
        <v/>
      </c>
      <c r="BK825" s="51">
        <f>IF(D825="","",IF(R825="B",BI825,0))</f>
        <v/>
      </c>
      <c r="BL825" s="51">
        <f>IF(D825="","",IF(R825="C",BI825,0))</f>
        <v/>
      </c>
      <c r="BM825" s="51">
        <f>IF(D825="","",IFERROR(MAX(0,MIN(BI825/AP825,1)),0))</f>
        <v/>
      </c>
      <c r="BN825" s="52">
        <f>IF(D825="","",AB825*AG825)</f>
        <v/>
      </c>
      <c r="BO825" s="52">
        <f>IF(D825="","",(U825+V825+X825)*AG825)</f>
        <v/>
      </c>
      <c r="BP825" s="52">
        <f>IF(D825="","",(AB825*3)*AG825)</f>
        <v/>
      </c>
      <c r="BQ825" s="52">
        <f>IF(D825="","",IF(BO825-BP825&gt;0,0,BO825-BP825))</f>
        <v/>
      </c>
      <c r="BR825" s="52">
        <f>IF(D825="","",IF(BO825-BP825-BN825&gt;0,0,BO825-BP825-BN825))</f>
        <v/>
      </c>
      <c r="BS825" s="53">
        <f>IF(D825="","",IFERROR(AB825*AI825,0))</f>
        <v/>
      </c>
      <c r="BT825" s="53">
        <f>IF(D825="","",IFERROR(IF(X825&gt;12, AI825*(U825+V825+X825), AI825*(U825+V825)),0))</f>
        <v/>
      </c>
      <c r="BU825" s="53">
        <f>IF(D825="","",IFERROR(((AB825*3)*AI825),0))</f>
        <v/>
      </c>
      <c r="BV825" s="53">
        <f>IF(D825="","",IF(BT825-BU825&gt;0,0,BT825-BU825))</f>
        <v/>
      </c>
      <c r="BW825" s="53">
        <f>IF(D825="","",IF(BT825-BU825-BS825&gt;0,0,BT825-BU825-BS825))</f>
        <v/>
      </c>
      <c r="BX825" s="36">
        <f>IF(D825="","",IFERROR(VLOOKUP(D825,'produto-entrada-7'!A:M,3,0),"SEM PEDIDO"))</f>
        <v/>
      </c>
      <c r="BY825" s="36">
        <f>IF(D825="","",VLOOKUP(D825,'produto-estoque-total-7'!A:AB,25,0))</f>
        <v/>
      </c>
      <c r="BZ825" s="36">
        <f>IF(D825="","",IFERROR(VLOOKUP(D825,'produto-estoque-total-7'!A:AB,26,0)/100,0))</f>
        <v/>
      </c>
      <c r="CA825" s="36">
        <f>IF(D825="","",IFERROR(VLOOKUP(D825,'produto-estoque-total-7'!A:AB,27,0)/100,0))</f>
        <v/>
      </c>
      <c r="CB825" s="41">
        <f>IF(D825="","",V825*AF825)</f>
        <v/>
      </c>
      <c r="CC825" s="41">
        <f>IF(D825="","",V825*AI825)</f>
        <v/>
      </c>
      <c r="CD825" s="54">
        <f>IF(D825="","",VLOOKUP(D825,'produto-estoque-total-7'!A:AB,28,0))</f>
        <v/>
      </c>
    </row>
    <row r="826">
      <c r="A826" s="36">
        <f>IF(D826="","",VLOOKUP(D826,'produto-estoque-total-7'!A:AB,3,0))</f>
        <v/>
      </c>
      <c r="B826" s="1">
        <f>IF(D826="","",VLOOKUP(D826,'produto-estoque-total-7'!A:AB,12,0))</f>
        <v/>
      </c>
      <c r="C826" s="1">
        <f>IF(D826="","",VLOOKUP(D826,'produto-estoque-total-7'!A:AB,2,0))</f>
        <v/>
      </c>
      <c r="D826" s="37">
        <f>IFERROR(IF('produto-estoque-total-7'!A825="","",'produto-estoque-total-7'!A825),"")</f>
        <v/>
      </c>
      <c r="E826" s="1">
        <f>IF(D826="","",VLOOKUP(D826,'produto-estoque-total-7'!A:AB,4,0))</f>
        <v/>
      </c>
      <c r="F826" s="36">
        <f>IF(D826="","",VLOOKUP(D826,'produto-estoque-total-7'!A:AB,13,0))</f>
        <v/>
      </c>
      <c r="G826" s="1">
        <f>IF(F826="","",VLOOKUP(F826,'FORNECEDORES X COMPRADOR'!A:D,4,0))</f>
        <v/>
      </c>
      <c r="H826" s="1">
        <f>IF(F826="","",VLOOKUP(F826,'FORNECEDORES X COMPRADOR'!A:E,5,0))</f>
        <v/>
      </c>
      <c r="I826" s="36">
        <f>IF(D826="","",VLOOKUP(D826,'produto-estoque-total-7'!A:AB,15,0))</f>
        <v/>
      </c>
      <c r="J826" s="36">
        <f>IF(D826="","",VLOOKUP(D826,'produto-estoque-total-7'!A:AB,19,0))</f>
        <v/>
      </c>
      <c r="K826" s="1">
        <f>IF(D826="","",VLOOKUP(D826,'produto-estoque-total-7'!A:AB,20,0))</f>
        <v/>
      </c>
      <c r="L826" s="36">
        <f>IF(D826="","",VLOOKUP(D826,'produto-estoque-total-7'!A:AB,17,0))</f>
        <v/>
      </c>
      <c r="M826" s="1">
        <f>IF(D826="","",VLOOKUP(D826,'produto-estoque-total-7'!A:AB,18,0))</f>
        <v/>
      </c>
      <c r="N826" s="36">
        <f>IF(D826="","",VLOOKUP(D826,'produto-estoque-total-7'!A:AB,21,0))</f>
        <v/>
      </c>
      <c r="O826" s="1">
        <f>IF(D826="","",VLOOKUP(D826,'produto-estoque-total-7'!A:AB,22,0))</f>
        <v/>
      </c>
      <c r="P826" s="36">
        <f>IF(D826="","",VLOOKUP(D826,'produto-estoque-total-7'!A:AB,23,0))</f>
        <v/>
      </c>
      <c r="Q826" s="1">
        <f>IF(D826="","",VLOOKUP(D826,'produto-estoque-total-7'!A:AB,24,0))</f>
        <v/>
      </c>
      <c r="R826" s="38">
        <f>IFERROR(IF(D826="","",VLOOKUP(D826,'produto-venda-7'!B:N,13,0)),"C")</f>
        <v/>
      </c>
      <c r="S826" s="39">
        <f>IF(D826="","",VLOOKUP(D826,'produto-estoque-total-7'!A:AB,6,0))</f>
        <v/>
      </c>
      <c r="T826" s="39">
        <f>IF(D826="","",VLOOKUP(D826,'produto-estoque-total-7'!A:AB,5,0))</f>
        <v/>
      </c>
      <c r="U826" s="40">
        <f>IF(D826="","",VLOOKUP(D826,'produto-estoque-total-7'!A:AB,11,0))</f>
        <v/>
      </c>
      <c r="V826" s="41">
        <f>IF(D826="","",IFERROR(VLOOKUP(D826,'produto-entrada-7'!A:M,10,0),0))</f>
        <v/>
      </c>
      <c r="W826" s="42" t="n"/>
      <c r="X826" s="39">
        <f>IF(D826="","",VLOOKUP(D826,'produto-estoque-total-7'!A:AB,8,0))</f>
        <v/>
      </c>
      <c r="Y826" s="39">
        <f>IF(D826="","",VLOOKUP(D826,'produto-estoque-total-7'!A:AB,9,0))</f>
        <v/>
      </c>
      <c r="Z826" s="39">
        <f>IF(D826="","",VLOOKUP(D826,'produto-estoque-total-7'!A:AB,10,0))</f>
        <v/>
      </c>
      <c r="AA826" s="39">
        <f>IFERROR(IF(D826="","",VLOOKUP(D826,'produto-venda-7'!B:N,4,0)),0)</f>
        <v/>
      </c>
      <c r="AB826" s="39">
        <f>IFERROR(IF(D826="","",VLOOKUP(D826,'produto-venda-7'!B:N,5,0)),0)</f>
        <v/>
      </c>
      <c r="AC826" s="39">
        <f>IF(D826="","",IFERROR(AA826/90,0))</f>
        <v/>
      </c>
      <c r="AD826" s="36">
        <f>IF(D826="","",IFERROR(VLOOKUP(D826,'produto-entrada-7'!A:M,4,0),0))</f>
        <v/>
      </c>
      <c r="AE826" s="36">
        <f>IFERROR(IF(D826="","",VLOOKUP(D826,'produto-venda-7'!B:N,10,0)),0)</f>
        <v/>
      </c>
      <c r="AF826" s="36">
        <f>IF(D826="","",IFERROR(VLOOKUP(D826,'produto-entrada-7'!A:M,11,0),0))</f>
        <v/>
      </c>
      <c r="AG826" s="1">
        <f>IF(D826="","",IFERROR(VLOOKUP(D826,'produto-entrada-7'!A:M,12,0),0))</f>
        <v/>
      </c>
      <c r="AH826" s="1">
        <f>IF(D826="","",IFERROR(VLOOKUP(D826,'produto-entrada-7'!A:M,13,0),0))</f>
        <v/>
      </c>
      <c r="AI826" s="36">
        <f>IFERROR(IF(D826="","",VLOOKUP(D826,'produto-venda-7'!B:N,11,0)),0)</f>
        <v/>
      </c>
      <c r="AJ826" s="43">
        <f>IF(D826="","",IFERROR(AI826*AB826,0))</f>
        <v/>
      </c>
      <c r="AK826" s="44">
        <f>IFERROR(IF(D826="","",VLOOKUP(F826,'ANALISE FORNECEDOR'!$A:$I,8,0)),"")</f>
        <v/>
      </c>
      <c r="AL826" s="44">
        <f>IF(D826="","",AVERAGE(AM826,AK826))</f>
        <v/>
      </c>
      <c r="AM826" s="44">
        <f>IFERROR(IF(D826="","",VLOOKUP(F826,'ANALISE FORNECEDOR'!$A:$I,9,0)),"")</f>
        <v/>
      </c>
      <c r="AN826" s="45">
        <f>IF(D826="","",IF(Y826&gt;12,AI826*(U826+Y826),AI826*U826))</f>
        <v/>
      </c>
      <c r="AO826" s="45">
        <f>IF(D826="","",IF(Y826&gt;12,AI826*(U826+V826+Y826),AI826*(U826+V826)))</f>
        <v/>
      </c>
      <c r="AP826" s="46">
        <f>IF(D826="","",IF(Y826&gt;12,AG826*(U826+Y826),AG826*U826))</f>
        <v/>
      </c>
      <c r="AQ826" s="46">
        <f>IF(D826="","",IF(Y826&gt;12,AG826*(U826+V826+Y826),AG826*(U826+V826)))</f>
        <v/>
      </c>
      <c r="AR826" s="46">
        <f>IF(D826="","",IF(OR(R826="A",R826="AA",R826="AAA"),AP826,0))</f>
        <v/>
      </c>
      <c r="AS826" s="46">
        <f>IF(D826="","",IF(R826="B",AP826,0))</f>
        <v/>
      </c>
      <c r="AT826" s="46">
        <f>IF(D826="","",IF(R826="C",AP826,0))</f>
        <v/>
      </c>
      <c r="AU826" s="47">
        <f>IF(D826="","",IFERROR(AN826/AJ826,0))</f>
        <v/>
      </c>
      <c r="AV826" s="47">
        <f>IF(D826="","",IFERROR(((AO826)/AJ826),0))</f>
        <v/>
      </c>
      <c r="AW826" s="48">
        <f>IF(D826="","",IF(OR(S826="S",NOT(AND(ISNUMBER(AC826),ISNUMBER(AL826),AC826*AL826&gt;=0))),0,AC826*AL826))</f>
        <v/>
      </c>
      <c r="AX826" s="49">
        <f>IFERROR(IF(D826="","",AW826*AG826),0)</f>
        <v/>
      </c>
      <c r="AY826" s="48">
        <f>IF(D826="","",IF(OR(S826="S",NOT(AND(ISNUMBER(AC826),ISNUMBER(AK826),AC826*AK826&gt;=0))),0,AC826*AK826))</f>
        <v/>
      </c>
      <c r="AZ826" s="48">
        <f>IFERROR(IF(D826="","",IF(AY826=0,0,IF(((AY826)-(U826+Y826))&lt;0,0,(AY826)-U826))),0)</f>
        <v/>
      </c>
      <c r="BA826" s="49">
        <f>IF(D826="","",AZ826*AG826)</f>
        <v/>
      </c>
      <c r="BB826" s="49">
        <f>IF(D826="","",IF(OR(R826="A",R826="AA",R826="AAA"),BA826,0))</f>
        <v/>
      </c>
      <c r="BC826" s="49">
        <f>IF(D826="","",IF(R826="B",BA826,0))</f>
        <v/>
      </c>
      <c r="BD826" s="49">
        <f>IF(D826="","",IF(R826="B",BA826,0))</f>
        <v/>
      </c>
      <c r="BE826" s="49">
        <f>IF(D826="","",IF(S826="S",
1,
IF(AC826=0,
1,
IF(
IFERROR(((U826+Y826)*AG826)/((AC826*AK826)*AG826),0)&lt;0,
0,
IF(
IFERROR(((U826+Y826)*AG826)/((AC826*AK826)*AG826),0)&gt;1,
1,
IFERROR(((U826+Y826)*AG826)/((AC826*AK826)*AG826),0)
)
)
)
))</f>
        <v/>
      </c>
      <c r="BF826" s="49">
        <f>IF(D826="","",IF(S826="S",
1,
IF(AC826=0,
1,
IF(
IFERROR(((U826+V826+Y826)*AG826)/((AC826*AK826)*AG826),0)&lt;0,
0,
IF(
IFERROR(((U826+V826+Y826)*AG826)/((AC826*AK826)*AG826),0)&gt;1,
1,
IFERROR(((U826+V826+Y826)*AG826)/((AC826*AK826)*AG826),0)
)
)
)
))</f>
        <v/>
      </c>
      <c r="BG826" s="50">
        <f>IF(D826="","",IF(S826="S",0,IF(AND(ISNUMBER(AC826),ISNUMBER(AM826)),IF(OR(AC826*AM826&lt;0,ISERR(AC826*AM826)),0,AC826*AM826),0)))</f>
        <v/>
      </c>
      <c r="BH826" s="50">
        <f>IF(D826="","",IF(BY826&gt;TODAY()-60,0,IF(Y826&gt;12,MAX(0,(U826+Y826)-BG826),MAX(0,U826-BG826))))</f>
        <v/>
      </c>
      <c r="BI826" s="51">
        <f>IF(D826="","",BH826*AG826)</f>
        <v/>
      </c>
      <c r="BJ826" s="51">
        <f>IF(D826="","",IF(OR(R826="A",R826="AA",R826="AAA"),BI826,0))</f>
        <v/>
      </c>
      <c r="BK826" s="51">
        <f>IF(D826="","",IF(R826="B",BI826,0))</f>
        <v/>
      </c>
      <c r="BL826" s="51">
        <f>IF(D826="","",IF(R826="C",BI826,0))</f>
        <v/>
      </c>
      <c r="BM826" s="51">
        <f>IF(D826="","",IFERROR(MAX(0,MIN(BI826/AP826,1)),0))</f>
        <v/>
      </c>
      <c r="BN826" s="52">
        <f>IF(D826="","",AB826*AG826)</f>
        <v/>
      </c>
      <c r="BO826" s="52">
        <f>IF(D826="","",(U826+V826+X826)*AG826)</f>
        <v/>
      </c>
      <c r="BP826" s="52">
        <f>IF(D826="","",(AB826*3)*AG826)</f>
        <v/>
      </c>
      <c r="BQ826" s="52">
        <f>IF(D826="","",IF(BO826-BP826&gt;0,0,BO826-BP826))</f>
        <v/>
      </c>
      <c r="BR826" s="52">
        <f>IF(D826="","",IF(BO826-BP826-BN826&gt;0,0,BO826-BP826-BN826))</f>
        <v/>
      </c>
      <c r="BS826" s="53">
        <f>IF(D826="","",IFERROR(AB826*AI826,0))</f>
        <v/>
      </c>
      <c r="BT826" s="53">
        <f>IF(D826="","",IFERROR(IF(X826&gt;12, AI826*(U826+V826+X826), AI826*(U826+V826)),0))</f>
        <v/>
      </c>
      <c r="BU826" s="53">
        <f>IF(D826="","",IFERROR(((AB826*3)*AI826),0))</f>
        <v/>
      </c>
      <c r="BV826" s="53">
        <f>IF(D826="","",IF(BT826-BU826&gt;0,0,BT826-BU826))</f>
        <v/>
      </c>
      <c r="BW826" s="53">
        <f>IF(D826="","",IF(BT826-BU826-BS826&gt;0,0,BT826-BU826-BS826))</f>
        <v/>
      </c>
      <c r="BX826" s="36">
        <f>IF(D826="","",IFERROR(VLOOKUP(D826,'produto-entrada-7'!A:M,3,0),"SEM PEDIDO"))</f>
        <v/>
      </c>
      <c r="BY826" s="36">
        <f>IF(D826="","",VLOOKUP(D826,'produto-estoque-total-7'!A:AB,25,0))</f>
        <v/>
      </c>
      <c r="BZ826" s="36">
        <f>IF(D826="","",IFERROR(VLOOKUP(D826,'produto-estoque-total-7'!A:AB,26,0)/100,0))</f>
        <v/>
      </c>
      <c r="CA826" s="36">
        <f>IF(D826="","",IFERROR(VLOOKUP(D826,'produto-estoque-total-7'!A:AB,27,0)/100,0))</f>
        <v/>
      </c>
      <c r="CB826" s="41">
        <f>IF(D826="","",V826*AF826)</f>
        <v/>
      </c>
      <c r="CC826" s="41">
        <f>IF(D826="","",V826*AI826)</f>
        <v/>
      </c>
      <c r="CD826" s="54">
        <f>IF(D826="","",VLOOKUP(D826,'produto-estoque-total-7'!A:AB,28,0))</f>
        <v/>
      </c>
    </row>
    <row r="827">
      <c r="A827" s="36">
        <f>IF(D827="","",VLOOKUP(D827,'produto-estoque-total-7'!A:AB,3,0))</f>
        <v/>
      </c>
      <c r="B827" s="1">
        <f>IF(D827="","",VLOOKUP(D827,'produto-estoque-total-7'!A:AB,12,0))</f>
        <v/>
      </c>
      <c r="C827" s="1">
        <f>IF(D827="","",VLOOKUP(D827,'produto-estoque-total-7'!A:AB,2,0))</f>
        <v/>
      </c>
      <c r="D827" s="37">
        <f>IFERROR(IF('produto-estoque-total-7'!A826="","",'produto-estoque-total-7'!A826),"")</f>
        <v/>
      </c>
      <c r="E827" s="1">
        <f>IF(D827="","",VLOOKUP(D827,'produto-estoque-total-7'!A:AB,4,0))</f>
        <v/>
      </c>
      <c r="F827" s="36">
        <f>IF(D827="","",VLOOKUP(D827,'produto-estoque-total-7'!A:AB,13,0))</f>
        <v/>
      </c>
      <c r="G827" s="1">
        <f>IF(F827="","",VLOOKUP(F827,'FORNECEDORES X COMPRADOR'!A:D,4,0))</f>
        <v/>
      </c>
      <c r="H827" s="1">
        <f>IF(F827="","",VLOOKUP(F827,'FORNECEDORES X COMPRADOR'!A:E,5,0))</f>
        <v/>
      </c>
      <c r="I827" s="36">
        <f>IF(D827="","",VLOOKUP(D827,'produto-estoque-total-7'!A:AB,15,0))</f>
        <v/>
      </c>
      <c r="J827" s="36">
        <f>IF(D827="","",VLOOKUP(D827,'produto-estoque-total-7'!A:AB,19,0))</f>
        <v/>
      </c>
      <c r="K827" s="1">
        <f>IF(D827="","",VLOOKUP(D827,'produto-estoque-total-7'!A:AB,20,0))</f>
        <v/>
      </c>
      <c r="L827" s="36">
        <f>IF(D827="","",VLOOKUP(D827,'produto-estoque-total-7'!A:AB,17,0))</f>
        <v/>
      </c>
      <c r="M827" s="1">
        <f>IF(D827="","",VLOOKUP(D827,'produto-estoque-total-7'!A:AB,18,0))</f>
        <v/>
      </c>
      <c r="N827" s="36">
        <f>IF(D827="","",VLOOKUP(D827,'produto-estoque-total-7'!A:AB,21,0))</f>
        <v/>
      </c>
      <c r="O827" s="1">
        <f>IF(D827="","",VLOOKUP(D827,'produto-estoque-total-7'!A:AB,22,0))</f>
        <v/>
      </c>
      <c r="P827" s="36">
        <f>IF(D827="","",VLOOKUP(D827,'produto-estoque-total-7'!A:AB,23,0))</f>
        <v/>
      </c>
      <c r="Q827" s="1">
        <f>IF(D827="","",VLOOKUP(D827,'produto-estoque-total-7'!A:AB,24,0))</f>
        <v/>
      </c>
      <c r="R827" s="38">
        <f>IFERROR(IF(D827="","",VLOOKUP(D827,'produto-venda-7'!B:N,13,0)),"C")</f>
        <v/>
      </c>
      <c r="S827" s="39">
        <f>IF(D827="","",VLOOKUP(D827,'produto-estoque-total-7'!A:AB,6,0))</f>
        <v/>
      </c>
      <c r="T827" s="39">
        <f>IF(D827="","",VLOOKUP(D827,'produto-estoque-total-7'!A:AB,5,0))</f>
        <v/>
      </c>
      <c r="U827" s="40">
        <f>IF(D827="","",VLOOKUP(D827,'produto-estoque-total-7'!A:AB,11,0))</f>
        <v/>
      </c>
      <c r="V827" s="41">
        <f>IF(D827="","",IFERROR(VLOOKUP(D827,'produto-entrada-7'!A:M,10,0),0))</f>
        <v/>
      </c>
      <c r="W827" s="42" t="n"/>
      <c r="X827" s="39">
        <f>IF(D827="","",VLOOKUP(D827,'produto-estoque-total-7'!A:AB,8,0))</f>
        <v/>
      </c>
      <c r="Y827" s="39">
        <f>IF(D827="","",VLOOKUP(D827,'produto-estoque-total-7'!A:AB,9,0))</f>
        <v/>
      </c>
      <c r="Z827" s="39">
        <f>IF(D827="","",VLOOKUP(D827,'produto-estoque-total-7'!A:AB,10,0))</f>
        <v/>
      </c>
      <c r="AA827" s="39">
        <f>IFERROR(IF(D827="","",VLOOKUP(D827,'produto-venda-7'!B:N,4,0)),0)</f>
        <v/>
      </c>
      <c r="AB827" s="39">
        <f>IFERROR(IF(D827="","",VLOOKUP(D827,'produto-venda-7'!B:N,5,0)),0)</f>
        <v/>
      </c>
      <c r="AC827" s="39">
        <f>IF(D827="","",IFERROR(AA827/90,0))</f>
        <v/>
      </c>
      <c r="AD827" s="36">
        <f>IF(D827="","",IFERROR(VLOOKUP(D827,'produto-entrada-7'!A:M,4,0),0))</f>
        <v/>
      </c>
      <c r="AE827" s="36">
        <f>IFERROR(IF(D827="","",VLOOKUP(D827,'produto-venda-7'!B:N,10,0)),0)</f>
        <v/>
      </c>
      <c r="AF827" s="36">
        <f>IF(D827="","",IFERROR(VLOOKUP(D827,'produto-entrada-7'!A:M,11,0),0))</f>
        <v/>
      </c>
      <c r="AG827" s="1">
        <f>IF(D827="","",IFERROR(VLOOKUP(D827,'produto-entrada-7'!A:M,12,0),0))</f>
        <v/>
      </c>
      <c r="AH827" s="1">
        <f>IF(D827="","",IFERROR(VLOOKUP(D827,'produto-entrada-7'!A:M,13,0),0))</f>
        <v/>
      </c>
      <c r="AI827" s="36">
        <f>IFERROR(IF(D827="","",VLOOKUP(D827,'produto-venda-7'!B:N,11,0)),0)</f>
        <v/>
      </c>
      <c r="AJ827" s="43">
        <f>IF(D827="","",IFERROR(AI827*AB827,0))</f>
        <v/>
      </c>
      <c r="AK827" s="44">
        <f>IFERROR(IF(D827="","",VLOOKUP(F827,'ANALISE FORNECEDOR'!$A:$I,8,0)),"")</f>
        <v/>
      </c>
      <c r="AL827" s="44">
        <f>IF(D827="","",AVERAGE(AM827,AK827))</f>
        <v/>
      </c>
      <c r="AM827" s="44">
        <f>IFERROR(IF(D827="","",VLOOKUP(F827,'ANALISE FORNECEDOR'!$A:$I,9,0)),"")</f>
        <v/>
      </c>
      <c r="AN827" s="45">
        <f>IF(D827="","",IF(Y827&gt;12,AI827*(U827+Y827),AI827*U827))</f>
        <v/>
      </c>
      <c r="AO827" s="45">
        <f>IF(D827="","",IF(Y827&gt;12,AI827*(U827+V827+Y827),AI827*(U827+V827)))</f>
        <v/>
      </c>
      <c r="AP827" s="46">
        <f>IF(D827="","",IF(Y827&gt;12,AG827*(U827+Y827),AG827*U827))</f>
        <v/>
      </c>
      <c r="AQ827" s="46">
        <f>IF(D827="","",IF(Y827&gt;12,AG827*(U827+V827+Y827),AG827*(U827+V827)))</f>
        <v/>
      </c>
      <c r="AR827" s="46">
        <f>IF(D827="","",IF(OR(R827="A",R827="AA",R827="AAA"),AP827,0))</f>
        <v/>
      </c>
      <c r="AS827" s="46">
        <f>IF(D827="","",IF(R827="B",AP827,0))</f>
        <v/>
      </c>
      <c r="AT827" s="46">
        <f>IF(D827="","",IF(R827="C",AP827,0))</f>
        <v/>
      </c>
      <c r="AU827" s="47">
        <f>IF(D827="","",IFERROR(AN827/AJ827,0))</f>
        <v/>
      </c>
      <c r="AV827" s="47">
        <f>IF(D827="","",IFERROR(((AO827)/AJ827),0))</f>
        <v/>
      </c>
      <c r="AW827" s="48">
        <f>IF(D827="","",IF(OR(S827="S",NOT(AND(ISNUMBER(AC827),ISNUMBER(AL827),AC827*AL827&gt;=0))),0,AC827*AL827))</f>
        <v/>
      </c>
      <c r="AX827" s="49">
        <f>IFERROR(IF(D827="","",AW827*AG827),0)</f>
        <v/>
      </c>
      <c r="AY827" s="48">
        <f>IF(D827="","",IF(OR(S827="S",NOT(AND(ISNUMBER(AC827),ISNUMBER(AK827),AC827*AK827&gt;=0))),0,AC827*AK827))</f>
        <v/>
      </c>
      <c r="AZ827" s="48">
        <f>IFERROR(IF(D827="","",IF(AY827=0,0,IF(((AY827)-(U827+Y827))&lt;0,0,(AY827)-U827))),0)</f>
        <v/>
      </c>
      <c r="BA827" s="49">
        <f>IF(D827="","",AZ827*AG827)</f>
        <v/>
      </c>
      <c r="BB827" s="49">
        <f>IF(D827="","",IF(OR(R827="A",R827="AA",R827="AAA"),BA827,0))</f>
        <v/>
      </c>
      <c r="BC827" s="49">
        <f>IF(D827="","",IF(R827="B",BA827,0))</f>
        <v/>
      </c>
      <c r="BD827" s="49">
        <f>IF(D827="","",IF(R827="B",BA827,0))</f>
        <v/>
      </c>
      <c r="BE827" s="49">
        <f>IF(D827="","",IF(S827="S",
1,
IF(AC827=0,
1,
IF(
IFERROR(((U827+Y827)*AG827)/((AC827*AK827)*AG827),0)&lt;0,
0,
IF(
IFERROR(((U827+Y827)*AG827)/((AC827*AK827)*AG827),0)&gt;1,
1,
IFERROR(((U827+Y827)*AG827)/((AC827*AK827)*AG827),0)
)
)
)
))</f>
        <v/>
      </c>
      <c r="BF827" s="49">
        <f>IF(D827="","",IF(S827="S",
1,
IF(AC827=0,
1,
IF(
IFERROR(((U827+V827+Y827)*AG827)/((AC827*AK827)*AG827),0)&lt;0,
0,
IF(
IFERROR(((U827+V827+Y827)*AG827)/((AC827*AK827)*AG827),0)&gt;1,
1,
IFERROR(((U827+V827+Y827)*AG827)/((AC827*AK827)*AG827),0)
)
)
)
))</f>
        <v/>
      </c>
      <c r="BG827" s="50">
        <f>IF(D827="","",IF(S827="S",0,IF(AND(ISNUMBER(AC827),ISNUMBER(AM827)),IF(OR(AC827*AM827&lt;0,ISERR(AC827*AM827)),0,AC827*AM827),0)))</f>
        <v/>
      </c>
      <c r="BH827" s="50">
        <f>IF(D827="","",IF(BY827&gt;TODAY()-60,0,IF(Y827&gt;12,MAX(0,(U827+Y827)-BG827),MAX(0,U827-BG827))))</f>
        <v/>
      </c>
      <c r="BI827" s="51">
        <f>IF(D827="","",BH827*AG827)</f>
        <v/>
      </c>
      <c r="BJ827" s="51">
        <f>IF(D827="","",IF(OR(R827="A",R827="AA",R827="AAA"),BI827,0))</f>
        <v/>
      </c>
      <c r="BK827" s="51">
        <f>IF(D827="","",IF(R827="B",BI827,0))</f>
        <v/>
      </c>
      <c r="BL827" s="51">
        <f>IF(D827="","",IF(R827="C",BI827,0))</f>
        <v/>
      </c>
      <c r="BM827" s="51">
        <f>IF(D827="","",IFERROR(MAX(0,MIN(BI827/AP827,1)),0))</f>
        <v/>
      </c>
      <c r="BN827" s="52">
        <f>IF(D827="","",AB827*AG827)</f>
        <v/>
      </c>
      <c r="BO827" s="52">
        <f>IF(D827="","",(U827+V827+X827)*AG827)</f>
        <v/>
      </c>
      <c r="BP827" s="52">
        <f>IF(D827="","",(AB827*3)*AG827)</f>
        <v/>
      </c>
      <c r="BQ827" s="52">
        <f>IF(D827="","",IF(BO827-BP827&gt;0,0,BO827-BP827))</f>
        <v/>
      </c>
      <c r="BR827" s="52">
        <f>IF(D827="","",IF(BO827-BP827-BN827&gt;0,0,BO827-BP827-BN827))</f>
        <v/>
      </c>
      <c r="BS827" s="53">
        <f>IF(D827="","",IFERROR(AB827*AI827,0))</f>
        <v/>
      </c>
      <c r="BT827" s="53">
        <f>IF(D827="","",IFERROR(IF(X827&gt;12, AI827*(U827+V827+X827), AI827*(U827+V827)),0))</f>
        <v/>
      </c>
      <c r="BU827" s="53">
        <f>IF(D827="","",IFERROR(((AB827*3)*AI827),0))</f>
        <v/>
      </c>
      <c r="BV827" s="53">
        <f>IF(D827="","",IF(BT827-BU827&gt;0,0,BT827-BU827))</f>
        <v/>
      </c>
      <c r="BW827" s="53">
        <f>IF(D827="","",IF(BT827-BU827-BS827&gt;0,0,BT827-BU827-BS827))</f>
        <v/>
      </c>
      <c r="BX827" s="36">
        <f>IF(D827="","",IFERROR(VLOOKUP(D827,'produto-entrada-7'!A:M,3,0),"SEM PEDIDO"))</f>
        <v/>
      </c>
      <c r="BY827" s="36">
        <f>IF(D827="","",VLOOKUP(D827,'produto-estoque-total-7'!A:AB,25,0))</f>
        <v/>
      </c>
      <c r="BZ827" s="36">
        <f>IF(D827="","",IFERROR(VLOOKUP(D827,'produto-estoque-total-7'!A:AB,26,0)/100,0))</f>
        <v/>
      </c>
      <c r="CA827" s="36">
        <f>IF(D827="","",IFERROR(VLOOKUP(D827,'produto-estoque-total-7'!A:AB,27,0)/100,0))</f>
        <v/>
      </c>
      <c r="CB827" s="41">
        <f>IF(D827="","",V827*AF827)</f>
        <v/>
      </c>
      <c r="CC827" s="41">
        <f>IF(D827="","",V827*AI827)</f>
        <v/>
      </c>
      <c r="CD827" s="54">
        <f>IF(D827="","",VLOOKUP(D827,'produto-estoque-total-7'!A:AB,28,0))</f>
        <v/>
      </c>
    </row>
    <row r="828">
      <c r="A828" s="36">
        <f>IF(D828="","",VLOOKUP(D828,'produto-estoque-total-7'!A:AB,3,0))</f>
        <v/>
      </c>
      <c r="B828" s="1">
        <f>IF(D828="","",VLOOKUP(D828,'produto-estoque-total-7'!A:AB,12,0))</f>
        <v/>
      </c>
      <c r="C828" s="1">
        <f>IF(D828="","",VLOOKUP(D828,'produto-estoque-total-7'!A:AB,2,0))</f>
        <v/>
      </c>
      <c r="D828" s="37">
        <f>IFERROR(IF('produto-estoque-total-7'!A827="","",'produto-estoque-total-7'!A827),"")</f>
        <v/>
      </c>
      <c r="E828" s="1">
        <f>IF(D828="","",VLOOKUP(D828,'produto-estoque-total-7'!A:AB,4,0))</f>
        <v/>
      </c>
      <c r="F828" s="36">
        <f>IF(D828="","",VLOOKUP(D828,'produto-estoque-total-7'!A:AB,13,0))</f>
        <v/>
      </c>
      <c r="G828" s="1">
        <f>IF(F828="","",VLOOKUP(F828,'FORNECEDORES X COMPRADOR'!A:D,4,0))</f>
        <v/>
      </c>
      <c r="H828" s="1">
        <f>IF(F828="","",VLOOKUP(F828,'FORNECEDORES X COMPRADOR'!A:E,5,0))</f>
        <v/>
      </c>
      <c r="I828" s="36">
        <f>IF(D828="","",VLOOKUP(D828,'produto-estoque-total-7'!A:AB,15,0))</f>
        <v/>
      </c>
      <c r="J828" s="36">
        <f>IF(D828="","",VLOOKUP(D828,'produto-estoque-total-7'!A:AB,19,0))</f>
        <v/>
      </c>
      <c r="K828" s="1">
        <f>IF(D828="","",VLOOKUP(D828,'produto-estoque-total-7'!A:AB,20,0))</f>
        <v/>
      </c>
      <c r="L828" s="36">
        <f>IF(D828="","",VLOOKUP(D828,'produto-estoque-total-7'!A:AB,17,0))</f>
        <v/>
      </c>
      <c r="M828" s="1">
        <f>IF(D828="","",VLOOKUP(D828,'produto-estoque-total-7'!A:AB,18,0))</f>
        <v/>
      </c>
      <c r="N828" s="36">
        <f>IF(D828="","",VLOOKUP(D828,'produto-estoque-total-7'!A:AB,21,0))</f>
        <v/>
      </c>
      <c r="O828" s="1">
        <f>IF(D828="","",VLOOKUP(D828,'produto-estoque-total-7'!A:AB,22,0))</f>
        <v/>
      </c>
      <c r="P828" s="36">
        <f>IF(D828="","",VLOOKUP(D828,'produto-estoque-total-7'!A:AB,23,0))</f>
        <v/>
      </c>
      <c r="Q828" s="1">
        <f>IF(D828="","",VLOOKUP(D828,'produto-estoque-total-7'!A:AB,24,0))</f>
        <v/>
      </c>
      <c r="R828" s="38">
        <f>IFERROR(IF(D828="","",VLOOKUP(D828,'produto-venda-7'!B:N,13,0)),"C")</f>
        <v/>
      </c>
      <c r="S828" s="39">
        <f>IF(D828="","",VLOOKUP(D828,'produto-estoque-total-7'!A:AB,6,0))</f>
        <v/>
      </c>
      <c r="T828" s="39">
        <f>IF(D828="","",VLOOKUP(D828,'produto-estoque-total-7'!A:AB,5,0))</f>
        <v/>
      </c>
      <c r="U828" s="40">
        <f>IF(D828="","",VLOOKUP(D828,'produto-estoque-total-7'!A:AB,11,0))</f>
        <v/>
      </c>
      <c r="V828" s="41">
        <f>IF(D828="","",IFERROR(VLOOKUP(D828,'produto-entrada-7'!A:M,10,0),0))</f>
        <v/>
      </c>
      <c r="W828" s="42" t="n"/>
      <c r="X828" s="39">
        <f>IF(D828="","",VLOOKUP(D828,'produto-estoque-total-7'!A:AB,8,0))</f>
        <v/>
      </c>
      <c r="Y828" s="39">
        <f>IF(D828="","",VLOOKUP(D828,'produto-estoque-total-7'!A:AB,9,0))</f>
        <v/>
      </c>
      <c r="Z828" s="39">
        <f>IF(D828="","",VLOOKUP(D828,'produto-estoque-total-7'!A:AB,10,0))</f>
        <v/>
      </c>
      <c r="AA828" s="39">
        <f>IFERROR(IF(D828="","",VLOOKUP(D828,'produto-venda-7'!B:N,4,0)),0)</f>
        <v/>
      </c>
      <c r="AB828" s="39">
        <f>IFERROR(IF(D828="","",VLOOKUP(D828,'produto-venda-7'!B:N,5,0)),0)</f>
        <v/>
      </c>
      <c r="AC828" s="39">
        <f>IF(D828="","",IFERROR(AA828/90,0))</f>
        <v/>
      </c>
      <c r="AD828" s="36">
        <f>IF(D828="","",IFERROR(VLOOKUP(D828,'produto-entrada-7'!A:M,4,0),0))</f>
        <v/>
      </c>
      <c r="AE828" s="36">
        <f>IFERROR(IF(D828="","",VLOOKUP(D828,'produto-venda-7'!B:N,10,0)),0)</f>
        <v/>
      </c>
      <c r="AF828" s="36">
        <f>IF(D828="","",IFERROR(VLOOKUP(D828,'produto-entrada-7'!A:M,11,0),0))</f>
        <v/>
      </c>
      <c r="AG828" s="1">
        <f>IF(D828="","",IFERROR(VLOOKUP(D828,'produto-entrada-7'!A:M,12,0),0))</f>
        <v/>
      </c>
      <c r="AH828" s="1">
        <f>IF(D828="","",IFERROR(VLOOKUP(D828,'produto-entrada-7'!A:M,13,0),0))</f>
        <v/>
      </c>
      <c r="AI828" s="36">
        <f>IFERROR(IF(D828="","",VLOOKUP(D828,'produto-venda-7'!B:N,11,0)),0)</f>
        <v/>
      </c>
      <c r="AJ828" s="43">
        <f>IF(D828="","",IFERROR(AI828*AB828,0))</f>
        <v/>
      </c>
      <c r="AK828" s="44">
        <f>IFERROR(IF(D828="","",VLOOKUP(F828,'ANALISE FORNECEDOR'!$A:$I,8,0)),"")</f>
        <v/>
      </c>
      <c r="AL828" s="44">
        <f>IF(D828="","",AVERAGE(AM828,AK828))</f>
        <v/>
      </c>
      <c r="AM828" s="44">
        <f>IFERROR(IF(D828="","",VLOOKUP(F828,'ANALISE FORNECEDOR'!$A:$I,9,0)),"")</f>
        <v/>
      </c>
      <c r="AN828" s="45">
        <f>IF(D828="","",IF(Y828&gt;12,AI828*(U828+Y828),AI828*U828))</f>
        <v/>
      </c>
      <c r="AO828" s="45">
        <f>IF(D828="","",IF(Y828&gt;12,AI828*(U828+V828+Y828),AI828*(U828+V828)))</f>
        <v/>
      </c>
      <c r="AP828" s="46">
        <f>IF(D828="","",IF(Y828&gt;12,AG828*(U828+Y828),AG828*U828))</f>
        <v/>
      </c>
      <c r="AQ828" s="46">
        <f>IF(D828="","",IF(Y828&gt;12,AG828*(U828+V828+Y828),AG828*(U828+V828)))</f>
        <v/>
      </c>
      <c r="AR828" s="46">
        <f>IF(D828="","",IF(OR(R828="A",R828="AA",R828="AAA"),AP828,0))</f>
        <v/>
      </c>
      <c r="AS828" s="46">
        <f>IF(D828="","",IF(R828="B",AP828,0))</f>
        <v/>
      </c>
      <c r="AT828" s="46">
        <f>IF(D828="","",IF(R828="C",AP828,0))</f>
        <v/>
      </c>
      <c r="AU828" s="47">
        <f>IF(D828="","",IFERROR(AN828/AJ828,0))</f>
        <v/>
      </c>
      <c r="AV828" s="47">
        <f>IF(D828="","",IFERROR(((AO828)/AJ828),0))</f>
        <v/>
      </c>
      <c r="AW828" s="48">
        <f>IF(D828="","",IF(OR(S828="S",NOT(AND(ISNUMBER(AC828),ISNUMBER(AL828),AC828*AL828&gt;=0))),0,AC828*AL828))</f>
        <v/>
      </c>
      <c r="AX828" s="49">
        <f>IFERROR(IF(D828="","",AW828*AG828),0)</f>
        <v/>
      </c>
      <c r="AY828" s="48">
        <f>IF(D828="","",IF(OR(S828="S",NOT(AND(ISNUMBER(AC828),ISNUMBER(AK828),AC828*AK828&gt;=0))),0,AC828*AK828))</f>
        <v/>
      </c>
      <c r="AZ828" s="48">
        <f>IFERROR(IF(D828="","",IF(AY828=0,0,IF(((AY828)-(U828+Y828))&lt;0,0,(AY828)-U828))),0)</f>
        <v/>
      </c>
      <c r="BA828" s="49">
        <f>IF(D828="","",AZ828*AG828)</f>
        <v/>
      </c>
      <c r="BB828" s="49">
        <f>IF(D828="","",IF(OR(R828="A",R828="AA",R828="AAA"),BA828,0))</f>
        <v/>
      </c>
      <c r="BC828" s="49">
        <f>IF(D828="","",IF(R828="B",BA828,0))</f>
        <v/>
      </c>
      <c r="BD828" s="49">
        <f>IF(D828="","",IF(R828="B",BA828,0))</f>
        <v/>
      </c>
      <c r="BE828" s="49">
        <f>IF(D828="","",IF(S828="S",
1,
IF(AC828=0,
1,
IF(
IFERROR(((U828+Y828)*AG828)/((AC828*AK828)*AG828),0)&lt;0,
0,
IF(
IFERROR(((U828+Y828)*AG828)/((AC828*AK828)*AG828),0)&gt;1,
1,
IFERROR(((U828+Y828)*AG828)/((AC828*AK828)*AG828),0)
)
)
)
))</f>
        <v/>
      </c>
      <c r="BF828" s="49">
        <f>IF(D828="","",IF(S828="S",
1,
IF(AC828=0,
1,
IF(
IFERROR(((U828+V828+Y828)*AG828)/((AC828*AK828)*AG828),0)&lt;0,
0,
IF(
IFERROR(((U828+V828+Y828)*AG828)/((AC828*AK828)*AG828),0)&gt;1,
1,
IFERROR(((U828+V828+Y828)*AG828)/((AC828*AK828)*AG828),0)
)
)
)
))</f>
        <v/>
      </c>
      <c r="BG828" s="50">
        <f>IF(D828="","",IF(S828="S",0,IF(AND(ISNUMBER(AC828),ISNUMBER(AM828)),IF(OR(AC828*AM828&lt;0,ISERR(AC828*AM828)),0,AC828*AM828),0)))</f>
        <v/>
      </c>
      <c r="BH828" s="50">
        <f>IF(D828="","",IF(BY828&gt;TODAY()-60,0,IF(Y828&gt;12,MAX(0,(U828+Y828)-BG828),MAX(0,U828-BG828))))</f>
        <v/>
      </c>
      <c r="BI828" s="51">
        <f>IF(D828="","",BH828*AG828)</f>
        <v/>
      </c>
      <c r="BJ828" s="51">
        <f>IF(D828="","",IF(OR(R828="A",R828="AA",R828="AAA"),BI828,0))</f>
        <v/>
      </c>
      <c r="BK828" s="51">
        <f>IF(D828="","",IF(R828="B",BI828,0))</f>
        <v/>
      </c>
      <c r="BL828" s="51">
        <f>IF(D828="","",IF(R828="C",BI828,0))</f>
        <v/>
      </c>
      <c r="BM828" s="51">
        <f>IF(D828="","",IFERROR(MAX(0,MIN(BI828/AP828,1)),0))</f>
        <v/>
      </c>
      <c r="BN828" s="52">
        <f>IF(D828="","",AB828*AG828)</f>
        <v/>
      </c>
      <c r="BO828" s="52">
        <f>IF(D828="","",(U828+V828+X828)*AG828)</f>
        <v/>
      </c>
      <c r="BP828" s="52">
        <f>IF(D828="","",(AB828*3)*AG828)</f>
        <v/>
      </c>
      <c r="BQ828" s="52">
        <f>IF(D828="","",IF(BO828-BP828&gt;0,0,BO828-BP828))</f>
        <v/>
      </c>
      <c r="BR828" s="52">
        <f>IF(D828="","",IF(BO828-BP828-BN828&gt;0,0,BO828-BP828-BN828))</f>
        <v/>
      </c>
      <c r="BS828" s="53">
        <f>IF(D828="","",IFERROR(AB828*AI828,0))</f>
        <v/>
      </c>
      <c r="BT828" s="53">
        <f>IF(D828="","",IFERROR(IF(X828&gt;12, AI828*(U828+V828+X828), AI828*(U828+V828)),0))</f>
        <v/>
      </c>
      <c r="BU828" s="53">
        <f>IF(D828="","",IFERROR(((AB828*3)*AI828),0))</f>
        <v/>
      </c>
      <c r="BV828" s="53">
        <f>IF(D828="","",IF(BT828-BU828&gt;0,0,BT828-BU828))</f>
        <v/>
      </c>
      <c r="BW828" s="53">
        <f>IF(D828="","",IF(BT828-BU828-BS828&gt;0,0,BT828-BU828-BS828))</f>
        <v/>
      </c>
      <c r="BX828" s="36">
        <f>IF(D828="","",IFERROR(VLOOKUP(D828,'produto-entrada-7'!A:M,3,0),"SEM PEDIDO"))</f>
        <v/>
      </c>
      <c r="BY828" s="36">
        <f>IF(D828="","",VLOOKUP(D828,'produto-estoque-total-7'!A:AB,25,0))</f>
        <v/>
      </c>
      <c r="BZ828" s="36">
        <f>IF(D828="","",IFERROR(VLOOKUP(D828,'produto-estoque-total-7'!A:AB,26,0)/100,0))</f>
        <v/>
      </c>
      <c r="CA828" s="36">
        <f>IF(D828="","",IFERROR(VLOOKUP(D828,'produto-estoque-total-7'!A:AB,27,0)/100,0))</f>
        <v/>
      </c>
      <c r="CB828" s="41">
        <f>IF(D828="","",V828*AF828)</f>
        <v/>
      </c>
      <c r="CC828" s="41">
        <f>IF(D828="","",V828*AI828)</f>
        <v/>
      </c>
      <c r="CD828" s="54">
        <f>IF(D828="","",VLOOKUP(D828,'produto-estoque-total-7'!A:AB,28,0))</f>
        <v/>
      </c>
    </row>
    <row r="829">
      <c r="A829" s="36">
        <f>IF(D829="","",VLOOKUP(D829,'produto-estoque-total-7'!A:AB,3,0))</f>
        <v/>
      </c>
      <c r="B829" s="1">
        <f>IF(D829="","",VLOOKUP(D829,'produto-estoque-total-7'!A:AB,12,0))</f>
        <v/>
      </c>
      <c r="C829" s="1">
        <f>IF(D829="","",VLOOKUP(D829,'produto-estoque-total-7'!A:AB,2,0))</f>
        <v/>
      </c>
      <c r="D829" s="37">
        <f>IFERROR(IF('produto-estoque-total-7'!A828="","",'produto-estoque-total-7'!A828),"")</f>
        <v/>
      </c>
      <c r="E829" s="1">
        <f>IF(D829="","",VLOOKUP(D829,'produto-estoque-total-7'!A:AB,4,0))</f>
        <v/>
      </c>
      <c r="F829" s="36">
        <f>IF(D829="","",VLOOKUP(D829,'produto-estoque-total-7'!A:AB,13,0))</f>
        <v/>
      </c>
      <c r="G829" s="1">
        <f>IF(F829="","",VLOOKUP(F829,'FORNECEDORES X COMPRADOR'!A:D,4,0))</f>
        <v/>
      </c>
      <c r="H829" s="1">
        <f>IF(F829="","",VLOOKUP(F829,'FORNECEDORES X COMPRADOR'!A:E,5,0))</f>
        <v/>
      </c>
      <c r="I829" s="36">
        <f>IF(D829="","",VLOOKUP(D829,'produto-estoque-total-7'!A:AB,15,0))</f>
        <v/>
      </c>
      <c r="J829" s="36">
        <f>IF(D829="","",VLOOKUP(D829,'produto-estoque-total-7'!A:AB,19,0))</f>
        <v/>
      </c>
      <c r="K829" s="1">
        <f>IF(D829="","",VLOOKUP(D829,'produto-estoque-total-7'!A:AB,20,0))</f>
        <v/>
      </c>
      <c r="L829" s="36">
        <f>IF(D829="","",VLOOKUP(D829,'produto-estoque-total-7'!A:AB,17,0))</f>
        <v/>
      </c>
      <c r="M829" s="1">
        <f>IF(D829="","",VLOOKUP(D829,'produto-estoque-total-7'!A:AB,18,0))</f>
        <v/>
      </c>
      <c r="N829" s="36">
        <f>IF(D829="","",VLOOKUP(D829,'produto-estoque-total-7'!A:AB,21,0))</f>
        <v/>
      </c>
      <c r="O829" s="1">
        <f>IF(D829="","",VLOOKUP(D829,'produto-estoque-total-7'!A:AB,22,0))</f>
        <v/>
      </c>
      <c r="P829" s="36">
        <f>IF(D829="","",VLOOKUP(D829,'produto-estoque-total-7'!A:AB,23,0))</f>
        <v/>
      </c>
      <c r="Q829" s="1">
        <f>IF(D829="","",VLOOKUP(D829,'produto-estoque-total-7'!A:AB,24,0))</f>
        <v/>
      </c>
      <c r="R829" s="38">
        <f>IFERROR(IF(D829="","",VLOOKUP(D829,'produto-venda-7'!B:N,13,0)),"C")</f>
        <v/>
      </c>
      <c r="S829" s="39">
        <f>IF(D829="","",VLOOKUP(D829,'produto-estoque-total-7'!A:AB,6,0))</f>
        <v/>
      </c>
      <c r="T829" s="39">
        <f>IF(D829="","",VLOOKUP(D829,'produto-estoque-total-7'!A:AB,5,0))</f>
        <v/>
      </c>
      <c r="U829" s="40">
        <f>IF(D829="","",VLOOKUP(D829,'produto-estoque-total-7'!A:AB,11,0))</f>
        <v/>
      </c>
      <c r="V829" s="41">
        <f>IF(D829="","",IFERROR(VLOOKUP(D829,'produto-entrada-7'!A:M,10,0),0))</f>
        <v/>
      </c>
      <c r="W829" s="42" t="n"/>
      <c r="X829" s="39">
        <f>IF(D829="","",VLOOKUP(D829,'produto-estoque-total-7'!A:AB,8,0))</f>
        <v/>
      </c>
      <c r="Y829" s="39">
        <f>IF(D829="","",VLOOKUP(D829,'produto-estoque-total-7'!A:AB,9,0))</f>
        <v/>
      </c>
      <c r="Z829" s="39">
        <f>IF(D829="","",VLOOKUP(D829,'produto-estoque-total-7'!A:AB,10,0))</f>
        <v/>
      </c>
      <c r="AA829" s="39">
        <f>IFERROR(IF(D829="","",VLOOKUP(D829,'produto-venda-7'!B:N,4,0)),0)</f>
        <v/>
      </c>
      <c r="AB829" s="39">
        <f>IFERROR(IF(D829="","",VLOOKUP(D829,'produto-venda-7'!B:N,5,0)),0)</f>
        <v/>
      </c>
      <c r="AC829" s="39">
        <f>IF(D829="","",IFERROR(AA829/90,0))</f>
        <v/>
      </c>
      <c r="AD829" s="36">
        <f>IF(D829="","",IFERROR(VLOOKUP(D829,'produto-entrada-7'!A:M,4,0),0))</f>
        <v/>
      </c>
      <c r="AE829" s="36">
        <f>IFERROR(IF(D829="","",VLOOKUP(D829,'produto-venda-7'!B:N,10,0)),0)</f>
        <v/>
      </c>
      <c r="AF829" s="36">
        <f>IF(D829="","",IFERROR(VLOOKUP(D829,'produto-entrada-7'!A:M,11,0),0))</f>
        <v/>
      </c>
      <c r="AG829" s="1">
        <f>IF(D829="","",IFERROR(VLOOKUP(D829,'produto-entrada-7'!A:M,12,0),0))</f>
        <v/>
      </c>
      <c r="AH829" s="1">
        <f>IF(D829="","",IFERROR(VLOOKUP(D829,'produto-entrada-7'!A:M,13,0),0))</f>
        <v/>
      </c>
      <c r="AI829" s="36">
        <f>IFERROR(IF(D829="","",VLOOKUP(D829,'produto-venda-7'!B:N,11,0)),0)</f>
        <v/>
      </c>
      <c r="AJ829" s="43">
        <f>IF(D829="","",IFERROR(AI829*AB829,0))</f>
        <v/>
      </c>
      <c r="AK829" s="44">
        <f>IFERROR(IF(D829="","",VLOOKUP(F829,'ANALISE FORNECEDOR'!$A:$I,8,0)),"")</f>
        <v/>
      </c>
      <c r="AL829" s="44">
        <f>IF(D829="","",AVERAGE(AM829,AK829))</f>
        <v/>
      </c>
      <c r="AM829" s="44">
        <f>IFERROR(IF(D829="","",VLOOKUP(F829,'ANALISE FORNECEDOR'!$A:$I,9,0)),"")</f>
        <v/>
      </c>
      <c r="AN829" s="45">
        <f>IF(D829="","",IF(Y829&gt;12,AI829*(U829+Y829),AI829*U829))</f>
        <v/>
      </c>
      <c r="AO829" s="45">
        <f>IF(D829="","",IF(Y829&gt;12,AI829*(U829+V829+Y829),AI829*(U829+V829)))</f>
        <v/>
      </c>
      <c r="AP829" s="46">
        <f>IF(D829="","",IF(Y829&gt;12,AG829*(U829+Y829),AG829*U829))</f>
        <v/>
      </c>
      <c r="AQ829" s="46">
        <f>IF(D829="","",IF(Y829&gt;12,AG829*(U829+V829+Y829),AG829*(U829+V829)))</f>
        <v/>
      </c>
      <c r="AR829" s="46">
        <f>IF(D829="","",IF(OR(R829="A",R829="AA",R829="AAA"),AP829,0))</f>
        <v/>
      </c>
      <c r="AS829" s="46">
        <f>IF(D829="","",IF(R829="B",AP829,0))</f>
        <v/>
      </c>
      <c r="AT829" s="46">
        <f>IF(D829="","",IF(R829="C",AP829,0))</f>
        <v/>
      </c>
      <c r="AU829" s="47">
        <f>IF(D829="","",IFERROR(AN829/AJ829,0))</f>
        <v/>
      </c>
      <c r="AV829" s="47">
        <f>IF(D829="","",IFERROR(((AO829)/AJ829),0))</f>
        <v/>
      </c>
      <c r="AW829" s="48">
        <f>IF(D829="","",IF(OR(S829="S",NOT(AND(ISNUMBER(AC829),ISNUMBER(AL829),AC829*AL829&gt;=0))),0,AC829*AL829))</f>
        <v/>
      </c>
      <c r="AX829" s="49">
        <f>IFERROR(IF(D829="","",AW829*AG829),0)</f>
        <v/>
      </c>
      <c r="AY829" s="48">
        <f>IF(D829="","",IF(OR(S829="S",NOT(AND(ISNUMBER(AC829),ISNUMBER(AK829),AC829*AK829&gt;=0))),0,AC829*AK829))</f>
        <v/>
      </c>
      <c r="AZ829" s="48">
        <f>IFERROR(IF(D829="","",IF(AY829=0,0,IF(((AY829)-(U829+Y829))&lt;0,0,(AY829)-U829))),0)</f>
        <v/>
      </c>
      <c r="BA829" s="49">
        <f>IF(D829="","",AZ829*AG829)</f>
        <v/>
      </c>
      <c r="BB829" s="49">
        <f>IF(D829="","",IF(OR(R829="A",R829="AA",R829="AAA"),BA829,0))</f>
        <v/>
      </c>
      <c r="BC829" s="49">
        <f>IF(D829="","",IF(R829="B",BA829,0))</f>
        <v/>
      </c>
      <c r="BD829" s="49">
        <f>IF(D829="","",IF(R829="B",BA829,0))</f>
        <v/>
      </c>
      <c r="BE829" s="49">
        <f>IF(D829="","",IF(S829="S",
1,
IF(AC829=0,
1,
IF(
IFERROR(((U829+Y829)*AG829)/((AC829*AK829)*AG829),0)&lt;0,
0,
IF(
IFERROR(((U829+Y829)*AG829)/((AC829*AK829)*AG829),0)&gt;1,
1,
IFERROR(((U829+Y829)*AG829)/((AC829*AK829)*AG829),0)
)
)
)
))</f>
        <v/>
      </c>
      <c r="BF829" s="49">
        <f>IF(D829="","",IF(S829="S",
1,
IF(AC829=0,
1,
IF(
IFERROR(((U829+V829+Y829)*AG829)/((AC829*AK829)*AG829),0)&lt;0,
0,
IF(
IFERROR(((U829+V829+Y829)*AG829)/((AC829*AK829)*AG829),0)&gt;1,
1,
IFERROR(((U829+V829+Y829)*AG829)/((AC829*AK829)*AG829),0)
)
)
)
))</f>
        <v/>
      </c>
      <c r="BG829" s="50">
        <f>IF(D829="","",IF(S829="S",0,IF(AND(ISNUMBER(AC829),ISNUMBER(AM829)),IF(OR(AC829*AM829&lt;0,ISERR(AC829*AM829)),0,AC829*AM829),0)))</f>
        <v/>
      </c>
      <c r="BH829" s="50">
        <f>IF(D829="","",IF(BY829&gt;TODAY()-60,0,IF(Y829&gt;12,MAX(0,(U829+Y829)-BG829),MAX(0,U829-BG829))))</f>
        <v/>
      </c>
      <c r="BI829" s="51">
        <f>IF(D829="","",BH829*AG829)</f>
        <v/>
      </c>
      <c r="BJ829" s="51">
        <f>IF(D829="","",IF(OR(R829="A",R829="AA",R829="AAA"),BI829,0))</f>
        <v/>
      </c>
      <c r="BK829" s="51">
        <f>IF(D829="","",IF(R829="B",BI829,0))</f>
        <v/>
      </c>
      <c r="BL829" s="51">
        <f>IF(D829="","",IF(R829="C",BI829,0))</f>
        <v/>
      </c>
      <c r="BM829" s="51">
        <f>IF(D829="","",IFERROR(MAX(0,MIN(BI829/AP829,1)),0))</f>
        <v/>
      </c>
      <c r="BN829" s="52">
        <f>IF(D829="","",AB829*AG829)</f>
        <v/>
      </c>
      <c r="BO829" s="52">
        <f>IF(D829="","",(U829+V829+X829)*AG829)</f>
        <v/>
      </c>
      <c r="BP829" s="52">
        <f>IF(D829="","",(AB829*3)*AG829)</f>
        <v/>
      </c>
      <c r="BQ829" s="52">
        <f>IF(D829="","",IF(BO829-BP829&gt;0,0,BO829-BP829))</f>
        <v/>
      </c>
      <c r="BR829" s="52">
        <f>IF(D829="","",IF(BO829-BP829-BN829&gt;0,0,BO829-BP829-BN829))</f>
        <v/>
      </c>
      <c r="BS829" s="53">
        <f>IF(D829="","",IFERROR(AB829*AI829,0))</f>
        <v/>
      </c>
      <c r="BT829" s="53">
        <f>IF(D829="","",IFERROR(IF(X829&gt;12, AI829*(U829+V829+X829), AI829*(U829+V829)),0))</f>
        <v/>
      </c>
      <c r="BU829" s="53">
        <f>IF(D829="","",IFERROR(((AB829*3)*AI829),0))</f>
        <v/>
      </c>
      <c r="BV829" s="53">
        <f>IF(D829="","",IF(BT829-BU829&gt;0,0,BT829-BU829))</f>
        <v/>
      </c>
      <c r="BW829" s="53">
        <f>IF(D829="","",IF(BT829-BU829-BS829&gt;0,0,BT829-BU829-BS829))</f>
        <v/>
      </c>
      <c r="BX829" s="36">
        <f>IF(D829="","",IFERROR(VLOOKUP(D829,'produto-entrada-7'!A:M,3,0),"SEM PEDIDO"))</f>
        <v/>
      </c>
      <c r="BY829" s="36">
        <f>IF(D829="","",VLOOKUP(D829,'produto-estoque-total-7'!A:AB,25,0))</f>
        <v/>
      </c>
      <c r="BZ829" s="36">
        <f>IF(D829="","",IFERROR(VLOOKUP(D829,'produto-estoque-total-7'!A:AB,26,0)/100,0))</f>
        <v/>
      </c>
      <c r="CA829" s="36">
        <f>IF(D829="","",IFERROR(VLOOKUP(D829,'produto-estoque-total-7'!A:AB,27,0)/100,0))</f>
        <v/>
      </c>
      <c r="CB829" s="41">
        <f>IF(D829="","",V829*AF829)</f>
        <v/>
      </c>
      <c r="CC829" s="41">
        <f>IF(D829="","",V829*AI829)</f>
        <v/>
      </c>
      <c r="CD829" s="54">
        <f>IF(D829="","",VLOOKUP(D829,'produto-estoque-total-7'!A:AB,28,0))</f>
        <v/>
      </c>
    </row>
    <row r="830">
      <c r="A830" s="36">
        <f>IF(D830="","",VLOOKUP(D830,'produto-estoque-total-7'!A:AB,3,0))</f>
        <v/>
      </c>
      <c r="B830" s="1">
        <f>IF(D830="","",VLOOKUP(D830,'produto-estoque-total-7'!A:AB,12,0))</f>
        <v/>
      </c>
      <c r="C830" s="1">
        <f>IF(D830="","",VLOOKUP(D830,'produto-estoque-total-7'!A:AB,2,0))</f>
        <v/>
      </c>
      <c r="D830" s="37">
        <f>IFERROR(IF('produto-estoque-total-7'!A829="","",'produto-estoque-total-7'!A829),"")</f>
        <v/>
      </c>
      <c r="E830" s="1">
        <f>IF(D830="","",VLOOKUP(D830,'produto-estoque-total-7'!A:AB,4,0))</f>
        <v/>
      </c>
      <c r="F830" s="36">
        <f>IF(D830="","",VLOOKUP(D830,'produto-estoque-total-7'!A:AB,13,0))</f>
        <v/>
      </c>
      <c r="G830" s="1">
        <f>IF(F830="","",VLOOKUP(F830,'FORNECEDORES X COMPRADOR'!A:D,4,0))</f>
        <v/>
      </c>
      <c r="H830" s="1">
        <f>IF(F830="","",VLOOKUP(F830,'FORNECEDORES X COMPRADOR'!A:E,5,0))</f>
        <v/>
      </c>
      <c r="I830" s="36">
        <f>IF(D830="","",VLOOKUP(D830,'produto-estoque-total-7'!A:AB,15,0))</f>
        <v/>
      </c>
      <c r="J830" s="36">
        <f>IF(D830="","",VLOOKUP(D830,'produto-estoque-total-7'!A:AB,19,0))</f>
        <v/>
      </c>
      <c r="K830" s="1">
        <f>IF(D830="","",VLOOKUP(D830,'produto-estoque-total-7'!A:AB,20,0))</f>
        <v/>
      </c>
      <c r="L830" s="36">
        <f>IF(D830="","",VLOOKUP(D830,'produto-estoque-total-7'!A:AB,17,0))</f>
        <v/>
      </c>
      <c r="M830" s="1">
        <f>IF(D830="","",VLOOKUP(D830,'produto-estoque-total-7'!A:AB,18,0))</f>
        <v/>
      </c>
      <c r="N830" s="36">
        <f>IF(D830="","",VLOOKUP(D830,'produto-estoque-total-7'!A:AB,21,0))</f>
        <v/>
      </c>
      <c r="O830" s="1">
        <f>IF(D830="","",VLOOKUP(D830,'produto-estoque-total-7'!A:AB,22,0))</f>
        <v/>
      </c>
      <c r="P830" s="36">
        <f>IF(D830="","",VLOOKUP(D830,'produto-estoque-total-7'!A:AB,23,0))</f>
        <v/>
      </c>
      <c r="Q830" s="1">
        <f>IF(D830="","",VLOOKUP(D830,'produto-estoque-total-7'!A:AB,24,0))</f>
        <v/>
      </c>
      <c r="R830" s="38">
        <f>IFERROR(IF(D830="","",VLOOKUP(D830,'produto-venda-7'!B:N,13,0)),"C")</f>
        <v/>
      </c>
      <c r="S830" s="39">
        <f>IF(D830="","",VLOOKUP(D830,'produto-estoque-total-7'!A:AB,6,0))</f>
        <v/>
      </c>
      <c r="T830" s="39">
        <f>IF(D830="","",VLOOKUP(D830,'produto-estoque-total-7'!A:AB,5,0))</f>
        <v/>
      </c>
      <c r="U830" s="40">
        <f>IF(D830="","",VLOOKUP(D830,'produto-estoque-total-7'!A:AB,11,0))</f>
        <v/>
      </c>
      <c r="V830" s="41">
        <f>IF(D830="","",IFERROR(VLOOKUP(D830,'produto-entrada-7'!A:M,10,0),0))</f>
        <v/>
      </c>
      <c r="W830" s="42" t="n"/>
      <c r="X830" s="39">
        <f>IF(D830="","",VLOOKUP(D830,'produto-estoque-total-7'!A:AB,8,0))</f>
        <v/>
      </c>
      <c r="Y830" s="39">
        <f>IF(D830="","",VLOOKUP(D830,'produto-estoque-total-7'!A:AB,9,0))</f>
        <v/>
      </c>
      <c r="Z830" s="39">
        <f>IF(D830="","",VLOOKUP(D830,'produto-estoque-total-7'!A:AB,10,0))</f>
        <v/>
      </c>
      <c r="AA830" s="39">
        <f>IFERROR(IF(D830="","",VLOOKUP(D830,'produto-venda-7'!B:N,4,0)),0)</f>
        <v/>
      </c>
      <c r="AB830" s="39">
        <f>IFERROR(IF(D830="","",VLOOKUP(D830,'produto-venda-7'!B:N,5,0)),0)</f>
        <v/>
      </c>
      <c r="AC830" s="39">
        <f>IF(D830="","",IFERROR(AA830/90,0))</f>
        <v/>
      </c>
      <c r="AD830" s="36">
        <f>IF(D830="","",IFERROR(VLOOKUP(D830,'produto-entrada-7'!A:M,4,0),0))</f>
        <v/>
      </c>
      <c r="AE830" s="36">
        <f>IFERROR(IF(D830="","",VLOOKUP(D830,'produto-venda-7'!B:N,10,0)),0)</f>
        <v/>
      </c>
      <c r="AF830" s="36">
        <f>IF(D830="","",IFERROR(VLOOKUP(D830,'produto-entrada-7'!A:M,11,0),0))</f>
        <v/>
      </c>
      <c r="AG830" s="1">
        <f>IF(D830="","",IFERROR(VLOOKUP(D830,'produto-entrada-7'!A:M,12,0),0))</f>
        <v/>
      </c>
      <c r="AH830" s="1">
        <f>IF(D830="","",IFERROR(VLOOKUP(D830,'produto-entrada-7'!A:M,13,0),0))</f>
        <v/>
      </c>
      <c r="AI830" s="36">
        <f>IFERROR(IF(D830="","",VLOOKUP(D830,'produto-venda-7'!B:N,11,0)),0)</f>
        <v/>
      </c>
      <c r="AJ830" s="43">
        <f>IF(D830="","",IFERROR(AI830*AB830,0))</f>
        <v/>
      </c>
      <c r="AK830" s="44">
        <f>IFERROR(IF(D830="","",VLOOKUP(F830,'ANALISE FORNECEDOR'!$A:$I,8,0)),"")</f>
        <v/>
      </c>
      <c r="AL830" s="44">
        <f>IF(D830="","",AVERAGE(AM830,AK830))</f>
        <v/>
      </c>
      <c r="AM830" s="44">
        <f>IFERROR(IF(D830="","",VLOOKUP(F830,'ANALISE FORNECEDOR'!$A:$I,9,0)),"")</f>
        <v/>
      </c>
      <c r="AN830" s="45">
        <f>IF(D830="","",IF(Y830&gt;12,AI830*(U830+Y830),AI830*U830))</f>
        <v/>
      </c>
      <c r="AO830" s="45">
        <f>IF(D830="","",IF(Y830&gt;12,AI830*(U830+V830+Y830),AI830*(U830+V830)))</f>
        <v/>
      </c>
      <c r="AP830" s="46">
        <f>IF(D830="","",IF(Y830&gt;12,AG830*(U830+Y830),AG830*U830))</f>
        <v/>
      </c>
      <c r="AQ830" s="46">
        <f>IF(D830="","",IF(Y830&gt;12,AG830*(U830+V830+Y830),AG830*(U830+V830)))</f>
        <v/>
      </c>
      <c r="AR830" s="46">
        <f>IF(D830="","",IF(OR(R830="A",R830="AA",R830="AAA"),AP830,0))</f>
        <v/>
      </c>
      <c r="AS830" s="46">
        <f>IF(D830="","",IF(R830="B",AP830,0))</f>
        <v/>
      </c>
      <c r="AT830" s="46">
        <f>IF(D830="","",IF(R830="C",AP830,0))</f>
        <v/>
      </c>
      <c r="AU830" s="47">
        <f>IF(D830="","",IFERROR(AN830/AJ830,0))</f>
        <v/>
      </c>
      <c r="AV830" s="47">
        <f>IF(D830="","",IFERROR(((AO830)/AJ830),0))</f>
        <v/>
      </c>
      <c r="AW830" s="48">
        <f>IF(D830="","",IF(OR(S830="S",NOT(AND(ISNUMBER(AC830),ISNUMBER(AL830),AC830*AL830&gt;=0))),0,AC830*AL830))</f>
        <v/>
      </c>
      <c r="AX830" s="49">
        <f>IFERROR(IF(D830="","",AW830*AG830),0)</f>
        <v/>
      </c>
      <c r="AY830" s="48">
        <f>IF(D830="","",IF(OR(S830="S",NOT(AND(ISNUMBER(AC830),ISNUMBER(AK830),AC830*AK830&gt;=0))),0,AC830*AK830))</f>
        <v/>
      </c>
      <c r="AZ830" s="48">
        <f>IFERROR(IF(D830="","",IF(AY830=0,0,IF(((AY830)-(U830+Y830))&lt;0,0,(AY830)-U830))),0)</f>
        <v/>
      </c>
      <c r="BA830" s="49">
        <f>IF(D830="","",AZ830*AG830)</f>
        <v/>
      </c>
      <c r="BB830" s="49">
        <f>IF(D830="","",IF(OR(R830="A",R830="AA",R830="AAA"),BA830,0))</f>
        <v/>
      </c>
      <c r="BC830" s="49">
        <f>IF(D830="","",IF(R830="B",BA830,0))</f>
        <v/>
      </c>
      <c r="BD830" s="49">
        <f>IF(D830="","",IF(R830="B",BA830,0))</f>
        <v/>
      </c>
      <c r="BE830" s="49">
        <f>IF(D830="","",IF(S830="S",
1,
IF(AC830=0,
1,
IF(
IFERROR(((U830+Y830)*AG830)/((AC830*AK830)*AG830),0)&lt;0,
0,
IF(
IFERROR(((U830+Y830)*AG830)/((AC830*AK830)*AG830),0)&gt;1,
1,
IFERROR(((U830+Y830)*AG830)/((AC830*AK830)*AG830),0)
)
)
)
))</f>
        <v/>
      </c>
      <c r="BF830" s="49">
        <f>IF(D830="","",IF(S830="S",
1,
IF(AC830=0,
1,
IF(
IFERROR(((U830+V830+Y830)*AG830)/((AC830*AK830)*AG830),0)&lt;0,
0,
IF(
IFERROR(((U830+V830+Y830)*AG830)/((AC830*AK830)*AG830),0)&gt;1,
1,
IFERROR(((U830+V830+Y830)*AG830)/((AC830*AK830)*AG830),0)
)
)
)
))</f>
        <v/>
      </c>
      <c r="BG830" s="50">
        <f>IF(D830="","",IF(S830="S",0,IF(AND(ISNUMBER(AC830),ISNUMBER(AM830)),IF(OR(AC830*AM830&lt;0,ISERR(AC830*AM830)),0,AC830*AM830),0)))</f>
        <v/>
      </c>
      <c r="BH830" s="50">
        <f>IF(D830="","",IF(BY830&gt;TODAY()-60,0,IF(Y830&gt;12,MAX(0,(U830+Y830)-BG830),MAX(0,U830-BG830))))</f>
        <v/>
      </c>
      <c r="BI830" s="51">
        <f>IF(D830="","",BH830*AG830)</f>
        <v/>
      </c>
      <c r="BJ830" s="51">
        <f>IF(D830="","",IF(OR(R830="A",R830="AA",R830="AAA"),BI830,0))</f>
        <v/>
      </c>
      <c r="BK830" s="51">
        <f>IF(D830="","",IF(R830="B",BI830,0))</f>
        <v/>
      </c>
      <c r="BL830" s="51">
        <f>IF(D830="","",IF(R830="C",BI830,0))</f>
        <v/>
      </c>
      <c r="BM830" s="51">
        <f>IF(D830="","",IFERROR(MAX(0,MIN(BI830/AP830,1)),0))</f>
        <v/>
      </c>
      <c r="BN830" s="52">
        <f>IF(D830="","",AB830*AG830)</f>
        <v/>
      </c>
      <c r="BO830" s="52">
        <f>IF(D830="","",(U830+V830+X830)*AG830)</f>
        <v/>
      </c>
      <c r="BP830" s="52">
        <f>IF(D830="","",(AB830*3)*AG830)</f>
        <v/>
      </c>
      <c r="BQ830" s="52">
        <f>IF(D830="","",IF(BO830-BP830&gt;0,0,BO830-BP830))</f>
        <v/>
      </c>
      <c r="BR830" s="52">
        <f>IF(D830="","",IF(BO830-BP830-BN830&gt;0,0,BO830-BP830-BN830))</f>
        <v/>
      </c>
      <c r="BS830" s="53">
        <f>IF(D830="","",IFERROR(AB830*AI830,0))</f>
        <v/>
      </c>
      <c r="BT830" s="53">
        <f>IF(D830="","",IFERROR(IF(X830&gt;12, AI830*(U830+V830+X830), AI830*(U830+V830)),0))</f>
        <v/>
      </c>
      <c r="BU830" s="53">
        <f>IF(D830="","",IFERROR(((AB830*3)*AI830),0))</f>
        <v/>
      </c>
      <c r="BV830" s="53">
        <f>IF(D830="","",IF(BT830-BU830&gt;0,0,BT830-BU830))</f>
        <v/>
      </c>
      <c r="BW830" s="53">
        <f>IF(D830="","",IF(BT830-BU830-BS830&gt;0,0,BT830-BU830-BS830))</f>
        <v/>
      </c>
      <c r="BX830" s="36">
        <f>IF(D830="","",IFERROR(VLOOKUP(D830,'produto-entrada-7'!A:M,3,0),"SEM PEDIDO"))</f>
        <v/>
      </c>
      <c r="BY830" s="36">
        <f>IF(D830="","",VLOOKUP(D830,'produto-estoque-total-7'!A:AB,25,0))</f>
        <v/>
      </c>
      <c r="BZ830" s="36">
        <f>IF(D830="","",IFERROR(VLOOKUP(D830,'produto-estoque-total-7'!A:AB,26,0)/100,0))</f>
        <v/>
      </c>
      <c r="CA830" s="36">
        <f>IF(D830="","",IFERROR(VLOOKUP(D830,'produto-estoque-total-7'!A:AB,27,0)/100,0))</f>
        <v/>
      </c>
      <c r="CB830" s="41">
        <f>IF(D830="","",V830*AF830)</f>
        <v/>
      </c>
      <c r="CC830" s="41">
        <f>IF(D830="","",V830*AI830)</f>
        <v/>
      </c>
      <c r="CD830" s="54">
        <f>IF(D830="","",VLOOKUP(D830,'produto-estoque-total-7'!A:AB,28,0))</f>
        <v/>
      </c>
    </row>
    <row r="831">
      <c r="A831" s="36">
        <f>IF(D831="","",VLOOKUP(D831,'produto-estoque-total-7'!A:AB,3,0))</f>
        <v/>
      </c>
      <c r="B831" s="1">
        <f>IF(D831="","",VLOOKUP(D831,'produto-estoque-total-7'!A:AB,12,0))</f>
        <v/>
      </c>
      <c r="C831" s="1">
        <f>IF(D831="","",VLOOKUP(D831,'produto-estoque-total-7'!A:AB,2,0))</f>
        <v/>
      </c>
      <c r="D831" s="37">
        <f>IFERROR(IF('produto-estoque-total-7'!A830="","",'produto-estoque-total-7'!A830),"")</f>
        <v/>
      </c>
      <c r="E831" s="1">
        <f>IF(D831="","",VLOOKUP(D831,'produto-estoque-total-7'!A:AB,4,0))</f>
        <v/>
      </c>
      <c r="F831" s="36">
        <f>IF(D831="","",VLOOKUP(D831,'produto-estoque-total-7'!A:AB,13,0))</f>
        <v/>
      </c>
      <c r="G831" s="1">
        <f>IF(F831="","",VLOOKUP(F831,'FORNECEDORES X COMPRADOR'!A:D,4,0))</f>
        <v/>
      </c>
      <c r="H831" s="1">
        <f>IF(F831="","",VLOOKUP(F831,'FORNECEDORES X COMPRADOR'!A:E,5,0))</f>
        <v/>
      </c>
      <c r="I831" s="36">
        <f>IF(D831="","",VLOOKUP(D831,'produto-estoque-total-7'!A:AB,15,0))</f>
        <v/>
      </c>
      <c r="J831" s="36">
        <f>IF(D831="","",VLOOKUP(D831,'produto-estoque-total-7'!A:AB,19,0))</f>
        <v/>
      </c>
      <c r="K831" s="1">
        <f>IF(D831="","",VLOOKUP(D831,'produto-estoque-total-7'!A:AB,20,0))</f>
        <v/>
      </c>
      <c r="L831" s="36">
        <f>IF(D831="","",VLOOKUP(D831,'produto-estoque-total-7'!A:AB,17,0))</f>
        <v/>
      </c>
      <c r="M831" s="1">
        <f>IF(D831="","",VLOOKUP(D831,'produto-estoque-total-7'!A:AB,18,0))</f>
        <v/>
      </c>
      <c r="N831" s="36">
        <f>IF(D831="","",VLOOKUP(D831,'produto-estoque-total-7'!A:AB,21,0))</f>
        <v/>
      </c>
      <c r="O831" s="1">
        <f>IF(D831="","",VLOOKUP(D831,'produto-estoque-total-7'!A:AB,22,0))</f>
        <v/>
      </c>
      <c r="P831" s="36">
        <f>IF(D831="","",VLOOKUP(D831,'produto-estoque-total-7'!A:AB,23,0))</f>
        <v/>
      </c>
      <c r="Q831" s="1">
        <f>IF(D831="","",VLOOKUP(D831,'produto-estoque-total-7'!A:AB,24,0))</f>
        <v/>
      </c>
      <c r="R831" s="38">
        <f>IFERROR(IF(D831="","",VLOOKUP(D831,'produto-venda-7'!B:N,13,0)),"C")</f>
        <v/>
      </c>
      <c r="S831" s="39">
        <f>IF(D831="","",VLOOKUP(D831,'produto-estoque-total-7'!A:AB,6,0))</f>
        <v/>
      </c>
      <c r="T831" s="39">
        <f>IF(D831="","",VLOOKUP(D831,'produto-estoque-total-7'!A:AB,5,0))</f>
        <v/>
      </c>
      <c r="U831" s="40">
        <f>IF(D831="","",VLOOKUP(D831,'produto-estoque-total-7'!A:AB,11,0))</f>
        <v/>
      </c>
      <c r="V831" s="41">
        <f>IF(D831="","",IFERROR(VLOOKUP(D831,'produto-entrada-7'!A:M,10,0),0))</f>
        <v/>
      </c>
      <c r="W831" s="42" t="n"/>
      <c r="X831" s="39">
        <f>IF(D831="","",VLOOKUP(D831,'produto-estoque-total-7'!A:AB,8,0))</f>
        <v/>
      </c>
      <c r="Y831" s="39">
        <f>IF(D831="","",VLOOKUP(D831,'produto-estoque-total-7'!A:AB,9,0))</f>
        <v/>
      </c>
      <c r="Z831" s="39">
        <f>IF(D831="","",VLOOKUP(D831,'produto-estoque-total-7'!A:AB,10,0))</f>
        <v/>
      </c>
      <c r="AA831" s="39">
        <f>IFERROR(IF(D831="","",VLOOKUP(D831,'produto-venda-7'!B:N,4,0)),0)</f>
        <v/>
      </c>
      <c r="AB831" s="39">
        <f>IFERROR(IF(D831="","",VLOOKUP(D831,'produto-venda-7'!B:N,5,0)),0)</f>
        <v/>
      </c>
      <c r="AC831" s="39">
        <f>IF(D831="","",IFERROR(AA831/90,0))</f>
        <v/>
      </c>
      <c r="AD831" s="36">
        <f>IF(D831="","",IFERROR(VLOOKUP(D831,'produto-entrada-7'!A:M,4,0),0))</f>
        <v/>
      </c>
      <c r="AE831" s="36">
        <f>IFERROR(IF(D831="","",VLOOKUP(D831,'produto-venda-7'!B:N,10,0)),0)</f>
        <v/>
      </c>
      <c r="AF831" s="36">
        <f>IF(D831="","",IFERROR(VLOOKUP(D831,'produto-entrada-7'!A:M,11,0),0))</f>
        <v/>
      </c>
      <c r="AG831" s="1">
        <f>IF(D831="","",IFERROR(VLOOKUP(D831,'produto-entrada-7'!A:M,12,0),0))</f>
        <v/>
      </c>
      <c r="AH831" s="1">
        <f>IF(D831="","",IFERROR(VLOOKUP(D831,'produto-entrada-7'!A:M,13,0),0))</f>
        <v/>
      </c>
      <c r="AI831" s="36">
        <f>IFERROR(IF(D831="","",VLOOKUP(D831,'produto-venda-7'!B:N,11,0)),0)</f>
        <v/>
      </c>
      <c r="AJ831" s="43">
        <f>IF(D831="","",IFERROR(AI831*AB831,0))</f>
        <v/>
      </c>
      <c r="AK831" s="44">
        <f>IFERROR(IF(D831="","",VLOOKUP(F831,'ANALISE FORNECEDOR'!$A:$I,8,0)),"")</f>
        <v/>
      </c>
      <c r="AL831" s="44">
        <f>IF(D831="","",AVERAGE(AM831,AK831))</f>
        <v/>
      </c>
      <c r="AM831" s="44">
        <f>IFERROR(IF(D831="","",VLOOKUP(F831,'ANALISE FORNECEDOR'!$A:$I,9,0)),"")</f>
        <v/>
      </c>
      <c r="AN831" s="45">
        <f>IF(D831="","",IF(Y831&gt;12,AI831*(U831+Y831),AI831*U831))</f>
        <v/>
      </c>
      <c r="AO831" s="45">
        <f>IF(D831="","",IF(Y831&gt;12,AI831*(U831+V831+Y831),AI831*(U831+V831)))</f>
        <v/>
      </c>
      <c r="AP831" s="46">
        <f>IF(D831="","",IF(Y831&gt;12,AG831*(U831+Y831),AG831*U831))</f>
        <v/>
      </c>
      <c r="AQ831" s="46">
        <f>IF(D831="","",IF(Y831&gt;12,AG831*(U831+V831+Y831),AG831*(U831+V831)))</f>
        <v/>
      </c>
      <c r="AR831" s="46">
        <f>IF(D831="","",IF(OR(R831="A",R831="AA",R831="AAA"),AP831,0))</f>
        <v/>
      </c>
      <c r="AS831" s="46">
        <f>IF(D831="","",IF(R831="B",AP831,0))</f>
        <v/>
      </c>
      <c r="AT831" s="46">
        <f>IF(D831="","",IF(R831="C",AP831,0))</f>
        <v/>
      </c>
      <c r="AU831" s="47">
        <f>IF(D831="","",IFERROR(AN831/AJ831,0))</f>
        <v/>
      </c>
      <c r="AV831" s="47">
        <f>IF(D831="","",IFERROR(((AO831)/AJ831),0))</f>
        <v/>
      </c>
      <c r="AW831" s="48">
        <f>IF(D831="","",IF(OR(S831="S",NOT(AND(ISNUMBER(AC831),ISNUMBER(AL831),AC831*AL831&gt;=0))),0,AC831*AL831))</f>
        <v/>
      </c>
      <c r="AX831" s="49">
        <f>IFERROR(IF(D831="","",AW831*AG831),0)</f>
        <v/>
      </c>
      <c r="AY831" s="48">
        <f>IF(D831="","",IF(OR(S831="S",NOT(AND(ISNUMBER(AC831),ISNUMBER(AK831),AC831*AK831&gt;=0))),0,AC831*AK831))</f>
        <v/>
      </c>
      <c r="AZ831" s="48">
        <f>IFERROR(IF(D831="","",IF(AY831=0,0,IF(((AY831)-(U831+Y831))&lt;0,0,(AY831)-U831))),0)</f>
        <v/>
      </c>
      <c r="BA831" s="49">
        <f>IF(D831="","",AZ831*AG831)</f>
        <v/>
      </c>
      <c r="BB831" s="49">
        <f>IF(D831="","",IF(OR(R831="A",R831="AA",R831="AAA"),BA831,0))</f>
        <v/>
      </c>
      <c r="BC831" s="49">
        <f>IF(D831="","",IF(R831="B",BA831,0))</f>
        <v/>
      </c>
      <c r="BD831" s="49">
        <f>IF(D831="","",IF(R831="B",BA831,0))</f>
        <v/>
      </c>
      <c r="BE831" s="49">
        <f>IF(D831="","",IF(S831="S",
1,
IF(AC831=0,
1,
IF(
IFERROR(((U831+Y831)*AG831)/((AC831*AK831)*AG831),0)&lt;0,
0,
IF(
IFERROR(((U831+Y831)*AG831)/((AC831*AK831)*AG831),0)&gt;1,
1,
IFERROR(((U831+Y831)*AG831)/((AC831*AK831)*AG831),0)
)
)
)
))</f>
        <v/>
      </c>
      <c r="BF831" s="49">
        <f>IF(D831="","",IF(S831="S",
1,
IF(AC831=0,
1,
IF(
IFERROR(((U831+V831+Y831)*AG831)/((AC831*AK831)*AG831),0)&lt;0,
0,
IF(
IFERROR(((U831+V831+Y831)*AG831)/((AC831*AK831)*AG831),0)&gt;1,
1,
IFERROR(((U831+V831+Y831)*AG831)/((AC831*AK831)*AG831),0)
)
)
)
))</f>
        <v/>
      </c>
      <c r="BG831" s="50">
        <f>IF(D831="","",IF(S831="S",0,IF(AND(ISNUMBER(AC831),ISNUMBER(AM831)),IF(OR(AC831*AM831&lt;0,ISERR(AC831*AM831)),0,AC831*AM831),0)))</f>
        <v/>
      </c>
      <c r="BH831" s="50">
        <f>IF(D831="","",IF(BY831&gt;TODAY()-60,0,IF(Y831&gt;12,MAX(0,(U831+Y831)-BG831),MAX(0,U831-BG831))))</f>
        <v/>
      </c>
      <c r="BI831" s="51">
        <f>IF(D831="","",BH831*AG831)</f>
        <v/>
      </c>
      <c r="BJ831" s="51">
        <f>IF(D831="","",IF(OR(R831="A",R831="AA",R831="AAA"),BI831,0))</f>
        <v/>
      </c>
      <c r="BK831" s="51">
        <f>IF(D831="","",IF(R831="B",BI831,0))</f>
        <v/>
      </c>
      <c r="BL831" s="51">
        <f>IF(D831="","",IF(R831="C",BI831,0))</f>
        <v/>
      </c>
      <c r="BM831" s="51">
        <f>IF(D831="","",IFERROR(MAX(0,MIN(BI831/AP831,1)),0))</f>
        <v/>
      </c>
      <c r="BN831" s="52">
        <f>IF(D831="","",AB831*AG831)</f>
        <v/>
      </c>
      <c r="BO831" s="52">
        <f>IF(D831="","",(U831+V831+X831)*AG831)</f>
        <v/>
      </c>
      <c r="BP831" s="52">
        <f>IF(D831="","",(AB831*3)*AG831)</f>
        <v/>
      </c>
      <c r="BQ831" s="52">
        <f>IF(D831="","",IF(BO831-BP831&gt;0,0,BO831-BP831))</f>
        <v/>
      </c>
      <c r="BR831" s="52">
        <f>IF(D831="","",IF(BO831-BP831-BN831&gt;0,0,BO831-BP831-BN831))</f>
        <v/>
      </c>
      <c r="BS831" s="53">
        <f>IF(D831="","",IFERROR(AB831*AI831,0))</f>
        <v/>
      </c>
      <c r="BT831" s="53">
        <f>IF(D831="","",IFERROR(IF(X831&gt;12, AI831*(U831+V831+X831), AI831*(U831+V831)),0))</f>
        <v/>
      </c>
      <c r="BU831" s="53">
        <f>IF(D831="","",IFERROR(((AB831*3)*AI831),0))</f>
        <v/>
      </c>
      <c r="BV831" s="53">
        <f>IF(D831="","",IF(BT831-BU831&gt;0,0,BT831-BU831))</f>
        <v/>
      </c>
      <c r="BW831" s="53">
        <f>IF(D831="","",IF(BT831-BU831-BS831&gt;0,0,BT831-BU831-BS831))</f>
        <v/>
      </c>
      <c r="BX831" s="36">
        <f>IF(D831="","",IFERROR(VLOOKUP(D831,'produto-entrada-7'!A:M,3,0),"SEM PEDIDO"))</f>
        <v/>
      </c>
      <c r="BY831" s="36">
        <f>IF(D831="","",VLOOKUP(D831,'produto-estoque-total-7'!A:AB,25,0))</f>
        <v/>
      </c>
      <c r="BZ831" s="36">
        <f>IF(D831="","",IFERROR(VLOOKUP(D831,'produto-estoque-total-7'!A:AB,26,0)/100,0))</f>
        <v/>
      </c>
      <c r="CA831" s="36">
        <f>IF(D831="","",IFERROR(VLOOKUP(D831,'produto-estoque-total-7'!A:AB,27,0)/100,0))</f>
        <v/>
      </c>
      <c r="CB831" s="41">
        <f>IF(D831="","",V831*AF831)</f>
        <v/>
      </c>
      <c r="CC831" s="41">
        <f>IF(D831="","",V831*AI831)</f>
        <v/>
      </c>
      <c r="CD831" s="54">
        <f>IF(D831="","",VLOOKUP(D831,'produto-estoque-total-7'!A:AB,28,0))</f>
        <v/>
      </c>
    </row>
    <row r="832">
      <c r="A832" s="36">
        <f>IF(D832="","",VLOOKUP(D832,'produto-estoque-total-7'!A:AB,3,0))</f>
        <v/>
      </c>
      <c r="B832" s="1">
        <f>IF(D832="","",VLOOKUP(D832,'produto-estoque-total-7'!A:AB,12,0))</f>
        <v/>
      </c>
      <c r="C832" s="1">
        <f>IF(D832="","",VLOOKUP(D832,'produto-estoque-total-7'!A:AB,2,0))</f>
        <v/>
      </c>
      <c r="D832" s="37">
        <f>IFERROR(IF('produto-estoque-total-7'!A831="","",'produto-estoque-total-7'!A831),"")</f>
        <v/>
      </c>
      <c r="E832" s="1">
        <f>IF(D832="","",VLOOKUP(D832,'produto-estoque-total-7'!A:AB,4,0))</f>
        <v/>
      </c>
      <c r="F832" s="36">
        <f>IF(D832="","",VLOOKUP(D832,'produto-estoque-total-7'!A:AB,13,0))</f>
        <v/>
      </c>
      <c r="G832" s="1">
        <f>IF(F832="","",VLOOKUP(F832,'FORNECEDORES X COMPRADOR'!A:D,4,0))</f>
        <v/>
      </c>
      <c r="H832" s="1">
        <f>IF(F832="","",VLOOKUP(F832,'FORNECEDORES X COMPRADOR'!A:E,5,0))</f>
        <v/>
      </c>
      <c r="I832" s="36">
        <f>IF(D832="","",VLOOKUP(D832,'produto-estoque-total-7'!A:AB,15,0))</f>
        <v/>
      </c>
      <c r="J832" s="36">
        <f>IF(D832="","",VLOOKUP(D832,'produto-estoque-total-7'!A:AB,19,0))</f>
        <v/>
      </c>
      <c r="K832" s="1">
        <f>IF(D832="","",VLOOKUP(D832,'produto-estoque-total-7'!A:AB,20,0))</f>
        <v/>
      </c>
      <c r="L832" s="36">
        <f>IF(D832="","",VLOOKUP(D832,'produto-estoque-total-7'!A:AB,17,0))</f>
        <v/>
      </c>
      <c r="M832" s="1">
        <f>IF(D832="","",VLOOKUP(D832,'produto-estoque-total-7'!A:AB,18,0))</f>
        <v/>
      </c>
      <c r="N832" s="36">
        <f>IF(D832="","",VLOOKUP(D832,'produto-estoque-total-7'!A:AB,21,0))</f>
        <v/>
      </c>
      <c r="O832" s="1">
        <f>IF(D832="","",VLOOKUP(D832,'produto-estoque-total-7'!A:AB,22,0))</f>
        <v/>
      </c>
      <c r="P832" s="36">
        <f>IF(D832="","",VLOOKUP(D832,'produto-estoque-total-7'!A:AB,23,0))</f>
        <v/>
      </c>
      <c r="Q832" s="1">
        <f>IF(D832="","",VLOOKUP(D832,'produto-estoque-total-7'!A:AB,24,0))</f>
        <v/>
      </c>
      <c r="R832" s="38">
        <f>IFERROR(IF(D832="","",VLOOKUP(D832,'produto-venda-7'!B:N,13,0)),"C")</f>
        <v/>
      </c>
      <c r="S832" s="39">
        <f>IF(D832="","",VLOOKUP(D832,'produto-estoque-total-7'!A:AB,6,0))</f>
        <v/>
      </c>
      <c r="T832" s="39">
        <f>IF(D832="","",VLOOKUP(D832,'produto-estoque-total-7'!A:AB,5,0))</f>
        <v/>
      </c>
      <c r="U832" s="40">
        <f>IF(D832="","",VLOOKUP(D832,'produto-estoque-total-7'!A:AB,11,0))</f>
        <v/>
      </c>
      <c r="V832" s="41">
        <f>IF(D832="","",IFERROR(VLOOKUP(D832,'produto-entrada-7'!A:M,10,0),0))</f>
        <v/>
      </c>
      <c r="W832" s="42" t="n"/>
      <c r="X832" s="39">
        <f>IF(D832="","",VLOOKUP(D832,'produto-estoque-total-7'!A:AB,8,0))</f>
        <v/>
      </c>
      <c r="Y832" s="39">
        <f>IF(D832="","",VLOOKUP(D832,'produto-estoque-total-7'!A:AB,9,0))</f>
        <v/>
      </c>
      <c r="Z832" s="39">
        <f>IF(D832="","",VLOOKUP(D832,'produto-estoque-total-7'!A:AB,10,0))</f>
        <v/>
      </c>
      <c r="AA832" s="39">
        <f>IFERROR(IF(D832="","",VLOOKUP(D832,'produto-venda-7'!B:N,4,0)),0)</f>
        <v/>
      </c>
      <c r="AB832" s="39">
        <f>IFERROR(IF(D832="","",VLOOKUP(D832,'produto-venda-7'!B:N,5,0)),0)</f>
        <v/>
      </c>
      <c r="AC832" s="39">
        <f>IF(D832="","",IFERROR(AA832/90,0))</f>
        <v/>
      </c>
      <c r="AD832" s="36">
        <f>IF(D832="","",IFERROR(VLOOKUP(D832,'produto-entrada-7'!A:M,4,0),0))</f>
        <v/>
      </c>
      <c r="AE832" s="36">
        <f>IFERROR(IF(D832="","",VLOOKUP(D832,'produto-venda-7'!B:N,10,0)),0)</f>
        <v/>
      </c>
      <c r="AF832" s="36">
        <f>IF(D832="","",IFERROR(VLOOKUP(D832,'produto-entrada-7'!A:M,11,0),0))</f>
        <v/>
      </c>
      <c r="AG832" s="1">
        <f>IF(D832="","",IFERROR(VLOOKUP(D832,'produto-entrada-7'!A:M,12,0),0))</f>
        <v/>
      </c>
      <c r="AH832" s="1">
        <f>IF(D832="","",IFERROR(VLOOKUP(D832,'produto-entrada-7'!A:M,13,0),0))</f>
        <v/>
      </c>
      <c r="AI832" s="36">
        <f>IFERROR(IF(D832="","",VLOOKUP(D832,'produto-venda-7'!B:N,11,0)),0)</f>
        <v/>
      </c>
      <c r="AJ832" s="43">
        <f>IF(D832="","",IFERROR(AI832*AB832,0))</f>
        <v/>
      </c>
      <c r="AK832" s="44">
        <f>IFERROR(IF(D832="","",VLOOKUP(F832,'ANALISE FORNECEDOR'!$A:$I,8,0)),"")</f>
        <v/>
      </c>
      <c r="AL832" s="44">
        <f>IF(D832="","",AVERAGE(AM832,AK832))</f>
        <v/>
      </c>
      <c r="AM832" s="44">
        <f>IFERROR(IF(D832="","",VLOOKUP(F832,'ANALISE FORNECEDOR'!$A:$I,9,0)),"")</f>
        <v/>
      </c>
      <c r="AN832" s="45">
        <f>IF(D832="","",IF(Y832&gt;12,AI832*(U832+Y832),AI832*U832))</f>
        <v/>
      </c>
      <c r="AO832" s="45">
        <f>IF(D832="","",IF(Y832&gt;12,AI832*(U832+V832+Y832),AI832*(U832+V832)))</f>
        <v/>
      </c>
      <c r="AP832" s="46">
        <f>IF(D832="","",IF(Y832&gt;12,AG832*(U832+Y832),AG832*U832))</f>
        <v/>
      </c>
      <c r="AQ832" s="46">
        <f>IF(D832="","",IF(Y832&gt;12,AG832*(U832+V832+Y832),AG832*(U832+V832)))</f>
        <v/>
      </c>
      <c r="AR832" s="46">
        <f>IF(D832="","",IF(OR(R832="A",R832="AA",R832="AAA"),AP832,0))</f>
        <v/>
      </c>
      <c r="AS832" s="46">
        <f>IF(D832="","",IF(R832="B",AP832,0))</f>
        <v/>
      </c>
      <c r="AT832" s="46">
        <f>IF(D832="","",IF(R832="C",AP832,0))</f>
        <v/>
      </c>
      <c r="AU832" s="47">
        <f>IF(D832="","",IFERROR(AN832/AJ832,0))</f>
        <v/>
      </c>
      <c r="AV832" s="47">
        <f>IF(D832="","",IFERROR(((AO832)/AJ832),0))</f>
        <v/>
      </c>
      <c r="AW832" s="48">
        <f>IF(D832="","",IF(OR(S832="S",NOT(AND(ISNUMBER(AC832),ISNUMBER(AL832),AC832*AL832&gt;=0))),0,AC832*AL832))</f>
        <v/>
      </c>
      <c r="AX832" s="49">
        <f>IFERROR(IF(D832="","",AW832*AG832),0)</f>
        <v/>
      </c>
      <c r="AY832" s="48">
        <f>IF(D832="","",IF(OR(S832="S",NOT(AND(ISNUMBER(AC832),ISNUMBER(AK832),AC832*AK832&gt;=0))),0,AC832*AK832))</f>
        <v/>
      </c>
      <c r="AZ832" s="48">
        <f>IFERROR(IF(D832="","",IF(AY832=0,0,IF(((AY832)-(U832+Y832))&lt;0,0,(AY832)-U832))),0)</f>
        <v/>
      </c>
      <c r="BA832" s="49">
        <f>IF(D832="","",AZ832*AG832)</f>
        <v/>
      </c>
      <c r="BB832" s="49">
        <f>IF(D832="","",IF(OR(R832="A",R832="AA",R832="AAA"),BA832,0))</f>
        <v/>
      </c>
      <c r="BC832" s="49">
        <f>IF(D832="","",IF(R832="B",BA832,0))</f>
        <v/>
      </c>
      <c r="BD832" s="49">
        <f>IF(D832="","",IF(R832="B",BA832,0))</f>
        <v/>
      </c>
      <c r="BE832" s="49">
        <f>IF(D832="","",IF(S832="S",
1,
IF(AC832=0,
1,
IF(
IFERROR(((U832+Y832)*AG832)/((AC832*AK832)*AG832),0)&lt;0,
0,
IF(
IFERROR(((U832+Y832)*AG832)/((AC832*AK832)*AG832),0)&gt;1,
1,
IFERROR(((U832+Y832)*AG832)/((AC832*AK832)*AG832),0)
)
)
)
))</f>
        <v/>
      </c>
      <c r="BF832" s="49">
        <f>IF(D832="","",IF(S832="S",
1,
IF(AC832=0,
1,
IF(
IFERROR(((U832+V832+Y832)*AG832)/((AC832*AK832)*AG832),0)&lt;0,
0,
IF(
IFERROR(((U832+V832+Y832)*AG832)/((AC832*AK832)*AG832),0)&gt;1,
1,
IFERROR(((U832+V832+Y832)*AG832)/((AC832*AK832)*AG832),0)
)
)
)
))</f>
        <v/>
      </c>
      <c r="BG832" s="50">
        <f>IF(D832="","",IF(S832="S",0,IF(AND(ISNUMBER(AC832),ISNUMBER(AM832)),IF(OR(AC832*AM832&lt;0,ISERR(AC832*AM832)),0,AC832*AM832),0)))</f>
        <v/>
      </c>
      <c r="BH832" s="50">
        <f>IF(D832="","",IF(BY832&gt;TODAY()-60,0,IF(Y832&gt;12,MAX(0,(U832+Y832)-BG832),MAX(0,U832-BG832))))</f>
        <v/>
      </c>
      <c r="BI832" s="51">
        <f>IF(D832="","",BH832*AG832)</f>
        <v/>
      </c>
      <c r="BJ832" s="51">
        <f>IF(D832="","",IF(OR(R832="A",R832="AA",R832="AAA"),BI832,0))</f>
        <v/>
      </c>
      <c r="BK832" s="51">
        <f>IF(D832="","",IF(R832="B",BI832,0))</f>
        <v/>
      </c>
      <c r="BL832" s="51">
        <f>IF(D832="","",IF(R832="C",BI832,0))</f>
        <v/>
      </c>
      <c r="BM832" s="51">
        <f>IF(D832="","",IFERROR(MAX(0,MIN(BI832/AP832,1)),0))</f>
        <v/>
      </c>
      <c r="BN832" s="52">
        <f>IF(D832="","",AB832*AG832)</f>
        <v/>
      </c>
      <c r="BO832" s="52">
        <f>IF(D832="","",(U832+V832+X832)*AG832)</f>
        <v/>
      </c>
      <c r="BP832" s="52">
        <f>IF(D832="","",(AB832*3)*AG832)</f>
        <v/>
      </c>
      <c r="BQ832" s="52">
        <f>IF(D832="","",IF(BO832-BP832&gt;0,0,BO832-BP832))</f>
        <v/>
      </c>
      <c r="BR832" s="52">
        <f>IF(D832="","",IF(BO832-BP832-BN832&gt;0,0,BO832-BP832-BN832))</f>
        <v/>
      </c>
      <c r="BS832" s="53">
        <f>IF(D832="","",IFERROR(AB832*AI832,0))</f>
        <v/>
      </c>
      <c r="BT832" s="53">
        <f>IF(D832="","",IFERROR(IF(X832&gt;12, AI832*(U832+V832+X832), AI832*(U832+V832)),0))</f>
        <v/>
      </c>
      <c r="BU832" s="53">
        <f>IF(D832="","",IFERROR(((AB832*3)*AI832),0))</f>
        <v/>
      </c>
      <c r="BV832" s="53">
        <f>IF(D832="","",IF(BT832-BU832&gt;0,0,BT832-BU832))</f>
        <v/>
      </c>
      <c r="BW832" s="53">
        <f>IF(D832="","",IF(BT832-BU832-BS832&gt;0,0,BT832-BU832-BS832))</f>
        <v/>
      </c>
      <c r="BX832" s="36">
        <f>IF(D832="","",IFERROR(VLOOKUP(D832,'produto-entrada-7'!A:M,3,0),"SEM PEDIDO"))</f>
        <v/>
      </c>
      <c r="BY832" s="36">
        <f>IF(D832="","",VLOOKUP(D832,'produto-estoque-total-7'!A:AB,25,0))</f>
        <v/>
      </c>
      <c r="BZ832" s="36">
        <f>IF(D832="","",IFERROR(VLOOKUP(D832,'produto-estoque-total-7'!A:AB,26,0)/100,0))</f>
        <v/>
      </c>
      <c r="CA832" s="36">
        <f>IF(D832="","",IFERROR(VLOOKUP(D832,'produto-estoque-total-7'!A:AB,27,0)/100,0))</f>
        <v/>
      </c>
      <c r="CB832" s="41">
        <f>IF(D832="","",V832*AF832)</f>
        <v/>
      </c>
      <c r="CC832" s="41">
        <f>IF(D832="","",V832*AI832)</f>
        <v/>
      </c>
      <c r="CD832" s="54">
        <f>IF(D832="","",VLOOKUP(D832,'produto-estoque-total-7'!A:AB,28,0))</f>
        <v/>
      </c>
    </row>
    <row r="833">
      <c r="A833" s="36">
        <f>IF(D833="","",VLOOKUP(D833,'produto-estoque-total-7'!A:AB,3,0))</f>
        <v/>
      </c>
      <c r="B833" s="1">
        <f>IF(D833="","",VLOOKUP(D833,'produto-estoque-total-7'!A:AB,12,0))</f>
        <v/>
      </c>
      <c r="C833" s="1">
        <f>IF(D833="","",VLOOKUP(D833,'produto-estoque-total-7'!A:AB,2,0))</f>
        <v/>
      </c>
      <c r="D833" s="37">
        <f>IFERROR(IF('produto-estoque-total-7'!A832="","",'produto-estoque-total-7'!A832),"")</f>
        <v/>
      </c>
      <c r="E833" s="1">
        <f>IF(D833="","",VLOOKUP(D833,'produto-estoque-total-7'!A:AB,4,0))</f>
        <v/>
      </c>
      <c r="F833" s="36">
        <f>IF(D833="","",VLOOKUP(D833,'produto-estoque-total-7'!A:AB,13,0))</f>
        <v/>
      </c>
      <c r="G833" s="1">
        <f>IF(F833="","",VLOOKUP(F833,'FORNECEDORES X COMPRADOR'!A:D,4,0))</f>
        <v/>
      </c>
      <c r="H833" s="1">
        <f>IF(F833="","",VLOOKUP(F833,'FORNECEDORES X COMPRADOR'!A:E,5,0))</f>
        <v/>
      </c>
      <c r="I833" s="36">
        <f>IF(D833="","",VLOOKUP(D833,'produto-estoque-total-7'!A:AB,15,0))</f>
        <v/>
      </c>
      <c r="J833" s="36">
        <f>IF(D833="","",VLOOKUP(D833,'produto-estoque-total-7'!A:AB,19,0))</f>
        <v/>
      </c>
      <c r="K833" s="1">
        <f>IF(D833="","",VLOOKUP(D833,'produto-estoque-total-7'!A:AB,20,0))</f>
        <v/>
      </c>
      <c r="L833" s="36">
        <f>IF(D833="","",VLOOKUP(D833,'produto-estoque-total-7'!A:AB,17,0))</f>
        <v/>
      </c>
      <c r="M833" s="1">
        <f>IF(D833="","",VLOOKUP(D833,'produto-estoque-total-7'!A:AB,18,0))</f>
        <v/>
      </c>
      <c r="N833" s="36">
        <f>IF(D833="","",VLOOKUP(D833,'produto-estoque-total-7'!A:AB,21,0))</f>
        <v/>
      </c>
      <c r="O833" s="1">
        <f>IF(D833="","",VLOOKUP(D833,'produto-estoque-total-7'!A:AB,22,0))</f>
        <v/>
      </c>
      <c r="P833" s="36">
        <f>IF(D833="","",VLOOKUP(D833,'produto-estoque-total-7'!A:AB,23,0))</f>
        <v/>
      </c>
      <c r="Q833" s="1">
        <f>IF(D833="","",VLOOKUP(D833,'produto-estoque-total-7'!A:AB,24,0))</f>
        <v/>
      </c>
      <c r="R833" s="38">
        <f>IFERROR(IF(D833="","",VLOOKUP(D833,'produto-venda-7'!B:N,13,0)),"C")</f>
        <v/>
      </c>
      <c r="S833" s="39">
        <f>IF(D833="","",VLOOKUP(D833,'produto-estoque-total-7'!A:AB,6,0))</f>
        <v/>
      </c>
      <c r="T833" s="39">
        <f>IF(D833="","",VLOOKUP(D833,'produto-estoque-total-7'!A:AB,5,0))</f>
        <v/>
      </c>
      <c r="U833" s="40">
        <f>IF(D833="","",VLOOKUP(D833,'produto-estoque-total-7'!A:AB,11,0))</f>
        <v/>
      </c>
      <c r="V833" s="41">
        <f>IF(D833="","",IFERROR(VLOOKUP(D833,'produto-entrada-7'!A:M,10,0),0))</f>
        <v/>
      </c>
      <c r="W833" s="42" t="n"/>
      <c r="X833" s="39">
        <f>IF(D833="","",VLOOKUP(D833,'produto-estoque-total-7'!A:AB,8,0))</f>
        <v/>
      </c>
      <c r="Y833" s="39">
        <f>IF(D833="","",VLOOKUP(D833,'produto-estoque-total-7'!A:AB,9,0))</f>
        <v/>
      </c>
      <c r="Z833" s="39">
        <f>IF(D833="","",VLOOKUP(D833,'produto-estoque-total-7'!A:AB,10,0))</f>
        <v/>
      </c>
      <c r="AA833" s="39">
        <f>IFERROR(IF(D833="","",VLOOKUP(D833,'produto-venda-7'!B:N,4,0)),0)</f>
        <v/>
      </c>
      <c r="AB833" s="39">
        <f>IFERROR(IF(D833="","",VLOOKUP(D833,'produto-venda-7'!B:N,5,0)),0)</f>
        <v/>
      </c>
      <c r="AC833" s="39">
        <f>IF(D833="","",IFERROR(AA833/90,0))</f>
        <v/>
      </c>
      <c r="AD833" s="36">
        <f>IF(D833="","",IFERROR(VLOOKUP(D833,'produto-entrada-7'!A:M,4,0),0))</f>
        <v/>
      </c>
      <c r="AE833" s="36">
        <f>IFERROR(IF(D833="","",VLOOKUP(D833,'produto-venda-7'!B:N,10,0)),0)</f>
        <v/>
      </c>
      <c r="AF833" s="36">
        <f>IF(D833="","",IFERROR(VLOOKUP(D833,'produto-entrada-7'!A:M,11,0),0))</f>
        <v/>
      </c>
      <c r="AG833" s="1">
        <f>IF(D833="","",IFERROR(VLOOKUP(D833,'produto-entrada-7'!A:M,12,0),0))</f>
        <v/>
      </c>
      <c r="AH833" s="1">
        <f>IF(D833="","",IFERROR(VLOOKUP(D833,'produto-entrada-7'!A:M,13,0),0))</f>
        <v/>
      </c>
      <c r="AI833" s="36">
        <f>IFERROR(IF(D833="","",VLOOKUP(D833,'produto-venda-7'!B:N,11,0)),0)</f>
        <v/>
      </c>
      <c r="AJ833" s="43">
        <f>IF(D833="","",IFERROR(AI833*AB833,0))</f>
        <v/>
      </c>
      <c r="AK833" s="44">
        <f>IFERROR(IF(D833="","",VLOOKUP(F833,'ANALISE FORNECEDOR'!$A:$I,8,0)),"")</f>
        <v/>
      </c>
      <c r="AL833" s="44">
        <f>IF(D833="","",AVERAGE(AM833,AK833))</f>
        <v/>
      </c>
      <c r="AM833" s="44">
        <f>IFERROR(IF(D833="","",VLOOKUP(F833,'ANALISE FORNECEDOR'!$A:$I,9,0)),"")</f>
        <v/>
      </c>
      <c r="AN833" s="45">
        <f>IF(D833="","",IF(Y833&gt;12,AI833*(U833+Y833),AI833*U833))</f>
        <v/>
      </c>
      <c r="AO833" s="45">
        <f>IF(D833="","",IF(Y833&gt;12,AI833*(U833+V833+Y833),AI833*(U833+V833)))</f>
        <v/>
      </c>
      <c r="AP833" s="46">
        <f>IF(D833="","",IF(Y833&gt;12,AG833*(U833+Y833),AG833*U833))</f>
        <v/>
      </c>
      <c r="AQ833" s="46">
        <f>IF(D833="","",IF(Y833&gt;12,AG833*(U833+V833+Y833),AG833*(U833+V833)))</f>
        <v/>
      </c>
      <c r="AR833" s="46">
        <f>IF(D833="","",IF(OR(R833="A",R833="AA",R833="AAA"),AP833,0))</f>
        <v/>
      </c>
      <c r="AS833" s="46">
        <f>IF(D833="","",IF(R833="B",AP833,0))</f>
        <v/>
      </c>
      <c r="AT833" s="46">
        <f>IF(D833="","",IF(R833="C",AP833,0))</f>
        <v/>
      </c>
      <c r="AU833" s="47">
        <f>IF(D833="","",IFERROR(AN833/AJ833,0))</f>
        <v/>
      </c>
      <c r="AV833" s="47">
        <f>IF(D833="","",IFERROR(((AO833)/AJ833),0))</f>
        <v/>
      </c>
      <c r="AW833" s="48">
        <f>IF(D833="","",IF(OR(S833="S",NOT(AND(ISNUMBER(AC833),ISNUMBER(AL833),AC833*AL833&gt;=0))),0,AC833*AL833))</f>
        <v/>
      </c>
      <c r="AX833" s="49">
        <f>IFERROR(IF(D833="","",AW833*AG833),0)</f>
        <v/>
      </c>
      <c r="AY833" s="48">
        <f>IF(D833="","",IF(OR(S833="S",NOT(AND(ISNUMBER(AC833),ISNUMBER(AK833),AC833*AK833&gt;=0))),0,AC833*AK833))</f>
        <v/>
      </c>
      <c r="AZ833" s="48">
        <f>IFERROR(IF(D833="","",IF(AY833=0,0,IF(((AY833)-(U833+Y833))&lt;0,0,(AY833)-U833))),0)</f>
        <v/>
      </c>
      <c r="BA833" s="49">
        <f>IF(D833="","",AZ833*AG833)</f>
        <v/>
      </c>
      <c r="BB833" s="49">
        <f>IF(D833="","",IF(OR(R833="A",R833="AA",R833="AAA"),BA833,0))</f>
        <v/>
      </c>
      <c r="BC833" s="49">
        <f>IF(D833="","",IF(R833="B",BA833,0))</f>
        <v/>
      </c>
      <c r="BD833" s="49">
        <f>IF(D833="","",IF(R833="B",BA833,0))</f>
        <v/>
      </c>
      <c r="BE833" s="49">
        <f>IF(D833="","",IF(S833="S",
1,
IF(AC833=0,
1,
IF(
IFERROR(((U833+Y833)*AG833)/((AC833*AK833)*AG833),0)&lt;0,
0,
IF(
IFERROR(((U833+Y833)*AG833)/((AC833*AK833)*AG833),0)&gt;1,
1,
IFERROR(((U833+Y833)*AG833)/((AC833*AK833)*AG833),0)
)
)
)
))</f>
        <v/>
      </c>
      <c r="BF833" s="49">
        <f>IF(D833="","",IF(S833="S",
1,
IF(AC833=0,
1,
IF(
IFERROR(((U833+V833+Y833)*AG833)/((AC833*AK833)*AG833),0)&lt;0,
0,
IF(
IFERROR(((U833+V833+Y833)*AG833)/((AC833*AK833)*AG833),0)&gt;1,
1,
IFERROR(((U833+V833+Y833)*AG833)/((AC833*AK833)*AG833),0)
)
)
)
))</f>
        <v/>
      </c>
      <c r="BG833" s="50">
        <f>IF(D833="","",IF(S833="S",0,IF(AND(ISNUMBER(AC833),ISNUMBER(AM833)),IF(OR(AC833*AM833&lt;0,ISERR(AC833*AM833)),0,AC833*AM833),0)))</f>
        <v/>
      </c>
      <c r="BH833" s="50">
        <f>IF(D833="","",IF(BY833&gt;TODAY()-60,0,IF(Y833&gt;12,MAX(0,(U833+Y833)-BG833),MAX(0,U833-BG833))))</f>
        <v/>
      </c>
      <c r="BI833" s="51">
        <f>IF(D833="","",BH833*AG833)</f>
        <v/>
      </c>
      <c r="BJ833" s="51">
        <f>IF(D833="","",IF(OR(R833="A",R833="AA",R833="AAA"),BI833,0))</f>
        <v/>
      </c>
      <c r="BK833" s="51">
        <f>IF(D833="","",IF(R833="B",BI833,0))</f>
        <v/>
      </c>
      <c r="BL833" s="51">
        <f>IF(D833="","",IF(R833="C",BI833,0))</f>
        <v/>
      </c>
      <c r="BM833" s="51">
        <f>IF(D833="","",IFERROR(MAX(0,MIN(BI833/AP833,1)),0))</f>
        <v/>
      </c>
      <c r="BN833" s="52">
        <f>IF(D833="","",AB833*AG833)</f>
        <v/>
      </c>
      <c r="BO833" s="52">
        <f>IF(D833="","",(U833+V833+X833)*AG833)</f>
        <v/>
      </c>
      <c r="BP833" s="52">
        <f>IF(D833="","",(AB833*3)*AG833)</f>
        <v/>
      </c>
      <c r="BQ833" s="52">
        <f>IF(D833="","",IF(BO833-BP833&gt;0,0,BO833-BP833))</f>
        <v/>
      </c>
      <c r="BR833" s="52">
        <f>IF(D833="","",IF(BO833-BP833-BN833&gt;0,0,BO833-BP833-BN833))</f>
        <v/>
      </c>
      <c r="BS833" s="53">
        <f>IF(D833="","",IFERROR(AB833*AI833,0))</f>
        <v/>
      </c>
      <c r="BT833" s="53">
        <f>IF(D833="","",IFERROR(IF(X833&gt;12, AI833*(U833+V833+X833), AI833*(U833+V833)),0))</f>
        <v/>
      </c>
      <c r="BU833" s="53">
        <f>IF(D833="","",IFERROR(((AB833*3)*AI833),0))</f>
        <v/>
      </c>
      <c r="BV833" s="53">
        <f>IF(D833="","",IF(BT833-BU833&gt;0,0,BT833-BU833))</f>
        <v/>
      </c>
      <c r="BW833" s="53">
        <f>IF(D833="","",IF(BT833-BU833-BS833&gt;0,0,BT833-BU833-BS833))</f>
        <v/>
      </c>
      <c r="BX833" s="36">
        <f>IF(D833="","",IFERROR(VLOOKUP(D833,'produto-entrada-7'!A:M,3,0),"SEM PEDIDO"))</f>
        <v/>
      </c>
      <c r="BY833" s="36">
        <f>IF(D833="","",VLOOKUP(D833,'produto-estoque-total-7'!A:AB,25,0))</f>
        <v/>
      </c>
      <c r="BZ833" s="36">
        <f>IF(D833="","",IFERROR(VLOOKUP(D833,'produto-estoque-total-7'!A:AB,26,0)/100,0))</f>
        <v/>
      </c>
      <c r="CA833" s="36">
        <f>IF(D833="","",IFERROR(VLOOKUP(D833,'produto-estoque-total-7'!A:AB,27,0)/100,0))</f>
        <v/>
      </c>
      <c r="CB833" s="41">
        <f>IF(D833="","",V833*AF833)</f>
        <v/>
      </c>
      <c r="CC833" s="41">
        <f>IF(D833="","",V833*AI833)</f>
        <v/>
      </c>
      <c r="CD833" s="54">
        <f>IF(D833="","",VLOOKUP(D833,'produto-estoque-total-7'!A:AB,28,0))</f>
        <v/>
      </c>
    </row>
    <row r="834">
      <c r="A834" s="36">
        <f>IF(D834="","",VLOOKUP(D834,'produto-estoque-total-7'!A:AB,3,0))</f>
        <v/>
      </c>
      <c r="B834" s="1">
        <f>IF(D834="","",VLOOKUP(D834,'produto-estoque-total-7'!A:AB,12,0))</f>
        <v/>
      </c>
      <c r="C834" s="1">
        <f>IF(D834="","",VLOOKUP(D834,'produto-estoque-total-7'!A:AB,2,0))</f>
        <v/>
      </c>
      <c r="D834" s="37">
        <f>IFERROR(IF('produto-estoque-total-7'!A833="","",'produto-estoque-total-7'!A833),"")</f>
        <v/>
      </c>
      <c r="E834" s="1">
        <f>IF(D834="","",VLOOKUP(D834,'produto-estoque-total-7'!A:AB,4,0))</f>
        <v/>
      </c>
      <c r="F834" s="36">
        <f>IF(D834="","",VLOOKUP(D834,'produto-estoque-total-7'!A:AB,13,0))</f>
        <v/>
      </c>
      <c r="G834" s="1">
        <f>IF(F834="","",VLOOKUP(F834,'FORNECEDORES X COMPRADOR'!A:D,4,0))</f>
        <v/>
      </c>
      <c r="H834" s="1">
        <f>IF(F834="","",VLOOKUP(F834,'FORNECEDORES X COMPRADOR'!A:E,5,0))</f>
        <v/>
      </c>
      <c r="I834" s="36">
        <f>IF(D834="","",VLOOKUP(D834,'produto-estoque-total-7'!A:AB,15,0))</f>
        <v/>
      </c>
      <c r="J834" s="36">
        <f>IF(D834="","",VLOOKUP(D834,'produto-estoque-total-7'!A:AB,19,0))</f>
        <v/>
      </c>
      <c r="K834" s="1">
        <f>IF(D834="","",VLOOKUP(D834,'produto-estoque-total-7'!A:AB,20,0))</f>
        <v/>
      </c>
      <c r="L834" s="36">
        <f>IF(D834="","",VLOOKUP(D834,'produto-estoque-total-7'!A:AB,17,0))</f>
        <v/>
      </c>
      <c r="M834" s="1">
        <f>IF(D834="","",VLOOKUP(D834,'produto-estoque-total-7'!A:AB,18,0))</f>
        <v/>
      </c>
      <c r="N834" s="36">
        <f>IF(D834="","",VLOOKUP(D834,'produto-estoque-total-7'!A:AB,21,0))</f>
        <v/>
      </c>
      <c r="O834" s="1">
        <f>IF(D834="","",VLOOKUP(D834,'produto-estoque-total-7'!A:AB,22,0))</f>
        <v/>
      </c>
      <c r="P834" s="36">
        <f>IF(D834="","",VLOOKUP(D834,'produto-estoque-total-7'!A:AB,23,0))</f>
        <v/>
      </c>
      <c r="Q834" s="1">
        <f>IF(D834="","",VLOOKUP(D834,'produto-estoque-total-7'!A:AB,24,0))</f>
        <v/>
      </c>
      <c r="R834" s="38">
        <f>IFERROR(IF(D834="","",VLOOKUP(D834,'produto-venda-7'!B:N,13,0)),"C")</f>
        <v/>
      </c>
      <c r="S834" s="39">
        <f>IF(D834="","",VLOOKUP(D834,'produto-estoque-total-7'!A:AB,6,0))</f>
        <v/>
      </c>
      <c r="T834" s="39">
        <f>IF(D834="","",VLOOKUP(D834,'produto-estoque-total-7'!A:AB,5,0))</f>
        <v/>
      </c>
      <c r="U834" s="40">
        <f>IF(D834="","",VLOOKUP(D834,'produto-estoque-total-7'!A:AB,11,0))</f>
        <v/>
      </c>
      <c r="V834" s="41">
        <f>IF(D834="","",IFERROR(VLOOKUP(D834,'produto-entrada-7'!A:M,10,0),0))</f>
        <v/>
      </c>
      <c r="W834" s="42" t="n"/>
      <c r="X834" s="39">
        <f>IF(D834="","",VLOOKUP(D834,'produto-estoque-total-7'!A:AB,8,0))</f>
        <v/>
      </c>
      <c r="Y834" s="39">
        <f>IF(D834="","",VLOOKUP(D834,'produto-estoque-total-7'!A:AB,9,0))</f>
        <v/>
      </c>
      <c r="Z834" s="39">
        <f>IF(D834="","",VLOOKUP(D834,'produto-estoque-total-7'!A:AB,10,0))</f>
        <v/>
      </c>
      <c r="AA834" s="39">
        <f>IFERROR(IF(D834="","",VLOOKUP(D834,'produto-venda-7'!B:N,4,0)),0)</f>
        <v/>
      </c>
      <c r="AB834" s="39">
        <f>IFERROR(IF(D834="","",VLOOKUP(D834,'produto-venda-7'!B:N,5,0)),0)</f>
        <v/>
      </c>
      <c r="AC834" s="39">
        <f>IF(D834="","",IFERROR(AA834/90,0))</f>
        <v/>
      </c>
      <c r="AD834" s="36">
        <f>IF(D834="","",IFERROR(VLOOKUP(D834,'produto-entrada-7'!A:M,4,0),0))</f>
        <v/>
      </c>
      <c r="AE834" s="36">
        <f>IFERROR(IF(D834="","",VLOOKUP(D834,'produto-venda-7'!B:N,10,0)),0)</f>
        <v/>
      </c>
      <c r="AF834" s="36">
        <f>IF(D834="","",IFERROR(VLOOKUP(D834,'produto-entrada-7'!A:M,11,0),0))</f>
        <v/>
      </c>
      <c r="AG834" s="1">
        <f>IF(D834="","",IFERROR(VLOOKUP(D834,'produto-entrada-7'!A:M,12,0),0))</f>
        <v/>
      </c>
      <c r="AH834" s="1">
        <f>IF(D834="","",IFERROR(VLOOKUP(D834,'produto-entrada-7'!A:M,13,0),0))</f>
        <v/>
      </c>
      <c r="AI834" s="36">
        <f>IFERROR(IF(D834="","",VLOOKUP(D834,'produto-venda-7'!B:N,11,0)),0)</f>
        <v/>
      </c>
      <c r="AJ834" s="43">
        <f>IF(D834="","",IFERROR(AI834*AB834,0))</f>
        <v/>
      </c>
      <c r="AK834" s="44">
        <f>IFERROR(IF(D834="","",VLOOKUP(F834,'ANALISE FORNECEDOR'!$A:$I,8,0)),"")</f>
        <v/>
      </c>
      <c r="AL834" s="44">
        <f>IF(D834="","",AVERAGE(AM834,AK834))</f>
        <v/>
      </c>
      <c r="AM834" s="44">
        <f>IFERROR(IF(D834="","",VLOOKUP(F834,'ANALISE FORNECEDOR'!$A:$I,9,0)),"")</f>
        <v/>
      </c>
      <c r="AN834" s="45">
        <f>IF(D834="","",IF(Y834&gt;12,AI834*(U834+Y834),AI834*U834))</f>
        <v/>
      </c>
      <c r="AO834" s="45">
        <f>IF(D834="","",IF(Y834&gt;12,AI834*(U834+V834+Y834),AI834*(U834+V834)))</f>
        <v/>
      </c>
      <c r="AP834" s="46">
        <f>IF(D834="","",IF(Y834&gt;12,AG834*(U834+Y834),AG834*U834))</f>
        <v/>
      </c>
      <c r="AQ834" s="46">
        <f>IF(D834="","",IF(Y834&gt;12,AG834*(U834+V834+Y834),AG834*(U834+V834)))</f>
        <v/>
      </c>
      <c r="AR834" s="46">
        <f>IF(D834="","",IF(OR(R834="A",R834="AA",R834="AAA"),AP834,0))</f>
        <v/>
      </c>
      <c r="AS834" s="46">
        <f>IF(D834="","",IF(R834="B",AP834,0))</f>
        <v/>
      </c>
      <c r="AT834" s="46">
        <f>IF(D834="","",IF(R834="C",AP834,0))</f>
        <v/>
      </c>
      <c r="AU834" s="47">
        <f>IF(D834="","",IFERROR(AN834/AJ834,0))</f>
        <v/>
      </c>
      <c r="AV834" s="47">
        <f>IF(D834="","",IFERROR(((AO834)/AJ834),0))</f>
        <v/>
      </c>
      <c r="AW834" s="48">
        <f>IF(D834="","",IF(OR(S834="S",NOT(AND(ISNUMBER(AC834),ISNUMBER(AL834),AC834*AL834&gt;=0))),0,AC834*AL834))</f>
        <v/>
      </c>
      <c r="AX834" s="49">
        <f>IFERROR(IF(D834="","",AW834*AG834),0)</f>
        <v/>
      </c>
      <c r="AY834" s="48">
        <f>IF(D834="","",IF(OR(S834="S",NOT(AND(ISNUMBER(AC834),ISNUMBER(AK834),AC834*AK834&gt;=0))),0,AC834*AK834))</f>
        <v/>
      </c>
      <c r="AZ834" s="48">
        <f>IFERROR(IF(D834="","",IF(AY834=0,0,IF(((AY834)-(U834+Y834))&lt;0,0,(AY834)-U834))),0)</f>
        <v/>
      </c>
      <c r="BA834" s="49">
        <f>IF(D834="","",AZ834*AG834)</f>
        <v/>
      </c>
      <c r="BB834" s="49">
        <f>IF(D834="","",IF(OR(R834="A",R834="AA",R834="AAA"),BA834,0))</f>
        <v/>
      </c>
      <c r="BC834" s="49">
        <f>IF(D834="","",IF(R834="B",BA834,0))</f>
        <v/>
      </c>
      <c r="BD834" s="49">
        <f>IF(D834="","",IF(R834="B",BA834,0))</f>
        <v/>
      </c>
      <c r="BE834" s="49">
        <f>IF(D834="","",IF(S834="S",
1,
IF(AC834=0,
1,
IF(
IFERROR(((U834+Y834)*AG834)/((AC834*AK834)*AG834),0)&lt;0,
0,
IF(
IFERROR(((U834+Y834)*AG834)/((AC834*AK834)*AG834),0)&gt;1,
1,
IFERROR(((U834+Y834)*AG834)/((AC834*AK834)*AG834),0)
)
)
)
))</f>
        <v/>
      </c>
      <c r="BF834" s="49">
        <f>IF(D834="","",IF(S834="S",
1,
IF(AC834=0,
1,
IF(
IFERROR(((U834+V834+Y834)*AG834)/((AC834*AK834)*AG834),0)&lt;0,
0,
IF(
IFERROR(((U834+V834+Y834)*AG834)/((AC834*AK834)*AG834),0)&gt;1,
1,
IFERROR(((U834+V834+Y834)*AG834)/((AC834*AK834)*AG834),0)
)
)
)
))</f>
        <v/>
      </c>
      <c r="BG834" s="50">
        <f>IF(D834="","",IF(S834="S",0,IF(AND(ISNUMBER(AC834),ISNUMBER(AM834)),IF(OR(AC834*AM834&lt;0,ISERR(AC834*AM834)),0,AC834*AM834),0)))</f>
        <v/>
      </c>
      <c r="BH834" s="50">
        <f>IF(D834="","",IF(BY834&gt;TODAY()-60,0,IF(Y834&gt;12,MAX(0,(U834+Y834)-BG834),MAX(0,U834-BG834))))</f>
        <v/>
      </c>
      <c r="BI834" s="51">
        <f>IF(D834="","",BH834*AG834)</f>
        <v/>
      </c>
      <c r="BJ834" s="51">
        <f>IF(D834="","",IF(OR(R834="A",R834="AA",R834="AAA"),BI834,0))</f>
        <v/>
      </c>
      <c r="BK834" s="51">
        <f>IF(D834="","",IF(R834="B",BI834,0))</f>
        <v/>
      </c>
      <c r="BL834" s="51">
        <f>IF(D834="","",IF(R834="C",BI834,0))</f>
        <v/>
      </c>
      <c r="BM834" s="51">
        <f>IF(D834="","",IFERROR(MAX(0,MIN(BI834/AP834,1)),0))</f>
        <v/>
      </c>
      <c r="BN834" s="52">
        <f>IF(D834="","",AB834*AG834)</f>
        <v/>
      </c>
      <c r="BO834" s="52">
        <f>IF(D834="","",(U834+V834+X834)*AG834)</f>
        <v/>
      </c>
      <c r="BP834" s="52">
        <f>IF(D834="","",(AB834*3)*AG834)</f>
        <v/>
      </c>
      <c r="BQ834" s="52">
        <f>IF(D834="","",IF(BO834-BP834&gt;0,0,BO834-BP834))</f>
        <v/>
      </c>
      <c r="BR834" s="52">
        <f>IF(D834="","",IF(BO834-BP834-BN834&gt;0,0,BO834-BP834-BN834))</f>
        <v/>
      </c>
      <c r="BS834" s="53">
        <f>IF(D834="","",IFERROR(AB834*AI834,0))</f>
        <v/>
      </c>
      <c r="BT834" s="53">
        <f>IF(D834="","",IFERROR(IF(X834&gt;12, AI834*(U834+V834+X834), AI834*(U834+V834)),0))</f>
        <v/>
      </c>
      <c r="BU834" s="53">
        <f>IF(D834="","",IFERROR(((AB834*3)*AI834),0))</f>
        <v/>
      </c>
      <c r="BV834" s="53">
        <f>IF(D834="","",IF(BT834-BU834&gt;0,0,BT834-BU834))</f>
        <v/>
      </c>
      <c r="BW834" s="53">
        <f>IF(D834="","",IF(BT834-BU834-BS834&gt;0,0,BT834-BU834-BS834))</f>
        <v/>
      </c>
      <c r="BX834" s="36">
        <f>IF(D834="","",IFERROR(VLOOKUP(D834,'produto-entrada-7'!A:M,3,0),"SEM PEDIDO"))</f>
        <v/>
      </c>
      <c r="BY834" s="36">
        <f>IF(D834="","",VLOOKUP(D834,'produto-estoque-total-7'!A:AB,25,0))</f>
        <v/>
      </c>
      <c r="BZ834" s="36">
        <f>IF(D834="","",IFERROR(VLOOKUP(D834,'produto-estoque-total-7'!A:AB,26,0)/100,0))</f>
        <v/>
      </c>
      <c r="CA834" s="36">
        <f>IF(D834="","",IFERROR(VLOOKUP(D834,'produto-estoque-total-7'!A:AB,27,0)/100,0))</f>
        <v/>
      </c>
      <c r="CB834" s="41">
        <f>IF(D834="","",V834*AF834)</f>
        <v/>
      </c>
      <c r="CC834" s="41">
        <f>IF(D834="","",V834*AI834)</f>
        <v/>
      </c>
      <c r="CD834" s="54">
        <f>IF(D834="","",VLOOKUP(D834,'produto-estoque-total-7'!A:AB,28,0))</f>
        <v/>
      </c>
    </row>
    <row r="835">
      <c r="A835" s="36">
        <f>IF(D835="","",VLOOKUP(D835,'produto-estoque-total-7'!A:AB,3,0))</f>
        <v/>
      </c>
      <c r="B835" s="1">
        <f>IF(D835="","",VLOOKUP(D835,'produto-estoque-total-7'!A:AB,12,0))</f>
        <v/>
      </c>
      <c r="C835" s="1">
        <f>IF(D835="","",VLOOKUP(D835,'produto-estoque-total-7'!A:AB,2,0))</f>
        <v/>
      </c>
      <c r="D835" s="37">
        <f>IFERROR(IF('produto-estoque-total-7'!A834="","",'produto-estoque-total-7'!A834),"")</f>
        <v/>
      </c>
      <c r="E835" s="1">
        <f>IF(D835="","",VLOOKUP(D835,'produto-estoque-total-7'!A:AB,4,0))</f>
        <v/>
      </c>
      <c r="F835" s="36">
        <f>IF(D835="","",VLOOKUP(D835,'produto-estoque-total-7'!A:AB,13,0))</f>
        <v/>
      </c>
      <c r="G835" s="1">
        <f>IF(F835="","",VLOOKUP(F835,'FORNECEDORES X COMPRADOR'!A:D,4,0))</f>
        <v/>
      </c>
      <c r="H835" s="1">
        <f>IF(F835="","",VLOOKUP(F835,'FORNECEDORES X COMPRADOR'!A:E,5,0))</f>
        <v/>
      </c>
      <c r="I835" s="36">
        <f>IF(D835="","",VLOOKUP(D835,'produto-estoque-total-7'!A:AB,15,0))</f>
        <v/>
      </c>
      <c r="J835" s="36">
        <f>IF(D835="","",VLOOKUP(D835,'produto-estoque-total-7'!A:AB,19,0))</f>
        <v/>
      </c>
      <c r="K835" s="1">
        <f>IF(D835="","",VLOOKUP(D835,'produto-estoque-total-7'!A:AB,20,0))</f>
        <v/>
      </c>
      <c r="L835" s="36">
        <f>IF(D835="","",VLOOKUP(D835,'produto-estoque-total-7'!A:AB,17,0))</f>
        <v/>
      </c>
      <c r="M835" s="1">
        <f>IF(D835="","",VLOOKUP(D835,'produto-estoque-total-7'!A:AB,18,0))</f>
        <v/>
      </c>
      <c r="N835" s="36">
        <f>IF(D835="","",VLOOKUP(D835,'produto-estoque-total-7'!A:AB,21,0))</f>
        <v/>
      </c>
      <c r="O835" s="1">
        <f>IF(D835="","",VLOOKUP(D835,'produto-estoque-total-7'!A:AB,22,0))</f>
        <v/>
      </c>
      <c r="P835" s="36">
        <f>IF(D835="","",VLOOKUP(D835,'produto-estoque-total-7'!A:AB,23,0))</f>
        <v/>
      </c>
      <c r="Q835" s="1">
        <f>IF(D835="","",VLOOKUP(D835,'produto-estoque-total-7'!A:AB,24,0))</f>
        <v/>
      </c>
      <c r="R835" s="38">
        <f>IFERROR(IF(D835="","",VLOOKUP(D835,'produto-venda-7'!B:N,13,0)),"C")</f>
        <v/>
      </c>
      <c r="S835" s="39">
        <f>IF(D835="","",VLOOKUP(D835,'produto-estoque-total-7'!A:AB,6,0))</f>
        <v/>
      </c>
      <c r="T835" s="39">
        <f>IF(D835="","",VLOOKUP(D835,'produto-estoque-total-7'!A:AB,5,0))</f>
        <v/>
      </c>
      <c r="U835" s="40">
        <f>IF(D835="","",VLOOKUP(D835,'produto-estoque-total-7'!A:AB,11,0))</f>
        <v/>
      </c>
      <c r="V835" s="41">
        <f>IF(D835="","",IFERROR(VLOOKUP(D835,'produto-entrada-7'!A:M,10,0),0))</f>
        <v/>
      </c>
      <c r="W835" s="42" t="n"/>
      <c r="X835" s="39">
        <f>IF(D835="","",VLOOKUP(D835,'produto-estoque-total-7'!A:AB,8,0))</f>
        <v/>
      </c>
      <c r="Y835" s="39">
        <f>IF(D835="","",VLOOKUP(D835,'produto-estoque-total-7'!A:AB,9,0))</f>
        <v/>
      </c>
      <c r="Z835" s="39">
        <f>IF(D835="","",VLOOKUP(D835,'produto-estoque-total-7'!A:AB,10,0))</f>
        <v/>
      </c>
      <c r="AA835" s="39">
        <f>IFERROR(IF(D835="","",VLOOKUP(D835,'produto-venda-7'!B:N,4,0)),0)</f>
        <v/>
      </c>
      <c r="AB835" s="39">
        <f>IFERROR(IF(D835="","",VLOOKUP(D835,'produto-venda-7'!B:N,5,0)),0)</f>
        <v/>
      </c>
      <c r="AC835" s="39">
        <f>IF(D835="","",IFERROR(AA835/90,0))</f>
        <v/>
      </c>
      <c r="AD835" s="36">
        <f>IF(D835="","",IFERROR(VLOOKUP(D835,'produto-entrada-7'!A:M,4,0),0))</f>
        <v/>
      </c>
      <c r="AE835" s="36">
        <f>IFERROR(IF(D835="","",VLOOKUP(D835,'produto-venda-7'!B:N,10,0)),0)</f>
        <v/>
      </c>
      <c r="AF835" s="36">
        <f>IF(D835="","",IFERROR(VLOOKUP(D835,'produto-entrada-7'!A:M,11,0),0))</f>
        <v/>
      </c>
      <c r="AG835" s="1">
        <f>IF(D835="","",IFERROR(VLOOKUP(D835,'produto-entrada-7'!A:M,12,0),0))</f>
        <v/>
      </c>
      <c r="AH835" s="1">
        <f>IF(D835="","",IFERROR(VLOOKUP(D835,'produto-entrada-7'!A:M,13,0),0))</f>
        <v/>
      </c>
      <c r="AI835" s="36">
        <f>IFERROR(IF(D835="","",VLOOKUP(D835,'produto-venda-7'!B:N,11,0)),0)</f>
        <v/>
      </c>
      <c r="AJ835" s="43">
        <f>IF(D835="","",IFERROR(AI835*AB835,0))</f>
        <v/>
      </c>
      <c r="AK835" s="44">
        <f>IFERROR(IF(D835="","",VLOOKUP(F835,'ANALISE FORNECEDOR'!$A:$I,8,0)),"")</f>
        <v/>
      </c>
      <c r="AL835" s="44">
        <f>IF(D835="","",AVERAGE(AM835,AK835))</f>
        <v/>
      </c>
      <c r="AM835" s="44">
        <f>IFERROR(IF(D835="","",VLOOKUP(F835,'ANALISE FORNECEDOR'!$A:$I,9,0)),"")</f>
        <v/>
      </c>
      <c r="AN835" s="45">
        <f>IF(D835="","",IF(Y835&gt;12,AI835*(U835+Y835),AI835*U835))</f>
        <v/>
      </c>
      <c r="AO835" s="45">
        <f>IF(D835="","",IF(Y835&gt;12,AI835*(U835+V835+Y835),AI835*(U835+V835)))</f>
        <v/>
      </c>
      <c r="AP835" s="46">
        <f>IF(D835="","",IF(Y835&gt;12,AG835*(U835+Y835),AG835*U835))</f>
        <v/>
      </c>
      <c r="AQ835" s="46">
        <f>IF(D835="","",IF(Y835&gt;12,AG835*(U835+V835+Y835),AG835*(U835+V835)))</f>
        <v/>
      </c>
      <c r="AR835" s="46">
        <f>IF(D835="","",IF(OR(R835="A",R835="AA",R835="AAA"),AP835,0))</f>
        <v/>
      </c>
      <c r="AS835" s="46">
        <f>IF(D835="","",IF(R835="B",AP835,0))</f>
        <v/>
      </c>
      <c r="AT835" s="46">
        <f>IF(D835="","",IF(R835="C",AP835,0))</f>
        <v/>
      </c>
      <c r="AU835" s="47">
        <f>IF(D835="","",IFERROR(AN835/AJ835,0))</f>
        <v/>
      </c>
      <c r="AV835" s="47">
        <f>IF(D835="","",IFERROR(((AO835)/AJ835),0))</f>
        <v/>
      </c>
      <c r="AW835" s="48">
        <f>IF(D835="","",IF(OR(S835="S",NOT(AND(ISNUMBER(AC835),ISNUMBER(AL835),AC835*AL835&gt;=0))),0,AC835*AL835))</f>
        <v/>
      </c>
      <c r="AX835" s="49">
        <f>IFERROR(IF(D835="","",AW835*AG835),0)</f>
        <v/>
      </c>
      <c r="AY835" s="48">
        <f>IF(D835="","",IF(OR(S835="S",NOT(AND(ISNUMBER(AC835),ISNUMBER(AK835),AC835*AK835&gt;=0))),0,AC835*AK835))</f>
        <v/>
      </c>
      <c r="AZ835" s="48">
        <f>IFERROR(IF(D835="","",IF(AY835=0,0,IF(((AY835)-(U835+Y835))&lt;0,0,(AY835)-U835))),0)</f>
        <v/>
      </c>
      <c r="BA835" s="49">
        <f>IF(D835="","",AZ835*AG835)</f>
        <v/>
      </c>
      <c r="BB835" s="49">
        <f>IF(D835="","",IF(OR(R835="A",R835="AA",R835="AAA"),BA835,0))</f>
        <v/>
      </c>
      <c r="BC835" s="49">
        <f>IF(D835="","",IF(R835="B",BA835,0))</f>
        <v/>
      </c>
      <c r="BD835" s="49">
        <f>IF(D835="","",IF(R835="B",BA835,0))</f>
        <v/>
      </c>
      <c r="BE835" s="49">
        <f>IF(D835="","",IF(S835="S",
1,
IF(AC835=0,
1,
IF(
IFERROR(((U835+Y835)*AG835)/((AC835*AK835)*AG835),0)&lt;0,
0,
IF(
IFERROR(((U835+Y835)*AG835)/((AC835*AK835)*AG835),0)&gt;1,
1,
IFERROR(((U835+Y835)*AG835)/((AC835*AK835)*AG835),0)
)
)
)
))</f>
        <v/>
      </c>
      <c r="BF835" s="49">
        <f>IF(D835="","",IF(S835="S",
1,
IF(AC835=0,
1,
IF(
IFERROR(((U835+V835+Y835)*AG835)/((AC835*AK835)*AG835),0)&lt;0,
0,
IF(
IFERROR(((U835+V835+Y835)*AG835)/((AC835*AK835)*AG835),0)&gt;1,
1,
IFERROR(((U835+V835+Y835)*AG835)/((AC835*AK835)*AG835),0)
)
)
)
))</f>
        <v/>
      </c>
      <c r="BG835" s="50">
        <f>IF(D835="","",IF(S835="S",0,IF(AND(ISNUMBER(AC835),ISNUMBER(AM835)),IF(OR(AC835*AM835&lt;0,ISERR(AC835*AM835)),0,AC835*AM835),0)))</f>
        <v/>
      </c>
      <c r="BH835" s="50">
        <f>IF(D835="","",IF(BY835&gt;TODAY()-60,0,IF(Y835&gt;12,MAX(0,(U835+Y835)-BG835),MAX(0,U835-BG835))))</f>
        <v/>
      </c>
      <c r="BI835" s="51">
        <f>IF(D835="","",BH835*AG835)</f>
        <v/>
      </c>
      <c r="BJ835" s="51">
        <f>IF(D835="","",IF(OR(R835="A",R835="AA",R835="AAA"),BI835,0))</f>
        <v/>
      </c>
      <c r="BK835" s="51">
        <f>IF(D835="","",IF(R835="B",BI835,0))</f>
        <v/>
      </c>
      <c r="BL835" s="51">
        <f>IF(D835="","",IF(R835="C",BI835,0))</f>
        <v/>
      </c>
      <c r="BM835" s="51">
        <f>IF(D835="","",IFERROR(MAX(0,MIN(BI835/AP835,1)),0))</f>
        <v/>
      </c>
      <c r="BN835" s="52">
        <f>IF(D835="","",AB835*AG835)</f>
        <v/>
      </c>
      <c r="BO835" s="52">
        <f>IF(D835="","",(U835+V835+X835)*AG835)</f>
        <v/>
      </c>
      <c r="BP835" s="52">
        <f>IF(D835="","",(AB835*3)*AG835)</f>
        <v/>
      </c>
      <c r="BQ835" s="52">
        <f>IF(D835="","",IF(BO835-BP835&gt;0,0,BO835-BP835))</f>
        <v/>
      </c>
      <c r="BR835" s="52">
        <f>IF(D835="","",IF(BO835-BP835-BN835&gt;0,0,BO835-BP835-BN835))</f>
        <v/>
      </c>
      <c r="BS835" s="53">
        <f>IF(D835="","",IFERROR(AB835*AI835,0))</f>
        <v/>
      </c>
      <c r="BT835" s="53">
        <f>IF(D835="","",IFERROR(IF(X835&gt;12, AI835*(U835+V835+X835), AI835*(U835+V835)),0))</f>
        <v/>
      </c>
      <c r="BU835" s="53">
        <f>IF(D835="","",IFERROR(((AB835*3)*AI835),0))</f>
        <v/>
      </c>
      <c r="BV835" s="53">
        <f>IF(D835="","",IF(BT835-BU835&gt;0,0,BT835-BU835))</f>
        <v/>
      </c>
      <c r="BW835" s="53">
        <f>IF(D835="","",IF(BT835-BU835-BS835&gt;0,0,BT835-BU835-BS835))</f>
        <v/>
      </c>
      <c r="BX835" s="36">
        <f>IF(D835="","",IFERROR(VLOOKUP(D835,'produto-entrada-7'!A:M,3,0),"SEM PEDIDO"))</f>
        <v/>
      </c>
      <c r="BY835" s="36">
        <f>IF(D835="","",VLOOKUP(D835,'produto-estoque-total-7'!A:AB,25,0))</f>
        <v/>
      </c>
      <c r="BZ835" s="36">
        <f>IF(D835="","",IFERROR(VLOOKUP(D835,'produto-estoque-total-7'!A:AB,26,0)/100,0))</f>
        <v/>
      </c>
      <c r="CA835" s="36">
        <f>IF(D835="","",IFERROR(VLOOKUP(D835,'produto-estoque-total-7'!A:AB,27,0)/100,0))</f>
        <v/>
      </c>
      <c r="CB835" s="41">
        <f>IF(D835="","",V835*AF835)</f>
        <v/>
      </c>
      <c r="CC835" s="41">
        <f>IF(D835="","",V835*AI835)</f>
        <v/>
      </c>
      <c r="CD835" s="54">
        <f>IF(D835="","",VLOOKUP(D835,'produto-estoque-total-7'!A:AB,28,0))</f>
        <v/>
      </c>
    </row>
    <row r="836">
      <c r="A836" s="36">
        <f>IF(D836="","",VLOOKUP(D836,'produto-estoque-total-7'!A:AB,3,0))</f>
        <v/>
      </c>
      <c r="B836" s="1">
        <f>IF(D836="","",VLOOKUP(D836,'produto-estoque-total-7'!A:AB,12,0))</f>
        <v/>
      </c>
      <c r="C836" s="1">
        <f>IF(D836="","",VLOOKUP(D836,'produto-estoque-total-7'!A:AB,2,0))</f>
        <v/>
      </c>
      <c r="D836" s="37">
        <f>IFERROR(IF('produto-estoque-total-7'!A835="","",'produto-estoque-total-7'!A835),"")</f>
        <v/>
      </c>
      <c r="E836" s="1">
        <f>IF(D836="","",VLOOKUP(D836,'produto-estoque-total-7'!A:AB,4,0))</f>
        <v/>
      </c>
      <c r="F836" s="36">
        <f>IF(D836="","",VLOOKUP(D836,'produto-estoque-total-7'!A:AB,13,0))</f>
        <v/>
      </c>
      <c r="G836" s="1">
        <f>IF(F836="","",VLOOKUP(F836,'FORNECEDORES X COMPRADOR'!A:D,4,0))</f>
        <v/>
      </c>
      <c r="H836" s="1">
        <f>IF(F836="","",VLOOKUP(F836,'FORNECEDORES X COMPRADOR'!A:E,5,0))</f>
        <v/>
      </c>
      <c r="I836" s="36">
        <f>IF(D836="","",VLOOKUP(D836,'produto-estoque-total-7'!A:AB,15,0))</f>
        <v/>
      </c>
      <c r="J836" s="36">
        <f>IF(D836="","",VLOOKUP(D836,'produto-estoque-total-7'!A:AB,19,0))</f>
        <v/>
      </c>
      <c r="K836" s="1">
        <f>IF(D836="","",VLOOKUP(D836,'produto-estoque-total-7'!A:AB,20,0))</f>
        <v/>
      </c>
      <c r="L836" s="36">
        <f>IF(D836="","",VLOOKUP(D836,'produto-estoque-total-7'!A:AB,17,0))</f>
        <v/>
      </c>
      <c r="M836" s="1">
        <f>IF(D836="","",VLOOKUP(D836,'produto-estoque-total-7'!A:AB,18,0))</f>
        <v/>
      </c>
      <c r="N836" s="36">
        <f>IF(D836="","",VLOOKUP(D836,'produto-estoque-total-7'!A:AB,21,0))</f>
        <v/>
      </c>
      <c r="O836" s="1">
        <f>IF(D836="","",VLOOKUP(D836,'produto-estoque-total-7'!A:AB,22,0))</f>
        <v/>
      </c>
      <c r="P836" s="36">
        <f>IF(D836="","",VLOOKUP(D836,'produto-estoque-total-7'!A:AB,23,0))</f>
        <v/>
      </c>
      <c r="Q836" s="1">
        <f>IF(D836="","",VLOOKUP(D836,'produto-estoque-total-7'!A:AB,24,0))</f>
        <v/>
      </c>
      <c r="R836" s="38">
        <f>IFERROR(IF(D836="","",VLOOKUP(D836,'produto-venda-7'!B:N,13,0)),"C")</f>
        <v/>
      </c>
      <c r="S836" s="39">
        <f>IF(D836="","",VLOOKUP(D836,'produto-estoque-total-7'!A:AB,6,0))</f>
        <v/>
      </c>
      <c r="T836" s="39">
        <f>IF(D836="","",VLOOKUP(D836,'produto-estoque-total-7'!A:AB,5,0))</f>
        <v/>
      </c>
      <c r="U836" s="40">
        <f>IF(D836="","",VLOOKUP(D836,'produto-estoque-total-7'!A:AB,11,0))</f>
        <v/>
      </c>
      <c r="V836" s="41">
        <f>IF(D836="","",IFERROR(VLOOKUP(D836,'produto-entrada-7'!A:M,10,0),0))</f>
        <v/>
      </c>
      <c r="W836" s="42" t="n"/>
      <c r="X836" s="39">
        <f>IF(D836="","",VLOOKUP(D836,'produto-estoque-total-7'!A:AB,8,0))</f>
        <v/>
      </c>
      <c r="Y836" s="39">
        <f>IF(D836="","",VLOOKUP(D836,'produto-estoque-total-7'!A:AB,9,0))</f>
        <v/>
      </c>
      <c r="Z836" s="39">
        <f>IF(D836="","",VLOOKUP(D836,'produto-estoque-total-7'!A:AB,10,0))</f>
        <v/>
      </c>
      <c r="AA836" s="39">
        <f>IFERROR(IF(D836="","",VLOOKUP(D836,'produto-venda-7'!B:N,4,0)),0)</f>
        <v/>
      </c>
      <c r="AB836" s="39">
        <f>IFERROR(IF(D836="","",VLOOKUP(D836,'produto-venda-7'!B:N,5,0)),0)</f>
        <v/>
      </c>
      <c r="AC836" s="39">
        <f>IF(D836="","",IFERROR(AA836/90,0))</f>
        <v/>
      </c>
      <c r="AD836" s="36">
        <f>IF(D836="","",IFERROR(VLOOKUP(D836,'produto-entrada-7'!A:M,4,0),0))</f>
        <v/>
      </c>
      <c r="AE836" s="36">
        <f>IFERROR(IF(D836="","",VLOOKUP(D836,'produto-venda-7'!B:N,10,0)),0)</f>
        <v/>
      </c>
      <c r="AF836" s="36">
        <f>IF(D836="","",IFERROR(VLOOKUP(D836,'produto-entrada-7'!A:M,11,0),0))</f>
        <v/>
      </c>
      <c r="AG836" s="1">
        <f>IF(D836="","",IFERROR(VLOOKUP(D836,'produto-entrada-7'!A:M,12,0),0))</f>
        <v/>
      </c>
      <c r="AH836" s="1">
        <f>IF(D836="","",IFERROR(VLOOKUP(D836,'produto-entrada-7'!A:M,13,0),0))</f>
        <v/>
      </c>
      <c r="AI836" s="36">
        <f>IFERROR(IF(D836="","",VLOOKUP(D836,'produto-venda-7'!B:N,11,0)),0)</f>
        <v/>
      </c>
      <c r="AJ836" s="43">
        <f>IF(D836="","",IFERROR(AI836*AB836,0))</f>
        <v/>
      </c>
      <c r="AK836" s="44">
        <f>IFERROR(IF(D836="","",VLOOKUP(F836,'ANALISE FORNECEDOR'!$A:$I,8,0)),"")</f>
        <v/>
      </c>
      <c r="AL836" s="44">
        <f>IF(D836="","",AVERAGE(AM836,AK836))</f>
        <v/>
      </c>
      <c r="AM836" s="44">
        <f>IFERROR(IF(D836="","",VLOOKUP(F836,'ANALISE FORNECEDOR'!$A:$I,9,0)),"")</f>
        <v/>
      </c>
      <c r="AN836" s="45">
        <f>IF(D836="","",IF(Y836&gt;12,AI836*(U836+Y836),AI836*U836))</f>
        <v/>
      </c>
      <c r="AO836" s="45">
        <f>IF(D836="","",IF(Y836&gt;12,AI836*(U836+V836+Y836),AI836*(U836+V836)))</f>
        <v/>
      </c>
      <c r="AP836" s="46">
        <f>IF(D836="","",IF(Y836&gt;12,AG836*(U836+Y836),AG836*U836))</f>
        <v/>
      </c>
      <c r="AQ836" s="46">
        <f>IF(D836="","",IF(Y836&gt;12,AG836*(U836+V836+Y836),AG836*(U836+V836)))</f>
        <v/>
      </c>
      <c r="AR836" s="46">
        <f>IF(D836="","",IF(OR(R836="A",R836="AA",R836="AAA"),AP836,0))</f>
        <v/>
      </c>
      <c r="AS836" s="46">
        <f>IF(D836="","",IF(R836="B",AP836,0))</f>
        <v/>
      </c>
      <c r="AT836" s="46">
        <f>IF(D836="","",IF(R836="C",AP836,0))</f>
        <v/>
      </c>
      <c r="AU836" s="47">
        <f>IF(D836="","",IFERROR(AN836/AJ836,0))</f>
        <v/>
      </c>
      <c r="AV836" s="47">
        <f>IF(D836="","",IFERROR(((AO836)/AJ836),0))</f>
        <v/>
      </c>
      <c r="AW836" s="48">
        <f>IF(D836="","",IF(OR(S836="S",NOT(AND(ISNUMBER(AC836),ISNUMBER(AL836),AC836*AL836&gt;=0))),0,AC836*AL836))</f>
        <v/>
      </c>
      <c r="AX836" s="49">
        <f>IFERROR(IF(D836="","",AW836*AG836),0)</f>
        <v/>
      </c>
      <c r="AY836" s="48">
        <f>IF(D836="","",IF(OR(S836="S",NOT(AND(ISNUMBER(AC836),ISNUMBER(AK836),AC836*AK836&gt;=0))),0,AC836*AK836))</f>
        <v/>
      </c>
      <c r="AZ836" s="48">
        <f>IFERROR(IF(D836="","",IF(AY836=0,0,IF(((AY836)-(U836+Y836))&lt;0,0,(AY836)-U836))),0)</f>
        <v/>
      </c>
      <c r="BA836" s="49">
        <f>IF(D836="","",AZ836*AG836)</f>
        <v/>
      </c>
      <c r="BB836" s="49">
        <f>IF(D836="","",IF(OR(R836="A",R836="AA",R836="AAA"),BA836,0))</f>
        <v/>
      </c>
      <c r="BC836" s="49">
        <f>IF(D836="","",IF(R836="B",BA836,0))</f>
        <v/>
      </c>
      <c r="BD836" s="49">
        <f>IF(D836="","",IF(R836="B",BA836,0))</f>
        <v/>
      </c>
      <c r="BE836" s="49">
        <f>IF(D836="","",IF(S836="S",
1,
IF(AC836=0,
1,
IF(
IFERROR(((U836+Y836)*AG836)/((AC836*AK836)*AG836),0)&lt;0,
0,
IF(
IFERROR(((U836+Y836)*AG836)/((AC836*AK836)*AG836),0)&gt;1,
1,
IFERROR(((U836+Y836)*AG836)/((AC836*AK836)*AG836),0)
)
)
)
))</f>
        <v/>
      </c>
      <c r="BF836" s="49">
        <f>IF(D836="","",IF(S836="S",
1,
IF(AC836=0,
1,
IF(
IFERROR(((U836+V836+Y836)*AG836)/((AC836*AK836)*AG836),0)&lt;0,
0,
IF(
IFERROR(((U836+V836+Y836)*AG836)/((AC836*AK836)*AG836),0)&gt;1,
1,
IFERROR(((U836+V836+Y836)*AG836)/((AC836*AK836)*AG836),0)
)
)
)
))</f>
        <v/>
      </c>
      <c r="BG836" s="50">
        <f>IF(D836="","",IF(S836="S",0,IF(AND(ISNUMBER(AC836),ISNUMBER(AM836)),IF(OR(AC836*AM836&lt;0,ISERR(AC836*AM836)),0,AC836*AM836),0)))</f>
        <v/>
      </c>
      <c r="BH836" s="50">
        <f>IF(D836="","",IF(BY836&gt;TODAY()-60,0,IF(Y836&gt;12,MAX(0,(U836+Y836)-BG836),MAX(0,U836-BG836))))</f>
        <v/>
      </c>
      <c r="BI836" s="51">
        <f>IF(D836="","",BH836*AG836)</f>
        <v/>
      </c>
      <c r="BJ836" s="51">
        <f>IF(D836="","",IF(OR(R836="A",R836="AA",R836="AAA"),BI836,0))</f>
        <v/>
      </c>
      <c r="BK836" s="51">
        <f>IF(D836="","",IF(R836="B",BI836,0))</f>
        <v/>
      </c>
      <c r="BL836" s="51">
        <f>IF(D836="","",IF(R836="C",BI836,0))</f>
        <v/>
      </c>
      <c r="BM836" s="51">
        <f>IF(D836="","",IFERROR(MAX(0,MIN(BI836/AP836,1)),0))</f>
        <v/>
      </c>
      <c r="BN836" s="52">
        <f>IF(D836="","",AB836*AG836)</f>
        <v/>
      </c>
      <c r="BO836" s="52">
        <f>IF(D836="","",(U836+V836+X836)*AG836)</f>
        <v/>
      </c>
      <c r="BP836" s="52">
        <f>IF(D836="","",(AB836*3)*AG836)</f>
        <v/>
      </c>
      <c r="BQ836" s="52">
        <f>IF(D836="","",IF(BO836-BP836&gt;0,0,BO836-BP836))</f>
        <v/>
      </c>
      <c r="BR836" s="52">
        <f>IF(D836="","",IF(BO836-BP836-BN836&gt;0,0,BO836-BP836-BN836))</f>
        <v/>
      </c>
      <c r="BS836" s="53">
        <f>IF(D836="","",IFERROR(AB836*AI836,0))</f>
        <v/>
      </c>
      <c r="BT836" s="53">
        <f>IF(D836="","",IFERROR(IF(X836&gt;12, AI836*(U836+V836+X836), AI836*(U836+V836)),0))</f>
        <v/>
      </c>
      <c r="BU836" s="53">
        <f>IF(D836="","",IFERROR(((AB836*3)*AI836),0))</f>
        <v/>
      </c>
      <c r="BV836" s="53">
        <f>IF(D836="","",IF(BT836-BU836&gt;0,0,BT836-BU836))</f>
        <v/>
      </c>
      <c r="BW836" s="53">
        <f>IF(D836="","",IF(BT836-BU836-BS836&gt;0,0,BT836-BU836-BS836))</f>
        <v/>
      </c>
      <c r="BX836" s="36">
        <f>IF(D836="","",IFERROR(VLOOKUP(D836,'produto-entrada-7'!A:M,3,0),"SEM PEDIDO"))</f>
        <v/>
      </c>
      <c r="BY836" s="36">
        <f>IF(D836="","",VLOOKUP(D836,'produto-estoque-total-7'!A:AB,25,0))</f>
        <v/>
      </c>
      <c r="BZ836" s="36">
        <f>IF(D836="","",IFERROR(VLOOKUP(D836,'produto-estoque-total-7'!A:AB,26,0)/100,0))</f>
        <v/>
      </c>
      <c r="CA836" s="36">
        <f>IF(D836="","",IFERROR(VLOOKUP(D836,'produto-estoque-total-7'!A:AB,27,0)/100,0))</f>
        <v/>
      </c>
      <c r="CB836" s="41">
        <f>IF(D836="","",V836*AF836)</f>
        <v/>
      </c>
      <c r="CC836" s="41">
        <f>IF(D836="","",V836*AI836)</f>
        <v/>
      </c>
      <c r="CD836" s="54">
        <f>IF(D836="","",VLOOKUP(D836,'produto-estoque-total-7'!A:AB,28,0))</f>
        <v/>
      </c>
    </row>
    <row r="837">
      <c r="A837" s="36">
        <f>IF(D837="","",VLOOKUP(D837,'produto-estoque-total-7'!A:AB,3,0))</f>
        <v/>
      </c>
      <c r="B837" s="1">
        <f>IF(D837="","",VLOOKUP(D837,'produto-estoque-total-7'!A:AB,12,0))</f>
        <v/>
      </c>
      <c r="C837" s="1">
        <f>IF(D837="","",VLOOKUP(D837,'produto-estoque-total-7'!A:AB,2,0))</f>
        <v/>
      </c>
      <c r="D837" s="37">
        <f>IFERROR(IF('produto-estoque-total-7'!A836="","",'produto-estoque-total-7'!A836),"")</f>
        <v/>
      </c>
      <c r="E837" s="1">
        <f>IF(D837="","",VLOOKUP(D837,'produto-estoque-total-7'!A:AB,4,0))</f>
        <v/>
      </c>
      <c r="F837" s="36">
        <f>IF(D837="","",VLOOKUP(D837,'produto-estoque-total-7'!A:AB,13,0))</f>
        <v/>
      </c>
      <c r="G837" s="1">
        <f>IF(F837="","",VLOOKUP(F837,'FORNECEDORES X COMPRADOR'!A:D,4,0))</f>
        <v/>
      </c>
      <c r="H837" s="1">
        <f>IF(F837="","",VLOOKUP(F837,'FORNECEDORES X COMPRADOR'!A:E,5,0))</f>
        <v/>
      </c>
      <c r="I837" s="36">
        <f>IF(D837="","",VLOOKUP(D837,'produto-estoque-total-7'!A:AB,15,0))</f>
        <v/>
      </c>
      <c r="J837" s="36">
        <f>IF(D837="","",VLOOKUP(D837,'produto-estoque-total-7'!A:AB,19,0))</f>
        <v/>
      </c>
      <c r="K837" s="1">
        <f>IF(D837="","",VLOOKUP(D837,'produto-estoque-total-7'!A:AB,20,0))</f>
        <v/>
      </c>
      <c r="L837" s="36">
        <f>IF(D837="","",VLOOKUP(D837,'produto-estoque-total-7'!A:AB,17,0))</f>
        <v/>
      </c>
      <c r="M837" s="1">
        <f>IF(D837="","",VLOOKUP(D837,'produto-estoque-total-7'!A:AB,18,0))</f>
        <v/>
      </c>
      <c r="N837" s="36">
        <f>IF(D837="","",VLOOKUP(D837,'produto-estoque-total-7'!A:AB,21,0))</f>
        <v/>
      </c>
      <c r="O837" s="1">
        <f>IF(D837="","",VLOOKUP(D837,'produto-estoque-total-7'!A:AB,22,0))</f>
        <v/>
      </c>
      <c r="P837" s="36">
        <f>IF(D837="","",VLOOKUP(D837,'produto-estoque-total-7'!A:AB,23,0))</f>
        <v/>
      </c>
      <c r="Q837" s="1">
        <f>IF(D837="","",VLOOKUP(D837,'produto-estoque-total-7'!A:AB,24,0))</f>
        <v/>
      </c>
      <c r="R837" s="38">
        <f>IFERROR(IF(D837="","",VLOOKUP(D837,'produto-venda-7'!B:N,13,0)),"C")</f>
        <v/>
      </c>
      <c r="S837" s="39">
        <f>IF(D837="","",VLOOKUP(D837,'produto-estoque-total-7'!A:AB,6,0))</f>
        <v/>
      </c>
      <c r="T837" s="39">
        <f>IF(D837="","",VLOOKUP(D837,'produto-estoque-total-7'!A:AB,5,0))</f>
        <v/>
      </c>
      <c r="U837" s="40">
        <f>IF(D837="","",VLOOKUP(D837,'produto-estoque-total-7'!A:AB,11,0))</f>
        <v/>
      </c>
      <c r="V837" s="41">
        <f>IF(D837="","",IFERROR(VLOOKUP(D837,'produto-entrada-7'!A:M,10,0),0))</f>
        <v/>
      </c>
      <c r="W837" s="42" t="n"/>
      <c r="X837" s="39">
        <f>IF(D837="","",VLOOKUP(D837,'produto-estoque-total-7'!A:AB,8,0))</f>
        <v/>
      </c>
      <c r="Y837" s="39">
        <f>IF(D837="","",VLOOKUP(D837,'produto-estoque-total-7'!A:AB,9,0))</f>
        <v/>
      </c>
      <c r="Z837" s="39">
        <f>IF(D837="","",VLOOKUP(D837,'produto-estoque-total-7'!A:AB,10,0))</f>
        <v/>
      </c>
      <c r="AA837" s="39">
        <f>IFERROR(IF(D837="","",VLOOKUP(D837,'produto-venda-7'!B:N,4,0)),0)</f>
        <v/>
      </c>
      <c r="AB837" s="39">
        <f>IFERROR(IF(D837="","",VLOOKUP(D837,'produto-venda-7'!B:N,5,0)),0)</f>
        <v/>
      </c>
      <c r="AC837" s="39">
        <f>IF(D837="","",IFERROR(AA837/90,0))</f>
        <v/>
      </c>
      <c r="AD837" s="36">
        <f>IF(D837="","",IFERROR(VLOOKUP(D837,'produto-entrada-7'!A:M,4,0),0))</f>
        <v/>
      </c>
      <c r="AE837" s="36">
        <f>IFERROR(IF(D837="","",VLOOKUP(D837,'produto-venda-7'!B:N,10,0)),0)</f>
        <v/>
      </c>
      <c r="AF837" s="36">
        <f>IF(D837="","",IFERROR(VLOOKUP(D837,'produto-entrada-7'!A:M,11,0),0))</f>
        <v/>
      </c>
      <c r="AG837" s="1">
        <f>IF(D837="","",IFERROR(VLOOKUP(D837,'produto-entrada-7'!A:M,12,0),0))</f>
        <v/>
      </c>
      <c r="AH837" s="1">
        <f>IF(D837="","",IFERROR(VLOOKUP(D837,'produto-entrada-7'!A:M,13,0),0))</f>
        <v/>
      </c>
      <c r="AI837" s="36">
        <f>IFERROR(IF(D837="","",VLOOKUP(D837,'produto-venda-7'!B:N,11,0)),0)</f>
        <v/>
      </c>
      <c r="AJ837" s="43">
        <f>IF(D837="","",IFERROR(AI837*AB837,0))</f>
        <v/>
      </c>
      <c r="AK837" s="44">
        <f>IFERROR(IF(D837="","",VLOOKUP(F837,'ANALISE FORNECEDOR'!$A:$I,8,0)),"")</f>
        <v/>
      </c>
      <c r="AL837" s="44">
        <f>IF(D837="","",AVERAGE(AM837,AK837))</f>
        <v/>
      </c>
      <c r="AM837" s="44">
        <f>IFERROR(IF(D837="","",VLOOKUP(F837,'ANALISE FORNECEDOR'!$A:$I,9,0)),"")</f>
        <v/>
      </c>
      <c r="AN837" s="45">
        <f>IF(D837="","",IF(Y837&gt;12,AI837*(U837+Y837),AI837*U837))</f>
        <v/>
      </c>
      <c r="AO837" s="45">
        <f>IF(D837="","",IF(Y837&gt;12,AI837*(U837+V837+Y837),AI837*(U837+V837)))</f>
        <v/>
      </c>
      <c r="AP837" s="46">
        <f>IF(D837="","",IF(Y837&gt;12,AG837*(U837+Y837),AG837*U837))</f>
        <v/>
      </c>
      <c r="AQ837" s="46">
        <f>IF(D837="","",IF(Y837&gt;12,AG837*(U837+V837+Y837),AG837*(U837+V837)))</f>
        <v/>
      </c>
      <c r="AR837" s="46">
        <f>IF(D837="","",IF(OR(R837="A",R837="AA",R837="AAA"),AP837,0))</f>
        <v/>
      </c>
      <c r="AS837" s="46">
        <f>IF(D837="","",IF(R837="B",AP837,0))</f>
        <v/>
      </c>
      <c r="AT837" s="46">
        <f>IF(D837="","",IF(R837="C",AP837,0))</f>
        <v/>
      </c>
      <c r="AU837" s="47">
        <f>IF(D837="","",IFERROR(AN837/AJ837,0))</f>
        <v/>
      </c>
      <c r="AV837" s="47">
        <f>IF(D837="","",IFERROR(((AO837)/AJ837),0))</f>
        <v/>
      </c>
      <c r="AW837" s="48">
        <f>IF(D837="","",IF(OR(S837="S",NOT(AND(ISNUMBER(AC837),ISNUMBER(AL837),AC837*AL837&gt;=0))),0,AC837*AL837))</f>
        <v/>
      </c>
      <c r="AX837" s="49">
        <f>IFERROR(IF(D837="","",AW837*AG837),0)</f>
        <v/>
      </c>
      <c r="AY837" s="48">
        <f>IF(D837="","",IF(OR(S837="S",NOT(AND(ISNUMBER(AC837),ISNUMBER(AK837),AC837*AK837&gt;=0))),0,AC837*AK837))</f>
        <v/>
      </c>
      <c r="AZ837" s="48">
        <f>IFERROR(IF(D837="","",IF(AY837=0,0,IF(((AY837)-(U837+Y837))&lt;0,0,(AY837)-U837))),0)</f>
        <v/>
      </c>
      <c r="BA837" s="49">
        <f>IF(D837="","",AZ837*AG837)</f>
        <v/>
      </c>
      <c r="BB837" s="49">
        <f>IF(D837="","",IF(OR(R837="A",R837="AA",R837="AAA"),BA837,0))</f>
        <v/>
      </c>
      <c r="BC837" s="49">
        <f>IF(D837="","",IF(R837="B",BA837,0))</f>
        <v/>
      </c>
      <c r="BD837" s="49">
        <f>IF(D837="","",IF(R837="B",BA837,0))</f>
        <v/>
      </c>
      <c r="BE837" s="49">
        <f>IF(D837="","",IF(S837="S",
1,
IF(AC837=0,
1,
IF(
IFERROR(((U837+Y837)*AG837)/((AC837*AK837)*AG837),0)&lt;0,
0,
IF(
IFERROR(((U837+Y837)*AG837)/((AC837*AK837)*AG837),0)&gt;1,
1,
IFERROR(((U837+Y837)*AG837)/((AC837*AK837)*AG837),0)
)
)
)
))</f>
        <v/>
      </c>
      <c r="BF837" s="49">
        <f>IF(D837="","",IF(S837="S",
1,
IF(AC837=0,
1,
IF(
IFERROR(((U837+V837+Y837)*AG837)/((AC837*AK837)*AG837),0)&lt;0,
0,
IF(
IFERROR(((U837+V837+Y837)*AG837)/((AC837*AK837)*AG837),0)&gt;1,
1,
IFERROR(((U837+V837+Y837)*AG837)/((AC837*AK837)*AG837),0)
)
)
)
))</f>
        <v/>
      </c>
      <c r="BG837" s="50">
        <f>IF(D837="","",IF(S837="S",0,IF(AND(ISNUMBER(AC837),ISNUMBER(AM837)),IF(OR(AC837*AM837&lt;0,ISERR(AC837*AM837)),0,AC837*AM837),0)))</f>
        <v/>
      </c>
      <c r="BH837" s="50">
        <f>IF(D837="","",IF(BY837&gt;TODAY()-60,0,IF(Y837&gt;12,MAX(0,(U837+Y837)-BG837),MAX(0,U837-BG837))))</f>
        <v/>
      </c>
      <c r="BI837" s="51">
        <f>IF(D837="","",BH837*AG837)</f>
        <v/>
      </c>
      <c r="BJ837" s="51">
        <f>IF(D837="","",IF(OR(R837="A",R837="AA",R837="AAA"),BI837,0))</f>
        <v/>
      </c>
      <c r="BK837" s="51">
        <f>IF(D837="","",IF(R837="B",BI837,0))</f>
        <v/>
      </c>
      <c r="BL837" s="51">
        <f>IF(D837="","",IF(R837="C",BI837,0))</f>
        <v/>
      </c>
      <c r="BM837" s="51">
        <f>IF(D837="","",IFERROR(MAX(0,MIN(BI837/AP837,1)),0))</f>
        <v/>
      </c>
      <c r="BN837" s="52">
        <f>IF(D837="","",AB837*AG837)</f>
        <v/>
      </c>
      <c r="BO837" s="52">
        <f>IF(D837="","",(U837+V837+X837)*AG837)</f>
        <v/>
      </c>
      <c r="BP837" s="52">
        <f>IF(D837="","",(AB837*3)*AG837)</f>
        <v/>
      </c>
      <c r="BQ837" s="52">
        <f>IF(D837="","",IF(BO837-BP837&gt;0,0,BO837-BP837))</f>
        <v/>
      </c>
      <c r="BR837" s="52">
        <f>IF(D837="","",IF(BO837-BP837-BN837&gt;0,0,BO837-BP837-BN837))</f>
        <v/>
      </c>
      <c r="BS837" s="53">
        <f>IF(D837="","",IFERROR(AB837*AI837,0))</f>
        <v/>
      </c>
      <c r="BT837" s="53">
        <f>IF(D837="","",IFERROR(IF(X837&gt;12, AI837*(U837+V837+X837), AI837*(U837+V837)),0))</f>
        <v/>
      </c>
      <c r="BU837" s="53">
        <f>IF(D837="","",IFERROR(((AB837*3)*AI837),0))</f>
        <v/>
      </c>
      <c r="BV837" s="53">
        <f>IF(D837="","",IF(BT837-BU837&gt;0,0,BT837-BU837))</f>
        <v/>
      </c>
      <c r="BW837" s="53">
        <f>IF(D837="","",IF(BT837-BU837-BS837&gt;0,0,BT837-BU837-BS837))</f>
        <v/>
      </c>
      <c r="BX837" s="36">
        <f>IF(D837="","",IFERROR(VLOOKUP(D837,'produto-entrada-7'!A:M,3,0),"SEM PEDIDO"))</f>
        <v/>
      </c>
      <c r="BY837" s="36">
        <f>IF(D837="","",VLOOKUP(D837,'produto-estoque-total-7'!A:AB,25,0))</f>
        <v/>
      </c>
      <c r="BZ837" s="36">
        <f>IF(D837="","",IFERROR(VLOOKUP(D837,'produto-estoque-total-7'!A:AB,26,0)/100,0))</f>
        <v/>
      </c>
      <c r="CA837" s="36">
        <f>IF(D837="","",IFERROR(VLOOKUP(D837,'produto-estoque-total-7'!A:AB,27,0)/100,0))</f>
        <v/>
      </c>
      <c r="CB837" s="41">
        <f>IF(D837="","",V837*AF837)</f>
        <v/>
      </c>
      <c r="CC837" s="41">
        <f>IF(D837="","",V837*AI837)</f>
        <v/>
      </c>
      <c r="CD837" s="54">
        <f>IF(D837="","",VLOOKUP(D837,'produto-estoque-total-7'!A:AB,28,0))</f>
        <v/>
      </c>
    </row>
    <row r="838">
      <c r="A838" s="36">
        <f>IF(D838="","",VLOOKUP(D838,'produto-estoque-total-7'!A:AB,3,0))</f>
        <v/>
      </c>
      <c r="B838" s="1">
        <f>IF(D838="","",VLOOKUP(D838,'produto-estoque-total-7'!A:AB,12,0))</f>
        <v/>
      </c>
      <c r="C838" s="1">
        <f>IF(D838="","",VLOOKUP(D838,'produto-estoque-total-7'!A:AB,2,0))</f>
        <v/>
      </c>
      <c r="D838" s="37">
        <f>IFERROR(IF('produto-estoque-total-7'!A837="","",'produto-estoque-total-7'!A837),"")</f>
        <v/>
      </c>
      <c r="E838" s="1">
        <f>IF(D838="","",VLOOKUP(D838,'produto-estoque-total-7'!A:AB,4,0))</f>
        <v/>
      </c>
      <c r="F838" s="36">
        <f>IF(D838="","",VLOOKUP(D838,'produto-estoque-total-7'!A:AB,13,0))</f>
        <v/>
      </c>
      <c r="G838" s="1">
        <f>IF(F838="","",VLOOKUP(F838,'FORNECEDORES X COMPRADOR'!A:D,4,0))</f>
        <v/>
      </c>
      <c r="H838" s="1">
        <f>IF(F838="","",VLOOKUP(F838,'FORNECEDORES X COMPRADOR'!A:E,5,0))</f>
        <v/>
      </c>
      <c r="I838" s="36">
        <f>IF(D838="","",VLOOKUP(D838,'produto-estoque-total-7'!A:AB,15,0))</f>
        <v/>
      </c>
      <c r="J838" s="36">
        <f>IF(D838="","",VLOOKUP(D838,'produto-estoque-total-7'!A:AB,19,0))</f>
        <v/>
      </c>
      <c r="K838" s="1">
        <f>IF(D838="","",VLOOKUP(D838,'produto-estoque-total-7'!A:AB,20,0))</f>
        <v/>
      </c>
      <c r="L838" s="36">
        <f>IF(D838="","",VLOOKUP(D838,'produto-estoque-total-7'!A:AB,17,0))</f>
        <v/>
      </c>
      <c r="M838" s="1">
        <f>IF(D838="","",VLOOKUP(D838,'produto-estoque-total-7'!A:AB,18,0))</f>
        <v/>
      </c>
      <c r="N838" s="36">
        <f>IF(D838="","",VLOOKUP(D838,'produto-estoque-total-7'!A:AB,21,0))</f>
        <v/>
      </c>
      <c r="O838" s="1">
        <f>IF(D838="","",VLOOKUP(D838,'produto-estoque-total-7'!A:AB,22,0))</f>
        <v/>
      </c>
      <c r="P838" s="36">
        <f>IF(D838="","",VLOOKUP(D838,'produto-estoque-total-7'!A:AB,23,0))</f>
        <v/>
      </c>
      <c r="Q838" s="1">
        <f>IF(D838="","",VLOOKUP(D838,'produto-estoque-total-7'!A:AB,24,0))</f>
        <v/>
      </c>
      <c r="R838" s="38">
        <f>IFERROR(IF(D838="","",VLOOKUP(D838,'produto-venda-7'!B:N,13,0)),"C")</f>
        <v/>
      </c>
      <c r="S838" s="39">
        <f>IF(D838="","",VLOOKUP(D838,'produto-estoque-total-7'!A:AB,6,0))</f>
        <v/>
      </c>
      <c r="T838" s="39">
        <f>IF(D838="","",VLOOKUP(D838,'produto-estoque-total-7'!A:AB,5,0))</f>
        <v/>
      </c>
      <c r="U838" s="40">
        <f>IF(D838="","",VLOOKUP(D838,'produto-estoque-total-7'!A:AB,11,0))</f>
        <v/>
      </c>
      <c r="V838" s="41">
        <f>IF(D838="","",IFERROR(VLOOKUP(D838,'produto-entrada-7'!A:M,10,0),0))</f>
        <v/>
      </c>
      <c r="W838" s="42" t="n"/>
      <c r="X838" s="39">
        <f>IF(D838="","",VLOOKUP(D838,'produto-estoque-total-7'!A:AB,8,0))</f>
        <v/>
      </c>
      <c r="Y838" s="39">
        <f>IF(D838="","",VLOOKUP(D838,'produto-estoque-total-7'!A:AB,9,0))</f>
        <v/>
      </c>
      <c r="Z838" s="39">
        <f>IF(D838="","",VLOOKUP(D838,'produto-estoque-total-7'!A:AB,10,0))</f>
        <v/>
      </c>
      <c r="AA838" s="39">
        <f>IFERROR(IF(D838="","",VLOOKUP(D838,'produto-venda-7'!B:N,4,0)),0)</f>
        <v/>
      </c>
      <c r="AB838" s="39">
        <f>IFERROR(IF(D838="","",VLOOKUP(D838,'produto-venda-7'!B:N,5,0)),0)</f>
        <v/>
      </c>
      <c r="AC838" s="39">
        <f>IF(D838="","",IFERROR(AA838/90,0))</f>
        <v/>
      </c>
      <c r="AD838" s="36">
        <f>IF(D838="","",IFERROR(VLOOKUP(D838,'produto-entrada-7'!A:M,4,0),0))</f>
        <v/>
      </c>
      <c r="AE838" s="36">
        <f>IFERROR(IF(D838="","",VLOOKUP(D838,'produto-venda-7'!B:N,10,0)),0)</f>
        <v/>
      </c>
      <c r="AF838" s="36">
        <f>IF(D838="","",IFERROR(VLOOKUP(D838,'produto-entrada-7'!A:M,11,0),0))</f>
        <v/>
      </c>
      <c r="AG838" s="1">
        <f>IF(D838="","",IFERROR(VLOOKUP(D838,'produto-entrada-7'!A:M,12,0),0))</f>
        <v/>
      </c>
      <c r="AH838" s="1">
        <f>IF(D838="","",IFERROR(VLOOKUP(D838,'produto-entrada-7'!A:M,13,0),0))</f>
        <v/>
      </c>
      <c r="AI838" s="36">
        <f>IFERROR(IF(D838="","",VLOOKUP(D838,'produto-venda-7'!B:N,11,0)),0)</f>
        <v/>
      </c>
      <c r="AJ838" s="43">
        <f>IF(D838="","",IFERROR(AI838*AB838,0))</f>
        <v/>
      </c>
      <c r="AK838" s="44">
        <f>IFERROR(IF(D838="","",VLOOKUP(F838,'ANALISE FORNECEDOR'!$A:$I,8,0)),"")</f>
        <v/>
      </c>
      <c r="AL838" s="44">
        <f>IF(D838="","",AVERAGE(AM838,AK838))</f>
        <v/>
      </c>
      <c r="AM838" s="44">
        <f>IFERROR(IF(D838="","",VLOOKUP(F838,'ANALISE FORNECEDOR'!$A:$I,9,0)),"")</f>
        <v/>
      </c>
      <c r="AN838" s="45">
        <f>IF(D838="","",IF(Y838&gt;12,AI838*(U838+Y838),AI838*U838))</f>
        <v/>
      </c>
      <c r="AO838" s="45">
        <f>IF(D838="","",IF(Y838&gt;12,AI838*(U838+V838+Y838),AI838*(U838+V838)))</f>
        <v/>
      </c>
      <c r="AP838" s="46">
        <f>IF(D838="","",IF(Y838&gt;12,AG838*(U838+Y838),AG838*U838))</f>
        <v/>
      </c>
      <c r="AQ838" s="46">
        <f>IF(D838="","",IF(Y838&gt;12,AG838*(U838+V838+Y838),AG838*(U838+V838)))</f>
        <v/>
      </c>
      <c r="AR838" s="46">
        <f>IF(D838="","",IF(OR(R838="A",R838="AA",R838="AAA"),AP838,0))</f>
        <v/>
      </c>
      <c r="AS838" s="46">
        <f>IF(D838="","",IF(R838="B",AP838,0))</f>
        <v/>
      </c>
      <c r="AT838" s="46">
        <f>IF(D838="","",IF(R838="C",AP838,0))</f>
        <v/>
      </c>
      <c r="AU838" s="47">
        <f>IF(D838="","",IFERROR(AN838/AJ838,0))</f>
        <v/>
      </c>
      <c r="AV838" s="47">
        <f>IF(D838="","",IFERROR(((AO838)/AJ838),0))</f>
        <v/>
      </c>
      <c r="AW838" s="48">
        <f>IF(D838="","",IF(OR(S838="S",NOT(AND(ISNUMBER(AC838),ISNUMBER(AL838),AC838*AL838&gt;=0))),0,AC838*AL838))</f>
        <v/>
      </c>
      <c r="AX838" s="49">
        <f>IFERROR(IF(D838="","",AW838*AG838),0)</f>
        <v/>
      </c>
      <c r="AY838" s="48">
        <f>IF(D838="","",IF(OR(S838="S",NOT(AND(ISNUMBER(AC838),ISNUMBER(AK838),AC838*AK838&gt;=0))),0,AC838*AK838))</f>
        <v/>
      </c>
      <c r="AZ838" s="48">
        <f>IFERROR(IF(D838="","",IF(AY838=0,0,IF(((AY838)-(U838+Y838))&lt;0,0,(AY838)-U838))),0)</f>
        <v/>
      </c>
      <c r="BA838" s="49">
        <f>IF(D838="","",AZ838*AG838)</f>
        <v/>
      </c>
      <c r="BB838" s="49">
        <f>IF(D838="","",IF(OR(R838="A",R838="AA",R838="AAA"),BA838,0))</f>
        <v/>
      </c>
      <c r="BC838" s="49">
        <f>IF(D838="","",IF(R838="B",BA838,0))</f>
        <v/>
      </c>
      <c r="BD838" s="49">
        <f>IF(D838="","",IF(R838="B",BA838,0))</f>
        <v/>
      </c>
      <c r="BE838" s="49">
        <f>IF(D838="","",IF(S838="S",
1,
IF(AC838=0,
1,
IF(
IFERROR(((U838+Y838)*AG838)/((AC838*AK838)*AG838),0)&lt;0,
0,
IF(
IFERROR(((U838+Y838)*AG838)/((AC838*AK838)*AG838),0)&gt;1,
1,
IFERROR(((U838+Y838)*AG838)/((AC838*AK838)*AG838),0)
)
)
)
))</f>
        <v/>
      </c>
      <c r="BF838" s="49">
        <f>IF(D838="","",IF(S838="S",
1,
IF(AC838=0,
1,
IF(
IFERROR(((U838+V838+Y838)*AG838)/((AC838*AK838)*AG838),0)&lt;0,
0,
IF(
IFERROR(((U838+V838+Y838)*AG838)/((AC838*AK838)*AG838),0)&gt;1,
1,
IFERROR(((U838+V838+Y838)*AG838)/((AC838*AK838)*AG838),0)
)
)
)
))</f>
        <v/>
      </c>
      <c r="BG838" s="50">
        <f>IF(D838="","",IF(S838="S",0,IF(AND(ISNUMBER(AC838),ISNUMBER(AM838)),IF(OR(AC838*AM838&lt;0,ISERR(AC838*AM838)),0,AC838*AM838),0)))</f>
        <v/>
      </c>
      <c r="BH838" s="50">
        <f>IF(D838="","",IF(BY838&gt;TODAY()-60,0,IF(Y838&gt;12,MAX(0,(U838+Y838)-BG838),MAX(0,U838-BG838))))</f>
        <v/>
      </c>
      <c r="BI838" s="51">
        <f>IF(D838="","",BH838*AG838)</f>
        <v/>
      </c>
      <c r="BJ838" s="51">
        <f>IF(D838="","",IF(OR(R838="A",R838="AA",R838="AAA"),BI838,0))</f>
        <v/>
      </c>
      <c r="BK838" s="51">
        <f>IF(D838="","",IF(R838="B",BI838,0))</f>
        <v/>
      </c>
      <c r="BL838" s="51">
        <f>IF(D838="","",IF(R838="C",BI838,0))</f>
        <v/>
      </c>
      <c r="BM838" s="51">
        <f>IF(D838="","",IFERROR(MAX(0,MIN(BI838/AP838,1)),0))</f>
        <v/>
      </c>
      <c r="BN838" s="52">
        <f>IF(D838="","",AB838*AG838)</f>
        <v/>
      </c>
      <c r="BO838" s="52">
        <f>IF(D838="","",(U838+V838+X838)*AG838)</f>
        <v/>
      </c>
      <c r="BP838" s="52">
        <f>IF(D838="","",(AB838*3)*AG838)</f>
        <v/>
      </c>
      <c r="BQ838" s="52">
        <f>IF(D838="","",IF(BO838-BP838&gt;0,0,BO838-BP838))</f>
        <v/>
      </c>
      <c r="BR838" s="52">
        <f>IF(D838="","",IF(BO838-BP838-BN838&gt;0,0,BO838-BP838-BN838))</f>
        <v/>
      </c>
      <c r="BS838" s="53">
        <f>IF(D838="","",IFERROR(AB838*AI838,0))</f>
        <v/>
      </c>
      <c r="BT838" s="53">
        <f>IF(D838="","",IFERROR(IF(X838&gt;12, AI838*(U838+V838+X838), AI838*(U838+V838)),0))</f>
        <v/>
      </c>
      <c r="BU838" s="53">
        <f>IF(D838="","",IFERROR(((AB838*3)*AI838),0))</f>
        <v/>
      </c>
      <c r="BV838" s="53">
        <f>IF(D838="","",IF(BT838-BU838&gt;0,0,BT838-BU838))</f>
        <v/>
      </c>
      <c r="BW838" s="53">
        <f>IF(D838="","",IF(BT838-BU838-BS838&gt;0,0,BT838-BU838-BS838))</f>
        <v/>
      </c>
      <c r="BX838" s="36">
        <f>IF(D838="","",IFERROR(VLOOKUP(D838,'produto-entrada-7'!A:M,3,0),"SEM PEDIDO"))</f>
        <v/>
      </c>
      <c r="BY838" s="36">
        <f>IF(D838="","",VLOOKUP(D838,'produto-estoque-total-7'!A:AB,25,0))</f>
        <v/>
      </c>
      <c r="BZ838" s="36">
        <f>IF(D838="","",IFERROR(VLOOKUP(D838,'produto-estoque-total-7'!A:AB,26,0)/100,0))</f>
        <v/>
      </c>
      <c r="CA838" s="36">
        <f>IF(D838="","",IFERROR(VLOOKUP(D838,'produto-estoque-total-7'!A:AB,27,0)/100,0))</f>
        <v/>
      </c>
      <c r="CB838" s="41">
        <f>IF(D838="","",V838*AF838)</f>
        <v/>
      </c>
      <c r="CC838" s="41">
        <f>IF(D838="","",V838*AI838)</f>
        <v/>
      </c>
      <c r="CD838" s="54">
        <f>IF(D838="","",VLOOKUP(D838,'produto-estoque-total-7'!A:AB,28,0))</f>
        <v/>
      </c>
    </row>
    <row r="839">
      <c r="A839" s="36">
        <f>IF(D839="","",VLOOKUP(D839,'produto-estoque-total-7'!A:AB,3,0))</f>
        <v/>
      </c>
      <c r="B839" s="1">
        <f>IF(D839="","",VLOOKUP(D839,'produto-estoque-total-7'!A:AB,12,0))</f>
        <v/>
      </c>
      <c r="C839" s="1">
        <f>IF(D839="","",VLOOKUP(D839,'produto-estoque-total-7'!A:AB,2,0))</f>
        <v/>
      </c>
      <c r="D839" s="37">
        <f>IFERROR(IF('produto-estoque-total-7'!A838="","",'produto-estoque-total-7'!A838),"")</f>
        <v/>
      </c>
      <c r="E839" s="1">
        <f>IF(D839="","",VLOOKUP(D839,'produto-estoque-total-7'!A:AB,4,0))</f>
        <v/>
      </c>
      <c r="F839" s="36">
        <f>IF(D839="","",VLOOKUP(D839,'produto-estoque-total-7'!A:AB,13,0))</f>
        <v/>
      </c>
      <c r="G839" s="1">
        <f>IF(F839="","",VLOOKUP(F839,'FORNECEDORES X COMPRADOR'!A:D,4,0))</f>
        <v/>
      </c>
      <c r="H839" s="1">
        <f>IF(F839="","",VLOOKUP(F839,'FORNECEDORES X COMPRADOR'!A:E,5,0))</f>
        <v/>
      </c>
      <c r="I839" s="36">
        <f>IF(D839="","",VLOOKUP(D839,'produto-estoque-total-7'!A:AB,15,0))</f>
        <v/>
      </c>
      <c r="J839" s="36">
        <f>IF(D839="","",VLOOKUP(D839,'produto-estoque-total-7'!A:AB,19,0))</f>
        <v/>
      </c>
      <c r="K839" s="1">
        <f>IF(D839="","",VLOOKUP(D839,'produto-estoque-total-7'!A:AB,20,0))</f>
        <v/>
      </c>
      <c r="L839" s="36">
        <f>IF(D839="","",VLOOKUP(D839,'produto-estoque-total-7'!A:AB,17,0))</f>
        <v/>
      </c>
      <c r="M839" s="1">
        <f>IF(D839="","",VLOOKUP(D839,'produto-estoque-total-7'!A:AB,18,0))</f>
        <v/>
      </c>
      <c r="N839" s="36">
        <f>IF(D839="","",VLOOKUP(D839,'produto-estoque-total-7'!A:AB,21,0))</f>
        <v/>
      </c>
      <c r="O839" s="1">
        <f>IF(D839="","",VLOOKUP(D839,'produto-estoque-total-7'!A:AB,22,0))</f>
        <v/>
      </c>
      <c r="P839" s="36">
        <f>IF(D839="","",VLOOKUP(D839,'produto-estoque-total-7'!A:AB,23,0))</f>
        <v/>
      </c>
      <c r="Q839" s="1">
        <f>IF(D839="","",VLOOKUP(D839,'produto-estoque-total-7'!A:AB,24,0))</f>
        <v/>
      </c>
      <c r="R839" s="38">
        <f>IFERROR(IF(D839="","",VLOOKUP(D839,'produto-venda-7'!B:N,13,0)),"C")</f>
        <v/>
      </c>
      <c r="S839" s="39">
        <f>IF(D839="","",VLOOKUP(D839,'produto-estoque-total-7'!A:AB,6,0))</f>
        <v/>
      </c>
      <c r="T839" s="39">
        <f>IF(D839="","",VLOOKUP(D839,'produto-estoque-total-7'!A:AB,5,0))</f>
        <v/>
      </c>
      <c r="U839" s="40">
        <f>IF(D839="","",VLOOKUP(D839,'produto-estoque-total-7'!A:AB,11,0))</f>
        <v/>
      </c>
      <c r="V839" s="41">
        <f>IF(D839="","",IFERROR(VLOOKUP(D839,'produto-entrada-7'!A:M,10,0),0))</f>
        <v/>
      </c>
      <c r="W839" s="42" t="n"/>
      <c r="X839" s="39">
        <f>IF(D839="","",VLOOKUP(D839,'produto-estoque-total-7'!A:AB,8,0))</f>
        <v/>
      </c>
      <c r="Y839" s="39">
        <f>IF(D839="","",VLOOKUP(D839,'produto-estoque-total-7'!A:AB,9,0))</f>
        <v/>
      </c>
      <c r="Z839" s="39">
        <f>IF(D839="","",VLOOKUP(D839,'produto-estoque-total-7'!A:AB,10,0))</f>
        <v/>
      </c>
      <c r="AA839" s="39">
        <f>IFERROR(IF(D839="","",VLOOKUP(D839,'produto-venda-7'!B:N,4,0)),0)</f>
        <v/>
      </c>
      <c r="AB839" s="39">
        <f>IFERROR(IF(D839="","",VLOOKUP(D839,'produto-venda-7'!B:N,5,0)),0)</f>
        <v/>
      </c>
      <c r="AC839" s="39">
        <f>IF(D839="","",IFERROR(AA839/90,0))</f>
        <v/>
      </c>
      <c r="AD839" s="36">
        <f>IF(D839="","",IFERROR(VLOOKUP(D839,'produto-entrada-7'!A:M,4,0),0))</f>
        <v/>
      </c>
      <c r="AE839" s="36">
        <f>IFERROR(IF(D839="","",VLOOKUP(D839,'produto-venda-7'!B:N,10,0)),0)</f>
        <v/>
      </c>
      <c r="AF839" s="36">
        <f>IF(D839="","",IFERROR(VLOOKUP(D839,'produto-entrada-7'!A:M,11,0),0))</f>
        <v/>
      </c>
      <c r="AG839" s="1">
        <f>IF(D839="","",IFERROR(VLOOKUP(D839,'produto-entrada-7'!A:M,12,0),0))</f>
        <v/>
      </c>
      <c r="AH839" s="1">
        <f>IF(D839="","",IFERROR(VLOOKUP(D839,'produto-entrada-7'!A:M,13,0),0))</f>
        <v/>
      </c>
      <c r="AI839" s="36">
        <f>IFERROR(IF(D839="","",VLOOKUP(D839,'produto-venda-7'!B:N,11,0)),0)</f>
        <v/>
      </c>
      <c r="AJ839" s="43">
        <f>IF(D839="","",IFERROR(AI839*AB839,0))</f>
        <v/>
      </c>
      <c r="AK839" s="44">
        <f>IFERROR(IF(D839="","",VLOOKUP(F839,'ANALISE FORNECEDOR'!$A:$I,8,0)),"")</f>
        <v/>
      </c>
      <c r="AL839" s="44">
        <f>IF(D839="","",AVERAGE(AM839,AK839))</f>
        <v/>
      </c>
      <c r="AM839" s="44">
        <f>IFERROR(IF(D839="","",VLOOKUP(F839,'ANALISE FORNECEDOR'!$A:$I,9,0)),"")</f>
        <v/>
      </c>
      <c r="AN839" s="45">
        <f>IF(D839="","",IF(Y839&gt;12,AI839*(U839+Y839),AI839*U839))</f>
        <v/>
      </c>
      <c r="AO839" s="45">
        <f>IF(D839="","",IF(Y839&gt;12,AI839*(U839+V839+Y839),AI839*(U839+V839)))</f>
        <v/>
      </c>
      <c r="AP839" s="46">
        <f>IF(D839="","",IF(Y839&gt;12,AG839*(U839+Y839),AG839*U839))</f>
        <v/>
      </c>
      <c r="AQ839" s="46">
        <f>IF(D839="","",IF(Y839&gt;12,AG839*(U839+V839+Y839),AG839*(U839+V839)))</f>
        <v/>
      </c>
      <c r="AR839" s="46">
        <f>IF(D839="","",IF(OR(R839="A",R839="AA",R839="AAA"),AP839,0))</f>
        <v/>
      </c>
      <c r="AS839" s="46">
        <f>IF(D839="","",IF(R839="B",AP839,0))</f>
        <v/>
      </c>
      <c r="AT839" s="46">
        <f>IF(D839="","",IF(R839="C",AP839,0))</f>
        <v/>
      </c>
      <c r="AU839" s="47">
        <f>IF(D839="","",IFERROR(AN839/AJ839,0))</f>
        <v/>
      </c>
      <c r="AV839" s="47">
        <f>IF(D839="","",IFERROR(((AO839)/AJ839),0))</f>
        <v/>
      </c>
      <c r="AW839" s="48">
        <f>IF(D839="","",IF(OR(S839="S",NOT(AND(ISNUMBER(AC839),ISNUMBER(AL839),AC839*AL839&gt;=0))),0,AC839*AL839))</f>
        <v/>
      </c>
      <c r="AX839" s="49">
        <f>IFERROR(IF(D839="","",AW839*AG839),0)</f>
        <v/>
      </c>
      <c r="AY839" s="48">
        <f>IF(D839="","",IF(OR(S839="S",NOT(AND(ISNUMBER(AC839),ISNUMBER(AK839),AC839*AK839&gt;=0))),0,AC839*AK839))</f>
        <v/>
      </c>
      <c r="AZ839" s="48">
        <f>IFERROR(IF(D839="","",IF(AY839=0,0,IF(((AY839)-(U839+Y839))&lt;0,0,(AY839)-U839))),0)</f>
        <v/>
      </c>
      <c r="BA839" s="49">
        <f>IF(D839="","",AZ839*AG839)</f>
        <v/>
      </c>
      <c r="BB839" s="49">
        <f>IF(D839="","",IF(OR(R839="A",R839="AA",R839="AAA"),BA839,0))</f>
        <v/>
      </c>
      <c r="BC839" s="49">
        <f>IF(D839="","",IF(R839="B",BA839,0))</f>
        <v/>
      </c>
      <c r="BD839" s="49">
        <f>IF(D839="","",IF(R839="B",BA839,0))</f>
        <v/>
      </c>
      <c r="BE839" s="49">
        <f>IF(D839="","",IF(S839="S",
1,
IF(AC839=0,
1,
IF(
IFERROR(((U839+Y839)*AG839)/((AC839*AK839)*AG839),0)&lt;0,
0,
IF(
IFERROR(((U839+Y839)*AG839)/((AC839*AK839)*AG839),0)&gt;1,
1,
IFERROR(((U839+Y839)*AG839)/((AC839*AK839)*AG839),0)
)
)
)
))</f>
        <v/>
      </c>
      <c r="BF839" s="49">
        <f>IF(D839="","",IF(S839="S",
1,
IF(AC839=0,
1,
IF(
IFERROR(((U839+V839+Y839)*AG839)/((AC839*AK839)*AG839),0)&lt;0,
0,
IF(
IFERROR(((U839+V839+Y839)*AG839)/((AC839*AK839)*AG839),0)&gt;1,
1,
IFERROR(((U839+V839+Y839)*AG839)/((AC839*AK839)*AG839),0)
)
)
)
))</f>
        <v/>
      </c>
      <c r="BG839" s="50">
        <f>IF(D839="","",IF(S839="S",0,IF(AND(ISNUMBER(AC839),ISNUMBER(AM839)),IF(OR(AC839*AM839&lt;0,ISERR(AC839*AM839)),0,AC839*AM839),0)))</f>
        <v/>
      </c>
      <c r="BH839" s="50">
        <f>IF(D839="","",IF(BY839&gt;TODAY()-60,0,IF(Y839&gt;12,MAX(0,(U839+Y839)-BG839),MAX(0,U839-BG839))))</f>
        <v/>
      </c>
      <c r="BI839" s="51">
        <f>IF(D839="","",BH839*AG839)</f>
        <v/>
      </c>
      <c r="BJ839" s="51">
        <f>IF(D839="","",IF(OR(R839="A",R839="AA",R839="AAA"),BI839,0))</f>
        <v/>
      </c>
      <c r="BK839" s="51">
        <f>IF(D839="","",IF(R839="B",BI839,0))</f>
        <v/>
      </c>
      <c r="BL839" s="51">
        <f>IF(D839="","",IF(R839="C",BI839,0))</f>
        <v/>
      </c>
      <c r="BM839" s="51">
        <f>IF(D839="","",IFERROR(MAX(0,MIN(BI839/AP839,1)),0))</f>
        <v/>
      </c>
      <c r="BN839" s="52">
        <f>IF(D839="","",AB839*AG839)</f>
        <v/>
      </c>
      <c r="BO839" s="52">
        <f>IF(D839="","",(U839+V839+X839)*AG839)</f>
        <v/>
      </c>
      <c r="BP839" s="52">
        <f>IF(D839="","",(AB839*3)*AG839)</f>
        <v/>
      </c>
      <c r="BQ839" s="52">
        <f>IF(D839="","",IF(BO839-BP839&gt;0,0,BO839-BP839))</f>
        <v/>
      </c>
      <c r="BR839" s="52">
        <f>IF(D839="","",IF(BO839-BP839-BN839&gt;0,0,BO839-BP839-BN839))</f>
        <v/>
      </c>
      <c r="BS839" s="53">
        <f>IF(D839="","",IFERROR(AB839*AI839,0))</f>
        <v/>
      </c>
      <c r="BT839" s="53">
        <f>IF(D839="","",IFERROR(IF(X839&gt;12, AI839*(U839+V839+X839), AI839*(U839+V839)),0))</f>
        <v/>
      </c>
      <c r="BU839" s="53">
        <f>IF(D839="","",IFERROR(((AB839*3)*AI839),0))</f>
        <v/>
      </c>
      <c r="BV839" s="53">
        <f>IF(D839="","",IF(BT839-BU839&gt;0,0,BT839-BU839))</f>
        <v/>
      </c>
      <c r="BW839" s="53">
        <f>IF(D839="","",IF(BT839-BU839-BS839&gt;0,0,BT839-BU839-BS839))</f>
        <v/>
      </c>
      <c r="BX839" s="36">
        <f>IF(D839="","",IFERROR(VLOOKUP(D839,'produto-entrada-7'!A:M,3,0),"SEM PEDIDO"))</f>
        <v/>
      </c>
      <c r="BY839" s="36">
        <f>IF(D839="","",VLOOKUP(D839,'produto-estoque-total-7'!A:AB,25,0))</f>
        <v/>
      </c>
      <c r="BZ839" s="36">
        <f>IF(D839="","",IFERROR(VLOOKUP(D839,'produto-estoque-total-7'!A:AB,26,0)/100,0))</f>
        <v/>
      </c>
      <c r="CA839" s="36">
        <f>IF(D839="","",IFERROR(VLOOKUP(D839,'produto-estoque-total-7'!A:AB,27,0)/100,0))</f>
        <v/>
      </c>
      <c r="CB839" s="41">
        <f>IF(D839="","",V839*AF839)</f>
        <v/>
      </c>
      <c r="CC839" s="41">
        <f>IF(D839="","",V839*AI839)</f>
        <v/>
      </c>
      <c r="CD839" s="54">
        <f>IF(D839="","",VLOOKUP(D839,'produto-estoque-total-7'!A:AB,28,0))</f>
        <v/>
      </c>
    </row>
    <row r="840">
      <c r="A840" s="36">
        <f>IF(D840="","",VLOOKUP(D840,'produto-estoque-total-7'!A:AB,3,0))</f>
        <v/>
      </c>
      <c r="B840" s="1">
        <f>IF(D840="","",VLOOKUP(D840,'produto-estoque-total-7'!A:AB,12,0))</f>
        <v/>
      </c>
      <c r="C840" s="1">
        <f>IF(D840="","",VLOOKUP(D840,'produto-estoque-total-7'!A:AB,2,0))</f>
        <v/>
      </c>
      <c r="D840" s="37">
        <f>IFERROR(IF('produto-estoque-total-7'!A839="","",'produto-estoque-total-7'!A839),"")</f>
        <v/>
      </c>
      <c r="E840" s="1">
        <f>IF(D840="","",VLOOKUP(D840,'produto-estoque-total-7'!A:AB,4,0))</f>
        <v/>
      </c>
      <c r="F840" s="36">
        <f>IF(D840="","",VLOOKUP(D840,'produto-estoque-total-7'!A:AB,13,0))</f>
        <v/>
      </c>
      <c r="G840" s="1">
        <f>IF(F840="","",VLOOKUP(F840,'FORNECEDORES X COMPRADOR'!A:D,4,0))</f>
        <v/>
      </c>
      <c r="H840" s="1">
        <f>IF(F840="","",VLOOKUP(F840,'FORNECEDORES X COMPRADOR'!A:E,5,0))</f>
        <v/>
      </c>
      <c r="I840" s="36">
        <f>IF(D840="","",VLOOKUP(D840,'produto-estoque-total-7'!A:AB,15,0))</f>
        <v/>
      </c>
      <c r="J840" s="36">
        <f>IF(D840="","",VLOOKUP(D840,'produto-estoque-total-7'!A:AB,19,0))</f>
        <v/>
      </c>
      <c r="K840" s="1">
        <f>IF(D840="","",VLOOKUP(D840,'produto-estoque-total-7'!A:AB,20,0))</f>
        <v/>
      </c>
      <c r="L840" s="36">
        <f>IF(D840="","",VLOOKUP(D840,'produto-estoque-total-7'!A:AB,17,0))</f>
        <v/>
      </c>
      <c r="M840" s="1">
        <f>IF(D840="","",VLOOKUP(D840,'produto-estoque-total-7'!A:AB,18,0))</f>
        <v/>
      </c>
      <c r="N840" s="36">
        <f>IF(D840="","",VLOOKUP(D840,'produto-estoque-total-7'!A:AB,21,0))</f>
        <v/>
      </c>
      <c r="O840" s="1">
        <f>IF(D840="","",VLOOKUP(D840,'produto-estoque-total-7'!A:AB,22,0))</f>
        <v/>
      </c>
      <c r="P840" s="36">
        <f>IF(D840="","",VLOOKUP(D840,'produto-estoque-total-7'!A:AB,23,0))</f>
        <v/>
      </c>
      <c r="Q840" s="1">
        <f>IF(D840="","",VLOOKUP(D840,'produto-estoque-total-7'!A:AB,24,0))</f>
        <v/>
      </c>
      <c r="R840" s="38">
        <f>IFERROR(IF(D840="","",VLOOKUP(D840,'produto-venda-7'!B:N,13,0)),"C")</f>
        <v/>
      </c>
      <c r="S840" s="39">
        <f>IF(D840="","",VLOOKUP(D840,'produto-estoque-total-7'!A:AB,6,0))</f>
        <v/>
      </c>
      <c r="T840" s="39">
        <f>IF(D840="","",VLOOKUP(D840,'produto-estoque-total-7'!A:AB,5,0))</f>
        <v/>
      </c>
      <c r="U840" s="40">
        <f>IF(D840="","",VLOOKUP(D840,'produto-estoque-total-7'!A:AB,11,0))</f>
        <v/>
      </c>
      <c r="V840" s="41">
        <f>IF(D840="","",IFERROR(VLOOKUP(D840,'produto-entrada-7'!A:M,10,0),0))</f>
        <v/>
      </c>
      <c r="W840" s="42" t="n"/>
      <c r="X840" s="39">
        <f>IF(D840="","",VLOOKUP(D840,'produto-estoque-total-7'!A:AB,8,0))</f>
        <v/>
      </c>
      <c r="Y840" s="39">
        <f>IF(D840="","",VLOOKUP(D840,'produto-estoque-total-7'!A:AB,9,0))</f>
        <v/>
      </c>
      <c r="Z840" s="39">
        <f>IF(D840="","",VLOOKUP(D840,'produto-estoque-total-7'!A:AB,10,0))</f>
        <v/>
      </c>
      <c r="AA840" s="39">
        <f>IFERROR(IF(D840="","",VLOOKUP(D840,'produto-venda-7'!B:N,4,0)),0)</f>
        <v/>
      </c>
      <c r="AB840" s="39">
        <f>IFERROR(IF(D840="","",VLOOKUP(D840,'produto-venda-7'!B:N,5,0)),0)</f>
        <v/>
      </c>
      <c r="AC840" s="39">
        <f>IF(D840="","",IFERROR(AA840/90,0))</f>
        <v/>
      </c>
      <c r="AD840" s="36">
        <f>IF(D840="","",IFERROR(VLOOKUP(D840,'produto-entrada-7'!A:M,4,0),0))</f>
        <v/>
      </c>
      <c r="AE840" s="36">
        <f>IFERROR(IF(D840="","",VLOOKUP(D840,'produto-venda-7'!B:N,10,0)),0)</f>
        <v/>
      </c>
      <c r="AF840" s="36">
        <f>IF(D840="","",IFERROR(VLOOKUP(D840,'produto-entrada-7'!A:M,11,0),0))</f>
        <v/>
      </c>
      <c r="AG840" s="1">
        <f>IF(D840="","",IFERROR(VLOOKUP(D840,'produto-entrada-7'!A:M,12,0),0))</f>
        <v/>
      </c>
      <c r="AH840" s="1">
        <f>IF(D840="","",IFERROR(VLOOKUP(D840,'produto-entrada-7'!A:M,13,0),0))</f>
        <v/>
      </c>
      <c r="AI840" s="36">
        <f>IFERROR(IF(D840="","",VLOOKUP(D840,'produto-venda-7'!B:N,11,0)),0)</f>
        <v/>
      </c>
      <c r="AJ840" s="43">
        <f>IF(D840="","",IFERROR(AI840*AB840,0))</f>
        <v/>
      </c>
      <c r="AK840" s="44">
        <f>IFERROR(IF(D840="","",VLOOKUP(F840,'ANALISE FORNECEDOR'!$A:$I,8,0)),"")</f>
        <v/>
      </c>
      <c r="AL840" s="44">
        <f>IF(D840="","",AVERAGE(AM840,AK840))</f>
        <v/>
      </c>
      <c r="AM840" s="44">
        <f>IFERROR(IF(D840="","",VLOOKUP(F840,'ANALISE FORNECEDOR'!$A:$I,9,0)),"")</f>
        <v/>
      </c>
      <c r="AN840" s="45">
        <f>IF(D840="","",IF(Y840&gt;12,AI840*(U840+Y840),AI840*U840))</f>
        <v/>
      </c>
      <c r="AO840" s="45">
        <f>IF(D840="","",IF(Y840&gt;12,AI840*(U840+V840+Y840),AI840*(U840+V840)))</f>
        <v/>
      </c>
      <c r="AP840" s="46">
        <f>IF(D840="","",IF(Y840&gt;12,AG840*(U840+Y840),AG840*U840))</f>
        <v/>
      </c>
      <c r="AQ840" s="46">
        <f>IF(D840="","",IF(Y840&gt;12,AG840*(U840+V840+Y840),AG840*(U840+V840)))</f>
        <v/>
      </c>
      <c r="AR840" s="46">
        <f>IF(D840="","",IF(OR(R840="A",R840="AA",R840="AAA"),AP840,0))</f>
        <v/>
      </c>
      <c r="AS840" s="46">
        <f>IF(D840="","",IF(R840="B",AP840,0))</f>
        <v/>
      </c>
      <c r="AT840" s="46">
        <f>IF(D840="","",IF(R840="C",AP840,0))</f>
        <v/>
      </c>
      <c r="AU840" s="47">
        <f>IF(D840="","",IFERROR(AN840/AJ840,0))</f>
        <v/>
      </c>
      <c r="AV840" s="47">
        <f>IF(D840="","",IFERROR(((AO840)/AJ840),0))</f>
        <v/>
      </c>
      <c r="AW840" s="48">
        <f>IF(D840="","",IF(OR(S840="S",NOT(AND(ISNUMBER(AC840),ISNUMBER(AL840),AC840*AL840&gt;=0))),0,AC840*AL840))</f>
        <v/>
      </c>
      <c r="AX840" s="49">
        <f>IFERROR(IF(D840="","",AW840*AG840),0)</f>
        <v/>
      </c>
      <c r="AY840" s="48">
        <f>IF(D840="","",IF(OR(S840="S",NOT(AND(ISNUMBER(AC840),ISNUMBER(AK840),AC840*AK840&gt;=0))),0,AC840*AK840))</f>
        <v/>
      </c>
      <c r="AZ840" s="48">
        <f>IFERROR(IF(D840="","",IF(AY840=0,0,IF(((AY840)-(U840+Y840))&lt;0,0,(AY840)-U840))),0)</f>
        <v/>
      </c>
      <c r="BA840" s="49">
        <f>IF(D840="","",AZ840*AG840)</f>
        <v/>
      </c>
      <c r="BB840" s="49">
        <f>IF(D840="","",IF(OR(R840="A",R840="AA",R840="AAA"),BA840,0))</f>
        <v/>
      </c>
      <c r="BC840" s="49">
        <f>IF(D840="","",IF(R840="B",BA840,0))</f>
        <v/>
      </c>
      <c r="BD840" s="49">
        <f>IF(D840="","",IF(R840="B",BA840,0))</f>
        <v/>
      </c>
      <c r="BE840" s="49">
        <f>IF(D840="","",IF(S840="S",
1,
IF(AC840=0,
1,
IF(
IFERROR(((U840+Y840)*AG840)/((AC840*AK840)*AG840),0)&lt;0,
0,
IF(
IFERROR(((U840+Y840)*AG840)/((AC840*AK840)*AG840),0)&gt;1,
1,
IFERROR(((U840+Y840)*AG840)/((AC840*AK840)*AG840),0)
)
)
)
))</f>
        <v/>
      </c>
      <c r="BF840" s="49">
        <f>IF(D840="","",IF(S840="S",
1,
IF(AC840=0,
1,
IF(
IFERROR(((U840+V840+Y840)*AG840)/((AC840*AK840)*AG840),0)&lt;0,
0,
IF(
IFERROR(((U840+V840+Y840)*AG840)/((AC840*AK840)*AG840),0)&gt;1,
1,
IFERROR(((U840+V840+Y840)*AG840)/((AC840*AK840)*AG840),0)
)
)
)
))</f>
        <v/>
      </c>
      <c r="BG840" s="50">
        <f>IF(D840="","",IF(S840="S",0,IF(AND(ISNUMBER(AC840),ISNUMBER(AM840)),IF(OR(AC840*AM840&lt;0,ISERR(AC840*AM840)),0,AC840*AM840),0)))</f>
        <v/>
      </c>
      <c r="BH840" s="50">
        <f>IF(D840="","",IF(BY840&gt;TODAY()-60,0,IF(Y840&gt;12,MAX(0,(U840+Y840)-BG840),MAX(0,U840-BG840))))</f>
        <v/>
      </c>
      <c r="BI840" s="51">
        <f>IF(D840="","",BH840*AG840)</f>
        <v/>
      </c>
      <c r="BJ840" s="51">
        <f>IF(D840="","",IF(OR(R840="A",R840="AA",R840="AAA"),BI840,0))</f>
        <v/>
      </c>
      <c r="BK840" s="51">
        <f>IF(D840="","",IF(R840="B",BI840,0))</f>
        <v/>
      </c>
      <c r="BL840" s="51">
        <f>IF(D840="","",IF(R840="C",BI840,0))</f>
        <v/>
      </c>
      <c r="BM840" s="51">
        <f>IF(D840="","",IFERROR(MAX(0,MIN(BI840/AP840,1)),0))</f>
        <v/>
      </c>
      <c r="BN840" s="52">
        <f>IF(D840="","",AB840*AG840)</f>
        <v/>
      </c>
      <c r="BO840" s="52">
        <f>IF(D840="","",(U840+V840+X840)*AG840)</f>
        <v/>
      </c>
      <c r="BP840" s="52">
        <f>IF(D840="","",(AB840*3)*AG840)</f>
        <v/>
      </c>
      <c r="BQ840" s="52">
        <f>IF(D840="","",IF(BO840-BP840&gt;0,0,BO840-BP840))</f>
        <v/>
      </c>
      <c r="BR840" s="52">
        <f>IF(D840="","",IF(BO840-BP840-BN840&gt;0,0,BO840-BP840-BN840))</f>
        <v/>
      </c>
      <c r="BS840" s="53">
        <f>IF(D840="","",IFERROR(AB840*AI840,0))</f>
        <v/>
      </c>
      <c r="BT840" s="53">
        <f>IF(D840="","",IFERROR(IF(X840&gt;12, AI840*(U840+V840+X840), AI840*(U840+V840)),0))</f>
        <v/>
      </c>
      <c r="BU840" s="53">
        <f>IF(D840="","",IFERROR(((AB840*3)*AI840),0))</f>
        <v/>
      </c>
      <c r="BV840" s="53">
        <f>IF(D840="","",IF(BT840-BU840&gt;0,0,BT840-BU840))</f>
        <v/>
      </c>
      <c r="BW840" s="53">
        <f>IF(D840="","",IF(BT840-BU840-BS840&gt;0,0,BT840-BU840-BS840))</f>
        <v/>
      </c>
      <c r="BX840" s="36">
        <f>IF(D840="","",IFERROR(VLOOKUP(D840,'produto-entrada-7'!A:M,3,0),"SEM PEDIDO"))</f>
        <v/>
      </c>
      <c r="BY840" s="36">
        <f>IF(D840="","",VLOOKUP(D840,'produto-estoque-total-7'!A:AB,25,0))</f>
        <v/>
      </c>
      <c r="BZ840" s="36">
        <f>IF(D840="","",IFERROR(VLOOKUP(D840,'produto-estoque-total-7'!A:AB,26,0)/100,0))</f>
        <v/>
      </c>
      <c r="CA840" s="36">
        <f>IF(D840="","",IFERROR(VLOOKUP(D840,'produto-estoque-total-7'!A:AB,27,0)/100,0))</f>
        <v/>
      </c>
      <c r="CB840" s="41">
        <f>IF(D840="","",V840*AF840)</f>
        <v/>
      </c>
      <c r="CC840" s="41">
        <f>IF(D840="","",V840*AI840)</f>
        <v/>
      </c>
      <c r="CD840" s="54">
        <f>IF(D840="","",VLOOKUP(D840,'produto-estoque-total-7'!A:AB,28,0))</f>
        <v/>
      </c>
    </row>
    <row r="841">
      <c r="A841" s="36">
        <f>IF(D841="","",VLOOKUP(D841,'produto-estoque-total-7'!A:AB,3,0))</f>
        <v/>
      </c>
      <c r="B841" s="1">
        <f>IF(D841="","",VLOOKUP(D841,'produto-estoque-total-7'!A:AB,12,0))</f>
        <v/>
      </c>
      <c r="C841" s="1">
        <f>IF(D841="","",VLOOKUP(D841,'produto-estoque-total-7'!A:AB,2,0))</f>
        <v/>
      </c>
      <c r="D841" s="37">
        <f>IFERROR(IF('produto-estoque-total-7'!A840="","",'produto-estoque-total-7'!A840),"")</f>
        <v/>
      </c>
      <c r="E841" s="1">
        <f>IF(D841="","",VLOOKUP(D841,'produto-estoque-total-7'!A:AB,4,0))</f>
        <v/>
      </c>
      <c r="F841" s="36">
        <f>IF(D841="","",VLOOKUP(D841,'produto-estoque-total-7'!A:AB,13,0))</f>
        <v/>
      </c>
      <c r="G841" s="1">
        <f>IF(F841="","",VLOOKUP(F841,'FORNECEDORES X COMPRADOR'!A:D,4,0))</f>
        <v/>
      </c>
      <c r="H841" s="1">
        <f>IF(F841="","",VLOOKUP(F841,'FORNECEDORES X COMPRADOR'!A:E,5,0))</f>
        <v/>
      </c>
      <c r="I841" s="36">
        <f>IF(D841="","",VLOOKUP(D841,'produto-estoque-total-7'!A:AB,15,0))</f>
        <v/>
      </c>
      <c r="J841" s="36">
        <f>IF(D841="","",VLOOKUP(D841,'produto-estoque-total-7'!A:AB,19,0))</f>
        <v/>
      </c>
      <c r="K841" s="1">
        <f>IF(D841="","",VLOOKUP(D841,'produto-estoque-total-7'!A:AB,20,0))</f>
        <v/>
      </c>
      <c r="L841" s="36">
        <f>IF(D841="","",VLOOKUP(D841,'produto-estoque-total-7'!A:AB,17,0))</f>
        <v/>
      </c>
      <c r="M841" s="1">
        <f>IF(D841="","",VLOOKUP(D841,'produto-estoque-total-7'!A:AB,18,0))</f>
        <v/>
      </c>
      <c r="N841" s="36">
        <f>IF(D841="","",VLOOKUP(D841,'produto-estoque-total-7'!A:AB,21,0))</f>
        <v/>
      </c>
      <c r="O841" s="1">
        <f>IF(D841="","",VLOOKUP(D841,'produto-estoque-total-7'!A:AB,22,0))</f>
        <v/>
      </c>
      <c r="P841" s="36">
        <f>IF(D841="","",VLOOKUP(D841,'produto-estoque-total-7'!A:AB,23,0))</f>
        <v/>
      </c>
      <c r="Q841" s="1">
        <f>IF(D841="","",VLOOKUP(D841,'produto-estoque-total-7'!A:AB,24,0))</f>
        <v/>
      </c>
      <c r="R841" s="38">
        <f>IFERROR(IF(D841="","",VLOOKUP(D841,'produto-venda-7'!B:N,13,0)),"C")</f>
        <v/>
      </c>
      <c r="S841" s="39">
        <f>IF(D841="","",VLOOKUP(D841,'produto-estoque-total-7'!A:AB,6,0))</f>
        <v/>
      </c>
      <c r="T841" s="39">
        <f>IF(D841="","",VLOOKUP(D841,'produto-estoque-total-7'!A:AB,5,0))</f>
        <v/>
      </c>
      <c r="U841" s="40">
        <f>IF(D841="","",VLOOKUP(D841,'produto-estoque-total-7'!A:AB,11,0))</f>
        <v/>
      </c>
      <c r="V841" s="41">
        <f>IF(D841="","",IFERROR(VLOOKUP(D841,'produto-entrada-7'!A:M,10,0),0))</f>
        <v/>
      </c>
      <c r="W841" s="42" t="n"/>
      <c r="X841" s="39">
        <f>IF(D841="","",VLOOKUP(D841,'produto-estoque-total-7'!A:AB,8,0))</f>
        <v/>
      </c>
      <c r="Y841" s="39">
        <f>IF(D841="","",VLOOKUP(D841,'produto-estoque-total-7'!A:AB,9,0))</f>
        <v/>
      </c>
      <c r="Z841" s="39">
        <f>IF(D841="","",VLOOKUP(D841,'produto-estoque-total-7'!A:AB,10,0))</f>
        <v/>
      </c>
      <c r="AA841" s="39">
        <f>IFERROR(IF(D841="","",VLOOKUP(D841,'produto-venda-7'!B:N,4,0)),0)</f>
        <v/>
      </c>
      <c r="AB841" s="39">
        <f>IFERROR(IF(D841="","",VLOOKUP(D841,'produto-venda-7'!B:N,5,0)),0)</f>
        <v/>
      </c>
      <c r="AC841" s="39">
        <f>IF(D841="","",IFERROR(AA841/90,0))</f>
        <v/>
      </c>
      <c r="AD841" s="36">
        <f>IF(D841="","",IFERROR(VLOOKUP(D841,'produto-entrada-7'!A:M,4,0),0))</f>
        <v/>
      </c>
      <c r="AE841" s="36">
        <f>IFERROR(IF(D841="","",VLOOKUP(D841,'produto-venda-7'!B:N,10,0)),0)</f>
        <v/>
      </c>
      <c r="AF841" s="36">
        <f>IF(D841="","",IFERROR(VLOOKUP(D841,'produto-entrada-7'!A:M,11,0),0))</f>
        <v/>
      </c>
      <c r="AG841" s="1">
        <f>IF(D841="","",IFERROR(VLOOKUP(D841,'produto-entrada-7'!A:M,12,0),0))</f>
        <v/>
      </c>
      <c r="AH841" s="1">
        <f>IF(D841="","",IFERROR(VLOOKUP(D841,'produto-entrada-7'!A:M,13,0),0))</f>
        <v/>
      </c>
      <c r="AI841" s="36">
        <f>IFERROR(IF(D841="","",VLOOKUP(D841,'produto-venda-7'!B:N,11,0)),0)</f>
        <v/>
      </c>
      <c r="AJ841" s="43">
        <f>IF(D841="","",IFERROR(AI841*AB841,0))</f>
        <v/>
      </c>
      <c r="AK841" s="44">
        <f>IFERROR(IF(D841="","",VLOOKUP(F841,'ANALISE FORNECEDOR'!$A:$I,8,0)),"")</f>
        <v/>
      </c>
      <c r="AL841" s="44">
        <f>IF(D841="","",AVERAGE(AM841,AK841))</f>
        <v/>
      </c>
      <c r="AM841" s="44">
        <f>IFERROR(IF(D841="","",VLOOKUP(F841,'ANALISE FORNECEDOR'!$A:$I,9,0)),"")</f>
        <v/>
      </c>
      <c r="AN841" s="45">
        <f>IF(D841="","",IF(Y841&gt;12,AI841*(U841+Y841),AI841*U841))</f>
        <v/>
      </c>
      <c r="AO841" s="45">
        <f>IF(D841="","",IF(Y841&gt;12,AI841*(U841+V841+Y841),AI841*(U841+V841)))</f>
        <v/>
      </c>
      <c r="AP841" s="46">
        <f>IF(D841="","",IF(Y841&gt;12,AG841*(U841+Y841),AG841*U841))</f>
        <v/>
      </c>
      <c r="AQ841" s="46">
        <f>IF(D841="","",IF(Y841&gt;12,AG841*(U841+V841+Y841),AG841*(U841+V841)))</f>
        <v/>
      </c>
      <c r="AR841" s="46">
        <f>IF(D841="","",IF(OR(R841="A",R841="AA",R841="AAA"),AP841,0))</f>
        <v/>
      </c>
      <c r="AS841" s="46">
        <f>IF(D841="","",IF(R841="B",AP841,0))</f>
        <v/>
      </c>
      <c r="AT841" s="46">
        <f>IF(D841="","",IF(R841="C",AP841,0))</f>
        <v/>
      </c>
      <c r="AU841" s="47">
        <f>IF(D841="","",IFERROR(AN841/AJ841,0))</f>
        <v/>
      </c>
      <c r="AV841" s="47">
        <f>IF(D841="","",IFERROR(((AO841)/AJ841),0))</f>
        <v/>
      </c>
      <c r="AW841" s="48">
        <f>IF(D841="","",IF(OR(S841="S",NOT(AND(ISNUMBER(AC841),ISNUMBER(AL841),AC841*AL841&gt;=0))),0,AC841*AL841))</f>
        <v/>
      </c>
      <c r="AX841" s="49">
        <f>IFERROR(IF(D841="","",AW841*AG841),0)</f>
        <v/>
      </c>
      <c r="AY841" s="48">
        <f>IF(D841="","",IF(OR(S841="S",NOT(AND(ISNUMBER(AC841),ISNUMBER(AK841),AC841*AK841&gt;=0))),0,AC841*AK841))</f>
        <v/>
      </c>
      <c r="AZ841" s="48">
        <f>IFERROR(IF(D841="","",IF(AY841=0,0,IF(((AY841)-(U841+Y841))&lt;0,0,(AY841)-U841))),0)</f>
        <v/>
      </c>
      <c r="BA841" s="49">
        <f>IF(D841="","",AZ841*AG841)</f>
        <v/>
      </c>
      <c r="BB841" s="49">
        <f>IF(D841="","",IF(OR(R841="A",R841="AA",R841="AAA"),BA841,0))</f>
        <v/>
      </c>
      <c r="BC841" s="49">
        <f>IF(D841="","",IF(R841="B",BA841,0))</f>
        <v/>
      </c>
      <c r="BD841" s="49">
        <f>IF(D841="","",IF(R841="B",BA841,0))</f>
        <v/>
      </c>
      <c r="BE841" s="49">
        <f>IF(D841="","",IF(S841="S",
1,
IF(AC841=0,
1,
IF(
IFERROR(((U841+Y841)*AG841)/((AC841*AK841)*AG841),0)&lt;0,
0,
IF(
IFERROR(((U841+Y841)*AG841)/((AC841*AK841)*AG841),0)&gt;1,
1,
IFERROR(((U841+Y841)*AG841)/((AC841*AK841)*AG841),0)
)
)
)
))</f>
        <v/>
      </c>
      <c r="BF841" s="49">
        <f>IF(D841="","",IF(S841="S",
1,
IF(AC841=0,
1,
IF(
IFERROR(((U841+V841+Y841)*AG841)/((AC841*AK841)*AG841),0)&lt;0,
0,
IF(
IFERROR(((U841+V841+Y841)*AG841)/((AC841*AK841)*AG841),0)&gt;1,
1,
IFERROR(((U841+V841+Y841)*AG841)/((AC841*AK841)*AG841),0)
)
)
)
))</f>
        <v/>
      </c>
      <c r="BG841" s="50">
        <f>IF(D841="","",IF(S841="S",0,IF(AND(ISNUMBER(AC841),ISNUMBER(AM841)),IF(OR(AC841*AM841&lt;0,ISERR(AC841*AM841)),0,AC841*AM841),0)))</f>
        <v/>
      </c>
      <c r="BH841" s="50">
        <f>IF(D841="","",IF(BY841&gt;TODAY()-60,0,IF(Y841&gt;12,MAX(0,(U841+Y841)-BG841),MAX(0,U841-BG841))))</f>
        <v/>
      </c>
      <c r="BI841" s="51">
        <f>IF(D841="","",BH841*AG841)</f>
        <v/>
      </c>
      <c r="BJ841" s="51">
        <f>IF(D841="","",IF(OR(R841="A",R841="AA",R841="AAA"),BI841,0))</f>
        <v/>
      </c>
      <c r="BK841" s="51">
        <f>IF(D841="","",IF(R841="B",BI841,0))</f>
        <v/>
      </c>
      <c r="BL841" s="51">
        <f>IF(D841="","",IF(R841="C",BI841,0))</f>
        <v/>
      </c>
      <c r="BM841" s="51">
        <f>IF(D841="","",IFERROR(MAX(0,MIN(BI841/AP841,1)),0))</f>
        <v/>
      </c>
      <c r="BN841" s="52">
        <f>IF(D841="","",AB841*AG841)</f>
        <v/>
      </c>
      <c r="BO841" s="52">
        <f>IF(D841="","",(U841+V841+X841)*AG841)</f>
        <v/>
      </c>
      <c r="BP841" s="52">
        <f>IF(D841="","",(AB841*3)*AG841)</f>
        <v/>
      </c>
      <c r="BQ841" s="52">
        <f>IF(D841="","",IF(BO841-BP841&gt;0,0,BO841-BP841))</f>
        <v/>
      </c>
      <c r="BR841" s="52">
        <f>IF(D841="","",IF(BO841-BP841-BN841&gt;0,0,BO841-BP841-BN841))</f>
        <v/>
      </c>
      <c r="BS841" s="53">
        <f>IF(D841="","",IFERROR(AB841*AI841,0))</f>
        <v/>
      </c>
      <c r="BT841" s="53">
        <f>IF(D841="","",IFERROR(IF(X841&gt;12, AI841*(U841+V841+X841), AI841*(U841+V841)),0))</f>
        <v/>
      </c>
      <c r="BU841" s="53">
        <f>IF(D841="","",IFERROR(((AB841*3)*AI841),0))</f>
        <v/>
      </c>
      <c r="BV841" s="53">
        <f>IF(D841="","",IF(BT841-BU841&gt;0,0,BT841-BU841))</f>
        <v/>
      </c>
      <c r="BW841" s="53">
        <f>IF(D841="","",IF(BT841-BU841-BS841&gt;0,0,BT841-BU841-BS841))</f>
        <v/>
      </c>
      <c r="BX841" s="36">
        <f>IF(D841="","",IFERROR(VLOOKUP(D841,'produto-entrada-7'!A:M,3,0),"SEM PEDIDO"))</f>
        <v/>
      </c>
      <c r="BY841" s="36">
        <f>IF(D841="","",VLOOKUP(D841,'produto-estoque-total-7'!A:AB,25,0))</f>
        <v/>
      </c>
      <c r="BZ841" s="36">
        <f>IF(D841="","",IFERROR(VLOOKUP(D841,'produto-estoque-total-7'!A:AB,26,0)/100,0))</f>
        <v/>
      </c>
      <c r="CA841" s="36">
        <f>IF(D841="","",IFERROR(VLOOKUP(D841,'produto-estoque-total-7'!A:AB,27,0)/100,0))</f>
        <v/>
      </c>
      <c r="CB841" s="41">
        <f>IF(D841="","",V841*AF841)</f>
        <v/>
      </c>
      <c r="CC841" s="41">
        <f>IF(D841="","",V841*AI841)</f>
        <v/>
      </c>
      <c r="CD841" s="54">
        <f>IF(D841="","",VLOOKUP(D841,'produto-estoque-total-7'!A:AB,28,0))</f>
        <v/>
      </c>
    </row>
    <row r="842">
      <c r="A842" s="36">
        <f>IF(D842="","",VLOOKUP(D842,'produto-estoque-total-7'!A:AB,3,0))</f>
        <v/>
      </c>
      <c r="B842" s="1">
        <f>IF(D842="","",VLOOKUP(D842,'produto-estoque-total-7'!A:AB,12,0))</f>
        <v/>
      </c>
      <c r="C842" s="1">
        <f>IF(D842="","",VLOOKUP(D842,'produto-estoque-total-7'!A:AB,2,0))</f>
        <v/>
      </c>
      <c r="D842" s="37">
        <f>IFERROR(IF('produto-estoque-total-7'!A841="","",'produto-estoque-total-7'!A841),"")</f>
        <v/>
      </c>
      <c r="E842" s="1">
        <f>IF(D842="","",VLOOKUP(D842,'produto-estoque-total-7'!A:AB,4,0))</f>
        <v/>
      </c>
      <c r="F842" s="36">
        <f>IF(D842="","",VLOOKUP(D842,'produto-estoque-total-7'!A:AB,13,0))</f>
        <v/>
      </c>
      <c r="G842" s="1">
        <f>IF(F842="","",VLOOKUP(F842,'FORNECEDORES X COMPRADOR'!A:D,4,0))</f>
        <v/>
      </c>
      <c r="H842" s="1">
        <f>IF(F842="","",VLOOKUP(F842,'FORNECEDORES X COMPRADOR'!A:E,5,0))</f>
        <v/>
      </c>
      <c r="I842" s="36">
        <f>IF(D842="","",VLOOKUP(D842,'produto-estoque-total-7'!A:AB,15,0))</f>
        <v/>
      </c>
      <c r="J842" s="36">
        <f>IF(D842="","",VLOOKUP(D842,'produto-estoque-total-7'!A:AB,19,0))</f>
        <v/>
      </c>
      <c r="K842" s="1">
        <f>IF(D842="","",VLOOKUP(D842,'produto-estoque-total-7'!A:AB,20,0))</f>
        <v/>
      </c>
      <c r="L842" s="36">
        <f>IF(D842="","",VLOOKUP(D842,'produto-estoque-total-7'!A:AB,17,0))</f>
        <v/>
      </c>
      <c r="M842" s="1">
        <f>IF(D842="","",VLOOKUP(D842,'produto-estoque-total-7'!A:AB,18,0))</f>
        <v/>
      </c>
      <c r="N842" s="36">
        <f>IF(D842="","",VLOOKUP(D842,'produto-estoque-total-7'!A:AB,21,0))</f>
        <v/>
      </c>
      <c r="O842" s="1">
        <f>IF(D842="","",VLOOKUP(D842,'produto-estoque-total-7'!A:AB,22,0))</f>
        <v/>
      </c>
      <c r="P842" s="36">
        <f>IF(D842="","",VLOOKUP(D842,'produto-estoque-total-7'!A:AB,23,0))</f>
        <v/>
      </c>
      <c r="Q842" s="1">
        <f>IF(D842="","",VLOOKUP(D842,'produto-estoque-total-7'!A:AB,24,0))</f>
        <v/>
      </c>
      <c r="R842" s="38">
        <f>IFERROR(IF(D842="","",VLOOKUP(D842,'produto-venda-7'!B:N,13,0)),"C")</f>
        <v/>
      </c>
      <c r="S842" s="39">
        <f>IF(D842="","",VLOOKUP(D842,'produto-estoque-total-7'!A:AB,6,0))</f>
        <v/>
      </c>
      <c r="T842" s="39">
        <f>IF(D842="","",VLOOKUP(D842,'produto-estoque-total-7'!A:AB,5,0))</f>
        <v/>
      </c>
      <c r="U842" s="40">
        <f>IF(D842="","",VLOOKUP(D842,'produto-estoque-total-7'!A:AB,11,0))</f>
        <v/>
      </c>
      <c r="V842" s="41">
        <f>IF(D842="","",IFERROR(VLOOKUP(D842,'produto-entrada-7'!A:M,10,0),0))</f>
        <v/>
      </c>
      <c r="W842" s="42" t="n"/>
      <c r="X842" s="39">
        <f>IF(D842="","",VLOOKUP(D842,'produto-estoque-total-7'!A:AB,8,0))</f>
        <v/>
      </c>
      <c r="Y842" s="39">
        <f>IF(D842="","",VLOOKUP(D842,'produto-estoque-total-7'!A:AB,9,0))</f>
        <v/>
      </c>
      <c r="Z842" s="39">
        <f>IF(D842="","",VLOOKUP(D842,'produto-estoque-total-7'!A:AB,10,0))</f>
        <v/>
      </c>
      <c r="AA842" s="39">
        <f>IFERROR(IF(D842="","",VLOOKUP(D842,'produto-venda-7'!B:N,4,0)),0)</f>
        <v/>
      </c>
      <c r="AB842" s="39">
        <f>IFERROR(IF(D842="","",VLOOKUP(D842,'produto-venda-7'!B:N,5,0)),0)</f>
        <v/>
      </c>
      <c r="AC842" s="39">
        <f>IF(D842="","",IFERROR(AA842/90,0))</f>
        <v/>
      </c>
      <c r="AD842" s="36">
        <f>IF(D842="","",IFERROR(VLOOKUP(D842,'produto-entrada-7'!A:M,4,0),0))</f>
        <v/>
      </c>
      <c r="AE842" s="36">
        <f>IFERROR(IF(D842="","",VLOOKUP(D842,'produto-venda-7'!B:N,10,0)),0)</f>
        <v/>
      </c>
      <c r="AF842" s="36">
        <f>IF(D842="","",IFERROR(VLOOKUP(D842,'produto-entrada-7'!A:M,11,0),0))</f>
        <v/>
      </c>
      <c r="AG842" s="1">
        <f>IF(D842="","",IFERROR(VLOOKUP(D842,'produto-entrada-7'!A:M,12,0),0))</f>
        <v/>
      </c>
      <c r="AH842" s="1">
        <f>IF(D842="","",IFERROR(VLOOKUP(D842,'produto-entrada-7'!A:M,13,0),0))</f>
        <v/>
      </c>
      <c r="AI842" s="36">
        <f>IFERROR(IF(D842="","",VLOOKUP(D842,'produto-venda-7'!B:N,11,0)),0)</f>
        <v/>
      </c>
      <c r="AJ842" s="43">
        <f>IF(D842="","",IFERROR(AI842*AB842,0))</f>
        <v/>
      </c>
      <c r="AK842" s="44">
        <f>IFERROR(IF(D842="","",VLOOKUP(F842,'ANALISE FORNECEDOR'!$A:$I,8,0)),"")</f>
        <v/>
      </c>
      <c r="AL842" s="44">
        <f>IF(D842="","",AVERAGE(AM842,AK842))</f>
        <v/>
      </c>
      <c r="AM842" s="44">
        <f>IFERROR(IF(D842="","",VLOOKUP(F842,'ANALISE FORNECEDOR'!$A:$I,9,0)),"")</f>
        <v/>
      </c>
      <c r="AN842" s="45">
        <f>IF(D842="","",IF(Y842&gt;12,AI842*(U842+Y842),AI842*U842))</f>
        <v/>
      </c>
      <c r="AO842" s="45">
        <f>IF(D842="","",IF(Y842&gt;12,AI842*(U842+V842+Y842),AI842*(U842+V842)))</f>
        <v/>
      </c>
      <c r="AP842" s="46">
        <f>IF(D842="","",IF(Y842&gt;12,AG842*(U842+Y842),AG842*U842))</f>
        <v/>
      </c>
      <c r="AQ842" s="46">
        <f>IF(D842="","",IF(Y842&gt;12,AG842*(U842+V842+Y842),AG842*(U842+V842)))</f>
        <v/>
      </c>
      <c r="AR842" s="46">
        <f>IF(D842="","",IF(OR(R842="A",R842="AA",R842="AAA"),AP842,0))</f>
        <v/>
      </c>
      <c r="AS842" s="46">
        <f>IF(D842="","",IF(R842="B",AP842,0))</f>
        <v/>
      </c>
      <c r="AT842" s="46">
        <f>IF(D842="","",IF(R842="C",AP842,0))</f>
        <v/>
      </c>
      <c r="AU842" s="47">
        <f>IF(D842="","",IFERROR(AN842/AJ842,0))</f>
        <v/>
      </c>
      <c r="AV842" s="47">
        <f>IF(D842="","",IFERROR(((AO842)/AJ842),0))</f>
        <v/>
      </c>
      <c r="AW842" s="48">
        <f>IF(D842="","",IF(OR(S842="S",NOT(AND(ISNUMBER(AC842),ISNUMBER(AL842),AC842*AL842&gt;=0))),0,AC842*AL842))</f>
        <v/>
      </c>
      <c r="AX842" s="49">
        <f>IFERROR(IF(D842="","",AW842*AG842),0)</f>
        <v/>
      </c>
      <c r="AY842" s="48">
        <f>IF(D842="","",IF(OR(S842="S",NOT(AND(ISNUMBER(AC842),ISNUMBER(AK842),AC842*AK842&gt;=0))),0,AC842*AK842))</f>
        <v/>
      </c>
      <c r="AZ842" s="48">
        <f>IFERROR(IF(D842="","",IF(AY842=0,0,IF(((AY842)-(U842+Y842))&lt;0,0,(AY842)-U842))),0)</f>
        <v/>
      </c>
      <c r="BA842" s="49">
        <f>IF(D842="","",AZ842*AG842)</f>
        <v/>
      </c>
      <c r="BB842" s="49">
        <f>IF(D842="","",IF(OR(R842="A",R842="AA",R842="AAA"),BA842,0))</f>
        <v/>
      </c>
      <c r="BC842" s="49">
        <f>IF(D842="","",IF(R842="B",BA842,0))</f>
        <v/>
      </c>
      <c r="BD842" s="49">
        <f>IF(D842="","",IF(R842="B",BA842,0))</f>
        <v/>
      </c>
      <c r="BE842" s="49">
        <f>IF(D842="","",IF(S842="S",
1,
IF(AC842=0,
1,
IF(
IFERROR(((U842+Y842)*AG842)/((AC842*AK842)*AG842),0)&lt;0,
0,
IF(
IFERROR(((U842+Y842)*AG842)/((AC842*AK842)*AG842),0)&gt;1,
1,
IFERROR(((U842+Y842)*AG842)/((AC842*AK842)*AG842),0)
)
)
)
))</f>
        <v/>
      </c>
      <c r="BF842" s="49">
        <f>IF(D842="","",IF(S842="S",
1,
IF(AC842=0,
1,
IF(
IFERROR(((U842+V842+Y842)*AG842)/((AC842*AK842)*AG842),0)&lt;0,
0,
IF(
IFERROR(((U842+V842+Y842)*AG842)/((AC842*AK842)*AG842),0)&gt;1,
1,
IFERROR(((U842+V842+Y842)*AG842)/((AC842*AK842)*AG842),0)
)
)
)
))</f>
        <v/>
      </c>
      <c r="BG842" s="50">
        <f>IF(D842="","",IF(S842="S",0,IF(AND(ISNUMBER(AC842),ISNUMBER(AM842)),IF(OR(AC842*AM842&lt;0,ISERR(AC842*AM842)),0,AC842*AM842),0)))</f>
        <v/>
      </c>
      <c r="BH842" s="50">
        <f>IF(D842="","",IF(BY842&gt;TODAY()-60,0,IF(Y842&gt;12,MAX(0,(U842+Y842)-BG842),MAX(0,U842-BG842))))</f>
        <v/>
      </c>
      <c r="BI842" s="51">
        <f>IF(D842="","",BH842*AG842)</f>
        <v/>
      </c>
      <c r="BJ842" s="51">
        <f>IF(D842="","",IF(OR(R842="A",R842="AA",R842="AAA"),BI842,0))</f>
        <v/>
      </c>
      <c r="BK842" s="51">
        <f>IF(D842="","",IF(R842="B",BI842,0))</f>
        <v/>
      </c>
      <c r="BL842" s="51">
        <f>IF(D842="","",IF(R842="C",BI842,0))</f>
        <v/>
      </c>
      <c r="BM842" s="51">
        <f>IF(D842="","",IFERROR(MAX(0,MIN(BI842/AP842,1)),0))</f>
        <v/>
      </c>
      <c r="BN842" s="52">
        <f>IF(D842="","",AB842*AG842)</f>
        <v/>
      </c>
      <c r="BO842" s="52">
        <f>IF(D842="","",(U842+V842+X842)*AG842)</f>
        <v/>
      </c>
      <c r="BP842" s="52">
        <f>IF(D842="","",(AB842*3)*AG842)</f>
        <v/>
      </c>
      <c r="BQ842" s="52">
        <f>IF(D842="","",IF(BO842-BP842&gt;0,0,BO842-BP842))</f>
        <v/>
      </c>
      <c r="BR842" s="52">
        <f>IF(D842="","",IF(BO842-BP842-BN842&gt;0,0,BO842-BP842-BN842))</f>
        <v/>
      </c>
      <c r="BS842" s="53">
        <f>IF(D842="","",IFERROR(AB842*AI842,0))</f>
        <v/>
      </c>
      <c r="BT842" s="53">
        <f>IF(D842="","",IFERROR(IF(X842&gt;12, AI842*(U842+V842+X842), AI842*(U842+V842)),0))</f>
        <v/>
      </c>
      <c r="BU842" s="53">
        <f>IF(D842="","",IFERROR(((AB842*3)*AI842),0))</f>
        <v/>
      </c>
      <c r="BV842" s="53">
        <f>IF(D842="","",IF(BT842-BU842&gt;0,0,BT842-BU842))</f>
        <v/>
      </c>
      <c r="BW842" s="53">
        <f>IF(D842="","",IF(BT842-BU842-BS842&gt;0,0,BT842-BU842-BS842))</f>
        <v/>
      </c>
      <c r="BX842" s="36">
        <f>IF(D842="","",IFERROR(VLOOKUP(D842,'produto-entrada-7'!A:M,3,0),"SEM PEDIDO"))</f>
        <v/>
      </c>
      <c r="BY842" s="36">
        <f>IF(D842="","",VLOOKUP(D842,'produto-estoque-total-7'!A:AB,25,0))</f>
        <v/>
      </c>
      <c r="BZ842" s="36">
        <f>IF(D842="","",IFERROR(VLOOKUP(D842,'produto-estoque-total-7'!A:AB,26,0)/100,0))</f>
        <v/>
      </c>
      <c r="CA842" s="36">
        <f>IF(D842="","",IFERROR(VLOOKUP(D842,'produto-estoque-total-7'!A:AB,27,0)/100,0))</f>
        <v/>
      </c>
      <c r="CB842" s="41">
        <f>IF(D842="","",V842*AF842)</f>
        <v/>
      </c>
      <c r="CC842" s="41">
        <f>IF(D842="","",V842*AI842)</f>
        <v/>
      </c>
      <c r="CD842" s="54">
        <f>IF(D842="","",VLOOKUP(D842,'produto-estoque-total-7'!A:AB,28,0))</f>
        <v/>
      </c>
    </row>
    <row r="843">
      <c r="A843" s="36">
        <f>IF(D843="","",VLOOKUP(D843,'produto-estoque-total-7'!A:AB,3,0))</f>
        <v/>
      </c>
      <c r="B843" s="1">
        <f>IF(D843="","",VLOOKUP(D843,'produto-estoque-total-7'!A:AB,12,0))</f>
        <v/>
      </c>
      <c r="C843" s="1">
        <f>IF(D843="","",VLOOKUP(D843,'produto-estoque-total-7'!A:AB,2,0))</f>
        <v/>
      </c>
      <c r="D843" s="37">
        <f>IFERROR(IF('produto-estoque-total-7'!A842="","",'produto-estoque-total-7'!A842),"")</f>
        <v/>
      </c>
      <c r="E843" s="1">
        <f>IF(D843="","",VLOOKUP(D843,'produto-estoque-total-7'!A:AB,4,0))</f>
        <v/>
      </c>
      <c r="F843" s="36">
        <f>IF(D843="","",VLOOKUP(D843,'produto-estoque-total-7'!A:AB,13,0))</f>
        <v/>
      </c>
      <c r="G843" s="1">
        <f>IF(F843="","",VLOOKUP(F843,'FORNECEDORES X COMPRADOR'!A:D,4,0))</f>
        <v/>
      </c>
      <c r="H843" s="1">
        <f>IF(F843="","",VLOOKUP(F843,'FORNECEDORES X COMPRADOR'!A:E,5,0))</f>
        <v/>
      </c>
      <c r="I843" s="36">
        <f>IF(D843="","",VLOOKUP(D843,'produto-estoque-total-7'!A:AB,15,0))</f>
        <v/>
      </c>
      <c r="J843" s="36">
        <f>IF(D843="","",VLOOKUP(D843,'produto-estoque-total-7'!A:AB,19,0))</f>
        <v/>
      </c>
      <c r="K843" s="1">
        <f>IF(D843="","",VLOOKUP(D843,'produto-estoque-total-7'!A:AB,20,0))</f>
        <v/>
      </c>
      <c r="L843" s="36">
        <f>IF(D843="","",VLOOKUP(D843,'produto-estoque-total-7'!A:AB,17,0))</f>
        <v/>
      </c>
      <c r="M843" s="1">
        <f>IF(D843="","",VLOOKUP(D843,'produto-estoque-total-7'!A:AB,18,0))</f>
        <v/>
      </c>
      <c r="N843" s="36">
        <f>IF(D843="","",VLOOKUP(D843,'produto-estoque-total-7'!A:AB,21,0))</f>
        <v/>
      </c>
      <c r="O843" s="1">
        <f>IF(D843="","",VLOOKUP(D843,'produto-estoque-total-7'!A:AB,22,0))</f>
        <v/>
      </c>
      <c r="P843" s="36">
        <f>IF(D843="","",VLOOKUP(D843,'produto-estoque-total-7'!A:AB,23,0))</f>
        <v/>
      </c>
      <c r="Q843" s="1">
        <f>IF(D843="","",VLOOKUP(D843,'produto-estoque-total-7'!A:AB,24,0))</f>
        <v/>
      </c>
      <c r="R843" s="38">
        <f>IFERROR(IF(D843="","",VLOOKUP(D843,'produto-venda-7'!B:N,13,0)),"C")</f>
        <v/>
      </c>
      <c r="S843" s="39">
        <f>IF(D843="","",VLOOKUP(D843,'produto-estoque-total-7'!A:AB,6,0))</f>
        <v/>
      </c>
      <c r="T843" s="39">
        <f>IF(D843="","",VLOOKUP(D843,'produto-estoque-total-7'!A:AB,5,0))</f>
        <v/>
      </c>
      <c r="U843" s="40">
        <f>IF(D843="","",VLOOKUP(D843,'produto-estoque-total-7'!A:AB,11,0))</f>
        <v/>
      </c>
      <c r="V843" s="41">
        <f>IF(D843="","",IFERROR(VLOOKUP(D843,'produto-entrada-7'!A:M,10,0),0))</f>
        <v/>
      </c>
      <c r="W843" s="42" t="n"/>
      <c r="X843" s="39">
        <f>IF(D843="","",VLOOKUP(D843,'produto-estoque-total-7'!A:AB,8,0))</f>
        <v/>
      </c>
      <c r="Y843" s="39">
        <f>IF(D843="","",VLOOKUP(D843,'produto-estoque-total-7'!A:AB,9,0))</f>
        <v/>
      </c>
      <c r="Z843" s="39">
        <f>IF(D843="","",VLOOKUP(D843,'produto-estoque-total-7'!A:AB,10,0))</f>
        <v/>
      </c>
      <c r="AA843" s="39">
        <f>IFERROR(IF(D843="","",VLOOKUP(D843,'produto-venda-7'!B:N,4,0)),0)</f>
        <v/>
      </c>
      <c r="AB843" s="39">
        <f>IFERROR(IF(D843="","",VLOOKUP(D843,'produto-venda-7'!B:N,5,0)),0)</f>
        <v/>
      </c>
      <c r="AC843" s="39">
        <f>IF(D843="","",IFERROR(AA843/90,0))</f>
        <v/>
      </c>
      <c r="AD843" s="36">
        <f>IF(D843="","",IFERROR(VLOOKUP(D843,'produto-entrada-7'!A:M,4,0),0))</f>
        <v/>
      </c>
      <c r="AE843" s="36">
        <f>IFERROR(IF(D843="","",VLOOKUP(D843,'produto-venda-7'!B:N,10,0)),0)</f>
        <v/>
      </c>
      <c r="AF843" s="36">
        <f>IF(D843="","",IFERROR(VLOOKUP(D843,'produto-entrada-7'!A:M,11,0),0))</f>
        <v/>
      </c>
      <c r="AG843" s="1">
        <f>IF(D843="","",IFERROR(VLOOKUP(D843,'produto-entrada-7'!A:M,12,0),0))</f>
        <v/>
      </c>
      <c r="AH843" s="1">
        <f>IF(D843="","",IFERROR(VLOOKUP(D843,'produto-entrada-7'!A:M,13,0),0))</f>
        <v/>
      </c>
      <c r="AI843" s="36">
        <f>IFERROR(IF(D843="","",VLOOKUP(D843,'produto-venda-7'!B:N,11,0)),0)</f>
        <v/>
      </c>
      <c r="AJ843" s="43">
        <f>IF(D843="","",IFERROR(AI843*AB843,0))</f>
        <v/>
      </c>
      <c r="AK843" s="44">
        <f>IFERROR(IF(D843="","",VLOOKUP(F843,'ANALISE FORNECEDOR'!$A:$I,8,0)),"")</f>
        <v/>
      </c>
      <c r="AL843" s="44">
        <f>IF(D843="","",AVERAGE(AM843,AK843))</f>
        <v/>
      </c>
      <c r="AM843" s="44">
        <f>IFERROR(IF(D843="","",VLOOKUP(F843,'ANALISE FORNECEDOR'!$A:$I,9,0)),"")</f>
        <v/>
      </c>
      <c r="AN843" s="45">
        <f>IF(D843="","",IF(Y843&gt;12,AI843*(U843+Y843),AI843*U843))</f>
        <v/>
      </c>
      <c r="AO843" s="45">
        <f>IF(D843="","",IF(Y843&gt;12,AI843*(U843+V843+Y843),AI843*(U843+V843)))</f>
        <v/>
      </c>
      <c r="AP843" s="46">
        <f>IF(D843="","",IF(Y843&gt;12,AG843*(U843+Y843),AG843*U843))</f>
        <v/>
      </c>
      <c r="AQ843" s="46">
        <f>IF(D843="","",IF(Y843&gt;12,AG843*(U843+V843+Y843),AG843*(U843+V843)))</f>
        <v/>
      </c>
      <c r="AR843" s="46">
        <f>IF(D843="","",IF(OR(R843="A",R843="AA",R843="AAA"),AP843,0))</f>
        <v/>
      </c>
      <c r="AS843" s="46">
        <f>IF(D843="","",IF(R843="B",AP843,0))</f>
        <v/>
      </c>
      <c r="AT843" s="46">
        <f>IF(D843="","",IF(R843="C",AP843,0))</f>
        <v/>
      </c>
      <c r="AU843" s="47">
        <f>IF(D843="","",IFERROR(AN843/AJ843,0))</f>
        <v/>
      </c>
      <c r="AV843" s="47">
        <f>IF(D843="","",IFERROR(((AO843)/AJ843),0))</f>
        <v/>
      </c>
      <c r="AW843" s="48">
        <f>IF(D843="","",IF(OR(S843="S",NOT(AND(ISNUMBER(AC843),ISNUMBER(AL843),AC843*AL843&gt;=0))),0,AC843*AL843))</f>
        <v/>
      </c>
      <c r="AX843" s="49">
        <f>IFERROR(IF(D843="","",AW843*AG843),0)</f>
        <v/>
      </c>
      <c r="AY843" s="48">
        <f>IF(D843="","",IF(OR(S843="S",NOT(AND(ISNUMBER(AC843),ISNUMBER(AK843),AC843*AK843&gt;=0))),0,AC843*AK843))</f>
        <v/>
      </c>
      <c r="AZ843" s="48">
        <f>IFERROR(IF(D843="","",IF(AY843=0,0,IF(((AY843)-(U843+Y843))&lt;0,0,(AY843)-U843))),0)</f>
        <v/>
      </c>
      <c r="BA843" s="49">
        <f>IF(D843="","",AZ843*AG843)</f>
        <v/>
      </c>
      <c r="BB843" s="49">
        <f>IF(D843="","",IF(OR(R843="A",R843="AA",R843="AAA"),BA843,0))</f>
        <v/>
      </c>
      <c r="BC843" s="49">
        <f>IF(D843="","",IF(R843="B",BA843,0))</f>
        <v/>
      </c>
      <c r="BD843" s="49">
        <f>IF(D843="","",IF(R843="B",BA843,0))</f>
        <v/>
      </c>
      <c r="BE843" s="49">
        <f>IF(D843="","",IF(S843="S",
1,
IF(AC843=0,
1,
IF(
IFERROR(((U843+Y843)*AG843)/((AC843*AK843)*AG843),0)&lt;0,
0,
IF(
IFERROR(((U843+Y843)*AG843)/((AC843*AK843)*AG843),0)&gt;1,
1,
IFERROR(((U843+Y843)*AG843)/((AC843*AK843)*AG843),0)
)
)
)
))</f>
        <v/>
      </c>
      <c r="BF843" s="49">
        <f>IF(D843="","",IF(S843="S",
1,
IF(AC843=0,
1,
IF(
IFERROR(((U843+V843+Y843)*AG843)/((AC843*AK843)*AG843),0)&lt;0,
0,
IF(
IFERROR(((U843+V843+Y843)*AG843)/((AC843*AK843)*AG843),0)&gt;1,
1,
IFERROR(((U843+V843+Y843)*AG843)/((AC843*AK843)*AG843),0)
)
)
)
))</f>
        <v/>
      </c>
      <c r="BG843" s="50">
        <f>IF(D843="","",IF(S843="S",0,IF(AND(ISNUMBER(AC843),ISNUMBER(AM843)),IF(OR(AC843*AM843&lt;0,ISERR(AC843*AM843)),0,AC843*AM843),0)))</f>
        <v/>
      </c>
      <c r="BH843" s="50">
        <f>IF(D843="","",IF(BY843&gt;TODAY()-60,0,IF(Y843&gt;12,MAX(0,(U843+Y843)-BG843),MAX(0,U843-BG843))))</f>
        <v/>
      </c>
      <c r="BI843" s="51">
        <f>IF(D843="","",BH843*AG843)</f>
        <v/>
      </c>
      <c r="BJ843" s="51">
        <f>IF(D843="","",IF(OR(R843="A",R843="AA",R843="AAA"),BI843,0))</f>
        <v/>
      </c>
      <c r="BK843" s="51">
        <f>IF(D843="","",IF(R843="B",BI843,0))</f>
        <v/>
      </c>
      <c r="BL843" s="51">
        <f>IF(D843="","",IF(R843="C",BI843,0))</f>
        <v/>
      </c>
      <c r="BM843" s="51">
        <f>IF(D843="","",IFERROR(MAX(0,MIN(BI843/AP843,1)),0))</f>
        <v/>
      </c>
      <c r="BN843" s="52">
        <f>IF(D843="","",AB843*AG843)</f>
        <v/>
      </c>
      <c r="BO843" s="52">
        <f>IF(D843="","",(U843+V843+X843)*AG843)</f>
        <v/>
      </c>
      <c r="BP843" s="52">
        <f>IF(D843="","",(AB843*3)*AG843)</f>
        <v/>
      </c>
      <c r="BQ843" s="52">
        <f>IF(D843="","",IF(BO843-BP843&gt;0,0,BO843-BP843))</f>
        <v/>
      </c>
      <c r="BR843" s="52">
        <f>IF(D843="","",IF(BO843-BP843-BN843&gt;0,0,BO843-BP843-BN843))</f>
        <v/>
      </c>
      <c r="BS843" s="53">
        <f>IF(D843="","",IFERROR(AB843*AI843,0))</f>
        <v/>
      </c>
      <c r="BT843" s="53">
        <f>IF(D843="","",IFERROR(IF(X843&gt;12, AI843*(U843+V843+X843), AI843*(U843+V843)),0))</f>
        <v/>
      </c>
      <c r="BU843" s="53">
        <f>IF(D843="","",IFERROR(((AB843*3)*AI843),0))</f>
        <v/>
      </c>
      <c r="BV843" s="53">
        <f>IF(D843="","",IF(BT843-BU843&gt;0,0,BT843-BU843))</f>
        <v/>
      </c>
      <c r="BW843" s="53">
        <f>IF(D843="","",IF(BT843-BU843-BS843&gt;0,0,BT843-BU843-BS843))</f>
        <v/>
      </c>
      <c r="BX843" s="36">
        <f>IF(D843="","",IFERROR(VLOOKUP(D843,'produto-entrada-7'!A:M,3,0),"SEM PEDIDO"))</f>
        <v/>
      </c>
      <c r="BY843" s="36">
        <f>IF(D843="","",VLOOKUP(D843,'produto-estoque-total-7'!A:AB,25,0))</f>
        <v/>
      </c>
      <c r="BZ843" s="36">
        <f>IF(D843="","",IFERROR(VLOOKUP(D843,'produto-estoque-total-7'!A:AB,26,0)/100,0))</f>
        <v/>
      </c>
      <c r="CA843" s="36">
        <f>IF(D843="","",IFERROR(VLOOKUP(D843,'produto-estoque-total-7'!A:AB,27,0)/100,0))</f>
        <v/>
      </c>
      <c r="CB843" s="41">
        <f>IF(D843="","",V843*AF843)</f>
        <v/>
      </c>
      <c r="CC843" s="41">
        <f>IF(D843="","",V843*AI843)</f>
        <v/>
      </c>
      <c r="CD843" s="54">
        <f>IF(D843="","",VLOOKUP(D843,'produto-estoque-total-7'!A:AB,28,0))</f>
        <v/>
      </c>
    </row>
    <row r="844">
      <c r="A844" s="36">
        <f>IF(D844="","",VLOOKUP(D844,'produto-estoque-total-7'!A:AB,3,0))</f>
        <v/>
      </c>
      <c r="B844" s="1">
        <f>IF(D844="","",VLOOKUP(D844,'produto-estoque-total-7'!A:AB,12,0))</f>
        <v/>
      </c>
      <c r="C844" s="1">
        <f>IF(D844="","",VLOOKUP(D844,'produto-estoque-total-7'!A:AB,2,0))</f>
        <v/>
      </c>
      <c r="D844" s="37">
        <f>IFERROR(IF('produto-estoque-total-7'!A843="","",'produto-estoque-total-7'!A843),"")</f>
        <v/>
      </c>
      <c r="E844" s="1">
        <f>IF(D844="","",VLOOKUP(D844,'produto-estoque-total-7'!A:AB,4,0))</f>
        <v/>
      </c>
      <c r="F844" s="36">
        <f>IF(D844="","",VLOOKUP(D844,'produto-estoque-total-7'!A:AB,13,0))</f>
        <v/>
      </c>
      <c r="G844" s="1">
        <f>IF(F844="","",VLOOKUP(F844,'FORNECEDORES X COMPRADOR'!A:D,4,0))</f>
        <v/>
      </c>
      <c r="H844" s="1">
        <f>IF(F844="","",VLOOKUP(F844,'FORNECEDORES X COMPRADOR'!A:E,5,0))</f>
        <v/>
      </c>
      <c r="I844" s="36">
        <f>IF(D844="","",VLOOKUP(D844,'produto-estoque-total-7'!A:AB,15,0))</f>
        <v/>
      </c>
      <c r="J844" s="36">
        <f>IF(D844="","",VLOOKUP(D844,'produto-estoque-total-7'!A:AB,19,0))</f>
        <v/>
      </c>
      <c r="K844" s="1">
        <f>IF(D844="","",VLOOKUP(D844,'produto-estoque-total-7'!A:AB,20,0))</f>
        <v/>
      </c>
      <c r="L844" s="36">
        <f>IF(D844="","",VLOOKUP(D844,'produto-estoque-total-7'!A:AB,17,0))</f>
        <v/>
      </c>
      <c r="M844" s="1">
        <f>IF(D844="","",VLOOKUP(D844,'produto-estoque-total-7'!A:AB,18,0))</f>
        <v/>
      </c>
      <c r="N844" s="36">
        <f>IF(D844="","",VLOOKUP(D844,'produto-estoque-total-7'!A:AB,21,0))</f>
        <v/>
      </c>
      <c r="O844" s="1">
        <f>IF(D844="","",VLOOKUP(D844,'produto-estoque-total-7'!A:AB,22,0))</f>
        <v/>
      </c>
      <c r="P844" s="36">
        <f>IF(D844="","",VLOOKUP(D844,'produto-estoque-total-7'!A:AB,23,0))</f>
        <v/>
      </c>
      <c r="Q844" s="1">
        <f>IF(D844="","",VLOOKUP(D844,'produto-estoque-total-7'!A:AB,24,0))</f>
        <v/>
      </c>
      <c r="R844" s="38">
        <f>IFERROR(IF(D844="","",VLOOKUP(D844,'produto-venda-7'!B:N,13,0)),"C")</f>
        <v/>
      </c>
      <c r="S844" s="39">
        <f>IF(D844="","",VLOOKUP(D844,'produto-estoque-total-7'!A:AB,6,0))</f>
        <v/>
      </c>
      <c r="T844" s="39">
        <f>IF(D844="","",VLOOKUP(D844,'produto-estoque-total-7'!A:AB,5,0))</f>
        <v/>
      </c>
      <c r="U844" s="40">
        <f>IF(D844="","",VLOOKUP(D844,'produto-estoque-total-7'!A:AB,11,0))</f>
        <v/>
      </c>
      <c r="V844" s="41">
        <f>IF(D844="","",IFERROR(VLOOKUP(D844,'produto-entrada-7'!A:M,10,0),0))</f>
        <v/>
      </c>
      <c r="W844" s="42" t="n"/>
      <c r="X844" s="39">
        <f>IF(D844="","",VLOOKUP(D844,'produto-estoque-total-7'!A:AB,8,0))</f>
        <v/>
      </c>
      <c r="Y844" s="39">
        <f>IF(D844="","",VLOOKUP(D844,'produto-estoque-total-7'!A:AB,9,0))</f>
        <v/>
      </c>
      <c r="Z844" s="39">
        <f>IF(D844="","",VLOOKUP(D844,'produto-estoque-total-7'!A:AB,10,0))</f>
        <v/>
      </c>
      <c r="AA844" s="39">
        <f>IFERROR(IF(D844="","",VLOOKUP(D844,'produto-venda-7'!B:N,4,0)),0)</f>
        <v/>
      </c>
      <c r="AB844" s="39">
        <f>IFERROR(IF(D844="","",VLOOKUP(D844,'produto-venda-7'!B:N,5,0)),0)</f>
        <v/>
      </c>
      <c r="AC844" s="39">
        <f>IF(D844="","",IFERROR(AA844/90,0))</f>
        <v/>
      </c>
      <c r="AD844" s="36">
        <f>IF(D844="","",IFERROR(VLOOKUP(D844,'produto-entrada-7'!A:M,4,0),0))</f>
        <v/>
      </c>
      <c r="AE844" s="36">
        <f>IFERROR(IF(D844="","",VLOOKUP(D844,'produto-venda-7'!B:N,10,0)),0)</f>
        <v/>
      </c>
      <c r="AF844" s="36">
        <f>IF(D844="","",IFERROR(VLOOKUP(D844,'produto-entrada-7'!A:M,11,0),0))</f>
        <v/>
      </c>
      <c r="AG844" s="1">
        <f>IF(D844="","",IFERROR(VLOOKUP(D844,'produto-entrada-7'!A:M,12,0),0))</f>
        <v/>
      </c>
      <c r="AH844" s="1">
        <f>IF(D844="","",IFERROR(VLOOKUP(D844,'produto-entrada-7'!A:M,13,0),0))</f>
        <v/>
      </c>
      <c r="AI844" s="36">
        <f>IFERROR(IF(D844="","",VLOOKUP(D844,'produto-venda-7'!B:N,11,0)),0)</f>
        <v/>
      </c>
      <c r="AJ844" s="43">
        <f>IF(D844="","",IFERROR(AI844*AB844,0))</f>
        <v/>
      </c>
      <c r="AK844" s="44">
        <f>IFERROR(IF(D844="","",VLOOKUP(F844,'ANALISE FORNECEDOR'!$A:$I,8,0)),"")</f>
        <v/>
      </c>
      <c r="AL844" s="44">
        <f>IF(D844="","",AVERAGE(AM844,AK844))</f>
        <v/>
      </c>
      <c r="AM844" s="44">
        <f>IFERROR(IF(D844="","",VLOOKUP(F844,'ANALISE FORNECEDOR'!$A:$I,9,0)),"")</f>
        <v/>
      </c>
      <c r="AN844" s="45">
        <f>IF(D844="","",IF(Y844&gt;12,AI844*(U844+Y844),AI844*U844))</f>
        <v/>
      </c>
      <c r="AO844" s="45">
        <f>IF(D844="","",IF(Y844&gt;12,AI844*(U844+V844+Y844),AI844*(U844+V844)))</f>
        <v/>
      </c>
      <c r="AP844" s="46">
        <f>IF(D844="","",IF(Y844&gt;12,AG844*(U844+Y844),AG844*U844))</f>
        <v/>
      </c>
      <c r="AQ844" s="46">
        <f>IF(D844="","",IF(Y844&gt;12,AG844*(U844+V844+Y844),AG844*(U844+V844)))</f>
        <v/>
      </c>
      <c r="AR844" s="46">
        <f>IF(D844="","",IF(OR(R844="A",R844="AA",R844="AAA"),AP844,0))</f>
        <v/>
      </c>
      <c r="AS844" s="46">
        <f>IF(D844="","",IF(R844="B",AP844,0))</f>
        <v/>
      </c>
      <c r="AT844" s="46">
        <f>IF(D844="","",IF(R844="C",AP844,0))</f>
        <v/>
      </c>
      <c r="AU844" s="47">
        <f>IF(D844="","",IFERROR(AN844/AJ844,0))</f>
        <v/>
      </c>
      <c r="AV844" s="47">
        <f>IF(D844="","",IFERROR(((AO844)/AJ844),0))</f>
        <v/>
      </c>
      <c r="AW844" s="48">
        <f>IF(D844="","",IF(OR(S844="S",NOT(AND(ISNUMBER(AC844),ISNUMBER(AL844),AC844*AL844&gt;=0))),0,AC844*AL844))</f>
        <v/>
      </c>
      <c r="AX844" s="49">
        <f>IFERROR(IF(D844="","",AW844*AG844),0)</f>
        <v/>
      </c>
      <c r="AY844" s="48">
        <f>IF(D844="","",IF(OR(S844="S",NOT(AND(ISNUMBER(AC844),ISNUMBER(AK844),AC844*AK844&gt;=0))),0,AC844*AK844))</f>
        <v/>
      </c>
      <c r="AZ844" s="48">
        <f>IFERROR(IF(D844="","",IF(AY844=0,0,IF(((AY844)-(U844+Y844))&lt;0,0,(AY844)-U844))),0)</f>
        <v/>
      </c>
      <c r="BA844" s="49">
        <f>IF(D844="","",AZ844*AG844)</f>
        <v/>
      </c>
      <c r="BB844" s="49">
        <f>IF(D844="","",IF(OR(R844="A",R844="AA",R844="AAA"),BA844,0))</f>
        <v/>
      </c>
      <c r="BC844" s="49">
        <f>IF(D844="","",IF(R844="B",BA844,0))</f>
        <v/>
      </c>
      <c r="BD844" s="49">
        <f>IF(D844="","",IF(R844="B",BA844,0))</f>
        <v/>
      </c>
      <c r="BE844" s="49">
        <f>IF(D844="","",IF(S844="S",
1,
IF(AC844=0,
1,
IF(
IFERROR(((U844+Y844)*AG844)/((AC844*AK844)*AG844),0)&lt;0,
0,
IF(
IFERROR(((U844+Y844)*AG844)/((AC844*AK844)*AG844),0)&gt;1,
1,
IFERROR(((U844+Y844)*AG844)/((AC844*AK844)*AG844),0)
)
)
)
))</f>
        <v/>
      </c>
      <c r="BF844" s="49">
        <f>IF(D844="","",IF(S844="S",
1,
IF(AC844=0,
1,
IF(
IFERROR(((U844+V844+Y844)*AG844)/((AC844*AK844)*AG844),0)&lt;0,
0,
IF(
IFERROR(((U844+V844+Y844)*AG844)/((AC844*AK844)*AG844),0)&gt;1,
1,
IFERROR(((U844+V844+Y844)*AG844)/((AC844*AK844)*AG844),0)
)
)
)
))</f>
        <v/>
      </c>
      <c r="BG844" s="50">
        <f>IF(D844="","",IF(S844="S",0,IF(AND(ISNUMBER(AC844),ISNUMBER(AM844)),IF(OR(AC844*AM844&lt;0,ISERR(AC844*AM844)),0,AC844*AM844),0)))</f>
        <v/>
      </c>
      <c r="BH844" s="50">
        <f>IF(D844="","",IF(BY844&gt;TODAY()-60,0,IF(Y844&gt;12,MAX(0,(U844+Y844)-BG844),MAX(0,U844-BG844))))</f>
        <v/>
      </c>
      <c r="BI844" s="51">
        <f>IF(D844="","",BH844*AG844)</f>
        <v/>
      </c>
      <c r="BJ844" s="51">
        <f>IF(D844="","",IF(OR(R844="A",R844="AA",R844="AAA"),BI844,0))</f>
        <v/>
      </c>
      <c r="BK844" s="51">
        <f>IF(D844="","",IF(R844="B",BI844,0))</f>
        <v/>
      </c>
      <c r="BL844" s="51">
        <f>IF(D844="","",IF(R844="C",BI844,0))</f>
        <v/>
      </c>
      <c r="BM844" s="51">
        <f>IF(D844="","",IFERROR(MAX(0,MIN(BI844/AP844,1)),0))</f>
        <v/>
      </c>
      <c r="BN844" s="52">
        <f>IF(D844="","",AB844*AG844)</f>
        <v/>
      </c>
      <c r="BO844" s="52">
        <f>IF(D844="","",(U844+V844+X844)*AG844)</f>
        <v/>
      </c>
      <c r="BP844" s="52">
        <f>IF(D844="","",(AB844*3)*AG844)</f>
        <v/>
      </c>
      <c r="BQ844" s="52">
        <f>IF(D844="","",IF(BO844-BP844&gt;0,0,BO844-BP844))</f>
        <v/>
      </c>
      <c r="BR844" s="52">
        <f>IF(D844="","",IF(BO844-BP844-BN844&gt;0,0,BO844-BP844-BN844))</f>
        <v/>
      </c>
      <c r="BS844" s="53">
        <f>IF(D844="","",IFERROR(AB844*AI844,0))</f>
        <v/>
      </c>
      <c r="BT844" s="53">
        <f>IF(D844="","",IFERROR(IF(X844&gt;12, AI844*(U844+V844+X844), AI844*(U844+V844)),0))</f>
        <v/>
      </c>
      <c r="BU844" s="53">
        <f>IF(D844="","",IFERROR(((AB844*3)*AI844),0))</f>
        <v/>
      </c>
      <c r="BV844" s="53">
        <f>IF(D844="","",IF(BT844-BU844&gt;0,0,BT844-BU844))</f>
        <v/>
      </c>
      <c r="BW844" s="53">
        <f>IF(D844="","",IF(BT844-BU844-BS844&gt;0,0,BT844-BU844-BS844))</f>
        <v/>
      </c>
      <c r="BX844" s="36">
        <f>IF(D844="","",IFERROR(VLOOKUP(D844,'produto-entrada-7'!A:M,3,0),"SEM PEDIDO"))</f>
        <v/>
      </c>
      <c r="BY844" s="36">
        <f>IF(D844="","",VLOOKUP(D844,'produto-estoque-total-7'!A:AB,25,0))</f>
        <v/>
      </c>
      <c r="BZ844" s="36">
        <f>IF(D844="","",IFERROR(VLOOKUP(D844,'produto-estoque-total-7'!A:AB,26,0)/100,0))</f>
        <v/>
      </c>
      <c r="CA844" s="36">
        <f>IF(D844="","",IFERROR(VLOOKUP(D844,'produto-estoque-total-7'!A:AB,27,0)/100,0))</f>
        <v/>
      </c>
      <c r="CB844" s="41">
        <f>IF(D844="","",V844*AF844)</f>
        <v/>
      </c>
      <c r="CC844" s="41">
        <f>IF(D844="","",V844*AI844)</f>
        <v/>
      </c>
      <c r="CD844" s="54">
        <f>IF(D844="","",VLOOKUP(D844,'produto-estoque-total-7'!A:AB,28,0))</f>
        <v/>
      </c>
    </row>
    <row r="845">
      <c r="A845" s="36">
        <f>IF(D845="","",VLOOKUP(D845,'produto-estoque-total-7'!A:AB,3,0))</f>
        <v/>
      </c>
      <c r="B845" s="1">
        <f>IF(D845="","",VLOOKUP(D845,'produto-estoque-total-7'!A:AB,12,0))</f>
        <v/>
      </c>
      <c r="C845" s="1">
        <f>IF(D845="","",VLOOKUP(D845,'produto-estoque-total-7'!A:AB,2,0))</f>
        <v/>
      </c>
      <c r="D845" s="37">
        <f>IFERROR(IF('produto-estoque-total-7'!A844="","",'produto-estoque-total-7'!A844),"")</f>
        <v/>
      </c>
      <c r="E845" s="1">
        <f>IF(D845="","",VLOOKUP(D845,'produto-estoque-total-7'!A:AB,4,0))</f>
        <v/>
      </c>
      <c r="F845" s="36">
        <f>IF(D845="","",VLOOKUP(D845,'produto-estoque-total-7'!A:AB,13,0))</f>
        <v/>
      </c>
      <c r="G845" s="1">
        <f>IF(F845="","",VLOOKUP(F845,'FORNECEDORES X COMPRADOR'!A:D,4,0))</f>
        <v/>
      </c>
      <c r="H845" s="1">
        <f>IF(F845="","",VLOOKUP(F845,'FORNECEDORES X COMPRADOR'!A:E,5,0))</f>
        <v/>
      </c>
      <c r="I845" s="36">
        <f>IF(D845="","",VLOOKUP(D845,'produto-estoque-total-7'!A:AB,15,0))</f>
        <v/>
      </c>
      <c r="J845" s="36">
        <f>IF(D845="","",VLOOKUP(D845,'produto-estoque-total-7'!A:AB,19,0))</f>
        <v/>
      </c>
      <c r="K845" s="1">
        <f>IF(D845="","",VLOOKUP(D845,'produto-estoque-total-7'!A:AB,20,0))</f>
        <v/>
      </c>
      <c r="L845" s="36">
        <f>IF(D845="","",VLOOKUP(D845,'produto-estoque-total-7'!A:AB,17,0))</f>
        <v/>
      </c>
      <c r="M845" s="1">
        <f>IF(D845="","",VLOOKUP(D845,'produto-estoque-total-7'!A:AB,18,0))</f>
        <v/>
      </c>
      <c r="N845" s="36">
        <f>IF(D845="","",VLOOKUP(D845,'produto-estoque-total-7'!A:AB,21,0))</f>
        <v/>
      </c>
      <c r="O845" s="1">
        <f>IF(D845="","",VLOOKUP(D845,'produto-estoque-total-7'!A:AB,22,0))</f>
        <v/>
      </c>
      <c r="P845" s="36">
        <f>IF(D845="","",VLOOKUP(D845,'produto-estoque-total-7'!A:AB,23,0))</f>
        <v/>
      </c>
      <c r="Q845" s="1">
        <f>IF(D845="","",VLOOKUP(D845,'produto-estoque-total-7'!A:AB,24,0))</f>
        <v/>
      </c>
      <c r="R845" s="38">
        <f>IFERROR(IF(D845="","",VLOOKUP(D845,'produto-venda-7'!B:N,13,0)),"C")</f>
        <v/>
      </c>
      <c r="S845" s="39">
        <f>IF(D845="","",VLOOKUP(D845,'produto-estoque-total-7'!A:AB,6,0))</f>
        <v/>
      </c>
      <c r="T845" s="39">
        <f>IF(D845="","",VLOOKUP(D845,'produto-estoque-total-7'!A:AB,5,0))</f>
        <v/>
      </c>
      <c r="U845" s="40">
        <f>IF(D845="","",VLOOKUP(D845,'produto-estoque-total-7'!A:AB,11,0))</f>
        <v/>
      </c>
      <c r="V845" s="41">
        <f>IF(D845="","",IFERROR(VLOOKUP(D845,'produto-entrada-7'!A:M,10,0),0))</f>
        <v/>
      </c>
      <c r="W845" s="42" t="n"/>
      <c r="X845" s="39">
        <f>IF(D845="","",VLOOKUP(D845,'produto-estoque-total-7'!A:AB,8,0))</f>
        <v/>
      </c>
      <c r="Y845" s="39">
        <f>IF(D845="","",VLOOKUP(D845,'produto-estoque-total-7'!A:AB,9,0))</f>
        <v/>
      </c>
      <c r="Z845" s="39">
        <f>IF(D845="","",VLOOKUP(D845,'produto-estoque-total-7'!A:AB,10,0))</f>
        <v/>
      </c>
      <c r="AA845" s="39">
        <f>IFERROR(IF(D845="","",VLOOKUP(D845,'produto-venda-7'!B:N,4,0)),0)</f>
        <v/>
      </c>
      <c r="AB845" s="39">
        <f>IFERROR(IF(D845="","",VLOOKUP(D845,'produto-venda-7'!B:N,5,0)),0)</f>
        <v/>
      </c>
      <c r="AC845" s="39">
        <f>IF(D845="","",IFERROR(AA845/90,0))</f>
        <v/>
      </c>
      <c r="AD845" s="36">
        <f>IF(D845="","",IFERROR(VLOOKUP(D845,'produto-entrada-7'!A:M,4,0),0))</f>
        <v/>
      </c>
      <c r="AE845" s="36">
        <f>IFERROR(IF(D845="","",VLOOKUP(D845,'produto-venda-7'!B:N,10,0)),0)</f>
        <v/>
      </c>
      <c r="AF845" s="36">
        <f>IF(D845="","",IFERROR(VLOOKUP(D845,'produto-entrada-7'!A:M,11,0),0))</f>
        <v/>
      </c>
      <c r="AG845" s="1">
        <f>IF(D845="","",IFERROR(VLOOKUP(D845,'produto-entrada-7'!A:M,12,0),0))</f>
        <v/>
      </c>
      <c r="AH845" s="1">
        <f>IF(D845="","",IFERROR(VLOOKUP(D845,'produto-entrada-7'!A:M,13,0),0))</f>
        <v/>
      </c>
      <c r="AI845" s="36">
        <f>IFERROR(IF(D845="","",VLOOKUP(D845,'produto-venda-7'!B:N,11,0)),0)</f>
        <v/>
      </c>
      <c r="AJ845" s="43">
        <f>IF(D845="","",IFERROR(AI845*AB845,0))</f>
        <v/>
      </c>
      <c r="AK845" s="44">
        <f>IFERROR(IF(D845="","",VLOOKUP(F845,'ANALISE FORNECEDOR'!$A:$I,8,0)),"")</f>
        <v/>
      </c>
      <c r="AL845" s="44">
        <f>IF(D845="","",AVERAGE(AM845,AK845))</f>
        <v/>
      </c>
      <c r="AM845" s="44">
        <f>IFERROR(IF(D845="","",VLOOKUP(F845,'ANALISE FORNECEDOR'!$A:$I,9,0)),"")</f>
        <v/>
      </c>
      <c r="AN845" s="45">
        <f>IF(D845="","",IF(Y845&gt;12,AI845*(U845+Y845),AI845*U845))</f>
        <v/>
      </c>
      <c r="AO845" s="45">
        <f>IF(D845="","",IF(Y845&gt;12,AI845*(U845+V845+Y845),AI845*(U845+V845)))</f>
        <v/>
      </c>
      <c r="AP845" s="46">
        <f>IF(D845="","",IF(Y845&gt;12,AG845*(U845+Y845),AG845*U845))</f>
        <v/>
      </c>
      <c r="AQ845" s="46">
        <f>IF(D845="","",IF(Y845&gt;12,AG845*(U845+V845+Y845),AG845*(U845+V845)))</f>
        <v/>
      </c>
      <c r="AR845" s="46">
        <f>IF(D845="","",IF(OR(R845="A",R845="AA",R845="AAA"),AP845,0))</f>
        <v/>
      </c>
      <c r="AS845" s="46">
        <f>IF(D845="","",IF(R845="B",AP845,0))</f>
        <v/>
      </c>
      <c r="AT845" s="46">
        <f>IF(D845="","",IF(R845="C",AP845,0))</f>
        <v/>
      </c>
      <c r="AU845" s="47">
        <f>IF(D845="","",IFERROR(AN845/AJ845,0))</f>
        <v/>
      </c>
      <c r="AV845" s="47">
        <f>IF(D845="","",IFERROR(((AO845)/AJ845),0))</f>
        <v/>
      </c>
      <c r="AW845" s="48">
        <f>IF(D845="","",IF(OR(S845="S",NOT(AND(ISNUMBER(AC845),ISNUMBER(AL845),AC845*AL845&gt;=0))),0,AC845*AL845))</f>
        <v/>
      </c>
      <c r="AX845" s="49">
        <f>IFERROR(IF(D845="","",AW845*AG845),0)</f>
        <v/>
      </c>
      <c r="AY845" s="48">
        <f>IF(D845="","",IF(OR(S845="S",NOT(AND(ISNUMBER(AC845),ISNUMBER(AK845),AC845*AK845&gt;=0))),0,AC845*AK845))</f>
        <v/>
      </c>
      <c r="AZ845" s="48">
        <f>IFERROR(IF(D845="","",IF(AY845=0,0,IF(((AY845)-(U845+Y845))&lt;0,0,(AY845)-U845))),0)</f>
        <v/>
      </c>
      <c r="BA845" s="49">
        <f>IF(D845="","",AZ845*AG845)</f>
        <v/>
      </c>
      <c r="BB845" s="49">
        <f>IF(D845="","",IF(OR(R845="A",R845="AA",R845="AAA"),BA845,0))</f>
        <v/>
      </c>
      <c r="BC845" s="49">
        <f>IF(D845="","",IF(R845="B",BA845,0))</f>
        <v/>
      </c>
      <c r="BD845" s="49">
        <f>IF(D845="","",IF(R845="B",BA845,0))</f>
        <v/>
      </c>
      <c r="BE845" s="49">
        <f>IF(D845="","",IF(S845="S",
1,
IF(AC845=0,
1,
IF(
IFERROR(((U845+Y845)*AG845)/((AC845*AK845)*AG845),0)&lt;0,
0,
IF(
IFERROR(((U845+Y845)*AG845)/((AC845*AK845)*AG845),0)&gt;1,
1,
IFERROR(((U845+Y845)*AG845)/((AC845*AK845)*AG845),0)
)
)
)
))</f>
        <v/>
      </c>
      <c r="BF845" s="49">
        <f>IF(D845="","",IF(S845="S",
1,
IF(AC845=0,
1,
IF(
IFERROR(((U845+V845+Y845)*AG845)/((AC845*AK845)*AG845),0)&lt;0,
0,
IF(
IFERROR(((U845+V845+Y845)*AG845)/((AC845*AK845)*AG845),0)&gt;1,
1,
IFERROR(((U845+V845+Y845)*AG845)/((AC845*AK845)*AG845),0)
)
)
)
))</f>
        <v/>
      </c>
      <c r="BG845" s="50">
        <f>IF(D845="","",IF(S845="S",0,IF(AND(ISNUMBER(AC845),ISNUMBER(AM845)),IF(OR(AC845*AM845&lt;0,ISERR(AC845*AM845)),0,AC845*AM845),0)))</f>
        <v/>
      </c>
      <c r="BH845" s="50">
        <f>IF(D845="","",IF(BY845&gt;TODAY()-60,0,IF(Y845&gt;12,MAX(0,(U845+Y845)-BG845),MAX(0,U845-BG845))))</f>
        <v/>
      </c>
      <c r="BI845" s="51">
        <f>IF(D845="","",BH845*AG845)</f>
        <v/>
      </c>
      <c r="BJ845" s="51">
        <f>IF(D845="","",IF(OR(R845="A",R845="AA",R845="AAA"),BI845,0))</f>
        <v/>
      </c>
      <c r="BK845" s="51">
        <f>IF(D845="","",IF(R845="B",BI845,0))</f>
        <v/>
      </c>
      <c r="BL845" s="51">
        <f>IF(D845="","",IF(R845="C",BI845,0))</f>
        <v/>
      </c>
      <c r="BM845" s="51">
        <f>IF(D845="","",IFERROR(MAX(0,MIN(BI845/AP845,1)),0))</f>
        <v/>
      </c>
      <c r="BN845" s="52">
        <f>IF(D845="","",AB845*AG845)</f>
        <v/>
      </c>
      <c r="BO845" s="52">
        <f>IF(D845="","",(U845+V845+X845)*AG845)</f>
        <v/>
      </c>
      <c r="BP845" s="52">
        <f>IF(D845="","",(AB845*3)*AG845)</f>
        <v/>
      </c>
      <c r="BQ845" s="52">
        <f>IF(D845="","",IF(BO845-BP845&gt;0,0,BO845-BP845))</f>
        <v/>
      </c>
      <c r="BR845" s="52">
        <f>IF(D845="","",IF(BO845-BP845-BN845&gt;0,0,BO845-BP845-BN845))</f>
        <v/>
      </c>
      <c r="BS845" s="53">
        <f>IF(D845="","",IFERROR(AB845*AI845,0))</f>
        <v/>
      </c>
      <c r="BT845" s="53">
        <f>IF(D845="","",IFERROR(IF(X845&gt;12, AI845*(U845+V845+X845), AI845*(U845+V845)),0))</f>
        <v/>
      </c>
      <c r="BU845" s="53">
        <f>IF(D845="","",IFERROR(((AB845*3)*AI845),0))</f>
        <v/>
      </c>
      <c r="BV845" s="53">
        <f>IF(D845="","",IF(BT845-BU845&gt;0,0,BT845-BU845))</f>
        <v/>
      </c>
      <c r="BW845" s="53">
        <f>IF(D845="","",IF(BT845-BU845-BS845&gt;0,0,BT845-BU845-BS845))</f>
        <v/>
      </c>
      <c r="BX845" s="36">
        <f>IF(D845="","",IFERROR(VLOOKUP(D845,'produto-entrada-7'!A:M,3,0),"SEM PEDIDO"))</f>
        <v/>
      </c>
      <c r="BY845" s="36">
        <f>IF(D845="","",VLOOKUP(D845,'produto-estoque-total-7'!A:AB,25,0))</f>
        <v/>
      </c>
      <c r="BZ845" s="36">
        <f>IF(D845="","",IFERROR(VLOOKUP(D845,'produto-estoque-total-7'!A:AB,26,0)/100,0))</f>
        <v/>
      </c>
      <c r="CA845" s="36">
        <f>IF(D845="","",IFERROR(VLOOKUP(D845,'produto-estoque-total-7'!A:AB,27,0)/100,0))</f>
        <v/>
      </c>
      <c r="CB845" s="41">
        <f>IF(D845="","",V845*AF845)</f>
        <v/>
      </c>
      <c r="CC845" s="41">
        <f>IF(D845="","",V845*AI845)</f>
        <v/>
      </c>
      <c r="CD845" s="54">
        <f>IF(D845="","",VLOOKUP(D845,'produto-estoque-total-7'!A:AB,28,0))</f>
        <v/>
      </c>
    </row>
    <row r="846">
      <c r="A846" s="36">
        <f>IF(D846="","",VLOOKUP(D846,'produto-estoque-total-7'!A:AB,3,0))</f>
        <v/>
      </c>
      <c r="B846" s="1">
        <f>IF(D846="","",VLOOKUP(D846,'produto-estoque-total-7'!A:AB,12,0))</f>
        <v/>
      </c>
      <c r="C846" s="1">
        <f>IF(D846="","",VLOOKUP(D846,'produto-estoque-total-7'!A:AB,2,0))</f>
        <v/>
      </c>
      <c r="D846" s="37">
        <f>IFERROR(IF('produto-estoque-total-7'!A845="","",'produto-estoque-total-7'!A845),"")</f>
        <v/>
      </c>
      <c r="E846" s="1">
        <f>IF(D846="","",VLOOKUP(D846,'produto-estoque-total-7'!A:AB,4,0))</f>
        <v/>
      </c>
      <c r="F846" s="36">
        <f>IF(D846="","",VLOOKUP(D846,'produto-estoque-total-7'!A:AB,13,0))</f>
        <v/>
      </c>
      <c r="G846" s="1">
        <f>IF(F846="","",VLOOKUP(F846,'FORNECEDORES X COMPRADOR'!A:D,4,0))</f>
        <v/>
      </c>
      <c r="H846" s="1">
        <f>IF(F846="","",VLOOKUP(F846,'FORNECEDORES X COMPRADOR'!A:E,5,0))</f>
        <v/>
      </c>
      <c r="I846" s="36">
        <f>IF(D846="","",VLOOKUP(D846,'produto-estoque-total-7'!A:AB,15,0))</f>
        <v/>
      </c>
      <c r="J846" s="36">
        <f>IF(D846="","",VLOOKUP(D846,'produto-estoque-total-7'!A:AB,19,0))</f>
        <v/>
      </c>
      <c r="K846" s="1">
        <f>IF(D846="","",VLOOKUP(D846,'produto-estoque-total-7'!A:AB,20,0))</f>
        <v/>
      </c>
      <c r="L846" s="36">
        <f>IF(D846="","",VLOOKUP(D846,'produto-estoque-total-7'!A:AB,17,0))</f>
        <v/>
      </c>
      <c r="M846" s="1">
        <f>IF(D846="","",VLOOKUP(D846,'produto-estoque-total-7'!A:AB,18,0))</f>
        <v/>
      </c>
      <c r="N846" s="36">
        <f>IF(D846="","",VLOOKUP(D846,'produto-estoque-total-7'!A:AB,21,0))</f>
        <v/>
      </c>
      <c r="O846" s="1">
        <f>IF(D846="","",VLOOKUP(D846,'produto-estoque-total-7'!A:AB,22,0))</f>
        <v/>
      </c>
      <c r="P846" s="36">
        <f>IF(D846="","",VLOOKUP(D846,'produto-estoque-total-7'!A:AB,23,0))</f>
        <v/>
      </c>
      <c r="Q846" s="1">
        <f>IF(D846="","",VLOOKUP(D846,'produto-estoque-total-7'!A:AB,24,0))</f>
        <v/>
      </c>
      <c r="R846" s="38">
        <f>IFERROR(IF(D846="","",VLOOKUP(D846,'produto-venda-7'!B:N,13,0)),"C")</f>
        <v/>
      </c>
      <c r="S846" s="39">
        <f>IF(D846="","",VLOOKUP(D846,'produto-estoque-total-7'!A:AB,6,0))</f>
        <v/>
      </c>
      <c r="T846" s="39">
        <f>IF(D846="","",VLOOKUP(D846,'produto-estoque-total-7'!A:AB,5,0))</f>
        <v/>
      </c>
      <c r="U846" s="40">
        <f>IF(D846="","",VLOOKUP(D846,'produto-estoque-total-7'!A:AB,11,0))</f>
        <v/>
      </c>
      <c r="V846" s="41">
        <f>IF(D846="","",IFERROR(VLOOKUP(D846,'produto-entrada-7'!A:M,10,0),0))</f>
        <v/>
      </c>
      <c r="W846" s="42" t="n"/>
      <c r="X846" s="39">
        <f>IF(D846="","",VLOOKUP(D846,'produto-estoque-total-7'!A:AB,8,0))</f>
        <v/>
      </c>
      <c r="Y846" s="39">
        <f>IF(D846="","",VLOOKUP(D846,'produto-estoque-total-7'!A:AB,9,0))</f>
        <v/>
      </c>
      <c r="Z846" s="39">
        <f>IF(D846="","",VLOOKUP(D846,'produto-estoque-total-7'!A:AB,10,0))</f>
        <v/>
      </c>
      <c r="AA846" s="39">
        <f>IFERROR(IF(D846="","",VLOOKUP(D846,'produto-venda-7'!B:N,4,0)),0)</f>
        <v/>
      </c>
      <c r="AB846" s="39">
        <f>IFERROR(IF(D846="","",VLOOKUP(D846,'produto-venda-7'!B:N,5,0)),0)</f>
        <v/>
      </c>
      <c r="AC846" s="39">
        <f>IF(D846="","",IFERROR(AA846/90,0))</f>
        <v/>
      </c>
      <c r="AD846" s="36">
        <f>IF(D846="","",IFERROR(VLOOKUP(D846,'produto-entrada-7'!A:M,4,0),0))</f>
        <v/>
      </c>
      <c r="AE846" s="36">
        <f>IFERROR(IF(D846="","",VLOOKUP(D846,'produto-venda-7'!B:N,10,0)),0)</f>
        <v/>
      </c>
      <c r="AF846" s="36">
        <f>IF(D846="","",IFERROR(VLOOKUP(D846,'produto-entrada-7'!A:M,11,0),0))</f>
        <v/>
      </c>
      <c r="AG846" s="1">
        <f>IF(D846="","",IFERROR(VLOOKUP(D846,'produto-entrada-7'!A:M,12,0),0))</f>
        <v/>
      </c>
      <c r="AH846" s="1">
        <f>IF(D846="","",IFERROR(VLOOKUP(D846,'produto-entrada-7'!A:M,13,0),0))</f>
        <v/>
      </c>
      <c r="AI846" s="36">
        <f>IFERROR(IF(D846="","",VLOOKUP(D846,'produto-venda-7'!B:N,11,0)),0)</f>
        <v/>
      </c>
      <c r="AJ846" s="43">
        <f>IF(D846="","",IFERROR(AI846*AB846,0))</f>
        <v/>
      </c>
      <c r="AK846" s="44">
        <f>IFERROR(IF(D846="","",VLOOKUP(F846,'ANALISE FORNECEDOR'!$A:$I,8,0)),"")</f>
        <v/>
      </c>
      <c r="AL846" s="44">
        <f>IF(D846="","",AVERAGE(AM846,AK846))</f>
        <v/>
      </c>
      <c r="AM846" s="44">
        <f>IFERROR(IF(D846="","",VLOOKUP(F846,'ANALISE FORNECEDOR'!$A:$I,9,0)),"")</f>
        <v/>
      </c>
      <c r="AN846" s="45">
        <f>IF(D846="","",IF(Y846&gt;12,AI846*(U846+Y846),AI846*U846))</f>
        <v/>
      </c>
      <c r="AO846" s="45">
        <f>IF(D846="","",IF(Y846&gt;12,AI846*(U846+V846+Y846),AI846*(U846+V846)))</f>
        <v/>
      </c>
      <c r="AP846" s="46">
        <f>IF(D846="","",IF(Y846&gt;12,AG846*(U846+Y846),AG846*U846))</f>
        <v/>
      </c>
      <c r="AQ846" s="46">
        <f>IF(D846="","",IF(Y846&gt;12,AG846*(U846+V846+Y846),AG846*(U846+V846)))</f>
        <v/>
      </c>
      <c r="AR846" s="46">
        <f>IF(D846="","",IF(OR(R846="A",R846="AA",R846="AAA"),AP846,0))</f>
        <v/>
      </c>
      <c r="AS846" s="46">
        <f>IF(D846="","",IF(R846="B",AP846,0))</f>
        <v/>
      </c>
      <c r="AT846" s="46">
        <f>IF(D846="","",IF(R846="C",AP846,0))</f>
        <v/>
      </c>
      <c r="AU846" s="47">
        <f>IF(D846="","",IFERROR(AN846/AJ846,0))</f>
        <v/>
      </c>
      <c r="AV846" s="47">
        <f>IF(D846="","",IFERROR(((AO846)/AJ846),0))</f>
        <v/>
      </c>
      <c r="AW846" s="48">
        <f>IF(D846="","",IF(OR(S846="S",NOT(AND(ISNUMBER(AC846),ISNUMBER(AL846),AC846*AL846&gt;=0))),0,AC846*AL846))</f>
        <v/>
      </c>
      <c r="AX846" s="49">
        <f>IFERROR(IF(D846="","",AW846*AG846),0)</f>
        <v/>
      </c>
      <c r="AY846" s="48">
        <f>IF(D846="","",IF(OR(S846="S",NOT(AND(ISNUMBER(AC846),ISNUMBER(AK846),AC846*AK846&gt;=0))),0,AC846*AK846))</f>
        <v/>
      </c>
      <c r="AZ846" s="48">
        <f>IFERROR(IF(D846="","",IF(AY846=0,0,IF(((AY846)-(U846+Y846))&lt;0,0,(AY846)-U846))),0)</f>
        <v/>
      </c>
      <c r="BA846" s="49">
        <f>IF(D846="","",AZ846*AG846)</f>
        <v/>
      </c>
      <c r="BB846" s="49">
        <f>IF(D846="","",IF(OR(R846="A",R846="AA",R846="AAA"),BA846,0))</f>
        <v/>
      </c>
      <c r="BC846" s="49">
        <f>IF(D846="","",IF(R846="B",BA846,0))</f>
        <v/>
      </c>
      <c r="BD846" s="49">
        <f>IF(D846="","",IF(R846="B",BA846,0))</f>
        <v/>
      </c>
      <c r="BE846" s="49">
        <f>IF(D846="","",IF(S846="S",
1,
IF(AC846=0,
1,
IF(
IFERROR(((U846+Y846)*AG846)/((AC846*AK846)*AG846),0)&lt;0,
0,
IF(
IFERROR(((U846+Y846)*AG846)/((AC846*AK846)*AG846),0)&gt;1,
1,
IFERROR(((U846+Y846)*AG846)/((AC846*AK846)*AG846),0)
)
)
)
))</f>
        <v/>
      </c>
      <c r="BF846" s="49">
        <f>IF(D846="","",IF(S846="S",
1,
IF(AC846=0,
1,
IF(
IFERROR(((U846+V846+Y846)*AG846)/((AC846*AK846)*AG846),0)&lt;0,
0,
IF(
IFERROR(((U846+V846+Y846)*AG846)/((AC846*AK846)*AG846),0)&gt;1,
1,
IFERROR(((U846+V846+Y846)*AG846)/((AC846*AK846)*AG846),0)
)
)
)
))</f>
        <v/>
      </c>
      <c r="BG846" s="50">
        <f>IF(D846="","",IF(S846="S",0,IF(AND(ISNUMBER(AC846),ISNUMBER(AM846)),IF(OR(AC846*AM846&lt;0,ISERR(AC846*AM846)),0,AC846*AM846),0)))</f>
        <v/>
      </c>
      <c r="BH846" s="50">
        <f>IF(D846="","",IF(BY846&gt;TODAY()-60,0,IF(Y846&gt;12,MAX(0,(U846+Y846)-BG846),MAX(0,U846-BG846))))</f>
        <v/>
      </c>
      <c r="BI846" s="51">
        <f>IF(D846="","",BH846*AG846)</f>
        <v/>
      </c>
      <c r="BJ846" s="51">
        <f>IF(D846="","",IF(OR(R846="A",R846="AA",R846="AAA"),BI846,0))</f>
        <v/>
      </c>
      <c r="BK846" s="51">
        <f>IF(D846="","",IF(R846="B",BI846,0))</f>
        <v/>
      </c>
      <c r="BL846" s="51">
        <f>IF(D846="","",IF(R846="C",BI846,0))</f>
        <v/>
      </c>
      <c r="BM846" s="51">
        <f>IF(D846="","",IFERROR(MAX(0,MIN(BI846/AP846,1)),0))</f>
        <v/>
      </c>
      <c r="BN846" s="52">
        <f>IF(D846="","",AB846*AG846)</f>
        <v/>
      </c>
      <c r="BO846" s="52">
        <f>IF(D846="","",(U846+V846+X846)*AG846)</f>
        <v/>
      </c>
      <c r="BP846" s="52">
        <f>IF(D846="","",(AB846*3)*AG846)</f>
        <v/>
      </c>
      <c r="BQ846" s="52">
        <f>IF(D846="","",IF(BO846-BP846&gt;0,0,BO846-BP846))</f>
        <v/>
      </c>
      <c r="BR846" s="52">
        <f>IF(D846="","",IF(BO846-BP846-BN846&gt;0,0,BO846-BP846-BN846))</f>
        <v/>
      </c>
      <c r="BS846" s="53">
        <f>IF(D846="","",IFERROR(AB846*AI846,0))</f>
        <v/>
      </c>
      <c r="BT846" s="53">
        <f>IF(D846="","",IFERROR(IF(X846&gt;12, AI846*(U846+V846+X846), AI846*(U846+V846)),0))</f>
        <v/>
      </c>
      <c r="BU846" s="53">
        <f>IF(D846="","",IFERROR(((AB846*3)*AI846),0))</f>
        <v/>
      </c>
      <c r="BV846" s="53">
        <f>IF(D846="","",IF(BT846-BU846&gt;0,0,BT846-BU846))</f>
        <v/>
      </c>
      <c r="BW846" s="53">
        <f>IF(D846="","",IF(BT846-BU846-BS846&gt;0,0,BT846-BU846-BS846))</f>
        <v/>
      </c>
      <c r="BX846" s="36">
        <f>IF(D846="","",IFERROR(VLOOKUP(D846,'produto-entrada-7'!A:M,3,0),"SEM PEDIDO"))</f>
        <v/>
      </c>
      <c r="BY846" s="36">
        <f>IF(D846="","",VLOOKUP(D846,'produto-estoque-total-7'!A:AB,25,0))</f>
        <v/>
      </c>
      <c r="BZ846" s="36">
        <f>IF(D846="","",IFERROR(VLOOKUP(D846,'produto-estoque-total-7'!A:AB,26,0)/100,0))</f>
        <v/>
      </c>
      <c r="CA846" s="36">
        <f>IF(D846="","",IFERROR(VLOOKUP(D846,'produto-estoque-total-7'!A:AB,27,0)/100,0))</f>
        <v/>
      </c>
      <c r="CB846" s="41">
        <f>IF(D846="","",V846*AF846)</f>
        <v/>
      </c>
      <c r="CC846" s="41">
        <f>IF(D846="","",V846*AI846)</f>
        <v/>
      </c>
      <c r="CD846" s="54">
        <f>IF(D846="","",VLOOKUP(D846,'produto-estoque-total-7'!A:AB,28,0))</f>
        <v/>
      </c>
    </row>
    <row r="847">
      <c r="A847" s="36">
        <f>IF(D847="","",VLOOKUP(D847,'produto-estoque-total-7'!A:AB,3,0))</f>
        <v/>
      </c>
      <c r="B847" s="1">
        <f>IF(D847="","",VLOOKUP(D847,'produto-estoque-total-7'!A:AB,12,0))</f>
        <v/>
      </c>
      <c r="C847" s="1">
        <f>IF(D847="","",VLOOKUP(D847,'produto-estoque-total-7'!A:AB,2,0))</f>
        <v/>
      </c>
      <c r="D847" s="37">
        <f>IFERROR(IF('produto-estoque-total-7'!A846="","",'produto-estoque-total-7'!A846),"")</f>
        <v/>
      </c>
      <c r="E847" s="1">
        <f>IF(D847="","",VLOOKUP(D847,'produto-estoque-total-7'!A:AB,4,0))</f>
        <v/>
      </c>
      <c r="F847" s="36">
        <f>IF(D847="","",VLOOKUP(D847,'produto-estoque-total-7'!A:AB,13,0))</f>
        <v/>
      </c>
      <c r="G847" s="1">
        <f>IF(F847="","",VLOOKUP(F847,'FORNECEDORES X COMPRADOR'!A:D,4,0))</f>
        <v/>
      </c>
      <c r="H847" s="1">
        <f>IF(F847="","",VLOOKUP(F847,'FORNECEDORES X COMPRADOR'!A:E,5,0))</f>
        <v/>
      </c>
      <c r="I847" s="36">
        <f>IF(D847="","",VLOOKUP(D847,'produto-estoque-total-7'!A:AB,15,0))</f>
        <v/>
      </c>
      <c r="J847" s="36">
        <f>IF(D847="","",VLOOKUP(D847,'produto-estoque-total-7'!A:AB,19,0))</f>
        <v/>
      </c>
      <c r="K847" s="1">
        <f>IF(D847="","",VLOOKUP(D847,'produto-estoque-total-7'!A:AB,20,0))</f>
        <v/>
      </c>
      <c r="L847" s="36">
        <f>IF(D847="","",VLOOKUP(D847,'produto-estoque-total-7'!A:AB,17,0))</f>
        <v/>
      </c>
      <c r="M847" s="1">
        <f>IF(D847="","",VLOOKUP(D847,'produto-estoque-total-7'!A:AB,18,0))</f>
        <v/>
      </c>
      <c r="N847" s="36">
        <f>IF(D847="","",VLOOKUP(D847,'produto-estoque-total-7'!A:AB,21,0))</f>
        <v/>
      </c>
      <c r="O847" s="1">
        <f>IF(D847="","",VLOOKUP(D847,'produto-estoque-total-7'!A:AB,22,0))</f>
        <v/>
      </c>
      <c r="P847" s="36">
        <f>IF(D847="","",VLOOKUP(D847,'produto-estoque-total-7'!A:AB,23,0))</f>
        <v/>
      </c>
      <c r="Q847" s="1">
        <f>IF(D847="","",VLOOKUP(D847,'produto-estoque-total-7'!A:AB,24,0))</f>
        <v/>
      </c>
      <c r="R847" s="38">
        <f>IFERROR(IF(D847="","",VLOOKUP(D847,'produto-venda-7'!B:N,13,0)),"C")</f>
        <v/>
      </c>
      <c r="S847" s="39">
        <f>IF(D847="","",VLOOKUP(D847,'produto-estoque-total-7'!A:AB,6,0))</f>
        <v/>
      </c>
      <c r="T847" s="39">
        <f>IF(D847="","",VLOOKUP(D847,'produto-estoque-total-7'!A:AB,5,0))</f>
        <v/>
      </c>
      <c r="U847" s="40">
        <f>IF(D847="","",VLOOKUP(D847,'produto-estoque-total-7'!A:AB,11,0))</f>
        <v/>
      </c>
      <c r="V847" s="41">
        <f>IF(D847="","",IFERROR(VLOOKUP(D847,'produto-entrada-7'!A:M,10,0),0))</f>
        <v/>
      </c>
      <c r="W847" s="42" t="n"/>
      <c r="X847" s="39">
        <f>IF(D847="","",VLOOKUP(D847,'produto-estoque-total-7'!A:AB,8,0))</f>
        <v/>
      </c>
      <c r="Y847" s="39">
        <f>IF(D847="","",VLOOKUP(D847,'produto-estoque-total-7'!A:AB,9,0))</f>
        <v/>
      </c>
      <c r="Z847" s="39">
        <f>IF(D847="","",VLOOKUP(D847,'produto-estoque-total-7'!A:AB,10,0))</f>
        <v/>
      </c>
      <c r="AA847" s="39">
        <f>IFERROR(IF(D847="","",VLOOKUP(D847,'produto-venda-7'!B:N,4,0)),0)</f>
        <v/>
      </c>
      <c r="AB847" s="39">
        <f>IFERROR(IF(D847="","",VLOOKUP(D847,'produto-venda-7'!B:N,5,0)),0)</f>
        <v/>
      </c>
      <c r="AC847" s="39">
        <f>IF(D847="","",IFERROR(AA847/90,0))</f>
        <v/>
      </c>
      <c r="AD847" s="36">
        <f>IF(D847="","",IFERROR(VLOOKUP(D847,'produto-entrada-7'!A:M,4,0),0))</f>
        <v/>
      </c>
      <c r="AE847" s="36">
        <f>IFERROR(IF(D847="","",VLOOKUP(D847,'produto-venda-7'!B:N,10,0)),0)</f>
        <v/>
      </c>
      <c r="AF847" s="36">
        <f>IF(D847="","",IFERROR(VLOOKUP(D847,'produto-entrada-7'!A:M,11,0),0))</f>
        <v/>
      </c>
      <c r="AG847" s="1">
        <f>IF(D847="","",IFERROR(VLOOKUP(D847,'produto-entrada-7'!A:M,12,0),0))</f>
        <v/>
      </c>
      <c r="AH847" s="1">
        <f>IF(D847="","",IFERROR(VLOOKUP(D847,'produto-entrada-7'!A:M,13,0),0))</f>
        <v/>
      </c>
      <c r="AI847" s="36">
        <f>IFERROR(IF(D847="","",VLOOKUP(D847,'produto-venda-7'!B:N,11,0)),0)</f>
        <v/>
      </c>
      <c r="AJ847" s="43">
        <f>IF(D847="","",IFERROR(AI847*AB847,0))</f>
        <v/>
      </c>
      <c r="AK847" s="44">
        <f>IFERROR(IF(D847="","",VLOOKUP(F847,'ANALISE FORNECEDOR'!$A:$I,8,0)),"")</f>
        <v/>
      </c>
      <c r="AL847" s="44">
        <f>IF(D847="","",AVERAGE(AM847,AK847))</f>
        <v/>
      </c>
      <c r="AM847" s="44">
        <f>IFERROR(IF(D847="","",VLOOKUP(F847,'ANALISE FORNECEDOR'!$A:$I,9,0)),"")</f>
        <v/>
      </c>
      <c r="AN847" s="45">
        <f>IF(D847="","",IF(Y847&gt;12,AI847*(U847+Y847),AI847*U847))</f>
        <v/>
      </c>
      <c r="AO847" s="45">
        <f>IF(D847="","",IF(Y847&gt;12,AI847*(U847+V847+Y847),AI847*(U847+V847)))</f>
        <v/>
      </c>
      <c r="AP847" s="46">
        <f>IF(D847="","",IF(Y847&gt;12,AG847*(U847+Y847),AG847*U847))</f>
        <v/>
      </c>
      <c r="AQ847" s="46">
        <f>IF(D847="","",IF(Y847&gt;12,AG847*(U847+V847+Y847),AG847*(U847+V847)))</f>
        <v/>
      </c>
      <c r="AR847" s="46">
        <f>IF(D847="","",IF(OR(R847="A",R847="AA",R847="AAA"),AP847,0))</f>
        <v/>
      </c>
      <c r="AS847" s="46">
        <f>IF(D847="","",IF(R847="B",AP847,0))</f>
        <v/>
      </c>
      <c r="AT847" s="46">
        <f>IF(D847="","",IF(R847="C",AP847,0))</f>
        <v/>
      </c>
      <c r="AU847" s="47">
        <f>IF(D847="","",IFERROR(AN847/AJ847,0))</f>
        <v/>
      </c>
      <c r="AV847" s="47">
        <f>IF(D847="","",IFERROR(((AO847)/AJ847),0))</f>
        <v/>
      </c>
      <c r="AW847" s="48">
        <f>IF(D847="","",IF(OR(S847="S",NOT(AND(ISNUMBER(AC847),ISNUMBER(AL847),AC847*AL847&gt;=0))),0,AC847*AL847))</f>
        <v/>
      </c>
      <c r="AX847" s="49">
        <f>IFERROR(IF(D847="","",AW847*AG847),0)</f>
        <v/>
      </c>
      <c r="AY847" s="48">
        <f>IF(D847="","",IF(OR(S847="S",NOT(AND(ISNUMBER(AC847),ISNUMBER(AK847),AC847*AK847&gt;=0))),0,AC847*AK847))</f>
        <v/>
      </c>
      <c r="AZ847" s="48">
        <f>IFERROR(IF(D847="","",IF(AY847=0,0,IF(((AY847)-(U847+Y847))&lt;0,0,(AY847)-U847))),0)</f>
        <v/>
      </c>
      <c r="BA847" s="49">
        <f>IF(D847="","",AZ847*AG847)</f>
        <v/>
      </c>
      <c r="BB847" s="49">
        <f>IF(D847="","",IF(OR(R847="A",R847="AA",R847="AAA"),BA847,0))</f>
        <v/>
      </c>
      <c r="BC847" s="49">
        <f>IF(D847="","",IF(R847="B",BA847,0))</f>
        <v/>
      </c>
      <c r="BD847" s="49">
        <f>IF(D847="","",IF(R847="B",BA847,0))</f>
        <v/>
      </c>
      <c r="BE847" s="49">
        <f>IF(D847="","",IF(S847="S",
1,
IF(AC847=0,
1,
IF(
IFERROR(((U847+Y847)*AG847)/((AC847*AK847)*AG847),0)&lt;0,
0,
IF(
IFERROR(((U847+Y847)*AG847)/((AC847*AK847)*AG847),0)&gt;1,
1,
IFERROR(((U847+Y847)*AG847)/((AC847*AK847)*AG847),0)
)
)
)
))</f>
        <v/>
      </c>
      <c r="BF847" s="49">
        <f>IF(D847="","",IF(S847="S",
1,
IF(AC847=0,
1,
IF(
IFERROR(((U847+V847+Y847)*AG847)/((AC847*AK847)*AG847),0)&lt;0,
0,
IF(
IFERROR(((U847+V847+Y847)*AG847)/((AC847*AK847)*AG847),0)&gt;1,
1,
IFERROR(((U847+V847+Y847)*AG847)/((AC847*AK847)*AG847),0)
)
)
)
))</f>
        <v/>
      </c>
      <c r="BG847" s="50">
        <f>IF(D847="","",IF(S847="S",0,IF(AND(ISNUMBER(AC847),ISNUMBER(AM847)),IF(OR(AC847*AM847&lt;0,ISERR(AC847*AM847)),0,AC847*AM847),0)))</f>
        <v/>
      </c>
      <c r="BH847" s="50">
        <f>IF(D847="","",IF(BY847&gt;TODAY()-60,0,IF(Y847&gt;12,MAX(0,(U847+Y847)-BG847),MAX(0,U847-BG847))))</f>
        <v/>
      </c>
      <c r="BI847" s="51">
        <f>IF(D847="","",BH847*AG847)</f>
        <v/>
      </c>
      <c r="BJ847" s="51">
        <f>IF(D847="","",IF(OR(R847="A",R847="AA",R847="AAA"),BI847,0))</f>
        <v/>
      </c>
      <c r="BK847" s="51">
        <f>IF(D847="","",IF(R847="B",BI847,0))</f>
        <v/>
      </c>
      <c r="BL847" s="51">
        <f>IF(D847="","",IF(R847="C",BI847,0))</f>
        <v/>
      </c>
      <c r="BM847" s="51">
        <f>IF(D847="","",IFERROR(MAX(0,MIN(BI847/AP847,1)),0))</f>
        <v/>
      </c>
      <c r="BN847" s="52">
        <f>IF(D847="","",AB847*AG847)</f>
        <v/>
      </c>
      <c r="BO847" s="52">
        <f>IF(D847="","",(U847+V847+X847)*AG847)</f>
        <v/>
      </c>
      <c r="BP847" s="52">
        <f>IF(D847="","",(AB847*3)*AG847)</f>
        <v/>
      </c>
      <c r="BQ847" s="52">
        <f>IF(D847="","",IF(BO847-BP847&gt;0,0,BO847-BP847))</f>
        <v/>
      </c>
      <c r="BR847" s="52">
        <f>IF(D847="","",IF(BO847-BP847-BN847&gt;0,0,BO847-BP847-BN847))</f>
        <v/>
      </c>
      <c r="BS847" s="53">
        <f>IF(D847="","",IFERROR(AB847*AI847,0))</f>
        <v/>
      </c>
      <c r="BT847" s="53">
        <f>IF(D847="","",IFERROR(IF(X847&gt;12, AI847*(U847+V847+X847), AI847*(U847+V847)),0))</f>
        <v/>
      </c>
      <c r="BU847" s="53">
        <f>IF(D847="","",IFERROR(((AB847*3)*AI847),0))</f>
        <v/>
      </c>
      <c r="BV847" s="53">
        <f>IF(D847="","",IF(BT847-BU847&gt;0,0,BT847-BU847))</f>
        <v/>
      </c>
      <c r="BW847" s="53">
        <f>IF(D847="","",IF(BT847-BU847-BS847&gt;0,0,BT847-BU847-BS847))</f>
        <v/>
      </c>
      <c r="BX847" s="36">
        <f>IF(D847="","",IFERROR(VLOOKUP(D847,'produto-entrada-7'!A:M,3,0),"SEM PEDIDO"))</f>
        <v/>
      </c>
      <c r="BY847" s="36">
        <f>IF(D847="","",VLOOKUP(D847,'produto-estoque-total-7'!A:AB,25,0))</f>
        <v/>
      </c>
      <c r="BZ847" s="36">
        <f>IF(D847="","",IFERROR(VLOOKUP(D847,'produto-estoque-total-7'!A:AB,26,0)/100,0))</f>
        <v/>
      </c>
      <c r="CA847" s="36">
        <f>IF(D847="","",IFERROR(VLOOKUP(D847,'produto-estoque-total-7'!A:AB,27,0)/100,0))</f>
        <v/>
      </c>
      <c r="CB847" s="41">
        <f>IF(D847="","",V847*AF847)</f>
        <v/>
      </c>
      <c r="CC847" s="41">
        <f>IF(D847="","",V847*AI847)</f>
        <v/>
      </c>
      <c r="CD847" s="54">
        <f>IF(D847="","",VLOOKUP(D847,'produto-estoque-total-7'!A:AB,28,0))</f>
        <v/>
      </c>
    </row>
    <row r="848">
      <c r="A848" s="36">
        <f>IF(D848="","",VLOOKUP(D848,'produto-estoque-total-7'!A:AB,3,0))</f>
        <v/>
      </c>
      <c r="B848" s="1">
        <f>IF(D848="","",VLOOKUP(D848,'produto-estoque-total-7'!A:AB,12,0))</f>
        <v/>
      </c>
      <c r="C848" s="1">
        <f>IF(D848="","",VLOOKUP(D848,'produto-estoque-total-7'!A:AB,2,0))</f>
        <v/>
      </c>
      <c r="D848" s="37">
        <f>IFERROR(IF('produto-estoque-total-7'!A847="","",'produto-estoque-total-7'!A847),"")</f>
        <v/>
      </c>
      <c r="E848" s="1">
        <f>IF(D848="","",VLOOKUP(D848,'produto-estoque-total-7'!A:AB,4,0))</f>
        <v/>
      </c>
      <c r="F848" s="36">
        <f>IF(D848="","",VLOOKUP(D848,'produto-estoque-total-7'!A:AB,13,0))</f>
        <v/>
      </c>
      <c r="G848" s="1">
        <f>IF(F848="","",VLOOKUP(F848,'FORNECEDORES X COMPRADOR'!A:D,4,0))</f>
        <v/>
      </c>
      <c r="H848" s="1">
        <f>IF(F848="","",VLOOKUP(F848,'FORNECEDORES X COMPRADOR'!A:E,5,0))</f>
        <v/>
      </c>
      <c r="I848" s="36">
        <f>IF(D848="","",VLOOKUP(D848,'produto-estoque-total-7'!A:AB,15,0))</f>
        <v/>
      </c>
      <c r="J848" s="36">
        <f>IF(D848="","",VLOOKUP(D848,'produto-estoque-total-7'!A:AB,19,0))</f>
        <v/>
      </c>
      <c r="K848" s="1">
        <f>IF(D848="","",VLOOKUP(D848,'produto-estoque-total-7'!A:AB,20,0))</f>
        <v/>
      </c>
      <c r="L848" s="36">
        <f>IF(D848="","",VLOOKUP(D848,'produto-estoque-total-7'!A:AB,17,0))</f>
        <v/>
      </c>
      <c r="M848" s="1">
        <f>IF(D848="","",VLOOKUP(D848,'produto-estoque-total-7'!A:AB,18,0))</f>
        <v/>
      </c>
      <c r="N848" s="36">
        <f>IF(D848="","",VLOOKUP(D848,'produto-estoque-total-7'!A:AB,21,0))</f>
        <v/>
      </c>
      <c r="O848" s="1">
        <f>IF(D848="","",VLOOKUP(D848,'produto-estoque-total-7'!A:AB,22,0))</f>
        <v/>
      </c>
      <c r="P848" s="36">
        <f>IF(D848="","",VLOOKUP(D848,'produto-estoque-total-7'!A:AB,23,0))</f>
        <v/>
      </c>
      <c r="Q848" s="1">
        <f>IF(D848="","",VLOOKUP(D848,'produto-estoque-total-7'!A:AB,24,0))</f>
        <v/>
      </c>
      <c r="R848" s="38">
        <f>IFERROR(IF(D848="","",VLOOKUP(D848,'produto-venda-7'!B:N,13,0)),"C")</f>
        <v/>
      </c>
      <c r="S848" s="39">
        <f>IF(D848="","",VLOOKUP(D848,'produto-estoque-total-7'!A:AB,6,0))</f>
        <v/>
      </c>
      <c r="T848" s="39">
        <f>IF(D848="","",VLOOKUP(D848,'produto-estoque-total-7'!A:AB,5,0))</f>
        <v/>
      </c>
      <c r="U848" s="40">
        <f>IF(D848="","",VLOOKUP(D848,'produto-estoque-total-7'!A:AB,11,0))</f>
        <v/>
      </c>
      <c r="V848" s="41">
        <f>IF(D848="","",IFERROR(VLOOKUP(D848,'produto-entrada-7'!A:M,10,0),0))</f>
        <v/>
      </c>
      <c r="W848" s="42" t="n"/>
      <c r="X848" s="39">
        <f>IF(D848="","",VLOOKUP(D848,'produto-estoque-total-7'!A:AB,8,0))</f>
        <v/>
      </c>
      <c r="Y848" s="39">
        <f>IF(D848="","",VLOOKUP(D848,'produto-estoque-total-7'!A:AB,9,0))</f>
        <v/>
      </c>
      <c r="Z848" s="39">
        <f>IF(D848="","",VLOOKUP(D848,'produto-estoque-total-7'!A:AB,10,0))</f>
        <v/>
      </c>
      <c r="AA848" s="39">
        <f>IFERROR(IF(D848="","",VLOOKUP(D848,'produto-venda-7'!B:N,4,0)),0)</f>
        <v/>
      </c>
      <c r="AB848" s="39">
        <f>IFERROR(IF(D848="","",VLOOKUP(D848,'produto-venda-7'!B:N,5,0)),0)</f>
        <v/>
      </c>
      <c r="AC848" s="39">
        <f>IF(D848="","",IFERROR(AA848/90,0))</f>
        <v/>
      </c>
      <c r="AD848" s="36">
        <f>IF(D848="","",IFERROR(VLOOKUP(D848,'produto-entrada-7'!A:M,4,0),0))</f>
        <v/>
      </c>
      <c r="AE848" s="36">
        <f>IFERROR(IF(D848="","",VLOOKUP(D848,'produto-venda-7'!B:N,10,0)),0)</f>
        <v/>
      </c>
      <c r="AF848" s="36">
        <f>IF(D848="","",IFERROR(VLOOKUP(D848,'produto-entrada-7'!A:M,11,0),0))</f>
        <v/>
      </c>
      <c r="AG848" s="1">
        <f>IF(D848="","",IFERROR(VLOOKUP(D848,'produto-entrada-7'!A:M,12,0),0))</f>
        <v/>
      </c>
      <c r="AH848" s="1">
        <f>IF(D848="","",IFERROR(VLOOKUP(D848,'produto-entrada-7'!A:M,13,0),0))</f>
        <v/>
      </c>
      <c r="AI848" s="36">
        <f>IFERROR(IF(D848="","",VLOOKUP(D848,'produto-venda-7'!B:N,11,0)),0)</f>
        <v/>
      </c>
      <c r="AJ848" s="43">
        <f>IF(D848="","",IFERROR(AI848*AB848,0))</f>
        <v/>
      </c>
      <c r="AK848" s="44">
        <f>IFERROR(IF(D848="","",VLOOKUP(F848,'ANALISE FORNECEDOR'!$A:$I,8,0)),"")</f>
        <v/>
      </c>
      <c r="AL848" s="44">
        <f>IF(D848="","",AVERAGE(AM848,AK848))</f>
        <v/>
      </c>
      <c r="AM848" s="44">
        <f>IFERROR(IF(D848="","",VLOOKUP(F848,'ANALISE FORNECEDOR'!$A:$I,9,0)),"")</f>
        <v/>
      </c>
      <c r="AN848" s="45">
        <f>IF(D848="","",IF(Y848&gt;12,AI848*(U848+Y848),AI848*U848))</f>
        <v/>
      </c>
      <c r="AO848" s="45">
        <f>IF(D848="","",IF(Y848&gt;12,AI848*(U848+V848+Y848),AI848*(U848+V848)))</f>
        <v/>
      </c>
      <c r="AP848" s="46">
        <f>IF(D848="","",IF(Y848&gt;12,AG848*(U848+Y848),AG848*U848))</f>
        <v/>
      </c>
      <c r="AQ848" s="46">
        <f>IF(D848="","",IF(Y848&gt;12,AG848*(U848+V848+Y848),AG848*(U848+V848)))</f>
        <v/>
      </c>
      <c r="AR848" s="46">
        <f>IF(D848="","",IF(OR(R848="A",R848="AA",R848="AAA"),AP848,0))</f>
        <v/>
      </c>
      <c r="AS848" s="46">
        <f>IF(D848="","",IF(R848="B",AP848,0))</f>
        <v/>
      </c>
      <c r="AT848" s="46">
        <f>IF(D848="","",IF(R848="C",AP848,0))</f>
        <v/>
      </c>
      <c r="AU848" s="47">
        <f>IF(D848="","",IFERROR(AN848/AJ848,0))</f>
        <v/>
      </c>
      <c r="AV848" s="47">
        <f>IF(D848="","",IFERROR(((AO848)/AJ848),0))</f>
        <v/>
      </c>
      <c r="AW848" s="48">
        <f>IF(D848="","",IF(OR(S848="S",NOT(AND(ISNUMBER(AC848),ISNUMBER(AL848),AC848*AL848&gt;=0))),0,AC848*AL848))</f>
        <v/>
      </c>
      <c r="AX848" s="49">
        <f>IFERROR(IF(D848="","",AW848*AG848),0)</f>
        <v/>
      </c>
      <c r="AY848" s="48">
        <f>IF(D848="","",IF(OR(S848="S",NOT(AND(ISNUMBER(AC848),ISNUMBER(AK848),AC848*AK848&gt;=0))),0,AC848*AK848))</f>
        <v/>
      </c>
      <c r="AZ848" s="48">
        <f>IFERROR(IF(D848="","",IF(AY848=0,0,IF(((AY848)-(U848+Y848))&lt;0,0,(AY848)-U848))),0)</f>
        <v/>
      </c>
      <c r="BA848" s="49">
        <f>IF(D848="","",AZ848*AG848)</f>
        <v/>
      </c>
      <c r="BB848" s="49">
        <f>IF(D848="","",IF(OR(R848="A",R848="AA",R848="AAA"),BA848,0))</f>
        <v/>
      </c>
      <c r="BC848" s="49">
        <f>IF(D848="","",IF(R848="B",BA848,0))</f>
        <v/>
      </c>
      <c r="BD848" s="49">
        <f>IF(D848="","",IF(R848="B",BA848,0))</f>
        <v/>
      </c>
      <c r="BE848" s="49">
        <f>IF(D848="","",IF(S848="S",
1,
IF(AC848=0,
1,
IF(
IFERROR(((U848+Y848)*AG848)/((AC848*AK848)*AG848),0)&lt;0,
0,
IF(
IFERROR(((U848+Y848)*AG848)/((AC848*AK848)*AG848),0)&gt;1,
1,
IFERROR(((U848+Y848)*AG848)/((AC848*AK848)*AG848),0)
)
)
)
))</f>
        <v/>
      </c>
      <c r="BF848" s="49">
        <f>IF(D848="","",IF(S848="S",
1,
IF(AC848=0,
1,
IF(
IFERROR(((U848+V848+Y848)*AG848)/((AC848*AK848)*AG848),0)&lt;0,
0,
IF(
IFERROR(((U848+V848+Y848)*AG848)/((AC848*AK848)*AG848),0)&gt;1,
1,
IFERROR(((U848+V848+Y848)*AG848)/((AC848*AK848)*AG848),0)
)
)
)
))</f>
        <v/>
      </c>
      <c r="BG848" s="50">
        <f>IF(D848="","",IF(S848="S",0,IF(AND(ISNUMBER(AC848),ISNUMBER(AM848)),IF(OR(AC848*AM848&lt;0,ISERR(AC848*AM848)),0,AC848*AM848),0)))</f>
        <v/>
      </c>
      <c r="BH848" s="50">
        <f>IF(D848="","",IF(BY848&gt;TODAY()-60,0,IF(Y848&gt;12,MAX(0,(U848+Y848)-BG848),MAX(0,U848-BG848))))</f>
        <v/>
      </c>
      <c r="BI848" s="51">
        <f>IF(D848="","",BH848*AG848)</f>
        <v/>
      </c>
      <c r="BJ848" s="51">
        <f>IF(D848="","",IF(OR(R848="A",R848="AA",R848="AAA"),BI848,0))</f>
        <v/>
      </c>
      <c r="BK848" s="51">
        <f>IF(D848="","",IF(R848="B",BI848,0))</f>
        <v/>
      </c>
      <c r="BL848" s="51">
        <f>IF(D848="","",IF(R848="C",BI848,0))</f>
        <v/>
      </c>
      <c r="BM848" s="51">
        <f>IF(D848="","",IFERROR(MAX(0,MIN(BI848/AP848,1)),0))</f>
        <v/>
      </c>
      <c r="BN848" s="52">
        <f>IF(D848="","",AB848*AG848)</f>
        <v/>
      </c>
      <c r="BO848" s="52">
        <f>IF(D848="","",(U848+V848+X848)*AG848)</f>
        <v/>
      </c>
      <c r="BP848" s="52">
        <f>IF(D848="","",(AB848*3)*AG848)</f>
        <v/>
      </c>
      <c r="BQ848" s="52">
        <f>IF(D848="","",IF(BO848-BP848&gt;0,0,BO848-BP848))</f>
        <v/>
      </c>
      <c r="BR848" s="52">
        <f>IF(D848="","",IF(BO848-BP848-BN848&gt;0,0,BO848-BP848-BN848))</f>
        <v/>
      </c>
      <c r="BS848" s="53">
        <f>IF(D848="","",IFERROR(AB848*AI848,0))</f>
        <v/>
      </c>
      <c r="BT848" s="53">
        <f>IF(D848="","",IFERROR(IF(X848&gt;12, AI848*(U848+V848+X848), AI848*(U848+V848)),0))</f>
        <v/>
      </c>
      <c r="BU848" s="53">
        <f>IF(D848="","",IFERROR(((AB848*3)*AI848),0))</f>
        <v/>
      </c>
      <c r="BV848" s="53">
        <f>IF(D848="","",IF(BT848-BU848&gt;0,0,BT848-BU848))</f>
        <v/>
      </c>
      <c r="BW848" s="53">
        <f>IF(D848="","",IF(BT848-BU848-BS848&gt;0,0,BT848-BU848-BS848))</f>
        <v/>
      </c>
      <c r="BX848" s="36">
        <f>IF(D848="","",IFERROR(VLOOKUP(D848,'produto-entrada-7'!A:M,3,0),"SEM PEDIDO"))</f>
        <v/>
      </c>
      <c r="BY848" s="36">
        <f>IF(D848="","",VLOOKUP(D848,'produto-estoque-total-7'!A:AB,25,0))</f>
        <v/>
      </c>
      <c r="BZ848" s="36">
        <f>IF(D848="","",IFERROR(VLOOKUP(D848,'produto-estoque-total-7'!A:AB,26,0)/100,0))</f>
        <v/>
      </c>
      <c r="CA848" s="36">
        <f>IF(D848="","",IFERROR(VLOOKUP(D848,'produto-estoque-total-7'!A:AB,27,0)/100,0))</f>
        <v/>
      </c>
      <c r="CB848" s="41">
        <f>IF(D848="","",V848*AF848)</f>
        <v/>
      </c>
      <c r="CC848" s="41">
        <f>IF(D848="","",V848*AI848)</f>
        <v/>
      </c>
      <c r="CD848" s="54">
        <f>IF(D848="","",VLOOKUP(D848,'produto-estoque-total-7'!A:AB,28,0))</f>
        <v/>
      </c>
    </row>
    <row r="849">
      <c r="A849" s="36">
        <f>IF(D849="","",VLOOKUP(D849,'produto-estoque-total-7'!A:AB,3,0))</f>
        <v/>
      </c>
      <c r="B849" s="1">
        <f>IF(D849="","",VLOOKUP(D849,'produto-estoque-total-7'!A:AB,12,0))</f>
        <v/>
      </c>
      <c r="C849" s="1">
        <f>IF(D849="","",VLOOKUP(D849,'produto-estoque-total-7'!A:AB,2,0))</f>
        <v/>
      </c>
      <c r="D849" s="37">
        <f>IFERROR(IF('produto-estoque-total-7'!A848="","",'produto-estoque-total-7'!A848),"")</f>
        <v/>
      </c>
      <c r="E849" s="1">
        <f>IF(D849="","",VLOOKUP(D849,'produto-estoque-total-7'!A:AB,4,0))</f>
        <v/>
      </c>
      <c r="F849" s="36">
        <f>IF(D849="","",VLOOKUP(D849,'produto-estoque-total-7'!A:AB,13,0))</f>
        <v/>
      </c>
      <c r="G849" s="1">
        <f>IF(F849="","",VLOOKUP(F849,'FORNECEDORES X COMPRADOR'!A:D,4,0))</f>
        <v/>
      </c>
      <c r="H849" s="1">
        <f>IF(F849="","",VLOOKUP(F849,'FORNECEDORES X COMPRADOR'!A:E,5,0))</f>
        <v/>
      </c>
      <c r="I849" s="36">
        <f>IF(D849="","",VLOOKUP(D849,'produto-estoque-total-7'!A:AB,15,0))</f>
        <v/>
      </c>
      <c r="J849" s="36">
        <f>IF(D849="","",VLOOKUP(D849,'produto-estoque-total-7'!A:AB,19,0))</f>
        <v/>
      </c>
      <c r="K849" s="1">
        <f>IF(D849="","",VLOOKUP(D849,'produto-estoque-total-7'!A:AB,20,0))</f>
        <v/>
      </c>
      <c r="L849" s="36">
        <f>IF(D849="","",VLOOKUP(D849,'produto-estoque-total-7'!A:AB,17,0))</f>
        <v/>
      </c>
      <c r="M849" s="1">
        <f>IF(D849="","",VLOOKUP(D849,'produto-estoque-total-7'!A:AB,18,0))</f>
        <v/>
      </c>
      <c r="N849" s="36">
        <f>IF(D849="","",VLOOKUP(D849,'produto-estoque-total-7'!A:AB,21,0))</f>
        <v/>
      </c>
      <c r="O849" s="1">
        <f>IF(D849="","",VLOOKUP(D849,'produto-estoque-total-7'!A:AB,22,0))</f>
        <v/>
      </c>
      <c r="P849" s="36">
        <f>IF(D849="","",VLOOKUP(D849,'produto-estoque-total-7'!A:AB,23,0))</f>
        <v/>
      </c>
      <c r="Q849" s="1">
        <f>IF(D849="","",VLOOKUP(D849,'produto-estoque-total-7'!A:AB,24,0))</f>
        <v/>
      </c>
      <c r="R849" s="38">
        <f>IFERROR(IF(D849="","",VLOOKUP(D849,'produto-venda-7'!B:N,13,0)),"C")</f>
        <v/>
      </c>
      <c r="S849" s="39">
        <f>IF(D849="","",VLOOKUP(D849,'produto-estoque-total-7'!A:AB,6,0))</f>
        <v/>
      </c>
      <c r="T849" s="39">
        <f>IF(D849="","",VLOOKUP(D849,'produto-estoque-total-7'!A:AB,5,0))</f>
        <v/>
      </c>
      <c r="U849" s="40">
        <f>IF(D849="","",VLOOKUP(D849,'produto-estoque-total-7'!A:AB,11,0))</f>
        <v/>
      </c>
      <c r="V849" s="41">
        <f>IF(D849="","",IFERROR(VLOOKUP(D849,'produto-entrada-7'!A:M,10,0),0))</f>
        <v/>
      </c>
      <c r="W849" s="42" t="n"/>
      <c r="X849" s="39">
        <f>IF(D849="","",VLOOKUP(D849,'produto-estoque-total-7'!A:AB,8,0))</f>
        <v/>
      </c>
      <c r="Y849" s="39">
        <f>IF(D849="","",VLOOKUP(D849,'produto-estoque-total-7'!A:AB,9,0))</f>
        <v/>
      </c>
      <c r="Z849" s="39">
        <f>IF(D849="","",VLOOKUP(D849,'produto-estoque-total-7'!A:AB,10,0))</f>
        <v/>
      </c>
      <c r="AA849" s="39">
        <f>IFERROR(IF(D849="","",VLOOKUP(D849,'produto-venda-7'!B:N,4,0)),0)</f>
        <v/>
      </c>
      <c r="AB849" s="39">
        <f>IFERROR(IF(D849="","",VLOOKUP(D849,'produto-venda-7'!B:N,5,0)),0)</f>
        <v/>
      </c>
      <c r="AC849" s="39">
        <f>IF(D849="","",IFERROR(AA849/90,0))</f>
        <v/>
      </c>
      <c r="AD849" s="36">
        <f>IF(D849="","",IFERROR(VLOOKUP(D849,'produto-entrada-7'!A:M,4,0),0))</f>
        <v/>
      </c>
      <c r="AE849" s="36">
        <f>IFERROR(IF(D849="","",VLOOKUP(D849,'produto-venda-7'!B:N,10,0)),0)</f>
        <v/>
      </c>
      <c r="AF849" s="36">
        <f>IF(D849="","",IFERROR(VLOOKUP(D849,'produto-entrada-7'!A:M,11,0),0))</f>
        <v/>
      </c>
      <c r="AG849" s="1">
        <f>IF(D849="","",IFERROR(VLOOKUP(D849,'produto-entrada-7'!A:M,12,0),0))</f>
        <v/>
      </c>
      <c r="AH849" s="1">
        <f>IF(D849="","",IFERROR(VLOOKUP(D849,'produto-entrada-7'!A:M,13,0),0))</f>
        <v/>
      </c>
      <c r="AI849" s="36">
        <f>IFERROR(IF(D849="","",VLOOKUP(D849,'produto-venda-7'!B:N,11,0)),0)</f>
        <v/>
      </c>
      <c r="AJ849" s="43">
        <f>IF(D849="","",IFERROR(AI849*AB849,0))</f>
        <v/>
      </c>
      <c r="AK849" s="44">
        <f>IFERROR(IF(D849="","",VLOOKUP(F849,'ANALISE FORNECEDOR'!$A:$I,8,0)),"")</f>
        <v/>
      </c>
      <c r="AL849" s="44">
        <f>IF(D849="","",AVERAGE(AM849,AK849))</f>
        <v/>
      </c>
      <c r="AM849" s="44">
        <f>IFERROR(IF(D849="","",VLOOKUP(F849,'ANALISE FORNECEDOR'!$A:$I,9,0)),"")</f>
        <v/>
      </c>
      <c r="AN849" s="45">
        <f>IF(D849="","",IF(Y849&gt;12,AI849*(U849+Y849),AI849*U849))</f>
        <v/>
      </c>
      <c r="AO849" s="45">
        <f>IF(D849="","",IF(Y849&gt;12,AI849*(U849+V849+Y849),AI849*(U849+V849)))</f>
        <v/>
      </c>
      <c r="AP849" s="46">
        <f>IF(D849="","",IF(Y849&gt;12,AG849*(U849+Y849),AG849*U849))</f>
        <v/>
      </c>
      <c r="AQ849" s="46">
        <f>IF(D849="","",IF(Y849&gt;12,AG849*(U849+V849+Y849),AG849*(U849+V849)))</f>
        <v/>
      </c>
      <c r="AR849" s="46">
        <f>IF(D849="","",IF(OR(R849="A",R849="AA",R849="AAA"),AP849,0))</f>
        <v/>
      </c>
      <c r="AS849" s="46">
        <f>IF(D849="","",IF(R849="B",AP849,0))</f>
        <v/>
      </c>
      <c r="AT849" s="46">
        <f>IF(D849="","",IF(R849="C",AP849,0))</f>
        <v/>
      </c>
      <c r="AU849" s="47">
        <f>IF(D849="","",IFERROR(AN849/AJ849,0))</f>
        <v/>
      </c>
      <c r="AV849" s="47">
        <f>IF(D849="","",IFERROR(((AO849)/AJ849),0))</f>
        <v/>
      </c>
      <c r="AW849" s="48">
        <f>IF(D849="","",IF(OR(S849="S",NOT(AND(ISNUMBER(AC849),ISNUMBER(AL849),AC849*AL849&gt;=0))),0,AC849*AL849))</f>
        <v/>
      </c>
      <c r="AX849" s="49">
        <f>IFERROR(IF(D849="","",AW849*AG849),0)</f>
        <v/>
      </c>
      <c r="AY849" s="48">
        <f>IF(D849="","",IF(OR(S849="S",NOT(AND(ISNUMBER(AC849),ISNUMBER(AK849),AC849*AK849&gt;=0))),0,AC849*AK849))</f>
        <v/>
      </c>
      <c r="AZ849" s="48">
        <f>IFERROR(IF(D849="","",IF(AY849=0,0,IF(((AY849)-(U849+Y849))&lt;0,0,(AY849)-U849))),0)</f>
        <v/>
      </c>
      <c r="BA849" s="49">
        <f>IF(D849="","",AZ849*AG849)</f>
        <v/>
      </c>
      <c r="BB849" s="49">
        <f>IF(D849="","",IF(OR(R849="A",R849="AA",R849="AAA"),BA849,0))</f>
        <v/>
      </c>
      <c r="BC849" s="49">
        <f>IF(D849="","",IF(R849="B",BA849,0))</f>
        <v/>
      </c>
      <c r="BD849" s="49">
        <f>IF(D849="","",IF(R849="B",BA849,0))</f>
        <v/>
      </c>
      <c r="BE849" s="49">
        <f>IF(D849="","",IF(S849="S",
1,
IF(AC849=0,
1,
IF(
IFERROR(((U849+Y849)*AG849)/((AC849*AK849)*AG849),0)&lt;0,
0,
IF(
IFERROR(((U849+Y849)*AG849)/((AC849*AK849)*AG849),0)&gt;1,
1,
IFERROR(((U849+Y849)*AG849)/((AC849*AK849)*AG849),0)
)
)
)
))</f>
        <v/>
      </c>
      <c r="BF849" s="49">
        <f>IF(D849="","",IF(S849="S",
1,
IF(AC849=0,
1,
IF(
IFERROR(((U849+V849+Y849)*AG849)/((AC849*AK849)*AG849),0)&lt;0,
0,
IF(
IFERROR(((U849+V849+Y849)*AG849)/((AC849*AK849)*AG849),0)&gt;1,
1,
IFERROR(((U849+V849+Y849)*AG849)/((AC849*AK849)*AG849),0)
)
)
)
))</f>
        <v/>
      </c>
      <c r="BG849" s="50">
        <f>IF(D849="","",IF(S849="S",0,IF(AND(ISNUMBER(AC849),ISNUMBER(AM849)),IF(OR(AC849*AM849&lt;0,ISERR(AC849*AM849)),0,AC849*AM849),0)))</f>
        <v/>
      </c>
      <c r="BH849" s="50">
        <f>IF(D849="","",IF(BY849&gt;TODAY()-60,0,IF(Y849&gt;12,MAX(0,(U849+Y849)-BG849),MAX(0,U849-BG849))))</f>
        <v/>
      </c>
      <c r="BI849" s="51">
        <f>IF(D849="","",BH849*AG849)</f>
        <v/>
      </c>
      <c r="BJ849" s="51">
        <f>IF(D849="","",IF(OR(R849="A",R849="AA",R849="AAA"),BI849,0))</f>
        <v/>
      </c>
      <c r="BK849" s="51">
        <f>IF(D849="","",IF(R849="B",BI849,0))</f>
        <v/>
      </c>
      <c r="BL849" s="51">
        <f>IF(D849="","",IF(R849="C",BI849,0))</f>
        <v/>
      </c>
      <c r="BM849" s="51">
        <f>IF(D849="","",IFERROR(MAX(0,MIN(BI849/AP849,1)),0))</f>
        <v/>
      </c>
      <c r="BN849" s="52">
        <f>IF(D849="","",AB849*AG849)</f>
        <v/>
      </c>
      <c r="BO849" s="52">
        <f>IF(D849="","",(U849+V849+X849)*AG849)</f>
        <v/>
      </c>
      <c r="BP849" s="52">
        <f>IF(D849="","",(AB849*3)*AG849)</f>
        <v/>
      </c>
      <c r="BQ849" s="52">
        <f>IF(D849="","",IF(BO849-BP849&gt;0,0,BO849-BP849))</f>
        <v/>
      </c>
      <c r="BR849" s="52">
        <f>IF(D849="","",IF(BO849-BP849-BN849&gt;0,0,BO849-BP849-BN849))</f>
        <v/>
      </c>
      <c r="BS849" s="53">
        <f>IF(D849="","",IFERROR(AB849*AI849,0))</f>
        <v/>
      </c>
      <c r="BT849" s="53">
        <f>IF(D849="","",IFERROR(IF(X849&gt;12, AI849*(U849+V849+X849), AI849*(U849+V849)),0))</f>
        <v/>
      </c>
      <c r="BU849" s="53">
        <f>IF(D849="","",IFERROR(((AB849*3)*AI849),0))</f>
        <v/>
      </c>
      <c r="BV849" s="53">
        <f>IF(D849="","",IF(BT849-BU849&gt;0,0,BT849-BU849))</f>
        <v/>
      </c>
      <c r="BW849" s="53">
        <f>IF(D849="","",IF(BT849-BU849-BS849&gt;0,0,BT849-BU849-BS849))</f>
        <v/>
      </c>
      <c r="BX849" s="36">
        <f>IF(D849="","",IFERROR(VLOOKUP(D849,'produto-entrada-7'!A:M,3,0),"SEM PEDIDO"))</f>
        <v/>
      </c>
      <c r="BY849" s="36">
        <f>IF(D849="","",VLOOKUP(D849,'produto-estoque-total-7'!A:AB,25,0))</f>
        <v/>
      </c>
      <c r="BZ849" s="36">
        <f>IF(D849="","",IFERROR(VLOOKUP(D849,'produto-estoque-total-7'!A:AB,26,0)/100,0))</f>
        <v/>
      </c>
      <c r="CA849" s="36">
        <f>IF(D849="","",IFERROR(VLOOKUP(D849,'produto-estoque-total-7'!A:AB,27,0)/100,0))</f>
        <v/>
      </c>
      <c r="CB849" s="41">
        <f>IF(D849="","",V849*AF849)</f>
        <v/>
      </c>
      <c r="CC849" s="41">
        <f>IF(D849="","",V849*AI849)</f>
        <v/>
      </c>
      <c r="CD849" s="54">
        <f>IF(D849="","",VLOOKUP(D849,'produto-estoque-total-7'!A:AB,28,0))</f>
        <v/>
      </c>
    </row>
    <row r="850">
      <c r="A850" s="36">
        <f>IF(D850="","",VLOOKUP(D850,'produto-estoque-total-7'!A:AB,3,0))</f>
        <v/>
      </c>
      <c r="B850" s="1">
        <f>IF(D850="","",VLOOKUP(D850,'produto-estoque-total-7'!A:AB,12,0))</f>
        <v/>
      </c>
      <c r="C850" s="1">
        <f>IF(D850="","",VLOOKUP(D850,'produto-estoque-total-7'!A:AB,2,0))</f>
        <v/>
      </c>
      <c r="D850" s="37">
        <f>IFERROR(IF('produto-estoque-total-7'!A849="","",'produto-estoque-total-7'!A849),"")</f>
        <v/>
      </c>
      <c r="E850" s="1">
        <f>IF(D850="","",VLOOKUP(D850,'produto-estoque-total-7'!A:AB,4,0))</f>
        <v/>
      </c>
      <c r="F850" s="36">
        <f>IF(D850="","",VLOOKUP(D850,'produto-estoque-total-7'!A:AB,13,0))</f>
        <v/>
      </c>
      <c r="G850" s="1">
        <f>IF(F850="","",VLOOKUP(F850,'FORNECEDORES X COMPRADOR'!A:D,4,0))</f>
        <v/>
      </c>
      <c r="H850" s="1">
        <f>IF(F850="","",VLOOKUP(F850,'FORNECEDORES X COMPRADOR'!A:E,5,0))</f>
        <v/>
      </c>
      <c r="I850" s="36">
        <f>IF(D850="","",VLOOKUP(D850,'produto-estoque-total-7'!A:AB,15,0))</f>
        <v/>
      </c>
      <c r="J850" s="36">
        <f>IF(D850="","",VLOOKUP(D850,'produto-estoque-total-7'!A:AB,19,0))</f>
        <v/>
      </c>
      <c r="K850" s="1">
        <f>IF(D850="","",VLOOKUP(D850,'produto-estoque-total-7'!A:AB,20,0))</f>
        <v/>
      </c>
      <c r="L850" s="36">
        <f>IF(D850="","",VLOOKUP(D850,'produto-estoque-total-7'!A:AB,17,0))</f>
        <v/>
      </c>
      <c r="M850" s="1">
        <f>IF(D850="","",VLOOKUP(D850,'produto-estoque-total-7'!A:AB,18,0))</f>
        <v/>
      </c>
      <c r="N850" s="36">
        <f>IF(D850="","",VLOOKUP(D850,'produto-estoque-total-7'!A:AB,21,0))</f>
        <v/>
      </c>
      <c r="O850" s="1">
        <f>IF(D850="","",VLOOKUP(D850,'produto-estoque-total-7'!A:AB,22,0))</f>
        <v/>
      </c>
      <c r="P850" s="36">
        <f>IF(D850="","",VLOOKUP(D850,'produto-estoque-total-7'!A:AB,23,0))</f>
        <v/>
      </c>
      <c r="Q850" s="1">
        <f>IF(D850="","",VLOOKUP(D850,'produto-estoque-total-7'!A:AB,24,0))</f>
        <v/>
      </c>
      <c r="R850" s="38">
        <f>IFERROR(IF(D850="","",VLOOKUP(D850,'produto-venda-7'!B:N,13,0)),"C")</f>
        <v/>
      </c>
      <c r="S850" s="39">
        <f>IF(D850="","",VLOOKUP(D850,'produto-estoque-total-7'!A:AB,6,0))</f>
        <v/>
      </c>
      <c r="T850" s="39">
        <f>IF(D850="","",VLOOKUP(D850,'produto-estoque-total-7'!A:AB,5,0))</f>
        <v/>
      </c>
      <c r="U850" s="40">
        <f>IF(D850="","",VLOOKUP(D850,'produto-estoque-total-7'!A:AB,11,0))</f>
        <v/>
      </c>
      <c r="V850" s="41">
        <f>IF(D850="","",IFERROR(VLOOKUP(D850,'produto-entrada-7'!A:M,10,0),0))</f>
        <v/>
      </c>
      <c r="W850" s="42" t="n"/>
      <c r="X850" s="39">
        <f>IF(D850="","",VLOOKUP(D850,'produto-estoque-total-7'!A:AB,8,0))</f>
        <v/>
      </c>
      <c r="Y850" s="39">
        <f>IF(D850="","",VLOOKUP(D850,'produto-estoque-total-7'!A:AB,9,0))</f>
        <v/>
      </c>
      <c r="Z850" s="39">
        <f>IF(D850="","",VLOOKUP(D850,'produto-estoque-total-7'!A:AB,10,0))</f>
        <v/>
      </c>
      <c r="AA850" s="39">
        <f>IFERROR(IF(D850="","",VLOOKUP(D850,'produto-venda-7'!B:N,4,0)),0)</f>
        <v/>
      </c>
      <c r="AB850" s="39">
        <f>IFERROR(IF(D850="","",VLOOKUP(D850,'produto-venda-7'!B:N,5,0)),0)</f>
        <v/>
      </c>
      <c r="AC850" s="39">
        <f>IF(D850="","",IFERROR(AA850/90,0))</f>
        <v/>
      </c>
      <c r="AD850" s="36">
        <f>IF(D850="","",IFERROR(VLOOKUP(D850,'produto-entrada-7'!A:M,4,0),0))</f>
        <v/>
      </c>
      <c r="AE850" s="36">
        <f>IFERROR(IF(D850="","",VLOOKUP(D850,'produto-venda-7'!B:N,10,0)),0)</f>
        <v/>
      </c>
      <c r="AF850" s="36">
        <f>IF(D850="","",IFERROR(VLOOKUP(D850,'produto-entrada-7'!A:M,11,0),0))</f>
        <v/>
      </c>
      <c r="AG850" s="1">
        <f>IF(D850="","",IFERROR(VLOOKUP(D850,'produto-entrada-7'!A:M,12,0),0))</f>
        <v/>
      </c>
      <c r="AH850" s="1">
        <f>IF(D850="","",IFERROR(VLOOKUP(D850,'produto-entrada-7'!A:M,13,0),0))</f>
        <v/>
      </c>
      <c r="AI850" s="36">
        <f>IFERROR(IF(D850="","",VLOOKUP(D850,'produto-venda-7'!B:N,11,0)),0)</f>
        <v/>
      </c>
      <c r="AJ850" s="43">
        <f>IF(D850="","",IFERROR(AI850*AB850,0))</f>
        <v/>
      </c>
      <c r="AK850" s="44">
        <f>IFERROR(IF(D850="","",VLOOKUP(F850,'ANALISE FORNECEDOR'!$A:$I,8,0)),"")</f>
        <v/>
      </c>
      <c r="AL850" s="44">
        <f>IF(D850="","",AVERAGE(AM850,AK850))</f>
        <v/>
      </c>
      <c r="AM850" s="44">
        <f>IFERROR(IF(D850="","",VLOOKUP(F850,'ANALISE FORNECEDOR'!$A:$I,9,0)),"")</f>
        <v/>
      </c>
      <c r="AN850" s="45">
        <f>IF(D850="","",IF(Y850&gt;12,AI850*(U850+Y850),AI850*U850))</f>
        <v/>
      </c>
      <c r="AO850" s="45">
        <f>IF(D850="","",IF(Y850&gt;12,AI850*(U850+V850+Y850),AI850*(U850+V850)))</f>
        <v/>
      </c>
      <c r="AP850" s="46">
        <f>IF(D850="","",IF(Y850&gt;12,AG850*(U850+Y850),AG850*U850))</f>
        <v/>
      </c>
      <c r="AQ850" s="46">
        <f>IF(D850="","",IF(Y850&gt;12,AG850*(U850+V850+Y850),AG850*(U850+V850)))</f>
        <v/>
      </c>
      <c r="AR850" s="46">
        <f>IF(D850="","",IF(OR(R850="A",R850="AA",R850="AAA"),AP850,0))</f>
        <v/>
      </c>
      <c r="AS850" s="46">
        <f>IF(D850="","",IF(R850="B",AP850,0))</f>
        <v/>
      </c>
      <c r="AT850" s="46">
        <f>IF(D850="","",IF(R850="C",AP850,0))</f>
        <v/>
      </c>
      <c r="AU850" s="47">
        <f>IF(D850="","",IFERROR(AN850/AJ850,0))</f>
        <v/>
      </c>
      <c r="AV850" s="47">
        <f>IF(D850="","",IFERROR(((AO850)/AJ850),0))</f>
        <v/>
      </c>
      <c r="AW850" s="48">
        <f>IF(D850="","",IF(OR(S850="S",NOT(AND(ISNUMBER(AC850),ISNUMBER(AL850),AC850*AL850&gt;=0))),0,AC850*AL850))</f>
        <v/>
      </c>
      <c r="AX850" s="49">
        <f>IFERROR(IF(D850="","",AW850*AG850),0)</f>
        <v/>
      </c>
      <c r="AY850" s="48">
        <f>IF(D850="","",IF(OR(S850="S",NOT(AND(ISNUMBER(AC850),ISNUMBER(AK850),AC850*AK850&gt;=0))),0,AC850*AK850))</f>
        <v/>
      </c>
      <c r="AZ850" s="48">
        <f>IFERROR(IF(D850="","",IF(AY850=0,0,IF(((AY850)-(U850+Y850))&lt;0,0,(AY850)-U850))),0)</f>
        <v/>
      </c>
      <c r="BA850" s="49">
        <f>IF(D850="","",AZ850*AG850)</f>
        <v/>
      </c>
      <c r="BB850" s="49">
        <f>IF(D850="","",IF(OR(R850="A",R850="AA",R850="AAA"),BA850,0))</f>
        <v/>
      </c>
      <c r="BC850" s="49">
        <f>IF(D850="","",IF(R850="B",BA850,0))</f>
        <v/>
      </c>
      <c r="BD850" s="49">
        <f>IF(D850="","",IF(R850="B",BA850,0))</f>
        <v/>
      </c>
      <c r="BE850" s="49">
        <f>IF(D850="","",IF(S850="S",
1,
IF(AC850=0,
1,
IF(
IFERROR(((U850+Y850)*AG850)/((AC850*AK850)*AG850),0)&lt;0,
0,
IF(
IFERROR(((U850+Y850)*AG850)/((AC850*AK850)*AG850),0)&gt;1,
1,
IFERROR(((U850+Y850)*AG850)/((AC850*AK850)*AG850),0)
)
)
)
))</f>
        <v/>
      </c>
      <c r="BF850" s="49">
        <f>IF(D850="","",IF(S850="S",
1,
IF(AC850=0,
1,
IF(
IFERROR(((U850+V850+Y850)*AG850)/((AC850*AK850)*AG850),0)&lt;0,
0,
IF(
IFERROR(((U850+V850+Y850)*AG850)/((AC850*AK850)*AG850),0)&gt;1,
1,
IFERROR(((U850+V850+Y850)*AG850)/((AC850*AK850)*AG850),0)
)
)
)
))</f>
        <v/>
      </c>
      <c r="BG850" s="50">
        <f>IF(D850="","",IF(S850="S",0,IF(AND(ISNUMBER(AC850),ISNUMBER(AM850)),IF(OR(AC850*AM850&lt;0,ISERR(AC850*AM850)),0,AC850*AM850),0)))</f>
        <v/>
      </c>
      <c r="BH850" s="50">
        <f>IF(D850="","",IF(BY850&gt;TODAY()-60,0,IF(Y850&gt;12,MAX(0,(U850+Y850)-BG850),MAX(0,U850-BG850))))</f>
        <v/>
      </c>
      <c r="BI850" s="51">
        <f>IF(D850="","",BH850*AG850)</f>
        <v/>
      </c>
      <c r="BJ850" s="51">
        <f>IF(D850="","",IF(OR(R850="A",R850="AA",R850="AAA"),BI850,0))</f>
        <v/>
      </c>
      <c r="BK850" s="51">
        <f>IF(D850="","",IF(R850="B",BI850,0))</f>
        <v/>
      </c>
      <c r="BL850" s="51">
        <f>IF(D850="","",IF(R850="C",BI850,0))</f>
        <v/>
      </c>
      <c r="BM850" s="51">
        <f>IF(D850="","",IFERROR(MAX(0,MIN(BI850/AP850,1)),0))</f>
        <v/>
      </c>
      <c r="BN850" s="52">
        <f>IF(D850="","",AB850*AG850)</f>
        <v/>
      </c>
      <c r="BO850" s="52">
        <f>IF(D850="","",(U850+V850+X850)*AG850)</f>
        <v/>
      </c>
      <c r="BP850" s="52">
        <f>IF(D850="","",(AB850*3)*AG850)</f>
        <v/>
      </c>
      <c r="BQ850" s="52">
        <f>IF(D850="","",IF(BO850-BP850&gt;0,0,BO850-BP850))</f>
        <v/>
      </c>
      <c r="BR850" s="52">
        <f>IF(D850="","",IF(BO850-BP850-BN850&gt;0,0,BO850-BP850-BN850))</f>
        <v/>
      </c>
      <c r="BS850" s="53">
        <f>IF(D850="","",IFERROR(AB850*AI850,0))</f>
        <v/>
      </c>
      <c r="BT850" s="53">
        <f>IF(D850="","",IFERROR(IF(X850&gt;12, AI850*(U850+V850+X850), AI850*(U850+V850)),0))</f>
        <v/>
      </c>
      <c r="BU850" s="53">
        <f>IF(D850="","",IFERROR(((AB850*3)*AI850),0))</f>
        <v/>
      </c>
      <c r="BV850" s="53">
        <f>IF(D850="","",IF(BT850-BU850&gt;0,0,BT850-BU850))</f>
        <v/>
      </c>
      <c r="BW850" s="53">
        <f>IF(D850="","",IF(BT850-BU850-BS850&gt;0,0,BT850-BU850-BS850))</f>
        <v/>
      </c>
      <c r="BX850" s="36">
        <f>IF(D850="","",IFERROR(VLOOKUP(D850,'produto-entrada-7'!A:M,3,0),"SEM PEDIDO"))</f>
        <v/>
      </c>
      <c r="BY850" s="36">
        <f>IF(D850="","",VLOOKUP(D850,'produto-estoque-total-7'!A:AB,25,0))</f>
        <v/>
      </c>
      <c r="BZ850" s="36">
        <f>IF(D850="","",IFERROR(VLOOKUP(D850,'produto-estoque-total-7'!A:AB,26,0)/100,0))</f>
        <v/>
      </c>
      <c r="CA850" s="36">
        <f>IF(D850="","",IFERROR(VLOOKUP(D850,'produto-estoque-total-7'!A:AB,27,0)/100,0))</f>
        <v/>
      </c>
      <c r="CB850" s="41">
        <f>IF(D850="","",V850*AF850)</f>
        <v/>
      </c>
      <c r="CC850" s="41">
        <f>IF(D850="","",V850*AI850)</f>
        <v/>
      </c>
      <c r="CD850" s="54">
        <f>IF(D850="","",VLOOKUP(D850,'produto-estoque-total-7'!A:AB,28,0))</f>
        <v/>
      </c>
    </row>
    <row r="851">
      <c r="A851" s="36">
        <f>IF(D851="","",VLOOKUP(D851,'produto-estoque-total-7'!A:AB,3,0))</f>
        <v/>
      </c>
      <c r="B851" s="1">
        <f>IF(D851="","",VLOOKUP(D851,'produto-estoque-total-7'!A:AB,12,0))</f>
        <v/>
      </c>
      <c r="C851" s="1">
        <f>IF(D851="","",VLOOKUP(D851,'produto-estoque-total-7'!A:AB,2,0))</f>
        <v/>
      </c>
      <c r="D851" s="37">
        <f>IFERROR(IF('produto-estoque-total-7'!A850="","",'produto-estoque-total-7'!A850),"")</f>
        <v/>
      </c>
      <c r="E851" s="1">
        <f>IF(D851="","",VLOOKUP(D851,'produto-estoque-total-7'!A:AB,4,0))</f>
        <v/>
      </c>
      <c r="F851" s="36">
        <f>IF(D851="","",VLOOKUP(D851,'produto-estoque-total-7'!A:AB,13,0))</f>
        <v/>
      </c>
      <c r="G851" s="1">
        <f>IF(F851="","",VLOOKUP(F851,'FORNECEDORES X COMPRADOR'!A:D,4,0))</f>
        <v/>
      </c>
      <c r="H851" s="1">
        <f>IF(F851="","",VLOOKUP(F851,'FORNECEDORES X COMPRADOR'!A:E,5,0))</f>
        <v/>
      </c>
      <c r="I851" s="36">
        <f>IF(D851="","",VLOOKUP(D851,'produto-estoque-total-7'!A:AB,15,0))</f>
        <v/>
      </c>
      <c r="J851" s="36">
        <f>IF(D851="","",VLOOKUP(D851,'produto-estoque-total-7'!A:AB,19,0))</f>
        <v/>
      </c>
      <c r="K851" s="1">
        <f>IF(D851="","",VLOOKUP(D851,'produto-estoque-total-7'!A:AB,20,0))</f>
        <v/>
      </c>
      <c r="L851" s="36">
        <f>IF(D851="","",VLOOKUP(D851,'produto-estoque-total-7'!A:AB,17,0))</f>
        <v/>
      </c>
      <c r="M851" s="1">
        <f>IF(D851="","",VLOOKUP(D851,'produto-estoque-total-7'!A:AB,18,0))</f>
        <v/>
      </c>
      <c r="N851" s="36">
        <f>IF(D851="","",VLOOKUP(D851,'produto-estoque-total-7'!A:AB,21,0))</f>
        <v/>
      </c>
      <c r="O851" s="1">
        <f>IF(D851="","",VLOOKUP(D851,'produto-estoque-total-7'!A:AB,22,0))</f>
        <v/>
      </c>
      <c r="P851" s="36">
        <f>IF(D851="","",VLOOKUP(D851,'produto-estoque-total-7'!A:AB,23,0))</f>
        <v/>
      </c>
      <c r="Q851" s="1">
        <f>IF(D851="","",VLOOKUP(D851,'produto-estoque-total-7'!A:AB,24,0))</f>
        <v/>
      </c>
      <c r="R851" s="38">
        <f>IFERROR(IF(D851="","",VLOOKUP(D851,'produto-venda-7'!B:N,13,0)),"C")</f>
        <v/>
      </c>
      <c r="S851" s="39">
        <f>IF(D851="","",VLOOKUP(D851,'produto-estoque-total-7'!A:AB,6,0))</f>
        <v/>
      </c>
      <c r="T851" s="39">
        <f>IF(D851="","",VLOOKUP(D851,'produto-estoque-total-7'!A:AB,5,0))</f>
        <v/>
      </c>
      <c r="U851" s="40">
        <f>IF(D851="","",VLOOKUP(D851,'produto-estoque-total-7'!A:AB,11,0))</f>
        <v/>
      </c>
      <c r="V851" s="41">
        <f>IF(D851="","",IFERROR(VLOOKUP(D851,'produto-entrada-7'!A:M,10,0),0))</f>
        <v/>
      </c>
      <c r="W851" s="42" t="n"/>
      <c r="X851" s="39">
        <f>IF(D851="","",VLOOKUP(D851,'produto-estoque-total-7'!A:AB,8,0))</f>
        <v/>
      </c>
      <c r="Y851" s="39">
        <f>IF(D851="","",VLOOKUP(D851,'produto-estoque-total-7'!A:AB,9,0))</f>
        <v/>
      </c>
      <c r="Z851" s="39">
        <f>IF(D851="","",VLOOKUP(D851,'produto-estoque-total-7'!A:AB,10,0))</f>
        <v/>
      </c>
      <c r="AA851" s="39">
        <f>IFERROR(IF(D851="","",VLOOKUP(D851,'produto-venda-7'!B:N,4,0)),0)</f>
        <v/>
      </c>
      <c r="AB851" s="39">
        <f>IFERROR(IF(D851="","",VLOOKUP(D851,'produto-venda-7'!B:N,5,0)),0)</f>
        <v/>
      </c>
      <c r="AC851" s="39">
        <f>IF(D851="","",IFERROR(AA851/90,0))</f>
        <v/>
      </c>
      <c r="AD851" s="36">
        <f>IF(D851="","",IFERROR(VLOOKUP(D851,'produto-entrada-7'!A:M,4,0),0))</f>
        <v/>
      </c>
      <c r="AE851" s="36">
        <f>IFERROR(IF(D851="","",VLOOKUP(D851,'produto-venda-7'!B:N,10,0)),0)</f>
        <v/>
      </c>
      <c r="AF851" s="36">
        <f>IF(D851="","",IFERROR(VLOOKUP(D851,'produto-entrada-7'!A:M,11,0),0))</f>
        <v/>
      </c>
      <c r="AG851" s="1">
        <f>IF(D851="","",IFERROR(VLOOKUP(D851,'produto-entrada-7'!A:M,12,0),0))</f>
        <v/>
      </c>
      <c r="AH851" s="1">
        <f>IF(D851="","",IFERROR(VLOOKUP(D851,'produto-entrada-7'!A:M,13,0),0))</f>
        <v/>
      </c>
      <c r="AI851" s="36">
        <f>IFERROR(IF(D851="","",VLOOKUP(D851,'produto-venda-7'!B:N,11,0)),0)</f>
        <v/>
      </c>
      <c r="AJ851" s="43">
        <f>IF(D851="","",IFERROR(AI851*AB851,0))</f>
        <v/>
      </c>
      <c r="AK851" s="44">
        <f>IFERROR(IF(D851="","",VLOOKUP(F851,'ANALISE FORNECEDOR'!$A:$I,8,0)),"")</f>
        <v/>
      </c>
      <c r="AL851" s="44">
        <f>IF(D851="","",AVERAGE(AM851,AK851))</f>
        <v/>
      </c>
      <c r="AM851" s="44">
        <f>IFERROR(IF(D851="","",VLOOKUP(F851,'ANALISE FORNECEDOR'!$A:$I,9,0)),"")</f>
        <v/>
      </c>
      <c r="AN851" s="45">
        <f>IF(D851="","",IF(Y851&gt;12,AI851*(U851+Y851),AI851*U851))</f>
        <v/>
      </c>
      <c r="AO851" s="45">
        <f>IF(D851="","",IF(Y851&gt;12,AI851*(U851+V851+Y851),AI851*(U851+V851)))</f>
        <v/>
      </c>
      <c r="AP851" s="46">
        <f>IF(D851="","",IF(Y851&gt;12,AG851*(U851+Y851),AG851*U851))</f>
        <v/>
      </c>
      <c r="AQ851" s="46">
        <f>IF(D851="","",IF(Y851&gt;12,AG851*(U851+V851+Y851),AG851*(U851+V851)))</f>
        <v/>
      </c>
      <c r="AR851" s="46">
        <f>IF(D851="","",IF(OR(R851="A",R851="AA",R851="AAA"),AP851,0))</f>
        <v/>
      </c>
      <c r="AS851" s="46">
        <f>IF(D851="","",IF(R851="B",AP851,0))</f>
        <v/>
      </c>
      <c r="AT851" s="46">
        <f>IF(D851="","",IF(R851="C",AP851,0))</f>
        <v/>
      </c>
      <c r="AU851" s="47">
        <f>IF(D851="","",IFERROR(AN851/AJ851,0))</f>
        <v/>
      </c>
      <c r="AV851" s="47">
        <f>IF(D851="","",IFERROR(((AO851)/AJ851),0))</f>
        <v/>
      </c>
      <c r="AW851" s="48">
        <f>IF(D851="","",IF(OR(S851="S",NOT(AND(ISNUMBER(AC851),ISNUMBER(AL851),AC851*AL851&gt;=0))),0,AC851*AL851))</f>
        <v/>
      </c>
      <c r="AX851" s="49">
        <f>IFERROR(IF(D851="","",AW851*AG851),0)</f>
        <v/>
      </c>
      <c r="AY851" s="48">
        <f>IF(D851="","",IF(OR(S851="S",NOT(AND(ISNUMBER(AC851),ISNUMBER(AK851),AC851*AK851&gt;=0))),0,AC851*AK851))</f>
        <v/>
      </c>
      <c r="AZ851" s="48">
        <f>IFERROR(IF(D851="","",IF(AY851=0,0,IF(((AY851)-(U851+Y851))&lt;0,0,(AY851)-U851))),0)</f>
        <v/>
      </c>
      <c r="BA851" s="49">
        <f>IF(D851="","",AZ851*AG851)</f>
        <v/>
      </c>
      <c r="BB851" s="49">
        <f>IF(D851="","",IF(OR(R851="A",R851="AA",R851="AAA"),BA851,0))</f>
        <v/>
      </c>
      <c r="BC851" s="49">
        <f>IF(D851="","",IF(R851="B",BA851,0))</f>
        <v/>
      </c>
      <c r="BD851" s="49">
        <f>IF(D851="","",IF(R851="B",BA851,0))</f>
        <v/>
      </c>
      <c r="BE851" s="49">
        <f>IF(D851="","",IF(S851="S",
1,
IF(AC851=0,
1,
IF(
IFERROR(((U851+Y851)*AG851)/((AC851*AK851)*AG851),0)&lt;0,
0,
IF(
IFERROR(((U851+Y851)*AG851)/((AC851*AK851)*AG851),0)&gt;1,
1,
IFERROR(((U851+Y851)*AG851)/((AC851*AK851)*AG851),0)
)
)
)
))</f>
        <v/>
      </c>
      <c r="BF851" s="49">
        <f>IF(D851="","",IF(S851="S",
1,
IF(AC851=0,
1,
IF(
IFERROR(((U851+V851+Y851)*AG851)/((AC851*AK851)*AG851),0)&lt;0,
0,
IF(
IFERROR(((U851+V851+Y851)*AG851)/((AC851*AK851)*AG851),0)&gt;1,
1,
IFERROR(((U851+V851+Y851)*AG851)/((AC851*AK851)*AG851),0)
)
)
)
))</f>
        <v/>
      </c>
      <c r="BG851" s="50">
        <f>IF(D851="","",IF(S851="S",0,IF(AND(ISNUMBER(AC851),ISNUMBER(AM851)),IF(OR(AC851*AM851&lt;0,ISERR(AC851*AM851)),0,AC851*AM851),0)))</f>
        <v/>
      </c>
      <c r="BH851" s="50">
        <f>IF(D851="","",IF(BY851&gt;TODAY()-60,0,IF(Y851&gt;12,MAX(0,(U851+Y851)-BG851),MAX(0,U851-BG851))))</f>
        <v/>
      </c>
      <c r="BI851" s="51">
        <f>IF(D851="","",BH851*AG851)</f>
        <v/>
      </c>
      <c r="BJ851" s="51">
        <f>IF(D851="","",IF(OR(R851="A",R851="AA",R851="AAA"),BI851,0))</f>
        <v/>
      </c>
      <c r="BK851" s="51">
        <f>IF(D851="","",IF(R851="B",BI851,0))</f>
        <v/>
      </c>
      <c r="BL851" s="51">
        <f>IF(D851="","",IF(R851="C",BI851,0))</f>
        <v/>
      </c>
      <c r="BM851" s="51">
        <f>IF(D851="","",IFERROR(MAX(0,MIN(BI851/AP851,1)),0))</f>
        <v/>
      </c>
      <c r="BN851" s="52">
        <f>IF(D851="","",AB851*AG851)</f>
        <v/>
      </c>
      <c r="BO851" s="52">
        <f>IF(D851="","",(U851+V851+X851)*AG851)</f>
        <v/>
      </c>
      <c r="BP851" s="52">
        <f>IF(D851="","",(AB851*3)*AG851)</f>
        <v/>
      </c>
      <c r="BQ851" s="52">
        <f>IF(D851="","",IF(BO851-BP851&gt;0,0,BO851-BP851))</f>
        <v/>
      </c>
      <c r="BR851" s="52">
        <f>IF(D851="","",IF(BO851-BP851-BN851&gt;0,0,BO851-BP851-BN851))</f>
        <v/>
      </c>
      <c r="BS851" s="53">
        <f>IF(D851="","",IFERROR(AB851*AI851,0))</f>
        <v/>
      </c>
      <c r="BT851" s="53">
        <f>IF(D851="","",IFERROR(IF(X851&gt;12, AI851*(U851+V851+X851), AI851*(U851+V851)),0))</f>
        <v/>
      </c>
      <c r="BU851" s="53">
        <f>IF(D851="","",IFERROR(((AB851*3)*AI851),0))</f>
        <v/>
      </c>
      <c r="BV851" s="53">
        <f>IF(D851="","",IF(BT851-BU851&gt;0,0,BT851-BU851))</f>
        <v/>
      </c>
      <c r="BW851" s="53">
        <f>IF(D851="","",IF(BT851-BU851-BS851&gt;0,0,BT851-BU851-BS851))</f>
        <v/>
      </c>
      <c r="BX851" s="36">
        <f>IF(D851="","",IFERROR(VLOOKUP(D851,'produto-entrada-7'!A:M,3,0),"SEM PEDIDO"))</f>
        <v/>
      </c>
      <c r="BY851" s="36">
        <f>IF(D851="","",VLOOKUP(D851,'produto-estoque-total-7'!A:AB,25,0))</f>
        <v/>
      </c>
      <c r="BZ851" s="36">
        <f>IF(D851="","",IFERROR(VLOOKUP(D851,'produto-estoque-total-7'!A:AB,26,0)/100,0))</f>
        <v/>
      </c>
      <c r="CA851" s="36">
        <f>IF(D851="","",IFERROR(VLOOKUP(D851,'produto-estoque-total-7'!A:AB,27,0)/100,0))</f>
        <v/>
      </c>
      <c r="CB851" s="41">
        <f>IF(D851="","",V851*AF851)</f>
        <v/>
      </c>
      <c r="CC851" s="41">
        <f>IF(D851="","",V851*AI851)</f>
        <v/>
      </c>
      <c r="CD851" s="54">
        <f>IF(D851="","",VLOOKUP(D851,'produto-estoque-total-7'!A:AB,28,0))</f>
        <v/>
      </c>
    </row>
    <row r="852">
      <c r="A852" s="36">
        <f>IF(D852="","",VLOOKUP(D852,'produto-estoque-total-7'!A:AB,3,0))</f>
        <v/>
      </c>
      <c r="B852" s="1">
        <f>IF(D852="","",VLOOKUP(D852,'produto-estoque-total-7'!A:AB,12,0))</f>
        <v/>
      </c>
      <c r="C852" s="1">
        <f>IF(D852="","",VLOOKUP(D852,'produto-estoque-total-7'!A:AB,2,0))</f>
        <v/>
      </c>
      <c r="D852" s="37">
        <f>IFERROR(IF('produto-estoque-total-7'!A851="","",'produto-estoque-total-7'!A851),"")</f>
        <v/>
      </c>
      <c r="E852" s="1">
        <f>IF(D852="","",VLOOKUP(D852,'produto-estoque-total-7'!A:AB,4,0))</f>
        <v/>
      </c>
      <c r="F852" s="36">
        <f>IF(D852="","",VLOOKUP(D852,'produto-estoque-total-7'!A:AB,13,0))</f>
        <v/>
      </c>
      <c r="G852" s="1">
        <f>IF(F852="","",VLOOKUP(F852,'FORNECEDORES X COMPRADOR'!A:D,4,0))</f>
        <v/>
      </c>
      <c r="H852" s="1">
        <f>IF(F852="","",VLOOKUP(F852,'FORNECEDORES X COMPRADOR'!A:E,5,0))</f>
        <v/>
      </c>
      <c r="I852" s="36">
        <f>IF(D852="","",VLOOKUP(D852,'produto-estoque-total-7'!A:AB,15,0))</f>
        <v/>
      </c>
      <c r="J852" s="36">
        <f>IF(D852="","",VLOOKUP(D852,'produto-estoque-total-7'!A:AB,19,0))</f>
        <v/>
      </c>
      <c r="K852" s="1">
        <f>IF(D852="","",VLOOKUP(D852,'produto-estoque-total-7'!A:AB,20,0))</f>
        <v/>
      </c>
      <c r="L852" s="36">
        <f>IF(D852="","",VLOOKUP(D852,'produto-estoque-total-7'!A:AB,17,0))</f>
        <v/>
      </c>
      <c r="M852" s="1">
        <f>IF(D852="","",VLOOKUP(D852,'produto-estoque-total-7'!A:AB,18,0))</f>
        <v/>
      </c>
      <c r="N852" s="36">
        <f>IF(D852="","",VLOOKUP(D852,'produto-estoque-total-7'!A:AB,21,0))</f>
        <v/>
      </c>
      <c r="O852" s="1">
        <f>IF(D852="","",VLOOKUP(D852,'produto-estoque-total-7'!A:AB,22,0))</f>
        <v/>
      </c>
      <c r="P852" s="36">
        <f>IF(D852="","",VLOOKUP(D852,'produto-estoque-total-7'!A:AB,23,0))</f>
        <v/>
      </c>
      <c r="Q852" s="1">
        <f>IF(D852="","",VLOOKUP(D852,'produto-estoque-total-7'!A:AB,24,0))</f>
        <v/>
      </c>
      <c r="R852" s="38">
        <f>IFERROR(IF(D852="","",VLOOKUP(D852,'produto-venda-7'!B:N,13,0)),"C")</f>
        <v/>
      </c>
      <c r="S852" s="39">
        <f>IF(D852="","",VLOOKUP(D852,'produto-estoque-total-7'!A:AB,6,0))</f>
        <v/>
      </c>
      <c r="T852" s="39">
        <f>IF(D852="","",VLOOKUP(D852,'produto-estoque-total-7'!A:AB,5,0))</f>
        <v/>
      </c>
      <c r="U852" s="40">
        <f>IF(D852="","",VLOOKUP(D852,'produto-estoque-total-7'!A:AB,11,0))</f>
        <v/>
      </c>
      <c r="V852" s="41">
        <f>IF(D852="","",IFERROR(VLOOKUP(D852,'produto-entrada-7'!A:M,10,0),0))</f>
        <v/>
      </c>
      <c r="W852" s="42" t="n"/>
      <c r="X852" s="39">
        <f>IF(D852="","",VLOOKUP(D852,'produto-estoque-total-7'!A:AB,8,0))</f>
        <v/>
      </c>
      <c r="Y852" s="39">
        <f>IF(D852="","",VLOOKUP(D852,'produto-estoque-total-7'!A:AB,9,0))</f>
        <v/>
      </c>
      <c r="Z852" s="39">
        <f>IF(D852="","",VLOOKUP(D852,'produto-estoque-total-7'!A:AB,10,0))</f>
        <v/>
      </c>
      <c r="AA852" s="39">
        <f>IFERROR(IF(D852="","",VLOOKUP(D852,'produto-venda-7'!B:N,4,0)),0)</f>
        <v/>
      </c>
      <c r="AB852" s="39">
        <f>IFERROR(IF(D852="","",VLOOKUP(D852,'produto-venda-7'!B:N,5,0)),0)</f>
        <v/>
      </c>
      <c r="AC852" s="39">
        <f>IF(D852="","",IFERROR(AA852/90,0))</f>
        <v/>
      </c>
      <c r="AD852" s="36">
        <f>IF(D852="","",IFERROR(VLOOKUP(D852,'produto-entrada-7'!A:M,4,0),0))</f>
        <v/>
      </c>
      <c r="AE852" s="36">
        <f>IFERROR(IF(D852="","",VLOOKUP(D852,'produto-venda-7'!B:N,10,0)),0)</f>
        <v/>
      </c>
      <c r="AF852" s="36">
        <f>IF(D852="","",IFERROR(VLOOKUP(D852,'produto-entrada-7'!A:M,11,0),0))</f>
        <v/>
      </c>
      <c r="AG852" s="1">
        <f>IF(D852="","",IFERROR(VLOOKUP(D852,'produto-entrada-7'!A:M,12,0),0))</f>
        <v/>
      </c>
      <c r="AH852" s="1">
        <f>IF(D852="","",IFERROR(VLOOKUP(D852,'produto-entrada-7'!A:M,13,0),0))</f>
        <v/>
      </c>
      <c r="AI852" s="36">
        <f>IFERROR(IF(D852="","",VLOOKUP(D852,'produto-venda-7'!B:N,11,0)),0)</f>
        <v/>
      </c>
      <c r="AJ852" s="43">
        <f>IF(D852="","",IFERROR(AI852*AB852,0))</f>
        <v/>
      </c>
      <c r="AK852" s="44">
        <f>IFERROR(IF(D852="","",VLOOKUP(F852,'ANALISE FORNECEDOR'!$A:$I,8,0)),"")</f>
        <v/>
      </c>
      <c r="AL852" s="44">
        <f>IF(D852="","",AVERAGE(AM852,AK852))</f>
        <v/>
      </c>
      <c r="AM852" s="44">
        <f>IFERROR(IF(D852="","",VLOOKUP(F852,'ANALISE FORNECEDOR'!$A:$I,9,0)),"")</f>
        <v/>
      </c>
      <c r="AN852" s="45">
        <f>IF(D852="","",IF(Y852&gt;12,AI852*(U852+Y852),AI852*U852))</f>
        <v/>
      </c>
      <c r="AO852" s="45">
        <f>IF(D852="","",IF(Y852&gt;12,AI852*(U852+V852+Y852),AI852*(U852+V852)))</f>
        <v/>
      </c>
      <c r="AP852" s="46">
        <f>IF(D852="","",IF(Y852&gt;12,AG852*(U852+Y852),AG852*U852))</f>
        <v/>
      </c>
      <c r="AQ852" s="46">
        <f>IF(D852="","",IF(Y852&gt;12,AG852*(U852+V852+Y852),AG852*(U852+V852)))</f>
        <v/>
      </c>
      <c r="AR852" s="46">
        <f>IF(D852="","",IF(OR(R852="A",R852="AA",R852="AAA"),AP852,0))</f>
        <v/>
      </c>
      <c r="AS852" s="46">
        <f>IF(D852="","",IF(R852="B",AP852,0))</f>
        <v/>
      </c>
      <c r="AT852" s="46">
        <f>IF(D852="","",IF(R852="C",AP852,0))</f>
        <v/>
      </c>
      <c r="AU852" s="47">
        <f>IF(D852="","",IFERROR(AN852/AJ852,0))</f>
        <v/>
      </c>
      <c r="AV852" s="47">
        <f>IF(D852="","",IFERROR(((AO852)/AJ852),0))</f>
        <v/>
      </c>
      <c r="AW852" s="48">
        <f>IF(D852="","",IF(OR(S852="S",NOT(AND(ISNUMBER(AC852),ISNUMBER(AL852),AC852*AL852&gt;=0))),0,AC852*AL852))</f>
        <v/>
      </c>
      <c r="AX852" s="49">
        <f>IFERROR(IF(D852="","",AW852*AG852),0)</f>
        <v/>
      </c>
      <c r="AY852" s="48">
        <f>IF(D852="","",IF(OR(S852="S",NOT(AND(ISNUMBER(AC852),ISNUMBER(AK852),AC852*AK852&gt;=0))),0,AC852*AK852))</f>
        <v/>
      </c>
      <c r="AZ852" s="48">
        <f>IFERROR(IF(D852="","",IF(AY852=0,0,IF(((AY852)-(U852+Y852))&lt;0,0,(AY852)-U852))),0)</f>
        <v/>
      </c>
      <c r="BA852" s="49">
        <f>IF(D852="","",AZ852*AG852)</f>
        <v/>
      </c>
      <c r="BB852" s="49">
        <f>IF(D852="","",IF(OR(R852="A",R852="AA",R852="AAA"),BA852,0))</f>
        <v/>
      </c>
      <c r="BC852" s="49">
        <f>IF(D852="","",IF(R852="B",BA852,0))</f>
        <v/>
      </c>
      <c r="BD852" s="49">
        <f>IF(D852="","",IF(R852="B",BA852,0))</f>
        <v/>
      </c>
      <c r="BE852" s="49">
        <f>IF(D852="","",IF(S852="S",
1,
IF(AC852=0,
1,
IF(
IFERROR(((U852+Y852)*AG852)/((AC852*AK852)*AG852),0)&lt;0,
0,
IF(
IFERROR(((U852+Y852)*AG852)/((AC852*AK852)*AG852),0)&gt;1,
1,
IFERROR(((U852+Y852)*AG852)/((AC852*AK852)*AG852),0)
)
)
)
))</f>
        <v/>
      </c>
      <c r="BF852" s="49">
        <f>IF(D852="","",IF(S852="S",
1,
IF(AC852=0,
1,
IF(
IFERROR(((U852+V852+Y852)*AG852)/((AC852*AK852)*AG852),0)&lt;0,
0,
IF(
IFERROR(((U852+V852+Y852)*AG852)/((AC852*AK852)*AG852),0)&gt;1,
1,
IFERROR(((U852+V852+Y852)*AG852)/((AC852*AK852)*AG852),0)
)
)
)
))</f>
        <v/>
      </c>
      <c r="BG852" s="50">
        <f>IF(D852="","",IF(S852="S",0,IF(AND(ISNUMBER(AC852),ISNUMBER(AM852)),IF(OR(AC852*AM852&lt;0,ISERR(AC852*AM852)),0,AC852*AM852),0)))</f>
        <v/>
      </c>
      <c r="BH852" s="50">
        <f>IF(D852="","",IF(BY852&gt;TODAY()-60,0,IF(Y852&gt;12,MAX(0,(U852+Y852)-BG852),MAX(0,U852-BG852))))</f>
        <v/>
      </c>
      <c r="BI852" s="51">
        <f>IF(D852="","",BH852*AG852)</f>
        <v/>
      </c>
      <c r="BJ852" s="51">
        <f>IF(D852="","",IF(OR(R852="A",R852="AA",R852="AAA"),BI852,0))</f>
        <v/>
      </c>
      <c r="BK852" s="51">
        <f>IF(D852="","",IF(R852="B",BI852,0))</f>
        <v/>
      </c>
      <c r="BL852" s="51">
        <f>IF(D852="","",IF(R852="C",BI852,0))</f>
        <v/>
      </c>
      <c r="BM852" s="51">
        <f>IF(D852="","",IFERROR(MAX(0,MIN(BI852/AP852,1)),0))</f>
        <v/>
      </c>
      <c r="BN852" s="52">
        <f>IF(D852="","",AB852*AG852)</f>
        <v/>
      </c>
      <c r="BO852" s="52">
        <f>IF(D852="","",(U852+V852+X852)*AG852)</f>
        <v/>
      </c>
      <c r="BP852" s="52">
        <f>IF(D852="","",(AB852*3)*AG852)</f>
        <v/>
      </c>
      <c r="BQ852" s="52">
        <f>IF(D852="","",IF(BO852-BP852&gt;0,0,BO852-BP852))</f>
        <v/>
      </c>
      <c r="BR852" s="52">
        <f>IF(D852="","",IF(BO852-BP852-BN852&gt;0,0,BO852-BP852-BN852))</f>
        <v/>
      </c>
      <c r="BS852" s="53">
        <f>IF(D852="","",IFERROR(AB852*AI852,0))</f>
        <v/>
      </c>
      <c r="BT852" s="53">
        <f>IF(D852="","",IFERROR(IF(X852&gt;12, AI852*(U852+V852+X852), AI852*(U852+V852)),0))</f>
        <v/>
      </c>
      <c r="BU852" s="53">
        <f>IF(D852="","",IFERROR(((AB852*3)*AI852),0))</f>
        <v/>
      </c>
      <c r="BV852" s="53">
        <f>IF(D852="","",IF(BT852-BU852&gt;0,0,BT852-BU852))</f>
        <v/>
      </c>
      <c r="BW852" s="53">
        <f>IF(D852="","",IF(BT852-BU852-BS852&gt;0,0,BT852-BU852-BS852))</f>
        <v/>
      </c>
      <c r="BX852" s="36">
        <f>IF(D852="","",IFERROR(VLOOKUP(D852,'produto-entrada-7'!A:M,3,0),"SEM PEDIDO"))</f>
        <v/>
      </c>
      <c r="BY852" s="36">
        <f>IF(D852="","",VLOOKUP(D852,'produto-estoque-total-7'!A:AB,25,0))</f>
        <v/>
      </c>
      <c r="BZ852" s="36">
        <f>IF(D852="","",IFERROR(VLOOKUP(D852,'produto-estoque-total-7'!A:AB,26,0)/100,0))</f>
        <v/>
      </c>
      <c r="CA852" s="36">
        <f>IF(D852="","",IFERROR(VLOOKUP(D852,'produto-estoque-total-7'!A:AB,27,0)/100,0))</f>
        <v/>
      </c>
      <c r="CB852" s="41">
        <f>IF(D852="","",V852*AF852)</f>
        <v/>
      </c>
      <c r="CC852" s="41">
        <f>IF(D852="","",V852*AI852)</f>
        <v/>
      </c>
      <c r="CD852" s="54">
        <f>IF(D852="","",VLOOKUP(D852,'produto-estoque-total-7'!A:AB,28,0))</f>
        <v/>
      </c>
    </row>
    <row r="853">
      <c r="A853" s="36">
        <f>IF(D853="","",VLOOKUP(D853,'produto-estoque-total-7'!A:AB,3,0))</f>
        <v/>
      </c>
      <c r="B853" s="1">
        <f>IF(D853="","",VLOOKUP(D853,'produto-estoque-total-7'!A:AB,12,0))</f>
        <v/>
      </c>
      <c r="C853" s="1">
        <f>IF(D853="","",VLOOKUP(D853,'produto-estoque-total-7'!A:AB,2,0))</f>
        <v/>
      </c>
      <c r="D853" s="37">
        <f>IFERROR(IF('produto-estoque-total-7'!A852="","",'produto-estoque-total-7'!A852),"")</f>
        <v/>
      </c>
      <c r="E853" s="1">
        <f>IF(D853="","",VLOOKUP(D853,'produto-estoque-total-7'!A:AB,4,0))</f>
        <v/>
      </c>
      <c r="F853" s="36">
        <f>IF(D853="","",VLOOKUP(D853,'produto-estoque-total-7'!A:AB,13,0))</f>
        <v/>
      </c>
      <c r="G853" s="1">
        <f>IF(F853="","",VLOOKUP(F853,'FORNECEDORES X COMPRADOR'!A:D,4,0))</f>
        <v/>
      </c>
      <c r="H853" s="1">
        <f>IF(F853="","",VLOOKUP(F853,'FORNECEDORES X COMPRADOR'!A:E,5,0))</f>
        <v/>
      </c>
      <c r="I853" s="36">
        <f>IF(D853="","",VLOOKUP(D853,'produto-estoque-total-7'!A:AB,15,0))</f>
        <v/>
      </c>
      <c r="J853" s="36">
        <f>IF(D853="","",VLOOKUP(D853,'produto-estoque-total-7'!A:AB,19,0))</f>
        <v/>
      </c>
      <c r="K853" s="1">
        <f>IF(D853="","",VLOOKUP(D853,'produto-estoque-total-7'!A:AB,20,0))</f>
        <v/>
      </c>
      <c r="L853" s="36">
        <f>IF(D853="","",VLOOKUP(D853,'produto-estoque-total-7'!A:AB,17,0))</f>
        <v/>
      </c>
      <c r="M853" s="1">
        <f>IF(D853="","",VLOOKUP(D853,'produto-estoque-total-7'!A:AB,18,0))</f>
        <v/>
      </c>
      <c r="N853" s="36">
        <f>IF(D853="","",VLOOKUP(D853,'produto-estoque-total-7'!A:AB,21,0))</f>
        <v/>
      </c>
      <c r="O853" s="1">
        <f>IF(D853="","",VLOOKUP(D853,'produto-estoque-total-7'!A:AB,22,0))</f>
        <v/>
      </c>
      <c r="P853" s="36">
        <f>IF(D853="","",VLOOKUP(D853,'produto-estoque-total-7'!A:AB,23,0))</f>
        <v/>
      </c>
      <c r="Q853" s="1">
        <f>IF(D853="","",VLOOKUP(D853,'produto-estoque-total-7'!A:AB,24,0))</f>
        <v/>
      </c>
      <c r="R853" s="38">
        <f>IFERROR(IF(D853="","",VLOOKUP(D853,'produto-venda-7'!B:N,13,0)),"C")</f>
        <v/>
      </c>
      <c r="S853" s="39">
        <f>IF(D853="","",VLOOKUP(D853,'produto-estoque-total-7'!A:AB,6,0))</f>
        <v/>
      </c>
      <c r="T853" s="39">
        <f>IF(D853="","",VLOOKUP(D853,'produto-estoque-total-7'!A:AB,5,0))</f>
        <v/>
      </c>
      <c r="U853" s="40">
        <f>IF(D853="","",VLOOKUP(D853,'produto-estoque-total-7'!A:AB,11,0))</f>
        <v/>
      </c>
      <c r="V853" s="41">
        <f>IF(D853="","",IFERROR(VLOOKUP(D853,'produto-entrada-7'!A:M,10,0),0))</f>
        <v/>
      </c>
      <c r="W853" s="42" t="n"/>
      <c r="X853" s="39">
        <f>IF(D853="","",VLOOKUP(D853,'produto-estoque-total-7'!A:AB,8,0))</f>
        <v/>
      </c>
      <c r="Y853" s="39">
        <f>IF(D853="","",VLOOKUP(D853,'produto-estoque-total-7'!A:AB,9,0))</f>
        <v/>
      </c>
      <c r="Z853" s="39">
        <f>IF(D853="","",VLOOKUP(D853,'produto-estoque-total-7'!A:AB,10,0))</f>
        <v/>
      </c>
      <c r="AA853" s="39">
        <f>IFERROR(IF(D853="","",VLOOKUP(D853,'produto-venda-7'!B:N,4,0)),0)</f>
        <v/>
      </c>
      <c r="AB853" s="39">
        <f>IFERROR(IF(D853="","",VLOOKUP(D853,'produto-venda-7'!B:N,5,0)),0)</f>
        <v/>
      </c>
      <c r="AC853" s="39">
        <f>IF(D853="","",IFERROR(AA853/90,0))</f>
        <v/>
      </c>
      <c r="AD853" s="36">
        <f>IF(D853="","",IFERROR(VLOOKUP(D853,'produto-entrada-7'!A:M,4,0),0))</f>
        <v/>
      </c>
      <c r="AE853" s="36">
        <f>IFERROR(IF(D853="","",VLOOKUP(D853,'produto-venda-7'!B:N,10,0)),0)</f>
        <v/>
      </c>
      <c r="AF853" s="36">
        <f>IF(D853="","",IFERROR(VLOOKUP(D853,'produto-entrada-7'!A:M,11,0),0))</f>
        <v/>
      </c>
      <c r="AG853" s="1">
        <f>IF(D853="","",IFERROR(VLOOKUP(D853,'produto-entrada-7'!A:M,12,0),0))</f>
        <v/>
      </c>
      <c r="AH853" s="1">
        <f>IF(D853="","",IFERROR(VLOOKUP(D853,'produto-entrada-7'!A:M,13,0),0))</f>
        <v/>
      </c>
      <c r="AI853" s="36">
        <f>IFERROR(IF(D853="","",VLOOKUP(D853,'produto-venda-7'!B:N,11,0)),0)</f>
        <v/>
      </c>
      <c r="AJ853" s="43">
        <f>IF(D853="","",IFERROR(AI853*AB853,0))</f>
        <v/>
      </c>
      <c r="AK853" s="44">
        <f>IFERROR(IF(D853="","",VLOOKUP(F853,'ANALISE FORNECEDOR'!$A:$I,8,0)),"")</f>
        <v/>
      </c>
      <c r="AL853" s="44">
        <f>IF(D853="","",AVERAGE(AM853,AK853))</f>
        <v/>
      </c>
      <c r="AM853" s="44">
        <f>IFERROR(IF(D853="","",VLOOKUP(F853,'ANALISE FORNECEDOR'!$A:$I,9,0)),"")</f>
        <v/>
      </c>
      <c r="AN853" s="45">
        <f>IF(D853="","",IF(Y853&gt;12,AI853*(U853+Y853),AI853*U853))</f>
        <v/>
      </c>
      <c r="AO853" s="45">
        <f>IF(D853="","",IF(Y853&gt;12,AI853*(U853+V853+Y853),AI853*(U853+V853)))</f>
        <v/>
      </c>
      <c r="AP853" s="46">
        <f>IF(D853="","",IF(Y853&gt;12,AG853*(U853+Y853),AG853*U853))</f>
        <v/>
      </c>
      <c r="AQ853" s="46">
        <f>IF(D853="","",IF(Y853&gt;12,AG853*(U853+V853+Y853),AG853*(U853+V853)))</f>
        <v/>
      </c>
      <c r="AR853" s="46">
        <f>IF(D853="","",IF(OR(R853="A",R853="AA",R853="AAA"),AP853,0))</f>
        <v/>
      </c>
      <c r="AS853" s="46">
        <f>IF(D853="","",IF(R853="B",AP853,0))</f>
        <v/>
      </c>
      <c r="AT853" s="46">
        <f>IF(D853="","",IF(R853="C",AP853,0))</f>
        <v/>
      </c>
      <c r="AU853" s="47">
        <f>IF(D853="","",IFERROR(AN853/AJ853,0))</f>
        <v/>
      </c>
      <c r="AV853" s="47">
        <f>IF(D853="","",IFERROR(((AO853)/AJ853),0))</f>
        <v/>
      </c>
      <c r="AW853" s="48">
        <f>IF(D853="","",IF(OR(S853="S",NOT(AND(ISNUMBER(AC853),ISNUMBER(AL853),AC853*AL853&gt;=0))),0,AC853*AL853))</f>
        <v/>
      </c>
      <c r="AX853" s="49">
        <f>IFERROR(IF(D853="","",AW853*AG853),0)</f>
        <v/>
      </c>
      <c r="AY853" s="48">
        <f>IF(D853="","",IF(OR(S853="S",NOT(AND(ISNUMBER(AC853),ISNUMBER(AK853),AC853*AK853&gt;=0))),0,AC853*AK853))</f>
        <v/>
      </c>
      <c r="AZ853" s="48">
        <f>IFERROR(IF(D853="","",IF(AY853=0,0,IF(((AY853)-(U853+Y853))&lt;0,0,(AY853)-U853))),0)</f>
        <v/>
      </c>
      <c r="BA853" s="49">
        <f>IF(D853="","",AZ853*AG853)</f>
        <v/>
      </c>
      <c r="BB853" s="49">
        <f>IF(D853="","",IF(OR(R853="A",R853="AA",R853="AAA"),BA853,0))</f>
        <v/>
      </c>
      <c r="BC853" s="49">
        <f>IF(D853="","",IF(R853="B",BA853,0))</f>
        <v/>
      </c>
      <c r="BD853" s="49">
        <f>IF(D853="","",IF(R853="B",BA853,0))</f>
        <v/>
      </c>
      <c r="BE853" s="49">
        <f>IF(D853="","",IF(S853="S",
1,
IF(AC853=0,
1,
IF(
IFERROR(((U853+Y853)*AG853)/((AC853*AK853)*AG853),0)&lt;0,
0,
IF(
IFERROR(((U853+Y853)*AG853)/((AC853*AK853)*AG853),0)&gt;1,
1,
IFERROR(((U853+Y853)*AG853)/((AC853*AK853)*AG853),0)
)
)
)
))</f>
        <v/>
      </c>
      <c r="BF853" s="49">
        <f>IF(D853="","",IF(S853="S",
1,
IF(AC853=0,
1,
IF(
IFERROR(((U853+V853+Y853)*AG853)/((AC853*AK853)*AG853),0)&lt;0,
0,
IF(
IFERROR(((U853+V853+Y853)*AG853)/((AC853*AK853)*AG853),0)&gt;1,
1,
IFERROR(((U853+V853+Y853)*AG853)/((AC853*AK853)*AG853),0)
)
)
)
))</f>
        <v/>
      </c>
      <c r="BG853" s="50">
        <f>IF(D853="","",IF(S853="S",0,IF(AND(ISNUMBER(AC853),ISNUMBER(AM853)),IF(OR(AC853*AM853&lt;0,ISERR(AC853*AM853)),0,AC853*AM853),0)))</f>
        <v/>
      </c>
      <c r="BH853" s="50">
        <f>IF(D853="","",IF(BY853&gt;TODAY()-60,0,IF(Y853&gt;12,MAX(0,(U853+Y853)-BG853),MAX(0,U853-BG853))))</f>
        <v/>
      </c>
      <c r="BI853" s="51">
        <f>IF(D853="","",BH853*AG853)</f>
        <v/>
      </c>
      <c r="BJ853" s="51">
        <f>IF(D853="","",IF(OR(R853="A",R853="AA",R853="AAA"),BI853,0))</f>
        <v/>
      </c>
      <c r="BK853" s="51">
        <f>IF(D853="","",IF(R853="B",BI853,0))</f>
        <v/>
      </c>
      <c r="BL853" s="51">
        <f>IF(D853="","",IF(R853="C",BI853,0))</f>
        <v/>
      </c>
      <c r="BM853" s="51">
        <f>IF(D853="","",IFERROR(MAX(0,MIN(BI853/AP853,1)),0))</f>
        <v/>
      </c>
      <c r="BN853" s="52">
        <f>IF(D853="","",AB853*AG853)</f>
        <v/>
      </c>
      <c r="BO853" s="52">
        <f>IF(D853="","",(U853+V853+X853)*AG853)</f>
        <v/>
      </c>
      <c r="BP853" s="52">
        <f>IF(D853="","",(AB853*3)*AG853)</f>
        <v/>
      </c>
      <c r="BQ853" s="52">
        <f>IF(D853="","",IF(BO853-BP853&gt;0,0,BO853-BP853))</f>
        <v/>
      </c>
      <c r="BR853" s="52">
        <f>IF(D853="","",IF(BO853-BP853-BN853&gt;0,0,BO853-BP853-BN853))</f>
        <v/>
      </c>
      <c r="BS853" s="53">
        <f>IF(D853="","",IFERROR(AB853*AI853,0))</f>
        <v/>
      </c>
      <c r="BT853" s="53">
        <f>IF(D853="","",IFERROR(IF(X853&gt;12, AI853*(U853+V853+X853), AI853*(U853+V853)),0))</f>
        <v/>
      </c>
      <c r="BU853" s="53">
        <f>IF(D853="","",IFERROR(((AB853*3)*AI853),0))</f>
        <v/>
      </c>
      <c r="BV853" s="53">
        <f>IF(D853="","",IF(BT853-BU853&gt;0,0,BT853-BU853))</f>
        <v/>
      </c>
      <c r="BW853" s="53">
        <f>IF(D853="","",IF(BT853-BU853-BS853&gt;0,0,BT853-BU853-BS853))</f>
        <v/>
      </c>
      <c r="BX853" s="36">
        <f>IF(D853="","",IFERROR(VLOOKUP(D853,'produto-entrada-7'!A:M,3,0),"SEM PEDIDO"))</f>
        <v/>
      </c>
      <c r="BY853" s="36">
        <f>IF(D853="","",VLOOKUP(D853,'produto-estoque-total-7'!A:AB,25,0))</f>
        <v/>
      </c>
      <c r="BZ853" s="36">
        <f>IF(D853="","",IFERROR(VLOOKUP(D853,'produto-estoque-total-7'!A:AB,26,0)/100,0))</f>
        <v/>
      </c>
      <c r="CA853" s="36">
        <f>IF(D853="","",IFERROR(VLOOKUP(D853,'produto-estoque-total-7'!A:AB,27,0)/100,0))</f>
        <v/>
      </c>
      <c r="CB853" s="41">
        <f>IF(D853="","",V853*AF853)</f>
        <v/>
      </c>
      <c r="CC853" s="41">
        <f>IF(D853="","",V853*AI853)</f>
        <v/>
      </c>
      <c r="CD853" s="54">
        <f>IF(D853="","",VLOOKUP(D853,'produto-estoque-total-7'!A:AB,28,0))</f>
        <v/>
      </c>
    </row>
    <row r="854">
      <c r="A854" s="36">
        <f>IF(D854="","",VLOOKUP(D854,'produto-estoque-total-7'!A:AB,3,0))</f>
        <v/>
      </c>
      <c r="B854" s="1">
        <f>IF(D854="","",VLOOKUP(D854,'produto-estoque-total-7'!A:AB,12,0))</f>
        <v/>
      </c>
      <c r="C854" s="1">
        <f>IF(D854="","",VLOOKUP(D854,'produto-estoque-total-7'!A:AB,2,0))</f>
        <v/>
      </c>
      <c r="D854" s="37">
        <f>IFERROR(IF('produto-estoque-total-7'!A853="","",'produto-estoque-total-7'!A853),"")</f>
        <v/>
      </c>
      <c r="E854" s="1">
        <f>IF(D854="","",VLOOKUP(D854,'produto-estoque-total-7'!A:AB,4,0))</f>
        <v/>
      </c>
      <c r="F854" s="36">
        <f>IF(D854="","",VLOOKUP(D854,'produto-estoque-total-7'!A:AB,13,0))</f>
        <v/>
      </c>
      <c r="G854" s="1">
        <f>IF(F854="","",VLOOKUP(F854,'FORNECEDORES X COMPRADOR'!A:D,4,0))</f>
        <v/>
      </c>
      <c r="H854" s="1">
        <f>IF(F854="","",VLOOKUP(F854,'FORNECEDORES X COMPRADOR'!A:E,5,0))</f>
        <v/>
      </c>
      <c r="I854" s="36">
        <f>IF(D854="","",VLOOKUP(D854,'produto-estoque-total-7'!A:AB,15,0))</f>
        <v/>
      </c>
      <c r="J854" s="36">
        <f>IF(D854="","",VLOOKUP(D854,'produto-estoque-total-7'!A:AB,19,0))</f>
        <v/>
      </c>
      <c r="K854" s="1">
        <f>IF(D854="","",VLOOKUP(D854,'produto-estoque-total-7'!A:AB,20,0))</f>
        <v/>
      </c>
      <c r="L854" s="36">
        <f>IF(D854="","",VLOOKUP(D854,'produto-estoque-total-7'!A:AB,17,0))</f>
        <v/>
      </c>
      <c r="M854" s="1">
        <f>IF(D854="","",VLOOKUP(D854,'produto-estoque-total-7'!A:AB,18,0))</f>
        <v/>
      </c>
      <c r="N854" s="36">
        <f>IF(D854="","",VLOOKUP(D854,'produto-estoque-total-7'!A:AB,21,0))</f>
        <v/>
      </c>
      <c r="O854" s="1">
        <f>IF(D854="","",VLOOKUP(D854,'produto-estoque-total-7'!A:AB,22,0))</f>
        <v/>
      </c>
      <c r="P854" s="36">
        <f>IF(D854="","",VLOOKUP(D854,'produto-estoque-total-7'!A:AB,23,0))</f>
        <v/>
      </c>
      <c r="Q854" s="1">
        <f>IF(D854="","",VLOOKUP(D854,'produto-estoque-total-7'!A:AB,24,0))</f>
        <v/>
      </c>
      <c r="R854" s="38">
        <f>IFERROR(IF(D854="","",VLOOKUP(D854,'produto-venda-7'!B:N,13,0)),"C")</f>
        <v/>
      </c>
      <c r="S854" s="39">
        <f>IF(D854="","",VLOOKUP(D854,'produto-estoque-total-7'!A:AB,6,0))</f>
        <v/>
      </c>
      <c r="T854" s="39">
        <f>IF(D854="","",VLOOKUP(D854,'produto-estoque-total-7'!A:AB,5,0))</f>
        <v/>
      </c>
      <c r="U854" s="40">
        <f>IF(D854="","",VLOOKUP(D854,'produto-estoque-total-7'!A:AB,11,0))</f>
        <v/>
      </c>
      <c r="V854" s="41">
        <f>IF(D854="","",IFERROR(VLOOKUP(D854,'produto-entrada-7'!A:M,10,0),0))</f>
        <v/>
      </c>
      <c r="W854" s="42" t="n"/>
      <c r="X854" s="39">
        <f>IF(D854="","",VLOOKUP(D854,'produto-estoque-total-7'!A:AB,8,0))</f>
        <v/>
      </c>
      <c r="Y854" s="39">
        <f>IF(D854="","",VLOOKUP(D854,'produto-estoque-total-7'!A:AB,9,0))</f>
        <v/>
      </c>
      <c r="Z854" s="39">
        <f>IF(D854="","",VLOOKUP(D854,'produto-estoque-total-7'!A:AB,10,0))</f>
        <v/>
      </c>
      <c r="AA854" s="39">
        <f>IFERROR(IF(D854="","",VLOOKUP(D854,'produto-venda-7'!B:N,4,0)),0)</f>
        <v/>
      </c>
      <c r="AB854" s="39">
        <f>IFERROR(IF(D854="","",VLOOKUP(D854,'produto-venda-7'!B:N,5,0)),0)</f>
        <v/>
      </c>
      <c r="AC854" s="39">
        <f>IF(D854="","",IFERROR(AA854/90,0))</f>
        <v/>
      </c>
      <c r="AD854" s="36">
        <f>IF(D854="","",IFERROR(VLOOKUP(D854,'produto-entrada-7'!A:M,4,0),0))</f>
        <v/>
      </c>
      <c r="AE854" s="36">
        <f>IFERROR(IF(D854="","",VLOOKUP(D854,'produto-venda-7'!B:N,10,0)),0)</f>
        <v/>
      </c>
      <c r="AF854" s="36">
        <f>IF(D854="","",IFERROR(VLOOKUP(D854,'produto-entrada-7'!A:M,11,0),0))</f>
        <v/>
      </c>
      <c r="AG854" s="1">
        <f>IF(D854="","",IFERROR(VLOOKUP(D854,'produto-entrada-7'!A:M,12,0),0))</f>
        <v/>
      </c>
      <c r="AH854" s="1">
        <f>IF(D854="","",IFERROR(VLOOKUP(D854,'produto-entrada-7'!A:M,13,0),0))</f>
        <v/>
      </c>
      <c r="AI854" s="36">
        <f>IFERROR(IF(D854="","",VLOOKUP(D854,'produto-venda-7'!B:N,11,0)),0)</f>
        <v/>
      </c>
      <c r="AJ854" s="43">
        <f>IF(D854="","",IFERROR(AI854*AB854,0))</f>
        <v/>
      </c>
      <c r="AK854" s="44">
        <f>IFERROR(IF(D854="","",VLOOKUP(F854,'ANALISE FORNECEDOR'!$A:$I,8,0)),"")</f>
        <v/>
      </c>
      <c r="AL854" s="44">
        <f>IF(D854="","",AVERAGE(AM854,AK854))</f>
        <v/>
      </c>
      <c r="AM854" s="44">
        <f>IFERROR(IF(D854="","",VLOOKUP(F854,'ANALISE FORNECEDOR'!$A:$I,9,0)),"")</f>
        <v/>
      </c>
      <c r="AN854" s="45">
        <f>IF(D854="","",IF(Y854&gt;12,AI854*(U854+Y854),AI854*U854))</f>
        <v/>
      </c>
      <c r="AO854" s="45">
        <f>IF(D854="","",IF(Y854&gt;12,AI854*(U854+V854+Y854),AI854*(U854+V854)))</f>
        <v/>
      </c>
      <c r="AP854" s="46">
        <f>IF(D854="","",IF(Y854&gt;12,AG854*(U854+Y854),AG854*U854))</f>
        <v/>
      </c>
      <c r="AQ854" s="46">
        <f>IF(D854="","",IF(Y854&gt;12,AG854*(U854+V854+Y854),AG854*(U854+V854)))</f>
        <v/>
      </c>
      <c r="AR854" s="46">
        <f>IF(D854="","",IF(OR(R854="A",R854="AA",R854="AAA"),AP854,0))</f>
        <v/>
      </c>
      <c r="AS854" s="46">
        <f>IF(D854="","",IF(R854="B",AP854,0))</f>
        <v/>
      </c>
      <c r="AT854" s="46">
        <f>IF(D854="","",IF(R854="C",AP854,0))</f>
        <v/>
      </c>
      <c r="AU854" s="47">
        <f>IF(D854="","",IFERROR(AN854/AJ854,0))</f>
        <v/>
      </c>
      <c r="AV854" s="47">
        <f>IF(D854="","",IFERROR(((AO854)/AJ854),0))</f>
        <v/>
      </c>
      <c r="AW854" s="48">
        <f>IF(D854="","",IF(OR(S854="S",NOT(AND(ISNUMBER(AC854),ISNUMBER(AL854),AC854*AL854&gt;=0))),0,AC854*AL854))</f>
        <v/>
      </c>
      <c r="AX854" s="49">
        <f>IFERROR(IF(D854="","",AW854*AG854),0)</f>
        <v/>
      </c>
      <c r="AY854" s="48">
        <f>IF(D854="","",IF(OR(S854="S",NOT(AND(ISNUMBER(AC854),ISNUMBER(AK854),AC854*AK854&gt;=0))),0,AC854*AK854))</f>
        <v/>
      </c>
      <c r="AZ854" s="48">
        <f>IFERROR(IF(D854="","",IF(AY854=0,0,IF(((AY854)-(U854+Y854))&lt;0,0,(AY854)-U854))),0)</f>
        <v/>
      </c>
      <c r="BA854" s="49">
        <f>IF(D854="","",AZ854*AG854)</f>
        <v/>
      </c>
      <c r="BB854" s="49">
        <f>IF(D854="","",IF(OR(R854="A",R854="AA",R854="AAA"),BA854,0))</f>
        <v/>
      </c>
      <c r="BC854" s="49">
        <f>IF(D854="","",IF(R854="B",BA854,0))</f>
        <v/>
      </c>
      <c r="BD854" s="49">
        <f>IF(D854="","",IF(R854="B",BA854,0))</f>
        <v/>
      </c>
      <c r="BE854" s="49">
        <f>IF(D854="","",IF(S854="S",
1,
IF(AC854=0,
1,
IF(
IFERROR(((U854+Y854)*AG854)/((AC854*AK854)*AG854),0)&lt;0,
0,
IF(
IFERROR(((U854+Y854)*AG854)/((AC854*AK854)*AG854),0)&gt;1,
1,
IFERROR(((U854+Y854)*AG854)/((AC854*AK854)*AG854),0)
)
)
)
))</f>
        <v/>
      </c>
      <c r="BF854" s="49">
        <f>IF(D854="","",IF(S854="S",
1,
IF(AC854=0,
1,
IF(
IFERROR(((U854+V854+Y854)*AG854)/((AC854*AK854)*AG854),0)&lt;0,
0,
IF(
IFERROR(((U854+V854+Y854)*AG854)/((AC854*AK854)*AG854),0)&gt;1,
1,
IFERROR(((U854+V854+Y854)*AG854)/((AC854*AK854)*AG854),0)
)
)
)
))</f>
        <v/>
      </c>
      <c r="BG854" s="50">
        <f>IF(D854="","",IF(S854="S",0,IF(AND(ISNUMBER(AC854),ISNUMBER(AM854)),IF(OR(AC854*AM854&lt;0,ISERR(AC854*AM854)),0,AC854*AM854),0)))</f>
        <v/>
      </c>
      <c r="BH854" s="50">
        <f>IF(D854="","",IF(BY854&gt;TODAY()-60,0,IF(Y854&gt;12,MAX(0,(U854+Y854)-BG854),MAX(0,U854-BG854))))</f>
        <v/>
      </c>
      <c r="BI854" s="51">
        <f>IF(D854="","",BH854*AG854)</f>
        <v/>
      </c>
      <c r="BJ854" s="51">
        <f>IF(D854="","",IF(OR(R854="A",R854="AA",R854="AAA"),BI854,0))</f>
        <v/>
      </c>
      <c r="BK854" s="51">
        <f>IF(D854="","",IF(R854="B",BI854,0))</f>
        <v/>
      </c>
      <c r="BL854" s="51">
        <f>IF(D854="","",IF(R854="C",BI854,0))</f>
        <v/>
      </c>
      <c r="BM854" s="51">
        <f>IF(D854="","",IFERROR(MAX(0,MIN(BI854/AP854,1)),0))</f>
        <v/>
      </c>
      <c r="BN854" s="52">
        <f>IF(D854="","",AB854*AG854)</f>
        <v/>
      </c>
      <c r="BO854" s="52">
        <f>IF(D854="","",(U854+V854+X854)*AG854)</f>
        <v/>
      </c>
      <c r="BP854" s="52">
        <f>IF(D854="","",(AB854*3)*AG854)</f>
        <v/>
      </c>
      <c r="BQ854" s="52">
        <f>IF(D854="","",IF(BO854-BP854&gt;0,0,BO854-BP854))</f>
        <v/>
      </c>
      <c r="BR854" s="52">
        <f>IF(D854="","",IF(BO854-BP854-BN854&gt;0,0,BO854-BP854-BN854))</f>
        <v/>
      </c>
      <c r="BS854" s="53">
        <f>IF(D854="","",IFERROR(AB854*AI854,0))</f>
        <v/>
      </c>
      <c r="BT854" s="53">
        <f>IF(D854="","",IFERROR(IF(X854&gt;12, AI854*(U854+V854+X854), AI854*(U854+V854)),0))</f>
        <v/>
      </c>
      <c r="BU854" s="53">
        <f>IF(D854="","",IFERROR(((AB854*3)*AI854),0))</f>
        <v/>
      </c>
      <c r="BV854" s="53">
        <f>IF(D854="","",IF(BT854-BU854&gt;0,0,BT854-BU854))</f>
        <v/>
      </c>
      <c r="BW854" s="53">
        <f>IF(D854="","",IF(BT854-BU854-BS854&gt;0,0,BT854-BU854-BS854))</f>
        <v/>
      </c>
      <c r="BX854" s="36">
        <f>IF(D854="","",IFERROR(VLOOKUP(D854,'produto-entrada-7'!A:M,3,0),"SEM PEDIDO"))</f>
        <v/>
      </c>
      <c r="BY854" s="36">
        <f>IF(D854="","",VLOOKUP(D854,'produto-estoque-total-7'!A:AB,25,0))</f>
        <v/>
      </c>
      <c r="BZ854" s="36">
        <f>IF(D854="","",IFERROR(VLOOKUP(D854,'produto-estoque-total-7'!A:AB,26,0)/100,0))</f>
        <v/>
      </c>
      <c r="CA854" s="36">
        <f>IF(D854="","",IFERROR(VLOOKUP(D854,'produto-estoque-total-7'!A:AB,27,0)/100,0))</f>
        <v/>
      </c>
      <c r="CB854" s="41">
        <f>IF(D854="","",V854*AF854)</f>
        <v/>
      </c>
      <c r="CC854" s="41">
        <f>IF(D854="","",V854*AI854)</f>
        <v/>
      </c>
      <c r="CD854" s="54">
        <f>IF(D854="","",VLOOKUP(D854,'produto-estoque-total-7'!A:AB,28,0))</f>
        <v/>
      </c>
    </row>
    <row r="855">
      <c r="A855" s="36">
        <f>IF(D855="","",VLOOKUP(D855,'produto-estoque-total-7'!A:AB,3,0))</f>
        <v/>
      </c>
      <c r="B855" s="1">
        <f>IF(D855="","",VLOOKUP(D855,'produto-estoque-total-7'!A:AB,12,0))</f>
        <v/>
      </c>
      <c r="C855" s="1">
        <f>IF(D855="","",VLOOKUP(D855,'produto-estoque-total-7'!A:AB,2,0))</f>
        <v/>
      </c>
      <c r="D855" s="37">
        <f>IFERROR(IF('produto-estoque-total-7'!A854="","",'produto-estoque-total-7'!A854),"")</f>
        <v/>
      </c>
      <c r="E855" s="1">
        <f>IF(D855="","",VLOOKUP(D855,'produto-estoque-total-7'!A:AB,4,0))</f>
        <v/>
      </c>
      <c r="F855" s="36">
        <f>IF(D855="","",VLOOKUP(D855,'produto-estoque-total-7'!A:AB,13,0))</f>
        <v/>
      </c>
      <c r="G855" s="1">
        <f>IF(F855="","",VLOOKUP(F855,'FORNECEDORES X COMPRADOR'!A:D,4,0))</f>
        <v/>
      </c>
      <c r="H855" s="1">
        <f>IF(F855="","",VLOOKUP(F855,'FORNECEDORES X COMPRADOR'!A:E,5,0))</f>
        <v/>
      </c>
      <c r="I855" s="36">
        <f>IF(D855="","",VLOOKUP(D855,'produto-estoque-total-7'!A:AB,15,0))</f>
        <v/>
      </c>
      <c r="J855" s="36">
        <f>IF(D855="","",VLOOKUP(D855,'produto-estoque-total-7'!A:AB,19,0))</f>
        <v/>
      </c>
      <c r="K855" s="1">
        <f>IF(D855="","",VLOOKUP(D855,'produto-estoque-total-7'!A:AB,20,0))</f>
        <v/>
      </c>
      <c r="L855" s="36">
        <f>IF(D855="","",VLOOKUP(D855,'produto-estoque-total-7'!A:AB,17,0))</f>
        <v/>
      </c>
      <c r="M855" s="1">
        <f>IF(D855="","",VLOOKUP(D855,'produto-estoque-total-7'!A:AB,18,0))</f>
        <v/>
      </c>
      <c r="N855" s="36">
        <f>IF(D855="","",VLOOKUP(D855,'produto-estoque-total-7'!A:AB,21,0))</f>
        <v/>
      </c>
      <c r="O855" s="1">
        <f>IF(D855="","",VLOOKUP(D855,'produto-estoque-total-7'!A:AB,22,0))</f>
        <v/>
      </c>
      <c r="P855" s="36">
        <f>IF(D855="","",VLOOKUP(D855,'produto-estoque-total-7'!A:AB,23,0))</f>
        <v/>
      </c>
      <c r="Q855" s="1">
        <f>IF(D855="","",VLOOKUP(D855,'produto-estoque-total-7'!A:AB,24,0))</f>
        <v/>
      </c>
      <c r="R855" s="38">
        <f>IFERROR(IF(D855="","",VLOOKUP(D855,'produto-venda-7'!B:N,13,0)),"C")</f>
        <v/>
      </c>
      <c r="S855" s="39">
        <f>IF(D855="","",VLOOKUP(D855,'produto-estoque-total-7'!A:AB,6,0))</f>
        <v/>
      </c>
      <c r="T855" s="39">
        <f>IF(D855="","",VLOOKUP(D855,'produto-estoque-total-7'!A:AB,5,0))</f>
        <v/>
      </c>
      <c r="U855" s="40">
        <f>IF(D855="","",VLOOKUP(D855,'produto-estoque-total-7'!A:AB,11,0))</f>
        <v/>
      </c>
      <c r="V855" s="41">
        <f>IF(D855="","",IFERROR(VLOOKUP(D855,'produto-entrada-7'!A:M,10,0),0))</f>
        <v/>
      </c>
      <c r="W855" s="42" t="n"/>
      <c r="X855" s="39">
        <f>IF(D855="","",VLOOKUP(D855,'produto-estoque-total-7'!A:AB,8,0))</f>
        <v/>
      </c>
      <c r="Y855" s="39">
        <f>IF(D855="","",VLOOKUP(D855,'produto-estoque-total-7'!A:AB,9,0))</f>
        <v/>
      </c>
      <c r="Z855" s="39">
        <f>IF(D855="","",VLOOKUP(D855,'produto-estoque-total-7'!A:AB,10,0))</f>
        <v/>
      </c>
      <c r="AA855" s="39">
        <f>IFERROR(IF(D855="","",VLOOKUP(D855,'produto-venda-7'!B:N,4,0)),0)</f>
        <v/>
      </c>
      <c r="AB855" s="39">
        <f>IFERROR(IF(D855="","",VLOOKUP(D855,'produto-venda-7'!B:N,5,0)),0)</f>
        <v/>
      </c>
      <c r="AC855" s="39">
        <f>IF(D855="","",IFERROR(AA855/90,0))</f>
        <v/>
      </c>
      <c r="AD855" s="36">
        <f>IF(D855="","",IFERROR(VLOOKUP(D855,'produto-entrada-7'!A:M,4,0),0))</f>
        <v/>
      </c>
      <c r="AE855" s="36">
        <f>IFERROR(IF(D855="","",VLOOKUP(D855,'produto-venda-7'!B:N,10,0)),0)</f>
        <v/>
      </c>
      <c r="AF855" s="36">
        <f>IF(D855="","",IFERROR(VLOOKUP(D855,'produto-entrada-7'!A:M,11,0),0))</f>
        <v/>
      </c>
      <c r="AG855" s="1">
        <f>IF(D855="","",IFERROR(VLOOKUP(D855,'produto-entrada-7'!A:M,12,0),0))</f>
        <v/>
      </c>
      <c r="AH855" s="1">
        <f>IF(D855="","",IFERROR(VLOOKUP(D855,'produto-entrada-7'!A:M,13,0),0))</f>
        <v/>
      </c>
      <c r="AI855" s="36">
        <f>IFERROR(IF(D855="","",VLOOKUP(D855,'produto-venda-7'!B:N,11,0)),0)</f>
        <v/>
      </c>
      <c r="AJ855" s="43">
        <f>IF(D855="","",IFERROR(AI855*AB855,0))</f>
        <v/>
      </c>
      <c r="AK855" s="44">
        <f>IFERROR(IF(D855="","",VLOOKUP(F855,'ANALISE FORNECEDOR'!$A:$I,8,0)),"")</f>
        <v/>
      </c>
      <c r="AL855" s="44">
        <f>IF(D855="","",AVERAGE(AM855,AK855))</f>
        <v/>
      </c>
      <c r="AM855" s="44">
        <f>IFERROR(IF(D855="","",VLOOKUP(F855,'ANALISE FORNECEDOR'!$A:$I,9,0)),"")</f>
        <v/>
      </c>
      <c r="AN855" s="45">
        <f>IF(D855="","",IF(Y855&gt;12,AI855*(U855+Y855),AI855*U855))</f>
        <v/>
      </c>
      <c r="AO855" s="45">
        <f>IF(D855="","",IF(Y855&gt;12,AI855*(U855+V855+Y855),AI855*(U855+V855)))</f>
        <v/>
      </c>
      <c r="AP855" s="46">
        <f>IF(D855="","",IF(Y855&gt;12,AG855*(U855+Y855),AG855*U855))</f>
        <v/>
      </c>
      <c r="AQ855" s="46">
        <f>IF(D855="","",IF(Y855&gt;12,AG855*(U855+V855+Y855),AG855*(U855+V855)))</f>
        <v/>
      </c>
      <c r="AR855" s="46">
        <f>IF(D855="","",IF(OR(R855="A",R855="AA",R855="AAA"),AP855,0))</f>
        <v/>
      </c>
      <c r="AS855" s="46">
        <f>IF(D855="","",IF(R855="B",AP855,0))</f>
        <v/>
      </c>
      <c r="AT855" s="46">
        <f>IF(D855="","",IF(R855="C",AP855,0))</f>
        <v/>
      </c>
      <c r="AU855" s="47">
        <f>IF(D855="","",IFERROR(AN855/AJ855,0))</f>
        <v/>
      </c>
      <c r="AV855" s="47">
        <f>IF(D855="","",IFERROR(((AO855)/AJ855),0))</f>
        <v/>
      </c>
      <c r="AW855" s="48">
        <f>IF(D855="","",IF(OR(S855="S",NOT(AND(ISNUMBER(AC855),ISNUMBER(AL855),AC855*AL855&gt;=0))),0,AC855*AL855))</f>
        <v/>
      </c>
      <c r="AX855" s="49">
        <f>IFERROR(IF(D855="","",AW855*AG855),0)</f>
        <v/>
      </c>
      <c r="AY855" s="48">
        <f>IF(D855="","",IF(OR(S855="S",NOT(AND(ISNUMBER(AC855),ISNUMBER(AK855),AC855*AK855&gt;=0))),0,AC855*AK855))</f>
        <v/>
      </c>
      <c r="AZ855" s="48">
        <f>IFERROR(IF(D855="","",IF(AY855=0,0,IF(((AY855)-(U855+Y855))&lt;0,0,(AY855)-U855))),0)</f>
        <v/>
      </c>
      <c r="BA855" s="49">
        <f>IF(D855="","",AZ855*AG855)</f>
        <v/>
      </c>
      <c r="BB855" s="49">
        <f>IF(D855="","",IF(OR(R855="A",R855="AA",R855="AAA"),BA855,0))</f>
        <v/>
      </c>
      <c r="BC855" s="49">
        <f>IF(D855="","",IF(R855="B",BA855,0))</f>
        <v/>
      </c>
      <c r="BD855" s="49">
        <f>IF(D855="","",IF(R855="B",BA855,0))</f>
        <v/>
      </c>
      <c r="BE855" s="49">
        <f>IF(D855="","",IF(S855="S",
1,
IF(AC855=0,
1,
IF(
IFERROR(((U855+Y855)*AG855)/((AC855*AK855)*AG855),0)&lt;0,
0,
IF(
IFERROR(((U855+Y855)*AG855)/((AC855*AK855)*AG855),0)&gt;1,
1,
IFERROR(((U855+Y855)*AG855)/((AC855*AK855)*AG855),0)
)
)
)
))</f>
        <v/>
      </c>
      <c r="BF855" s="49">
        <f>IF(D855="","",IF(S855="S",
1,
IF(AC855=0,
1,
IF(
IFERROR(((U855+V855+Y855)*AG855)/((AC855*AK855)*AG855),0)&lt;0,
0,
IF(
IFERROR(((U855+V855+Y855)*AG855)/((AC855*AK855)*AG855),0)&gt;1,
1,
IFERROR(((U855+V855+Y855)*AG855)/((AC855*AK855)*AG855),0)
)
)
)
))</f>
        <v/>
      </c>
      <c r="BG855" s="50">
        <f>IF(D855="","",IF(S855="S",0,IF(AND(ISNUMBER(AC855),ISNUMBER(AM855)),IF(OR(AC855*AM855&lt;0,ISERR(AC855*AM855)),0,AC855*AM855),0)))</f>
        <v/>
      </c>
      <c r="BH855" s="50">
        <f>IF(D855="","",IF(BY855&gt;TODAY()-60,0,IF(Y855&gt;12,MAX(0,(U855+Y855)-BG855),MAX(0,U855-BG855))))</f>
        <v/>
      </c>
      <c r="BI855" s="51">
        <f>IF(D855="","",BH855*AG855)</f>
        <v/>
      </c>
      <c r="BJ855" s="51">
        <f>IF(D855="","",IF(OR(R855="A",R855="AA",R855="AAA"),BI855,0))</f>
        <v/>
      </c>
      <c r="BK855" s="51">
        <f>IF(D855="","",IF(R855="B",BI855,0))</f>
        <v/>
      </c>
      <c r="BL855" s="51">
        <f>IF(D855="","",IF(R855="C",BI855,0))</f>
        <v/>
      </c>
      <c r="BM855" s="51">
        <f>IF(D855="","",IFERROR(MAX(0,MIN(BI855/AP855,1)),0))</f>
        <v/>
      </c>
      <c r="BN855" s="52">
        <f>IF(D855="","",AB855*AG855)</f>
        <v/>
      </c>
      <c r="BO855" s="52">
        <f>IF(D855="","",(U855+V855+X855)*AG855)</f>
        <v/>
      </c>
      <c r="BP855" s="52">
        <f>IF(D855="","",(AB855*3)*AG855)</f>
        <v/>
      </c>
      <c r="BQ855" s="52">
        <f>IF(D855="","",IF(BO855-BP855&gt;0,0,BO855-BP855))</f>
        <v/>
      </c>
      <c r="BR855" s="52">
        <f>IF(D855="","",IF(BO855-BP855-BN855&gt;0,0,BO855-BP855-BN855))</f>
        <v/>
      </c>
      <c r="BS855" s="53">
        <f>IF(D855="","",IFERROR(AB855*AI855,0))</f>
        <v/>
      </c>
      <c r="BT855" s="53">
        <f>IF(D855="","",IFERROR(IF(X855&gt;12, AI855*(U855+V855+X855), AI855*(U855+V855)),0))</f>
        <v/>
      </c>
      <c r="BU855" s="53">
        <f>IF(D855="","",IFERROR(((AB855*3)*AI855),0))</f>
        <v/>
      </c>
      <c r="BV855" s="53">
        <f>IF(D855="","",IF(BT855-BU855&gt;0,0,BT855-BU855))</f>
        <v/>
      </c>
      <c r="BW855" s="53">
        <f>IF(D855="","",IF(BT855-BU855-BS855&gt;0,0,BT855-BU855-BS855))</f>
        <v/>
      </c>
      <c r="BX855" s="36">
        <f>IF(D855="","",IFERROR(VLOOKUP(D855,'produto-entrada-7'!A:M,3,0),"SEM PEDIDO"))</f>
        <v/>
      </c>
      <c r="BY855" s="36">
        <f>IF(D855="","",VLOOKUP(D855,'produto-estoque-total-7'!A:AB,25,0))</f>
        <v/>
      </c>
      <c r="BZ855" s="36">
        <f>IF(D855="","",IFERROR(VLOOKUP(D855,'produto-estoque-total-7'!A:AB,26,0)/100,0))</f>
        <v/>
      </c>
      <c r="CA855" s="36">
        <f>IF(D855="","",IFERROR(VLOOKUP(D855,'produto-estoque-total-7'!A:AB,27,0)/100,0))</f>
        <v/>
      </c>
      <c r="CB855" s="41">
        <f>IF(D855="","",V855*AF855)</f>
        <v/>
      </c>
      <c r="CC855" s="41">
        <f>IF(D855="","",V855*AI855)</f>
        <v/>
      </c>
      <c r="CD855" s="54">
        <f>IF(D855="","",VLOOKUP(D855,'produto-estoque-total-7'!A:AB,28,0))</f>
        <v/>
      </c>
    </row>
    <row r="856">
      <c r="A856" s="36">
        <f>IF(D856="","",VLOOKUP(D856,'produto-estoque-total-7'!A:AB,3,0))</f>
        <v/>
      </c>
      <c r="B856" s="1">
        <f>IF(D856="","",VLOOKUP(D856,'produto-estoque-total-7'!A:AB,12,0))</f>
        <v/>
      </c>
      <c r="C856" s="1">
        <f>IF(D856="","",VLOOKUP(D856,'produto-estoque-total-7'!A:AB,2,0))</f>
        <v/>
      </c>
      <c r="D856" s="37">
        <f>IFERROR(IF('produto-estoque-total-7'!A855="","",'produto-estoque-total-7'!A855),"")</f>
        <v/>
      </c>
      <c r="E856" s="1">
        <f>IF(D856="","",VLOOKUP(D856,'produto-estoque-total-7'!A:AB,4,0))</f>
        <v/>
      </c>
      <c r="F856" s="36">
        <f>IF(D856="","",VLOOKUP(D856,'produto-estoque-total-7'!A:AB,13,0))</f>
        <v/>
      </c>
      <c r="G856" s="1">
        <f>IF(F856="","",VLOOKUP(F856,'FORNECEDORES X COMPRADOR'!A:D,4,0))</f>
        <v/>
      </c>
      <c r="H856" s="1">
        <f>IF(F856="","",VLOOKUP(F856,'FORNECEDORES X COMPRADOR'!A:E,5,0))</f>
        <v/>
      </c>
      <c r="I856" s="36">
        <f>IF(D856="","",VLOOKUP(D856,'produto-estoque-total-7'!A:AB,15,0))</f>
        <v/>
      </c>
      <c r="J856" s="36">
        <f>IF(D856="","",VLOOKUP(D856,'produto-estoque-total-7'!A:AB,19,0))</f>
        <v/>
      </c>
      <c r="K856" s="1">
        <f>IF(D856="","",VLOOKUP(D856,'produto-estoque-total-7'!A:AB,20,0))</f>
        <v/>
      </c>
      <c r="L856" s="36">
        <f>IF(D856="","",VLOOKUP(D856,'produto-estoque-total-7'!A:AB,17,0))</f>
        <v/>
      </c>
      <c r="M856" s="1">
        <f>IF(D856="","",VLOOKUP(D856,'produto-estoque-total-7'!A:AB,18,0))</f>
        <v/>
      </c>
      <c r="N856" s="36">
        <f>IF(D856="","",VLOOKUP(D856,'produto-estoque-total-7'!A:AB,21,0))</f>
        <v/>
      </c>
      <c r="O856" s="1">
        <f>IF(D856="","",VLOOKUP(D856,'produto-estoque-total-7'!A:AB,22,0))</f>
        <v/>
      </c>
      <c r="P856" s="36">
        <f>IF(D856="","",VLOOKUP(D856,'produto-estoque-total-7'!A:AB,23,0))</f>
        <v/>
      </c>
      <c r="Q856" s="1">
        <f>IF(D856="","",VLOOKUP(D856,'produto-estoque-total-7'!A:AB,24,0))</f>
        <v/>
      </c>
      <c r="R856" s="38">
        <f>IFERROR(IF(D856="","",VLOOKUP(D856,'produto-venda-7'!B:N,13,0)),"C")</f>
        <v/>
      </c>
      <c r="S856" s="39">
        <f>IF(D856="","",VLOOKUP(D856,'produto-estoque-total-7'!A:AB,6,0))</f>
        <v/>
      </c>
      <c r="T856" s="39">
        <f>IF(D856="","",VLOOKUP(D856,'produto-estoque-total-7'!A:AB,5,0))</f>
        <v/>
      </c>
      <c r="U856" s="40">
        <f>IF(D856="","",VLOOKUP(D856,'produto-estoque-total-7'!A:AB,11,0))</f>
        <v/>
      </c>
      <c r="V856" s="41">
        <f>IF(D856="","",IFERROR(VLOOKUP(D856,'produto-entrada-7'!A:M,10,0),0))</f>
        <v/>
      </c>
      <c r="W856" s="42" t="n"/>
      <c r="X856" s="39">
        <f>IF(D856="","",VLOOKUP(D856,'produto-estoque-total-7'!A:AB,8,0))</f>
        <v/>
      </c>
      <c r="Y856" s="39">
        <f>IF(D856="","",VLOOKUP(D856,'produto-estoque-total-7'!A:AB,9,0))</f>
        <v/>
      </c>
      <c r="Z856" s="39">
        <f>IF(D856="","",VLOOKUP(D856,'produto-estoque-total-7'!A:AB,10,0))</f>
        <v/>
      </c>
      <c r="AA856" s="39">
        <f>IFERROR(IF(D856="","",VLOOKUP(D856,'produto-venda-7'!B:N,4,0)),0)</f>
        <v/>
      </c>
      <c r="AB856" s="39">
        <f>IFERROR(IF(D856="","",VLOOKUP(D856,'produto-venda-7'!B:N,5,0)),0)</f>
        <v/>
      </c>
      <c r="AC856" s="39">
        <f>IF(D856="","",IFERROR(AA856/90,0))</f>
        <v/>
      </c>
      <c r="AD856" s="36">
        <f>IF(D856="","",IFERROR(VLOOKUP(D856,'produto-entrada-7'!A:M,4,0),0))</f>
        <v/>
      </c>
      <c r="AE856" s="36">
        <f>IFERROR(IF(D856="","",VLOOKUP(D856,'produto-venda-7'!B:N,10,0)),0)</f>
        <v/>
      </c>
      <c r="AF856" s="36">
        <f>IF(D856="","",IFERROR(VLOOKUP(D856,'produto-entrada-7'!A:M,11,0),0))</f>
        <v/>
      </c>
      <c r="AG856" s="1">
        <f>IF(D856="","",IFERROR(VLOOKUP(D856,'produto-entrada-7'!A:M,12,0),0))</f>
        <v/>
      </c>
      <c r="AH856" s="1">
        <f>IF(D856="","",IFERROR(VLOOKUP(D856,'produto-entrada-7'!A:M,13,0),0))</f>
        <v/>
      </c>
      <c r="AI856" s="36">
        <f>IFERROR(IF(D856="","",VLOOKUP(D856,'produto-venda-7'!B:N,11,0)),0)</f>
        <v/>
      </c>
      <c r="AJ856" s="43">
        <f>IF(D856="","",IFERROR(AI856*AB856,0))</f>
        <v/>
      </c>
      <c r="AK856" s="44">
        <f>IFERROR(IF(D856="","",VLOOKUP(F856,'ANALISE FORNECEDOR'!$A:$I,8,0)),"")</f>
        <v/>
      </c>
      <c r="AL856" s="44">
        <f>IF(D856="","",AVERAGE(AM856,AK856))</f>
        <v/>
      </c>
      <c r="AM856" s="44">
        <f>IFERROR(IF(D856="","",VLOOKUP(F856,'ANALISE FORNECEDOR'!$A:$I,9,0)),"")</f>
        <v/>
      </c>
      <c r="AN856" s="45">
        <f>IF(D856="","",IF(Y856&gt;12,AI856*(U856+Y856),AI856*U856))</f>
        <v/>
      </c>
      <c r="AO856" s="45">
        <f>IF(D856="","",IF(Y856&gt;12,AI856*(U856+V856+Y856),AI856*(U856+V856)))</f>
        <v/>
      </c>
      <c r="AP856" s="46">
        <f>IF(D856="","",IF(Y856&gt;12,AG856*(U856+Y856),AG856*U856))</f>
        <v/>
      </c>
      <c r="AQ856" s="46">
        <f>IF(D856="","",IF(Y856&gt;12,AG856*(U856+V856+Y856),AG856*(U856+V856)))</f>
        <v/>
      </c>
      <c r="AR856" s="46">
        <f>IF(D856="","",IF(OR(R856="A",R856="AA",R856="AAA"),AP856,0))</f>
        <v/>
      </c>
      <c r="AS856" s="46">
        <f>IF(D856="","",IF(R856="B",AP856,0))</f>
        <v/>
      </c>
      <c r="AT856" s="46">
        <f>IF(D856="","",IF(R856="C",AP856,0))</f>
        <v/>
      </c>
      <c r="AU856" s="47">
        <f>IF(D856="","",IFERROR(AN856/AJ856,0))</f>
        <v/>
      </c>
      <c r="AV856" s="47">
        <f>IF(D856="","",IFERROR(((AO856)/AJ856),0))</f>
        <v/>
      </c>
      <c r="AW856" s="48">
        <f>IF(D856="","",IF(OR(S856="S",NOT(AND(ISNUMBER(AC856),ISNUMBER(AL856),AC856*AL856&gt;=0))),0,AC856*AL856))</f>
        <v/>
      </c>
      <c r="AX856" s="49">
        <f>IFERROR(IF(D856="","",AW856*AG856),0)</f>
        <v/>
      </c>
      <c r="AY856" s="48">
        <f>IF(D856="","",IF(OR(S856="S",NOT(AND(ISNUMBER(AC856),ISNUMBER(AK856),AC856*AK856&gt;=0))),0,AC856*AK856))</f>
        <v/>
      </c>
      <c r="AZ856" s="48">
        <f>IFERROR(IF(D856="","",IF(AY856=0,0,IF(((AY856)-(U856+Y856))&lt;0,0,(AY856)-U856))),0)</f>
        <v/>
      </c>
      <c r="BA856" s="49">
        <f>IF(D856="","",AZ856*AG856)</f>
        <v/>
      </c>
      <c r="BB856" s="49">
        <f>IF(D856="","",IF(OR(R856="A",R856="AA",R856="AAA"),BA856,0))</f>
        <v/>
      </c>
      <c r="BC856" s="49">
        <f>IF(D856="","",IF(R856="B",BA856,0))</f>
        <v/>
      </c>
      <c r="BD856" s="49">
        <f>IF(D856="","",IF(R856="B",BA856,0))</f>
        <v/>
      </c>
      <c r="BE856" s="49">
        <f>IF(D856="","",IF(S856="S",
1,
IF(AC856=0,
1,
IF(
IFERROR(((U856+Y856)*AG856)/((AC856*AK856)*AG856),0)&lt;0,
0,
IF(
IFERROR(((U856+Y856)*AG856)/((AC856*AK856)*AG856),0)&gt;1,
1,
IFERROR(((U856+Y856)*AG856)/((AC856*AK856)*AG856),0)
)
)
)
))</f>
        <v/>
      </c>
      <c r="BF856" s="49">
        <f>IF(D856="","",IF(S856="S",
1,
IF(AC856=0,
1,
IF(
IFERROR(((U856+V856+Y856)*AG856)/((AC856*AK856)*AG856),0)&lt;0,
0,
IF(
IFERROR(((U856+V856+Y856)*AG856)/((AC856*AK856)*AG856),0)&gt;1,
1,
IFERROR(((U856+V856+Y856)*AG856)/((AC856*AK856)*AG856),0)
)
)
)
))</f>
        <v/>
      </c>
      <c r="BG856" s="50">
        <f>IF(D856="","",IF(S856="S",0,IF(AND(ISNUMBER(AC856),ISNUMBER(AM856)),IF(OR(AC856*AM856&lt;0,ISERR(AC856*AM856)),0,AC856*AM856),0)))</f>
        <v/>
      </c>
      <c r="BH856" s="50">
        <f>IF(D856="","",IF(BY856&gt;TODAY()-60,0,IF(Y856&gt;12,MAX(0,(U856+Y856)-BG856),MAX(0,U856-BG856))))</f>
        <v/>
      </c>
      <c r="BI856" s="51">
        <f>IF(D856="","",BH856*AG856)</f>
        <v/>
      </c>
      <c r="BJ856" s="51">
        <f>IF(D856="","",IF(OR(R856="A",R856="AA",R856="AAA"),BI856,0))</f>
        <v/>
      </c>
      <c r="BK856" s="51">
        <f>IF(D856="","",IF(R856="B",BI856,0))</f>
        <v/>
      </c>
      <c r="BL856" s="51">
        <f>IF(D856="","",IF(R856="C",BI856,0))</f>
        <v/>
      </c>
      <c r="BM856" s="51">
        <f>IF(D856="","",IFERROR(MAX(0,MIN(BI856/AP856,1)),0))</f>
        <v/>
      </c>
      <c r="BN856" s="52">
        <f>IF(D856="","",AB856*AG856)</f>
        <v/>
      </c>
      <c r="BO856" s="52">
        <f>IF(D856="","",(U856+V856+X856)*AG856)</f>
        <v/>
      </c>
      <c r="BP856" s="52">
        <f>IF(D856="","",(AB856*3)*AG856)</f>
        <v/>
      </c>
      <c r="BQ856" s="52">
        <f>IF(D856="","",IF(BO856-BP856&gt;0,0,BO856-BP856))</f>
        <v/>
      </c>
      <c r="BR856" s="52">
        <f>IF(D856="","",IF(BO856-BP856-BN856&gt;0,0,BO856-BP856-BN856))</f>
        <v/>
      </c>
      <c r="BS856" s="53">
        <f>IF(D856="","",IFERROR(AB856*AI856,0))</f>
        <v/>
      </c>
      <c r="BT856" s="53">
        <f>IF(D856="","",IFERROR(IF(X856&gt;12, AI856*(U856+V856+X856), AI856*(U856+V856)),0))</f>
        <v/>
      </c>
      <c r="BU856" s="53">
        <f>IF(D856="","",IFERROR(((AB856*3)*AI856),0))</f>
        <v/>
      </c>
      <c r="BV856" s="53">
        <f>IF(D856="","",IF(BT856-BU856&gt;0,0,BT856-BU856))</f>
        <v/>
      </c>
      <c r="BW856" s="53">
        <f>IF(D856="","",IF(BT856-BU856-BS856&gt;0,0,BT856-BU856-BS856))</f>
        <v/>
      </c>
      <c r="BX856" s="36">
        <f>IF(D856="","",IFERROR(VLOOKUP(D856,'produto-entrada-7'!A:M,3,0),"SEM PEDIDO"))</f>
        <v/>
      </c>
      <c r="BY856" s="36">
        <f>IF(D856="","",VLOOKUP(D856,'produto-estoque-total-7'!A:AB,25,0))</f>
        <v/>
      </c>
      <c r="BZ856" s="36">
        <f>IF(D856="","",IFERROR(VLOOKUP(D856,'produto-estoque-total-7'!A:AB,26,0)/100,0))</f>
        <v/>
      </c>
      <c r="CA856" s="36">
        <f>IF(D856="","",IFERROR(VLOOKUP(D856,'produto-estoque-total-7'!A:AB,27,0)/100,0))</f>
        <v/>
      </c>
      <c r="CB856" s="41">
        <f>IF(D856="","",V856*AF856)</f>
        <v/>
      </c>
      <c r="CC856" s="41">
        <f>IF(D856="","",V856*AI856)</f>
        <v/>
      </c>
      <c r="CD856" s="54">
        <f>IF(D856="","",VLOOKUP(D856,'produto-estoque-total-7'!A:AB,28,0))</f>
        <v/>
      </c>
    </row>
    <row r="857">
      <c r="A857" s="36">
        <f>IF(D857="","",VLOOKUP(D857,'produto-estoque-total-7'!A:AB,3,0))</f>
        <v/>
      </c>
      <c r="B857" s="1">
        <f>IF(D857="","",VLOOKUP(D857,'produto-estoque-total-7'!A:AB,12,0))</f>
        <v/>
      </c>
      <c r="C857" s="1">
        <f>IF(D857="","",VLOOKUP(D857,'produto-estoque-total-7'!A:AB,2,0))</f>
        <v/>
      </c>
      <c r="D857" s="37">
        <f>IFERROR(IF('produto-estoque-total-7'!A856="","",'produto-estoque-total-7'!A856),"")</f>
        <v/>
      </c>
      <c r="E857" s="1">
        <f>IF(D857="","",VLOOKUP(D857,'produto-estoque-total-7'!A:AB,4,0))</f>
        <v/>
      </c>
      <c r="F857" s="36">
        <f>IF(D857="","",VLOOKUP(D857,'produto-estoque-total-7'!A:AB,13,0))</f>
        <v/>
      </c>
      <c r="G857" s="1">
        <f>IF(F857="","",VLOOKUP(F857,'FORNECEDORES X COMPRADOR'!A:D,4,0))</f>
        <v/>
      </c>
      <c r="H857" s="1">
        <f>IF(F857="","",VLOOKUP(F857,'FORNECEDORES X COMPRADOR'!A:E,5,0))</f>
        <v/>
      </c>
      <c r="I857" s="36">
        <f>IF(D857="","",VLOOKUP(D857,'produto-estoque-total-7'!A:AB,15,0))</f>
        <v/>
      </c>
      <c r="J857" s="36">
        <f>IF(D857="","",VLOOKUP(D857,'produto-estoque-total-7'!A:AB,19,0))</f>
        <v/>
      </c>
      <c r="K857" s="1">
        <f>IF(D857="","",VLOOKUP(D857,'produto-estoque-total-7'!A:AB,20,0))</f>
        <v/>
      </c>
      <c r="L857" s="36">
        <f>IF(D857="","",VLOOKUP(D857,'produto-estoque-total-7'!A:AB,17,0))</f>
        <v/>
      </c>
      <c r="M857" s="1">
        <f>IF(D857="","",VLOOKUP(D857,'produto-estoque-total-7'!A:AB,18,0))</f>
        <v/>
      </c>
      <c r="N857" s="36">
        <f>IF(D857="","",VLOOKUP(D857,'produto-estoque-total-7'!A:AB,21,0))</f>
        <v/>
      </c>
      <c r="O857" s="1">
        <f>IF(D857="","",VLOOKUP(D857,'produto-estoque-total-7'!A:AB,22,0))</f>
        <v/>
      </c>
      <c r="P857" s="36">
        <f>IF(D857="","",VLOOKUP(D857,'produto-estoque-total-7'!A:AB,23,0))</f>
        <v/>
      </c>
      <c r="Q857" s="1">
        <f>IF(D857="","",VLOOKUP(D857,'produto-estoque-total-7'!A:AB,24,0))</f>
        <v/>
      </c>
      <c r="R857" s="38">
        <f>IFERROR(IF(D857="","",VLOOKUP(D857,'produto-venda-7'!B:N,13,0)),"C")</f>
        <v/>
      </c>
      <c r="S857" s="39">
        <f>IF(D857="","",VLOOKUP(D857,'produto-estoque-total-7'!A:AB,6,0))</f>
        <v/>
      </c>
      <c r="T857" s="39">
        <f>IF(D857="","",VLOOKUP(D857,'produto-estoque-total-7'!A:AB,5,0))</f>
        <v/>
      </c>
      <c r="U857" s="40">
        <f>IF(D857="","",VLOOKUP(D857,'produto-estoque-total-7'!A:AB,11,0))</f>
        <v/>
      </c>
      <c r="V857" s="41">
        <f>IF(D857="","",IFERROR(VLOOKUP(D857,'produto-entrada-7'!A:M,10,0),0))</f>
        <v/>
      </c>
      <c r="W857" s="42" t="n"/>
      <c r="X857" s="39">
        <f>IF(D857="","",VLOOKUP(D857,'produto-estoque-total-7'!A:AB,8,0))</f>
        <v/>
      </c>
      <c r="Y857" s="39">
        <f>IF(D857="","",VLOOKUP(D857,'produto-estoque-total-7'!A:AB,9,0))</f>
        <v/>
      </c>
      <c r="Z857" s="39">
        <f>IF(D857="","",VLOOKUP(D857,'produto-estoque-total-7'!A:AB,10,0))</f>
        <v/>
      </c>
      <c r="AA857" s="39">
        <f>IFERROR(IF(D857="","",VLOOKUP(D857,'produto-venda-7'!B:N,4,0)),0)</f>
        <v/>
      </c>
      <c r="AB857" s="39">
        <f>IFERROR(IF(D857="","",VLOOKUP(D857,'produto-venda-7'!B:N,5,0)),0)</f>
        <v/>
      </c>
      <c r="AC857" s="39">
        <f>IF(D857="","",IFERROR(AA857/90,0))</f>
        <v/>
      </c>
      <c r="AD857" s="36">
        <f>IF(D857="","",IFERROR(VLOOKUP(D857,'produto-entrada-7'!A:M,4,0),0))</f>
        <v/>
      </c>
      <c r="AE857" s="36">
        <f>IFERROR(IF(D857="","",VLOOKUP(D857,'produto-venda-7'!B:N,10,0)),0)</f>
        <v/>
      </c>
      <c r="AF857" s="36">
        <f>IF(D857="","",IFERROR(VLOOKUP(D857,'produto-entrada-7'!A:M,11,0),0))</f>
        <v/>
      </c>
      <c r="AG857" s="1">
        <f>IF(D857="","",IFERROR(VLOOKUP(D857,'produto-entrada-7'!A:M,12,0),0))</f>
        <v/>
      </c>
      <c r="AH857" s="1">
        <f>IF(D857="","",IFERROR(VLOOKUP(D857,'produto-entrada-7'!A:M,13,0),0))</f>
        <v/>
      </c>
      <c r="AI857" s="36">
        <f>IFERROR(IF(D857="","",VLOOKUP(D857,'produto-venda-7'!B:N,11,0)),0)</f>
        <v/>
      </c>
      <c r="AJ857" s="43">
        <f>IF(D857="","",IFERROR(AI857*AB857,0))</f>
        <v/>
      </c>
      <c r="AK857" s="44">
        <f>IFERROR(IF(D857="","",VLOOKUP(F857,'ANALISE FORNECEDOR'!$A:$I,8,0)),"")</f>
        <v/>
      </c>
      <c r="AL857" s="44">
        <f>IF(D857="","",AVERAGE(AM857,AK857))</f>
        <v/>
      </c>
      <c r="AM857" s="44">
        <f>IFERROR(IF(D857="","",VLOOKUP(F857,'ANALISE FORNECEDOR'!$A:$I,9,0)),"")</f>
        <v/>
      </c>
      <c r="AN857" s="45">
        <f>IF(D857="","",IF(Y857&gt;12,AI857*(U857+Y857),AI857*U857))</f>
        <v/>
      </c>
      <c r="AO857" s="45">
        <f>IF(D857="","",IF(Y857&gt;12,AI857*(U857+V857+Y857),AI857*(U857+V857)))</f>
        <v/>
      </c>
      <c r="AP857" s="46">
        <f>IF(D857="","",IF(Y857&gt;12,AG857*(U857+Y857),AG857*U857))</f>
        <v/>
      </c>
      <c r="AQ857" s="46">
        <f>IF(D857="","",IF(Y857&gt;12,AG857*(U857+V857+Y857),AG857*(U857+V857)))</f>
        <v/>
      </c>
      <c r="AR857" s="46">
        <f>IF(D857="","",IF(OR(R857="A",R857="AA",R857="AAA"),AP857,0))</f>
        <v/>
      </c>
      <c r="AS857" s="46">
        <f>IF(D857="","",IF(R857="B",AP857,0))</f>
        <v/>
      </c>
      <c r="AT857" s="46">
        <f>IF(D857="","",IF(R857="C",AP857,0))</f>
        <v/>
      </c>
      <c r="AU857" s="47">
        <f>IF(D857="","",IFERROR(AN857/AJ857,0))</f>
        <v/>
      </c>
      <c r="AV857" s="47">
        <f>IF(D857="","",IFERROR(((AO857)/AJ857),0))</f>
        <v/>
      </c>
      <c r="AW857" s="48">
        <f>IF(D857="","",IF(OR(S857="S",NOT(AND(ISNUMBER(AC857),ISNUMBER(AL857),AC857*AL857&gt;=0))),0,AC857*AL857))</f>
        <v/>
      </c>
      <c r="AX857" s="49">
        <f>IFERROR(IF(D857="","",AW857*AG857),0)</f>
        <v/>
      </c>
      <c r="AY857" s="48">
        <f>IF(D857="","",IF(OR(S857="S",NOT(AND(ISNUMBER(AC857),ISNUMBER(AK857),AC857*AK857&gt;=0))),0,AC857*AK857))</f>
        <v/>
      </c>
      <c r="AZ857" s="48">
        <f>IFERROR(IF(D857="","",IF(AY857=0,0,IF(((AY857)-(U857+Y857))&lt;0,0,(AY857)-U857))),0)</f>
        <v/>
      </c>
      <c r="BA857" s="49">
        <f>IF(D857="","",AZ857*AG857)</f>
        <v/>
      </c>
      <c r="BB857" s="49">
        <f>IF(D857="","",IF(OR(R857="A",R857="AA",R857="AAA"),BA857,0))</f>
        <v/>
      </c>
      <c r="BC857" s="49">
        <f>IF(D857="","",IF(R857="B",BA857,0))</f>
        <v/>
      </c>
      <c r="BD857" s="49">
        <f>IF(D857="","",IF(R857="B",BA857,0))</f>
        <v/>
      </c>
      <c r="BE857" s="49">
        <f>IF(D857="","",IF(S857="S",
1,
IF(AC857=0,
1,
IF(
IFERROR(((U857+Y857)*AG857)/((AC857*AK857)*AG857),0)&lt;0,
0,
IF(
IFERROR(((U857+Y857)*AG857)/((AC857*AK857)*AG857),0)&gt;1,
1,
IFERROR(((U857+Y857)*AG857)/((AC857*AK857)*AG857),0)
)
)
)
))</f>
        <v/>
      </c>
      <c r="BF857" s="49">
        <f>IF(D857="","",IF(S857="S",
1,
IF(AC857=0,
1,
IF(
IFERROR(((U857+V857+Y857)*AG857)/((AC857*AK857)*AG857),0)&lt;0,
0,
IF(
IFERROR(((U857+V857+Y857)*AG857)/((AC857*AK857)*AG857),0)&gt;1,
1,
IFERROR(((U857+V857+Y857)*AG857)/((AC857*AK857)*AG857),0)
)
)
)
))</f>
        <v/>
      </c>
      <c r="BG857" s="50">
        <f>IF(D857="","",IF(S857="S",0,IF(AND(ISNUMBER(AC857),ISNUMBER(AM857)),IF(OR(AC857*AM857&lt;0,ISERR(AC857*AM857)),0,AC857*AM857),0)))</f>
        <v/>
      </c>
      <c r="BH857" s="50">
        <f>IF(D857="","",IF(BY857&gt;TODAY()-60,0,IF(Y857&gt;12,MAX(0,(U857+Y857)-BG857),MAX(0,U857-BG857))))</f>
        <v/>
      </c>
      <c r="BI857" s="51">
        <f>IF(D857="","",BH857*AG857)</f>
        <v/>
      </c>
      <c r="BJ857" s="51">
        <f>IF(D857="","",IF(OR(R857="A",R857="AA",R857="AAA"),BI857,0))</f>
        <v/>
      </c>
      <c r="BK857" s="51">
        <f>IF(D857="","",IF(R857="B",BI857,0))</f>
        <v/>
      </c>
      <c r="BL857" s="51">
        <f>IF(D857="","",IF(R857="C",BI857,0))</f>
        <v/>
      </c>
      <c r="BM857" s="51">
        <f>IF(D857="","",IFERROR(MAX(0,MIN(BI857/AP857,1)),0))</f>
        <v/>
      </c>
      <c r="BN857" s="52">
        <f>IF(D857="","",AB857*AG857)</f>
        <v/>
      </c>
      <c r="BO857" s="52">
        <f>IF(D857="","",(U857+V857+X857)*AG857)</f>
        <v/>
      </c>
      <c r="BP857" s="52">
        <f>IF(D857="","",(AB857*3)*AG857)</f>
        <v/>
      </c>
      <c r="BQ857" s="52">
        <f>IF(D857="","",IF(BO857-BP857&gt;0,0,BO857-BP857))</f>
        <v/>
      </c>
      <c r="BR857" s="52">
        <f>IF(D857="","",IF(BO857-BP857-BN857&gt;0,0,BO857-BP857-BN857))</f>
        <v/>
      </c>
      <c r="BS857" s="53">
        <f>IF(D857="","",IFERROR(AB857*AI857,0))</f>
        <v/>
      </c>
      <c r="BT857" s="53">
        <f>IF(D857="","",IFERROR(IF(X857&gt;12, AI857*(U857+V857+X857), AI857*(U857+V857)),0))</f>
        <v/>
      </c>
      <c r="BU857" s="53">
        <f>IF(D857="","",IFERROR(((AB857*3)*AI857),0))</f>
        <v/>
      </c>
      <c r="BV857" s="53">
        <f>IF(D857="","",IF(BT857-BU857&gt;0,0,BT857-BU857))</f>
        <v/>
      </c>
      <c r="BW857" s="53">
        <f>IF(D857="","",IF(BT857-BU857-BS857&gt;0,0,BT857-BU857-BS857))</f>
        <v/>
      </c>
      <c r="BX857" s="36">
        <f>IF(D857="","",IFERROR(VLOOKUP(D857,'produto-entrada-7'!A:M,3,0),"SEM PEDIDO"))</f>
        <v/>
      </c>
      <c r="BY857" s="36">
        <f>IF(D857="","",VLOOKUP(D857,'produto-estoque-total-7'!A:AB,25,0))</f>
        <v/>
      </c>
      <c r="BZ857" s="36">
        <f>IF(D857="","",IFERROR(VLOOKUP(D857,'produto-estoque-total-7'!A:AB,26,0)/100,0))</f>
        <v/>
      </c>
      <c r="CA857" s="36">
        <f>IF(D857="","",IFERROR(VLOOKUP(D857,'produto-estoque-total-7'!A:AB,27,0)/100,0))</f>
        <v/>
      </c>
      <c r="CB857" s="41">
        <f>IF(D857="","",V857*AF857)</f>
        <v/>
      </c>
      <c r="CC857" s="41">
        <f>IF(D857="","",V857*AI857)</f>
        <v/>
      </c>
      <c r="CD857" s="54">
        <f>IF(D857="","",VLOOKUP(D857,'produto-estoque-total-7'!A:AB,28,0))</f>
        <v/>
      </c>
    </row>
    <row r="858">
      <c r="A858" s="36">
        <f>IF(D858="","",VLOOKUP(D858,'produto-estoque-total-7'!A:AB,3,0))</f>
        <v/>
      </c>
      <c r="B858" s="1">
        <f>IF(D858="","",VLOOKUP(D858,'produto-estoque-total-7'!A:AB,12,0))</f>
        <v/>
      </c>
      <c r="C858" s="1">
        <f>IF(D858="","",VLOOKUP(D858,'produto-estoque-total-7'!A:AB,2,0))</f>
        <v/>
      </c>
      <c r="D858" s="37">
        <f>IFERROR(IF('produto-estoque-total-7'!A857="","",'produto-estoque-total-7'!A857),"")</f>
        <v/>
      </c>
      <c r="E858" s="1">
        <f>IF(D858="","",VLOOKUP(D858,'produto-estoque-total-7'!A:AB,4,0))</f>
        <v/>
      </c>
      <c r="F858" s="36">
        <f>IF(D858="","",VLOOKUP(D858,'produto-estoque-total-7'!A:AB,13,0))</f>
        <v/>
      </c>
      <c r="G858" s="1">
        <f>IF(F858="","",VLOOKUP(F858,'FORNECEDORES X COMPRADOR'!A:D,4,0))</f>
        <v/>
      </c>
      <c r="H858" s="1">
        <f>IF(F858="","",VLOOKUP(F858,'FORNECEDORES X COMPRADOR'!A:E,5,0))</f>
        <v/>
      </c>
      <c r="I858" s="36">
        <f>IF(D858="","",VLOOKUP(D858,'produto-estoque-total-7'!A:AB,15,0))</f>
        <v/>
      </c>
      <c r="J858" s="36">
        <f>IF(D858="","",VLOOKUP(D858,'produto-estoque-total-7'!A:AB,19,0))</f>
        <v/>
      </c>
      <c r="K858" s="1">
        <f>IF(D858="","",VLOOKUP(D858,'produto-estoque-total-7'!A:AB,20,0))</f>
        <v/>
      </c>
      <c r="L858" s="36">
        <f>IF(D858="","",VLOOKUP(D858,'produto-estoque-total-7'!A:AB,17,0))</f>
        <v/>
      </c>
      <c r="M858" s="1">
        <f>IF(D858="","",VLOOKUP(D858,'produto-estoque-total-7'!A:AB,18,0))</f>
        <v/>
      </c>
      <c r="N858" s="36">
        <f>IF(D858="","",VLOOKUP(D858,'produto-estoque-total-7'!A:AB,21,0))</f>
        <v/>
      </c>
      <c r="O858" s="1">
        <f>IF(D858="","",VLOOKUP(D858,'produto-estoque-total-7'!A:AB,22,0))</f>
        <v/>
      </c>
      <c r="P858" s="36">
        <f>IF(D858="","",VLOOKUP(D858,'produto-estoque-total-7'!A:AB,23,0))</f>
        <v/>
      </c>
      <c r="Q858" s="1">
        <f>IF(D858="","",VLOOKUP(D858,'produto-estoque-total-7'!A:AB,24,0))</f>
        <v/>
      </c>
      <c r="R858" s="38">
        <f>IFERROR(IF(D858="","",VLOOKUP(D858,'produto-venda-7'!B:N,13,0)),"C")</f>
        <v/>
      </c>
      <c r="S858" s="39">
        <f>IF(D858="","",VLOOKUP(D858,'produto-estoque-total-7'!A:AB,6,0))</f>
        <v/>
      </c>
      <c r="T858" s="39">
        <f>IF(D858="","",VLOOKUP(D858,'produto-estoque-total-7'!A:AB,5,0))</f>
        <v/>
      </c>
      <c r="U858" s="40">
        <f>IF(D858="","",VLOOKUP(D858,'produto-estoque-total-7'!A:AB,11,0))</f>
        <v/>
      </c>
      <c r="V858" s="41">
        <f>IF(D858="","",IFERROR(VLOOKUP(D858,'produto-entrada-7'!A:M,10,0),0))</f>
        <v/>
      </c>
      <c r="W858" s="42" t="n"/>
      <c r="X858" s="39">
        <f>IF(D858="","",VLOOKUP(D858,'produto-estoque-total-7'!A:AB,8,0))</f>
        <v/>
      </c>
      <c r="Y858" s="39">
        <f>IF(D858="","",VLOOKUP(D858,'produto-estoque-total-7'!A:AB,9,0))</f>
        <v/>
      </c>
      <c r="Z858" s="39">
        <f>IF(D858="","",VLOOKUP(D858,'produto-estoque-total-7'!A:AB,10,0))</f>
        <v/>
      </c>
      <c r="AA858" s="39">
        <f>IFERROR(IF(D858="","",VLOOKUP(D858,'produto-venda-7'!B:N,4,0)),0)</f>
        <v/>
      </c>
      <c r="AB858" s="39">
        <f>IFERROR(IF(D858="","",VLOOKUP(D858,'produto-venda-7'!B:N,5,0)),0)</f>
        <v/>
      </c>
      <c r="AC858" s="39">
        <f>IF(D858="","",IFERROR(AA858/90,0))</f>
        <v/>
      </c>
      <c r="AD858" s="36">
        <f>IF(D858="","",IFERROR(VLOOKUP(D858,'produto-entrada-7'!A:M,4,0),0))</f>
        <v/>
      </c>
      <c r="AE858" s="36">
        <f>IFERROR(IF(D858="","",VLOOKUP(D858,'produto-venda-7'!B:N,10,0)),0)</f>
        <v/>
      </c>
      <c r="AF858" s="36">
        <f>IF(D858="","",IFERROR(VLOOKUP(D858,'produto-entrada-7'!A:M,11,0),0))</f>
        <v/>
      </c>
      <c r="AG858" s="1">
        <f>IF(D858="","",IFERROR(VLOOKUP(D858,'produto-entrada-7'!A:M,12,0),0))</f>
        <v/>
      </c>
      <c r="AH858" s="1">
        <f>IF(D858="","",IFERROR(VLOOKUP(D858,'produto-entrada-7'!A:M,13,0),0))</f>
        <v/>
      </c>
      <c r="AI858" s="36">
        <f>IFERROR(IF(D858="","",VLOOKUP(D858,'produto-venda-7'!B:N,11,0)),0)</f>
        <v/>
      </c>
      <c r="AJ858" s="43">
        <f>IF(D858="","",IFERROR(AI858*AB858,0))</f>
        <v/>
      </c>
      <c r="AK858" s="44">
        <f>IFERROR(IF(D858="","",VLOOKUP(F858,'ANALISE FORNECEDOR'!$A:$I,8,0)),"")</f>
        <v/>
      </c>
      <c r="AL858" s="44">
        <f>IF(D858="","",AVERAGE(AM858,AK858))</f>
        <v/>
      </c>
      <c r="AM858" s="44">
        <f>IFERROR(IF(D858="","",VLOOKUP(F858,'ANALISE FORNECEDOR'!$A:$I,9,0)),"")</f>
        <v/>
      </c>
      <c r="AN858" s="45">
        <f>IF(D858="","",IF(Y858&gt;12,AI858*(U858+Y858),AI858*U858))</f>
        <v/>
      </c>
      <c r="AO858" s="45">
        <f>IF(D858="","",IF(Y858&gt;12,AI858*(U858+V858+Y858),AI858*(U858+V858)))</f>
        <v/>
      </c>
      <c r="AP858" s="46">
        <f>IF(D858="","",IF(Y858&gt;12,AG858*(U858+Y858),AG858*U858))</f>
        <v/>
      </c>
      <c r="AQ858" s="46">
        <f>IF(D858="","",IF(Y858&gt;12,AG858*(U858+V858+Y858),AG858*(U858+V858)))</f>
        <v/>
      </c>
      <c r="AR858" s="46">
        <f>IF(D858="","",IF(OR(R858="A",R858="AA",R858="AAA"),AP858,0))</f>
        <v/>
      </c>
      <c r="AS858" s="46">
        <f>IF(D858="","",IF(R858="B",AP858,0))</f>
        <v/>
      </c>
      <c r="AT858" s="46">
        <f>IF(D858="","",IF(R858="C",AP858,0))</f>
        <v/>
      </c>
      <c r="AU858" s="47">
        <f>IF(D858="","",IFERROR(AN858/AJ858,0))</f>
        <v/>
      </c>
      <c r="AV858" s="47">
        <f>IF(D858="","",IFERROR(((AO858)/AJ858),0))</f>
        <v/>
      </c>
      <c r="AW858" s="48">
        <f>IF(D858="","",IF(OR(S858="S",NOT(AND(ISNUMBER(AC858),ISNUMBER(AL858),AC858*AL858&gt;=0))),0,AC858*AL858))</f>
        <v/>
      </c>
      <c r="AX858" s="49">
        <f>IFERROR(IF(D858="","",AW858*AG858),0)</f>
        <v/>
      </c>
      <c r="AY858" s="48">
        <f>IF(D858="","",IF(OR(S858="S",NOT(AND(ISNUMBER(AC858),ISNUMBER(AK858),AC858*AK858&gt;=0))),0,AC858*AK858))</f>
        <v/>
      </c>
      <c r="AZ858" s="48">
        <f>IFERROR(IF(D858="","",IF(AY858=0,0,IF(((AY858)-(U858+Y858))&lt;0,0,(AY858)-U858))),0)</f>
        <v/>
      </c>
      <c r="BA858" s="49">
        <f>IF(D858="","",AZ858*AG858)</f>
        <v/>
      </c>
      <c r="BB858" s="49">
        <f>IF(D858="","",IF(OR(R858="A",R858="AA",R858="AAA"),BA858,0))</f>
        <v/>
      </c>
      <c r="BC858" s="49">
        <f>IF(D858="","",IF(R858="B",BA858,0))</f>
        <v/>
      </c>
      <c r="BD858" s="49">
        <f>IF(D858="","",IF(R858="B",BA858,0))</f>
        <v/>
      </c>
      <c r="BE858" s="49">
        <f>IF(D858="","",IF(S858="S",
1,
IF(AC858=0,
1,
IF(
IFERROR(((U858+Y858)*AG858)/((AC858*AK858)*AG858),0)&lt;0,
0,
IF(
IFERROR(((U858+Y858)*AG858)/((AC858*AK858)*AG858),0)&gt;1,
1,
IFERROR(((U858+Y858)*AG858)/((AC858*AK858)*AG858),0)
)
)
)
))</f>
        <v/>
      </c>
      <c r="BF858" s="49">
        <f>IF(D858="","",IF(S858="S",
1,
IF(AC858=0,
1,
IF(
IFERROR(((U858+V858+Y858)*AG858)/((AC858*AK858)*AG858),0)&lt;0,
0,
IF(
IFERROR(((U858+V858+Y858)*AG858)/((AC858*AK858)*AG858),0)&gt;1,
1,
IFERROR(((U858+V858+Y858)*AG858)/((AC858*AK858)*AG858),0)
)
)
)
))</f>
        <v/>
      </c>
      <c r="BG858" s="50">
        <f>IF(D858="","",IF(S858="S",0,IF(AND(ISNUMBER(AC858),ISNUMBER(AM858)),IF(OR(AC858*AM858&lt;0,ISERR(AC858*AM858)),0,AC858*AM858),0)))</f>
        <v/>
      </c>
      <c r="BH858" s="50">
        <f>IF(D858="","",IF(BY858&gt;TODAY()-60,0,IF(Y858&gt;12,MAX(0,(U858+Y858)-BG858),MAX(0,U858-BG858))))</f>
        <v/>
      </c>
      <c r="BI858" s="51">
        <f>IF(D858="","",BH858*AG858)</f>
        <v/>
      </c>
      <c r="BJ858" s="51">
        <f>IF(D858="","",IF(OR(R858="A",R858="AA",R858="AAA"),BI858,0))</f>
        <v/>
      </c>
      <c r="BK858" s="51">
        <f>IF(D858="","",IF(R858="B",BI858,0))</f>
        <v/>
      </c>
      <c r="BL858" s="51">
        <f>IF(D858="","",IF(R858="C",BI858,0))</f>
        <v/>
      </c>
      <c r="BM858" s="51">
        <f>IF(D858="","",IFERROR(MAX(0,MIN(BI858/AP858,1)),0))</f>
        <v/>
      </c>
      <c r="BN858" s="52">
        <f>IF(D858="","",AB858*AG858)</f>
        <v/>
      </c>
      <c r="BO858" s="52">
        <f>IF(D858="","",(U858+V858+X858)*AG858)</f>
        <v/>
      </c>
      <c r="BP858" s="52">
        <f>IF(D858="","",(AB858*3)*AG858)</f>
        <v/>
      </c>
      <c r="BQ858" s="52">
        <f>IF(D858="","",IF(BO858-BP858&gt;0,0,BO858-BP858))</f>
        <v/>
      </c>
      <c r="BR858" s="52">
        <f>IF(D858="","",IF(BO858-BP858-BN858&gt;0,0,BO858-BP858-BN858))</f>
        <v/>
      </c>
      <c r="BS858" s="53">
        <f>IF(D858="","",IFERROR(AB858*AI858,0))</f>
        <v/>
      </c>
      <c r="BT858" s="53">
        <f>IF(D858="","",IFERROR(IF(X858&gt;12, AI858*(U858+V858+X858), AI858*(U858+V858)),0))</f>
        <v/>
      </c>
      <c r="BU858" s="53">
        <f>IF(D858="","",IFERROR(((AB858*3)*AI858),0))</f>
        <v/>
      </c>
      <c r="BV858" s="53">
        <f>IF(D858="","",IF(BT858-BU858&gt;0,0,BT858-BU858))</f>
        <v/>
      </c>
      <c r="BW858" s="53">
        <f>IF(D858="","",IF(BT858-BU858-BS858&gt;0,0,BT858-BU858-BS858))</f>
        <v/>
      </c>
      <c r="BX858" s="36">
        <f>IF(D858="","",IFERROR(VLOOKUP(D858,'produto-entrada-7'!A:M,3,0),"SEM PEDIDO"))</f>
        <v/>
      </c>
      <c r="BY858" s="36">
        <f>IF(D858="","",VLOOKUP(D858,'produto-estoque-total-7'!A:AB,25,0))</f>
        <v/>
      </c>
      <c r="BZ858" s="36">
        <f>IF(D858="","",IFERROR(VLOOKUP(D858,'produto-estoque-total-7'!A:AB,26,0)/100,0))</f>
        <v/>
      </c>
      <c r="CA858" s="36">
        <f>IF(D858="","",IFERROR(VLOOKUP(D858,'produto-estoque-total-7'!A:AB,27,0)/100,0))</f>
        <v/>
      </c>
      <c r="CB858" s="41">
        <f>IF(D858="","",V858*AF858)</f>
        <v/>
      </c>
      <c r="CC858" s="41">
        <f>IF(D858="","",V858*AI858)</f>
        <v/>
      </c>
      <c r="CD858" s="54">
        <f>IF(D858="","",VLOOKUP(D858,'produto-estoque-total-7'!A:AB,28,0))</f>
        <v/>
      </c>
    </row>
    <row r="859">
      <c r="A859" s="36">
        <f>IF(D859="","",VLOOKUP(D859,'produto-estoque-total-7'!A:AB,3,0))</f>
        <v/>
      </c>
      <c r="B859" s="1">
        <f>IF(D859="","",VLOOKUP(D859,'produto-estoque-total-7'!A:AB,12,0))</f>
        <v/>
      </c>
      <c r="C859" s="1">
        <f>IF(D859="","",VLOOKUP(D859,'produto-estoque-total-7'!A:AB,2,0))</f>
        <v/>
      </c>
      <c r="D859" s="37">
        <f>IFERROR(IF('produto-estoque-total-7'!A858="","",'produto-estoque-total-7'!A858),"")</f>
        <v/>
      </c>
      <c r="E859" s="1">
        <f>IF(D859="","",VLOOKUP(D859,'produto-estoque-total-7'!A:AB,4,0))</f>
        <v/>
      </c>
      <c r="F859" s="36">
        <f>IF(D859="","",VLOOKUP(D859,'produto-estoque-total-7'!A:AB,13,0))</f>
        <v/>
      </c>
      <c r="G859" s="1">
        <f>IF(F859="","",VLOOKUP(F859,'FORNECEDORES X COMPRADOR'!A:D,4,0))</f>
        <v/>
      </c>
      <c r="H859" s="1">
        <f>IF(F859="","",VLOOKUP(F859,'FORNECEDORES X COMPRADOR'!A:E,5,0))</f>
        <v/>
      </c>
      <c r="I859" s="36">
        <f>IF(D859="","",VLOOKUP(D859,'produto-estoque-total-7'!A:AB,15,0))</f>
        <v/>
      </c>
      <c r="J859" s="36">
        <f>IF(D859="","",VLOOKUP(D859,'produto-estoque-total-7'!A:AB,19,0))</f>
        <v/>
      </c>
      <c r="K859" s="1">
        <f>IF(D859="","",VLOOKUP(D859,'produto-estoque-total-7'!A:AB,20,0))</f>
        <v/>
      </c>
      <c r="L859" s="36">
        <f>IF(D859="","",VLOOKUP(D859,'produto-estoque-total-7'!A:AB,17,0))</f>
        <v/>
      </c>
      <c r="M859" s="1">
        <f>IF(D859="","",VLOOKUP(D859,'produto-estoque-total-7'!A:AB,18,0))</f>
        <v/>
      </c>
      <c r="N859" s="36">
        <f>IF(D859="","",VLOOKUP(D859,'produto-estoque-total-7'!A:AB,21,0))</f>
        <v/>
      </c>
      <c r="O859" s="1">
        <f>IF(D859="","",VLOOKUP(D859,'produto-estoque-total-7'!A:AB,22,0))</f>
        <v/>
      </c>
      <c r="P859" s="36">
        <f>IF(D859="","",VLOOKUP(D859,'produto-estoque-total-7'!A:AB,23,0))</f>
        <v/>
      </c>
      <c r="Q859" s="1">
        <f>IF(D859="","",VLOOKUP(D859,'produto-estoque-total-7'!A:AB,24,0))</f>
        <v/>
      </c>
      <c r="R859" s="38">
        <f>IFERROR(IF(D859="","",VLOOKUP(D859,'produto-venda-7'!B:N,13,0)),"C")</f>
        <v/>
      </c>
      <c r="S859" s="39">
        <f>IF(D859="","",VLOOKUP(D859,'produto-estoque-total-7'!A:AB,6,0))</f>
        <v/>
      </c>
      <c r="T859" s="39">
        <f>IF(D859="","",VLOOKUP(D859,'produto-estoque-total-7'!A:AB,5,0))</f>
        <v/>
      </c>
      <c r="U859" s="40">
        <f>IF(D859="","",VLOOKUP(D859,'produto-estoque-total-7'!A:AB,11,0))</f>
        <v/>
      </c>
      <c r="V859" s="41">
        <f>IF(D859="","",IFERROR(VLOOKUP(D859,'produto-entrada-7'!A:M,10,0),0))</f>
        <v/>
      </c>
      <c r="W859" s="42" t="n"/>
      <c r="X859" s="39">
        <f>IF(D859="","",VLOOKUP(D859,'produto-estoque-total-7'!A:AB,8,0))</f>
        <v/>
      </c>
      <c r="Y859" s="39">
        <f>IF(D859="","",VLOOKUP(D859,'produto-estoque-total-7'!A:AB,9,0))</f>
        <v/>
      </c>
      <c r="Z859" s="39">
        <f>IF(D859="","",VLOOKUP(D859,'produto-estoque-total-7'!A:AB,10,0))</f>
        <v/>
      </c>
      <c r="AA859" s="39">
        <f>IFERROR(IF(D859="","",VLOOKUP(D859,'produto-venda-7'!B:N,4,0)),0)</f>
        <v/>
      </c>
      <c r="AB859" s="39">
        <f>IFERROR(IF(D859="","",VLOOKUP(D859,'produto-venda-7'!B:N,5,0)),0)</f>
        <v/>
      </c>
      <c r="AC859" s="39">
        <f>IF(D859="","",IFERROR(AA859/90,0))</f>
        <v/>
      </c>
      <c r="AD859" s="36">
        <f>IF(D859="","",IFERROR(VLOOKUP(D859,'produto-entrada-7'!A:M,4,0),0))</f>
        <v/>
      </c>
      <c r="AE859" s="36">
        <f>IFERROR(IF(D859="","",VLOOKUP(D859,'produto-venda-7'!B:N,10,0)),0)</f>
        <v/>
      </c>
      <c r="AF859" s="36">
        <f>IF(D859="","",IFERROR(VLOOKUP(D859,'produto-entrada-7'!A:M,11,0),0))</f>
        <v/>
      </c>
      <c r="AG859" s="1">
        <f>IF(D859="","",IFERROR(VLOOKUP(D859,'produto-entrada-7'!A:M,12,0),0))</f>
        <v/>
      </c>
      <c r="AH859" s="1">
        <f>IF(D859="","",IFERROR(VLOOKUP(D859,'produto-entrada-7'!A:M,13,0),0))</f>
        <v/>
      </c>
      <c r="AI859" s="36">
        <f>IFERROR(IF(D859="","",VLOOKUP(D859,'produto-venda-7'!B:N,11,0)),0)</f>
        <v/>
      </c>
      <c r="AJ859" s="43">
        <f>IF(D859="","",IFERROR(AI859*AB859,0))</f>
        <v/>
      </c>
      <c r="AK859" s="44">
        <f>IFERROR(IF(D859="","",VLOOKUP(F859,'ANALISE FORNECEDOR'!$A:$I,8,0)),"")</f>
        <v/>
      </c>
      <c r="AL859" s="44">
        <f>IF(D859="","",AVERAGE(AM859,AK859))</f>
        <v/>
      </c>
      <c r="AM859" s="44">
        <f>IFERROR(IF(D859="","",VLOOKUP(F859,'ANALISE FORNECEDOR'!$A:$I,9,0)),"")</f>
        <v/>
      </c>
      <c r="AN859" s="45">
        <f>IF(D859="","",IF(Y859&gt;12,AI859*(U859+Y859),AI859*U859))</f>
        <v/>
      </c>
      <c r="AO859" s="45">
        <f>IF(D859="","",IF(Y859&gt;12,AI859*(U859+V859+Y859),AI859*(U859+V859)))</f>
        <v/>
      </c>
      <c r="AP859" s="46">
        <f>IF(D859="","",IF(Y859&gt;12,AG859*(U859+Y859),AG859*U859))</f>
        <v/>
      </c>
      <c r="AQ859" s="46">
        <f>IF(D859="","",IF(Y859&gt;12,AG859*(U859+V859+Y859),AG859*(U859+V859)))</f>
        <v/>
      </c>
      <c r="AR859" s="46">
        <f>IF(D859="","",IF(OR(R859="A",R859="AA",R859="AAA"),AP859,0))</f>
        <v/>
      </c>
      <c r="AS859" s="46">
        <f>IF(D859="","",IF(R859="B",AP859,0))</f>
        <v/>
      </c>
      <c r="AT859" s="46">
        <f>IF(D859="","",IF(R859="C",AP859,0))</f>
        <v/>
      </c>
      <c r="AU859" s="47">
        <f>IF(D859="","",IFERROR(AN859/AJ859,0))</f>
        <v/>
      </c>
      <c r="AV859" s="47">
        <f>IF(D859="","",IFERROR(((AO859)/AJ859),0))</f>
        <v/>
      </c>
      <c r="AW859" s="48">
        <f>IF(D859="","",IF(OR(S859="S",NOT(AND(ISNUMBER(AC859),ISNUMBER(AL859),AC859*AL859&gt;=0))),0,AC859*AL859))</f>
        <v/>
      </c>
      <c r="AX859" s="49">
        <f>IFERROR(IF(D859="","",AW859*AG859),0)</f>
        <v/>
      </c>
      <c r="AY859" s="48">
        <f>IF(D859="","",IF(OR(S859="S",NOT(AND(ISNUMBER(AC859),ISNUMBER(AK859),AC859*AK859&gt;=0))),0,AC859*AK859))</f>
        <v/>
      </c>
      <c r="AZ859" s="48">
        <f>IFERROR(IF(D859="","",IF(AY859=0,0,IF(((AY859)-(U859+Y859))&lt;0,0,(AY859)-U859))),0)</f>
        <v/>
      </c>
      <c r="BA859" s="49">
        <f>IF(D859="","",AZ859*AG859)</f>
        <v/>
      </c>
      <c r="BB859" s="49">
        <f>IF(D859="","",IF(OR(R859="A",R859="AA",R859="AAA"),BA859,0))</f>
        <v/>
      </c>
      <c r="BC859" s="49">
        <f>IF(D859="","",IF(R859="B",BA859,0))</f>
        <v/>
      </c>
      <c r="BD859" s="49">
        <f>IF(D859="","",IF(R859="B",BA859,0))</f>
        <v/>
      </c>
      <c r="BE859" s="49">
        <f>IF(D859="","",IF(S859="S",
1,
IF(AC859=0,
1,
IF(
IFERROR(((U859+Y859)*AG859)/((AC859*AK859)*AG859),0)&lt;0,
0,
IF(
IFERROR(((U859+Y859)*AG859)/((AC859*AK859)*AG859),0)&gt;1,
1,
IFERROR(((U859+Y859)*AG859)/((AC859*AK859)*AG859),0)
)
)
)
))</f>
        <v/>
      </c>
      <c r="BF859" s="49">
        <f>IF(D859="","",IF(S859="S",
1,
IF(AC859=0,
1,
IF(
IFERROR(((U859+V859+Y859)*AG859)/((AC859*AK859)*AG859),0)&lt;0,
0,
IF(
IFERROR(((U859+V859+Y859)*AG859)/((AC859*AK859)*AG859),0)&gt;1,
1,
IFERROR(((U859+V859+Y859)*AG859)/((AC859*AK859)*AG859),0)
)
)
)
))</f>
        <v/>
      </c>
      <c r="BG859" s="50">
        <f>IF(D859="","",IF(S859="S",0,IF(AND(ISNUMBER(AC859),ISNUMBER(AM859)),IF(OR(AC859*AM859&lt;0,ISERR(AC859*AM859)),0,AC859*AM859),0)))</f>
        <v/>
      </c>
      <c r="BH859" s="50">
        <f>IF(D859="","",IF(BY859&gt;TODAY()-60,0,IF(Y859&gt;12,MAX(0,(U859+Y859)-BG859),MAX(0,U859-BG859))))</f>
        <v/>
      </c>
      <c r="BI859" s="51">
        <f>IF(D859="","",BH859*AG859)</f>
        <v/>
      </c>
      <c r="BJ859" s="51">
        <f>IF(D859="","",IF(OR(R859="A",R859="AA",R859="AAA"),BI859,0))</f>
        <v/>
      </c>
      <c r="BK859" s="51">
        <f>IF(D859="","",IF(R859="B",BI859,0))</f>
        <v/>
      </c>
      <c r="BL859" s="51">
        <f>IF(D859="","",IF(R859="C",BI859,0))</f>
        <v/>
      </c>
      <c r="BM859" s="51">
        <f>IF(D859="","",IFERROR(MAX(0,MIN(BI859/AP859,1)),0))</f>
        <v/>
      </c>
      <c r="BN859" s="52">
        <f>IF(D859="","",AB859*AG859)</f>
        <v/>
      </c>
      <c r="BO859" s="52">
        <f>IF(D859="","",(U859+V859+X859)*AG859)</f>
        <v/>
      </c>
      <c r="BP859" s="52">
        <f>IF(D859="","",(AB859*3)*AG859)</f>
        <v/>
      </c>
      <c r="BQ859" s="52">
        <f>IF(D859="","",IF(BO859-BP859&gt;0,0,BO859-BP859))</f>
        <v/>
      </c>
      <c r="BR859" s="52">
        <f>IF(D859="","",IF(BO859-BP859-BN859&gt;0,0,BO859-BP859-BN859))</f>
        <v/>
      </c>
      <c r="BS859" s="53">
        <f>IF(D859="","",IFERROR(AB859*AI859,0))</f>
        <v/>
      </c>
      <c r="BT859" s="53">
        <f>IF(D859="","",IFERROR(IF(X859&gt;12, AI859*(U859+V859+X859), AI859*(U859+V859)),0))</f>
        <v/>
      </c>
      <c r="BU859" s="53">
        <f>IF(D859="","",IFERROR(((AB859*3)*AI859),0))</f>
        <v/>
      </c>
      <c r="BV859" s="53">
        <f>IF(D859="","",IF(BT859-BU859&gt;0,0,BT859-BU859))</f>
        <v/>
      </c>
      <c r="BW859" s="53">
        <f>IF(D859="","",IF(BT859-BU859-BS859&gt;0,0,BT859-BU859-BS859))</f>
        <v/>
      </c>
      <c r="BX859" s="36">
        <f>IF(D859="","",IFERROR(VLOOKUP(D859,'produto-entrada-7'!A:M,3,0),"SEM PEDIDO"))</f>
        <v/>
      </c>
      <c r="BY859" s="36">
        <f>IF(D859="","",VLOOKUP(D859,'produto-estoque-total-7'!A:AB,25,0))</f>
        <v/>
      </c>
      <c r="BZ859" s="36">
        <f>IF(D859="","",IFERROR(VLOOKUP(D859,'produto-estoque-total-7'!A:AB,26,0)/100,0))</f>
        <v/>
      </c>
      <c r="CA859" s="36">
        <f>IF(D859="","",IFERROR(VLOOKUP(D859,'produto-estoque-total-7'!A:AB,27,0)/100,0))</f>
        <v/>
      </c>
      <c r="CB859" s="41">
        <f>IF(D859="","",V859*AF859)</f>
        <v/>
      </c>
      <c r="CC859" s="41">
        <f>IF(D859="","",V859*AI859)</f>
        <v/>
      </c>
      <c r="CD859" s="54">
        <f>IF(D859="","",VLOOKUP(D859,'produto-estoque-total-7'!A:AB,28,0))</f>
        <v/>
      </c>
    </row>
    <row r="860">
      <c r="A860" s="36">
        <f>IF(D860="","",VLOOKUP(D860,'produto-estoque-total-7'!A:AB,3,0))</f>
        <v/>
      </c>
      <c r="B860" s="1">
        <f>IF(D860="","",VLOOKUP(D860,'produto-estoque-total-7'!A:AB,12,0))</f>
        <v/>
      </c>
      <c r="C860" s="1">
        <f>IF(D860="","",VLOOKUP(D860,'produto-estoque-total-7'!A:AB,2,0))</f>
        <v/>
      </c>
      <c r="D860" s="37">
        <f>IFERROR(IF('produto-estoque-total-7'!A859="","",'produto-estoque-total-7'!A859),"")</f>
        <v/>
      </c>
      <c r="E860" s="1">
        <f>IF(D860="","",VLOOKUP(D860,'produto-estoque-total-7'!A:AB,4,0))</f>
        <v/>
      </c>
      <c r="F860" s="36">
        <f>IF(D860="","",VLOOKUP(D860,'produto-estoque-total-7'!A:AB,13,0))</f>
        <v/>
      </c>
      <c r="G860" s="1">
        <f>IF(F860="","",VLOOKUP(F860,'FORNECEDORES X COMPRADOR'!A:D,4,0))</f>
        <v/>
      </c>
      <c r="H860" s="1">
        <f>IF(F860="","",VLOOKUP(F860,'FORNECEDORES X COMPRADOR'!A:E,5,0))</f>
        <v/>
      </c>
      <c r="I860" s="36">
        <f>IF(D860="","",VLOOKUP(D860,'produto-estoque-total-7'!A:AB,15,0))</f>
        <v/>
      </c>
      <c r="J860" s="36">
        <f>IF(D860="","",VLOOKUP(D860,'produto-estoque-total-7'!A:AB,19,0))</f>
        <v/>
      </c>
      <c r="K860" s="1">
        <f>IF(D860="","",VLOOKUP(D860,'produto-estoque-total-7'!A:AB,20,0))</f>
        <v/>
      </c>
      <c r="L860" s="36">
        <f>IF(D860="","",VLOOKUP(D860,'produto-estoque-total-7'!A:AB,17,0))</f>
        <v/>
      </c>
      <c r="M860" s="1">
        <f>IF(D860="","",VLOOKUP(D860,'produto-estoque-total-7'!A:AB,18,0))</f>
        <v/>
      </c>
      <c r="N860" s="36">
        <f>IF(D860="","",VLOOKUP(D860,'produto-estoque-total-7'!A:AB,21,0))</f>
        <v/>
      </c>
      <c r="O860" s="1">
        <f>IF(D860="","",VLOOKUP(D860,'produto-estoque-total-7'!A:AB,22,0))</f>
        <v/>
      </c>
      <c r="P860" s="36">
        <f>IF(D860="","",VLOOKUP(D860,'produto-estoque-total-7'!A:AB,23,0))</f>
        <v/>
      </c>
      <c r="Q860" s="1">
        <f>IF(D860="","",VLOOKUP(D860,'produto-estoque-total-7'!A:AB,24,0))</f>
        <v/>
      </c>
      <c r="R860" s="38">
        <f>IFERROR(IF(D860="","",VLOOKUP(D860,'produto-venda-7'!B:N,13,0)),"C")</f>
        <v/>
      </c>
      <c r="S860" s="39">
        <f>IF(D860="","",VLOOKUP(D860,'produto-estoque-total-7'!A:AB,6,0))</f>
        <v/>
      </c>
      <c r="T860" s="39">
        <f>IF(D860="","",VLOOKUP(D860,'produto-estoque-total-7'!A:AB,5,0))</f>
        <v/>
      </c>
      <c r="U860" s="40">
        <f>IF(D860="","",VLOOKUP(D860,'produto-estoque-total-7'!A:AB,11,0))</f>
        <v/>
      </c>
      <c r="V860" s="41">
        <f>IF(D860="","",IFERROR(VLOOKUP(D860,'produto-entrada-7'!A:M,10,0),0))</f>
        <v/>
      </c>
      <c r="W860" s="42" t="n"/>
      <c r="X860" s="39">
        <f>IF(D860="","",VLOOKUP(D860,'produto-estoque-total-7'!A:AB,8,0))</f>
        <v/>
      </c>
      <c r="Y860" s="39">
        <f>IF(D860="","",VLOOKUP(D860,'produto-estoque-total-7'!A:AB,9,0))</f>
        <v/>
      </c>
      <c r="Z860" s="39">
        <f>IF(D860="","",VLOOKUP(D860,'produto-estoque-total-7'!A:AB,10,0))</f>
        <v/>
      </c>
      <c r="AA860" s="39">
        <f>IFERROR(IF(D860="","",VLOOKUP(D860,'produto-venda-7'!B:N,4,0)),0)</f>
        <v/>
      </c>
      <c r="AB860" s="39">
        <f>IFERROR(IF(D860="","",VLOOKUP(D860,'produto-venda-7'!B:N,5,0)),0)</f>
        <v/>
      </c>
      <c r="AC860" s="39">
        <f>IF(D860="","",IFERROR(AA860/90,0))</f>
        <v/>
      </c>
      <c r="AD860" s="36">
        <f>IF(D860="","",IFERROR(VLOOKUP(D860,'produto-entrada-7'!A:M,4,0),0))</f>
        <v/>
      </c>
      <c r="AE860" s="36">
        <f>IFERROR(IF(D860="","",VLOOKUP(D860,'produto-venda-7'!B:N,10,0)),0)</f>
        <v/>
      </c>
      <c r="AF860" s="36">
        <f>IF(D860="","",IFERROR(VLOOKUP(D860,'produto-entrada-7'!A:M,11,0),0))</f>
        <v/>
      </c>
      <c r="AG860" s="1">
        <f>IF(D860="","",IFERROR(VLOOKUP(D860,'produto-entrada-7'!A:M,12,0),0))</f>
        <v/>
      </c>
      <c r="AH860" s="1">
        <f>IF(D860="","",IFERROR(VLOOKUP(D860,'produto-entrada-7'!A:M,13,0),0))</f>
        <v/>
      </c>
      <c r="AI860" s="36">
        <f>IFERROR(IF(D860="","",VLOOKUP(D860,'produto-venda-7'!B:N,11,0)),0)</f>
        <v/>
      </c>
      <c r="AJ860" s="43">
        <f>IF(D860="","",IFERROR(AI860*AB860,0))</f>
        <v/>
      </c>
      <c r="AK860" s="44">
        <f>IFERROR(IF(D860="","",VLOOKUP(F860,'ANALISE FORNECEDOR'!$A:$I,8,0)),"")</f>
        <v/>
      </c>
      <c r="AL860" s="44">
        <f>IF(D860="","",AVERAGE(AM860,AK860))</f>
        <v/>
      </c>
      <c r="AM860" s="44">
        <f>IFERROR(IF(D860="","",VLOOKUP(F860,'ANALISE FORNECEDOR'!$A:$I,9,0)),"")</f>
        <v/>
      </c>
      <c r="AN860" s="45">
        <f>IF(D860="","",IF(Y860&gt;12,AI860*(U860+Y860),AI860*U860))</f>
        <v/>
      </c>
      <c r="AO860" s="45">
        <f>IF(D860="","",IF(Y860&gt;12,AI860*(U860+V860+Y860),AI860*(U860+V860)))</f>
        <v/>
      </c>
      <c r="AP860" s="46">
        <f>IF(D860="","",IF(Y860&gt;12,AG860*(U860+Y860),AG860*U860))</f>
        <v/>
      </c>
      <c r="AQ860" s="46">
        <f>IF(D860="","",IF(Y860&gt;12,AG860*(U860+V860+Y860),AG860*(U860+V860)))</f>
        <v/>
      </c>
      <c r="AR860" s="46">
        <f>IF(D860="","",IF(OR(R860="A",R860="AA",R860="AAA"),AP860,0))</f>
        <v/>
      </c>
      <c r="AS860" s="46">
        <f>IF(D860="","",IF(R860="B",AP860,0))</f>
        <v/>
      </c>
      <c r="AT860" s="46">
        <f>IF(D860="","",IF(R860="C",AP860,0))</f>
        <v/>
      </c>
      <c r="AU860" s="47">
        <f>IF(D860="","",IFERROR(AN860/AJ860,0))</f>
        <v/>
      </c>
      <c r="AV860" s="47">
        <f>IF(D860="","",IFERROR(((AO860)/AJ860),0))</f>
        <v/>
      </c>
      <c r="AW860" s="48">
        <f>IF(D860="","",IF(OR(S860="S",NOT(AND(ISNUMBER(AC860),ISNUMBER(AL860),AC860*AL860&gt;=0))),0,AC860*AL860))</f>
        <v/>
      </c>
      <c r="AX860" s="49">
        <f>IFERROR(IF(D860="","",AW860*AG860),0)</f>
        <v/>
      </c>
      <c r="AY860" s="48">
        <f>IF(D860="","",IF(OR(S860="S",NOT(AND(ISNUMBER(AC860),ISNUMBER(AK860),AC860*AK860&gt;=0))),0,AC860*AK860))</f>
        <v/>
      </c>
      <c r="AZ860" s="48">
        <f>IFERROR(IF(D860="","",IF(AY860=0,0,IF(((AY860)-(U860+Y860))&lt;0,0,(AY860)-U860))),0)</f>
        <v/>
      </c>
      <c r="BA860" s="49">
        <f>IF(D860="","",AZ860*AG860)</f>
        <v/>
      </c>
      <c r="BB860" s="49">
        <f>IF(D860="","",IF(OR(R860="A",R860="AA",R860="AAA"),BA860,0))</f>
        <v/>
      </c>
      <c r="BC860" s="49">
        <f>IF(D860="","",IF(R860="B",BA860,0))</f>
        <v/>
      </c>
      <c r="BD860" s="49">
        <f>IF(D860="","",IF(R860="B",BA860,0))</f>
        <v/>
      </c>
      <c r="BE860" s="49">
        <f>IF(D860="","",IF(S860="S",
1,
IF(AC860=0,
1,
IF(
IFERROR(((U860+Y860)*AG860)/((AC860*AK860)*AG860),0)&lt;0,
0,
IF(
IFERROR(((U860+Y860)*AG860)/((AC860*AK860)*AG860),0)&gt;1,
1,
IFERROR(((U860+Y860)*AG860)/((AC860*AK860)*AG860),0)
)
)
)
))</f>
        <v/>
      </c>
      <c r="BF860" s="49">
        <f>IF(D860="","",IF(S860="S",
1,
IF(AC860=0,
1,
IF(
IFERROR(((U860+V860+Y860)*AG860)/((AC860*AK860)*AG860),0)&lt;0,
0,
IF(
IFERROR(((U860+V860+Y860)*AG860)/((AC860*AK860)*AG860),0)&gt;1,
1,
IFERROR(((U860+V860+Y860)*AG860)/((AC860*AK860)*AG860),0)
)
)
)
))</f>
        <v/>
      </c>
      <c r="BG860" s="50">
        <f>IF(D860="","",IF(S860="S",0,IF(AND(ISNUMBER(AC860),ISNUMBER(AM860)),IF(OR(AC860*AM860&lt;0,ISERR(AC860*AM860)),0,AC860*AM860),0)))</f>
        <v/>
      </c>
      <c r="BH860" s="50">
        <f>IF(D860="","",IF(BY860&gt;TODAY()-60,0,IF(Y860&gt;12,MAX(0,(U860+Y860)-BG860),MAX(0,U860-BG860))))</f>
        <v/>
      </c>
      <c r="BI860" s="51">
        <f>IF(D860="","",BH860*AG860)</f>
        <v/>
      </c>
      <c r="BJ860" s="51">
        <f>IF(D860="","",IF(OR(R860="A",R860="AA",R860="AAA"),BI860,0))</f>
        <v/>
      </c>
      <c r="BK860" s="51">
        <f>IF(D860="","",IF(R860="B",BI860,0))</f>
        <v/>
      </c>
      <c r="BL860" s="51">
        <f>IF(D860="","",IF(R860="C",BI860,0))</f>
        <v/>
      </c>
      <c r="BM860" s="51">
        <f>IF(D860="","",IFERROR(MAX(0,MIN(BI860/AP860,1)),0))</f>
        <v/>
      </c>
      <c r="BN860" s="52">
        <f>IF(D860="","",AB860*AG860)</f>
        <v/>
      </c>
      <c r="BO860" s="52">
        <f>IF(D860="","",(U860+V860+X860)*AG860)</f>
        <v/>
      </c>
      <c r="BP860" s="52">
        <f>IF(D860="","",(AB860*3)*AG860)</f>
        <v/>
      </c>
      <c r="BQ860" s="52">
        <f>IF(D860="","",IF(BO860-BP860&gt;0,0,BO860-BP860))</f>
        <v/>
      </c>
      <c r="BR860" s="52">
        <f>IF(D860="","",IF(BO860-BP860-BN860&gt;0,0,BO860-BP860-BN860))</f>
        <v/>
      </c>
      <c r="BS860" s="53">
        <f>IF(D860="","",IFERROR(AB860*AI860,0))</f>
        <v/>
      </c>
      <c r="BT860" s="53">
        <f>IF(D860="","",IFERROR(IF(X860&gt;12, AI860*(U860+V860+X860), AI860*(U860+V860)),0))</f>
        <v/>
      </c>
      <c r="BU860" s="53">
        <f>IF(D860="","",IFERROR(((AB860*3)*AI860),0))</f>
        <v/>
      </c>
      <c r="BV860" s="53">
        <f>IF(D860="","",IF(BT860-BU860&gt;0,0,BT860-BU860))</f>
        <v/>
      </c>
      <c r="BW860" s="53">
        <f>IF(D860="","",IF(BT860-BU860-BS860&gt;0,0,BT860-BU860-BS860))</f>
        <v/>
      </c>
      <c r="BX860" s="36">
        <f>IF(D860="","",IFERROR(VLOOKUP(D860,'produto-entrada-7'!A:M,3,0),"SEM PEDIDO"))</f>
        <v/>
      </c>
      <c r="BY860" s="36">
        <f>IF(D860="","",VLOOKUP(D860,'produto-estoque-total-7'!A:AB,25,0))</f>
        <v/>
      </c>
      <c r="BZ860" s="36">
        <f>IF(D860="","",IFERROR(VLOOKUP(D860,'produto-estoque-total-7'!A:AB,26,0)/100,0))</f>
        <v/>
      </c>
      <c r="CA860" s="36">
        <f>IF(D860="","",IFERROR(VLOOKUP(D860,'produto-estoque-total-7'!A:AB,27,0)/100,0))</f>
        <v/>
      </c>
      <c r="CB860" s="41">
        <f>IF(D860="","",V860*AF860)</f>
        <v/>
      </c>
      <c r="CC860" s="41">
        <f>IF(D860="","",V860*AI860)</f>
        <v/>
      </c>
      <c r="CD860" s="54">
        <f>IF(D860="","",VLOOKUP(D860,'produto-estoque-total-7'!A:AB,28,0))</f>
        <v/>
      </c>
    </row>
    <row r="861">
      <c r="A861" s="36">
        <f>IF(D861="","",VLOOKUP(D861,'produto-estoque-total-7'!A:AB,3,0))</f>
        <v/>
      </c>
      <c r="B861" s="1">
        <f>IF(D861="","",VLOOKUP(D861,'produto-estoque-total-7'!A:AB,12,0))</f>
        <v/>
      </c>
      <c r="C861" s="1">
        <f>IF(D861="","",VLOOKUP(D861,'produto-estoque-total-7'!A:AB,2,0))</f>
        <v/>
      </c>
      <c r="D861" s="37">
        <f>IFERROR(IF('produto-estoque-total-7'!A860="","",'produto-estoque-total-7'!A860),"")</f>
        <v/>
      </c>
      <c r="E861" s="1">
        <f>IF(D861="","",VLOOKUP(D861,'produto-estoque-total-7'!A:AB,4,0))</f>
        <v/>
      </c>
      <c r="F861" s="36">
        <f>IF(D861="","",VLOOKUP(D861,'produto-estoque-total-7'!A:AB,13,0))</f>
        <v/>
      </c>
      <c r="G861" s="1">
        <f>IF(F861="","",VLOOKUP(F861,'FORNECEDORES X COMPRADOR'!A:D,4,0))</f>
        <v/>
      </c>
      <c r="H861" s="1">
        <f>IF(F861="","",VLOOKUP(F861,'FORNECEDORES X COMPRADOR'!A:E,5,0))</f>
        <v/>
      </c>
      <c r="I861" s="36">
        <f>IF(D861="","",VLOOKUP(D861,'produto-estoque-total-7'!A:AB,15,0))</f>
        <v/>
      </c>
      <c r="J861" s="36">
        <f>IF(D861="","",VLOOKUP(D861,'produto-estoque-total-7'!A:AB,19,0))</f>
        <v/>
      </c>
      <c r="K861" s="1">
        <f>IF(D861="","",VLOOKUP(D861,'produto-estoque-total-7'!A:AB,20,0))</f>
        <v/>
      </c>
      <c r="L861" s="36">
        <f>IF(D861="","",VLOOKUP(D861,'produto-estoque-total-7'!A:AB,17,0))</f>
        <v/>
      </c>
      <c r="M861" s="1">
        <f>IF(D861="","",VLOOKUP(D861,'produto-estoque-total-7'!A:AB,18,0))</f>
        <v/>
      </c>
      <c r="N861" s="36">
        <f>IF(D861="","",VLOOKUP(D861,'produto-estoque-total-7'!A:AB,21,0))</f>
        <v/>
      </c>
      <c r="O861" s="1">
        <f>IF(D861="","",VLOOKUP(D861,'produto-estoque-total-7'!A:AB,22,0))</f>
        <v/>
      </c>
      <c r="P861" s="36">
        <f>IF(D861="","",VLOOKUP(D861,'produto-estoque-total-7'!A:AB,23,0))</f>
        <v/>
      </c>
      <c r="Q861" s="1">
        <f>IF(D861="","",VLOOKUP(D861,'produto-estoque-total-7'!A:AB,24,0))</f>
        <v/>
      </c>
      <c r="R861" s="38">
        <f>IFERROR(IF(D861="","",VLOOKUP(D861,'produto-venda-7'!B:N,13,0)),"C")</f>
        <v/>
      </c>
      <c r="S861" s="39">
        <f>IF(D861="","",VLOOKUP(D861,'produto-estoque-total-7'!A:AB,6,0))</f>
        <v/>
      </c>
      <c r="T861" s="39">
        <f>IF(D861="","",VLOOKUP(D861,'produto-estoque-total-7'!A:AB,5,0))</f>
        <v/>
      </c>
      <c r="U861" s="40">
        <f>IF(D861="","",VLOOKUP(D861,'produto-estoque-total-7'!A:AB,11,0))</f>
        <v/>
      </c>
      <c r="V861" s="41">
        <f>IF(D861="","",IFERROR(VLOOKUP(D861,'produto-entrada-7'!A:M,10,0),0))</f>
        <v/>
      </c>
      <c r="W861" s="42" t="n"/>
      <c r="X861" s="39">
        <f>IF(D861="","",VLOOKUP(D861,'produto-estoque-total-7'!A:AB,8,0))</f>
        <v/>
      </c>
      <c r="Y861" s="39">
        <f>IF(D861="","",VLOOKUP(D861,'produto-estoque-total-7'!A:AB,9,0))</f>
        <v/>
      </c>
      <c r="Z861" s="39">
        <f>IF(D861="","",VLOOKUP(D861,'produto-estoque-total-7'!A:AB,10,0))</f>
        <v/>
      </c>
      <c r="AA861" s="39">
        <f>IFERROR(IF(D861="","",VLOOKUP(D861,'produto-venda-7'!B:N,4,0)),0)</f>
        <v/>
      </c>
      <c r="AB861" s="39">
        <f>IFERROR(IF(D861="","",VLOOKUP(D861,'produto-venda-7'!B:N,5,0)),0)</f>
        <v/>
      </c>
      <c r="AC861" s="39">
        <f>IF(D861="","",IFERROR(AA861/90,0))</f>
        <v/>
      </c>
      <c r="AD861" s="36">
        <f>IF(D861="","",IFERROR(VLOOKUP(D861,'produto-entrada-7'!A:M,4,0),0))</f>
        <v/>
      </c>
      <c r="AE861" s="36">
        <f>IFERROR(IF(D861="","",VLOOKUP(D861,'produto-venda-7'!B:N,10,0)),0)</f>
        <v/>
      </c>
      <c r="AF861" s="36">
        <f>IF(D861="","",IFERROR(VLOOKUP(D861,'produto-entrada-7'!A:M,11,0),0))</f>
        <v/>
      </c>
      <c r="AG861" s="1">
        <f>IF(D861="","",IFERROR(VLOOKUP(D861,'produto-entrada-7'!A:M,12,0),0))</f>
        <v/>
      </c>
      <c r="AH861" s="1">
        <f>IF(D861="","",IFERROR(VLOOKUP(D861,'produto-entrada-7'!A:M,13,0),0))</f>
        <v/>
      </c>
      <c r="AI861" s="36">
        <f>IFERROR(IF(D861="","",VLOOKUP(D861,'produto-venda-7'!B:N,11,0)),0)</f>
        <v/>
      </c>
      <c r="AJ861" s="43">
        <f>IF(D861="","",IFERROR(AI861*AB861,0))</f>
        <v/>
      </c>
      <c r="AK861" s="44">
        <f>IFERROR(IF(D861="","",VLOOKUP(F861,'ANALISE FORNECEDOR'!$A:$I,8,0)),"")</f>
        <v/>
      </c>
      <c r="AL861" s="44">
        <f>IF(D861="","",AVERAGE(AM861,AK861))</f>
        <v/>
      </c>
      <c r="AM861" s="44">
        <f>IFERROR(IF(D861="","",VLOOKUP(F861,'ANALISE FORNECEDOR'!$A:$I,9,0)),"")</f>
        <v/>
      </c>
      <c r="AN861" s="45">
        <f>IF(D861="","",IF(Y861&gt;12,AI861*(U861+Y861),AI861*U861))</f>
        <v/>
      </c>
      <c r="AO861" s="45">
        <f>IF(D861="","",IF(Y861&gt;12,AI861*(U861+V861+Y861),AI861*(U861+V861)))</f>
        <v/>
      </c>
      <c r="AP861" s="46">
        <f>IF(D861="","",IF(Y861&gt;12,AG861*(U861+Y861),AG861*U861))</f>
        <v/>
      </c>
      <c r="AQ861" s="46">
        <f>IF(D861="","",IF(Y861&gt;12,AG861*(U861+V861+Y861),AG861*(U861+V861)))</f>
        <v/>
      </c>
      <c r="AR861" s="46">
        <f>IF(D861="","",IF(OR(R861="A",R861="AA",R861="AAA"),AP861,0))</f>
        <v/>
      </c>
      <c r="AS861" s="46">
        <f>IF(D861="","",IF(R861="B",AP861,0))</f>
        <v/>
      </c>
      <c r="AT861" s="46">
        <f>IF(D861="","",IF(R861="C",AP861,0))</f>
        <v/>
      </c>
      <c r="AU861" s="47">
        <f>IF(D861="","",IFERROR(AN861/AJ861,0))</f>
        <v/>
      </c>
      <c r="AV861" s="47">
        <f>IF(D861="","",IFERROR(((AO861)/AJ861),0))</f>
        <v/>
      </c>
      <c r="AW861" s="48">
        <f>IF(D861="","",IF(OR(S861="S",NOT(AND(ISNUMBER(AC861),ISNUMBER(AL861),AC861*AL861&gt;=0))),0,AC861*AL861))</f>
        <v/>
      </c>
      <c r="AX861" s="49">
        <f>IFERROR(IF(D861="","",AW861*AG861),0)</f>
        <v/>
      </c>
      <c r="AY861" s="48">
        <f>IF(D861="","",IF(OR(S861="S",NOT(AND(ISNUMBER(AC861),ISNUMBER(AK861),AC861*AK861&gt;=0))),0,AC861*AK861))</f>
        <v/>
      </c>
      <c r="AZ861" s="48">
        <f>IFERROR(IF(D861="","",IF(AY861=0,0,IF(((AY861)-(U861+Y861))&lt;0,0,(AY861)-U861))),0)</f>
        <v/>
      </c>
      <c r="BA861" s="49">
        <f>IF(D861="","",AZ861*AG861)</f>
        <v/>
      </c>
      <c r="BB861" s="49">
        <f>IF(D861="","",IF(OR(R861="A",R861="AA",R861="AAA"),BA861,0))</f>
        <v/>
      </c>
      <c r="BC861" s="49">
        <f>IF(D861="","",IF(R861="B",BA861,0))</f>
        <v/>
      </c>
      <c r="BD861" s="49">
        <f>IF(D861="","",IF(R861="B",BA861,0))</f>
        <v/>
      </c>
      <c r="BE861" s="49">
        <f>IF(D861="","",IF(S861="S",
1,
IF(AC861=0,
1,
IF(
IFERROR(((U861+Y861)*AG861)/((AC861*AK861)*AG861),0)&lt;0,
0,
IF(
IFERROR(((U861+Y861)*AG861)/((AC861*AK861)*AG861),0)&gt;1,
1,
IFERROR(((U861+Y861)*AG861)/((AC861*AK861)*AG861),0)
)
)
)
))</f>
        <v/>
      </c>
      <c r="BF861" s="49">
        <f>IF(D861="","",IF(S861="S",
1,
IF(AC861=0,
1,
IF(
IFERROR(((U861+V861+Y861)*AG861)/((AC861*AK861)*AG861),0)&lt;0,
0,
IF(
IFERROR(((U861+V861+Y861)*AG861)/((AC861*AK861)*AG861),0)&gt;1,
1,
IFERROR(((U861+V861+Y861)*AG861)/((AC861*AK861)*AG861),0)
)
)
)
))</f>
        <v/>
      </c>
      <c r="BG861" s="50">
        <f>IF(D861="","",IF(S861="S",0,IF(AND(ISNUMBER(AC861),ISNUMBER(AM861)),IF(OR(AC861*AM861&lt;0,ISERR(AC861*AM861)),0,AC861*AM861),0)))</f>
        <v/>
      </c>
      <c r="BH861" s="50">
        <f>IF(D861="","",IF(BY861&gt;TODAY()-60,0,IF(Y861&gt;12,MAX(0,(U861+Y861)-BG861),MAX(0,U861-BG861))))</f>
        <v/>
      </c>
      <c r="BI861" s="51">
        <f>IF(D861="","",BH861*AG861)</f>
        <v/>
      </c>
      <c r="BJ861" s="51">
        <f>IF(D861="","",IF(OR(R861="A",R861="AA",R861="AAA"),BI861,0))</f>
        <v/>
      </c>
      <c r="BK861" s="51">
        <f>IF(D861="","",IF(R861="B",BI861,0))</f>
        <v/>
      </c>
      <c r="BL861" s="51">
        <f>IF(D861="","",IF(R861="C",BI861,0))</f>
        <v/>
      </c>
      <c r="BM861" s="51">
        <f>IF(D861="","",IFERROR(MAX(0,MIN(BI861/AP861,1)),0))</f>
        <v/>
      </c>
      <c r="BN861" s="52">
        <f>IF(D861="","",AB861*AG861)</f>
        <v/>
      </c>
      <c r="BO861" s="52">
        <f>IF(D861="","",(U861+V861+X861)*AG861)</f>
        <v/>
      </c>
      <c r="BP861" s="52">
        <f>IF(D861="","",(AB861*3)*AG861)</f>
        <v/>
      </c>
      <c r="BQ861" s="52">
        <f>IF(D861="","",IF(BO861-BP861&gt;0,0,BO861-BP861))</f>
        <v/>
      </c>
      <c r="BR861" s="52">
        <f>IF(D861="","",IF(BO861-BP861-BN861&gt;0,0,BO861-BP861-BN861))</f>
        <v/>
      </c>
      <c r="BS861" s="53">
        <f>IF(D861="","",IFERROR(AB861*AI861,0))</f>
        <v/>
      </c>
      <c r="BT861" s="53">
        <f>IF(D861="","",IFERROR(IF(X861&gt;12, AI861*(U861+V861+X861), AI861*(U861+V861)),0))</f>
        <v/>
      </c>
      <c r="BU861" s="53">
        <f>IF(D861="","",IFERROR(((AB861*3)*AI861),0))</f>
        <v/>
      </c>
      <c r="BV861" s="53">
        <f>IF(D861="","",IF(BT861-BU861&gt;0,0,BT861-BU861))</f>
        <v/>
      </c>
      <c r="BW861" s="53">
        <f>IF(D861="","",IF(BT861-BU861-BS861&gt;0,0,BT861-BU861-BS861))</f>
        <v/>
      </c>
      <c r="BX861" s="36">
        <f>IF(D861="","",IFERROR(VLOOKUP(D861,'produto-entrada-7'!A:M,3,0),"SEM PEDIDO"))</f>
        <v/>
      </c>
      <c r="BY861" s="36">
        <f>IF(D861="","",VLOOKUP(D861,'produto-estoque-total-7'!A:AB,25,0))</f>
        <v/>
      </c>
      <c r="BZ861" s="36">
        <f>IF(D861="","",IFERROR(VLOOKUP(D861,'produto-estoque-total-7'!A:AB,26,0)/100,0))</f>
        <v/>
      </c>
      <c r="CA861" s="36">
        <f>IF(D861="","",IFERROR(VLOOKUP(D861,'produto-estoque-total-7'!A:AB,27,0)/100,0))</f>
        <v/>
      </c>
      <c r="CB861" s="41">
        <f>IF(D861="","",V861*AF861)</f>
        <v/>
      </c>
      <c r="CC861" s="41">
        <f>IF(D861="","",V861*AI861)</f>
        <v/>
      </c>
      <c r="CD861" s="54">
        <f>IF(D861="","",VLOOKUP(D861,'produto-estoque-total-7'!A:AB,28,0))</f>
        <v/>
      </c>
    </row>
    <row r="862">
      <c r="A862" s="36">
        <f>IF(D862="","",VLOOKUP(D862,'produto-estoque-total-7'!A:AB,3,0))</f>
        <v/>
      </c>
      <c r="B862" s="1">
        <f>IF(D862="","",VLOOKUP(D862,'produto-estoque-total-7'!A:AB,12,0))</f>
        <v/>
      </c>
      <c r="C862" s="1">
        <f>IF(D862="","",VLOOKUP(D862,'produto-estoque-total-7'!A:AB,2,0))</f>
        <v/>
      </c>
      <c r="D862" s="37">
        <f>IFERROR(IF('produto-estoque-total-7'!A861="","",'produto-estoque-total-7'!A861),"")</f>
        <v/>
      </c>
      <c r="E862" s="1">
        <f>IF(D862="","",VLOOKUP(D862,'produto-estoque-total-7'!A:AB,4,0))</f>
        <v/>
      </c>
      <c r="F862" s="36">
        <f>IF(D862="","",VLOOKUP(D862,'produto-estoque-total-7'!A:AB,13,0))</f>
        <v/>
      </c>
      <c r="G862" s="1">
        <f>IF(F862="","",VLOOKUP(F862,'FORNECEDORES X COMPRADOR'!A:D,4,0))</f>
        <v/>
      </c>
      <c r="H862" s="1">
        <f>IF(F862="","",VLOOKUP(F862,'FORNECEDORES X COMPRADOR'!A:E,5,0))</f>
        <v/>
      </c>
      <c r="I862" s="36">
        <f>IF(D862="","",VLOOKUP(D862,'produto-estoque-total-7'!A:AB,15,0))</f>
        <v/>
      </c>
      <c r="J862" s="36">
        <f>IF(D862="","",VLOOKUP(D862,'produto-estoque-total-7'!A:AB,19,0))</f>
        <v/>
      </c>
      <c r="K862" s="1">
        <f>IF(D862="","",VLOOKUP(D862,'produto-estoque-total-7'!A:AB,20,0))</f>
        <v/>
      </c>
      <c r="L862" s="36">
        <f>IF(D862="","",VLOOKUP(D862,'produto-estoque-total-7'!A:AB,17,0))</f>
        <v/>
      </c>
      <c r="M862" s="1">
        <f>IF(D862="","",VLOOKUP(D862,'produto-estoque-total-7'!A:AB,18,0))</f>
        <v/>
      </c>
      <c r="N862" s="36">
        <f>IF(D862="","",VLOOKUP(D862,'produto-estoque-total-7'!A:AB,21,0))</f>
        <v/>
      </c>
      <c r="O862" s="1">
        <f>IF(D862="","",VLOOKUP(D862,'produto-estoque-total-7'!A:AB,22,0))</f>
        <v/>
      </c>
      <c r="P862" s="36">
        <f>IF(D862="","",VLOOKUP(D862,'produto-estoque-total-7'!A:AB,23,0))</f>
        <v/>
      </c>
      <c r="Q862" s="1">
        <f>IF(D862="","",VLOOKUP(D862,'produto-estoque-total-7'!A:AB,24,0))</f>
        <v/>
      </c>
      <c r="R862" s="38">
        <f>IFERROR(IF(D862="","",VLOOKUP(D862,'produto-venda-7'!B:N,13,0)),"C")</f>
        <v/>
      </c>
      <c r="S862" s="39">
        <f>IF(D862="","",VLOOKUP(D862,'produto-estoque-total-7'!A:AB,6,0))</f>
        <v/>
      </c>
      <c r="T862" s="39">
        <f>IF(D862="","",VLOOKUP(D862,'produto-estoque-total-7'!A:AB,5,0))</f>
        <v/>
      </c>
      <c r="U862" s="40">
        <f>IF(D862="","",VLOOKUP(D862,'produto-estoque-total-7'!A:AB,11,0))</f>
        <v/>
      </c>
      <c r="V862" s="41">
        <f>IF(D862="","",IFERROR(VLOOKUP(D862,'produto-entrada-7'!A:M,10,0),0))</f>
        <v/>
      </c>
      <c r="W862" s="42" t="n"/>
      <c r="X862" s="39">
        <f>IF(D862="","",VLOOKUP(D862,'produto-estoque-total-7'!A:AB,8,0))</f>
        <v/>
      </c>
      <c r="Y862" s="39">
        <f>IF(D862="","",VLOOKUP(D862,'produto-estoque-total-7'!A:AB,9,0))</f>
        <v/>
      </c>
      <c r="Z862" s="39">
        <f>IF(D862="","",VLOOKUP(D862,'produto-estoque-total-7'!A:AB,10,0))</f>
        <v/>
      </c>
      <c r="AA862" s="39">
        <f>IFERROR(IF(D862="","",VLOOKUP(D862,'produto-venda-7'!B:N,4,0)),0)</f>
        <v/>
      </c>
      <c r="AB862" s="39">
        <f>IFERROR(IF(D862="","",VLOOKUP(D862,'produto-venda-7'!B:N,5,0)),0)</f>
        <v/>
      </c>
      <c r="AC862" s="39">
        <f>IF(D862="","",IFERROR(AA862/90,0))</f>
        <v/>
      </c>
      <c r="AD862" s="36">
        <f>IF(D862="","",IFERROR(VLOOKUP(D862,'produto-entrada-7'!A:M,4,0),0))</f>
        <v/>
      </c>
      <c r="AE862" s="36">
        <f>IFERROR(IF(D862="","",VLOOKUP(D862,'produto-venda-7'!B:N,10,0)),0)</f>
        <v/>
      </c>
      <c r="AF862" s="36">
        <f>IF(D862="","",IFERROR(VLOOKUP(D862,'produto-entrada-7'!A:M,11,0),0))</f>
        <v/>
      </c>
      <c r="AG862" s="1">
        <f>IF(D862="","",IFERROR(VLOOKUP(D862,'produto-entrada-7'!A:M,12,0),0))</f>
        <v/>
      </c>
      <c r="AH862" s="1">
        <f>IF(D862="","",IFERROR(VLOOKUP(D862,'produto-entrada-7'!A:M,13,0),0))</f>
        <v/>
      </c>
      <c r="AI862" s="36">
        <f>IFERROR(IF(D862="","",VLOOKUP(D862,'produto-venda-7'!B:N,11,0)),0)</f>
        <v/>
      </c>
      <c r="AJ862" s="43">
        <f>IF(D862="","",IFERROR(AI862*AB862,0))</f>
        <v/>
      </c>
      <c r="AK862" s="44">
        <f>IFERROR(IF(D862="","",VLOOKUP(F862,'ANALISE FORNECEDOR'!$A:$I,8,0)),"")</f>
        <v/>
      </c>
      <c r="AL862" s="44">
        <f>IF(D862="","",AVERAGE(AM862,AK862))</f>
        <v/>
      </c>
      <c r="AM862" s="44">
        <f>IFERROR(IF(D862="","",VLOOKUP(F862,'ANALISE FORNECEDOR'!$A:$I,9,0)),"")</f>
        <v/>
      </c>
      <c r="AN862" s="45">
        <f>IF(D862="","",IF(Y862&gt;12,AI862*(U862+Y862),AI862*U862))</f>
        <v/>
      </c>
      <c r="AO862" s="45">
        <f>IF(D862="","",IF(Y862&gt;12,AI862*(U862+V862+Y862),AI862*(U862+V862)))</f>
        <v/>
      </c>
      <c r="AP862" s="46">
        <f>IF(D862="","",IF(Y862&gt;12,AG862*(U862+Y862),AG862*U862))</f>
        <v/>
      </c>
      <c r="AQ862" s="46">
        <f>IF(D862="","",IF(Y862&gt;12,AG862*(U862+V862+Y862),AG862*(U862+V862)))</f>
        <v/>
      </c>
      <c r="AR862" s="46">
        <f>IF(D862="","",IF(OR(R862="A",R862="AA",R862="AAA"),AP862,0))</f>
        <v/>
      </c>
      <c r="AS862" s="46">
        <f>IF(D862="","",IF(R862="B",AP862,0))</f>
        <v/>
      </c>
      <c r="AT862" s="46">
        <f>IF(D862="","",IF(R862="C",AP862,0))</f>
        <v/>
      </c>
      <c r="AU862" s="47">
        <f>IF(D862="","",IFERROR(AN862/AJ862,0))</f>
        <v/>
      </c>
      <c r="AV862" s="47">
        <f>IF(D862="","",IFERROR(((AO862)/AJ862),0))</f>
        <v/>
      </c>
      <c r="AW862" s="48">
        <f>IF(D862="","",IF(OR(S862="S",NOT(AND(ISNUMBER(AC862),ISNUMBER(AL862),AC862*AL862&gt;=0))),0,AC862*AL862))</f>
        <v/>
      </c>
      <c r="AX862" s="49">
        <f>IFERROR(IF(D862="","",AW862*AG862),0)</f>
        <v/>
      </c>
      <c r="AY862" s="48">
        <f>IF(D862="","",IF(OR(S862="S",NOT(AND(ISNUMBER(AC862),ISNUMBER(AK862),AC862*AK862&gt;=0))),0,AC862*AK862))</f>
        <v/>
      </c>
      <c r="AZ862" s="48">
        <f>IFERROR(IF(D862="","",IF(AY862=0,0,IF(((AY862)-(U862+Y862))&lt;0,0,(AY862)-U862))),0)</f>
        <v/>
      </c>
      <c r="BA862" s="49">
        <f>IF(D862="","",AZ862*AG862)</f>
        <v/>
      </c>
      <c r="BB862" s="49">
        <f>IF(D862="","",IF(OR(R862="A",R862="AA",R862="AAA"),BA862,0))</f>
        <v/>
      </c>
      <c r="BC862" s="49">
        <f>IF(D862="","",IF(R862="B",BA862,0))</f>
        <v/>
      </c>
      <c r="BD862" s="49">
        <f>IF(D862="","",IF(R862="B",BA862,0))</f>
        <v/>
      </c>
      <c r="BE862" s="49">
        <f>IF(D862="","",IF(S862="S",
1,
IF(AC862=0,
1,
IF(
IFERROR(((U862+Y862)*AG862)/((AC862*AK862)*AG862),0)&lt;0,
0,
IF(
IFERROR(((U862+Y862)*AG862)/((AC862*AK862)*AG862),0)&gt;1,
1,
IFERROR(((U862+Y862)*AG862)/((AC862*AK862)*AG862),0)
)
)
)
))</f>
        <v/>
      </c>
      <c r="BF862" s="49">
        <f>IF(D862="","",IF(S862="S",
1,
IF(AC862=0,
1,
IF(
IFERROR(((U862+V862+Y862)*AG862)/((AC862*AK862)*AG862),0)&lt;0,
0,
IF(
IFERROR(((U862+V862+Y862)*AG862)/((AC862*AK862)*AG862),0)&gt;1,
1,
IFERROR(((U862+V862+Y862)*AG862)/((AC862*AK862)*AG862),0)
)
)
)
))</f>
        <v/>
      </c>
      <c r="BG862" s="50">
        <f>IF(D862="","",IF(S862="S",0,IF(AND(ISNUMBER(AC862),ISNUMBER(AM862)),IF(OR(AC862*AM862&lt;0,ISERR(AC862*AM862)),0,AC862*AM862),0)))</f>
        <v/>
      </c>
      <c r="BH862" s="50">
        <f>IF(D862="","",IF(BY862&gt;TODAY()-60,0,IF(Y862&gt;12,MAX(0,(U862+Y862)-BG862),MAX(0,U862-BG862))))</f>
        <v/>
      </c>
      <c r="BI862" s="51">
        <f>IF(D862="","",BH862*AG862)</f>
        <v/>
      </c>
      <c r="BJ862" s="51">
        <f>IF(D862="","",IF(OR(R862="A",R862="AA",R862="AAA"),BI862,0))</f>
        <v/>
      </c>
      <c r="BK862" s="51">
        <f>IF(D862="","",IF(R862="B",BI862,0))</f>
        <v/>
      </c>
      <c r="BL862" s="51">
        <f>IF(D862="","",IF(R862="C",BI862,0))</f>
        <v/>
      </c>
      <c r="BM862" s="51">
        <f>IF(D862="","",IFERROR(MAX(0,MIN(BI862/AP862,1)),0))</f>
        <v/>
      </c>
      <c r="BN862" s="52">
        <f>IF(D862="","",AB862*AG862)</f>
        <v/>
      </c>
      <c r="BO862" s="52">
        <f>IF(D862="","",(U862+V862+X862)*AG862)</f>
        <v/>
      </c>
      <c r="BP862" s="52">
        <f>IF(D862="","",(AB862*3)*AG862)</f>
        <v/>
      </c>
      <c r="BQ862" s="52">
        <f>IF(D862="","",IF(BO862-BP862&gt;0,0,BO862-BP862))</f>
        <v/>
      </c>
      <c r="BR862" s="52">
        <f>IF(D862="","",IF(BO862-BP862-BN862&gt;0,0,BO862-BP862-BN862))</f>
        <v/>
      </c>
      <c r="BS862" s="53">
        <f>IF(D862="","",IFERROR(AB862*AI862,0))</f>
        <v/>
      </c>
      <c r="BT862" s="53">
        <f>IF(D862="","",IFERROR(IF(X862&gt;12, AI862*(U862+V862+X862), AI862*(U862+V862)),0))</f>
        <v/>
      </c>
      <c r="BU862" s="53">
        <f>IF(D862="","",IFERROR(((AB862*3)*AI862),0))</f>
        <v/>
      </c>
      <c r="BV862" s="53">
        <f>IF(D862="","",IF(BT862-BU862&gt;0,0,BT862-BU862))</f>
        <v/>
      </c>
      <c r="BW862" s="53">
        <f>IF(D862="","",IF(BT862-BU862-BS862&gt;0,0,BT862-BU862-BS862))</f>
        <v/>
      </c>
      <c r="BX862" s="36">
        <f>IF(D862="","",IFERROR(VLOOKUP(D862,'produto-entrada-7'!A:M,3,0),"SEM PEDIDO"))</f>
        <v/>
      </c>
      <c r="BY862" s="36">
        <f>IF(D862="","",VLOOKUP(D862,'produto-estoque-total-7'!A:AB,25,0))</f>
        <v/>
      </c>
      <c r="BZ862" s="36">
        <f>IF(D862="","",IFERROR(VLOOKUP(D862,'produto-estoque-total-7'!A:AB,26,0)/100,0))</f>
        <v/>
      </c>
      <c r="CA862" s="36">
        <f>IF(D862="","",IFERROR(VLOOKUP(D862,'produto-estoque-total-7'!A:AB,27,0)/100,0))</f>
        <v/>
      </c>
      <c r="CB862" s="41">
        <f>IF(D862="","",V862*AF862)</f>
        <v/>
      </c>
      <c r="CC862" s="41">
        <f>IF(D862="","",V862*AI862)</f>
        <v/>
      </c>
      <c r="CD862" s="54">
        <f>IF(D862="","",VLOOKUP(D862,'produto-estoque-total-7'!A:AB,28,0))</f>
        <v/>
      </c>
    </row>
    <row r="863">
      <c r="A863" s="36">
        <f>IF(D863="","",VLOOKUP(D863,'produto-estoque-total-7'!A:AB,3,0))</f>
        <v/>
      </c>
      <c r="B863" s="1">
        <f>IF(D863="","",VLOOKUP(D863,'produto-estoque-total-7'!A:AB,12,0))</f>
        <v/>
      </c>
      <c r="C863" s="1">
        <f>IF(D863="","",VLOOKUP(D863,'produto-estoque-total-7'!A:AB,2,0))</f>
        <v/>
      </c>
      <c r="D863" s="37">
        <f>IFERROR(IF('produto-estoque-total-7'!A862="","",'produto-estoque-total-7'!A862),"")</f>
        <v/>
      </c>
      <c r="E863" s="1">
        <f>IF(D863="","",VLOOKUP(D863,'produto-estoque-total-7'!A:AB,4,0))</f>
        <v/>
      </c>
      <c r="F863" s="36">
        <f>IF(D863="","",VLOOKUP(D863,'produto-estoque-total-7'!A:AB,13,0))</f>
        <v/>
      </c>
      <c r="G863" s="1">
        <f>IF(F863="","",VLOOKUP(F863,'FORNECEDORES X COMPRADOR'!A:D,4,0))</f>
        <v/>
      </c>
      <c r="H863" s="1">
        <f>IF(F863="","",VLOOKUP(F863,'FORNECEDORES X COMPRADOR'!A:E,5,0))</f>
        <v/>
      </c>
      <c r="I863" s="36">
        <f>IF(D863="","",VLOOKUP(D863,'produto-estoque-total-7'!A:AB,15,0))</f>
        <v/>
      </c>
      <c r="J863" s="36">
        <f>IF(D863="","",VLOOKUP(D863,'produto-estoque-total-7'!A:AB,19,0))</f>
        <v/>
      </c>
      <c r="K863" s="1">
        <f>IF(D863="","",VLOOKUP(D863,'produto-estoque-total-7'!A:AB,20,0))</f>
        <v/>
      </c>
      <c r="L863" s="36">
        <f>IF(D863="","",VLOOKUP(D863,'produto-estoque-total-7'!A:AB,17,0))</f>
        <v/>
      </c>
      <c r="M863" s="1">
        <f>IF(D863="","",VLOOKUP(D863,'produto-estoque-total-7'!A:AB,18,0))</f>
        <v/>
      </c>
      <c r="N863" s="36">
        <f>IF(D863="","",VLOOKUP(D863,'produto-estoque-total-7'!A:AB,21,0))</f>
        <v/>
      </c>
      <c r="O863" s="1">
        <f>IF(D863="","",VLOOKUP(D863,'produto-estoque-total-7'!A:AB,22,0))</f>
        <v/>
      </c>
      <c r="P863" s="36">
        <f>IF(D863="","",VLOOKUP(D863,'produto-estoque-total-7'!A:AB,23,0))</f>
        <v/>
      </c>
      <c r="Q863" s="1">
        <f>IF(D863="","",VLOOKUP(D863,'produto-estoque-total-7'!A:AB,24,0))</f>
        <v/>
      </c>
      <c r="R863" s="38">
        <f>IFERROR(IF(D863="","",VLOOKUP(D863,'produto-venda-7'!B:N,13,0)),"C")</f>
        <v/>
      </c>
      <c r="S863" s="39">
        <f>IF(D863="","",VLOOKUP(D863,'produto-estoque-total-7'!A:AB,6,0))</f>
        <v/>
      </c>
      <c r="T863" s="39">
        <f>IF(D863="","",VLOOKUP(D863,'produto-estoque-total-7'!A:AB,5,0))</f>
        <v/>
      </c>
      <c r="U863" s="40">
        <f>IF(D863="","",VLOOKUP(D863,'produto-estoque-total-7'!A:AB,11,0))</f>
        <v/>
      </c>
      <c r="V863" s="41">
        <f>IF(D863="","",IFERROR(VLOOKUP(D863,'produto-entrada-7'!A:M,10,0),0))</f>
        <v/>
      </c>
      <c r="W863" s="42" t="n"/>
      <c r="X863" s="39">
        <f>IF(D863="","",VLOOKUP(D863,'produto-estoque-total-7'!A:AB,8,0))</f>
        <v/>
      </c>
      <c r="Y863" s="39">
        <f>IF(D863="","",VLOOKUP(D863,'produto-estoque-total-7'!A:AB,9,0))</f>
        <v/>
      </c>
      <c r="Z863" s="39">
        <f>IF(D863="","",VLOOKUP(D863,'produto-estoque-total-7'!A:AB,10,0))</f>
        <v/>
      </c>
      <c r="AA863" s="39">
        <f>IFERROR(IF(D863="","",VLOOKUP(D863,'produto-venda-7'!B:N,4,0)),0)</f>
        <v/>
      </c>
      <c r="AB863" s="39">
        <f>IFERROR(IF(D863="","",VLOOKUP(D863,'produto-venda-7'!B:N,5,0)),0)</f>
        <v/>
      </c>
      <c r="AC863" s="39">
        <f>IF(D863="","",IFERROR(AA863/90,0))</f>
        <v/>
      </c>
      <c r="AD863" s="36">
        <f>IF(D863="","",IFERROR(VLOOKUP(D863,'produto-entrada-7'!A:M,4,0),0))</f>
        <v/>
      </c>
      <c r="AE863" s="36">
        <f>IFERROR(IF(D863="","",VLOOKUP(D863,'produto-venda-7'!B:N,10,0)),0)</f>
        <v/>
      </c>
      <c r="AF863" s="36">
        <f>IF(D863="","",IFERROR(VLOOKUP(D863,'produto-entrada-7'!A:M,11,0),0))</f>
        <v/>
      </c>
      <c r="AG863" s="1">
        <f>IF(D863="","",IFERROR(VLOOKUP(D863,'produto-entrada-7'!A:M,12,0),0))</f>
        <v/>
      </c>
      <c r="AH863" s="1">
        <f>IF(D863="","",IFERROR(VLOOKUP(D863,'produto-entrada-7'!A:M,13,0),0))</f>
        <v/>
      </c>
      <c r="AI863" s="36">
        <f>IFERROR(IF(D863="","",VLOOKUP(D863,'produto-venda-7'!B:N,11,0)),0)</f>
        <v/>
      </c>
      <c r="AJ863" s="43">
        <f>IF(D863="","",IFERROR(AI863*AB863,0))</f>
        <v/>
      </c>
      <c r="AK863" s="44">
        <f>IFERROR(IF(D863="","",VLOOKUP(F863,'ANALISE FORNECEDOR'!$A:$I,8,0)),"")</f>
        <v/>
      </c>
      <c r="AL863" s="44">
        <f>IF(D863="","",AVERAGE(AM863,AK863))</f>
        <v/>
      </c>
      <c r="AM863" s="44">
        <f>IFERROR(IF(D863="","",VLOOKUP(F863,'ANALISE FORNECEDOR'!$A:$I,9,0)),"")</f>
        <v/>
      </c>
      <c r="AN863" s="45">
        <f>IF(D863="","",IF(Y863&gt;12,AI863*(U863+Y863),AI863*U863))</f>
        <v/>
      </c>
      <c r="AO863" s="45">
        <f>IF(D863="","",IF(Y863&gt;12,AI863*(U863+V863+Y863),AI863*(U863+V863)))</f>
        <v/>
      </c>
      <c r="AP863" s="46">
        <f>IF(D863="","",IF(Y863&gt;12,AG863*(U863+Y863),AG863*U863))</f>
        <v/>
      </c>
      <c r="AQ863" s="46">
        <f>IF(D863="","",IF(Y863&gt;12,AG863*(U863+V863+Y863),AG863*(U863+V863)))</f>
        <v/>
      </c>
      <c r="AR863" s="46">
        <f>IF(D863="","",IF(OR(R863="A",R863="AA",R863="AAA"),AP863,0))</f>
        <v/>
      </c>
      <c r="AS863" s="46">
        <f>IF(D863="","",IF(R863="B",AP863,0))</f>
        <v/>
      </c>
      <c r="AT863" s="46">
        <f>IF(D863="","",IF(R863="C",AP863,0))</f>
        <v/>
      </c>
      <c r="AU863" s="47">
        <f>IF(D863="","",IFERROR(AN863/AJ863,0))</f>
        <v/>
      </c>
      <c r="AV863" s="47">
        <f>IF(D863="","",IFERROR(((AO863)/AJ863),0))</f>
        <v/>
      </c>
      <c r="AW863" s="48">
        <f>IF(D863="","",IF(OR(S863="S",NOT(AND(ISNUMBER(AC863),ISNUMBER(AL863),AC863*AL863&gt;=0))),0,AC863*AL863))</f>
        <v/>
      </c>
      <c r="AX863" s="49">
        <f>IFERROR(IF(D863="","",AW863*AG863),0)</f>
        <v/>
      </c>
      <c r="AY863" s="48">
        <f>IF(D863="","",IF(OR(S863="S",NOT(AND(ISNUMBER(AC863),ISNUMBER(AK863),AC863*AK863&gt;=0))),0,AC863*AK863))</f>
        <v/>
      </c>
      <c r="AZ863" s="48">
        <f>IFERROR(IF(D863="","",IF(AY863=0,0,IF(((AY863)-(U863+Y863))&lt;0,0,(AY863)-U863))),0)</f>
        <v/>
      </c>
      <c r="BA863" s="49">
        <f>IF(D863="","",AZ863*AG863)</f>
        <v/>
      </c>
      <c r="BB863" s="49">
        <f>IF(D863="","",IF(OR(R863="A",R863="AA",R863="AAA"),BA863,0))</f>
        <v/>
      </c>
      <c r="BC863" s="49">
        <f>IF(D863="","",IF(R863="B",BA863,0))</f>
        <v/>
      </c>
      <c r="BD863" s="49">
        <f>IF(D863="","",IF(R863="B",BA863,0))</f>
        <v/>
      </c>
      <c r="BE863" s="49">
        <f>IF(D863="","",IF(S863="S",
1,
IF(AC863=0,
1,
IF(
IFERROR(((U863+Y863)*AG863)/((AC863*AK863)*AG863),0)&lt;0,
0,
IF(
IFERROR(((U863+Y863)*AG863)/((AC863*AK863)*AG863),0)&gt;1,
1,
IFERROR(((U863+Y863)*AG863)/((AC863*AK863)*AG863),0)
)
)
)
))</f>
        <v/>
      </c>
      <c r="BF863" s="49">
        <f>IF(D863="","",IF(S863="S",
1,
IF(AC863=0,
1,
IF(
IFERROR(((U863+V863+Y863)*AG863)/((AC863*AK863)*AG863),0)&lt;0,
0,
IF(
IFERROR(((U863+V863+Y863)*AG863)/((AC863*AK863)*AG863),0)&gt;1,
1,
IFERROR(((U863+V863+Y863)*AG863)/((AC863*AK863)*AG863),0)
)
)
)
))</f>
        <v/>
      </c>
      <c r="BG863" s="50">
        <f>IF(D863="","",IF(S863="S",0,IF(AND(ISNUMBER(AC863),ISNUMBER(AM863)),IF(OR(AC863*AM863&lt;0,ISERR(AC863*AM863)),0,AC863*AM863),0)))</f>
        <v/>
      </c>
      <c r="BH863" s="50">
        <f>IF(D863="","",IF(BY863&gt;TODAY()-60,0,IF(Y863&gt;12,MAX(0,(U863+Y863)-BG863),MAX(0,U863-BG863))))</f>
        <v/>
      </c>
      <c r="BI863" s="51">
        <f>IF(D863="","",BH863*AG863)</f>
        <v/>
      </c>
      <c r="BJ863" s="51">
        <f>IF(D863="","",IF(OR(R863="A",R863="AA",R863="AAA"),BI863,0))</f>
        <v/>
      </c>
      <c r="BK863" s="51">
        <f>IF(D863="","",IF(R863="B",BI863,0))</f>
        <v/>
      </c>
      <c r="BL863" s="51">
        <f>IF(D863="","",IF(R863="C",BI863,0))</f>
        <v/>
      </c>
      <c r="BM863" s="51">
        <f>IF(D863="","",IFERROR(MAX(0,MIN(BI863/AP863,1)),0))</f>
        <v/>
      </c>
      <c r="BN863" s="52">
        <f>IF(D863="","",AB863*AG863)</f>
        <v/>
      </c>
      <c r="BO863" s="52">
        <f>IF(D863="","",(U863+V863+X863)*AG863)</f>
        <v/>
      </c>
      <c r="BP863" s="52">
        <f>IF(D863="","",(AB863*3)*AG863)</f>
        <v/>
      </c>
      <c r="BQ863" s="52">
        <f>IF(D863="","",IF(BO863-BP863&gt;0,0,BO863-BP863))</f>
        <v/>
      </c>
      <c r="BR863" s="52">
        <f>IF(D863="","",IF(BO863-BP863-BN863&gt;0,0,BO863-BP863-BN863))</f>
        <v/>
      </c>
      <c r="BS863" s="53">
        <f>IF(D863="","",IFERROR(AB863*AI863,0))</f>
        <v/>
      </c>
      <c r="BT863" s="53">
        <f>IF(D863="","",IFERROR(IF(X863&gt;12, AI863*(U863+V863+X863), AI863*(U863+V863)),0))</f>
        <v/>
      </c>
      <c r="BU863" s="53">
        <f>IF(D863="","",IFERROR(((AB863*3)*AI863),0))</f>
        <v/>
      </c>
      <c r="BV863" s="53">
        <f>IF(D863="","",IF(BT863-BU863&gt;0,0,BT863-BU863))</f>
        <v/>
      </c>
      <c r="BW863" s="53">
        <f>IF(D863="","",IF(BT863-BU863-BS863&gt;0,0,BT863-BU863-BS863))</f>
        <v/>
      </c>
      <c r="BX863" s="36">
        <f>IF(D863="","",IFERROR(VLOOKUP(D863,'produto-entrada-7'!A:M,3,0),"SEM PEDIDO"))</f>
        <v/>
      </c>
      <c r="BY863" s="36">
        <f>IF(D863="","",VLOOKUP(D863,'produto-estoque-total-7'!A:AB,25,0))</f>
        <v/>
      </c>
      <c r="BZ863" s="36">
        <f>IF(D863="","",IFERROR(VLOOKUP(D863,'produto-estoque-total-7'!A:AB,26,0)/100,0))</f>
        <v/>
      </c>
      <c r="CA863" s="36">
        <f>IF(D863="","",IFERROR(VLOOKUP(D863,'produto-estoque-total-7'!A:AB,27,0)/100,0))</f>
        <v/>
      </c>
      <c r="CB863" s="41">
        <f>IF(D863="","",V863*AF863)</f>
        <v/>
      </c>
      <c r="CC863" s="41">
        <f>IF(D863="","",V863*AI863)</f>
        <v/>
      </c>
      <c r="CD863" s="54">
        <f>IF(D863="","",VLOOKUP(D863,'produto-estoque-total-7'!A:AB,28,0))</f>
        <v/>
      </c>
    </row>
    <row r="864">
      <c r="A864" s="36">
        <f>IF(D864="","",VLOOKUP(D864,'produto-estoque-total-7'!A:AB,3,0))</f>
        <v/>
      </c>
      <c r="B864" s="1">
        <f>IF(D864="","",VLOOKUP(D864,'produto-estoque-total-7'!A:AB,12,0))</f>
        <v/>
      </c>
      <c r="C864" s="1">
        <f>IF(D864="","",VLOOKUP(D864,'produto-estoque-total-7'!A:AB,2,0))</f>
        <v/>
      </c>
      <c r="D864" s="37">
        <f>IFERROR(IF('produto-estoque-total-7'!A863="","",'produto-estoque-total-7'!A863),"")</f>
        <v/>
      </c>
      <c r="E864" s="1">
        <f>IF(D864="","",VLOOKUP(D864,'produto-estoque-total-7'!A:AB,4,0))</f>
        <v/>
      </c>
      <c r="F864" s="36">
        <f>IF(D864="","",VLOOKUP(D864,'produto-estoque-total-7'!A:AB,13,0))</f>
        <v/>
      </c>
      <c r="G864" s="1">
        <f>IF(F864="","",VLOOKUP(F864,'FORNECEDORES X COMPRADOR'!A:D,4,0))</f>
        <v/>
      </c>
      <c r="H864" s="1">
        <f>IF(F864="","",VLOOKUP(F864,'FORNECEDORES X COMPRADOR'!A:E,5,0))</f>
        <v/>
      </c>
      <c r="I864" s="36">
        <f>IF(D864="","",VLOOKUP(D864,'produto-estoque-total-7'!A:AB,15,0))</f>
        <v/>
      </c>
      <c r="J864" s="36">
        <f>IF(D864="","",VLOOKUP(D864,'produto-estoque-total-7'!A:AB,19,0))</f>
        <v/>
      </c>
      <c r="K864" s="1">
        <f>IF(D864="","",VLOOKUP(D864,'produto-estoque-total-7'!A:AB,20,0))</f>
        <v/>
      </c>
      <c r="L864" s="36">
        <f>IF(D864="","",VLOOKUP(D864,'produto-estoque-total-7'!A:AB,17,0))</f>
        <v/>
      </c>
      <c r="M864" s="1">
        <f>IF(D864="","",VLOOKUP(D864,'produto-estoque-total-7'!A:AB,18,0))</f>
        <v/>
      </c>
      <c r="N864" s="36">
        <f>IF(D864="","",VLOOKUP(D864,'produto-estoque-total-7'!A:AB,21,0))</f>
        <v/>
      </c>
      <c r="O864" s="1">
        <f>IF(D864="","",VLOOKUP(D864,'produto-estoque-total-7'!A:AB,22,0))</f>
        <v/>
      </c>
      <c r="P864" s="36">
        <f>IF(D864="","",VLOOKUP(D864,'produto-estoque-total-7'!A:AB,23,0))</f>
        <v/>
      </c>
      <c r="Q864" s="1">
        <f>IF(D864="","",VLOOKUP(D864,'produto-estoque-total-7'!A:AB,24,0))</f>
        <v/>
      </c>
      <c r="R864" s="38">
        <f>IFERROR(IF(D864="","",VLOOKUP(D864,'produto-venda-7'!B:N,13,0)),"C")</f>
        <v/>
      </c>
      <c r="S864" s="39">
        <f>IF(D864="","",VLOOKUP(D864,'produto-estoque-total-7'!A:AB,6,0))</f>
        <v/>
      </c>
      <c r="T864" s="39">
        <f>IF(D864="","",VLOOKUP(D864,'produto-estoque-total-7'!A:AB,5,0))</f>
        <v/>
      </c>
      <c r="U864" s="40">
        <f>IF(D864="","",VLOOKUP(D864,'produto-estoque-total-7'!A:AB,11,0))</f>
        <v/>
      </c>
      <c r="V864" s="41">
        <f>IF(D864="","",IFERROR(VLOOKUP(D864,'produto-entrada-7'!A:M,10,0),0))</f>
        <v/>
      </c>
      <c r="W864" s="42" t="n"/>
      <c r="X864" s="39">
        <f>IF(D864="","",VLOOKUP(D864,'produto-estoque-total-7'!A:AB,8,0))</f>
        <v/>
      </c>
      <c r="Y864" s="39">
        <f>IF(D864="","",VLOOKUP(D864,'produto-estoque-total-7'!A:AB,9,0))</f>
        <v/>
      </c>
      <c r="Z864" s="39">
        <f>IF(D864="","",VLOOKUP(D864,'produto-estoque-total-7'!A:AB,10,0))</f>
        <v/>
      </c>
      <c r="AA864" s="39">
        <f>IFERROR(IF(D864="","",VLOOKUP(D864,'produto-venda-7'!B:N,4,0)),0)</f>
        <v/>
      </c>
      <c r="AB864" s="39">
        <f>IFERROR(IF(D864="","",VLOOKUP(D864,'produto-venda-7'!B:N,5,0)),0)</f>
        <v/>
      </c>
      <c r="AC864" s="39">
        <f>IF(D864="","",IFERROR(AA864/90,0))</f>
        <v/>
      </c>
      <c r="AD864" s="36">
        <f>IF(D864="","",IFERROR(VLOOKUP(D864,'produto-entrada-7'!A:M,4,0),0))</f>
        <v/>
      </c>
      <c r="AE864" s="36">
        <f>IFERROR(IF(D864="","",VLOOKUP(D864,'produto-venda-7'!B:N,10,0)),0)</f>
        <v/>
      </c>
      <c r="AF864" s="36">
        <f>IF(D864="","",IFERROR(VLOOKUP(D864,'produto-entrada-7'!A:M,11,0),0))</f>
        <v/>
      </c>
      <c r="AG864" s="1">
        <f>IF(D864="","",IFERROR(VLOOKUP(D864,'produto-entrada-7'!A:M,12,0),0))</f>
        <v/>
      </c>
      <c r="AH864" s="1">
        <f>IF(D864="","",IFERROR(VLOOKUP(D864,'produto-entrada-7'!A:M,13,0),0))</f>
        <v/>
      </c>
      <c r="AI864" s="36">
        <f>IFERROR(IF(D864="","",VLOOKUP(D864,'produto-venda-7'!B:N,11,0)),0)</f>
        <v/>
      </c>
      <c r="AJ864" s="43">
        <f>IF(D864="","",IFERROR(AI864*AB864,0))</f>
        <v/>
      </c>
      <c r="AK864" s="44">
        <f>IFERROR(IF(D864="","",VLOOKUP(F864,'ANALISE FORNECEDOR'!$A:$I,8,0)),"")</f>
        <v/>
      </c>
      <c r="AL864" s="44">
        <f>IF(D864="","",AVERAGE(AM864,AK864))</f>
        <v/>
      </c>
      <c r="AM864" s="44">
        <f>IFERROR(IF(D864="","",VLOOKUP(F864,'ANALISE FORNECEDOR'!$A:$I,9,0)),"")</f>
        <v/>
      </c>
      <c r="AN864" s="45">
        <f>IF(D864="","",IF(Y864&gt;12,AI864*(U864+Y864),AI864*U864))</f>
        <v/>
      </c>
      <c r="AO864" s="45">
        <f>IF(D864="","",IF(Y864&gt;12,AI864*(U864+V864+Y864),AI864*(U864+V864)))</f>
        <v/>
      </c>
      <c r="AP864" s="46">
        <f>IF(D864="","",IF(Y864&gt;12,AG864*(U864+Y864),AG864*U864))</f>
        <v/>
      </c>
      <c r="AQ864" s="46">
        <f>IF(D864="","",IF(Y864&gt;12,AG864*(U864+V864+Y864),AG864*(U864+V864)))</f>
        <v/>
      </c>
      <c r="AR864" s="46">
        <f>IF(D864="","",IF(OR(R864="A",R864="AA",R864="AAA"),AP864,0))</f>
        <v/>
      </c>
      <c r="AS864" s="46">
        <f>IF(D864="","",IF(R864="B",AP864,0))</f>
        <v/>
      </c>
      <c r="AT864" s="46">
        <f>IF(D864="","",IF(R864="C",AP864,0))</f>
        <v/>
      </c>
      <c r="AU864" s="47">
        <f>IF(D864="","",IFERROR(AN864/AJ864,0))</f>
        <v/>
      </c>
      <c r="AV864" s="47">
        <f>IF(D864="","",IFERROR(((AO864)/AJ864),0))</f>
        <v/>
      </c>
      <c r="AW864" s="48">
        <f>IF(D864="","",IF(OR(S864="S",NOT(AND(ISNUMBER(AC864),ISNUMBER(AL864),AC864*AL864&gt;=0))),0,AC864*AL864))</f>
        <v/>
      </c>
      <c r="AX864" s="49">
        <f>IFERROR(IF(D864="","",AW864*AG864),0)</f>
        <v/>
      </c>
      <c r="AY864" s="48">
        <f>IF(D864="","",IF(OR(S864="S",NOT(AND(ISNUMBER(AC864),ISNUMBER(AK864),AC864*AK864&gt;=0))),0,AC864*AK864))</f>
        <v/>
      </c>
      <c r="AZ864" s="48">
        <f>IFERROR(IF(D864="","",IF(AY864=0,0,IF(((AY864)-(U864+Y864))&lt;0,0,(AY864)-U864))),0)</f>
        <v/>
      </c>
      <c r="BA864" s="49">
        <f>IF(D864="","",AZ864*AG864)</f>
        <v/>
      </c>
      <c r="BB864" s="49">
        <f>IF(D864="","",IF(OR(R864="A",R864="AA",R864="AAA"),BA864,0))</f>
        <v/>
      </c>
      <c r="BC864" s="49">
        <f>IF(D864="","",IF(R864="B",BA864,0))</f>
        <v/>
      </c>
      <c r="BD864" s="49">
        <f>IF(D864="","",IF(R864="B",BA864,0))</f>
        <v/>
      </c>
      <c r="BE864" s="49">
        <f>IF(D864="","",IF(S864="S",
1,
IF(AC864=0,
1,
IF(
IFERROR(((U864+Y864)*AG864)/((AC864*AK864)*AG864),0)&lt;0,
0,
IF(
IFERROR(((U864+Y864)*AG864)/((AC864*AK864)*AG864),0)&gt;1,
1,
IFERROR(((U864+Y864)*AG864)/((AC864*AK864)*AG864),0)
)
)
)
))</f>
        <v/>
      </c>
      <c r="BF864" s="49">
        <f>IF(D864="","",IF(S864="S",
1,
IF(AC864=0,
1,
IF(
IFERROR(((U864+V864+Y864)*AG864)/((AC864*AK864)*AG864),0)&lt;0,
0,
IF(
IFERROR(((U864+V864+Y864)*AG864)/((AC864*AK864)*AG864),0)&gt;1,
1,
IFERROR(((U864+V864+Y864)*AG864)/((AC864*AK864)*AG864),0)
)
)
)
))</f>
        <v/>
      </c>
      <c r="BG864" s="50">
        <f>IF(D864="","",IF(S864="S",0,IF(AND(ISNUMBER(AC864),ISNUMBER(AM864)),IF(OR(AC864*AM864&lt;0,ISERR(AC864*AM864)),0,AC864*AM864),0)))</f>
        <v/>
      </c>
      <c r="BH864" s="50">
        <f>IF(D864="","",IF(BY864&gt;TODAY()-60,0,IF(Y864&gt;12,MAX(0,(U864+Y864)-BG864),MAX(0,U864-BG864))))</f>
        <v/>
      </c>
      <c r="BI864" s="51">
        <f>IF(D864="","",BH864*AG864)</f>
        <v/>
      </c>
      <c r="BJ864" s="51">
        <f>IF(D864="","",IF(OR(R864="A",R864="AA",R864="AAA"),BI864,0))</f>
        <v/>
      </c>
      <c r="BK864" s="51">
        <f>IF(D864="","",IF(R864="B",BI864,0))</f>
        <v/>
      </c>
      <c r="BL864" s="51">
        <f>IF(D864="","",IF(R864="C",BI864,0))</f>
        <v/>
      </c>
      <c r="BM864" s="51">
        <f>IF(D864="","",IFERROR(MAX(0,MIN(BI864/AP864,1)),0))</f>
        <v/>
      </c>
      <c r="BN864" s="52">
        <f>IF(D864="","",AB864*AG864)</f>
        <v/>
      </c>
      <c r="BO864" s="52">
        <f>IF(D864="","",(U864+V864+X864)*AG864)</f>
        <v/>
      </c>
      <c r="BP864" s="52">
        <f>IF(D864="","",(AB864*3)*AG864)</f>
        <v/>
      </c>
      <c r="BQ864" s="52">
        <f>IF(D864="","",IF(BO864-BP864&gt;0,0,BO864-BP864))</f>
        <v/>
      </c>
      <c r="BR864" s="52">
        <f>IF(D864="","",IF(BO864-BP864-BN864&gt;0,0,BO864-BP864-BN864))</f>
        <v/>
      </c>
      <c r="BS864" s="53">
        <f>IF(D864="","",IFERROR(AB864*AI864,0))</f>
        <v/>
      </c>
      <c r="BT864" s="53">
        <f>IF(D864="","",IFERROR(IF(X864&gt;12, AI864*(U864+V864+X864), AI864*(U864+V864)),0))</f>
        <v/>
      </c>
      <c r="BU864" s="53">
        <f>IF(D864="","",IFERROR(((AB864*3)*AI864),0))</f>
        <v/>
      </c>
      <c r="BV864" s="53">
        <f>IF(D864="","",IF(BT864-BU864&gt;0,0,BT864-BU864))</f>
        <v/>
      </c>
      <c r="BW864" s="53">
        <f>IF(D864="","",IF(BT864-BU864-BS864&gt;0,0,BT864-BU864-BS864))</f>
        <v/>
      </c>
      <c r="BX864" s="36">
        <f>IF(D864="","",IFERROR(VLOOKUP(D864,'produto-entrada-7'!A:M,3,0),"SEM PEDIDO"))</f>
        <v/>
      </c>
      <c r="BY864" s="36">
        <f>IF(D864="","",VLOOKUP(D864,'produto-estoque-total-7'!A:AB,25,0))</f>
        <v/>
      </c>
      <c r="BZ864" s="36">
        <f>IF(D864="","",IFERROR(VLOOKUP(D864,'produto-estoque-total-7'!A:AB,26,0)/100,0))</f>
        <v/>
      </c>
      <c r="CA864" s="36">
        <f>IF(D864="","",IFERROR(VLOOKUP(D864,'produto-estoque-total-7'!A:AB,27,0)/100,0))</f>
        <v/>
      </c>
      <c r="CB864" s="41">
        <f>IF(D864="","",V864*AF864)</f>
        <v/>
      </c>
      <c r="CC864" s="41">
        <f>IF(D864="","",V864*AI864)</f>
        <v/>
      </c>
      <c r="CD864" s="54">
        <f>IF(D864="","",VLOOKUP(D864,'produto-estoque-total-7'!A:AB,28,0))</f>
        <v/>
      </c>
    </row>
    <row r="865">
      <c r="A865" s="36">
        <f>IF(D865="","",VLOOKUP(D865,'produto-estoque-total-7'!A:AB,3,0))</f>
        <v/>
      </c>
      <c r="B865" s="1">
        <f>IF(D865="","",VLOOKUP(D865,'produto-estoque-total-7'!A:AB,12,0))</f>
        <v/>
      </c>
      <c r="C865" s="1">
        <f>IF(D865="","",VLOOKUP(D865,'produto-estoque-total-7'!A:AB,2,0))</f>
        <v/>
      </c>
      <c r="D865" s="37">
        <f>IFERROR(IF('produto-estoque-total-7'!A864="","",'produto-estoque-total-7'!A864),"")</f>
        <v/>
      </c>
      <c r="E865" s="1">
        <f>IF(D865="","",VLOOKUP(D865,'produto-estoque-total-7'!A:AB,4,0))</f>
        <v/>
      </c>
      <c r="F865" s="36">
        <f>IF(D865="","",VLOOKUP(D865,'produto-estoque-total-7'!A:AB,13,0))</f>
        <v/>
      </c>
      <c r="G865" s="1">
        <f>IF(F865="","",VLOOKUP(F865,'FORNECEDORES X COMPRADOR'!A:D,4,0))</f>
        <v/>
      </c>
      <c r="H865" s="1">
        <f>IF(F865="","",VLOOKUP(F865,'FORNECEDORES X COMPRADOR'!A:E,5,0))</f>
        <v/>
      </c>
      <c r="I865" s="36">
        <f>IF(D865="","",VLOOKUP(D865,'produto-estoque-total-7'!A:AB,15,0))</f>
        <v/>
      </c>
      <c r="J865" s="36">
        <f>IF(D865="","",VLOOKUP(D865,'produto-estoque-total-7'!A:AB,19,0))</f>
        <v/>
      </c>
      <c r="K865" s="1">
        <f>IF(D865="","",VLOOKUP(D865,'produto-estoque-total-7'!A:AB,20,0))</f>
        <v/>
      </c>
      <c r="L865" s="36">
        <f>IF(D865="","",VLOOKUP(D865,'produto-estoque-total-7'!A:AB,17,0))</f>
        <v/>
      </c>
      <c r="M865" s="1">
        <f>IF(D865="","",VLOOKUP(D865,'produto-estoque-total-7'!A:AB,18,0))</f>
        <v/>
      </c>
      <c r="N865" s="36">
        <f>IF(D865="","",VLOOKUP(D865,'produto-estoque-total-7'!A:AB,21,0))</f>
        <v/>
      </c>
      <c r="O865" s="1">
        <f>IF(D865="","",VLOOKUP(D865,'produto-estoque-total-7'!A:AB,22,0))</f>
        <v/>
      </c>
      <c r="P865" s="36">
        <f>IF(D865="","",VLOOKUP(D865,'produto-estoque-total-7'!A:AB,23,0))</f>
        <v/>
      </c>
      <c r="Q865" s="1">
        <f>IF(D865="","",VLOOKUP(D865,'produto-estoque-total-7'!A:AB,24,0))</f>
        <v/>
      </c>
      <c r="R865" s="38">
        <f>IFERROR(IF(D865="","",VLOOKUP(D865,'produto-venda-7'!B:N,13,0)),"C")</f>
        <v/>
      </c>
      <c r="S865" s="39">
        <f>IF(D865="","",VLOOKUP(D865,'produto-estoque-total-7'!A:AB,6,0))</f>
        <v/>
      </c>
      <c r="T865" s="39">
        <f>IF(D865="","",VLOOKUP(D865,'produto-estoque-total-7'!A:AB,5,0))</f>
        <v/>
      </c>
      <c r="U865" s="40">
        <f>IF(D865="","",VLOOKUP(D865,'produto-estoque-total-7'!A:AB,11,0))</f>
        <v/>
      </c>
      <c r="V865" s="41">
        <f>IF(D865="","",IFERROR(VLOOKUP(D865,'produto-entrada-7'!A:M,10,0),0))</f>
        <v/>
      </c>
      <c r="W865" s="42" t="n"/>
      <c r="X865" s="39">
        <f>IF(D865="","",VLOOKUP(D865,'produto-estoque-total-7'!A:AB,8,0))</f>
        <v/>
      </c>
      <c r="Y865" s="39">
        <f>IF(D865="","",VLOOKUP(D865,'produto-estoque-total-7'!A:AB,9,0))</f>
        <v/>
      </c>
      <c r="Z865" s="39">
        <f>IF(D865="","",VLOOKUP(D865,'produto-estoque-total-7'!A:AB,10,0))</f>
        <v/>
      </c>
      <c r="AA865" s="39">
        <f>IFERROR(IF(D865="","",VLOOKUP(D865,'produto-venda-7'!B:N,4,0)),0)</f>
        <v/>
      </c>
      <c r="AB865" s="39">
        <f>IFERROR(IF(D865="","",VLOOKUP(D865,'produto-venda-7'!B:N,5,0)),0)</f>
        <v/>
      </c>
      <c r="AC865" s="39">
        <f>IF(D865="","",IFERROR(AA865/90,0))</f>
        <v/>
      </c>
      <c r="AD865" s="36">
        <f>IF(D865="","",IFERROR(VLOOKUP(D865,'produto-entrada-7'!A:M,4,0),0))</f>
        <v/>
      </c>
      <c r="AE865" s="36">
        <f>IFERROR(IF(D865="","",VLOOKUP(D865,'produto-venda-7'!B:N,10,0)),0)</f>
        <v/>
      </c>
      <c r="AF865" s="36">
        <f>IF(D865="","",IFERROR(VLOOKUP(D865,'produto-entrada-7'!A:M,11,0),0))</f>
        <v/>
      </c>
      <c r="AG865" s="1">
        <f>IF(D865="","",IFERROR(VLOOKUP(D865,'produto-entrada-7'!A:M,12,0),0))</f>
        <v/>
      </c>
      <c r="AH865" s="1">
        <f>IF(D865="","",IFERROR(VLOOKUP(D865,'produto-entrada-7'!A:M,13,0),0))</f>
        <v/>
      </c>
      <c r="AI865" s="36">
        <f>IFERROR(IF(D865="","",VLOOKUP(D865,'produto-venda-7'!B:N,11,0)),0)</f>
        <v/>
      </c>
      <c r="AJ865" s="43">
        <f>IF(D865="","",IFERROR(AI865*AB865,0))</f>
        <v/>
      </c>
      <c r="AK865" s="44">
        <f>IFERROR(IF(D865="","",VLOOKUP(F865,'ANALISE FORNECEDOR'!$A:$I,8,0)),"")</f>
        <v/>
      </c>
      <c r="AL865" s="44">
        <f>IF(D865="","",AVERAGE(AM865,AK865))</f>
        <v/>
      </c>
      <c r="AM865" s="44">
        <f>IFERROR(IF(D865="","",VLOOKUP(F865,'ANALISE FORNECEDOR'!$A:$I,9,0)),"")</f>
        <v/>
      </c>
      <c r="AN865" s="45">
        <f>IF(D865="","",IF(Y865&gt;12,AI865*(U865+Y865),AI865*U865))</f>
        <v/>
      </c>
      <c r="AO865" s="45">
        <f>IF(D865="","",IF(Y865&gt;12,AI865*(U865+V865+Y865),AI865*(U865+V865)))</f>
        <v/>
      </c>
      <c r="AP865" s="46">
        <f>IF(D865="","",IF(Y865&gt;12,AG865*(U865+Y865),AG865*U865))</f>
        <v/>
      </c>
      <c r="AQ865" s="46">
        <f>IF(D865="","",IF(Y865&gt;12,AG865*(U865+V865+Y865),AG865*(U865+V865)))</f>
        <v/>
      </c>
      <c r="AR865" s="46">
        <f>IF(D865="","",IF(OR(R865="A",R865="AA",R865="AAA"),AP865,0))</f>
        <v/>
      </c>
      <c r="AS865" s="46">
        <f>IF(D865="","",IF(R865="B",AP865,0))</f>
        <v/>
      </c>
      <c r="AT865" s="46">
        <f>IF(D865="","",IF(R865="C",AP865,0))</f>
        <v/>
      </c>
      <c r="AU865" s="47">
        <f>IF(D865="","",IFERROR(AN865/AJ865,0))</f>
        <v/>
      </c>
      <c r="AV865" s="47">
        <f>IF(D865="","",IFERROR(((AO865)/AJ865),0))</f>
        <v/>
      </c>
      <c r="AW865" s="48">
        <f>IF(D865="","",IF(OR(S865="S",NOT(AND(ISNUMBER(AC865),ISNUMBER(AL865),AC865*AL865&gt;=0))),0,AC865*AL865))</f>
        <v/>
      </c>
      <c r="AX865" s="49">
        <f>IFERROR(IF(D865="","",AW865*AG865),0)</f>
        <v/>
      </c>
      <c r="AY865" s="48">
        <f>IF(D865="","",IF(OR(S865="S",NOT(AND(ISNUMBER(AC865),ISNUMBER(AK865),AC865*AK865&gt;=0))),0,AC865*AK865))</f>
        <v/>
      </c>
      <c r="AZ865" s="48">
        <f>IFERROR(IF(D865="","",IF(AY865=0,0,IF(((AY865)-(U865+Y865))&lt;0,0,(AY865)-U865))),0)</f>
        <v/>
      </c>
      <c r="BA865" s="49">
        <f>IF(D865="","",AZ865*AG865)</f>
        <v/>
      </c>
      <c r="BB865" s="49">
        <f>IF(D865="","",IF(OR(R865="A",R865="AA",R865="AAA"),BA865,0))</f>
        <v/>
      </c>
      <c r="BC865" s="49">
        <f>IF(D865="","",IF(R865="B",BA865,0))</f>
        <v/>
      </c>
      <c r="BD865" s="49">
        <f>IF(D865="","",IF(R865="B",BA865,0))</f>
        <v/>
      </c>
      <c r="BE865" s="49">
        <f>IF(D865="","",IF(S865="S",
1,
IF(AC865=0,
1,
IF(
IFERROR(((U865+Y865)*AG865)/((AC865*AK865)*AG865),0)&lt;0,
0,
IF(
IFERROR(((U865+Y865)*AG865)/((AC865*AK865)*AG865),0)&gt;1,
1,
IFERROR(((U865+Y865)*AG865)/((AC865*AK865)*AG865),0)
)
)
)
))</f>
        <v/>
      </c>
      <c r="BF865" s="49">
        <f>IF(D865="","",IF(S865="S",
1,
IF(AC865=0,
1,
IF(
IFERROR(((U865+V865+Y865)*AG865)/((AC865*AK865)*AG865),0)&lt;0,
0,
IF(
IFERROR(((U865+V865+Y865)*AG865)/((AC865*AK865)*AG865),0)&gt;1,
1,
IFERROR(((U865+V865+Y865)*AG865)/((AC865*AK865)*AG865),0)
)
)
)
))</f>
        <v/>
      </c>
      <c r="BG865" s="50">
        <f>IF(D865="","",IF(S865="S",0,IF(AND(ISNUMBER(AC865),ISNUMBER(AM865)),IF(OR(AC865*AM865&lt;0,ISERR(AC865*AM865)),0,AC865*AM865),0)))</f>
        <v/>
      </c>
      <c r="BH865" s="50">
        <f>IF(D865="","",IF(BY865&gt;TODAY()-60,0,IF(Y865&gt;12,MAX(0,(U865+Y865)-BG865),MAX(0,U865-BG865))))</f>
        <v/>
      </c>
      <c r="BI865" s="51">
        <f>IF(D865="","",BH865*AG865)</f>
        <v/>
      </c>
      <c r="BJ865" s="51">
        <f>IF(D865="","",IF(OR(R865="A",R865="AA",R865="AAA"),BI865,0))</f>
        <v/>
      </c>
      <c r="BK865" s="51">
        <f>IF(D865="","",IF(R865="B",BI865,0))</f>
        <v/>
      </c>
      <c r="BL865" s="51">
        <f>IF(D865="","",IF(R865="C",BI865,0))</f>
        <v/>
      </c>
      <c r="BM865" s="51">
        <f>IF(D865="","",IFERROR(MAX(0,MIN(BI865/AP865,1)),0))</f>
        <v/>
      </c>
      <c r="BN865" s="52">
        <f>IF(D865="","",AB865*AG865)</f>
        <v/>
      </c>
      <c r="BO865" s="52">
        <f>IF(D865="","",(U865+V865+X865)*AG865)</f>
        <v/>
      </c>
      <c r="BP865" s="52">
        <f>IF(D865="","",(AB865*3)*AG865)</f>
        <v/>
      </c>
      <c r="BQ865" s="52">
        <f>IF(D865="","",IF(BO865-BP865&gt;0,0,BO865-BP865))</f>
        <v/>
      </c>
      <c r="BR865" s="52">
        <f>IF(D865="","",IF(BO865-BP865-BN865&gt;0,0,BO865-BP865-BN865))</f>
        <v/>
      </c>
      <c r="BS865" s="53">
        <f>IF(D865="","",IFERROR(AB865*AI865,0))</f>
        <v/>
      </c>
      <c r="BT865" s="53">
        <f>IF(D865="","",IFERROR(IF(X865&gt;12, AI865*(U865+V865+X865), AI865*(U865+V865)),0))</f>
        <v/>
      </c>
      <c r="BU865" s="53">
        <f>IF(D865="","",IFERROR(((AB865*3)*AI865),0))</f>
        <v/>
      </c>
      <c r="BV865" s="53">
        <f>IF(D865="","",IF(BT865-BU865&gt;0,0,BT865-BU865))</f>
        <v/>
      </c>
      <c r="BW865" s="53">
        <f>IF(D865="","",IF(BT865-BU865-BS865&gt;0,0,BT865-BU865-BS865))</f>
        <v/>
      </c>
      <c r="BX865" s="36">
        <f>IF(D865="","",IFERROR(VLOOKUP(D865,'produto-entrada-7'!A:M,3,0),"SEM PEDIDO"))</f>
        <v/>
      </c>
      <c r="BY865" s="36">
        <f>IF(D865="","",VLOOKUP(D865,'produto-estoque-total-7'!A:AB,25,0))</f>
        <v/>
      </c>
      <c r="BZ865" s="36">
        <f>IF(D865="","",IFERROR(VLOOKUP(D865,'produto-estoque-total-7'!A:AB,26,0)/100,0))</f>
        <v/>
      </c>
      <c r="CA865" s="36">
        <f>IF(D865="","",IFERROR(VLOOKUP(D865,'produto-estoque-total-7'!A:AB,27,0)/100,0))</f>
        <v/>
      </c>
      <c r="CB865" s="41">
        <f>IF(D865="","",V865*AF865)</f>
        <v/>
      </c>
      <c r="CC865" s="41">
        <f>IF(D865="","",V865*AI865)</f>
        <v/>
      </c>
      <c r="CD865" s="54">
        <f>IF(D865="","",VLOOKUP(D865,'produto-estoque-total-7'!A:AB,28,0))</f>
        <v/>
      </c>
    </row>
    <row r="866">
      <c r="A866" s="36">
        <f>IF(D866="","",VLOOKUP(D866,'produto-estoque-total-7'!A:AB,3,0))</f>
        <v/>
      </c>
      <c r="B866" s="1">
        <f>IF(D866="","",VLOOKUP(D866,'produto-estoque-total-7'!A:AB,12,0))</f>
        <v/>
      </c>
      <c r="C866" s="1">
        <f>IF(D866="","",VLOOKUP(D866,'produto-estoque-total-7'!A:AB,2,0))</f>
        <v/>
      </c>
      <c r="D866" s="37">
        <f>IFERROR(IF('produto-estoque-total-7'!A865="","",'produto-estoque-total-7'!A865),"")</f>
        <v/>
      </c>
      <c r="E866" s="1">
        <f>IF(D866="","",VLOOKUP(D866,'produto-estoque-total-7'!A:AB,4,0))</f>
        <v/>
      </c>
      <c r="F866" s="36">
        <f>IF(D866="","",VLOOKUP(D866,'produto-estoque-total-7'!A:AB,13,0))</f>
        <v/>
      </c>
      <c r="G866" s="1">
        <f>IF(F866="","",VLOOKUP(F866,'FORNECEDORES X COMPRADOR'!A:D,4,0))</f>
        <v/>
      </c>
      <c r="H866" s="1">
        <f>IF(F866="","",VLOOKUP(F866,'FORNECEDORES X COMPRADOR'!A:E,5,0))</f>
        <v/>
      </c>
      <c r="I866" s="36">
        <f>IF(D866="","",VLOOKUP(D866,'produto-estoque-total-7'!A:AB,15,0))</f>
        <v/>
      </c>
      <c r="J866" s="36">
        <f>IF(D866="","",VLOOKUP(D866,'produto-estoque-total-7'!A:AB,19,0))</f>
        <v/>
      </c>
      <c r="K866" s="1">
        <f>IF(D866="","",VLOOKUP(D866,'produto-estoque-total-7'!A:AB,20,0))</f>
        <v/>
      </c>
      <c r="L866" s="36">
        <f>IF(D866="","",VLOOKUP(D866,'produto-estoque-total-7'!A:AB,17,0))</f>
        <v/>
      </c>
      <c r="M866" s="1">
        <f>IF(D866="","",VLOOKUP(D866,'produto-estoque-total-7'!A:AB,18,0))</f>
        <v/>
      </c>
      <c r="N866" s="36">
        <f>IF(D866="","",VLOOKUP(D866,'produto-estoque-total-7'!A:AB,21,0))</f>
        <v/>
      </c>
      <c r="O866" s="1">
        <f>IF(D866="","",VLOOKUP(D866,'produto-estoque-total-7'!A:AB,22,0))</f>
        <v/>
      </c>
      <c r="P866" s="36">
        <f>IF(D866="","",VLOOKUP(D866,'produto-estoque-total-7'!A:AB,23,0))</f>
        <v/>
      </c>
      <c r="Q866" s="1">
        <f>IF(D866="","",VLOOKUP(D866,'produto-estoque-total-7'!A:AB,24,0))</f>
        <v/>
      </c>
      <c r="R866" s="38">
        <f>IFERROR(IF(D866="","",VLOOKUP(D866,'produto-venda-7'!B:N,13,0)),"C")</f>
        <v/>
      </c>
      <c r="S866" s="39">
        <f>IF(D866="","",VLOOKUP(D866,'produto-estoque-total-7'!A:AB,6,0))</f>
        <v/>
      </c>
      <c r="T866" s="39">
        <f>IF(D866="","",VLOOKUP(D866,'produto-estoque-total-7'!A:AB,5,0))</f>
        <v/>
      </c>
      <c r="U866" s="40">
        <f>IF(D866="","",VLOOKUP(D866,'produto-estoque-total-7'!A:AB,11,0))</f>
        <v/>
      </c>
      <c r="V866" s="41">
        <f>IF(D866="","",IFERROR(VLOOKUP(D866,'produto-entrada-7'!A:M,10,0),0))</f>
        <v/>
      </c>
      <c r="W866" s="42" t="n"/>
      <c r="X866" s="39">
        <f>IF(D866="","",VLOOKUP(D866,'produto-estoque-total-7'!A:AB,8,0))</f>
        <v/>
      </c>
      <c r="Y866" s="39">
        <f>IF(D866="","",VLOOKUP(D866,'produto-estoque-total-7'!A:AB,9,0))</f>
        <v/>
      </c>
      <c r="Z866" s="39">
        <f>IF(D866="","",VLOOKUP(D866,'produto-estoque-total-7'!A:AB,10,0))</f>
        <v/>
      </c>
      <c r="AA866" s="39">
        <f>IFERROR(IF(D866="","",VLOOKUP(D866,'produto-venda-7'!B:N,4,0)),0)</f>
        <v/>
      </c>
      <c r="AB866" s="39">
        <f>IFERROR(IF(D866="","",VLOOKUP(D866,'produto-venda-7'!B:N,5,0)),0)</f>
        <v/>
      </c>
      <c r="AC866" s="39">
        <f>IF(D866="","",IFERROR(AA866/90,0))</f>
        <v/>
      </c>
      <c r="AD866" s="36">
        <f>IF(D866="","",IFERROR(VLOOKUP(D866,'produto-entrada-7'!A:M,4,0),0))</f>
        <v/>
      </c>
      <c r="AE866" s="36">
        <f>IFERROR(IF(D866="","",VLOOKUP(D866,'produto-venda-7'!B:N,10,0)),0)</f>
        <v/>
      </c>
      <c r="AF866" s="36">
        <f>IF(D866="","",IFERROR(VLOOKUP(D866,'produto-entrada-7'!A:M,11,0),0))</f>
        <v/>
      </c>
      <c r="AG866" s="1">
        <f>IF(D866="","",IFERROR(VLOOKUP(D866,'produto-entrada-7'!A:M,12,0),0))</f>
        <v/>
      </c>
      <c r="AH866" s="1">
        <f>IF(D866="","",IFERROR(VLOOKUP(D866,'produto-entrada-7'!A:M,13,0),0))</f>
        <v/>
      </c>
      <c r="AI866" s="36">
        <f>IFERROR(IF(D866="","",VLOOKUP(D866,'produto-venda-7'!B:N,11,0)),0)</f>
        <v/>
      </c>
      <c r="AJ866" s="43">
        <f>IF(D866="","",IFERROR(AI866*AB866,0))</f>
        <v/>
      </c>
      <c r="AK866" s="44">
        <f>IFERROR(IF(D866="","",VLOOKUP(F866,'ANALISE FORNECEDOR'!$A:$I,8,0)),"")</f>
        <v/>
      </c>
      <c r="AL866" s="44">
        <f>IF(D866="","",AVERAGE(AM866,AK866))</f>
        <v/>
      </c>
      <c r="AM866" s="44">
        <f>IFERROR(IF(D866="","",VLOOKUP(F866,'ANALISE FORNECEDOR'!$A:$I,9,0)),"")</f>
        <v/>
      </c>
      <c r="AN866" s="45">
        <f>IF(D866="","",IF(Y866&gt;12,AI866*(U866+Y866),AI866*U866))</f>
        <v/>
      </c>
      <c r="AO866" s="45">
        <f>IF(D866="","",IF(Y866&gt;12,AI866*(U866+V866+Y866),AI866*(U866+V866)))</f>
        <v/>
      </c>
      <c r="AP866" s="46">
        <f>IF(D866="","",IF(Y866&gt;12,AG866*(U866+Y866),AG866*U866))</f>
        <v/>
      </c>
      <c r="AQ866" s="46">
        <f>IF(D866="","",IF(Y866&gt;12,AG866*(U866+V866+Y866),AG866*(U866+V866)))</f>
        <v/>
      </c>
      <c r="AR866" s="46">
        <f>IF(D866="","",IF(OR(R866="A",R866="AA",R866="AAA"),AP866,0))</f>
        <v/>
      </c>
      <c r="AS866" s="46">
        <f>IF(D866="","",IF(R866="B",AP866,0))</f>
        <v/>
      </c>
      <c r="AT866" s="46">
        <f>IF(D866="","",IF(R866="C",AP866,0))</f>
        <v/>
      </c>
      <c r="AU866" s="47">
        <f>IF(D866="","",IFERROR(AN866/AJ866,0))</f>
        <v/>
      </c>
      <c r="AV866" s="47">
        <f>IF(D866="","",IFERROR(((AO866)/AJ866),0))</f>
        <v/>
      </c>
      <c r="AW866" s="48">
        <f>IF(D866="","",IF(OR(S866="S",NOT(AND(ISNUMBER(AC866),ISNUMBER(AL866),AC866*AL866&gt;=0))),0,AC866*AL866))</f>
        <v/>
      </c>
      <c r="AX866" s="49">
        <f>IFERROR(IF(D866="","",AW866*AG866),0)</f>
        <v/>
      </c>
      <c r="AY866" s="48">
        <f>IF(D866="","",IF(OR(S866="S",NOT(AND(ISNUMBER(AC866),ISNUMBER(AK866),AC866*AK866&gt;=0))),0,AC866*AK866))</f>
        <v/>
      </c>
      <c r="AZ866" s="48">
        <f>IFERROR(IF(D866="","",IF(AY866=0,0,IF(((AY866)-(U866+Y866))&lt;0,0,(AY866)-U866))),0)</f>
        <v/>
      </c>
      <c r="BA866" s="49">
        <f>IF(D866="","",AZ866*AG866)</f>
        <v/>
      </c>
      <c r="BB866" s="49">
        <f>IF(D866="","",IF(OR(R866="A",R866="AA",R866="AAA"),BA866,0))</f>
        <v/>
      </c>
      <c r="BC866" s="49">
        <f>IF(D866="","",IF(R866="B",BA866,0))</f>
        <v/>
      </c>
      <c r="BD866" s="49">
        <f>IF(D866="","",IF(R866="B",BA866,0))</f>
        <v/>
      </c>
      <c r="BE866" s="49">
        <f>IF(D866="","",IF(S866="S",
1,
IF(AC866=0,
1,
IF(
IFERROR(((U866+Y866)*AG866)/((AC866*AK866)*AG866),0)&lt;0,
0,
IF(
IFERROR(((U866+Y866)*AG866)/((AC866*AK866)*AG866),0)&gt;1,
1,
IFERROR(((U866+Y866)*AG866)/((AC866*AK866)*AG866),0)
)
)
)
))</f>
        <v/>
      </c>
      <c r="BF866" s="49">
        <f>IF(D866="","",IF(S866="S",
1,
IF(AC866=0,
1,
IF(
IFERROR(((U866+V866+Y866)*AG866)/((AC866*AK866)*AG866),0)&lt;0,
0,
IF(
IFERROR(((U866+V866+Y866)*AG866)/((AC866*AK866)*AG866),0)&gt;1,
1,
IFERROR(((U866+V866+Y866)*AG866)/((AC866*AK866)*AG866),0)
)
)
)
))</f>
        <v/>
      </c>
      <c r="BG866" s="50">
        <f>IF(D866="","",IF(S866="S",0,IF(AND(ISNUMBER(AC866),ISNUMBER(AM866)),IF(OR(AC866*AM866&lt;0,ISERR(AC866*AM866)),0,AC866*AM866),0)))</f>
        <v/>
      </c>
      <c r="BH866" s="50">
        <f>IF(D866="","",IF(BY866&gt;TODAY()-60,0,IF(Y866&gt;12,MAX(0,(U866+Y866)-BG866),MAX(0,U866-BG866))))</f>
        <v/>
      </c>
      <c r="BI866" s="51">
        <f>IF(D866="","",BH866*AG866)</f>
        <v/>
      </c>
      <c r="BJ866" s="51">
        <f>IF(D866="","",IF(OR(R866="A",R866="AA",R866="AAA"),BI866,0))</f>
        <v/>
      </c>
      <c r="BK866" s="51">
        <f>IF(D866="","",IF(R866="B",BI866,0))</f>
        <v/>
      </c>
      <c r="BL866" s="51">
        <f>IF(D866="","",IF(R866="C",BI866,0))</f>
        <v/>
      </c>
      <c r="BM866" s="51">
        <f>IF(D866="","",IFERROR(MAX(0,MIN(BI866/AP866,1)),0))</f>
        <v/>
      </c>
      <c r="BN866" s="52">
        <f>IF(D866="","",AB866*AG866)</f>
        <v/>
      </c>
      <c r="BO866" s="52">
        <f>IF(D866="","",(U866+V866+X866)*AG866)</f>
        <v/>
      </c>
      <c r="BP866" s="52">
        <f>IF(D866="","",(AB866*3)*AG866)</f>
        <v/>
      </c>
      <c r="BQ866" s="52">
        <f>IF(D866="","",IF(BO866-BP866&gt;0,0,BO866-BP866))</f>
        <v/>
      </c>
      <c r="BR866" s="52">
        <f>IF(D866="","",IF(BO866-BP866-BN866&gt;0,0,BO866-BP866-BN866))</f>
        <v/>
      </c>
      <c r="BS866" s="53">
        <f>IF(D866="","",IFERROR(AB866*AI866,0))</f>
        <v/>
      </c>
      <c r="BT866" s="53">
        <f>IF(D866="","",IFERROR(IF(X866&gt;12, AI866*(U866+V866+X866), AI866*(U866+V866)),0))</f>
        <v/>
      </c>
      <c r="BU866" s="53">
        <f>IF(D866="","",IFERROR(((AB866*3)*AI866),0))</f>
        <v/>
      </c>
      <c r="BV866" s="53">
        <f>IF(D866="","",IF(BT866-BU866&gt;0,0,BT866-BU866))</f>
        <v/>
      </c>
      <c r="BW866" s="53">
        <f>IF(D866="","",IF(BT866-BU866-BS866&gt;0,0,BT866-BU866-BS866))</f>
        <v/>
      </c>
      <c r="BX866" s="36">
        <f>IF(D866="","",IFERROR(VLOOKUP(D866,'produto-entrada-7'!A:M,3,0),"SEM PEDIDO"))</f>
        <v/>
      </c>
      <c r="BY866" s="36">
        <f>IF(D866="","",VLOOKUP(D866,'produto-estoque-total-7'!A:AB,25,0))</f>
        <v/>
      </c>
      <c r="BZ866" s="36">
        <f>IF(D866="","",IFERROR(VLOOKUP(D866,'produto-estoque-total-7'!A:AB,26,0)/100,0))</f>
        <v/>
      </c>
      <c r="CA866" s="36">
        <f>IF(D866="","",IFERROR(VLOOKUP(D866,'produto-estoque-total-7'!A:AB,27,0)/100,0))</f>
        <v/>
      </c>
      <c r="CB866" s="41">
        <f>IF(D866="","",V866*AF866)</f>
        <v/>
      </c>
      <c r="CC866" s="41">
        <f>IF(D866="","",V866*AI866)</f>
        <v/>
      </c>
      <c r="CD866" s="54">
        <f>IF(D866="","",VLOOKUP(D866,'produto-estoque-total-7'!A:AB,28,0))</f>
        <v/>
      </c>
    </row>
    <row r="867">
      <c r="A867" s="36">
        <f>IF(D867="","",VLOOKUP(D867,'produto-estoque-total-7'!A:AB,3,0))</f>
        <v/>
      </c>
      <c r="B867" s="1">
        <f>IF(D867="","",VLOOKUP(D867,'produto-estoque-total-7'!A:AB,12,0))</f>
        <v/>
      </c>
      <c r="C867" s="1">
        <f>IF(D867="","",VLOOKUP(D867,'produto-estoque-total-7'!A:AB,2,0))</f>
        <v/>
      </c>
      <c r="D867" s="37">
        <f>IFERROR(IF('produto-estoque-total-7'!A866="","",'produto-estoque-total-7'!A866),"")</f>
        <v/>
      </c>
      <c r="E867" s="1">
        <f>IF(D867="","",VLOOKUP(D867,'produto-estoque-total-7'!A:AB,4,0))</f>
        <v/>
      </c>
      <c r="F867" s="36">
        <f>IF(D867="","",VLOOKUP(D867,'produto-estoque-total-7'!A:AB,13,0))</f>
        <v/>
      </c>
      <c r="G867" s="1">
        <f>IF(F867="","",VLOOKUP(F867,'FORNECEDORES X COMPRADOR'!A:D,4,0))</f>
        <v/>
      </c>
      <c r="H867" s="1">
        <f>IF(F867="","",VLOOKUP(F867,'FORNECEDORES X COMPRADOR'!A:E,5,0))</f>
        <v/>
      </c>
      <c r="I867" s="36">
        <f>IF(D867="","",VLOOKUP(D867,'produto-estoque-total-7'!A:AB,15,0))</f>
        <v/>
      </c>
      <c r="J867" s="36">
        <f>IF(D867="","",VLOOKUP(D867,'produto-estoque-total-7'!A:AB,19,0))</f>
        <v/>
      </c>
      <c r="K867" s="1">
        <f>IF(D867="","",VLOOKUP(D867,'produto-estoque-total-7'!A:AB,20,0))</f>
        <v/>
      </c>
      <c r="L867" s="36">
        <f>IF(D867="","",VLOOKUP(D867,'produto-estoque-total-7'!A:AB,17,0))</f>
        <v/>
      </c>
      <c r="M867" s="1">
        <f>IF(D867="","",VLOOKUP(D867,'produto-estoque-total-7'!A:AB,18,0))</f>
        <v/>
      </c>
      <c r="N867" s="36">
        <f>IF(D867="","",VLOOKUP(D867,'produto-estoque-total-7'!A:AB,21,0))</f>
        <v/>
      </c>
      <c r="O867" s="1">
        <f>IF(D867="","",VLOOKUP(D867,'produto-estoque-total-7'!A:AB,22,0))</f>
        <v/>
      </c>
      <c r="P867" s="36">
        <f>IF(D867="","",VLOOKUP(D867,'produto-estoque-total-7'!A:AB,23,0))</f>
        <v/>
      </c>
      <c r="Q867" s="1">
        <f>IF(D867="","",VLOOKUP(D867,'produto-estoque-total-7'!A:AB,24,0))</f>
        <v/>
      </c>
      <c r="R867" s="38">
        <f>IFERROR(IF(D867="","",VLOOKUP(D867,'produto-venda-7'!B:N,13,0)),"C")</f>
        <v/>
      </c>
      <c r="S867" s="39">
        <f>IF(D867="","",VLOOKUP(D867,'produto-estoque-total-7'!A:AB,6,0))</f>
        <v/>
      </c>
      <c r="T867" s="39">
        <f>IF(D867="","",VLOOKUP(D867,'produto-estoque-total-7'!A:AB,5,0))</f>
        <v/>
      </c>
      <c r="U867" s="40">
        <f>IF(D867="","",VLOOKUP(D867,'produto-estoque-total-7'!A:AB,11,0))</f>
        <v/>
      </c>
      <c r="V867" s="41">
        <f>IF(D867="","",IFERROR(VLOOKUP(D867,'produto-entrada-7'!A:M,10,0),0))</f>
        <v/>
      </c>
      <c r="W867" s="42" t="n"/>
      <c r="X867" s="39">
        <f>IF(D867="","",VLOOKUP(D867,'produto-estoque-total-7'!A:AB,8,0))</f>
        <v/>
      </c>
      <c r="Y867" s="39">
        <f>IF(D867="","",VLOOKUP(D867,'produto-estoque-total-7'!A:AB,9,0))</f>
        <v/>
      </c>
      <c r="Z867" s="39">
        <f>IF(D867="","",VLOOKUP(D867,'produto-estoque-total-7'!A:AB,10,0))</f>
        <v/>
      </c>
      <c r="AA867" s="39">
        <f>IFERROR(IF(D867="","",VLOOKUP(D867,'produto-venda-7'!B:N,4,0)),0)</f>
        <v/>
      </c>
      <c r="AB867" s="39">
        <f>IFERROR(IF(D867="","",VLOOKUP(D867,'produto-venda-7'!B:N,5,0)),0)</f>
        <v/>
      </c>
      <c r="AC867" s="39">
        <f>IF(D867="","",IFERROR(AA867/90,0))</f>
        <v/>
      </c>
      <c r="AD867" s="36">
        <f>IF(D867="","",IFERROR(VLOOKUP(D867,'produto-entrada-7'!A:M,4,0),0))</f>
        <v/>
      </c>
      <c r="AE867" s="36">
        <f>IFERROR(IF(D867="","",VLOOKUP(D867,'produto-venda-7'!B:N,10,0)),0)</f>
        <v/>
      </c>
      <c r="AF867" s="36">
        <f>IF(D867="","",IFERROR(VLOOKUP(D867,'produto-entrada-7'!A:M,11,0),0))</f>
        <v/>
      </c>
      <c r="AG867" s="1">
        <f>IF(D867="","",IFERROR(VLOOKUP(D867,'produto-entrada-7'!A:M,12,0),0))</f>
        <v/>
      </c>
      <c r="AH867" s="1">
        <f>IF(D867="","",IFERROR(VLOOKUP(D867,'produto-entrada-7'!A:M,13,0),0))</f>
        <v/>
      </c>
      <c r="AI867" s="36">
        <f>IFERROR(IF(D867="","",VLOOKUP(D867,'produto-venda-7'!B:N,11,0)),0)</f>
        <v/>
      </c>
      <c r="AJ867" s="43">
        <f>IF(D867="","",IFERROR(AI867*AB867,0))</f>
        <v/>
      </c>
      <c r="AK867" s="44">
        <f>IFERROR(IF(D867="","",VLOOKUP(F867,'ANALISE FORNECEDOR'!$A:$I,8,0)),"")</f>
        <v/>
      </c>
      <c r="AL867" s="44">
        <f>IF(D867="","",AVERAGE(AM867,AK867))</f>
        <v/>
      </c>
      <c r="AM867" s="44">
        <f>IFERROR(IF(D867="","",VLOOKUP(F867,'ANALISE FORNECEDOR'!$A:$I,9,0)),"")</f>
        <v/>
      </c>
      <c r="AN867" s="45">
        <f>IF(D867="","",IF(Y867&gt;12,AI867*(U867+Y867),AI867*U867))</f>
        <v/>
      </c>
      <c r="AO867" s="45">
        <f>IF(D867="","",IF(Y867&gt;12,AI867*(U867+V867+Y867),AI867*(U867+V867)))</f>
        <v/>
      </c>
      <c r="AP867" s="46">
        <f>IF(D867="","",IF(Y867&gt;12,AG867*(U867+Y867),AG867*U867))</f>
        <v/>
      </c>
      <c r="AQ867" s="46">
        <f>IF(D867="","",IF(Y867&gt;12,AG867*(U867+V867+Y867),AG867*(U867+V867)))</f>
        <v/>
      </c>
      <c r="AR867" s="46">
        <f>IF(D867="","",IF(OR(R867="A",R867="AA",R867="AAA"),AP867,0))</f>
        <v/>
      </c>
      <c r="AS867" s="46">
        <f>IF(D867="","",IF(R867="B",AP867,0))</f>
        <v/>
      </c>
      <c r="AT867" s="46">
        <f>IF(D867="","",IF(R867="C",AP867,0))</f>
        <v/>
      </c>
      <c r="AU867" s="47">
        <f>IF(D867="","",IFERROR(AN867/AJ867,0))</f>
        <v/>
      </c>
      <c r="AV867" s="47">
        <f>IF(D867="","",IFERROR(((AO867)/AJ867),0))</f>
        <v/>
      </c>
      <c r="AW867" s="48">
        <f>IF(D867="","",IF(OR(S867="S",NOT(AND(ISNUMBER(AC867),ISNUMBER(AL867),AC867*AL867&gt;=0))),0,AC867*AL867))</f>
        <v/>
      </c>
      <c r="AX867" s="49">
        <f>IFERROR(IF(D867="","",AW867*AG867),0)</f>
        <v/>
      </c>
      <c r="AY867" s="48">
        <f>IF(D867="","",IF(OR(S867="S",NOT(AND(ISNUMBER(AC867),ISNUMBER(AK867),AC867*AK867&gt;=0))),0,AC867*AK867))</f>
        <v/>
      </c>
      <c r="AZ867" s="48">
        <f>IFERROR(IF(D867="","",IF(AY867=0,0,IF(((AY867)-(U867+Y867))&lt;0,0,(AY867)-U867))),0)</f>
        <v/>
      </c>
      <c r="BA867" s="49">
        <f>IF(D867="","",AZ867*AG867)</f>
        <v/>
      </c>
      <c r="BB867" s="49">
        <f>IF(D867="","",IF(OR(R867="A",R867="AA",R867="AAA"),BA867,0))</f>
        <v/>
      </c>
      <c r="BC867" s="49">
        <f>IF(D867="","",IF(R867="B",BA867,0))</f>
        <v/>
      </c>
      <c r="BD867" s="49">
        <f>IF(D867="","",IF(R867="B",BA867,0))</f>
        <v/>
      </c>
      <c r="BE867" s="49">
        <f>IF(D867="","",IF(S867="S",
1,
IF(AC867=0,
1,
IF(
IFERROR(((U867+Y867)*AG867)/((AC867*AK867)*AG867),0)&lt;0,
0,
IF(
IFERROR(((U867+Y867)*AG867)/((AC867*AK867)*AG867),0)&gt;1,
1,
IFERROR(((U867+Y867)*AG867)/((AC867*AK867)*AG867),0)
)
)
)
))</f>
        <v/>
      </c>
      <c r="BF867" s="49">
        <f>IF(D867="","",IF(S867="S",
1,
IF(AC867=0,
1,
IF(
IFERROR(((U867+V867+Y867)*AG867)/((AC867*AK867)*AG867),0)&lt;0,
0,
IF(
IFERROR(((U867+V867+Y867)*AG867)/((AC867*AK867)*AG867),0)&gt;1,
1,
IFERROR(((U867+V867+Y867)*AG867)/((AC867*AK867)*AG867),0)
)
)
)
))</f>
        <v/>
      </c>
      <c r="BG867" s="50">
        <f>IF(D867="","",IF(S867="S",0,IF(AND(ISNUMBER(AC867),ISNUMBER(AM867)),IF(OR(AC867*AM867&lt;0,ISERR(AC867*AM867)),0,AC867*AM867),0)))</f>
        <v/>
      </c>
      <c r="BH867" s="50">
        <f>IF(D867="","",IF(BY867&gt;TODAY()-60,0,IF(Y867&gt;12,MAX(0,(U867+Y867)-BG867),MAX(0,U867-BG867))))</f>
        <v/>
      </c>
      <c r="BI867" s="51">
        <f>IF(D867="","",BH867*AG867)</f>
        <v/>
      </c>
      <c r="BJ867" s="51">
        <f>IF(D867="","",IF(OR(R867="A",R867="AA",R867="AAA"),BI867,0))</f>
        <v/>
      </c>
      <c r="BK867" s="51">
        <f>IF(D867="","",IF(R867="B",BI867,0))</f>
        <v/>
      </c>
      <c r="BL867" s="51">
        <f>IF(D867="","",IF(R867="C",BI867,0))</f>
        <v/>
      </c>
      <c r="BM867" s="51">
        <f>IF(D867="","",IFERROR(MAX(0,MIN(BI867/AP867,1)),0))</f>
        <v/>
      </c>
      <c r="BN867" s="52">
        <f>IF(D867="","",AB867*AG867)</f>
        <v/>
      </c>
      <c r="BO867" s="52">
        <f>IF(D867="","",(U867+V867+X867)*AG867)</f>
        <v/>
      </c>
      <c r="BP867" s="52">
        <f>IF(D867="","",(AB867*3)*AG867)</f>
        <v/>
      </c>
      <c r="BQ867" s="52">
        <f>IF(D867="","",IF(BO867-BP867&gt;0,0,BO867-BP867))</f>
        <v/>
      </c>
      <c r="BR867" s="52">
        <f>IF(D867="","",IF(BO867-BP867-BN867&gt;0,0,BO867-BP867-BN867))</f>
        <v/>
      </c>
      <c r="BS867" s="53">
        <f>IF(D867="","",IFERROR(AB867*AI867,0))</f>
        <v/>
      </c>
      <c r="BT867" s="53">
        <f>IF(D867="","",IFERROR(IF(X867&gt;12, AI867*(U867+V867+X867), AI867*(U867+V867)),0))</f>
        <v/>
      </c>
      <c r="BU867" s="53">
        <f>IF(D867="","",IFERROR(((AB867*3)*AI867),0))</f>
        <v/>
      </c>
      <c r="BV867" s="53">
        <f>IF(D867="","",IF(BT867-BU867&gt;0,0,BT867-BU867))</f>
        <v/>
      </c>
      <c r="BW867" s="53">
        <f>IF(D867="","",IF(BT867-BU867-BS867&gt;0,0,BT867-BU867-BS867))</f>
        <v/>
      </c>
      <c r="BX867" s="36">
        <f>IF(D867="","",IFERROR(VLOOKUP(D867,'produto-entrada-7'!A:M,3,0),"SEM PEDIDO"))</f>
        <v/>
      </c>
      <c r="BY867" s="36">
        <f>IF(D867="","",VLOOKUP(D867,'produto-estoque-total-7'!A:AB,25,0))</f>
        <v/>
      </c>
      <c r="BZ867" s="36">
        <f>IF(D867="","",IFERROR(VLOOKUP(D867,'produto-estoque-total-7'!A:AB,26,0)/100,0))</f>
        <v/>
      </c>
      <c r="CA867" s="36">
        <f>IF(D867="","",IFERROR(VLOOKUP(D867,'produto-estoque-total-7'!A:AB,27,0)/100,0))</f>
        <v/>
      </c>
      <c r="CB867" s="41">
        <f>IF(D867="","",V867*AF867)</f>
        <v/>
      </c>
      <c r="CC867" s="41">
        <f>IF(D867="","",V867*AI867)</f>
        <v/>
      </c>
      <c r="CD867" s="54">
        <f>IF(D867="","",VLOOKUP(D867,'produto-estoque-total-7'!A:AB,28,0))</f>
        <v/>
      </c>
    </row>
    <row r="868">
      <c r="A868" s="36">
        <f>IF(D868="","",VLOOKUP(D868,'produto-estoque-total-7'!A:AB,3,0))</f>
        <v/>
      </c>
      <c r="B868" s="1">
        <f>IF(D868="","",VLOOKUP(D868,'produto-estoque-total-7'!A:AB,12,0))</f>
        <v/>
      </c>
      <c r="C868" s="1">
        <f>IF(D868="","",VLOOKUP(D868,'produto-estoque-total-7'!A:AB,2,0))</f>
        <v/>
      </c>
      <c r="D868" s="37">
        <f>IFERROR(IF('produto-estoque-total-7'!A867="","",'produto-estoque-total-7'!A867),"")</f>
        <v/>
      </c>
      <c r="E868" s="1">
        <f>IF(D868="","",VLOOKUP(D868,'produto-estoque-total-7'!A:AB,4,0))</f>
        <v/>
      </c>
      <c r="F868" s="36">
        <f>IF(D868="","",VLOOKUP(D868,'produto-estoque-total-7'!A:AB,13,0))</f>
        <v/>
      </c>
      <c r="G868" s="1">
        <f>IF(F868="","",VLOOKUP(F868,'FORNECEDORES X COMPRADOR'!A:D,4,0))</f>
        <v/>
      </c>
      <c r="H868" s="1">
        <f>IF(F868="","",VLOOKUP(F868,'FORNECEDORES X COMPRADOR'!A:E,5,0))</f>
        <v/>
      </c>
      <c r="I868" s="36">
        <f>IF(D868="","",VLOOKUP(D868,'produto-estoque-total-7'!A:AB,15,0))</f>
        <v/>
      </c>
      <c r="J868" s="36">
        <f>IF(D868="","",VLOOKUP(D868,'produto-estoque-total-7'!A:AB,19,0))</f>
        <v/>
      </c>
      <c r="K868" s="1">
        <f>IF(D868="","",VLOOKUP(D868,'produto-estoque-total-7'!A:AB,20,0))</f>
        <v/>
      </c>
      <c r="L868" s="36">
        <f>IF(D868="","",VLOOKUP(D868,'produto-estoque-total-7'!A:AB,17,0))</f>
        <v/>
      </c>
      <c r="M868" s="1">
        <f>IF(D868="","",VLOOKUP(D868,'produto-estoque-total-7'!A:AB,18,0))</f>
        <v/>
      </c>
      <c r="N868" s="36">
        <f>IF(D868="","",VLOOKUP(D868,'produto-estoque-total-7'!A:AB,21,0))</f>
        <v/>
      </c>
      <c r="O868" s="1">
        <f>IF(D868="","",VLOOKUP(D868,'produto-estoque-total-7'!A:AB,22,0))</f>
        <v/>
      </c>
      <c r="P868" s="36">
        <f>IF(D868="","",VLOOKUP(D868,'produto-estoque-total-7'!A:AB,23,0))</f>
        <v/>
      </c>
      <c r="Q868" s="1">
        <f>IF(D868="","",VLOOKUP(D868,'produto-estoque-total-7'!A:AB,24,0))</f>
        <v/>
      </c>
      <c r="R868" s="38">
        <f>IFERROR(IF(D868="","",VLOOKUP(D868,'produto-venda-7'!B:N,13,0)),"C")</f>
        <v/>
      </c>
      <c r="S868" s="39">
        <f>IF(D868="","",VLOOKUP(D868,'produto-estoque-total-7'!A:AB,6,0))</f>
        <v/>
      </c>
      <c r="T868" s="39">
        <f>IF(D868="","",VLOOKUP(D868,'produto-estoque-total-7'!A:AB,5,0))</f>
        <v/>
      </c>
      <c r="U868" s="40">
        <f>IF(D868="","",VLOOKUP(D868,'produto-estoque-total-7'!A:AB,11,0))</f>
        <v/>
      </c>
      <c r="V868" s="41">
        <f>IF(D868="","",IFERROR(VLOOKUP(D868,'produto-entrada-7'!A:M,10,0),0))</f>
        <v/>
      </c>
      <c r="W868" s="42" t="n"/>
      <c r="X868" s="39">
        <f>IF(D868="","",VLOOKUP(D868,'produto-estoque-total-7'!A:AB,8,0))</f>
        <v/>
      </c>
      <c r="Y868" s="39">
        <f>IF(D868="","",VLOOKUP(D868,'produto-estoque-total-7'!A:AB,9,0))</f>
        <v/>
      </c>
      <c r="Z868" s="39">
        <f>IF(D868="","",VLOOKUP(D868,'produto-estoque-total-7'!A:AB,10,0))</f>
        <v/>
      </c>
      <c r="AA868" s="39">
        <f>IFERROR(IF(D868="","",VLOOKUP(D868,'produto-venda-7'!B:N,4,0)),0)</f>
        <v/>
      </c>
      <c r="AB868" s="39">
        <f>IFERROR(IF(D868="","",VLOOKUP(D868,'produto-venda-7'!B:N,5,0)),0)</f>
        <v/>
      </c>
      <c r="AC868" s="39">
        <f>IF(D868="","",IFERROR(AA868/90,0))</f>
        <v/>
      </c>
      <c r="AD868" s="36">
        <f>IF(D868="","",IFERROR(VLOOKUP(D868,'produto-entrada-7'!A:M,4,0),0))</f>
        <v/>
      </c>
      <c r="AE868" s="36">
        <f>IFERROR(IF(D868="","",VLOOKUP(D868,'produto-venda-7'!B:N,10,0)),0)</f>
        <v/>
      </c>
      <c r="AF868" s="36">
        <f>IF(D868="","",IFERROR(VLOOKUP(D868,'produto-entrada-7'!A:M,11,0),0))</f>
        <v/>
      </c>
      <c r="AG868" s="1">
        <f>IF(D868="","",IFERROR(VLOOKUP(D868,'produto-entrada-7'!A:M,12,0),0))</f>
        <v/>
      </c>
      <c r="AH868" s="1">
        <f>IF(D868="","",IFERROR(VLOOKUP(D868,'produto-entrada-7'!A:M,13,0),0))</f>
        <v/>
      </c>
      <c r="AI868" s="36">
        <f>IFERROR(IF(D868="","",VLOOKUP(D868,'produto-venda-7'!B:N,11,0)),0)</f>
        <v/>
      </c>
      <c r="AJ868" s="43">
        <f>IF(D868="","",IFERROR(AI868*AB868,0))</f>
        <v/>
      </c>
      <c r="AK868" s="44">
        <f>IFERROR(IF(D868="","",VLOOKUP(F868,'ANALISE FORNECEDOR'!$A:$I,8,0)),"")</f>
        <v/>
      </c>
      <c r="AL868" s="44">
        <f>IF(D868="","",AVERAGE(AM868,AK868))</f>
        <v/>
      </c>
      <c r="AM868" s="44">
        <f>IFERROR(IF(D868="","",VLOOKUP(F868,'ANALISE FORNECEDOR'!$A:$I,9,0)),"")</f>
        <v/>
      </c>
      <c r="AN868" s="45">
        <f>IF(D868="","",IF(Y868&gt;12,AI868*(U868+Y868),AI868*U868))</f>
        <v/>
      </c>
      <c r="AO868" s="45">
        <f>IF(D868="","",IF(Y868&gt;12,AI868*(U868+V868+Y868),AI868*(U868+V868)))</f>
        <v/>
      </c>
      <c r="AP868" s="46">
        <f>IF(D868="","",IF(Y868&gt;12,AG868*(U868+Y868),AG868*U868))</f>
        <v/>
      </c>
      <c r="AQ868" s="46">
        <f>IF(D868="","",IF(Y868&gt;12,AG868*(U868+V868+Y868),AG868*(U868+V868)))</f>
        <v/>
      </c>
      <c r="AR868" s="46">
        <f>IF(D868="","",IF(OR(R868="A",R868="AA",R868="AAA"),AP868,0))</f>
        <v/>
      </c>
      <c r="AS868" s="46">
        <f>IF(D868="","",IF(R868="B",AP868,0))</f>
        <v/>
      </c>
      <c r="AT868" s="46">
        <f>IF(D868="","",IF(R868="C",AP868,0))</f>
        <v/>
      </c>
      <c r="AU868" s="47">
        <f>IF(D868="","",IFERROR(AN868/AJ868,0))</f>
        <v/>
      </c>
      <c r="AV868" s="47">
        <f>IF(D868="","",IFERROR(((AO868)/AJ868),0))</f>
        <v/>
      </c>
      <c r="AW868" s="48">
        <f>IF(D868="","",IF(OR(S868="S",NOT(AND(ISNUMBER(AC868),ISNUMBER(AL868),AC868*AL868&gt;=0))),0,AC868*AL868))</f>
        <v/>
      </c>
      <c r="AX868" s="49">
        <f>IFERROR(IF(D868="","",AW868*AG868),0)</f>
        <v/>
      </c>
      <c r="AY868" s="48">
        <f>IF(D868="","",IF(OR(S868="S",NOT(AND(ISNUMBER(AC868),ISNUMBER(AK868),AC868*AK868&gt;=0))),0,AC868*AK868))</f>
        <v/>
      </c>
      <c r="AZ868" s="48">
        <f>IFERROR(IF(D868="","",IF(AY868=0,0,IF(((AY868)-(U868+Y868))&lt;0,0,(AY868)-U868))),0)</f>
        <v/>
      </c>
      <c r="BA868" s="49">
        <f>IF(D868="","",AZ868*AG868)</f>
        <v/>
      </c>
      <c r="BB868" s="49">
        <f>IF(D868="","",IF(OR(R868="A",R868="AA",R868="AAA"),BA868,0))</f>
        <v/>
      </c>
      <c r="BC868" s="49">
        <f>IF(D868="","",IF(R868="B",BA868,0))</f>
        <v/>
      </c>
      <c r="BD868" s="49">
        <f>IF(D868="","",IF(R868="B",BA868,0))</f>
        <v/>
      </c>
      <c r="BE868" s="49">
        <f>IF(D868="","",IF(S868="S",
1,
IF(AC868=0,
1,
IF(
IFERROR(((U868+Y868)*AG868)/((AC868*AK868)*AG868),0)&lt;0,
0,
IF(
IFERROR(((U868+Y868)*AG868)/((AC868*AK868)*AG868),0)&gt;1,
1,
IFERROR(((U868+Y868)*AG868)/((AC868*AK868)*AG868),0)
)
)
)
))</f>
        <v/>
      </c>
      <c r="BF868" s="49">
        <f>IF(D868="","",IF(S868="S",
1,
IF(AC868=0,
1,
IF(
IFERROR(((U868+V868+Y868)*AG868)/((AC868*AK868)*AG868),0)&lt;0,
0,
IF(
IFERROR(((U868+V868+Y868)*AG868)/((AC868*AK868)*AG868),0)&gt;1,
1,
IFERROR(((U868+V868+Y868)*AG868)/((AC868*AK868)*AG868),0)
)
)
)
))</f>
        <v/>
      </c>
      <c r="BG868" s="50">
        <f>IF(D868="","",IF(S868="S",0,IF(AND(ISNUMBER(AC868),ISNUMBER(AM868)),IF(OR(AC868*AM868&lt;0,ISERR(AC868*AM868)),0,AC868*AM868),0)))</f>
        <v/>
      </c>
      <c r="BH868" s="50">
        <f>IF(D868="","",IF(BY868&gt;TODAY()-60,0,IF(Y868&gt;12,MAX(0,(U868+Y868)-BG868),MAX(0,U868-BG868))))</f>
        <v/>
      </c>
      <c r="BI868" s="51">
        <f>IF(D868="","",BH868*AG868)</f>
        <v/>
      </c>
      <c r="BJ868" s="51">
        <f>IF(D868="","",IF(OR(R868="A",R868="AA",R868="AAA"),BI868,0))</f>
        <v/>
      </c>
      <c r="BK868" s="51">
        <f>IF(D868="","",IF(R868="B",BI868,0))</f>
        <v/>
      </c>
      <c r="BL868" s="51">
        <f>IF(D868="","",IF(R868="C",BI868,0))</f>
        <v/>
      </c>
      <c r="BM868" s="51">
        <f>IF(D868="","",IFERROR(MAX(0,MIN(BI868/AP868,1)),0))</f>
        <v/>
      </c>
      <c r="BN868" s="52">
        <f>IF(D868="","",AB868*AG868)</f>
        <v/>
      </c>
      <c r="BO868" s="52">
        <f>IF(D868="","",(U868+V868+X868)*AG868)</f>
        <v/>
      </c>
      <c r="BP868" s="52">
        <f>IF(D868="","",(AB868*3)*AG868)</f>
        <v/>
      </c>
      <c r="BQ868" s="52">
        <f>IF(D868="","",IF(BO868-BP868&gt;0,0,BO868-BP868))</f>
        <v/>
      </c>
      <c r="BR868" s="52">
        <f>IF(D868="","",IF(BO868-BP868-BN868&gt;0,0,BO868-BP868-BN868))</f>
        <v/>
      </c>
      <c r="BS868" s="53">
        <f>IF(D868="","",IFERROR(AB868*AI868,0))</f>
        <v/>
      </c>
      <c r="BT868" s="53">
        <f>IF(D868="","",IFERROR(IF(X868&gt;12, AI868*(U868+V868+X868), AI868*(U868+V868)),0))</f>
        <v/>
      </c>
      <c r="BU868" s="53">
        <f>IF(D868="","",IFERROR(((AB868*3)*AI868),0))</f>
        <v/>
      </c>
      <c r="BV868" s="53">
        <f>IF(D868="","",IF(BT868-BU868&gt;0,0,BT868-BU868))</f>
        <v/>
      </c>
      <c r="BW868" s="53">
        <f>IF(D868="","",IF(BT868-BU868-BS868&gt;0,0,BT868-BU868-BS868))</f>
        <v/>
      </c>
      <c r="BX868" s="36">
        <f>IF(D868="","",IFERROR(VLOOKUP(D868,'produto-entrada-7'!A:M,3,0),"SEM PEDIDO"))</f>
        <v/>
      </c>
      <c r="BY868" s="36">
        <f>IF(D868="","",VLOOKUP(D868,'produto-estoque-total-7'!A:AB,25,0))</f>
        <v/>
      </c>
      <c r="BZ868" s="36">
        <f>IF(D868="","",IFERROR(VLOOKUP(D868,'produto-estoque-total-7'!A:AB,26,0)/100,0))</f>
        <v/>
      </c>
      <c r="CA868" s="36">
        <f>IF(D868="","",IFERROR(VLOOKUP(D868,'produto-estoque-total-7'!A:AB,27,0)/100,0))</f>
        <v/>
      </c>
      <c r="CB868" s="41">
        <f>IF(D868="","",V868*AF868)</f>
        <v/>
      </c>
      <c r="CC868" s="41">
        <f>IF(D868="","",V868*AI868)</f>
        <v/>
      </c>
      <c r="CD868" s="54">
        <f>IF(D868="","",VLOOKUP(D868,'produto-estoque-total-7'!A:AB,28,0))</f>
        <v/>
      </c>
    </row>
    <row r="869">
      <c r="A869" s="36">
        <f>IF(D869="","",VLOOKUP(D869,'produto-estoque-total-7'!A:AB,3,0))</f>
        <v/>
      </c>
      <c r="B869" s="1">
        <f>IF(D869="","",VLOOKUP(D869,'produto-estoque-total-7'!A:AB,12,0))</f>
        <v/>
      </c>
      <c r="C869" s="1">
        <f>IF(D869="","",VLOOKUP(D869,'produto-estoque-total-7'!A:AB,2,0))</f>
        <v/>
      </c>
      <c r="D869" s="37">
        <f>IFERROR(IF('produto-estoque-total-7'!A868="","",'produto-estoque-total-7'!A868),"")</f>
        <v/>
      </c>
      <c r="E869" s="1">
        <f>IF(D869="","",VLOOKUP(D869,'produto-estoque-total-7'!A:AB,4,0))</f>
        <v/>
      </c>
      <c r="F869" s="36">
        <f>IF(D869="","",VLOOKUP(D869,'produto-estoque-total-7'!A:AB,13,0))</f>
        <v/>
      </c>
      <c r="G869" s="1">
        <f>IF(F869="","",VLOOKUP(F869,'FORNECEDORES X COMPRADOR'!A:D,4,0))</f>
        <v/>
      </c>
      <c r="H869" s="1">
        <f>IF(F869="","",VLOOKUP(F869,'FORNECEDORES X COMPRADOR'!A:E,5,0))</f>
        <v/>
      </c>
      <c r="I869" s="36">
        <f>IF(D869="","",VLOOKUP(D869,'produto-estoque-total-7'!A:AB,15,0))</f>
        <v/>
      </c>
      <c r="J869" s="36">
        <f>IF(D869="","",VLOOKUP(D869,'produto-estoque-total-7'!A:AB,19,0))</f>
        <v/>
      </c>
      <c r="K869" s="1">
        <f>IF(D869="","",VLOOKUP(D869,'produto-estoque-total-7'!A:AB,20,0))</f>
        <v/>
      </c>
      <c r="L869" s="36">
        <f>IF(D869="","",VLOOKUP(D869,'produto-estoque-total-7'!A:AB,17,0))</f>
        <v/>
      </c>
      <c r="M869" s="1">
        <f>IF(D869="","",VLOOKUP(D869,'produto-estoque-total-7'!A:AB,18,0))</f>
        <v/>
      </c>
      <c r="N869" s="36">
        <f>IF(D869="","",VLOOKUP(D869,'produto-estoque-total-7'!A:AB,21,0))</f>
        <v/>
      </c>
      <c r="O869" s="1">
        <f>IF(D869="","",VLOOKUP(D869,'produto-estoque-total-7'!A:AB,22,0))</f>
        <v/>
      </c>
      <c r="P869" s="36">
        <f>IF(D869="","",VLOOKUP(D869,'produto-estoque-total-7'!A:AB,23,0))</f>
        <v/>
      </c>
      <c r="Q869" s="1">
        <f>IF(D869="","",VLOOKUP(D869,'produto-estoque-total-7'!A:AB,24,0))</f>
        <v/>
      </c>
      <c r="R869" s="38">
        <f>IFERROR(IF(D869="","",VLOOKUP(D869,'produto-venda-7'!B:N,13,0)),"C")</f>
        <v/>
      </c>
      <c r="S869" s="39">
        <f>IF(D869="","",VLOOKUP(D869,'produto-estoque-total-7'!A:AB,6,0))</f>
        <v/>
      </c>
      <c r="T869" s="39">
        <f>IF(D869="","",VLOOKUP(D869,'produto-estoque-total-7'!A:AB,5,0))</f>
        <v/>
      </c>
      <c r="U869" s="40">
        <f>IF(D869="","",VLOOKUP(D869,'produto-estoque-total-7'!A:AB,11,0))</f>
        <v/>
      </c>
      <c r="V869" s="41">
        <f>IF(D869="","",IFERROR(VLOOKUP(D869,'produto-entrada-7'!A:M,10,0),0))</f>
        <v/>
      </c>
      <c r="W869" s="42" t="n"/>
      <c r="X869" s="39">
        <f>IF(D869="","",VLOOKUP(D869,'produto-estoque-total-7'!A:AB,8,0))</f>
        <v/>
      </c>
      <c r="Y869" s="39">
        <f>IF(D869="","",VLOOKUP(D869,'produto-estoque-total-7'!A:AB,9,0))</f>
        <v/>
      </c>
      <c r="Z869" s="39">
        <f>IF(D869="","",VLOOKUP(D869,'produto-estoque-total-7'!A:AB,10,0))</f>
        <v/>
      </c>
      <c r="AA869" s="39">
        <f>IFERROR(IF(D869="","",VLOOKUP(D869,'produto-venda-7'!B:N,4,0)),0)</f>
        <v/>
      </c>
      <c r="AB869" s="39">
        <f>IFERROR(IF(D869="","",VLOOKUP(D869,'produto-venda-7'!B:N,5,0)),0)</f>
        <v/>
      </c>
      <c r="AC869" s="39">
        <f>IF(D869="","",IFERROR(AA869/90,0))</f>
        <v/>
      </c>
      <c r="AD869" s="36">
        <f>IF(D869="","",IFERROR(VLOOKUP(D869,'produto-entrada-7'!A:M,4,0),0))</f>
        <v/>
      </c>
      <c r="AE869" s="36">
        <f>IFERROR(IF(D869="","",VLOOKUP(D869,'produto-venda-7'!B:N,10,0)),0)</f>
        <v/>
      </c>
      <c r="AF869" s="36">
        <f>IF(D869="","",IFERROR(VLOOKUP(D869,'produto-entrada-7'!A:M,11,0),0))</f>
        <v/>
      </c>
      <c r="AG869" s="1">
        <f>IF(D869="","",IFERROR(VLOOKUP(D869,'produto-entrada-7'!A:M,12,0),0))</f>
        <v/>
      </c>
      <c r="AH869" s="1">
        <f>IF(D869="","",IFERROR(VLOOKUP(D869,'produto-entrada-7'!A:M,13,0),0))</f>
        <v/>
      </c>
      <c r="AI869" s="36">
        <f>IFERROR(IF(D869="","",VLOOKUP(D869,'produto-venda-7'!B:N,11,0)),0)</f>
        <v/>
      </c>
      <c r="AJ869" s="43">
        <f>IF(D869="","",IFERROR(AI869*AB869,0))</f>
        <v/>
      </c>
      <c r="AK869" s="44">
        <f>IFERROR(IF(D869="","",VLOOKUP(F869,'ANALISE FORNECEDOR'!$A:$I,8,0)),"")</f>
        <v/>
      </c>
      <c r="AL869" s="44">
        <f>IF(D869="","",AVERAGE(AM869,AK869))</f>
        <v/>
      </c>
      <c r="AM869" s="44">
        <f>IFERROR(IF(D869="","",VLOOKUP(F869,'ANALISE FORNECEDOR'!$A:$I,9,0)),"")</f>
        <v/>
      </c>
      <c r="AN869" s="45">
        <f>IF(D869="","",IF(Y869&gt;12,AI869*(U869+Y869),AI869*U869))</f>
        <v/>
      </c>
      <c r="AO869" s="45">
        <f>IF(D869="","",IF(Y869&gt;12,AI869*(U869+V869+Y869),AI869*(U869+V869)))</f>
        <v/>
      </c>
      <c r="AP869" s="46">
        <f>IF(D869="","",IF(Y869&gt;12,AG869*(U869+Y869),AG869*U869))</f>
        <v/>
      </c>
      <c r="AQ869" s="46">
        <f>IF(D869="","",IF(Y869&gt;12,AG869*(U869+V869+Y869),AG869*(U869+V869)))</f>
        <v/>
      </c>
      <c r="AR869" s="46">
        <f>IF(D869="","",IF(OR(R869="A",R869="AA",R869="AAA"),AP869,0))</f>
        <v/>
      </c>
      <c r="AS869" s="46">
        <f>IF(D869="","",IF(R869="B",AP869,0))</f>
        <v/>
      </c>
      <c r="AT869" s="46">
        <f>IF(D869="","",IF(R869="C",AP869,0))</f>
        <v/>
      </c>
      <c r="AU869" s="47">
        <f>IF(D869="","",IFERROR(AN869/AJ869,0))</f>
        <v/>
      </c>
      <c r="AV869" s="47">
        <f>IF(D869="","",IFERROR(((AO869)/AJ869),0))</f>
        <v/>
      </c>
      <c r="AW869" s="48">
        <f>IF(D869="","",IF(OR(S869="S",NOT(AND(ISNUMBER(AC869),ISNUMBER(AL869),AC869*AL869&gt;=0))),0,AC869*AL869))</f>
        <v/>
      </c>
      <c r="AX869" s="49">
        <f>IFERROR(IF(D869="","",AW869*AG869),0)</f>
        <v/>
      </c>
      <c r="AY869" s="48">
        <f>IF(D869="","",IF(OR(S869="S",NOT(AND(ISNUMBER(AC869),ISNUMBER(AK869),AC869*AK869&gt;=0))),0,AC869*AK869))</f>
        <v/>
      </c>
      <c r="AZ869" s="48">
        <f>IFERROR(IF(D869="","",IF(AY869=0,0,IF(((AY869)-(U869+Y869))&lt;0,0,(AY869)-U869))),0)</f>
        <v/>
      </c>
      <c r="BA869" s="49">
        <f>IF(D869="","",AZ869*AG869)</f>
        <v/>
      </c>
      <c r="BB869" s="49">
        <f>IF(D869="","",IF(OR(R869="A",R869="AA",R869="AAA"),BA869,0))</f>
        <v/>
      </c>
      <c r="BC869" s="49">
        <f>IF(D869="","",IF(R869="B",BA869,0))</f>
        <v/>
      </c>
      <c r="BD869" s="49">
        <f>IF(D869="","",IF(R869="B",BA869,0))</f>
        <v/>
      </c>
      <c r="BE869" s="49">
        <f>IF(D869="","",IF(S869="S",
1,
IF(AC869=0,
1,
IF(
IFERROR(((U869+Y869)*AG869)/((AC869*AK869)*AG869),0)&lt;0,
0,
IF(
IFERROR(((U869+Y869)*AG869)/((AC869*AK869)*AG869),0)&gt;1,
1,
IFERROR(((U869+Y869)*AG869)/((AC869*AK869)*AG869),0)
)
)
)
))</f>
        <v/>
      </c>
      <c r="BF869" s="49">
        <f>IF(D869="","",IF(S869="S",
1,
IF(AC869=0,
1,
IF(
IFERROR(((U869+V869+Y869)*AG869)/((AC869*AK869)*AG869),0)&lt;0,
0,
IF(
IFERROR(((U869+V869+Y869)*AG869)/((AC869*AK869)*AG869),0)&gt;1,
1,
IFERROR(((U869+V869+Y869)*AG869)/((AC869*AK869)*AG869),0)
)
)
)
))</f>
        <v/>
      </c>
      <c r="BG869" s="50">
        <f>IF(D869="","",IF(S869="S",0,IF(AND(ISNUMBER(AC869),ISNUMBER(AM869)),IF(OR(AC869*AM869&lt;0,ISERR(AC869*AM869)),0,AC869*AM869),0)))</f>
        <v/>
      </c>
      <c r="BH869" s="50">
        <f>IF(D869="","",IF(BY869&gt;TODAY()-60,0,IF(Y869&gt;12,MAX(0,(U869+Y869)-BG869),MAX(0,U869-BG869))))</f>
        <v/>
      </c>
      <c r="BI869" s="51">
        <f>IF(D869="","",BH869*AG869)</f>
        <v/>
      </c>
      <c r="BJ869" s="51">
        <f>IF(D869="","",IF(OR(R869="A",R869="AA",R869="AAA"),BI869,0))</f>
        <v/>
      </c>
      <c r="BK869" s="51">
        <f>IF(D869="","",IF(R869="B",BI869,0))</f>
        <v/>
      </c>
      <c r="BL869" s="51">
        <f>IF(D869="","",IF(R869="C",BI869,0))</f>
        <v/>
      </c>
      <c r="BM869" s="51">
        <f>IF(D869="","",IFERROR(MAX(0,MIN(BI869/AP869,1)),0))</f>
        <v/>
      </c>
      <c r="BN869" s="52">
        <f>IF(D869="","",AB869*AG869)</f>
        <v/>
      </c>
      <c r="BO869" s="52">
        <f>IF(D869="","",(U869+V869+X869)*AG869)</f>
        <v/>
      </c>
      <c r="BP869" s="52">
        <f>IF(D869="","",(AB869*3)*AG869)</f>
        <v/>
      </c>
      <c r="BQ869" s="52">
        <f>IF(D869="","",IF(BO869-BP869&gt;0,0,BO869-BP869))</f>
        <v/>
      </c>
      <c r="BR869" s="52">
        <f>IF(D869="","",IF(BO869-BP869-BN869&gt;0,0,BO869-BP869-BN869))</f>
        <v/>
      </c>
      <c r="BS869" s="53">
        <f>IF(D869="","",IFERROR(AB869*AI869,0))</f>
        <v/>
      </c>
      <c r="BT869" s="53">
        <f>IF(D869="","",IFERROR(IF(X869&gt;12, AI869*(U869+V869+X869), AI869*(U869+V869)),0))</f>
        <v/>
      </c>
      <c r="BU869" s="53">
        <f>IF(D869="","",IFERROR(((AB869*3)*AI869),0))</f>
        <v/>
      </c>
      <c r="BV869" s="53">
        <f>IF(D869="","",IF(BT869-BU869&gt;0,0,BT869-BU869))</f>
        <v/>
      </c>
      <c r="BW869" s="53">
        <f>IF(D869="","",IF(BT869-BU869-BS869&gt;0,0,BT869-BU869-BS869))</f>
        <v/>
      </c>
      <c r="BX869" s="36">
        <f>IF(D869="","",IFERROR(VLOOKUP(D869,'produto-entrada-7'!A:M,3,0),"SEM PEDIDO"))</f>
        <v/>
      </c>
      <c r="BY869" s="36">
        <f>IF(D869="","",VLOOKUP(D869,'produto-estoque-total-7'!A:AB,25,0))</f>
        <v/>
      </c>
      <c r="BZ869" s="36">
        <f>IF(D869="","",IFERROR(VLOOKUP(D869,'produto-estoque-total-7'!A:AB,26,0)/100,0))</f>
        <v/>
      </c>
      <c r="CA869" s="36">
        <f>IF(D869="","",IFERROR(VLOOKUP(D869,'produto-estoque-total-7'!A:AB,27,0)/100,0))</f>
        <v/>
      </c>
      <c r="CB869" s="41">
        <f>IF(D869="","",V869*AF869)</f>
        <v/>
      </c>
      <c r="CC869" s="41">
        <f>IF(D869="","",V869*AI869)</f>
        <v/>
      </c>
      <c r="CD869" s="54">
        <f>IF(D869="","",VLOOKUP(D869,'produto-estoque-total-7'!A:AB,28,0))</f>
        <v/>
      </c>
    </row>
    <row r="870">
      <c r="A870" s="36">
        <f>IF(D870="","",VLOOKUP(D870,'produto-estoque-total-7'!A:AB,3,0))</f>
        <v/>
      </c>
      <c r="B870" s="1">
        <f>IF(D870="","",VLOOKUP(D870,'produto-estoque-total-7'!A:AB,12,0))</f>
        <v/>
      </c>
      <c r="C870" s="1">
        <f>IF(D870="","",VLOOKUP(D870,'produto-estoque-total-7'!A:AB,2,0))</f>
        <v/>
      </c>
      <c r="D870" s="37">
        <f>IFERROR(IF('produto-estoque-total-7'!A869="","",'produto-estoque-total-7'!A869),"")</f>
        <v/>
      </c>
      <c r="E870" s="1">
        <f>IF(D870="","",VLOOKUP(D870,'produto-estoque-total-7'!A:AB,4,0))</f>
        <v/>
      </c>
      <c r="F870" s="36">
        <f>IF(D870="","",VLOOKUP(D870,'produto-estoque-total-7'!A:AB,13,0))</f>
        <v/>
      </c>
      <c r="G870" s="1">
        <f>IF(F870="","",VLOOKUP(F870,'FORNECEDORES X COMPRADOR'!A:D,4,0))</f>
        <v/>
      </c>
      <c r="H870" s="1">
        <f>IF(F870="","",VLOOKUP(F870,'FORNECEDORES X COMPRADOR'!A:E,5,0))</f>
        <v/>
      </c>
      <c r="I870" s="36">
        <f>IF(D870="","",VLOOKUP(D870,'produto-estoque-total-7'!A:AB,15,0))</f>
        <v/>
      </c>
      <c r="J870" s="36">
        <f>IF(D870="","",VLOOKUP(D870,'produto-estoque-total-7'!A:AB,19,0))</f>
        <v/>
      </c>
      <c r="K870" s="1">
        <f>IF(D870="","",VLOOKUP(D870,'produto-estoque-total-7'!A:AB,20,0))</f>
        <v/>
      </c>
      <c r="L870" s="36">
        <f>IF(D870="","",VLOOKUP(D870,'produto-estoque-total-7'!A:AB,17,0))</f>
        <v/>
      </c>
      <c r="M870" s="1">
        <f>IF(D870="","",VLOOKUP(D870,'produto-estoque-total-7'!A:AB,18,0))</f>
        <v/>
      </c>
      <c r="N870" s="36">
        <f>IF(D870="","",VLOOKUP(D870,'produto-estoque-total-7'!A:AB,21,0))</f>
        <v/>
      </c>
      <c r="O870" s="1">
        <f>IF(D870="","",VLOOKUP(D870,'produto-estoque-total-7'!A:AB,22,0))</f>
        <v/>
      </c>
      <c r="P870" s="36">
        <f>IF(D870="","",VLOOKUP(D870,'produto-estoque-total-7'!A:AB,23,0))</f>
        <v/>
      </c>
      <c r="Q870" s="1">
        <f>IF(D870="","",VLOOKUP(D870,'produto-estoque-total-7'!A:AB,24,0))</f>
        <v/>
      </c>
      <c r="R870" s="38">
        <f>IFERROR(IF(D870="","",VLOOKUP(D870,'produto-venda-7'!B:N,13,0)),"C")</f>
        <v/>
      </c>
      <c r="S870" s="39">
        <f>IF(D870="","",VLOOKUP(D870,'produto-estoque-total-7'!A:AB,6,0))</f>
        <v/>
      </c>
      <c r="T870" s="39">
        <f>IF(D870="","",VLOOKUP(D870,'produto-estoque-total-7'!A:AB,5,0))</f>
        <v/>
      </c>
      <c r="U870" s="40">
        <f>IF(D870="","",VLOOKUP(D870,'produto-estoque-total-7'!A:AB,11,0))</f>
        <v/>
      </c>
      <c r="V870" s="41">
        <f>IF(D870="","",IFERROR(VLOOKUP(D870,'produto-entrada-7'!A:M,10,0),0))</f>
        <v/>
      </c>
      <c r="W870" s="42" t="n"/>
      <c r="X870" s="39">
        <f>IF(D870="","",VLOOKUP(D870,'produto-estoque-total-7'!A:AB,8,0))</f>
        <v/>
      </c>
      <c r="Y870" s="39">
        <f>IF(D870="","",VLOOKUP(D870,'produto-estoque-total-7'!A:AB,9,0))</f>
        <v/>
      </c>
      <c r="Z870" s="39">
        <f>IF(D870="","",VLOOKUP(D870,'produto-estoque-total-7'!A:AB,10,0))</f>
        <v/>
      </c>
      <c r="AA870" s="39">
        <f>IFERROR(IF(D870="","",VLOOKUP(D870,'produto-venda-7'!B:N,4,0)),0)</f>
        <v/>
      </c>
      <c r="AB870" s="39">
        <f>IFERROR(IF(D870="","",VLOOKUP(D870,'produto-venda-7'!B:N,5,0)),0)</f>
        <v/>
      </c>
      <c r="AC870" s="39">
        <f>IF(D870="","",IFERROR(AA870/90,0))</f>
        <v/>
      </c>
      <c r="AD870" s="36">
        <f>IF(D870="","",IFERROR(VLOOKUP(D870,'produto-entrada-7'!A:M,4,0),0))</f>
        <v/>
      </c>
      <c r="AE870" s="36">
        <f>IFERROR(IF(D870="","",VLOOKUP(D870,'produto-venda-7'!B:N,10,0)),0)</f>
        <v/>
      </c>
      <c r="AF870" s="36">
        <f>IF(D870="","",IFERROR(VLOOKUP(D870,'produto-entrada-7'!A:M,11,0),0))</f>
        <v/>
      </c>
      <c r="AG870" s="1">
        <f>IF(D870="","",IFERROR(VLOOKUP(D870,'produto-entrada-7'!A:M,12,0),0))</f>
        <v/>
      </c>
      <c r="AH870" s="1">
        <f>IF(D870="","",IFERROR(VLOOKUP(D870,'produto-entrada-7'!A:M,13,0),0))</f>
        <v/>
      </c>
      <c r="AI870" s="36">
        <f>IFERROR(IF(D870="","",VLOOKUP(D870,'produto-venda-7'!B:N,11,0)),0)</f>
        <v/>
      </c>
      <c r="AJ870" s="43">
        <f>IF(D870="","",IFERROR(AI870*AB870,0))</f>
        <v/>
      </c>
      <c r="AK870" s="44">
        <f>IFERROR(IF(D870="","",VLOOKUP(F870,'ANALISE FORNECEDOR'!$A:$I,8,0)),"")</f>
        <v/>
      </c>
      <c r="AL870" s="44">
        <f>IF(D870="","",AVERAGE(AM870,AK870))</f>
        <v/>
      </c>
      <c r="AM870" s="44">
        <f>IFERROR(IF(D870="","",VLOOKUP(F870,'ANALISE FORNECEDOR'!$A:$I,9,0)),"")</f>
        <v/>
      </c>
      <c r="AN870" s="45">
        <f>IF(D870="","",IF(Y870&gt;12,AI870*(U870+Y870),AI870*U870))</f>
        <v/>
      </c>
      <c r="AO870" s="45">
        <f>IF(D870="","",IF(Y870&gt;12,AI870*(U870+V870+Y870),AI870*(U870+V870)))</f>
        <v/>
      </c>
      <c r="AP870" s="46">
        <f>IF(D870="","",IF(Y870&gt;12,AG870*(U870+Y870),AG870*U870))</f>
        <v/>
      </c>
      <c r="AQ870" s="46">
        <f>IF(D870="","",IF(Y870&gt;12,AG870*(U870+V870+Y870),AG870*(U870+V870)))</f>
        <v/>
      </c>
      <c r="AR870" s="46">
        <f>IF(D870="","",IF(OR(R870="A",R870="AA",R870="AAA"),AP870,0))</f>
        <v/>
      </c>
      <c r="AS870" s="46">
        <f>IF(D870="","",IF(R870="B",AP870,0))</f>
        <v/>
      </c>
      <c r="AT870" s="46">
        <f>IF(D870="","",IF(R870="C",AP870,0))</f>
        <v/>
      </c>
      <c r="AU870" s="47">
        <f>IF(D870="","",IFERROR(AN870/AJ870,0))</f>
        <v/>
      </c>
      <c r="AV870" s="47">
        <f>IF(D870="","",IFERROR(((AO870)/AJ870),0))</f>
        <v/>
      </c>
      <c r="AW870" s="48">
        <f>IF(D870="","",IF(OR(S870="S",NOT(AND(ISNUMBER(AC870),ISNUMBER(AL870),AC870*AL870&gt;=0))),0,AC870*AL870))</f>
        <v/>
      </c>
      <c r="AX870" s="49">
        <f>IFERROR(IF(D870="","",AW870*AG870),0)</f>
        <v/>
      </c>
      <c r="AY870" s="48">
        <f>IF(D870="","",IF(OR(S870="S",NOT(AND(ISNUMBER(AC870),ISNUMBER(AK870),AC870*AK870&gt;=0))),0,AC870*AK870))</f>
        <v/>
      </c>
      <c r="AZ870" s="48">
        <f>IFERROR(IF(D870="","",IF(AY870=0,0,IF(((AY870)-(U870+Y870))&lt;0,0,(AY870)-U870))),0)</f>
        <v/>
      </c>
      <c r="BA870" s="49">
        <f>IF(D870="","",AZ870*AG870)</f>
        <v/>
      </c>
      <c r="BB870" s="49">
        <f>IF(D870="","",IF(OR(R870="A",R870="AA",R870="AAA"),BA870,0))</f>
        <v/>
      </c>
      <c r="BC870" s="49">
        <f>IF(D870="","",IF(R870="B",BA870,0))</f>
        <v/>
      </c>
      <c r="BD870" s="49">
        <f>IF(D870="","",IF(R870="B",BA870,0))</f>
        <v/>
      </c>
      <c r="BE870" s="49">
        <f>IF(D870="","",IF(S870="S",
1,
IF(AC870=0,
1,
IF(
IFERROR(((U870+Y870)*AG870)/((AC870*AK870)*AG870),0)&lt;0,
0,
IF(
IFERROR(((U870+Y870)*AG870)/((AC870*AK870)*AG870),0)&gt;1,
1,
IFERROR(((U870+Y870)*AG870)/((AC870*AK870)*AG870),0)
)
)
)
))</f>
        <v/>
      </c>
      <c r="BF870" s="49">
        <f>IF(D870="","",IF(S870="S",
1,
IF(AC870=0,
1,
IF(
IFERROR(((U870+V870+Y870)*AG870)/((AC870*AK870)*AG870),0)&lt;0,
0,
IF(
IFERROR(((U870+V870+Y870)*AG870)/((AC870*AK870)*AG870),0)&gt;1,
1,
IFERROR(((U870+V870+Y870)*AG870)/((AC870*AK870)*AG870),0)
)
)
)
))</f>
        <v/>
      </c>
      <c r="BG870" s="50">
        <f>IF(D870="","",IF(S870="S",0,IF(AND(ISNUMBER(AC870),ISNUMBER(AM870)),IF(OR(AC870*AM870&lt;0,ISERR(AC870*AM870)),0,AC870*AM870),0)))</f>
        <v/>
      </c>
      <c r="BH870" s="50">
        <f>IF(D870="","",IF(BY870&gt;TODAY()-60,0,IF(Y870&gt;12,MAX(0,(U870+Y870)-BG870),MAX(0,U870-BG870))))</f>
        <v/>
      </c>
      <c r="BI870" s="51">
        <f>IF(D870="","",BH870*AG870)</f>
        <v/>
      </c>
      <c r="BJ870" s="51">
        <f>IF(D870="","",IF(OR(R870="A",R870="AA",R870="AAA"),BI870,0))</f>
        <v/>
      </c>
      <c r="BK870" s="51">
        <f>IF(D870="","",IF(R870="B",BI870,0))</f>
        <v/>
      </c>
      <c r="BL870" s="51">
        <f>IF(D870="","",IF(R870="C",BI870,0))</f>
        <v/>
      </c>
      <c r="BM870" s="51">
        <f>IF(D870="","",IFERROR(MAX(0,MIN(BI870/AP870,1)),0))</f>
        <v/>
      </c>
      <c r="BN870" s="52">
        <f>IF(D870="","",AB870*AG870)</f>
        <v/>
      </c>
      <c r="BO870" s="52">
        <f>IF(D870="","",(U870+V870+X870)*AG870)</f>
        <v/>
      </c>
      <c r="BP870" s="52">
        <f>IF(D870="","",(AB870*3)*AG870)</f>
        <v/>
      </c>
      <c r="BQ870" s="52">
        <f>IF(D870="","",IF(BO870-BP870&gt;0,0,BO870-BP870))</f>
        <v/>
      </c>
      <c r="BR870" s="52">
        <f>IF(D870="","",IF(BO870-BP870-BN870&gt;0,0,BO870-BP870-BN870))</f>
        <v/>
      </c>
      <c r="BS870" s="53">
        <f>IF(D870="","",IFERROR(AB870*AI870,0))</f>
        <v/>
      </c>
      <c r="BT870" s="53">
        <f>IF(D870="","",IFERROR(IF(X870&gt;12, AI870*(U870+V870+X870), AI870*(U870+V870)),0))</f>
        <v/>
      </c>
      <c r="BU870" s="53">
        <f>IF(D870="","",IFERROR(((AB870*3)*AI870),0))</f>
        <v/>
      </c>
      <c r="BV870" s="53">
        <f>IF(D870="","",IF(BT870-BU870&gt;0,0,BT870-BU870))</f>
        <v/>
      </c>
      <c r="BW870" s="53">
        <f>IF(D870="","",IF(BT870-BU870-BS870&gt;0,0,BT870-BU870-BS870))</f>
        <v/>
      </c>
      <c r="BX870" s="36">
        <f>IF(D870="","",IFERROR(VLOOKUP(D870,'produto-entrada-7'!A:M,3,0),"SEM PEDIDO"))</f>
        <v/>
      </c>
      <c r="BY870" s="36">
        <f>IF(D870="","",VLOOKUP(D870,'produto-estoque-total-7'!A:AB,25,0))</f>
        <v/>
      </c>
      <c r="BZ870" s="36">
        <f>IF(D870="","",IFERROR(VLOOKUP(D870,'produto-estoque-total-7'!A:AB,26,0)/100,0))</f>
        <v/>
      </c>
      <c r="CA870" s="36">
        <f>IF(D870="","",IFERROR(VLOOKUP(D870,'produto-estoque-total-7'!A:AB,27,0)/100,0))</f>
        <v/>
      </c>
      <c r="CB870" s="41">
        <f>IF(D870="","",V870*AF870)</f>
        <v/>
      </c>
      <c r="CC870" s="41">
        <f>IF(D870="","",V870*AI870)</f>
        <v/>
      </c>
      <c r="CD870" s="54">
        <f>IF(D870="","",VLOOKUP(D870,'produto-estoque-total-7'!A:AB,28,0))</f>
        <v/>
      </c>
    </row>
    <row r="871">
      <c r="A871" s="36">
        <f>IF(D871="","",VLOOKUP(D871,'produto-estoque-total-7'!A:AB,3,0))</f>
        <v/>
      </c>
      <c r="B871" s="1">
        <f>IF(D871="","",VLOOKUP(D871,'produto-estoque-total-7'!A:AB,12,0))</f>
        <v/>
      </c>
      <c r="C871" s="1">
        <f>IF(D871="","",VLOOKUP(D871,'produto-estoque-total-7'!A:AB,2,0))</f>
        <v/>
      </c>
      <c r="D871" s="37">
        <f>IFERROR(IF('produto-estoque-total-7'!A870="","",'produto-estoque-total-7'!A870),"")</f>
        <v/>
      </c>
      <c r="E871" s="1">
        <f>IF(D871="","",VLOOKUP(D871,'produto-estoque-total-7'!A:AB,4,0))</f>
        <v/>
      </c>
      <c r="F871" s="36">
        <f>IF(D871="","",VLOOKUP(D871,'produto-estoque-total-7'!A:AB,13,0))</f>
        <v/>
      </c>
      <c r="G871" s="1">
        <f>IF(F871="","",VLOOKUP(F871,'FORNECEDORES X COMPRADOR'!A:D,4,0))</f>
        <v/>
      </c>
      <c r="H871" s="1">
        <f>IF(F871="","",VLOOKUP(F871,'FORNECEDORES X COMPRADOR'!A:E,5,0))</f>
        <v/>
      </c>
      <c r="I871" s="36">
        <f>IF(D871="","",VLOOKUP(D871,'produto-estoque-total-7'!A:AB,15,0))</f>
        <v/>
      </c>
      <c r="J871" s="36">
        <f>IF(D871="","",VLOOKUP(D871,'produto-estoque-total-7'!A:AB,19,0))</f>
        <v/>
      </c>
      <c r="K871" s="1">
        <f>IF(D871="","",VLOOKUP(D871,'produto-estoque-total-7'!A:AB,20,0))</f>
        <v/>
      </c>
      <c r="L871" s="36">
        <f>IF(D871="","",VLOOKUP(D871,'produto-estoque-total-7'!A:AB,17,0))</f>
        <v/>
      </c>
      <c r="M871" s="1">
        <f>IF(D871="","",VLOOKUP(D871,'produto-estoque-total-7'!A:AB,18,0))</f>
        <v/>
      </c>
      <c r="N871" s="36">
        <f>IF(D871="","",VLOOKUP(D871,'produto-estoque-total-7'!A:AB,21,0))</f>
        <v/>
      </c>
      <c r="O871" s="1">
        <f>IF(D871="","",VLOOKUP(D871,'produto-estoque-total-7'!A:AB,22,0))</f>
        <v/>
      </c>
      <c r="P871" s="36">
        <f>IF(D871="","",VLOOKUP(D871,'produto-estoque-total-7'!A:AB,23,0))</f>
        <v/>
      </c>
      <c r="Q871" s="1">
        <f>IF(D871="","",VLOOKUP(D871,'produto-estoque-total-7'!A:AB,24,0))</f>
        <v/>
      </c>
      <c r="R871" s="38">
        <f>IFERROR(IF(D871="","",VLOOKUP(D871,'produto-venda-7'!B:N,13,0)),"C")</f>
        <v/>
      </c>
      <c r="S871" s="39">
        <f>IF(D871="","",VLOOKUP(D871,'produto-estoque-total-7'!A:AB,6,0))</f>
        <v/>
      </c>
      <c r="T871" s="39">
        <f>IF(D871="","",VLOOKUP(D871,'produto-estoque-total-7'!A:AB,5,0))</f>
        <v/>
      </c>
      <c r="U871" s="40">
        <f>IF(D871="","",VLOOKUP(D871,'produto-estoque-total-7'!A:AB,11,0))</f>
        <v/>
      </c>
      <c r="V871" s="41">
        <f>IF(D871="","",IFERROR(VLOOKUP(D871,'produto-entrada-7'!A:M,10,0),0))</f>
        <v/>
      </c>
      <c r="W871" s="42" t="n"/>
      <c r="X871" s="39">
        <f>IF(D871="","",VLOOKUP(D871,'produto-estoque-total-7'!A:AB,8,0))</f>
        <v/>
      </c>
      <c r="Y871" s="39">
        <f>IF(D871="","",VLOOKUP(D871,'produto-estoque-total-7'!A:AB,9,0))</f>
        <v/>
      </c>
      <c r="Z871" s="39">
        <f>IF(D871="","",VLOOKUP(D871,'produto-estoque-total-7'!A:AB,10,0))</f>
        <v/>
      </c>
      <c r="AA871" s="39">
        <f>IFERROR(IF(D871="","",VLOOKUP(D871,'produto-venda-7'!B:N,4,0)),0)</f>
        <v/>
      </c>
      <c r="AB871" s="39">
        <f>IFERROR(IF(D871="","",VLOOKUP(D871,'produto-venda-7'!B:N,5,0)),0)</f>
        <v/>
      </c>
      <c r="AC871" s="39">
        <f>IF(D871="","",IFERROR(AA871/90,0))</f>
        <v/>
      </c>
      <c r="AD871" s="36">
        <f>IF(D871="","",IFERROR(VLOOKUP(D871,'produto-entrada-7'!A:M,4,0),0))</f>
        <v/>
      </c>
      <c r="AE871" s="36">
        <f>IFERROR(IF(D871="","",VLOOKUP(D871,'produto-venda-7'!B:N,10,0)),0)</f>
        <v/>
      </c>
      <c r="AF871" s="36">
        <f>IF(D871="","",IFERROR(VLOOKUP(D871,'produto-entrada-7'!A:M,11,0),0))</f>
        <v/>
      </c>
      <c r="AG871" s="1">
        <f>IF(D871="","",IFERROR(VLOOKUP(D871,'produto-entrada-7'!A:M,12,0),0))</f>
        <v/>
      </c>
      <c r="AH871" s="1">
        <f>IF(D871="","",IFERROR(VLOOKUP(D871,'produto-entrada-7'!A:M,13,0),0))</f>
        <v/>
      </c>
      <c r="AI871" s="36">
        <f>IFERROR(IF(D871="","",VLOOKUP(D871,'produto-venda-7'!B:N,11,0)),0)</f>
        <v/>
      </c>
      <c r="AJ871" s="43">
        <f>IF(D871="","",IFERROR(AI871*AB871,0))</f>
        <v/>
      </c>
      <c r="AK871" s="44">
        <f>IFERROR(IF(D871="","",VLOOKUP(F871,'ANALISE FORNECEDOR'!$A:$I,8,0)),"")</f>
        <v/>
      </c>
      <c r="AL871" s="44">
        <f>IF(D871="","",AVERAGE(AM871,AK871))</f>
        <v/>
      </c>
      <c r="AM871" s="44">
        <f>IFERROR(IF(D871="","",VLOOKUP(F871,'ANALISE FORNECEDOR'!$A:$I,9,0)),"")</f>
        <v/>
      </c>
      <c r="AN871" s="45">
        <f>IF(D871="","",IF(Y871&gt;12,AI871*(U871+Y871),AI871*U871))</f>
        <v/>
      </c>
      <c r="AO871" s="45">
        <f>IF(D871="","",IF(Y871&gt;12,AI871*(U871+V871+Y871),AI871*(U871+V871)))</f>
        <v/>
      </c>
      <c r="AP871" s="46">
        <f>IF(D871="","",IF(Y871&gt;12,AG871*(U871+Y871),AG871*U871))</f>
        <v/>
      </c>
      <c r="AQ871" s="46">
        <f>IF(D871="","",IF(Y871&gt;12,AG871*(U871+V871+Y871),AG871*(U871+V871)))</f>
        <v/>
      </c>
      <c r="AR871" s="46">
        <f>IF(D871="","",IF(OR(R871="A",R871="AA",R871="AAA"),AP871,0))</f>
        <v/>
      </c>
      <c r="AS871" s="46">
        <f>IF(D871="","",IF(R871="B",AP871,0))</f>
        <v/>
      </c>
      <c r="AT871" s="46">
        <f>IF(D871="","",IF(R871="C",AP871,0))</f>
        <v/>
      </c>
      <c r="AU871" s="47">
        <f>IF(D871="","",IFERROR(AN871/AJ871,0))</f>
        <v/>
      </c>
      <c r="AV871" s="47">
        <f>IF(D871="","",IFERROR(((AO871)/AJ871),0))</f>
        <v/>
      </c>
      <c r="AW871" s="48">
        <f>IF(D871="","",IF(OR(S871="S",NOT(AND(ISNUMBER(AC871),ISNUMBER(AL871),AC871*AL871&gt;=0))),0,AC871*AL871))</f>
        <v/>
      </c>
      <c r="AX871" s="49">
        <f>IFERROR(IF(D871="","",AW871*AG871),0)</f>
        <v/>
      </c>
      <c r="AY871" s="48">
        <f>IF(D871="","",IF(OR(S871="S",NOT(AND(ISNUMBER(AC871),ISNUMBER(AK871),AC871*AK871&gt;=0))),0,AC871*AK871))</f>
        <v/>
      </c>
      <c r="AZ871" s="48">
        <f>IFERROR(IF(D871="","",IF(AY871=0,0,IF(((AY871)-(U871+Y871))&lt;0,0,(AY871)-U871))),0)</f>
        <v/>
      </c>
      <c r="BA871" s="49">
        <f>IF(D871="","",AZ871*AG871)</f>
        <v/>
      </c>
      <c r="BB871" s="49">
        <f>IF(D871="","",IF(OR(R871="A",R871="AA",R871="AAA"),BA871,0))</f>
        <v/>
      </c>
      <c r="BC871" s="49">
        <f>IF(D871="","",IF(R871="B",BA871,0))</f>
        <v/>
      </c>
      <c r="BD871" s="49">
        <f>IF(D871="","",IF(R871="B",BA871,0))</f>
        <v/>
      </c>
      <c r="BE871" s="49">
        <f>IF(D871="","",IF(S871="S",
1,
IF(AC871=0,
1,
IF(
IFERROR(((U871+Y871)*AG871)/((AC871*AK871)*AG871),0)&lt;0,
0,
IF(
IFERROR(((U871+Y871)*AG871)/((AC871*AK871)*AG871),0)&gt;1,
1,
IFERROR(((U871+Y871)*AG871)/((AC871*AK871)*AG871),0)
)
)
)
))</f>
        <v/>
      </c>
      <c r="BF871" s="49">
        <f>IF(D871="","",IF(S871="S",
1,
IF(AC871=0,
1,
IF(
IFERROR(((U871+V871+Y871)*AG871)/((AC871*AK871)*AG871),0)&lt;0,
0,
IF(
IFERROR(((U871+V871+Y871)*AG871)/((AC871*AK871)*AG871),0)&gt;1,
1,
IFERROR(((U871+V871+Y871)*AG871)/((AC871*AK871)*AG871),0)
)
)
)
))</f>
        <v/>
      </c>
      <c r="BG871" s="50">
        <f>IF(D871="","",IF(S871="S",0,IF(AND(ISNUMBER(AC871),ISNUMBER(AM871)),IF(OR(AC871*AM871&lt;0,ISERR(AC871*AM871)),0,AC871*AM871),0)))</f>
        <v/>
      </c>
      <c r="BH871" s="50">
        <f>IF(D871="","",IF(BY871&gt;TODAY()-60,0,IF(Y871&gt;12,MAX(0,(U871+Y871)-BG871),MAX(0,U871-BG871))))</f>
        <v/>
      </c>
      <c r="BI871" s="51">
        <f>IF(D871="","",BH871*AG871)</f>
        <v/>
      </c>
      <c r="BJ871" s="51">
        <f>IF(D871="","",IF(OR(R871="A",R871="AA",R871="AAA"),BI871,0))</f>
        <v/>
      </c>
      <c r="BK871" s="51">
        <f>IF(D871="","",IF(R871="B",BI871,0))</f>
        <v/>
      </c>
      <c r="BL871" s="51">
        <f>IF(D871="","",IF(R871="C",BI871,0))</f>
        <v/>
      </c>
      <c r="BM871" s="51">
        <f>IF(D871="","",IFERROR(MAX(0,MIN(BI871/AP871,1)),0))</f>
        <v/>
      </c>
      <c r="BN871" s="52">
        <f>IF(D871="","",AB871*AG871)</f>
        <v/>
      </c>
      <c r="BO871" s="52">
        <f>IF(D871="","",(U871+V871+X871)*AG871)</f>
        <v/>
      </c>
      <c r="BP871" s="52">
        <f>IF(D871="","",(AB871*3)*AG871)</f>
        <v/>
      </c>
      <c r="BQ871" s="52">
        <f>IF(D871="","",IF(BO871-BP871&gt;0,0,BO871-BP871))</f>
        <v/>
      </c>
      <c r="BR871" s="52">
        <f>IF(D871="","",IF(BO871-BP871-BN871&gt;0,0,BO871-BP871-BN871))</f>
        <v/>
      </c>
      <c r="BS871" s="53">
        <f>IF(D871="","",IFERROR(AB871*AI871,0))</f>
        <v/>
      </c>
      <c r="BT871" s="53">
        <f>IF(D871="","",IFERROR(IF(X871&gt;12, AI871*(U871+V871+X871), AI871*(U871+V871)),0))</f>
        <v/>
      </c>
      <c r="BU871" s="53">
        <f>IF(D871="","",IFERROR(((AB871*3)*AI871),0))</f>
        <v/>
      </c>
      <c r="BV871" s="53">
        <f>IF(D871="","",IF(BT871-BU871&gt;0,0,BT871-BU871))</f>
        <v/>
      </c>
      <c r="BW871" s="53">
        <f>IF(D871="","",IF(BT871-BU871-BS871&gt;0,0,BT871-BU871-BS871))</f>
        <v/>
      </c>
      <c r="BX871" s="36">
        <f>IF(D871="","",IFERROR(VLOOKUP(D871,'produto-entrada-7'!A:M,3,0),"SEM PEDIDO"))</f>
        <v/>
      </c>
      <c r="BY871" s="36">
        <f>IF(D871="","",VLOOKUP(D871,'produto-estoque-total-7'!A:AB,25,0))</f>
        <v/>
      </c>
      <c r="BZ871" s="36">
        <f>IF(D871="","",IFERROR(VLOOKUP(D871,'produto-estoque-total-7'!A:AB,26,0)/100,0))</f>
        <v/>
      </c>
      <c r="CA871" s="36">
        <f>IF(D871="","",IFERROR(VLOOKUP(D871,'produto-estoque-total-7'!A:AB,27,0)/100,0))</f>
        <v/>
      </c>
      <c r="CB871" s="41">
        <f>IF(D871="","",V871*AF871)</f>
        <v/>
      </c>
      <c r="CC871" s="41">
        <f>IF(D871="","",V871*AI871)</f>
        <v/>
      </c>
      <c r="CD871" s="54">
        <f>IF(D871="","",VLOOKUP(D871,'produto-estoque-total-7'!A:AB,28,0))</f>
        <v/>
      </c>
    </row>
    <row r="872">
      <c r="A872" s="36">
        <f>IF(D872="","",VLOOKUP(D872,'produto-estoque-total-7'!A:AB,3,0))</f>
        <v/>
      </c>
      <c r="B872" s="1">
        <f>IF(D872="","",VLOOKUP(D872,'produto-estoque-total-7'!A:AB,12,0))</f>
        <v/>
      </c>
      <c r="C872" s="1">
        <f>IF(D872="","",VLOOKUP(D872,'produto-estoque-total-7'!A:AB,2,0))</f>
        <v/>
      </c>
      <c r="D872" s="37">
        <f>IFERROR(IF('produto-estoque-total-7'!A871="","",'produto-estoque-total-7'!A871),"")</f>
        <v/>
      </c>
      <c r="E872" s="1">
        <f>IF(D872="","",VLOOKUP(D872,'produto-estoque-total-7'!A:AB,4,0))</f>
        <v/>
      </c>
      <c r="F872" s="36">
        <f>IF(D872="","",VLOOKUP(D872,'produto-estoque-total-7'!A:AB,13,0))</f>
        <v/>
      </c>
      <c r="G872" s="1">
        <f>IF(F872="","",VLOOKUP(F872,'FORNECEDORES X COMPRADOR'!A:D,4,0))</f>
        <v/>
      </c>
      <c r="H872" s="1">
        <f>IF(F872="","",VLOOKUP(F872,'FORNECEDORES X COMPRADOR'!A:E,5,0))</f>
        <v/>
      </c>
      <c r="I872" s="36">
        <f>IF(D872="","",VLOOKUP(D872,'produto-estoque-total-7'!A:AB,15,0))</f>
        <v/>
      </c>
      <c r="J872" s="36">
        <f>IF(D872="","",VLOOKUP(D872,'produto-estoque-total-7'!A:AB,19,0))</f>
        <v/>
      </c>
      <c r="K872" s="1">
        <f>IF(D872="","",VLOOKUP(D872,'produto-estoque-total-7'!A:AB,20,0))</f>
        <v/>
      </c>
      <c r="L872" s="36">
        <f>IF(D872="","",VLOOKUP(D872,'produto-estoque-total-7'!A:AB,17,0))</f>
        <v/>
      </c>
      <c r="M872" s="1">
        <f>IF(D872="","",VLOOKUP(D872,'produto-estoque-total-7'!A:AB,18,0))</f>
        <v/>
      </c>
      <c r="N872" s="36">
        <f>IF(D872="","",VLOOKUP(D872,'produto-estoque-total-7'!A:AB,21,0))</f>
        <v/>
      </c>
      <c r="O872" s="1">
        <f>IF(D872="","",VLOOKUP(D872,'produto-estoque-total-7'!A:AB,22,0))</f>
        <v/>
      </c>
      <c r="P872" s="36">
        <f>IF(D872="","",VLOOKUP(D872,'produto-estoque-total-7'!A:AB,23,0))</f>
        <v/>
      </c>
      <c r="Q872" s="1">
        <f>IF(D872="","",VLOOKUP(D872,'produto-estoque-total-7'!A:AB,24,0))</f>
        <v/>
      </c>
      <c r="R872" s="38">
        <f>IFERROR(IF(D872="","",VLOOKUP(D872,'produto-venda-7'!B:N,13,0)),"C")</f>
        <v/>
      </c>
      <c r="S872" s="39">
        <f>IF(D872="","",VLOOKUP(D872,'produto-estoque-total-7'!A:AB,6,0))</f>
        <v/>
      </c>
      <c r="T872" s="39">
        <f>IF(D872="","",VLOOKUP(D872,'produto-estoque-total-7'!A:AB,5,0))</f>
        <v/>
      </c>
      <c r="U872" s="40">
        <f>IF(D872="","",VLOOKUP(D872,'produto-estoque-total-7'!A:AB,11,0))</f>
        <v/>
      </c>
      <c r="V872" s="41">
        <f>IF(D872="","",IFERROR(VLOOKUP(D872,'produto-entrada-7'!A:M,10,0),0))</f>
        <v/>
      </c>
      <c r="W872" s="42" t="n"/>
      <c r="X872" s="39">
        <f>IF(D872="","",VLOOKUP(D872,'produto-estoque-total-7'!A:AB,8,0))</f>
        <v/>
      </c>
      <c r="Y872" s="39">
        <f>IF(D872="","",VLOOKUP(D872,'produto-estoque-total-7'!A:AB,9,0))</f>
        <v/>
      </c>
      <c r="Z872" s="39">
        <f>IF(D872="","",VLOOKUP(D872,'produto-estoque-total-7'!A:AB,10,0))</f>
        <v/>
      </c>
      <c r="AA872" s="39">
        <f>IFERROR(IF(D872="","",VLOOKUP(D872,'produto-venda-7'!B:N,4,0)),0)</f>
        <v/>
      </c>
      <c r="AB872" s="39">
        <f>IFERROR(IF(D872="","",VLOOKUP(D872,'produto-venda-7'!B:N,5,0)),0)</f>
        <v/>
      </c>
      <c r="AC872" s="39">
        <f>IF(D872="","",IFERROR(AA872/90,0))</f>
        <v/>
      </c>
      <c r="AD872" s="36">
        <f>IF(D872="","",IFERROR(VLOOKUP(D872,'produto-entrada-7'!A:M,4,0),0))</f>
        <v/>
      </c>
      <c r="AE872" s="36">
        <f>IFERROR(IF(D872="","",VLOOKUP(D872,'produto-venda-7'!B:N,10,0)),0)</f>
        <v/>
      </c>
      <c r="AF872" s="36">
        <f>IF(D872="","",IFERROR(VLOOKUP(D872,'produto-entrada-7'!A:M,11,0),0))</f>
        <v/>
      </c>
      <c r="AG872" s="1">
        <f>IF(D872="","",IFERROR(VLOOKUP(D872,'produto-entrada-7'!A:M,12,0),0))</f>
        <v/>
      </c>
      <c r="AH872" s="1">
        <f>IF(D872="","",IFERROR(VLOOKUP(D872,'produto-entrada-7'!A:M,13,0),0))</f>
        <v/>
      </c>
      <c r="AI872" s="36">
        <f>IFERROR(IF(D872="","",VLOOKUP(D872,'produto-venda-7'!B:N,11,0)),0)</f>
        <v/>
      </c>
      <c r="AJ872" s="43">
        <f>IF(D872="","",IFERROR(AI872*AB872,0))</f>
        <v/>
      </c>
      <c r="AK872" s="44">
        <f>IFERROR(IF(D872="","",VLOOKUP(F872,'ANALISE FORNECEDOR'!$A:$I,8,0)),"")</f>
        <v/>
      </c>
      <c r="AL872" s="44">
        <f>IF(D872="","",AVERAGE(AM872,AK872))</f>
        <v/>
      </c>
      <c r="AM872" s="44">
        <f>IFERROR(IF(D872="","",VLOOKUP(F872,'ANALISE FORNECEDOR'!$A:$I,9,0)),"")</f>
        <v/>
      </c>
      <c r="AN872" s="45">
        <f>IF(D872="","",IF(Y872&gt;12,AI872*(U872+Y872),AI872*U872))</f>
        <v/>
      </c>
      <c r="AO872" s="45">
        <f>IF(D872="","",IF(Y872&gt;12,AI872*(U872+V872+Y872),AI872*(U872+V872)))</f>
        <v/>
      </c>
      <c r="AP872" s="46">
        <f>IF(D872="","",IF(Y872&gt;12,AG872*(U872+Y872),AG872*U872))</f>
        <v/>
      </c>
      <c r="AQ872" s="46">
        <f>IF(D872="","",IF(Y872&gt;12,AG872*(U872+V872+Y872),AG872*(U872+V872)))</f>
        <v/>
      </c>
      <c r="AR872" s="46">
        <f>IF(D872="","",IF(OR(R872="A",R872="AA",R872="AAA"),AP872,0))</f>
        <v/>
      </c>
      <c r="AS872" s="46">
        <f>IF(D872="","",IF(R872="B",AP872,0))</f>
        <v/>
      </c>
      <c r="AT872" s="46">
        <f>IF(D872="","",IF(R872="C",AP872,0))</f>
        <v/>
      </c>
      <c r="AU872" s="47">
        <f>IF(D872="","",IFERROR(AN872/AJ872,0))</f>
        <v/>
      </c>
      <c r="AV872" s="47">
        <f>IF(D872="","",IFERROR(((AO872)/AJ872),0))</f>
        <v/>
      </c>
      <c r="AW872" s="48">
        <f>IF(D872="","",IF(OR(S872="S",NOT(AND(ISNUMBER(AC872),ISNUMBER(AL872),AC872*AL872&gt;=0))),0,AC872*AL872))</f>
        <v/>
      </c>
      <c r="AX872" s="49">
        <f>IFERROR(IF(D872="","",AW872*AG872),0)</f>
        <v/>
      </c>
      <c r="AY872" s="48">
        <f>IF(D872="","",IF(OR(S872="S",NOT(AND(ISNUMBER(AC872),ISNUMBER(AK872),AC872*AK872&gt;=0))),0,AC872*AK872))</f>
        <v/>
      </c>
      <c r="AZ872" s="48">
        <f>IFERROR(IF(D872="","",IF(AY872=0,0,IF(((AY872)-(U872+Y872))&lt;0,0,(AY872)-U872))),0)</f>
        <v/>
      </c>
      <c r="BA872" s="49">
        <f>IF(D872="","",AZ872*AG872)</f>
        <v/>
      </c>
      <c r="BB872" s="49">
        <f>IF(D872="","",IF(OR(R872="A",R872="AA",R872="AAA"),BA872,0))</f>
        <v/>
      </c>
      <c r="BC872" s="49">
        <f>IF(D872="","",IF(R872="B",BA872,0))</f>
        <v/>
      </c>
      <c r="BD872" s="49">
        <f>IF(D872="","",IF(R872="B",BA872,0))</f>
        <v/>
      </c>
      <c r="BE872" s="49">
        <f>IF(D872="","",IF(S872="S",
1,
IF(AC872=0,
1,
IF(
IFERROR(((U872+Y872)*AG872)/((AC872*AK872)*AG872),0)&lt;0,
0,
IF(
IFERROR(((U872+Y872)*AG872)/((AC872*AK872)*AG872),0)&gt;1,
1,
IFERROR(((U872+Y872)*AG872)/((AC872*AK872)*AG872),0)
)
)
)
))</f>
        <v/>
      </c>
      <c r="BF872" s="49">
        <f>IF(D872="","",IF(S872="S",
1,
IF(AC872=0,
1,
IF(
IFERROR(((U872+V872+Y872)*AG872)/((AC872*AK872)*AG872),0)&lt;0,
0,
IF(
IFERROR(((U872+V872+Y872)*AG872)/((AC872*AK872)*AG872),0)&gt;1,
1,
IFERROR(((U872+V872+Y872)*AG872)/((AC872*AK872)*AG872),0)
)
)
)
))</f>
        <v/>
      </c>
      <c r="BG872" s="50">
        <f>IF(D872="","",IF(S872="S",0,IF(AND(ISNUMBER(AC872),ISNUMBER(AM872)),IF(OR(AC872*AM872&lt;0,ISERR(AC872*AM872)),0,AC872*AM872),0)))</f>
        <v/>
      </c>
      <c r="BH872" s="50">
        <f>IF(D872="","",IF(BY872&gt;TODAY()-60,0,IF(Y872&gt;12,MAX(0,(U872+Y872)-BG872),MAX(0,U872-BG872))))</f>
        <v/>
      </c>
      <c r="BI872" s="51">
        <f>IF(D872="","",BH872*AG872)</f>
        <v/>
      </c>
      <c r="BJ872" s="51">
        <f>IF(D872="","",IF(OR(R872="A",R872="AA",R872="AAA"),BI872,0))</f>
        <v/>
      </c>
      <c r="BK872" s="51">
        <f>IF(D872="","",IF(R872="B",BI872,0))</f>
        <v/>
      </c>
      <c r="BL872" s="51">
        <f>IF(D872="","",IF(R872="C",BI872,0))</f>
        <v/>
      </c>
      <c r="BM872" s="51">
        <f>IF(D872="","",IFERROR(MAX(0,MIN(BI872/AP872,1)),0))</f>
        <v/>
      </c>
      <c r="BN872" s="52">
        <f>IF(D872="","",AB872*AG872)</f>
        <v/>
      </c>
      <c r="BO872" s="52">
        <f>IF(D872="","",(U872+V872+X872)*AG872)</f>
        <v/>
      </c>
      <c r="BP872" s="52">
        <f>IF(D872="","",(AB872*3)*AG872)</f>
        <v/>
      </c>
      <c r="BQ872" s="52">
        <f>IF(D872="","",IF(BO872-BP872&gt;0,0,BO872-BP872))</f>
        <v/>
      </c>
      <c r="BR872" s="52">
        <f>IF(D872="","",IF(BO872-BP872-BN872&gt;0,0,BO872-BP872-BN872))</f>
        <v/>
      </c>
      <c r="BS872" s="53">
        <f>IF(D872="","",IFERROR(AB872*AI872,0))</f>
        <v/>
      </c>
      <c r="BT872" s="53">
        <f>IF(D872="","",IFERROR(IF(X872&gt;12, AI872*(U872+V872+X872), AI872*(U872+V872)),0))</f>
        <v/>
      </c>
      <c r="BU872" s="53">
        <f>IF(D872="","",IFERROR(((AB872*3)*AI872),0))</f>
        <v/>
      </c>
      <c r="BV872" s="53">
        <f>IF(D872="","",IF(BT872-BU872&gt;0,0,BT872-BU872))</f>
        <v/>
      </c>
      <c r="BW872" s="53">
        <f>IF(D872="","",IF(BT872-BU872-BS872&gt;0,0,BT872-BU872-BS872))</f>
        <v/>
      </c>
      <c r="BX872" s="36">
        <f>IF(D872="","",IFERROR(VLOOKUP(D872,'produto-entrada-7'!A:M,3,0),"SEM PEDIDO"))</f>
        <v/>
      </c>
      <c r="BY872" s="36">
        <f>IF(D872="","",VLOOKUP(D872,'produto-estoque-total-7'!A:AB,25,0))</f>
        <v/>
      </c>
      <c r="BZ872" s="36">
        <f>IF(D872="","",IFERROR(VLOOKUP(D872,'produto-estoque-total-7'!A:AB,26,0)/100,0))</f>
        <v/>
      </c>
      <c r="CA872" s="36">
        <f>IF(D872="","",IFERROR(VLOOKUP(D872,'produto-estoque-total-7'!A:AB,27,0)/100,0))</f>
        <v/>
      </c>
      <c r="CB872" s="41">
        <f>IF(D872="","",V872*AF872)</f>
        <v/>
      </c>
      <c r="CC872" s="41">
        <f>IF(D872="","",V872*AI872)</f>
        <v/>
      </c>
      <c r="CD872" s="54">
        <f>IF(D872="","",VLOOKUP(D872,'produto-estoque-total-7'!A:AB,28,0))</f>
        <v/>
      </c>
    </row>
    <row r="873">
      <c r="A873" s="36">
        <f>IF(D873="","",VLOOKUP(D873,'produto-estoque-total-7'!A:AB,3,0))</f>
        <v/>
      </c>
      <c r="B873" s="1">
        <f>IF(D873="","",VLOOKUP(D873,'produto-estoque-total-7'!A:AB,12,0))</f>
        <v/>
      </c>
      <c r="C873" s="1">
        <f>IF(D873="","",VLOOKUP(D873,'produto-estoque-total-7'!A:AB,2,0))</f>
        <v/>
      </c>
      <c r="D873" s="37">
        <f>IFERROR(IF('produto-estoque-total-7'!A872="","",'produto-estoque-total-7'!A872),"")</f>
        <v/>
      </c>
      <c r="E873" s="1">
        <f>IF(D873="","",VLOOKUP(D873,'produto-estoque-total-7'!A:AB,4,0))</f>
        <v/>
      </c>
      <c r="F873" s="36">
        <f>IF(D873="","",VLOOKUP(D873,'produto-estoque-total-7'!A:AB,13,0))</f>
        <v/>
      </c>
      <c r="G873" s="1">
        <f>IF(F873="","",VLOOKUP(F873,'FORNECEDORES X COMPRADOR'!A:D,4,0))</f>
        <v/>
      </c>
      <c r="H873" s="1">
        <f>IF(F873="","",VLOOKUP(F873,'FORNECEDORES X COMPRADOR'!A:E,5,0))</f>
        <v/>
      </c>
      <c r="I873" s="36">
        <f>IF(D873="","",VLOOKUP(D873,'produto-estoque-total-7'!A:AB,15,0))</f>
        <v/>
      </c>
      <c r="J873" s="36">
        <f>IF(D873="","",VLOOKUP(D873,'produto-estoque-total-7'!A:AB,19,0))</f>
        <v/>
      </c>
      <c r="K873" s="1">
        <f>IF(D873="","",VLOOKUP(D873,'produto-estoque-total-7'!A:AB,20,0))</f>
        <v/>
      </c>
      <c r="L873" s="36">
        <f>IF(D873="","",VLOOKUP(D873,'produto-estoque-total-7'!A:AB,17,0))</f>
        <v/>
      </c>
      <c r="M873" s="1">
        <f>IF(D873="","",VLOOKUP(D873,'produto-estoque-total-7'!A:AB,18,0))</f>
        <v/>
      </c>
      <c r="N873" s="36">
        <f>IF(D873="","",VLOOKUP(D873,'produto-estoque-total-7'!A:AB,21,0))</f>
        <v/>
      </c>
      <c r="O873" s="1">
        <f>IF(D873="","",VLOOKUP(D873,'produto-estoque-total-7'!A:AB,22,0))</f>
        <v/>
      </c>
      <c r="P873" s="36">
        <f>IF(D873="","",VLOOKUP(D873,'produto-estoque-total-7'!A:AB,23,0))</f>
        <v/>
      </c>
      <c r="Q873" s="1">
        <f>IF(D873="","",VLOOKUP(D873,'produto-estoque-total-7'!A:AB,24,0))</f>
        <v/>
      </c>
      <c r="R873" s="38">
        <f>IFERROR(IF(D873="","",VLOOKUP(D873,'produto-venda-7'!B:N,13,0)),"C")</f>
        <v/>
      </c>
      <c r="S873" s="39">
        <f>IF(D873="","",VLOOKUP(D873,'produto-estoque-total-7'!A:AB,6,0))</f>
        <v/>
      </c>
      <c r="T873" s="39">
        <f>IF(D873="","",VLOOKUP(D873,'produto-estoque-total-7'!A:AB,5,0))</f>
        <v/>
      </c>
      <c r="U873" s="40">
        <f>IF(D873="","",VLOOKUP(D873,'produto-estoque-total-7'!A:AB,11,0))</f>
        <v/>
      </c>
      <c r="V873" s="41">
        <f>IF(D873="","",IFERROR(VLOOKUP(D873,'produto-entrada-7'!A:M,10,0),0))</f>
        <v/>
      </c>
      <c r="W873" s="42" t="n"/>
      <c r="X873" s="39">
        <f>IF(D873="","",VLOOKUP(D873,'produto-estoque-total-7'!A:AB,8,0))</f>
        <v/>
      </c>
      <c r="Y873" s="39">
        <f>IF(D873="","",VLOOKUP(D873,'produto-estoque-total-7'!A:AB,9,0))</f>
        <v/>
      </c>
      <c r="Z873" s="39">
        <f>IF(D873="","",VLOOKUP(D873,'produto-estoque-total-7'!A:AB,10,0))</f>
        <v/>
      </c>
      <c r="AA873" s="39">
        <f>IFERROR(IF(D873="","",VLOOKUP(D873,'produto-venda-7'!B:N,4,0)),0)</f>
        <v/>
      </c>
      <c r="AB873" s="39">
        <f>IFERROR(IF(D873="","",VLOOKUP(D873,'produto-venda-7'!B:N,5,0)),0)</f>
        <v/>
      </c>
      <c r="AC873" s="39">
        <f>IF(D873="","",IFERROR(AA873/90,0))</f>
        <v/>
      </c>
      <c r="AD873" s="36">
        <f>IF(D873="","",IFERROR(VLOOKUP(D873,'produto-entrada-7'!A:M,4,0),0))</f>
        <v/>
      </c>
      <c r="AE873" s="36">
        <f>IFERROR(IF(D873="","",VLOOKUP(D873,'produto-venda-7'!B:N,10,0)),0)</f>
        <v/>
      </c>
      <c r="AF873" s="36">
        <f>IF(D873="","",IFERROR(VLOOKUP(D873,'produto-entrada-7'!A:M,11,0),0))</f>
        <v/>
      </c>
      <c r="AG873" s="1">
        <f>IF(D873="","",IFERROR(VLOOKUP(D873,'produto-entrada-7'!A:M,12,0),0))</f>
        <v/>
      </c>
      <c r="AH873" s="1">
        <f>IF(D873="","",IFERROR(VLOOKUP(D873,'produto-entrada-7'!A:M,13,0),0))</f>
        <v/>
      </c>
      <c r="AI873" s="36">
        <f>IFERROR(IF(D873="","",VLOOKUP(D873,'produto-venda-7'!B:N,11,0)),0)</f>
        <v/>
      </c>
      <c r="AJ873" s="43">
        <f>IF(D873="","",IFERROR(AI873*AB873,0))</f>
        <v/>
      </c>
      <c r="AK873" s="44">
        <f>IFERROR(IF(D873="","",VLOOKUP(F873,'ANALISE FORNECEDOR'!$A:$I,8,0)),"")</f>
        <v/>
      </c>
      <c r="AL873" s="44">
        <f>IF(D873="","",AVERAGE(AM873,AK873))</f>
        <v/>
      </c>
      <c r="AM873" s="44">
        <f>IFERROR(IF(D873="","",VLOOKUP(F873,'ANALISE FORNECEDOR'!$A:$I,9,0)),"")</f>
        <v/>
      </c>
      <c r="AN873" s="45">
        <f>IF(D873="","",IF(Y873&gt;12,AI873*(U873+Y873),AI873*U873))</f>
        <v/>
      </c>
      <c r="AO873" s="45">
        <f>IF(D873="","",IF(Y873&gt;12,AI873*(U873+V873+Y873),AI873*(U873+V873)))</f>
        <v/>
      </c>
      <c r="AP873" s="46">
        <f>IF(D873="","",IF(Y873&gt;12,AG873*(U873+Y873),AG873*U873))</f>
        <v/>
      </c>
      <c r="AQ873" s="46">
        <f>IF(D873="","",IF(Y873&gt;12,AG873*(U873+V873+Y873),AG873*(U873+V873)))</f>
        <v/>
      </c>
      <c r="AR873" s="46">
        <f>IF(D873="","",IF(OR(R873="A",R873="AA",R873="AAA"),AP873,0))</f>
        <v/>
      </c>
      <c r="AS873" s="46">
        <f>IF(D873="","",IF(R873="B",AP873,0))</f>
        <v/>
      </c>
      <c r="AT873" s="46">
        <f>IF(D873="","",IF(R873="C",AP873,0))</f>
        <v/>
      </c>
      <c r="AU873" s="47">
        <f>IF(D873="","",IFERROR(AN873/AJ873,0))</f>
        <v/>
      </c>
      <c r="AV873" s="47">
        <f>IF(D873="","",IFERROR(((AO873)/AJ873),0))</f>
        <v/>
      </c>
      <c r="AW873" s="48">
        <f>IF(D873="","",IF(OR(S873="S",NOT(AND(ISNUMBER(AC873),ISNUMBER(AL873),AC873*AL873&gt;=0))),0,AC873*AL873))</f>
        <v/>
      </c>
      <c r="AX873" s="49">
        <f>IFERROR(IF(D873="","",AW873*AG873),0)</f>
        <v/>
      </c>
      <c r="AY873" s="48">
        <f>IF(D873="","",IF(OR(S873="S",NOT(AND(ISNUMBER(AC873),ISNUMBER(AK873),AC873*AK873&gt;=0))),0,AC873*AK873))</f>
        <v/>
      </c>
      <c r="AZ873" s="48">
        <f>IFERROR(IF(D873="","",IF(AY873=0,0,IF(((AY873)-(U873+Y873))&lt;0,0,(AY873)-U873))),0)</f>
        <v/>
      </c>
      <c r="BA873" s="49">
        <f>IF(D873="","",AZ873*AG873)</f>
        <v/>
      </c>
      <c r="BB873" s="49">
        <f>IF(D873="","",IF(OR(R873="A",R873="AA",R873="AAA"),BA873,0))</f>
        <v/>
      </c>
      <c r="BC873" s="49">
        <f>IF(D873="","",IF(R873="B",BA873,0))</f>
        <v/>
      </c>
      <c r="BD873" s="49">
        <f>IF(D873="","",IF(R873="B",BA873,0))</f>
        <v/>
      </c>
      <c r="BE873" s="49">
        <f>IF(D873="","",IF(S873="S",
1,
IF(AC873=0,
1,
IF(
IFERROR(((U873+Y873)*AG873)/((AC873*AK873)*AG873),0)&lt;0,
0,
IF(
IFERROR(((U873+Y873)*AG873)/((AC873*AK873)*AG873),0)&gt;1,
1,
IFERROR(((U873+Y873)*AG873)/((AC873*AK873)*AG873),0)
)
)
)
))</f>
        <v/>
      </c>
      <c r="BF873" s="49">
        <f>IF(D873="","",IF(S873="S",
1,
IF(AC873=0,
1,
IF(
IFERROR(((U873+V873+Y873)*AG873)/((AC873*AK873)*AG873),0)&lt;0,
0,
IF(
IFERROR(((U873+V873+Y873)*AG873)/((AC873*AK873)*AG873),0)&gt;1,
1,
IFERROR(((U873+V873+Y873)*AG873)/((AC873*AK873)*AG873),0)
)
)
)
))</f>
        <v/>
      </c>
      <c r="BG873" s="50">
        <f>IF(D873="","",IF(S873="S",0,IF(AND(ISNUMBER(AC873),ISNUMBER(AM873)),IF(OR(AC873*AM873&lt;0,ISERR(AC873*AM873)),0,AC873*AM873),0)))</f>
        <v/>
      </c>
      <c r="BH873" s="50">
        <f>IF(D873="","",IF(BY873&gt;TODAY()-60,0,IF(Y873&gt;12,MAX(0,(U873+Y873)-BG873),MAX(0,U873-BG873))))</f>
        <v/>
      </c>
      <c r="BI873" s="51">
        <f>IF(D873="","",BH873*AG873)</f>
        <v/>
      </c>
      <c r="BJ873" s="51">
        <f>IF(D873="","",IF(OR(R873="A",R873="AA",R873="AAA"),BI873,0))</f>
        <v/>
      </c>
      <c r="BK873" s="51">
        <f>IF(D873="","",IF(R873="B",BI873,0))</f>
        <v/>
      </c>
      <c r="BL873" s="51">
        <f>IF(D873="","",IF(R873="C",BI873,0))</f>
        <v/>
      </c>
      <c r="BM873" s="51">
        <f>IF(D873="","",IFERROR(MAX(0,MIN(BI873/AP873,1)),0))</f>
        <v/>
      </c>
      <c r="BN873" s="52">
        <f>IF(D873="","",AB873*AG873)</f>
        <v/>
      </c>
      <c r="BO873" s="52">
        <f>IF(D873="","",(U873+V873+X873)*AG873)</f>
        <v/>
      </c>
      <c r="BP873" s="52">
        <f>IF(D873="","",(AB873*3)*AG873)</f>
        <v/>
      </c>
      <c r="BQ873" s="52">
        <f>IF(D873="","",IF(BO873-BP873&gt;0,0,BO873-BP873))</f>
        <v/>
      </c>
      <c r="BR873" s="52">
        <f>IF(D873="","",IF(BO873-BP873-BN873&gt;0,0,BO873-BP873-BN873))</f>
        <v/>
      </c>
      <c r="BS873" s="53">
        <f>IF(D873="","",IFERROR(AB873*AI873,0))</f>
        <v/>
      </c>
      <c r="BT873" s="53">
        <f>IF(D873="","",IFERROR(IF(X873&gt;12, AI873*(U873+V873+X873), AI873*(U873+V873)),0))</f>
        <v/>
      </c>
      <c r="BU873" s="53">
        <f>IF(D873="","",IFERROR(((AB873*3)*AI873),0))</f>
        <v/>
      </c>
      <c r="BV873" s="53">
        <f>IF(D873="","",IF(BT873-BU873&gt;0,0,BT873-BU873))</f>
        <v/>
      </c>
      <c r="BW873" s="53">
        <f>IF(D873="","",IF(BT873-BU873-BS873&gt;0,0,BT873-BU873-BS873))</f>
        <v/>
      </c>
      <c r="BX873" s="36">
        <f>IF(D873="","",IFERROR(VLOOKUP(D873,'produto-entrada-7'!A:M,3,0),"SEM PEDIDO"))</f>
        <v/>
      </c>
      <c r="BY873" s="36">
        <f>IF(D873="","",VLOOKUP(D873,'produto-estoque-total-7'!A:AB,25,0))</f>
        <v/>
      </c>
      <c r="BZ873" s="36">
        <f>IF(D873="","",IFERROR(VLOOKUP(D873,'produto-estoque-total-7'!A:AB,26,0)/100,0))</f>
        <v/>
      </c>
      <c r="CA873" s="36">
        <f>IF(D873="","",IFERROR(VLOOKUP(D873,'produto-estoque-total-7'!A:AB,27,0)/100,0))</f>
        <v/>
      </c>
      <c r="CB873" s="41">
        <f>IF(D873="","",V873*AF873)</f>
        <v/>
      </c>
      <c r="CC873" s="41">
        <f>IF(D873="","",V873*AI873)</f>
        <v/>
      </c>
      <c r="CD873" s="54">
        <f>IF(D873="","",VLOOKUP(D873,'produto-estoque-total-7'!A:AB,28,0))</f>
        <v/>
      </c>
    </row>
    <row r="874">
      <c r="A874" s="36">
        <f>IF(D874="","",VLOOKUP(D874,'produto-estoque-total-7'!A:AB,3,0))</f>
        <v/>
      </c>
      <c r="B874" s="1">
        <f>IF(D874="","",VLOOKUP(D874,'produto-estoque-total-7'!A:AB,12,0))</f>
        <v/>
      </c>
      <c r="C874" s="1">
        <f>IF(D874="","",VLOOKUP(D874,'produto-estoque-total-7'!A:AB,2,0))</f>
        <v/>
      </c>
      <c r="D874" s="37">
        <f>IFERROR(IF('produto-estoque-total-7'!A873="","",'produto-estoque-total-7'!A873),"")</f>
        <v/>
      </c>
      <c r="E874" s="1">
        <f>IF(D874="","",VLOOKUP(D874,'produto-estoque-total-7'!A:AB,4,0))</f>
        <v/>
      </c>
      <c r="F874" s="36">
        <f>IF(D874="","",VLOOKUP(D874,'produto-estoque-total-7'!A:AB,13,0))</f>
        <v/>
      </c>
      <c r="G874" s="1">
        <f>IF(F874="","",VLOOKUP(F874,'FORNECEDORES X COMPRADOR'!A:D,4,0))</f>
        <v/>
      </c>
      <c r="H874" s="1">
        <f>IF(F874="","",VLOOKUP(F874,'FORNECEDORES X COMPRADOR'!A:E,5,0))</f>
        <v/>
      </c>
      <c r="I874" s="36">
        <f>IF(D874="","",VLOOKUP(D874,'produto-estoque-total-7'!A:AB,15,0))</f>
        <v/>
      </c>
      <c r="J874" s="36">
        <f>IF(D874="","",VLOOKUP(D874,'produto-estoque-total-7'!A:AB,19,0))</f>
        <v/>
      </c>
      <c r="K874" s="1">
        <f>IF(D874="","",VLOOKUP(D874,'produto-estoque-total-7'!A:AB,20,0))</f>
        <v/>
      </c>
      <c r="L874" s="36">
        <f>IF(D874="","",VLOOKUP(D874,'produto-estoque-total-7'!A:AB,17,0))</f>
        <v/>
      </c>
      <c r="M874" s="1">
        <f>IF(D874="","",VLOOKUP(D874,'produto-estoque-total-7'!A:AB,18,0))</f>
        <v/>
      </c>
      <c r="N874" s="36">
        <f>IF(D874="","",VLOOKUP(D874,'produto-estoque-total-7'!A:AB,21,0))</f>
        <v/>
      </c>
      <c r="O874" s="1">
        <f>IF(D874="","",VLOOKUP(D874,'produto-estoque-total-7'!A:AB,22,0))</f>
        <v/>
      </c>
      <c r="P874" s="36">
        <f>IF(D874="","",VLOOKUP(D874,'produto-estoque-total-7'!A:AB,23,0))</f>
        <v/>
      </c>
      <c r="Q874" s="1">
        <f>IF(D874="","",VLOOKUP(D874,'produto-estoque-total-7'!A:AB,24,0))</f>
        <v/>
      </c>
      <c r="R874" s="38">
        <f>IFERROR(IF(D874="","",VLOOKUP(D874,'produto-venda-7'!B:N,13,0)),"C")</f>
        <v/>
      </c>
      <c r="S874" s="39">
        <f>IF(D874="","",VLOOKUP(D874,'produto-estoque-total-7'!A:AB,6,0))</f>
        <v/>
      </c>
      <c r="T874" s="39">
        <f>IF(D874="","",VLOOKUP(D874,'produto-estoque-total-7'!A:AB,5,0))</f>
        <v/>
      </c>
      <c r="U874" s="40">
        <f>IF(D874="","",VLOOKUP(D874,'produto-estoque-total-7'!A:AB,11,0))</f>
        <v/>
      </c>
      <c r="V874" s="41">
        <f>IF(D874="","",IFERROR(VLOOKUP(D874,'produto-entrada-7'!A:M,10,0),0))</f>
        <v/>
      </c>
      <c r="W874" s="42" t="n"/>
      <c r="X874" s="39">
        <f>IF(D874="","",VLOOKUP(D874,'produto-estoque-total-7'!A:AB,8,0))</f>
        <v/>
      </c>
      <c r="Y874" s="39">
        <f>IF(D874="","",VLOOKUP(D874,'produto-estoque-total-7'!A:AB,9,0))</f>
        <v/>
      </c>
      <c r="Z874" s="39">
        <f>IF(D874="","",VLOOKUP(D874,'produto-estoque-total-7'!A:AB,10,0))</f>
        <v/>
      </c>
      <c r="AA874" s="39">
        <f>IFERROR(IF(D874="","",VLOOKUP(D874,'produto-venda-7'!B:N,4,0)),0)</f>
        <v/>
      </c>
      <c r="AB874" s="39">
        <f>IFERROR(IF(D874="","",VLOOKUP(D874,'produto-venda-7'!B:N,5,0)),0)</f>
        <v/>
      </c>
      <c r="AC874" s="39">
        <f>IF(D874="","",IFERROR(AA874/90,0))</f>
        <v/>
      </c>
      <c r="AD874" s="36">
        <f>IF(D874="","",IFERROR(VLOOKUP(D874,'produto-entrada-7'!A:M,4,0),0))</f>
        <v/>
      </c>
      <c r="AE874" s="36">
        <f>IFERROR(IF(D874="","",VLOOKUP(D874,'produto-venda-7'!B:N,10,0)),0)</f>
        <v/>
      </c>
      <c r="AF874" s="36">
        <f>IF(D874="","",IFERROR(VLOOKUP(D874,'produto-entrada-7'!A:M,11,0),0))</f>
        <v/>
      </c>
      <c r="AG874" s="1">
        <f>IF(D874="","",IFERROR(VLOOKUP(D874,'produto-entrada-7'!A:M,12,0),0))</f>
        <v/>
      </c>
      <c r="AH874" s="1">
        <f>IF(D874="","",IFERROR(VLOOKUP(D874,'produto-entrada-7'!A:M,13,0),0))</f>
        <v/>
      </c>
      <c r="AI874" s="36">
        <f>IFERROR(IF(D874="","",VLOOKUP(D874,'produto-venda-7'!B:N,11,0)),0)</f>
        <v/>
      </c>
      <c r="AJ874" s="43">
        <f>IF(D874="","",IFERROR(AI874*AB874,0))</f>
        <v/>
      </c>
      <c r="AK874" s="44">
        <f>IFERROR(IF(D874="","",VLOOKUP(F874,'ANALISE FORNECEDOR'!$A:$I,8,0)),"")</f>
        <v/>
      </c>
      <c r="AL874" s="44">
        <f>IF(D874="","",AVERAGE(AM874,AK874))</f>
        <v/>
      </c>
      <c r="AM874" s="44">
        <f>IFERROR(IF(D874="","",VLOOKUP(F874,'ANALISE FORNECEDOR'!$A:$I,9,0)),"")</f>
        <v/>
      </c>
      <c r="AN874" s="45">
        <f>IF(D874="","",IF(Y874&gt;12,AI874*(U874+Y874),AI874*U874))</f>
        <v/>
      </c>
      <c r="AO874" s="45">
        <f>IF(D874="","",IF(Y874&gt;12,AI874*(U874+V874+Y874),AI874*(U874+V874)))</f>
        <v/>
      </c>
      <c r="AP874" s="46">
        <f>IF(D874="","",IF(Y874&gt;12,AG874*(U874+Y874),AG874*U874))</f>
        <v/>
      </c>
      <c r="AQ874" s="46">
        <f>IF(D874="","",IF(Y874&gt;12,AG874*(U874+V874+Y874),AG874*(U874+V874)))</f>
        <v/>
      </c>
      <c r="AR874" s="46">
        <f>IF(D874="","",IF(OR(R874="A",R874="AA",R874="AAA"),AP874,0))</f>
        <v/>
      </c>
      <c r="AS874" s="46">
        <f>IF(D874="","",IF(R874="B",AP874,0))</f>
        <v/>
      </c>
      <c r="AT874" s="46">
        <f>IF(D874="","",IF(R874="C",AP874,0))</f>
        <v/>
      </c>
      <c r="AU874" s="47">
        <f>IF(D874="","",IFERROR(AN874/AJ874,0))</f>
        <v/>
      </c>
      <c r="AV874" s="47">
        <f>IF(D874="","",IFERROR(((AO874)/AJ874),0))</f>
        <v/>
      </c>
      <c r="AW874" s="48">
        <f>IF(D874="","",IF(OR(S874="S",NOT(AND(ISNUMBER(AC874),ISNUMBER(AL874),AC874*AL874&gt;=0))),0,AC874*AL874))</f>
        <v/>
      </c>
      <c r="AX874" s="49">
        <f>IFERROR(IF(D874="","",AW874*AG874),0)</f>
        <v/>
      </c>
      <c r="AY874" s="48">
        <f>IF(D874="","",IF(OR(S874="S",NOT(AND(ISNUMBER(AC874),ISNUMBER(AK874),AC874*AK874&gt;=0))),0,AC874*AK874))</f>
        <v/>
      </c>
      <c r="AZ874" s="48">
        <f>IFERROR(IF(D874="","",IF(AY874=0,0,IF(((AY874)-(U874+Y874))&lt;0,0,(AY874)-U874))),0)</f>
        <v/>
      </c>
      <c r="BA874" s="49">
        <f>IF(D874="","",AZ874*AG874)</f>
        <v/>
      </c>
      <c r="BB874" s="49">
        <f>IF(D874="","",IF(OR(R874="A",R874="AA",R874="AAA"),BA874,0))</f>
        <v/>
      </c>
      <c r="BC874" s="49">
        <f>IF(D874="","",IF(R874="B",BA874,0))</f>
        <v/>
      </c>
      <c r="BD874" s="49">
        <f>IF(D874="","",IF(R874="B",BA874,0))</f>
        <v/>
      </c>
      <c r="BE874" s="49">
        <f>IF(D874="","",IF(S874="S",
1,
IF(AC874=0,
1,
IF(
IFERROR(((U874+Y874)*AG874)/((AC874*AK874)*AG874),0)&lt;0,
0,
IF(
IFERROR(((U874+Y874)*AG874)/((AC874*AK874)*AG874),0)&gt;1,
1,
IFERROR(((U874+Y874)*AG874)/((AC874*AK874)*AG874),0)
)
)
)
))</f>
        <v/>
      </c>
      <c r="BF874" s="49">
        <f>IF(D874="","",IF(S874="S",
1,
IF(AC874=0,
1,
IF(
IFERROR(((U874+V874+Y874)*AG874)/((AC874*AK874)*AG874),0)&lt;0,
0,
IF(
IFERROR(((U874+V874+Y874)*AG874)/((AC874*AK874)*AG874),0)&gt;1,
1,
IFERROR(((U874+V874+Y874)*AG874)/((AC874*AK874)*AG874),0)
)
)
)
))</f>
        <v/>
      </c>
      <c r="BG874" s="50">
        <f>IF(D874="","",IF(S874="S",0,IF(AND(ISNUMBER(AC874),ISNUMBER(AM874)),IF(OR(AC874*AM874&lt;0,ISERR(AC874*AM874)),0,AC874*AM874),0)))</f>
        <v/>
      </c>
      <c r="BH874" s="50">
        <f>IF(D874="","",IF(BY874&gt;TODAY()-60,0,IF(Y874&gt;12,MAX(0,(U874+Y874)-BG874),MAX(0,U874-BG874))))</f>
        <v/>
      </c>
      <c r="BI874" s="51">
        <f>IF(D874="","",BH874*AG874)</f>
        <v/>
      </c>
      <c r="BJ874" s="51">
        <f>IF(D874="","",IF(OR(R874="A",R874="AA",R874="AAA"),BI874,0))</f>
        <v/>
      </c>
      <c r="BK874" s="51">
        <f>IF(D874="","",IF(R874="B",BI874,0))</f>
        <v/>
      </c>
      <c r="BL874" s="51">
        <f>IF(D874="","",IF(R874="C",BI874,0))</f>
        <v/>
      </c>
      <c r="BM874" s="51">
        <f>IF(D874="","",IFERROR(MAX(0,MIN(BI874/AP874,1)),0))</f>
        <v/>
      </c>
      <c r="BN874" s="52">
        <f>IF(D874="","",AB874*AG874)</f>
        <v/>
      </c>
      <c r="BO874" s="52">
        <f>IF(D874="","",(U874+V874+X874)*AG874)</f>
        <v/>
      </c>
      <c r="BP874" s="52">
        <f>IF(D874="","",(AB874*3)*AG874)</f>
        <v/>
      </c>
      <c r="BQ874" s="52">
        <f>IF(D874="","",IF(BO874-BP874&gt;0,0,BO874-BP874))</f>
        <v/>
      </c>
      <c r="BR874" s="52">
        <f>IF(D874="","",IF(BO874-BP874-BN874&gt;0,0,BO874-BP874-BN874))</f>
        <v/>
      </c>
      <c r="BS874" s="53">
        <f>IF(D874="","",IFERROR(AB874*AI874,0))</f>
        <v/>
      </c>
      <c r="BT874" s="53">
        <f>IF(D874="","",IFERROR(IF(X874&gt;12, AI874*(U874+V874+X874), AI874*(U874+V874)),0))</f>
        <v/>
      </c>
      <c r="BU874" s="53">
        <f>IF(D874="","",IFERROR(((AB874*3)*AI874),0))</f>
        <v/>
      </c>
      <c r="BV874" s="53">
        <f>IF(D874="","",IF(BT874-BU874&gt;0,0,BT874-BU874))</f>
        <v/>
      </c>
      <c r="BW874" s="53">
        <f>IF(D874="","",IF(BT874-BU874-BS874&gt;0,0,BT874-BU874-BS874))</f>
        <v/>
      </c>
      <c r="BX874" s="36">
        <f>IF(D874="","",IFERROR(VLOOKUP(D874,'produto-entrada-7'!A:M,3,0),"SEM PEDIDO"))</f>
        <v/>
      </c>
      <c r="BY874" s="36">
        <f>IF(D874="","",VLOOKUP(D874,'produto-estoque-total-7'!A:AB,25,0))</f>
        <v/>
      </c>
      <c r="BZ874" s="36">
        <f>IF(D874="","",IFERROR(VLOOKUP(D874,'produto-estoque-total-7'!A:AB,26,0)/100,0))</f>
        <v/>
      </c>
      <c r="CA874" s="36">
        <f>IF(D874="","",IFERROR(VLOOKUP(D874,'produto-estoque-total-7'!A:AB,27,0)/100,0))</f>
        <v/>
      </c>
      <c r="CB874" s="41">
        <f>IF(D874="","",V874*AF874)</f>
        <v/>
      </c>
      <c r="CC874" s="41">
        <f>IF(D874="","",V874*AI874)</f>
        <v/>
      </c>
      <c r="CD874" s="54">
        <f>IF(D874="","",VLOOKUP(D874,'produto-estoque-total-7'!A:AB,28,0))</f>
        <v/>
      </c>
    </row>
    <row r="875">
      <c r="A875" s="36">
        <f>IF(D875="","",VLOOKUP(D875,'produto-estoque-total-7'!A:AB,3,0))</f>
        <v/>
      </c>
      <c r="B875" s="1">
        <f>IF(D875="","",VLOOKUP(D875,'produto-estoque-total-7'!A:AB,12,0))</f>
        <v/>
      </c>
      <c r="C875" s="1">
        <f>IF(D875="","",VLOOKUP(D875,'produto-estoque-total-7'!A:AB,2,0))</f>
        <v/>
      </c>
      <c r="D875" s="37">
        <f>IFERROR(IF('produto-estoque-total-7'!A874="","",'produto-estoque-total-7'!A874),"")</f>
        <v/>
      </c>
      <c r="E875" s="1">
        <f>IF(D875="","",VLOOKUP(D875,'produto-estoque-total-7'!A:AB,4,0))</f>
        <v/>
      </c>
      <c r="F875" s="36">
        <f>IF(D875="","",VLOOKUP(D875,'produto-estoque-total-7'!A:AB,13,0))</f>
        <v/>
      </c>
      <c r="G875" s="1">
        <f>IF(F875="","",VLOOKUP(F875,'FORNECEDORES X COMPRADOR'!A:D,4,0))</f>
        <v/>
      </c>
      <c r="H875" s="1">
        <f>IF(F875="","",VLOOKUP(F875,'FORNECEDORES X COMPRADOR'!A:E,5,0))</f>
        <v/>
      </c>
      <c r="I875" s="36">
        <f>IF(D875="","",VLOOKUP(D875,'produto-estoque-total-7'!A:AB,15,0))</f>
        <v/>
      </c>
      <c r="J875" s="36">
        <f>IF(D875="","",VLOOKUP(D875,'produto-estoque-total-7'!A:AB,19,0))</f>
        <v/>
      </c>
      <c r="K875" s="1">
        <f>IF(D875="","",VLOOKUP(D875,'produto-estoque-total-7'!A:AB,20,0))</f>
        <v/>
      </c>
      <c r="L875" s="36">
        <f>IF(D875="","",VLOOKUP(D875,'produto-estoque-total-7'!A:AB,17,0))</f>
        <v/>
      </c>
      <c r="M875" s="1">
        <f>IF(D875="","",VLOOKUP(D875,'produto-estoque-total-7'!A:AB,18,0))</f>
        <v/>
      </c>
      <c r="N875" s="36">
        <f>IF(D875="","",VLOOKUP(D875,'produto-estoque-total-7'!A:AB,21,0))</f>
        <v/>
      </c>
      <c r="O875" s="1">
        <f>IF(D875="","",VLOOKUP(D875,'produto-estoque-total-7'!A:AB,22,0))</f>
        <v/>
      </c>
      <c r="P875" s="36">
        <f>IF(D875="","",VLOOKUP(D875,'produto-estoque-total-7'!A:AB,23,0))</f>
        <v/>
      </c>
      <c r="Q875" s="1">
        <f>IF(D875="","",VLOOKUP(D875,'produto-estoque-total-7'!A:AB,24,0))</f>
        <v/>
      </c>
      <c r="R875" s="38">
        <f>IFERROR(IF(D875="","",VLOOKUP(D875,'produto-venda-7'!B:N,13,0)),"C")</f>
        <v/>
      </c>
      <c r="S875" s="39">
        <f>IF(D875="","",VLOOKUP(D875,'produto-estoque-total-7'!A:AB,6,0))</f>
        <v/>
      </c>
      <c r="T875" s="39">
        <f>IF(D875="","",VLOOKUP(D875,'produto-estoque-total-7'!A:AB,5,0))</f>
        <v/>
      </c>
      <c r="U875" s="40">
        <f>IF(D875="","",VLOOKUP(D875,'produto-estoque-total-7'!A:AB,11,0))</f>
        <v/>
      </c>
      <c r="V875" s="41">
        <f>IF(D875="","",IFERROR(VLOOKUP(D875,'produto-entrada-7'!A:M,10,0),0))</f>
        <v/>
      </c>
      <c r="W875" s="42" t="n"/>
      <c r="X875" s="39">
        <f>IF(D875="","",VLOOKUP(D875,'produto-estoque-total-7'!A:AB,8,0))</f>
        <v/>
      </c>
      <c r="Y875" s="39">
        <f>IF(D875="","",VLOOKUP(D875,'produto-estoque-total-7'!A:AB,9,0))</f>
        <v/>
      </c>
      <c r="Z875" s="39">
        <f>IF(D875="","",VLOOKUP(D875,'produto-estoque-total-7'!A:AB,10,0))</f>
        <v/>
      </c>
      <c r="AA875" s="39">
        <f>IFERROR(IF(D875="","",VLOOKUP(D875,'produto-venda-7'!B:N,4,0)),0)</f>
        <v/>
      </c>
      <c r="AB875" s="39">
        <f>IFERROR(IF(D875="","",VLOOKUP(D875,'produto-venda-7'!B:N,5,0)),0)</f>
        <v/>
      </c>
      <c r="AC875" s="39">
        <f>IF(D875="","",IFERROR(AA875/90,0))</f>
        <v/>
      </c>
      <c r="AD875" s="36">
        <f>IF(D875="","",IFERROR(VLOOKUP(D875,'produto-entrada-7'!A:M,4,0),0))</f>
        <v/>
      </c>
      <c r="AE875" s="36">
        <f>IFERROR(IF(D875="","",VLOOKUP(D875,'produto-venda-7'!B:N,10,0)),0)</f>
        <v/>
      </c>
      <c r="AF875" s="36">
        <f>IF(D875="","",IFERROR(VLOOKUP(D875,'produto-entrada-7'!A:M,11,0),0))</f>
        <v/>
      </c>
      <c r="AG875" s="1">
        <f>IF(D875="","",IFERROR(VLOOKUP(D875,'produto-entrada-7'!A:M,12,0),0))</f>
        <v/>
      </c>
      <c r="AH875" s="1">
        <f>IF(D875="","",IFERROR(VLOOKUP(D875,'produto-entrada-7'!A:M,13,0),0))</f>
        <v/>
      </c>
      <c r="AI875" s="36">
        <f>IFERROR(IF(D875="","",VLOOKUP(D875,'produto-venda-7'!B:N,11,0)),0)</f>
        <v/>
      </c>
      <c r="AJ875" s="43">
        <f>IF(D875="","",IFERROR(AI875*AB875,0))</f>
        <v/>
      </c>
      <c r="AK875" s="44">
        <f>IFERROR(IF(D875="","",VLOOKUP(F875,'ANALISE FORNECEDOR'!$A:$I,8,0)),"")</f>
        <v/>
      </c>
      <c r="AL875" s="44">
        <f>IF(D875="","",AVERAGE(AM875,AK875))</f>
        <v/>
      </c>
      <c r="AM875" s="44">
        <f>IFERROR(IF(D875="","",VLOOKUP(F875,'ANALISE FORNECEDOR'!$A:$I,9,0)),"")</f>
        <v/>
      </c>
      <c r="AN875" s="45">
        <f>IF(D875="","",IF(Y875&gt;12,AI875*(U875+Y875),AI875*U875))</f>
        <v/>
      </c>
      <c r="AO875" s="45">
        <f>IF(D875="","",IF(Y875&gt;12,AI875*(U875+V875+Y875),AI875*(U875+V875)))</f>
        <v/>
      </c>
      <c r="AP875" s="46">
        <f>IF(D875="","",IF(Y875&gt;12,AG875*(U875+Y875),AG875*U875))</f>
        <v/>
      </c>
      <c r="AQ875" s="46">
        <f>IF(D875="","",IF(Y875&gt;12,AG875*(U875+V875+Y875),AG875*(U875+V875)))</f>
        <v/>
      </c>
      <c r="AR875" s="46">
        <f>IF(D875="","",IF(OR(R875="A",R875="AA",R875="AAA"),AP875,0))</f>
        <v/>
      </c>
      <c r="AS875" s="46">
        <f>IF(D875="","",IF(R875="B",AP875,0))</f>
        <v/>
      </c>
      <c r="AT875" s="46">
        <f>IF(D875="","",IF(R875="C",AP875,0))</f>
        <v/>
      </c>
      <c r="AU875" s="47">
        <f>IF(D875="","",IFERROR(AN875/AJ875,0))</f>
        <v/>
      </c>
      <c r="AV875" s="47">
        <f>IF(D875="","",IFERROR(((AO875)/AJ875),0))</f>
        <v/>
      </c>
      <c r="AW875" s="48">
        <f>IF(D875="","",IF(OR(S875="S",NOT(AND(ISNUMBER(AC875),ISNUMBER(AL875),AC875*AL875&gt;=0))),0,AC875*AL875))</f>
        <v/>
      </c>
      <c r="AX875" s="49">
        <f>IFERROR(IF(D875="","",AW875*AG875),0)</f>
        <v/>
      </c>
      <c r="AY875" s="48">
        <f>IF(D875="","",IF(OR(S875="S",NOT(AND(ISNUMBER(AC875),ISNUMBER(AK875),AC875*AK875&gt;=0))),0,AC875*AK875))</f>
        <v/>
      </c>
      <c r="AZ875" s="48">
        <f>IFERROR(IF(D875="","",IF(AY875=0,0,IF(((AY875)-(U875+Y875))&lt;0,0,(AY875)-U875))),0)</f>
        <v/>
      </c>
      <c r="BA875" s="49">
        <f>IF(D875="","",AZ875*AG875)</f>
        <v/>
      </c>
      <c r="BB875" s="49">
        <f>IF(D875="","",IF(OR(R875="A",R875="AA",R875="AAA"),BA875,0))</f>
        <v/>
      </c>
      <c r="BC875" s="49">
        <f>IF(D875="","",IF(R875="B",BA875,0))</f>
        <v/>
      </c>
      <c r="BD875" s="49">
        <f>IF(D875="","",IF(R875="B",BA875,0))</f>
        <v/>
      </c>
      <c r="BE875" s="49">
        <f>IF(D875="","",IF(S875="S",
1,
IF(AC875=0,
1,
IF(
IFERROR(((U875+Y875)*AG875)/((AC875*AK875)*AG875),0)&lt;0,
0,
IF(
IFERROR(((U875+Y875)*AG875)/((AC875*AK875)*AG875),0)&gt;1,
1,
IFERROR(((U875+Y875)*AG875)/((AC875*AK875)*AG875),0)
)
)
)
))</f>
        <v/>
      </c>
      <c r="BF875" s="49">
        <f>IF(D875="","",IF(S875="S",
1,
IF(AC875=0,
1,
IF(
IFERROR(((U875+V875+Y875)*AG875)/((AC875*AK875)*AG875),0)&lt;0,
0,
IF(
IFERROR(((U875+V875+Y875)*AG875)/((AC875*AK875)*AG875),0)&gt;1,
1,
IFERROR(((U875+V875+Y875)*AG875)/((AC875*AK875)*AG875),0)
)
)
)
))</f>
        <v/>
      </c>
      <c r="BG875" s="50">
        <f>IF(D875="","",IF(S875="S",0,IF(AND(ISNUMBER(AC875),ISNUMBER(AM875)),IF(OR(AC875*AM875&lt;0,ISERR(AC875*AM875)),0,AC875*AM875),0)))</f>
        <v/>
      </c>
      <c r="BH875" s="50">
        <f>IF(D875="","",IF(BY875&gt;TODAY()-60,0,IF(Y875&gt;12,MAX(0,(U875+Y875)-BG875),MAX(0,U875-BG875))))</f>
        <v/>
      </c>
      <c r="BI875" s="51">
        <f>IF(D875="","",BH875*AG875)</f>
        <v/>
      </c>
      <c r="BJ875" s="51">
        <f>IF(D875="","",IF(OR(R875="A",R875="AA",R875="AAA"),BI875,0))</f>
        <v/>
      </c>
      <c r="BK875" s="51">
        <f>IF(D875="","",IF(R875="B",BI875,0))</f>
        <v/>
      </c>
      <c r="BL875" s="51">
        <f>IF(D875="","",IF(R875="C",BI875,0))</f>
        <v/>
      </c>
      <c r="BM875" s="51">
        <f>IF(D875="","",IFERROR(MAX(0,MIN(BI875/AP875,1)),0))</f>
        <v/>
      </c>
      <c r="BN875" s="52">
        <f>IF(D875="","",AB875*AG875)</f>
        <v/>
      </c>
      <c r="BO875" s="52">
        <f>IF(D875="","",(U875+V875+X875)*AG875)</f>
        <v/>
      </c>
      <c r="BP875" s="52">
        <f>IF(D875="","",(AB875*3)*AG875)</f>
        <v/>
      </c>
      <c r="BQ875" s="52">
        <f>IF(D875="","",IF(BO875-BP875&gt;0,0,BO875-BP875))</f>
        <v/>
      </c>
      <c r="BR875" s="52">
        <f>IF(D875="","",IF(BO875-BP875-BN875&gt;0,0,BO875-BP875-BN875))</f>
        <v/>
      </c>
      <c r="BS875" s="53">
        <f>IF(D875="","",IFERROR(AB875*AI875,0))</f>
        <v/>
      </c>
      <c r="BT875" s="53">
        <f>IF(D875="","",IFERROR(IF(X875&gt;12, AI875*(U875+V875+X875), AI875*(U875+V875)),0))</f>
        <v/>
      </c>
      <c r="BU875" s="53">
        <f>IF(D875="","",IFERROR(((AB875*3)*AI875),0))</f>
        <v/>
      </c>
      <c r="BV875" s="53">
        <f>IF(D875="","",IF(BT875-BU875&gt;0,0,BT875-BU875))</f>
        <v/>
      </c>
      <c r="BW875" s="53">
        <f>IF(D875="","",IF(BT875-BU875-BS875&gt;0,0,BT875-BU875-BS875))</f>
        <v/>
      </c>
      <c r="BX875" s="36">
        <f>IF(D875="","",IFERROR(VLOOKUP(D875,'produto-entrada-7'!A:M,3,0),"SEM PEDIDO"))</f>
        <v/>
      </c>
      <c r="BY875" s="36">
        <f>IF(D875="","",VLOOKUP(D875,'produto-estoque-total-7'!A:AB,25,0))</f>
        <v/>
      </c>
      <c r="BZ875" s="36">
        <f>IF(D875="","",IFERROR(VLOOKUP(D875,'produto-estoque-total-7'!A:AB,26,0)/100,0))</f>
        <v/>
      </c>
      <c r="CA875" s="36">
        <f>IF(D875="","",IFERROR(VLOOKUP(D875,'produto-estoque-total-7'!A:AB,27,0)/100,0))</f>
        <v/>
      </c>
      <c r="CB875" s="41">
        <f>IF(D875="","",V875*AF875)</f>
        <v/>
      </c>
      <c r="CC875" s="41">
        <f>IF(D875="","",V875*AI875)</f>
        <v/>
      </c>
      <c r="CD875" s="54">
        <f>IF(D875="","",VLOOKUP(D875,'produto-estoque-total-7'!A:AB,28,0))</f>
        <v/>
      </c>
    </row>
    <row r="876">
      <c r="A876" s="36">
        <f>IF(D876="","",VLOOKUP(D876,'produto-estoque-total-7'!A:AB,3,0))</f>
        <v/>
      </c>
      <c r="B876" s="1">
        <f>IF(D876="","",VLOOKUP(D876,'produto-estoque-total-7'!A:AB,12,0))</f>
        <v/>
      </c>
      <c r="C876" s="1">
        <f>IF(D876="","",VLOOKUP(D876,'produto-estoque-total-7'!A:AB,2,0))</f>
        <v/>
      </c>
      <c r="D876" s="37">
        <f>IFERROR(IF('produto-estoque-total-7'!A875="","",'produto-estoque-total-7'!A875),"")</f>
        <v/>
      </c>
      <c r="E876" s="1">
        <f>IF(D876="","",VLOOKUP(D876,'produto-estoque-total-7'!A:AB,4,0))</f>
        <v/>
      </c>
      <c r="F876" s="36">
        <f>IF(D876="","",VLOOKUP(D876,'produto-estoque-total-7'!A:AB,13,0))</f>
        <v/>
      </c>
      <c r="G876" s="1">
        <f>IF(F876="","",VLOOKUP(F876,'FORNECEDORES X COMPRADOR'!A:D,4,0))</f>
        <v/>
      </c>
      <c r="H876" s="1">
        <f>IF(F876="","",VLOOKUP(F876,'FORNECEDORES X COMPRADOR'!A:E,5,0))</f>
        <v/>
      </c>
      <c r="I876" s="36">
        <f>IF(D876="","",VLOOKUP(D876,'produto-estoque-total-7'!A:AB,15,0))</f>
        <v/>
      </c>
      <c r="J876" s="36">
        <f>IF(D876="","",VLOOKUP(D876,'produto-estoque-total-7'!A:AB,19,0))</f>
        <v/>
      </c>
      <c r="K876" s="1">
        <f>IF(D876="","",VLOOKUP(D876,'produto-estoque-total-7'!A:AB,20,0))</f>
        <v/>
      </c>
      <c r="L876" s="36">
        <f>IF(D876="","",VLOOKUP(D876,'produto-estoque-total-7'!A:AB,17,0))</f>
        <v/>
      </c>
      <c r="M876" s="1">
        <f>IF(D876="","",VLOOKUP(D876,'produto-estoque-total-7'!A:AB,18,0))</f>
        <v/>
      </c>
      <c r="N876" s="36">
        <f>IF(D876="","",VLOOKUP(D876,'produto-estoque-total-7'!A:AB,21,0))</f>
        <v/>
      </c>
      <c r="O876" s="1">
        <f>IF(D876="","",VLOOKUP(D876,'produto-estoque-total-7'!A:AB,22,0))</f>
        <v/>
      </c>
      <c r="P876" s="36">
        <f>IF(D876="","",VLOOKUP(D876,'produto-estoque-total-7'!A:AB,23,0))</f>
        <v/>
      </c>
      <c r="Q876" s="1">
        <f>IF(D876="","",VLOOKUP(D876,'produto-estoque-total-7'!A:AB,24,0))</f>
        <v/>
      </c>
      <c r="R876" s="38">
        <f>IFERROR(IF(D876="","",VLOOKUP(D876,'produto-venda-7'!B:N,13,0)),"C")</f>
        <v/>
      </c>
      <c r="S876" s="39">
        <f>IF(D876="","",VLOOKUP(D876,'produto-estoque-total-7'!A:AB,6,0))</f>
        <v/>
      </c>
      <c r="T876" s="39">
        <f>IF(D876="","",VLOOKUP(D876,'produto-estoque-total-7'!A:AB,5,0))</f>
        <v/>
      </c>
      <c r="U876" s="40">
        <f>IF(D876="","",VLOOKUP(D876,'produto-estoque-total-7'!A:AB,11,0))</f>
        <v/>
      </c>
      <c r="V876" s="41">
        <f>IF(D876="","",IFERROR(VLOOKUP(D876,'produto-entrada-7'!A:M,10,0),0))</f>
        <v/>
      </c>
      <c r="W876" s="42" t="n"/>
      <c r="X876" s="39">
        <f>IF(D876="","",VLOOKUP(D876,'produto-estoque-total-7'!A:AB,8,0))</f>
        <v/>
      </c>
      <c r="Y876" s="39">
        <f>IF(D876="","",VLOOKUP(D876,'produto-estoque-total-7'!A:AB,9,0))</f>
        <v/>
      </c>
      <c r="Z876" s="39">
        <f>IF(D876="","",VLOOKUP(D876,'produto-estoque-total-7'!A:AB,10,0))</f>
        <v/>
      </c>
      <c r="AA876" s="39">
        <f>IFERROR(IF(D876="","",VLOOKUP(D876,'produto-venda-7'!B:N,4,0)),0)</f>
        <v/>
      </c>
      <c r="AB876" s="39">
        <f>IFERROR(IF(D876="","",VLOOKUP(D876,'produto-venda-7'!B:N,5,0)),0)</f>
        <v/>
      </c>
      <c r="AC876" s="39">
        <f>IF(D876="","",IFERROR(AA876/90,0))</f>
        <v/>
      </c>
      <c r="AD876" s="36">
        <f>IF(D876="","",IFERROR(VLOOKUP(D876,'produto-entrada-7'!A:M,4,0),0))</f>
        <v/>
      </c>
      <c r="AE876" s="36">
        <f>IFERROR(IF(D876="","",VLOOKUP(D876,'produto-venda-7'!B:N,10,0)),0)</f>
        <v/>
      </c>
      <c r="AF876" s="36">
        <f>IF(D876="","",IFERROR(VLOOKUP(D876,'produto-entrada-7'!A:M,11,0),0))</f>
        <v/>
      </c>
      <c r="AG876" s="1">
        <f>IF(D876="","",IFERROR(VLOOKUP(D876,'produto-entrada-7'!A:M,12,0),0))</f>
        <v/>
      </c>
      <c r="AH876" s="1">
        <f>IF(D876="","",IFERROR(VLOOKUP(D876,'produto-entrada-7'!A:M,13,0),0))</f>
        <v/>
      </c>
      <c r="AI876" s="36">
        <f>IFERROR(IF(D876="","",VLOOKUP(D876,'produto-venda-7'!B:N,11,0)),0)</f>
        <v/>
      </c>
      <c r="AJ876" s="43">
        <f>IF(D876="","",IFERROR(AI876*AB876,0))</f>
        <v/>
      </c>
      <c r="AK876" s="44">
        <f>IFERROR(IF(D876="","",VLOOKUP(F876,'ANALISE FORNECEDOR'!$A:$I,8,0)),"")</f>
        <v/>
      </c>
      <c r="AL876" s="44">
        <f>IF(D876="","",AVERAGE(AM876,AK876))</f>
        <v/>
      </c>
      <c r="AM876" s="44">
        <f>IFERROR(IF(D876="","",VLOOKUP(F876,'ANALISE FORNECEDOR'!$A:$I,9,0)),"")</f>
        <v/>
      </c>
      <c r="AN876" s="45">
        <f>IF(D876="","",IF(Y876&gt;12,AI876*(U876+Y876),AI876*U876))</f>
        <v/>
      </c>
      <c r="AO876" s="45">
        <f>IF(D876="","",IF(Y876&gt;12,AI876*(U876+V876+Y876),AI876*(U876+V876)))</f>
        <v/>
      </c>
      <c r="AP876" s="46">
        <f>IF(D876="","",IF(Y876&gt;12,AG876*(U876+Y876),AG876*U876))</f>
        <v/>
      </c>
      <c r="AQ876" s="46">
        <f>IF(D876="","",IF(Y876&gt;12,AG876*(U876+V876+Y876),AG876*(U876+V876)))</f>
        <v/>
      </c>
      <c r="AR876" s="46">
        <f>IF(D876="","",IF(OR(R876="A",R876="AA",R876="AAA"),AP876,0))</f>
        <v/>
      </c>
      <c r="AS876" s="46">
        <f>IF(D876="","",IF(R876="B",AP876,0))</f>
        <v/>
      </c>
      <c r="AT876" s="46">
        <f>IF(D876="","",IF(R876="C",AP876,0))</f>
        <v/>
      </c>
      <c r="AU876" s="47">
        <f>IF(D876="","",IFERROR(AN876/AJ876,0))</f>
        <v/>
      </c>
      <c r="AV876" s="47">
        <f>IF(D876="","",IFERROR(((AO876)/AJ876),0))</f>
        <v/>
      </c>
      <c r="AW876" s="48">
        <f>IF(D876="","",IF(OR(S876="S",NOT(AND(ISNUMBER(AC876),ISNUMBER(AL876),AC876*AL876&gt;=0))),0,AC876*AL876))</f>
        <v/>
      </c>
      <c r="AX876" s="49">
        <f>IFERROR(IF(D876="","",AW876*AG876),0)</f>
        <v/>
      </c>
      <c r="AY876" s="48">
        <f>IF(D876="","",IF(OR(S876="S",NOT(AND(ISNUMBER(AC876),ISNUMBER(AK876),AC876*AK876&gt;=0))),0,AC876*AK876))</f>
        <v/>
      </c>
      <c r="AZ876" s="48">
        <f>IFERROR(IF(D876="","",IF(AY876=0,0,IF(((AY876)-(U876+Y876))&lt;0,0,(AY876)-U876))),0)</f>
        <v/>
      </c>
      <c r="BA876" s="49">
        <f>IF(D876="","",AZ876*AG876)</f>
        <v/>
      </c>
      <c r="BB876" s="49">
        <f>IF(D876="","",IF(OR(R876="A",R876="AA",R876="AAA"),BA876,0))</f>
        <v/>
      </c>
      <c r="BC876" s="49">
        <f>IF(D876="","",IF(R876="B",BA876,0))</f>
        <v/>
      </c>
      <c r="BD876" s="49">
        <f>IF(D876="","",IF(R876="B",BA876,0))</f>
        <v/>
      </c>
      <c r="BE876" s="49">
        <f>IF(D876="","",IF(S876="S",
1,
IF(AC876=0,
1,
IF(
IFERROR(((U876+Y876)*AG876)/((AC876*AK876)*AG876),0)&lt;0,
0,
IF(
IFERROR(((U876+Y876)*AG876)/((AC876*AK876)*AG876),0)&gt;1,
1,
IFERROR(((U876+Y876)*AG876)/((AC876*AK876)*AG876),0)
)
)
)
))</f>
        <v/>
      </c>
      <c r="BF876" s="49">
        <f>IF(D876="","",IF(S876="S",
1,
IF(AC876=0,
1,
IF(
IFERROR(((U876+V876+Y876)*AG876)/((AC876*AK876)*AG876),0)&lt;0,
0,
IF(
IFERROR(((U876+V876+Y876)*AG876)/((AC876*AK876)*AG876),0)&gt;1,
1,
IFERROR(((U876+V876+Y876)*AG876)/((AC876*AK876)*AG876),0)
)
)
)
))</f>
        <v/>
      </c>
      <c r="BG876" s="50">
        <f>IF(D876="","",IF(S876="S",0,IF(AND(ISNUMBER(AC876),ISNUMBER(AM876)),IF(OR(AC876*AM876&lt;0,ISERR(AC876*AM876)),0,AC876*AM876),0)))</f>
        <v/>
      </c>
      <c r="BH876" s="50">
        <f>IF(D876="","",IF(BY876&gt;TODAY()-60,0,IF(Y876&gt;12,MAX(0,(U876+Y876)-BG876),MAX(0,U876-BG876))))</f>
        <v/>
      </c>
      <c r="BI876" s="51">
        <f>IF(D876="","",BH876*AG876)</f>
        <v/>
      </c>
      <c r="BJ876" s="51">
        <f>IF(D876="","",IF(OR(R876="A",R876="AA",R876="AAA"),BI876,0))</f>
        <v/>
      </c>
      <c r="BK876" s="51">
        <f>IF(D876="","",IF(R876="B",BI876,0))</f>
        <v/>
      </c>
      <c r="BL876" s="51">
        <f>IF(D876="","",IF(R876="C",BI876,0))</f>
        <v/>
      </c>
      <c r="BM876" s="51">
        <f>IF(D876="","",IFERROR(MAX(0,MIN(BI876/AP876,1)),0))</f>
        <v/>
      </c>
      <c r="BN876" s="52">
        <f>IF(D876="","",AB876*AG876)</f>
        <v/>
      </c>
      <c r="BO876" s="52">
        <f>IF(D876="","",(U876+V876+X876)*AG876)</f>
        <v/>
      </c>
      <c r="BP876" s="52">
        <f>IF(D876="","",(AB876*3)*AG876)</f>
        <v/>
      </c>
      <c r="BQ876" s="52">
        <f>IF(D876="","",IF(BO876-BP876&gt;0,0,BO876-BP876))</f>
        <v/>
      </c>
      <c r="BR876" s="52">
        <f>IF(D876="","",IF(BO876-BP876-BN876&gt;0,0,BO876-BP876-BN876))</f>
        <v/>
      </c>
      <c r="BS876" s="53">
        <f>IF(D876="","",IFERROR(AB876*AI876,0))</f>
        <v/>
      </c>
      <c r="BT876" s="53">
        <f>IF(D876="","",IFERROR(IF(X876&gt;12, AI876*(U876+V876+X876), AI876*(U876+V876)),0))</f>
        <v/>
      </c>
      <c r="BU876" s="53">
        <f>IF(D876="","",IFERROR(((AB876*3)*AI876),0))</f>
        <v/>
      </c>
      <c r="BV876" s="53">
        <f>IF(D876="","",IF(BT876-BU876&gt;0,0,BT876-BU876))</f>
        <v/>
      </c>
      <c r="BW876" s="53">
        <f>IF(D876="","",IF(BT876-BU876-BS876&gt;0,0,BT876-BU876-BS876))</f>
        <v/>
      </c>
      <c r="BX876" s="36">
        <f>IF(D876="","",IFERROR(VLOOKUP(D876,'produto-entrada-7'!A:M,3,0),"SEM PEDIDO"))</f>
        <v/>
      </c>
      <c r="BY876" s="36">
        <f>IF(D876="","",VLOOKUP(D876,'produto-estoque-total-7'!A:AB,25,0))</f>
        <v/>
      </c>
      <c r="BZ876" s="36">
        <f>IF(D876="","",IFERROR(VLOOKUP(D876,'produto-estoque-total-7'!A:AB,26,0)/100,0))</f>
        <v/>
      </c>
      <c r="CA876" s="36">
        <f>IF(D876="","",IFERROR(VLOOKUP(D876,'produto-estoque-total-7'!A:AB,27,0)/100,0))</f>
        <v/>
      </c>
      <c r="CB876" s="41">
        <f>IF(D876="","",V876*AF876)</f>
        <v/>
      </c>
      <c r="CC876" s="41">
        <f>IF(D876="","",V876*AI876)</f>
        <v/>
      </c>
      <c r="CD876" s="54">
        <f>IF(D876="","",VLOOKUP(D876,'produto-estoque-total-7'!A:AB,28,0))</f>
        <v/>
      </c>
    </row>
    <row r="877">
      <c r="A877" s="36">
        <f>IF(D877="","",VLOOKUP(D877,'produto-estoque-total-7'!A:AB,3,0))</f>
        <v/>
      </c>
      <c r="B877" s="1">
        <f>IF(D877="","",VLOOKUP(D877,'produto-estoque-total-7'!A:AB,12,0))</f>
        <v/>
      </c>
      <c r="C877" s="1">
        <f>IF(D877="","",VLOOKUP(D877,'produto-estoque-total-7'!A:AB,2,0))</f>
        <v/>
      </c>
      <c r="D877" s="37">
        <f>IFERROR(IF('produto-estoque-total-7'!A876="","",'produto-estoque-total-7'!A876),"")</f>
        <v/>
      </c>
      <c r="E877" s="1">
        <f>IF(D877="","",VLOOKUP(D877,'produto-estoque-total-7'!A:AB,4,0))</f>
        <v/>
      </c>
      <c r="F877" s="36">
        <f>IF(D877="","",VLOOKUP(D877,'produto-estoque-total-7'!A:AB,13,0))</f>
        <v/>
      </c>
      <c r="G877" s="1">
        <f>IF(F877="","",VLOOKUP(F877,'FORNECEDORES X COMPRADOR'!A:D,4,0))</f>
        <v/>
      </c>
      <c r="H877" s="1">
        <f>IF(F877="","",VLOOKUP(F877,'FORNECEDORES X COMPRADOR'!A:E,5,0))</f>
        <v/>
      </c>
      <c r="I877" s="36">
        <f>IF(D877="","",VLOOKUP(D877,'produto-estoque-total-7'!A:AB,15,0))</f>
        <v/>
      </c>
      <c r="J877" s="36">
        <f>IF(D877="","",VLOOKUP(D877,'produto-estoque-total-7'!A:AB,19,0))</f>
        <v/>
      </c>
      <c r="K877" s="1">
        <f>IF(D877="","",VLOOKUP(D877,'produto-estoque-total-7'!A:AB,20,0))</f>
        <v/>
      </c>
      <c r="L877" s="36">
        <f>IF(D877="","",VLOOKUP(D877,'produto-estoque-total-7'!A:AB,17,0))</f>
        <v/>
      </c>
      <c r="M877" s="1">
        <f>IF(D877="","",VLOOKUP(D877,'produto-estoque-total-7'!A:AB,18,0))</f>
        <v/>
      </c>
      <c r="N877" s="36">
        <f>IF(D877="","",VLOOKUP(D877,'produto-estoque-total-7'!A:AB,21,0))</f>
        <v/>
      </c>
      <c r="O877" s="1">
        <f>IF(D877="","",VLOOKUP(D877,'produto-estoque-total-7'!A:AB,22,0))</f>
        <v/>
      </c>
      <c r="P877" s="36">
        <f>IF(D877="","",VLOOKUP(D877,'produto-estoque-total-7'!A:AB,23,0))</f>
        <v/>
      </c>
      <c r="Q877" s="1">
        <f>IF(D877="","",VLOOKUP(D877,'produto-estoque-total-7'!A:AB,24,0))</f>
        <v/>
      </c>
      <c r="R877" s="38">
        <f>IFERROR(IF(D877="","",VLOOKUP(D877,'produto-venda-7'!B:N,13,0)),"C")</f>
        <v/>
      </c>
      <c r="S877" s="39">
        <f>IF(D877="","",VLOOKUP(D877,'produto-estoque-total-7'!A:AB,6,0))</f>
        <v/>
      </c>
      <c r="T877" s="39">
        <f>IF(D877="","",VLOOKUP(D877,'produto-estoque-total-7'!A:AB,5,0))</f>
        <v/>
      </c>
      <c r="U877" s="40">
        <f>IF(D877="","",VLOOKUP(D877,'produto-estoque-total-7'!A:AB,11,0))</f>
        <v/>
      </c>
      <c r="V877" s="41">
        <f>IF(D877="","",IFERROR(VLOOKUP(D877,'produto-entrada-7'!A:M,10,0),0))</f>
        <v/>
      </c>
      <c r="W877" s="42" t="n"/>
      <c r="X877" s="39">
        <f>IF(D877="","",VLOOKUP(D877,'produto-estoque-total-7'!A:AB,8,0))</f>
        <v/>
      </c>
      <c r="Y877" s="39">
        <f>IF(D877="","",VLOOKUP(D877,'produto-estoque-total-7'!A:AB,9,0))</f>
        <v/>
      </c>
      <c r="Z877" s="39">
        <f>IF(D877="","",VLOOKUP(D877,'produto-estoque-total-7'!A:AB,10,0))</f>
        <v/>
      </c>
      <c r="AA877" s="39">
        <f>IFERROR(IF(D877="","",VLOOKUP(D877,'produto-venda-7'!B:N,4,0)),0)</f>
        <v/>
      </c>
      <c r="AB877" s="39">
        <f>IFERROR(IF(D877="","",VLOOKUP(D877,'produto-venda-7'!B:N,5,0)),0)</f>
        <v/>
      </c>
      <c r="AC877" s="39">
        <f>IF(D877="","",IFERROR(AA877/90,0))</f>
        <v/>
      </c>
      <c r="AD877" s="36">
        <f>IF(D877="","",IFERROR(VLOOKUP(D877,'produto-entrada-7'!A:M,4,0),0))</f>
        <v/>
      </c>
      <c r="AE877" s="36">
        <f>IFERROR(IF(D877="","",VLOOKUP(D877,'produto-venda-7'!B:N,10,0)),0)</f>
        <v/>
      </c>
      <c r="AF877" s="36">
        <f>IF(D877="","",IFERROR(VLOOKUP(D877,'produto-entrada-7'!A:M,11,0),0))</f>
        <v/>
      </c>
      <c r="AG877" s="1">
        <f>IF(D877="","",IFERROR(VLOOKUP(D877,'produto-entrada-7'!A:M,12,0),0))</f>
        <v/>
      </c>
      <c r="AH877" s="1">
        <f>IF(D877="","",IFERROR(VLOOKUP(D877,'produto-entrada-7'!A:M,13,0),0))</f>
        <v/>
      </c>
      <c r="AI877" s="36">
        <f>IFERROR(IF(D877="","",VLOOKUP(D877,'produto-venda-7'!B:N,11,0)),0)</f>
        <v/>
      </c>
      <c r="AJ877" s="43">
        <f>IF(D877="","",IFERROR(AI877*AB877,0))</f>
        <v/>
      </c>
      <c r="AK877" s="44">
        <f>IFERROR(IF(D877="","",VLOOKUP(F877,'ANALISE FORNECEDOR'!$A:$I,8,0)),"")</f>
        <v/>
      </c>
      <c r="AL877" s="44">
        <f>IF(D877="","",AVERAGE(AM877,AK877))</f>
        <v/>
      </c>
      <c r="AM877" s="44">
        <f>IFERROR(IF(D877="","",VLOOKUP(F877,'ANALISE FORNECEDOR'!$A:$I,9,0)),"")</f>
        <v/>
      </c>
      <c r="AN877" s="45">
        <f>IF(D877="","",IF(Y877&gt;12,AI877*(U877+Y877),AI877*U877))</f>
        <v/>
      </c>
      <c r="AO877" s="45">
        <f>IF(D877="","",IF(Y877&gt;12,AI877*(U877+V877+Y877),AI877*(U877+V877)))</f>
        <v/>
      </c>
      <c r="AP877" s="46">
        <f>IF(D877="","",IF(Y877&gt;12,AG877*(U877+Y877),AG877*U877))</f>
        <v/>
      </c>
      <c r="AQ877" s="46">
        <f>IF(D877="","",IF(Y877&gt;12,AG877*(U877+V877+Y877),AG877*(U877+V877)))</f>
        <v/>
      </c>
      <c r="AR877" s="46">
        <f>IF(D877="","",IF(OR(R877="A",R877="AA",R877="AAA"),AP877,0))</f>
        <v/>
      </c>
      <c r="AS877" s="46">
        <f>IF(D877="","",IF(R877="B",AP877,0))</f>
        <v/>
      </c>
      <c r="AT877" s="46">
        <f>IF(D877="","",IF(R877="C",AP877,0))</f>
        <v/>
      </c>
      <c r="AU877" s="47">
        <f>IF(D877="","",IFERROR(AN877/AJ877,0))</f>
        <v/>
      </c>
      <c r="AV877" s="47">
        <f>IF(D877="","",IFERROR(((AO877)/AJ877),0))</f>
        <v/>
      </c>
      <c r="AW877" s="48">
        <f>IF(D877="","",IF(OR(S877="S",NOT(AND(ISNUMBER(AC877),ISNUMBER(AL877),AC877*AL877&gt;=0))),0,AC877*AL877))</f>
        <v/>
      </c>
      <c r="AX877" s="49">
        <f>IFERROR(IF(D877="","",AW877*AG877),0)</f>
        <v/>
      </c>
      <c r="AY877" s="48">
        <f>IF(D877="","",IF(OR(S877="S",NOT(AND(ISNUMBER(AC877),ISNUMBER(AK877),AC877*AK877&gt;=0))),0,AC877*AK877))</f>
        <v/>
      </c>
      <c r="AZ877" s="48">
        <f>IFERROR(IF(D877="","",IF(AY877=0,0,IF(((AY877)-(U877+Y877))&lt;0,0,(AY877)-U877))),0)</f>
        <v/>
      </c>
      <c r="BA877" s="49">
        <f>IF(D877="","",AZ877*AG877)</f>
        <v/>
      </c>
      <c r="BB877" s="49">
        <f>IF(D877="","",IF(OR(R877="A",R877="AA",R877="AAA"),BA877,0))</f>
        <v/>
      </c>
      <c r="BC877" s="49">
        <f>IF(D877="","",IF(R877="B",BA877,0))</f>
        <v/>
      </c>
      <c r="BD877" s="49">
        <f>IF(D877="","",IF(R877="B",BA877,0))</f>
        <v/>
      </c>
      <c r="BE877" s="49">
        <f>IF(D877="","",IF(S877="S",
1,
IF(AC877=0,
1,
IF(
IFERROR(((U877+Y877)*AG877)/((AC877*AK877)*AG877),0)&lt;0,
0,
IF(
IFERROR(((U877+Y877)*AG877)/((AC877*AK877)*AG877),0)&gt;1,
1,
IFERROR(((U877+Y877)*AG877)/((AC877*AK877)*AG877),0)
)
)
)
))</f>
        <v/>
      </c>
      <c r="BF877" s="49">
        <f>IF(D877="","",IF(S877="S",
1,
IF(AC877=0,
1,
IF(
IFERROR(((U877+V877+Y877)*AG877)/((AC877*AK877)*AG877),0)&lt;0,
0,
IF(
IFERROR(((U877+V877+Y877)*AG877)/((AC877*AK877)*AG877),0)&gt;1,
1,
IFERROR(((U877+V877+Y877)*AG877)/((AC877*AK877)*AG877),0)
)
)
)
))</f>
        <v/>
      </c>
      <c r="BG877" s="50">
        <f>IF(D877="","",IF(S877="S",0,IF(AND(ISNUMBER(AC877),ISNUMBER(AM877)),IF(OR(AC877*AM877&lt;0,ISERR(AC877*AM877)),0,AC877*AM877),0)))</f>
        <v/>
      </c>
      <c r="BH877" s="50">
        <f>IF(D877="","",IF(BY877&gt;TODAY()-60,0,IF(Y877&gt;12,MAX(0,(U877+Y877)-BG877),MAX(0,U877-BG877))))</f>
        <v/>
      </c>
      <c r="BI877" s="51">
        <f>IF(D877="","",BH877*AG877)</f>
        <v/>
      </c>
      <c r="BJ877" s="51">
        <f>IF(D877="","",IF(OR(R877="A",R877="AA",R877="AAA"),BI877,0))</f>
        <v/>
      </c>
      <c r="BK877" s="51">
        <f>IF(D877="","",IF(R877="B",BI877,0))</f>
        <v/>
      </c>
      <c r="BL877" s="51">
        <f>IF(D877="","",IF(R877="C",BI877,0))</f>
        <v/>
      </c>
      <c r="BM877" s="51">
        <f>IF(D877="","",IFERROR(MAX(0,MIN(BI877/AP877,1)),0))</f>
        <v/>
      </c>
      <c r="BN877" s="52">
        <f>IF(D877="","",AB877*AG877)</f>
        <v/>
      </c>
      <c r="BO877" s="52">
        <f>IF(D877="","",(U877+V877+X877)*AG877)</f>
        <v/>
      </c>
      <c r="BP877" s="52">
        <f>IF(D877="","",(AB877*3)*AG877)</f>
        <v/>
      </c>
      <c r="BQ877" s="52">
        <f>IF(D877="","",IF(BO877-BP877&gt;0,0,BO877-BP877))</f>
        <v/>
      </c>
      <c r="BR877" s="52">
        <f>IF(D877="","",IF(BO877-BP877-BN877&gt;0,0,BO877-BP877-BN877))</f>
        <v/>
      </c>
      <c r="BS877" s="53">
        <f>IF(D877="","",IFERROR(AB877*AI877,0))</f>
        <v/>
      </c>
      <c r="BT877" s="53">
        <f>IF(D877="","",IFERROR(IF(X877&gt;12, AI877*(U877+V877+X877), AI877*(U877+V877)),0))</f>
        <v/>
      </c>
      <c r="BU877" s="53">
        <f>IF(D877="","",IFERROR(((AB877*3)*AI877),0))</f>
        <v/>
      </c>
      <c r="BV877" s="53">
        <f>IF(D877="","",IF(BT877-BU877&gt;0,0,BT877-BU877))</f>
        <v/>
      </c>
      <c r="BW877" s="53">
        <f>IF(D877="","",IF(BT877-BU877-BS877&gt;0,0,BT877-BU877-BS877))</f>
        <v/>
      </c>
      <c r="BX877" s="36">
        <f>IF(D877="","",IFERROR(VLOOKUP(D877,'produto-entrada-7'!A:M,3,0),"SEM PEDIDO"))</f>
        <v/>
      </c>
      <c r="BY877" s="36">
        <f>IF(D877="","",VLOOKUP(D877,'produto-estoque-total-7'!A:AB,25,0))</f>
        <v/>
      </c>
      <c r="BZ877" s="36">
        <f>IF(D877="","",IFERROR(VLOOKUP(D877,'produto-estoque-total-7'!A:AB,26,0)/100,0))</f>
        <v/>
      </c>
      <c r="CA877" s="36">
        <f>IF(D877="","",IFERROR(VLOOKUP(D877,'produto-estoque-total-7'!A:AB,27,0)/100,0))</f>
        <v/>
      </c>
      <c r="CB877" s="41">
        <f>IF(D877="","",V877*AF877)</f>
        <v/>
      </c>
      <c r="CC877" s="41">
        <f>IF(D877="","",V877*AI877)</f>
        <v/>
      </c>
      <c r="CD877" s="54">
        <f>IF(D877="","",VLOOKUP(D877,'produto-estoque-total-7'!A:AB,28,0))</f>
        <v/>
      </c>
    </row>
    <row r="878">
      <c r="A878" s="36">
        <f>IF(D878="","",VLOOKUP(D878,'produto-estoque-total-7'!A:AB,3,0))</f>
        <v/>
      </c>
      <c r="B878" s="1">
        <f>IF(D878="","",VLOOKUP(D878,'produto-estoque-total-7'!A:AB,12,0))</f>
        <v/>
      </c>
      <c r="C878" s="1">
        <f>IF(D878="","",VLOOKUP(D878,'produto-estoque-total-7'!A:AB,2,0))</f>
        <v/>
      </c>
      <c r="D878" s="37">
        <f>IFERROR(IF('produto-estoque-total-7'!A877="","",'produto-estoque-total-7'!A877),"")</f>
        <v/>
      </c>
      <c r="E878" s="1">
        <f>IF(D878="","",VLOOKUP(D878,'produto-estoque-total-7'!A:AB,4,0))</f>
        <v/>
      </c>
      <c r="F878" s="36">
        <f>IF(D878="","",VLOOKUP(D878,'produto-estoque-total-7'!A:AB,13,0))</f>
        <v/>
      </c>
      <c r="G878" s="1">
        <f>IF(F878="","",VLOOKUP(F878,'FORNECEDORES X COMPRADOR'!A:D,4,0))</f>
        <v/>
      </c>
      <c r="H878" s="1">
        <f>IF(F878="","",VLOOKUP(F878,'FORNECEDORES X COMPRADOR'!A:E,5,0))</f>
        <v/>
      </c>
      <c r="I878" s="36">
        <f>IF(D878="","",VLOOKUP(D878,'produto-estoque-total-7'!A:AB,15,0))</f>
        <v/>
      </c>
      <c r="J878" s="36">
        <f>IF(D878="","",VLOOKUP(D878,'produto-estoque-total-7'!A:AB,19,0))</f>
        <v/>
      </c>
      <c r="K878" s="1">
        <f>IF(D878="","",VLOOKUP(D878,'produto-estoque-total-7'!A:AB,20,0))</f>
        <v/>
      </c>
      <c r="L878" s="36">
        <f>IF(D878="","",VLOOKUP(D878,'produto-estoque-total-7'!A:AB,17,0))</f>
        <v/>
      </c>
      <c r="M878" s="1">
        <f>IF(D878="","",VLOOKUP(D878,'produto-estoque-total-7'!A:AB,18,0))</f>
        <v/>
      </c>
      <c r="N878" s="36">
        <f>IF(D878="","",VLOOKUP(D878,'produto-estoque-total-7'!A:AB,21,0))</f>
        <v/>
      </c>
      <c r="O878" s="1">
        <f>IF(D878="","",VLOOKUP(D878,'produto-estoque-total-7'!A:AB,22,0))</f>
        <v/>
      </c>
      <c r="P878" s="36">
        <f>IF(D878="","",VLOOKUP(D878,'produto-estoque-total-7'!A:AB,23,0))</f>
        <v/>
      </c>
      <c r="Q878" s="1">
        <f>IF(D878="","",VLOOKUP(D878,'produto-estoque-total-7'!A:AB,24,0))</f>
        <v/>
      </c>
      <c r="R878" s="38">
        <f>IFERROR(IF(D878="","",VLOOKUP(D878,'produto-venda-7'!B:N,13,0)),"C")</f>
        <v/>
      </c>
      <c r="S878" s="39">
        <f>IF(D878="","",VLOOKUP(D878,'produto-estoque-total-7'!A:AB,6,0))</f>
        <v/>
      </c>
      <c r="T878" s="39">
        <f>IF(D878="","",VLOOKUP(D878,'produto-estoque-total-7'!A:AB,5,0))</f>
        <v/>
      </c>
      <c r="U878" s="40">
        <f>IF(D878="","",VLOOKUP(D878,'produto-estoque-total-7'!A:AB,11,0))</f>
        <v/>
      </c>
      <c r="V878" s="41">
        <f>IF(D878="","",IFERROR(VLOOKUP(D878,'produto-entrada-7'!A:M,10,0),0))</f>
        <v/>
      </c>
      <c r="W878" s="42" t="n"/>
      <c r="X878" s="39">
        <f>IF(D878="","",VLOOKUP(D878,'produto-estoque-total-7'!A:AB,8,0))</f>
        <v/>
      </c>
      <c r="Y878" s="39">
        <f>IF(D878="","",VLOOKUP(D878,'produto-estoque-total-7'!A:AB,9,0))</f>
        <v/>
      </c>
      <c r="Z878" s="39">
        <f>IF(D878="","",VLOOKUP(D878,'produto-estoque-total-7'!A:AB,10,0))</f>
        <v/>
      </c>
      <c r="AA878" s="39">
        <f>IFERROR(IF(D878="","",VLOOKUP(D878,'produto-venda-7'!B:N,4,0)),0)</f>
        <v/>
      </c>
      <c r="AB878" s="39">
        <f>IFERROR(IF(D878="","",VLOOKUP(D878,'produto-venda-7'!B:N,5,0)),0)</f>
        <v/>
      </c>
      <c r="AC878" s="39">
        <f>IF(D878="","",IFERROR(AA878/90,0))</f>
        <v/>
      </c>
      <c r="AD878" s="36">
        <f>IF(D878="","",IFERROR(VLOOKUP(D878,'produto-entrada-7'!A:M,4,0),0))</f>
        <v/>
      </c>
      <c r="AE878" s="36">
        <f>IFERROR(IF(D878="","",VLOOKUP(D878,'produto-venda-7'!B:N,10,0)),0)</f>
        <v/>
      </c>
      <c r="AF878" s="36">
        <f>IF(D878="","",IFERROR(VLOOKUP(D878,'produto-entrada-7'!A:M,11,0),0))</f>
        <v/>
      </c>
      <c r="AG878" s="1">
        <f>IF(D878="","",IFERROR(VLOOKUP(D878,'produto-entrada-7'!A:M,12,0),0))</f>
        <v/>
      </c>
      <c r="AH878" s="1">
        <f>IF(D878="","",IFERROR(VLOOKUP(D878,'produto-entrada-7'!A:M,13,0),0))</f>
        <v/>
      </c>
      <c r="AI878" s="36">
        <f>IFERROR(IF(D878="","",VLOOKUP(D878,'produto-venda-7'!B:N,11,0)),0)</f>
        <v/>
      </c>
      <c r="AJ878" s="43">
        <f>IF(D878="","",IFERROR(AI878*AB878,0))</f>
        <v/>
      </c>
      <c r="AK878" s="44">
        <f>IFERROR(IF(D878="","",VLOOKUP(F878,'ANALISE FORNECEDOR'!$A:$I,8,0)),"")</f>
        <v/>
      </c>
      <c r="AL878" s="44">
        <f>IF(D878="","",AVERAGE(AM878,AK878))</f>
        <v/>
      </c>
      <c r="AM878" s="44">
        <f>IFERROR(IF(D878="","",VLOOKUP(F878,'ANALISE FORNECEDOR'!$A:$I,9,0)),"")</f>
        <v/>
      </c>
      <c r="AN878" s="45">
        <f>IF(D878="","",IF(Y878&gt;12,AI878*(U878+Y878),AI878*U878))</f>
        <v/>
      </c>
      <c r="AO878" s="45">
        <f>IF(D878="","",IF(Y878&gt;12,AI878*(U878+V878+Y878),AI878*(U878+V878)))</f>
        <v/>
      </c>
      <c r="AP878" s="46">
        <f>IF(D878="","",IF(Y878&gt;12,AG878*(U878+Y878),AG878*U878))</f>
        <v/>
      </c>
      <c r="AQ878" s="46">
        <f>IF(D878="","",IF(Y878&gt;12,AG878*(U878+V878+Y878),AG878*(U878+V878)))</f>
        <v/>
      </c>
      <c r="AR878" s="46">
        <f>IF(D878="","",IF(OR(R878="A",R878="AA",R878="AAA"),AP878,0))</f>
        <v/>
      </c>
      <c r="AS878" s="46">
        <f>IF(D878="","",IF(R878="B",AP878,0))</f>
        <v/>
      </c>
      <c r="AT878" s="46">
        <f>IF(D878="","",IF(R878="C",AP878,0))</f>
        <v/>
      </c>
      <c r="AU878" s="47">
        <f>IF(D878="","",IFERROR(AN878/AJ878,0))</f>
        <v/>
      </c>
      <c r="AV878" s="47">
        <f>IF(D878="","",IFERROR(((AO878)/AJ878),0))</f>
        <v/>
      </c>
      <c r="AW878" s="48">
        <f>IF(D878="","",IF(OR(S878="S",NOT(AND(ISNUMBER(AC878),ISNUMBER(AL878),AC878*AL878&gt;=0))),0,AC878*AL878))</f>
        <v/>
      </c>
      <c r="AX878" s="49">
        <f>IFERROR(IF(D878="","",AW878*AG878),0)</f>
        <v/>
      </c>
      <c r="AY878" s="48">
        <f>IF(D878="","",IF(OR(S878="S",NOT(AND(ISNUMBER(AC878),ISNUMBER(AK878),AC878*AK878&gt;=0))),0,AC878*AK878))</f>
        <v/>
      </c>
      <c r="AZ878" s="48">
        <f>IFERROR(IF(D878="","",IF(AY878=0,0,IF(((AY878)-(U878+Y878))&lt;0,0,(AY878)-U878))),0)</f>
        <v/>
      </c>
      <c r="BA878" s="49">
        <f>IF(D878="","",AZ878*AG878)</f>
        <v/>
      </c>
      <c r="BB878" s="49">
        <f>IF(D878="","",IF(OR(R878="A",R878="AA",R878="AAA"),BA878,0))</f>
        <v/>
      </c>
      <c r="BC878" s="49">
        <f>IF(D878="","",IF(R878="B",BA878,0))</f>
        <v/>
      </c>
      <c r="BD878" s="49">
        <f>IF(D878="","",IF(R878="B",BA878,0))</f>
        <v/>
      </c>
      <c r="BE878" s="49">
        <f>IF(D878="","",IF(S878="S",
1,
IF(AC878=0,
1,
IF(
IFERROR(((U878+Y878)*AG878)/((AC878*AK878)*AG878),0)&lt;0,
0,
IF(
IFERROR(((U878+Y878)*AG878)/((AC878*AK878)*AG878),0)&gt;1,
1,
IFERROR(((U878+Y878)*AG878)/((AC878*AK878)*AG878),0)
)
)
)
))</f>
        <v/>
      </c>
      <c r="BF878" s="49">
        <f>IF(D878="","",IF(S878="S",
1,
IF(AC878=0,
1,
IF(
IFERROR(((U878+V878+Y878)*AG878)/((AC878*AK878)*AG878),0)&lt;0,
0,
IF(
IFERROR(((U878+V878+Y878)*AG878)/((AC878*AK878)*AG878),0)&gt;1,
1,
IFERROR(((U878+V878+Y878)*AG878)/((AC878*AK878)*AG878),0)
)
)
)
))</f>
        <v/>
      </c>
      <c r="BG878" s="50">
        <f>IF(D878="","",IF(S878="S",0,IF(AND(ISNUMBER(AC878),ISNUMBER(AM878)),IF(OR(AC878*AM878&lt;0,ISERR(AC878*AM878)),0,AC878*AM878),0)))</f>
        <v/>
      </c>
      <c r="BH878" s="50">
        <f>IF(D878="","",IF(BY878&gt;TODAY()-60,0,IF(Y878&gt;12,MAX(0,(U878+Y878)-BG878),MAX(0,U878-BG878))))</f>
        <v/>
      </c>
      <c r="BI878" s="51">
        <f>IF(D878="","",BH878*AG878)</f>
        <v/>
      </c>
      <c r="BJ878" s="51">
        <f>IF(D878="","",IF(OR(R878="A",R878="AA",R878="AAA"),BI878,0))</f>
        <v/>
      </c>
      <c r="BK878" s="51">
        <f>IF(D878="","",IF(R878="B",BI878,0))</f>
        <v/>
      </c>
      <c r="BL878" s="51">
        <f>IF(D878="","",IF(R878="C",BI878,0))</f>
        <v/>
      </c>
      <c r="BM878" s="51">
        <f>IF(D878="","",IFERROR(MAX(0,MIN(BI878/AP878,1)),0))</f>
        <v/>
      </c>
      <c r="BN878" s="52">
        <f>IF(D878="","",AB878*AG878)</f>
        <v/>
      </c>
      <c r="BO878" s="52">
        <f>IF(D878="","",(U878+V878+X878)*AG878)</f>
        <v/>
      </c>
      <c r="BP878" s="52">
        <f>IF(D878="","",(AB878*3)*AG878)</f>
        <v/>
      </c>
      <c r="BQ878" s="52">
        <f>IF(D878="","",IF(BO878-BP878&gt;0,0,BO878-BP878))</f>
        <v/>
      </c>
      <c r="BR878" s="52">
        <f>IF(D878="","",IF(BO878-BP878-BN878&gt;0,0,BO878-BP878-BN878))</f>
        <v/>
      </c>
      <c r="BS878" s="53">
        <f>IF(D878="","",IFERROR(AB878*AI878,0))</f>
        <v/>
      </c>
      <c r="BT878" s="53">
        <f>IF(D878="","",IFERROR(IF(X878&gt;12, AI878*(U878+V878+X878), AI878*(U878+V878)),0))</f>
        <v/>
      </c>
      <c r="BU878" s="53">
        <f>IF(D878="","",IFERROR(((AB878*3)*AI878),0))</f>
        <v/>
      </c>
      <c r="BV878" s="53">
        <f>IF(D878="","",IF(BT878-BU878&gt;0,0,BT878-BU878))</f>
        <v/>
      </c>
      <c r="BW878" s="53">
        <f>IF(D878="","",IF(BT878-BU878-BS878&gt;0,0,BT878-BU878-BS878))</f>
        <v/>
      </c>
      <c r="BX878" s="36">
        <f>IF(D878="","",IFERROR(VLOOKUP(D878,'produto-entrada-7'!A:M,3,0),"SEM PEDIDO"))</f>
        <v/>
      </c>
      <c r="BY878" s="36">
        <f>IF(D878="","",VLOOKUP(D878,'produto-estoque-total-7'!A:AB,25,0))</f>
        <v/>
      </c>
      <c r="BZ878" s="36">
        <f>IF(D878="","",IFERROR(VLOOKUP(D878,'produto-estoque-total-7'!A:AB,26,0)/100,0))</f>
        <v/>
      </c>
      <c r="CA878" s="36">
        <f>IF(D878="","",IFERROR(VLOOKUP(D878,'produto-estoque-total-7'!A:AB,27,0)/100,0))</f>
        <v/>
      </c>
      <c r="CB878" s="41">
        <f>IF(D878="","",V878*AF878)</f>
        <v/>
      </c>
      <c r="CC878" s="41">
        <f>IF(D878="","",V878*AI878)</f>
        <v/>
      </c>
      <c r="CD878" s="54">
        <f>IF(D878="","",VLOOKUP(D878,'produto-estoque-total-7'!A:AB,28,0))</f>
        <v/>
      </c>
    </row>
    <row r="879">
      <c r="A879" s="36">
        <f>IF(D879="","",VLOOKUP(D879,'produto-estoque-total-7'!A:AB,3,0))</f>
        <v/>
      </c>
      <c r="B879" s="1">
        <f>IF(D879="","",VLOOKUP(D879,'produto-estoque-total-7'!A:AB,12,0))</f>
        <v/>
      </c>
      <c r="C879" s="1">
        <f>IF(D879="","",VLOOKUP(D879,'produto-estoque-total-7'!A:AB,2,0))</f>
        <v/>
      </c>
      <c r="D879" s="37">
        <f>IFERROR(IF('produto-estoque-total-7'!A878="","",'produto-estoque-total-7'!A878),"")</f>
        <v/>
      </c>
      <c r="E879" s="1">
        <f>IF(D879="","",VLOOKUP(D879,'produto-estoque-total-7'!A:AB,4,0))</f>
        <v/>
      </c>
      <c r="F879" s="36">
        <f>IF(D879="","",VLOOKUP(D879,'produto-estoque-total-7'!A:AB,13,0))</f>
        <v/>
      </c>
      <c r="G879" s="1">
        <f>IF(F879="","",VLOOKUP(F879,'FORNECEDORES X COMPRADOR'!A:D,4,0))</f>
        <v/>
      </c>
      <c r="H879" s="1">
        <f>IF(F879="","",VLOOKUP(F879,'FORNECEDORES X COMPRADOR'!A:E,5,0))</f>
        <v/>
      </c>
      <c r="I879" s="36">
        <f>IF(D879="","",VLOOKUP(D879,'produto-estoque-total-7'!A:AB,15,0))</f>
        <v/>
      </c>
      <c r="J879" s="36">
        <f>IF(D879="","",VLOOKUP(D879,'produto-estoque-total-7'!A:AB,19,0))</f>
        <v/>
      </c>
      <c r="K879" s="1">
        <f>IF(D879="","",VLOOKUP(D879,'produto-estoque-total-7'!A:AB,20,0))</f>
        <v/>
      </c>
      <c r="L879" s="36">
        <f>IF(D879="","",VLOOKUP(D879,'produto-estoque-total-7'!A:AB,17,0))</f>
        <v/>
      </c>
      <c r="M879" s="1">
        <f>IF(D879="","",VLOOKUP(D879,'produto-estoque-total-7'!A:AB,18,0))</f>
        <v/>
      </c>
      <c r="N879" s="36">
        <f>IF(D879="","",VLOOKUP(D879,'produto-estoque-total-7'!A:AB,21,0))</f>
        <v/>
      </c>
      <c r="O879" s="1">
        <f>IF(D879="","",VLOOKUP(D879,'produto-estoque-total-7'!A:AB,22,0))</f>
        <v/>
      </c>
      <c r="P879" s="36">
        <f>IF(D879="","",VLOOKUP(D879,'produto-estoque-total-7'!A:AB,23,0))</f>
        <v/>
      </c>
      <c r="Q879" s="1">
        <f>IF(D879="","",VLOOKUP(D879,'produto-estoque-total-7'!A:AB,24,0))</f>
        <v/>
      </c>
      <c r="R879" s="38">
        <f>IFERROR(IF(D879="","",VLOOKUP(D879,'produto-venda-7'!B:N,13,0)),"C")</f>
        <v/>
      </c>
      <c r="S879" s="39">
        <f>IF(D879="","",VLOOKUP(D879,'produto-estoque-total-7'!A:AB,6,0))</f>
        <v/>
      </c>
      <c r="T879" s="39">
        <f>IF(D879="","",VLOOKUP(D879,'produto-estoque-total-7'!A:AB,5,0))</f>
        <v/>
      </c>
      <c r="U879" s="40">
        <f>IF(D879="","",VLOOKUP(D879,'produto-estoque-total-7'!A:AB,11,0))</f>
        <v/>
      </c>
      <c r="V879" s="41">
        <f>IF(D879="","",IFERROR(VLOOKUP(D879,'produto-entrada-7'!A:M,10,0),0))</f>
        <v/>
      </c>
      <c r="W879" s="42" t="n"/>
      <c r="X879" s="39">
        <f>IF(D879="","",VLOOKUP(D879,'produto-estoque-total-7'!A:AB,8,0))</f>
        <v/>
      </c>
      <c r="Y879" s="39">
        <f>IF(D879="","",VLOOKUP(D879,'produto-estoque-total-7'!A:AB,9,0))</f>
        <v/>
      </c>
      <c r="Z879" s="39">
        <f>IF(D879="","",VLOOKUP(D879,'produto-estoque-total-7'!A:AB,10,0))</f>
        <v/>
      </c>
      <c r="AA879" s="39">
        <f>IFERROR(IF(D879="","",VLOOKUP(D879,'produto-venda-7'!B:N,4,0)),0)</f>
        <v/>
      </c>
      <c r="AB879" s="39">
        <f>IFERROR(IF(D879="","",VLOOKUP(D879,'produto-venda-7'!B:N,5,0)),0)</f>
        <v/>
      </c>
      <c r="AC879" s="39">
        <f>IF(D879="","",IFERROR(AA879/90,0))</f>
        <v/>
      </c>
      <c r="AD879" s="36">
        <f>IF(D879="","",IFERROR(VLOOKUP(D879,'produto-entrada-7'!A:M,4,0),0))</f>
        <v/>
      </c>
      <c r="AE879" s="36">
        <f>IFERROR(IF(D879="","",VLOOKUP(D879,'produto-venda-7'!B:N,10,0)),0)</f>
        <v/>
      </c>
      <c r="AF879" s="36">
        <f>IF(D879="","",IFERROR(VLOOKUP(D879,'produto-entrada-7'!A:M,11,0),0))</f>
        <v/>
      </c>
      <c r="AG879" s="1">
        <f>IF(D879="","",IFERROR(VLOOKUP(D879,'produto-entrada-7'!A:M,12,0),0))</f>
        <v/>
      </c>
      <c r="AH879" s="1">
        <f>IF(D879="","",IFERROR(VLOOKUP(D879,'produto-entrada-7'!A:M,13,0),0))</f>
        <v/>
      </c>
      <c r="AI879" s="36">
        <f>IFERROR(IF(D879="","",VLOOKUP(D879,'produto-venda-7'!B:N,11,0)),0)</f>
        <v/>
      </c>
      <c r="AJ879" s="43">
        <f>IF(D879="","",IFERROR(AI879*AB879,0))</f>
        <v/>
      </c>
      <c r="AK879" s="44">
        <f>IFERROR(IF(D879="","",VLOOKUP(F879,'ANALISE FORNECEDOR'!$A:$I,8,0)),"")</f>
        <v/>
      </c>
      <c r="AL879" s="44">
        <f>IF(D879="","",AVERAGE(AM879,AK879))</f>
        <v/>
      </c>
      <c r="AM879" s="44">
        <f>IFERROR(IF(D879="","",VLOOKUP(F879,'ANALISE FORNECEDOR'!$A:$I,9,0)),"")</f>
        <v/>
      </c>
      <c r="AN879" s="45">
        <f>IF(D879="","",IF(Y879&gt;12,AI879*(U879+Y879),AI879*U879))</f>
        <v/>
      </c>
      <c r="AO879" s="45">
        <f>IF(D879="","",IF(Y879&gt;12,AI879*(U879+V879+Y879),AI879*(U879+V879)))</f>
        <v/>
      </c>
      <c r="AP879" s="46">
        <f>IF(D879="","",IF(Y879&gt;12,AG879*(U879+Y879),AG879*U879))</f>
        <v/>
      </c>
      <c r="AQ879" s="46">
        <f>IF(D879="","",IF(Y879&gt;12,AG879*(U879+V879+Y879),AG879*(U879+V879)))</f>
        <v/>
      </c>
      <c r="AR879" s="46">
        <f>IF(D879="","",IF(OR(R879="A",R879="AA",R879="AAA"),AP879,0))</f>
        <v/>
      </c>
      <c r="AS879" s="46">
        <f>IF(D879="","",IF(R879="B",AP879,0))</f>
        <v/>
      </c>
      <c r="AT879" s="46">
        <f>IF(D879="","",IF(R879="C",AP879,0))</f>
        <v/>
      </c>
      <c r="AU879" s="47">
        <f>IF(D879="","",IFERROR(AN879/AJ879,0))</f>
        <v/>
      </c>
      <c r="AV879" s="47">
        <f>IF(D879="","",IFERROR(((AO879)/AJ879),0))</f>
        <v/>
      </c>
      <c r="AW879" s="48">
        <f>IF(D879="","",IF(OR(S879="S",NOT(AND(ISNUMBER(AC879),ISNUMBER(AL879),AC879*AL879&gt;=0))),0,AC879*AL879))</f>
        <v/>
      </c>
      <c r="AX879" s="49">
        <f>IFERROR(IF(D879="","",AW879*AG879),0)</f>
        <v/>
      </c>
      <c r="AY879" s="48">
        <f>IF(D879="","",IF(OR(S879="S",NOT(AND(ISNUMBER(AC879),ISNUMBER(AK879),AC879*AK879&gt;=0))),0,AC879*AK879))</f>
        <v/>
      </c>
      <c r="AZ879" s="48">
        <f>IFERROR(IF(D879="","",IF(AY879=0,0,IF(((AY879)-(U879+Y879))&lt;0,0,(AY879)-U879))),0)</f>
        <v/>
      </c>
      <c r="BA879" s="49">
        <f>IF(D879="","",AZ879*AG879)</f>
        <v/>
      </c>
      <c r="BB879" s="49">
        <f>IF(D879="","",IF(OR(R879="A",R879="AA",R879="AAA"),BA879,0))</f>
        <v/>
      </c>
      <c r="BC879" s="49">
        <f>IF(D879="","",IF(R879="B",BA879,0))</f>
        <v/>
      </c>
      <c r="BD879" s="49">
        <f>IF(D879="","",IF(R879="B",BA879,0))</f>
        <v/>
      </c>
      <c r="BE879" s="49">
        <f>IF(D879="","",IF(S879="S",
1,
IF(AC879=0,
1,
IF(
IFERROR(((U879+Y879)*AG879)/((AC879*AK879)*AG879),0)&lt;0,
0,
IF(
IFERROR(((U879+Y879)*AG879)/((AC879*AK879)*AG879),0)&gt;1,
1,
IFERROR(((U879+Y879)*AG879)/((AC879*AK879)*AG879),0)
)
)
)
))</f>
        <v/>
      </c>
      <c r="BF879" s="49">
        <f>IF(D879="","",IF(S879="S",
1,
IF(AC879=0,
1,
IF(
IFERROR(((U879+V879+Y879)*AG879)/((AC879*AK879)*AG879),0)&lt;0,
0,
IF(
IFERROR(((U879+V879+Y879)*AG879)/((AC879*AK879)*AG879),0)&gt;1,
1,
IFERROR(((U879+V879+Y879)*AG879)/((AC879*AK879)*AG879),0)
)
)
)
))</f>
        <v/>
      </c>
      <c r="BG879" s="50">
        <f>IF(D879="","",IF(S879="S",0,IF(AND(ISNUMBER(AC879),ISNUMBER(AM879)),IF(OR(AC879*AM879&lt;0,ISERR(AC879*AM879)),0,AC879*AM879),0)))</f>
        <v/>
      </c>
      <c r="BH879" s="50">
        <f>IF(D879="","",IF(BY879&gt;TODAY()-60,0,IF(Y879&gt;12,MAX(0,(U879+Y879)-BG879),MAX(0,U879-BG879))))</f>
        <v/>
      </c>
      <c r="BI879" s="51">
        <f>IF(D879="","",BH879*AG879)</f>
        <v/>
      </c>
      <c r="BJ879" s="51">
        <f>IF(D879="","",IF(OR(R879="A",R879="AA",R879="AAA"),BI879,0))</f>
        <v/>
      </c>
      <c r="BK879" s="51">
        <f>IF(D879="","",IF(R879="B",BI879,0))</f>
        <v/>
      </c>
      <c r="BL879" s="51">
        <f>IF(D879="","",IF(R879="C",BI879,0))</f>
        <v/>
      </c>
      <c r="BM879" s="51">
        <f>IF(D879="","",IFERROR(MAX(0,MIN(BI879/AP879,1)),0))</f>
        <v/>
      </c>
      <c r="BN879" s="52">
        <f>IF(D879="","",AB879*AG879)</f>
        <v/>
      </c>
      <c r="BO879" s="52">
        <f>IF(D879="","",(U879+V879+X879)*AG879)</f>
        <v/>
      </c>
      <c r="BP879" s="52">
        <f>IF(D879="","",(AB879*3)*AG879)</f>
        <v/>
      </c>
      <c r="BQ879" s="52">
        <f>IF(D879="","",IF(BO879-BP879&gt;0,0,BO879-BP879))</f>
        <v/>
      </c>
      <c r="BR879" s="52">
        <f>IF(D879="","",IF(BO879-BP879-BN879&gt;0,0,BO879-BP879-BN879))</f>
        <v/>
      </c>
      <c r="BS879" s="53">
        <f>IF(D879="","",IFERROR(AB879*AI879,0))</f>
        <v/>
      </c>
      <c r="BT879" s="53">
        <f>IF(D879="","",IFERROR(IF(X879&gt;12, AI879*(U879+V879+X879), AI879*(U879+V879)),0))</f>
        <v/>
      </c>
      <c r="BU879" s="53">
        <f>IF(D879="","",IFERROR(((AB879*3)*AI879),0))</f>
        <v/>
      </c>
      <c r="BV879" s="53">
        <f>IF(D879="","",IF(BT879-BU879&gt;0,0,BT879-BU879))</f>
        <v/>
      </c>
      <c r="BW879" s="53">
        <f>IF(D879="","",IF(BT879-BU879-BS879&gt;0,0,BT879-BU879-BS879))</f>
        <v/>
      </c>
      <c r="BX879" s="36">
        <f>IF(D879="","",IFERROR(VLOOKUP(D879,'produto-entrada-7'!A:M,3,0),"SEM PEDIDO"))</f>
        <v/>
      </c>
      <c r="BY879" s="36">
        <f>IF(D879="","",VLOOKUP(D879,'produto-estoque-total-7'!A:AB,25,0))</f>
        <v/>
      </c>
      <c r="BZ879" s="36">
        <f>IF(D879="","",IFERROR(VLOOKUP(D879,'produto-estoque-total-7'!A:AB,26,0)/100,0))</f>
        <v/>
      </c>
      <c r="CA879" s="36">
        <f>IF(D879="","",IFERROR(VLOOKUP(D879,'produto-estoque-total-7'!A:AB,27,0)/100,0))</f>
        <v/>
      </c>
      <c r="CB879" s="41">
        <f>IF(D879="","",V879*AF879)</f>
        <v/>
      </c>
      <c r="CC879" s="41">
        <f>IF(D879="","",V879*AI879)</f>
        <v/>
      </c>
      <c r="CD879" s="54">
        <f>IF(D879="","",VLOOKUP(D879,'produto-estoque-total-7'!A:AB,28,0))</f>
        <v/>
      </c>
    </row>
    <row r="880">
      <c r="A880" s="36">
        <f>IF(D880="","",VLOOKUP(D880,'produto-estoque-total-7'!A:AB,3,0))</f>
        <v/>
      </c>
      <c r="B880" s="1">
        <f>IF(D880="","",VLOOKUP(D880,'produto-estoque-total-7'!A:AB,12,0))</f>
        <v/>
      </c>
      <c r="C880" s="1">
        <f>IF(D880="","",VLOOKUP(D880,'produto-estoque-total-7'!A:AB,2,0))</f>
        <v/>
      </c>
      <c r="D880" s="37">
        <f>IFERROR(IF('produto-estoque-total-7'!A879="","",'produto-estoque-total-7'!A879),"")</f>
        <v/>
      </c>
      <c r="E880" s="1">
        <f>IF(D880="","",VLOOKUP(D880,'produto-estoque-total-7'!A:AB,4,0))</f>
        <v/>
      </c>
      <c r="F880" s="36">
        <f>IF(D880="","",VLOOKUP(D880,'produto-estoque-total-7'!A:AB,13,0))</f>
        <v/>
      </c>
      <c r="G880" s="1">
        <f>IF(F880="","",VLOOKUP(F880,'FORNECEDORES X COMPRADOR'!A:D,4,0))</f>
        <v/>
      </c>
      <c r="H880" s="1">
        <f>IF(F880="","",VLOOKUP(F880,'FORNECEDORES X COMPRADOR'!A:E,5,0))</f>
        <v/>
      </c>
      <c r="I880" s="36">
        <f>IF(D880="","",VLOOKUP(D880,'produto-estoque-total-7'!A:AB,15,0))</f>
        <v/>
      </c>
      <c r="J880" s="36">
        <f>IF(D880="","",VLOOKUP(D880,'produto-estoque-total-7'!A:AB,19,0))</f>
        <v/>
      </c>
      <c r="K880" s="1">
        <f>IF(D880="","",VLOOKUP(D880,'produto-estoque-total-7'!A:AB,20,0))</f>
        <v/>
      </c>
      <c r="L880" s="36">
        <f>IF(D880="","",VLOOKUP(D880,'produto-estoque-total-7'!A:AB,17,0))</f>
        <v/>
      </c>
      <c r="M880" s="1">
        <f>IF(D880="","",VLOOKUP(D880,'produto-estoque-total-7'!A:AB,18,0))</f>
        <v/>
      </c>
      <c r="N880" s="36">
        <f>IF(D880="","",VLOOKUP(D880,'produto-estoque-total-7'!A:AB,21,0))</f>
        <v/>
      </c>
      <c r="O880" s="1">
        <f>IF(D880="","",VLOOKUP(D880,'produto-estoque-total-7'!A:AB,22,0))</f>
        <v/>
      </c>
      <c r="P880" s="36">
        <f>IF(D880="","",VLOOKUP(D880,'produto-estoque-total-7'!A:AB,23,0))</f>
        <v/>
      </c>
      <c r="Q880" s="1">
        <f>IF(D880="","",VLOOKUP(D880,'produto-estoque-total-7'!A:AB,24,0))</f>
        <v/>
      </c>
      <c r="R880" s="38">
        <f>IFERROR(IF(D880="","",VLOOKUP(D880,'produto-venda-7'!B:N,13,0)),"C")</f>
        <v/>
      </c>
      <c r="S880" s="39">
        <f>IF(D880="","",VLOOKUP(D880,'produto-estoque-total-7'!A:AB,6,0))</f>
        <v/>
      </c>
      <c r="T880" s="39">
        <f>IF(D880="","",VLOOKUP(D880,'produto-estoque-total-7'!A:AB,5,0))</f>
        <v/>
      </c>
      <c r="U880" s="40">
        <f>IF(D880="","",VLOOKUP(D880,'produto-estoque-total-7'!A:AB,11,0))</f>
        <v/>
      </c>
      <c r="V880" s="41">
        <f>IF(D880="","",IFERROR(VLOOKUP(D880,'produto-entrada-7'!A:M,10,0),0))</f>
        <v/>
      </c>
      <c r="W880" s="42" t="n"/>
      <c r="X880" s="39">
        <f>IF(D880="","",VLOOKUP(D880,'produto-estoque-total-7'!A:AB,8,0))</f>
        <v/>
      </c>
      <c r="Y880" s="39">
        <f>IF(D880="","",VLOOKUP(D880,'produto-estoque-total-7'!A:AB,9,0))</f>
        <v/>
      </c>
      <c r="Z880" s="39">
        <f>IF(D880="","",VLOOKUP(D880,'produto-estoque-total-7'!A:AB,10,0))</f>
        <v/>
      </c>
      <c r="AA880" s="39">
        <f>IFERROR(IF(D880="","",VLOOKUP(D880,'produto-venda-7'!B:N,4,0)),0)</f>
        <v/>
      </c>
      <c r="AB880" s="39">
        <f>IFERROR(IF(D880="","",VLOOKUP(D880,'produto-venda-7'!B:N,5,0)),0)</f>
        <v/>
      </c>
      <c r="AC880" s="39">
        <f>IF(D880="","",IFERROR(AA880/90,0))</f>
        <v/>
      </c>
      <c r="AD880" s="36">
        <f>IF(D880="","",IFERROR(VLOOKUP(D880,'produto-entrada-7'!A:M,4,0),0))</f>
        <v/>
      </c>
      <c r="AE880" s="36">
        <f>IFERROR(IF(D880="","",VLOOKUP(D880,'produto-venda-7'!B:N,10,0)),0)</f>
        <v/>
      </c>
      <c r="AF880" s="36">
        <f>IF(D880="","",IFERROR(VLOOKUP(D880,'produto-entrada-7'!A:M,11,0),0))</f>
        <v/>
      </c>
      <c r="AG880" s="1">
        <f>IF(D880="","",IFERROR(VLOOKUP(D880,'produto-entrada-7'!A:M,12,0),0))</f>
        <v/>
      </c>
      <c r="AH880" s="1">
        <f>IF(D880="","",IFERROR(VLOOKUP(D880,'produto-entrada-7'!A:M,13,0),0))</f>
        <v/>
      </c>
      <c r="AI880" s="36">
        <f>IFERROR(IF(D880="","",VLOOKUP(D880,'produto-venda-7'!B:N,11,0)),0)</f>
        <v/>
      </c>
      <c r="AJ880" s="43">
        <f>IF(D880="","",IFERROR(AI880*AB880,0))</f>
        <v/>
      </c>
      <c r="AK880" s="44">
        <f>IFERROR(IF(D880="","",VLOOKUP(F880,'ANALISE FORNECEDOR'!$A:$I,8,0)),"")</f>
        <v/>
      </c>
      <c r="AL880" s="44">
        <f>IF(D880="","",AVERAGE(AM880,AK880))</f>
        <v/>
      </c>
      <c r="AM880" s="44">
        <f>IFERROR(IF(D880="","",VLOOKUP(F880,'ANALISE FORNECEDOR'!$A:$I,9,0)),"")</f>
        <v/>
      </c>
      <c r="AN880" s="45">
        <f>IF(D880="","",IF(Y880&gt;12,AI880*(U880+Y880),AI880*U880))</f>
        <v/>
      </c>
      <c r="AO880" s="45">
        <f>IF(D880="","",IF(Y880&gt;12,AI880*(U880+V880+Y880),AI880*(U880+V880)))</f>
        <v/>
      </c>
      <c r="AP880" s="46">
        <f>IF(D880="","",IF(Y880&gt;12,AG880*(U880+Y880),AG880*U880))</f>
        <v/>
      </c>
      <c r="AQ880" s="46">
        <f>IF(D880="","",IF(Y880&gt;12,AG880*(U880+V880+Y880),AG880*(U880+V880)))</f>
        <v/>
      </c>
      <c r="AR880" s="46">
        <f>IF(D880="","",IF(OR(R880="A",R880="AA",R880="AAA"),AP880,0))</f>
        <v/>
      </c>
      <c r="AS880" s="46">
        <f>IF(D880="","",IF(R880="B",AP880,0))</f>
        <v/>
      </c>
      <c r="AT880" s="46">
        <f>IF(D880="","",IF(R880="C",AP880,0))</f>
        <v/>
      </c>
      <c r="AU880" s="47">
        <f>IF(D880="","",IFERROR(AN880/AJ880,0))</f>
        <v/>
      </c>
      <c r="AV880" s="47">
        <f>IF(D880="","",IFERROR(((AO880)/AJ880),0))</f>
        <v/>
      </c>
      <c r="AW880" s="48">
        <f>IF(D880="","",IF(OR(S880="S",NOT(AND(ISNUMBER(AC880),ISNUMBER(AL880),AC880*AL880&gt;=0))),0,AC880*AL880))</f>
        <v/>
      </c>
      <c r="AX880" s="49">
        <f>IFERROR(IF(D880="","",AW880*AG880),0)</f>
        <v/>
      </c>
      <c r="AY880" s="48">
        <f>IF(D880="","",IF(OR(S880="S",NOT(AND(ISNUMBER(AC880),ISNUMBER(AK880),AC880*AK880&gt;=0))),0,AC880*AK880))</f>
        <v/>
      </c>
      <c r="AZ880" s="48">
        <f>IFERROR(IF(D880="","",IF(AY880=0,0,IF(((AY880)-(U880+Y880))&lt;0,0,(AY880)-U880))),0)</f>
        <v/>
      </c>
      <c r="BA880" s="49">
        <f>IF(D880="","",AZ880*AG880)</f>
        <v/>
      </c>
      <c r="BB880" s="49">
        <f>IF(D880="","",IF(OR(R880="A",R880="AA",R880="AAA"),BA880,0))</f>
        <v/>
      </c>
      <c r="BC880" s="49">
        <f>IF(D880="","",IF(R880="B",BA880,0))</f>
        <v/>
      </c>
      <c r="BD880" s="49">
        <f>IF(D880="","",IF(R880="B",BA880,0))</f>
        <v/>
      </c>
      <c r="BE880" s="49">
        <f>IF(D880="","",IF(S880="S",
1,
IF(AC880=0,
1,
IF(
IFERROR(((U880+Y880)*AG880)/((AC880*AK880)*AG880),0)&lt;0,
0,
IF(
IFERROR(((U880+Y880)*AG880)/((AC880*AK880)*AG880),0)&gt;1,
1,
IFERROR(((U880+Y880)*AG880)/((AC880*AK880)*AG880),0)
)
)
)
))</f>
        <v/>
      </c>
      <c r="BF880" s="49">
        <f>IF(D880="","",IF(S880="S",
1,
IF(AC880=0,
1,
IF(
IFERROR(((U880+V880+Y880)*AG880)/((AC880*AK880)*AG880),0)&lt;0,
0,
IF(
IFERROR(((U880+V880+Y880)*AG880)/((AC880*AK880)*AG880),0)&gt;1,
1,
IFERROR(((U880+V880+Y880)*AG880)/((AC880*AK880)*AG880),0)
)
)
)
))</f>
        <v/>
      </c>
      <c r="BG880" s="50">
        <f>IF(D880="","",IF(S880="S",0,IF(AND(ISNUMBER(AC880),ISNUMBER(AM880)),IF(OR(AC880*AM880&lt;0,ISERR(AC880*AM880)),0,AC880*AM880),0)))</f>
        <v/>
      </c>
      <c r="BH880" s="50">
        <f>IF(D880="","",IF(BY880&gt;TODAY()-60,0,IF(Y880&gt;12,MAX(0,(U880+Y880)-BG880),MAX(0,U880-BG880))))</f>
        <v/>
      </c>
      <c r="BI880" s="51">
        <f>IF(D880="","",BH880*AG880)</f>
        <v/>
      </c>
      <c r="BJ880" s="51">
        <f>IF(D880="","",IF(OR(R880="A",R880="AA",R880="AAA"),BI880,0))</f>
        <v/>
      </c>
      <c r="BK880" s="51">
        <f>IF(D880="","",IF(R880="B",BI880,0))</f>
        <v/>
      </c>
      <c r="BL880" s="51">
        <f>IF(D880="","",IF(R880="C",BI880,0))</f>
        <v/>
      </c>
      <c r="BM880" s="51">
        <f>IF(D880="","",IFERROR(MAX(0,MIN(BI880/AP880,1)),0))</f>
        <v/>
      </c>
      <c r="BN880" s="52">
        <f>IF(D880="","",AB880*AG880)</f>
        <v/>
      </c>
      <c r="BO880" s="52">
        <f>IF(D880="","",(U880+V880+X880)*AG880)</f>
        <v/>
      </c>
      <c r="BP880" s="52">
        <f>IF(D880="","",(AB880*3)*AG880)</f>
        <v/>
      </c>
      <c r="BQ880" s="52">
        <f>IF(D880="","",IF(BO880-BP880&gt;0,0,BO880-BP880))</f>
        <v/>
      </c>
      <c r="BR880" s="52">
        <f>IF(D880="","",IF(BO880-BP880-BN880&gt;0,0,BO880-BP880-BN880))</f>
        <v/>
      </c>
      <c r="BS880" s="53">
        <f>IF(D880="","",IFERROR(AB880*AI880,0))</f>
        <v/>
      </c>
      <c r="BT880" s="53">
        <f>IF(D880="","",IFERROR(IF(X880&gt;12, AI880*(U880+V880+X880), AI880*(U880+V880)),0))</f>
        <v/>
      </c>
      <c r="BU880" s="53">
        <f>IF(D880="","",IFERROR(((AB880*3)*AI880),0))</f>
        <v/>
      </c>
      <c r="BV880" s="53">
        <f>IF(D880="","",IF(BT880-BU880&gt;0,0,BT880-BU880))</f>
        <v/>
      </c>
      <c r="BW880" s="53">
        <f>IF(D880="","",IF(BT880-BU880-BS880&gt;0,0,BT880-BU880-BS880))</f>
        <v/>
      </c>
      <c r="BX880" s="36">
        <f>IF(D880="","",IFERROR(VLOOKUP(D880,'produto-entrada-7'!A:M,3,0),"SEM PEDIDO"))</f>
        <v/>
      </c>
      <c r="BY880" s="36">
        <f>IF(D880="","",VLOOKUP(D880,'produto-estoque-total-7'!A:AB,25,0))</f>
        <v/>
      </c>
      <c r="BZ880" s="36">
        <f>IF(D880="","",IFERROR(VLOOKUP(D880,'produto-estoque-total-7'!A:AB,26,0)/100,0))</f>
        <v/>
      </c>
      <c r="CA880" s="36">
        <f>IF(D880="","",IFERROR(VLOOKUP(D880,'produto-estoque-total-7'!A:AB,27,0)/100,0))</f>
        <v/>
      </c>
      <c r="CB880" s="41">
        <f>IF(D880="","",V880*AF880)</f>
        <v/>
      </c>
      <c r="CC880" s="41">
        <f>IF(D880="","",V880*AI880)</f>
        <v/>
      </c>
      <c r="CD880" s="54">
        <f>IF(D880="","",VLOOKUP(D880,'produto-estoque-total-7'!A:AB,28,0))</f>
        <v/>
      </c>
    </row>
    <row r="881">
      <c r="A881" s="36">
        <f>IF(D881="","",VLOOKUP(D881,'produto-estoque-total-7'!A:AB,3,0))</f>
        <v/>
      </c>
      <c r="B881" s="1">
        <f>IF(D881="","",VLOOKUP(D881,'produto-estoque-total-7'!A:AB,12,0))</f>
        <v/>
      </c>
      <c r="C881" s="1">
        <f>IF(D881="","",VLOOKUP(D881,'produto-estoque-total-7'!A:AB,2,0))</f>
        <v/>
      </c>
      <c r="D881" s="37">
        <f>IFERROR(IF('produto-estoque-total-7'!A880="","",'produto-estoque-total-7'!A880),"")</f>
        <v/>
      </c>
      <c r="E881" s="1">
        <f>IF(D881="","",VLOOKUP(D881,'produto-estoque-total-7'!A:AB,4,0))</f>
        <v/>
      </c>
      <c r="F881" s="36">
        <f>IF(D881="","",VLOOKUP(D881,'produto-estoque-total-7'!A:AB,13,0))</f>
        <v/>
      </c>
      <c r="G881" s="1">
        <f>IF(F881="","",VLOOKUP(F881,'FORNECEDORES X COMPRADOR'!A:D,4,0))</f>
        <v/>
      </c>
      <c r="H881" s="1">
        <f>IF(F881="","",VLOOKUP(F881,'FORNECEDORES X COMPRADOR'!A:E,5,0))</f>
        <v/>
      </c>
      <c r="I881" s="36">
        <f>IF(D881="","",VLOOKUP(D881,'produto-estoque-total-7'!A:AB,15,0))</f>
        <v/>
      </c>
      <c r="J881" s="36">
        <f>IF(D881="","",VLOOKUP(D881,'produto-estoque-total-7'!A:AB,19,0))</f>
        <v/>
      </c>
      <c r="K881" s="1">
        <f>IF(D881="","",VLOOKUP(D881,'produto-estoque-total-7'!A:AB,20,0))</f>
        <v/>
      </c>
      <c r="L881" s="36">
        <f>IF(D881="","",VLOOKUP(D881,'produto-estoque-total-7'!A:AB,17,0))</f>
        <v/>
      </c>
      <c r="M881" s="1">
        <f>IF(D881="","",VLOOKUP(D881,'produto-estoque-total-7'!A:AB,18,0))</f>
        <v/>
      </c>
      <c r="N881" s="36">
        <f>IF(D881="","",VLOOKUP(D881,'produto-estoque-total-7'!A:AB,21,0))</f>
        <v/>
      </c>
      <c r="O881" s="1">
        <f>IF(D881="","",VLOOKUP(D881,'produto-estoque-total-7'!A:AB,22,0))</f>
        <v/>
      </c>
      <c r="P881" s="36">
        <f>IF(D881="","",VLOOKUP(D881,'produto-estoque-total-7'!A:AB,23,0))</f>
        <v/>
      </c>
      <c r="Q881" s="1">
        <f>IF(D881="","",VLOOKUP(D881,'produto-estoque-total-7'!A:AB,24,0))</f>
        <v/>
      </c>
      <c r="R881" s="38">
        <f>IFERROR(IF(D881="","",VLOOKUP(D881,'produto-venda-7'!B:N,13,0)),"C")</f>
        <v/>
      </c>
      <c r="S881" s="39">
        <f>IF(D881="","",VLOOKUP(D881,'produto-estoque-total-7'!A:AB,6,0))</f>
        <v/>
      </c>
      <c r="T881" s="39">
        <f>IF(D881="","",VLOOKUP(D881,'produto-estoque-total-7'!A:AB,5,0))</f>
        <v/>
      </c>
      <c r="U881" s="40">
        <f>IF(D881="","",VLOOKUP(D881,'produto-estoque-total-7'!A:AB,11,0))</f>
        <v/>
      </c>
      <c r="V881" s="41">
        <f>IF(D881="","",IFERROR(VLOOKUP(D881,'produto-entrada-7'!A:M,10,0),0))</f>
        <v/>
      </c>
      <c r="W881" s="42" t="n"/>
      <c r="X881" s="39">
        <f>IF(D881="","",VLOOKUP(D881,'produto-estoque-total-7'!A:AB,8,0))</f>
        <v/>
      </c>
      <c r="Y881" s="39">
        <f>IF(D881="","",VLOOKUP(D881,'produto-estoque-total-7'!A:AB,9,0))</f>
        <v/>
      </c>
      <c r="Z881" s="39">
        <f>IF(D881="","",VLOOKUP(D881,'produto-estoque-total-7'!A:AB,10,0))</f>
        <v/>
      </c>
      <c r="AA881" s="39">
        <f>IFERROR(IF(D881="","",VLOOKUP(D881,'produto-venda-7'!B:N,4,0)),0)</f>
        <v/>
      </c>
      <c r="AB881" s="39">
        <f>IFERROR(IF(D881="","",VLOOKUP(D881,'produto-venda-7'!B:N,5,0)),0)</f>
        <v/>
      </c>
      <c r="AC881" s="39">
        <f>IF(D881="","",IFERROR(AA881/90,0))</f>
        <v/>
      </c>
      <c r="AD881" s="36">
        <f>IF(D881="","",IFERROR(VLOOKUP(D881,'produto-entrada-7'!A:M,4,0),0))</f>
        <v/>
      </c>
      <c r="AE881" s="36">
        <f>IFERROR(IF(D881="","",VLOOKUP(D881,'produto-venda-7'!B:N,10,0)),0)</f>
        <v/>
      </c>
      <c r="AF881" s="36">
        <f>IF(D881="","",IFERROR(VLOOKUP(D881,'produto-entrada-7'!A:M,11,0),0))</f>
        <v/>
      </c>
      <c r="AG881" s="1">
        <f>IF(D881="","",IFERROR(VLOOKUP(D881,'produto-entrada-7'!A:M,12,0),0))</f>
        <v/>
      </c>
      <c r="AH881" s="1">
        <f>IF(D881="","",IFERROR(VLOOKUP(D881,'produto-entrada-7'!A:M,13,0),0))</f>
        <v/>
      </c>
      <c r="AI881" s="36">
        <f>IFERROR(IF(D881="","",VLOOKUP(D881,'produto-venda-7'!B:N,11,0)),0)</f>
        <v/>
      </c>
      <c r="AJ881" s="43">
        <f>IF(D881="","",IFERROR(AI881*AB881,0))</f>
        <v/>
      </c>
      <c r="AK881" s="44">
        <f>IFERROR(IF(D881="","",VLOOKUP(F881,'ANALISE FORNECEDOR'!$A:$I,8,0)),"")</f>
        <v/>
      </c>
      <c r="AL881" s="44">
        <f>IF(D881="","",AVERAGE(AM881,AK881))</f>
        <v/>
      </c>
      <c r="AM881" s="44">
        <f>IFERROR(IF(D881="","",VLOOKUP(F881,'ANALISE FORNECEDOR'!$A:$I,9,0)),"")</f>
        <v/>
      </c>
      <c r="AN881" s="45">
        <f>IF(D881="","",IF(Y881&gt;12,AI881*(U881+Y881),AI881*U881))</f>
        <v/>
      </c>
      <c r="AO881" s="45">
        <f>IF(D881="","",IF(Y881&gt;12,AI881*(U881+V881+Y881),AI881*(U881+V881)))</f>
        <v/>
      </c>
      <c r="AP881" s="46">
        <f>IF(D881="","",IF(Y881&gt;12,AG881*(U881+Y881),AG881*U881))</f>
        <v/>
      </c>
      <c r="AQ881" s="46">
        <f>IF(D881="","",IF(Y881&gt;12,AG881*(U881+V881+Y881),AG881*(U881+V881)))</f>
        <v/>
      </c>
      <c r="AR881" s="46">
        <f>IF(D881="","",IF(OR(R881="A",R881="AA",R881="AAA"),AP881,0))</f>
        <v/>
      </c>
      <c r="AS881" s="46">
        <f>IF(D881="","",IF(R881="B",AP881,0))</f>
        <v/>
      </c>
      <c r="AT881" s="46">
        <f>IF(D881="","",IF(R881="C",AP881,0))</f>
        <v/>
      </c>
      <c r="AU881" s="47">
        <f>IF(D881="","",IFERROR(AN881/AJ881,0))</f>
        <v/>
      </c>
      <c r="AV881" s="47">
        <f>IF(D881="","",IFERROR(((AO881)/AJ881),0))</f>
        <v/>
      </c>
      <c r="AW881" s="48">
        <f>IF(D881="","",IF(OR(S881="S",NOT(AND(ISNUMBER(AC881),ISNUMBER(AL881),AC881*AL881&gt;=0))),0,AC881*AL881))</f>
        <v/>
      </c>
      <c r="AX881" s="49">
        <f>IFERROR(IF(D881="","",AW881*AG881),0)</f>
        <v/>
      </c>
      <c r="AY881" s="48">
        <f>IF(D881="","",IF(OR(S881="S",NOT(AND(ISNUMBER(AC881),ISNUMBER(AK881),AC881*AK881&gt;=0))),0,AC881*AK881))</f>
        <v/>
      </c>
      <c r="AZ881" s="48">
        <f>IFERROR(IF(D881="","",IF(AY881=0,0,IF(((AY881)-(U881+Y881))&lt;0,0,(AY881)-U881))),0)</f>
        <v/>
      </c>
      <c r="BA881" s="49">
        <f>IF(D881="","",AZ881*AG881)</f>
        <v/>
      </c>
      <c r="BB881" s="49">
        <f>IF(D881="","",IF(OR(R881="A",R881="AA",R881="AAA"),BA881,0))</f>
        <v/>
      </c>
      <c r="BC881" s="49">
        <f>IF(D881="","",IF(R881="B",BA881,0))</f>
        <v/>
      </c>
      <c r="BD881" s="49">
        <f>IF(D881="","",IF(R881="B",BA881,0))</f>
        <v/>
      </c>
      <c r="BE881" s="49">
        <f>IF(D881="","",IF(S881="S",
1,
IF(AC881=0,
1,
IF(
IFERROR(((U881+Y881)*AG881)/((AC881*AK881)*AG881),0)&lt;0,
0,
IF(
IFERROR(((U881+Y881)*AG881)/((AC881*AK881)*AG881),0)&gt;1,
1,
IFERROR(((U881+Y881)*AG881)/((AC881*AK881)*AG881),0)
)
)
)
))</f>
        <v/>
      </c>
      <c r="BF881" s="49">
        <f>IF(D881="","",IF(S881="S",
1,
IF(AC881=0,
1,
IF(
IFERROR(((U881+V881+Y881)*AG881)/((AC881*AK881)*AG881),0)&lt;0,
0,
IF(
IFERROR(((U881+V881+Y881)*AG881)/((AC881*AK881)*AG881),0)&gt;1,
1,
IFERROR(((U881+V881+Y881)*AG881)/((AC881*AK881)*AG881),0)
)
)
)
))</f>
        <v/>
      </c>
      <c r="BG881" s="50">
        <f>IF(D881="","",IF(S881="S",0,IF(AND(ISNUMBER(AC881),ISNUMBER(AM881)),IF(OR(AC881*AM881&lt;0,ISERR(AC881*AM881)),0,AC881*AM881),0)))</f>
        <v/>
      </c>
      <c r="BH881" s="50">
        <f>IF(D881="","",IF(BY881&gt;TODAY()-60,0,IF(Y881&gt;12,MAX(0,(U881+Y881)-BG881),MAX(0,U881-BG881))))</f>
        <v/>
      </c>
      <c r="BI881" s="51">
        <f>IF(D881="","",BH881*AG881)</f>
        <v/>
      </c>
      <c r="BJ881" s="51">
        <f>IF(D881="","",IF(OR(R881="A",R881="AA",R881="AAA"),BI881,0))</f>
        <v/>
      </c>
      <c r="BK881" s="51">
        <f>IF(D881="","",IF(R881="B",BI881,0))</f>
        <v/>
      </c>
      <c r="BL881" s="51">
        <f>IF(D881="","",IF(R881="C",BI881,0))</f>
        <v/>
      </c>
      <c r="BM881" s="51">
        <f>IF(D881="","",IFERROR(MAX(0,MIN(BI881/AP881,1)),0))</f>
        <v/>
      </c>
      <c r="BN881" s="52">
        <f>IF(D881="","",AB881*AG881)</f>
        <v/>
      </c>
      <c r="BO881" s="52">
        <f>IF(D881="","",(U881+V881+X881)*AG881)</f>
        <v/>
      </c>
      <c r="BP881" s="52">
        <f>IF(D881="","",(AB881*3)*AG881)</f>
        <v/>
      </c>
      <c r="BQ881" s="52">
        <f>IF(D881="","",IF(BO881-BP881&gt;0,0,BO881-BP881))</f>
        <v/>
      </c>
      <c r="BR881" s="52">
        <f>IF(D881="","",IF(BO881-BP881-BN881&gt;0,0,BO881-BP881-BN881))</f>
        <v/>
      </c>
      <c r="BS881" s="53">
        <f>IF(D881="","",IFERROR(AB881*AI881,0))</f>
        <v/>
      </c>
      <c r="BT881" s="53">
        <f>IF(D881="","",IFERROR(IF(X881&gt;12, AI881*(U881+V881+X881), AI881*(U881+V881)),0))</f>
        <v/>
      </c>
      <c r="BU881" s="53">
        <f>IF(D881="","",IFERROR(((AB881*3)*AI881),0))</f>
        <v/>
      </c>
      <c r="BV881" s="53">
        <f>IF(D881="","",IF(BT881-BU881&gt;0,0,BT881-BU881))</f>
        <v/>
      </c>
      <c r="BW881" s="53">
        <f>IF(D881="","",IF(BT881-BU881-BS881&gt;0,0,BT881-BU881-BS881))</f>
        <v/>
      </c>
      <c r="BX881" s="36">
        <f>IF(D881="","",IFERROR(VLOOKUP(D881,'produto-entrada-7'!A:M,3,0),"SEM PEDIDO"))</f>
        <v/>
      </c>
      <c r="BY881" s="36">
        <f>IF(D881="","",VLOOKUP(D881,'produto-estoque-total-7'!A:AB,25,0))</f>
        <v/>
      </c>
      <c r="BZ881" s="36">
        <f>IF(D881="","",IFERROR(VLOOKUP(D881,'produto-estoque-total-7'!A:AB,26,0)/100,0))</f>
        <v/>
      </c>
      <c r="CA881" s="36">
        <f>IF(D881="","",IFERROR(VLOOKUP(D881,'produto-estoque-total-7'!A:AB,27,0)/100,0))</f>
        <v/>
      </c>
      <c r="CB881" s="41">
        <f>IF(D881="","",V881*AF881)</f>
        <v/>
      </c>
      <c r="CC881" s="41">
        <f>IF(D881="","",V881*AI881)</f>
        <v/>
      </c>
      <c r="CD881" s="54">
        <f>IF(D881="","",VLOOKUP(D881,'produto-estoque-total-7'!A:AB,28,0))</f>
        <v/>
      </c>
    </row>
    <row r="882">
      <c r="A882" s="36">
        <f>IF(D882="","",VLOOKUP(D882,'produto-estoque-total-7'!A:AB,3,0))</f>
        <v/>
      </c>
      <c r="B882" s="1">
        <f>IF(D882="","",VLOOKUP(D882,'produto-estoque-total-7'!A:AB,12,0))</f>
        <v/>
      </c>
      <c r="C882" s="1">
        <f>IF(D882="","",VLOOKUP(D882,'produto-estoque-total-7'!A:AB,2,0))</f>
        <v/>
      </c>
      <c r="D882" s="37">
        <f>IFERROR(IF('produto-estoque-total-7'!A881="","",'produto-estoque-total-7'!A881),"")</f>
        <v/>
      </c>
      <c r="E882" s="1">
        <f>IF(D882="","",VLOOKUP(D882,'produto-estoque-total-7'!A:AB,4,0))</f>
        <v/>
      </c>
      <c r="F882" s="36">
        <f>IF(D882="","",VLOOKUP(D882,'produto-estoque-total-7'!A:AB,13,0))</f>
        <v/>
      </c>
      <c r="G882" s="1">
        <f>IF(F882="","",VLOOKUP(F882,'FORNECEDORES X COMPRADOR'!A:D,4,0))</f>
        <v/>
      </c>
      <c r="H882" s="1">
        <f>IF(F882="","",VLOOKUP(F882,'FORNECEDORES X COMPRADOR'!A:E,5,0))</f>
        <v/>
      </c>
      <c r="I882" s="36">
        <f>IF(D882="","",VLOOKUP(D882,'produto-estoque-total-7'!A:AB,15,0))</f>
        <v/>
      </c>
      <c r="J882" s="36">
        <f>IF(D882="","",VLOOKUP(D882,'produto-estoque-total-7'!A:AB,19,0))</f>
        <v/>
      </c>
      <c r="K882" s="1">
        <f>IF(D882="","",VLOOKUP(D882,'produto-estoque-total-7'!A:AB,20,0))</f>
        <v/>
      </c>
      <c r="L882" s="36">
        <f>IF(D882="","",VLOOKUP(D882,'produto-estoque-total-7'!A:AB,17,0))</f>
        <v/>
      </c>
      <c r="M882" s="1">
        <f>IF(D882="","",VLOOKUP(D882,'produto-estoque-total-7'!A:AB,18,0))</f>
        <v/>
      </c>
      <c r="N882" s="36">
        <f>IF(D882="","",VLOOKUP(D882,'produto-estoque-total-7'!A:AB,21,0))</f>
        <v/>
      </c>
      <c r="O882" s="1">
        <f>IF(D882="","",VLOOKUP(D882,'produto-estoque-total-7'!A:AB,22,0))</f>
        <v/>
      </c>
      <c r="P882" s="36">
        <f>IF(D882="","",VLOOKUP(D882,'produto-estoque-total-7'!A:AB,23,0))</f>
        <v/>
      </c>
      <c r="Q882" s="1">
        <f>IF(D882="","",VLOOKUP(D882,'produto-estoque-total-7'!A:AB,24,0))</f>
        <v/>
      </c>
      <c r="R882" s="38">
        <f>IFERROR(IF(D882="","",VLOOKUP(D882,'produto-venda-7'!B:N,13,0)),"C")</f>
        <v/>
      </c>
      <c r="S882" s="39">
        <f>IF(D882="","",VLOOKUP(D882,'produto-estoque-total-7'!A:AB,6,0))</f>
        <v/>
      </c>
      <c r="T882" s="39">
        <f>IF(D882="","",VLOOKUP(D882,'produto-estoque-total-7'!A:AB,5,0))</f>
        <v/>
      </c>
      <c r="U882" s="40">
        <f>IF(D882="","",VLOOKUP(D882,'produto-estoque-total-7'!A:AB,11,0))</f>
        <v/>
      </c>
      <c r="V882" s="41">
        <f>IF(D882="","",IFERROR(VLOOKUP(D882,'produto-entrada-7'!A:M,10,0),0))</f>
        <v/>
      </c>
      <c r="W882" s="42" t="n"/>
      <c r="X882" s="39">
        <f>IF(D882="","",VLOOKUP(D882,'produto-estoque-total-7'!A:AB,8,0))</f>
        <v/>
      </c>
      <c r="Y882" s="39">
        <f>IF(D882="","",VLOOKUP(D882,'produto-estoque-total-7'!A:AB,9,0))</f>
        <v/>
      </c>
      <c r="Z882" s="39">
        <f>IF(D882="","",VLOOKUP(D882,'produto-estoque-total-7'!A:AB,10,0))</f>
        <v/>
      </c>
      <c r="AA882" s="39">
        <f>IFERROR(IF(D882="","",VLOOKUP(D882,'produto-venda-7'!B:N,4,0)),0)</f>
        <v/>
      </c>
      <c r="AB882" s="39">
        <f>IFERROR(IF(D882="","",VLOOKUP(D882,'produto-venda-7'!B:N,5,0)),0)</f>
        <v/>
      </c>
      <c r="AC882" s="39">
        <f>IF(D882="","",IFERROR(AA882/90,0))</f>
        <v/>
      </c>
      <c r="AD882" s="36">
        <f>IF(D882="","",IFERROR(VLOOKUP(D882,'produto-entrada-7'!A:M,4,0),0))</f>
        <v/>
      </c>
      <c r="AE882" s="36">
        <f>IFERROR(IF(D882="","",VLOOKUP(D882,'produto-venda-7'!B:N,10,0)),0)</f>
        <v/>
      </c>
      <c r="AF882" s="36">
        <f>IF(D882="","",IFERROR(VLOOKUP(D882,'produto-entrada-7'!A:M,11,0),0))</f>
        <v/>
      </c>
      <c r="AG882" s="1">
        <f>IF(D882="","",IFERROR(VLOOKUP(D882,'produto-entrada-7'!A:M,12,0),0))</f>
        <v/>
      </c>
      <c r="AH882" s="1">
        <f>IF(D882="","",IFERROR(VLOOKUP(D882,'produto-entrada-7'!A:M,13,0),0))</f>
        <v/>
      </c>
      <c r="AI882" s="36">
        <f>IFERROR(IF(D882="","",VLOOKUP(D882,'produto-venda-7'!B:N,11,0)),0)</f>
        <v/>
      </c>
      <c r="AJ882" s="43">
        <f>IF(D882="","",IFERROR(AI882*AB882,0))</f>
        <v/>
      </c>
      <c r="AK882" s="44">
        <f>IFERROR(IF(D882="","",VLOOKUP(F882,'ANALISE FORNECEDOR'!$A:$I,8,0)),"")</f>
        <v/>
      </c>
      <c r="AL882" s="44">
        <f>IF(D882="","",AVERAGE(AM882,AK882))</f>
        <v/>
      </c>
      <c r="AM882" s="44">
        <f>IFERROR(IF(D882="","",VLOOKUP(F882,'ANALISE FORNECEDOR'!$A:$I,9,0)),"")</f>
        <v/>
      </c>
      <c r="AN882" s="45">
        <f>IF(D882="","",IF(Y882&gt;12,AI882*(U882+Y882),AI882*U882))</f>
        <v/>
      </c>
      <c r="AO882" s="45">
        <f>IF(D882="","",IF(Y882&gt;12,AI882*(U882+V882+Y882),AI882*(U882+V882)))</f>
        <v/>
      </c>
      <c r="AP882" s="46">
        <f>IF(D882="","",IF(Y882&gt;12,AG882*(U882+Y882),AG882*U882))</f>
        <v/>
      </c>
      <c r="AQ882" s="46">
        <f>IF(D882="","",IF(Y882&gt;12,AG882*(U882+V882+Y882),AG882*(U882+V882)))</f>
        <v/>
      </c>
      <c r="AR882" s="46">
        <f>IF(D882="","",IF(OR(R882="A",R882="AA",R882="AAA"),AP882,0))</f>
        <v/>
      </c>
      <c r="AS882" s="46">
        <f>IF(D882="","",IF(R882="B",AP882,0))</f>
        <v/>
      </c>
      <c r="AT882" s="46">
        <f>IF(D882="","",IF(R882="C",AP882,0))</f>
        <v/>
      </c>
      <c r="AU882" s="47">
        <f>IF(D882="","",IFERROR(AN882/AJ882,0))</f>
        <v/>
      </c>
      <c r="AV882" s="47">
        <f>IF(D882="","",IFERROR(((AO882)/AJ882),0))</f>
        <v/>
      </c>
      <c r="AW882" s="48">
        <f>IF(D882="","",IF(OR(S882="S",NOT(AND(ISNUMBER(AC882),ISNUMBER(AL882),AC882*AL882&gt;=0))),0,AC882*AL882))</f>
        <v/>
      </c>
      <c r="AX882" s="49">
        <f>IFERROR(IF(D882="","",AW882*AG882),0)</f>
        <v/>
      </c>
      <c r="AY882" s="48">
        <f>IF(D882="","",IF(OR(S882="S",NOT(AND(ISNUMBER(AC882),ISNUMBER(AK882),AC882*AK882&gt;=0))),0,AC882*AK882))</f>
        <v/>
      </c>
      <c r="AZ882" s="48">
        <f>IFERROR(IF(D882="","",IF(AY882=0,0,IF(((AY882)-(U882+Y882))&lt;0,0,(AY882)-U882))),0)</f>
        <v/>
      </c>
      <c r="BA882" s="49">
        <f>IF(D882="","",AZ882*AG882)</f>
        <v/>
      </c>
      <c r="BB882" s="49">
        <f>IF(D882="","",IF(OR(R882="A",R882="AA",R882="AAA"),BA882,0))</f>
        <v/>
      </c>
      <c r="BC882" s="49">
        <f>IF(D882="","",IF(R882="B",BA882,0))</f>
        <v/>
      </c>
      <c r="BD882" s="49">
        <f>IF(D882="","",IF(R882="B",BA882,0))</f>
        <v/>
      </c>
      <c r="BE882" s="49">
        <f>IF(D882="","",IF(S882="S",
1,
IF(AC882=0,
1,
IF(
IFERROR(((U882+Y882)*AG882)/((AC882*AK882)*AG882),0)&lt;0,
0,
IF(
IFERROR(((U882+Y882)*AG882)/((AC882*AK882)*AG882),0)&gt;1,
1,
IFERROR(((U882+Y882)*AG882)/((AC882*AK882)*AG882),0)
)
)
)
))</f>
        <v/>
      </c>
      <c r="BF882" s="49">
        <f>IF(D882="","",IF(S882="S",
1,
IF(AC882=0,
1,
IF(
IFERROR(((U882+V882+Y882)*AG882)/((AC882*AK882)*AG882),0)&lt;0,
0,
IF(
IFERROR(((U882+V882+Y882)*AG882)/((AC882*AK882)*AG882),0)&gt;1,
1,
IFERROR(((U882+V882+Y882)*AG882)/((AC882*AK882)*AG882),0)
)
)
)
))</f>
        <v/>
      </c>
      <c r="BG882" s="50">
        <f>IF(D882="","",IF(S882="S",0,IF(AND(ISNUMBER(AC882),ISNUMBER(AM882)),IF(OR(AC882*AM882&lt;0,ISERR(AC882*AM882)),0,AC882*AM882),0)))</f>
        <v/>
      </c>
      <c r="BH882" s="50">
        <f>IF(D882="","",IF(BY882&gt;TODAY()-60,0,IF(Y882&gt;12,MAX(0,(U882+Y882)-BG882),MAX(0,U882-BG882))))</f>
        <v/>
      </c>
      <c r="BI882" s="51">
        <f>IF(D882="","",BH882*AG882)</f>
        <v/>
      </c>
      <c r="BJ882" s="51">
        <f>IF(D882="","",IF(OR(R882="A",R882="AA",R882="AAA"),BI882,0))</f>
        <v/>
      </c>
      <c r="BK882" s="51">
        <f>IF(D882="","",IF(R882="B",BI882,0))</f>
        <v/>
      </c>
      <c r="BL882" s="51">
        <f>IF(D882="","",IF(R882="C",BI882,0))</f>
        <v/>
      </c>
      <c r="BM882" s="51">
        <f>IF(D882="","",IFERROR(MAX(0,MIN(BI882/AP882,1)),0))</f>
        <v/>
      </c>
      <c r="BN882" s="52">
        <f>IF(D882="","",AB882*AG882)</f>
        <v/>
      </c>
      <c r="BO882" s="52">
        <f>IF(D882="","",(U882+V882+X882)*AG882)</f>
        <v/>
      </c>
      <c r="BP882" s="52">
        <f>IF(D882="","",(AB882*3)*AG882)</f>
        <v/>
      </c>
      <c r="BQ882" s="52">
        <f>IF(D882="","",IF(BO882-BP882&gt;0,0,BO882-BP882))</f>
        <v/>
      </c>
      <c r="BR882" s="52">
        <f>IF(D882="","",IF(BO882-BP882-BN882&gt;0,0,BO882-BP882-BN882))</f>
        <v/>
      </c>
      <c r="BS882" s="53">
        <f>IF(D882="","",IFERROR(AB882*AI882,0))</f>
        <v/>
      </c>
      <c r="BT882" s="53">
        <f>IF(D882="","",IFERROR(IF(X882&gt;12, AI882*(U882+V882+X882), AI882*(U882+V882)),0))</f>
        <v/>
      </c>
      <c r="BU882" s="53">
        <f>IF(D882="","",IFERROR(((AB882*3)*AI882),0))</f>
        <v/>
      </c>
      <c r="BV882" s="53">
        <f>IF(D882="","",IF(BT882-BU882&gt;0,0,BT882-BU882))</f>
        <v/>
      </c>
      <c r="BW882" s="53">
        <f>IF(D882="","",IF(BT882-BU882-BS882&gt;0,0,BT882-BU882-BS882))</f>
        <v/>
      </c>
      <c r="BX882" s="36">
        <f>IF(D882="","",IFERROR(VLOOKUP(D882,'produto-entrada-7'!A:M,3,0),"SEM PEDIDO"))</f>
        <v/>
      </c>
      <c r="BY882" s="36">
        <f>IF(D882="","",VLOOKUP(D882,'produto-estoque-total-7'!A:AB,25,0))</f>
        <v/>
      </c>
      <c r="BZ882" s="36">
        <f>IF(D882="","",IFERROR(VLOOKUP(D882,'produto-estoque-total-7'!A:AB,26,0)/100,0))</f>
        <v/>
      </c>
      <c r="CA882" s="36">
        <f>IF(D882="","",IFERROR(VLOOKUP(D882,'produto-estoque-total-7'!A:AB,27,0)/100,0))</f>
        <v/>
      </c>
      <c r="CB882" s="41">
        <f>IF(D882="","",V882*AF882)</f>
        <v/>
      </c>
      <c r="CC882" s="41">
        <f>IF(D882="","",V882*AI882)</f>
        <v/>
      </c>
      <c r="CD882" s="54">
        <f>IF(D882="","",VLOOKUP(D882,'produto-estoque-total-7'!A:AB,28,0))</f>
        <v/>
      </c>
    </row>
    <row r="883">
      <c r="A883" s="36">
        <f>IF(D883="","",VLOOKUP(D883,'produto-estoque-total-7'!A:AB,3,0))</f>
        <v/>
      </c>
      <c r="B883" s="1">
        <f>IF(D883="","",VLOOKUP(D883,'produto-estoque-total-7'!A:AB,12,0))</f>
        <v/>
      </c>
      <c r="C883" s="1">
        <f>IF(D883="","",VLOOKUP(D883,'produto-estoque-total-7'!A:AB,2,0))</f>
        <v/>
      </c>
      <c r="D883" s="37">
        <f>IFERROR(IF('produto-estoque-total-7'!A882="","",'produto-estoque-total-7'!A882),"")</f>
        <v/>
      </c>
      <c r="E883" s="1">
        <f>IF(D883="","",VLOOKUP(D883,'produto-estoque-total-7'!A:AB,4,0))</f>
        <v/>
      </c>
      <c r="F883" s="36">
        <f>IF(D883="","",VLOOKUP(D883,'produto-estoque-total-7'!A:AB,13,0))</f>
        <v/>
      </c>
      <c r="G883" s="1">
        <f>IF(F883="","",VLOOKUP(F883,'FORNECEDORES X COMPRADOR'!A:D,4,0))</f>
        <v/>
      </c>
      <c r="H883" s="1">
        <f>IF(F883="","",VLOOKUP(F883,'FORNECEDORES X COMPRADOR'!A:E,5,0))</f>
        <v/>
      </c>
      <c r="I883" s="36">
        <f>IF(D883="","",VLOOKUP(D883,'produto-estoque-total-7'!A:AB,15,0))</f>
        <v/>
      </c>
      <c r="J883" s="36">
        <f>IF(D883="","",VLOOKUP(D883,'produto-estoque-total-7'!A:AB,19,0))</f>
        <v/>
      </c>
      <c r="K883" s="1">
        <f>IF(D883="","",VLOOKUP(D883,'produto-estoque-total-7'!A:AB,20,0))</f>
        <v/>
      </c>
      <c r="L883" s="36">
        <f>IF(D883="","",VLOOKUP(D883,'produto-estoque-total-7'!A:AB,17,0))</f>
        <v/>
      </c>
      <c r="M883" s="1">
        <f>IF(D883="","",VLOOKUP(D883,'produto-estoque-total-7'!A:AB,18,0))</f>
        <v/>
      </c>
      <c r="N883" s="36">
        <f>IF(D883="","",VLOOKUP(D883,'produto-estoque-total-7'!A:AB,21,0))</f>
        <v/>
      </c>
      <c r="O883" s="1">
        <f>IF(D883="","",VLOOKUP(D883,'produto-estoque-total-7'!A:AB,22,0))</f>
        <v/>
      </c>
      <c r="P883" s="36">
        <f>IF(D883="","",VLOOKUP(D883,'produto-estoque-total-7'!A:AB,23,0))</f>
        <v/>
      </c>
      <c r="Q883" s="1">
        <f>IF(D883="","",VLOOKUP(D883,'produto-estoque-total-7'!A:AB,24,0))</f>
        <v/>
      </c>
      <c r="R883" s="38">
        <f>IFERROR(IF(D883="","",VLOOKUP(D883,'produto-venda-7'!B:N,13,0)),"C")</f>
        <v/>
      </c>
      <c r="S883" s="39">
        <f>IF(D883="","",VLOOKUP(D883,'produto-estoque-total-7'!A:AB,6,0))</f>
        <v/>
      </c>
      <c r="T883" s="39">
        <f>IF(D883="","",VLOOKUP(D883,'produto-estoque-total-7'!A:AB,5,0))</f>
        <v/>
      </c>
      <c r="U883" s="40">
        <f>IF(D883="","",VLOOKUP(D883,'produto-estoque-total-7'!A:AB,11,0))</f>
        <v/>
      </c>
      <c r="V883" s="41">
        <f>IF(D883="","",IFERROR(VLOOKUP(D883,'produto-entrada-7'!A:M,10,0),0))</f>
        <v/>
      </c>
      <c r="W883" s="42" t="n"/>
      <c r="X883" s="39">
        <f>IF(D883="","",VLOOKUP(D883,'produto-estoque-total-7'!A:AB,8,0))</f>
        <v/>
      </c>
      <c r="Y883" s="39">
        <f>IF(D883="","",VLOOKUP(D883,'produto-estoque-total-7'!A:AB,9,0))</f>
        <v/>
      </c>
      <c r="Z883" s="39">
        <f>IF(D883="","",VLOOKUP(D883,'produto-estoque-total-7'!A:AB,10,0))</f>
        <v/>
      </c>
      <c r="AA883" s="39">
        <f>IFERROR(IF(D883="","",VLOOKUP(D883,'produto-venda-7'!B:N,4,0)),0)</f>
        <v/>
      </c>
      <c r="AB883" s="39">
        <f>IFERROR(IF(D883="","",VLOOKUP(D883,'produto-venda-7'!B:N,5,0)),0)</f>
        <v/>
      </c>
      <c r="AC883" s="39">
        <f>IF(D883="","",IFERROR(AA883/90,0))</f>
        <v/>
      </c>
      <c r="AD883" s="36">
        <f>IF(D883="","",IFERROR(VLOOKUP(D883,'produto-entrada-7'!A:M,4,0),0))</f>
        <v/>
      </c>
      <c r="AE883" s="36">
        <f>IFERROR(IF(D883="","",VLOOKUP(D883,'produto-venda-7'!B:N,10,0)),0)</f>
        <v/>
      </c>
      <c r="AF883" s="36">
        <f>IF(D883="","",IFERROR(VLOOKUP(D883,'produto-entrada-7'!A:M,11,0),0))</f>
        <v/>
      </c>
      <c r="AG883" s="1">
        <f>IF(D883="","",IFERROR(VLOOKUP(D883,'produto-entrada-7'!A:M,12,0),0))</f>
        <v/>
      </c>
      <c r="AH883" s="1">
        <f>IF(D883="","",IFERROR(VLOOKUP(D883,'produto-entrada-7'!A:M,13,0),0))</f>
        <v/>
      </c>
      <c r="AI883" s="36">
        <f>IFERROR(IF(D883="","",VLOOKUP(D883,'produto-venda-7'!B:N,11,0)),0)</f>
        <v/>
      </c>
      <c r="AJ883" s="43">
        <f>IF(D883="","",IFERROR(AI883*AB883,0))</f>
        <v/>
      </c>
      <c r="AK883" s="44">
        <f>IFERROR(IF(D883="","",VLOOKUP(F883,'ANALISE FORNECEDOR'!$A:$I,8,0)),"")</f>
        <v/>
      </c>
      <c r="AL883" s="44">
        <f>IF(D883="","",AVERAGE(AM883,AK883))</f>
        <v/>
      </c>
      <c r="AM883" s="44">
        <f>IFERROR(IF(D883="","",VLOOKUP(F883,'ANALISE FORNECEDOR'!$A:$I,9,0)),"")</f>
        <v/>
      </c>
      <c r="AN883" s="45">
        <f>IF(D883="","",IF(Y883&gt;12,AI883*(U883+Y883),AI883*U883))</f>
        <v/>
      </c>
      <c r="AO883" s="45">
        <f>IF(D883="","",IF(Y883&gt;12,AI883*(U883+V883+Y883),AI883*(U883+V883)))</f>
        <v/>
      </c>
      <c r="AP883" s="46">
        <f>IF(D883="","",IF(Y883&gt;12,AG883*(U883+Y883),AG883*U883))</f>
        <v/>
      </c>
      <c r="AQ883" s="46">
        <f>IF(D883="","",IF(Y883&gt;12,AG883*(U883+V883+Y883),AG883*(U883+V883)))</f>
        <v/>
      </c>
      <c r="AR883" s="46">
        <f>IF(D883="","",IF(OR(R883="A",R883="AA",R883="AAA"),AP883,0))</f>
        <v/>
      </c>
      <c r="AS883" s="46">
        <f>IF(D883="","",IF(R883="B",AP883,0))</f>
        <v/>
      </c>
      <c r="AT883" s="46">
        <f>IF(D883="","",IF(R883="C",AP883,0))</f>
        <v/>
      </c>
      <c r="AU883" s="47">
        <f>IF(D883="","",IFERROR(AN883/AJ883,0))</f>
        <v/>
      </c>
      <c r="AV883" s="47">
        <f>IF(D883="","",IFERROR(((AO883)/AJ883),0))</f>
        <v/>
      </c>
      <c r="AW883" s="48">
        <f>IF(D883="","",IF(OR(S883="S",NOT(AND(ISNUMBER(AC883),ISNUMBER(AL883),AC883*AL883&gt;=0))),0,AC883*AL883))</f>
        <v/>
      </c>
      <c r="AX883" s="49">
        <f>IFERROR(IF(D883="","",AW883*AG883),0)</f>
        <v/>
      </c>
      <c r="AY883" s="48">
        <f>IF(D883="","",IF(OR(S883="S",NOT(AND(ISNUMBER(AC883),ISNUMBER(AK883),AC883*AK883&gt;=0))),0,AC883*AK883))</f>
        <v/>
      </c>
      <c r="AZ883" s="48">
        <f>IFERROR(IF(D883="","",IF(AY883=0,0,IF(((AY883)-(U883+Y883))&lt;0,0,(AY883)-U883))),0)</f>
        <v/>
      </c>
      <c r="BA883" s="49">
        <f>IF(D883="","",AZ883*AG883)</f>
        <v/>
      </c>
      <c r="BB883" s="49">
        <f>IF(D883="","",IF(OR(R883="A",R883="AA",R883="AAA"),BA883,0))</f>
        <v/>
      </c>
      <c r="BC883" s="49">
        <f>IF(D883="","",IF(R883="B",BA883,0))</f>
        <v/>
      </c>
      <c r="BD883" s="49">
        <f>IF(D883="","",IF(R883="B",BA883,0))</f>
        <v/>
      </c>
      <c r="BE883" s="49">
        <f>IF(D883="","",IF(S883="S",
1,
IF(AC883=0,
1,
IF(
IFERROR(((U883+Y883)*AG883)/((AC883*AK883)*AG883),0)&lt;0,
0,
IF(
IFERROR(((U883+Y883)*AG883)/((AC883*AK883)*AG883),0)&gt;1,
1,
IFERROR(((U883+Y883)*AG883)/((AC883*AK883)*AG883),0)
)
)
)
))</f>
        <v/>
      </c>
      <c r="BF883" s="49">
        <f>IF(D883="","",IF(S883="S",
1,
IF(AC883=0,
1,
IF(
IFERROR(((U883+V883+Y883)*AG883)/((AC883*AK883)*AG883),0)&lt;0,
0,
IF(
IFERROR(((U883+V883+Y883)*AG883)/((AC883*AK883)*AG883),0)&gt;1,
1,
IFERROR(((U883+V883+Y883)*AG883)/((AC883*AK883)*AG883),0)
)
)
)
))</f>
        <v/>
      </c>
      <c r="BG883" s="50">
        <f>IF(D883="","",IF(S883="S",0,IF(AND(ISNUMBER(AC883),ISNUMBER(AM883)),IF(OR(AC883*AM883&lt;0,ISERR(AC883*AM883)),0,AC883*AM883),0)))</f>
        <v/>
      </c>
      <c r="BH883" s="50">
        <f>IF(D883="","",IF(BY883&gt;TODAY()-60,0,IF(Y883&gt;12,MAX(0,(U883+Y883)-BG883),MAX(0,U883-BG883))))</f>
        <v/>
      </c>
      <c r="BI883" s="51">
        <f>IF(D883="","",BH883*AG883)</f>
        <v/>
      </c>
      <c r="BJ883" s="51">
        <f>IF(D883="","",IF(OR(R883="A",R883="AA",R883="AAA"),BI883,0))</f>
        <v/>
      </c>
      <c r="BK883" s="51">
        <f>IF(D883="","",IF(R883="B",BI883,0))</f>
        <v/>
      </c>
      <c r="BL883" s="51">
        <f>IF(D883="","",IF(R883="C",BI883,0))</f>
        <v/>
      </c>
      <c r="BM883" s="51">
        <f>IF(D883="","",IFERROR(MAX(0,MIN(BI883/AP883,1)),0))</f>
        <v/>
      </c>
      <c r="BN883" s="52">
        <f>IF(D883="","",AB883*AG883)</f>
        <v/>
      </c>
      <c r="BO883" s="52">
        <f>IF(D883="","",(U883+V883+X883)*AG883)</f>
        <v/>
      </c>
      <c r="BP883" s="52">
        <f>IF(D883="","",(AB883*3)*AG883)</f>
        <v/>
      </c>
      <c r="BQ883" s="52">
        <f>IF(D883="","",IF(BO883-BP883&gt;0,0,BO883-BP883))</f>
        <v/>
      </c>
      <c r="BR883" s="52">
        <f>IF(D883="","",IF(BO883-BP883-BN883&gt;0,0,BO883-BP883-BN883))</f>
        <v/>
      </c>
      <c r="BS883" s="53">
        <f>IF(D883="","",IFERROR(AB883*AI883,0))</f>
        <v/>
      </c>
      <c r="BT883" s="53">
        <f>IF(D883="","",IFERROR(IF(X883&gt;12, AI883*(U883+V883+X883), AI883*(U883+V883)),0))</f>
        <v/>
      </c>
      <c r="BU883" s="53">
        <f>IF(D883="","",IFERROR(((AB883*3)*AI883),0))</f>
        <v/>
      </c>
      <c r="BV883" s="53">
        <f>IF(D883="","",IF(BT883-BU883&gt;0,0,BT883-BU883))</f>
        <v/>
      </c>
      <c r="BW883" s="53">
        <f>IF(D883="","",IF(BT883-BU883-BS883&gt;0,0,BT883-BU883-BS883))</f>
        <v/>
      </c>
      <c r="BX883" s="36">
        <f>IF(D883="","",IFERROR(VLOOKUP(D883,'produto-entrada-7'!A:M,3,0),"SEM PEDIDO"))</f>
        <v/>
      </c>
      <c r="BY883" s="36">
        <f>IF(D883="","",VLOOKUP(D883,'produto-estoque-total-7'!A:AB,25,0))</f>
        <v/>
      </c>
      <c r="BZ883" s="36">
        <f>IF(D883="","",IFERROR(VLOOKUP(D883,'produto-estoque-total-7'!A:AB,26,0)/100,0))</f>
        <v/>
      </c>
      <c r="CA883" s="36">
        <f>IF(D883="","",IFERROR(VLOOKUP(D883,'produto-estoque-total-7'!A:AB,27,0)/100,0))</f>
        <v/>
      </c>
      <c r="CB883" s="41">
        <f>IF(D883="","",V883*AF883)</f>
        <v/>
      </c>
      <c r="CC883" s="41">
        <f>IF(D883="","",V883*AI883)</f>
        <v/>
      </c>
      <c r="CD883" s="54">
        <f>IF(D883="","",VLOOKUP(D883,'produto-estoque-total-7'!A:AB,28,0))</f>
        <v/>
      </c>
    </row>
    <row r="884">
      <c r="A884" s="36">
        <f>IF(D884="","",VLOOKUP(D884,'produto-estoque-total-7'!A:AB,3,0))</f>
        <v/>
      </c>
      <c r="B884" s="1">
        <f>IF(D884="","",VLOOKUP(D884,'produto-estoque-total-7'!A:AB,12,0))</f>
        <v/>
      </c>
      <c r="C884" s="1">
        <f>IF(D884="","",VLOOKUP(D884,'produto-estoque-total-7'!A:AB,2,0))</f>
        <v/>
      </c>
      <c r="D884" s="37">
        <f>IFERROR(IF('produto-estoque-total-7'!A883="","",'produto-estoque-total-7'!A883),"")</f>
        <v/>
      </c>
      <c r="E884" s="1">
        <f>IF(D884="","",VLOOKUP(D884,'produto-estoque-total-7'!A:AB,4,0))</f>
        <v/>
      </c>
      <c r="F884" s="36">
        <f>IF(D884="","",VLOOKUP(D884,'produto-estoque-total-7'!A:AB,13,0))</f>
        <v/>
      </c>
      <c r="G884" s="1">
        <f>IF(F884="","",VLOOKUP(F884,'FORNECEDORES X COMPRADOR'!A:D,4,0))</f>
        <v/>
      </c>
      <c r="H884" s="1">
        <f>IF(F884="","",VLOOKUP(F884,'FORNECEDORES X COMPRADOR'!A:E,5,0))</f>
        <v/>
      </c>
      <c r="I884" s="36">
        <f>IF(D884="","",VLOOKUP(D884,'produto-estoque-total-7'!A:AB,15,0))</f>
        <v/>
      </c>
      <c r="J884" s="36">
        <f>IF(D884="","",VLOOKUP(D884,'produto-estoque-total-7'!A:AB,19,0))</f>
        <v/>
      </c>
      <c r="K884" s="1">
        <f>IF(D884="","",VLOOKUP(D884,'produto-estoque-total-7'!A:AB,20,0))</f>
        <v/>
      </c>
      <c r="L884" s="36">
        <f>IF(D884="","",VLOOKUP(D884,'produto-estoque-total-7'!A:AB,17,0))</f>
        <v/>
      </c>
      <c r="M884" s="1">
        <f>IF(D884="","",VLOOKUP(D884,'produto-estoque-total-7'!A:AB,18,0))</f>
        <v/>
      </c>
      <c r="N884" s="36">
        <f>IF(D884="","",VLOOKUP(D884,'produto-estoque-total-7'!A:AB,21,0))</f>
        <v/>
      </c>
      <c r="O884" s="1">
        <f>IF(D884="","",VLOOKUP(D884,'produto-estoque-total-7'!A:AB,22,0))</f>
        <v/>
      </c>
      <c r="P884" s="36">
        <f>IF(D884="","",VLOOKUP(D884,'produto-estoque-total-7'!A:AB,23,0))</f>
        <v/>
      </c>
      <c r="Q884" s="1">
        <f>IF(D884="","",VLOOKUP(D884,'produto-estoque-total-7'!A:AB,24,0))</f>
        <v/>
      </c>
      <c r="R884" s="38">
        <f>IFERROR(IF(D884="","",VLOOKUP(D884,'produto-venda-7'!B:N,13,0)),"C")</f>
        <v/>
      </c>
      <c r="S884" s="39">
        <f>IF(D884="","",VLOOKUP(D884,'produto-estoque-total-7'!A:AB,6,0))</f>
        <v/>
      </c>
      <c r="T884" s="39">
        <f>IF(D884="","",VLOOKUP(D884,'produto-estoque-total-7'!A:AB,5,0))</f>
        <v/>
      </c>
      <c r="U884" s="40">
        <f>IF(D884="","",VLOOKUP(D884,'produto-estoque-total-7'!A:AB,11,0))</f>
        <v/>
      </c>
      <c r="V884" s="41">
        <f>IF(D884="","",IFERROR(VLOOKUP(D884,'produto-entrada-7'!A:M,10,0),0))</f>
        <v/>
      </c>
      <c r="W884" s="42" t="n"/>
      <c r="X884" s="39">
        <f>IF(D884="","",VLOOKUP(D884,'produto-estoque-total-7'!A:AB,8,0))</f>
        <v/>
      </c>
      <c r="Y884" s="39">
        <f>IF(D884="","",VLOOKUP(D884,'produto-estoque-total-7'!A:AB,9,0))</f>
        <v/>
      </c>
      <c r="Z884" s="39">
        <f>IF(D884="","",VLOOKUP(D884,'produto-estoque-total-7'!A:AB,10,0))</f>
        <v/>
      </c>
      <c r="AA884" s="39">
        <f>IFERROR(IF(D884="","",VLOOKUP(D884,'produto-venda-7'!B:N,4,0)),0)</f>
        <v/>
      </c>
      <c r="AB884" s="39">
        <f>IFERROR(IF(D884="","",VLOOKUP(D884,'produto-venda-7'!B:N,5,0)),0)</f>
        <v/>
      </c>
      <c r="AC884" s="39">
        <f>IF(D884="","",IFERROR(AA884/90,0))</f>
        <v/>
      </c>
      <c r="AD884" s="36">
        <f>IF(D884="","",IFERROR(VLOOKUP(D884,'produto-entrada-7'!A:M,4,0),0))</f>
        <v/>
      </c>
      <c r="AE884" s="36">
        <f>IFERROR(IF(D884="","",VLOOKUP(D884,'produto-venda-7'!B:N,10,0)),0)</f>
        <v/>
      </c>
      <c r="AF884" s="36">
        <f>IF(D884="","",IFERROR(VLOOKUP(D884,'produto-entrada-7'!A:M,11,0),0))</f>
        <v/>
      </c>
      <c r="AG884" s="1">
        <f>IF(D884="","",IFERROR(VLOOKUP(D884,'produto-entrada-7'!A:M,12,0),0))</f>
        <v/>
      </c>
      <c r="AH884" s="1">
        <f>IF(D884="","",IFERROR(VLOOKUP(D884,'produto-entrada-7'!A:M,13,0),0))</f>
        <v/>
      </c>
      <c r="AI884" s="36">
        <f>IFERROR(IF(D884="","",VLOOKUP(D884,'produto-venda-7'!B:N,11,0)),0)</f>
        <v/>
      </c>
      <c r="AJ884" s="43">
        <f>IF(D884="","",IFERROR(AI884*AB884,0))</f>
        <v/>
      </c>
      <c r="AK884" s="44">
        <f>IFERROR(IF(D884="","",VLOOKUP(F884,'ANALISE FORNECEDOR'!$A:$I,8,0)),"")</f>
        <v/>
      </c>
      <c r="AL884" s="44">
        <f>IF(D884="","",AVERAGE(AM884,AK884))</f>
        <v/>
      </c>
      <c r="AM884" s="44">
        <f>IFERROR(IF(D884="","",VLOOKUP(F884,'ANALISE FORNECEDOR'!$A:$I,9,0)),"")</f>
        <v/>
      </c>
      <c r="AN884" s="45">
        <f>IF(D884="","",IF(Y884&gt;12,AI884*(U884+Y884),AI884*U884))</f>
        <v/>
      </c>
      <c r="AO884" s="45">
        <f>IF(D884="","",IF(Y884&gt;12,AI884*(U884+V884+Y884),AI884*(U884+V884)))</f>
        <v/>
      </c>
      <c r="AP884" s="46">
        <f>IF(D884="","",IF(Y884&gt;12,AG884*(U884+Y884),AG884*U884))</f>
        <v/>
      </c>
      <c r="AQ884" s="46">
        <f>IF(D884="","",IF(Y884&gt;12,AG884*(U884+V884+Y884),AG884*(U884+V884)))</f>
        <v/>
      </c>
      <c r="AR884" s="46">
        <f>IF(D884="","",IF(OR(R884="A",R884="AA",R884="AAA"),AP884,0))</f>
        <v/>
      </c>
      <c r="AS884" s="46">
        <f>IF(D884="","",IF(R884="B",AP884,0))</f>
        <v/>
      </c>
      <c r="AT884" s="46">
        <f>IF(D884="","",IF(R884="C",AP884,0))</f>
        <v/>
      </c>
      <c r="AU884" s="47">
        <f>IF(D884="","",IFERROR(AN884/AJ884,0))</f>
        <v/>
      </c>
      <c r="AV884" s="47">
        <f>IF(D884="","",IFERROR(((AO884)/AJ884),0))</f>
        <v/>
      </c>
      <c r="AW884" s="48">
        <f>IF(D884="","",IF(OR(S884="S",NOT(AND(ISNUMBER(AC884),ISNUMBER(AL884),AC884*AL884&gt;=0))),0,AC884*AL884))</f>
        <v/>
      </c>
      <c r="AX884" s="49">
        <f>IFERROR(IF(D884="","",AW884*AG884),0)</f>
        <v/>
      </c>
      <c r="AY884" s="48">
        <f>IF(D884="","",IF(OR(S884="S",NOT(AND(ISNUMBER(AC884),ISNUMBER(AK884),AC884*AK884&gt;=0))),0,AC884*AK884))</f>
        <v/>
      </c>
      <c r="AZ884" s="48">
        <f>IFERROR(IF(D884="","",IF(AY884=0,0,IF(((AY884)-(U884+Y884))&lt;0,0,(AY884)-U884))),0)</f>
        <v/>
      </c>
      <c r="BA884" s="49">
        <f>IF(D884="","",AZ884*AG884)</f>
        <v/>
      </c>
      <c r="BB884" s="49">
        <f>IF(D884="","",IF(OR(R884="A",R884="AA",R884="AAA"),BA884,0))</f>
        <v/>
      </c>
      <c r="BC884" s="49">
        <f>IF(D884="","",IF(R884="B",BA884,0))</f>
        <v/>
      </c>
      <c r="BD884" s="49">
        <f>IF(D884="","",IF(R884="B",BA884,0))</f>
        <v/>
      </c>
      <c r="BE884" s="49">
        <f>IF(D884="","",IF(S884="S",
1,
IF(AC884=0,
1,
IF(
IFERROR(((U884+Y884)*AG884)/((AC884*AK884)*AG884),0)&lt;0,
0,
IF(
IFERROR(((U884+Y884)*AG884)/((AC884*AK884)*AG884),0)&gt;1,
1,
IFERROR(((U884+Y884)*AG884)/((AC884*AK884)*AG884),0)
)
)
)
))</f>
        <v/>
      </c>
      <c r="BF884" s="49">
        <f>IF(D884="","",IF(S884="S",
1,
IF(AC884=0,
1,
IF(
IFERROR(((U884+V884+Y884)*AG884)/((AC884*AK884)*AG884),0)&lt;0,
0,
IF(
IFERROR(((U884+V884+Y884)*AG884)/((AC884*AK884)*AG884),0)&gt;1,
1,
IFERROR(((U884+V884+Y884)*AG884)/((AC884*AK884)*AG884),0)
)
)
)
))</f>
        <v/>
      </c>
      <c r="BG884" s="50">
        <f>IF(D884="","",IF(S884="S",0,IF(AND(ISNUMBER(AC884),ISNUMBER(AM884)),IF(OR(AC884*AM884&lt;0,ISERR(AC884*AM884)),0,AC884*AM884),0)))</f>
        <v/>
      </c>
      <c r="BH884" s="50">
        <f>IF(D884="","",IF(BY884&gt;TODAY()-60,0,IF(Y884&gt;12,MAX(0,(U884+Y884)-BG884),MAX(0,U884-BG884))))</f>
        <v/>
      </c>
      <c r="BI884" s="51">
        <f>IF(D884="","",BH884*AG884)</f>
        <v/>
      </c>
      <c r="BJ884" s="51">
        <f>IF(D884="","",IF(OR(R884="A",R884="AA",R884="AAA"),BI884,0))</f>
        <v/>
      </c>
      <c r="BK884" s="51">
        <f>IF(D884="","",IF(R884="B",BI884,0))</f>
        <v/>
      </c>
      <c r="BL884" s="51">
        <f>IF(D884="","",IF(R884="C",BI884,0))</f>
        <v/>
      </c>
      <c r="BM884" s="51">
        <f>IF(D884="","",IFERROR(MAX(0,MIN(BI884/AP884,1)),0))</f>
        <v/>
      </c>
      <c r="BN884" s="52">
        <f>IF(D884="","",AB884*AG884)</f>
        <v/>
      </c>
      <c r="BO884" s="52">
        <f>IF(D884="","",(U884+V884+X884)*AG884)</f>
        <v/>
      </c>
      <c r="BP884" s="52">
        <f>IF(D884="","",(AB884*3)*AG884)</f>
        <v/>
      </c>
      <c r="BQ884" s="52">
        <f>IF(D884="","",IF(BO884-BP884&gt;0,0,BO884-BP884))</f>
        <v/>
      </c>
      <c r="BR884" s="52">
        <f>IF(D884="","",IF(BO884-BP884-BN884&gt;0,0,BO884-BP884-BN884))</f>
        <v/>
      </c>
      <c r="BS884" s="53">
        <f>IF(D884="","",IFERROR(AB884*AI884,0))</f>
        <v/>
      </c>
      <c r="BT884" s="53">
        <f>IF(D884="","",IFERROR(IF(X884&gt;12, AI884*(U884+V884+X884), AI884*(U884+V884)),0))</f>
        <v/>
      </c>
      <c r="BU884" s="53">
        <f>IF(D884="","",IFERROR(((AB884*3)*AI884),0))</f>
        <v/>
      </c>
      <c r="BV884" s="53">
        <f>IF(D884="","",IF(BT884-BU884&gt;0,0,BT884-BU884))</f>
        <v/>
      </c>
      <c r="BW884" s="53">
        <f>IF(D884="","",IF(BT884-BU884-BS884&gt;0,0,BT884-BU884-BS884))</f>
        <v/>
      </c>
      <c r="BX884" s="36">
        <f>IF(D884="","",IFERROR(VLOOKUP(D884,'produto-entrada-7'!A:M,3,0),"SEM PEDIDO"))</f>
        <v/>
      </c>
      <c r="BY884" s="36">
        <f>IF(D884="","",VLOOKUP(D884,'produto-estoque-total-7'!A:AB,25,0))</f>
        <v/>
      </c>
      <c r="BZ884" s="36">
        <f>IF(D884="","",IFERROR(VLOOKUP(D884,'produto-estoque-total-7'!A:AB,26,0)/100,0))</f>
        <v/>
      </c>
      <c r="CA884" s="36">
        <f>IF(D884="","",IFERROR(VLOOKUP(D884,'produto-estoque-total-7'!A:AB,27,0)/100,0))</f>
        <v/>
      </c>
      <c r="CB884" s="41">
        <f>IF(D884="","",V884*AF884)</f>
        <v/>
      </c>
      <c r="CC884" s="41">
        <f>IF(D884="","",V884*AI884)</f>
        <v/>
      </c>
      <c r="CD884" s="54">
        <f>IF(D884="","",VLOOKUP(D884,'produto-estoque-total-7'!A:AB,28,0))</f>
        <v/>
      </c>
    </row>
    <row r="885">
      <c r="A885" s="36">
        <f>IF(D885="","",VLOOKUP(D885,'produto-estoque-total-7'!A:AB,3,0))</f>
        <v/>
      </c>
      <c r="B885" s="1">
        <f>IF(D885="","",VLOOKUP(D885,'produto-estoque-total-7'!A:AB,12,0))</f>
        <v/>
      </c>
      <c r="C885" s="1">
        <f>IF(D885="","",VLOOKUP(D885,'produto-estoque-total-7'!A:AB,2,0))</f>
        <v/>
      </c>
      <c r="D885" s="37">
        <f>IFERROR(IF('produto-estoque-total-7'!A884="","",'produto-estoque-total-7'!A884),"")</f>
        <v/>
      </c>
      <c r="E885" s="1">
        <f>IF(D885="","",VLOOKUP(D885,'produto-estoque-total-7'!A:AB,4,0))</f>
        <v/>
      </c>
      <c r="F885" s="36">
        <f>IF(D885="","",VLOOKUP(D885,'produto-estoque-total-7'!A:AB,13,0))</f>
        <v/>
      </c>
      <c r="G885" s="1">
        <f>IF(F885="","",VLOOKUP(F885,'FORNECEDORES X COMPRADOR'!A:D,4,0))</f>
        <v/>
      </c>
      <c r="H885" s="1">
        <f>IF(F885="","",VLOOKUP(F885,'FORNECEDORES X COMPRADOR'!A:E,5,0))</f>
        <v/>
      </c>
      <c r="I885" s="36">
        <f>IF(D885="","",VLOOKUP(D885,'produto-estoque-total-7'!A:AB,15,0))</f>
        <v/>
      </c>
      <c r="J885" s="36">
        <f>IF(D885="","",VLOOKUP(D885,'produto-estoque-total-7'!A:AB,19,0))</f>
        <v/>
      </c>
      <c r="K885" s="1">
        <f>IF(D885="","",VLOOKUP(D885,'produto-estoque-total-7'!A:AB,20,0))</f>
        <v/>
      </c>
      <c r="L885" s="36">
        <f>IF(D885="","",VLOOKUP(D885,'produto-estoque-total-7'!A:AB,17,0))</f>
        <v/>
      </c>
      <c r="M885" s="1">
        <f>IF(D885="","",VLOOKUP(D885,'produto-estoque-total-7'!A:AB,18,0))</f>
        <v/>
      </c>
      <c r="N885" s="36">
        <f>IF(D885="","",VLOOKUP(D885,'produto-estoque-total-7'!A:AB,21,0))</f>
        <v/>
      </c>
      <c r="O885" s="1">
        <f>IF(D885="","",VLOOKUP(D885,'produto-estoque-total-7'!A:AB,22,0))</f>
        <v/>
      </c>
      <c r="P885" s="36">
        <f>IF(D885="","",VLOOKUP(D885,'produto-estoque-total-7'!A:AB,23,0))</f>
        <v/>
      </c>
      <c r="Q885" s="1">
        <f>IF(D885="","",VLOOKUP(D885,'produto-estoque-total-7'!A:AB,24,0))</f>
        <v/>
      </c>
      <c r="R885" s="38">
        <f>IFERROR(IF(D885="","",VLOOKUP(D885,'produto-venda-7'!B:N,13,0)),"C")</f>
        <v/>
      </c>
      <c r="S885" s="39">
        <f>IF(D885="","",VLOOKUP(D885,'produto-estoque-total-7'!A:AB,6,0))</f>
        <v/>
      </c>
      <c r="T885" s="39">
        <f>IF(D885="","",VLOOKUP(D885,'produto-estoque-total-7'!A:AB,5,0))</f>
        <v/>
      </c>
      <c r="U885" s="40">
        <f>IF(D885="","",VLOOKUP(D885,'produto-estoque-total-7'!A:AB,11,0))</f>
        <v/>
      </c>
      <c r="V885" s="41">
        <f>IF(D885="","",IFERROR(VLOOKUP(D885,'produto-entrada-7'!A:M,10,0),0))</f>
        <v/>
      </c>
      <c r="W885" s="42" t="n"/>
      <c r="X885" s="39">
        <f>IF(D885="","",VLOOKUP(D885,'produto-estoque-total-7'!A:AB,8,0))</f>
        <v/>
      </c>
      <c r="Y885" s="39">
        <f>IF(D885="","",VLOOKUP(D885,'produto-estoque-total-7'!A:AB,9,0))</f>
        <v/>
      </c>
      <c r="Z885" s="39">
        <f>IF(D885="","",VLOOKUP(D885,'produto-estoque-total-7'!A:AB,10,0))</f>
        <v/>
      </c>
      <c r="AA885" s="39">
        <f>IFERROR(IF(D885="","",VLOOKUP(D885,'produto-venda-7'!B:N,4,0)),0)</f>
        <v/>
      </c>
      <c r="AB885" s="39">
        <f>IFERROR(IF(D885="","",VLOOKUP(D885,'produto-venda-7'!B:N,5,0)),0)</f>
        <v/>
      </c>
      <c r="AC885" s="39">
        <f>IF(D885="","",IFERROR(AA885/90,0))</f>
        <v/>
      </c>
      <c r="AD885" s="36">
        <f>IF(D885="","",IFERROR(VLOOKUP(D885,'produto-entrada-7'!A:M,4,0),0))</f>
        <v/>
      </c>
      <c r="AE885" s="36">
        <f>IFERROR(IF(D885="","",VLOOKUP(D885,'produto-venda-7'!B:N,10,0)),0)</f>
        <v/>
      </c>
      <c r="AF885" s="36">
        <f>IF(D885="","",IFERROR(VLOOKUP(D885,'produto-entrada-7'!A:M,11,0),0))</f>
        <v/>
      </c>
      <c r="AG885" s="1">
        <f>IF(D885="","",IFERROR(VLOOKUP(D885,'produto-entrada-7'!A:M,12,0),0))</f>
        <v/>
      </c>
      <c r="AH885" s="1">
        <f>IF(D885="","",IFERROR(VLOOKUP(D885,'produto-entrada-7'!A:M,13,0),0))</f>
        <v/>
      </c>
      <c r="AI885" s="36">
        <f>IFERROR(IF(D885="","",VLOOKUP(D885,'produto-venda-7'!B:N,11,0)),0)</f>
        <v/>
      </c>
      <c r="AJ885" s="43">
        <f>IF(D885="","",IFERROR(AI885*AB885,0))</f>
        <v/>
      </c>
      <c r="AK885" s="44">
        <f>IFERROR(IF(D885="","",VLOOKUP(F885,'ANALISE FORNECEDOR'!$A:$I,8,0)),"")</f>
        <v/>
      </c>
      <c r="AL885" s="44">
        <f>IF(D885="","",AVERAGE(AM885,AK885))</f>
        <v/>
      </c>
      <c r="AM885" s="44">
        <f>IFERROR(IF(D885="","",VLOOKUP(F885,'ANALISE FORNECEDOR'!$A:$I,9,0)),"")</f>
        <v/>
      </c>
      <c r="AN885" s="45">
        <f>IF(D885="","",IF(Y885&gt;12,AI885*(U885+Y885),AI885*U885))</f>
        <v/>
      </c>
      <c r="AO885" s="45">
        <f>IF(D885="","",IF(Y885&gt;12,AI885*(U885+V885+Y885),AI885*(U885+V885)))</f>
        <v/>
      </c>
      <c r="AP885" s="46">
        <f>IF(D885="","",IF(Y885&gt;12,AG885*(U885+Y885),AG885*U885))</f>
        <v/>
      </c>
      <c r="AQ885" s="46">
        <f>IF(D885="","",IF(Y885&gt;12,AG885*(U885+V885+Y885),AG885*(U885+V885)))</f>
        <v/>
      </c>
      <c r="AR885" s="46">
        <f>IF(D885="","",IF(OR(R885="A",R885="AA",R885="AAA"),AP885,0))</f>
        <v/>
      </c>
      <c r="AS885" s="46">
        <f>IF(D885="","",IF(R885="B",AP885,0))</f>
        <v/>
      </c>
      <c r="AT885" s="46">
        <f>IF(D885="","",IF(R885="C",AP885,0))</f>
        <v/>
      </c>
      <c r="AU885" s="47">
        <f>IF(D885="","",IFERROR(AN885/AJ885,0))</f>
        <v/>
      </c>
      <c r="AV885" s="47">
        <f>IF(D885="","",IFERROR(((AO885)/AJ885),0))</f>
        <v/>
      </c>
      <c r="AW885" s="48">
        <f>IF(D885="","",IF(OR(S885="S",NOT(AND(ISNUMBER(AC885),ISNUMBER(AL885),AC885*AL885&gt;=0))),0,AC885*AL885))</f>
        <v/>
      </c>
      <c r="AX885" s="49">
        <f>IFERROR(IF(D885="","",AW885*AG885),0)</f>
        <v/>
      </c>
      <c r="AY885" s="48">
        <f>IF(D885="","",IF(OR(S885="S",NOT(AND(ISNUMBER(AC885),ISNUMBER(AK885),AC885*AK885&gt;=0))),0,AC885*AK885))</f>
        <v/>
      </c>
      <c r="AZ885" s="48">
        <f>IFERROR(IF(D885="","",IF(AY885=0,0,IF(((AY885)-(U885+Y885))&lt;0,0,(AY885)-U885))),0)</f>
        <v/>
      </c>
      <c r="BA885" s="49">
        <f>IF(D885="","",AZ885*AG885)</f>
        <v/>
      </c>
      <c r="BB885" s="49">
        <f>IF(D885="","",IF(OR(R885="A",R885="AA",R885="AAA"),BA885,0))</f>
        <v/>
      </c>
      <c r="BC885" s="49">
        <f>IF(D885="","",IF(R885="B",BA885,0))</f>
        <v/>
      </c>
      <c r="BD885" s="49">
        <f>IF(D885="","",IF(R885="B",BA885,0))</f>
        <v/>
      </c>
      <c r="BE885" s="49">
        <f>IF(D885="","",IF(S885="S",
1,
IF(AC885=0,
1,
IF(
IFERROR(((U885+Y885)*AG885)/((AC885*AK885)*AG885),0)&lt;0,
0,
IF(
IFERROR(((U885+Y885)*AG885)/((AC885*AK885)*AG885),0)&gt;1,
1,
IFERROR(((U885+Y885)*AG885)/((AC885*AK885)*AG885),0)
)
)
)
))</f>
        <v/>
      </c>
      <c r="BF885" s="49">
        <f>IF(D885="","",IF(S885="S",
1,
IF(AC885=0,
1,
IF(
IFERROR(((U885+V885+Y885)*AG885)/((AC885*AK885)*AG885),0)&lt;0,
0,
IF(
IFERROR(((U885+V885+Y885)*AG885)/((AC885*AK885)*AG885),0)&gt;1,
1,
IFERROR(((U885+V885+Y885)*AG885)/((AC885*AK885)*AG885),0)
)
)
)
))</f>
        <v/>
      </c>
      <c r="BG885" s="50">
        <f>IF(D885="","",IF(S885="S",0,IF(AND(ISNUMBER(AC885),ISNUMBER(AM885)),IF(OR(AC885*AM885&lt;0,ISERR(AC885*AM885)),0,AC885*AM885),0)))</f>
        <v/>
      </c>
      <c r="BH885" s="50">
        <f>IF(D885="","",IF(BY885&gt;TODAY()-60,0,IF(Y885&gt;12,MAX(0,(U885+Y885)-BG885),MAX(0,U885-BG885))))</f>
        <v/>
      </c>
      <c r="BI885" s="51">
        <f>IF(D885="","",BH885*AG885)</f>
        <v/>
      </c>
      <c r="BJ885" s="51">
        <f>IF(D885="","",IF(OR(R885="A",R885="AA",R885="AAA"),BI885,0))</f>
        <v/>
      </c>
      <c r="BK885" s="51">
        <f>IF(D885="","",IF(R885="B",BI885,0))</f>
        <v/>
      </c>
      <c r="BL885" s="51">
        <f>IF(D885="","",IF(R885="C",BI885,0))</f>
        <v/>
      </c>
      <c r="BM885" s="51">
        <f>IF(D885="","",IFERROR(MAX(0,MIN(BI885/AP885,1)),0))</f>
        <v/>
      </c>
      <c r="BN885" s="52">
        <f>IF(D885="","",AB885*AG885)</f>
        <v/>
      </c>
      <c r="BO885" s="52">
        <f>IF(D885="","",(U885+V885+X885)*AG885)</f>
        <v/>
      </c>
      <c r="BP885" s="52">
        <f>IF(D885="","",(AB885*3)*AG885)</f>
        <v/>
      </c>
      <c r="BQ885" s="52">
        <f>IF(D885="","",IF(BO885-BP885&gt;0,0,BO885-BP885))</f>
        <v/>
      </c>
      <c r="BR885" s="52">
        <f>IF(D885="","",IF(BO885-BP885-BN885&gt;0,0,BO885-BP885-BN885))</f>
        <v/>
      </c>
      <c r="BS885" s="53">
        <f>IF(D885="","",IFERROR(AB885*AI885,0))</f>
        <v/>
      </c>
      <c r="BT885" s="53">
        <f>IF(D885="","",IFERROR(IF(X885&gt;12, AI885*(U885+V885+X885), AI885*(U885+V885)),0))</f>
        <v/>
      </c>
      <c r="BU885" s="53">
        <f>IF(D885="","",IFERROR(((AB885*3)*AI885),0))</f>
        <v/>
      </c>
      <c r="BV885" s="53">
        <f>IF(D885="","",IF(BT885-BU885&gt;0,0,BT885-BU885))</f>
        <v/>
      </c>
      <c r="BW885" s="53">
        <f>IF(D885="","",IF(BT885-BU885-BS885&gt;0,0,BT885-BU885-BS885))</f>
        <v/>
      </c>
      <c r="BX885" s="36">
        <f>IF(D885="","",IFERROR(VLOOKUP(D885,'produto-entrada-7'!A:M,3,0),"SEM PEDIDO"))</f>
        <v/>
      </c>
      <c r="BY885" s="36">
        <f>IF(D885="","",VLOOKUP(D885,'produto-estoque-total-7'!A:AB,25,0))</f>
        <v/>
      </c>
      <c r="BZ885" s="36">
        <f>IF(D885="","",IFERROR(VLOOKUP(D885,'produto-estoque-total-7'!A:AB,26,0)/100,0))</f>
        <v/>
      </c>
      <c r="CA885" s="36">
        <f>IF(D885="","",IFERROR(VLOOKUP(D885,'produto-estoque-total-7'!A:AB,27,0)/100,0))</f>
        <v/>
      </c>
      <c r="CB885" s="41">
        <f>IF(D885="","",V885*AF885)</f>
        <v/>
      </c>
      <c r="CC885" s="41">
        <f>IF(D885="","",V885*AI885)</f>
        <v/>
      </c>
      <c r="CD885" s="54">
        <f>IF(D885="","",VLOOKUP(D885,'produto-estoque-total-7'!A:AB,28,0))</f>
        <v/>
      </c>
    </row>
    <row r="886">
      <c r="A886" s="36">
        <f>IF(D886="","",VLOOKUP(D886,'produto-estoque-total-7'!A:AB,3,0))</f>
        <v/>
      </c>
      <c r="B886" s="1">
        <f>IF(D886="","",VLOOKUP(D886,'produto-estoque-total-7'!A:AB,12,0))</f>
        <v/>
      </c>
      <c r="C886" s="1">
        <f>IF(D886="","",VLOOKUP(D886,'produto-estoque-total-7'!A:AB,2,0))</f>
        <v/>
      </c>
      <c r="D886" s="37">
        <f>IFERROR(IF('produto-estoque-total-7'!A885="","",'produto-estoque-total-7'!A885),"")</f>
        <v/>
      </c>
      <c r="E886" s="1">
        <f>IF(D886="","",VLOOKUP(D886,'produto-estoque-total-7'!A:AB,4,0))</f>
        <v/>
      </c>
      <c r="F886" s="36">
        <f>IF(D886="","",VLOOKUP(D886,'produto-estoque-total-7'!A:AB,13,0))</f>
        <v/>
      </c>
      <c r="G886" s="1">
        <f>IF(F886="","",VLOOKUP(F886,'FORNECEDORES X COMPRADOR'!A:D,4,0))</f>
        <v/>
      </c>
      <c r="H886" s="1">
        <f>IF(F886="","",VLOOKUP(F886,'FORNECEDORES X COMPRADOR'!A:E,5,0))</f>
        <v/>
      </c>
      <c r="I886" s="36">
        <f>IF(D886="","",VLOOKUP(D886,'produto-estoque-total-7'!A:AB,15,0))</f>
        <v/>
      </c>
      <c r="J886" s="36">
        <f>IF(D886="","",VLOOKUP(D886,'produto-estoque-total-7'!A:AB,19,0))</f>
        <v/>
      </c>
      <c r="K886" s="1">
        <f>IF(D886="","",VLOOKUP(D886,'produto-estoque-total-7'!A:AB,20,0))</f>
        <v/>
      </c>
      <c r="L886" s="36">
        <f>IF(D886="","",VLOOKUP(D886,'produto-estoque-total-7'!A:AB,17,0))</f>
        <v/>
      </c>
      <c r="M886" s="1">
        <f>IF(D886="","",VLOOKUP(D886,'produto-estoque-total-7'!A:AB,18,0))</f>
        <v/>
      </c>
      <c r="N886" s="36">
        <f>IF(D886="","",VLOOKUP(D886,'produto-estoque-total-7'!A:AB,21,0))</f>
        <v/>
      </c>
      <c r="O886" s="1">
        <f>IF(D886="","",VLOOKUP(D886,'produto-estoque-total-7'!A:AB,22,0))</f>
        <v/>
      </c>
      <c r="P886" s="36">
        <f>IF(D886="","",VLOOKUP(D886,'produto-estoque-total-7'!A:AB,23,0))</f>
        <v/>
      </c>
      <c r="Q886" s="1">
        <f>IF(D886="","",VLOOKUP(D886,'produto-estoque-total-7'!A:AB,24,0))</f>
        <v/>
      </c>
      <c r="R886" s="38">
        <f>IFERROR(IF(D886="","",VLOOKUP(D886,'produto-venda-7'!B:N,13,0)),"C")</f>
        <v/>
      </c>
      <c r="S886" s="39">
        <f>IF(D886="","",VLOOKUP(D886,'produto-estoque-total-7'!A:AB,6,0))</f>
        <v/>
      </c>
      <c r="T886" s="39">
        <f>IF(D886="","",VLOOKUP(D886,'produto-estoque-total-7'!A:AB,5,0))</f>
        <v/>
      </c>
      <c r="U886" s="40">
        <f>IF(D886="","",VLOOKUP(D886,'produto-estoque-total-7'!A:AB,11,0))</f>
        <v/>
      </c>
      <c r="V886" s="41">
        <f>IF(D886="","",IFERROR(VLOOKUP(D886,'produto-entrada-7'!A:M,10,0),0))</f>
        <v/>
      </c>
      <c r="W886" s="42" t="n"/>
      <c r="X886" s="39">
        <f>IF(D886="","",VLOOKUP(D886,'produto-estoque-total-7'!A:AB,8,0))</f>
        <v/>
      </c>
      <c r="Y886" s="39">
        <f>IF(D886="","",VLOOKUP(D886,'produto-estoque-total-7'!A:AB,9,0))</f>
        <v/>
      </c>
      <c r="Z886" s="39">
        <f>IF(D886="","",VLOOKUP(D886,'produto-estoque-total-7'!A:AB,10,0))</f>
        <v/>
      </c>
      <c r="AA886" s="39">
        <f>IFERROR(IF(D886="","",VLOOKUP(D886,'produto-venda-7'!B:N,4,0)),0)</f>
        <v/>
      </c>
      <c r="AB886" s="39">
        <f>IFERROR(IF(D886="","",VLOOKUP(D886,'produto-venda-7'!B:N,5,0)),0)</f>
        <v/>
      </c>
      <c r="AC886" s="39">
        <f>IF(D886="","",IFERROR(AA886/90,0))</f>
        <v/>
      </c>
      <c r="AD886" s="36">
        <f>IF(D886="","",IFERROR(VLOOKUP(D886,'produto-entrada-7'!A:M,4,0),0))</f>
        <v/>
      </c>
      <c r="AE886" s="36">
        <f>IFERROR(IF(D886="","",VLOOKUP(D886,'produto-venda-7'!B:N,10,0)),0)</f>
        <v/>
      </c>
      <c r="AF886" s="36">
        <f>IF(D886="","",IFERROR(VLOOKUP(D886,'produto-entrada-7'!A:M,11,0),0))</f>
        <v/>
      </c>
      <c r="AG886" s="1">
        <f>IF(D886="","",IFERROR(VLOOKUP(D886,'produto-entrada-7'!A:M,12,0),0))</f>
        <v/>
      </c>
      <c r="AH886" s="1">
        <f>IF(D886="","",IFERROR(VLOOKUP(D886,'produto-entrada-7'!A:M,13,0),0))</f>
        <v/>
      </c>
      <c r="AI886" s="36">
        <f>IFERROR(IF(D886="","",VLOOKUP(D886,'produto-venda-7'!B:N,11,0)),0)</f>
        <v/>
      </c>
      <c r="AJ886" s="43">
        <f>IF(D886="","",IFERROR(AI886*AB886,0))</f>
        <v/>
      </c>
      <c r="AK886" s="44">
        <f>IFERROR(IF(D886="","",VLOOKUP(F886,'ANALISE FORNECEDOR'!$A:$I,8,0)),"")</f>
        <v/>
      </c>
      <c r="AL886" s="44">
        <f>IF(D886="","",AVERAGE(AM886,AK886))</f>
        <v/>
      </c>
      <c r="AM886" s="44">
        <f>IFERROR(IF(D886="","",VLOOKUP(F886,'ANALISE FORNECEDOR'!$A:$I,9,0)),"")</f>
        <v/>
      </c>
      <c r="AN886" s="45">
        <f>IF(D886="","",IF(Y886&gt;12,AI886*(U886+Y886),AI886*U886))</f>
        <v/>
      </c>
      <c r="AO886" s="45">
        <f>IF(D886="","",IF(Y886&gt;12,AI886*(U886+V886+Y886),AI886*(U886+V886)))</f>
        <v/>
      </c>
      <c r="AP886" s="46">
        <f>IF(D886="","",IF(Y886&gt;12,AG886*(U886+Y886),AG886*U886))</f>
        <v/>
      </c>
      <c r="AQ886" s="46">
        <f>IF(D886="","",IF(Y886&gt;12,AG886*(U886+V886+Y886),AG886*(U886+V886)))</f>
        <v/>
      </c>
      <c r="AR886" s="46">
        <f>IF(D886="","",IF(OR(R886="A",R886="AA",R886="AAA"),AP886,0))</f>
        <v/>
      </c>
      <c r="AS886" s="46">
        <f>IF(D886="","",IF(R886="B",AP886,0))</f>
        <v/>
      </c>
      <c r="AT886" s="46">
        <f>IF(D886="","",IF(R886="C",AP886,0))</f>
        <v/>
      </c>
      <c r="AU886" s="47">
        <f>IF(D886="","",IFERROR(AN886/AJ886,0))</f>
        <v/>
      </c>
      <c r="AV886" s="47">
        <f>IF(D886="","",IFERROR(((AO886)/AJ886),0))</f>
        <v/>
      </c>
      <c r="AW886" s="48">
        <f>IF(D886="","",IF(OR(S886="S",NOT(AND(ISNUMBER(AC886),ISNUMBER(AL886),AC886*AL886&gt;=0))),0,AC886*AL886))</f>
        <v/>
      </c>
      <c r="AX886" s="49">
        <f>IFERROR(IF(D886="","",AW886*AG886),0)</f>
        <v/>
      </c>
      <c r="AY886" s="48">
        <f>IF(D886="","",IF(OR(S886="S",NOT(AND(ISNUMBER(AC886),ISNUMBER(AK886),AC886*AK886&gt;=0))),0,AC886*AK886))</f>
        <v/>
      </c>
      <c r="AZ886" s="48">
        <f>IFERROR(IF(D886="","",IF(AY886=0,0,IF(((AY886)-(U886+Y886))&lt;0,0,(AY886)-U886))),0)</f>
        <v/>
      </c>
      <c r="BA886" s="49">
        <f>IF(D886="","",AZ886*AG886)</f>
        <v/>
      </c>
      <c r="BB886" s="49">
        <f>IF(D886="","",IF(OR(R886="A",R886="AA",R886="AAA"),BA886,0))</f>
        <v/>
      </c>
      <c r="BC886" s="49">
        <f>IF(D886="","",IF(R886="B",BA886,0))</f>
        <v/>
      </c>
      <c r="BD886" s="49">
        <f>IF(D886="","",IF(R886="B",BA886,0))</f>
        <v/>
      </c>
      <c r="BE886" s="49">
        <f>IF(D886="","",IF(S886="S",
1,
IF(AC886=0,
1,
IF(
IFERROR(((U886+Y886)*AG886)/((AC886*AK886)*AG886),0)&lt;0,
0,
IF(
IFERROR(((U886+Y886)*AG886)/((AC886*AK886)*AG886),0)&gt;1,
1,
IFERROR(((U886+Y886)*AG886)/((AC886*AK886)*AG886),0)
)
)
)
))</f>
        <v/>
      </c>
      <c r="BF886" s="49">
        <f>IF(D886="","",IF(S886="S",
1,
IF(AC886=0,
1,
IF(
IFERROR(((U886+V886+Y886)*AG886)/((AC886*AK886)*AG886),0)&lt;0,
0,
IF(
IFERROR(((U886+V886+Y886)*AG886)/((AC886*AK886)*AG886),0)&gt;1,
1,
IFERROR(((U886+V886+Y886)*AG886)/((AC886*AK886)*AG886),0)
)
)
)
))</f>
        <v/>
      </c>
      <c r="BG886" s="50">
        <f>IF(D886="","",IF(S886="S",0,IF(AND(ISNUMBER(AC886),ISNUMBER(AM886)),IF(OR(AC886*AM886&lt;0,ISERR(AC886*AM886)),0,AC886*AM886),0)))</f>
        <v/>
      </c>
      <c r="BH886" s="50">
        <f>IF(D886="","",IF(BY886&gt;TODAY()-60,0,IF(Y886&gt;12,MAX(0,(U886+Y886)-BG886),MAX(0,U886-BG886))))</f>
        <v/>
      </c>
      <c r="BI886" s="51">
        <f>IF(D886="","",BH886*AG886)</f>
        <v/>
      </c>
      <c r="BJ886" s="51">
        <f>IF(D886="","",IF(OR(R886="A",R886="AA",R886="AAA"),BI886,0))</f>
        <v/>
      </c>
      <c r="BK886" s="51">
        <f>IF(D886="","",IF(R886="B",BI886,0))</f>
        <v/>
      </c>
      <c r="BL886" s="51">
        <f>IF(D886="","",IF(R886="C",BI886,0))</f>
        <v/>
      </c>
      <c r="BM886" s="51">
        <f>IF(D886="","",IFERROR(MAX(0,MIN(BI886/AP886,1)),0))</f>
        <v/>
      </c>
      <c r="BN886" s="52">
        <f>IF(D886="","",AB886*AG886)</f>
        <v/>
      </c>
      <c r="BO886" s="52">
        <f>IF(D886="","",(U886+V886+X886)*AG886)</f>
        <v/>
      </c>
      <c r="BP886" s="52">
        <f>IF(D886="","",(AB886*3)*AG886)</f>
        <v/>
      </c>
      <c r="BQ886" s="52">
        <f>IF(D886="","",IF(BO886-BP886&gt;0,0,BO886-BP886))</f>
        <v/>
      </c>
      <c r="BR886" s="52">
        <f>IF(D886="","",IF(BO886-BP886-BN886&gt;0,0,BO886-BP886-BN886))</f>
        <v/>
      </c>
      <c r="BS886" s="53">
        <f>IF(D886="","",IFERROR(AB886*AI886,0))</f>
        <v/>
      </c>
      <c r="BT886" s="53">
        <f>IF(D886="","",IFERROR(IF(X886&gt;12, AI886*(U886+V886+X886), AI886*(U886+V886)),0))</f>
        <v/>
      </c>
      <c r="BU886" s="53">
        <f>IF(D886="","",IFERROR(((AB886*3)*AI886),0))</f>
        <v/>
      </c>
      <c r="BV886" s="53">
        <f>IF(D886="","",IF(BT886-BU886&gt;0,0,BT886-BU886))</f>
        <v/>
      </c>
      <c r="BW886" s="53">
        <f>IF(D886="","",IF(BT886-BU886-BS886&gt;0,0,BT886-BU886-BS886))</f>
        <v/>
      </c>
      <c r="BX886" s="36">
        <f>IF(D886="","",IFERROR(VLOOKUP(D886,'produto-entrada-7'!A:M,3,0),"SEM PEDIDO"))</f>
        <v/>
      </c>
      <c r="BY886" s="36">
        <f>IF(D886="","",VLOOKUP(D886,'produto-estoque-total-7'!A:AB,25,0))</f>
        <v/>
      </c>
      <c r="BZ886" s="36">
        <f>IF(D886="","",IFERROR(VLOOKUP(D886,'produto-estoque-total-7'!A:AB,26,0)/100,0))</f>
        <v/>
      </c>
      <c r="CA886" s="36">
        <f>IF(D886="","",IFERROR(VLOOKUP(D886,'produto-estoque-total-7'!A:AB,27,0)/100,0))</f>
        <v/>
      </c>
      <c r="CB886" s="41">
        <f>IF(D886="","",V886*AF886)</f>
        <v/>
      </c>
      <c r="CC886" s="41">
        <f>IF(D886="","",V886*AI886)</f>
        <v/>
      </c>
      <c r="CD886" s="54">
        <f>IF(D886="","",VLOOKUP(D886,'produto-estoque-total-7'!A:AB,28,0))</f>
        <v/>
      </c>
    </row>
    <row r="887">
      <c r="A887" s="36">
        <f>IF(D887="","",VLOOKUP(D887,'produto-estoque-total-7'!A:AB,3,0))</f>
        <v/>
      </c>
      <c r="B887" s="1">
        <f>IF(D887="","",VLOOKUP(D887,'produto-estoque-total-7'!A:AB,12,0))</f>
        <v/>
      </c>
      <c r="C887" s="1">
        <f>IF(D887="","",VLOOKUP(D887,'produto-estoque-total-7'!A:AB,2,0))</f>
        <v/>
      </c>
      <c r="D887" s="37">
        <f>IFERROR(IF('produto-estoque-total-7'!A886="","",'produto-estoque-total-7'!A886),"")</f>
        <v/>
      </c>
      <c r="E887" s="1">
        <f>IF(D887="","",VLOOKUP(D887,'produto-estoque-total-7'!A:AB,4,0))</f>
        <v/>
      </c>
      <c r="F887" s="36">
        <f>IF(D887="","",VLOOKUP(D887,'produto-estoque-total-7'!A:AB,13,0))</f>
        <v/>
      </c>
      <c r="G887" s="1">
        <f>IF(F887="","",VLOOKUP(F887,'FORNECEDORES X COMPRADOR'!A:D,4,0))</f>
        <v/>
      </c>
      <c r="H887" s="1">
        <f>IF(F887="","",VLOOKUP(F887,'FORNECEDORES X COMPRADOR'!A:E,5,0))</f>
        <v/>
      </c>
      <c r="I887" s="36">
        <f>IF(D887="","",VLOOKUP(D887,'produto-estoque-total-7'!A:AB,15,0))</f>
        <v/>
      </c>
      <c r="J887" s="36">
        <f>IF(D887="","",VLOOKUP(D887,'produto-estoque-total-7'!A:AB,19,0))</f>
        <v/>
      </c>
      <c r="K887" s="1">
        <f>IF(D887="","",VLOOKUP(D887,'produto-estoque-total-7'!A:AB,20,0))</f>
        <v/>
      </c>
      <c r="L887" s="36">
        <f>IF(D887="","",VLOOKUP(D887,'produto-estoque-total-7'!A:AB,17,0))</f>
        <v/>
      </c>
      <c r="M887" s="1">
        <f>IF(D887="","",VLOOKUP(D887,'produto-estoque-total-7'!A:AB,18,0))</f>
        <v/>
      </c>
      <c r="N887" s="36">
        <f>IF(D887="","",VLOOKUP(D887,'produto-estoque-total-7'!A:AB,21,0))</f>
        <v/>
      </c>
      <c r="O887" s="1">
        <f>IF(D887="","",VLOOKUP(D887,'produto-estoque-total-7'!A:AB,22,0))</f>
        <v/>
      </c>
      <c r="P887" s="36">
        <f>IF(D887="","",VLOOKUP(D887,'produto-estoque-total-7'!A:AB,23,0))</f>
        <v/>
      </c>
      <c r="Q887" s="1">
        <f>IF(D887="","",VLOOKUP(D887,'produto-estoque-total-7'!A:AB,24,0))</f>
        <v/>
      </c>
      <c r="R887" s="38">
        <f>IFERROR(IF(D887="","",VLOOKUP(D887,'produto-venda-7'!B:N,13,0)),"C")</f>
        <v/>
      </c>
      <c r="S887" s="39">
        <f>IF(D887="","",VLOOKUP(D887,'produto-estoque-total-7'!A:AB,6,0))</f>
        <v/>
      </c>
      <c r="T887" s="39">
        <f>IF(D887="","",VLOOKUP(D887,'produto-estoque-total-7'!A:AB,5,0))</f>
        <v/>
      </c>
      <c r="U887" s="40">
        <f>IF(D887="","",VLOOKUP(D887,'produto-estoque-total-7'!A:AB,11,0))</f>
        <v/>
      </c>
      <c r="V887" s="41">
        <f>IF(D887="","",IFERROR(VLOOKUP(D887,'produto-entrada-7'!A:M,10,0),0))</f>
        <v/>
      </c>
      <c r="W887" s="42" t="n"/>
      <c r="X887" s="39">
        <f>IF(D887="","",VLOOKUP(D887,'produto-estoque-total-7'!A:AB,8,0))</f>
        <v/>
      </c>
      <c r="Y887" s="39">
        <f>IF(D887="","",VLOOKUP(D887,'produto-estoque-total-7'!A:AB,9,0))</f>
        <v/>
      </c>
      <c r="Z887" s="39">
        <f>IF(D887="","",VLOOKUP(D887,'produto-estoque-total-7'!A:AB,10,0))</f>
        <v/>
      </c>
      <c r="AA887" s="39">
        <f>IFERROR(IF(D887="","",VLOOKUP(D887,'produto-venda-7'!B:N,4,0)),0)</f>
        <v/>
      </c>
      <c r="AB887" s="39">
        <f>IFERROR(IF(D887="","",VLOOKUP(D887,'produto-venda-7'!B:N,5,0)),0)</f>
        <v/>
      </c>
      <c r="AC887" s="39">
        <f>IF(D887="","",IFERROR(AA887/90,0))</f>
        <v/>
      </c>
      <c r="AD887" s="36">
        <f>IF(D887="","",IFERROR(VLOOKUP(D887,'produto-entrada-7'!A:M,4,0),0))</f>
        <v/>
      </c>
      <c r="AE887" s="36">
        <f>IFERROR(IF(D887="","",VLOOKUP(D887,'produto-venda-7'!B:N,10,0)),0)</f>
        <v/>
      </c>
      <c r="AF887" s="36">
        <f>IF(D887="","",IFERROR(VLOOKUP(D887,'produto-entrada-7'!A:M,11,0),0))</f>
        <v/>
      </c>
      <c r="AG887" s="1">
        <f>IF(D887="","",IFERROR(VLOOKUP(D887,'produto-entrada-7'!A:M,12,0),0))</f>
        <v/>
      </c>
      <c r="AH887" s="1">
        <f>IF(D887="","",IFERROR(VLOOKUP(D887,'produto-entrada-7'!A:M,13,0),0))</f>
        <v/>
      </c>
      <c r="AI887" s="36">
        <f>IFERROR(IF(D887="","",VLOOKUP(D887,'produto-venda-7'!B:N,11,0)),0)</f>
        <v/>
      </c>
      <c r="AJ887" s="43">
        <f>IF(D887="","",IFERROR(AI887*AB887,0))</f>
        <v/>
      </c>
      <c r="AK887" s="44">
        <f>IFERROR(IF(D887="","",VLOOKUP(F887,'ANALISE FORNECEDOR'!$A:$I,8,0)),"")</f>
        <v/>
      </c>
      <c r="AL887" s="44">
        <f>IF(D887="","",AVERAGE(AM887,AK887))</f>
        <v/>
      </c>
      <c r="AM887" s="44">
        <f>IFERROR(IF(D887="","",VLOOKUP(F887,'ANALISE FORNECEDOR'!$A:$I,9,0)),"")</f>
        <v/>
      </c>
      <c r="AN887" s="45">
        <f>IF(D887="","",IF(Y887&gt;12,AI887*(U887+Y887),AI887*U887))</f>
        <v/>
      </c>
      <c r="AO887" s="45">
        <f>IF(D887="","",IF(Y887&gt;12,AI887*(U887+V887+Y887),AI887*(U887+V887)))</f>
        <v/>
      </c>
      <c r="AP887" s="46">
        <f>IF(D887="","",IF(Y887&gt;12,AG887*(U887+Y887),AG887*U887))</f>
        <v/>
      </c>
      <c r="AQ887" s="46">
        <f>IF(D887="","",IF(Y887&gt;12,AG887*(U887+V887+Y887),AG887*(U887+V887)))</f>
        <v/>
      </c>
      <c r="AR887" s="46">
        <f>IF(D887="","",IF(OR(R887="A",R887="AA",R887="AAA"),AP887,0))</f>
        <v/>
      </c>
      <c r="AS887" s="46">
        <f>IF(D887="","",IF(R887="B",AP887,0))</f>
        <v/>
      </c>
      <c r="AT887" s="46">
        <f>IF(D887="","",IF(R887="C",AP887,0))</f>
        <v/>
      </c>
      <c r="AU887" s="47">
        <f>IF(D887="","",IFERROR(AN887/AJ887,0))</f>
        <v/>
      </c>
      <c r="AV887" s="47">
        <f>IF(D887="","",IFERROR(((AO887)/AJ887),0))</f>
        <v/>
      </c>
      <c r="AW887" s="48">
        <f>IF(D887="","",IF(OR(S887="S",NOT(AND(ISNUMBER(AC887),ISNUMBER(AL887),AC887*AL887&gt;=0))),0,AC887*AL887))</f>
        <v/>
      </c>
      <c r="AX887" s="49">
        <f>IFERROR(IF(D887="","",AW887*AG887),0)</f>
        <v/>
      </c>
      <c r="AY887" s="48">
        <f>IF(D887="","",IF(OR(S887="S",NOT(AND(ISNUMBER(AC887),ISNUMBER(AK887),AC887*AK887&gt;=0))),0,AC887*AK887))</f>
        <v/>
      </c>
      <c r="AZ887" s="48">
        <f>IFERROR(IF(D887="","",IF(AY887=0,0,IF(((AY887)-(U887+Y887))&lt;0,0,(AY887)-U887))),0)</f>
        <v/>
      </c>
      <c r="BA887" s="49">
        <f>IF(D887="","",AZ887*AG887)</f>
        <v/>
      </c>
      <c r="BB887" s="49">
        <f>IF(D887="","",IF(OR(R887="A",R887="AA",R887="AAA"),BA887,0))</f>
        <v/>
      </c>
      <c r="BC887" s="49">
        <f>IF(D887="","",IF(R887="B",BA887,0))</f>
        <v/>
      </c>
      <c r="BD887" s="49">
        <f>IF(D887="","",IF(R887="B",BA887,0))</f>
        <v/>
      </c>
      <c r="BE887" s="49">
        <f>IF(D887="","",IF(S887="S",
1,
IF(AC887=0,
1,
IF(
IFERROR(((U887+Y887)*AG887)/((AC887*AK887)*AG887),0)&lt;0,
0,
IF(
IFERROR(((U887+Y887)*AG887)/((AC887*AK887)*AG887),0)&gt;1,
1,
IFERROR(((U887+Y887)*AG887)/((AC887*AK887)*AG887),0)
)
)
)
))</f>
        <v/>
      </c>
      <c r="BF887" s="49">
        <f>IF(D887="","",IF(S887="S",
1,
IF(AC887=0,
1,
IF(
IFERROR(((U887+V887+Y887)*AG887)/((AC887*AK887)*AG887),0)&lt;0,
0,
IF(
IFERROR(((U887+V887+Y887)*AG887)/((AC887*AK887)*AG887),0)&gt;1,
1,
IFERROR(((U887+V887+Y887)*AG887)/((AC887*AK887)*AG887),0)
)
)
)
))</f>
        <v/>
      </c>
      <c r="BG887" s="50">
        <f>IF(D887="","",IF(S887="S",0,IF(AND(ISNUMBER(AC887),ISNUMBER(AM887)),IF(OR(AC887*AM887&lt;0,ISERR(AC887*AM887)),0,AC887*AM887),0)))</f>
        <v/>
      </c>
      <c r="BH887" s="50">
        <f>IF(D887="","",IF(BY887&gt;TODAY()-60,0,IF(Y887&gt;12,MAX(0,(U887+Y887)-BG887),MAX(0,U887-BG887))))</f>
        <v/>
      </c>
      <c r="BI887" s="51">
        <f>IF(D887="","",BH887*AG887)</f>
        <v/>
      </c>
      <c r="BJ887" s="51">
        <f>IF(D887="","",IF(OR(R887="A",R887="AA",R887="AAA"),BI887,0))</f>
        <v/>
      </c>
      <c r="BK887" s="51">
        <f>IF(D887="","",IF(R887="B",BI887,0))</f>
        <v/>
      </c>
      <c r="BL887" s="51">
        <f>IF(D887="","",IF(R887="C",BI887,0))</f>
        <v/>
      </c>
      <c r="BM887" s="51">
        <f>IF(D887="","",IFERROR(MAX(0,MIN(BI887/AP887,1)),0))</f>
        <v/>
      </c>
      <c r="BN887" s="52">
        <f>IF(D887="","",AB887*AG887)</f>
        <v/>
      </c>
      <c r="BO887" s="52">
        <f>IF(D887="","",(U887+V887+X887)*AG887)</f>
        <v/>
      </c>
      <c r="BP887" s="52">
        <f>IF(D887="","",(AB887*3)*AG887)</f>
        <v/>
      </c>
      <c r="BQ887" s="52">
        <f>IF(D887="","",IF(BO887-BP887&gt;0,0,BO887-BP887))</f>
        <v/>
      </c>
      <c r="BR887" s="52">
        <f>IF(D887="","",IF(BO887-BP887-BN887&gt;0,0,BO887-BP887-BN887))</f>
        <v/>
      </c>
      <c r="BS887" s="53">
        <f>IF(D887="","",IFERROR(AB887*AI887,0))</f>
        <v/>
      </c>
      <c r="BT887" s="53">
        <f>IF(D887="","",IFERROR(IF(X887&gt;12, AI887*(U887+V887+X887), AI887*(U887+V887)),0))</f>
        <v/>
      </c>
      <c r="BU887" s="53">
        <f>IF(D887="","",IFERROR(((AB887*3)*AI887),0))</f>
        <v/>
      </c>
      <c r="BV887" s="53">
        <f>IF(D887="","",IF(BT887-BU887&gt;0,0,BT887-BU887))</f>
        <v/>
      </c>
      <c r="BW887" s="53">
        <f>IF(D887="","",IF(BT887-BU887-BS887&gt;0,0,BT887-BU887-BS887))</f>
        <v/>
      </c>
      <c r="BX887" s="36">
        <f>IF(D887="","",IFERROR(VLOOKUP(D887,'produto-entrada-7'!A:M,3,0),"SEM PEDIDO"))</f>
        <v/>
      </c>
      <c r="BY887" s="36">
        <f>IF(D887="","",VLOOKUP(D887,'produto-estoque-total-7'!A:AB,25,0))</f>
        <v/>
      </c>
      <c r="BZ887" s="36">
        <f>IF(D887="","",IFERROR(VLOOKUP(D887,'produto-estoque-total-7'!A:AB,26,0)/100,0))</f>
        <v/>
      </c>
      <c r="CA887" s="36">
        <f>IF(D887="","",IFERROR(VLOOKUP(D887,'produto-estoque-total-7'!A:AB,27,0)/100,0))</f>
        <v/>
      </c>
      <c r="CB887" s="41">
        <f>IF(D887="","",V887*AF887)</f>
        <v/>
      </c>
      <c r="CC887" s="41">
        <f>IF(D887="","",V887*AI887)</f>
        <v/>
      </c>
      <c r="CD887" s="54">
        <f>IF(D887="","",VLOOKUP(D887,'produto-estoque-total-7'!A:AB,28,0))</f>
        <v/>
      </c>
    </row>
    <row r="888">
      <c r="A888" s="36">
        <f>IF(D888="","",VLOOKUP(D888,'produto-estoque-total-7'!A:AB,3,0))</f>
        <v/>
      </c>
      <c r="B888" s="1">
        <f>IF(D888="","",VLOOKUP(D888,'produto-estoque-total-7'!A:AB,12,0))</f>
        <v/>
      </c>
      <c r="C888" s="1">
        <f>IF(D888="","",VLOOKUP(D888,'produto-estoque-total-7'!A:AB,2,0))</f>
        <v/>
      </c>
      <c r="D888" s="37">
        <f>IFERROR(IF('produto-estoque-total-7'!A887="","",'produto-estoque-total-7'!A887),"")</f>
        <v/>
      </c>
      <c r="E888" s="1">
        <f>IF(D888="","",VLOOKUP(D888,'produto-estoque-total-7'!A:AB,4,0))</f>
        <v/>
      </c>
      <c r="F888" s="36">
        <f>IF(D888="","",VLOOKUP(D888,'produto-estoque-total-7'!A:AB,13,0))</f>
        <v/>
      </c>
      <c r="G888" s="1">
        <f>IF(F888="","",VLOOKUP(F888,'FORNECEDORES X COMPRADOR'!A:D,4,0))</f>
        <v/>
      </c>
      <c r="H888" s="1">
        <f>IF(F888="","",VLOOKUP(F888,'FORNECEDORES X COMPRADOR'!A:E,5,0))</f>
        <v/>
      </c>
      <c r="I888" s="36">
        <f>IF(D888="","",VLOOKUP(D888,'produto-estoque-total-7'!A:AB,15,0))</f>
        <v/>
      </c>
      <c r="J888" s="36">
        <f>IF(D888="","",VLOOKUP(D888,'produto-estoque-total-7'!A:AB,19,0))</f>
        <v/>
      </c>
      <c r="K888" s="1">
        <f>IF(D888="","",VLOOKUP(D888,'produto-estoque-total-7'!A:AB,20,0))</f>
        <v/>
      </c>
      <c r="L888" s="36">
        <f>IF(D888="","",VLOOKUP(D888,'produto-estoque-total-7'!A:AB,17,0))</f>
        <v/>
      </c>
      <c r="M888" s="1">
        <f>IF(D888="","",VLOOKUP(D888,'produto-estoque-total-7'!A:AB,18,0))</f>
        <v/>
      </c>
      <c r="N888" s="36">
        <f>IF(D888="","",VLOOKUP(D888,'produto-estoque-total-7'!A:AB,21,0))</f>
        <v/>
      </c>
      <c r="O888" s="1">
        <f>IF(D888="","",VLOOKUP(D888,'produto-estoque-total-7'!A:AB,22,0))</f>
        <v/>
      </c>
      <c r="P888" s="36">
        <f>IF(D888="","",VLOOKUP(D888,'produto-estoque-total-7'!A:AB,23,0))</f>
        <v/>
      </c>
      <c r="Q888" s="1">
        <f>IF(D888="","",VLOOKUP(D888,'produto-estoque-total-7'!A:AB,24,0))</f>
        <v/>
      </c>
      <c r="R888" s="38">
        <f>IFERROR(IF(D888="","",VLOOKUP(D888,'produto-venda-7'!B:N,13,0)),"C")</f>
        <v/>
      </c>
      <c r="S888" s="39">
        <f>IF(D888="","",VLOOKUP(D888,'produto-estoque-total-7'!A:AB,6,0))</f>
        <v/>
      </c>
      <c r="T888" s="39">
        <f>IF(D888="","",VLOOKUP(D888,'produto-estoque-total-7'!A:AB,5,0))</f>
        <v/>
      </c>
      <c r="U888" s="40">
        <f>IF(D888="","",VLOOKUP(D888,'produto-estoque-total-7'!A:AB,11,0))</f>
        <v/>
      </c>
      <c r="V888" s="41">
        <f>IF(D888="","",IFERROR(VLOOKUP(D888,'produto-entrada-7'!A:M,10,0),0))</f>
        <v/>
      </c>
      <c r="W888" s="42" t="n"/>
      <c r="X888" s="39">
        <f>IF(D888="","",VLOOKUP(D888,'produto-estoque-total-7'!A:AB,8,0))</f>
        <v/>
      </c>
      <c r="Y888" s="39">
        <f>IF(D888="","",VLOOKUP(D888,'produto-estoque-total-7'!A:AB,9,0))</f>
        <v/>
      </c>
      <c r="Z888" s="39">
        <f>IF(D888="","",VLOOKUP(D888,'produto-estoque-total-7'!A:AB,10,0))</f>
        <v/>
      </c>
      <c r="AA888" s="39">
        <f>IFERROR(IF(D888="","",VLOOKUP(D888,'produto-venda-7'!B:N,4,0)),0)</f>
        <v/>
      </c>
      <c r="AB888" s="39">
        <f>IFERROR(IF(D888="","",VLOOKUP(D888,'produto-venda-7'!B:N,5,0)),0)</f>
        <v/>
      </c>
      <c r="AC888" s="39">
        <f>IF(D888="","",IFERROR(AA888/90,0))</f>
        <v/>
      </c>
      <c r="AD888" s="36">
        <f>IF(D888="","",IFERROR(VLOOKUP(D888,'produto-entrada-7'!A:M,4,0),0))</f>
        <v/>
      </c>
      <c r="AE888" s="36">
        <f>IFERROR(IF(D888="","",VLOOKUP(D888,'produto-venda-7'!B:N,10,0)),0)</f>
        <v/>
      </c>
      <c r="AF888" s="36">
        <f>IF(D888="","",IFERROR(VLOOKUP(D888,'produto-entrada-7'!A:M,11,0),0))</f>
        <v/>
      </c>
      <c r="AG888" s="1">
        <f>IF(D888="","",IFERROR(VLOOKUP(D888,'produto-entrada-7'!A:M,12,0),0))</f>
        <v/>
      </c>
      <c r="AH888" s="1">
        <f>IF(D888="","",IFERROR(VLOOKUP(D888,'produto-entrada-7'!A:M,13,0),0))</f>
        <v/>
      </c>
      <c r="AI888" s="36">
        <f>IFERROR(IF(D888="","",VLOOKUP(D888,'produto-venda-7'!B:N,11,0)),0)</f>
        <v/>
      </c>
      <c r="AJ888" s="43">
        <f>IF(D888="","",IFERROR(AI888*AB888,0))</f>
        <v/>
      </c>
      <c r="AK888" s="44">
        <f>IFERROR(IF(D888="","",VLOOKUP(F888,'ANALISE FORNECEDOR'!$A:$I,8,0)),"")</f>
        <v/>
      </c>
      <c r="AL888" s="44">
        <f>IF(D888="","",AVERAGE(AM888,AK888))</f>
        <v/>
      </c>
      <c r="AM888" s="44">
        <f>IFERROR(IF(D888="","",VLOOKUP(F888,'ANALISE FORNECEDOR'!$A:$I,9,0)),"")</f>
        <v/>
      </c>
      <c r="AN888" s="45">
        <f>IF(D888="","",IF(Y888&gt;12,AI888*(U888+Y888),AI888*U888))</f>
        <v/>
      </c>
      <c r="AO888" s="45">
        <f>IF(D888="","",IF(Y888&gt;12,AI888*(U888+V888+Y888),AI888*(U888+V888)))</f>
        <v/>
      </c>
      <c r="AP888" s="46">
        <f>IF(D888="","",IF(Y888&gt;12,AG888*(U888+Y888),AG888*U888))</f>
        <v/>
      </c>
      <c r="AQ888" s="46">
        <f>IF(D888="","",IF(Y888&gt;12,AG888*(U888+V888+Y888),AG888*(U888+V888)))</f>
        <v/>
      </c>
      <c r="AR888" s="46">
        <f>IF(D888="","",IF(OR(R888="A",R888="AA",R888="AAA"),AP888,0))</f>
        <v/>
      </c>
      <c r="AS888" s="46">
        <f>IF(D888="","",IF(R888="B",AP888,0))</f>
        <v/>
      </c>
      <c r="AT888" s="46">
        <f>IF(D888="","",IF(R888="C",AP888,0))</f>
        <v/>
      </c>
      <c r="AU888" s="47">
        <f>IF(D888="","",IFERROR(AN888/AJ888,0))</f>
        <v/>
      </c>
      <c r="AV888" s="47">
        <f>IF(D888="","",IFERROR(((AO888)/AJ888),0))</f>
        <v/>
      </c>
      <c r="AW888" s="48">
        <f>IF(D888="","",IF(OR(S888="S",NOT(AND(ISNUMBER(AC888),ISNUMBER(AL888),AC888*AL888&gt;=0))),0,AC888*AL888))</f>
        <v/>
      </c>
      <c r="AX888" s="49">
        <f>IFERROR(IF(D888="","",AW888*AG888),0)</f>
        <v/>
      </c>
      <c r="AY888" s="48">
        <f>IF(D888="","",IF(OR(S888="S",NOT(AND(ISNUMBER(AC888),ISNUMBER(AK888),AC888*AK888&gt;=0))),0,AC888*AK888))</f>
        <v/>
      </c>
      <c r="AZ888" s="48">
        <f>IFERROR(IF(D888="","",IF(AY888=0,0,IF(((AY888)-(U888+Y888))&lt;0,0,(AY888)-U888))),0)</f>
        <v/>
      </c>
      <c r="BA888" s="49">
        <f>IF(D888="","",AZ888*AG888)</f>
        <v/>
      </c>
      <c r="BB888" s="49">
        <f>IF(D888="","",IF(OR(R888="A",R888="AA",R888="AAA"),BA888,0))</f>
        <v/>
      </c>
      <c r="BC888" s="49">
        <f>IF(D888="","",IF(R888="B",BA888,0))</f>
        <v/>
      </c>
      <c r="BD888" s="49">
        <f>IF(D888="","",IF(R888="B",BA888,0))</f>
        <v/>
      </c>
      <c r="BE888" s="49">
        <f>IF(D888="","",IF(S888="S",
1,
IF(AC888=0,
1,
IF(
IFERROR(((U888+Y888)*AG888)/((AC888*AK888)*AG888),0)&lt;0,
0,
IF(
IFERROR(((U888+Y888)*AG888)/((AC888*AK888)*AG888),0)&gt;1,
1,
IFERROR(((U888+Y888)*AG888)/((AC888*AK888)*AG888),0)
)
)
)
))</f>
        <v/>
      </c>
      <c r="BF888" s="49">
        <f>IF(D888="","",IF(S888="S",
1,
IF(AC888=0,
1,
IF(
IFERROR(((U888+V888+Y888)*AG888)/((AC888*AK888)*AG888),0)&lt;0,
0,
IF(
IFERROR(((U888+V888+Y888)*AG888)/((AC888*AK888)*AG888),0)&gt;1,
1,
IFERROR(((U888+V888+Y888)*AG888)/((AC888*AK888)*AG888),0)
)
)
)
))</f>
        <v/>
      </c>
      <c r="BG888" s="50">
        <f>IF(D888="","",IF(S888="S",0,IF(AND(ISNUMBER(AC888),ISNUMBER(AM888)),IF(OR(AC888*AM888&lt;0,ISERR(AC888*AM888)),0,AC888*AM888),0)))</f>
        <v/>
      </c>
      <c r="BH888" s="50">
        <f>IF(D888="","",IF(BY888&gt;TODAY()-60,0,IF(Y888&gt;12,MAX(0,(U888+Y888)-BG888),MAX(0,U888-BG888))))</f>
        <v/>
      </c>
      <c r="BI888" s="51">
        <f>IF(D888="","",BH888*AG888)</f>
        <v/>
      </c>
      <c r="BJ888" s="51">
        <f>IF(D888="","",IF(OR(R888="A",R888="AA",R888="AAA"),BI888,0))</f>
        <v/>
      </c>
      <c r="BK888" s="51">
        <f>IF(D888="","",IF(R888="B",BI888,0))</f>
        <v/>
      </c>
      <c r="BL888" s="51">
        <f>IF(D888="","",IF(R888="C",BI888,0))</f>
        <v/>
      </c>
      <c r="BM888" s="51">
        <f>IF(D888="","",IFERROR(MAX(0,MIN(BI888/AP888,1)),0))</f>
        <v/>
      </c>
      <c r="BN888" s="52">
        <f>IF(D888="","",AB888*AG888)</f>
        <v/>
      </c>
      <c r="BO888" s="52">
        <f>IF(D888="","",(U888+V888+X888)*AG888)</f>
        <v/>
      </c>
      <c r="BP888" s="52">
        <f>IF(D888="","",(AB888*3)*AG888)</f>
        <v/>
      </c>
      <c r="BQ888" s="52">
        <f>IF(D888="","",IF(BO888-BP888&gt;0,0,BO888-BP888))</f>
        <v/>
      </c>
      <c r="BR888" s="52">
        <f>IF(D888="","",IF(BO888-BP888-BN888&gt;0,0,BO888-BP888-BN888))</f>
        <v/>
      </c>
      <c r="BS888" s="53">
        <f>IF(D888="","",IFERROR(AB888*AI888,0))</f>
        <v/>
      </c>
      <c r="BT888" s="53">
        <f>IF(D888="","",IFERROR(IF(X888&gt;12, AI888*(U888+V888+X888), AI888*(U888+V888)),0))</f>
        <v/>
      </c>
      <c r="BU888" s="53">
        <f>IF(D888="","",IFERROR(((AB888*3)*AI888),0))</f>
        <v/>
      </c>
      <c r="BV888" s="53">
        <f>IF(D888="","",IF(BT888-BU888&gt;0,0,BT888-BU888))</f>
        <v/>
      </c>
      <c r="BW888" s="53">
        <f>IF(D888="","",IF(BT888-BU888-BS888&gt;0,0,BT888-BU888-BS888))</f>
        <v/>
      </c>
      <c r="BX888" s="36">
        <f>IF(D888="","",IFERROR(VLOOKUP(D888,'produto-entrada-7'!A:M,3,0),"SEM PEDIDO"))</f>
        <v/>
      </c>
      <c r="BY888" s="36">
        <f>IF(D888="","",VLOOKUP(D888,'produto-estoque-total-7'!A:AB,25,0))</f>
        <v/>
      </c>
      <c r="BZ888" s="36">
        <f>IF(D888="","",IFERROR(VLOOKUP(D888,'produto-estoque-total-7'!A:AB,26,0)/100,0))</f>
        <v/>
      </c>
      <c r="CA888" s="36">
        <f>IF(D888="","",IFERROR(VLOOKUP(D888,'produto-estoque-total-7'!A:AB,27,0)/100,0))</f>
        <v/>
      </c>
      <c r="CB888" s="41">
        <f>IF(D888="","",V888*AF888)</f>
        <v/>
      </c>
      <c r="CC888" s="41">
        <f>IF(D888="","",V888*AI888)</f>
        <v/>
      </c>
      <c r="CD888" s="54">
        <f>IF(D888="","",VLOOKUP(D888,'produto-estoque-total-7'!A:AB,28,0))</f>
        <v/>
      </c>
    </row>
    <row r="889">
      <c r="A889" s="36">
        <f>IF(D889="","",VLOOKUP(D889,'produto-estoque-total-7'!A:AB,3,0))</f>
        <v/>
      </c>
      <c r="B889" s="1">
        <f>IF(D889="","",VLOOKUP(D889,'produto-estoque-total-7'!A:AB,12,0))</f>
        <v/>
      </c>
      <c r="C889" s="1">
        <f>IF(D889="","",VLOOKUP(D889,'produto-estoque-total-7'!A:AB,2,0))</f>
        <v/>
      </c>
      <c r="D889" s="37">
        <f>IFERROR(IF('produto-estoque-total-7'!A888="","",'produto-estoque-total-7'!A888),"")</f>
        <v/>
      </c>
      <c r="E889" s="1">
        <f>IF(D889="","",VLOOKUP(D889,'produto-estoque-total-7'!A:AB,4,0))</f>
        <v/>
      </c>
      <c r="F889" s="36">
        <f>IF(D889="","",VLOOKUP(D889,'produto-estoque-total-7'!A:AB,13,0))</f>
        <v/>
      </c>
      <c r="G889" s="1">
        <f>IF(F889="","",VLOOKUP(F889,'FORNECEDORES X COMPRADOR'!A:D,4,0))</f>
        <v/>
      </c>
      <c r="H889" s="1">
        <f>IF(F889="","",VLOOKUP(F889,'FORNECEDORES X COMPRADOR'!A:E,5,0))</f>
        <v/>
      </c>
      <c r="I889" s="36">
        <f>IF(D889="","",VLOOKUP(D889,'produto-estoque-total-7'!A:AB,15,0))</f>
        <v/>
      </c>
      <c r="J889" s="36">
        <f>IF(D889="","",VLOOKUP(D889,'produto-estoque-total-7'!A:AB,19,0))</f>
        <v/>
      </c>
      <c r="K889" s="1">
        <f>IF(D889="","",VLOOKUP(D889,'produto-estoque-total-7'!A:AB,20,0))</f>
        <v/>
      </c>
      <c r="L889" s="36">
        <f>IF(D889="","",VLOOKUP(D889,'produto-estoque-total-7'!A:AB,17,0))</f>
        <v/>
      </c>
      <c r="M889" s="1">
        <f>IF(D889="","",VLOOKUP(D889,'produto-estoque-total-7'!A:AB,18,0))</f>
        <v/>
      </c>
      <c r="N889" s="36">
        <f>IF(D889="","",VLOOKUP(D889,'produto-estoque-total-7'!A:AB,21,0))</f>
        <v/>
      </c>
      <c r="O889" s="1">
        <f>IF(D889="","",VLOOKUP(D889,'produto-estoque-total-7'!A:AB,22,0))</f>
        <v/>
      </c>
      <c r="P889" s="36">
        <f>IF(D889="","",VLOOKUP(D889,'produto-estoque-total-7'!A:AB,23,0))</f>
        <v/>
      </c>
      <c r="Q889" s="1">
        <f>IF(D889="","",VLOOKUP(D889,'produto-estoque-total-7'!A:AB,24,0))</f>
        <v/>
      </c>
      <c r="R889" s="38">
        <f>IFERROR(IF(D889="","",VLOOKUP(D889,'produto-venda-7'!B:N,13,0)),"C")</f>
        <v/>
      </c>
      <c r="S889" s="39">
        <f>IF(D889="","",VLOOKUP(D889,'produto-estoque-total-7'!A:AB,6,0))</f>
        <v/>
      </c>
      <c r="T889" s="39">
        <f>IF(D889="","",VLOOKUP(D889,'produto-estoque-total-7'!A:AB,5,0))</f>
        <v/>
      </c>
      <c r="U889" s="40">
        <f>IF(D889="","",VLOOKUP(D889,'produto-estoque-total-7'!A:AB,11,0))</f>
        <v/>
      </c>
      <c r="V889" s="41">
        <f>IF(D889="","",IFERROR(VLOOKUP(D889,'produto-entrada-7'!A:M,10,0),0))</f>
        <v/>
      </c>
      <c r="W889" s="42" t="n"/>
      <c r="X889" s="39">
        <f>IF(D889="","",VLOOKUP(D889,'produto-estoque-total-7'!A:AB,8,0))</f>
        <v/>
      </c>
      <c r="Y889" s="39">
        <f>IF(D889="","",VLOOKUP(D889,'produto-estoque-total-7'!A:AB,9,0))</f>
        <v/>
      </c>
      <c r="Z889" s="39">
        <f>IF(D889="","",VLOOKUP(D889,'produto-estoque-total-7'!A:AB,10,0))</f>
        <v/>
      </c>
      <c r="AA889" s="39">
        <f>IFERROR(IF(D889="","",VLOOKUP(D889,'produto-venda-7'!B:N,4,0)),0)</f>
        <v/>
      </c>
      <c r="AB889" s="39">
        <f>IFERROR(IF(D889="","",VLOOKUP(D889,'produto-venda-7'!B:N,5,0)),0)</f>
        <v/>
      </c>
      <c r="AC889" s="39">
        <f>IF(D889="","",IFERROR(AA889/90,0))</f>
        <v/>
      </c>
      <c r="AD889" s="36">
        <f>IF(D889="","",IFERROR(VLOOKUP(D889,'produto-entrada-7'!A:M,4,0),0))</f>
        <v/>
      </c>
      <c r="AE889" s="36">
        <f>IFERROR(IF(D889="","",VLOOKUP(D889,'produto-venda-7'!B:N,10,0)),0)</f>
        <v/>
      </c>
      <c r="AF889" s="36">
        <f>IF(D889="","",IFERROR(VLOOKUP(D889,'produto-entrada-7'!A:M,11,0),0))</f>
        <v/>
      </c>
      <c r="AG889" s="1">
        <f>IF(D889="","",IFERROR(VLOOKUP(D889,'produto-entrada-7'!A:M,12,0),0))</f>
        <v/>
      </c>
      <c r="AH889" s="1">
        <f>IF(D889="","",IFERROR(VLOOKUP(D889,'produto-entrada-7'!A:M,13,0),0))</f>
        <v/>
      </c>
      <c r="AI889" s="36">
        <f>IFERROR(IF(D889="","",VLOOKUP(D889,'produto-venda-7'!B:N,11,0)),0)</f>
        <v/>
      </c>
      <c r="AJ889" s="43">
        <f>IF(D889="","",IFERROR(AI889*AB889,0))</f>
        <v/>
      </c>
      <c r="AK889" s="44">
        <f>IFERROR(IF(D889="","",VLOOKUP(F889,'ANALISE FORNECEDOR'!$A:$I,8,0)),"")</f>
        <v/>
      </c>
      <c r="AL889" s="44">
        <f>IF(D889="","",AVERAGE(AM889,AK889))</f>
        <v/>
      </c>
      <c r="AM889" s="44">
        <f>IFERROR(IF(D889="","",VLOOKUP(F889,'ANALISE FORNECEDOR'!$A:$I,9,0)),"")</f>
        <v/>
      </c>
      <c r="AN889" s="45">
        <f>IF(D889="","",IF(Y889&gt;12,AI889*(U889+Y889),AI889*U889))</f>
        <v/>
      </c>
      <c r="AO889" s="45">
        <f>IF(D889="","",IF(Y889&gt;12,AI889*(U889+V889+Y889),AI889*(U889+V889)))</f>
        <v/>
      </c>
      <c r="AP889" s="46">
        <f>IF(D889="","",IF(Y889&gt;12,AG889*(U889+Y889),AG889*U889))</f>
        <v/>
      </c>
      <c r="AQ889" s="46">
        <f>IF(D889="","",IF(Y889&gt;12,AG889*(U889+V889+Y889),AG889*(U889+V889)))</f>
        <v/>
      </c>
      <c r="AR889" s="46">
        <f>IF(D889="","",IF(OR(R889="A",R889="AA",R889="AAA"),AP889,0))</f>
        <v/>
      </c>
      <c r="AS889" s="46">
        <f>IF(D889="","",IF(R889="B",AP889,0))</f>
        <v/>
      </c>
      <c r="AT889" s="46">
        <f>IF(D889="","",IF(R889="C",AP889,0))</f>
        <v/>
      </c>
      <c r="AU889" s="47">
        <f>IF(D889="","",IFERROR(AN889/AJ889,0))</f>
        <v/>
      </c>
      <c r="AV889" s="47">
        <f>IF(D889="","",IFERROR(((AO889)/AJ889),0))</f>
        <v/>
      </c>
      <c r="AW889" s="48">
        <f>IF(D889="","",IF(OR(S889="S",NOT(AND(ISNUMBER(AC889),ISNUMBER(AL889),AC889*AL889&gt;=0))),0,AC889*AL889))</f>
        <v/>
      </c>
      <c r="AX889" s="49">
        <f>IFERROR(IF(D889="","",AW889*AG889),0)</f>
        <v/>
      </c>
      <c r="AY889" s="48">
        <f>IF(D889="","",IF(OR(S889="S",NOT(AND(ISNUMBER(AC889),ISNUMBER(AK889),AC889*AK889&gt;=0))),0,AC889*AK889))</f>
        <v/>
      </c>
      <c r="AZ889" s="48">
        <f>IFERROR(IF(D889="","",IF(AY889=0,0,IF(((AY889)-(U889+Y889))&lt;0,0,(AY889)-U889))),0)</f>
        <v/>
      </c>
      <c r="BA889" s="49">
        <f>IF(D889="","",AZ889*AG889)</f>
        <v/>
      </c>
      <c r="BB889" s="49">
        <f>IF(D889="","",IF(OR(R889="A",R889="AA",R889="AAA"),BA889,0))</f>
        <v/>
      </c>
      <c r="BC889" s="49">
        <f>IF(D889="","",IF(R889="B",BA889,0))</f>
        <v/>
      </c>
      <c r="BD889" s="49">
        <f>IF(D889="","",IF(R889="B",BA889,0))</f>
        <v/>
      </c>
      <c r="BE889" s="49">
        <f>IF(D889="","",IF(S889="S",
1,
IF(AC889=0,
1,
IF(
IFERROR(((U889+Y889)*AG889)/((AC889*AK889)*AG889),0)&lt;0,
0,
IF(
IFERROR(((U889+Y889)*AG889)/((AC889*AK889)*AG889),0)&gt;1,
1,
IFERROR(((U889+Y889)*AG889)/((AC889*AK889)*AG889),0)
)
)
)
))</f>
        <v/>
      </c>
      <c r="BF889" s="49">
        <f>IF(D889="","",IF(S889="S",
1,
IF(AC889=0,
1,
IF(
IFERROR(((U889+V889+Y889)*AG889)/((AC889*AK889)*AG889),0)&lt;0,
0,
IF(
IFERROR(((U889+V889+Y889)*AG889)/((AC889*AK889)*AG889),0)&gt;1,
1,
IFERROR(((U889+V889+Y889)*AG889)/((AC889*AK889)*AG889),0)
)
)
)
))</f>
        <v/>
      </c>
      <c r="BG889" s="50">
        <f>IF(D889="","",IF(S889="S",0,IF(AND(ISNUMBER(AC889),ISNUMBER(AM889)),IF(OR(AC889*AM889&lt;0,ISERR(AC889*AM889)),0,AC889*AM889),0)))</f>
        <v/>
      </c>
      <c r="BH889" s="50">
        <f>IF(D889="","",IF(BY889&gt;TODAY()-60,0,IF(Y889&gt;12,MAX(0,(U889+Y889)-BG889),MAX(0,U889-BG889))))</f>
        <v/>
      </c>
      <c r="BI889" s="51">
        <f>IF(D889="","",BH889*AG889)</f>
        <v/>
      </c>
      <c r="BJ889" s="51">
        <f>IF(D889="","",IF(OR(R889="A",R889="AA",R889="AAA"),BI889,0))</f>
        <v/>
      </c>
      <c r="BK889" s="51">
        <f>IF(D889="","",IF(R889="B",BI889,0))</f>
        <v/>
      </c>
      <c r="BL889" s="51">
        <f>IF(D889="","",IF(R889="C",BI889,0))</f>
        <v/>
      </c>
      <c r="BM889" s="51">
        <f>IF(D889="","",IFERROR(MAX(0,MIN(BI889/AP889,1)),0))</f>
        <v/>
      </c>
      <c r="BN889" s="52">
        <f>IF(D889="","",AB889*AG889)</f>
        <v/>
      </c>
      <c r="BO889" s="52">
        <f>IF(D889="","",(U889+V889+X889)*AG889)</f>
        <v/>
      </c>
      <c r="BP889" s="52">
        <f>IF(D889="","",(AB889*3)*AG889)</f>
        <v/>
      </c>
      <c r="BQ889" s="52">
        <f>IF(D889="","",IF(BO889-BP889&gt;0,0,BO889-BP889))</f>
        <v/>
      </c>
      <c r="BR889" s="52">
        <f>IF(D889="","",IF(BO889-BP889-BN889&gt;0,0,BO889-BP889-BN889))</f>
        <v/>
      </c>
      <c r="BS889" s="53">
        <f>IF(D889="","",IFERROR(AB889*AI889,0))</f>
        <v/>
      </c>
      <c r="BT889" s="53">
        <f>IF(D889="","",IFERROR(IF(X889&gt;12, AI889*(U889+V889+X889), AI889*(U889+V889)),0))</f>
        <v/>
      </c>
      <c r="BU889" s="53">
        <f>IF(D889="","",IFERROR(((AB889*3)*AI889),0))</f>
        <v/>
      </c>
      <c r="BV889" s="53">
        <f>IF(D889="","",IF(BT889-BU889&gt;0,0,BT889-BU889))</f>
        <v/>
      </c>
      <c r="BW889" s="53">
        <f>IF(D889="","",IF(BT889-BU889-BS889&gt;0,0,BT889-BU889-BS889))</f>
        <v/>
      </c>
      <c r="BX889" s="36">
        <f>IF(D889="","",IFERROR(VLOOKUP(D889,'produto-entrada-7'!A:M,3,0),"SEM PEDIDO"))</f>
        <v/>
      </c>
      <c r="BY889" s="36">
        <f>IF(D889="","",VLOOKUP(D889,'produto-estoque-total-7'!A:AB,25,0))</f>
        <v/>
      </c>
      <c r="BZ889" s="36">
        <f>IF(D889="","",IFERROR(VLOOKUP(D889,'produto-estoque-total-7'!A:AB,26,0)/100,0))</f>
        <v/>
      </c>
      <c r="CA889" s="36">
        <f>IF(D889="","",IFERROR(VLOOKUP(D889,'produto-estoque-total-7'!A:AB,27,0)/100,0))</f>
        <v/>
      </c>
      <c r="CB889" s="41">
        <f>IF(D889="","",V889*AF889)</f>
        <v/>
      </c>
      <c r="CC889" s="41">
        <f>IF(D889="","",V889*AI889)</f>
        <v/>
      </c>
      <c r="CD889" s="54">
        <f>IF(D889="","",VLOOKUP(D889,'produto-estoque-total-7'!A:AB,28,0))</f>
        <v/>
      </c>
    </row>
    <row r="890">
      <c r="A890" s="36">
        <f>IF(D890="","",VLOOKUP(D890,'produto-estoque-total-7'!A:AB,3,0))</f>
        <v/>
      </c>
      <c r="B890" s="1">
        <f>IF(D890="","",VLOOKUP(D890,'produto-estoque-total-7'!A:AB,12,0))</f>
        <v/>
      </c>
      <c r="C890" s="1">
        <f>IF(D890="","",VLOOKUP(D890,'produto-estoque-total-7'!A:AB,2,0))</f>
        <v/>
      </c>
      <c r="D890" s="37">
        <f>IFERROR(IF('produto-estoque-total-7'!A889="","",'produto-estoque-total-7'!A889),"")</f>
        <v/>
      </c>
      <c r="E890" s="1">
        <f>IF(D890="","",VLOOKUP(D890,'produto-estoque-total-7'!A:AB,4,0))</f>
        <v/>
      </c>
      <c r="F890" s="36">
        <f>IF(D890="","",VLOOKUP(D890,'produto-estoque-total-7'!A:AB,13,0))</f>
        <v/>
      </c>
      <c r="G890" s="1">
        <f>IF(F890="","",VLOOKUP(F890,'FORNECEDORES X COMPRADOR'!A:D,4,0))</f>
        <v/>
      </c>
      <c r="H890" s="1">
        <f>IF(F890="","",VLOOKUP(F890,'FORNECEDORES X COMPRADOR'!A:E,5,0))</f>
        <v/>
      </c>
      <c r="I890" s="36">
        <f>IF(D890="","",VLOOKUP(D890,'produto-estoque-total-7'!A:AB,15,0))</f>
        <v/>
      </c>
      <c r="J890" s="36">
        <f>IF(D890="","",VLOOKUP(D890,'produto-estoque-total-7'!A:AB,19,0))</f>
        <v/>
      </c>
      <c r="K890" s="1">
        <f>IF(D890="","",VLOOKUP(D890,'produto-estoque-total-7'!A:AB,20,0))</f>
        <v/>
      </c>
      <c r="L890" s="36">
        <f>IF(D890="","",VLOOKUP(D890,'produto-estoque-total-7'!A:AB,17,0))</f>
        <v/>
      </c>
      <c r="M890" s="1">
        <f>IF(D890="","",VLOOKUP(D890,'produto-estoque-total-7'!A:AB,18,0))</f>
        <v/>
      </c>
      <c r="N890" s="36">
        <f>IF(D890="","",VLOOKUP(D890,'produto-estoque-total-7'!A:AB,21,0))</f>
        <v/>
      </c>
      <c r="O890" s="1">
        <f>IF(D890="","",VLOOKUP(D890,'produto-estoque-total-7'!A:AB,22,0))</f>
        <v/>
      </c>
      <c r="P890" s="36">
        <f>IF(D890="","",VLOOKUP(D890,'produto-estoque-total-7'!A:AB,23,0))</f>
        <v/>
      </c>
      <c r="Q890" s="1">
        <f>IF(D890="","",VLOOKUP(D890,'produto-estoque-total-7'!A:AB,24,0))</f>
        <v/>
      </c>
      <c r="R890" s="38">
        <f>IFERROR(IF(D890="","",VLOOKUP(D890,'produto-venda-7'!B:N,13,0)),"C")</f>
        <v/>
      </c>
      <c r="S890" s="39">
        <f>IF(D890="","",VLOOKUP(D890,'produto-estoque-total-7'!A:AB,6,0))</f>
        <v/>
      </c>
      <c r="T890" s="39">
        <f>IF(D890="","",VLOOKUP(D890,'produto-estoque-total-7'!A:AB,5,0))</f>
        <v/>
      </c>
      <c r="U890" s="40">
        <f>IF(D890="","",VLOOKUP(D890,'produto-estoque-total-7'!A:AB,11,0))</f>
        <v/>
      </c>
      <c r="V890" s="41">
        <f>IF(D890="","",IFERROR(VLOOKUP(D890,'produto-entrada-7'!A:M,10,0),0))</f>
        <v/>
      </c>
      <c r="W890" s="42" t="n"/>
      <c r="X890" s="39">
        <f>IF(D890="","",VLOOKUP(D890,'produto-estoque-total-7'!A:AB,8,0))</f>
        <v/>
      </c>
      <c r="Y890" s="39">
        <f>IF(D890="","",VLOOKUP(D890,'produto-estoque-total-7'!A:AB,9,0))</f>
        <v/>
      </c>
      <c r="Z890" s="39">
        <f>IF(D890="","",VLOOKUP(D890,'produto-estoque-total-7'!A:AB,10,0))</f>
        <v/>
      </c>
      <c r="AA890" s="39">
        <f>IFERROR(IF(D890="","",VLOOKUP(D890,'produto-venda-7'!B:N,4,0)),0)</f>
        <v/>
      </c>
      <c r="AB890" s="39">
        <f>IFERROR(IF(D890="","",VLOOKUP(D890,'produto-venda-7'!B:N,5,0)),0)</f>
        <v/>
      </c>
      <c r="AC890" s="39">
        <f>IF(D890="","",IFERROR(AA890/90,0))</f>
        <v/>
      </c>
      <c r="AD890" s="36">
        <f>IF(D890="","",IFERROR(VLOOKUP(D890,'produto-entrada-7'!A:M,4,0),0))</f>
        <v/>
      </c>
      <c r="AE890" s="36">
        <f>IFERROR(IF(D890="","",VLOOKUP(D890,'produto-venda-7'!B:N,10,0)),0)</f>
        <v/>
      </c>
      <c r="AF890" s="36">
        <f>IF(D890="","",IFERROR(VLOOKUP(D890,'produto-entrada-7'!A:M,11,0),0))</f>
        <v/>
      </c>
      <c r="AG890" s="1">
        <f>IF(D890="","",IFERROR(VLOOKUP(D890,'produto-entrada-7'!A:M,12,0),0))</f>
        <v/>
      </c>
      <c r="AH890" s="1">
        <f>IF(D890="","",IFERROR(VLOOKUP(D890,'produto-entrada-7'!A:M,13,0),0))</f>
        <v/>
      </c>
      <c r="AI890" s="36">
        <f>IFERROR(IF(D890="","",VLOOKUP(D890,'produto-venda-7'!B:N,11,0)),0)</f>
        <v/>
      </c>
      <c r="AJ890" s="43">
        <f>IF(D890="","",IFERROR(AI890*AB890,0))</f>
        <v/>
      </c>
      <c r="AK890" s="44">
        <f>IFERROR(IF(D890="","",VLOOKUP(F890,'ANALISE FORNECEDOR'!$A:$I,8,0)),"")</f>
        <v/>
      </c>
      <c r="AL890" s="44">
        <f>IF(D890="","",AVERAGE(AM890,AK890))</f>
        <v/>
      </c>
      <c r="AM890" s="44">
        <f>IFERROR(IF(D890="","",VLOOKUP(F890,'ANALISE FORNECEDOR'!$A:$I,9,0)),"")</f>
        <v/>
      </c>
      <c r="AN890" s="45">
        <f>IF(D890="","",IF(Y890&gt;12,AI890*(U890+Y890),AI890*U890))</f>
        <v/>
      </c>
      <c r="AO890" s="45">
        <f>IF(D890="","",IF(Y890&gt;12,AI890*(U890+V890+Y890),AI890*(U890+V890)))</f>
        <v/>
      </c>
      <c r="AP890" s="46">
        <f>IF(D890="","",IF(Y890&gt;12,AG890*(U890+Y890),AG890*U890))</f>
        <v/>
      </c>
      <c r="AQ890" s="46">
        <f>IF(D890="","",IF(Y890&gt;12,AG890*(U890+V890+Y890),AG890*(U890+V890)))</f>
        <v/>
      </c>
      <c r="AR890" s="46">
        <f>IF(D890="","",IF(OR(R890="A",R890="AA",R890="AAA"),AP890,0))</f>
        <v/>
      </c>
      <c r="AS890" s="46">
        <f>IF(D890="","",IF(R890="B",AP890,0))</f>
        <v/>
      </c>
      <c r="AT890" s="46">
        <f>IF(D890="","",IF(R890="C",AP890,0))</f>
        <v/>
      </c>
      <c r="AU890" s="47">
        <f>IF(D890="","",IFERROR(AN890/AJ890,0))</f>
        <v/>
      </c>
      <c r="AV890" s="47">
        <f>IF(D890="","",IFERROR(((AO890)/AJ890),0))</f>
        <v/>
      </c>
      <c r="AW890" s="48">
        <f>IF(D890="","",IF(OR(S890="S",NOT(AND(ISNUMBER(AC890),ISNUMBER(AL890),AC890*AL890&gt;=0))),0,AC890*AL890))</f>
        <v/>
      </c>
      <c r="AX890" s="49">
        <f>IFERROR(IF(D890="","",AW890*AG890),0)</f>
        <v/>
      </c>
      <c r="AY890" s="48">
        <f>IF(D890="","",IF(OR(S890="S",NOT(AND(ISNUMBER(AC890),ISNUMBER(AK890),AC890*AK890&gt;=0))),0,AC890*AK890))</f>
        <v/>
      </c>
      <c r="AZ890" s="48">
        <f>IFERROR(IF(D890="","",IF(AY890=0,0,IF(((AY890)-(U890+Y890))&lt;0,0,(AY890)-U890))),0)</f>
        <v/>
      </c>
      <c r="BA890" s="49">
        <f>IF(D890="","",AZ890*AG890)</f>
        <v/>
      </c>
      <c r="BB890" s="49">
        <f>IF(D890="","",IF(OR(R890="A",R890="AA",R890="AAA"),BA890,0))</f>
        <v/>
      </c>
      <c r="BC890" s="49">
        <f>IF(D890="","",IF(R890="B",BA890,0))</f>
        <v/>
      </c>
      <c r="BD890" s="49">
        <f>IF(D890="","",IF(R890="B",BA890,0))</f>
        <v/>
      </c>
      <c r="BE890" s="49">
        <f>IF(D890="","",IF(S890="S",
1,
IF(AC890=0,
1,
IF(
IFERROR(((U890+Y890)*AG890)/((AC890*AK890)*AG890),0)&lt;0,
0,
IF(
IFERROR(((U890+Y890)*AG890)/((AC890*AK890)*AG890),0)&gt;1,
1,
IFERROR(((U890+Y890)*AG890)/((AC890*AK890)*AG890),0)
)
)
)
))</f>
        <v/>
      </c>
      <c r="BF890" s="49">
        <f>IF(D890="","",IF(S890="S",
1,
IF(AC890=0,
1,
IF(
IFERROR(((U890+V890+Y890)*AG890)/((AC890*AK890)*AG890),0)&lt;0,
0,
IF(
IFERROR(((U890+V890+Y890)*AG890)/((AC890*AK890)*AG890),0)&gt;1,
1,
IFERROR(((U890+V890+Y890)*AG890)/((AC890*AK890)*AG890),0)
)
)
)
))</f>
        <v/>
      </c>
      <c r="BG890" s="50">
        <f>IF(D890="","",IF(S890="S",0,IF(AND(ISNUMBER(AC890),ISNUMBER(AM890)),IF(OR(AC890*AM890&lt;0,ISERR(AC890*AM890)),0,AC890*AM890),0)))</f>
        <v/>
      </c>
      <c r="BH890" s="50">
        <f>IF(D890="","",IF(BY890&gt;TODAY()-60,0,IF(Y890&gt;12,MAX(0,(U890+Y890)-BG890),MAX(0,U890-BG890))))</f>
        <v/>
      </c>
      <c r="BI890" s="51">
        <f>IF(D890="","",BH890*AG890)</f>
        <v/>
      </c>
      <c r="BJ890" s="51">
        <f>IF(D890="","",IF(OR(R890="A",R890="AA",R890="AAA"),BI890,0))</f>
        <v/>
      </c>
      <c r="BK890" s="51">
        <f>IF(D890="","",IF(R890="B",BI890,0))</f>
        <v/>
      </c>
      <c r="BL890" s="51">
        <f>IF(D890="","",IF(R890="C",BI890,0))</f>
        <v/>
      </c>
      <c r="BM890" s="51">
        <f>IF(D890="","",IFERROR(MAX(0,MIN(BI890/AP890,1)),0))</f>
        <v/>
      </c>
      <c r="BN890" s="52">
        <f>IF(D890="","",AB890*AG890)</f>
        <v/>
      </c>
      <c r="BO890" s="52">
        <f>IF(D890="","",(U890+V890+X890)*AG890)</f>
        <v/>
      </c>
      <c r="BP890" s="52">
        <f>IF(D890="","",(AB890*3)*AG890)</f>
        <v/>
      </c>
      <c r="BQ890" s="52">
        <f>IF(D890="","",IF(BO890-BP890&gt;0,0,BO890-BP890))</f>
        <v/>
      </c>
      <c r="BR890" s="52">
        <f>IF(D890="","",IF(BO890-BP890-BN890&gt;0,0,BO890-BP890-BN890))</f>
        <v/>
      </c>
      <c r="BS890" s="53">
        <f>IF(D890="","",IFERROR(AB890*AI890,0))</f>
        <v/>
      </c>
      <c r="BT890" s="53">
        <f>IF(D890="","",IFERROR(IF(X890&gt;12, AI890*(U890+V890+X890), AI890*(U890+V890)),0))</f>
        <v/>
      </c>
      <c r="BU890" s="53">
        <f>IF(D890="","",IFERROR(((AB890*3)*AI890),0))</f>
        <v/>
      </c>
      <c r="BV890" s="53">
        <f>IF(D890="","",IF(BT890-BU890&gt;0,0,BT890-BU890))</f>
        <v/>
      </c>
      <c r="BW890" s="53">
        <f>IF(D890="","",IF(BT890-BU890-BS890&gt;0,0,BT890-BU890-BS890))</f>
        <v/>
      </c>
      <c r="BX890" s="36">
        <f>IF(D890="","",IFERROR(VLOOKUP(D890,'produto-entrada-7'!A:M,3,0),"SEM PEDIDO"))</f>
        <v/>
      </c>
      <c r="BY890" s="36">
        <f>IF(D890="","",VLOOKUP(D890,'produto-estoque-total-7'!A:AB,25,0))</f>
        <v/>
      </c>
      <c r="BZ890" s="36">
        <f>IF(D890="","",IFERROR(VLOOKUP(D890,'produto-estoque-total-7'!A:AB,26,0)/100,0))</f>
        <v/>
      </c>
      <c r="CA890" s="36">
        <f>IF(D890="","",IFERROR(VLOOKUP(D890,'produto-estoque-total-7'!A:AB,27,0)/100,0))</f>
        <v/>
      </c>
      <c r="CB890" s="41">
        <f>IF(D890="","",V890*AF890)</f>
        <v/>
      </c>
      <c r="CC890" s="41">
        <f>IF(D890="","",V890*AI890)</f>
        <v/>
      </c>
      <c r="CD890" s="54">
        <f>IF(D890="","",VLOOKUP(D890,'produto-estoque-total-7'!A:AB,28,0))</f>
        <v/>
      </c>
    </row>
    <row r="891">
      <c r="A891" s="36">
        <f>IF(D891="","",VLOOKUP(D891,'produto-estoque-total-7'!A:AB,3,0))</f>
        <v/>
      </c>
      <c r="B891" s="1">
        <f>IF(D891="","",VLOOKUP(D891,'produto-estoque-total-7'!A:AB,12,0))</f>
        <v/>
      </c>
      <c r="C891" s="1">
        <f>IF(D891="","",VLOOKUP(D891,'produto-estoque-total-7'!A:AB,2,0))</f>
        <v/>
      </c>
      <c r="D891" s="37">
        <f>IFERROR(IF('produto-estoque-total-7'!A890="","",'produto-estoque-total-7'!A890),"")</f>
        <v/>
      </c>
      <c r="E891" s="1">
        <f>IF(D891="","",VLOOKUP(D891,'produto-estoque-total-7'!A:AB,4,0))</f>
        <v/>
      </c>
      <c r="F891" s="36">
        <f>IF(D891="","",VLOOKUP(D891,'produto-estoque-total-7'!A:AB,13,0))</f>
        <v/>
      </c>
      <c r="G891" s="1">
        <f>IF(F891="","",VLOOKUP(F891,'FORNECEDORES X COMPRADOR'!A:D,4,0))</f>
        <v/>
      </c>
      <c r="H891" s="1">
        <f>IF(F891="","",VLOOKUP(F891,'FORNECEDORES X COMPRADOR'!A:E,5,0))</f>
        <v/>
      </c>
      <c r="I891" s="36">
        <f>IF(D891="","",VLOOKUP(D891,'produto-estoque-total-7'!A:AB,15,0))</f>
        <v/>
      </c>
      <c r="J891" s="36">
        <f>IF(D891="","",VLOOKUP(D891,'produto-estoque-total-7'!A:AB,19,0))</f>
        <v/>
      </c>
      <c r="K891" s="1">
        <f>IF(D891="","",VLOOKUP(D891,'produto-estoque-total-7'!A:AB,20,0))</f>
        <v/>
      </c>
      <c r="L891" s="36">
        <f>IF(D891="","",VLOOKUP(D891,'produto-estoque-total-7'!A:AB,17,0))</f>
        <v/>
      </c>
      <c r="M891" s="1">
        <f>IF(D891="","",VLOOKUP(D891,'produto-estoque-total-7'!A:AB,18,0))</f>
        <v/>
      </c>
      <c r="N891" s="36">
        <f>IF(D891="","",VLOOKUP(D891,'produto-estoque-total-7'!A:AB,21,0))</f>
        <v/>
      </c>
      <c r="O891" s="1">
        <f>IF(D891="","",VLOOKUP(D891,'produto-estoque-total-7'!A:AB,22,0))</f>
        <v/>
      </c>
      <c r="P891" s="36">
        <f>IF(D891="","",VLOOKUP(D891,'produto-estoque-total-7'!A:AB,23,0))</f>
        <v/>
      </c>
      <c r="Q891" s="1">
        <f>IF(D891="","",VLOOKUP(D891,'produto-estoque-total-7'!A:AB,24,0))</f>
        <v/>
      </c>
      <c r="R891" s="38">
        <f>IFERROR(IF(D891="","",VLOOKUP(D891,'produto-venda-7'!B:N,13,0)),"C")</f>
        <v/>
      </c>
      <c r="S891" s="39">
        <f>IF(D891="","",VLOOKUP(D891,'produto-estoque-total-7'!A:AB,6,0))</f>
        <v/>
      </c>
      <c r="T891" s="39">
        <f>IF(D891="","",VLOOKUP(D891,'produto-estoque-total-7'!A:AB,5,0))</f>
        <v/>
      </c>
      <c r="U891" s="40">
        <f>IF(D891="","",VLOOKUP(D891,'produto-estoque-total-7'!A:AB,11,0))</f>
        <v/>
      </c>
      <c r="V891" s="41">
        <f>IF(D891="","",IFERROR(VLOOKUP(D891,'produto-entrada-7'!A:M,10,0),0))</f>
        <v/>
      </c>
      <c r="W891" s="42" t="n"/>
      <c r="X891" s="39">
        <f>IF(D891="","",VLOOKUP(D891,'produto-estoque-total-7'!A:AB,8,0))</f>
        <v/>
      </c>
      <c r="Y891" s="39">
        <f>IF(D891="","",VLOOKUP(D891,'produto-estoque-total-7'!A:AB,9,0))</f>
        <v/>
      </c>
      <c r="Z891" s="39">
        <f>IF(D891="","",VLOOKUP(D891,'produto-estoque-total-7'!A:AB,10,0))</f>
        <v/>
      </c>
      <c r="AA891" s="39">
        <f>IFERROR(IF(D891="","",VLOOKUP(D891,'produto-venda-7'!B:N,4,0)),0)</f>
        <v/>
      </c>
      <c r="AB891" s="39">
        <f>IFERROR(IF(D891="","",VLOOKUP(D891,'produto-venda-7'!B:N,5,0)),0)</f>
        <v/>
      </c>
      <c r="AC891" s="39">
        <f>IF(D891="","",IFERROR(AA891/90,0))</f>
        <v/>
      </c>
      <c r="AD891" s="36">
        <f>IF(D891="","",IFERROR(VLOOKUP(D891,'produto-entrada-7'!A:M,4,0),0))</f>
        <v/>
      </c>
      <c r="AE891" s="36">
        <f>IFERROR(IF(D891="","",VLOOKUP(D891,'produto-venda-7'!B:N,10,0)),0)</f>
        <v/>
      </c>
      <c r="AF891" s="36">
        <f>IF(D891="","",IFERROR(VLOOKUP(D891,'produto-entrada-7'!A:M,11,0),0))</f>
        <v/>
      </c>
      <c r="AG891" s="1">
        <f>IF(D891="","",IFERROR(VLOOKUP(D891,'produto-entrada-7'!A:M,12,0),0))</f>
        <v/>
      </c>
      <c r="AH891" s="1">
        <f>IF(D891="","",IFERROR(VLOOKUP(D891,'produto-entrada-7'!A:M,13,0),0))</f>
        <v/>
      </c>
      <c r="AI891" s="36">
        <f>IFERROR(IF(D891="","",VLOOKUP(D891,'produto-venda-7'!B:N,11,0)),0)</f>
        <v/>
      </c>
      <c r="AJ891" s="43">
        <f>IF(D891="","",IFERROR(AI891*AB891,0))</f>
        <v/>
      </c>
      <c r="AK891" s="44">
        <f>IFERROR(IF(D891="","",VLOOKUP(F891,'ANALISE FORNECEDOR'!$A:$I,8,0)),"")</f>
        <v/>
      </c>
      <c r="AL891" s="44">
        <f>IF(D891="","",AVERAGE(AM891,AK891))</f>
        <v/>
      </c>
      <c r="AM891" s="44">
        <f>IFERROR(IF(D891="","",VLOOKUP(F891,'ANALISE FORNECEDOR'!$A:$I,9,0)),"")</f>
        <v/>
      </c>
      <c r="AN891" s="45">
        <f>IF(D891="","",IF(Y891&gt;12,AI891*(U891+Y891),AI891*U891))</f>
        <v/>
      </c>
      <c r="AO891" s="45">
        <f>IF(D891="","",IF(Y891&gt;12,AI891*(U891+V891+Y891),AI891*(U891+V891)))</f>
        <v/>
      </c>
      <c r="AP891" s="46">
        <f>IF(D891="","",IF(Y891&gt;12,AG891*(U891+Y891),AG891*U891))</f>
        <v/>
      </c>
      <c r="AQ891" s="46">
        <f>IF(D891="","",IF(Y891&gt;12,AG891*(U891+V891+Y891),AG891*(U891+V891)))</f>
        <v/>
      </c>
      <c r="AR891" s="46">
        <f>IF(D891="","",IF(OR(R891="A",R891="AA",R891="AAA"),AP891,0))</f>
        <v/>
      </c>
      <c r="AS891" s="46">
        <f>IF(D891="","",IF(R891="B",AP891,0))</f>
        <v/>
      </c>
      <c r="AT891" s="46">
        <f>IF(D891="","",IF(R891="C",AP891,0))</f>
        <v/>
      </c>
      <c r="AU891" s="47">
        <f>IF(D891="","",IFERROR(AN891/AJ891,0))</f>
        <v/>
      </c>
      <c r="AV891" s="47">
        <f>IF(D891="","",IFERROR(((AO891)/AJ891),0))</f>
        <v/>
      </c>
      <c r="AW891" s="48">
        <f>IF(D891="","",IF(OR(S891="S",NOT(AND(ISNUMBER(AC891),ISNUMBER(AL891),AC891*AL891&gt;=0))),0,AC891*AL891))</f>
        <v/>
      </c>
      <c r="AX891" s="49">
        <f>IFERROR(IF(D891="","",AW891*AG891),0)</f>
        <v/>
      </c>
      <c r="AY891" s="48">
        <f>IF(D891="","",IF(OR(S891="S",NOT(AND(ISNUMBER(AC891),ISNUMBER(AK891),AC891*AK891&gt;=0))),0,AC891*AK891))</f>
        <v/>
      </c>
      <c r="AZ891" s="48">
        <f>IFERROR(IF(D891="","",IF(AY891=0,0,IF(((AY891)-(U891+Y891))&lt;0,0,(AY891)-U891))),0)</f>
        <v/>
      </c>
      <c r="BA891" s="49">
        <f>IF(D891="","",AZ891*AG891)</f>
        <v/>
      </c>
      <c r="BB891" s="49">
        <f>IF(D891="","",IF(OR(R891="A",R891="AA",R891="AAA"),BA891,0))</f>
        <v/>
      </c>
      <c r="BC891" s="49">
        <f>IF(D891="","",IF(R891="B",BA891,0))</f>
        <v/>
      </c>
      <c r="BD891" s="49">
        <f>IF(D891="","",IF(R891="B",BA891,0))</f>
        <v/>
      </c>
      <c r="BE891" s="49">
        <f>IF(D891="","",IF(S891="S",
1,
IF(AC891=0,
1,
IF(
IFERROR(((U891+Y891)*AG891)/((AC891*AK891)*AG891),0)&lt;0,
0,
IF(
IFERROR(((U891+Y891)*AG891)/((AC891*AK891)*AG891),0)&gt;1,
1,
IFERROR(((U891+Y891)*AG891)/((AC891*AK891)*AG891),0)
)
)
)
))</f>
        <v/>
      </c>
      <c r="BF891" s="49">
        <f>IF(D891="","",IF(S891="S",
1,
IF(AC891=0,
1,
IF(
IFERROR(((U891+V891+Y891)*AG891)/((AC891*AK891)*AG891),0)&lt;0,
0,
IF(
IFERROR(((U891+V891+Y891)*AG891)/((AC891*AK891)*AG891),0)&gt;1,
1,
IFERROR(((U891+V891+Y891)*AG891)/((AC891*AK891)*AG891),0)
)
)
)
))</f>
        <v/>
      </c>
      <c r="BG891" s="50">
        <f>IF(D891="","",IF(S891="S",0,IF(AND(ISNUMBER(AC891),ISNUMBER(AM891)),IF(OR(AC891*AM891&lt;0,ISERR(AC891*AM891)),0,AC891*AM891),0)))</f>
        <v/>
      </c>
      <c r="BH891" s="50">
        <f>IF(D891="","",IF(BY891&gt;TODAY()-60,0,IF(Y891&gt;12,MAX(0,(U891+Y891)-BG891),MAX(0,U891-BG891))))</f>
        <v/>
      </c>
      <c r="BI891" s="51">
        <f>IF(D891="","",BH891*AG891)</f>
        <v/>
      </c>
      <c r="BJ891" s="51">
        <f>IF(D891="","",IF(OR(R891="A",R891="AA",R891="AAA"),BI891,0))</f>
        <v/>
      </c>
      <c r="BK891" s="51">
        <f>IF(D891="","",IF(R891="B",BI891,0))</f>
        <v/>
      </c>
      <c r="BL891" s="51">
        <f>IF(D891="","",IF(R891="C",BI891,0))</f>
        <v/>
      </c>
      <c r="BM891" s="51">
        <f>IF(D891="","",IFERROR(MAX(0,MIN(BI891/AP891,1)),0))</f>
        <v/>
      </c>
      <c r="BN891" s="52">
        <f>IF(D891="","",AB891*AG891)</f>
        <v/>
      </c>
      <c r="BO891" s="52">
        <f>IF(D891="","",(U891+V891+X891)*AG891)</f>
        <v/>
      </c>
      <c r="BP891" s="52">
        <f>IF(D891="","",(AB891*3)*AG891)</f>
        <v/>
      </c>
      <c r="BQ891" s="52">
        <f>IF(D891="","",IF(BO891-BP891&gt;0,0,BO891-BP891))</f>
        <v/>
      </c>
      <c r="BR891" s="52">
        <f>IF(D891="","",IF(BO891-BP891-BN891&gt;0,0,BO891-BP891-BN891))</f>
        <v/>
      </c>
      <c r="BS891" s="53">
        <f>IF(D891="","",IFERROR(AB891*AI891,0))</f>
        <v/>
      </c>
      <c r="BT891" s="53">
        <f>IF(D891="","",IFERROR(IF(X891&gt;12, AI891*(U891+V891+X891), AI891*(U891+V891)),0))</f>
        <v/>
      </c>
      <c r="BU891" s="53">
        <f>IF(D891="","",IFERROR(((AB891*3)*AI891),0))</f>
        <v/>
      </c>
      <c r="BV891" s="53">
        <f>IF(D891="","",IF(BT891-BU891&gt;0,0,BT891-BU891))</f>
        <v/>
      </c>
      <c r="BW891" s="53">
        <f>IF(D891="","",IF(BT891-BU891-BS891&gt;0,0,BT891-BU891-BS891))</f>
        <v/>
      </c>
      <c r="BX891" s="36">
        <f>IF(D891="","",IFERROR(VLOOKUP(D891,'produto-entrada-7'!A:M,3,0),"SEM PEDIDO"))</f>
        <v/>
      </c>
      <c r="BY891" s="36">
        <f>IF(D891="","",VLOOKUP(D891,'produto-estoque-total-7'!A:AB,25,0))</f>
        <v/>
      </c>
      <c r="BZ891" s="36">
        <f>IF(D891="","",IFERROR(VLOOKUP(D891,'produto-estoque-total-7'!A:AB,26,0)/100,0))</f>
        <v/>
      </c>
      <c r="CA891" s="36">
        <f>IF(D891="","",IFERROR(VLOOKUP(D891,'produto-estoque-total-7'!A:AB,27,0)/100,0))</f>
        <v/>
      </c>
      <c r="CB891" s="41">
        <f>IF(D891="","",V891*AF891)</f>
        <v/>
      </c>
      <c r="CC891" s="41">
        <f>IF(D891="","",V891*AI891)</f>
        <v/>
      </c>
      <c r="CD891" s="54">
        <f>IF(D891="","",VLOOKUP(D891,'produto-estoque-total-7'!A:AB,28,0))</f>
        <v/>
      </c>
    </row>
    <row r="892">
      <c r="A892" s="36">
        <f>IF(D892="","",VLOOKUP(D892,'produto-estoque-total-7'!A:AB,3,0))</f>
        <v/>
      </c>
      <c r="B892" s="1">
        <f>IF(D892="","",VLOOKUP(D892,'produto-estoque-total-7'!A:AB,12,0))</f>
        <v/>
      </c>
      <c r="C892" s="1">
        <f>IF(D892="","",VLOOKUP(D892,'produto-estoque-total-7'!A:AB,2,0))</f>
        <v/>
      </c>
      <c r="D892" s="37">
        <f>IFERROR(IF('produto-estoque-total-7'!A891="","",'produto-estoque-total-7'!A891),"")</f>
        <v/>
      </c>
      <c r="E892" s="1">
        <f>IF(D892="","",VLOOKUP(D892,'produto-estoque-total-7'!A:AB,4,0))</f>
        <v/>
      </c>
      <c r="F892" s="36">
        <f>IF(D892="","",VLOOKUP(D892,'produto-estoque-total-7'!A:AB,13,0))</f>
        <v/>
      </c>
      <c r="G892" s="1">
        <f>IF(F892="","",VLOOKUP(F892,'FORNECEDORES X COMPRADOR'!A:D,4,0))</f>
        <v/>
      </c>
      <c r="H892" s="1">
        <f>IF(F892="","",VLOOKUP(F892,'FORNECEDORES X COMPRADOR'!A:E,5,0))</f>
        <v/>
      </c>
      <c r="I892" s="36">
        <f>IF(D892="","",VLOOKUP(D892,'produto-estoque-total-7'!A:AB,15,0))</f>
        <v/>
      </c>
      <c r="J892" s="36">
        <f>IF(D892="","",VLOOKUP(D892,'produto-estoque-total-7'!A:AB,19,0))</f>
        <v/>
      </c>
      <c r="K892" s="1">
        <f>IF(D892="","",VLOOKUP(D892,'produto-estoque-total-7'!A:AB,20,0))</f>
        <v/>
      </c>
      <c r="L892" s="36">
        <f>IF(D892="","",VLOOKUP(D892,'produto-estoque-total-7'!A:AB,17,0))</f>
        <v/>
      </c>
      <c r="M892" s="1">
        <f>IF(D892="","",VLOOKUP(D892,'produto-estoque-total-7'!A:AB,18,0))</f>
        <v/>
      </c>
      <c r="N892" s="36">
        <f>IF(D892="","",VLOOKUP(D892,'produto-estoque-total-7'!A:AB,21,0))</f>
        <v/>
      </c>
      <c r="O892" s="1">
        <f>IF(D892="","",VLOOKUP(D892,'produto-estoque-total-7'!A:AB,22,0))</f>
        <v/>
      </c>
      <c r="P892" s="36">
        <f>IF(D892="","",VLOOKUP(D892,'produto-estoque-total-7'!A:AB,23,0))</f>
        <v/>
      </c>
      <c r="Q892" s="1">
        <f>IF(D892="","",VLOOKUP(D892,'produto-estoque-total-7'!A:AB,24,0))</f>
        <v/>
      </c>
      <c r="R892" s="38">
        <f>IFERROR(IF(D892="","",VLOOKUP(D892,'produto-venda-7'!B:N,13,0)),"C")</f>
        <v/>
      </c>
      <c r="S892" s="39">
        <f>IF(D892="","",VLOOKUP(D892,'produto-estoque-total-7'!A:AB,6,0))</f>
        <v/>
      </c>
      <c r="T892" s="39">
        <f>IF(D892="","",VLOOKUP(D892,'produto-estoque-total-7'!A:AB,5,0))</f>
        <v/>
      </c>
      <c r="U892" s="40">
        <f>IF(D892="","",VLOOKUP(D892,'produto-estoque-total-7'!A:AB,11,0))</f>
        <v/>
      </c>
      <c r="V892" s="41">
        <f>IF(D892="","",IFERROR(VLOOKUP(D892,'produto-entrada-7'!A:M,10,0),0))</f>
        <v/>
      </c>
      <c r="W892" s="42" t="n"/>
      <c r="X892" s="39">
        <f>IF(D892="","",VLOOKUP(D892,'produto-estoque-total-7'!A:AB,8,0))</f>
        <v/>
      </c>
      <c r="Y892" s="39">
        <f>IF(D892="","",VLOOKUP(D892,'produto-estoque-total-7'!A:AB,9,0))</f>
        <v/>
      </c>
      <c r="Z892" s="39">
        <f>IF(D892="","",VLOOKUP(D892,'produto-estoque-total-7'!A:AB,10,0))</f>
        <v/>
      </c>
      <c r="AA892" s="39">
        <f>IFERROR(IF(D892="","",VLOOKUP(D892,'produto-venda-7'!B:N,4,0)),0)</f>
        <v/>
      </c>
      <c r="AB892" s="39">
        <f>IFERROR(IF(D892="","",VLOOKUP(D892,'produto-venda-7'!B:N,5,0)),0)</f>
        <v/>
      </c>
      <c r="AC892" s="39">
        <f>IF(D892="","",IFERROR(AA892/90,0))</f>
        <v/>
      </c>
      <c r="AD892" s="36">
        <f>IF(D892="","",IFERROR(VLOOKUP(D892,'produto-entrada-7'!A:M,4,0),0))</f>
        <v/>
      </c>
      <c r="AE892" s="36">
        <f>IFERROR(IF(D892="","",VLOOKUP(D892,'produto-venda-7'!B:N,10,0)),0)</f>
        <v/>
      </c>
      <c r="AF892" s="36">
        <f>IF(D892="","",IFERROR(VLOOKUP(D892,'produto-entrada-7'!A:M,11,0),0))</f>
        <v/>
      </c>
      <c r="AG892" s="1">
        <f>IF(D892="","",IFERROR(VLOOKUP(D892,'produto-entrada-7'!A:M,12,0),0))</f>
        <v/>
      </c>
      <c r="AH892" s="1">
        <f>IF(D892="","",IFERROR(VLOOKUP(D892,'produto-entrada-7'!A:M,13,0),0))</f>
        <v/>
      </c>
      <c r="AI892" s="36">
        <f>IFERROR(IF(D892="","",VLOOKUP(D892,'produto-venda-7'!B:N,11,0)),0)</f>
        <v/>
      </c>
      <c r="AJ892" s="43">
        <f>IF(D892="","",IFERROR(AI892*AB892,0))</f>
        <v/>
      </c>
      <c r="AK892" s="44">
        <f>IFERROR(IF(D892="","",VLOOKUP(F892,'ANALISE FORNECEDOR'!$A:$I,8,0)),"")</f>
        <v/>
      </c>
      <c r="AL892" s="44">
        <f>IF(D892="","",AVERAGE(AM892,AK892))</f>
        <v/>
      </c>
      <c r="AM892" s="44">
        <f>IFERROR(IF(D892="","",VLOOKUP(F892,'ANALISE FORNECEDOR'!$A:$I,9,0)),"")</f>
        <v/>
      </c>
      <c r="AN892" s="45">
        <f>IF(D892="","",IF(Y892&gt;12,AI892*(U892+Y892),AI892*U892))</f>
        <v/>
      </c>
      <c r="AO892" s="45">
        <f>IF(D892="","",IF(Y892&gt;12,AI892*(U892+V892+Y892),AI892*(U892+V892)))</f>
        <v/>
      </c>
      <c r="AP892" s="46">
        <f>IF(D892="","",IF(Y892&gt;12,AG892*(U892+Y892),AG892*U892))</f>
        <v/>
      </c>
      <c r="AQ892" s="46">
        <f>IF(D892="","",IF(Y892&gt;12,AG892*(U892+V892+Y892),AG892*(U892+V892)))</f>
        <v/>
      </c>
      <c r="AR892" s="46">
        <f>IF(D892="","",IF(OR(R892="A",R892="AA",R892="AAA"),AP892,0))</f>
        <v/>
      </c>
      <c r="AS892" s="46">
        <f>IF(D892="","",IF(R892="B",AP892,0))</f>
        <v/>
      </c>
      <c r="AT892" s="46">
        <f>IF(D892="","",IF(R892="C",AP892,0))</f>
        <v/>
      </c>
      <c r="AU892" s="47">
        <f>IF(D892="","",IFERROR(AN892/AJ892,0))</f>
        <v/>
      </c>
      <c r="AV892" s="47">
        <f>IF(D892="","",IFERROR(((AO892)/AJ892),0))</f>
        <v/>
      </c>
      <c r="AW892" s="48">
        <f>IF(D892="","",IF(OR(S892="S",NOT(AND(ISNUMBER(AC892),ISNUMBER(AL892),AC892*AL892&gt;=0))),0,AC892*AL892))</f>
        <v/>
      </c>
      <c r="AX892" s="49">
        <f>IFERROR(IF(D892="","",AW892*AG892),0)</f>
        <v/>
      </c>
      <c r="AY892" s="48">
        <f>IF(D892="","",IF(OR(S892="S",NOT(AND(ISNUMBER(AC892),ISNUMBER(AK892),AC892*AK892&gt;=0))),0,AC892*AK892))</f>
        <v/>
      </c>
      <c r="AZ892" s="48">
        <f>IFERROR(IF(D892="","",IF(AY892=0,0,IF(((AY892)-(U892+Y892))&lt;0,0,(AY892)-U892))),0)</f>
        <v/>
      </c>
      <c r="BA892" s="49">
        <f>IF(D892="","",AZ892*AG892)</f>
        <v/>
      </c>
      <c r="BB892" s="49">
        <f>IF(D892="","",IF(OR(R892="A",R892="AA",R892="AAA"),BA892,0))</f>
        <v/>
      </c>
      <c r="BC892" s="49">
        <f>IF(D892="","",IF(R892="B",BA892,0))</f>
        <v/>
      </c>
      <c r="BD892" s="49">
        <f>IF(D892="","",IF(R892="B",BA892,0))</f>
        <v/>
      </c>
      <c r="BE892" s="49">
        <f>IF(D892="","",IF(S892="S",
1,
IF(AC892=0,
1,
IF(
IFERROR(((U892+Y892)*AG892)/((AC892*AK892)*AG892),0)&lt;0,
0,
IF(
IFERROR(((U892+Y892)*AG892)/((AC892*AK892)*AG892),0)&gt;1,
1,
IFERROR(((U892+Y892)*AG892)/((AC892*AK892)*AG892),0)
)
)
)
))</f>
        <v/>
      </c>
      <c r="BF892" s="49">
        <f>IF(D892="","",IF(S892="S",
1,
IF(AC892=0,
1,
IF(
IFERROR(((U892+V892+Y892)*AG892)/((AC892*AK892)*AG892),0)&lt;0,
0,
IF(
IFERROR(((U892+V892+Y892)*AG892)/((AC892*AK892)*AG892),0)&gt;1,
1,
IFERROR(((U892+V892+Y892)*AG892)/((AC892*AK892)*AG892),0)
)
)
)
))</f>
        <v/>
      </c>
      <c r="BG892" s="50">
        <f>IF(D892="","",IF(S892="S",0,IF(AND(ISNUMBER(AC892),ISNUMBER(AM892)),IF(OR(AC892*AM892&lt;0,ISERR(AC892*AM892)),0,AC892*AM892),0)))</f>
        <v/>
      </c>
      <c r="BH892" s="50">
        <f>IF(D892="","",IF(BY892&gt;TODAY()-60,0,IF(Y892&gt;12,MAX(0,(U892+Y892)-BG892),MAX(0,U892-BG892))))</f>
        <v/>
      </c>
      <c r="BI892" s="51">
        <f>IF(D892="","",BH892*AG892)</f>
        <v/>
      </c>
      <c r="BJ892" s="51">
        <f>IF(D892="","",IF(OR(R892="A",R892="AA",R892="AAA"),BI892,0))</f>
        <v/>
      </c>
      <c r="BK892" s="51">
        <f>IF(D892="","",IF(R892="B",BI892,0))</f>
        <v/>
      </c>
      <c r="BL892" s="51">
        <f>IF(D892="","",IF(R892="C",BI892,0))</f>
        <v/>
      </c>
      <c r="BM892" s="51">
        <f>IF(D892="","",IFERROR(MAX(0,MIN(BI892/AP892,1)),0))</f>
        <v/>
      </c>
      <c r="BN892" s="52">
        <f>IF(D892="","",AB892*AG892)</f>
        <v/>
      </c>
      <c r="BO892" s="52">
        <f>IF(D892="","",(U892+V892+X892)*AG892)</f>
        <v/>
      </c>
      <c r="BP892" s="52">
        <f>IF(D892="","",(AB892*3)*AG892)</f>
        <v/>
      </c>
      <c r="BQ892" s="52">
        <f>IF(D892="","",IF(BO892-BP892&gt;0,0,BO892-BP892))</f>
        <v/>
      </c>
      <c r="BR892" s="52">
        <f>IF(D892="","",IF(BO892-BP892-BN892&gt;0,0,BO892-BP892-BN892))</f>
        <v/>
      </c>
      <c r="BS892" s="53">
        <f>IF(D892="","",IFERROR(AB892*AI892,0))</f>
        <v/>
      </c>
      <c r="BT892" s="53">
        <f>IF(D892="","",IFERROR(IF(X892&gt;12, AI892*(U892+V892+X892), AI892*(U892+V892)),0))</f>
        <v/>
      </c>
      <c r="BU892" s="53">
        <f>IF(D892="","",IFERROR(((AB892*3)*AI892),0))</f>
        <v/>
      </c>
      <c r="BV892" s="53">
        <f>IF(D892="","",IF(BT892-BU892&gt;0,0,BT892-BU892))</f>
        <v/>
      </c>
      <c r="BW892" s="53">
        <f>IF(D892="","",IF(BT892-BU892-BS892&gt;0,0,BT892-BU892-BS892))</f>
        <v/>
      </c>
      <c r="BX892" s="36">
        <f>IF(D892="","",IFERROR(VLOOKUP(D892,'produto-entrada-7'!A:M,3,0),"SEM PEDIDO"))</f>
        <v/>
      </c>
      <c r="BY892" s="36">
        <f>IF(D892="","",VLOOKUP(D892,'produto-estoque-total-7'!A:AB,25,0))</f>
        <v/>
      </c>
      <c r="BZ892" s="36">
        <f>IF(D892="","",IFERROR(VLOOKUP(D892,'produto-estoque-total-7'!A:AB,26,0)/100,0))</f>
        <v/>
      </c>
      <c r="CA892" s="36">
        <f>IF(D892="","",IFERROR(VLOOKUP(D892,'produto-estoque-total-7'!A:AB,27,0)/100,0))</f>
        <v/>
      </c>
      <c r="CB892" s="41">
        <f>IF(D892="","",V892*AF892)</f>
        <v/>
      </c>
      <c r="CC892" s="41">
        <f>IF(D892="","",V892*AI892)</f>
        <v/>
      </c>
      <c r="CD892" s="54">
        <f>IF(D892="","",VLOOKUP(D892,'produto-estoque-total-7'!A:AB,28,0))</f>
        <v/>
      </c>
    </row>
    <row r="893">
      <c r="A893" s="36">
        <f>IF(D893="","",VLOOKUP(D893,'produto-estoque-total-7'!A:AB,3,0))</f>
        <v/>
      </c>
      <c r="B893" s="1">
        <f>IF(D893="","",VLOOKUP(D893,'produto-estoque-total-7'!A:AB,12,0))</f>
        <v/>
      </c>
      <c r="C893" s="1">
        <f>IF(D893="","",VLOOKUP(D893,'produto-estoque-total-7'!A:AB,2,0))</f>
        <v/>
      </c>
      <c r="D893" s="37">
        <f>IFERROR(IF('produto-estoque-total-7'!A892="","",'produto-estoque-total-7'!A892),"")</f>
        <v/>
      </c>
      <c r="E893" s="1">
        <f>IF(D893="","",VLOOKUP(D893,'produto-estoque-total-7'!A:AB,4,0))</f>
        <v/>
      </c>
      <c r="F893" s="36">
        <f>IF(D893="","",VLOOKUP(D893,'produto-estoque-total-7'!A:AB,13,0))</f>
        <v/>
      </c>
      <c r="G893" s="1">
        <f>IF(F893="","",VLOOKUP(F893,'FORNECEDORES X COMPRADOR'!A:D,4,0))</f>
        <v/>
      </c>
      <c r="H893" s="1">
        <f>IF(F893="","",VLOOKUP(F893,'FORNECEDORES X COMPRADOR'!A:E,5,0))</f>
        <v/>
      </c>
      <c r="I893" s="36">
        <f>IF(D893="","",VLOOKUP(D893,'produto-estoque-total-7'!A:AB,15,0))</f>
        <v/>
      </c>
      <c r="J893" s="36">
        <f>IF(D893="","",VLOOKUP(D893,'produto-estoque-total-7'!A:AB,19,0))</f>
        <v/>
      </c>
      <c r="K893" s="1">
        <f>IF(D893="","",VLOOKUP(D893,'produto-estoque-total-7'!A:AB,20,0))</f>
        <v/>
      </c>
      <c r="L893" s="36">
        <f>IF(D893="","",VLOOKUP(D893,'produto-estoque-total-7'!A:AB,17,0))</f>
        <v/>
      </c>
      <c r="M893" s="1">
        <f>IF(D893="","",VLOOKUP(D893,'produto-estoque-total-7'!A:AB,18,0))</f>
        <v/>
      </c>
      <c r="N893" s="36">
        <f>IF(D893="","",VLOOKUP(D893,'produto-estoque-total-7'!A:AB,21,0))</f>
        <v/>
      </c>
      <c r="O893" s="1">
        <f>IF(D893="","",VLOOKUP(D893,'produto-estoque-total-7'!A:AB,22,0))</f>
        <v/>
      </c>
      <c r="P893" s="36">
        <f>IF(D893="","",VLOOKUP(D893,'produto-estoque-total-7'!A:AB,23,0))</f>
        <v/>
      </c>
      <c r="Q893" s="1">
        <f>IF(D893="","",VLOOKUP(D893,'produto-estoque-total-7'!A:AB,24,0))</f>
        <v/>
      </c>
      <c r="R893" s="38">
        <f>IFERROR(IF(D893="","",VLOOKUP(D893,'produto-venda-7'!B:N,13,0)),"C")</f>
        <v/>
      </c>
      <c r="S893" s="39">
        <f>IF(D893="","",VLOOKUP(D893,'produto-estoque-total-7'!A:AB,6,0))</f>
        <v/>
      </c>
      <c r="T893" s="39">
        <f>IF(D893="","",VLOOKUP(D893,'produto-estoque-total-7'!A:AB,5,0))</f>
        <v/>
      </c>
      <c r="U893" s="40">
        <f>IF(D893="","",VLOOKUP(D893,'produto-estoque-total-7'!A:AB,11,0))</f>
        <v/>
      </c>
      <c r="V893" s="41">
        <f>IF(D893="","",IFERROR(VLOOKUP(D893,'produto-entrada-7'!A:M,10,0),0))</f>
        <v/>
      </c>
      <c r="W893" s="42" t="n"/>
      <c r="X893" s="39">
        <f>IF(D893="","",VLOOKUP(D893,'produto-estoque-total-7'!A:AB,8,0))</f>
        <v/>
      </c>
      <c r="Y893" s="39">
        <f>IF(D893="","",VLOOKUP(D893,'produto-estoque-total-7'!A:AB,9,0))</f>
        <v/>
      </c>
      <c r="Z893" s="39">
        <f>IF(D893="","",VLOOKUP(D893,'produto-estoque-total-7'!A:AB,10,0))</f>
        <v/>
      </c>
      <c r="AA893" s="39">
        <f>IFERROR(IF(D893="","",VLOOKUP(D893,'produto-venda-7'!B:N,4,0)),0)</f>
        <v/>
      </c>
      <c r="AB893" s="39">
        <f>IFERROR(IF(D893="","",VLOOKUP(D893,'produto-venda-7'!B:N,5,0)),0)</f>
        <v/>
      </c>
      <c r="AC893" s="39">
        <f>IF(D893="","",IFERROR(AA893/90,0))</f>
        <v/>
      </c>
      <c r="AD893" s="36">
        <f>IF(D893="","",IFERROR(VLOOKUP(D893,'produto-entrada-7'!A:M,4,0),0))</f>
        <v/>
      </c>
      <c r="AE893" s="36">
        <f>IFERROR(IF(D893="","",VLOOKUP(D893,'produto-venda-7'!B:N,10,0)),0)</f>
        <v/>
      </c>
      <c r="AF893" s="36">
        <f>IF(D893="","",IFERROR(VLOOKUP(D893,'produto-entrada-7'!A:M,11,0),0))</f>
        <v/>
      </c>
      <c r="AG893" s="1">
        <f>IF(D893="","",IFERROR(VLOOKUP(D893,'produto-entrada-7'!A:M,12,0),0))</f>
        <v/>
      </c>
      <c r="AH893" s="1">
        <f>IF(D893="","",IFERROR(VLOOKUP(D893,'produto-entrada-7'!A:M,13,0),0))</f>
        <v/>
      </c>
      <c r="AI893" s="36">
        <f>IFERROR(IF(D893="","",VLOOKUP(D893,'produto-venda-7'!B:N,11,0)),0)</f>
        <v/>
      </c>
      <c r="AJ893" s="43">
        <f>IF(D893="","",IFERROR(AI893*AB893,0))</f>
        <v/>
      </c>
      <c r="AK893" s="44">
        <f>IFERROR(IF(D893="","",VLOOKUP(F893,'ANALISE FORNECEDOR'!$A:$I,8,0)),"")</f>
        <v/>
      </c>
      <c r="AL893" s="44">
        <f>IF(D893="","",AVERAGE(AM893,AK893))</f>
        <v/>
      </c>
      <c r="AM893" s="44">
        <f>IFERROR(IF(D893="","",VLOOKUP(F893,'ANALISE FORNECEDOR'!$A:$I,9,0)),"")</f>
        <v/>
      </c>
      <c r="AN893" s="45">
        <f>IF(D893="","",IF(Y893&gt;12,AI893*(U893+Y893),AI893*U893))</f>
        <v/>
      </c>
      <c r="AO893" s="45">
        <f>IF(D893="","",IF(Y893&gt;12,AI893*(U893+V893+Y893),AI893*(U893+V893)))</f>
        <v/>
      </c>
      <c r="AP893" s="46">
        <f>IF(D893="","",IF(Y893&gt;12,AG893*(U893+Y893),AG893*U893))</f>
        <v/>
      </c>
      <c r="AQ893" s="46">
        <f>IF(D893="","",IF(Y893&gt;12,AG893*(U893+V893+Y893),AG893*(U893+V893)))</f>
        <v/>
      </c>
      <c r="AR893" s="46">
        <f>IF(D893="","",IF(OR(R893="A",R893="AA",R893="AAA"),AP893,0))</f>
        <v/>
      </c>
      <c r="AS893" s="46">
        <f>IF(D893="","",IF(R893="B",AP893,0))</f>
        <v/>
      </c>
      <c r="AT893" s="46">
        <f>IF(D893="","",IF(R893="C",AP893,0))</f>
        <v/>
      </c>
      <c r="AU893" s="47">
        <f>IF(D893="","",IFERROR(AN893/AJ893,0))</f>
        <v/>
      </c>
      <c r="AV893" s="47">
        <f>IF(D893="","",IFERROR(((AO893)/AJ893),0))</f>
        <v/>
      </c>
      <c r="AW893" s="48">
        <f>IF(D893="","",IF(OR(S893="S",NOT(AND(ISNUMBER(AC893),ISNUMBER(AL893),AC893*AL893&gt;=0))),0,AC893*AL893))</f>
        <v/>
      </c>
      <c r="AX893" s="49">
        <f>IFERROR(IF(D893="","",AW893*AG893),0)</f>
        <v/>
      </c>
      <c r="AY893" s="48">
        <f>IF(D893="","",IF(OR(S893="S",NOT(AND(ISNUMBER(AC893),ISNUMBER(AK893),AC893*AK893&gt;=0))),0,AC893*AK893))</f>
        <v/>
      </c>
      <c r="AZ893" s="48">
        <f>IFERROR(IF(D893="","",IF(AY893=0,0,IF(((AY893)-(U893+Y893))&lt;0,0,(AY893)-U893))),0)</f>
        <v/>
      </c>
      <c r="BA893" s="49">
        <f>IF(D893="","",AZ893*AG893)</f>
        <v/>
      </c>
      <c r="BB893" s="49">
        <f>IF(D893="","",IF(OR(R893="A",R893="AA",R893="AAA"),BA893,0))</f>
        <v/>
      </c>
      <c r="BC893" s="49">
        <f>IF(D893="","",IF(R893="B",BA893,0))</f>
        <v/>
      </c>
      <c r="BD893" s="49">
        <f>IF(D893="","",IF(R893="B",BA893,0))</f>
        <v/>
      </c>
      <c r="BE893" s="49">
        <f>IF(D893="","",IF(S893="S",
1,
IF(AC893=0,
1,
IF(
IFERROR(((U893+Y893)*AG893)/((AC893*AK893)*AG893),0)&lt;0,
0,
IF(
IFERROR(((U893+Y893)*AG893)/((AC893*AK893)*AG893),0)&gt;1,
1,
IFERROR(((U893+Y893)*AG893)/((AC893*AK893)*AG893),0)
)
)
)
))</f>
        <v/>
      </c>
      <c r="BF893" s="49">
        <f>IF(D893="","",IF(S893="S",
1,
IF(AC893=0,
1,
IF(
IFERROR(((U893+V893+Y893)*AG893)/((AC893*AK893)*AG893),0)&lt;0,
0,
IF(
IFERROR(((U893+V893+Y893)*AG893)/((AC893*AK893)*AG893),0)&gt;1,
1,
IFERROR(((U893+V893+Y893)*AG893)/((AC893*AK893)*AG893),0)
)
)
)
))</f>
        <v/>
      </c>
      <c r="BG893" s="50">
        <f>IF(D893="","",IF(S893="S",0,IF(AND(ISNUMBER(AC893),ISNUMBER(AM893)),IF(OR(AC893*AM893&lt;0,ISERR(AC893*AM893)),0,AC893*AM893),0)))</f>
        <v/>
      </c>
      <c r="BH893" s="50">
        <f>IF(D893="","",IF(BY893&gt;TODAY()-60,0,IF(Y893&gt;12,MAX(0,(U893+Y893)-BG893),MAX(0,U893-BG893))))</f>
        <v/>
      </c>
      <c r="BI893" s="51">
        <f>IF(D893="","",BH893*AG893)</f>
        <v/>
      </c>
      <c r="BJ893" s="51">
        <f>IF(D893="","",IF(OR(R893="A",R893="AA",R893="AAA"),BI893,0))</f>
        <v/>
      </c>
      <c r="BK893" s="51">
        <f>IF(D893="","",IF(R893="B",BI893,0))</f>
        <v/>
      </c>
      <c r="BL893" s="51">
        <f>IF(D893="","",IF(R893="C",BI893,0))</f>
        <v/>
      </c>
      <c r="BM893" s="51">
        <f>IF(D893="","",IFERROR(MAX(0,MIN(BI893/AP893,1)),0))</f>
        <v/>
      </c>
      <c r="BN893" s="52">
        <f>IF(D893="","",AB893*AG893)</f>
        <v/>
      </c>
      <c r="BO893" s="52">
        <f>IF(D893="","",(U893+V893+X893)*AG893)</f>
        <v/>
      </c>
      <c r="BP893" s="52">
        <f>IF(D893="","",(AB893*3)*AG893)</f>
        <v/>
      </c>
      <c r="BQ893" s="52">
        <f>IF(D893="","",IF(BO893-BP893&gt;0,0,BO893-BP893))</f>
        <v/>
      </c>
      <c r="BR893" s="52">
        <f>IF(D893="","",IF(BO893-BP893-BN893&gt;0,0,BO893-BP893-BN893))</f>
        <v/>
      </c>
      <c r="BS893" s="53">
        <f>IF(D893="","",IFERROR(AB893*AI893,0))</f>
        <v/>
      </c>
      <c r="BT893" s="53">
        <f>IF(D893="","",IFERROR(IF(X893&gt;12, AI893*(U893+V893+X893), AI893*(U893+V893)),0))</f>
        <v/>
      </c>
      <c r="BU893" s="53">
        <f>IF(D893="","",IFERROR(((AB893*3)*AI893),0))</f>
        <v/>
      </c>
      <c r="BV893" s="53">
        <f>IF(D893="","",IF(BT893-BU893&gt;0,0,BT893-BU893))</f>
        <v/>
      </c>
      <c r="BW893" s="53">
        <f>IF(D893="","",IF(BT893-BU893-BS893&gt;0,0,BT893-BU893-BS893))</f>
        <v/>
      </c>
      <c r="BX893" s="36">
        <f>IF(D893="","",IFERROR(VLOOKUP(D893,'produto-entrada-7'!A:M,3,0),"SEM PEDIDO"))</f>
        <v/>
      </c>
      <c r="BY893" s="36">
        <f>IF(D893="","",VLOOKUP(D893,'produto-estoque-total-7'!A:AB,25,0))</f>
        <v/>
      </c>
      <c r="BZ893" s="36">
        <f>IF(D893="","",IFERROR(VLOOKUP(D893,'produto-estoque-total-7'!A:AB,26,0)/100,0))</f>
        <v/>
      </c>
      <c r="CA893" s="36">
        <f>IF(D893="","",IFERROR(VLOOKUP(D893,'produto-estoque-total-7'!A:AB,27,0)/100,0))</f>
        <v/>
      </c>
      <c r="CB893" s="41">
        <f>IF(D893="","",V893*AF893)</f>
        <v/>
      </c>
      <c r="CC893" s="41">
        <f>IF(D893="","",V893*AI893)</f>
        <v/>
      </c>
      <c r="CD893" s="54">
        <f>IF(D893="","",VLOOKUP(D893,'produto-estoque-total-7'!A:AB,28,0))</f>
        <v/>
      </c>
    </row>
    <row r="894">
      <c r="A894" s="36">
        <f>IF(D894="","",VLOOKUP(D894,'produto-estoque-total-7'!A:AB,3,0))</f>
        <v/>
      </c>
      <c r="B894" s="1">
        <f>IF(D894="","",VLOOKUP(D894,'produto-estoque-total-7'!A:AB,12,0))</f>
        <v/>
      </c>
      <c r="C894" s="1">
        <f>IF(D894="","",VLOOKUP(D894,'produto-estoque-total-7'!A:AB,2,0))</f>
        <v/>
      </c>
      <c r="D894" s="37">
        <f>IFERROR(IF('produto-estoque-total-7'!A893="","",'produto-estoque-total-7'!A893),"")</f>
        <v/>
      </c>
      <c r="E894" s="1">
        <f>IF(D894="","",VLOOKUP(D894,'produto-estoque-total-7'!A:AB,4,0))</f>
        <v/>
      </c>
      <c r="F894" s="36">
        <f>IF(D894="","",VLOOKUP(D894,'produto-estoque-total-7'!A:AB,13,0))</f>
        <v/>
      </c>
      <c r="G894" s="1">
        <f>IF(F894="","",VLOOKUP(F894,'FORNECEDORES X COMPRADOR'!A:D,4,0))</f>
        <v/>
      </c>
      <c r="H894" s="1">
        <f>IF(F894="","",VLOOKUP(F894,'FORNECEDORES X COMPRADOR'!A:E,5,0))</f>
        <v/>
      </c>
      <c r="I894" s="36">
        <f>IF(D894="","",VLOOKUP(D894,'produto-estoque-total-7'!A:AB,15,0))</f>
        <v/>
      </c>
      <c r="J894" s="36">
        <f>IF(D894="","",VLOOKUP(D894,'produto-estoque-total-7'!A:AB,19,0))</f>
        <v/>
      </c>
      <c r="K894" s="1">
        <f>IF(D894="","",VLOOKUP(D894,'produto-estoque-total-7'!A:AB,20,0))</f>
        <v/>
      </c>
      <c r="L894" s="36">
        <f>IF(D894="","",VLOOKUP(D894,'produto-estoque-total-7'!A:AB,17,0))</f>
        <v/>
      </c>
      <c r="M894" s="1">
        <f>IF(D894="","",VLOOKUP(D894,'produto-estoque-total-7'!A:AB,18,0))</f>
        <v/>
      </c>
      <c r="N894" s="36">
        <f>IF(D894="","",VLOOKUP(D894,'produto-estoque-total-7'!A:AB,21,0))</f>
        <v/>
      </c>
      <c r="O894" s="1">
        <f>IF(D894="","",VLOOKUP(D894,'produto-estoque-total-7'!A:AB,22,0))</f>
        <v/>
      </c>
      <c r="P894" s="36">
        <f>IF(D894="","",VLOOKUP(D894,'produto-estoque-total-7'!A:AB,23,0))</f>
        <v/>
      </c>
      <c r="Q894" s="1">
        <f>IF(D894="","",VLOOKUP(D894,'produto-estoque-total-7'!A:AB,24,0))</f>
        <v/>
      </c>
      <c r="R894" s="38">
        <f>IFERROR(IF(D894="","",VLOOKUP(D894,'produto-venda-7'!B:N,13,0)),"C")</f>
        <v/>
      </c>
      <c r="S894" s="39">
        <f>IF(D894="","",VLOOKUP(D894,'produto-estoque-total-7'!A:AB,6,0))</f>
        <v/>
      </c>
      <c r="T894" s="39">
        <f>IF(D894="","",VLOOKUP(D894,'produto-estoque-total-7'!A:AB,5,0))</f>
        <v/>
      </c>
      <c r="U894" s="40">
        <f>IF(D894="","",VLOOKUP(D894,'produto-estoque-total-7'!A:AB,11,0))</f>
        <v/>
      </c>
      <c r="V894" s="41">
        <f>IF(D894="","",IFERROR(VLOOKUP(D894,'produto-entrada-7'!A:M,10,0),0))</f>
        <v/>
      </c>
      <c r="W894" s="42" t="n"/>
      <c r="X894" s="39">
        <f>IF(D894="","",VLOOKUP(D894,'produto-estoque-total-7'!A:AB,8,0))</f>
        <v/>
      </c>
      <c r="Y894" s="39">
        <f>IF(D894="","",VLOOKUP(D894,'produto-estoque-total-7'!A:AB,9,0))</f>
        <v/>
      </c>
      <c r="Z894" s="39">
        <f>IF(D894="","",VLOOKUP(D894,'produto-estoque-total-7'!A:AB,10,0))</f>
        <v/>
      </c>
      <c r="AA894" s="39">
        <f>IFERROR(IF(D894="","",VLOOKUP(D894,'produto-venda-7'!B:N,4,0)),0)</f>
        <v/>
      </c>
      <c r="AB894" s="39">
        <f>IFERROR(IF(D894="","",VLOOKUP(D894,'produto-venda-7'!B:N,5,0)),0)</f>
        <v/>
      </c>
      <c r="AC894" s="39">
        <f>IF(D894="","",IFERROR(AA894/90,0))</f>
        <v/>
      </c>
      <c r="AD894" s="36">
        <f>IF(D894="","",IFERROR(VLOOKUP(D894,'produto-entrada-7'!A:M,4,0),0))</f>
        <v/>
      </c>
      <c r="AE894" s="36">
        <f>IFERROR(IF(D894="","",VLOOKUP(D894,'produto-venda-7'!B:N,10,0)),0)</f>
        <v/>
      </c>
      <c r="AF894" s="36">
        <f>IF(D894="","",IFERROR(VLOOKUP(D894,'produto-entrada-7'!A:M,11,0),0))</f>
        <v/>
      </c>
      <c r="AG894" s="1">
        <f>IF(D894="","",IFERROR(VLOOKUP(D894,'produto-entrada-7'!A:M,12,0),0))</f>
        <v/>
      </c>
      <c r="AH894" s="1">
        <f>IF(D894="","",IFERROR(VLOOKUP(D894,'produto-entrada-7'!A:M,13,0),0))</f>
        <v/>
      </c>
      <c r="AI894" s="36">
        <f>IFERROR(IF(D894="","",VLOOKUP(D894,'produto-venda-7'!B:N,11,0)),0)</f>
        <v/>
      </c>
      <c r="AJ894" s="43">
        <f>IF(D894="","",IFERROR(AI894*AB894,0))</f>
        <v/>
      </c>
      <c r="AK894" s="44">
        <f>IFERROR(IF(D894="","",VLOOKUP(F894,'ANALISE FORNECEDOR'!$A:$I,8,0)),"")</f>
        <v/>
      </c>
      <c r="AL894" s="44">
        <f>IF(D894="","",AVERAGE(AM894,AK894))</f>
        <v/>
      </c>
      <c r="AM894" s="44">
        <f>IFERROR(IF(D894="","",VLOOKUP(F894,'ANALISE FORNECEDOR'!$A:$I,9,0)),"")</f>
        <v/>
      </c>
      <c r="AN894" s="45">
        <f>IF(D894="","",IF(Y894&gt;12,AI894*(U894+Y894),AI894*U894))</f>
        <v/>
      </c>
      <c r="AO894" s="45">
        <f>IF(D894="","",IF(Y894&gt;12,AI894*(U894+V894+Y894),AI894*(U894+V894)))</f>
        <v/>
      </c>
      <c r="AP894" s="46">
        <f>IF(D894="","",IF(Y894&gt;12,AG894*(U894+Y894),AG894*U894))</f>
        <v/>
      </c>
      <c r="AQ894" s="46">
        <f>IF(D894="","",IF(Y894&gt;12,AG894*(U894+V894+Y894),AG894*(U894+V894)))</f>
        <v/>
      </c>
      <c r="AR894" s="46">
        <f>IF(D894="","",IF(OR(R894="A",R894="AA",R894="AAA"),AP894,0))</f>
        <v/>
      </c>
      <c r="AS894" s="46">
        <f>IF(D894="","",IF(R894="B",AP894,0))</f>
        <v/>
      </c>
      <c r="AT894" s="46">
        <f>IF(D894="","",IF(R894="C",AP894,0))</f>
        <v/>
      </c>
      <c r="AU894" s="47">
        <f>IF(D894="","",IFERROR(AN894/AJ894,0))</f>
        <v/>
      </c>
      <c r="AV894" s="47">
        <f>IF(D894="","",IFERROR(((AO894)/AJ894),0))</f>
        <v/>
      </c>
      <c r="AW894" s="48">
        <f>IF(D894="","",IF(OR(S894="S",NOT(AND(ISNUMBER(AC894),ISNUMBER(AL894),AC894*AL894&gt;=0))),0,AC894*AL894))</f>
        <v/>
      </c>
      <c r="AX894" s="49">
        <f>IFERROR(IF(D894="","",AW894*AG894),0)</f>
        <v/>
      </c>
      <c r="AY894" s="48">
        <f>IF(D894="","",IF(OR(S894="S",NOT(AND(ISNUMBER(AC894),ISNUMBER(AK894),AC894*AK894&gt;=0))),0,AC894*AK894))</f>
        <v/>
      </c>
      <c r="AZ894" s="48">
        <f>IFERROR(IF(D894="","",IF(AY894=0,0,IF(((AY894)-(U894+Y894))&lt;0,0,(AY894)-U894))),0)</f>
        <v/>
      </c>
      <c r="BA894" s="49">
        <f>IF(D894="","",AZ894*AG894)</f>
        <v/>
      </c>
      <c r="BB894" s="49">
        <f>IF(D894="","",IF(OR(R894="A",R894="AA",R894="AAA"),BA894,0))</f>
        <v/>
      </c>
      <c r="BC894" s="49">
        <f>IF(D894="","",IF(R894="B",BA894,0))</f>
        <v/>
      </c>
      <c r="BD894" s="49">
        <f>IF(D894="","",IF(R894="B",BA894,0))</f>
        <v/>
      </c>
      <c r="BE894" s="49">
        <f>IF(D894="","",IF(S894="S",
1,
IF(AC894=0,
1,
IF(
IFERROR(((U894+Y894)*AG894)/((AC894*AK894)*AG894),0)&lt;0,
0,
IF(
IFERROR(((U894+Y894)*AG894)/((AC894*AK894)*AG894),0)&gt;1,
1,
IFERROR(((U894+Y894)*AG894)/((AC894*AK894)*AG894),0)
)
)
)
))</f>
        <v/>
      </c>
      <c r="BF894" s="49">
        <f>IF(D894="","",IF(S894="S",
1,
IF(AC894=0,
1,
IF(
IFERROR(((U894+V894+Y894)*AG894)/((AC894*AK894)*AG894),0)&lt;0,
0,
IF(
IFERROR(((U894+V894+Y894)*AG894)/((AC894*AK894)*AG894),0)&gt;1,
1,
IFERROR(((U894+V894+Y894)*AG894)/((AC894*AK894)*AG894),0)
)
)
)
))</f>
        <v/>
      </c>
      <c r="BG894" s="50">
        <f>IF(D894="","",IF(S894="S",0,IF(AND(ISNUMBER(AC894),ISNUMBER(AM894)),IF(OR(AC894*AM894&lt;0,ISERR(AC894*AM894)),0,AC894*AM894),0)))</f>
        <v/>
      </c>
      <c r="BH894" s="50">
        <f>IF(D894="","",IF(BY894&gt;TODAY()-60,0,IF(Y894&gt;12,MAX(0,(U894+Y894)-BG894),MAX(0,U894-BG894))))</f>
        <v/>
      </c>
      <c r="BI894" s="51">
        <f>IF(D894="","",BH894*AG894)</f>
        <v/>
      </c>
      <c r="BJ894" s="51">
        <f>IF(D894="","",IF(OR(R894="A",R894="AA",R894="AAA"),BI894,0))</f>
        <v/>
      </c>
      <c r="BK894" s="51">
        <f>IF(D894="","",IF(R894="B",BI894,0))</f>
        <v/>
      </c>
      <c r="BL894" s="51">
        <f>IF(D894="","",IF(R894="C",BI894,0))</f>
        <v/>
      </c>
      <c r="BM894" s="51">
        <f>IF(D894="","",IFERROR(MAX(0,MIN(BI894/AP894,1)),0))</f>
        <v/>
      </c>
      <c r="BN894" s="52">
        <f>IF(D894="","",AB894*AG894)</f>
        <v/>
      </c>
      <c r="BO894" s="52">
        <f>IF(D894="","",(U894+V894+X894)*AG894)</f>
        <v/>
      </c>
      <c r="BP894" s="52">
        <f>IF(D894="","",(AB894*3)*AG894)</f>
        <v/>
      </c>
      <c r="BQ894" s="52">
        <f>IF(D894="","",IF(BO894-BP894&gt;0,0,BO894-BP894))</f>
        <v/>
      </c>
      <c r="BR894" s="52">
        <f>IF(D894="","",IF(BO894-BP894-BN894&gt;0,0,BO894-BP894-BN894))</f>
        <v/>
      </c>
      <c r="BS894" s="53">
        <f>IF(D894="","",IFERROR(AB894*AI894,0))</f>
        <v/>
      </c>
      <c r="BT894" s="53">
        <f>IF(D894="","",IFERROR(IF(X894&gt;12, AI894*(U894+V894+X894), AI894*(U894+V894)),0))</f>
        <v/>
      </c>
      <c r="BU894" s="53">
        <f>IF(D894="","",IFERROR(((AB894*3)*AI894),0))</f>
        <v/>
      </c>
      <c r="BV894" s="53">
        <f>IF(D894="","",IF(BT894-BU894&gt;0,0,BT894-BU894))</f>
        <v/>
      </c>
      <c r="BW894" s="53">
        <f>IF(D894="","",IF(BT894-BU894-BS894&gt;0,0,BT894-BU894-BS894))</f>
        <v/>
      </c>
      <c r="BX894" s="36">
        <f>IF(D894="","",IFERROR(VLOOKUP(D894,'produto-entrada-7'!A:M,3,0),"SEM PEDIDO"))</f>
        <v/>
      </c>
      <c r="BY894" s="36">
        <f>IF(D894="","",VLOOKUP(D894,'produto-estoque-total-7'!A:AB,25,0))</f>
        <v/>
      </c>
      <c r="BZ894" s="36">
        <f>IF(D894="","",IFERROR(VLOOKUP(D894,'produto-estoque-total-7'!A:AB,26,0)/100,0))</f>
        <v/>
      </c>
      <c r="CA894" s="36">
        <f>IF(D894="","",IFERROR(VLOOKUP(D894,'produto-estoque-total-7'!A:AB,27,0)/100,0))</f>
        <v/>
      </c>
      <c r="CB894" s="41">
        <f>IF(D894="","",V894*AF894)</f>
        <v/>
      </c>
      <c r="CC894" s="41">
        <f>IF(D894="","",V894*AI894)</f>
        <v/>
      </c>
      <c r="CD894" s="54">
        <f>IF(D894="","",VLOOKUP(D894,'produto-estoque-total-7'!A:AB,28,0))</f>
        <v/>
      </c>
    </row>
    <row r="895">
      <c r="A895" s="36">
        <f>IF(D895="","",VLOOKUP(D895,'produto-estoque-total-7'!A:AB,3,0))</f>
        <v/>
      </c>
      <c r="B895" s="1">
        <f>IF(D895="","",VLOOKUP(D895,'produto-estoque-total-7'!A:AB,12,0))</f>
        <v/>
      </c>
      <c r="C895" s="1">
        <f>IF(D895="","",VLOOKUP(D895,'produto-estoque-total-7'!A:AB,2,0))</f>
        <v/>
      </c>
      <c r="D895" s="37">
        <f>IFERROR(IF('produto-estoque-total-7'!A894="","",'produto-estoque-total-7'!A894),"")</f>
        <v/>
      </c>
      <c r="E895" s="1">
        <f>IF(D895="","",VLOOKUP(D895,'produto-estoque-total-7'!A:AB,4,0))</f>
        <v/>
      </c>
      <c r="F895" s="36">
        <f>IF(D895="","",VLOOKUP(D895,'produto-estoque-total-7'!A:AB,13,0))</f>
        <v/>
      </c>
      <c r="G895" s="1">
        <f>IF(F895="","",VLOOKUP(F895,'FORNECEDORES X COMPRADOR'!A:D,4,0))</f>
        <v/>
      </c>
      <c r="H895" s="1">
        <f>IF(F895="","",VLOOKUP(F895,'FORNECEDORES X COMPRADOR'!A:E,5,0))</f>
        <v/>
      </c>
      <c r="I895" s="36">
        <f>IF(D895="","",VLOOKUP(D895,'produto-estoque-total-7'!A:AB,15,0))</f>
        <v/>
      </c>
      <c r="J895" s="36">
        <f>IF(D895="","",VLOOKUP(D895,'produto-estoque-total-7'!A:AB,19,0))</f>
        <v/>
      </c>
      <c r="K895" s="1">
        <f>IF(D895="","",VLOOKUP(D895,'produto-estoque-total-7'!A:AB,20,0))</f>
        <v/>
      </c>
      <c r="L895" s="36">
        <f>IF(D895="","",VLOOKUP(D895,'produto-estoque-total-7'!A:AB,17,0))</f>
        <v/>
      </c>
      <c r="M895" s="1">
        <f>IF(D895="","",VLOOKUP(D895,'produto-estoque-total-7'!A:AB,18,0))</f>
        <v/>
      </c>
      <c r="N895" s="36">
        <f>IF(D895="","",VLOOKUP(D895,'produto-estoque-total-7'!A:AB,21,0))</f>
        <v/>
      </c>
      <c r="O895" s="1">
        <f>IF(D895="","",VLOOKUP(D895,'produto-estoque-total-7'!A:AB,22,0))</f>
        <v/>
      </c>
      <c r="P895" s="36">
        <f>IF(D895="","",VLOOKUP(D895,'produto-estoque-total-7'!A:AB,23,0))</f>
        <v/>
      </c>
      <c r="Q895" s="1">
        <f>IF(D895="","",VLOOKUP(D895,'produto-estoque-total-7'!A:AB,24,0))</f>
        <v/>
      </c>
      <c r="R895" s="38">
        <f>IFERROR(IF(D895="","",VLOOKUP(D895,'produto-venda-7'!B:N,13,0)),"C")</f>
        <v/>
      </c>
      <c r="S895" s="39">
        <f>IF(D895="","",VLOOKUP(D895,'produto-estoque-total-7'!A:AB,6,0))</f>
        <v/>
      </c>
      <c r="T895" s="39">
        <f>IF(D895="","",VLOOKUP(D895,'produto-estoque-total-7'!A:AB,5,0))</f>
        <v/>
      </c>
      <c r="U895" s="40">
        <f>IF(D895="","",VLOOKUP(D895,'produto-estoque-total-7'!A:AB,11,0))</f>
        <v/>
      </c>
      <c r="V895" s="41">
        <f>IF(D895="","",IFERROR(VLOOKUP(D895,'produto-entrada-7'!A:M,10,0),0))</f>
        <v/>
      </c>
      <c r="W895" s="42" t="n"/>
      <c r="X895" s="39">
        <f>IF(D895="","",VLOOKUP(D895,'produto-estoque-total-7'!A:AB,8,0))</f>
        <v/>
      </c>
      <c r="Y895" s="39">
        <f>IF(D895="","",VLOOKUP(D895,'produto-estoque-total-7'!A:AB,9,0))</f>
        <v/>
      </c>
      <c r="Z895" s="39">
        <f>IF(D895="","",VLOOKUP(D895,'produto-estoque-total-7'!A:AB,10,0))</f>
        <v/>
      </c>
      <c r="AA895" s="39">
        <f>IFERROR(IF(D895="","",VLOOKUP(D895,'produto-venda-7'!B:N,4,0)),0)</f>
        <v/>
      </c>
      <c r="AB895" s="39">
        <f>IFERROR(IF(D895="","",VLOOKUP(D895,'produto-venda-7'!B:N,5,0)),0)</f>
        <v/>
      </c>
      <c r="AC895" s="39">
        <f>IF(D895="","",IFERROR(AA895/90,0))</f>
        <v/>
      </c>
      <c r="AD895" s="36">
        <f>IF(D895="","",IFERROR(VLOOKUP(D895,'produto-entrada-7'!A:M,4,0),0))</f>
        <v/>
      </c>
      <c r="AE895" s="36">
        <f>IFERROR(IF(D895="","",VLOOKUP(D895,'produto-venda-7'!B:N,10,0)),0)</f>
        <v/>
      </c>
      <c r="AF895" s="36">
        <f>IF(D895="","",IFERROR(VLOOKUP(D895,'produto-entrada-7'!A:M,11,0),0))</f>
        <v/>
      </c>
      <c r="AG895" s="1">
        <f>IF(D895="","",IFERROR(VLOOKUP(D895,'produto-entrada-7'!A:M,12,0),0))</f>
        <v/>
      </c>
      <c r="AH895" s="1">
        <f>IF(D895="","",IFERROR(VLOOKUP(D895,'produto-entrada-7'!A:M,13,0),0))</f>
        <v/>
      </c>
      <c r="AI895" s="36">
        <f>IFERROR(IF(D895="","",VLOOKUP(D895,'produto-venda-7'!B:N,11,0)),0)</f>
        <v/>
      </c>
      <c r="AJ895" s="43">
        <f>IF(D895="","",IFERROR(AI895*AB895,0))</f>
        <v/>
      </c>
      <c r="AK895" s="44">
        <f>IFERROR(IF(D895="","",VLOOKUP(F895,'ANALISE FORNECEDOR'!$A:$I,8,0)),"")</f>
        <v/>
      </c>
      <c r="AL895" s="44">
        <f>IF(D895="","",AVERAGE(AM895,AK895))</f>
        <v/>
      </c>
      <c r="AM895" s="44">
        <f>IFERROR(IF(D895="","",VLOOKUP(F895,'ANALISE FORNECEDOR'!$A:$I,9,0)),"")</f>
        <v/>
      </c>
      <c r="AN895" s="45">
        <f>IF(D895="","",IF(Y895&gt;12,AI895*(U895+Y895),AI895*U895))</f>
        <v/>
      </c>
      <c r="AO895" s="45">
        <f>IF(D895="","",IF(Y895&gt;12,AI895*(U895+V895+Y895),AI895*(U895+V895)))</f>
        <v/>
      </c>
      <c r="AP895" s="46">
        <f>IF(D895="","",IF(Y895&gt;12,AG895*(U895+Y895),AG895*U895))</f>
        <v/>
      </c>
      <c r="AQ895" s="46">
        <f>IF(D895="","",IF(Y895&gt;12,AG895*(U895+V895+Y895),AG895*(U895+V895)))</f>
        <v/>
      </c>
      <c r="AR895" s="46">
        <f>IF(D895="","",IF(OR(R895="A",R895="AA",R895="AAA"),AP895,0))</f>
        <v/>
      </c>
      <c r="AS895" s="46">
        <f>IF(D895="","",IF(R895="B",AP895,0))</f>
        <v/>
      </c>
      <c r="AT895" s="46">
        <f>IF(D895="","",IF(R895="C",AP895,0))</f>
        <v/>
      </c>
      <c r="AU895" s="47">
        <f>IF(D895="","",IFERROR(AN895/AJ895,0))</f>
        <v/>
      </c>
      <c r="AV895" s="47">
        <f>IF(D895="","",IFERROR(((AO895)/AJ895),0))</f>
        <v/>
      </c>
      <c r="AW895" s="48">
        <f>IF(D895="","",IF(OR(S895="S",NOT(AND(ISNUMBER(AC895),ISNUMBER(AL895),AC895*AL895&gt;=0))),0,AC895*AL895))</f>
        <v/>
      </c>
      <c r="AX895" s="49">
        <f>IFERROR(IF(D895="","",AW895*AG895),0)</f>
        <v/>
      </c>
      <c r="AY895" s="48">
        <f>IF(D895="","",IF(OR(S895="S",NOT(AND(ISNUMBER(AC895),ISNUMBER(AK895),AC895*AK895&gt;=0))),0,AC895*AK895))</f>
        <v/>
      </c>
      <c r="AZ895" s="48">
        <f>IFERROR(IF(D895="","",IF(AY895=0,0,IF(((AY895)-(U895+Y895))&lt;0,0,(AY895)-U895))),0)</f>
        <v/>
      </c>
      <c r="BA895" s="49">
        <f>IF(D895="","",AZ895*AG895)</f>
        <v/>
      </c>
      <c r="BB895" s="49">
        <f>IF(D895="","",IF(OR(R895="A",R895="AA",R895="AAA"),BA895,0))</f>
        <v/>
      </c>
      <c r="BC895" s="49">
        <f>IF(D895="","",IF(R895="B",BA895,0))</f>
        <v/>
      </c>
      <c r="BD895" s="49">
        <f>IF(D895="","",IF(R895="B",BA895,0))</f>
        <v/>
      </c>
      <c r="BE895" s="49">
        <f>IF(D895="","",IF(S895="S",
1,
IF(AC895=0,
1,
IF(
IFERROR(((U895+Y895)*AG895)/((AC895*AK895)*AG895),0)&lt;0,
0,
IF(
IFERROR(((U895+Y895)*AG895)/((AC895*AK895)*AG895),0)&gt;1,
1,
IFERROR(((U895+Y895)*AG895)/((AC895*AK895)*AG895),0)
)
)
)
))</f>
        <v/>
      </c>
      <c r="BF895" s="49">
        <f>IF(D895="","",IF(S895="S",
1,
IF(AC895=0,
1,
IF(
IFERROR(((U895+V895+Y895)*AG895)/((AC895*AK895)*AG895),0)&lt;0,
0,
IF(
IFERROR(((U895+V895+Y895)*AG895)/((AC895*AK895)*AG895),0)&gt;1,
1,
IFERROR(((U895+V895+Y895)*AG895)/((AC895*AK895)*AG895),0)
)
)
)
))</f>
        <v/>
      </c>
      <c r="BG895" s="50">
        <f>IF(D895="","",IF(S895="S",0,IF(AND(ISNUMBER(AC895),ISNUMBER(AM895)),IF(OR(AC895*AM895&lt;0,ISERR(AC895*AM895)),0,AC895*AM895),0)))</f>
        <v/>
      </c>
      <c r="BH895" s="50">
        <f>IF(D895="","",IF(BY895&gt;TODAY()-60,0,IF(Y895&gt;12,MAX(0,(U895+Y895)-BG895),MAX(0,U895-BG895))))</f>
        <v/>
      </c>
      <c r="BI895" s="51">
        <f>IF(D895="","",BH895*AG895)</f>
        <v/>
      </c>
      <c r="BJ895" s="51">
        <f>IF(D895="","",IF(OR(R895="A",R895="AA",R895="AAA"),BI895,0))</f>
        <v/>
      </c>
      <c r="BK895" s="51">
        <f>IF(D895="","",IF(R895="B",BI895,0))</f>
        <v/>
      </c>
      <c r="BL895" s="51">
        <f>IF(D895="","",IF(R895="C",BI895,0))</f>
        <v/>
      </c>
      <c r="BM895" s="51">
        <f>IF(D895="","",IFERROR(MAX(0,MIN(BI895/AP895,1)),0))</f>
        <v/>
      </c>
      <c r="BN895" s="52">
        <f>IF(D895="","",AB895*AG895)</f>
        <v/>
      </c>
      <c r="BO895" s="52">
        <f>IF(D895="","",(U895+V895+X895)*AG895)</f>
        <v/>
      </c>
      <c r="BP895" s="52">
        <f>IF(D895="","",(AB895*3)*AG895)</f>
        <v/>
      </c>
      <c r="BQ895" s="52">
        <f>IF(D895="","",IF(BO895-BP895&gt;0,0,BO895-BP895))</f>
        <v/>
      </c>
      <c r="BR895" s="52">
        <f>IF(D895="","",IF(BO895-BP895-BN895&gt;0,0,BO895-BP895-BN895))</f>
        <v/>
      </c>
      <c r="BS895" s="53">
        <f>IF(D895="","",IFERROR(AB895*AI895,0))</f>
        <v/>
      </c>
      <c r="BT895" s="53">
        <f>IF(D895="","",IFERROR(IF(X895&gt;12, AI895*(U895+V895+X895), AI895*(U895+V895)),0))</f>
        <v/>
      </c>
      <c r="BU895" s="53">
        <f>IF(D895="","",IFERROR(((AB895*3)*AI895),0))</f>
        <v/>
      </c>
      <c r="BV895" s="53">
        <f>IF(D895="","",IF(BT895-BU895&gt;0,0,BT895-BU895))</f>
        <v/>
      </c>
      <c r="BW895" s="53">
        <f>IF(D895="","",IF(BT895-BU895-BS895&gt;0,0,BT895-BU895-BS895))</f>
        <v/>
      </c>
      <c r="BX895" s="36">
        <f>IF(D895="","",IFERROR(VLOOKUP(D895,'produto-entrada-7'!A:M,3,0),"SEM PEDIDO"))</f>
        <v/>
      </c>
      <c r="BY895" s="36">
        <f>IF(D895="","",VLOOKUP(D895,'produto-estoque-total-7'!A:AB,25,0))</f>
        <v/>
      </c>
      <c r="BZ895" s="36">
        <f>IF(D895="","",IFERROR(VLOOKUP(D895,'produto-estoque-total-7'!A:AB,26,0)/100,0))</f>
        <v/>
      </c>
      <c r="CA895" s="36">
        <f>IF(D895="","",IFERROR(VLOOKUP(D895,'produto-estoque-total-7'!A:AB,27,0)/100,0))</f>
        <v/>
      </c>
      <c r="CB895" s="41">
        <f>IF(D895="","",V895*AF895)</f>
        <v/>
      </c>
      <c r="CC895" s="41">
        <f>IF(D895="","",V895*AI895)</f>
        <v/>
      </c>
      <c r="CD895" s="54">
        <f>IF(D895="","",VLOOKUP(D895,'produto-estoque-total-7'!A:AB,28,0))</f>
        <v/>
      </c>
    </row>
    <row r="896">
      <c r="A896" s="36">
        <f>IF(D896="","",VLOOKUP(D896,'produto-estoque-total-7'!A:AB,3,0))</f>
        <v/>
      </c>
      <c r="B896" s="1">
        <f>IF(D896="","",VLOOKUP(D896,'produto-estoque-total-7'!A:AB,12,0))</f>
        <v/>
      </c>
      <c r="C896" s="1">
        <f>IF(D896="","",VLOOKUP(D896,'produto-estoque-total-7'!A:AB,2,0))</f>
        <v/>
      </c>
      <c r="D896" s="37">
        <f>IFERROR(IF('produto-estoque-total-7'!A895="","",'produto-estoque-total-7'!A895),"")</f>
        <v/>
      </c>
      <c r="E896" s="1">
        <f>IF(D896="","",VLOOKUP(D896,'produto-estoque-total-7'!A:AB,4,0))</f>
        <v/>
      </c>
      <c r="F896" s="36">
        <f>IF(D896="","",VLOOKUP(D896,'produto-estoque-total-7'!A:AB,13,0))</f>
        <v/>
      </c>
      <c r="G896" s="1">
        <f>IF(F896="","",VLOOKUP(F896,'FORNECEDORES X COMPRADOR'!A:D,4,0))</f>
        <v/>
      </c>
      <c r="H896" s="1">
        <f>IF(F896="","",VLOOKUP(F896,'FORNECEDORES X COMPRADOR'!A:E,5,0))</f>
        <v/>
      </c>
      <c r="I896" s="36">
        <f>IF(D896="","",VLOOKUP(D896,'produto-estoque-total-7'!A:AB,15,0))</f>
        <v/>
      </c>
      <c r="J896" s="36">
        <f>IF(D896="","",VLOOKUP(D896,'produto-estoque-total-7'!A:AB,19,0))</f>
        <v/>
      </c>
      <c r="K896" s="1">
        <f>IF(D896="","",VLOOKUP(D896,'produto-estoque-total-7'!A:AB,20,0))</f>
        <v/>
      </c>
      <c r="L896" s="36">
        <f>IF(D896="","",VLOOKUP(D896,'produto-estoque-total-7'!A:AB,17,0))</f>
        <v/>
      </c>
      <c r="M896" s="1">
        <f>IF(D896="","",VLOOKUP(D896,'produto-estoque-total-7'!A:AB,18,0))</f>
        <v/>
      </c>
      <c r="N896" s="36">
        <f>IF(D896="","",VLOOKUP(D896,'produto-estoque-total-7'!A:AB,21,0))</f>
        <v/>
      </c>
      <c r="O896" s="1">
        <f>IF(D896="","",VLOOKUP(D896,'produto-estoque-total-7'!A:AB,22,0))</f>
        <v/>
      </c>
      <c r="P896" s="36">
        <f>IF(D896="","",VLOOKUP(D896,'produto-estoque-total-7'!A:AB,23,0))</f>
        <v/>
      </c>
      <c r="Q896" s="1">
        <f>IF(D896="","",VLOOKUP(D896,'produto-estoque-total-7'!A:AB,24,0))</f>
        <v/>
      </c>
      <c r="R896" s="38">
        <f>IFERROR(IF(D896="","",VLOOKUP(D896,'produto-venda-7'!B:N,13,0)),"C")</f>
        <v/>
      </c>
      <c r="S896" s="39">
        <f>IF(D896="","",VLOOKUP(D896,'produto-estoque-total-7'!A:AB,6,0))</f>
        <v/>
      </c>
      <c r="T896" s="39">
        <f>IF(D896="","",VLOOKUP(D896,'produto-estoque-total-7'!A:AB,5,0))</f>
        <v/>
      </c>
      <c r="U896" s="40">
        <f>IF(D896="","",VLOOKUP(D896,'produto-estoque-total-7'!A:AB,11,0))</f>
        <v/>
      </c>
      <c r="V896" s="41">
        <f>IF(D896="","",IFERROR(VLOOKUP(D896,'produto-entrada-7'!A:M,10,0),0))</f>
        <v/>
      </c>
      <c r="W896" s="42" t="n"/>
      <c r="X896" s="39">
        <f>IF(D896="","",VLOOKUP(D896,'produto-estoque-total-7'!A:AB,8,0))</f>
        <v/>
      </c>
      <c r="Y896" s="39">
        <f>IF(D896="","",VLOOKUP(D896,'produto-estoque-total-7'!A:AB,9,0))</f>
        <v/>
      </c>
      <c r="Z896" s="39">
        <f>IF(D896="","",VLOOKUP(D896,'produto-estoque-total-7'!A:AB,10,0))</f>
        <v/>
      </c>
      <c r="AA896" s="39">
        <f>IFERROR(IF(D896="","",VLOOKUP(D896,'produto-venda-7'!B:N,4,0)),0)</f>
        <v/>
      </c>
      <c r="AB896" s="39">
        <f>IFERROR(IF(D896="","",VLOOKUP(D896,'produto-venda-7'!B:N,5,0)),0)</f>
        <v/>
      </c>
      <c r="AC896" s="39">
        <f>IF(D896="","",IFERROR(AA896/90,0))</f>
        <v/>
      </c>
      <c r="AD896" s="36">
        <f>IF(D896="","",IFERROR(VLOOKUP(D896,'produto-entrada-7'!A:M,4,0),0))</f>
        <v/>
      </c>
      <c r="AE896" s="36">
        <f>IFERROR(IF(D896="","",VLOOKUP(D896,'produto-venda-7'!B:N,10,0)),0)</f>
        <v/>
      </c>
      <c r="AF896" s="36">
        <f>IF(D896="","",IFERROR(VLOOKUP(D896,'produto-entrada-7'!A:M,11,0),0))</f>
        <v/>
      </c>
      <c r="AG896" s="1">
        <f>IF(D896="","",IFERROR(VLOOKUP(D896,'produto-entrada-7'!A:M,12,0),0))</f>
        <v/>
      </c>
      <c r="AH896" s="1">
        <f>IF(D896="","",IFERROR(VLOOKUP(D896,'produto-entrada-7'!A:M,13,0),0))</f>
        <v/>
      </c>
      <c r="AI896" s="36">
        <f>IFERROR(IF(D896="","",VLOOKUP(D896,'produto-venda-7'!B:N,11,0)),0)</f>
        <v/>
      </c>
      <c r="AJ896" s="43">
        <f>IF(D896="","",IFERROR(AI896*AB896,0))</f>
        <v/>
      </c>
      <c r="AK896" s="44">
        <f>IFERROR(IF(D896="","",VLOOKUP(F896,'ANALISE FORNECEDOR'!$A:$I,8,0)),"")</f>
        <v/>
      </c>
      <c r="AL896" s="44">
        <f>IF(D896="","",AVERAGE(AM896,AK896))</f>
        <v/>
      </c>
      <c r="AM896" s="44">
        <f>IFERROR(IF(D896="","",VLOOKUP(F896,'ANALISE FORNECEDOR'!$A:$I,9,0)),"")</f>
        <v/>
      </c>
      <c r="AN896" s="45">
        <f>IF(D896="","",IF(Y896&gt;12,AI896*(U896+Y896),AI896*U896))</f>
        <v/>
      </c>
      <c r="AO896" s="45">
        <f>IF(D896="","",IF(Y896&gt;12,AI896*(U896+V896+Y896),AI896*(U896+V896)))</f>
        <v/>
      </c>
      <c r="AP896" s="46">
        <f>IF(D896="","",IF(Y896&gt;12,AG896*(U896+Y896),AG896*U896))</f>
        <v/>
      </c>
      <c r="AQ896" s="46">
        <f>IF(D896="","",IF(Y896&gt;12,AG896*(U896+V896+Y896),AG896*(U896+V896)))</f>
        <v/>
      </c>
      <c r="AR896" s="46">
        <f>IF(D896="","",IF(OR(R896="A",R896="AA",R896="AAA"),AP896,0))</f>
        <v/>
      </c>
      <c r="AS896" s="46">
        <f>IF(D896="","",IF(R896="B",AP896,0))</f>
        <v/>
      </c>
      <c r="AT896" s="46">
        <f>IF(D896="","",IF(R896="C",AP896,0))</f>
        <v/>
      </c>
      <c r="AU896" s="47">
        <f>IF(D896="","",IFERROR(AN896/AJ896,0))</f>
        <v/>
      </c>
      <c r="AV896" s="47">
        <f>IF(D896="","",IFERROR(((AO896)/AJ896),0))</f>
        <v/>
      </c>
      <c r="AW896" s="48">
        <f>IF(D896="","",IF(OR(S896="S",NOT(AND(ISNUMBER(AC896),ISNUMBER(AL896),AC896*AL896&gt;=0))),0,AC896*AL896))</f>
        <v/>
      </c>
      <c r="AX896" s="49">
        <f>IFERROR(IF(D896="","",AW896*AG896),0)</f>
        <v/>
      </c>
      <c r="AY896" s="48">
        <f>IF(D896="","",IF(OR(S896="S",NOT(AND(ISNUMBER(AC896),ISNUMBER(AK896),AC896*AK896&gt;=0))),0,AC896*AK896))</f>
        <v/>
      </c>
      <c r="AZ896" s="48">
        <f>IFERROR(IF(D896="","",IF(AY896=0,0,IF(((AY896)-(U896+Y896))&lt;0,0,(AY896)-U896))),0)</f>
        <v/>
      </c>
      <c r="BA896" s="49">
        <f>IF(D896="","",AZ896*AG896)</f>
        <v/>
      </c>
      <c r="BB896" s="49">
        <f>IF(D896="","",IF(OR(R896="A",R896="AA",R896="AAA"),BA896,0))</f>
        <v/>
      </c>
      <c r="BC896" s="49">
        <f>IF(D896="","",IF(R896="B",BA896,0))</f>
        <v/>
      </c>
      <c r="BD896" s="49">
        <f>IF(D896="","",IF(R896="B",BA896,0))</f>
        <v/>
      </c>
      <c r="BE896" s="49">
        <f>IF(D896="","",IF(S896="S",
1,
IF(AC896=0,
1,
IF(
IFERROR(((U896+Y896)*AG896)/((AC896*AK896)*AG896),0)&lt;0,
0,
IF(
IFERROR(((U896+Y896)*AG896)/((AC896*AK896)*AG896),0)&gt;1,
1,
IFERROR(((U896+Y896)*AG896)/((AC896*AK896)*AG896),0)
)
)
)
))</f>
        <v/>
      </c>
      <c r="BF896" s="49">
        <f>IF(D896="","",IF(S896="S",
1,
IF(AC896=0,
1,
IF(
IFERROR(((U896+V896+Y896)*AG896)/((AC896*AK896)*AG896),0)&lt;0,
0,
IF(
IFERROR(((U896+V896+Y896)*AG896)/((AC896*AK896)*AG896),0)&gt;1,
1,
IFERROR(((U896+V896+Y896)*AG896)/((AC896*AK896)*AG896),0)
)
)
)
))</f>
        <v/>
      </c>
      <c r="BG896" s="50">
        <f>IF(D896="","",IF(S896="S",0,IF(AND(ISNUMBER(AC896),ISNUMBER(AM896)),IF(OR(AC896*AM896&lt;0,ISERR(AC896*AM896)),0,AC896*AM896),0)))</f>
        <v/>
      </c>
      <c r="BH896" s="50">
        <f>IF(D896="","",IF(BY896&gt;TODAY()-60,0,IF(Y896&gt;12,MAX(0,(U896+Y896)-BG896),MAX(0,U896-BG896))))</f>
        <v/>
      </c>
      <c r="BI896" s="51">
        <f>IF(D896="","",BH896*AG896)</f>
        <v/>
      </c>
      <c r="BJ896" s="51">
        <f>IF(D896="","",IF(OR(R896="A",R896="AA",R896="AAA"),BI896,0))</f>
        <v/>
      </c>
      <c r="BK896" s="51">
        <f>IF(D896="","",IF(R896="B",BI896,0))</f>
        <v/>
      </c>
      <c r="BL896" s="51">
        <f>IF(D896="","",IF(R896="C",BI896,0))</f>
        <v/>
      </c>
      <c r="BM896" s="51">
        <f>IF(D896="","",IFERROR(MAX(0,MIN(BI896/AP896,1)),0))</f>
        <v/>
      </c>
      <c r="BN896" s="52">
        <f>IF(D896="","",AB896*AG896)</f>
        <v/>
      </c>
      <c r="BO896" s="52">
        <f>IF(D896="","",(U896+V896+X896)*AG896)</f>
        <v/>
      </c>
      <c r="BP896" s="52">
        <f>IF(D896="","",(AB896*3)*AG896)</f>
        <v/>
      </c>
      <c r="BQ896" s="52">
        <f>IF(D896="","",IF(BO896-BP896&gt;0,0,BO896-BP896))</f>
        <v/>
      </c>
      <c r="BR896" s="52">
        <f>IF(D896="","",IF(BO896-BP896-BN896&gt;0,0,BO896-BP896-BN896))</f>
        <v/>
      </c>
      <c r="BS896" s="53">
        <f>IF(D896="","",IFERROR(AB896*AI896,0))</f>
        <v/>
      </c>
      <c r="BT896" s="53">
        <f>IF(D896="","",IFERROR(IF(X896&gt;12, AI896*(U896+V896+X896), AI896*(U896+V896)),0))</f>
        <v/>
      </c>
      <c r="BU896" s="53">
        <f>IF(D896="","",IFERROR(((AB896*3)*AI896),0))</f>
        <v/>
      </c>
      <c r="BV896" s="53">
        <f>IF(D896="","",IF(BT896-BU896&gt;0,0,BT896-BU896))</f>
        <v/>
      </c>
      <c r="BW896" s="53">
        <f>IF(D896="","",IF(BT896-BU896-BS896&gt;0,0,BT896-BU896-BS896))</f>
        <v/>
      </c>
      <c r="BX896" s="36">
        <f>IF(D896="","",IFERROR(VLOOKUP(D896,'produto-entrada-7'!A:M,3,0),"SEM PEDIDO"))</f>
        <v/>
      </c>
      <c r="BY896" s="36">
        <f>IF(D896="","",VLOOKUP(D896,'produto-estoque-total-7'!A:AB,25,0))</f>
        <v/>
      </c>
      <c r="BZ896" s="36">
        <f>IF(D896="","",IFERROR(VLOOKUP(D896,'produto-estoque-total-7'!A:AB,26,0)/100,0))</f>
        <v/>
      </c>
      <c r="CA896" s="36">
        <f>IF(D896="","",IFERROR(VLOOKUP(D896,'produto-estoque-total-7'!A:AB,27,0)/100,0))</f>
        <v/>
      </c>
      <c r="CB896" s="41">
        <f>IF(D896="","",V896*AF896)</f>
        <v/>
      </c>
      <c r="CC896" s="41">
        <f>IF(D896="","",V896*AI896)</f>
        <v/>
      </c>
      <c r="CD896" s="54">
        <f>IF(D896="","",VLOOKUP(D896,'produto-estoque-total-7'!A:AB,28,0))</f>
        <v/>
      </c>
    </row>
    <row r="897">
      <c r="A897" s="36">
        <f>IF(D897="","",VLOOKUP(D897,'produto-estoque-total-7'!A:AB,3,0))</f>
        <v/>
      </c>
      <c r="B897" s="1">
        <f>IF(D897="","",VLOOKUP(D897,'produto-estoque-total-7'!A:AB,12,0))</f>
        <v/>
      </c>
      <c r="C897" s="1">
        <f>IF(D897="","",VLOOKUP(D897,'produto-estoque-total-7'!A:AB,2,0))</f>
        <v/>
      </c>
      <c r="D897" s="37">
        <f>IFERROR(IF('produto-estoque-total-7'!A896="","",'produto-estoque-total-7'!A896),"")</f>
        <v/>
      </c>
      <c r="E897" s="1">
        <f>IF(D897="","",VLOOKUP(D897,'produto-estoque-total-7'!A:AB,4,0))</f>
        <v/>
      </c>
      <c r="F897" s="36">
        <f>IF(D897="","",VLOOKUP(D897,'produto-estoque-total-7'!A:AB,13,0))</f>
        <v/>
      </c>
      <c r="G897" s="1">
        <f>IF(F897="","",VLOOKUP(F897,'FORNECEDORES X COMPRADOR'!A:D,4,0))</f>
        <v/>
      </c>
      <c r="H897" s="1">
        <f>IF(F897="","",VLOOKUP(F897,'FORNECEDORES X COMPRADOR'!A:E,5,0))</f>
        <v/>
      </c>
      <c r="I897" s="36">
        <f>IF(D897="","",VLOOKUP(D897,'produto-estoque-total-7'!A:AB,15,0))</f>
        <v/>
      </c>
      <c r="J897" s="36">
        <f>IF(D897="","",VLOOKUP(D897,'produto-estoque-total-7'!A:AB,19,0))</f>
        <v/>
      </c>
      <c r="K897" s="1">
        <f>IF(D897="","",VLOOKUP(D897,'produto-estoque-total-7'!A:AB,20,0))</f>
        <v/>
      </c>
      <c r="L897" s="36">
        <f>IF(D897="","",VLOOKUP(D897,'produto-estoque-total-7'!A:AB,17,0))</f>
        <v/>
      </c>
      <c r="M897" s="1">
        <f>IF(D897="","",VLOOKUP(D897,'produto-estoque-total-7'!A:AB,18,0))</f>
        <v/>
      </c>
      <c r="N897" s="36">
        <f>IF(D897="","",VLOOKUP(D897,'produto-estoque-total-7'!A:AB,21,0))</f>
        <v/>
      </c>
      <c r="O897" s="1">
        <f>IF(D897="","",VLOOKUP(D897,'produto-estoque-total-7'!A:AB,22,0))</f>
        <v/>
      </c>
      <c r="P897" s="36">
        <f>IF(D897="","",VLOOKUP(D897,'produto-estoque-total-7'!A:AB,23,0))</f>
        <v/>
      </c>
      <c r="Q897" s="1">
        <f>IF(D897="","",VLOOKUP(D897,'produto-estoque-total-7'!A:AB,24,0))</f>
        <v/>
      </c>
      <c r="R897" s="38">
        <f>IFERROR(IF(D897="","",VLOOKUP(D897,'produto-venda-7'!B:N,13,0)),"C")</f>
        <v/>
      </c>
      <c r="S897" s="39">
        <f>IF(D897="","",VLOOKUP(D897,'produto-estoque-total-7'!A:AB,6,0))</f>
        <v/>
      </c>
      <c r="T897" s="39">
        <f>IF(D897="","",VLOOKUP(D897,'produto-estoque-total-7'!A:AB,5,0))</f>
        <v/>
      </c>
      <c r="U897" s="40">
        <f>IF(D897="","",VLOOKUP(D897,'produto-estoque-total-7'!A:AB,11,0))</f>
        <v/>
      </c>
      <c r="V897" s="41">
        <f>IF(D897="","",IFERROR(VLOOKUP(D897,'produto-entrada-7'!A:M,10,0),0))</f>
        <v/>
      </c>
      <c r="W897" s="42" t="n"/>
      <c r="X897" s="39">
        <f>IF(D897="","",VLOOKUP(D897,'produto-estoque-total-7'!A:AB,8,0))</f>
        <v/>
      </c>
      <c r="Y897" s="39">
        <f>IF(D897="","",VLOOKUP(D897,'produto-estoque-total-7'!A:AB,9,0))</f>
        <v/>
      </c>
      <c r="Z897" s="39">
        <f>IF(D897="","",VLOOKUP(D897,'produto-estoque-total-7'!A:AB,10,0))</f>
        <v/>
      </c>
      <c r="AA897" s="39">
        <f>IFERROR(IF(D897="","",VLOOKUP(D897,'produto-venda-7'!B:N,4,0)),0)</f>
        <v/>
      </c>
      <c r="AB897" s="39">
        <f>IFERROR(IF(D897="","",VLOOKUP(D897,'produto-venda-7'!B:N,5,0)),0)</f>
        <v/>
      </c>
      <c r="AC897" s="39">
        <f>IF(D897="","",IFERROR(AA897/90,0))</f>
        <v/>
      </c>
      <c r="AD897" s="36">
        <f>IF(D897="","",IFERROR(VLOOKUP(D897,'produto-entrada-7'!A:M,4,0),0))</f>
        <v/>
      </c>
      <c r="AE897" s="36">
        <f>IFERROR(IF(D897="","",VLOOKUP(D897,'produto-venda-7'!B:N,10,0)),0)</f>
        <v/>
      </c>
      <c r="AF897" s="36">
        <f>IF(D897="","",IFERROR(VLOOKUP(D897,'produto-entrada-7'!A:M,11,0),0))</f>
        <v/>
      </c>
      <c r="AG897" s="1">
        <f>IF(D897="","",IFERROR(VLOOKUP(D897,'produto-entrada-7'!A:M,12,0),0))</f>
        <v/>
      </c>
      <c r="AH897" s="1">
        <f>IF(D897="","",IFERROR(VLOOKUP(D897,'produto-entrada-7'!A:M,13,0),0))</f>
        <v/>
      </c>
      <c r="AI897" s="36">
        <f>IFERROR(IF(D897="","",VLOOKUP(D897,'produto-venda-7'!B:N,11,0)),0)</f>
        <v/>
      </c>
      <c r="AJ897" s="43">
        <f>IF(D897="","",IFERROR(AI897*AB897,0))</f>
        <v/>
      </c>
      <c r="AK897" s="44">
        <f>IFERROR(IF(D897="","",VLOOKUP(F897,'ANALISE FORNECEDOR'!$A:$I,8,0)),"")</f>
        <v/>
      </c>
      <c r="AL897" s="44">
        <f>IF(D897="","",AVERAGE(AM897,AK897))</f>
        <v/>
      </c>
      <c r="AM897" s="44">
        <f>IFERROR(IF(D897="","",VLOOKUP(F897,'ANALISE FORNECEDOR'!$A:$I,9,0)),"")</f>
        <v/>
      </c>
      <c r="AN897" s="45">
        <f>IF(D897="","",IF(Y897&gt;12,AI897*(U897+Y897),AI897*U897))</f>
        <v/>
      </c>
      <c r="AO897" s="45">
        <f>IF(D897="","",IF(Y897&gt;12,AI897*(U897+V897+Y897),AI897*(U897+V897)))</f>
        <v/>
      </c>
      <c r="AP897" s="46">
        <f>IF(D897="","",IF(Y897&gt;12,AG897*(U897+Y897),AG897*U897))</f>
        <v/>
      </c>
      <c r="AQ897" s="46">
        <f>IF(D897="","",IF(Y897&gt;12,AG897*(U897+V897+Y897),AG897*(U897+V897)))</f>
        <v/>
      </c>
      <c r="AR897" s="46">
        <f>IF(D897="","",IF(OR(R897="A",R897="AA",R897="AAA"),AP897,0))</f>
        <v/>
      </c>
      <c r="AS897" s="46">
        <f>IF(D897="","",IF(R897="B",AP897,0))</f>
        <v/>
      </c>
      <c r="AT897" s="46">
        <f>IF(D897="","",IF(R897="C",AP897,0))</f>
        <v/>
      </c>
      <c r="AU897" s="47">
        <f>IF(D897="","",IFERROR(AN897/AJ897,0))</f>
        <v/>
      </c>
      <c r="AV897" s="47">
        <f>IF(D897="","",IFERROR(((AO897)/AJ897),0))</f>
        <v/>
      </c>
      <c r="AW897" s="48">
        <f>IF(D897="","",IF(OR(S897="S",NOT(AND(ISNUMBER(AC897),ISNUMBER(AL897),AC897*AL897&gt;=0))),0,AC897*AL897))</f>
        <v/>
      </c>
      <c r="AX897" s="49">
        <f>IFERROR(IF(D897="","",AW897*AG897),0)</f>
        <v/>
      </c>
      <c r="AY897" s="48">
        <f>IF(D897="","",IF(OR(S897="S",NOT(AND(ISNUMBER(AC897),ISNUMBER(AK897),AC897*AK897&gt;=0))),0,AC897*AK897))</f>
        <v/>
      </c>
      <c r="AZ897" s="48">
        <f>IFERROR(IF(D897="","",IF(AY897=0,0,IF(((AY897)-(U897+Y897))&lt;0,0,(AY897)-U897))),0)</f>
        <v/>
      </c>
      <c r="BA897" s="49">
        <f>IF(D897="","",AZ897*AG897)</f>
        <v/>
      </c>
      <c r="BB897" s="49">
        <f>IF(D897="","",IF(OR(R897="A",R897="AA",R897="AAA"),BA897,0))</f>
        <v/>
      </c>
      <c r="BC897" s="49">
        <f>IF(D897="","",IF(R897="B",BA897,0))</f>
        <v/>
      </c>
      <c r="BD897" s="49">
        <f>IF(D897="","",IF(R897="B",BA897,0))</f>
        <v/>
      </c>
      <c r="BE897" s="49">
        <f>IF(D897="","",IF(S897="S",
1,
IF(AC897=0,
1,
IF(
IFERROR(((U897+Y897)*AG897)/((AC897*AK897)*AG897),0)&lt;0,
0,
IF(
IFERROR(((U897+Y897)*AG897)/((AC897*AK897)*AG897),0)&gt;1,
1,
IFERROR(((U897+Y897)*AG897)/((AC897*AK897)*AG897),0)
)
)
)
))</f>
        <v/>
      </c>
      <c r="BF897" s="49">
        <f>IF(D897="","",IF(S897="S",
1,
IF(AC897=0,
1,
IF(
IFERROR(((U897+V897+Y897)*AG897)/((AC897*AK897)*AG897),0)&lt;0,
0,
IF(
IFERROR(((U897+V897+Y897)*AG897)/((AC897*AK897)*AG897),0)&gt;1,
1,
IFERROR(((U897+V897+Y897)*AG897)/((AC897*AK897)*AG897),0)
)
)
)
))</f>
        <v/>
      </c>
      <c r="BG897" s="50">
        <f>IF(D897="","",IF(S897="S",0,IF(AND(ISNUMBER(AC897),ISNUMBER(AM897)),IF(OR(AC897*AM897&lt;0,ISERR(AC897*AM897)),0,AC897*AM897),0)))</f>
        <v/>
      </c>
      <c r="BH897" s="50">
        <f>IF(D897="","",IF(BY897&gt;TODAY()-60,0,IF(Y897&gt;12,MAX(0,(U897+Y897)-BG897),MAX(0,U897-BG897))))</f>
        <v/>
      </c>
      <c r="BI897" s="51">
        <f>IF(D897="","",BH897*AG897)</f>
        <v/>
      </c>
      <c r="BJ897" s="51">
        <f>IF(D897="","",IF(OR(R897="A",R897="AA",R897="AAA"),BI897,0))</f>
        <v/>
      </c>
      <c r="BK897" s="51">
        <f>IF(D897="","",IF(R897="B",BI897,0))</f>
        <v/>
      </c>
      <c r="BL897" s="51">
        <f>IF(D897="","",IF(R897="C",BI897,0))</f>
        <v/>
      </c>
      <c r="BM897" s="51">
        <f>IF(D897="","",IFERROR(MAX(0,MIN(BI897/AP897,1)),0))</f>
        <v/>
      </c>
      <c r="BN897" s="52">
        <f>IF(D897="","",AB897*AG897)</f>
        <v/>
      </c>
      <c r="BO897" s="52">
        <f>IF(D897="","",(U897+V897+X897)*AG897)</f>
        <v/>
      </c>
      <c r="BP897" s="52">
        <f>IF(D897="","",(AB897*3)*AG897)</f>
        <v/>
      </c>
      <c r="BQ897" s="52">
        <f>IF(D897="","",IF(BO897-BP897&gt;0,0,BO897-BP897))</f>
        <v/>
      </c>
      <c r="BR897" s="52">
        <f>IF(D897="","",IF(BO897-BP897-BN897&gt;0,0,BO897-BP897-BN897))</f>
        <v/>
      </c>
      <c r="BS897" s="53">
        <f>IF(D897="","",IFERROR(AB897*AI897,0))</f>
        <v/>
      </c>
      <c r="BT897" s="53">
        <f>IF(D897="","",IFERROR(IF(X897&gt;12, AI897*(U897+V897+X897), AI897*(U897+V897)),0))</f>
        <v/>
      </c>
      <c r="BU897" s="53">
        <f>IF(D897="","",IFERROR(((AB897*3)*AI897),0))</f>
        <v/>
      </c>
      <c r="BV897" s="53">
        <f>IF(D897="","",IF(BT897-BU897&gt;0,0,BT897-BU897))</f>
        <v/>
      </c>
      <c r="BW897" s="53">
        <f>IF(D897="","",IF(BT897-BU897-BS897&gt;0,0,BT897-BU897-BS897))</f>
        <v/>
      </c>
      <c r="BX897" s="36">
        <f>IF(D897="","",IFERROR(VLOOKUP(D897,'produto-entrada-7'!A:M,3,0),"SEM PEDIDO"))</f>
        <v/>
      </c>
      <c r="BY897" s="36">
        <f>IF(D897="","",VLOOKUP(D897,'produto-estoque-total-7'!A:AB,25,0))</f>
        <v/>
      </c>
      <c r="BZ897" s="36">
        <f>IF(D897="","",IFERROR(VLOOKUP(D897,'produto-estoque-total-7'!A:AB,26,0)/100,0))</f>
        <v/>
      </c>
      <c r="CA897" s="36">
        <f>IF(D897="","",IFERROR(VLOOKUP(D897,'produto-estoque-total-7'!A:AB,27,0)/100,0))</f>
        <v/>
      </c>
      <c r="CB897" s="41">
        <f>IF(D897="","",V897*AF897)</f>
        <v/>
      </c>
      <c r="CC897" s="41">
        <f>IF(D897="","",V897*AI897)</f>
        <v/>
      </c>
      <c r="CD897" s="54">
        <f>IF(D897="","",VLOOKUP(D897,'produto-estoque-total-7'!A:AB,28,0))</f>
        <v/>
      </c>
    </row>
    <row r="898">
      <c r="A898" s="36">
        <f>IF(D898="","",VLOOKUP(D898,'produto-estoque-total-7'!A:AB,3,0))</f>
        <v/>
      </c>
      <c r="B898" s="1">
        <f>IF(D898="","",VLOOKUP(D898,'produto-estoque-total-7'!A:AB,12,0))</f>
        <v/>
      </c>
      <c r="C898" s="1">
        <f>IF(D898="","",VLOOKUP(D898,'produto-estoque-total-7'!A:AB,2,0))</f>
        <v/>
      </c>
      <c r="D898" s="37">
        <f>IFERROR(IF('produto-estoque-total-7'!A897="","",'produto-estoque-total-7'!A897),"")</f>
        <v/>
      </c>
      <c r="E898" s="1">
        <f>IF(D898="","",VLOOKUP(D898,'produto-estoque-total-7'!A:AB,4,0))</f>
        <v/>
      </c>
      <c r="F898" s="36">
        <f>IF(D898="","",VLOOKUP(D898,'produto-estoque-total-7'!A:AB,13,0))</f>
        <v/>
      </c>
      <c r="G898" s="1">
        <f>IF(F898="","",VLOOKUP(F898,'FORNECEDORES X COMPRADOR'!A:D,4,0))</f>
        <v/>
      </c>
      <c r="H898" s="1">
        <f>IF(F898="","",VLOOKUP(F898,'FORNECEDORES X COMPRADOR'!A:E,5,0))</f>
        <v/>
      </c>
      <c r="I898" s="36">
        <f>IF(D898="","",VLOOKUP(D898,'produto-estoque-total-7'!A:AB,15,0))</f>
        <v/>
      </c>
      <c r="J898" s="36">
        <f>IF(D898="","",VLOOKUP(D898,'produto-estoque-total-7'!A:AB,19,0))</f>
        <v/>
      </c>
      <c r="K898" s="1">
        <f>IF(D898="","",VLOOKUP(D898,'produto-estoque-total-7'!A:AB,20,0))</f>
        <v/>
      </c>
      <c r="L898" s="36">
        <f>IF(D898="","",VLOOKUP(D898,'produto-estoque-total-7'!A:AB,17,0))</f>
        <v/>
      </c>
      <c r="M898" s="1">
        <f>IF(D898="","",VLOOKUP(D898,'produto-estoque-total-7'!A:AB,18,0))</f>
        <v/>
      </c>
      <c r="N898" s="36">
        <f>IF(D898="","",VLOOKUP(D898,'produto-estoque-total-7'!A:AB,21,0))</f>
        <v/>
      </c>
      <c r="O898" s="1">
        <f>IF(D898="","",VLOOKUP(D898,'produto-estoque-total-7'!A:AB,22,0))</f>
        <v/>
      </c>
      <c r="P898" s="36">
        <f>IF(D898="","",VLOOKUP(D898,'produto-estoque-total-7'!A:AB,23,0))</f>
        <v/>
      </c>
      <c r="Q898" s="1">
        <f>IF(D898="","",VLOOKUP(D898,'produto-estoque-total-7'!A:AB,24,0))</f>
        <v/>
      </c>
      <c r="R898" s="38">
        <f>IFERROR(IF(D898="","",VLOOKUP(D898,'produto-venda-7'!B:N,13,0)),"C")</f>
        <v/>
      </c>
      <c r="S898" s="39">
        <f>IF(D898="","",VLOOKUP(D898,'produto-estoque-total-7'!A:AB,6,0))</f>
        <v/>
      </c>
      <c r="T898" s="39">
        <f>IF(D898="","",VLOOKUP(D898,'produto-estoque-total-7'!A:AB,5,0))</f>
        <v/>
      </c>
      <c r="U898" s="40">
        <f>IF(D898="","",VLOOKUP(D898,'produto-estoque-total-7'!A:AB,11,0))</f>
        <v/>
      </c>
      <c r="V898" s="41">
        <f>IF(D898="","",IFERROR(VLOOKUP(D898,'produto-entrada-7'!A:M,10,0),0))</f>
        <v/>
      </c>
      <c r="W898" s="42" t="n"/>
      <c r="X898" s="39">
        <f>IF(D898="","",VLOOKUP(D898,'produto-estoque-total-7'!A:AB,8,0))</f>
        <v/>
      </c>
      <c r="Y898" s="39">
        <f>IF(D898="","",VLOOKUP(D898,'produto-estoque-total-7'!A:AB,9,0))</f>
        <v/>
      </c>
      <c r="Z898" s="39">
        <f>IF(D898="","",VLOOKUP(D898,'produto-estoque-total-7'!A:AB,10,0))</f>
        <v/>
      </c>
      <c r="AA898" s="39">
        <f>IFERROR(IF(D898="","",VLOOKUP(D898,'produto-venda-7'!B:N,4,0)),0)</f>
        <v/>
      </c>
      <c r="AB898" s="39">
        <f>IFERROR(IF(D898="","",VLOOKUP(D898,'produto-venda-7'!B:N,5,0)),0)</f>
        <v/>
      </c>
      <c r="AC898" s="39">
        <f>IF(D898="","",IFERROR(AA898/90,0))</f>
        <v/>
      </c>
      <c r="AD898" s="36">
        <f>IF(D898="","",IFERROR(VLOOKUP(D898,'produto-entrada-7'!A:M,4,0),0))</f>
        <v/>
      </c>
      <c r="AE898" s="36">
        <f>IFERROR(IF(D898="","",VLOOKUP(D898,'produto-venda-7'!B:N,10,0)),0)</f>
        <v/>
      </c>
      <c r="AF898" s="36">
        <f>IF(D898="","",IFERROR(VLOOKUP(D898,'produto-entrada-7'!A:M,11,0),0))</f>
        <v/>
      </c>
      <c r="AG898" s="1">
        <f>IF(D898="","",IFERROR(VLOOKUP(D898,'produto-entrada-7'!A:M,12,0),0))</f>
        <v/>
      </c>
      <c r="AH898" s="1">
        <f>IF(D898="","",IFERROR(VLOOKUP(D898,'produto-entrada-7'!A:M,13,0),0))</f>
        <v/>
      </c>
      <c r="AI898" s="36">
        <f>IFERROR(IF(D898="","",VLOOKUP(D898,'produto-venda-7'!B:N,11,0)),0)</f>
        <v/>
      </c>
      <c r="AJ898" s="43">
        <f>IF(D898="","",IFERROR(AI898*AB898,0))</f>
        <v/>
      </c>
      <c r="AK898" s="44">
        <f>IFERROR(IF(D898="","",VLOOKUP(F898,'ANALISE FORNECEDOR'!$A:$I,8,0)),"")</f>
        <v/>
      </c>
      <c r="AL898" s="44">
        <f>IF(D898="","",AVERAGE(AM898,AK898))</f>
        <v/>
      </c>
      <c r="AM898" s="44">
        <f>IFERROR(IF(D898="","",VLOOKUP(F898,'ANALISE FORNECEDOR'!$A:$I,9,0)),"")</f>
        <v/>
      </c>
      <c r="AN898" s="45">
        <f>IF(D898="","",IF(Y898&gt;12,AI898*(U898+Y898),AI898*U898))</f>
        <v/>
      </c>
      <c r="AO898" s="45">
        <f>IF(D898="","",IF(Y898&gt;12,AI898*(U898+V898+Y898),AI898*(U898+V898)))</f>
        <v/>
      </c>
      <c r="AP898" s="46">
        <f>IF(D898="","",IF(Y898&gt;12,AG898*(U898+Y898),AG898*U898))</f>
        <v/>
      </c>
      <c r="AQ898" s="46">
        <f>IF(D898="","",IF(Y898&gt;12,AG898*(U898+V898+Y898),AG898*(U898+V898)))</f>
        <v/>
      </c>
      <c r="AR898" s="46">
        <f>IF(D898="","",IF(OR(R898="A",R898="AA",R898="AAA"),AP898,0))</f>
        <v/>
      </c>
      <c r="AS898" s="46">
        <f>IF(D898="","",IF(R898="B",AP898,0))</f>
        <v/>
      </c>
      <c r="AT898" s="46">
        <f>IF(D898="","",IF(R898="C",AP898,0))</f>
        <v/>
      </c>
      <c r="AU898" s="47">
        <f>IF(D898="","",IFERROR(AN898/AJ898,0))</f>
        <v/>
      </c>
      <c r="AV898" s="47">
        <f>IF(D898="","",IFERROR(((AO898)/AJ898),0))</f>
        <v/>
      </c>
      <c r="AW898" s="48">
        <f>IF(D898="","",IF(OR(S898="S",NOT(AND(ISNUMBER(AC898),ISNUMBER(AL898),AC898*AL898&gt;=0))),0,AC898*AL898))</f>
        <v/>
      </c>
      <c r="AX898" s="49">
        <f>IFERROR(IF(D898="","",AW898*AG898),0)</f>
        <v/>
      </c>
      <c r="AY898" s="48">
        <f>IF(D898="","",IF(OR(S898="S",NOT(AND(ISNUMBER(AC898),ISNUMBER(AK898),AC898*AK898&gt;=0))),0,AC898*AK898))</f>
        <v/>
      </c>
      <c r="AZ898" s="48">
        <f>IFERROR(IF(D898="","",IF(AY898=0,0,IF(((AY898)-(U898+Y898))&lt;0,0,(AY898)-U898))),0)</f>
        <v/>
      </c>
      <c r="BA898" s="49">
        <f>IF(D898="","",AZ898*AG898)</f>
        <v/>
      </c>
      <c r="BB898" s="49">
        <f>IF(D898="","",IF(OR(R898="A",R898="AA",R898="AAA"),BA898,0))</f>
        <v/>
      </c>
      <c r="BC898" s="49">
        <f>IF(D898="","",IF(R898="B",BA898,0))</f>
        <v/>
      </c>
      <c r="BD898" s="49">
        <f>IF(D898="","",IF(R898="B",BA898,0))</f>
        <v/>
      </c>
      <c r="BE898" s="49">
        <f>IF(D898="","",IF(S898="S",
1,
IF(AC898=0,
1,
IF(
IFERROR(((U898+Y898)*AG898)/((AC898*AK898)*AG898),0)&lt;0,
0,
IF(
IFERROR(((U898+Y898)*AG898)/((AC898*AK898)*AG898),0)&gt;1,
1,
IFERROR(((U898+Y898)*AG898)/((AC898*AK898)*AG898),0)
)
)
)
))</f>
        <v/>
      </c>
      <c r="BF898" s="49">
        <f>IF(D898="","",IF(S898="S",
1,
IF(AC898=0,
1,
IF(
IFERROR(((U898+V898+Y898)*AG898)/((AC898*AK898)*AG898),0)&lt;0,
0,
IF(
IFERROR(((U898+V898+Y898)*AG898)/((AC898*AK898)*AG898),0)&gt;1,
1,
IFERROR(((U898+V898+Y898)*AG898)/((AC898*AK898)*AG898),0)
)
)
)
))</f>
        <v/>
      </c>
      <c r="BG898" s="50">
        <f>IF(D898="","",IF(S898="S",0,IF(AND(ISNUMBER(AC898),ISNUMBER(AM898)),IF(OR(AC898*AM898&lt;0,ISERR(AC898*AM898)),0,AC898*AM898),0)))</f>
        <v/>
      </c>
      <c r="BH898" s="50">
        <f>IF(D898="","",IF(BY898&gt;TODAY()-60,0,IF(Y898&gt;12,MAX(0,(U898+Y898)-BG898),MAX(0,U898-BG898))))</f>
        <v/>
      </c>
      <c r="BI898" s="51">
        <f>IF(D898="","",BH898*AG898)</f>
        <v/>
      </c>
      <c r="BJ898" s="51">
        <f>IF(D898="","",IF(OR(R898="A",R898="AA",R898="AAA"),BI898,0))</f>
        <v/>
      </c>
      <c r="BK898" s="51">
        <f>IF(D898="","",IF(R898="B",BI898,0))</f>
        <v/>
      </c>
      <c r="BL898" s="51">
        <f>IF(D898="","",IF(R898="C",BI898,0))</f>
        <v/>
      </c>
      <c r="BM898" s="51">
        <f>IF(D898="","",IFERROR(MAX(0,MIN(BI898/AP898,1)),0))</f>
        <v/>
      </c>
      <c r="BN898" s="52">
        <f>IF(D898="","",AB898*AG898)</f>
        <v/>
      </c>
      <c r="BO898" s="52">
        <f>IF(D898="","",(U898+V898+X898)*AG898)</f>
        <v/>
      </c>
      <c r="BP898" s="52">
        <f>IF(D898="","",(AB898*3)*AG898)</f>
        <v/>
      </c>
      <c r="BQ898" s="52">
        <f>IF(D898="","",IF(BO898-BP898&gt;0,0,BO898-BP898))</f>
        <v/>
      </c>
      <c r="BR898" s="52">
        <f>IF(D898="","",IF(BO898-BP898-BN898&gt;0,0,BO898-BP898-BN898))</f>
        <v/>
      </c>
      <c r="BS898" s="53">
        <f>IF(D898="","",IFERROR(AB898*AI898,0))</f>
        <v/>
      </c>
      <c r="BT898" s="53">
        <f>IF(D898="","",IFERROR(IF(X898&gt;12, AI898*(U898+V898+X898), AI898*(U898+V898)),0))</f>
        <v/>
      </c>
      <c r="BU898" s="53">
        <f>IF(D898="","",IFERROR(((AB898*3)*AI898),0))</f>
        <v/>
      </c>
      <c r="BV898" s="53">
        <f>IF(D898="","",IF(BT898-BU898&gt;0,0,BT898-BU898))</f>
        <v/>
      </c>
      <c r="BW898" s="53">
        <f>IF(D898="","",IF(BT898-BU898-BS898&gt;0,0,BT898-BU898-BS898))</f>
        <v/>
      </c>
      <c r="BX898" s="36">
        <f>IF(D898="","",IFERROR(VLOOKUP(D898,'produto-entrada-7'!A:M,3,0),"SEM PEDIDO"))</f>
        <v/>
      </c>
      <c r="BY898" s="36">
        <f>IF(D898="","",VLOOKUP(D898,'produto-estoque-total-7'!A:AB,25,0))</f>
        <v/>
      </c>
      <c r="BZ898" s="36">
        <f>IF(D898="","",IFERROR(VLOOKUP(D898,'produto-estoque-total-7'!A:AB,26,0)/100,0))</f>
        <v/>
      </c>
      <c r="CA898" s="36">
        <f>IF(D898="","",IFERROR(VLOOKUP(D898,'produto-estoque-total-7'!A:AB,27,0)/100,0))</f>
        <v/>
      </c>
      <c r="CB898" s="41">
        <f>IF(D898="","",V898*AF898)</f>
        <v/>
      </c>
      <c r="CC898" s="41">
        <f>IF(D898="","",V898*AI898)</f>
        <v/>
      </c>
      <c r="CD898" s="54">
        <f>IF(D898="","",VLOOKUP(D898,'produto-estoque-total-7'!A:AB,28,0))</f>
        <v/>
      </c>
    </row>
    <row r="899">
      <c r="A899" s="36">
        <f>IF(D899="","",VLOOKUP(D899,'produto-estoque-total-7'!A:AB,3,0))</f>
        <v/>
      </c>
      <c r="B899" s="1">
        <f>IF(D899="","",VLOOKUP(D899,'produto-estoque-total-7'!A:AB,12,0))</f>
        <v/>
      </c>
      <c r="C899" s="1">
        <f>IF(D899="","",VLOOKUP(D899,'produto-estoque-total-7'!A:AB,2,0))</f>
        <v/>
      </c>
      <c r="D899" s="37">
        <f>IFERROR(IF('produto-estoque-total-7'!A898="","",'produto-estoque-total-7'!A898),"")</f>
        <v/>
      </c>
      <c r="E899" s="1">
        <f>IF(D899="","",VLOOKUP(D899,'produto-estoque-total-7'!A:AB,4,0))</f>
        <v/>
      </c>
      <c r="F899" s="36">
        <f>IF(D899="","",VLOOKUP(D899,'produto-estoque-total-7'!A:AB,13,0))</f>
        <v/>
      </c>
      <c r="G899" s="1">
        <f>IF(F899="","",VLOOKUP(F899,'FORNECEDORES X COMPRADOR'!A:D,4,0))</f>
        <v/>
      </c>
      <c r="H899" s="1">
        <f>IF(F899="","",VLOOKUP(F899,'FORNECEDORES X COMPRADOR'!A:E,5,0))</f>
        <v/>
      </c>
      <c r="I899" s="36">
        <f>IF(D899="","",VLOOKUP(D899,'produto-estoque-total-7'!A:AB,15,0))</f>
        <v/>
      </c>
      <c r="J899" s="36">
        <f>IF(D899="","",VLOOKUP(D899,'produto-estoque-total-7'!A:AB,19,0))</f>
        <v/>
      </c>
      <c r="K899" s="1">
        <f>IF(D899="","",VLOOKUP(D899,'produto-estoque-total-7'!A:AB,20,0))</f>
        <v/>
      </c>
      <c r="L899" s="36">
        <f>IF(D899="","",VLOOKUP(D899,'produto-estoque-total-7'!A:AB,17,0))</f>
        <v/>
      </c>
      <c r="M899" s="1">
        <f>IF(D899="","",VLOOKUP(D899,'produto-estoque-total-7'!A:AB,18,0))</f>
        <v/>
      </c>
      <c r="N899" s="36">
        <f>IF(D899="","",VLOOKUP(D899,'produto-estoque-total-7'!A:AB,21,0))</f>
        <v/>
      </c>
      <c r="O899" s="1">
        <f>IF(D899="","",VLOOKUP(D899,'produto-estoque-total-7'!A:AB,22,0))</f>
        <v/>
      </c>
      <c r="P899" s="36">
        <f>IF(D899="","",VLOOKUP(D899,'produto-estoque-total-7'!A:AB,23,0))</f>
        <v/>
      </c>
      <c r="Q899" s="1">
        <f>IF(D899="","",VLOOKUP(D899,'produto-estoque-total-7'!A:AB,24,0))</f>
        <v/>
      </c>
      <c r="R899" s="38">
        <f>IFERROR(IF(D899="","",VLOOKUP(D899,'produto-venda-7'!B:N,13,0)),"C")</f>
        <v/>
      </c>
      <c r="S899" s="39">
        <f>IF(D899="","",VLOOKUP(D899,'produto-estoque-total-7'!A:AB,6,0))</f>
        <v/>
      </c>
      <c r="T899" s="39">
        <f>IF(D899="","",VLOOKUP(D899,'produto-estoque-total-7'!A:AB,5,0))</f>
        <v/>
      </c>
      <c r="U899" s="40">
        <f>IF(D899="","",VLOOKUP(D899,'produto-estoque-total-7'!A:AB,11,0))</f>
        <v/>
      </c>
      <c r="V899" s="41">
        <f>IF(D899="","",IFERROR(VLOOKUP(D899,'produto-entrada-7'!A:M,10,0),0))</f>
        <v/>
      </c>
      <c r="W899" s="42" t="n"/>
      <c r="X899" s="39">
        <f>IF(D899="","",VLOOKUP(D899,'produto-estoque-total-7'!A:AB,8,0))</f>
        <v/>
      </c>
      <c r="Y899" s="39">
        <f>IF(D899="","",VLOOKUP(D899,'produto-estoque-total-7'!A:AB,9,0))</f>
        <v/>
      </c>
      <c r="Z899" s="39">
        <f>IF(D899="","",VLOOKUP(D899,'produto-estoque-total-7'!A:AB,10,0))</f>
        <v/>
      </c>
      <c r="AA899" s="39">
        <f>IFERROR(IF(D899="","",VLOOKUP(D899,'produto-venda-7'!B:N,4,0)),0)</f>
        <v/>
      </c>
      <c r="AB899" s="39">
        <f>IFERROR(IF(D899="","",VLOOKUP(D899,'produto-venda-7'!B:N,5,0)),0)</f>
        <v/>
      </c>
      <c r="AC899" s="39">
        <f>IF(D899="","",IFERROR(AA899/90,0))</f>
        <v/>
      </c>
      <c r="AD899" s="36">
        <f>IF(D899="","",IFERROR(VLOOKUP(D899,'produto-entrada-7'!A:M,4,0),0))</f>
        <v/>
      </c>
      <c r="AE899" s="36">
        <f>IFERROR(IF(D899="","",VLOOKUP(D899,'produto-venda-7'!B:N,10,0)),0)</f>
        <v/>
      </c>
      <c r="AF899" s="36">
        <f>IF(D899="","",IFERROR(VLOOKUP(D899,'produto-entrada-7'!A:M,11,0),0))</f>
        <v/>
      </c>
      <c r="AG899" s="1">
        <f>IF(D899="","",IFERROR(VLOOKUP(D899,'produto-entrada-7'!A:M,12,0),0))</f>
        <v/>
      </c>
      <c r="AH899" s="1">
        <f>IF(D899="","",IFERROR(VLOOKUP(D899,'produto-entrada-7'!A:M,13,0),0))</f>
        <v/>
      </c>
      <c r="AI899" s="36">
        <f>IFERROR(IF(D899="","",VLOOKUP(D899,'produto-venda-7'!B:N,11,0)),0)</f>
        <v/>
      </c>
      <c r="AJ899" s="43">
        <f>IF(D899="","",IFERROR(AI899*AB899,0))</f>
        <v/>
      </c>
      <c r="AK899" s="44">
        <f>IFERROR(IF(D899="","",VLOOKUP(F899,'ANALISE FORNECEDOR'!$A:$I,8,0)),"")</f>
        <v/>
      </c>
      <c r="AL899" s="44">
        <f>IF(D899="","",AVERAGE(AM899,AK899))</f>
        <v/>
      </c>
      <c r="AM899" s="44">
        <f>IFERROR(IF(D899="","",VLOOKUP(F899,'ANALISE FORNECEDOR'!$A:$I,9,0)),"")</f>
        <v/>
      </c>
      <c r="AN899" s="45">
        <f>IF(D899="","",IF(Y899&gt;12,AI899*(U899+Y899),AI899*U899))</f>
        <v/>
      </c>
      <c r="AO899" s="45">
        <f>IF(D899="","",IF(Y899&gt;12,AI899*(U899+V899+Y899),AI899*(U899+V899)))</f>
        <v/>
      </c>
      <c r="AP899" s="46">
        <f>IF(D899="","",IF(Y899&gt;12,AG899*(U899+Y899),AG899*U899))</f>
        <v/>
      </c>
      <c r="AQ899" s="46">
        <f>IF(D899="","",IF(Y899&gt;12,AG899*(U899+V899+Y899),AG899*(U899+V899)))</f>
        <v/>
      </c>
      <c r="AR899" s="46">
        <f>IF(D899="","",IF(OR(R899="A",R899="AA",R899="AAA"),AP899,0))</f>
        <v/>
      </c>
      <c r="AS899" s="46">
        <f>IF(D899="","",IF(R899="B",AP899,0))</f>
        <v/>
      </c>
      <c r="AT899" s="46">
        <f>IF(D899="","",IF(R899="C",AP899,0))</f>
        <v/>
      </c>
      <c r="AU899" s="47">
        <f>IF(D899="","",IFERROR(AN899/AJ899,0))</f>
        <v/>
      </c>
      <c r="AV899" s="47">
        <f>IF(D899="","",IFERROR(((AO899)/AJ899),0))</f>
        <v/>
      </c>
      <c r="AW899" s="48">
        <f>IF(D899="","",IF(OR(S899="S",NOT(AND(ISNUMBER(AC899),ISNUMBER(AL899),AC899*AL899&gt;=0))),0,AC899*AL899))</f>
        <v/>
      </c>
      <c r="AX899" s="49">
        <f>IFERROR(IF(D899="","",AW899*AG899),0)</f>
        <v/>
      </c>
      <c r="AY899" s="48">
        <f>IF(D899="","",IF(OR(S899="S",NOT(AND(ISNUMBER(AC899),ISNUMBER(AK899),AC899*AK899&gt;=0))),0,AC899*AK899))</f>
        <v/>
      </c>
      <c r="AZ899" s="48">
        <f>IFERROR(IF(D899="","",IF(AY899=0,0,IF(((AY899)-(U899+Y899))&lt;0,0,(AY899)-U899))),0)</f>
        <v/>
      </c>
      <c r="BA899" s="49">
        <f>IF(D899="","",AZ899*AG899)</f>
        <v/>
      </c>
      <c r="BB899" s="49">
        <f>IF(D899="","",IF(OR(R899="A",R899="AA",R899="AAA"),BA899,0))</f>
        <v/>
      </c>
      <c r="BC899" s="49">
        <f>IF(D899="","",IF(R899="B",BA899,0))</f>
        <v/>
      </c>
      <c r="BD899" s="49">
        <f>IF(D899="","",IF(R899="B",BA899,0))</f>
        <v/>
      </c>
      <c r="BE899" s="49">
        <f>IF(D899="","",IF(S899="S",
1,
IF(AC899=0,
1,
IF(
IFERROR(((U899+Y899)*AG899)/((AC899*AK899)*AG899),0)&lt;0,
0,
IF(
IFERROR(((U899+Y899)*AG899)/((AC899*AK899)*AG899),0)&gt;1,
1,
IFERROR(((U899+Y899)*AG899)/((AC899*AK899)*AG899),0)
)
)
)
))</f>
        <v/>
      </c>
      <c r="BF899" s="49">
        <f>IF(D899="","",IF(S899="S",
1,
IF(AC899=0,
1,
IF(
IFERROR(((U899+V899+Y899)*AG899)/((AC899*AK899)*AG899),0)&lt;0,
0,
IF(
IFERROR(((U899+V899+Y899)*AG899)/((AC899*AK899)*AG899),0)&gt;1,
1,
IFERROR(((U899+V899+Y899)*AG899)/((AC899*AK899)*AG899),0)
)
)
)
))</f>
        <v/>
      </c>
      <c r="BG899" s="50">
        <f>IF(D899="","",IF(S899="S",0,IF(AND(ISNUMBER(AC899),ISNUMBER(AM899)),IF(OR(AC899*AM899&lt;0,ISERR(AC899*AM899)),0,AC899*AM899),0)))</f>
        <v/>
      </c>
      <c r="BH899" s="50">
        <f>IF(D899="","",IF(BY899&gt;TODAY()-60,0,IF(Y899&gt;12,MAX(0,(U899+Y899)-BG899),MAX(0,U899-BG899))))</f>
        <v/>
      </c>
      <c r="BI899" s="51">
        <f>IF(D899="","",BH899*AG899)</f>
        <v/>
      </c>
      <c r="BJ899" s="51">
        <f>IF(D899="","",IF(OR(R899="A",R899="AA",R899="AAA"),BI899,0))</f>
        <v/>
      </c>
      <c r="BK899" s="51">
        <f>IF(D899="","",IF(R899="B",BI899,0))</f>
        <v/>
      </c>
      <c r="BL899" s="51">
        <f>IF(D899="","",IF(R899="C",BI899,0))</f>
        <v/>
      </c>
      <c r="BM899" s="51">
        <f>IF(D899="","",IFERROR(MAX(0,MIN(BI899/AP899,1)),0))</f>
        <v/>
      </c>
      <c r="BN899" s="52">
        <f>IF(D899="","",AB899*AG899)</f>
        <v/>
      </c>
      <c r="BO899" s="52">
        <f>IF(D899="","",(U899+V899+X899)*AG899)</f>
        <v/>
      </c>
      <c r="BP899" s="52">
        <f>IF(D899="","",(AB899*3)*AG899)</f>
        <v/>
      </c>
      <c r="BQ899" s="52">
        <f>IF(D899="","",IF(BO899-BP899&gt;0,0,BO899-BP899))</f>
        <v/>
      </c>
      <c r="BR899" s="52">
        <f>IF(D899="","",IF(BO899-BP899-BN899&gt;0,0,BO899-BP899-BN899))</f>
        <v/>
      </c>
      <c r="BS899" s="53">
        <f>IF(D899="","",IFERROR(AB899*AI899,0))</f>
        <v/>
      </c>
      <c r="BT899" s="53">
        <f>IF(D899="","",IFERROR(IF(X899&gt;12, AI899*(U899+V899+X899), AI899*(U899+V899)),0))</f>
        <v/>
      </c>
      <c r="BU899" s="53">
        <f>IF(D899="","",IFERROR(((AB899*3)*AI899),0))</f>
        <v/>
      </c>
      <c r="BV899" s="53">
        <f>IF(D899="","",IF(BT899-BU899&gt;0,0,BT899-BU899))</f>
        <v/>
      </c>
      <c r="BW899" s="53">
        <f>IF(D899="","",IF(BT899-BU899-BS899&gt;0,0,BT899-BU899-BS899))</f>
        <v/>
      </c>
      <c r="BX899" s="36">
        <f>IF(D899="","",IFERROR(VLOOKUP(D899,'produto-entrada-7'!A:M,3,0),"SEM PEDIDO"))</f>
        <v/>
      </c>
      <c r="BY899" s="36">
        <f>IF(D899="","",VLOOKUP(D899,'produto-estoque-total-7'!A:AB,25,0))</f>
        <v/>
      </c>
      <c r="BZ899" s="36">
        <f>IF(D899="","",IFERROR(VLOOKUP(D899,'produto-estoque-total-7'!A:AB,26,0)/100,0))</f>
        <v/>
      </c>
      <c r="CA899" s="36">
        <f>IF(D899="","",IFERROR(VLOOKUP(D899,'produto-estoque-total-7'!A:AB,27,0)/100,0))</f>
        <v/>
      </c>
      <c r="CB899" s="41">
        <f>IF(D899="","",V899*AF899)</f>
        <v/>
      </c>
      <c r="CC899" s="41">
        <f>IF(D899="","",V899*AI899)</f>
        <v/>
      </c>
      <c r="CD899" s="54">
        <f>IF(D899="","",VLOOKUP(D899,'produto-estoque-total-7'!A:AB,28,0))</f>
        <v/>
      </c>
    </row>
    <row r="900">
      <c r="A900" s="36">
        <f>IF(D900="","",VLOOKUP(D900,'produto-estoque-total-7'!A:AB,3,0))</f>
        <v/>
      </c>
      <c r="B900" s="1">
        <f>IF(D900="","",VLOOKUP(D900,'produto-estoque-total-7'!A:AB,12,0))</f>
        <v/>
      </c>
      <c r="C900" s="1">
        <f>IF(D900="","",VLOOKUP(D900,'produto-estoque-total-7'!A:AB,2,0))</f>
        <v/>
      </c>
      <c r="D900" s="37">
        <f>IFERROR(IF('produto-estoque-total-7'!A899="","",'produto-estoque-total-7'!A899),"")</f>
        <v/>
      </c>
      <c r="E900" s="1">
        <f>IF(D900="","",VLOOKUP(D900,'produto-estoque-total-7'!A:AB,4,0))</f>
        <v/>
      </c>
      <c r="F900" s="36">
        <f>IF(D900="","",VLOOKUP(D900,'produto-estoque-total-7'!A:AB,13,0))</f>
        <v/>
      </c>
      <c r="G900" s="1">
        <f>IF(F900="","",VLOOKUP(F900,'FORNECEDORES X COMPRADOR'!A:D,4,0))</f>
        <v/>
      </c>
      <c r="H900" s="1">
        <f>IF(F900="","",VLOOKUP(F900,'FORNECEDORES X COMPRADOR'!A:E,5,0))</f>
        <v/>
      </c>
      <c r="I900" s="36">
        <f>IF(D900="","",VLOOKUP(D900,'produto-estoque-total-7'!A:AB,15,0))</f>
        <v/>
      </c>
      <c r="J900" s="36">
        <f>IF(D900="","",VLOOKUP(D900,'produto-estoque-total-7'!A:AB,19,0))</f>
        <v/>
      </c>
      <c r="K900" s="1">
        <f>IF(D900="","",VLOOKUP(D900,'produto-estoque-total-7'!A:AB,20,0))</f>
        <v/>
      </c>
      <c r="L900" s="36">
        <f>IF(D900="","",VLOOKUP(D900,'produto-estoque-total-7'!A:AB,17,0))</f>
        <v/>
      </c>
      <c r="M900" s="1">
        <f>IF(D900="","",VLOOKUP(D900,'produto-estoque-total-7'!A:AB,18,0))</f>
        <v/>
      </c>
      <c r="N900" s="36">
        <f>IF(D900="","",VLOOKUP(D900,'produto-estoque-total-7'!A:AB,21,0))</f>
        <v/>
      </c>
      <c r="O900" s="1">
        <f>IF(D900="","",VLOOKUP(D900,'produto-estoque-total-7'!A:AB,22,0))</f>
        <v/>
      </c>
      <c r="P900" s="36">
        <f>IF(D900="","",VLOOKUP(D900,'produto-estoque-total-7'!A:AB,23,0))</f>
        <v/>
      </c>
      <c r="Q900" s="1">
        <f>IF(D900="","",VLOOKUP(D900,'produto-estoque-total-7'!A:AB,24,0))</f>
        <v/>
      </c>
      <c r="R900" s="38">
        <f>IFERROR(IF(D900="","",VLOOKUP(D900,'produto-venda-7'!B:N,13,0)),"C")</f>
        <v/>
      </c>
      <c r="S900" s="39">
        <f>IF(D900="","",VLOOKUP(D900,'produto-estoque-total-7'!A:AB,6,0))</f>
        <v/>
      </c>
      <c r="T900" s="39">
        <f>IF(D900="","",VLOOKUP(D900,'produto-estoque-total-7'!A:AB,5,0))</f>
        <v/>
      </c>
      <c r="U900" s="40">
        <f>IF(D900="","",VLOOKUP(D900,'produto-estoque-total-7'!A:AB,11,0))</f>
        <v/>
      </c>
      <c r="V900" s="41">
        <f>IF(D900="","",IFERROR(VLOOKUP(D900,'produto-entrada-7'!A:M,10,0),0))</f>
        <v/>
      </c>
      <c r="W900" s="42" t="n"/>
      <c r="X900" s="39">
        <f>IF(D900="","",VLOOKUP(D900,'produto-estoque-total-7'!A:AB,8,0))</f>
        <v/>
      </c>
      <c r="Y900" s="39">
        <f>IF(D900="","",VLOOKUP(D900,'produto-estoque-total-7'!A:AB,9,0))</f>
        <v/>
      </c>
      <c r="Z900" s="39">
        <f>IF(D900="","",VLOOKUP(D900,'produto-estoque-total-7'!A:AB,10,0))</f>
        <v/>
      </c>
      <c r="AA900" s="39">
        <f>IFERROR(IF(D900="","",VLOOKUP(D900,'produto-venda-7'!B:N,4,0)),0)</f>
        <v/>
      </c>
      <c r="AB900" s="39">
        <f>IFERROR(IF(D900="","",VLOOKUP(D900,'produto-venda-7'!B:N,5,0)),0)</f>
        <v/>
      </c>
      <c r="AC900" s="39">
        <f>IF(D900="","",IFERROR(AA900/90,0))</f>
        <v/>
      </c>
      <c r="AD900" s="36">
        <f>IF(D900="","",IFERROR(VLOOKUP(D900,'produto-entrada-7'!A:M,4,0),0))</f>
        <v/>
      </c>
      <c r="AE900" s="36">
        <f>IFERROR(IF(D900="","",VLOOKUP(D900,'produto-venda-7'!B:N,10,0)),0)</f>
        <v/>
      </c>
      <c r="AF900" s="36">
        <f>IF(D900="","",IFERROR(VLOOKUP(D900,'produto-entrada-7'!A:M,11,0),0))</f>
        <v/>
      </c>
      <c r="AG900" s="1">
        <f>IF(D900="","",IFERROR(VLOOKUP(D900,'produto-entrada-7'!A:M,12,0),0))</f>
        <v/>
      </c>
      <c r="AH900" s="1">
        <f>IF(D900="","",IFERROR(VLOOKUP(D900,'produto-entrada-7'!A:M,13,0),0))</f>
        <v/>
      </c>
      <c r="AI900" s="36">
        <f>IFERROR(IF(D900="","",VLOOKUP(D900,'produto-venda-7'!B:N,11,0)),0)</f>
        <v/>
      </c>
      <c r="AJ900" s="43">
        <f>IF(D900="","",IFERROR(AI900*AB900,0))</f>
        <v/>
      </c>
      <c r="AK900" s="44">
        <f>IFERROR(IF(D900="","",VLOOKUP(F900,'ANALISE FORNECEDOR'!$A:$I,8,0)),"")</f>
        <v/>
      </c>
      <c r="AL900" s="44">
        <f>IF(D900="","",AVERAGE(AM900,AK900))</f>
        <v/>
      </c>
      <c r="AM900" s="44">
        <f>IFERROR(IF(D900="","",VLOOKUP(F900,'ANALISE FORNECEDOR'!$A:$I,9,0)),"")</f>
        <v/>
      </c>
      <c r="AN900" s="45">
        <f>IF(D900="","",IF(Y900&gt;12,AI900*(U900+Y900),AI900*U900))</f>
        <v/>
      </c>
      <c r="AO900" s="45">
        <f>IF(D900="","",IF(Y900&gt;12,AI900*(U900+V900+Y900),AI900*(U900+V900)))</f>
        <v/>
      </c>
      <c r="AP900" s="46">
        <f>IF(D900="","",IF(Y900&gt;12,AG900*(U900+Y900),AG900*U900))</f>
        <v/>
      </c>
      <c r="AQ900" s="46">
        <f>IF(D900="","",IF(Y900&gt;12,AG900*(U900+V900+Y900),AG900*(U900+V900)))</f>
        <v/>
      </c>
      <c r="AR900" s="46">
        <f>IF(D900="","",IF(OR(R900="A",R900="AA",R900="AAA"),AP900,0))</f>
        <v/>
      </c>
      <c r="AS900" s="46">
        <f>IF(D900="","",IF(R900="B",AP900,0))</f>
        <v/>
      </c>
      <c r="AT900" s="46">
        <f>IF(D900="","",IF(R900="C",AP900,0))</f>
        <v/>
      </c>
      <c r="AU900" s="47">
        <f>IF(D900="","",IFERROR(AN900/AJ900,0))</f>
        <v/>
      </c>
      <c r="AV900" s="47">
        <f>IF(D900="","",IFERROR(((AO900)/AJ900),0))</f>
        <v/>
      </c>
      <c r="AW900" s="48">
        <f>IF(D900="","",IF(OR(S900="S",NOT(AND(ISNUMBER(AC900),ISNUMBER(AL900),AC900*AL900&gt;=0))),0,AC900*AL900))</f>
        <v/>
      </c>
      <c r="AX900" s="49">
        <f>IFERROR(IF(D900="","",AW900*AG900),0)</f>
        <v/>
      </c>
      <c r="AY900" s="48">
        <f>IF(D900="","",IF(OR(S900="S",NOT(AND(ISNUMBER(AC900),ISNUMBER(AK900),AC900*AK900&gt;=0))),0,AC900*AK900))</f>
        <v/>
      </c>
      <c r="AZ900" s="48">
        <f>IFERROR(IF(D900="","",IF(AY900=0,0,IF(((AY900)-(U900+Y900))&lt;0,0,(AY900)-U900))),0)</f>
        <v/>
      </c>
      <c r="BA900" s="49">
        <f>IF(D900="","",AZ900*AG900)</f>
        <v/>
      </c>
      <c r="BB900" s="49">
        <f>IF(D900="","",IF(OR(R900="A",R900="AA",R900="AAA"),BA900,0))</f>
        <v/>
      </c>
      <c r="BC900" s="49">
        <f>IF(D900="","",IF(R900="B",BA900,0))</f>
        <v/>
      </c>
      <c r="BD900" s="49">
        <f>IF(D900="","",IF(R900="B",BA900,0))</f>
        <v/>
      </c>
      <c r="BE900" s="49">
        <f>IF(D900="","",IF(S900="S",
1,
IF(AC900=0,
1,
IF(
IFERROR(((U900+Y900)*AG900)/((AC900*AK900)*AG900),0)&lt;0,
0,
IF(
IFERROR(((U900+Y900)*AG900)/((AC900*AK900)*AG900),0)&gt;1,
1,
IFERROR(((U900+Y900)*AG900)/((AC900*AK900)*AG900),0)
)
)
)
))</f>
        <v/>
      </c>
      <c r="BF900" s="49">
        <f>IF(D900="","",IF(S900="S",
1,
IF(AC900=0,
1,
IF(
IFERROR(((U900+V900+Y900)*AG900)/((AC900*AK900)*AG900),0)&lt;0,
0,
IF(
IFERROR(((U900+V900+Y900)*AG900)/((AC900*AK900)*AG900),0)&gt;1,
1,
IFERROR(((U900+V900+Y900)*AG900)/((AC900*AK900)*AG900),0)
)
)
)
))</f>
        <v/>
      </c>
      <c r="BG900" s="50">
        <f>IF(D900="","",IF(S900="S",0,IF(AND(ISNUMBER(AC900),ISNUMBER(AM900)),IF(OR(AC900*AM900&lt;0,ISERR(AC900*AM900)),0,AC900*AM900),0)))</f>
        <v/>
      </c>
      <c r="BH900" s="50">
        <f>IF(D900="","",IF(BY900&gt;TODAY()-60,0,IF(Y900&gt;12,MAX(0,(U900+Y900)-BG900),MAX(0,U900-BG900))))</f>
        <v/>
      </c>
      <c r="BI900" s="51">
        <f>IF(D900="","",BH900*AG900)</f>
        <v/>
      </c>
      <c r="BJ900" s="51">
        <f>IF(D900="","",IF(OR(R900="A",R900="AA",R900="AAA"),BI900,0))</f>
        <v/>
      </c>
      <c r="BK900" s="51">
        <f>IF(D900="","",IF(R900="B",BI900,0))</f>
        <v/>
      </c>
      <c r="BL900" s="51">
        <f>IF(D900="","",IF(R900="C",BI900,0))</f>
        <v/>
      </c>
      <c r="BM900" s="51">
        <f>IF(D900="","",IFERROR(MAX(0,MIN(BI900/AP900,1)),0))</f>
        <v/>
      </c>
      <c r="BN900" s="52">
        <f>IF(D900="","",AB900*AG900)</f>
        <v/>
      </c>
      <c r="BO900" s="52">
        <f>IF(D900="","",(U900+V900+X900)*AG900)</f>
        <v/>
      </c>
      <c r="BP900" s="52">
        <f>IF(D900="","",(AB900*3)*AG900)</f>
        <v/>
      </c>
      <c r="BQ900" s="52">
        <f>IF(D900="","",IF(BO900-BP900&gt;0,0,BO900-BP900))</f>
        <v/>
      </c>
      <c r="BR900" s="52">
        <f>IF(D900="","",IF(BO900-BP900-BN900&gt;0,0,BO900-BP900-BN900))</f>
        <v/>
      </c>
      <c r="BS900" s="53">
        <f>IF(D900="","",IFERROR(AB900*AI900,0))</f>
        <v/>
      </c>
      <c r="BT900" s="53">
        <f>IF(D900="","",IFERROR(IF(X900&gt;12, AI900*(U900+V900+X900), AI900*(U900+V900)),0))</f>
        <v/>
      </c>
      <c r="BU900" s="53">
        <f>IF(D900="","",IFERROR(((AB900*3)*AI900),0))</f>
        <v/>
      </c>
      <c r="BV900" s="53">
        <f>IF(D900="","",IF(BT900-BU900&gt;0,0,BT900-BU900))</f>
        <v/>
      </c>
      <c r="BW900" s="53">
        <f>IF(D900="","",IF(BT900-BU900-BS900&gt;0,0,BT900-BU900-BS900))</f>
        <v/>
      </c>
      <c r="BX900" s="36">
        <f>IF(D900="","",IFERROR(VLOOKUP(D900,'produto-entrada-7'!A:M,3,0),"SEM PEDIDO"))</f>
        <v/>
      </c>
      <c r="BY900" s="36">
        <f>IF(D900="","",VLOOKUP(D900,'produto-estoque-total-7'!A:AB,25,0))</f>
        <v/>
      </c>
      <c r="BZ900" s="36">
        <f>IF(D900="","",IFERROR(VLOOKUP(D900,'produto-estoque-total-7'!A:AB,26,0)/100,0))</f>
        <v/>
      </c>
      <c r="CA900" s="36">
        <f>IF(D900="","",IFERROR(VLOOKUP(D900,'produto-estoque-total-7'!A:AB,27,0)/100,0))</f>
        <v/>
      </c>
      <c r="CB900" s="41">
        <f>IF(D900="","",V900*AF900)</f>
        <v/>
      </c>
      <c r="CC900" s="41">
        <f>IF(D900="","",V900*AI900)</f>
        <v/>
      </c>
      <c r="CD900" s="54">
        <f>IF(D900="","",VLOOKUP(D900,'produto-estoque-total-7'!A:AB,28,0))</f>
        <v/>
      </c>
    </row>
    <row r="901">
      <c r="A901" s="36">
        <f>IF(D901="","",VLOOKUP(D901,'produto-estoque-total-7'!A:AB,3,0))</f>
        <v/>
      </c>
      <c r="B901" s="1">
        <f>IF(D901="","",VLOOKUP(D901,'produto-estoque-total-7'!A:AB,12,0))</f>
        <v/>
      </c>
      <c r="C901" s="1">
        <f>IF(D901="","",VLOOKUP(D901,'produto-estoque-total-7'!A:AB,2,0))</f>
        <v/>
      </c>
      <c r="D901" s="37">
        <f>IFERROR(IF('produto-estoque-total-7'!A900="","",'produto-estoque-total-7'!A900),"")</f>
        <v/>
      </c>
      <c r="E901" s="1">
        <f>IF(D901="","",VLOOKUP(D901,'produto-estoque-total-7'!A:AB,4,0))</f>
        <v/>
      </c>
      <c r="F901" s="36">
        <f>IF(D901="","",VLOOKUP(D901,'produto-estoque-total-7'!A:AB,13,0))</f>
        <v/>
      </c>
      <c r="G901" s="1">
        <f>IF(F901="","",VLOOKUP(F901,'FORNECEDORES X COMPRADOR'!A:D,4,0))</f>
        <v/>
      </c>
      <c r="H901" s="1">
        <f>IF(F901="","",VLOOKUP(F901,'FORNECEDORES X COMPRADOR'!A:E,5,0))</f>
        <v/>
      </c>
      <c r="I901" s="36">
        <f>IF(D901="","",VLOOKUP(D901,'produto-estoque-total-7'!A:AB,15,0))</f>
        <v/>
      </c>
      <c r="J901" s="36">
        <f>IF(D901="","",VLOOKUP(D901,'produto-estoque-total-7'!A:AB,19,0))</f>
        <v/>
      </c>
      <c r="K901" s="1">
        <f>IF(D901="","",VLOOKUP(D901,'produto-estoque-total-7'!A:AB,20,0))</f>
        <v/>
      </c>
      <c r="L901" s="36">
        <f>IF(D901="","",VLOOKUP(D901,'produto-estoque-total-7'!A:AB,17,0))</f>
        <v/>
      </c>
      <c r="M901" s="1">
        <f>IF(D901="","",VLOOKUP(D901,'produto-estoque-total-7'!A:AB,18,0))</f>
        <v/>
      </c>
      <c r="N901" s="36">
        <f>IF(D901="","",VLOOKUP(D901,'produto-estoque-total-7'!A:AB,21,0))</f>
        <v/>
      </c>
      <c r="O901" s="1">
        <f>IF(D901="","",VLOOKUP(D901,'produto-estoque-total-7'!A:AB,22,0))</f>
        <v/>
      </c>
      <c r="P901" s="36">
        <f>IF(D901="","",VLOOKUP(D901,'produto-estoque-total-7'!A:AB,23,0))</f>
        <v/>
      </c>
      <c r="Q901" s="1">
        <f>IF(D901="","",VLOOKUP(D901,'produto-estoque-total-7'!A:AB,24,0))</f>
        <v/>
      </c>
      <c r="R901" s="38">
        <f>IFERROR(IF(D901="","",VLOOKUP(D901,'produto-venda-7'!B:N,13,0)),"C")</f>
        <v/>
      </c>
      <c r="S901" s="39">
        <f>IF(D901="","",VLOOKUP(D901,'produto-estoque-total-7'!A:AB,6,0))</f>
        <v/>
      </c>
      <c r="T901" s="39">
        <f>IF(D901="","",VLOOKUP(D901,'produto-estoque-total-7'!A:AB,5,0))</f>
        <v/>
      </c>
      <c r="U901" s="40">
        <f>IF(D901="","",VLOOKUP(D901,'produto-estoque-total-7'!A:AB,11,0))</f>
        <v/>
      </c>
      <c r="V901" s="41">
        <f>IF(D901="","",IFERROR(VLOOKUP(D901,'produto-entrada-7'!A:M,10,0),0))</f>
        <v/>
      </c>
      <c r="W901" s="42" t="n"/>
      <c r="X901" s="39">
        <f>IF(D901="","",VLOOKUP(D901,'produto-estoque-total-7'!A:AB,8,0))</f>
        <v/>
      </c>
      <c r="Y901" s="39">
        <f>IF(D901="","",VLOOKUP(D901,'produto-estoque-total-7'!A:AB,9,0))</f>
        <v/>
      </c>
      <c r="Z901" s="39">
        <f>IF(D901="","",VLOOKUP(D901,'produto-estoque-total-7'!A:AB,10,0))</f>
        <v/>
      </c>
      <c r="AA901" s="39">
        <f>IFERROR(IF(D901="","",VLOOKUP(D901,'produto-venda-7'!B:N,4,0)),0)</f>
        <v/>
      </c>
      <c r="AB901" s="39">
        <f>IFERROR(IF(D901="","",VLOOKUP(D901,'produto-venda-7'!B:N,5,0)),0)</f>
        <v/>
      </c>
      <c r="AC901" s="39">
        <f>IF(D901="","",IFERROR(AA901/90,0))</f>
        <v/>
      </c>
      <c r="AD901" s="36">
        <f>IF(D901="","",IFERROR(VLOOKUP(D901,'produto-entrada-7'!A:M,4,0),0))</f>
        <v/>
      </c>
      <c r="AE901" s="36">
        <f>IFERROR(IF(D901="","",VLOOKUP(D901,'produto-venda-7'!B:N,10,0)),0)</f>
        <v/>
      </c>
      <c r="AF901" s="36">
        <f>IF(D901="","",IFERROR(VLOOKUP(D901,'produto-entrada-7'!A:M,11,0),0))</f>
        <v/>
      </c>
      <c r="AG901" s="1">
        <f>IF(D901="","",IFERROR(VLOOKUP(D901,'produto-entrada-7'!A:M,12,0),0))</f>
        <v/>
      </c>
      <c r="AH901" s="1">
        <f>IF(D901="","",IFERROR(VLOOKUP(D901,'produto-entrada-7'!A:M,13,0),0))</f>
        <v/>
      </c>
      <c r="AI901" s="36">
        <f>IFERROR(IF(D901="","",VLOOKUP(D901,'produto-venda-7'!B:N,11,0)),0)</f>
        <v/>
      </c>
      <c r="AJ901" s="43">
        <f>IF(D901="","",IFERROR(AI901*AB901,0))</f>
        <v/>
      </c>
      <c r="AK901" s="44">
        <f>IFERROR(IF(D901="","",VLOOKUP(F901,'ANALISE FORNECEDOR'!$A:$I,8,0)),"")</f>
        <v/>
      </c>
      <c r="AL901" s="44">
        <f>IF(D901="","",AVERAGE(AM901,AK901))</f>
        <v/>
      </c>
      <c r="AM901" s="44">
        <f>IFERROR(IF(D901="","",VLOOKUP(F901,'ANALISE FORNECEDOR'!$A:$I,9,0)),"")</f>
        <v/>
      </c>
      <c r="AN901" s="45">
        <f>IF(D901="","",IF(Y901&gt;12,AI901*(U901+Y901),AI901*U901))</f>
        <v/>
      </c>
      <c r="AO901" s="45">
        <f>IF(D901="","",IF(Y901&gt;12,AI901*(U901+V901+Y901),AI901*(U901+V901)))</f>
        <v/>
      </c>
      <c r="AP901" s="46">
        <f>IF(D901="","",IF(Y901&gt;12,AG901*(U901+Y901),AG901*U901))</f>
        <v/>
      </c>
      <c r="AQ901" s="46">
        <f>IF(D901="","",IF(Y901&gt;12,AG901*(U901+V901+Y901),AG901*(U901+V901)))</f>
        <v/>
      </c>
      <c r="AR901" s="46">
        <f>IF(D901="","",IF(OR(R901="A",R901="AA",R901="AAA"),AP901,0))</f>
        <v/>
      </c>
      <c r="AS901" s="46">
        <f>IF(D901="","",IF(R901="B",AP901,0))</f>
        <v/>
      </c>
      <c r="AT901" s="46">
        <f>IF(D901="","",IF(R901="C",AP901,0))</f>
        <v/>
      </c>
      <c r="AU901" s="47">
        <f>IF(D901="","",IFERROR(AN901/AJ901,0))</f>
        <v/>
      </c>
      <c r="AV901" s="47">
        <f>IF(D901="","",IFERROR(((AO901)/AJ901),0))</f>
        <v/>
      </c>
      <c r="AW901" s="48">
        <f>IF(D901="","",IF(OR(S901="S",NOT(AND(ISNUMBER(AC901),ISNUMBER(AL901),AC901*AL901&gt;=0))),0,AC901*AL901))</f>
        <v/>
      </c>
      <c r="AX901" s="49">
        <f>IFERROR(IF(D901="","",AW901*AG901),0)</f>
        <v/>
      </c>
      <c r="AY901" s="48">
        <f>IF(D901="","",IF(OR(S901="S",NOT(AND(ISNUMBER(AC901),ISNUMBER(AK901),AC901*AK901&gt;=0))),0,AC901*AK901))</f>
        <v/>
      </c>
      <c r="AZ901" s="48">
        <f>IFERROR(IF(D901="","",IF(AY901=0,0,IF(((AY901)-(U901+Y901))&lt;0,0,(AY901)-U901))),0)</f>
        <v/>
      </c>
      <c r="BA901" s="49">
        <f>IF(D901="","",AZ901*AG901)</f>
        <v/>
      </c>
      <c r="BB901" s="49">
        <f>IF(D901="","",IF(OR(R901="A",R901="AA",R901="AAA"),BA901,0))</f>
        <v/>
      </c>
      <c r="BC901" s="49">
        <f>IF(D901="","",IF(R901="B",BA901,0))</f>
        <v/>
      </c>
      <c r="BD901" s="49">
        <f>IF(D901="","",IF(R901="B",BA901,0))</f>
        <v/>
      </c>
      <c r="BE901" s="49">
        <f>IF(D901="","",IF(S901="S",
1,
IF(AC901=0,
1,
IF(
IFERROR(((U901+Y901)*AG901)/((AC901*AK901)*AG901),0)&lt;0,
0,
IF(
IFERROR(((U901+Y901)*AG901)/((AC901*AK901)*AG901),0)&gt;1,
1,
IFERROR(((U901+Y901)*AG901)/((AC901*AK901)*AG901),0)
)
)
)
))</f>
        <v/>
      </c>
      <c r="BF901" s="49">
        <f>IF(D901="","",IF(S901="S",
1,
IF(AC901=0,
1,
IF(
IFERROR(((U901+V901+Y901)*AG901)/((AC901*AK901)*AG901),0)&lt;0,
0,
IF(
IFERROR(((U901+V901+Y901)*AG901)/((AC901*AK901)*AG901),0)&gt;1,
1,
IFERROR(((U901+V901+Y901)*AG901)/((AC901*AK901)*AG901),0)
)
)
)
))</f>
        <v/>
      </c>
      <c r="BG901" s="50">
        <f>IF(D901="","",IF(S901="S",0,IF(AND(ISNUMBER(AC901),ISNUMBER(AM901)),IF(OR(AC901*AM901&lt;0,ISERR(AC901*AM901)),0,AC901*AM901),0)))</f>
        <v/>
      </c>
      <c r="BH901" s="50">
        <f>IF(D901="","",IF(BY901&gt;TODAY()-60,0,IF(Y901&gt;12,MAX(0,(U901+Y901)-BG901),MAX(0,U901-BG901))))</f>
        <v/>
      </c>
      <c r="BI901" s="51">
        <f>IF(D901="","",BH901*AG901)</f>
        <v/>
      </c>
      <c r="BJ901" s="51">
        <f>IF(D901="","",IF(OR(R901="A",R901="AA",R901="AAA"),BI901,0))</f>
        <v/>
      </c>
      <c r="BK901" s="51">
        <f>IF(D901="","",IF(R901="B",BI901,0))</f>
        <v/>
      </c>
      <c r="BL901" s="51">
        <f>IF(D901="","",IF(R901="C",BI901,0))</f>
        <v/>
      </c>
      <c r="BM901" s="51">
        <f>IF(D901="","",IFERROR(MAX(0,MIN(BI901/AP901,1)),0))</f>
        <v/>
      </c>
      <c r="BN901" s="52">
        <f>IF(D901="","",AB901*AG901)</f>
        <v/>
      </c>
      <c r="BO901" s="52">
        <f>IF(D901="","",(U901+V901+X901)*AG901)</f>
        <v/>
      </c>
      <c r="BP901" s="52">
        <f>IF(D901="","",(AB901*3)*AG901)</f>
        <v/>
      </c>
      <c r="BQ901" s="52">
        <f>IF(D901="","",IF(BO901-BP901&gt;0,0,BO901-BP901))</f>
        <v/>
      </c>
      <c r="BR901" s="52">
        <f>IF(D901="","",IF(BO901-BP901-BN901&gt;0,0,BO901-BP901-BN901))</f>
        <v/>
      </c>
      <c r="BS901" s="53">
        <f>IF(D901="","",IFERROR(AB901*AI901,0))</f>
        <v/>
      </c>
      <c r="BT901" s="53">
        <f>IF(D901="","",IFERROR(IF(X901&gt;12, AI901*(U901+V901+X901), AI901*(U901+V901)),0))</f>
        <v/>
      </c>
      <c r="BU901" s="53">
        <f>IF(D901="","",IFERROR(((AB901*3)*AI901),0))</f>
        <v/>
      </c>
      <c r="BV901" s="53">
        <f>IF(D901="","",IF(BT901-BU901&gt;0,0,BT901-BU901))</f>
        <v/>
      </c>
      <c r="BW901" s="53">
        <f>IF(D901="","",IF(BT901-BU901-BS901&gt;0,0,BT901-BU901-BS901))</f>
        <v/>
      </c>
      <c r="BX901" s="36">
        <f>IF(D901="","",IFERROR(VLOOKUP(D901,'produto-entrada-7'!A:M,3,0),"SEM PEDIDO"))</f>
        <v/>
      </c>
      <c r="BY901" s="36">
        <f>IF(D901="","",VLOOKUP(D901,'produto-estoque-total-7'!A:AB,25,0))</f>
        <v/>
      </c>
      <c r="BZ901" s="36">
        <f>IF(D901="","",IFERROR(VLOOKUP(D901,'produto-estoque-total-7'!A:AB,26,0)/100,0))</f>
        <v/>
      </c>
      <c r="CA901" s="36">
        <f>IF(D901="","",IFERROR(VLOOKUP(D901,'produto-estoque-total-7'!A:AB,27,0)/100,0))</f>
        <v/>
      </c>
      <c r="CB901" s="41">
        <f>IF(D901="","",V901*AF901)</f>
        <v/>
      </c>
      <c r="CC901" s="41">
        <f>IF(D901="","",V901*AI901)</f>
        <v/>
      </c>
      <c r="CD901" s="54">
        <f>IF(D901="","",VLOOKUP(D901,'produto-estoque-total-7'!A:AB,28,0))</f>
        <v/>
      </c>
    </row>
    <row r="902">
      <c r="A902" s="36">
        <f>IF(D902="","",VLOOKUP(D902,'produto-estoque-total-7'!A:AB,3,0))</f>
        <v/>
      </c>
      <c r="B902" s="1">
        <f>IF(D902="","",VLOOKUP(D902,'produto-estoque-total-7'!A:AB,12,0))</f>
        <v/>
      </c>
      <c r="C902" s="1">
        <f>IF(D902="","",VLOOKUP(D902,'produto-estoque-total-7'!A:AB,2,0))</f>
        <v/>
      </c>
      <c r="D902" s="37">
        <f>IFERROR(IF('produto-estoque-total-7'!A901="","",'produto-estoque-total-7'!A901),"")</f>
        <v/>
      </c>
      <c r="E902" s="1">
        <f>IF(D902="","",VLOOKUP(D902,'produto-estoque-total-7'!A:AB,4,0))</f>
        <v/>
      </c>
      <c r="F902" s="36">
        <f>IF(D902="","",VLOOKUP(D902,'produto-estoque-total-7'!A:AB,13,0))</f>
        <v/>
      </c>
      <c r="G902" s="1">
        <f>IF(F902="","",VLOOKUP(F902,'FORNECEDORES X COMPRADOR'!A:D,4,0))</f>
        <v/>
      </c>
      <c r="H902" s="1">
        <f>IF(F902="","",VLOOKUP(F902,'FORNECEDORES X COMPRADOR'!A:E,5,0))</f>
        <v/>
      </c>
      <c r="I902" s="36">
        <f>IF(D902="","",VLOOKUP(D902,'produto-estoque-total-7'!A:AB,15,0))</f>
        <v/>
      </c>
      <c r="J902" s="36">
        <f>IF(D902="","",VLOOKUP(D902,'produto-estoque-total-7'!A:AB,19,0))</f>
        <v/>
      </c>
      <c r="K902" s="1">
        <f>IF(D902="","",VLOOKUP(D902,'produto-estoque-total-7'!A:AB,20,0))</f>
        <v/>
      </c>
      <c r="L902" s="36">
        <f>IF(D902="","",VLOOKUP(D902,'produto-estoque-total-7'!A:AB,17,0))</f>
        <v/>
      </c>
      <c r="M902" s="1">
        <f>IF(D902="","",VLOOKUP(D902,'produto-estoque-total-7'!A:AB,18,0))</f>
        <v/>
      </c>
      <c r="N902" s="36">
        <f>IF(D902="","",VLOOKUP(D902,'produto-estoque-total-7'!A:AB,21,0))</f>
        <v/>
      </c>
      <c r="O902" s="1">
        <f>IF(D902="","",VLOOKUP(D902,'produto-estoque-total-7'!A:AB,22,0))</f>
        <v/>
      </c>
      <c r="P902" s="36">
        <f>IF(D902="","",VLOOKUP(D902,'produto-estoque-total-7'!A:AB,23,0))</f>
        <v/>
      </c>
      <c r="Q902" s="1">
        <f>IF(D902="","",VLOOKUP(D902,'produto-estoque-total-7'!A:AB,24,0))</f>
        <v/>
      </c>
      <c r="R902" s="38">
        <f>IFERROR(IF(D902="","",VLOOKUP(D902,'produto-venda-7'!B:N,13,0)),"C")</f>
        <v/>
      </c>
      <c r="S902" s="39">
        <f>IF(D902="","",VLOOKUP(D902,'produto-estoque-total-7'!A:AB,6,0))</f>
        <v/>
      </c>
      <c r="T902" s="39">
        <f>IF(D902="","",VLOOKUP(D902,'produto-estoque-total-7'!A:AB,5,0))</f>
        <v/>
      </c>
      <c r="U902" s="40">
        <f>IF(D902="","",VLOOKUP(D902,'produto-estoque-total-7'!A:AB,11,0))</f>
        <v/>
      </c>
      <c r="V902" s="41">
        <f>IF(D902="","",IFERROR(VLOOKUP(D902,'produto-entrada-7'!A:M,10,0),0))</f>
        <v/>
      </c>
      <c r="W902" s="42" t="n"/>
      <c r="X902" s="39">
        <f>IF(D902="","",VLOOKUP(D902,'produto-estoque-total-7'!A:AB,8,0))</f>
        <v/>
      </c>
      <c r="Y902" s="39">
        <f>IF(D902="","",VLOOKUP(D902,'produto-estoque-total-7'!A:AB,9,0))</f>
        <v/>
      </c>
      <c r="Z902" s="39">
        <f>IF(D902="","",VLOOKUP(D902,'produto-estoque-total-7'!A:AB,10,0))</f>
        <v/>
      </c>
      <c r="AA902" s="39">
        <f>IFERROR(IF(D902="","",VLOOKUP(D902,'produto-venda-7'!B:N,4,0)),0)</f>
        <v/>
      </c>
      <c r="AB902" s="39">
        <f>IFERROR(IF(D902="","",VLOOKUP(D902,'produto-venda-7'!B:N,5,0)),0)</f>
        <v/>
      </c>
      <c r="AC902" s="39">
        <f>IF(D902="","",IFERROR(AA902/90,0))</f>
        <v/>
      </c>
      <c r="AD902" s="36">
        <f>IF(D902="","",IFERROR(VLOOKUP(D902,'produto-entrada-7'!A:M,4,0),0))</f>
        <v/>
      </c>
      <c r="AE902" s="36">
        <f>IFERROR(IF(D902="","",VLOOKUP(D902,'produto-venda-7'!B:N,10,0)),0)</f>
        <v/>
      </c>
      <c r="AF902" s="36">
        <f>IF(D902="","",IFERROR(VLOOKUP(D902,'produto-entrada-7'!A:M,11,0),0))</f>
        <v/>
      </c>
      <c r="AG902" s="1">
        <f>IF(D902="","",IFERROR(VLOOKUP(D902,'produto-entrada-7'!A:M,12,0),0))</f>
        <v/>
      </c>
      <c r="AH902" s="1">
        <f>IF(D902="","",IFERROR(VLOOKUP(D902,'produto-entrada-7'!A:M,13,0),0))</f>
        <v/>
      </c>
      <c r="AI902" s="36">
        <f>IFERROR(IF(D902="","",VLOOKUP(D902,'produto-venda-7'!B:N,11,0)),0)</f>
        <v/>
      </c>
      <c r="AJ902" s="43">
        <f>IF(D902="","",IFERROR(AI902*AB902,0))</f>
        <v/>
      </c>
      <c r="AK902" s="44">
        <f>IFERROR(IF(D902="","",VLOOKUP(F902,'ANALISE FORNECEDOR'!$A:$I,8,0)),"")</f>
        <v/>
      </c>
      <c r="AL902" s="44">
        <f>IF(D902="","",AVERAGE(AM902,AK902))</f>
        <v/>
      </c>
      <c r="AM902" s="44">
        <f>IFERROR(IF(D902="","",VLOOKUP(F902,'ANALISE FORNECEDOR'!$A:$I,9,0)),"")</f>
        <v/>
      </c>
      <c r="AN902" s="45">
        <f>IF(D902="","",IF(Y902&gt;12,AI902*(U902+Y902),AI902*U902))</f>
        <v/>
      </c>
      <c r="AO902" s="45">
        <f>IF(D902="","",IF(Y902&gt;12,AI902*(U902+V902+Y902),AI902*(U902+V902)))</f>
        <v/>
      </c>
      <c r="AP902" s="46">
        <f>IF(D902="","",IF(Y902&gt;12,AG902*(U902+Y902),AG902*U902))</f>
        <v/>
      </c>
      <c r="AQ902" s="46">
        <f>IF(D902="","",IF(Y902&gt;12,AG902*(U902+V902+Y902),AG902*(U902+V902)))</f>
        <v/>
      </c>
      <c r="AR902" s="46">
        <f>IF(D902="","",IF(OR(R902="A",R902="AA",R902="AAA"),AP902,0))</f>
        <v/>
      </c>
      <c r="AS902" s="46">
        <f>IF(D902="","",IF(R902="B",AP902,0))</f>
        <v/>
      </c>
      <c r="AT902" s="46">
        <f>IF(D902="","",IF(R902="C",AP902,0))</f>
        <v/>
      </c>
      <c r="AU902" s="47">
        <f>IF(D902="","",IFERROR(AN902/AJ902,0))</f>
        <v/>
      </c>
      <c r="AV902" s="47">
        <f>IF(D902="","",IFERROR(((AO902)/AJ902),0))</f>
        <v/>
      </c>
      <c r="AW902" s="48">
        <f>IF(D902="","",IF(OR(S902="S",NOT(AND(ISNUMBER(AC902),ISNUMBER(AL902),AC902*AL902&gt;=0))),0,AC902*AL902))</f>
        <v/>
      </c>
      <c r="AX902" s="49">
        <f>IFERROR(IF(D902="","",AW902*AG902),0)</f>
        <v/>
      </c>
      <c r="AY902" s="48">
        <f>IF(D902="","",IF(OR(S902="S",NOT(AND(ISNUMBER(AC902),ISNUMBER(AK902),AC902*AK902&gt;=0))),0,AC902*AK902))</f>
        <v/>
      </c>
      <c r="AZ902" s="48">
        <f>IFERROR(IF(D902="","",IF(AY902=0,0,IF(((AY902)-(U902+Y902))&lt;0,0,(AY902)-U902))),0)</f>
        <v/>
      </c>
      <c r="BA902" s="49">
        <f>IF(D902="","",AZ902*AG902)</f>
        <v/>
      </c>
      <c r="BB902" s="49">
        <f>IF(D902="","",IF(OR(R902="A",R902="AA",R902="AAA"),BA902,0))</f>
        <v/>
      </c>
      <c r="BC902" s="49">
        <f>IF(D902="","",IF(R902="B",BA902,0))</f>
        <v/>
      </c>
      <c r="BD902" s="49">
        <f>IF(D902="","",IF(R902="B",BA902,0))</f>
        <v/>
      </c>
      <c r="BE902" s="49">
        <f>IF(D902="","",IF(S902="S",
1,
IF(AC902=0,
1,
IF(
IFERROR(((U902+Y902)*AG902)/((AC902*AK902)*AG902),0)&lt;0,
0,
IF(
IFERROR(((U902+Y902)*AG902)/((AC902*AK902)*AG902),0)&gt;1,
1,
IFERROR(((U902+Y902)*AG902)/((AC902*AK902)*AG902),0)
)
)
)
))</f>
        <v/>
      </c>
      <c r="BF902" s="49">
        <f>IF(D902="","",IF(S902="S",
1,
IF(AC902=0,
1,
IF(
IFERROR(((U902+V902+Y902)*AG902)/((AC902*AK902)*AG902),0)&lt;0,
0,
IF(
IFERROR(((U902+V902+Y902)*AG902)/((AC902*AK902)*AG902),0)&gt;1,
1,
IFERROR(((U902+V902+Y902)*AG902)/((AC902*AK902)*AG902),0)
)
)
)
))</f>
        <v/>
      </c>
      <c r="BG902" s="50">
        <f>IF(D902="","",IF(S902="S",0,IF(AND(ISNUMBER(AC902),ISNUMBER(AM902)),IF(OR(AC902*AM902&lt;0,ISERR(AC902*AM902)),0,AC902*AM902),0)))</f>
        <v/>
      </c>
      <c r="BH902" s="50">
        <f>IF(D902="","",IF(BY902&gt;TODAY()-60,0,IF(Y902&gt;12,MAX(0,(U902+Y902)-BG902),MAX(0,U902-BG902))))</f>
        <v/>
      </c>
      <c r="BI902" s="51">
        <f>IF(D902="","",BH902*AG902)</f>
        <v/>
      </c>
      <c r="BJ902" s="51">
        <f>IF(D902="","",IF(OR(R902="A",R902="AA",R902="AAA"),BI902,0))</f>
        <v/>
      </c>
      <c r="BK902" s="51">
        <f>IF(D902="","",IF(R902="B",BI902,0))</f>
        <v/>
      </c>
      <c r="BL902" s="51">
        <f>IF(D902="","",IF(R902="C",BI902,0))</f>
        <v/>
      </c>
      <c r="BM902" s="51">
        <f>IF(D902="","",IFERROR(MAX(0,MIN(BI902/AP902,1)),0))</f>
        <v/>
      </c>
      <c r="BN902" s="52">
        <f>IF(D902="","",AB902*AG902)</f>
        <v/>
      </c>
      <c r="BO902" s="52">
        <f>IF(D902="","",(U902+V902+X902)*AG902)</f>
        <v/>
      </c>
      <c r="BP902" s="52">
        <f>IF(D902="","",(AB902*3)*AG902)</f>
        <v/>
      </c>
      <c r="BQ902" s="52">
        <f>IF(D902="","",IF(BO902-BP902&gt;0,0,BO902-BP902))</f>
        <v/>
      </c>
      <c r="BR902" s="52">
        <f>IF(D902="","",IF(BO902-BP902-BN902&gt;0,0,BO902-BP902-BN902))</f>
        <v/>
      </c>
      <c r="BS902" s="53">
        <f>IF(D902="","",IFERROR(AB902*AI902,0))</f>
        <v/>
      </c>
      <c r="BT902" s="53">
        <f>IF(D902="","",IFERROR(IF(X902&gt;12, AI902*(U902+V902+X902), AI902*(U902+V902)),0))</f>
        <v/>
      </c>
      <c r="BU902" s="53">
        <f>IF(D902="","",IFERROR(((AB902*3)*AI902),0))</f>
        <v/>
      </c>
      <c r="BV902" s="53">
        <f>IF(D902="","",IF(BT902-BU902&gt;0,0,BT902-BU902))</f>
        <v/>
      </c>
      <c r="BW902" s="53">
        <f>IF(D902="","",IF(BT902-BU902-BS902&gt;0,0,BT902-BU902-BS902))</f>
        <v/>
      </c>
      <c r="BX902" s="36">
        <f>IF(D902="","",IFERROR(VLOOKUP(D902,'produto-entrada-7'!A:M,3,0),"SEM PEDIDO"))</f>
        <v/>
      </c>
      <c r="BY902" s="36">
        <f>IF(D902="","",VLOOKUP(D902,'produto-estoque-total-7'!A:AB,25,0))</f>
        <v/>
      </c>
      <c r="BZ902" s="36">
        <f>IF(D902="","",IFERROR(VLOOKUP(D902,'produto-estoque-total-7'!A:AB,26,0)/100,0))</f>
        <v/>
      </c>
      <c r="CA902" s="36">
        <f>IF(D902="","",IFERROR(VLOOKUP(D902,'produto-estoque-total-7'!A:AB,27,0)/100,0))</f>
        <v/>
      </c>
      <c r="CB902" s="41">
        <f>IF(D902="","",V902*AF902)</f>
        <v/>
      </c>
      <c r="CC902" s="41">
        <f>IF(D902="","",V902*AI902)</f>
        <v/>
      </c>
      <c r="CD902" s="54">
        <f>IF(D902="","",VLOOKUP(D902,'produto-estoque-total-7'!A:AB,28,0))</f>
        <v/>
      </c>
    </row>
    <row r="903">
      <c r="A903" s="36">
        <f>IF(D903="","",VLOOKUP(D903,'produto-estoque-total-7'!A:AB,3,0))</f>
        <v/>
      </c>
      <c r="B903" s="1">
        <f>IF(D903="","",VLOOKUP(D903,'produto-estoque-total-7'!A:AB,12,0))</f>
        <v/>
      </c>
      <c r="C903" s="1">
        <f>IF(D903="","",VLOOKUP(D903,'produto-estoque-total-7'!A:AB,2,0))</f>
        <v/>
      </c>
      <c r="D903" s="37">
        <f>IFERROR(IF('produto-estoque-total-7'!A902="","",'produto-estoque-total-7'!A902),"")</f>
        <v/>
      </c>
      <c r="E903" s="1">
        <f>IF(D903="","",VLOOKUP(D903,'produto-estoque-total-7'!A:AB,4,0))</f>
        <v/>
      </c>
      <c r="F903" s="36">
        <f>IF(D903="","",VLOOKUP(D903,'produto-estoque-total-7'!A:AB,13,0))</f>
        <v/>
      </c>
      <c r="G903" s="1">
        <f>IF(F903="","",VLOOKUP(F903,'FORNECEDORES X COMPRADOR'!A:D,4,0))</f>
        <v/>
      </c>
      <c r="H903" s="1">
        <f>IF(F903="","",VLOOKUP(F903,'FORNECEDORES X COMPRADOR'!A:E,5,0))</f>
        <v/>
      </c>
      <c r="I903" s="36">
        <f>IF(D903="","",VLOOKUP(D903,'produto-estoque-total-7'!A:AB,15,0))</f>
        <v/>
      </c>
      <c r="J903" s="36">
        <f>IF(D903="","",VLOOKUP(D903,'produto-estoque-total-7'!A:AB,19,0))</f>
        <v/>
      </c>
      <c r="K903" s="1">
        <f>IF(D903="","",VLOOKUP(D903,'produto-estoque-total-7'!A:AB,20,0))</f>
        <v/>
      </c>
      <c r="L903" s="36">
        <f>IF(D903="","",VLOOKUP(D903,'produto-estoque-total-7'!A:AB,17,0))</f>
        <v/>
      </c>
      <c r="M903" s="1">
        <f>IF(D903="","",VLOOKUP(D903,'produto-estoque-total-7'!A:AB,18,0))</f>
        <v/>
      </c>
      <c r="N903" s="36">
        <f>IF(D903="","",VLOOKUP(D903,'produto-estoque-total-7'!A:AB,21,0))</f>
        <v/>
      </c>
      <c r="O903" s="1">
        <f>IF(D903="","",VLOOKUP(D903,'produto-estoque-total-7'!A:AB,22,0))</f>
        <v/>
      </c>
      <c r="P903" s="36">
        <f>IF(D903="","",VLOOKUP(D903,'produto-estoque-total-7'!A:AB,23,0))</f>
        <v/>
      </c>
      <c r="Q903" s="1">
        <f>IF(D903="","",VLOOKUP(D903,'produto-estoque-total-7'!A:AB,24,0))</f>
        <v/>
      </c>
      <c r="R903" s="38">
        <f>IFERROR(IF(D903="","",VLOOKUP(D903,'produto-venda-7'!B:N,13,0)),"C")</f>
        <v/>
      </c>
      <c r="S903" s="39">
        <f>IF(D903="","",VLOOKUP(D903,'produto-estoque-total-7'!A:AB,6,0))</f>
        <v/>
      </c>
      <c r="T903" s="39">
        <f>IF(D903="","",VLOOKUP(D903,'produto-estoque-total-7'!A:AB,5,0))</f>
        <v/>
      </c>
      <c r="U903" s="40">
        <f>IF(D903="","",VLOOKUP(D903,'produto-estoque-total-7'!A:AB,11,0))</f>
        <v/>
      </c>
      <c r="V903" s="41">
        <f>IF(D903="","",IFERROR(VLOOKUP(D903,'produto-entrada-7'!A:M,10,0),0))</f>
        <v/>
      </c>
      <c r="W903" s="42" t="n"/>
      <c r="X903" s="39">
        <f>IF(D903="","",VLOOKUP(D903,'produto-estoque-total-7'!A:AB,8,0))</f>
        <v/>
      </c>
      <c r="Y903" s="39">
        <f>IF(D903="","",VLOOKUP(D903,'produto-estoque-total-7'!A:AB,9,0))</f>
        <v/>
      </c>
      <c r="Z903" s="39">
        <f>IF(D903="","",VLOOKUP(D903,'produto-estoque-total-7'!A:AB,10,0))</f>
        <v/>
      </c>
      <c r="AA903" s="39">
        <f>IFERROR(IF(D903="","",VLOOKUP(D903,'produto-venda-7'!B:N,4,0)),0)</f>
        <v/>
      </c>
      <c r="AB903" s="39">
        <f>IFERROR(IF(D903="","",VLOOKUP(D903,'produto-venda-7'!B:N,5,0)),0)</f>
        <v/>
      </c>
      <c r="AC903" s="39">
        <f>IF(D903="","",IFERROR(AA903/90,0))</f>
        <v/>
      </c>
      <c r="AD903" s="36">
        <f>IF(D903="","",IFERROR(VLOOKUP(D903,'produto-entrada-7'!A:M,4,0),0))</f>
        <v/>
      </c>
      <c r="AE903" s="36">
        <f>IFERROR(IF(D903="","",VLOOKUP(D903,'produto-venda-7'!B:N,10,0)),0)</f>
        <v/>
      </c>
      <c r="AF903" s="36">
        <f>IF(D903="","",IFERROR(VLOOKUP(D903,'produto-entrada-7'!A:M,11,0),0))</f>
        <v/>
      </c>
      <c r="AG903" s="1">
        <f>IF(D903="","",IFERROR(VLOOKUP(D903,'produto-entrada-7'!A:M,12,0),0))</f>
        <v/>
      </c>
      <c r="AH903" s="1">
        <f>IF(D903="","",IFERROR(VLOOKUP(D903,'produto-entrada-7'!A:M,13,0),0))</f>
        <v/>
      </c>
      <c r="AI903" s="36">
        <f>IFERROR(IF(D903="","",VLOOKUP(D903,'produto-venda-7'!B:N,11,0)),0)</f>
        <v/>
      </c>
      <c r="AJ903" s="43">
        <f>IF(D903="","",IFERROR(AI903*AB903,0))</f>
        <v/>
      </c>
      <c r="AK903" s="44">
        <f>IFERROR(IF(D903="","",VLOOKUP(F903,'ANALISE FORNECEDOR'!$A:$I,8,0)),"")</f>
        <v/>
      </c>
      <c r="AL903" s="44">
        <f>IF(D903="","",AVERAGE(AM903,AK903))</f>
        <v/>
      </c>
      <c r="AM903" s="44">
        <f>IFERROR(IF(D903="","",VLOOKUP(F903,'ANALISE FORNECEDOR'!$A:$I,9,0)),"")</f>
        <v/>
      </c>
      <c r="AN903" s="45">
        <f>IF(D903="","",IF(Y903&gt;12,AI903*(U903+Y903),AI903*U903))</f>
        <v/>
      </c>
      <c r="AO903" s="45">
        <f>IF(D903="","",IF(Y903&gt;12,AI903*(U903+V903+Y903),AI903*(U903+V903)))</f>
        <v/>
      </c>
      <c r="AP903" s="46">
        <f>IF(D903="","",IF(Y903&gt;12,AG903*(U903+Y903),AG903*U903))</f>
        <v/>
      </c>
      <c r="AQ903" s="46">
        <f>IF(D903="","",IF(Y903&gt;12,AG903*(U903+V903+Y903),AG903*(U903+V903)))</f>
        <v/>
      </c>
      <c r="AR903" s="46">
        <f>IF(D903="","",IF(OR(R903="A",R903="AA",R903="AAA"),AP903,0))</f>
        <v/>
      </c>
      <c r="AS903" s="46">
        <f>IF(D903="","",IF(R903="B",AP903,0))</f>
        <v/>
      </c>
      <c r="AT903" s="46">
        <f>IF(D903="","",IF(R903="C",AP903,0))</f>
        <v/>
      </c>
      <c r="AU903" s="47">
        <f>IF(D903="","",IFERROR(AN903/AJ903,0))</f>
        <v/>
      </c>
      <c r="AV903" s="47">
        <f>IF(D903="","",IFERROR(((AO903)/AJ903),0))</f>
        <v/>
      </c>
      <c r="AW903" s="48">
        <f>IF(D903="","",IF(OR(S903="S",NOT(AND(ISNUMBER(AC903),ISNUMBER(AL903),AC903*AL903&gt;=0))),0,AC903*AL903))</f>
        <v/>
      </c>
      <c r="AX903" s="49">
        <f>IFERROR(IF(D903="","",AW903*AG903),0)</f>
        <v/>
      </c>
      <c r="AY903" s="48">
        <f>IF(D903="","",IF(OR(S903="S",NOT(AND(ISNUMBER(AC903),ISNUMBER(AK903),AC903*AK903&gt;=0))),0,AC903*AK903))</f>
        <v/>
      </c>
      <c r="AZ903" s="48">
        <f>IFERROR(IF(D903="","",IF(AY903=0,0,IF(((AY903)-(U903+Y903))&lt;0,0,(AY903)-U903))),0)</f>
        <v/>
      </c>
      <c r="BA903" s="49">
        <f>IF(D903="","",AZ903*AG903)</f>
        <v/>
      </c>
      <c r="BB903" s="49">
        <f>IF(D903="","",IF(OR(R903="A",R903="AA",R903="AAA"),BA903,0))</f>
        <v/>
      </c>
      <c r="BC903" s="49">
        <f>IF(D903="","",IF(R903="B",BA903,0))</f>
        <v/>
      </c>
      <c r="BD903" s="49">
        <f>IF(D903="","",IF(R903="B",BA903,0))</f>
        <v/>
      </c>
      <c r="BE903" s="49">
        <f>IF(D903="","",IF(S903="S",
1,
IF(AC903=0,
1,
IF(
IFERROR(((U903+Y903)*AG903)/((AC903*AK903)*AG903),0)&lt;0,
0,
IF(
IFERROR(((U903+Y903)*AG903)/((AC903*AK903)*AG903),0)&gt;1,
1,
IFERROR(((U903+Y903)*AG903)/((AC903*AK903)*AG903),0)
)
)
)
))</f>
        <v/>
      </c>
      <c r="BF903" s="49">
        <f>IF(D903="","",IF(S903="S",
1,
IF(AC903=0,
1,
IF(
IFERROR(((U903+V903+Y903)*AG903)/((AC903*AK903)*AG903),0)&lt;0,
0,
IF(
IFERROR(((U903+V903+Y903)*AG903)/((AC903*AK903)*AG903),0)&gt;1,
1,
IFERROR(((U903+V903+Y903)*AG903)/((AC903*AK903)*AG903),0)
)
)
)
))</f>
        <v/>
      </c>
      <c r="BG903" s="50">
        <f>IF(D903="","",IF(S903="S",0,IF(AND(ISNUMBER(AC903),ISNUMBER(AM903)),IF(OR(AC903*AM903&lt;0,ISERR(AC903*AM903)),0,AC903*AM903),0)))</f>
        <v/>
      </c>
      <c r="BH903" s="50">
        <f>IF(D903="","",IF(BY903&gt;TODAY()-60,0,IF(Y903&gt;12,MAX(0,(U903+Y903)-BG903),MAX(0,U903-BG903))))</f>
        <v/>
      </c>
      <c r="BI903" s="51">
        <f>IF(D903="","",BH903*AG903)</f>
        <v/>
      </c>
      <c r="BJ903" s="51">
        <f>IF(D903="","",IF(OR(R903="A",R903="AA",R903="AAA"),BI903,0))</f>
        <v/>
      </c>
      <c r="BK903" s="51">
        <f>IF(D903="","",IF(R903="B",BI903,0))</f>
        <v/>
      </c>
      <c r="BL903" s="51">
        <f>IF(D903="","",IF(R903="C",BI903,0))</f>
        <v/>
      </c>
      <c r="BM903" s="51">
        <f>IF(D903="","",IFERROR(MAX(0,MIN(BI903/AP903,1)),0))</f>
        <v/>
      </c>
      <c r="BN903" s="52">
        <f>IF(D903="","",AB903*AG903)</f>
        <v/>
      </c>
      <c r="BO903" s="52">
        <f>IF(D903="","",(U903+V903+X903)*AG903)</f>
        <v/>
      </c>
      <c r="BP903" s="52">
        <f>IF(D903="","",(AB903*3)*AG903)</f>
        <v/>
      </c>
      <c r="BQ903" s="52">
        <f>IF(D903="","",IF(BO903-BP903&gt;0,0,BO903-BP903))</f>
        <v/>
      </c>
      <c r="BR903" s="52">
        <f>IF(D903="","",IF(BO903-BP903-BN903&gt;0,0,BO903-BP903-BN903))</f>
        <v/>
      </c>
      <c r="BS903" s="53">
        <f>IF(D903="","",IFERROR(AB903*AI903,0))</f>
        <v/>
      </c>
      <c r="BT903" s="53">
        <f>IF(D903="","",IFERROR(IF(X903&gt;12, AI903*(U903+V903+X903), AI903*(U903+V903)),0))</f>
        <v/>
      </c>
      <c r="BU903" s="53">
        <f>IF(D903="","",IFERROR(((AB903*3)*AI903),0))</f>
        <v/>
      </c>
      <c r="BV903" s="53">
        <f>IF(D903="","",IF(BT903-BU903&gt;0,0,BT903-BU903))</f>
        <v/>
      </c>
      <c r="BW903" s="53">
        <f>IF(D903="","",IF(BT903-BU903-BS903&gt;0,0,BT903-BU903-BS903))</f>
        <v/>
      </c>
      <c r="BX903" s="36">
        <f>IF(D903="","",IFERROR(VLOOKUP(D903,'produto-entrada-7'!A:M,3,0),"SEM PEDIDO"))</f>
        <v/>
      </c>
      <c r="BY903" s="36">
        <f>IF(D903="","",VLOOKUP(D903,'produto-estoque-total-7'!A:AB,25,0))</f>
        <v/>
      </c>
      <c r="BZ903" s="36">
        <f>IF(D903="","",IFERROR(VLOOKUP(D903,'produto-estoque-total-7'!A:AB,26,0)/100,0))</f>
        <v/>
      </c>
      <c r="CA903" s="36">
        <f>IF(D903="","",IFERROR(VLOOKUP(D903,'produto-estoque-total-7'!A:AB,27,0)/100,0))</f>
        <v/>
      </c>
      <c r="CB903" s="41">
        <f>IF(D903="","",V903*AF903)</f>
        <v/>
      </c>
      <c r="CC903" s="41">
        <f>IF(D903="","",V903*AI903)</f>
        <v/>
      </c>
      <c r="CD903" s="54">
        <f>IF(D903="","",VLOOKUP(D903,'produto-estoque-total-7'!A:AB,28,0))</f>
        <v/>
      </c>
    </row>
    <row r="904">
      <c r="A904" s="36">
        <f>IF(D904="","",VLOOKUP(D904,'produto-estoque-total-7'!A:AB,3,0))</f>
        <v/>
      </c>
      <c r="B904" s="1">
        <f>IF(D904="","",VLOOKUP(D904,'produto-estoque-total-7'!A:AB,12,0))</f>
        <v/>
      </c>
      <c r="C904" s="1">
        <f>IF(D904="","",VLOOKUP(D904,'produto-estoque-total-7'!A:AB,2,0))</f>
        <v/>
      </c>
      <c r="D904" s="37">
        <f>IFERROR(IF('produto-estoque-total-7'!A903="","",'produto-estoque-total-7'!A903),"")</f>
        <v/>
      </c>
      <c r="E904" s="1">
        <f>IF(D904="","",VLOOKUP(D904,'produto-estoque-total-7'!A:AB,4,0))</f>
        <v/>
      </c>
      <c r="F904" s="36">
        <f>IF(D904="","",VLOOKUP(D904,'produto-estoque-total-7'!A:AB,13,0))</f>
        <v/>
      </c>
      <c r="G904" s="1">
        <f>IF(F904="","",VLOOKUP(F904,'FORNECEDORES X COMPRADOR'!A:D,4,0))</f>
        <v/>
      </c>
      <c r="H904" s="1">
        <f>IF(F904="","",VLOOKUP(F904,'FORNECEDORES X COMPRADOR'!A:E,5,0))</f>
        <v/>
      </c>
      <c r="I904" s="36">
        <f>IF(D904="","",VLOOKUP(D904,'produto-estoque-total-7'!A:AB,15,0))</f>
        <v/>
      </c>
      <c r="J904" s="36">
        <f>IF(D904="","",VLOOKUP(D904,'produto-estoque-total-7'!A:AB,19,0))</f>
        <v/>
      </c>
      <c r="K904" s="1">
        <f>IF(D904="","",VLOOKUP(D904,'produto-estoque-total-7'!A:AB,20,0))</f>
        <v/>
      </c>
      <c r="L904" s="36">
        <f>IF(D904="","",VLOOKUP(D904,'produto-estoque-total-7'!A:AB,17,0))</f>
        <v/>
      </c>
      <c r="M904" s="1">
        <f>IF(D904="","",VLOOKUP(D904,'produto-estoque-total-7'!A:AB,18,0))</f>
        <v/>
      </c>
      <c r="N904" s="36">
        <f>IF(D904="","",VLOOKUP(D904,'produto-estoque-total-7'!A:AB,21,0))</f>
        <v/>
      </c>
      <c r="O904" s="1">
        <f>IF(D904="","",VLOOKUP(D904,'produto-estoque-total-7'!A:AB,22,0))</f>
        <v/>
      </c>
      <c r="P904" s="36">
        <f>IF(D904="","",VLOOKUP(D904,'produto-estoque-total-7'!A:AB,23,0))</f>
        <v/>
      </c>
      <c r="Q904" s="1">
        <f>IF(D904="","",VLOOKUP(D904,'produto-estoque-total-7'!A:AB,24,0))</f>
        <v/>
      </c>
      <c r="R904" s="38">
        <f>IFERROR(IF(D904="","",VLOOKUP(D904,'produto-venda-7'!B:N,13,0)),"C")</f>
        <v/>
      </c>
      <c r="S904" s="39">
        <f>IF(D904="","",VLOOKUP(D904,'produto-estoque-total-7'!A:AB,6,0))</f>
        <v/>
      </c>
      <c r="T904" s="39">
        <f>IF(D904="","",VLOOKUP(D904,'produto-estoque-total-7'!A:AB,5,0))</f>
        <v/>
      </c>
      <c r="U904" s="40">
        <f>IF(D904="","",VLOOKUP(D904,'produto-estoque-total-7'!A:AB,11,0))</f>
        <v/>
      </c>
      <c r="V904" s="41">
        <f>IF(D904="","",IFERROR(VLOOKUP(D904,'produto-entrada-7'!A:M,10,0),0))</f>
        <v/>
      </c>
      <c r="W904" s="42" t="n"/>
      <c r="X904" s="39">
        <f>IF(D904="","",VLOOKUP(D904,'produto-estoque-total-7'!A:AB,8,0))</f>
        <v/>
      </c>
      <c r="Y904" s="39">
        <f>IF(D904="","",VLOOKUP(D904,'produto-estoque-total-7'!A:AB,9,0))</f>
        <v/>
      </c>
      <c r="Z904" s="39">
        <f>IF(D904="","",VLOOKUP(D904,'produto-estoque-total-7'!A:AB,10,0))</f>
        <v/>
      </c>
      <c r="AA904" s="39">
        <f>IFERROR(IF(D904="","",VLOOKUP(D904,'produto-venda-7'!B:N,4,0)),0)</f>
        <v/>
      </c>
      <c r="AB904" s="39">
        <f>IFERROR(IF(D904="","",VLOOKUP(D904,'produto-venda-7'!B:N,5,0)),0)</f>
        <v/>
      </c>
      <c r="AC904" s="39">
        <f>IF(D904="","",IFERROR(AA904/90,0))</f>
        <v/>
      </c>
      <c r="AD904" s="36">
        <f>IF(D904="","",IFERROR(VLOOKUP(D904,'produto-entrada-7'!A:M,4,0),0))</f>
        <v/>
      </c>
      <c r="AE904" s="36">
        <f>IFERROR(IF(D904="","",VLOOKUP(D904,'produto-venda-7'!B:N,10,0)),0)</f>
        <v/>
      </c>
      <c r="AF904" s="36">
        <f>IF(D904="","",IFERROR(VLOOKUP(D904,'produto-entrada-7'!A:M,11,0),0))</f>
        <v/>
      </c>
      <c r="AG904" s="1">
        <f>IF(D904="","",IFERROR(VLOOKUP(D904,'produto-entrada-7'!A:M,12,0),0))</f>
        <v/>
      </c>
      <c r="AH904" s="1">
        <f>IF(D904="","",IFERROR(VLOOKUP(D904,'produto-entrada-7'!A:M,13,0),0))</f>
        <v/>
      </c>
      <c r="AI904" s="36">
        <f>IFERROR(IF(D904="","",VLOOKUP(D904,'produto-venda-7'!B:N,11,0)),0)</f>
        <v/>
      </c>
      <c r="AJ904" s="43">
        <f>IF(D904="","",IFERROR(AI904*AB904,0))</f>
        <v/>
      </c>
      <c r="AK904" s="44">
        <f>IFERROR(IF(D904="","",VLOOKUP(F904,'ANALISE FORNECEDOR'!$A:$I,8,0)),"")</f>
        <v/>
      </c>
      <c r="AL904" s="44">
        <f>IF(D904="","",AVERAGE(AM904,AK904))</f>
        <v/>
      </c>
      <c r="AM904" s="44">
        <f>IFERROR(IF(D904="","",VLOOKUP(F904,'ANALISE FORNECEDOR'!$A:$I,9,0)),"")</f>
        <v/>
      </c>
      <c r="AN904" s="45">
        <f>IF(D904="","",IF(Y904&gt;12,AI904*(U904+Y904),AI904*U904))</f>
        <v/>
      </c>
      <c r="AO904" s="45">
        <f>IF(D904="","",IF(Y904&gt;12,AI904*(U904+V904+Y904),AI904*(U904+V904)))</f>
        <v/>
      </c>
      <c r="AP904" s="46">
        <f>IF(D904="","",IF(Y904&gt;12,AG904*(U904+Y904),AG904*U904))</f>
        <v/>
      </c>
      <c r="AQ904" s="46">
        <f>IF(D904="","",IF(Y904&gt;12,AG904*(U904+V904+Y904),AG904*(U904+V904)))</f>
        <v/>
      </c>
      <c r="AR904" s="46">
        <f>IF(D904="","",IF(OR(R904="A",R904="AA",R904="AAA"),AP904,0))</f>
        <v/>
      </c>
      <c r="AS904" s="46">
        <f>IF(D904="","",IF(R904="B",AP904,0))</f>
        <v/>
      </c>
      <c r="AT904" s="46">
        <f>IF(D904="","",IF(R904="C",AP904,0))</f>
        <v/>
      </c>
      <c r="AU904" s="47">
        <f>IF(D904="","",IFERROR(AN904/AJ904,0))</f>
        <v/>
      </c>
      <c r="AV904" s="47">
        <f>IF(D904="","",IFERROR(((AO904)/AJ904),0))</f>
        <v/>
      </c>
      <c r="AW904" s="48">
        <f>IF(D904="","",IF(OR(S904="S",NOT(AND(ISNUMBER(AC904),ISNUMBER(AL904),AC904*AL904&gt;=0))),0,AC904*AL904))</f>
        <v/>
      </c>
      <c r="AX904" s="49">
        <f>IFERROR(IF(D904="","",AW904*AG904),0)</f>
        <v/>
      </c>
      <c r="AY904" s="48">
        <f>IF(D904="","",IF(OR(S904="S",NOT(AND(ISNUMBER(AC904),ISNUMBER(AK904),AC904*AK904&gt;=0))),0,AC904*AK904))</f>
        <v/>
      </c>
      <c r="AZ904" s="48">
        <f>IFERROR(IF(D904="","",IF(AY904=0,0,IF(((AY904)-(U904+Y904))&lt;0,0,(AY904)-U904))),0)</f>
        <v/>
      </c>
      <c r="BA904" s="49">
        <f>IF(D904="","",AZ904*AG904)</f>
        <v/>
      </c>
      <c r="BB904" s="49">
        <f>IF(D904="","",IF(OR(R904="A",R904="AA",R904="AAA"),BA904,0))</f>
        <v/>
      </c>
      <c r="BC904" s="49">
        <f>IF(D904="","",IF(R904="B",BA904,0))</f>
        <v/>
      </c>
      <c r="BD904" s="49">
        <f>IF(D904="","",IF(R904="B",BA904,0))</f>
        <v/>
      </c>
      <c r="BE904" s="49">
        <f>IF(D904="","",IF(S904="S",
1,
IF(AC904=0,
1,
IF(
IFERROR(((U904+Y904)*AG904)/((AC904*AK904)*AG904),0)&lt;0,
0,
IF(
IFERROR(((U904+Y904)*AG904)/((AC904*AK904)*AG904),0)&gt;1,
1,
IFERROR(((U904+Y904)*AG904)/((AC904*AK904)*AG904),0)
)
)
)
))</f>
        <v/>
      </c>
      <c r="BF904" s="49">
        <f>IF(D904="","",IF(S904="S",
1,
IF(AC904=0,
1,
IF(
IFERROR(((U904+V904+Y904)*AG904)/((AC904*AK904)*AG904),0)&lt;0,
0,
IF(
IFERROR(((U904+V904+Y904)*AG904)/((AC904*AK904)*AG904),0)&gt;1,
1,
IFERROR(((U904+V904+Y904)*AG904)/((AC904*AK904)*AG904),0)
)
)
)
))</f>
        <v/>
      </c>
      <c r="BG904" s="50">
        <f>IF(D904="","",IF(S904="S",0,IF(AND(ISNUMBER(AC904),ISNUMBER(AM904)),IF(OR(AC904*AM904&lt;0,ISERR(AC904*AM904)),0,AC904*AM904),0)))</f>
        <v/>
      </c>
      <c r="BH904" s="50">
        <f>IF(D904="","",IF(BY904&gt;TODAY()-60,0,IF(Y904&gt;12,MAX(0,(U904+Y904)-BG904),MAX(0,U904-BG904))))</f>
        <v/>
      </c>
      <c r="BI904" s="51">
        <f>IF(D904="","",BH904*AG904)</f>
        <v/>
      </c>
      <c r="BJ904" s="51">
        <f>IF(D904="","",IF(OR(R904="A",R904="AA",R904="AAA"),BI904,0))</f>
        <v/>
      </c>
      <c r="BK904" s="51">
        <f>IF(D904="","",IF(R904="B",BI904,0))</f>
        <v/>
      </c>
      <c r="BL904" s="51">
        <f>IF(D904="","",IF(R904="C",BI904,0))</f>
        <v/>
      </c>
      <c r="BM904" s="51">
        <f>IF(D904="","",IFERROR(MAX(0,MIN(BI904/AP904,1)),0))</f>
        <v/>
      </c>
      <c r="BN904" s="52">
        <f>IF(D904="","",AB904*AG904)</f>
        <v/>
      </c>
      <c r="BO904" s="52">
        <f>IF(D904="","",(U904+V904+X904)*AG904)</f>
        <v/>
      </c>
      <c r="BP904" s="52">
        <f>IF(D904="","",(AB904*3)*AG904)</f>
        <v/>
      </c>
      <c r="BQ904" s="52">
        <f>IF(D904="","",IF(BO904-BP904&gt;0,0,BO904-BP904))</f>
        <v/>
      </c>
      <c r="BR904" s="52">
        <f>IF(D904="","",IF(BO904-BP904-BN904&gt;0,0,BO904-BP904-BN904))</f>
        <v/>
      </c>
      <c r="BS904" s="53">
        <f>IF(D904="","",IFERROR(AB904*AI904,0))</f>
        <v/>
      </c>
      <c r="BT904" s="53">
        <f>IF(D904="","",IFERROR(IF(X904&gt;12, AI904*(U904+V904+X904), AI904*(U904+V904)),0))</f>
        <v/>
      </c>
      <c r="BU904" s="53">
        <f>IF(D904="","",IFERROR(((AB904*3)*AI904),0))</f>
        <v/>
      </c>
      <c r="BV904" s="53">
        <f>IF(D904="","",IF(BT904-BU904&gt;0,0,BT904-BU904))</f>
        <v/>
      </c>
      <c r="BW904" s="53">
        <f>IF(D904="","",IF(BT904-BU904-BS904&gt;0,0,BT904-BU904-BS904))</f>
        <v/>
      </c>
      <c r="BX904" s="36">
        <f>IF(D904="","",IFERROR(VLOOKUP(D904,'produto-entrada-7'!A:M,3,0),"SEM PEDIDO"))</f>
        <v/>
      </c>
      <c r="BY904" s="36">
        <f>IF(D904="","",VLOOKUP(D904,'produto-estoque-total-7'!A:AB,25,0))</f>
        <v/>
      </c>
      <c r="BZ904" s="36">
        <f>IF(D904="","",IFERROR(VLOOKUP(D904,'produto-estoque-total-7'!A:AB,26,0)/100,0))</f>
        <v/>
      </c>
      <c r="CA904" s="36">
        <f>IF(D904="","",IFERROR(VLOOKUP(D904,'produto-estoque-total-7'!A:AB,27,0)/100,0))</f>
        <v/>
      </c>
      <c r="CB904" s="41">
        <f>IF(D904="","",V904*AF904)</f>
        <v/>
      </c>
      <c r="CC904" s="41">
        <f>IF(D904="","",V904*AI904)</f>
        <v/>
      </c>
      <c r="CD904" s="54">
        <f>IF(D904="","",VLOOKUP(D904,'produto-estoque-total-7'!A:AB,28,0))</f>
        <v/>
      </c>
    </row>
    <row r="905">
      <c r="A905" s="36">
        <f>IF(D905="","",VLOOKUP(D905,'produto-estoque-total-7'!A:AB,3,0))</f>
        <v/>
      </c>
      <c r="B905" s="1">
        <f>IF(D905="","",VLOOKUP(D905,'produto-estoque-total-7'!A:AB,12,0))</f>
        <v/>
      </c>
      <c r="C905" s="1">
        <f>IF(D905="","",VLOOKUP(D905,'produto-estoque-total-7'!A:AB,2,0))</f>
        <v/>
      </c>
      <c r="D905" s="37">
        <f>IFERROR(IF('produto-estoque-total-7'!A904="","",'produto-estoque-total-7'!A904),"")</f>
        <v/>
      </c>
      <c r="E905" s="1">
        <f>IF(D905="","",VLOOKUP(D905,'produto-estoque-total-7'!A:AB,4,0))</f>
        <v/>
      </c>
      <c r="F905" s="36">
        <f>IF(D905="","",VLOOKUP(D905,'produto-estoque-total-7'!A:AB,13,0))</f>
        <v/>
      </c>
      <c r="G905" s="1">
        <f>IF(F905="","",VLOOKUP(F905,'FORNECEDORES X COMPRADOR'!A:D,4,0))</f>
        <v/>
      </c>
      <c r="H905" s="1">
        <f>IF(F905="","",VLOOKUP(F905,'FORNECEDORES X COMPRADOR'!A:E,5,0))</f>
        <v/>
      </c>
      <c r="I905" s="36">
        <f>IF(D905="","",VLOOKUP(D905,'produto-estoque-total-7'!A:AB,15,0))</f>
        <v/>
      </c>
      <c r="J905" s="36">
        <f>IF(D905="","",VLOOKUP(D905,'produto-estoque-total-7'!A:AB,19,0))</f>
        <v/>
      </c>
      <c r="K905" s="1">
        <f>IF(D905="","",VLOOKUP(D905,'produto-estoque-total-7'!A:AB,20,0))</f>
        <v/>
      </c>
      <c r="L905" s="36">
        <f>IF(D905="","",VLOOKUP(D905,'produto-estoque-total-7'!A:AB,17,0))</f>
        <v/>
      </c>
      <c r="M905" s="1">
        <f>IF(D905="","",VLOOKUP(D905,'produto-estoque-total-7'!A:AB,18,0))</f>
        <v/>
      </c>
      <c r="N905" s="36">
        <f>IF(D905="","",VLOOKUP(D905,'produto-estoque-total-7'!A:AB,21,0))</f>
        <v/>
      </c>
      <c r="O905" s="1">
        <f>IF(D905="","",VLOOKUP(D905,'produto-estoque-total-7'!A:AB,22,0))</f>
        <v/>
      </c>
      <c r="P905" s="36">
        <f>IF(D905="","",VLOOKUP(D905,'produto-estoque-total-7'!A:AB,23,0))</f>
        <v/>
      </c>
      <c r="Q905" s="1">
        <f>IF(D905="","",VLOOKUP(D905,'produto-estoque-total-7'!A:AB,24,0))</f>
        <v/>
      </c>
      <c r="R905" s="38">
        <f>IFERROR(IF(D905="","",VLOOKUP(D905,'produto-venda-7'!B:N,13,0)),"C")</f>
        <v/>
      </c>
      <c r="S905" s="39">
        <f>IF(D905="","",VLOOKUP(D905,'produto-estoque-total-7'!A:AB,6,0))</f>
        <v/>
      </c>
      <c r="T905" s="39">
        <f>IF(D905="","",VLOOKUP(D905,'produto-estoque-total-7'!A:AB,5,0))</f>
        <v/>
      </c>
      <c r="U905" s="40">
        <f>IF(D905="","",VLOOKUP(D905,'produto-estoque-total-7'!A:AB,11,0))</f>
        <v/>
      </c>
      <c r="V905" s="41">
        <f>IF(D905="","",IFERROR(VLOOKUP(D905,'produto-entrada-7'!A:M,10,0),0))</f>
        <v/>
      </c>
      <c r="W905" s="42" t="n"/>
      <c r="X905" s="39">
        <f>IF(D905="","",VLOOKUP(D905,'produto-estoque-total-7'!A:AB,8,0))</f>
        <v/>
      </c>
      <c r="Y905" s="39">
        <f>IF(D905="","",VLOOKUP(D905,'produto-estoque-total-7'!A:AB,9,0))</f>
        <v/>
      </c>
      <c r="Z905" s="39">
        <f>IF(D905="","",VLOOKUP(D905,'produto-estoque-total-7'!A:AB,10,0))</f>
        <v/>
      </c>
      <c r="AA905" s="39">
        <f>IFERROR(IF(D905="","",VLOOKUP(D905,'produto-venda-7'!B:N,4,0)),0)</f>
        <v/>
      </c>
      <c r="AB905" s="39">
        <f>IFERROR(IF(D905="","",VLOOKUP(D905,'produto-venda-7'!B:N,5,0)),0)</f>
        <v/>
      </c>
      <c r="AC905" s="39">
        <f>IF(D905="","",IFERROR(AA905/90,0))</f>
        <v/>
      </c>
      <c r="AD905" s="36">
        <f>IF(D905="","",IFERROR(VLOOKUP(D905,'produto-entrada-7'!A:M,4,0),0))</f>
        <v/>
      </c>
      <c r="AE905" s="36">
        <f>IFERROR(IF(D905="","",VLOOKUP(D905,'produto-venda-7'!B:N,10,0)),0)</f>
        <v/>
      </c>
      <c r="AF905" s="36">
        <f>IF(D905="","",IFERROR(VLOOKUP(D905,'produto-entrada-7'!A:M,11,0),0))</f>
        <v/>
      </c>
      <c r="AG905" s="1">
        <f>IF(D905="","",IFERROR(VLOOKUP(D905,'produto-entrada-7'!A:M,12,0),0))</f>
        <v/>
      </c>
      <c r="AH905" s="1">
        <f>IF(D905="","",IFERROR(VLOOKUP(D905,'produto-entrada-7'!A:M,13,0),0))</f>
        <v/>
      </c>
      <c r="AI905" s="36">
        <f>IFERROR(IF(D905="","",VLOOKUP(D905,'produto-venda-7'!B:N,11,0)),0)</f>
        <v/>
      </c>
      <c r="AJ905" s="43">
        <f>IF(D905="","",IFERROR(AI905*AB905,0))</f>
        <v/>
      </c>
      <c r="AK905" s="44">
        <f>IFERROR(IF(D905="","",VLOOKUP(F905,'ANALISE FORNECEDOR'!$A:$I,8,0)),"")</f>
        <v/>
      </c>
      <c r="AL905" s="44">
        <f>IF(D905="","",AVERAGE(AM905,AK905))</f>
        <v/>
      </c>
      <c r="AM905" s="44">
        <f>IFERROR(IF(D905="","",VLOOKUP(F905,'ANALISE FORNECEDOR'!$A:$I,9,0)),"")</f>
        <v/>
      </c>
      <c r="AN905" s="45">
        <f>IF(D905="","",IF(Y905&gt;12,AI905*(U905+Y905),AI905*U905))</f>
        <v/>
      </c>
      <c r="AO905" s="45">
        <f>IF(D905="","",IF(Y905&gt;12,AI905*(U905+V905+Y905),AI905*(U905+V905)))</f>
        <v/>
      </c>
      <c r="AP905" s="46">
        <f>IF(D905="","",IF(Y905&gt;12,AG905*(U905+Y905),AG905*U905))</f>
        <v/>
      </c>
      <c r="AQ905" s="46">
        <f>IF(D905="","",IF(Y905&gt;12,AG905*(U905+V905+Y905),AG905*(U905+V905)))</f>
        <v/>
      </c>
      <c r="AR905" s="46">
        <f>IF(D905="","",IF(OR(R905="A",R905="AA",R905="AAA"),AP905,0))</f>
        <v/>
      </c>
      <c r="AS905" s="46">
        <f>IF(D905="","",IF(R905="B",AP905,0))</f>
        <v/>
      </c>
      <c r="AT905" s="46">
        <f>IF(D905="","",IF(R905="C",AP905,0))</f>
        <v/>
      </c>
      <c r="AU905" s="47">
        <f>IF(D905="","",IFERROR(AN905/AJ905,0))</f>
        <v/>
      </c>
      <c r="AV905" s="47">
        <f>IF(D905="","",IFERROR(((AO905)/AJ905),0))</f>
        <v/>
      </c>
      <c r="AW905" s="48">
        <f>IF(D905="","",IF(OR(S905="S",NOT(AND(ISNUMBER(AC905),ISNUMBER(AL905),AC905*AL905&gt;=0))),0,AC905*AL905))</f>
        <v/>
      </c>
      <c r="AX905" s="49">
        <f>IFERROR(IF(D905="","",AW905*AG905),0)</f>
        <v/>
      </c>
      <c r="AY905" s="48">
        <f>IF(D905="","",IF(OR(S905="S",NOT(AND(ISNUMBER(AC905),ISNUMBER(AK905),AC905*AK905&gt;=0))),0,AC905*AK905))</f>
        <v/>
      </c>
      <c r="AZ905" s="48">
        <f>IFERROR(IF(D905="","",IF(AY905=0,0,IF(((AY905)-(U905+Y905))&lt;0,0,(AY905)-U905))),0)</f>
        <v/>
      </c>
      <c r="BA905" s="49">
        <f>IF(D905="","",AZ905*AG905)</f>
        <v/>
      </c>
      <c r="BB905" s="49">
        <f>IF(D905="","",IF(OR(R905="A",R905="AA",R905="AAA"),BA905,0))</f>
        <v/>
      </c>
      <c r="BC905" s="49">
        <f>IF(D905="","",IF(R905="B",BA905,0))</f>
        <v/>
      </c>
      <c r="BD905" s="49">
        <f>IF(D905="","",IF(R905="B",BA905,0))</f>
        <v/>
      </c>
      <c r="BE905" s="49">
        <f>IF(D905="","",IF(S905="S",
1,
IF(AC905=0,
1,
IF(
IFERROR(((U905+Y905)*AG905)/((AC905*AK905)*AG905),0)&lt;0,
0,
IF(
IFERROR(((U905+Y905)*AG905)/((AC905*AK905)*AG905),0)&gt;1,
1,
IFERROR(((U905+Y905)*AG905)/((AC905*AK905)*AG905),0)
)
)
)
))</f>
        <v/>
      </c>
      <c r="BF905" s="49">
        <f>IF(D905="","",IF(S905="S",
1,
IF(AC905=0,
1,
IF(
IFERROR(((U905+V905+Y905)*AG905)/((AC905*AK905)*AG905),0)&lt;0,
0,
IF(
IFERROR(((U905+V905+Y905)*AG905)/((AC905*AK905)*AG905),0)&gt;1,
1,
IFERROR(((U905+V905+Y905)*AG905)/((AC905*AK905)*AG905),0)
)
)
)
))</f>
        <v/>
      </c>
      <c r="BG905" s="50">
        <f>IF(D905="","",IF(S905="S",0,IF(AND(ISNUMBER(AC905),ISNUMBER(AM905)),IF(OR(AC905*AM905&lt;0,ISERR(AC905*AM905)),0,AC905*AM905),0)))</f>
        <v/>
      </c>
      <c r="BH905" s="50">
        <f>IF(D905="","",IF(BY905&gt;TODAY()-60,0,IF(Y905&gt;12,MAX(0,(U905+Y905)-BG905),MAX(0,U905-BG905))))</f>
        <v/>
      </c>
      <c r="BI905" s="51">
        <f>IF(D905="","",BH905*AG905)</f>
        <v/>
      </c>
      <c r="BJ905" s="51">
        <f>IF(D905="","",IF(OR(R905="A",R905="AA",R905="AAA"),BI905,0))</f>
        <v/>
      </c>
      <c r="BK905" s="51">
        <f>IF(D905="","",IF(R905="B",BI905,0))</f>
        <v/>
      </c>
      <c r="BL905" s="51">
        <f>IF(D905="","",IF(R905="C",BI905,0))</f>
        <v/>
      </c>
      <c r="BM905" s="51">
        <f>IF(D905="","",IFERROR(MAX(0,MIN(BI905/AP905,1)),0))</f>
        <v/>
      </c>
      <c r="BN905" s="52">
        <f>IF(D905="","",AB905*AG905)</f>
        <v/>
      </c>
      <c r="BO905" s="52">
        <f>IF(D905="","",(U905+V905+X905)*AG905)</f>
        <v/>
      </c>
      <c r="BP905" s="52">
        <f>IF(D905="","",(AB905*3)*AG905)</f>
        <v/>
      </c>
      <c r="BQ905" s="52">
        <f>IF(D905="","",IF(BO905-BP905&gt;0,0,BO905-BP905))</f>
        <v/>
      </c>
      <c r="BR905" s="52">
        <f>IF(D905="","",IF(BO905-BP905-BN905&gt;0,0,BO905-BP905-BN905))</f>
        <v/>
      </c>
      <c r="BS905" s="53">
        <f>IF(D905="","",IFERROR(AB905*AI905,0))</f>
        <v/>
      </c>
      <c r="BT905" s="53">
        <f>IF(D905="","",IFERROR(IF(X905&gt;12, AI905*(U905+V905+X905), AI905*(U905+V905)),0))</f>
        <v/>
      </c>
      <c r="BU905" s="53">
        <f>IF(D905="","",IFERROR(((AB905*3)*AI905),0))</f>
        <v/>
      </c>
      <c r="BV905" s="53">
        <f>IF(D905="","",IF(BT905-BU905&gt;0,0,BT905-BU905))</f>
        <v/>
      </c>
      <c r="BW905" s="53">
        <f>IF(D905="","",IF(BT905-BU905-BS905&gt;0,0,BT905-BU905-BS905))</f>
        <v/>
      </c>
      <c r="BX905" s="36">
        <f>IF(D905="","",IFERROR(VLOOKUP(D905,'produto-entrada-7'!A:M,3,0),"SEM PEDIDO"))</f>
        <v/>
      </c>
      <c r="BY905" s="36">
        <f>IF(D905="","",VLOOKUP(D905,'produto-estoque-total-7'!A:AB,25,0))</f>
        <v/>
      </c>
      <c r="BZ905" s="36">
        <f>IF(D905="","",IFERROR(VLOOKUP(D905,'produto-estoque-total-7'!A:AB,26,0)/100,0))</f>
        <v/>
      </c>
      <c r="CA905" s="36">
        <f>IF(D905="","",IFERROR(VLOOKUP(D905,'produto-estoque-total-7'!A:AB,27,0)/100,0))</f>
        <v/>
      </c>
      <c r="CB905" s="41">
        <f>IF(D905="","",V905*AF905)</f>
        <v/>
      </c>
      <c r="CC905" s="41">
        <f>IF(D905="","",V905*AI905)</f>
        <v/>
      </c>
      <c r="CD905" s="54">
        <f>IF(D905="","",VLOOKUP(D905,'produto-estoque-total-7'!A:AB,28,0))</f>
        <v/>
      </c>
    </row>
    <row r="906">
      <c r="A906" s="36">
        <f>IF(D906="","",VLOOKUP(D906,'produto-estoque-total-7'!A:AB,3,0))</f>
        <v/>
      </c>
      <c r="B906" s="1">
        <f>IF(D906="","",VLOOKUP(D906,'produto-estoque-total-7'!A:AB,12,0))</f>
        <v/>
      </c>
      <c r="C906" s="1">
        <f>IF(D906="","",VLOOKUP(D906,'produto-estoque-total-7'!A:AB,2,0))</f>
        <v/>
      </c>
      <c r="D906" s="37">
        <f>IFERROR(IF('produto-estoque-total-7'!A905="","",'produto-estoque-total-7'!A905),"")</f>
        <v/>
      </c>
      <c r="E906" s="1">
        <f>IF(D906="","",VLOOKUP(D906,'produto-estoque-total-7'!A:AB,4,0))</f>
        <v/>
      </c>
      <c r="F906" s="36">
        <f>IF(D906="","",VLOOKUP(D906,'produto-estoque-total-7'!A:AB,13,0))</f>
        <v/>
      </c>
      <c r="G906" s="1">
        <f>IF(F906="","",VLOOKUP(F906,'FORNECEDORES X COMPRADOR'!A:D,4,0))</f>
        <v/>
      </c>
      <c r="H906" s="1">
        <f>IF(F906="","",VLOOKUP(F906,'FORNECEDORES X COMPRADOR'!A:E,5,0))</f>
        <v/>
      </c>
      <c r="I906" s="36">
        <f>IF(D906="","",VLOOKUP(D906,'produto-estoque-total-7'!A:AB,15,0))</f>
        <v/>
      </c>
      <c r="J906" s="36">
        <f>IF(D906="","",VLOOKUP(D906,'produto-estoque-total-7'!A:AB,19,0))</f>
        <v/>
      </c>
      <c r="K906" s="1">
        <f>IF(D906="","",VLOOKUP(D906,'produto-estoque-total-7'!A:AB,20,0))</f>
        <v/>
      </c>
      <c r="L906" s="36">
        <f>IF(D906="","",VLOOKUP(D906,'produto-estoque-total-7'!A:AB,17,0))</f>
        <v/>
      </c>
      <c r="M906" s="1">
        <f>IF(D906="","",VLOOKUP(D906,'produto-estoque-total-7'!A:AB,18,0))</f>
        <v/>
      </c>
      <c r="N906" s="36">
        <f>IF(D906="","",VLOOKUP(D906,'produto-estoque-total-7'!A:AB,21,0))</f>
        <v/>
      </c>
      <c r="O906" s="1">
        <f>IF(D906="","",VLOOKUP(D906,'produto-estoque-total-7'!A:AB,22,0))</f>
        <v/>
      </c>
      <c r="P906" s="36">
        <f>IF(D906="","",VLOOKUP(D906,'produto-estoque-total-7'!A:AB,23,0))</f>
        <v/>
      </c>
      <c r="Q906" s="1">
        <f>IF(D906="","",VLOOKUP(D906,'produto-estoque-total-7'!A:AB,24,0))</f>
        <v/>
      </c>
      <c r="R906" s="38">
        <f>IFERROR(IF(D906="","",VLOOKUP(D906,'produto-venda-7'!B:N,13,0)),"C")</f>
        <v/>
      </c>
      <c r="S906" s="39">
        <f>IF(D906="","",VLOOKUP(D906,'produto-estoque-total-7'!A:AB,6,0))</f>
        <v/>
      </c>
      <c r="T906" s="39">
        <f>IF(D906="","",VLOOKUP(D906,'produto-estoque-total-7'!A:AB,5,0))</f>
        <v/>
      </c>
      <c r="U906" s="40">
        <f>IF(D906="","",VLOOKUP(D906,'produto-estoque-total-7'!A:AB,11,0))</f>
        <v/>
      </c>
      <c r="V906" s="41">
        <f>IF(D906="","",IFERROR(VLOOKUP(D906,'produto-entrada-7'!A:M,10,0),0))</f>
        <v/>
      </c>
      <c r="W906" s="42" t="n"/>
      <c r="X906" s="39">
        <f>IF(D906="","",VLOOKUP(D906,'produto-estoque-total-7'!A:AB,8,0))</f>
        <v/>
      </c>
      <c r="Y906" s="39">
        <f>IF(D906="","",VLOOKUP(D906,'produto-estoque-total-7'!A:AB,9,0))</f>
        <v/>
      </c>
      <c r="Z906" s="39">
        <f>IF(D906="","",VLOOKUP(D906,'produto-estoque-total-7'!A:AB,10,0))</f>
        <v/>
      </c>
      <c r="AA906" s="39">
        <f>IFERROR(IF(D906="","",VLOOKUP(D906,'produto-venda-7'!B:N,4,0)),0)</f>
        <v/>
      </c>
      <c r="AB906" s="39">
        <f>IFERROR(IF(D906="","",VLOOKUP(D906,'produto-venda-7'!B:N,5,0)),0)</f>
        <v/>
      </c>
      <c r="AC906" s="39">
        <f>IF(D906="","",IFERROR(AA906/90,0))</f>
        <v/>
      </c>
      <c r="AD906" s="36">
        <f>IF(D906="","",IFERROR(VLOOKUP(D906,'produto-entrada-7'!A:M,4,0),0))</f>
        <v/>
      </c>
      <c r="AE906" s="36">
        <f>IFERROR(IF(D906="","",VLOOKUP(D906,'produto-venda-7'!B:N,10,0)),0)</f>
        <v/>
      </c>
      <c r="AF906" s="36">
        <f>IF(D906="","",IFERROR(VLOOKUP(D906,'produto-entrada-7'!A:M,11,0),0))</f>
        <v/>
      </c>
      <c r="AG906" s="1">
        <f>IF(D906="","",IFERROR(VLOOKUP(D906,'produto-entrada-7'!A:M,12,0),0))</f>
        <v/>
      </c>
      <c r="AH906" s="1">
        <f>IF(D906="","",IFERROR(VLOOKUP(D906,'produto-entrada-7'!A:M,13,0),0))</f>
        <v/>
      </c>
      <c r="AI906" s="36">
        <f>IFERROR(IF(D906="","",VLOOKUP(D906,'produto-venda-7'!B:N,11,0)),0)</f>
        <v/>
      </c>
      <c r="AJ906" s="43">
        <f>IF(D906="","",IFERROR(AI906*AB906,0))</f>
        <v/>
      </c>
      <c r="AK906" s="44">
        <f>IFERROR(IF(D906="","",VLOOKUP(F906,'ANALISE FORNECEDOR'!$A:$I,8,0)),"")</f>
        <v/>
      </c>
      <c r="AL906" s="44">
        <f>IF(D906="","",AVERAGE(AM906,AK906))</f>
        <v/>
      </c>
      <c r="AM906" s="44">
        <f>IFERROR(IF(D906="","",VLOOKUP(F906,'ANALISE FORNECEDOR'!$A:$I,9,0)),"")</f>
        <v/>
      </c>
      <c r="AN906" s="45">
        <f>IF(D906="","",IF(Y906&gt;12,AI906*(U906+Y906),AI906*U906))</f>
        <v/>
      </c>
      <c r="AO906" s="45">
        <f>IF(D906="","",IF(Y906&gt;12,AI906*(U906+V906+Y906),AI906*(U906+V906)))</f>
        <v/>
      </c>
      <c r="AP906" s="46">
        <f>IF(D906="","",IF(Y906&gt;12,AG906*(U906+Y906),AG906*U906))</f>
        <v/>
      </c>
      <c r="AQ906" s="46">
        <f>IF(D906="","",IF(Y906&gt;12,AG906*(U906+V906+Y906),AG906*(U906+V906)))</f>
        <v/>
      </c>
      <c r="AR906" s="46">
        <f>IF(D906="","",IF(OR(R906="A",R906="AA",R906="AAA"),AP906,0))</f>
        <v/>
      </c>
      <c r="AS906" s="46">
        <f>IF(D906="","",IF(R906="B",AP906,0))</f>
        <v/>
      </c>
      <c r="AT906" s="46">
        <f>IF(D906="","",IF(R906="C",AP906,0))</f>
        <v/>
      </c>
      <c r="AU906" s="47">
        <f>IF(D906="","",IFERROR(AN906/AJ906,0))</f>
        <v/>
      </c>
      <c r="AV906" s="47">
        <f>IF(D906="","",IFERROR(((AO906)/AJ906),0))</f>
        <v/>
      </c>
      <c r="AW906" s="48">
        <f>IF(D906="","",IF(OR(S906="S",NOT(AND(ISNUMBER(AC906),ISNUMBER(AL906),AC906*AL906&gt;=0))),0,AC906*AL906))</f>
        <v/>
      </c>
      <c r="AX906" s="49">
        <f>IFERROR(IF(D906="","",AW906*AG906),0)</f>
        <v/>
      </c>
      <c r="AY906" s="48">
        <f>IF(D906="","",IF(OR(S906="S",NOT(AND(ISNUMBER(AC906),ISNUMBER(AK906),AC906*AK906&gt;=0))),0,AC906*AK906))</f>
        <v/>
      </c>
      <c r="AZ906" s="48">
        <f>IFERROR(IF(D906="","",IF(AY906=0,0,IF(((AY906)-(U906+Y906))&lt;0,0,(AY906)-U906))),0)</f>
        <v/>
      </c>
      <c r="BA906" s="49">
        <f>IF(D906="","",AZ906*AG906)</f>
        <v/>
      </c>
      <c r="BB906" s="49">
        <f>IF(D906="","",IF(OR(R906="A",R906="AA",R906="AAA"),BA906,0))</f>
        <v/>
      </c>
      <c r="BC906" s="49">
        <f>IF(D906="","",IF(R906="B",BA906,0))</f>
        <v/>
      </c>
      <c r="BD906" s="49">
        <f>IF(D906="","",IF(R906="B",BA906,0))</f>
        <v/>
      </c>
      <c r="BE906" s="49">
        <f>IF(D906="","",IF(S906="S",
1,
IF(AC906=0,
1,
IF(
IFERROR(((U906+Y906)*AG906)/((AC906*AK906)*AG906),0)&lt;0,
0,
IF(
IFERROR(((U906+Y906)*AG906)/((AC906*AK906)*AG906),0)&gt;1,
1,
IFERROR(((U906+Y906)*AG906)/((AC906*AK906)*AG906),0)
)
)
)
))</f>
        <v/>
      </c>
      <c r="BF906" s="49">
        <f>IF(D906="","",IF(S906="S",
1,
IF(AC906=0,
1,
IF(
IFERROR(((U906+V906+Y906)*AG906)/((AC906*AK906)*AG906),0)&lt;0,
0,
IF(
IFERROR(((U906+V906+Y906)*AG906)/((AC906*AK906)*AG906),0)&gt;1,
1,
IFERROR(((U906+V906+Y906)*AG906)/((AC906*AK906)*AG906),0)
)
)
)
))</f>
        <v/>
      </c>
      <c r="BG906" s="50">
        <f>IF(D906="","",IF(S906="S",0,IF(AND(ISNUMBER(AC906),ISNUMBER(AM906)),IF(OR(AC906*AM906&lt;0,ISERR(AC906*AM906)),0,AC906*AM906),0)))</f>
        <v/>
      </c>
      <c r="BH906" s="50">
        <f>IF(D906="","",IF(BY906&gt;TODAY()-60,0,IF(Y906&gt;12,MAX(0,(U906+Y906)-BG906),MAX(0,U906-BG906))))</f>
        <v/>
      </c>
      <c r="BI906" s="51">
        <f>IF(D906="","",BH906*AG906)</f>
        <v/>
      </c>
      <c r="BJ906" s="51">
        <f>IF(D906="","",IF(OR(R906="A",R906="AA",R906="AAA"),BI906,0))</f>
        <v/>
      </c>
      <c r="BK906" s="51">
        <f>IF(D906="","",IF(R906="B",BI906,0))</f>
        <v/>
      </c>
      <c r="BL906" s="51">
        <f>IF(D906="","",IF(R906="C",BI906,0))</f>
        <v/>
      </c>
      <c r="BM906" s="51">
        <f>IF(D906="","",IFERROR(MAX(0,MIN(BI906/AP906,1)),0))</f>
        <v/>
      </c>
      <c r="BN906" s="52">
        <f>IF(D906="","",AB906*AG906)</f>
        <v/>
      </c>
      <c r="BO906" s="52">
        <f>IF(D906="","",(U906+V906+X906)*AG906)</f>
        <v/>
      </c>
      <c r="BP906" s="52">
        <f>IF(D906="","",(AB906*3)*AG906)</f>
        <v/>
      </c>
      <c r="BQ906" s="52">
        <f>IF(D906="","",IF(BO906-BP906&gt;0,0,BO906-BP906))</f>
        <v/>
      </c>
      <c r="BR906" s="52">
        <f>IF(D906="","",IF(BO906-BP906-BN906&gt;0,0,BO906-BP906-BN906))</f>
        <v/>
      </c>
      <c r="BS906" s="53">
        <f>IF(D906="","",IFERROR(AB906*AI906,0))</f>
        <v/>
      </c>
      <c r="BT906" s="53">
        <f>IF(D906="","",IFERROR(IF(X906&gt;12, AI906*(U906+V906+X906), AI906*(U906+V906)),0))</f>
        <v/>
      </c>
      <c r="BU906" s="53">
        <f>IF(D906="","",IFERROR(((AB906*3)*AI906),0))</f>
        <v/>
      </c>
      <c r="BV906" s="53">
        <f>IF(D906="","",IF(BT906-BU906&gt;0,0,BT906-BU906))</f>
        <v/>
      </c>
      <c r="BW906" s="53">
        <f>IF(D906="","",IF(BT906-BU906-BS906&gt;0,0,BT906-BU906-BS906))</f>
        <v/>
      </c>
      <c r="BX906" s="36">
        <f>IF(D906="","",IFERROR(VLOOKUP(D906,'produto-entrada-7'!A:M,3,0),"SEM PEDIDO"))</f>
        <v/>
      </c>
      <c r="BY906" s="36">
        <f>IF(D906="","",VLOOKUP(D906,'produto-estoque-total-7'!A:AB,25,0))</f>
        <v/>
      </c>
      <c r="BZ906" s="36">
        <f>IF(D906="","",IFERROR(VLOOKUP(D906,'produto-estoque-total-7'!A:AB,26,0)/100,0))</f>
        <v/>
      </c>
      <c r="CA906" s="36">
        <f>IF(D906="","",IFERROR(VLOOKUP(D906,'produto-estoque-total-7'!A:AB,27,0)/100,0))</f>
        <v/>
      </c>
      <c r="CB906" s="41">
        <f>IF(D906="","",V906*AF906)</f>
        <v/>
      </c>
      <c r="CC906" s="41">
        <f>IF(D906="","",V906*AI906)</f>
        <v/>
      </c>
      <c r="CD906" s="54">
        <f>IF(D906="","",VLOOKUP(D906,'produto-estoque-total-7'!A:AB,28,0))</f>
        <v/>
      </c>
    </row>
    <row r="907">
      <c r="A907" s="36">
        <f>IF(D907="","",VLOOKUP(D907,'produto-estoque-total-7'!A:AB,3,0))</f>
        <v/>
      </c>
      <c r="B907" s="1">
        <f>IF(D907="","",VLOOKUP(D907,'produto-estoque-total-7'!A:AB,12,0))</f>
        <v/>
      </c>
      <c r="C907" s="1">
        <f>IF(D907="","",VLOOKUP(D907,'produto-estoque-total-7'!A:AB,2,0))</f>
        <v/>
      </c>
      <c r="D907" s="37">
        <f>IFERROR(IF('produto-estoque-total-7'!A906="","",'produto-estoque-total-7'!A906),"")</f>
        <v/>
      </c>
      <c r="E907" s="1">
        <f>IF(D907="","",VLOOKUP(D907,'produto-estoque-total-7'!A:AB,4,0))</f>
        <v/>
      </c>
      <c r="F907" s="36">
        <f>IF(D907="","",VLOOKUP(D907,'produto-estoque-total-7'!A:AB,13,0))</f>
        <v/>
      </c>
      <c r="G907" s="1">
        <f>IF(F907="","",VLOOKUP(F907,'FORNECEDORES X COMPRADOR'!A:D,4,0))</f>
        <v/>
      </c>
      <c r="H907" s="1">
        <f>IF(F907="","",VLOOKUP(F907,'FORNECEDORES X COMPRADOR'!A:E,5,0))</f>
        <v/>
      </c>
      <c r="I907" s="36">
        <f>IF(D907="","",VLOOKUP(D907,'produto-estoque-total-7'!A:AB,15,0))</f>
        <v/>
      </c>
      <c r="J907" s="36">
        <f>IF(D907="","",VLOOKUP(D907,'produto-estoque-total-7'!A:AB,19,0))</f>
        <v/>
      </c>
      <c r="K907" s="1">
        <f>IF(D907="","",VLOOKUP(D907,'produto-estoque-total-7'!A:AB,20,0))</f>
        <v/>
      </c>
      <c r="L907" s="36">
        <f>IF(D907="","",VLOOKUP(D907,'produto-estoque-total-7'!A:AB,17,0))</f>
        <v/>
      </c>
      <c r="M907" s="1">
        <f>IF(D907="","",VLOOKUP(D907,'produto-estoque-total-7'!A:AB,18,0))</f>
        <v/>
      </c>
      <c r="N907" s="36">
        <f>IF(D907="","",VLOOKUP(D907,'produto-estoque-total-7'!A:AB,21,0))</f>
        <v/>
      </c>
      <c r="O907" s="1">
        <f>IF(D907="","",VLOOKUP(D907,'produto-estoque-total-7'!A:AB,22,0))</f>
        <v/>
      </c>
      <c r="P907" s="36">
        <f>IF(D907="","",VLOOKUP(D907,'produto-estoque-total-7'!A:AB,23,0))</f>
        <v/>
      </c>
      <c r="Q907" s="1">
        <f>IF(D907="","",VLOOKUP(D907,'produto-estoque-total-7'!A:AB,24,0))</f>
        <v/>
      </c>
      <c r="R907" s="38">
        <f>IFERROR(IF(D907="","",VLOOKUP(D907,'produto-venda-7'!B:N,13,0)),"C")</f>
        <v/>
      </c>
      <c r="S907" s="39">
        <f>IF(D907="","",VLOOKUP(D907,'produto-estoque-total-7'!A:AB,6,0))</f>
        <v/>
      </c>
      <c r="T907" s="39">
        <f>IF(D907="","",VLOOKUP(D907,'produto-estoque-total-7'!A:AB,5,0))</f>
        <v/>
      </c>
      <c r="U907" s="40">
        <f>IF(D907="","",VLOOKUP(D907,'produto-estoque-total-7'!A:AB,11,0))</f>
        <v/>
      </c>
      <c r="V907" s="41">
        <f>IF(D907="","",IFERROR(VLOOKUP(D907,'produto-entrada-7'!A:M,10,0),0))</f>
        <v/>
      </c>
      <c r="W907" s="42" t="n"/>
      <c r="X907" s="39">
        <f>IF(D907="","",VLOOKUP(D907,'produto-estoque-total-7'!A:AB,8,0))</f>
        <v/>
      </c>
      <c r="Y907" s="39">
        <f>IF(D907="","",VLOOKUP(D907,'produto-estoque-total-7'!A:AB,9,0))</f>
        <v/>
      </c>
      <c r="Z907" s="39">
        <f>IF(D907="","",VLOOKUP(D907,'produto-estoque-total-7'!A:AB,10,0))</f>
        <v/>
      </c>
      <c r="AA907" s="39">
        <f>IFERROR(IF(D907="","",VLOOKUP(D907,'produto-venda-7'!B:N,4,0)),0)</f>
        <v/>
      </c>
      <c r="AB907" s="39">
        <f>IFERROR(IF(D907="","",VLOOKUP(D907,'produto-venda-7'!B:N,5,0)),0)</f>
        <v/>
      </c>
      <c r="AC907" s="39">
        <f>IF(D907="","",IFERROR(AA907/90,0))</f>
        <v/>
      </c>
      <c r="AD907" s="36">
        <f>IF(D907="","",IFERROR(VLOOKUP(D907,'produto-entrada-7'!A:M,4,0),0))</f>
        <v/>
      </c>
      <c r="AE907" s="36">
        <f>IFERROR(IF(D907="","",VLOOKUP(D907,'produto-venda-7'!B:N,10,0)),0)</f>
        <v/>
      </c>
      <c r="AF907" s="36">
        <f>IF(D907="","",IFERROR(VLOOKUP(D907,'produto-entrada-7'!A:M,11,0),0))</f>
        <v/>
      </c>
      <c r="AG907" s="1">
        <f>IF(D907="","",IFERROR(VLOOKUP(D907,'produto-entrada-7'!A:M,12,0),0))</f>
        <v/>
      </c>
      <c r="AH907" s="1">
        <f>IF(D907="","",IFERROR(VLOOKUP(D907,'produto-entrada-7'!A:M,13,0),0))</f>
        <v/>
      </c>
      <c r="AI907" s="36">
        <f>IFERROR(IF(D907="","",VLOOKUP(D907,'produto-venda-7'!B:N,11,0)),0)</f>
        <v/>
      </c>
      <c r="AJ907" s="43">
        <f>IF(D907="","",IFERROR(AI907*AB907,0))</f>
        <v/>
      </c>
      <c r="AK907" s="44">
        <f>IFERROR(IF(D907="","",VLOOKUP(F907,'ANALISE FORNECEDOR'!$A:$I,8,0)),"")</f>
        <v/>
      </c>
      <c r="AL907" s="44">
        <f>IF(D907="","",AVERAGE(AM907,AK907))</f>
        <v/>
      </c>
      <c r="AM907" s="44">
        <f>IFERROR(IF(D907="","",VLOOKUP(F907,'ANALISE FORNECEDOR'!$A:$I,9,0)),"")</f>
        <v/>
      </c>
      <c r="AN907" s="45">
        <f>IF(D907="","",IF(Y907&gt;12,AI907*(U907+Y907),AI907*U907))</f>
        <v/>
      </c>
      <c r="AO907" s="45">
        <f>IF(D907="","",IF(Y907&gt;12,AI907*(U907+V907+Y907),AI907*(U907+V907)))</f>
        <v/>
      </c>
      <c r="AP907" s="46">
        <f>IF(D907="","",IF(Y907&gt;12,AG907*(U907+Y907),AG907*U907))</f>
        <v/>
      </c>
      <c r="AQ907" s="46">
        <f>IF(D907="","",IF(Y907&gt;12,AG907*(U907+V907+Y907),AG907*(U907+V907)))</f>
        <v/>
      </c>
      <c r="AR907" s="46">
        <f>IF(D907="","",IF(OR(R907="A",R907="AA",R907="AAA"),AP907,0))</f>
        <v/>
      </c>
      <c r="AS907" s="46">
        <f>IF(D907="","",IF(R907="B",AP907,0))</f>
        <v/>
      </c>
      <c r="AT907" s="46">
        <f>IF(D907="","",IF(R907="C",AP907,0))</f>
        <v/>
      </c>
      <c r="AU907" s="47">
        <f>IF(D907="","",IFERROR(AN907/AJ907,0))</f>
        <v/>
      </c>
      <c r="AV907" s="47">
        <f>IF(D907="","",IFERROR(((AO907)/AJ907),0))</f>
        <v/>
      </c>
      <c r="AW907" s="48">
        <f>IF(D907="","",IF(OR(S907="S",NOT(AND(ISNUMBER(AC907),ISNUMBER(AL907),AC907*AL907&gt;=0))),0,AC907*AL907))</f>
        <v/>
      </c>
      <c r="AX907" s="49">
        <f>IFERROR(IF(D907="","",AW907*AG907),0)</f>
        <v/>
      </c>
      <c r="AY907" s="48">
        <f>IF(D907="","",IF(OR(S907="S",NOT(AND(ISNUMBER(AC907),ISNUMBER(AK907),AC907*AK907&gt;=0))),0,AC907*AK907))</f>
        <v/>
      </c>
      <c r="AZ907" s="48">
        <f>IFERROR(IF(D907="","",IF(AY907=0,0,IF(((AY907)-(U907+Y907))&lt;0,0,(AY907)-U907))),0)</f>
        <v/>
      </c>
      <c r="BA907" s="49">
        <f>IF(D907="","",AZ907*AG907)</f>
        <v/>
      </c>
      <c r="BB907" s="49">
        <f>IF(D907="","",IF(OR(R907="A",R907="AA",R907="AAA"),BA907,0))</f>
        <v/>
      </c>
      <c r="BC907" s="49">
        <f>IF(D907="","",IF(R907="B",BA907,0))</f>
        <v/>
      </c>
      <c r="BD907" s="49">
        <f>IF(D907="","",IF(R907="B",BA907,0))</f>
        <v/>
      </c>
      <c r="BE907" s="49">
        <f>IF(D907="","",IF(S907="S",
1,
IF(AC907=0,
1,
IF(
IFERROR(((U907+Y907)*AG907)/((AC907*AK907)*AG907),0)&lt;0,
0,
IF(
IFERROR(((U907+Y907)*AG907)/((AC907*AK907)*AG907),0)&gt;1,
1,
IFERROR(((U907+Y907)*AG907)/((AC907*AK907)*AG907),0)
)
)
)
))</f>
        <v/>
      </c>
      <c r="BF907" s="49">
        <f>IF(D907="","",IF(S907="S",
1,
IF(AC907=0,
1,
IF(
IFERROR(((U907+V907+Y907)*AG907)/((AC907*AK907)*AG907),0)&lt;0,
0,
IF(
IFERROR(((U907+V907+Y907)*AG907)/((AC907*AK907)*AG907),0)&gt;1,
1,
IFERROR(((U907+V907+Y907)*AG907)/((AC907*AK907)*AG907),0)
)
)
)
))</f>
        <v/>
      </c>
      <c r="BG907" s="50">
        <f>IF(D907="","",IF(S907="S",0,IF(AND(ISNUMBER(AC907),ISNUMBER(AM907)),IF(OR(AC907*AM907&lt;0,ISERR(AC907*AM907)),0,AC907*AM907),0)))</f>
        <v/>
      </c>
      <c r="BH907" s="50">
        <f>IF(D907="","",IF(BY907&gt;TODAY()-60,0,IF(Y907&gt;12,MAX(0,(U907+Y907)-BG907),MAX(0,U907-BG907))))</f>
        <v/>
      </c>
      <c r="BI907" s="51">
        <f>IF(D907="","",BH907*AG907)</f>
        <v/>
      </c>
      <c r="BJ907" s="51">
        <f>IF(D907="","",IF(OR(R907="A",R907="AA",R907="AAA"),BI907,0))</f>
        <v/>
      </c>
      <c r="BK907" s="51">
        <f>IF(D907="","",IF(R907="B",BI907,0))</f>
        <v/>
      </c>
      <c r="BL907" s="51">
        <f>IF(D907="","",IF(R907="C",BI907,0))</f>
        <v/>
      </c>
      <c r="BM907" s="51">
        <f>IF(D907="","",IFERROR(MAX(0,MIN(BI907/AP907,1)),0))</f>
        <v/>
      </c>
      <c r="BN907" s="52">
        <f>IF(D907="","",AB907*AG907)</f>
        <v/>
      </c>
      <c r="BO907" s="52">
        <f>IF(D907="","",(U907+V907+X907)*AG907)</f>
        <v/>
      </c>
      <c r="BP907" s="52">
        <f>IF(D907="","",(AB907*3)*AG907)</f>
        <v/>
      </c>
      <c r="BQ907" s="52">
        <f>IF(D907="","",IF(BO907-BP907&gt;0,0,BO907-BP907))</f>
        <v/>
      </c>
      <c r="BR907" s="52">
        <f>IF(D907="","",IF(BO907-BP907-BN907&gt;0,0,BO907-BP907-BN907))</f>
        <v/>
      </c>
      <c r="BS907" s="53">
        <f>IF(D907="","",IFERROR(AB907*AI907,0))</f>
        <v/>
      </c>
      <c r="BT907" s="53">
        <f>IF(D907="","",IFERROR(IF(X907&gt;12, AI907*(U907+V907+X907), AI907*(U907+V907)),0))</f>
        <v/>
      </c>
      <c r="BU907" s="53">
        <f>IF(D907="","",IFERROR(((AB907*3)*AI907),0))</f>
        <v/>
      </c>
      <c r="BV907" s="53">
        <f>IF(D907="","",IF(BT907-BU907&gt;0,0,BT907-BU907))</f>
        <v/>
      </c>
      <c r="BW907" s="53">
        <f>IF(D907="","",IF(BT907-BU907-BS907&gt;0,0,BT907-BU907-BS907))</f>
        <v/>
      </c>
      <c r="BX907" s="36">
        <f>IF(D907="","",IFERROR(VLOOKUP(D907,'produto-entrada-7'!A:M,3,0),"SEM PEDIDO"))</f>
        <v/>
      </c>
      <c r="BY907" s="36">
        <f>IF(D907="","",VLOOKUP(D907,'produto-estoque-total-7'!A:AB,25,0))</f>
        <v/>
      </c>
      <c r="BZ907" s="36">
        <f>IF(D907="","",IFERROR(VLOOKUP(D907,'produto-estoque-total-7'!A:AB,26,0)/100,0))</f>
        <v/>
      </c>
      <c r="CA907" s="36">
        <f>IF(D907="","",IFERROR(VLOOKUP(D907,'produto-estoque-total-7'!A:AB,27,0)/100,0))</f>
        <v/>
      </c>
      <c r="CB907" s="41">
        <f>IF(D907="","",V907*AF907)</f>
        <v/>
      </c>
      <c r="CC907" s="41">
        <f>IF(D907="","",V907*AI907)</f>
        <v/>
      </c>
      <c r="CD907" s="54">
        <f>IF(D907="","",VLOOKUP(D907,'produto-estoque-total-7'!A:AB,28,0))</f>
        <v/>
      </c>
    </row>
    <row r="908">
      <c r="A908" s="36">
        <f>IF(D908="","",VLOOKUP(D908,'produto-estoque-total-7'!A:AB,3,0))</f>
        <v/>
      </c>
      <c r="B908" s="1">
        <f>IF(D908="","",VLOOKUP(D908,'produto-estoque-total-7'!A:AB,12,0))</f>
        <v/>
      </c>
      <c r="C908" s="1">
        <f>IF(D908="","",VLOOKUP(D908,'produto-estoque-total-7'!A:AB,2,0))</f>
        <v/>
      </c>
      <c r="D908" s="37">
        <f>IFERROR(IF('produto-estoque-total-7'!A907="","",'produto-estoque-total-7'!A907),"")</f>
        <v/>
      </c>
      <c r="E908" s="1">
        <f>IF(D908="","",VLOOKUP(D908,'produto-estoque-total-7'!A:AB,4,0))</f>
        <v/>
      </c>
      <c r="F908" s="36">
        <f>IF(D908="","",VLOOKUP(D908,'produto-estoque-total-7'!A:AB,13,0))</f>
        <v/>
      </c>
      <c r="G908" s="1">
        <f>IF(F908="","",VLOOKUP(F908,'FORNECEDORES X COMPRADOR'!A:D,4,0))</f>
        <v/>
      </c>
      <c r="H908" s="1">
        <f>IF(F908="","",VLOOKUP(F908,'FORNECEDORES X COMPRADOR'!A:E,5,0))</f>
        <v/>
      </c>
      <c r="I908" s="36">
        <f>IF(D908="","",VLOOKUP(D908,'produto-estoque-total-7'!A:AB,15,0))</f>
        <v/>
      </c>
      <c r="J908" s="36">
        <f>IF(D908="","",VLOOKUP(D908,'produto-estoque-total-7'!A:AB,19,0))</f>
        <v/>
      </c>
      <c r="K908" s="1">
        <f>IF(D908="","",VLOOKUP(D908,'produto-estoque-total-7'!A:AB,20,0))</f>
        <v/>
      </c>
      <c r="L908" s="36">
        <f>IF(D908="","",VLOOKUP(D908,'produto-estoque-total-7'!A:AB,17,0))</f>
        <v/>
      </c>
      <c r="M908" s="1">
        <f>IF(D908="","",VLOOKUP(D908,'produto-estoque-total-7'!A:AB,18,0))</f>
        <v/>
      </c>
      <c r="N908" s="36">
        <f>IF(D908="","",VLOOKUP(D908,'produto-estoque-total-7'!A:AB,21,0))</f>
        <v/>
      </c>
      <c r="O908" s="1">
        <f>IF(D908="","",VLOOKUP(D908,'produto-estoque-total-7'!A:AB,22,0))</f>
        <v/>
      </c>
      <c r="P908" s="36">
        <f>IF(D908="","",VLOOKUP(D908,'produto-estoque-total-7'!A:AB,23,0))</f>
        <v/>
      </c>
      <c r="Q908" s="1">
        <f>IF(D908="","",VLOOKUP(D908,'produto-estoque-total-7'!A:AB,24,0))</f>
        <v/>
      </c>
      <c r="R908" s="38">
        <f>IFERROR(IF(D908="","",VLOOKUP(D908,'produto-venda-7'!B:N,13,0)),"C")</f>
        <v/>
      </c>
      <c r="S908" s="39">
        <f>IF(D908="","",VLOOKUP(D908,'produto-estoque-total-7'!A:AB,6,0))</f>
        <v/>
      </c>
      <c r="T908" s="39">
        <f>IF(D908="","",VLOOKUP(D908,'produto-estoque-total-7'!A:AB,5,0))</f>
        <v/>
      </c>
      <c r="U908" s="40">
        <f>IF(D908="","",VLOOKUP(D908,'produto-estoque-total-7'!A:AB,11,0))</f>
        <v/>
      </c>
      <c r="V908" s="41">
        <f>IF(D908="","",IFERROR(VLOOKUP(D908,'produto-entrada-7'!A:M,10,0),0))</f>
        <v/>
      </c>
      <c r="W908" s="42" t="n"/>
      <c r="X908" s="39">
        <f>IF(D908="","",VLOOKUP(D908,'produto-estoque-total-7'!A:AB,8,0))</f>
        <v/>
      </c>
      <c r="Y908" s="39">
        <f>IF(D908="","",VLOOKUP(D908,'produto-estoque-total-7'!A:AB,9,0))</f>
        <v/>
      </c>
      <c r="Z908" s="39">
        <f>IF(D908="","",VLOOKUP(D908,'produto-estoque-total-7'!A:AB,10,0))</f>
        <v/>
      </c>
      <c r="AA908" s="39">
        <f>IFERROR(IF(D908="","",VLOOKUP(D908,'produto-venda-7'!B:N,4,0)),0)</f>
        <v/>
      </c>
      <c r="AB908" s="39">
        <f>IFERROR(IF(D908="","",VLOOKUP(D908,'produto-venda-7'!B:N,5,0)),0)</f>
        <v/>
      </c>
      <c r="AC908" s="39">
        <f>IF(D908="","",IFERROR(AA908/90,0))</f>
        <v/>
      </c>
      <c r="AD908" s="36">
        <f>IF(D908="","",IFERROR(VLOOKUP(D908,'produto-entrada-7'!A:M,4,0),0))</f>
        <v/>
      </c>
      <c r="AE908" s="36">
        <f>IFERROR(IF(D908="","",VLOOKUP(D908,'produto-venda-7'!B:N,10,0)),0)</f>
        <v/>
      </c>
      <c r="AF908" s="36">
        <f>IF(D908="","",IFERROR(VLOOKUP(D908,'produto-entrada-7'!A:M,11,0),0))</f>
        <v/>
      </c>
      <c r="AG908" s="1">
        <f>IF(D908="","",IFERROR(VLOOKUP(D908,'produto-entrada-7'!A:M,12,0),0))</f>
        <v/>
      </c>
      <c r="AH908" s="1">
        <f>IF(D908="","",IFERROR(VLOOKUP(D908,'produto-entrada-7'!A:M,13,0),0))</f>
        <v/>
      </c>
      <c r="AI908" s="36">
        <f>IFERROR(IF(D908="","",VLOOKUP(D908,'produto-venda-7'!B:N,11,0)),0)</f>
        <v/>
      </c>
      <c r="AJ908" s="43">
        <f>IF(D908="","",IFERROR(AI908*AB908,0))</f>
        <v/>
      </c>
      <c r="AK908" s="44">
        <f>IFERROR(IF(D908="","",VLOOKUP(F908,'ANALISE FORNECEDOR'!$A:$I,8,0)),"")</f>
        <v/>
      </c>
      <c r="AL908" s="44">
        <f>IF(D908="","",AVERAGE(AM908,AK908))</f>
        <v/>
      </c>
      <c r="AM908" s="44">
        <f>IFERROR(IF(D908="","",VLOOKUP(F908,'ANALISE FORNECEDOR'!$A:$I,9,0)),"")</f>
        <v/>
      </c>
      <c r="AN908" s="45">
        <f>IF(D908="","",IF(Y908&gt;12,AI908*(U908+Y908),AI908*U908))</f>
        <v/>
      </c>
      <c r="AO908" s="45">
        <f>IF(D908="","",IF(Y908&gt;12,AI908*(U908+V908+Y908),AI908*(U908+V908)))</f>
        <v/>
      </c>
      <c r="AP908" s="46">
        <f>IF(D908="","",IF(Y908&gt;12,AG908*(U908+Y908),AG908*U908))</f>
        <v/>
      </c>
      <c r="AQ908" s="46">
        <f>IF(D908="","",IF(Y908&gt;12,AG908*(U908+V908+Y908),AG908*(U908+V908)))</f>
        <v/>
      </c>
      <c r="AR908" s="46">
        <f>IF(D908="","",IF(OR(R908="A",R908="AA",R908="AAA"),AP908,0))</f>
        <v/>
      </c>
      <c r="AS908" s="46">
        <f>IF(D908="","",IF(R908="B",AP908,0))</f>
        <v/>
      </c>
      <c r="AT908" s="46">
        <f>IF(D908="","",IF(R908="C",AP908,0))</f>
        <v/>
      </c>
      <c r="AU908" s="47">
        <f>IF(D908="","",IFERROR(AN908/AJ908,0))</f>
        <v/>
      </c>
      <c r="AV908" s="47">
        <f>IF(D908="","",IFERROR(((AO908)/AJ908),0))</f>
        <v/>
      </c>
      <c r="AW908" s="48">
        <f>IF(D908="","",IF(OR(S908="S",NOT(AND(ISNUMBER(AC908),ISNUMBER(AL908),AC908*AL908&gt;=0))),0,AC908*AL908))</f>
        <v/>
      </c>
      <c r="AX908" s="49">
        <f>IFERROR(IF(D908="","",AW908*AG908),0)</f>
        <v/>
      </c>
      <c r="AY908" s="48">
        <f>IF(D908="","",IF(OR(S908="S",NOT(AND(ISNUMBER(AC908),ISNUMBER(AK908),AC908*AK908&gt;=0))),0,AC908*AK908))</f>
        <v/>
      </c>
      <c r="AZ908" s="48">
        <f>IFERROR(IF(D908="","",IF(AY908=0,0,IF(((AY908)-(U908+Y908))&lt;0,0,(AY908)-U908))),0)</f>
        <v/>
      </c>
      <c r="BA908" s="49">
        <f>IF(D908="","",AZ908*AG908)</f>
        <v/>
      </c>
      <c r="BB908" s="49">
        <f>IF(D908="","",IF(OR(R908="A",R908="AA",R908="AAA"),BA908,0))</f>
        <v/>
      </c>
      <c r="BC908" s="49">
        <f>IF(D908="","",IF(R908="B",BA908,0))</f>
        <v/>
      </c>
      <c r="BD908" s="49">
        <f>IF(D908="","",IF(R908="B",BA908,0))</f>
        <v/>
      </c>
      <c r="BE908" s="49">
        <f>IF(D908="","",IF(S908="S",
1,
IF(AC908=0,
1,
IF(
IFERROR(((U908+Y908)*AG908)/((AC908*AK908)*AG908),0)&lt;0,
0,
IF(
IFERROR(((U908+Y908)*AG908)/((AC908*AK908)*AG908),0)&gt;1,
1,
IFERROR(((U908+Y908)*AG908)/((AC908*AK908)*AG908),0)
)
)
)
))</f>
        <v/>
      </c>
      <c r="BF908" s="49">
        <f>IF(D908="","",IF(S908="S",
1,
IF(AC908=0,
1,
IF(
IFERROR(((U908+V908+Y908)*AG908)/((AC908*AK908)*AG908),0)&lt;0,
0,
IF(
IFERROR(((U908+V908+Y908)*AG908)/((AC908*AK908)*AG908),0)&gt;1,
1,
IFERROR(((U908+V908+Y908)*AG908)/((AC908*AK908)*AG908),0)
)
)
)
))</f>
        <v/>
      </c>
      <c r="BG908" s="50">
        <f>IF(D908="","",IF(S908="S",0,IF(AND(ISNUMBER(AC908),ISNUMBER(AM908)),IF(OR(AC908*AM908&lt;0,ISERR(AC908*AM908)),0,AC908*AM908),0)))</f>
        <v/>
      </c>
      <c r="BH908" s="50">
        <f>IF(D908="","",IF(BY908&gt;TODAY()-60,0,IF(Y908&gt;12,MAX(0,(U908+Y908)-BG908),MAX(0,U908-BG908))))</f>
        <v/>
      </c>
      <c r="BI908" s="51">
        <f>IF(D908="","",BH908*AG908)</f>
        <v/>
      </c>
      <c r="BJ908" s="51">
        <f>IF(D908="","",IF(OR(R908="A",R908="AA",R908="AAA"),BI908,0))</f>
        <v/>
      </c>
      <c r="BK908" s="51">
        <f>IF(D908="","",IF(R908="B",BI908,0))</f>
        <v/>
      </c>
      <c r="BL908" s="51">
        <f>IF(D908="","",IF(R908="C",BI908,0))</f>
        <v/>
      </c>
      <c r="BM908" s="51">
        <f>IF(D908="","",IFERROR(MAX(0,MIN(BI908/AP908,1)),0))</f>
        <v/>
      </c>
      <c r="BN908" s="52">
        <f>IF(D908="","",AB908*AG908)</f>
        <v/>
      </c>
      <c r="BO908" s="52">
        <f>IF(D908="","",(U908+V908+X908)*AG908)</f>
        <v/>
      </c>
      <c r="BP908" s="52">
        <f>IF(D908="","",(AB908*3)*AG908)</f>
        <v/>
      </c>
      <c r="BQ908" s="52">
        <f>IF(D908="","",IF(BO908-BP908&gt;0,0,BO908-BP908))</f>
        <v/>
      </c>
      <c r="BR908" s="52">
        <f>IF(D908="","",IF(BO908-BP908-BN908&gt;0,0,BO908-BP908-BN908))</f>
        <v/>
      </c>
      <c r="BS908" s="53">
        <f>IF(D908="","",IFERROR(AB908*AI908,0))</f>
        <v/>
      </c>
      <c r="BT908" s="53">
        <f>IF(D908="","",IFERROR(IF(X908&gt;12, AI908*(U908+V908+X908), AI908*(U908+V908)),0))</f>
        <v/>
      </c>
      <c r="BU908" s="53">
        <f>IF(D908="","",IFERROR(((AB908*3)*AI908),0))</f>
        <v/>
      </c>
      <c r="BV908" s="53">
        <f>IF(D908="","",IF(BT908-BU908&gt;0,0,BT908-BU908))</f>
        <v/>
      </c>
      <c r="BW908" s="53">
        <f>IF(D908="","",IF(BT908-BU908-BS908&gt;0,0,BT908-BU908-BS908))</f>
        <v/>
      </c>
      <c r="BX908" s="36">
        <f>IF(D908="","",IFERROR(VLOOKUP(D908,'produto-entrada-7'!A:M,3,0),"SEM PEDIDO"))</f>
        <v/>
      </c>
      <c r="BY908" s="36">
        <f>IF(D908="","",VLOOKUP(D908,'produto-estoque-total-7'!A:AB,25,0))</f>
        <v/>
      </c>
      <c r="BZ908" s="36">
        <f>IF(D908="","",IFERROR(VLOOKUP(D908,'produto-estoque-total-7'!A:AB,26,0)/100,0))</f>
        <v/>
      </c>
      <c r="CA908" s="36">
        <f>IF(D908="","",IFERROR(VLOOKUP(D908,'produto-estoque-total-7'!A:AB,27,0)/100,0))</f>
        <v/>
      </c>
      <c r="CB908" s="41">
        <f>IF(D908="","",V908*AF908)</f>
        <v/>
      </c>
      <c r="CC908" s="41">
        <f>IF(D908="","",V908*AI908)</f>
        <v/>
      </c>
      <c r="CD908" s="54">
        <f>IF(D908="","",VLOOKUP(D908,'produto-estoque-total-7'!A:AB,28,0))</f>
        <v/>
      </c>
    </row>
    <row r="909">
      <c r="A909" s="36">
        <f>IF(D909="","",VLOOKUP(D909,'produto-estoque-total-7'!A:AB,3,0))</f>
        <v/>
      </c>
      <c r="B909" s="1">
        <f>IF(D909="","",VLOOKUP(D909,'produto-estoque-total-7'!A:AB,12,0))</f>
        <v/>
      </c>
      <c r="C909" s="1">
        <f>IF(D909="","",VLOOKUP(D909,'produto-estoque-total-7'!A:AB,2,0))</f>
        <v/>
      </c>
      <c r="D909" s="37">
        <f>IFERROR(IF('produto-estoque-total-7'!A908="","",'produto-estoque-total-7'!A908),"")</f>
        <v/>
      </c>
      <c r="E909" s="1">
        <f>IF(D909="","",VLOOKUP(D909,'produto-estoque-total-7'!A:AB,4,0))</f>
        <v/>
      </c>
      <c r="F909" s="36">
        <f>IF(D909="","",VLOOKUP(D909,'produto-estoque-total-7'!A:AB,13,0))</f>
        <v/>
      </c>
      <c r="G909" s="1">
        <f>IF(F909="","",VLOOKUP(F909,'FORNECEDORES X COMPRADOR'!A:D,4,0))</f>
        <v/>
      </c>
      <c r="H909" s="1">
        <f>IF(F909="","",VLOOKUP(F909,'FORNECEDORES X COMPRADOR'!A:E,5,0))</f>
        <v/>
      </c>
      <c r="I909" s="36">
        <f>IF(D909="","",VLOOKUP(D909,'produto-estoque-total-7'!A:AB,15,0))</f>
        <v/>
      </c>
      <c r="J909" s="36">
        <f>IF(D909="","",VLOOKUP(D909,'produto-estoque-total-7'!A:AB,19,0))</f>
        <v/>
      </c>
      <c r="K909" s="1">
        <f>IF(D909="","",VLOOKUP(D909,'produto-estoque-total-7'!A:AB,20,0))</f>
        <v/>
      </c>
      <c r="L909" s="36">
        <f>IF(D909="","",VLOOKUP(D909,'produto-estoque-total-7'!A:AB,17,0))</f>
        <v/>
      </c>
      <c r="M909" s="1">
        <f>IF(D909="","",VLOOKUP(D909,'produto-estoque-total-7'!A:AB,18,0))</f>
        <v/>
      </c>
      <c r="N909" s="36">
        <f>IF(D909="","",VLOOKUP(D909,'produto-estoque-total-7'!A:AB,21,0))</f>
        <v/>
      </c>
      <c r="O909" s="1">
        <f>IF(D909="","",VLOOKUP(D909,'produto-estoque-total-7'!A:AB,22,0))</f>
        <v/>
      </c>
      <c r="P909" s="36">
        <f>IF(D909="","",VLOOKUP(D909,'produto-estoque-total-7'!A:AB,23,0))</f>
        <v/>
      </c>
      <c r="Q909" s="1">
        <f>IF(D909="","",VLOOKUP(D909,'produto-estoque-total-7'!A:AB,24,0))</f>
        <v/>
      </c>
      <c r="R909" s="38">
        <f>IFERROR(IF(D909="","",VLOOKUP(D909,'produto-venda-7'!B:N,13,0)),"C")</f>
        <v/>
      </c>
      <c r="S909" s="39">
        <f>IF(D909="","",VLOOKUP(D909,'produto-estoque-total-7'!A:AB,6,0))</f>
        <v/>
      </c>
      <c r="T909" s="39">
        <f>IF(D909="","",VLOOKUP(D909,'produto-estoque-total-7'!A:AB,5,0))</f>
        <v/>
      </c>
      <c r="U909" s="40">
        <f>IF(D909="","",VLOOKUP(D909,'produto-estoque-total-7'!A:AB,11,0))</f>
        <v/>
      </c>
      <c r="V909" s="41">
        <f>IF(D909="","",IFERROR(VLOOKUP(D909,'produto-entrada-7'!A:M,10,0),0))</f>
        <v/>
      </c>
      <c r="W909" s="42" t="n"/>
      <c r="X909" s="39">
        <f>IF(D909="","",VLOOKUP(D909,'produto-estoque-total-7'!A:AB,8,0))</f>
        <v/>
      </c>
      <c r="Y909" s="39">
        <f>IF(D909="","",VLOOKUP(D909,'produto-estoque-total-7'!A:AB,9,0))</f>
        <v/>
      </c>
      <c r="Z909" s="39">
        <f>IF(D909="","",VLOOKUP(D909,'produto-estoque-total-7'!A:AB,10,0))</f>
        <v/>
      </c>
      <c r="AA909" s="39">
        <f>IFERROR(IF(D909="","",VLOOKUP(D909,'produto-venda-7'!B:N,4,0)),0)</f>
        <v/>
      </c>
      <c r="AB909" s="39">
        <f>IFERROR(IF(D909="","",VLOOKUP(D909,'produto-venda-7'!B:N,5,0)),0)</f>
        <v/>
      </c>
      <c r="AC909" s="39">
        <f>IF(D909="","",IFERROR(AA909/90,0))</f>
        <v/>
      </c>
      <c r="AD909" s="36">
        <f>IF(D909="","",IFERROR(VLOOKUP(D909,'produto-entrada-7'!A:M,4,0),0))</f>
        <v/>
      </c>
      <c r="AE909" s="36">
        <f>IFERROR(IF(D909="","",VLOOKUP(D909,'produto-venda-7'!B:N,10,0)),0)</f>
        <v/>
      </c>
      <c r="AF909" s="36">
        <f>IF(D909="","",IFERROR(VLOOKUP(D909,'produto-entrada-7'!A:M,11,0),0))</f>
        <v/>
      </c>
      <c r="AG909" s="1">
        <f>IF(D909="","",IFERROR(VLOOKUP(D909,'produto-entrada-7'!A:M,12,0),0))</f>
        <v/>
      </c>
      <c r="AH909" s="1">
        <f>IF(D909="","",IFERROR(VLOOKUP(D909,'produto-entrada-7'!A:M,13,0),0))</f>
        <v/>
      </c>
      <c r="AI909" s="36">
        <f>IFERROR(IF(D909="","",VLOOKUP(D909,'produto-venda-7'!B:N,11,0)),0)</f>
        <v/>
      </c>
      <c r="AJ909" s="43">
        <f>IF(D909="","",IFERROR(AI909*AB909,0))</f>
        <v/>
      </c>
      <c r="AK909" s="44">
        <f>IFERROR(IF(D909="","",VLOOKUP(F909,'ANALISE FORNECEDOR'!$A:$I,8,0)),"")</f>
        <v/>
      </c>
      <c r="AL909" s="44">
        <f>IF(D909="","",AVERAGE(AM909,AK909))</f>
        <v/>
      </c>
      <c r="AM909" s="44">
        <f>IFERROR(IF(D909="","",VLOOKUP(F909,'ANALISE FORNECEDOR'!$A:$I,9,0)),"")</f>
        <v/>
      </c>
      <c r="AN909" s="45">
        <f>IF(D909="","",IF(Y909&gt;12,AI909*(U909+Y909),AI909*U909))</f>
        <v/>
      </c>
      <c r="AO909" s="45">
        <f>IF(D909="","",IF(Y909&gt;12,AI909*(U909+V909+Y909),AI909*(U909+V909)))</f>
        <v/>
      </c>
      <c r="AP909" s="46">
        <f>IF(D909="","",IF(Y909&gt;12,AG909*(U909+Y909),AG909*U909))</f>
        <v/>
      </c>
      <c r="AQ909" s="46">
        <f>IF(D909="","",IF(Y909&gt;12,AG909*(U909+V909+Y909),AG909*(U909+V909)))</f>
        <v/>
      </c>
      <c r="AR909" s="46">
        <f>IF(D909="","",IF(OR(R909="A",R909="AA",R909="AAA"),AP909,0))</f>
        <v/>
      </c>
      <c r="AS909" s="46">
        <f>IF(D909="","",IF(R909="B",AP909,0))</f>
        <v/>
      </c>
      <c r="AT909" s="46">
        <f>IF(D909="","",IF(R909="C",AP909,0))</f>
        <v/>
      </c>
      <c r="AU909" s="47">
        <f>IF(D909="","",IFERROR(AN909/AJ909,0))</f>
        <v/>
      </c>
      <c r="AV909" s="47">
        <f>IF(D909="","",IFERROR(((AO909)/AJ909),0))</f>
        <v/>
      </c>
      <c r="AW909" s="48">
        <f>IF(D909="","",IF(OR(S909="S",NOT(AND(ISNUMBER(AC909),ISNUMBER(AL909),AC909*AL909&gt;=0))),0,AC909*AL909))</f>
        <v/>
      </c>
      <c r="AX909" s="49">
        <f>IFERROR(IF(D909="","",AW909*AG909),0)</f>
        <v/>
      </c>
      <c r="AY909" s="48">
        <f>IF(D909="","",IF(OR(S909="S",NOT(AND(ISNUMBER(AC909),ISNUMBER(AK909),AC909*AK909&gt;=0))),0,AC909*AK909))</f>
        <v/>
      </c>
      <c r="AZ909" s="48">
        <f>IFERROR(IF(D909="","",IF(AY909=0,0,IF(((AY909)-(U909+Y909))&lt;0,0,(AY909)-U909))),0)</f>
        <v/>
      </c>
      <c r="BA909" s="49">
        <f>IF(D909="","",AZ909*AG909)</f>
        <v/>
      </c>
      <c r="BB909" s="49">
        <f>IF(D909="","",IF(OR(R909="A",R909="AA",R909="AAA"),BA909,0))</f>
        <v/>
      </c>
      <c r="BC909" s="49">
        <f>IF(D909="","",IF(R909="B",BA909,0))</f>
        <v/>
      </c>
      <c r="BD909" s="49">
        <f>IF(D909="","",IF(R909="B",BA909,0))</f>
        <v/>
      </c>
      <c r="BE909" s="49">
        <f>IF(D909="","",IF(S909="S",
1,
IF(AC909=0,
1,
IF(
IFERROR(((U909+Y909)*AG909)/((AC909*AK909)*AG909),0)&lt;0,
0,
IF(
IFERROR(((U909+Y909)*AG909)/((AC909*AK909)*AG909),0)&gt;1,
1,
IFERROR(((U909+Y909)*AG909)/((AC909*AK909)*AG909),0)
)
)
)
))</f>
        <v/>
      </c>
      <c r="BF909" s="49">
        <f>IF(D909="","",IF(S909="S",
1,
IF(AC909=0,
1,
IF(
IFERROR(((U909+V909+Y909)*AG909)/((AC909*AK909)*AG909),0)&lt;0,
0,
IF(
IFERROR(((U909+V909+Y909)*AG909)/((AC909*AK909)*AG909),0)&gt;1,
1,
IFERROR(((U909+V909+Y909)*AG909)/((AC909*AK909)*AG909),0)
)
)
)
))</f>
        <v/>
      </c>
      <c r="BG909" s="50">
        <f>IF(D909="","",IF(S909="S",0,IF(AND(ISNUMBER(AC909),ISNUMBER(AM909)),IF(OR(AC909*AM909&lt;0,ISERR(AC909*AM909)),0,AC909*AM909),0)))</f>
        <v/>
      </c>
      <c r="BH909" s="50">
        <f>IF(D909="","",IF(BY909&gt;TODAY()-60,0,IF(Y909&gt;12,MAX(0,(U909+Y909)-BG909),MAX(0,U909-BG909))))</f>
        <v/>
      </c>
      <c r="BI909" s="51">
        <f>IF(D909="","",BH909*AG909)</f>
        <v/>
      </c>
      <c r="BJ909" s="51">
        <f>IF(D909="","",IF(OR(R909="A",R909="AA",R909="AAA"),BI909,0))</f>
        <v/>
      </c>
      <c r="BK909" s="51">
        <f>IF(D909="","",IF(R909="B",BI909,0))</f>
        <v/>
      </c>
      <c r="BL909" s="51">
        <f>IF(D909="","",IF(R909="C",BI909,0))</f>
        <v/>
      </c>
      <c r="BM909" s="51">
        <f>IF(D909="","",IFERROR(MAX(0,MIN(BI909/AP909,1)),0))</f>
        <v/>
      </c>
      <c r="BN909" s="52">
        <f>IF(D909="","",AB909*AG909)</f>
        <v/>
      </c>
      <c r="BO909" s="52">
        <f>IF(D909="","",(U909+V909+X909)*AG909)</f>
        <v/>
      </c>
      <c r="BP909" s="52">
        <f>IF(D909="","",(AB909*3)*AG909)</f>
        <v/>
      </c>
      <c r="BQ909" s="52">
        <f>IF(D909="","",IF(BO909-BP909&gt;0,0,BO909-BP909))</f>
        <v/>
      </c>
      <c r="BR909" s="52">
        <f>IF(D909="","",IF(BO909-BP909-BN909&gt;0,0,BO909-BP909-BN909))</f>
        <v/>
      </c>
      <c r="BS909" s="53">
        <f>IF(D909="","",IFERROR(AB909*AI909,0))</f>
        <v/>
      </c>
      <c r="BT909" s="53">
        <f>IF(D909="","",IFERROR(IF(X909&gt;12, AI909*(U909+V909+X909), AI909*(U909+V909)),0))</f>
        <v/>
      </c>
      <c r="BU909" s="53">
        <f>IF(D909="","",IFERROR(((AB909*3)*AI909),0))</f>
        <v/>
      </c>
      <c r="BV909" s="53">
        <f>IF(D909="","",IF(BT909-BU909&gt;0,0,BT909-BU909))</f>
        <v/>
      </c>
      <c r="BW909" s="53">
        <f>IF(D909="","",IF(BT909-BU909-BS909&gt;0,0,BT909-BU909-BS909))</f>
        <v/>
      </c>
      <c r="BX909" s="36">
        <f>IF(D909="","",IFERROR(VLOOKUP(D909,'produto-entrada-7'!A:M,3,0),"SEM PEDIDO"))</f>
        <v/>
      </c>
      <c r="BY909" s="36">
        <f>IF(D909="","",VLOOKUP(D909,'produto-estoque-total-7'!A:AB,25,0))</f>
        <v/>
      </c>
      <c r="BZ909" s="36">
        <f>IF(D909="","",IFERROR(VLOOKUP(D909,'produto-estoque-total-7'!A:AB,26,0)/100,0))</f>
        <v/>
      </c>
      <c r="CA909" s="36">
        <f>IF(D909="","",IFERROR(VLOOKUP(D909,'produto-estoque-total-7'!A:AB,27,0)/100,0))</f>
        <v/>
      </c>
      <c r="CB909" s="41">
        <f>IF(D909="","",V909*AF909)</f>
        <v/>
      </c>
      <c r="CC909" s="41">
        <f>IF(D909="","",V909*AI909)</f>
        <v/>
      </c>
      <c r="CD909" s="54">
        <f>IF(D909="","",VLOOKUP(D909,'produto-estoque-total-7'!A:AB,28,0))</f>
        <v/>
      </c>
    </row>
    <row r="910">
      <c r="A910" s="36">
        <f>IF(D910="","",VLOOKUP(D910,'produto-estoque-total-7'!A:AB,3,0))</f>
        <v/>
      </c>
      <c r="B910" s="1">
        <f>IF(D910="","",VLOOKUP(D910,'produto-estoque-total-7'!A:AB,12,0))</f>
        <v/>
      </c>
      <c r="C910" s="1">
        <f>IF(D910="","",VLOOKUP(D910,'produto-estoque-total-7'!A:AB,2,0))</f>
        <v/>
      </c>
      <c r="D910" s="37">
        <f>IFERROR(IF('produto-estoque-total-7'!A909="","",'produto-estoque-total-7'!A909),"")</f>
        <v/>
      </c>
      <c r="E910" s="1">
        <f>IF(D910="","",VLOOKUP(D910,'produto-estoque-total-7'!A:AB,4,0))</f>
        <v/>
      </c>
      <c r="F910" s="36">
        <f>IF(D910="","",VLOOKUP(D910,'produto-estoque-total-7'!A:AB,13,0))</f>
        <v/>
      </c>
      <c r="G910" s="1">
        <f>IF(F910="","",VLOOKUP(F910,'FORNECEDORES X COMPRADOR'!A:D,4,0))</f>
        <v/>
      </c>
      <c r="H910" s="1">
        <f>IF(F910="","",VLOOKUP(F910,'FORNECEDORES X COMPRADOR'!A:E,5,0))</f>
        <v/>
      </c>
      <c r="I910" s="36">
        <f>IF(D910="","",VLOOKUP(D910,'produto-estoque-total-7'!A:AB,15,0))</f>
        <v/>
      </c>
      <c r="J910" s="36">
        <f>IF(D910="","",VLOOKUP(D910,'produto-estoque-total-7'!A:AB,19,0))</f>
        <v/>
      </c>
      <c r="K910" s="1">
        <f>IF(D910="","",VLOOKUP(D910,'produto-estoque-total-7'!A:AB,20,0))</f>
        <v/>
      </c>
      <c r="L910" s="36">
        <f>IF(D910="","",VLOOKUP(D910,'produto-estoque-total-7'!A:AB,17,0))</f>
        <v/>
      </c>
      <c r="M910" s="1">
        <f>IF(D910="","",VLOOKUP(D910,'produto-estoque-total-7'!A:AB,18,0))</f>
        <v/>
      </c>
      <c r="N910" s="36">
        <f>IF(D910="","",VLOOKUP(D910,'produto-estoque-total-7'!A:AB,21,0))</f>
        <v/>
      </c>
      <c r="O910" s="1">
        <f>IF(D910="","",VLOOKUP(D910,'produto-estoque-total-7'!A:AB,22,0))</f>
        <v/>
      </c>
      <c r="P910" s="36">
        <f>IF(D910="","",VLOOKUP(D910,'produto-estoque-total-7'!A:AB,23,0))</f>
        <v/>
      </c>
      <c r="Q910" s="1">
        <f>IF(D910="","",VLOOKUP(D910,'produto-estoque-total-7'!A:AB,24,0))</f>
        <v/>
      </c>
      <c r="R910" s="38">
        <f>IFERROR(IF(D910="","",VLOOKUP(D910,'produto-venda-7'!B:N,13,0)),"C")</f>
        <v/>
      </c>
      <c r="S910" s="39">
        <f>IF(D910="","",VLOOKUP(D910,'produto-estoque-total-7'!A:AB,6,0))</f>
        <v/>
      </c>
      <c r="T910" s="39">
        <f>IF(D910="","",VLOOKUP(D910,'produto-estoque-total-7'!A:AB,5,0))</f>
        <v/>
      </c>
      <c r="U910" s="40">
        <f>IF(D910="","",VLOOKUP(D910,'produto-estoque-total-7'!A:AB,11,0))</f>
        <v/>
      </c>
      <c r="V910" s="41">
        <f>IF(D910="","",IFERROR(VLOOKUP(D910,'produto-entrada-7'!A:M,10,0),0))</f>
        <v/>
      </c>
      <c r="W910" s="42" t="n"/>
      <c r="X910" s="39">
        <f>IF(D910="","",VLOOKUP(D910,'produto-estoque-total-7'!A:AB,8,0))</f>
        <v/>
      </c>
      <c r="Y910" s="39">
        <f>IF(D910="","",VLOOKUP(D910,'produto-estoque-total-7'!A:AB,9,0))</f>
        <v/>
      </c>
      <c r="Z910" s="39">
        <f>IF(D910="","",VLOOKUP(D910,'produto-estoque-total-7'!A:AB,10,0))</f>
        <v/>
      </c>
      <c r="AA910" s="39">
        <f>IFERROR(IF(D910="","",VLOOKUP(D910,'produto-venda-7'!B:N,4,0)),0)</f>
        <v/>
      </c>
      <c r="AB910" s="39">
        <f>IFERROR(IF(D910="","",VLOOKUP(D910,'produto-venda-7'!B:N,5,0)),0)</f>
        <v/>
      </c>
      <c r="AC910" s="39">
        <f>IF(D910="","",IFERROR(AA910/90,0))</f>
        <v/>
      </c>
      <c r="AD910" s="36">
        <f>IF(D910="","",IFERROR(VLOOKUP(D910,'produto-entrada-7'!A:M,4,0),0))</f>
        <v/>
      </c>
      <c r="AE910" s="36">
        <f>IFERROR(IF(D910="","",VLOOKUP(D910,'produto-venda-7'!B:N,10,0)),0)</f>
        <v/>
      </c>
      <c r="AF910" s="36">
        <f>IF(D910="","",IFERROR(VLOOKUP(D910,'produto-entrada-7'!A:M,11,0),0))</f>
        <v/>
      </c>
      <c r="AG910" s="1">
        <f>IF(D910="","",IFERROR(VLOOKUP(D910,'produto-entrada-7'!A:M,12,0),0))</f>
        <v/>
      </c>
      <c r="AH910" s="1">
        <f>IF(D910="","",IFERROR(VLOOKUP(D910,'produto-entrada-7'!A:M,13,0),0))</f>
        <v/>
      </c>
      <c r="AI910" s="36">
        <f>IFERROR(IF(D910="","",VLOOKUP(D910,'produto-venda-7'!B:N,11,0)),0)</f>
        <v/>
      </c>
      <c r="AJ910" s="43">
        <f>IF(D910="","",IFERROR(AI910*AB910,0))</f>
        <v/>
      </c>
      <c r="AK910" s="44">
        <f>IFERROR(IF(D910="","",VLOOKUP(F910,'ANALISE FORNECEDOR'!$A:$I,8,0)),"")</f>
        <v/>
      </c>
      <c r="AL910" s="44">
        <f>IF(D910="","",AVERAGE(AM910,AK910))</f>
        <v/>
      </c>
      <c r="AM910" s="44">
        <f>IFERROR(IF(D910="","",VLOOKUP(F910,'ANALISE FORNECEDOR'!$A:$I,9,0)),"")</f>
        <v/>
      </c>
      <c r="AN910" s="45">
        <f>IF(D910="","",IF(Y910&gt;12,AI910*(U910+Y910),AI910*U910))</f>
        <v/>
      </c>
      <c r="AO910" s="45">
        <f>IF(D910="","",IF(Y910&gt;12,AI910*(U910+V910+Y910),AI910*(U910+V910)))</f>
        <v/>
      </c>
      <c r="AP910" s="46">
        <f>IF(D910="","",IF(Y910&gt;12,AG910*(U910+Y910),AG910*U910))</f>
        <v/>
      </c>
      <c r="AQ910" s="46">
        <f>IF(D910="","",IF(Y910&gt;12,AG910*(U910+V910+Y910),AG910*(U910+V910)))</f>
        <v/>
      </c>
      <c r="AR910" s="46">
        <f>IF(D910="","",IF(OR(R910="A",R910="AA",R910="AAA"),AP910,0))</f>
        <v/>
      </c>
      <c r="AS910" s="46">
        <f>IF(D910="","",IF(R910="B",AP910,0))</f>
        <v/>
      </c>
      <c r="AT910" s="46">
        <f>IF(D910="","",IF(R910="C",AP910,0))</f>
        <v/>
      </c>
      <c r="AU910" s="47">
        <f>IF(D910="","",IFERROR(AN910/AJ910,0))</f>
        <v/>
      </c>
      <c r="AV910" s="47">
        <f>IF(D910="","",IFERROR(((AO910)/AJ910),0))</f>
        <v/>
      </c>
      <c r="AW910" s="48">
        <f>IF(D910="","",IF(OR(S910="S",NOT(AND(ISNUMBER(AC910),ISNUMBER(AL910),AC910*AL910&gt;=0))),0,AC910*AL910))</f>
        <v/>
      </c>
      <c r="AX910" s="49">
        <f>IFERROR(IF(D910="","",AW910*AG910),0)</f>
        <v/>
      </c>
      <c r="AY910" s="48">
        <f>IF(D910="","",IF(OR(S910="S",NOT(AND(ISNUMBER(AC910),ISNUMBER(AK910),AC910*AK910&gt;=0))),0,AC910*AK910))</f>
        <v/>
      </c>
      <c r="AZ910" s="48">
        <f>IFERROR(IF(D910="","",IF(AY910=0,0,IF(((AY910)-(U910+Y910))&lt;0,0,(AY910)-U910))),0)</f>
        <v/>
      </c>
      <c r="BA910" s="49">
        <f>IF(D910="","",AZ910*AG910)</f>
        <v/>
      </c>
      <c r="BB910" s="49">
        <f>IF(D910="","",IF(OR(R910="A",R910="AA",R910="AAA"),BA910,0))</f>
        <v/>
      </c>
      <c r="BC910" s="49">
        <f>IF(D910="","",IF(R910="B",BA910,0))</f>
        <v/>
      </c>
      <c r="BD910" s="49">
        <f>IF(D910="","",IF(R910="B",BA910,0))</f>
        <v/>
      </c>
      <c r="BE910" s="49">
        <f>IF(D910="","",IF(S910="S",
1,
IF(AC910=0,
1,
IF(
IFERROR(((U910+Y910)*AG910)/((AC910*AK910)*AG910),0)&lt;0,
0,
IF(
IFERROR(((U910+Y910)*AG910)/((AC910*AK910)*AG910),0)&gt;1,
1,
IFERROR(((U910+Y910)*AG910)/((AC910*AK910)*AG910),0)
)
)
)
))</f>
        <v/>
      </c>
      <c r="BF910" s="49">
        <f>IF(D910="","",IF(S910="S",
1,
IF(AC910=0,
1,
IF(
IFERROR(((U910+V910+Y910)*AG910)/((AC910*AK910)*AG910),0)&lt;0,
0,
IF(
IFERROR(((U910+V910+Y910)*AG910)/((AC910*AK910)*AG910),0)&gt;1,
1,
IFERROR(((U910+V910+Y910)*AG910)/((AC910*AK910)*AG910),0)
)
)
)
))</f>
        <v/>
      </c>
      <c r="BG910" s="50">
        <f>IF(D910="","",IF(S910="S",0,IF(AND(ISNUMBER(AC910),ISNUMBER(AM910)),IF(OR(AC910*AM910&lt;0,ISERR(AC910*AM910)),0,AC910*AM910),0)))</f>
        <v/>
      </c>
      <c r="BH910" s="50">
        <f>IF(D910="","",IF(BY910&gt;TODAY()-60,0,IF(Y910&gt;12,MAX(0,(U910+Y910)-BG910),MAX(0,U910-BG910))))</f>
        <v/>
      </c>
      <c r="BI910" s="51">
        <f>IF(D910="","",BH910*AG910)</f>
        <v/>
      </c>
      <c r="BJ910" s="51">
        <f>IF(D910="","",IF(OR(R910="A",R910="AA",R910="AAA"),BI910,0))</f>
        <v/>
      </c>
      <c r="BK910" s="51">
        <f>IF(D910="","",IF(R910="B",BI910,0))</f>
        <v/>
      </c>
      <c r="BL910" s="51">
        <f>IF(D910="","",IF(R910="C",BI910,0))</f>
        <v/>
      </c>
      <c r="BM910" s="51">
        <f>IF(D910="","",IFERROR(MAX(0,MIN(BI910/AP910,1)),0))</f>
        <v/>
      </c>
      <c r="BN910" s="52">
        <f>IF(D910="","",AB910*AG910)</f>
        <v/>
      </c>
      <c r="BO910" s="52">
        <f>IF(D910="","",(U910+V910+X910)*AG910)</f>
        <v/>
      </c>
      <c r="BP910" s="52">
        <f>IF(D910="","",(AB910*3)*AG910)</f>
        <v/>
      </c>
      <c r="BQ910" s="52">
        <f>IF(D910="","",IF(BO910-BP910&gt;0,0,BO910-BP910))</f>
        <v/>
      </c>
      <c r="BR910" s="52">
        <f>IF(D910="","",IF(BO910-BP910-BN910&gt;0,0,BO910-BP910-BN910))</f>
        <v/>
      </c>
      <c r="BS910" s="53">
        <f>IF(D910="","",IFERROR(AB910*AI910,0))</f>
        <v/>
      </c>
      <c r="BT910" s="53">
        <f>IF(D910="","",IFERROR(IF(X910&gt;12, AI910*(U910+V910+X910), AI910*(U910+V910)),0))</f>
        <v/>
      </c>
      <c r="BU910" s="53">
        <f>IF(D910="","",IFERROR(((AB910*3)*AI910),0))</f>
        <v/>
      </c>
      <c r="BV910" s="53">
        <f>IF(D910="","",IF(BT910-BU910&gt;0,0,BT910-BU910))</f>
        <v/>
      </c>
      <c r="BW910" s="53">
        <f>IF(D910="","",IF(BT910-BU910-BS910&gt;0,0,BT910-BU910-BS910))</f>
        <v/>
      </c>
      <c r="BX910" s="36">
        <f>IF(D910="","",IFERROR(VLOOKUP(D910,'produto-entrada-7'!A:M,3,0),"SEM PEDIDO"))</f>
        <v/>
      </c>
      <c r="BY910" s="36">
        <f>IF(D910="","",VLOOKUP(D910,'produto-estoque-total-7'!A:AB,25,0))</f>
        <v/>
      </c>
      <c r="BZ910" s="36">
        <f>IF(D910="","",IFERROR(VLOOKUP(D910,'produto-estoque-total-7'!A:AB,26,0)/100,0))</f>
        <v/>
      </c>
      <c r="CA910" s="36">
        <f>IF(D910="","",IFERROR(VLOOKUP(D910,'produto-estoque-total-7'!A:AB,27,0)/100,0))</f>
        <v/>
      </c>
      <c r="CB910" s="41">
        <f>IF(D910="","",V910*AF910)</f>
        <v/>
      </c>
      <c r="CC910" s="41">
        <f>IF(D910="","",V910*AI910)</f>
        <v/>
      </c>
      <c r="CD910" s="54">
        <f>IF(D910="","",VLOOKUP(D910,'produto-estoque-total-7'!A:AB,28,0))</f>
        <v/>
      </c>
    </row>
    <row r="911">
      <c r="A911" s="36">
        <f>IF(D911="","",VLOOKUP(D911,'produto-estoque-total-7'!A:AB,3,0))</f>
        <v/>
      </c>
      <c r="B911" s="1">
        <f>IF(D911="","",VLOOKUP(D911,'produto-estoque-total-7'!A:AB,12,0))</f>
        <v/>
      </c>
      <c r="C911" s="1">
        <f>IF(D911="","",VLOOKUP(D911,'produto-estoque-total-7'!A:AB,2,0))</f>
        <v/>
      </c>
      <c r="D911" s="37">
        <f>IFERROR(IF('produto-estoque-total-7'!A910="","",'produto-estoque-total-7'!A910),"")</f>
        <v/>
      </c>
      <c r="E911" s="1">
        <f>IF(D911="","",VLOOKUP(D911,'produto-estoque-total-7'!A:AB,4,0))</f>
        <v/>
      </c>
      <c r="F911" s="36">
        <f>IF(D911="","",VLOOKUP(D911,'produto-estoque-total-7'!A:AB,13,0))</f>
        <v/>
      </c>
      <c r="G911" s="1">
        <f>IF(F911="","",VLOOKUP(F911,'FORNECEDORES X COMPRADOR'!A:D,4,0))</f>
        <v/>
      </c>
      <c r="H911" s="1">
        <f>IF(F911="","",VLOOKUP(F911,'FORNECEDORES X COMPRADOR'!A:E,5,0))</f>
        <v/>
      </c>
      <c r="I911" s="36">
        <f>IF(D911="","",VLOOKUP(D911,'produto-estoque-total-7'!A:AB,15,0))</f>
        <v/>
      </c>
      <c r="J911" s="36">
        <f>IF(D911="","",VLOOKUP(D911,'produto-estoque-total-7'!A:AB,19,0))</f>
        <v/>
      </c>
      <c r="K911" s="1">
        <f>IF(D911="","",VLOOKUP(D911,'produto-estoque-total-7'!A:AB,20,0))</f>
        <v/>
      </c>
      <c r="L911" s="36">
        <f>IF(D911="","",VLOOKUP(D911,'produto-estoque-total-7'!A:AB,17,0))</f>
        <v/>
      </c>
      <c r="M911" s="1">
        <f>IF(D911="","",VLOOKUP(D911,'produto-estoque-total-7'!A:AB,18,0))</f>
        <v/>
      </c>
      <c r="N911" s="36">
        <f>IF(D911="","",VLOOKUP(D911,'produto-estoque-total-7'!A:AB,21,0))</f>
        <v/>
      </c>
      <c r="O911" s="1">
        <f>IF(D911="","",VLOOKUP(D911,'produto-estoque-total-7'!A:AB,22,0))</f>
        <v/>
      </c>
      <c r="P911" s="36">
        <f>IF(D911="","",VLOOKUP(D911,'produto-estoque-total-7'!A:AB,23,0))</f>
        <v/>
      </c>
      <c r="Q911" s="1">
        <f>IF(D911="","",VLOOKUP(D911,'produto-estoque-total-7'!A:AB,24,0))</f>
        <v/>
      </c>
      <c r="R911" s="38">
        <f>IFERROR(IF(D911="","",VLOOKUP(D911,'produto-venda-7'!B:N,13,0)),"C")</f>
        <v/>
      </c>
      <c r="S911" s="39">
        <f>IF(D911="","",VLOOKUP(D911,'produto-estoque-total-7'!A:AB,6,0))</f>
        <v/>
      </c>
      <c r="T911" s="39">
        <f>IF(D911="","",VLOOKUP(D911,'produto-estoque-total-7'!A:AB,5,0))</f>
        <v/>
      </c>
      <c r="U911" s="40">
        <f>IF(D911="","",VLOOKUP(D911,'produto-estoque-total-7'!A:AB,11,0))</f>
        <v/>
      </c>
      <c r="V911" s="41">
        <f>IF(D911="","",IFERROR(VLOOKUP(D911,'produto-entrada-7'!A:M,10,0),0))</f>
        <v/>
      </c>
      <c r="W911" s="42" t="n"/>
      <c r="X911" s="39">
        <f>IF(D911="","",VLOOKUP(D911,'produto-estoque-total-7'!A:AB,8,0))</f>
        <v/>
      </c>
      <c r="Y911" s="39">
        <f>IF(D911="","",VLOOKUP(D911,'produto-estoque-total-7'!A:AB,9,0))</f>
        <v/>
      </c>
      <c r="Z911" s="39">
        <f>IF(D911="","",VLOOKUP(D911,'produto-estoque-total-7'!A:AB,10,0))</f>
        <v/>
      </c>
      <c r="AA911" s="39">
        <f>IFERROR(IF(D911="","",VLOOKUP(D911,'produto-venda-7'!B:N,4,0)),0)</f>
        <v/>
      </c>
      <c r="AB911" s="39">
        <f>IFERROR(IF(D911="","",VLOOKUP(D911,'produto-venda-7'!B:N,5,0)),0)</f>
        <v/>
      </c>
      <c r="AC911" s="39">
        <f>IF(D911="","",IFERROR(AA911/90,0))</f>
        <v/>
      </c>
      <c r="AD911" s="36">
        <f>IF(D911="","",IFERROR(VLOOKUP(D911,'produto-entrada-7'!A:M,4,0),0))</f>
        <v/>
      </c>
      <c r="AE911" s="36">
        <f>IFERROR(IF(D911="","",VLOOKUP(D911,'produto-venda-7'!B:N,10,0)),0)</f>
        <v/>
      </c>
      <c r="AF911" s="36">
        <f>IF(D911="","",IFERROR(VLOOKUP(D911,'produto-entrada-7'!A:M,11,0),0))</f>
        <v/>
      </c>
      <c r="AG911" s="1">
        <f>IF(D911="","",IFERROR(VLOOKUP(D911,'produto-entrada-7'!A:M,12,0),0))</f>
        <v/>
      </c>
      <c r="AH911" s="1">
        <f>IF(D911="","",IFERROR(VLOOKUP(D911,'produto-entrada-7'!A:M,13,0),0))</f>
        <v/>
      </c>
      <c r="AI911" s="36">
        <f>IFERROR(IF(D911="","",VLOOKUP(D911,'produto-venda-7'!B:N,11,0)),0)</f>
        <v/>
      </c>
      <c r="AJ911" s="43">
        <f>IF(D911="","",IFERROR(AI911*AB911,0))</f>
        <v/>
      </c>
      <c r="AK911" s="44">
        <f>IFERROR(IF(D911="","",VLOOKUP(F911,'ANALISE FORNECEDOR'!$A:$I,8,0)),"")</f>
        <v/>
      </c>
      <c r="AL911" s="44">
        <f>IF(D911="","",AVERAGE(AM911,AK911))</f>
        <v/>
      </c>
      <c r="AM911" s="44">
        <f>IFERROR(IF(D911="","",VLOOKUP(F911,'ANALISE FORNECEDOR'!$A:$I,9,0)),"")</f>
        <v/>
      </c>
      <c r="AN911" s="45">
        <f>IF(D911="","",IF(Y911&gt;12,AI911*(U911+Y911),AI911*U911))</f>
        <v/>
      </c>
      <c r="AO911" s="45">
        <f>IF(D911="","",IF(Y911&gt;12,AI911*(U911+V911+Y911),AI911*(U911+V911)))</f>
        <v/>
      </c>
      <c r="AP911" s="46">
        <f>IF(D911="","",IF(Y911&gt;12,AG911*(U911+Y911),AG911*U911))</f>
        <v/>
      </c>
      <c r="AQ911" s="46">
        <f>IF(D911="","",IF(Y911&gt;12,AG911*(U911+V911+Y911),AG911*(U911+V911)))</f>
        <v/>
      </c>
      <c r="AR911" s="46">
        <f>IF(D911="","",IF(OR(R911="A",R911="AA",R911="AAA"),AP911,0))</f>
        <v/>
      </c>
      <c r="AS911" s="46">
        <f>IF(D911="","",IF(R911="B",AP911,0))</f>
        <v/>
      </c>
      <c r="AT911" s="46">
        <f>IF(D911="","",IF(R911="C",AP911,0))</f>
        <v/>
      </c>
      <c r="AU911" s="47">
        <f>IF(D911="","",IFERROR(AN911/AJ911,0))</f>
        <v/>
      </c>
      <c r="AV911" s="47">
        <f>IF(D911="","",IFERROR(((AO911)/AJ911),0))</f>
        <v/>
      </c>
      <c r="AW911" s="48">
        <f>IF(D911="","",IF(OR(S911="S",NOT(AND(ISNUMBER(AC911),ISNUMBER(AL911),AC911*AL911&gt;=0))),0,AC911*AL911))</f>
        <v/>
      </c>
      <c r="AX911" s="49">
        <f>IFERROR(IF(D911="","",AW911*AG911),0)</f>
        <v/>
      </c>
      <c r="AY911" s="48">
        <f>IF(D911="","",IF(OR(S911="S",NOT(AND(ISNUMBER(AC911),ISNUMBER(AK911),AC911*AK911&gt;=0))),0,AC911*AK911))</f>
        <v/>
      </c>
      <c r="AZ911" s="48">
        <f>IFERROR(IF(D911="","",IF(AY911=0,0,IF(((AY911)-(U911+Y911))&lt;0,0,(AY911)-U911))),0)</f>
        <v/>
      </c>
      <c r="BA911" s="49">
        <f>IF(D911="","",AZ911*AG911)</f>
        <v/>
      </c>
      <c r="BB911" s="49">
        <f>IF(D911="","",IF(OR(R911="A",R911="AA",R911="AAA"),BA911,0))</f>
        <v/>
      </c>
      <c r="BC911" s="49">
        <f>IF(D911="","",IF(R911="B",BA911,0))</f>
        <v/>
      </c>
      <c r="BD911" s="49">
        <f>IF(D911="","",IF(R911="B",BA911,0))</f>
        <v/>
      </c>
      <c r="BE911" s="49">
        <f>IF(D911="","",IF(S911="S",
1,
IF(AC911=0,
1,
IF(
IFERROR(((U911+Y911)*AG911)/((AC911*AK911)*AG911),0)&lt;0,
0,
IF(
IFERROR(((U911+Y911)*AG911)/((AC911*AK911)*AG911),0)&gt;1,
1,
IFERROR(((U911+Y911)*AG911)/((AC911*AK911)*AG911),0)
)
)
)
))</f>
        <v/>
      </c>
      <c r="BF911" s="49">
        <f>IF(D911="","",IF(S911="S",
1,
IF(AC911=0,
1,
IF(
IFERROR(((U911+V911+Y911)*AG911)/((AC911*AK911)*AG911),0)&lt;0,
0,
IF(
IFERROR(((U911+V911+Y911)*AG911)/((AC911*AK911)*AG911),0)&gt;1,
1,
IFERROR(((U911+V911+Y911)*AG911)/((AC911*AK911)*AG911),0)
)
)
)
))</f>
        <v/>
      </c>
      <c r="BG911" s="50">
        <f>IF(D911="","",IF(S911="S",0,IF(AND(ISNUMBER(AC911),ISNUMBER(AM911)),IF(OR(AC911*AM911&lt;0,ISERR(AC911*AM911)),0,AC911*AM911),0)))</f>
        <v/>
      </c>
      <c r="BH911" s="50">
        <f>IF(D911="","",IF(BY911&gt;TODAY()-60,0,IF(Y911&gt;12,MAX(0,(U911+Y911)-BG911),MAX(0,U911-BG911))))</f>
        <v/>
      </c>
      <c r="BI911" s="51">
        <f>IF(D911="","",BH911*AG911)</f>
        <v/>
      </c>
      <c r="BJ911" s="51">
        <f>IF(D911="","",IF(OR(R911="A",R911="AA",R911="AAA"),BI911,0))</f>
        <v/>
      </c>
      <c r="BK911" s="51">
        <f>IF(D911="","",IF(R911="B",BI911,0))</f>
        <v/>
      </c>
      <c r="BL911" s="51">
        <f>IF(D911="","",IF(R911="C",BI911,0))</f>
        <v/>
      </c>
      <c r="BM911" s="51">
        <f>IF(D911="","",IFERROR(MAX(0,MIN(BI911/AP911,1)),0))</f>
        <v/>
      </c>
      <c r="BN911" s="52">
        <f>IF(D911="","",AB911*AG911)</f>
        <v/>
      </c>
      <c r="BO911" s="52">
        <f>IF(D911="","",(U911+V911+X911)*AG911)</f>
        <v/>
      </c>
      <c r="BP911" s="52">
        <f>IF(D911="","",(AB911*3)*AG911)</f>
        <v/>
      </c>
      <c r="BQ911" s="52">
        <f>IF(D911="","",IF(BO911-BP911&gt;0,0,BO911-BP911))</f>
        <v/>
      </c>
      <c r="BR911" s="52">
        <f>IF(D911="","",IF(BO911-BP911-BN911&gt;0,0,BO911-BP911-BN911))</f>
        <v/>
      </c>
      <c r="BS911" s="53">
        <f>IF(D911="","",IFERROR(AB911*AI911,0))</f>
        <v/>
      </c>
      <c r="BT911" s="53">
        <f>IF(D911="","",IFERROR(IF(X911&gt;12, AI911*(U911+V911+X911), AI911*(U911+V911)),0))</f>
        <v/>
      </c>
      <c r="BU911" s="53">
        <f>IF(D911="","",IFERROR(((AB911*3)*AI911),0))</f>
        <v/>
      </c>
      <c r="BV911" s="53">
        <f>IF(D911="","",IF(BT911-BU911&gt;0,0,BT911-BU911))</f>
        <v/>
      </c>
      <c r="BW911" s="53">
        <f>IF(D911="","",IF(BT911-BU911-BS911&gt;0,0,BT911-BU911-BS911))</f>
        <v/>
      </c>
      <c r="BX911" s="36">
        <f>IF(D911="","",IFERROR(VLOOKUP(D911,'produto-entrada-7'!A:M,3,0),"SEM PEDIDO"))</f>
        <v/>
      </c>
      <c r="BY911" s="36">
        <f>IF(D911="","",VLOOKUP(D911,'produto-estoque-total-7'!A:AB,25,0))</f>
        <v/>
      </c>
      <c r="BZ911" s="36">
        <f>IF(D911="","",IFERROR(VLOOKUP(D911,'produto-estoque-total-7'!A:AB,26,0)/100,0))</f>
        <v/>
      </c>
      <c r="CA911" s="36">
        <f>IF(D911="","",IFERROR(VLOOKUP(D911,'produto-estoque-total-7'!A:AB,27,0)/100,0))</f>
        <v/>
      </c>
      <c r="CB911" s="41">
        <f>IF(D911="","",V911*AF911)</f>
        <v/>
      </c>
      <c r="CC911" s="41">
        <f>IF(D911="","",V911*AI911)</f>
        <v/>
      </c>
      <c r="CD911" s="54">
        <f>IF(D911="","",VLOOKUP(D911,'produto-estoque-total-7'!A:AB,28,0))</f>
        <v/>
      </c>
    </row>
    <row r="912">
      <c r="A912" s="36">
        <f>IF(D912="","",VLOOKUP(D912,'produto-estoque-total-7'!A:AB,3,0))</f>
        <v/>
      </c>
      <c r="B912" s="1">
        <f>IF(D912="","",VLOOKUP(D912,'produto-estoque-total-7'!A:AB,12,0))</f>
        <v/>
      </c>
      <c r="C912" s="1">
        <f>IF(D912="","",VLOOKUP(D912,'produto-estoque-total-7'!A:AB,2,0))</f>
        <v/>
      </c>
      <c r="D912" s="37">
        <f>IFERROR(IF('produto-estoque-total-7'!A911="","",'produto-estoque-total-7'!A911),"")</f>
        <v/>
      </c>
      <c r="E912" s="1">
        <f>IF(D912="","",VLOOKUP(D912,'produto-estoque-total-7'!A:AB,4,0))</f>
        <v/>
      </c>
      <c r="F912" s="36">
        <f>IF(D912="","",VLOOKUP(D912,'produto-estoque-total-7'!A:AB,13,0))</f>
        <v/>
      </c>
      <c r="G912" s="1">
        <f>IF(F912="","",VLOOKUP(F912,'FORNECEDORES X COMPRADOR'!A:D,4,0))</f>
        <v/>
      </c>
      <c r="H912" s="1">
        <f>IF(F912="","",VLOOKUP(F912,'FORNECEDORES X COMPRADOR'!A:E,5,0))</f>
        <v/>
      </c>
      <c r="I912" s="36">
        <f>IF(D912="","",VLOOKUP(D912,'produto-estoque-total-7'!A:AB,15,0))</f>
        <v/>
      </c>
      <c r="J912" s="36">
        <f>IF(D912="","",VLOOKUP(D912,'produto-estoque-total-7'!A:AB,19,0))</f>
        <v/>
      </c>
      <c r="K912" s="1">
        <f>IF(D912="","",VLOOKUP(D912,'produto-estoque-total-7'!A:AB,20,0))</f>
        <v/>
      </c>
      <c r="L912" s="36">
        <f>IF(D912="","",VLOOKUP(D912,'produto-estoque-total-7'!A:AB,17,0))</f>
        <v/>
      </c>
      <c r="M912" s="1">
        <f>IF(D912="","",VLOOKUP(D912,'produto-estoque-total-7'!A:AB,18,0))</f>
        <v/>
      </c>
      <c r="N912" s="36">
        <f>IF(D912="","",VLOOKUP(D912,'produto-estoque-total-7'!A:AB,21,0))</f>
        <v/>
      </c>
      <c r="O912" s="1">
        <f>IF(D912="","",VLOOKUP(D912,'produto-estoque-total-7'!A:AB,22,0))</f>
        <v/>
      </c>
      <c r="P912" s="36">
        <f>IF(D912="","",VLOOKUP(D912,'produto-estoque-total-7'!A:AB,23,0))</f>
        <v/>
      </c>
      <c r="Q912" s="1">
        <f>IF(D912="","",VLOOKUP(D912,'produto-estoque-total-7'!A:AB,24,0))</f>
        <v/>
      </c>
      <c r="R912" s="38">
        <f>IFERROR(IF(D912="","",VLOOKUP(D912,'produto-venda-7'!B:N,13,0)),"C")</f>
        <v/>
      </c>
      <c r="S912" s="39">
        <f>IF(D912="","",VLOOKUP(D912,'produto-estoque-total-7'!A:AB,6,0))</f>
        <v/>
      </c>
      <c r="T912" s="39">
        <f>IF(D912="","",VLOOKUP(D912,'produto-estoque-total-7'!A:AB,5,0))</f>
        <v/>
      </c>
      <c r="U912" s="40">
        <f>IF(D912="","",VLOOKUP(D912,'produto-estoque-total-7'!A:AB,11,0))</f>
        <v/>
      </c>
      <c r="V912" s="41">
        <f>IF(D912="","",IFERROR(VLOOKUP(D912,'produto-entrada-7'!A:M,10,0),0))</f>
        <v/>
      </c>
      <c r="W912" s="42" t="n"/>
      <c r="X912" s="39">
        <f>IF(D912="","",VLOOKUP(D912,'produto-estoque-total-7'!A:AB,8,0))</f>
        <v/>
      </c>
      <c r="Y912" s="39">
        <f>IF(D912="","",VLOOKUP(D912,'produto-estoque-total-7'!A:AB,9,0))</f>
        <v/>
      </c>
      <c r="Z912" s="39">
        <f>IF(D912="","",VLOOKUP(D912,'produto-estoque-total-7'!A:AB,10,0))</f>
        <v/>
      </c>
      <c r="AA912" s="39">
        <f>IFERROR(IF(D912="","",VLOOKUP(D912,'produto-venda-7'!B:N,4,0)),0)</f>
        <v/>
      </c>
      <c r="AB912" s="39">
        <f>IFERROR(IF(D912="","",VLOOKUP(D912,'produto-venda-7'!B:N,5,0)),0)</f>
        <v/>
      </c>
      <c r="AC912" s="39">
        <f>IF(D912="","",IFERROR(AA912/90,0))</f>
        <v/>
      </c>
      <c r="AD912" s="36">
        <f>IF(D912="","",IFERROR(VLOOKUP(D912,'produto-entrada-7'!A:M,4,0),0))</f>
        <v/>
      </c>
      <c r="AE912" s="36">
        <f>IFERROR(IF(D912="","",VLOOKUP(D912,'produto-venda-7'!B:N,10,0)),0)</f>
        <v/>
      </c>
      <c r="AF912" s="36">
        <f>IF(D912="","",IFERROR(VLOOKUP(D912,'produto-entrada-7'!A:M,11,0),0))</f>
        <v/>
      </c>
      <c r="AG912" s="1">
        <f>IF(D912="","",IFERROR(VLOOKUP(D912,'produto-entrada-7'!A:M,12,0),0))</f>
        <v/>
      </c>
      <c r="AH912" s="1">
        <f>IF(D912="","",IFERROR(VLOOKUP(D912,'produto-entrada-7'!A:M,13,0),0))</f>
        <v/>
      </c>
      <c r="AI912" s="36">
        <f>IFERROR(IF(D912="","",VLOOKUP(D912,'produto-venda-7'!B:N,11,0)),0)</f>
        <v/>
      </c>
      <c r="AJ912" s="43">
        <f>IF(D912="","",IFERROR(AI912*AB912,0))</f>
        <v/>
      </c>
      <c r="AK912" s="44">
        <f>IFERROR(IF(D912="","",VLOOKUP(F912,'ANALISE FORNECEDOR'!$A:$I,8,0)),"")</f>
        <v/>
      </c>
      <c r="AL912" s="44">
        <f>IF(D912="","",AVERAGE(AM912,AK912))</f>
        <v/>
      </c>
      <c r="AM912" s="44">
        <f>IFERROR(IF(D912="","",VLOOKUP(F912,'ANALISE FORNECEDOR'!$A:$I,9,0)),"")</f>
        <v/>
      </c>
      <c r="AN912" s="45">
        <f>IF(D912="","",IF(Y912&gt;12,AI912*(U912+Y912),AI912*U912))</f>
        <v/>
      </c>
      <c r="AO912" s="45">
        <f>IF(D912="","",IF(Y912&gt;12,AI912*(U912+V912+Y912),AI912*(U912+V912)))</f>
        <v/>
      </c>
      <c r="AP912" s="46">
        <f>IF(D912="","",IF(Y912&gt;12,AG912*(U912+Y912),AG912*U912))</f>
        <v/>
      </c>
      <c r="AQ912" s="46">
        <f>IF(D912="","",IF(Y912&gt;12,AG912*(U912+V912+Y912),AG912*(U912+V912)))</f>
        <v/>
      </c>
      <c r="AR912" s="46">
        <f>IF(D912="","",IF(OR(R912="A",R912="AA",R912="AAA"),AP912,0))</f>
        <v/>
      </c>
      <c r="AS912" s="46">
        <f>IF(D912="","",IF(R912="B",AP912,0))</f>
        <v/>
      </c>
      <c r="AT912" s="46">
        <f>IF(D912="","",IF(R912="C",AP912,0))</f>
        <v/>
      </c>
      <c r="AU912" s="47">
        <f>IF(D912="","",IFERROR(AN912/AJ912,0))</f>
        <v/>
      </c>
      <c r="AV912" s="47">
        <f>IF(D912="","",IFERROR(((AO912)/AJ912),0))</f>
        <v/>
      </c>
      <c r="AW912" s="48">
        <f>IF(D912="","",IF(OR(S912="S",NOT(AND(ISNUMBER(AC912),ISNUMBER(AL912),AC912*AL912&gt;=0))),0,AC912*AL912))</f>
        <v/>
      </c>
      <c r="AX912" s="49">
        <f>IFERROR(IF(D912="","",AW912*AG912),0)</f>
        <v/>
      </c>
      <c r="AY912" s="48">
        <f>IF(D912="","",IF(OR(S912="S",NOT(AND(ISNUMBER(AC912),ISNUMBER(AK912),AC912*AK912&gt;=0))),0,AC912*AK912))</f>
        <v/>
      </c>
      <c r="AZ912" s="48">
        <f>IFERROR(IF(D912="","",IF(AY912=0,0,IF(((AY912)-(U912+Y912))&lt;0,0,(AY912)-U912))),0)</f>
        <v/>
      </c>
      <c r="BA912" s="49">
        <f>IF(D912="","",AZ912*AG912)</f>
        <v/>
      </c>
      <c r="BB912" s="49">
        <f>IF(D912="","",IF(OR(R912="A",R912="AA",R912="AAA"),BA912,0))</f>
        <v/>
      </c>
      <c r="BC912" s="49">
        <f>IF(D912="","",IF(R912="B",BA912,0))</f>
        <v/>
      </c>
      <c r="BD912" s="49">
        <f>IF(D912="","",IF(R912="B",BA912,0))</f>
        <v/>
      </c>
      <c r="BE912" s="49">
        <f>IF(D912="","",IF(S912="S",
1,
IF(AC912=0,
1,
IF(
IFERROR(((U912+Y912)*AG912)/((AC912*AK912)*AG912),0)&lt;0,
0,
IF(
IFERROR(((U912+Y912)*AG912)/((AC912*AK912)*AG912),0)&gt;1,
1,
IFERROR(((U912+Y912)*AG912)/((AC912*AK912)*AG912),0)
)
)
)
))</f>
        <v/>
      </c>
      <c r="BF912" s="49">
        <f>IF(D912="","",IF(S912="S",
1,
IF(AC912=0,
1,
IF(
IFERROR(((U912+V912+Y912)*AG912)/((AC912*AK912)*AG912),0)&lt;0,
0,
IF(
IFERROR(((U912+V912+Y912)*AG912)/((AC912*AK912)*AG912),0)&gt;1,
1,
IFERROR(((U912+V912+Y912)*AG912)/((AC912*AK912)*AG912),0)
)
)
)
))</f>
        <v/>
      </c>
      <c r="BG912" s="50">
        <f>IF(D912="","",IF(S912="S",0,IF(AND(ISNUMBER(AC912),ISNUMBER(AM912)),IF(OR(AC912*AM912&lt;0,ISERR(AC912*AM912)),0,AC912*AM912),0)))</f>
        <v/>
      </c>
      <c r="BH912" s="50">
        <f>IF(D912="","",IF(BY912&gt;TODAY()-60,0,IF(Y912&gt;12,MAX(0,(U912+Y912)-BG912),MAX(0,U912-BG912))))</f>
        <v/>
      </c>
      <c r="BI912" s="51">
        <f>IF(D912="","",BH912*AG912)</f>
        <v/>
      </c>
      <c r="BJ912" s="51">
        <f>IF(D912="","",IF(OR(R912="A",R912="AA",R912="AAA"),BI912,0))</f>
        <v/>
      </c>
      <c r="BK912" s="51">
        <f>IF(D912="","",IF(R912="B",BI912,0))</f>
        <v/>
      </c>
      <c r="BL912" s="51">
        <f>IF(D912="","",IF(R912="C",BI912,0))</f>
        <v/>
      </c>
      <c r="BM912" s="51">
        <f>IF(D912="","",IFERROR(MAX(0,MIN(BI912/AP912,1)),0))</f>
        <v/>
      </c>
      <c r="BN912" s="52">
        <f>IF(D912="","",AB912*AG912)</f>
        <v/>
      </c>
      <c r="BO912" s="52">
        <f>IF(D912="","",(U912+V912+X912)*AG912)</f>
        <v/>
      </c>
      <c r="BP912" s="52">
        <f>IF(D912="","",(AB912*3)*AG912)</f>
        <v/>
      </c>
      <c r="BQ912" s="52">
        <f>IF(D912="","",IF(BO912-BP912&gt;0,0,BO912-BP912))</f>
        <v/>
      </c>
      <c r="BR912" s="52">
        <f>IF(D912="","",IF(BO912-BP912-BN912&gt;0,0,BO912-BP912-BN912))</f>
        <v/>
      </c>
      <c r="BS912" s="53">
        <f>IF(D912="","",IFERROR(AB912*AI912,0))</f>
        <v/>
      </c>
      <c r="BT912" s="53">
        <f>IF(D912="","",IFERROR(IF(X912&gt;12, AI912*(U912+V912+X912), AI912*(U912+V912)),0))</f>
        <v/>
      </c>
      <c r="BU912" s="53">
        <f>IF(D912="","",IFERROR(((AB912*3)*AI912),0))</f>
        <v/>
      </c>
      <c r="BV912" s="53">
        <f>IF(D912="","",IF(BT912-BU912&gt;0,0,BT912-BU912))</f>
        <v/>
      </c>
      <c r="BW912" s="53">
        <f>IF(D912="","",IF(BT912-BU912-BS912&gt;0,0,BT912-BU912-BS912))</f>
        <v/>
      </c>
      <c r="BX912" s="36">
        <f>IF(D912="","",IFERROR(VLOOKUP(D912,'produto-entrada-7'!A:M,3,0),"SEM PEDIDO"))</f>
        <v/>
      </c>
      <c r="BY912" s="36">
        <f>IF(D912="","",VLOOKUP(D912,'produto-estoque-total-7'!A:AB,25,0))</f>
        <v/>
      </c>
      <c r="BZ912" s="36">
        <f>IF(D912="","",IFERROR(VLOOKUP(D912,'produto-estoque-total-7'!A:AB,26,0)/100,0))</f>
        <v/>
      </c>
      <c r="CA912" s="36">
        <f>IF(D912="","",IFERROR(VLOOKUP(D912,'produto-estoque-total-7'!A:AB,27,0)/100,0))</f>
        <v/>
      </c>
      <c r="CB912" s="41">
        <f>IF(D912="","",V912*AF912)</f>
        <v/>
      </c>
      <c r="CC912" s="41">
        <f>IF(D912="","",V912*AI912)</f>
        <v/>
      </c>
      <c r="CD912" s="54">
        <f>IF(D912="","",VLOOKUP(D912,'produto-estoque-total-7'!A:AB,28,0))</f>
        <v/>
      </c>
    </row>
    <row r="913">
      <c r="A913" s="36">
        <f>IF(D913="","",VLOOKUP(D913,'produto-estoque-total-7'!A:AB,3,0))</f>
        <v/>
      </c>
      <c r="B913" s="1">
        <f>IF(D913="","",VLOOKUP(D913,'produto-estoque-total-7'!A:AB,12,0))</f>
        <v/>
      </c>
      <c r="C913" s="1">
        <f>IF(D913="","",VLOOKUP(D913,'produto-estoque-total-7'!A:AB,2,0))</f>
        <v/>
      </c>
      <c r="D913" s="37">
        <f>IFERROR(IF('produto-estoque-total-7'!A912="","",'produto-estoque-total-7'!A912),"")</f>
        <v/>
      </c>
      <c r="E913" s="1">
        <f>IF(D913="","",VLOOKUP(D913,'produto-estoque-total-7'!A:AB,4,0))</f>
        <v/>
      </c>
      <c r="F913" s="36">
        <f>IF(D913="","",VLOOKUP(D913,'produto-estoque-total-7'!A:AB,13,0))</f>
        <v/>
      </c>
      <c r="G913" s="1">
        <f>IF(F913="","",VLOOKUP(F913,'FORNECEDORES X COMPRADOR'!A:D,4,0))</f>
        <v/>
      </c>
      <c r="H913" s="1">
        <f>IF(F913="","",VLOOKUP(F913,'FORNECEDORES X COMPRADOR'!A:E,5,0))</f>
        <v/>
      </c>
      <c r="I913" s="36">
        <f>IF(D913="","",VLOOKUP(D913,'produto-estoque-total-7'!A:AB,15,0))</f>
        <v/>
      </c>
      <c r="J913" s="36">
        <f>IF(D913="","",VLOOKUP(D913,'produto-estoque-total-7'!A:AB,19,0))</f>
        <v/>
      </c>
      <c r="K913" s="1">
        <f>IF(D913="","",VLOOKUP(D913,'produto-estoque-total-7'!A:AB,20,0))</f>
        <v/>
      </c>
      <c r="L913" s="36">
        <f>IF(D913="","",VLOOKUP(D913,'produto-estoque-total-7'!A:AB,17,0))</f>
        <v/>
      </c>
      <c r="M913" s="1">
        <f>IF(D913="","",VLOOKUP(D913,'produto-estoque-total-7'!A:AB,18,0))</f>
        <v/>
      </c>
      <c r="N913" s="36">
        <f>IF(D913="","",VLOOKUP(D913,'produto-estoque-total-7'!A:AB,21,0))</f>
        <v/>
      </c>
      <c r="O913" s="1">
        <f>IF(D913="","",VLOOKUP(D913,'produto-estoque-total-7'!A:AB,22,0))</f>
        <v/>
      </c>
      <c r="P913" s="36">
        <f>IF(D913="","",VLOOKUP(D913,'produto-estoque-total-7'!A:AB,23,0))</f>
        <v/>
      </c>
      <c r="Q913" s="1">
        <f>IF(D913="","",VLOOKUP(D913,'produto-estoque-total-7'!A:AB,24,0))</f>
        <v/>
      </c>
      <c r="R913" s="38">
        <f>IFERROR(IF(D913="","",VLOOKUP(D913,'produto-venda-7'!B:N,13,0)),"C")</f>
        <v/>
      </c>
      <c r="S913" s="39">
        <f>IF(D913="","",VLOOKUP(D913,'produto-estoque-total-7'!A:AB,6,0))</f>
        <v/>
      </c>
      <c r="T913" s="39">
        <f>IF(D913="","",VLOOKUP(D913,'produto-estoque-total-7'!A:AB,5,0))</f>
        <v/>
      </c>
      <c r="U913" s="40">
        <f>IF(D913="","",VLOOKUP(D913,'produto-estoque-total-7'!A:AB,11,0))</f>
        <v/>
      </c>
      <c r="V913" s="41">
        <f>IF(D913="","",IFERROR(VLOOKUP(D913,'produto-entrada-7'!A:M,10,0),0))</f>
        <v/>
      </c>
      <c r="W913" s="42" t="n"/>
      <c r="X913" s="39">
        <f>IF(D913="","",VLOOKUP(D913,'produto-estoque-total-7'!A:AB,8,0))</f>
        <v/>
      </c>
      <c r="Y913" s="39">
        <f>IF(D913="","",VLOOKUP(D913,'produto-estoque-total-7'!A:AB,9,0))</f>
        <v/>
      </c>
      <c r="Z913" s="39">
        <f>IF(D913="","",VLOOKUP(D913,'produto-estoque-total-7'!A:AB,10,0))</f>
        <v/>
      </c>
      <c r="AA913" s="39">
        <f>IFERROR(IF(D913="","",VLOOKUP(D913,'produto-venda-7'!B:N,4,0)),0)</f>
        <v/>
      </c>
      <c r="AB913" s="39">
        <f>IFERROR(IF(D913="","",VLOOKUP(D913,'produto-venda-7'!B:N,5,0)),0)</f>
        <v/>
      </c>
      <c r="AC913" s="39">
        <f>IF(D913="","",IFERROR(AA913/90,0))</f>
        <v/>
      </c>
      <c r="AD913" s="36">
        <f>IF(D913="","",IFERROR(VLOOKUP(D913,'produto-entrada-7'!A:M,4,0),0))</f>
        <v/>
      </c>
      <c r="AE913" s="36">
        <f>IFERROR(IF(D913="","",VLOOKUP(D913,'produto-venda-7'!B:N,10,0)),0)</f>
        <v/>
      </c>
      <c r="AF913" s="36">
        <f>IF(D913="","",IFERROR(VLOOKUP(D913,'produto-entrada-7'!A:M,11,0),0))</f>
        <v/>
      </c>
      <c r="AG913" s="1">
        <f>IF(D913="","",IFERROR(VLOOKUP(D913,'produto-entrada-7'!A:M,12,0),0))</f>
        <v/>
      </c>
      <c r="AH913" s="1">
        <f>IF(D913="","",IFERROR(VLOOKUP(D913,'produto-entrada-7'!A:M,13,0),0))</f>
        <v/>
      </c>
      <c r="AI913" s="36">
        <f>IFERROR(IF(D913="","",VLOOKUP(D913,'produto-venda-7'!B:N,11,0)),0)</f>
        <v/>
      </c>
      <c r="AJ913" s="43">
        <f>IF(D913="","",IFERROR(AI913*AB913,0))</f>
        <v/>
      </c>
      <c r="AK913" s="44">
        <f>IFERROR(IF(D913="","",VLOOKUP(F913,'ANALISE FORNECEDOR'!$A:$I,8,0)),"")</f>
        <v/>
      </c>
      <c r="AL913" s="44">
        <f>IF(D913="","",AVERAGE(AM913,AK913))</f>
        <v/>
      </c>
      <c r="AM913" s="44">
        <f>IFERROR(IF(D913="","",VLOOKUP(F913,'ANALISE FORNECEDOR'!$A:$I,9,0)),"")</f>
        <v/>
      </c>
      <c r="AN913" s="45">
        <f>IF(D913="","",IF(Y913&gt;12,AI913*(U913+Y913),AI913*U913))</f>
        <v/>
      </c>
      <c r="AO913" s="45">
        <f>IF(D913="","",IF(Y913&gt;12,AI913*(U913+V913+Y913),AI913*(U913+V913)))</f>
        <v/>
      </c>
      <c r="AP913" s="46">
        <f>IF(D913="","",IF(Y913&gt;12,AG913*(U913+Y913),AG913*U913))</f>
        <v/>
      </c>
      <c r="AQ913" s="46">
        <f>IF(D913="","",IF(Y913&gt;12,AG913*(U913+V913+Y913),AG913*(U913+V913)))</f>
        <v/>
      </c>
      <c r="AR913" s="46">
        <f>IF(D913="","",IF(OR(R913="A",R913="AA",R913="AAA"),AP913,0))</f>
        <v/>
      </c>
      <c r="AS913" s="46">
        <f>IF(D913="","",IF(R913="B",AP913,0))</f>
        <v/>
      </c>
      <c r="AT913" s="46">
        <f>IF(D913="","",IF(R913="C",AP913,0))</f>
        <v/>
      </c>
      <c r="AU913" s="47">
        <f>IF(D913="","",IFERROR(AN913/AJ913,0))</f>
        <v/>
      </c>
      <c r="AV913" s="47">
        <f>IF(D913="","",IFERROR(((AO913)/AJ913),0))</f>
        <v/>
      </c>
      <c r="AW913" s="48">
        <f>IF(D913="","",IF(OR(S913="S",NOT(AND(ISNUMBER(AC913),ISNUMBER(AL913),AC913*AL913&gt;=0))),0,AC913*AL913))</f>
        <v/>
      </c>
      <c r="AX913" s="49">
        <f>IFERROR(IF(D913="","",AW913*AG913),0)</f>
        <v/>
      </c>
      <c r="AY913" s="48">
        <f>IF(D913="","",IF(OR(S913="S",NOT(AND(ISNUMBER(AC913),ISNUMBER(AK913),AC913*AK913&gt;=0))),0,AC913*AK913))</f>
        <v/>
      </c>
      <c r="AZ913" s="48">
        <f>IFERROR(IF(D913="","",IF(AY913=0,0,IF(((AY913)-(U913+Y913))&lt;0,0,(AY913)-U913))),0)</f>
        <v/>
      </c>
      <c r="BA913" s="49">
        <f>IF(D913="","",AZ913*AG913)</f>
        <v/>
      </c>
      <c r="BB913" s="49">
        <f>IF(D913="","",IF(OR(R913="A",R913="AA",R913="AAA"),BA913,0))</f>
        <v/>
      </c>
      <c r="BC913" s="49">
        <f>IF(D913="","",IF(R913="B",BA913,0))</f>
        <v/>
      </c>
      <c r="BD913" s="49">
        <f>IF(D913="","",IF(R913="B",BA913,0))</f>
        <v/>
      </c>
      <c r="BE913" s="49">
        <f>IF(D913="","",IF(S913="S",
1,
IF(AC913=0,
1,
IF(
IFERROR(((U913+Y913)*AG913)/((AC913*AK913)*AG913),0)&lt;0,
0,
IF(
IFERROR(((U913+Y913)*AG913)/((AC913*AK913)*AG913),0)&gt;1,
1,
IFERROR(((U913+Y913)*AG913)/((AC913*AK913)*AG913),0)
)
)
)
))</f>
        <v/>
      </c>
      <c r="BF913" s="49">
        <f>IF(D913="","",IF(S913="S",
1,
IF(AC913=0,
1,
IF(
IFERROR(((U913+V913+Y913)*AG913)/((AC913*AK913)*AG913),0)&lt;0,
0,
IF(
IFERROR(((U913+V913+Y913)*AG913)/((AC913*AK913)*AG913),0)&gt;1,
1,
IFERROR(((U913+V913+Y913)*AG913)/((AC913*AK913)*AG913),0)
)
)
)
))</f>
        <v/>
      </c>
      <c r="BG913" s="50">
        <f>IF(D913="","",IF(S913="S",0,IF(AND(ISNUMBER(AC913),ISNUMBER(AM913)),IF(OR(AC913*AM913&lt;0,ISERR(AC913*AM913)),0,AC913*AM913),0)))</f>
        <v/>
      </c>
      <c r="BH913" s="50">
        <f>IF(D913="","",IF(BY913&gt;TODAY()-60,0,IF(Y913&gt;12,MAX(0,(U913+Y913)-BG913),MAX(0,U913-BG913))))</f>
        <v/>
      </c>
      <c r="BI913" s="51">
        <f>IF(D913="","",BH913*AG913)</f>
        <v/>
      </c>
      <c r="BJ913" s="51">
        <f>IF(D913="","",IF(OR(R913="A",R913="AA",R913="AAA"),BI913,0))</f>
        <v/>
      </c>
      <c r="BK913" s="51">
        <f>IF(D913="","",IF(R913="B",BI913,0))</f>
        <v/>
      </c>
      <c r="BL913" s="51">
        <f>IF(D913="","",IF(R913="C",BI913,0))</f>
        <v/>
      </c>
      <c r="BM913" s="51">
        <f>IF(D913="","",IFERROR(MAX(0,MIN(BI913/AP913,1)),0))</f>
        <v/>
      </c>
      <c r="BN913" s="52">
        <f>IF(D913="","",AB913*AG913)</f>
        <v/>
      </c>
      <c r="BO913" s="52">
        <f>IF(D913="","",(U913+V913+X913)*AG913)</f>
        <v/>
      </c>
      <c r="BP913" s="52">
        <f>IF(D913="","",(AB913*3)*AG913)</f>
        <v/>
      </c>
      <c r="BQ913" s="52">
        <f>IF(D913="","",IF(BO913-BP913&gt;0,0,BO913-BP913))</f>
        <v/>
      </c>
      <c r="BR913" s="52">
        <f>IF(D913="","",IF(BO913-BP913-BN913&gt;0,0,BO913-BP913-BN913))</f>
        <v/>
      </c>
      <c r="BS913" s="53">
        <f>IF(D913="","",IFERROR(AB913*AI913,0))</f>
        <v/>
      </c>
      <c r="BT913" s="53">
        <f>IF(D913="","",IFERROR(IF(X913&gt;12, AI913*(U913+V913+X913), AI913*(U913+V913)),0))</f>
        <v/>
      </c>
      <c r="BU913" s="53">
        <f>IF(D913="","",IFERROR(((AB913*3)*AI913),0))</f>
        <v/>
      </c>
      <c r="BV913" s="53">
        <f>IF(D913="","",IF(BT913-BU913&gt;0,0,BT913-BU913))</f>
        <v/>
      </c>
      <c r="BW913" s="53">
        <f>IF(D913="","",IF(BT913-BU913-BS913&gt;0,0,BT913-BU913-BS913))</f>
        <v/>
      </c>
      <c r="BX913" s="36">
        <f>IF(D913="","",IFERROR(VLOOKUP(D913,'produto-entrada-7'!A:M,3,0),"SEM PEDIDO"))</f>
        <v/>
      </c>
      <c r="BY913" s="36">
        <f>IF(D913="","",VLOOKUP(D913,'produto-estoque-total-7'!A:AB,25,0))</f>
        <v/>
      </c>
      <c r="BZ913" s="36">
        <f>IF(D913="","",IFERROR(VLOOKUP(D913,'produto-estoque-total-7'!A:AB,26,0)/100,0))</f>
        <v/>
      </c>
      <c r="CA913" s="36">
        <f>IF(D913="","",IFERROR(VLOOKUP(D913,'produto-estoque-total-7'!A:AB,27,0)/100,0))</f>
        <v/>
      </c>
      <c r="CB913" s="41">
        <f>IF(D913="","",V913*AF913)</f>
        <v/>
      </c>
      <c r="CC913" s="41">
        <f>IF(D913="","",V913*AI913)</f>
        <v/>
      </c>
      <c r="CD913" s="54">
        <f>IF(D913="","",VLOOKUP(D913,'produto-estoque-total-7'!A:AB,28,0))</f>
        <v/>
      </c>
    </row>
    <row r="914">
      <c r="A914" s="36">
        <f>IF(D914="","",VLOOKUP(D914,'produto-estoque-total-7'!A:AB,3,0))</f>
        <v/>
      </c>
      <c r="B914" s="1">
        <f>IF(D914="","",VLOOKUP(D914,'produto-estoque-total-7'!A:AB,12,0))</f>
        <v/>
      </c>
      <c r="C914" s="1">
        <f>IF(D914="","",VLOOKUP(D914,'produto-estoque-total-7'!A:AB,2,0))</f>
        <v/>
      </c>
      <c r="D914" s="37">
        <f>IFERROR(IF('produto-estoque-total-7'!A913="","",'produto-estoque-total-7'!A913),"")</f>
        <v/>
      </c>
      <c r="E914" s="1">
        <f>IF(D914="","",VLOOKUP(D914,'produto-estoque-total-7'!A:AB,4,0))</f>
        <v/>
      </c>
      <c r="F914" s="36">
        <f>IF(D914="","",VLOOKUP(D914,'produto-estoque-total-7'!A:AB,13,0))</f>
        <v/>
      </c>
      <c r="G914" s="1">
        <f>IF(F914="","",VLOOKUP(F914,'FORNECEDORES X COMPRADOR'!A:D,4,0))</f>
        <v/>
      </c>
      <c r="H914" s="1">
        <f>IF(F914="","",VLOOKUP(F914,'FORNECEDORES X COMPRADOR'!A:E,5,0))</f>
        <v/>
      </c>
      <c r="I914" s="36">
        <f>IF(D914="","",VLOOKUP(D914,'produto-estoque-total-7'!A:AB,15,0))</f>
        <v/>
      </c>
      <c r="J914" s="36">
        <f>IF(D914="","",VLOOKUP(D914,'produto-estoque-total-7'!A:AB,19,0))</f>
        <v/>
      </c>
      <c r="K914" s="1">
        <f>IF(D914="","",VLOOKUP(D914,'produto-estoque-total-7'!A:AB,20,0))</f>
        <v/>
      </c>
      <c r="L914" s="36">
        <f>IF(D914="","",VLOOKUP(D914,'produto-estoque-total-7'!A:AB,17,0))</f>
        <v/>
      </c>
      <c r="M914" s="1">
        <f>IF(D914="","",VLOOKUP(D914,'produto-estoque-total-7'!A:AB,18,0))</f>
        <v/>
      </c>
      <c r="N914" s="36">
        <f>IF(D914="","",VLOOKUP(D914,'produto-estoque-total-7'!A:AB,21,0))</f>
        <v/>
      </c>
      <c r="O914" s="1">
        <f>IF(D914="","",VLOOKUP(D914,'produto-estoque-total-7'!A:AB,22,0))</f>
        <v/>
      </c>
      <c r="P914" s="36">
        <f>IF(D914="","",VLOOKUP(D914,'produto-estoque-total-7'!A:AB,23,0))</f>
        <v/>
      </c>
      <c r="Q914" s="1">
        <f>IF(D914="","",VLOOKUP(D914,'produto-estoque-total-7'!A:AB,24,0))</f>
        <v/>
      </c>
      <c r="R914" s="38">
        <f>IFERROR(IF(D914="","",VLOOKUP(D914,'produto-venda-7'!B:N,13,0)),"C")</f>
        <v/>
      </c>
      <c r="S914" s="39">
        <f>IF(D914="","",VLOOKUP(D914,'produto-estoque-total-7'!A:AB,6,0))</f>
        <v/>
      </c>
      <c r="T914" s="39">
        <f>IF(D914="","",VLOOKUP(D914,'produto-estoque-total-7'!A:AB,5,0))</f>
        <v/>
      </c>
      <c r="U914" s="40">
        <f>IF(D914="","",VLOOKUP(D914,'produto-estoque-total-7'!A:AB,11,0))</f>
        <v/>
      </c>
      <c r="V914" s="41">
        <f>IF(D914="","",IFERROR(VLOOKUP(D914,'produto-entrada-7'!A:M,10,0),0))</f>
        <v/>
      </c>
      <c r="W914" s="42" t="n"/>
      <c r="X914" s="39">
        <f>IF(D914="","",VLOOKUP(D914,'produto-estoque-total-7'!A:AB,8,0))</f>
        <v/>
      </c>
      <c r="Y914" s="39">
        <f>IF(D914="","",VLOOKUP(D914,'produto-estoque-total-7'!A:AB,9,0))</f>
        <v/>
      </c>
      <c r="Z914" s="39">
        <f>IF(D914="","",VLOOKUP(D914,'produto-estoque-total-7'!A:AB,10,0))</f>
        <v/>
      </c>
      <c r="AA914" s="39">
        <f>IFERROR(IF(D914="","",VLOOKUP(D914,'produto-venda-7'!B:N,4,0)),0)</f>
        <v/>
      </c>
      <c r="AB914" s="39">
        <f>IFERROR(IF(D914="","",VLOOKUP(D914,'produto-venda-7'!B:N,5,0)),0)</f>
        <v/>
      </c>
      <c r="AC914" s="39">
        <f>IF(D914="","",IFERROR(AA914/90,0))</f>
        <v/>
      </c>
      <c r="AD914" s="36">
        <f>IF(D914="","",IFERROR(VLOOKUP(D914,'produto-entrada-7'!A:M,4,0),0))</f>
        <v/>
      </c>
      <c r="AE914" s="36">
        <f>IFERROR(IF(D914="","",VLOOKUP(D914,'produto-venda-7'!B:N,10,0)),0)</f>
        <v/>
      </c>
      <c r="AF914" s="36">
        <f>IF(D914="","",IFERROR(VLOOKUP(D914,'produto-entrada-7'!A:M,11,0),0))</f>
        <v/>
      </c>
      <c r="AG914" s="1">
        <f>IF(D914="","",IFERROR(VLOOKUP(D914,'produto-entrada-7'!A:M,12,0),0))</f>
        <v/>
      </c>
      <c r="AH914" s="1">
        <f>IF(D914="","",IFERROR(VLOOKUP(D914,'produto-entrada-7'!A:M,13,0),0))</f>
        <v/>
      </c>
      <c r="AI914" s="36">
        <f>IFERROR(IF(D914="","",VLOOKUP(D914,'produto-venda-7'!B:N,11,0)),0)</f>
        <v/>
      </c>
      <c r="AJ914" s="43">
        <f>IF(D914="","",IFERROR(AI914*AB914,0))</f>
        <v/>
      </c>
      <c r="AK914" s="44">
        <f>IFERROR(IF(D914="","",VLOOKUP(F914,'ANALISE FORNECEDOR'!$A:$I,8,0)),"")</f>
        <v/>
      </c>
      <c r="AL914" s="44">
        <f>IF(D914="","",AVERAGE(AM914,AK914))</f>
        <v/>
      </c>
      <c r="AM914" s="44">
        <f>IFERROR(IF(D914="","",VLOOKUP(F914,'ANALISE FORNECEDOR'!$A:$I,9,0)),"")</f>
        <v/>
      </c>
      <c r="AN914" s="45">
        <f>IF(D914="","",IF(Y914&gt;12,AI914*(U914+Y914),AI914*U914))</f>
        <v/>
      </c>
      <c r="AO914" s="45">
        <f>IF(D914="","",IF(Y914&gt;12,AI914*(U914+V914+Y914),AI914*(U914+V914)))</f>
        <v/>
      </c>
      <c r="AP914" s="46">
        <f>IF(D914="","",IF(Y914&gt;12,AG914*(U914+Y914),AG914*U914))</f>
        <v/>
      </c>
      <c r="AQ914" s="46">
        <f>IF(D914="","",IF(Y914&gt;12,AG914*(U914+V914+Y914),AG914*(U914+V914)))</f>
        <v/>
      </c>
      <c r="AR914" s="46">
        <f>IF(D914="","",IF(OR(R914="A",R914="AA",R914="AAA"),AP914,0))</f>
        <v/>
      </c>
      <c r="AS914" s="46">
        <f>IF(D914="","",IF(R914="B",AP914,0))</f>
        <v/>
      </c>
      <c r="AT914" s="46">
        <f>IF(D914="","",IF(R914="C",AP914,0))</f>
        <v/>
      </c>
      <c r="AU914" s="47">
        <f>IF(D914="","",IFERROR(AN914/AJ914,0))</f>
        <v/>
      </c>
      <c r="AV914" s="47">
        <f>IF(D914="","",IFERROR(((AO914)/AJ914),0))</f>
        <v/>
      </c>
      <c r="AW914" s="48">
        <f>IF(D914="","",IF(OR(S914="S",NOT(AND(ISNUMBER(AC914),ISNUMBER(AL914),AC914*AL914&gt;=0))),0,AC914*AL914))</f>
        <v/>
      </c>
      <c r="AX914" s="49">
        <f>IFERROR(IF(D914="","",AW914*AG914),0)</f>
        <v/>
      </c>
      <c r="AY914" s="48">
        <f>IF(D914="","",IF(OR(S914="S",NOT(AND(ISNUMBER(AC914),ISNUMBER(AK914),AC914*AK914&gt;=0))),0,AC914*AK914))</f>
        <v/>
      </c>
      <c r="AZ914" s="48">
        <f>IFERROR(IF(D914="","",IF(AY914=0,0,IF(((AY914)-(U914+Y914))&lt;0,0,(AY914)-U914))),0)</f>
        <v/>
      </c>
      <c r="BA914" s="49">
        <f>IF(D914="","",AZ914*AG914)</f>
        <v/>
      </c>
      <c r="BB914" s="49">
        <f>IF(D914="","",IF(OR(R914="A",R914="AA",R914="AAA"),BA914,0))</f>
        <v/>
      </c>
      <c r="BC914" s="49">
        <f>IF(D914="","",IF(R914="B",BA914,0))</f>
        <v/>
      </c>
      <c r="BD914" s="49">
        <f>IF(D914="","",IF(R914="B",BA914,0))</f>
        <v/>
      </c>
      <c r="BE914" s="49">
        <f>IF(D914="","",IF(S914="S",
1,
IF(AC914=0,
1,
IF(
IFERROR(((U914+Y914)*AG914)/((AC914*AK914)*AG914),0)&lt;0,
0,
IF(
IFERROR(((U914+Y914)*AG914)/((AC914*AK914)*AG914),0)&gt;1,
1,
IFERROR(((U914+Y914)*AG914)/((AC914*AK914)*AG914),0)
)
)
)
))</f>
        <v/>
      </c>
      <c r="BF914" s="49">
        <f>IF(D914="","",IF(S914="S",
1,
IF(AC914=0,
1,
IF(
IFERROR(((U914+V914+Y914)*AG914)/((AC914*AK914)*AG914),0)&lt;0,
0,
IF(
IFERROR(((U914+V914+Y914)*AG914)/((AC914*AK914)*AG914),0)&gt;1,
1,
IFERROR(((U914+V914+Y914)*AG914)/((AC914*AK914)*AG914),0)
)
)
)
))</f>
        <v/>
      </c>
      <c r="BG914" s="50">
        <f>IF(D914="","",IF(S914="S",0,IF(AND(ISNUMBER(AC914),ISNUMBER(AM914)),IF(OR(AC914*AM914&lt;0,ISERR(AC914*AM914)),0,AC914*AM914),0)))</f>
        <v/>
      </c>
      <c r="BH914" s="50">
        <f>IF(D914="","",IF(BY914&gt;TODAY()-60,0,IF(Y914&gt;12,MAX(0,(U914+Y914)-BG914),MAX(0,U914-BG914))))</f>
        <v/>
      </c>
      <c r="BI914" s="51">
        <f>IF(D914="","",BH914*AG914)</f>
        <v/>
      </c>
      <c r="BJ914" s="51">
        <f>IF(D914="","",IF(OR(R914="A",R914="AA",R914="AAA"),BI914,0))</f>
        <v/>
      </c>
      <c r="BK914" s="51">
        <f>IF(D914="","",IF(R914="B",BI914,0))</f>
        <v/>
      </c>
      <c r="BL914" s="51">
        <f>IF(D914="","",IF(R914="C",BI914,0))</f>
        <v/>
      </c>
      <c r="BM914" s="51">
        <f>IF(D914="","",IFERROR(MAX(0,MIN(BI914/AP914,1)),0))</f>
        <v/>
      </c>
      <c r="BN914" s="52">
        <f>IF(D914="","",AB914*AG914)</f>
        <v/>
      </c>
      <c r="BO914" s="52">
        <f>IF(D914="","",(U914+V914+X914)*AG914)</f>
        <v/>
      </c>
      <c r="BP914" s="52">
        <f>IF(D914="","",(AB914*3)*AG914)</f>
        <v/>
      </c>
      <c r="BQ914" s="52">
        <f>IF(D914="","",IF(BO914-BP914&gt;0,0,BO914-BP914))</f>
        <v/>
      </c>
      <c r="BR914" s="52">
        <f>IF(D914="","",IF(BO914-BP914-BN914&gt;0,0,BO914-BP914-BN914))</f>
        <v/>
      </c>
      <c r="BS914" s="53">
        <f>IF(D914="","",IFERROR(AB914*AI914,0))</f>
        <v/>
      </c>
      <c r="BT914" s="53">
        <f>IF(D914="","",IFERROR(IF(X914&gt;12, AI914*(U914+V914+X914), AI914*(U914+V914)),0))</f>
        <v/>
      </c>
      <c r="BU914" s="53">
        <f>IF(D914="","",IFERROR(((AB914*3)*AI914),0))</f>
        <v/>
      </c>
      <c r="BV914" s="53">
        <f>IF(D914="","",IF(BT914-BU914&gt;0,0,BT914-BU914))</f>
        <v/>
      </c>
      <c r="BW914" s="53">
        <f>IF(D914="","",IF(BT914-BU914-BS914&gt;0,0,BT914-BU914-BS914))</f>
        <v/>
      </c>
      <c r="BX914" s="36">
        <f>IF(D914="","",IFERROR(VLOOKUP(D914,'produto-entrada-7'!A:M,3,0),"SEM PEDIDO"))</f>
        <v/>
      </c>
      <c r="BY914" s="36">
        <f>IF(D914="","",VLOOKUP(D914,'produto-estoque-total-7'!A:AB,25,0))</f>
        <v/>
      </c>
      <c r="BZ914" s="36">
        <f>IF(D914="","",IFERROR(VLOOKUP(D914,'produto-estoque-total-7'!A:AB,26,0)/100,0))</f>
        <v/>
      </c>
      <c r="CA914" s="36">
        <f>IF(D914="","",IFERROR(VLOOKUP(D914,'produto-estoque-total-7'!A:AB,27,0)/100,0))</f>
        <v/>
      </c>
      <c r="CB914" s="41">
        <f>IF(D914="","",V914*AF914)</f>
        <v/>
      </c>
      <c r="CC914" s="41">
        <f>IF(D914="","",V914*AI914)</f>
        <v/>
      </c>
      <c r="CD914" s="54">
        <f>IF(D914="","",VLOOKUP(D914,'produto-estoque-total-7'!A:AB,28,0))</f>
        <v/>
      </c>
    </row>
    <row r="915">
      <c r="A915" s="36">
        <f>IF(D915="","",VLOOKUP(D915,'produto-estoque-total-7'!A:AB,3,0))</f>
        <v/>
      </c>
      <c r="B915" s="1">
        <f>IF(D915="","",VLOOKUP(D915,'produto-estoque-total-7'!A:AB,12,0))</f>
        <v/>
      </c>
      <c r="C915" s="1">
        <f>IF(D915="","",VLOOKUP(D915,'produto-estoque-total-7'!A:AB,2,0))</f>
        <v/>
      </c>
      <c r="D915" s="37">
        <f>IFERROR(IF('produto-estoque-total-7'!A914="","",'produto-estoque-total-7'!A914),"")</f>
        <v/>
      </c>
      <c r="E915" s="1">
        <f>IF(D915="","",VLOOKUP(D915,'produto-estoque-total-7'!A:AB,4,0))</f>
        <v/>
      </c>
      <c r="F915" s="36">
        <f>IF(D915="","",VLOOKUP(D915,'produto-estoque-total-7'!A:AB,13,0))</f>
        <v/>
      </c>
      <c r="G915" s="1">
        <f>IF(F915="","",VLOOKUP(F915,'FORNECEDORES X COMPRADOR'!A:D,4,0))</f>
        <v/>
      </c>
      <c r="H915" s="1">
        <f>IF(F915="","",VLOOKUP(F915,'FORNECEDORES X COMPRADOR'!A:E,5,0))</f>
        <v/>
      </c>
      <c r="I915" s="36">
        <f>IF(D915="","",VLOOKUP(D915,'produto-estoque-total-7'!A:AB,15,0))</f>
        <v/>
      </c>
      <c r="J915" s="36">
        <f>IF(D915="","",VLOOKUP(D915,'produto-estoque-total-7'!A:AB,19,0))</f>
        <v/>
      </c>
      <c r="K915" s="1">
        <f>IF(D915="","",VLOOKUP(D915,'produto-estoque-total-7'!A:AB,20,0))</f>
        <v/>
      </c>
      <c r="L915" s="36">
        <f>IF(D915="","",VLOOKUP(D915,'produto-estoque-total-7'!A:AB,17,0))</f>
        <v/>
      </c>
      <c r="M915" s="1">
        <f>IF(D915="","",VLOOKUP(D915,'produto-estoque-total-7'!A:AB,18,0))</f>
        <v/>
      </c>
      <c r="N915" s="36">
        <f>IF(D915="","",VLOOKUP(D915,'produto-estoque-total-7'!A:AB,21,0))</f>
        <v/>
      </c>
      <c r="O915" s="1">
        <f>IF(D915="","",VLOOKUP(D915,'produto-estoque-total-7'!A:AB,22,0))</f>
        <v/>
      </c>
      <c r="P915" s="36">
        <f>IF(D915="","",VLOOKUP(D915,'produto-estoque-total-7'!A:AB,23,0))</f>
        <v/>
      </c>
      <c r="Q915" s="1">
        <f>IF(D915="","",VLOOKUP(D915,'produto-estoque-total-7'!A:AB,24,0))</f>
        <v/>
      </c>
      <c r="R915" s="38">
        <f>IFERROR(IF(D915="","",VLOOKUP(D915,'produto-venda-7'!B:N,13,0)),"C")</f>
        <v/>
      </c>
      <c r="S915" s="39">
        <f>IF(D915="","",VLOOKUP(D915,'produto-estoque-total-7'!A:AB,6,0))</f>
        <v/>
      </c>
      <c r="T915" s="39">
        <f>IF(D915="","",VLOOKUP(D915,'produto-estoque-total-7'!A:AB,5,0))</f>
        <v/>
      </c>
      <c r="U915" s="40">
        <f>IF(D915="","",VLOOKUP(D915,'produto-estoque-total-7'!A:AB,11,0))</f>
        <v/>
      </c>
      <c r="V915" s="41">
        <f>IF(D915="","",IFERROR(VLOOKUP(D915,'produto-entrada-7'!A:M,10,0),0))</f>
        <v/>
      </c>
      <c r="W915" s="42" t="n"/>
      <c r="X915" s="39">
        <f>IF(D915="","",VLOOKUP(D915,'produto-estoque-total-7'!A:AB,8,0))</f>
        <v/>
      </c>
      <c r="Y915" s="39">
        <f>IF(D915="","",VLOOKUP(D915,'produto-estoque-total-7'!A:AB,9,0))</f>
        <v/>
      </c>
      <c r="Z915" s="39">
        <f>IF(D915="","",VLOOKUP(D915,'produto-estoque-total-7'!A:AB,10,0))</f>
        <v/>
      </c>
      <c r="AA915" s="39">
        <f>IFERROR(IF(D915="","",VLOOKUP(D915,'produto-venda-7'!B:N,4,0)),0)</f>
        <v/>
      </c>
      <c r="AB915" s="39">
        <f>IFERROR(IF(D915="","",VLOOKUP(D915,'produto-venda-7'!B:N,5,0)),0)</f>
        <v/>
      </c>
      <c r="AC915" s="39">
        <f>IF(D915="","",IFERROR(AA915/90,0))</f>
        <v/>
      </c>
      <c r="AD915" s="36">
        <f>IF(D915="","",IFERROR(VLOOKUP(D915,'produto-entrada-7'!A:M,4,0),0))</f>
        <v/>
      </c>
      <c r="AE915" s="36">
        <f>IFERROR(IF(D915="","",VLOOKUP(D915,'produto-venda-7'!B:N,10,0)),0)</f>
        <v/>
      </c>
      <c r="AF915" s="36">
        <f>IF(D915="","",IFERROR(VLOOKUP(D915,'produto-entrada-7'!A:M,11,0),0))</f>
        <v/>
      </c>
      <c r="AG915" s="1">
        <f>IF(D915="","",IFERROR(VLOOKUP(D915,'produto-entrada-7'!A:M,12,0),0))</f>
        <v/>
      </c>
      <c r="AH915" s="1">
        <f>IF(D915="","",IFERROR(VLOOKUP(D915,'produto-entrada-7'!A:M,13,0),0))</f>
        <v/>
      </c>
      <c r="AI915" s="36">
        <f>IFERROR(IF(D915="","",VLOOKUP(D915,'produto-venda-7'!B:N,11,0)),0)</f>
        <v/>
      </c>
      <c r="AJ915" s="43">
        <f>IF(D915="","",IFERROR(AI915*AB915,0))</f>
        <v/>
      </c>
      <c r="AK915" s="44">
        <f>IFERROR(IF(D915="","",VLOOKUP(F915,'ANALISE FORNECEDOR'!$A:$I,8,0)),"")</f>
        <v/>
      </c>
      <c r="AL915" s="44">
        <f>IF(D915="","",AVERAGE(AM915,AK915))</f>
        <v/>
      </c>
      <c r="AM915" s="44">
        <f>IFERROR(IF(D915="","",VLOOKUP(F915,'ANALISE FORNECEDOR'!$A:$I,9,0)),"")</f>
        <v/>
      </c>
      <c r="AN915" s="45">
        <f>IF(D915="","",IF(Y915&gt;12,AI915*(U915+Y915),AI915*U915))</f>
        <v/>
      </c>
      <c r="AO915" s="45">
        <f>IF(D915="","",IF(Y915&gt;12,AI915*(U915+V915+Y915),AI915*(U915+V915)))</f>
        <v/>
      </c>
      <c r="AP915" s="46">
        <f>IF(D915="","",IF(Y915&gt;12,AG915*(U915+Y915),AG915*U915))</f>
        <v/>
      </c>
      <c r="AQ915" s="46">
        <f>IF(D915="","",IF(Y915&gt;12,AG915*(U915+V915+Y915),AG915*(U915+V915)))</f>
        <v/>
      </c>
      <c r="AR915" s="46">
        <f>IF(D915="","",IF(OR(R915="A",R915="AA",R915="AAA"),AP915,0))</f>
        <v/>
      </c>
      <c r="AS915" s="46">
        <f>IF(D915="","",IF(R915="B",AP915,0))</f>
        <v/>
      </c>
      <c r="AT915" s="46">
        <f>IF(D915="","",IF(R915="C",AP915,0))</f>
        <v/>
      </c>
      <c r="AU915" s="47">
        <f>IF(D915="","",IFERROR(AN915/AJ915,0))</f>
        <v/>
      </c>
      <c r="AV915" s="47">
        <f>IF(D915="","",IFERROR(((AO915)/AJ915),0))</f>
        <v/>
      </c>
      <c r="AW915" s="48">
        <f>IF(D915="","",IF(OR(S915="S",NOT(AND(ISNUMBER(AC915),ISNUMBER(AL915),AC915*AL915&gt;=0))),0,AC915*AL915))</f>
        <v/>
      </c>
      <c r="AX915" s="49">
        <f>IFERROR(IF(D915="","",AW915*AG915),0)</f>
        <v/>
      </c>
      <c r="AY915" s="48">
        <f>IF(D915="","",IF(OR(S915="S",NOT(AND(ISNUMBER(AC915),ISNUMBER(AK915),AC915*AK915&gt;=0))),0,AC915*AK915))</f>
        <v/>
      </c>
      <c r="AZ915" s="48">
        <f>IFERROR(IF(D915="","",IF(AY915=0,0,IF(((AY915)-(U915+Y915))&lt;0,0,(AY915)-U915))),0)</f>
        <v/>
      </c>
      <c r="BA915" s="49">
        <f>IF(D915="","",AZ915*AG915)</f>
        <v/>
      </c>
      <c r="BB915" s="49">
        <f>IF(D915="","",IF(OR(R915="A",R915="AA",R915="AAA"),BA915,0))</f>
        <v/>
      </c>
      <c r="BC915" s="49">
        <f>IF(D915="","",IF(R915="B",BA915,0))</f>
        <v/>
      </c>
      <c r="BD915" s="49">
        <f>IF(D915="","",IF(R915="B",BA915,0))</f>
        <v/>
      </c>
      <c r="BE915" s="49">
        <f>IF(D915="","",IF(S915="S",
1,
IF(AC915=0,
1,
IF(
IFERROR(((U915+Y915)*AG915)/((AC915*AK915)*AG915),0)&lt;0,
0,
IF(
IFERROR(((U915+Y915)*AG915)/((AC915*AK915)*AG915),0)&gt;1,
1,
IFERROR(((U915+Y915)*AG915)/((AC915*AK915)*AG915),0)
)
)
)
))</f>
        <v/>
      </c>
      <c r="BF915" s="49">
        <f>IF(D915="","",IF(S915="S",
1,
IF(AC915=0,
1,
IF(
IFERROR(((U915+V915+Y915)*AG915)/((AC915*AK915)*AG915),0)&lt;0,
0,
IF(
IFERROR(((U915+V915+Y915)*AG915)/((AC915*AK915)*AG915),0)&gt;1,
1,
IFERROR(((U915+V915+Y915)*AG915)/((AC915*AK915)*AG915),0)
)
)
)
))</f>
        <v/>
      </c>
      <c r="BG915" s="50">
        <f>IF(D915="","",IF(S915="S",0,IF(AND(ISNUMBER(AC915),ISNUMBER(AM915)),IF(OR(AC915*AM915&lt;0,ISERR(AC915*AM915)),0,AC915*AM915),0)))</f>
        <v/>
      </c>
      <c r="BH915" s="50">
        <f>IF(D915="","",IF(BY915&gt;TODAY()-60,0,IF(Y915&gt;12,MAX(0,(U915+Y915)-BG915),MAX(0,U915-BG915))))</f>
        <v/>
      </c>
      <c r="BI915" s="51">
        <f>IF(D915="","",BH915*AG915)</f>
        <v/>
      </c>
      <c r="BJ915" s="51">
        <f>IF(D915="","",IF(OR(R915="A",R915="AA",R915="AAA"),BI915,0))</f>
        <v/>
      </c>
      <c r="BK915" s="51">
        <f>IF(D915="","",IF(R915="B",BI915,0))</f>
        <v/>
      </c>
      <c r="BL915" s="51">
        <f>IF(D915="","",IF(R915="C",BI915,0))</f>
        <v/>
      </c>
      <c r="BM915" s="51">
        <f>IF(D915="","",IFERROR(MAX(0,MIN(BI915/AP915,1)),0))</f>
        <v/>
      </c>
      <c r="BN915" s="52">
        <f>IF(D915="","",AB915*AG915)</f>
        <v/>
      </c>
      <c r="BO915" s="52">
        <f>IF(D915="","",(U915+V915+X915)*AG915)</f>
        <v/>
      </c>
      <c r="BP915" s="52">
        <f>IF(D915="","",(AB915*3)*AG915)</f>
        <v/>
      </c>
      <c r="BQ915" s="52">
        <f>IF(D915="","",IF(BO915-BP915&gt;0,0,BO915-BP915))</f>
        <v/>
      </c>
      <c r="BR915" s="52">
        <f>IF(D915="","",IF(BO915-BP915-BN915&gt;0,0,BO915-BP915-BN915))</f>
        <v/>
      </c>
      <c r="BS915" s="53">
        <f>IF(D915="","",IFERROR(AB915*AI915,0))</f>
        <v/>
      </c>
      <c r="BT915" s="53">
        <f>IF(D915="","",IFERROR(IF(X915&gt;12, AI915*(U915+V915+X915), AI915*(U915+V915)),0))</f>
        <v/>
      </c>
      <c r="BU915" s="53">
        <f>IF(D915="","",IFERROR(((AB915*3)*AI915),0))</f>
        <v/>
      </c>
      <c r="BV915" s="53">
        <f>IF(D915="","",IF(BT915-BU915&gt;0,0,BT915-BU915))</f>
        <v/>
      </c>
      <c r="BW915" s="53">
        <f>IF(D915="","",IF(BT915-BU915-BS915&gt;0,0,BT915-BU915-BS915))</f>
        <v/>
      </c>
      <c r="BX915" s="36">
        <f>IF(D915="","",IFERROR(VLOOKUP(D915,'produto-entrada-7'!A:M,3,0),"SEM PEDIDO"))</f>
        <v/>
      </c>
      <c r="BY915" s="36">
        <f>IF(D915="","",VLOOKUP(D915,'produto-estoque-total-7'!A:AB,25,0))</f>
        <v/>
      </c>
      <c r="BZ915" s="36">
        <f>IF(D915="","",IFERROR(VLOOKUP(D915,'produto-estoque-total-7'!A:AB,26,0)/100,0))</f>
        <v/>
      </c>
      <c r="CA915" s="36">
        <f>IF(D915="","",IFERROR(VLOOKUP(D915,'produto-estoque-total-7'!A:AB,27,0)/100,0))</f>
        <v/>
      </c>
      <c r="CB915" s="41">
        <f>IF(D915="","",V915*AF915)</f>
        <v/>
      </c>
      <c r="CC915" s="41">
        <f>IF(D915="","",V915*AI915)</f>
        <v/>
      </c>
      <c r="CD915" s="54">
        <f>IF(D915="","",VLOOKUP(D915,'produto-estoque-total-7'!A:AB,28,0))</f>
        <v/>
      </c>
    </row>
    <row r="916">
      <c r="A916" s="36">
        <f>IF(D916="","",VLOOKUP(D916,'produto-estoque-total-7'!A:AB,3,0))</f>
        <v/>
      </c>
      <c r="B916" s="1">
        <f>IF(D916="","",VLOOKUP(D916,'produto-estoque-total-7'!A:AB,12,0))</f>
        <v/>
      </c>
      <c r="C916" s="1">
        <f>IF(D916="","",VLOOKUP(D916,'produto-estoque-total-7'!A:AB,2,0))</f>
        <v/>
      </c>
      <c r="D916" s="37">
        <f>IFERROR(IF('produto-estoque-total-7'!A915="","",'produto-estoque-total-7'!A915),"")</f>
        <v/>
      </c>
      <c r="E916" s="1">
        <f>IF(D916="","",VLOOKUP(D916,'produto-estoque-total-7'!A:AB,4,0))</f>
        <v/>
      </c>
      <c r="F916" s="36">
        <f>IF(D916="","",VLOOKUP(D916,'produto-estoque-total-7'!A:AB,13,0))</f>
        <v/>
      </c>
      <c r="G916" s="1">
        <f>IF(F916="","",VLOOKUP(F916,'FORNECEDORES X COMPRADOR'!A:D,4,0))</f>
        <v/>
      </c>
      <c r="H916" s="1">
        <f>IF(F916="","",VLOOKUP(F916,'FORNECEDORES X COMPRADOR'!A:E,5,0))</f>
        <v/>
      </c>
      <c r="I916" s="36">
        <f>IF(D916="","",VLOOKUP(D916,'produto-estoque-total-7'!A:AB,15,0))</f>
        <v/>
      </c>
      <c r="J916" s="36">
        <f>IF(D916="","",VLOOKUP(D916,'produto-estoque-total-7'!A:AB,19,0))</f>
        <v/>
      </c>
      <c r="K916" s="1">
        <f>IF(D916="","",VLOOKUP(D916,'produto-estoque-total-7'!A:AB,20,0))</f>
        <v/>
      </c>
      <c r="L916" s="36">
        <f>IF(D916="","",VLOOKUP(D916,'produto-estoque-total-7'!A:AB,17,0))</f>
        <v/>
      </c>
      <c r="M916" s="1">
        <f>IF(D916="","",VLOOKUP(D916,'produto-estoque-total-7'!A:AB,18,0))</f>
        <v/>
      </c>
      <c r="N916" s="36">
        <f>IF(D916="","",VLOOKUP(D916,'produto-estoque-total-7'!A:AB,21,0))</f>
        <v/>
      </c>
      <c r="O916" s="1">
        <f>IF(D916="","",VLOOKUP(D916,'produto-estoque-total-7'!A:AB,22,0))</f>
        <v/>
      </c>
      <c r="P916" s="36">
        <f>IF(D916="","",VLOOKUP(D916,'produto-estoque-total-7'!A:AB,23,0))</f>
        <v/>
      </c>
      <c r="Q916" s="1">
        <f>IF(D916="","",VLOOKUP(D916,'produto-estoque-total-7'!A:AB,24,0))</f>
        <v/>
      </c>
      <c r="R916" s="38">
        <f>IFERROR(IF(D916="","",VLOOKUP(D916,'produto-venda-7'!B:N,13,0)),"C")</f>
        <v/>
      </c>
      <c r="S916" s="39">
        <f>IF(D916="","",VLOOKUP(D916,'produto-estoque-total-7'!A:AB,6,0))</f>
        <v/>
      </c>
      <c r="T916" s="39">
        <f>IF(D916="","",VLOOKUP(D916,'produto-estoque-total-7'!A:AB,5,0))</f>
        <v/>
      </c>
      <c r="U916" s="40">
        <f>IF(D916="","",VLOOKUP(D916,'produto-estoque-total-7'!A:AB,11,0))</f>
        <v/>
      </c>
      <c r="V916" s="41">
        <f>IF(D916="","",IFERROR(VLOOKUP(D916,'produto-entrada-7'!A:M,10,0),0))</f>
        <v/>
      </c>
      <c r="W916" s="42" t="n"/>
      <c r="X916" s="39">
        <f>IF(D916="","",VLOOKUP(D916,'produto-estoque-total-7'!A:AB,8,0))</f>
        <v/>
      </c>
      <c r="Y916" s="39">
        <f>IF(D916="","",VLOOKUP(D916,'produto-estoque-total-7'!A:AB,9,0))</f>
        <v/>
      </c>
      <c r="Z916" s="39">
        <f>IF(D916="","",VLOOKUP(D916,'produto-estoque-total-7'!A:AB,10,0))</f>
        <v/>
      </c>
      <c r="AA916" s="39">
        <f>IFERROR(IF(D916="","",VLOOKUP(D916,'produto-venda-7'!B:N,4,0)),0)</f>
        <v/>
      </c>
      <c r="AB916" s="39">
        <f>IFERROR(IF(D916="","",VLOOKUP(D916,'produto-venda-7'!B:N,5,0)),0)</f>
        <v/>
      </c>
      <c r="AC916" s="39">
        <f>IF(D916="","",IFERROR(AA916/90,0))</f>
        <v/>
      </c>
      <c r="AD916" s="36">
        <f>IF(D916="","",IFERROR(VLOOKUP(D916,'produto-entrada-7'!A:M,4,0),0))</f>
        <v/>
      </c>
      <c r="AE916" s="36">
        <f>IFERROR(IF(D916="","",VLOOKUP(D916,'produto-venda-7'!B:N,10,0)),0)</f>
        <v/>
      </c>
      <c r="AF916" s="36">
        <f>IF(D916="","",IFERROR(VLOOKUP(D916,'produto-entrada-7'!A:M,11,0),0))</f>
        <v/>
      </c>
      <c r="AG916" s="1">
        <f>IF(D916="","",IFERROR(VLOOKUP(D916,'produto-entrada-7'!A:M,12,0),0))</f>
        <v/>
      </c>
      <c r="AH916" s="1">
        <f>IF(D916="","",IFERROR(VLOOKUP(D916,'produto-entrada-7'!A:M,13,0),0))</f>
        <v/>
      </c>
      <c r="AI916" s="36">
        <f>IFERROR(IF(D916="","",VLOOKUP(D916,'produto-venda-7'!B:N,11,0)),0)</f>
        <v/>
      </c>
      <c r="AJ916" s="43">
        <f>IF(D916="","",IFERROR(AI916*AB916,0))</f>
        <v/>
      </c>
      <c r="AK916" s="44">
        <f>IFERROR(IF(D916="","",VLOOKUP(F916,'ANALISE FORNECEDOR'!$A:$I,8,0)),"")</f>
        <v/>
      </c>
      <c r="AL916" s="44">
        <f>IF(D916="","",AVERAGE(AM916,AK916))</f>
        <v/>
      </c>
      <c r="AM916" s="44">
        <f>IFERROR(IF(D916="","",VLOOKUP(F916,'ANALISE FORNECEDOR'!$A:$I,9,0)),"")</f>
        <v/>
      </c>
      <c r="AN916" s="45">
        <f>IF(D916="","",IF(Y916&gt;12,AI916*(U916+Y916),AI916*U916))</f>
        <v/>
      </c>
      <c r="AO916" s="45">
        <f>IF(D916="","",IF(Y916&gt;12,AI916*(U916+V916+Y916),AI916*(U916+V916)))</f>
        <v/>
      </c>
      <c r="AP916" s="46">
        <f>IF(D916="","",IF(Y916&gt;12,AG916*(U916+Y916),AG916*U916))</f>
        <v/>
      </c>
      <c r="AQ916" s="46">
        <f>IF(D916="","",IF(Y916&gt;12,AG916*(U916+V916+Y916),AG916*(U916+V916)))</f>
        <v/>
      </c>
      <c r="AR916" s="46">
        <f>IF(D916="","",IF(OR(R916="A",R916="AA",R916="AAA"),AP916,0))</f>
        <v/>
      </c>
      <c r="AS916" s="46">
        <f>IF(D916="","",IF(R916="B",AP916,0))</f>
        <v/>
      </c>
      <c r="AT916" s="46">
        <f>IF(D916="","",IF(R916="C",AP916,0))</f>
        <v/>
      </c>
      <c r="AU916" s="47">
        <f>IF(D916="","",IFERROR(AN916/AJ916,0))</f>
        <v/>
      </c>
      <c r="AV916" s="47">
        <f>IF(D916="","",IFERROR(((AO916)/AJ916),0))</f>
        <v/>
      </c>
      <c r="AW916" s="48">
        <f>IF(D916="","",IF(OR(S916="S",NOT(AND(ISNUMBER(AC916),ISNUMBER(AL916),AC916*AL916&gt;=0))),0,AC916*AL916))</f>
        <v/>
      </c>
      <c r="AX916" s="49">
        <f>IFERROR(IF(D916="","",AW916*AG916),0)</f>
        <v/>
      </c>
      <c r="AY916" s="48">
        <f>IF(D916="","",IF(OR(S916="S",NOT(AND(ISNUMBER(AC916),ISNUMBER(AK916),AC916*AK916&gt;=0))),0,AC916*AK916))</f>
        <v/>
      </c>
      <c r="AZ916" s="48">
        <f>IFERROR(IF(D916="","",IF(AY916=0,0,IF(((AY916)-(U916+Y916))&lt;0,0,(AY916)-U916))),0)</f>
        <v/>
      </c>
      <c r="BA916" s="49">
        <f>IF(D916="","",AZ916*AG916)</f>
        <v/>
      </c>
      <c r="BB916" s="49">
        <f>IF(D916="","",IF(OR(R916="A",R916="AA",R916="AAA"),BA916,0))</f>
        <v/>
      </c>
      <c r="BC916" s="49">
        <f>IF(D916="","",IF(R916="B",BA916,0))</f>
        <v/>
      </c>
      <c r="BD916" s="49">
        <f>IF(D916="","",IF(R916="B",BA916,0))</f>
        <v/>
      </c>
      <c r="BE916" s="49">
        <f>IF(D916="","",IF(S916="S",
1,
IF(AC916=0,
1,
IF(
IFERROR(((U916+Y916)*AG916)/((AC916*AK916)*AG916),0)&lt;0,
0,
IF(
IFERROR(((U916+Y916)*AG916)/((AC916*AK916)*AG916),0)&gt;1,
1,
IFERROR(((U916+Y916)*AG916)/((AC916*AK916)*AG916),0)
)
)
)
))</f>
        <v/>
      </c>
      <c r="BF916" s="49">
        <f>IF(D916="","",IF(S916="S",
1,
IF(AC916=0,
1,
IF(
IFERROR(((U916+V916+Y916)*AG916)/((AC916*AK916)*AG916),0)&lt;0,
0,
IF(
IFERROR(((U916+V916+Y916)*AG916)/((AC916*AK916)*AG916),0)&gt;1,
1,
IFERROR(((U916+V916+Y916)*AG916)/((AC916*AK916)*AG916),0)
)
)
)
))</f>
        <v/>
      </c>
      <c r="BG916" s="50">
        <f>IF(D916="","",IF(S916="S",0,IF(AND(ISNUMBER(AC916),ISNUMBER(AM916)),IF(OR(AC916*AM916&lt;0,ISERR(AC916*AM916)),0,AC916*AM916),0)))</f>
        <v/>
      </c>
      <c r="BH916" s="50">
        <f>IF(D916="","",IF(BY916&gt;TODAY()-60,0,IF(Y916&gt;12,MAX(0,(U916+Y916)-BG916),MAX(0,U916-BG916))))</f>
        <v/>
      </c>
      <c r="BI916" s="51">
        <f>IF(D916="","",BH916*AG916)</f>
        <v/>
      </c>
      <c r="BJ916" s="51">
        <f>IF(D916="","",IF(OR(R916="A",R916="AA",R916="AAA"),BI916,0))</f>
        <v/>
      </c>
      <c r="BK916" s="51">
        <f>IF(D916="","",IF(R916="B",BI916,0))</f>
        <v/>
      </c>
      <c r="BL916" s="51">
        <f>IF(D916="","",IF(R916="C",BI916,0))</f>
        <v/>
      </c>
      <c r="BM916" s="51">
        <f>IF(D916="","",IFERROR(MAX(0,MIN(BI916/AP916,1)),0))</f>
        <v/>
      </c>
      <c r="BN916" s="52">
        <f>IF(D916="","",AB916*AG916)</f>
        <v/>
      </c>
      <c r="BO916" s="52">
        <f>IF(D916="","",(U916+V916+X916)*AG916)</f>
        <v/>
      </c>
      <c r="BP916" s="52">
        <f>IF(D916="","",(AB916*3)*AG916)</f>
        <v/>
      </c>
      <c r="BQ916" s="52">
        <f>IF(D916="","",IF(BO916-BP916&gt;0,0,BO916-BP916))</f>
        <v/>
      </c>
      <c r="BR916" s="52">
        <f>IF(D916="","",IF(BO916-BP916-BN916&gt;0,0,BO916-BP916-BN916))</f>
        <v/>
      </c>
      <c r="BS916" s="53">
        <f>IF(D916="","",IFERROR(AB916*AI916,0))</f>
        <v/>
      </c>
      <c r="BT916" s="53">
        <f>IF(D916="","",IFERROR(IF(X916&gt;12, AI916*(U916+V916+X916), AI916*(U916+V916)),0))</f>
        <v/>
      </c>
      <c r="BU916" s="53">
        <f>IF(D916="","",IFERROR(((AB916*3)*AI916),0))</f>
        <v/>
      </c>
      <c r="BV916" s="53">
        <f>IF(D916="","",IF(BT916-BU916&gt;0,0,BT916-BU916))</f>
        <v/>
      </c>
      <c r="BW916" s="53">
        <f>IF(D916="","",IF(BT916-BU916-BS916&gt;0,0,BT916-BU916-BS916))</f>
        <v/>
      </c>
      <c r="BX916" s="36">
        <f>IF(D916="","",IFERROR(VLOOKUP(D916,'produto-entrada-7'!A:M,3,0),"SEM PEDIDO"))</f>
        <v/>
      </c>
      <c r="BY916" s="36">
        <f>IF(D916="","",VLOOKUP(D916,'produto-estoque-total-7'!A:AB,25,0))</f>
        <v/>
      </c>
      <c r="BZ916" s="36">
        <f>IF(D916="","",IFERROR(VLOOKUP(D916,'produto-estoque-total-7'!A:AB,26,0)/100,0))</f>
        <v/>
      </c>
      <c r="CA916" s="36">
        <f>IF(D916="","",IFERROR(VLOOKUP(D916,'produto-estoque-total-7'!A:AB,27,0)/100,0))</f>
        <v/>
      </c>
      <c r="CB916" s="41">
        <f>IF(D916="","",V916*AF916)</f>
        <v/>
      </c>
      <c r="CC916" s="41">
        <f>IF(D916="","",V916*AI916)</f>
        <v/>
      </c>
      <c r="CD916" s="54">
        <f>IF(D916="","",VLOOKUP(D916,'produto-estoque-total-7'!A:AB,28,0))</f>
        <v/>
      </c>
    </row>
    <row r="917">
      <c r="A917" s="36">
        <f>IF(D917="","",VLOOKUP(D917,'produto-estoque-total-7'!A:AB,3,0))</f>
        <v/>
      </c>
      <c r="B917" s="1">
        <f>IF(D917="","",VLOOKUP(D917,'produto-estoque-total-7'!A:AB,12,0))</f>
        <v/>
      </c>
      <c r="C917" s="1">
        <f>IF(D917="","",VLOOKUP(D917,'produto-estoque-total-7'!A:AB,2,0))</f>
        <v/>
      </c>
      <c r="D917" s="37">
        <f>IFERROR(IF('produto-estoque-total-7'!A916="","",'produto-estoque-total-7'!A916),"")</f>
        <v/>
      </c>
      <c r="E917" s="1">
        <f>IF(D917="","",VLOOKUP(D917,'produto-estoque-total-7'!A:AB,4,0))</f>
        <v/>
      </c>
      <c r="F917" s="36">
        <f>IF(D917="","",VLOOKUP(D917,'produto-estoque-total-7'!A:AB,13,0))</f>
        <v/>
      </c>
      <c r="G917" s="1">
        <f>IF(F917="","",VLOOKUP(F917,'FORNECEDORES X COMPRADOR'!A:D,4,0))</f>
        <v/>
      </c>
      <c r="H917" s="1">
        <f>IF(F917="","",VLOOKUP(F917,'FORNECEDORES X COMPRADOR'!A:E,5,0))</f>
        <v/>
      </c>
      <c r="I917" s="36">
        <f>IF(D917="","",VLOOKUP(D917,'produto-estoque-total-7'!A:AB,15,0))</f>
        <v/>
      </c>
      <c r="J917" s="36">
        <f>IF(D917="","",VLOOKUP(D917,'produto-estoque-total-7'!A:AB,19,0))</f>
        <v/>
      </c>
      <c r="K917" s="1">
        <f>IF(D917="","",VLOOKUP(D917,'produto-estoque-total-7'!A:AB,20,0))</f>
        <v/>
      </c>
      <c r="L917" s="36">
        <f>IF(D917="","",VLOOKUP(D917,'produto-estoque-total-7'!A:AB,17,0))</f>
        <v/>
      </c>
      <c r="M917" s="1">
        <f>IF(D917="","",VLOOKUP(D917,'produto-estoque-total-7'!A:AB,18,0))</f>
        <v/>
      </c>
      <c r="N917" s="36">
        <f>IF(D917="","",VLOOKUP(D917,'produto-estoque-total-7'!A:AB,21,0))</f>
        <v/>
      </c>
      <c r="O917" s="1">
        <f>IF(D917="","",VLOOKUP(D917,'produto-estoque-total-7'!A:AB,22,0))</f>
        <v/>
      </c>
      <c r="P917" s="36">
        <f>IF(D917="","",VLOOKUP(D917,'produto-estoque-total-7'!A:AB,23,0))</f>
        <v/>
      </c>
      <c r="Q917" s="1">
        <f>IF(D917="","",VLOOKUP(D917,'produto-estoque-total-7'!A:AB,24,0))</f>
        <v/>
      </c>
      <c r="R917" s="38">
        <f>IFERROR(IF(D917="","",VLOOKUP(D917,'produto-venda-7'!B:N,13,0)),"C")</f>
        <v/>
      </c>
      <c r="S917" s="39">
        <f>IF(D917="","",VLOOKUP(D917,'produto-estoque-total-7'!A:AB,6,0))</f>
        <v/>
      </c>
      <c r="T917" s="39">
        <f>IF(D917="","",VLOOKUP(D917,'produto-estoque-total-7'!A:AB,5,0))</f>
        <v/>
      </c>
      <c r="U917" s="40">
        <f>IF(D917="","",VLOOKUP(D917,'produto-estoque-total-7'!A:AB,11,0))</f>
        <v/>
      </c>
      <c r="V917" s="41">
        <f>IF(D917="","",IFERROR(VLOOKUP(D917,'produto-entrada-7'!A:M,10,0),0))</f>
        <v/>
      </c>
      <c r="W917" s="42" t="n"/>
      <c r="X917" s="39">
        <f>IF(D917="","",VLOOKUP(D917,'produto-estoque-total-7'!A:AB,8,0))</f>
        <v/>
      </c>
      <c r="Y917" s="39">
        <f>IF(D917="","",VLOOKUP(D917,'produto-estoque-total-7'!A:AB,9,0))</f>
        <v/>
      </c>
      <c r="Z917" s="39">
        <f>IF(D917="","",VLOOKUP(D917,'produto-estoque-total-7'!A:AB,10,0))</f>
        <v/>
      </c>
      <c r="AA917" s="39">
        <f>IFERROR(IF(D917="","",VLOOKUP(D917,'produto-venda-7'!B:N,4,0)),0)</f>
        <v/>
      </c>
      <c r="AB917" s="39">
        <f>IFERROR(IF(D917="","",VLOOKUP(D917,'produto-venda-7'!B:N,5,0)),0)</f>
        <v/>
      </c>
      <c r="AC917" s="39">
        <f>IF(D917="","",IFERROR(AA917/90,0))</f>
        <v/>
      </c>
      <c r="AD917" s="36">
        <f>IF(D917="","",IFERROR(VLOOKUP(D917,'produto-entrada-7'!A:M,4,0),0))</f>
        <v/>
      </c>
      <c r="AE917" s="36">
        <f>IFERROR(IF(D917="","",VLOOKUP(D917,'produto-venda-7'!B:N,10,0)),0)</f>
        <v/>
      </c>
      <c r="AF917" s="36">
        <f>IF(D917="","",IFERROR(VLOOKUP(D917,'produto-entrada-7'!A:M,11,0),0))</f>
        <v/>
      </c>
      <c r="AG917" s="1">
        <f>IF(D917="","",IFERROR(VLOOKUP(D917,'produto-entrada-7'!A:M,12,0),0))</f>
        <v/>
      </c>
      <c r="AH917" s="1">
        <f>IF(D917="","",IFERROR(VLOOKUP(D917,'produto-entrada-7'!A:M,13,0),0))</f>
        <v/>
      </c>
      <c r="AI917" s="36">
        <f>IFERROR(IF(D917="","",VLOOKUP(D917,'produto-venda-7'!B:N,11,0)),0)</f>
        <v/>
      </c>
      <c r="AJ917" s="43">
        <f>IF(D917="","",IFERROR(AI917*AB917,0))</f>
        <v/>
      </c>
      <c r="AK917" s="44">
        <f>IFERROR(IF(D917="","",VLOOKUP(F917,'ANALISE FORNECEDOR'!$A:$I,8,0)),"")</f>
        <v/>
      </c>
      <c r="AL917" s="44">
        <f>IF(D917="","",AVERAGE(AM917,AK917))</f>
        <v/>
      </c>
      <c r="AM917" s="44">
        <f>IFERROR(IF(D917="","",VLOOKUP(F917,'ANALISE FORNECEDOR'!$A:$I,9,0)),"")</f>
        <v/>
      </c>
      <c r="AN917" s="45">
        <f>IF(D917="","",IF(Y917&gt;12,AI917*(U917+Y917),AI917*U917))</f>
        <v/>
      </c>
      <c r="AO917" s="45">
        <f>IF(D917="","",IF(Y917&gt;12,AI917*(U917+V917+Y917),AI917*(U917+V917)))</f>
        <v/>
      </c>
      <c r="AP917" s="46">
        <f>IF(D917="","",IF(Y917&gt;12,AG917*(U917+Y917),AG917*U917))</f>
        <v/>
      </c>
      <c r="AQ917" s="46">
        <f>IF(D917="","",IF(Y917&gt;12,AG917*(U917+V917+Y917),AG917*(U917+V917)))</f>
        <v/>
      </c>
      <c r="AR917" s="46">
        <f>IF(D917="","",IF(OR(R917="A",R917="AA",R917="AAA"),AP917,0))</f>
        <v/>
      </c>
      <c r="AS917" s="46">
        <f>IF(D917="","",IF(R917="B",AP917,0))</f>
        <v/>
      </c>
      <c r="AT917" s="46">
        <f>IF(D917="","",IF(R917="C",AP917,0))</f>
        <v/>
      </c>
      <c r="AU917" s="47">
        <f>IF(D917="","",IFERROR(AN917/AJ917,0))</f>
        <v/>
      </c>
      <c r="AV917" s="47">
        <f>IF(D917="","",IFERROR(((AO917)/AJ917),0))</f>
        <v/>
      </c>
      <c r="AW917" s="48">
        <f>IF(D917="","",IF(OR(S917="S",NOT(AND(ISNUMBER(AC917),ISNUMBER(AL917),AC917*AL917&gt;=0))),0,AC917*AL917))</f>
        <v/>
      </c>
      <c r="AX917" s="49">
        <f>IFERROR(IF(D917="","",AW917*AG917),0)</f>
        <v/>
      </c>
      <c r="AY917" s="48">
        <f>IF(D917="","",IF(OR(S917="S",NOT(AND(ISNUMBER(AC917),ISNUMBER(AK917),AC917*AK917&gt;=0))),0,AC917*AK917))</f>
        <v/>
      </c>
      <c r="AZ917" s="48">
        <f>IFERROR(IF(D917="","",IF(AY917=0,0,IF(((AY917)-(U917+Y917))&lt;0,0,(AY917)-U917))),0)</f>
        <v/>
      </c>
      <c r="BA917" s="49">
        <f>IF(D917="","",AZ917*AG917)</f>
        <v/>
      </c>
      <c r="BB917" s="49">
        <f>IF(D917="","",IF(OR(R917="A",R917="AA",R917="AAA"),BA917,0))</f>
        <v/>
      </c>
      <c r="BC917" s="49">
        <f>IF(D917="","",IF(R917="B",BA917,0))</f>
        <v/>
      </c>
      <c r="BD917" s="49">
        <f>IF(D917="","",IF(R917="B",BA917,0))</f>
        <v/>
      </c>
      <c r="BE917" s="49">
        <f>IF(D917="","",IF(S917="S",
1,
IF(AC917=0,
1,
IF(
IFERROR(((U917+Y917)*AG917)/((AC917*AK917)*AG917),0)&lt;0,
0,
IF(
IFERROR(((U917+Y917)*AG917)/((AC917*AK917)*AG917),0)&gt;1,
1,
IFERROR(((U917+Y917)*AG917)/((AC917*AK917)*AG917),0)
)
)
)
))</f>
        <v/>
      </c>
      <c r="BF917" s="49">
        <f>IF(D917="","",IF(S917="S",
1,
IF(AC917=0,
1,
IF(
IFERROR(((U917+V917+Y917)*AG917)/((AC917*AK917)*AG917),0)&lt;0,
0,
IF(
IFERROR(((U917+V917+Y917)*AG917)/((AC917*AK917)*AG917),0)&gt;1,
1,
IFERROR(((U917+V917+Y917)*AG917)/((AC917*AK917)*AG917),0)
)
)
)
))</f>
        <v/>
      </c>
      <c r="BG917" s="50">
        <f>IF(D917="","",IF(S917="S",0,IF(AND(ISNUMBER(AC917),ISNUMBER(AM917)),IF(OR(AC917*AM917&lt;0,ISERR(AC917*AM917)),0,AC917*AM917),0)))</f>
        <v/>
      </c>
      <c r="BH917" s="50">
        <f>IF(D917="","",IF(BY917&gt;TODAY()-60,0,IF(Y917&gt;12,MAX(0,(U917+Y917)-BG917),MAX(0,U917-BG917))))</f>
        <v/>
      </c>
      <c r="BI917" s="51">
        <f>IF(D917="","",BH917*AG917)</f>
        <v/>
      </c>
      <c r="BJ917" s="51">
        <f>IF(D917="","",IF(OR(R917="A",R917="AA",R917="AAA"),BI917,0))</f>
        <v/>
      </c>
      <c r="BK917" s="51">
        <f>IF(D917="","",IF(R917="B",BI917,0))</f>
        <v/>
      </c>
      <c r="BL917" s="51">
        <f>IF(D917="","",IF(R917="C",BI917,0))</f>
        <v/>
      </c>
      <c r="BM917" s="51">
        <f>IF(D917="","",IFERROR(MAX(0,MIN(BI917/AP917,1)),0))</f>
        <v/>
      </c>
      <c r="BN917" s="52">
        <f>IF(D917="","",AB917*AG917)</f>
        <v/>
      </c>
      <c r="BO917" s="52">
        <f>IF(D917="","",(U917+V917+X917)*AG917)</f>
        <v/>
      </c>
      <c r="BP917" s="52">
        <f>IF(D917="","",(AB917*3)*AG917)</f>
        <v/>
      </c>
      <c r="BQ917" s="52">
        <f>IF(D917="","",IF(BO917-BP917&gt;0,0,BO917-BP917))</f>
        <v/>
      </c>
      <c r="BR917" s="52">
        <f>IF(D917="","",IF(BO917-BP917-BN917&gt;0,0,BO917-BP917-BN917))</f>
        <v/>
      </c>
      <c r="BS917" s="53">
        <f>IF(D917="","",IFERROR(AB917*AI917,0))</f>
        <v/>
      </c>
      <c r="BT917" s="53">
        <f>IF(D917="","",IFERROR(IF(X917&gt;12, AI917*(U917+V917+X917), AI917*(U917+V917)),0))</f>
        <v/>
      </c>
      <c r="BU917" s="53">
        <f>IF(D917="","",IFERROR(((AB917*3)*AI917),0))</f>
        <v/>
      </c>
      <c r="BV917" s="53">
        <f>IF(D917="","",IF(BT917-BU917&gt;0,0,BT917-BU917))</f>
        <v/>
      </c>
      <c r="BW917" s="53">
        <f>IF(D917="","",IF(BT917-BU917-BS917&gt;0,0,BT917-BU917-BS917))</f>
        <v/>
      </c>
      <c r="BX917" s="36">
        <f>IF(D917="","",IFERROR(VLOOKUP(D917,'produto-entrada-7'!A:M,3,0),"SEM PEDIDO"))</f>
        <v/>
      </c>
      <c r="BY917" s="36">
        <f>IF(D917="","",VLOOKUP(D917,'produto-estoque-total-7'!A:AB,25,0))</f>
        <v/>
      </c>
      <c r="BZ917" s="36">
        <f>IF(D917="","",IFERROR(VLOOKUP(D917,'produto-estoque-total-7'!A:AB,26,0)/100,0))</f>
        <v/>
      </c>
      <c r="CA917" s="36">
        <f>IF(D917="","",IFERROR(VLOOKUP(D917,'produto-estoque-total-7'!A:AB,27,0)/100,0))</f>
        <v/>
      </c>
      <c r="CB917" s="41">
        <f>IF(D917="","",V917*AF917)</f>
        <v/>
      </c>
      <c r="CC917" s="41">
        <f>IF(D917="","",V917*AI917)</f>
        <v/>
      </c>
      <c r="CD917" s="54">
        <f>IF(D917="","",VLOOKUP(D917,'produto-estoque-total-7'!A:AB,28,0))</f>
        <v/>
      </c>
    </row>
    <row r="918">
      <c r="A918" s="36">
        <f>IF(D918="","",VLOOKUP(D918,'produto-estoque-total-7'!A:AB,3,0))</f>
        <v/>
      </c>
      <c r="B918" s="1">
        <f>IF(D918="","",VLOOKUP(D918,'produto-estoque-total-7'!A:AB,12,0))</f>
        <v/>
      </c>
      <c r="C918" s="1">
        <f>IF(D918="","",VLOOKUP(D918,'produto-estoque-total-7'!A:AB,2,0))</f>
        <v/>
      </c>
      <c r="D918" s="37">
        <f>IFERROR(IF('produto-estoque-total-7'!A917="","",'produto-estoque-total-7'!A917),"")</f>
        <v/>
      </c>
      <c r="E918" s="1">
        <f>IF(D918="","",VLOOKUP(D918,'produto-estoque-total-7'!A:AB,4,0))</f>
        <v/>
      </c>
      <c r="F918" s="36">
        <f>IF(D918="","",VLOOKUP(D918,'produto-estoque-total-7'!A:AB,13,0))</f>
        <v/>
      </c>
      <c r="G918" s="1">
        <f>IF(F918="","",VLOOKUP(F918,'FORNECEDORES X COMPRADOR'!A:D,4,0))</f>
        <v/>
      </c>
      <c r="H918" s="1">
        <f>IF(F918="","",VLOOKUP(F918,'FORNECEDORES X COMPRADOR'!A:E,5,0))</f>
        <v/>
      </c>
      <c r="I918" s="36">
        <f>IF(D918="","",VLOOKUP(D918,'produto-estoque-total-7'!A:AB,15,0))</f>
        <v/>
      </c>
      <c r="J918" s="36">
        <f>IF(D918="","",VLOOKUP(D918,'produto-estoque-total-7'!A:AB,19,0))</f>
        <v/>
      </c>
      <c r="K918" s="1">
        <f>IF(D918="","",VLOOKUP(D918,'produto-estoque-total-7'!A:AB,20,0))</f>
        <v/>
      </c>
      <c r="L918" s="36">
        <f>IF(D918="","",VLOOKUP(D918,'produto-estoque-total-7'!A:AB,17,0))</f>
        <v/>
      </c>
      <c r="M918" s="1">
        <f>IF(D918="","",VLOOKUP(D918,'produto-estoque-total-7'!A:AB,18,0))</f>
        <v/>
      </c>
      <c r="N918" s="36">
        <f>IF(D918="","",VLOOKUP(D918,'produto-estoque-total-7'!A:AB,21,0))</f>
        <v/>
      </c>
      <c r="O918" s="1">
        <f>IF(D918="","",VLOOKUP(D918,'produto-estoque-total-7'!A:AB,22,0))</f>
        <v/>
      </c>
      <c r="P918" s="36">
        <f>IF(D918="","",VLOOKUP(D918,'produto-estoque-total-7'!A:AB,23,0))</f>
        <v/>
      </c>
      <c r="Q918" s="1">
        <f>IF(D918="","",VLOOKUP(D918,'produto-estoque-total-7'!A:AB,24,0))</f>
        <v/>
      </c>
      <c r="R918" s="38">
        <f>IFERROR(IF(D918="","",VLOOKUP(D918,'produto-venda-7'!B:N,13,0)),"C")</f>
        <v/>
      </c>
      <c r="S918" s="39">
        <f>IF(D918="","",VLOOKUP(D918,'produto-estoque-total-7'!A:AB,6,0))</f>
        <v/>
      </c>
      <c r="T918" s="39">
        <f>IF(D918="","",VLOOKUP(D918,'produto-estoque-total-7'!A:AB,5,0))</f>
        <v/>
      </c>
      <c r="U918" s="40">
        <f>IF(D918="","",VLOOKUP(D918,'produto-estoque-total-7'!A:AB,11,0))</f>
        <v/>
      </c>
      <c r="V918" s="41">
        <f>IF(D918="","",IFERROR(VLOOKUP(D918,'produto-entrada-7'!A:M,10,0),0))</f>
        <v/>
      </c>
      <c r="W918" s="42" t="n"/>
      <c r="X918" s="39">
        <f>IF(D918="","",VLOOKUP(D918,'produto-estoque-total-7'!A:AB,8,0))</f>
        <v/>
      </c>
      <c r="Y918" s="39">
        <f>IF(D918="","",VLOOKUP(D918,'produto-estoque-total-7'!A:AB,9,0))</f>
        <v/>
      </c>
      <c r="Z918" s="39">
        <f>IF(D918="","",VLOOKUP(D918,'produto-estoque-total-7'!A:AB,10,0))</f>
        <v/>
      </c>
      <c r="AA918" s="39">
        <f>IFERROR(IF(D918="","",VLOOKUP(D918,'produto-venda-7'!B:N,4,0)),0)</f>
        <v/>
      </c>
      <c r="AB918" s="39">
        <f>IFERROR(IF(D918="","",VLOOKUP(D918,'produto-venda-7'!B:N,5,0)),0)</f>
        <v/>
      </c>
      <c r="AC918" s="39">
        <f>IF(D918="","",IFERROR(AA918/90,0))</f>
        <v/>
      </c>
      <c r="AD918" s="36">
        <f>IF(D918="","",IFERROR(VLOOKUP(D918,'produto-entrada-7'!A:M,4,0),0))</f>
        <v/>
      </c>
      <c r="AE918" s="36">
        <f>IFERROR(IF(D918="","",VLOOKUP(D918,'produto-venda-7'!B:N,10,0)),0)</f>
        <v/>
      </c>
      <c r="AF918" s="36">
        <f>IF(D918="","",IFERROR(VLOOKUP(D918,'produto-entrada-7'!A:M,11,0),0))</f>
        <v/>
      </c>
      <c r="AG918" s="1">
        <f>IF(D918="","",IFERROR(VLOOKUP(D918,'produto-entrada-7'!A:M,12,0),0))</f>
        <v/>
      </c>
      <c r="AH918" s="1">
        <f>IF(D918="","",IFERROR(VLOOKUP(D918,'produto-entrada-7'!A:M,13,0),0))</f>
        <v/>
      </c>
      <c r="AI918" s="36">
        <f>IFERROR(IF(D918="","",VLOOKUP(D918,'produto-venda-7'!B:N,11,0)),0)</f>
        <v/>
      </c>
      <c r="AJ918" s="43">
        <f>IF(D918="","",IFERROR(AI918*AB918,0))</f>
        <v/>
      </c>
      <c r="AK918" s="44">
        <f>IFERROR(IF(D918="","",VLOOKUP(F918,'ANALISE FORNECEDOR'!$A:$I,8,0)),"")</f>
        <v/>
      </c>
      <c r="AL918" s="44">
        <f>IF(D918="","",AVERAGE(AM918,AK918))</f>
        <v/>
      </c>
      <c r="AM918" s="44">
        <f>IFERROR(IF(D918="","",VLOOKUP(F918,'ANALISE FORNECEDOR'!$A:$I,9,0)),"")</f>
        <v/>
      </c>
      <c r="AN918" s="45">
        <f>IF(D918="","",IF(Y918&gt;12,AI918*(U918+Y918),AI918*U918))</f>
        <v/>
      </c>
      <c r="AO918" s="45">
        <f>IF(D918="","",IF(Y918&gt;12,AI918*(U918+V918+Y918),AI918*(U918+V918)))</f>
        <v/>
      </c>
      <c r="AP918" s="46">
        <f>IF(D918="","",IF(Y918&gt;12,AG918*(U918+Y918),AG918*U918))</f>
        <v/>
      </c>
      <c r="AQ918" s="46">
        <f>IF(D918="","",IF(Y918&gt;12,AG918*(U918+V918+Y918),AG918*(U918+V918)))</f>
        <v/>
      </c>
      <c r="AR918" s="46">
        <f>IF(D918="","",IF(OR(R918="A",R918="AA",R918="AAA"),AP918,0))</f>
        <v/>
      </c>
      <c r="AS918" s="46">
        <f>IF(D918="","",IF(R918="B",AP918,0))</f>
        <v/>
      </c>
      <c r="AT918" s="46">
        <f>IF(D918="","",IF(R918="C",AP918,0))</f>
        <v/>
      </c>
      <c r="AU918" s="47">
        <f>IF(D918="","",IFERROR(AN918/AJ918,0))</f>
        <v/>
      </c>
      <c r="AV918" s="47">
        <f>IF(D918="","",IFERROR(((AO918)/AJ918),0))</f>
        <v/>
      </c>
      <c r="AW918" s="48">
        <f>IF(D918="","",IF(OR(S918="S",NOT(AND(ISNUMBER(AC918),ISNUMBER(AL918),AC918*AL918&gt;=0))),0,AC918*AL918))</f>
        <v/>
      </c>
      <c r="AX918" s="49">
        <f>IFERROR(IF(D918="","",AW918*AG918),0)</f>
        <v/>
      </c>
      <c r="AY918" s="48">
        <f>IF(D918="","",IF(OR(S918="S",NOT(AND(ISNUMBER(AC918),ISNUMBER(AK918),AC918*AK918&gt;=0))),0,AC918*AK918))</f>
        <v/>
      </c>
      <c r="AZ918" s="48">
        <f>IFERROR(IF(D918="","",IF(AY918=0,0,IF(((AY918)-(U918+Y918))&lt;0,0,(AY918)-U918))),0)</f>
        <v/>
      </c>
      <c r="BA918" s="49">
        <f>IF(D918="","",AZ918*AG918)</f>
        <v/>
      </c>
      <c r="BB918" s="49">
        <f>IF(D918="","",IF(OR(R918="A",R918="AA",R918="AAA"),BA918,0))</f>
        <v/>
      </c>
      <c r="BC918" s="49">
        <f>IF(D918="","",IF(R918="B",BA918,0))</f>
        <v/>
      </c>
      <c r="BD918" s="49">
        <f>IF(D918="","",IF(R918="B",BA918,0))</f>
        <v/>
      </c>
      <c r="BE918" s="49">
        <f>IF(D918="","",IF(S918="S",
1,
IF(AC918=0,
1,
IF(
IFERROR(((U918+Y918)*AG918)/((AC918*AK918)*AG918),0)&lt;0,
0,
IF(
IFERROR(((U918+Y918)*AG918)/((AC918*AK918)*AG918),0)&gt;1,
1,
IFERROR(((U918+Y918)*AG918)/((AC918*AK918)*AG918),0)
)
)
)
))</f>
        <v/>
      </c>
      <c r="BF918" s="49">
        <f>IF(D918="","",IF(S918="S",
1,
IF(AC918=0,
1,
IF(
IFERROR(((U918+V918+Y918)*AG918)/((AC918*AK918)*AG918),0)&lt;0,
0,
IF(
IFERROR(((U918+V918+Y918)*AG918)/((AC918*AK918)*AG918),0)&gt;1,
1,
IFERROR(((U918+V918+Y918)*AG918)/((AC918*AK918)*AG918),0)
)
)
)
))</f>
        <v/>
      </c>
      <c r="BG918" s="50">
        <f>IF(D918="","",IF(S918="S",0,IF(AND(ISNUMBER(AC918),ISNUMBER(AM918)),IF(OR(AC918*AM918&lt;0,ISERR(AC918*AM918)),0,AC918*AM918),0)))</f>
        <v/>
      </c>
      <c r="BH918" s="50">
        <f>IF(D918="","",IF(BY918&gt;TODAY()-60,0,IF(Y918&gt;12,MAX(0,(U918+Y918)-BG918),MAX(0,U918-BG918))))</f>
        <v/>
      </c>
      <c r="BI918" s="51">
        <f>IF(D918="","",BH918*AG918)</f>
        <v/>
      </c>
      <c r="BJ918" s="51">
        <f>IF(D918="","",IF(OR(R918="A",R918="AA",R918="AAA"),BI918,0))</f>
        <v/>
      </c>
      <c r="BK918" s="51">
        <f>IF(D918="","",IF(R918="B",BI918,0))</f>
        <v/>
      </c>
      <c r="BL918" s="51">
        <f>IF(D918="","",IF(R918="C",BI918,0))</f>
        <v/>
      </c>
      <c r="BM918" s="51">
        <f>IF(D918="","",IFERROR(MAX(0,MIN(BI918/AP918,1)),0))</f>
        <v/>
      </c>
      <c r="BN918" s="52">
        <f>IF(D918="","",AB918*AG918)</f>
        <v/>
      </c>
      <c r="BO918" s="52">
        <f>IF(D918="","",(U918+V918+X918)*AG918)</f>
        <v/>
      </c>
      <c r="BP918" s="52">
        <f>IF(D918="","",(AB918*3)*AG918)</f>
        <v/>
      </c>
      <c r="BQ918" s="52">
        <f>IF(D918="","",IF(BO918-BP918&gt;0,0,BO918-BP918))</f>
        <v/>
      </c>
      <c r="BR918" s="52">
        <f>IF(D918="","",IF(BO918-BP918-BN918&gt;0,0,BO918-BP918-BN918))</f>
        <v/>
      </c>
      <c r="BS918" s="53">
        <f>IF(D918="","",IFERROR(AB918*AI918,0))</f>
        <v/>
      </c>
      <c r="BT918" s="53">
        <f>IF(D918="","",IFERROR(IF(X918&gt;12, AI918*(U918+V918+X918), AI918*(U918+V918)),0))</f>
        <v/>
      </c>
      <c r="BU918" s="53">
        <f>IF(D918="","",IFERROR(((AB918*3)*AI918),0))</f>
        <v/>
      </c>
      <c r="BV918" s="53">
        <f>IF(D918="","",IF(BT918-BU918&gt;0,0,BT918-BU918))</f>
        <v/>
      </c>
      <c r="BW918" s="53">
        <f>IF(D918="","",IF(BT918-BU918-BS918&gt;0,0,BT918-BU918-BS918))</f>
        <v/>
      </c>
      <c r="BX918" s="36">
        <f>IF(D918="","",IFERROR(VLOOKUP(D918,'produto-entrada-7'!A:M,3,0),"SEM PEDIDO"))</f>
        <v/>
      </c>
      <c r="BY918" s="36">
        <f>IF(D918="","",VLOOKUP(D918,'produto-estoque-total-7'!A:AB,25,0))</f>
        <v/>
      </c>
      <c r="BZ918" s="36">
        <f>IF(D918="","",IFERROR(VLOOKUP(D918,'produto-estoque-total-7'!A:AB,26,0)/100,0))</f>
        <v/>
      </c>
      <c r="CA918" s="36">
        <f>IF(D918="","",IFERROR(VLOOKUP(D918,'produto-estoque-total-7'!A:AB,27,0)/100,0))</f>
        <v/>
      </c>
      <c r="CB918" s="41">
        <f>IF(D918="","",V918*AF918)</f>
        <v/>
      </c>
      <c r="CC918" s="41">
        <f>IF(D918="","",V918*AI918)</f>
        <v/>
      </c>
      <c r="CD918" s="54">
        <f>IF(D918="","",VLOOKUP(D918,'produto-estoque-total-7'!A:AB,28,0))</f>
        <v/>
      </c>
    </row>
    <row r="919">
      <c r="A919" s="36">
        <f>IF(D919="","",VLOOKUP(D919,'produto-estoque-total-7'!A:AB,3,0))</f>
        <v/>
      </c>
      <c r="B919" s="1">
        <f>IF(D919="","",VLOOKUP(D919,'produto-estoque-total-7'!A:AB,12,0))</f>
        <v/>
      </c>
      <c r="C919" s="1">
        <f>IF(D919="","",VLOOKUP(D919,'produto-estoque-total-7'!A:AB,2,0))</f>
        <v/>
      </c>
      <c r="D919" s="37">
        <f>IFERROR(IF('produto-estoque-total-7'!A918="","",'produto-estoque-total-7'!A918),"")</f>
        <v/>
      </c>
      <c r="E919" s="1">
        <f>IF(D919="","",VLOOKUP(D919,'produto-estoque-total-7'!A:AB,4,0))</f>
        <v/>
      </c>
      <c r="F919" s="36">
        <f>IF(D919="","",VLOOKUP(D919,'produto-estoque-total-7'!A:AB,13,0))</f>
        <v/>
      </c>
      <c r="G919" s="1">
        <f>IF(F919="","",VLOOKUP(F919,'FORNECEDORES X COMPRADOR'!A:D,4,0))</f>
        <v/>
      </c>
      <c r="H919" s="1">
        <f>IF(F919="","",VLOOKUP(F919,'FORNECEDORES X COMPRADOR'!A:E,5,0))</f>
        <v/>
      </c>
      <c r="I919" s="36">
        <f>IF(D919="","",VLOOKUP(D919,'produto-estoque-total-7'!A:AB,15,0))</f>
        <v/>
      </c>
      <c r="J919" s="36">
        <f>IF(D919="","",VLOOKUP(D919,'produto-estoque-total-7'!A:AB,19,0))</f>
        <v/>
      </c>
      <c r="K919" s="1">
        <f>IF(D919="","",VLOOKUP(D919,'produto-estoque-total-7'!A:AB,20,0))</f>
        <v/>
      </c>
      <c r="L919" s="36">
        <f>IF(D919="","",VLOOKUP(D919,'produto-estoque-total-7'!A:AB,17,0))</f>
        <v/>
      </c>
      <c r="M919" s="1">
        <f>IF(D919="","",VLOOKUP(D919,'produto-estoque-total-7'!A:AB,18,0))</f>
        <v/>
      </c>
      <c r="N919" s="36">
        <f>IF(D919="","",VLOOKUP(D919,'produto-estoque-total-7'!A:AB,21,0))</f>
        <v/>
      </c>
      <c r="O919" s="1">
        <f>IF(D919="","",VLOOKUP(D919,'produto-estoque-total-7'!A:AB,22,0))</f>
        <v/>
      </c>
      <c r="P919" s="36">
        <f>IF(D919="","",VLOOKUP(D919,'produto-estoque-total-7'!A:AB,23,0))</f>
        <v/>
      </c>
      <c r="Q919" s="1">
        <f>IF(D919="","",VLOOKUP(D919,'produto-estoque-total-7'!A:AB,24,0))</f>
        <v/>
      </c>
      <c r="R919" s="38">
        <f>IFERROR(IF(D919="","",VLOOKUP(D919,'produto-venda-7'!B:N,13,0)),"C")</f>
        <v/>
      </c>
      <c r="S919" s="39">
        <f>IF(D919="","",VLOOKUP(D919,'produto-estoque-total-7'!A:AB,6,0))</f>
        <v/>
      </c>
      <c r="T919" s="39">
        <f>IF(D919="","",VLOOKUP(D919,'produto-estoque-total-7'!A:AB,5,0))</f>
        <v/>
      </c>
      <c r="U919" s="40">
        <f>IF(D919="","",VLOOKUP(D919,'produto-estoque-total-7'!A:AB,11,0))</f>
        <v/>
      </c>
      <c r="V919" s="41">
        <f>IF(D919="","",IFERROR(VLOOKUP(D919,'produto-entrada-7'!A:M,10,0),0))</f>
        <v/>
      </c>
      <c r="W919" s="42" t="n"/>
      <c r="X919" s="39">
        <f>IF(D919="","",VLOOKUP(D919,'produto-estoque-total-7'!A:AB,8,0))</f>
        <v/>
      </c>
      <c r="Y919" s="39">
        <f>IF(D919="","",VLOOKUP(D919,'produto-estoque-total-7'!A:AB,9,0))</f>
        <v/>
      </c>
      <c r="Z919" s="39">
        <f>IF(D919="","",VLOOKUP(D919,'produto-estoque-total-7'!A:AB,10,0))</f>
        <v/>
      </c>
      <c r="AA919" s="39">
        <f>IFERROR(IF(D919="","",VLOOKUP(D919,'produto-venda-7'!B:N,4,0)),0)</f>
        <v/>
      </c>
      <c r="AB919" s="39">
        <f>IFERROR(IF(D919="","",VLOOKUP(D919,'produto-venda-7'!B:N,5,0)),0)</f>
        <v/>
      </c>
      <c r="AC919" s="39">
        <f>IF(D919="","",IFERROR(AA919/90,0))</f>
        <v/>
      </c>
      <c r="AD919" s="36">
        <f>IF(D919="","",IFERROR(VLOOKUP(D919,'produto-entrada-7'!A:M,4,0),0))</f>
        <v/>
      </c>
      <c r="AE919" s="36">
        <f>IFERROR(IF(D919="","",VLOOKUP(D919,'produto-venda-7'!B:N,10,0)),0)</f>
        <v/>
      </c>
      <c r="AF919" s="36">
        <f>IF(D919="","",IFERROR(VLOOKUP(D919,'produto-entrada-7'!A:M,11,0),0))</f>
        <v/>
      </c>
      <c r="AG919" s="1">
        <f>IF(D919="","",IFERROR(VLOOKUP(D919,'produto-entrada-7'!A:M,12,0),0))</f>
        <v/>
      </c>
      <c r="AH919" s="1">
        <f>IF(D919="","",IFERROR(VLOOKUP(D919,'produto-entrada-7'!A:M,13,0),0))</f>
        <v/>
      </c>
      <c r="AI919" s="36">
        <f>IFERROR(IF(D919="","",VLOOKUP(D919,'produto-venda-7'!B:N,11,0)),0)</f>
        <v/>
      </c>
      <c r="AJ919" s="43">
        <f>IF(D919="","",IFERROR(AI919*AB919,0))</f>
        <v/>
      </c>
      <c r="AK919" s="44">
        <f>IFERROR(IF(D919="","",VLOOKUP(F919,'ANALISE FORNECEDOR'!$A:$I,8,0)),"")</f>
        <v/>
      </c>
      <c r="AL919" s="44">
        <f>IF(D919="","",AVERAGE(AM919,AK919))</f>
        <v/>
      </c>
      <c r="AM919" s="44">
        <f>IFERROR(IF(D919="","",VLOOKUP(F919,'ANALISE FORNECEDOR'!$A:$I,9,0)),"")</f>
        <v/>
      </c>
      <c r="AN919" s="45">
        <f>IF(D919="","",IF(Y919&gt;12,AI919*(U919+Y919),AI919*U919))</f>
        <v/>
      </c>
      <c r="AO919" s="45">
        <f>IF(D919="","",IF(Y919&gt;12,AI919*(U919+V919+Y919),AI919*(U919+V919)))</f>
        <v/>
      </c>
      <c r="AP919" s="46">
        <f>IF(D919="","",IF(Y919&gt;12,AG919*(U919+Y919),AG919*U919))</f>
        <v/>
      </c>
      <c r="AQ919" s="46">
        <f>IF(D919="","",IF(Y919&gt;12,AG919*(U919+V919+Y919),AG919*(U919+V919)))</f>
        <v/>
      </c>
      <c r="AR919" s="46">
        <f>IF(D919="","",IF(OR(R919="A",R919="AA",R919="AAA"),AP919,0))</f>
        <v/>
      </c>
      <c r="AS919" s="46">
        <f>IF(D919="","",IF(R919="B",AP919,0))</f>
        <v/>
      </c>
      <c r="AT919" s="46">
        <f>IF(D919="","",IF(R919="C",AP919,0))</f>
        <v/>
      </c>
      <c r="AU919" s="47">
        <f>IF(D919="","",IFERROR(AN919/AJ919,0))</f>
        <v/>
      </c>
      <c r="AV919" s="47">
        <f>IF(D919="","",IFERROR(((AO919)/AJ919),0))</f>
        <v/>
      </c>
      <c r="AW919" s="48">
        <f>IF(D919="","",IF(OR(S919="S",NOT(AND(ISNUMBER(AC919),ISNUMBER(AL919),AC919*AL919&gt;=0))),0,AC919*AL919))</f>
        <v/>
      </c>
      <c r="AX919" s="49">
        <f>IFERROR(IF(D919="","",AW919*AG919),0)</f>
        <v/>
      </c>
      <c r="AY919" s="48">
        <f>IF(D919="","",IF(OR(S919="S",NOT(AND(ISNUMBER(AC919),ISNUMBER(AK919),AC919*AK919&gt;=0))),0,AC919*AK919))</f>
        <v/>
      </c>
      <c r="AZ919" s="48">
        <f>IFERROR(IF(D919="","",IF(AY919=0,0,IF(((AY919)-(U919+Y919))&lt;0,0,(AY919)-U919))),0)</f>
        <v/>
      </c>
      <c r="BA919" s="49">
        <f>IF(D919="","",AZ919*AG919)</f>
        <v/>
      </c>
      <c r="BB919" s="49">
        <f>IF(D919="","",IF(OR(R919="A",R919="AA",R919="AAA"),BA919,0))</f>
        <v/>
      </c>
      <c r="BC919" s="49">
        <f>IF(D919="","",IF(R919="B",BA919,0))</f>
        <v/>
      </c>
      <c r="BD919" s="49">
        <f>IF(D919="","",IF(R919="B",BA919,0))</f>
        <v/>
      </c>
      <c r="BE919" s="49">
        <f>IF(D919="","",IF(S919="S",
1,
IF(AC919=0,
1,
IF(
IFERROR(((U919+Y919)*AG919)/((AC919*AK919)*AG919),0)&lt;0,
0,
IF(
IFERROR(((U919+Y919)*AG919)/((AC919*AK919)*AG919),0)&gt;1,
1,
IFERROR(((U919+Y919)*AG919)/((AC919*AK919)*AG919),0)
)
)
)
))</f>
        <v/>
      </c>
      <c r="BF919" s="49">
        <f>IF(D919="","",IF(S919="S",
1,
IF(AC919=0,
1,
IF(
IFERROR(((U919+V919+Y919)*AG919)/((AC919*AK919)*AG919),0)&lt;0,
0,
IF(
IFERROR(((U919+V919+Y919)*AG919)/((AC919*AK919)*AG919),0)&gt;1,
1,
IFERROR(((U919+V919+Y919)*AG919)/((AC919*AK919)*AG919),0)
)
)
)
))</f>
        <v/>
      </c>
      <c r="BG919" s="50">
        <f>IF(D919="","",IF(S919="S",0,IF(AND(ISNUMBER(AC919),ISNUMBER(AM919)),IF(OR(AC919*AM919&lt;0,ISERR(AC919*AM919)),0,AC919*AM919),0)))</f>
        <v/>
      </c>
      <c r="BH919" s="50">
        <f>IF(D919="","",IF(BY919&gt;TODAY()-60,0,IF(Y919&gt;12,MAX(0,(U919+Y919)-BG919),MAX(0,U919-BG919))))</f>
        <v/>
      </c>
      <c r="BI919" s="51">
        <f>IF(D919="","",BH919*AG919)</f>
        <v/>
      </c>
      <c r="BJ919" s="51">
        <f>IF(D919="","",IF(OR(R919="A",R919="AA",R919="AAA"),BI919,0))</f>
        <v/>
      </c>
      <c r="BK919" s="51">
        <f>IF(D919="","",IF(R919="B",BI919,0))</f>
        <v/>
      </c>
      <c r="BL919" s="51">
        <f>IF(D919="","",IF(R919="C",BI919,0))</f>
        <v/>
      </c>
      <c r="BM919" s="51">
        <f>IF(D919="","",IFERROR(MAX(0,MIN(BI919/AP919,1)),0))</f>
        <v/>
      </c>
      <c r="BN919" s="52">
        <f>IF(D919="","",AB919*AG919)</f>
        <v/>
      </c>
      <c r="BO919" s="52">
        <f>IF(D919="","",(U919+V919+X919)*AG919)</f>
        <v/>
      </c>
      <c r="BP919" s="52">
        <f>IF(D919="","",(AB919*3)*AG919)</f>
        <v/>
      </c>
      <c r="BQ919" s="52">
        <f>IF(D919="","",IF(BO919-BP919&gt;0,0,BO919-BP919))</f>
        <v/>
      </c>
      <c r="BR919" s="52">
        <f>IF(D919="","",IF(BO919-BP919-BN919&gt;0,0,BO919-BP919-BN919))</f>
        <v/>
      </c>
      <c r="BS919" s="53">
        <f>IF(D919="","",IFERROR(AB919*AI919,0))</f>
        <v/>
      </c>
      <c r="BT919" s="53">
        <f>IF(D919="","",IFERROR(IF(X919&gt;12, AI919*(U919+V919+X919), AI919*(U919+V919)),0))</f>
        <v/>
      </c>
      <c r="BU919" s="53">
        <f>IF(D919="","",IFERROR(((AB919*3)*AI919),0))</f>
        <v/>
      </c>
      <c r="BV919" s="53">
        <f>IF(D919="","",IF(BT919-BU919&gt;0,0,BT919-BU919))</f>
        <v/>
      </c>
      <c r="BW919" s="53">
        <f>IF(D919="","",IF(BT919-BU919-BS919&gt;0,0,BT919-BU919-BS919))</f>
        <v/>
      </c>
      <c r="BX919" s="36">
        <f>IF(D919="","",IFERROR(VLOOKUP(D919,'produto-entrada-7'!A:M,3,0),"SEM PEDIDO"))</f>
        <v/>
      </c>
      <c r="BY919" s="36">
        <f>IF(D919="","",VLOOKUP(D919,'produto-estoque-total-7'!A:AB,25,0))</f>
        <v/>
      </c>
      <c r="BZ919" s="36">
        <f>IF(D919="","",IFERROR(VLOOKUP(D919,'produto-estoque-total-7'!A:AB,26,0)/100,0))</f>
        <v/>
      </c>
      <c r="CA919" s="36">
        <f>IF(D919="","",IFERROR(VLOOKUP(D919,'produto-estoque-total-7'!A:AB,27,0)/100,0))</f>
        <v/>
      </c>
      <c r="CB919" s="41">
        <f>IF(D919="","",V919*AF919)</f>
        <v/>
      </c>
      <c r="CC919" s="41">
        <f>IF(D919="","",V919*AI919)</f>
        <v/>
      </c>
      <c r="CD919" s="54">
        <f>IF(D919="","",VLOOKUP(D919,'produto-estoque-total-7'!A:AB,28,0))</f>
        <v/>
      </c>
    </row>
    <row r="920">
      <c r="A920" s="36">
        <f>IF(D920="","",VLOOKUP(D920,'produto-estoque-total-7'!A:AB,3,0))</f>
        <v/>
      </c>
      <c r="B920" s="1">
        <f>IF(D920="","",VLOOKUP(D920,'produto-estoque-total-7'!A:AB,12,0))</f>
        <v/>
      </c>
      <c r="C920" s="1">
        <f>IF(D920="","",VLOOKUP(D920,'produto-estoque-total-7'!A:AB,2,0))</f>
        <v/>
      </c>
      <c r="D920" s="37">
        <f>IFERROR(IF('produto-estoque-total-7'!A919="","",'produto-estoque-total-7'!A919),"")</f>
        <v/>
      </c>
      <c r="E920" s="1">
        <f>IF(D920="","",VLOOKUP(D920,'produto-estoque-total-7'!A:AB,4,0))</f>
        <v/>
      </c>
      <c r="F920" s="36">
        <f>IF(D920="","",VLOOKUP(D920,'produto-estoque-total-7'!A:AB,13,0))</f>
        <v/>
      </c>
      <c r="G920" s="1">
        <f>IF(F920="","",VLOOKUP(F920,'FORNECEDORES X COMPRADOR'!A:D,4,0))</f>
        <v/>
      </c>
      <c r="H920" s="1">
        <f>IF(F920="","",VLOOKUP(F920,'FORNECEDORES X COMPRADOR'!A:E,5,0))</f>
        <v/>
      </c>
      <c r="I920" s="36">
        <f>IF(D920="","",VLOOKUP(D920,'produto-estoque-total-7'!A:AB,15,0))</f>
        <v/>
      </c>
      <c r="J920" s="36">
        <f>IF(D920="","",VLOOKUP(D920,'produto-estoque-total-7'!A:AB,19,0))</f>
        <v/>
      </c>
      <c r="K920" s="1">
        <f>IF(D920="","",VLOOKUP(D920,'produto-estoque-total-7'!A:AB,20,0))</f>
        <v/>
      </c>
      <c r="L920" s="36">
        <f>IF(D920="","",VLOOKUP(D920,'produto-estoque-total-7'!A:AB,17,0))</f>
        <v/>
      </c>
      <c r="M920" s="1">
        <f>IF(D920="","",VLOOKUP(D920,'produto-estoque-total-7'!A:AB,18,0))</f>
        <v/>
      </c>
      <c r="N920" s="36">
        <f>IF(D920="","",VLOOKUP(D920,'produto-estoque-total-7'!A:AB,21,0))</f>
        <v/>
      </c>
      <c r="O920" s="1">
        <f>IF(D920="","",VLOOKUP(D920,'produto-estoque-total-7'!A:AB,22,0))</f>
        <v/>
      </c>
      <c r="P920" s="36">
        <f>IF(D920="","",VLOOKUP(D920,'produto-estoque-total-7'!A:AB,23,0))</f>
        <v/>
      </c>
      <c r="Q920" s="1">
        <f>IF(D920="","",VLOOKUP(D920,'produto-estoque-total-7'!A:AB,24,0))</f>
        <v/>
      </c>
      <c r="R920" s="38">
        <f>IFERROR(IF(D920="","",VLOOKUP(D920,'produto-venda-7'!B:N,13,0)),"C")</f>
        <v/>
      </c>
      <c r="S920" s="39">
        <f>IF(D920="","",VLOOKUP(D920,'produto-estoque-total-7'!A:AB,6,0))</f>
        <v/>
      </c>
      <c r="T920" s="39">
        <f>IF(D920="","",VLOOKUP(D920,'produto-estoque-total-7'!A:AB,5,0))</f>
        <v/>
      </c>
      <c r="U920" s="40">
        <f>IF(D920="","",VLOOKUP(D920,'produto-estoque-total-7'!A:AB,11,0))</f>
        <v/>
      </c>
      <c r="V920" s="41">
        <f>IF(D920="","",IFERROR(VLOOKUP(D920,'produto-entrada-7'!A:M,10,0),0))</f>
        <v/>
      </c>
      <c r="W920" s="42" t="n"/>
      <c r="X920" s="39">
        <f>IF(D920="","",VLOOKUP(D920,'produto-estoque-total-7'!A:AB,8,0))</f>
        <v/>
      </c>
      <c r="Y920" s="39">
        <f>IF(D920="","",VLOOKUP(D920,'produto-estoque-total-7'!A:AB,9,0))</f>
        <v/>
      </c>
      <c r="Z920" s="39">
        <f>IF(D920="","",VLOOKUP(D920,'produto-estoque-total-7'!A:AB,10,0))</f>
        <v/>
      </c>
      <c r="AA920" s="39">
        <f>IFERROR(IF(D920="","",VLOOKUP(D920,'produto-venda-7'!B:N,4,0)),0)</f>
        <v/>
      </c>
      <c r="AB920" s="39">
        <f>IFERROR(IF(D920="","",VLOOKUP(D920,'produto-venda-7'!B:N,5,0)),0)</f>
        <v/>
      </c>
      <c r="AC920" s="39">
        <f>IF(D920="","",IFERROR(AA920/90,0))</f>
        <v/>
      </c>
      <c r="AD920" s="36">
        <f>IF(D920="","",IFERROR(VLOOKUP(D920,'produto-entrada-7'!A:M,4,0),0))</f>
        <v/>
      </c>
      <c r="AE920" s="36">
        <f>IFERROR(IF(D920="","",VLOOKUP(D920,'produto-venda-7'!B:N,10,0)),0)</f>
        <v/>
      </c>
      <c r="AF920" s="36">
        <f>IF(D920="","",IFERROR(VLOOKUP(D920,'produto-entrada-7'!A:M,11,0),0))</f>
        <v/>
      </c>
      <c r="AG920" s="1">
        <f>IF(D920="","",IFERROR(VLOOKUP(D920,'produto-entrada-7'!A:M,12,0),0))</f>
        <v/>
      </c>
      <c r="AH920" s="1">
        <f>IF(D920="","",IFERROR(VLOOKUP(D920,'produto-entrada-7'!A:M,13,0),0))</f>
        <v/>
      </c>
      <c r="AI920" s="36">
        <f>IFERROR(IF(D920="","",VLOOKUP(D920,'produto-venda-7'!B:N,11,0)),0)</f>
        <v/>
      </c>
      <c r="AJ920" s="43">
        <f>IF(D920="","",IFERROR(AI920*AB920,0))</f>
        <v/>
      </c>
      <c r="AK920" s="44">
        <f>IFERROR(IF(D920="","",VLOOKUP(F920,'ANALISE FORNECEDOR'!$A:$I,8,0)),"")</f>
        <v/>
      </c>
      <c r="AL920" s="44">
        <f>IF(D920="","",AVERAGE(AM920,AK920))</f>
        <v/>
      </c>
      <c r="AM920" s="44">
        <f>IFERROR(IF(D920="","",VLOOKUP(F920,'ANALISE FORNECEDOR'!$A:$I,9,0)),"")</f>
        <v/>
      </c>
      <c r="AN920" s="45">
        <f>IF(D920="","",IF(Y920&gt;12,AI920*(U920+Y920),AI920*U920))</f>
        <v/>
      </c>
      <c r="AO920" s="45">
        <f>IF(D920="","",IF(Y920&gt;12,AI920*(U920+V920+Y920),AI920*(U920+V920)))</f>
        <v/>
      </c>
      <c r="AP920" s="46">
        <f>IF(D920="","",IF(Y920&gt;12,AG920*(U920+Y920),AG920*U920))</f>
        <v/>
      </c>
      <c r="AQ920" s="46">
        <f>IF(D920="","",IF(Y920&gt;12,AG920*(U920+V920+Y920),AG920*(U920+V920)))</f>
        <v/>
      </c>
      <c r="AR920" s="46">
        <f>IF(D920="","",IF(OR(R920="A",R920="AA",R920="AAA"),AP920,0))</f>
        <v/>
      </c>
      <c r="AS920" s="46">
        <f>IF(D920="","",IF(R920="B",AP920,0))</f>
        <v/>
      </c>
      <c r="AT920" s="46">
        <f>IF(D920="","",IF(R920="C",AP920,0))</f>
        <v/>
      </c>
      <c r="AU920" s="47">
        <f>IF(D920="","",IFERROR(AN920/AJ920,0))</f>
        <v/>
      </c>
      <c r="AV920" s="47">
        <f>IF(D920="","",IFERROR(((AO920)/AJ920),0))</f>
        <v/>
      </c>
      <c r="AW920" s="48">
        <f>IF(D920="","",IF(OR(S920="S",NOT(AND(ISNUMBER(AC920),ISNUMBER(AL920),AC920*AL920&gt;=0))),0,AC920*AL920))</f>
        <v/>
      </c>
      <c r="AX920" s="49">
        <f>IFERROR(IF(D920="","",AW920*AG920),0)</f>
        <v/>
      </c>
      <c r="AY920" s="48">
        <f>IF(D920="","",IF(OR(S920="S",NOT(AND(ISNUMBER(AC920),ISNUMBER(AK920),AC920*AK920&gt;=0))),0,AC920*AK920))</f>
        <v/>
      </c>
      <c r="AZ920" s="48">
        <f>IFERROR(IF(D920="","",IF(AY920=0,0,IF(((AY920)-(U920+Y920))&lt;0,0,(AY920)-U920))),0)</f>
        <v/>
      </c>
      <c r="BA920" s="49">
        <f>IF(D920="","",AZ920*AG920)</f>
        <v/>
      </c>
      <c r="BB920" s="49">
        <f>IF(D920="","",IF(OR(R920="A",R920="AA",R920="AAA"),BA920,0))</f>
        <v/>
      </c>
      <c r="BC920" s="49">
        <f>IF(D920="","",IF(R920="B",BA920,0))</f>
        <v/>
      </c>
      <c r="BD920" s="49">
        <f>IF(D920="","",IF(R920="B",BA920,0))</f>
        <v/>
      </c>
      <c r="BE920" s="49">
        <f>IF(D920="","",IF(S920="S",
1,
IF(AC920=0,
1,
IF(
IFERROR(((U920+Y920)*AG920)/((AC920*AK920)*AG920),0)&lt;0,
0,
IF(
IFERROR(((U920+Y920)*AG920)/((AC920*AK920)*AG920),0)&gt;1,
1,
IFERROR(((U920+Y920)*AG920)/((AC920*AK920)*AG920),0)
)
)
)
))</f>
        <v/>
      </c>
      <c r="BF920" s="49">
        <f>IF(D920="","",IF(S920="S",
1,
IF(AC920=0,
1,
IF(
IFERROR(((U920+V920+Y920)*AG920)/((AC920*AK920)*AG920),0)&lt;0,
0,
IF(
IFERROR(((U920+V920+Y920)*AG920)/((AC920*AK920)*AG920),0)&gt;1,
1,
IFERROR(((U920+V920+Y920)*AG920)/((AC920*AK920)*AG920),0)
)
)
)
))</f>
        <v/>
      </c>
      <c r="BG920" s="50">
        <f>IF(D920="","",IF(S920="S",0,IF(AND(ISNUMBER(AC920),ISNUMBER(AM920)),IF(OR(AC920*AM920&lt;0,ISERR(AC920*AM920)),0,AC920*AM920),0)))</f>
        <v/>
      </c>
      <c r="BH920" s="50">
        <f>IF(D920="","",IF(BY920&gt;TODAY()-60,0,IF(Y920&gt;12,MAX(0,(U920+Y920)-BG920),MAX(0,U920-BG920))))</f>
        <v/>
      </c>
      <c r="BI920" s="51">
        <f>IF(D920="","",BH920*AG920)</f>
        <v/>
      </c>
      <c r="BJ920" s="51">
        <f>IF(D920="","",IF(OR(R920="A",R920="AA",R920="AAA"),BI920,0))</f>
        <v/>
      </c>
      <c r="BK920" s="51">
        <f>IF(D920="","",IF(R920="B",BI920,0))</f>
        <v/>
      </c>
      <c r="BL920" s="51">
        <f>IF(D920="","",IF(R920="C",BI920,0))</f>
        <v/>
      </c>
      <c r="BM920" s="51">
        <f>IF(D920="","",IFERROR(MAX(0,MIN(BI920/AP920,1)),0))</f>
        <v/>
      </c>
      <c r="BN920" s="52">
        <f>IF(D920="","",AB920*AG920)</f>
        <v/>
      </c>
      <c r="BO920" s="52">
        <f>IF(D920="","",(U920+V920+X920)*AG920)</f>
        <v/>
      </c>
      <c r="BP920" s="52">
        <f>IF(D920="","",(AB920*3)*AG920)</f>
        <v/>
      </c>
      <c r="BQ920" s="52">
        <f>IF(D920="","",IF(BO920-BP920&gt;0,0,BO920-BP920))</f>
        <v/>
      </c>
      <c r="BR920" s="52">
        <f>IF(D920="","",IF(BO920-BP920-BN920&gt;0,0,BO920-BP920-BN920))</f>
        <v/>
      </c>
      <c r="BS920" s="53">
        <f>IF(D920="","",IFERROR(AB920*AI920,0))</f>
        <v/>
      </c>
      <c r="BT920" s="53">
        <f>IF(D920="","",IFERROR(IF(X920&gt;12, AI920*(U920+V920+X920), AI920*(U920+V920)),0))</f>
        <v/>
      </c>
      <c r="BU920" s="53">
        <f>IF(D920="","",IFERROR(((AB920*3)*AI920),0))</f>
        <v/>
      </c>
      <c r="BV920" s="53">
        <f>IF(D920="","",IF(BT920-BU920&gt;0,0,BT920-BU920))</f>
        <v/>
      </c>
      <c r="BW920" s="53">
        <f>IF(D920="","",IF(BT920-BU920-BS920&gt;0,0,BT920-BU920-BS920))</f>
        <v/>
      </c>
      <c r="BX920" s="36">
        <f>IF(D920="","",IFERROR(VLOOKUP(D920,'produto-entrada-7'!A:M,3,0),"SEM PEDIDO"))</f>
        <v/>
      </c>
      <c r="BY920" s="36">
        <f>IF(D920="","",VLOOKUP(D920,'produto-estoque-total-7'!A:AB,25,0))</f>
        <v/>
      </c>
      <c r="BZ920" s="36">
        <f>IF(D920="","",IFERROR(VLOOKUP(D920,'produto-estoque-total-7'!A:AB,26,0)/100,0))</f>
        <v/>
      </c>
      <c r="CA920" s="36">
        <f>IF(D920="","",IFERROR(VLOOKUP(D920,'produto-estoque-total-7'!A:AB,27,0)/100,0))</f>
        <v/>
      </c>
      <c r="CB920" s="41">
        <f>IF(D920="","",V920*AF920)</f>
        <v/>
      </c>
      <c r="CC920" s="41">
        <f>IF(D920="","",V920*AI920)</f>
        <v/>
      </c>
      <c r="CD920" s="54">
        <f>IF(D920="","",VLOOKUP(D920,'produto-estoque-total-7'!A:AB,28,0))</f>
        <v/>
      </c>
    </row>
    <row r="921">
      <c r="A921" s="36">
        <f>IF(D921="","",VLOOKUP(D921,'produto-estoque-total-7'!A:AB,3,0))</f>
        <v/>
      </c>
      <c r="B921" s="1">
        <f>IF(D921="","",VLOOKUP(D921,'produto-estoque-total-7'!A:AB,12,0))</f>
        <v/>
      </c>
      <c r="C921" s="1">
        <f>IF(D921="","",VLOOKUP(D921,'produto-estoque-total-7'!A:AB,2,0))</f>
        <v/>
      </c>
      <c r="D921" s="37">
        <f>IFERROR(IF('produto-estoque-total-7'!A920="","",'produto-estoque-total-7'!A920),"")</f>
        <v/>
      </c>
      <c r="E921" s="1">
        <f>IF(D921="","",VLOOKUP(D921,'produto-estoque-total-7'!A:AB,4,0))</f>
        <v/>
      </c>
      <c r="F921" s="36">
        <f>IF(D921="","",VLOOKUP(D921,'produto-estoque-total-7'!A:AB,13,0))</f>
        <v/>
      </c>
      <c r="G921" s="1">
        <f>IF(F921="","",VLOOKUP(F921,'FORNECEDORES X COMPRADOR'!A:D,4,0))</f>
        <v/>
      </c>
      <c r="H921" s="1">
        <f>IF(F921="","",VLOOKUP(F921,'FORNECEDORES X COMPRADOR'!A:E,5,0))</f>
        <v/>
      </c>
      <c r="I921" s="36">
        <f>IF(D921="","",VLOOKUP(D921,'produto-estoque-total-7'!A:AB,15,0))</f>
        <v/>
      </c>
      <c r="J921" s="36">
        <f>IF(D921="","",VLOOKUP(D921,'produto-estoque-total-7'!A:AB,19,0))</f>
        <v/>
      </c>
      <c r="K921" s="1">
        <f>IF(D921="","",VLOOKUP(D921,'produto-estoque-total-7'!A:AB,20,0))</f>
        <v/>
      </c>
      <c r="L921" s="36">
        <f>IF(D921="","",VLOOKUP(D921,'produto-estoque-total-7'!A:AB,17,0))</f>
        <v/>
      </c>
      <c r="M921" s="1">
        <f>IF(D921="","",VLOOKUP(D921,'produto-estoque-total-7'!A:AB,18,0))</f>
        <v/>
      </c>
      <c r="N921" s="36">
        <f>IF(D921="","",VLOOKUP(D921,'produto-estoque-total-7'!A:AB,21,0))</f>
        <v/>
      </c>
      <c r="O921" s="1">
        <f>IF(D921="","",VLOOKUP(D921,'produto-estoque-total-7'!A:AB,22,0))</f>
        <v/>
      </c>
      <c r="P921" s="36">
        <f>IF(D921="","",VLOOKUP(D921,'produto-estoque-total-7'!A:AB,23,0))</f>
        <v/>
      </c>
      <c r="Q921" s="1">
        <f>IF(D921="","",VLOOKUP(D921,'produto-estoque-total-7'!A:AB,24,0))</f>
        <v/>
      </c>
      <c r="R921" s="38">
        <f>IFERROR(IF(D921="","",VLOOKUP(D921,'produto-venda-7'!B:N,13,0)),"C")</f>
        <v/>
      </c>
      <c r="S921" s="39">
        <f>IF(D921="","",VLOOKUP(D921,'produto-estoque-total-7'!A:AB,6,0))</f>
        <v/>
      </c>
      <c r="T921" s="39">
        <f>IF(D921="","",VLOOKUP(D921,'produto-estoque-total-7'!A:AB,5,0))</f>
        <v/>
      </c>
      <c r="U921" s="40">
        <f>IF(D921="","",VLOOKUP(D921,'produto-estoque-total-7'!A:AB,11,0))</f>
        <v/>
      </c>
      <c r="V921" s="41">
        <f>IF(D921="","",IFERROR(VLOOKUP(D921,'produto-entrada-7'!A:M,10,0),0))</f>
        <v/>
      </c>
      <c r="W921" s="42" t="n"/>
      <c r="X921" s="39">
        <f>IF(D921="","",VLOOKUP(D921,'produto-estoque-total-7'!A:AB,8,0))</f>
        <v/>
      </c>
      <c r="Y921" s="39">
        <f>IF(D921="","",VLOOKUP(D921,'produto-estoque-total-7'!A:AB,9,0))</f>
        <v/>
      </c>
      <c r="Z921" s="39">
        <f>IF(D921="","",VLOOKUP(D921,'produto-estoque-total-7'!A:AB,10,0))</f>
        <v/>
      </c>
      <c r="AA921" s="39">
        <f>IFERROR(IF(D921="","",VLOOKUP(D921,'produto-venda-7'!B:N,4,0)),0)</f>
        <v/>
      </c>
      <c r="AB921" s="39">
        <f>IFERROR(IF(D921="","",VLOOKUP(D921,'produto-venda-7'!B:N,5,0)),0)</f>
        <v/>
      </c>
      <c r="AC921" s="39">
        <f>IF(D921="","",IFERROR(AA921/90,0))</f>
        <v/>
      </c>
      <c r="AD921" s="36">
        <f>IF(D921="","",IFERROR(VLOOKUP(D921,'produto-entrada-7'!A:M,4,0),0))</f>
        <v/>
      </c>
      <c r="AE921" s="36">
        <f>IFERROR(IF(D921="","",VLOOKUP(D921,'produto-venda-7'!B:N,10,0)),0)</f>
        <v/>
      </c>
      <c r="AF921" s="36">
        <f>IF(D921="","",IFERROR(VLOOKUP(D921,'produto-entrada-7'!A:M,11,0),0))</f>
        <v/>
      </c>
      <c r="AG921" s="1">
        <f>IF(D921="","",IFERROR(VLOOKUP(D921,'produto-entrada-7'!A:M,12,0),0))</f>
        <v/>
      </c>
      <c r="AH921" s="1">
        <f>IF(D921="","",IFERROR(VLOOKUP(D921,'produto-entrada-7'!A:M,13,0),0))</f>
        <v/>
      </c>
      <c r="AI921" s="36">
        <f>IFERROR(IF(D921="","",VLOOKUP(D921,'produto-venda-7'!B:N,11,0)),0)</f>
        <v/>
      </c>
      <c r="AJ921" s="43">
        <f>IF(D921="","",IFERROR(AI921*AB921,0))</f>
        <v/>
      </c>
      <c r="AK921" s="44">
        <f>IFERROR(IF(D921="","",VLOOKUP(F921,'ANALISE FORNECEDOR'!$A:$I,8,0)),"")</f>
        <v/>
      </c>
      <c r="AL921" s="44">
        <f>IF(D921="","",AVERAGE(AM921,AK921))</f>
        <v/>
      </c>
      <c r="AM921" s="44">
        <f>IFERROR(IF(D921="","",VLOOKUP(F921,'ANALISE FORNECEDOR'!$A:$I,9,0)),"")</f>
        <v/>
      </c>
      <c r="AN921" s="45">
        <f>IF(D921="","",IF(Y921&gt;12,AI921*(U921+Y921),AI921*U921))</f>
        <v/>
      </c>
      <c r="AO921" s="45">
        <f>IF(D921="","",IF(Y921&gt;12,AI921*(U921+V921+Y921),AI921*(U921+V921)))</f>
        <v/>
      </c>
      <c r="AP921" s="46">
        <f>IF(D921="","",IF(Y921&gt;12,AG921*(U921+Y921),AG921*U921))</f>
        <v/>
      </c>
      <c r="AQ921" s="46">
        <f>IF(D921="","",IF(Y921&gt;12,AG921*(U921+V921+Y921),AG921*(U921+V921)))</f>
        <v/>
      </c>
      <c r="AR921" s="46">
        <f>IF(D921="","",IF(OR(R921="A",R921="AA",R921="AAA"),AP921,0))</f>
        <v/>
      </c>
      <c r="AS921" s="46">
        <f>IF(D921="","",IF(R921="B",AP921,0))</f>
        <v/>
      </c>
      <c r="AT921" s="46">
        <f>IF(D921="","",IF(R921="C",AP921,0))</f>
        <v/>
      </c>
      <c r="AU921" s="47">
        <f>IF(D921="","",IFERROR(AN921/AJ921,0))</f>
        <v/>
      </c>
      <c r="AV921" s="47">
        <f>IF(D921="","",IFERROR(((AO921)/AJ921),0))</f>
        <v/>
      </c>
      <c r="AW921" s="48">
        <f>IF(D921="","",IF(OR(S921="S",NOT(AND(ISNUMBER(AC921),ISNUMBER(AL921),AC921*AL921&gt;=0))),0,AC921*AL921))</f>
        <v/>
      </c>
      <c r="AX921" s="49">
        <f>IFERROR(IF(D921="","",AW921*AG921),0)</f>
        <v/>
      </c>
      <c r="AY921" s="48">
        <f>IF(D921="","",IF(OR(S921="S",NOT(AND(ISNUMBER(AC921),ISNUMBER(AK921),AC921*AK921&gt;=0))),0,AC921*AK921))</f>
        <v/>
      </c>
      <c r="AZ921" s="48">
        <f>IFERROR(IF(D921="","",IF(AY921=0,0,IF(((AY921)-(U921+Y921))&lt;0,0,(AY921)-U921))),0)</f>
        <v/>
      </c>
      <c r="BA921" s="49">
        <f>IF(D921="","",AZ921*AG921)</f>
        <v/>
      </c>
      <c r="BB921" s="49">
        <f>IF(D921="","",IF(OR(R921="A",R921="AA",R921="AAA"),BA921,0))</f>
        <v/>
      </c>
      <c r="BC921" s="49">
        <f>IF(D921="","",IF(R921="B",BA921,0))</f>
        <v/>
      </c>
      <c r="BD921" s="49">
        <f>IF(D921="","",IF(R921="B",BA921,0))</f>
        <v/>
      </c>
      <c r="BE921" s="49">
        <f>IF(D921="","",IF(S921="S",
1,
IF(AC921=0,
1,
IF(
IFERROR(((U921+Y921)*AG921)/((AC921*AK921)*AG921),0)&lt;0,
0,
IF(
IFERROR(((U921+Y921)*AG921)/((AC921*AK921)*AG921),0)&gt;1,
1,
IFERROR(((U921+Y921)*AG921)/((AC921*AK921)*AG921),0)
)
)
)
))</f>
        <v/>
      </c>
      <c r="BF921" s="49">
        <f>IF(D921="","",IF(S921="S",
1,
IF(AC921=0,
1,
IF(
IFERROR(((U921+V921+Y921)*AG921)/((AC921*AK921)*AG921),0)&lt;0,
0,
IF(
IFERROR(((U921+V921+Y921)*AG921)/((AC921*AK921)*AG921),0)&gt;1,
1,
IFERROR(((U921+V921+Y921)*AG921)/((AC921*AK921)*AG921),0)
)
)
)
))</f>
        <v/>
      </c>
      <c r="BG921" s="50">
        <f>IF(D921="","",IF(S921="S",0,IF(AND(ISNUMBER(AC921),ISNUMBER(AM921)),IF(OR(AC921*AM921&lt;0,ISERR(AC921*AM921)),0,AC921*AM921),0)))</f>
        <v/>
      </c>
      <c r="BH921" s="50">
        <f>IF(D921="","",IF(BY921&gt;TODAY()-60,0,IF(Y921&gt;12,MAX(0,(U921+Y921)-BG921),MAX(0,U921-BG921))))</f>
        <v/>
      </c>
      <c r="BI921" s="51">
        <f>IF(D921="","",BH921*AG921)</f>
        <v/>
      </c>
      <c r="BJ921" s="51">
        <f>IF(D921="","",IF(OR(R921="A",R921="AA",R921="AAA"),BI921,0))</f>
        <v/>
      </c>
      <c r="BK921" s="51">
        <f>IF(D921="","",IF(R921="B",BI921,0))</f>
        <v/>
      </c>
      <c r="BL921" s="51">
        <f>IF(D921="","",IF(R921="C",BI921,0))</f>
        <v/>
      </c>
      <c r="BM921" s="51">
        <f>IF(D921="","",IFERROR(MAX(0,MIN(BI921/AP921,1)),0))</f>
        <v/>
      </c>
      <c r="BN921" s="52">
        <f>IF(D921="","",AB921*AG921)</f>
        <v/>
      </c>
      <c r="BO921" s="52">
        <f>IF(D921="","",(U921+V921+X921)*AG921)</f>
        <v/>
      </c>
      <c r="BP921" s="52">
        <f>IF(D921="","",(AB921*3)*AG921)</f>
        <v/>
      </c>
      <c r="BQ921" s="52">
        <f>IF(D921="","",IF(BO921-BP921&gt;0,0,BO921-BP921))</f>
        <v/>
      </c>
      <c r="BR921" s="52">
        <f>IF(D921="","",IF(BO921-BP921-BN921&gt;0,0,BO921-BP921-BN921))</f>
        <v/>
      </c>
      <c r="BS921" s="53">
        <f>IF(D921="","",IFERROR(AB921*AI921,0))</f>
        <v/>
      </c>
      <c r="BT921" s="53">
        <f>IF(D921="","",IFERROR(IF(X921&gt;12, AI921*(U921+V921+X921), AI921*(U921+V921)),0))</f>
        <v/>
      </c>
      <c r="BU921" s="53">
        <f>IF(D921="","",IFERROR(((AB921*3)*AI921),0))</f>
        <v/>
      </c>
      <c r="BV921" s="53">
        <f>IF(D921="","",IF(BT921-BU921&gt;0,0,BT921-BU921))</f>
        <v/>
      </c>
      <c r="BW921" s="53">
        <f>IF(D921="","",IF(BT921-BU921-BS921&gt;0,0,BT921-BU921-BS921))</f>
        <v/>
      </c>
      <c r="BX921" s="36">
        <f>IF(D921="","",IFERROR(VLOOKUP(D921,'produto-entrada-7'!A:M,3,0),"SEM PEDIDO"))</f>
        <v/>
      </c>
      <c r="BY921" s="36">
        <f>IF(D921="","",VLOOKUP(D921,'produto-estoque-total-7'!A:AB,25,0))</f>
        <v/>
      </c>
      <c r="BZ921" s="36">
        <f>IF(D921="","",IFERROR(VLOOKUP(D921,'produto-estoque-total-7'!A:AB,26,0)/100,0))</f>
        <v/>
      </c>
      <c r="CA921" s="36">
        <f>IF(D921="","",IFERROR(VLOOKUP(D921,'produto-estoque-total-7'!A:AB,27,0)/100,0))</f>
        <v/>
      </c>
      <c r="CB921" s="41">
        <f>IF(D921="","",V921*AF921)</f>
        <v/>
      </c>
      <c r="CC921" s="41">
        <f>IF(D921="","",V921*AI921)</f>
        <v/>
      </c>
      <c r="CD921" s="54">
        <f>IF(D921="","",VLOOKUP(D921,'produto-estoque-total-7'!A:AB,28,0))</f>
        <v/>
      </c>
    </row>
    <row r="922">
      <c r="A922" s="36">
        <f>IF(D922="","",VLOOKUP(D922,'produto-estoque-total-7'!A:AB,3,0))</f>
        <v/>
      </c>
      <c r="B922" s="1">
        <f>IF(D922="","",VLOOKUP(D922,'produto-estoque-total-7'!A:AB,12,0))</f>
        <v/>
      </c>
      <c r="C922" s="1">
        <f>IF(D922="","",VLOOKUP(D922,'produto-estoque-total-7'!A:AB,2,0))</f>
        <v/>
      </c>
      <c r="D922" s="37">
        <f>IFERROR(IF('produto-estoque-total-7'!A921="","",'produto-estoque-total-7'!A921),"")</f>
        <v/>
      </c>
      <c r="E922" s="1">
        <f>IF(D922="","",VLOOKUP(D922,'produto-estoque-total-7'!A:AB,4,0))</f>
        <v/>
      </c>
      <c r="F922" s="36">
        <f>IF(D922="","",VLOOKUP(D922,'produto-estoque-total-7'!A:AB,13,0))</f>
        <v/>
      </c>
      <c r="G922" s="1">
        <f>IF(F922="","",VLOOKUP(F922,'FORNECEDORES X COMPRADOR'!A:D,4,0))</f>
        <v/>
      </c>
      <c r="H922" s="1">
        <f>IF(F922="","",VLOOKUP(F922,'FORNECEDORES X COMPRADOR'!A:E,5,0))</f>
        <v/>
      </c>
      <c r="I922" s="36">
        <f>IF(D922="","",VLOOKUP(D922,'produto-estoque-total-7'!A:AB,15,0))</f>
        <v/>
      </c>
      <c r="J922" s="36">
        <f>IF(D922="","",VLOOKUP(D922,'produto-estoque-total-7'!A:AB,19,0))</f>
        <v/>
      </c>
      <c r="K922" s="1">
        <f>IF(D922="","",VLOOKUP(D922,'produto-estoque-total-7'!A:AB,20,0))</f>
        <v/>
      </c>
      <c r="L922" s="36">
        <f>IF(D922="","",VLOOKUP(D922,'produto-estoque-total-7'!A:AB,17,0))</f>
        <v/>
      </c>
      <c r="M922" s="1">
        <f>IF(D922="","",VLOOKUP(D922,'produto-estoque-total-7'!A:AB,18,0))</f>
        <v/>
      </c>
      <c r="N922" s="36">
        <f>IF(D922="","",VLOOKUP(D922,'produto-estoque-total-7'!A:AB,21,0))</f>
        <v/>
      </c>
      <c r="O922" s="1">
        <f>IF(D922="","",VLOOKUP(D922,'produto-estoque-total-7'!A:AB,22,0))</f>
        <v/>
      </c>
      <c r="P922" s="36">
        <f>IF(D922="","",VLOOKUP(D922,'produto-estoque-total-7'!A:AB,23,0))</f>
        <v/>
      </c>
      <c r="Q922" s="1">
        <f>IF(D922="","",VLOOKUP(D922,'produto-estoque-total-7'!A:AB,24,0))</f>
        <v/>
      </c>
      <c r="R922" s="38">
        <f>IFERROR(IF(D922="","",VLOOKUP(D922,'produto-venda-7'!B:N,13,0)),"C")</f>
        <v/>
      </c>
      <c r="S922" s="39">
        <f>IF(D922="","",VLOOKUP(D922,'produto-estoque-total-7'!A:AB,6,0))</f>
        <v/>
      </c>
      <c r="T922" s="39">
        <f>IF(D922="","",VLOOKUP(D922,'produto-estoque-total-7'!A:AB,5,0))</f>
        <v/>
      </c>
      <c r="U922" s="40">
        <f>IF(D922="","",VLOOKUP(D922,'produto-estoque-total-7'!A:AB,11,0))</f>
        <v/>
      </c>
      <c r="V922" s="41">
        <f>IF(D922="","",IFERROR(VLOOKUP(D922,'produto-entrada-7'!A:M,10,0),0))</f>
        <v/>
      </c>
      <c r="W922" s="42" t="n"/>
      <c r="X922" s="39">
        <f>IF(D922="","",VLOOKUP(D922,'produto-estoque-total-7'!A:AB,8,0))</f>
        <v/>
      </c>
      <c r="Y922" s="39">
        <f>IF(D922="","",VLOOKUP(D922,'produto-estoque-total-7'!A:AB,9,0))</f>
        <v/>
      </c>
      <c r="Z922" s="39">
        <f>IF(D922="","",VLOOKUP(D922,'produto-estoque-total-7'!A:AB,10,0))</f>
        <v/>
      </c>
      <c r="AA922" s="39">
        <f>IFERROR(IF(D922="","",VLOOKUP(D922,'produto-venda-7'!B:N,4,0)),0)</f>
        <v/>
      </c>
      <c r="AB922" s="39">
        <f>IFERROR(IF(D922="","",VLOOKUP(D922,'produto-venda-7'!B:N,5,0)),0)</f>
        <v/>
      </c>
      <c r="AC922" s="39">
        <f>IF(D922="","",IFERROR(AA922/90,0))</f>
        <v/>
      </c>
      <c r="AD922" s="36">
        <f>IF(D922="","",IFERROR(VLOOKUP(D922,'produto-entrada-7'!A:M,4,0),0))</f>
        <v/>
      </c>
      <c r="AE922" s="36">
        <f>IFERROR(IF(D922="","",VLOOKUP(D922,'produto-venda-7'!B:N,10,0)),0)</f>
        <v/>
      </c>
      <c r="AF922" s="36">
        <f>IF(D922="","",IFERROR(VLOOKUP(D922,'produto-entrada-7'!A:M,11,0),0))</f>
        <v/>
      </c>
      <c r="AG922" s="1">
        <f>IF(D922="","",IFERROR(VLOOKUP(D922,'produto-entrada-7'!A:M,12,0),0))</f>
        <v/>
      </c>
      <c r="AH922" s="1">
        <f>IF(D922="","",IFERROR(VLOOKUP(D922,'produto-entrada-7'!A:M,13,0),0))</f>
        <v/>
      </c>
      <c r="AI922" s="36">
        <f>IFERROR(IF(D922="","",VLOOKUP(D922,'produto-venda-7'!B:N,11,0)),0)</f>
        <v/>
      </c>
      <c r="AJ922" s="43">
        <f>IF(D922="","",IFERROR(AI922*AB922,0))</f>
        <v/>
      </c>
      <c r="AK922" s="44">
        <f>IFERROR(IF(D922="","",VLOOKUP(F922,'ANALISE FORNECEDOR'!$A:$I,8,0)),"")</f>
        <v/>
      </c>
      <c r="AL922" s="44">
        <f>IF(D922="","",AVERAGE(AM922,AK922))</f>
        <v/>
      </c>
      <c r="AM922" s="44">
        <f>IFERROR(IF(D922="","",VLOOKUP(F922,'ANALISE FORNECEDOR'!$A:$I,9,0)),"")</f>
        <v/>
      </c>
      <c r="AN922" s="45">
        <f>IF(D922="","",IF(Y922&gt;12,AI922*(U922+Y922),AI922*U922))</f>
        <v/>
      </c>
      <c r="AO922" s="45">
        <f>IF(D922="","",IF(Y922&gt;12,AI922*(U922+V922+Y922),AI922*(U922+V922)))</f>
        <v/>
      </c>
      <c r="AP922" s="46">
        <f>IF(D922="","",IF(Y922&gt;12,AG922*(U922+Y922),AG922*U922))</f>
        <v/>
      </c>
      <c r="AQ922" s="46">
        <f>IF(D922="","",IF(Y922&gt;12,AG922*(U922+V922+Y922),AG922*(U922+V922)))</f>
        <v/>
      </c>
      <c r="AR922" s="46">
        <f>IF(D922="","",IF(OR(R922="A",R922="AA",R922="AAA"),AP922,0))</f>
        <v/>
      </c>
      <c r="AS922" s="46">
        <f>IF(D922="","",IF(R922="B",AP922,0))</f>
        <v/>
      </c>
      <c r="AT922" s="46">
        <f>IF(D922="","",IF(R922="C",AP922,0))</f>
        <v/>
      </c>
      <c r="AU922" s="47">
        <f>IF(D922="","",IFERROR(AN922/AJ922,0))</f>
        <v/>
      </c>
      <c r="AV922" s="47">
        <f>IF(D922="","",IFERROR(((AO922)/AJ922),0))</f>
        <v/>
      </c>
      <c r="AW922" s="48">
        <f>IF(D922="","",IF(OR(S922="S",NOT(AND(ISNUMBER(AC922),ISNUMBER(AL922),AC922*AL922&gt;=0))),0,AC922*AL922))</f>
        <v/>
      </c>
      <c r="AX922" s="49">
        <f>IFERROR(IF(D922="","",AW922*AG922),0)</f>
        <v/>
      </c>
      <c r="AY922" s="48">
        <f>IF(D922="","",IF(OR(S922="S",NOT(AND(ISNUMBER(AC922),ISNUMBER(AK922),AC922*AK922&gt;=0))),0,AC922*AK922))</f>
        <v/>
      </c>
      <c r="AZ922" s="48">
        <f>IFERROR(IF(D922="","",IF(AY922=0,0,IF(((AY922)-(U922+Y922))&lt;0,0,(AY922)-U922))),0)</f>
        <v/>
      </c>
      <c r="BA922" s="49">
        <f>IF(D922="","",AZ922*AG922)</f>
        <v/>
      </c>
      <c r="BB922" s="49">
        <f>IF(D922="","",IF(OR(R922="A",R922="AA",R922="AAA"),BA922,0))</f>
        <v/>
      </c>
      <c r="BC922" s="49">
        <f>IF(D922="","",IF(R922="B",BA922,0))</f>
        <v/>
      </c>
      <c r="BD922" s="49">
        <f>IF(D922="","",IF(R922="B",BA922,0))</f>
        <v/>
      </c>
      <c r="BE922" s="49">
        <f>IF(D922="","",IF(S922="S",
1,
IF(AC922=0,
1,
IF(
IFERROR(((U922+Y922)*AG922)/((AC922*AK922)*AG922),0)&lt;0,
0,
IF(
IFERROR(((U922+Y922)*AG922)/((AC922*AK922)*AG922),0)&gt;1,
1,
IFERROR(((U922+Y922)*AG922)/((AC922*AK922)*AG922),0)
)
)
)
))</f>
        <v/>
      </c>
      <c r="BF922" s="49">
        <f>IF(D922="","",IF(S922="S",
1,
IF(AC922=0,
1,
IF(
IFERROR(((U922+V922+Y922)*AG922)/((AC922*AK922)*AG922),0)&lt;0,
0,
IF(
IFERROR(((U922+V922+Y922)*AG922)/((AC922*AK922)*AG922),0)&gt;1,
1,
IFERROR(((U922+V922+Y922)*AG922)/((AC922*AK922)*AG922),0)
)
)
)
))</f>
        <v/>
      </c>
      <c r="BG922" s="50">
        <f>IF(D922="","",IF(S922="S",0,IF(AND(ISNUMBER(AC922),ISNUMBER(AM922)),IF(OR(AC922*AM922&lt;0,ISERR(AC922*AM922)),0,AC922*AM922),0)))</f>
        <v/>
      </c>
      <c r="BH922" s="50">
        <f>IF(D922="","",IF(BY922&gt;TODAY()-60,0,IF(Y922&gt;12,MAX(0,(U922+Y922)-BG922),MAX(0,U922-BG922))))</f>
        <v/>
      </c>
      <c r="BI922" s="51">
        <f>IF(D922="","",BH922*AG922)</f>
        <v/>
      </c>
      <c r="BJ922" s="51">
        <f>IF(D922="","",IF(OR(R922="A",R922="AA",R922="AAA"),BI922,0))</f>
        <v/>
      </c>
      <c r="BK922" s="51">
        <f>IF(D922="","",IF(R922="B",BI922,0))</f>
        <v/>
      </c>
      <c r="BL922" s="51">
        <f>IF(D922="","",IF(R922="C",BI922,0))</f>
        <v/>
      </c>
      <c r="BM922" s="51">
        <f>IF(D922="","",IFERROR(MAX(0,MIN(BI922/AP922,1)),0))</f>
        <v/>
      </c>
      <c r="BN922" s="52">
        <f>IF(D922="","",AB922*AG922)</f>
        <v/>
      </c>
      <c r="BO922" s="52">
        <f>IF(D922="","",(U922+V922+X922)*AG922)</f>
        <v/>
      </c>
      <c r="BP922" s="52">
        <f>IF(D922="","",(AB922*3)*AG922)</f>
        <v/>
      </c>
      <c r="BQ922" s="52">
        <f>IF(D922="","",IF(BO922-BP922&gt;0,0,BO922-BP922))</f>
        <v/>
      </c>
      <c r="BR922" s="52">
        <f>IF(D922="","",IF(BO922-BP922-BN922&gt;0,0,BO922-BP922-BN922))</f>
        <v/>
      </c>
      <c r="BS922" s="53">
        <f>IF(D922="","",IFERROR(AB922*AI922,0))</f>
        <v/>
      </c>
      <c r="BT922" s="53">
        <f>IF(D922="","",IFERROR(IF(X922&gt;12, AI922*(U922+V922+X922), AI922*(U922+V922)),0))</f>
        <v/>
      </c>
      <c r="BU922" s="53">
        <f>IF(D922="","",IFERROR(((AB922*3)*AI922),0))</f>
        <v/>
      </c>
      <c r="BV922" s="53">
        <f>IF(D922="","",IF(BT922-BU922&gt;0,0,BT922-BU922))</f>
        <v/>
      </c>
      <c r="BW922" s="53">
        <f>IF(D922="","",IF(BT922-BU922-BS922&gt;0,0,BT922-BU922-BS922))</f>
        <v/>
      </c>
      <c r="BX922" s="36">
        <f>IF(D922="","",IFERROR(VLOOKUP(D922,'produto-entrada-7'!A:M,3,0),"SEM PEDIDO"))</f>
        <v/>
      </c>
      <c r="BY922" s="36">
        <f>IF(D922="","",VLOOKUP(D922,'produto-estoque-total-7'!A:AB,25,0))</f>
        <v/>
      </c>
      <c r="BZ922" s="36">
        <f>IF(D922="","",IFERROR(VLOOKUP(D922,'produto-estoque-total-7'!A:AB,26,0)/100,0))</f>
        <v/>
      </c>
      <c r="CA922" s="36">
        <f>IF(D922="","",IFERROR(VLOOKUP(D922,'produto-estoque-total-7'!A:AB,27,0)/100,0))</f>
        <v/>
      </c>
      <c r="CB922" s="41">
        <f>IF(D922="","",V922*AF922)</f>
        <v/>
      </c>
      <c r="CC922" s="41">
        <f>IF(D922="","",V922*AI922)</f>
        <v/>
      </c>
      <c r="CD922" s="54">
        <f>IF(D922="","",VLOOKUP(D922,'produto-estoque-total-7'!A:AB,28,0))</f>
        <v/>
      </c>
    </row>
    <row r="923">
      <c r="A923" s="36">
        <f>IF(D923="","",VLOOKUP(D923,'produto-estoque-total-7'!A:AB,3,0))</f>
        <v/>
      </c>
      <c r="B923" s="1">
        <f>IF(D923="","",VLOOKUP(D923,'produto-estoque-total-7'!A:AB,12,0))</f>
        <v/>
      </c>
      <c r="C923" s="1">
        <f>IF(D923="","",VLOOKUP(D923,'produto-estoque-total-7'!A:AB,2,0))</f>
        <v/>
      </c>
      <c r="D923" s="37">
        <f>IFERROR(IF('produto-estoque-total-7'!A922="","",'produto-estoque-total-7'!A922),"")</f>
        <v/>
      </c>
      <c r="E923" s="1">
        <f>IF(D923="","",VLOOKUP(D923,'produto-estoque-total-7'!A:AB,4,0))</f>
        <v/>
      </c>
      <c r="F923" s="36">
        <f>IF(D923="","",VLOOKUP(D923,'produto-estoque-total-7'!A:AB,13,0))</f>
        <v/>
      </c>
      <c r="G923" s="1">
        <f>IF(F923="","",VLOOKUP(F923,'FORNECEDORES X COMPRADOR'!A:D,4,0))</f>
        <v/>
      </c>
      <c r="H923" s="1">
        <f>IF(F923="","",VLOOKUP(F923,'FORNECEDORES X COMPRADOR'!A:E,5,0))</f>
        <v/>
      </c>
      <c r="I923" s="36">
        <f>IF(D923="","",VLOOKUP(D923,'produto-estoque-total-7'!A:AB,15,0))</f>
        <v/>
      </c>
      <c r="J923" s="36">
        <f>IF(D923="","",VLOOKUP(D923,'produto-estoque-total-7'!A:AB,19,0))</f>
        <v/>
      </c>
      <c r="K923" s="1">
        <f>IF(D923="","",VLOOKUP(D923,'produto-estoque-total-7'!A:AB,20,0))</f>
        <v/>
      </c>
      <c r="L923" s="36">
        <f>IF(D923="","",VLOOKUP(D923,'produto-estoque-total-7'!A:AB,17,0))</f>
        <v/>
      </c>
      <c r="M923" s="1">
        <f>IF(D923="","",VLOOKUP(D923,'produto-estoque-total-7'!A:AB,18,0))</f>
        <v/>
      </c>
      <c r="N923" s="36">
        <f>IF(D923="","",VLOOKUP(D923,'produto-estoque-total-7'!A:AB,21,0))</f>
        <v/>
      </c>
      <c r="O923" s="1">
        <f>IF(D923="","",VLOOKUP(D923,'produto-estoque-total-7'!A:AB,22,0))</f>
        <v/>
      </c>
      <c r="P923" s="36">
        <f>IF(D923="","",VLOOKUP(D923,'produto-estoque-total-7'!A:AB,23,0))</f>
        <v/>
      </c>
      <c r="Q923" s="1">
        <f>IF(D923="","",VLOOKUP(D923,'produto-estoque-total-7'!A:AB,24,0))</f>
        <v/>
      </c>
      <c r="R923" s="38">
        <f>IFERROR(IF(D923="","",VLOOKUP(D923,'produto-venda-7'!B:N,13,0)),"C")</f>
        <v/>
      </c>
      <c r="S923" s="39">
        <f>IF(D923="","",VLOOKUP(D923,'produto-estoque-total-7'!A:AB,6,0))</f>
        <v/>
      </c>
      <c r="T923" s="39">
        <f>IF(D923="","",VLOOKUP(D923,'produto-estoque-total-7'!A:AB,5,0))</f>
        <v/>
      </c>
      <c r="U923" s="40">
        <f>IF(D923="","",VLOOKUP(D923,'produto-estoque-total-7'!A:AB,11,0))</f>
        <v/>
      </c>
      <c r="V923" s="41">
        <f>IF(D923="","",IFERROR(VLOOKUP(D923,'produto-entrada-7'!A:M,10,0),0))</f>
        <v/>
      </c>
      <c r="W923" s="42" t="n"/>
      <c r="X923" s="39">
        <f>IF(D923="","",VLOOKUP(D923,'produto-estoque-total-7'!A:AB,8,0))</f>
        <v/>
      </c>
      <c r="Y923" s="39">
        <f>IF(D923="","",VLOOKUP(D923,'produto-estoque-total-7'!A:AB,9,0))</f>
        <v/>
      </c>
      <c r="Z923" s="39">
        <f>IF(D923="","",VLOOKUP(D923,'produto-estoque-total-7'!A:AB,10,0))</f>
        <v/>
      </c>
      <c r="AA923" s="39">
        <f>IFERROR(IF(D923="","",VLOOKUP(D923,'produto-venda-7'!B:N,4,0)),0)</f>
        <v/>
      </c>
      <c r="AB923" s="39">
        <f>IFERROR(IF(D923="","",VLOOKUP(D923,'produto-venda-7'!B:N,5,0)),0)</f>
        <v/>
      </c>
      <c r="AC923" s="39">
        <f>IF(D923="","",IFERROR(AA923/90,0))</f>
        <v/>
      </c>
      <c r="AD923" s="36">
        <f>IF(D923="","",IFERROR(VLOOKUP(D923,'produto-entrada-7'!A:M,4,0),0))</f>
        <v/>
      </c>
      <c r="AE923" s="36">
        <f>IFERROR(IF(D923="","",VLOOKUP(D923,'produto-venda-7'!B:N,10,0)),0)</f>
        <v/>
      </c>
      <c r="AF923" s="36">
        <f>IF(D923="","",IFERROR(VLOOKUP(D923,'produto-entrada-7'!A:M,11,0),0))</f>
        <v/>
      </c>
      <c r="AG923" s="1">
        <f>IF(D923="","",IFERROR(VLOOKUP(D923,'produto-entrada-7'!A:M,12,0),0))</f>
        <v/>
      </c>
      <c r="AH923" s="1">
        <f>IF(D923="","",IFERROR(VLOOKUP(D923,'produto-entrada-7'!A:M,13,0),0))</f>
        <v/>
      </c>
      <c r="AI923" s="36">
        <f>IFERROR(IF(D923="","",VLOOKUP(D923,'produto-venda-7'!B:N,11,0)),0)</f>
        <v/>
      </c>
      <c r="AJ923" s="43">
        <f>IF(D923="","",IFERROR(AI923*AB923,0))</f>
        <v/>
      </c>
      <c r="AK923" s="44">
        <f>IFERROR(IF(D923="","",VLOOKUP(F923,'ANALISE FORNECEDOR'!$A:$I,8,0)),"")</f>
        <v/>
      </c>
      <c r="AL923" s="44">
        <f>IF(D923="","",AVERAGE(AM923,AK923))</f>
        <v/>
      </c>
      <c r="AM923" s="44">
        <f>IFERROR(IF(D923="","",VLOOKUP(F923,'ANALISE FORNECEDOR'!$A:$I,9,0)),"")</f>
        <v/>
      </c>
      <c r="AN923" s="45">
        <f>IF(D923="","",IF(Y923&gt;12,AI923*(U923+Y923),AI923*U923))</f>
        <v/>
      </c>
      <c r="AO923" s="45">
        <f>IF(D923="","",IF(Y923&gt;12,AI923*(U923+V923+Y923),AI923*(U923+V923)))</f>
        <v/>
      </c>
      <c r="AP923" s="46">
        <f>IF(D923="","",IF(Y923&gt;12,AG923*(U923+Y923),AG923*U923))</f>
        <v/>
      </c>
      <c r="AQ923" s="46">
        <f>IF(D923="","",IF(Y923&gt;12,AG923*(U923+V923+Y923),AG923*(U923+V923)))</f>
        <v/>
      </c>
      <c r="AR923" s="46">
        <f>IF(D923="","",IF(OR(R923="A",R923="AA",R923="AAA"),AP923,0))</f>
        <v/>
      </c>
      <c r="AS923" s="46">
        <f>IF(D923="","",IF(R923="B",AP923,0))</f>
        <v/>
      </c>
      <c r="AT923" s="46">
        <f>IF(D923="","",IF(R923="C",AP923,0))</f>
        <v/>
      </c>
      <c r="AU923" s="47">
        <f>IF(D923="","",IFERROR(AN923/AJ923,0))</f>
        <v/>
      </c>
      <c r="AV923" s="47">
        <f>IF(D923="","",IFERROR(((AO923)/AJ923),0))</f>
        <v/>
      </c>
      <c r="AW923" s="48">
        <f>IF(D923="","",IF(OR(S923="S",NOT(AND(ISNUMBER(AC923),ISNUMBER(AL923),AC923*AL923&gt;=0))),0,AC923*AL923))</f>
        <v/>
      </c>
      <c r="AX923" s="49">
        <f>IFERROR(IF(D923="","",AW923*AG923),0)</f>
        <v/>
      </c>
      <c r="AY923" s="48">
        <f>IF(D923="","",IF(OR(S923="S",NOT(AND(ISNUMBER(AC923),ISNUMBER(AK923),AC923*AK923&gt;=0))),0,AC923*AK923))</f>
        <v/>
      </c>
      <c r="AZ923" s="48">
        <f>IFERROR(IF(D923="","",IF(AY923=0,0,IF(((AY923)-(U923+Y923))&lt;0,0,(AY923)-U923))),0)</f>
        <v/>
      </c>
      <c r="BA923" s="49">
        <f>IF(D923="","",AZ923*AG923)</f>
        <v/>
      </c>
      <c r="BB923" s="49">
        <f>IF(D923="","",IF(OR(R923="A",R923="AA",R923="AAA"),BA923,0))</f>
        <v/>
      </c>
      <c r="BC923" s="49">
        <f>IF(D923="","",IF(R923="B",BA923,0))</f>
        <v/>
      </c>
      <c r="BD923" s="49">
        <f>IF(D923="","",IF(R923="B",BA923,0))</f>
        <v/>
      </c>
      <c r="BE923" s="49">
        <f>IF(D923="","",IF(S923="S",
1,
IF(AC923=0,
1,
IF(
IFERROR(((U923+Y923)*AG923)/((AC923*AK923)*AG923),0)&lt;0,
0,
IF(
IFERROR(((U923+Y923)*AG923)/((AC923*AK923)*AG923),0)&gt;1,
1,
IFERROR(((U923+Y923)*AG923)/((AC923*AK923)*AG923),0)
)
)
)
))</f>
        <v/>
      </c>
      <c r="BF923" s="49">
        <f>IF(D923="","",IF(S923="S",
1,
IF(AC923=0,
1,
IF(
IFERROR(((U923+V923+Y923)*AG923)/((AC923*AK923)*AG923),0)&lt;0,
0,
IF(
IFERROR(((U923+V923+Y923)*AG923)/((AC923*AK923)*AG923),0)&gt;1,
1,
IFERROR(((U923+V923+Y923)*AG923)/((AC923*AK923)*AG923),0)
)
)
)
))</f>
        <v/>
      </c>
      <c r="BG923" s="50">
        <f>IF(D923="","",IF(S923="S",0,IF(AND(ISNUMBER(AC923),ISNUMBER(AM923)),IF(OR(AC923*AM923&lt;0,ISERR(AC923*AM923)),0,AC923*AM923),0)))</f>
        <v/>
      </c>
      <c r="BH923" s="50">
        <f>IF(D923="","",IF(BY923&gt;TODAY()-60,0,IF(Y923&gt;12,MAX(0,(U923+Y923)-BG923),MAX(0,U923-BG923))))</f>
        <v/>
      </c>
      <c r="BI923" s="51">
        <f>IF(D923="","",BH923*AG923)</f>
        <v/>
      </c>
      <c r="BJ923" s="51">
        <f>IF(D923="","",IF(OR(R923="A",R923="AA",R923="AAA"),BI923,0))</f>
        <v/>
      </c>
      <c r="BK923" s="51">
        <f>IF(D923="","",IF(R923="B",BI923,0))</f>
        <v/>
      </c>
      <c r="BL923" s="51">
        <f>IF(D923="","",IF(R923="C",BI923,0))</f>
        <v/>
      </c>
      <c r="BM923" s="51">
        <f>IF(D923="","",IFERROR(MAX(0,MIN(BI923/AP923,1)),0))</f>
        <v/>
      </c>
      <c r="BN923" s="52">
        <f>IF(D923="","",AB923*AG923)</f>
        <v/>
      </c>
      <c r="BO923" s="52">
        <f>IF(D923="","",(U923+V923+X923)*AG923)</f>
        <v/>
      </c>
      <c r="BP923" s="52">
        <f>IF(D923="","",(AB923*3)*AG923)</f>
        <v/>
      </c>
      <c r="BQ923" s="52">
        <f>IF(D923="","",IF(BO923-BP923&gt;0,0,BO923-BP923))</f>
        <v/>
      </c>
      <c r="BR923" s="52">
        <f>IF(D923="","",IF(BO923-BP923-BN923&gt;0,0,BO923-BP923-BN923))</f>
        <v/>
      </c>
      <c r="BS923" s="53">
        <f>IF(D923="","",IFERROR(AB923*AI923,0))</f>
        <v/>
      </c>
      <c r="BT923" s="53">
        <f>IF(D923="","",IFERROR(IF(X923&gt;12, AI923*(U923+V923+X923), AI923*(U923+V923)),0))</f>
        <v/>
      </c>
      <c r="BU923" s="53">
        <f>IF(D923="","",IFERROR(((AB923*3)*AI923),0))</f>
        <v/>
      </c>
      <c r="BV923" s="53">
        <f>IF(D923="","",IF(BT923-BU923&gt;0,0,BT923-BU923))</f>
        <v/>
      </c>
      <c r="BW923" s="53">
        <f>IF(D923="","",IF(BT923-BU923-BS923&gt;0,0,BT923-BU923-BS923))</f>
        <v/>
      </c>
      <c r="BX923" s="36">
        <f>IF(D923="","",IFERROR(VLOOKUP(D923,'produto-entrada-7'!A:M,3,0),"SEM PEDIDO"))</f>
        <v/>
      </c>
      <c r="BY923" s="36">
        <f>IF(D923="","",VLOOKUP(D923,'produto-estoque-total-7'!A:AB,25,0))</f>
        <v/>
      </c>
      <c r="BZ923" s="36">
        <f>IF(D923="","",IFERROR(VLOOKUP(D923,'produto-estoque-total-7'!A:AB,26,0)/100,0))</f>
        <v/>
      </c>
      <c r="CA923" s="36">
        <f>IF(D923="","",IFERROR(VLOOKUP(D923,'produto-estoque-total-7'!A:AB,27,0)/100,0))</f>
        <v/>
      </c>
      <c r="CB923" s="41">
        <f>IF(D923="","",V923*AF923)</f>
        <v/>
      </c>
      <c r="CC923" s="41">
        <f>IF(D923="","",V923*AI923)</f>
        <v/>
      </c>
      <c r="CD923" s="54">
        <f>IF(D923="","",VLOOKUP(D923,'produto-estoque-total-7'!A:AB,28,0))</f>
        <v/>
      </c>
    </row>
    <row r="924">
      <c r="A924" s="36">
        <f>IF(D924="","",VLOOKUP(D924,'produto-estoque-total-7'!A:AB,3,0))</f>
        <v/>
      </c>
      <c r="B924" s="1">
        <f>IF(D924="","",VLOOKUP(D924,'produto-estoque-total-7'!A:AB,12,0))</f>
        <v/>
      </c>
      <c r="C924" s="1">
        <f>IF(D924="","",VLOOKUP(D924,'produto-estoque-total-7'!A:AB,2,0))</f>
        <v/>
      </c>
      <c r="D924" s="37">
        <f>IFERROR(IF('produto-estoque-total-7'!A923="","",'produto-estoque-total-7'!A923),"")</f>
        <v/>
      </c>
      <c r="E924" s="1">
        <f>IF(D924="","",VLOOKUP(D924,'produto-estoque-total-7'!A:AB,4,0))</f>
        <v/>
      </c>
      <c r="F924" s="36">
        <f>IF(D924="","",VLOOKUP(D924,'produto-estoque-total-7'!A:AB,13,0))</f>
        <v/>
      </c>
      <c r="G924" s="1">
        <f>IF(F924="","",VLOOKUP(F924,'FORNECEDORES X COMPRADOR'!A:D,4,0))</f>
        <v/>
      </c>
      <c r="H924" s="1">
        <f>IF(F924="","",VLOOKUP(F924,'FORNECEDORES X COMPRADOR'!A:E,5,0))</f>
        <v/>
      </c>
      <c r="I924" s="36">
        <f>IF(D924="","",VLOOKUP(D924,'produto-estoque-total-7'!A:AB,15,0))</f>
        <v/>
      </c>
      <c r="J924" s="36">
        <f>IF(D924="","",VLOOKUP(D924,'produto-estoque-total-7'!A:AB,19,0))</f>
        <v/>
      </c>
      <c r="K924" s="1">
        <f>IF(D924="","",VLOOKUP(D924,'produto-estoque-total-7'!A:AB,20,0))</f>
        <v/>
      </c>
      <c r="L924" s="36">
        <f>IF(D924="","",VLOOKUP(D924,'produto-estoque-total-7'!A:AB,17,0))</f>
        <v/>
      </c>
      <c r="M924" s="1">
        <f>IF(D924="","",VLOOKUP(D924,'produto-estoque-total-7'!A:AB,18,0))</f>
        <v/>
      </c>
      <c r="N924" s="36">
        <f>IF(D924="","",VLOOKUP(D924,'produto-estoque-total-7'!A:AB,21,0))</f>
        <v/>
      </c>
      <c r="O924" s="1">
        <f>IF(D924="","",VLOOKUP(D924,'produto-estoque-total-7'!A:AB,22,0))</f>
        <v/>
      </c>
      <c r="P924" s="36">
        <f>IF(D924="","",VLOOKUP(D924,'produto-estoque-total-7'!A:AB,23,0))</f>
        <v/>
      </c>
      <c r="Q924" s="1">
        <f>IF(D924="","",VLOOKUP(D924,'produto-estoque-total-7'!A:AB,24,0))</f>
        <v/>
      </c>
      <c r="R924" s="38">
        <f>IFERROR(IF(D924="","",VLOOKUP(D924,'produto-venda-7'!B:N,13,0)),"C")</f>
        <v/>
      </c>
      <c r="S924" s="39">
        <f>IF(D924="","",VLOOKUP(D924,'produto-estoque-total-7'!A:AB,6,0))</f>
        <v/>
      </c>
      <c r="T924" s="39">
        <f>IF(D924="","",VLOOKUP(D924,'produto-estoque-total-7'!A:AB,5,0))</f>
        <v/>
      </c>
      <c r="U924" s="40">
        <f>IF(D924="","",VLOOKUP(D924,'produto-estoque-total-7'!A:AB,11,0))</f>
        <v/>
      </c>
      <c r="V924" s="41">
        <f>IF(D924="","",IFERROR(VLOOKUP(D924,'produto-entrada-7'!A:M,10,0),0))</f>
        <v/>
      </c>
      <c r="W924" s="42" t="n"/>
      <c r="X924" s="39">
        <f>IF(D924="","",VLOOKUP(D924,'produto-estoque-total-7'!A:AB,8,0))</f>
        <v/>
      </c>
      <c r="Y924" s="39">
        <f>IF(D924="","",VLOOKUP(D924,'produto-estoque-total-7'!A:AB,9,0))</f>
        <v/>
      </c>
      <c r="Z924" s="39">
        <f>IF(D924="","",VLOOKUP(D924,'produto-estoque-total-7'!A:AB,10,0))</f>
        <v/>
      </c>
      <c r="AA924" s="39">
        <f>IFERROR(IF(D924="","",VLOOKUP(D924,'produto-venda-7'!B:N,4,0)),0)</f>
        <v/>
      </c>
      <c r="AB924" s="39">
        <f>IFERROR(IF(D924="","",VLOOKUP(D924,'produto-venda-7'!B:N,5,0)),0)</f>
        <v/>
      </c>
      <c r="AC924" s="39">
        <f>IF(D924="","",IFERROR(AA924/90,0))</f>
        <v/>
      </c>
      <c r="AD924" s="36">
        <f>IF(D924="","",IFERROR(VLOOKUP(D924,'produto-entrada-7'!A:M,4,0),0))</f>
        <v/>
      </c>
      <c r="AE924" s="36">
        <f>IFERROR(IF(D924="","",VLOOKUP(D924,'produto-venda-7'!B:N,10,0)),0)</f>
        <v/>
      </c>
      <c r="AF924" s="36">
        <f>IF(D924="","",IFERROR(VLOOKUP(D924,'produto-entrada-7'!A:M,11,0),0))</f>
        <v/>
      </c>
      <c r="AG924" s="1">
        <f>IF(D924="","",IFERROR(VLOOKUP(D924,'produto-entrada-7'!A:M,12,0),0))</f>
        <v/>
      </c>
      <c r="AH924" s="1">
        <f>IF(D924="","",IFERROR(VLOOKUP(D924,'produto-entrada-7'!A:M,13,0),0))</f>
        <v/>
      </c>
      <c r="AI924" s="36">
        <f>IFERROR(IF(D924="","",VLOOKUP(D924,'produto-venda-7'!B:N,11,0)),0)</f>
        <v/>
      </c>
      <c r="AJ924" s="43">
        <f>IF(D924="","",IFERROR(AI924*AB924,0))</f>
        <v/>
      </c>
      <c r="AK924" s="44">
        <f>IFERROR(IF(D924="","",VLOOKUP(F924,'ANALISE FORNECEDOR'!$A:$I,8,0)),"")</f>
        <v/>
      </c>
      <c r="AL924" s="44">
        <f>IF(D924="","",AVERAGE(AM924,AK924))</f>
        <v/>
      </c>
      <c r="AM924" s="44">
        <f>IFERROR(IF(D924="","",VLOOKUP(F924,'ANALISE FORNECEDOR'!$A:$I,9,0)),"")</f>
        <v/>
      </c>
      <c r="AN924" s="45">
        <f>IF(D924="","",IF(Y924&gt;12,AI924*(U924+Y924),AI924*U924))</f>
        <v/>
      </c>
      <c r="AO924" s="45">
        <f>IF(D924="","",IF(Y924&gt;12,AI924*(U924+V924+Y924),AI924*(U924+V924)))</f>
        <v/>
      </c>
      <c r="AP924" s="46">
        <f>IF(D924="","",IF(Y924&gt;12,AG924*(U924+Y924),AG924*U924))</f>
        <v/>
      </c>
      <c r="AQ924" s="46">
        <f>IF(D924="","",IF(Y924&gt;12,AG924*(U924+V924+Y924),AG924*(U924+V924)))</f>
        <v/>
      </c>
      <c r="AR924" s="46">
        <f>IF(D924="","",IF(OR(R924="A",R924="AA",R924="AAA"),AP924,0))</f>
        <v/>
      </c>
      <c r="AS924" s="46">
        <f>IF(D924="","",IF(R924="B",AP924,0))</f>
        <v/>
      </c>
      <c r="AT924" s="46">
        <f>IF(D924="","",IF(R924="C",AP924,0))</f>
        <v/>
      </c>
      <c r="AU924" s="47">
        <f>IF(D924="","",IFERROR(AN924/AJ924,0))</f>
        <v/>
      </c>
      <c r="AV924" s="47">
        <f>IF(D924="","",IFERROR(((AO924)/AJ924),0))</f>
        <v/>
      </c>
      <c r="AW924" s="48">
        <f>IF(D924="","",IF(OR(S924="S",NOT(AND(ISNUMBER(AC924),ISNUMBER(AL924),AC924*AL924&gt;=0))),0,AC924*AL924))</f>
        <v/>
      </c>
      <c r="AX924" s="49">
        <f>IFERROR(IF(D924="","",AW924*AG924),0)</f>
        <v/>
      </c>
      <c r="AY924" s="48">
        <f>IF(D924="","",IF(OR(S924="S",NOT(AND(ISNUMBER(AC924),ISNUMBER(AK924),AC924*AK924&gt;=0))),0,AC924*AK924))</f>
        <v/>
      </c>
      <c r="AZ924" s="48">
        <f>IFERROR(IF(D924="","",IF(AY924=0,0,IF(((AY924)-(U924+Y924))&lt;0,0,(AY924)-U924))),0)</f>
        <v/>
      </c>
      <c r="BA924" s="49">
        <f>IF(D924="","",AZ924*AG924)</f>
        <v/>
      </c>
      <c r="BB924" s="49">
        <f>IF(D924="","",IF(OR(R924="A",R924="AA",R924="AAA"),BA924,0))</f>
        <v/>
      </c>
      <c r="BC924" s="49">
        <f>IF(D924="","",IF(R924="B",BA924,0))</f>
        <v/>
      </c>
      <c r="BD924" s="49">
        <f>IF(D924="","",IF(R924="B",BA924,0))</f>
        <v/>
      </c>
      <c r="BE924" s="49">
        <f>IF(D924="","",IF(S924="S",
1,
IF(AC924=0,
1,
IF(
IFERROR(((U924+Y924)*AG924)/((AC924*AK924)*AG924),0)&lt;0,
0,
IF(
IFERROR(((U924+Y924)*AG924)/((AC924*AK924)*AG924),0)&gt;1,
1,
IFERROR(((U924+Y924)*AG924)/((AC924*AK924)*AG924),0)
)
)
)
))</f>
        <v/>
      </c>
      <c r="BF924" s="49">
        <f>IF(D924="","",IF(S924="S",
1,
IF(AC924=0,
1,
IF(
IFERROR(((U924+V924+Y924)*AG924)/((AC924*AK924)*AG924),0)&lt;0,
0,
IF(
IFERROR(((U924+V924+Y924)*AG924)/((AC924*AK924)*AG924),0)&gt;1,
1,
IFERROR(((U924+V924+Y924)*AG924)/((AC924*AK924)*AG924),0)
)
)
)
))</f>
        <v/>
      </c>
      <c r="BG924" s="50">
        <f>IF(D924="","",IF(S924="S",0,IF(AND(ISNUMBER(AC924),ISNUMBER(AM924)),IF(OR(AC924*AM924&lt;0,ISERR(AC924*AM924)),0,AC924*AM924),0)))</f>
        <v/>
      </c>
      <c r="BH924" s="50">
        <f>IF(D924="","",IF(BY924&gt;TODAY()-60,0,IF(Y924&gt;12,MAX(0,(U924+Y924)-BG924),MAX(0,U924-BG924))))</f>
        <v/>
      </c>
      <c r="BI924" s="51">
        <f>IF(D924="","",BH924*AG924)</f>
        <v/>
      </c>
      <c r="BJ924" s="51">
        <f>IF(D924="","",IF(OR(R924="A",R924="AA",R924="AAA"),BI924,0))</f>
        <v/>
      </c>
      <c r="BK924" s="51">
        <f>IF(D924="","",IF(R924="B",BI924,0))</f>
        <v/>
      </c>
      <c r="BL924" s="51">
        <f>IF(D924="","",IF(R924="C",BI924,0))</f>
        <v/>
      </c>
      <c r="BM924" s="51">
        <f>IF(D924="","",IFERROR(MAX(0,MIN(BI924/AP924,1)),0))</f>
        <v/>
      </c>
      <c r="BN924" s="52">
        <f>IF(D924="","",AB924*AG924)</f>
        <v/>
      </c>
      <c r="BO924" s="52">
        <f>IF(D924="","",(U924+V924+X924)*AG924)</f>
        <v/>
      </c>
      <c r="BP924" s="52">
        <f>IF(D924="","",(AB924*3)*AG924)</f>
        <v/>
      </c>
      <c r="BQ924" s="52">
        <f>IF(D924="","",IF(BO924-BP924&gt;0,0,BO924-BP924))</f>
        <v/>
      </c>
      <c r="BR924" s="52">
        <f>IF(D924="","",IF(BO924-BP924-BN924&gt;0,0,BO924-BP924-BN924))</f>
        <v/>
      </c>
      <c r="BS924" s="53">
        <f>IF(D924="","",IFERROR(AB924*AI924,0))</f>
        <v/>
      </c>
      <c r="BT924" s="53">
        <f>IF(D924="","",IFERROR(IF(X924&gt;12, AI924*(U924+V924+X924), AI924*(U924+V924)),0))</f>
        <v/>
      </c>
      <c r="BU924" s="53">
        <f>IF(D924="","",IFERROR(((AB924*3)*AI924),0))</f>
        <v/>
      </c>
      <c r="BV924" s="53">
        <f>IF(D924="","",IF(BT924-BU924&gt;0,0,BT924-BU924))</f>
        <v/>
      </c>
      <c r="BW924" s="53">
        <f>IF(D924="","",IF(BT924-BU924-BS924&gt;0,0,BT924-BU924-BS924))</f>
        <v/>
      </c>
      <c r="BX924" s="36">
        <f>IF(D924="","",IFERROR(VLOOKUP(D924,'produto-entrada-7'!A:M,3,0),"SEM PEDIDO"))</f>
        <v/>
      </c>
      <c r="BY924" s="36">
        <f>IF(D924="","",VLOOKUP(D924,'produto-estoque-total-7'!A:AB,25,0))</f>
        <v/>
      </c>
      <c r="BZ924" s="36">
        <f>IF(D924="","",IFERROR(VLOOKUP(D924,'produto-estoque-total-7'!A:AB,26,0)/100,0))</f>
        <v/>
      </c>
      <c r="CA924" s="36">
        <f>IF(D924="","",IFERROR(VLOOKUP(D924,'produto-estoque-total-7'!A:AB,27,0)/100,0))</f>
        <v/>
      </c>
      <c r="CB924" s="41">
        <f>IF(D924="","",V924*AF924)</f>
        <v/>
      </c>
      <c r="CC924" s="41">
        <f>IF(D924="","",V924*AI924)</f>
        <v/>
      </c>
      <c r="CD924" s="54">
        <f>IF(D924="","",VLOOKUP(D924,'produto-estoque-total-7'!A:AB,28,0))</f>
        <v/>
      </c>
    </row>
    <row r="925">
      <c r="A925" s="36">
        <f>IF(D925="","",VLOOKUP(D925,'produto-estoque-total-7'!A:AB,3,0))</f>
        <v/>
      </c>
      <c r="B925" s="1">
        <f>IF(D925="","",VLOOKUP(D925,'produto-estoque-total-7'!A:AB,12,0))</f>
        <v/>
      </c>
      <c r="C925" s="1">
        <f>IF(D925="","",VLOOKUP(D925,'produto-estoque-total-7'!A:AB,2,0))</f>
        <v/>
      </c>
      <c r="D925" s="37">
        <f>IFERROR(IF('produto-estoque-total-7'!A924="","",'produto-estoque-total-7'!A924),"")</f>
        <v/>
      </c>
      <c r="E925" s="1">
        <f>IF(D925="","",VLOOKUP(D925,'produto-estoque-total-7'!A:AB,4,0))</f>
        <v/>
      </c>
      <c r="F925" s="36">
        <f>IF(D925="","",VLOOKUP(D925,'produto-estoque-total-7'!A:AB,13,0))</f>
        <v/>
      </c>
      <c r="G925" s="1">
        <f>IF(F925="","",VLOOKUP(F925,'FORNECEDORES X COMPRADOR'!A:D,4,0))</f>
        <v/>
      </c>
      <c r="H925" s="1">
        <f>IF(F925="","",VLOOKUP(F925,'FORNECEDORES X COMPRADOR'!A:E,5,0))</f>
        <v/>
      </c>
      <c r="I925" s="36">
        <f>IF(D925="","",VLOOKUP(D925,'produto-estoque-total-7'!A:AB,15,0))</f>
        <v/>
      </c>
      <c r="J925" s="36">
        <f>IF(D925="","",VLOOKUP(D925,'produto-estoque-total-7'!A:AB,19,0))</f>
        <v/>
      </c>
      <c r="K925" s="1">
        <f>IF(D925="","",VLOOKUP(D925,'produto-estoque-total-7'!A:AB,20,0))</f>
        <v/>
      </c>
      <c r="L925" s="36">
        <f>IF(D925="","",VLOOKUP(D925,'produto-estoque-total-7'!A:AB,17,0))</f>
        <v/>
      </c>
      <c r="M925" s="1">
        <f>IF(D925="","",VLOOKUP(D925,'produto-estoque-total-7'!A:AB,18,0))</f>
        <v/>
      </c>
      <c r="N925" s="36">
        <f>IF(D925="","",VLOOKUP(D925,'produto-estoque-total-7'!A:AB,21,0))</f>
        <v/>
      </c>
      <c r="O925" s="1">
        <f>IF(D925="","",VLOOKUP(D925,'produto-estoque-total-7'!A:AB,22,0))</f>
        <v/>
      </c>
      <c r="P925" s="36">
        <f>IF(D925="","",VLOOKUP(D925,'produto-estoque-total-7'!A:AB,23,0))</f>
        <v/>
      </c>
      <c r="Q925" s="1">
        <f>IF(D925="","",VLOOKUP(D925,'produto-estoque-total-7'!A:AB,24,0))</f>
        <v/>
      </c>
      <c r="R925" s="38">
        <f>IFERROR(IF(D925="","",VLOOKUP(D925,'produto-venda-7'!B:N,13,0)),"C")</f>
        <v/>
      </c>
      <c r="S925" s="39">
        <f>IF(D925="","",VLOOKUP(D925,'produto-estoque-total-7'!A:AB,6,0))</f>
        <v/>
      </c>
      <c r="T925" s="39">
        <f>IF(D925="","",VLOOKUP(D925,'produto-estoque-total-7'!A:AB,5,0))</f>
        <v/>
      </c>
      <c r="U925" s="40">
        <f>IF(D925="","",VLOOKUP(D925,'produto-estoque-total-7'!A:AB,11,0))</f>
        <v/>
      </c>
      <c r="V925" s="41">
        <f>IF(D925="","",IFERROR(VLOOKUP(D925,'produto-entrada-7'!A:M,10,0),0))</f>
        <v/>
      </c>
      <c r="W925" s="42" t="n"/>
      <c r="X925" s="39">
        <f>IF(D925="","",VLOOKUP(D925,'produto-estoque-total-7'!A:AB,8,0))</f>
        <v/>
      </c>
      <c r="Y925" s="39">
        <f>IF(D925="","",VLOOKUP(D925,'produto-estoque-total-7'!A:AB,9,0))</f>
        <v/>
      </c>
      <c r="Z925" s="39">
        <f>IF(D925="","",VLOOKUP(D925,'produto-estoque-total-7'!A:AB,10,0))</f>
        <v/>
      </c>
      <c r="AA925" s="39">
        <f>IFERROR(IF(D925="","",VLOOKUP(D925,'produto-venda-7'!B:N,4,0)),0)</f>
        <v/>
      </c>
      <c r="AB925" s="39">
        <f>IFERROR(IF(D925="","",VLOOKUP(D925,'produto-venda-7'!B:N,5,0)),0)</f>
        <v/>
      </c>
      <c r="AC925" s="39">
        <f>IF(D925="","",IFERROR(AA925/90,0))</f>
        <v/>
      </c>
      <c r="AD925" s="36">
        <f>IF(D925="","",IFERROR(VLOOKUP(D925,'produto-entrada-7'!A:M,4,0),0))</f>
        <v/>
      </c>
      <c r="AE925" s="36">
        <f>IFERROR(IF(D925="","",VLOOKUP(D925,'produto-venda-7'!B:N,10,0)),0)</f>
        <v/>
      </c>
      <c r="AF925" s="36">
        <f>IF(D925="","",IFERROR(VLOOKUP(D925,'produto-entrada-7'!A:M,11,0),0))</f>
        <v/>
      </c>
      <c r="AG925" s="1">
        <f>IF(D925="","",IFERROR(VLOOKUP(D925,'produto-entrada-7'!A:M,12,0),0))</f>
        <v/>
      </c>
      <c r="AH925" s="1">
        <f>IF(D925="","",IFERROR(VLOOKUP(D925,'produto-entrada-7'!A:M,13,0),0))</f>
        <v/>
      </c>
      <c r="AI925" s="36">
        <f>IFERROR(IF(D925="","",VLOOKUP(D925,'produto-venda-7'!B:N,11,0)),0)</f>
        <v/>
      </c>
      <c r="AJ925" s="43">
        <f>IF(D925="","",IFERROR(AI925*AB925,0))</f>
        <v/>
      </c>
      <c r="AK925" s="44">
        <f>IFERROR(IF(D925="","",VLOOKUP(F925,'ANALISE FORNECEDOR'!$A:$I,8,0)),"")</f>
        <v/>
      </c>
      <c r="AL925" s="44">
        <f>IF(D925="","",AVERAGE(AM925,AK925))</f>
        <v/>
      </c>
      <c r="AM925" s="44">
        <f>IFERROR(IF(D925="","",VLOOKUP(F925,'ANALISE FORNECEDOR'!$A:$I,9,0)),"")</f>
        <v/>
      </c>
      <c r="AN925" s="45">
        <f>IF(D925="","",IF(Y925&gt;12,AI925*(U925+Y925),AI925*U925))</f>
        <v/>
      </c>
      <c r="AO925" s="45">
        <f>IF(D925="","",IF(Y925&gt;12,AI925*(U925+V925+Y925),AI925*(U925+V925)))</f>
        <v/>
      </c>
      <c r="AP925" s="46">
        <f>IF(D925="","",IF(Y925&gt;12,AG925*(U925+Y925),AG925*U925))</f>
        <v/>
      </c>
      <c r="AQ925" s="46">
        <f>IF(D925="","",IF(Y925&gt;12,AG925*(U925+V925+Y925),AG925*(U925+V925)))</f>
        <v/>
      </c>
      <c r="AR925" s="46">
        <f>IF(D925="","",IF(OR(R925="A",R925="AA",R925="AAA"),AP925,0))</f>
        <v/>
      </c>
      <c r="AS925" s="46">
        <f>IF(D925="","",IF(R925="B",AP925,0))</f>
        <v/>
      </c>
      <c r="AT925" s="46">
        <f>IF(D925="","",IF(R925="C",AP925,0))</f>
        <v/>
      </c>
      <c r="AU925" s="47">
        <f>IF(D925="","",IFERROR(AN925/AJ925,0))</f>
        <v/>
      </c>
      <c r="AV925" s="47">
        <f>IF(D925="","",IFERROR(((AO925)/AJ925),0))</f>
        <v/>
      </c>
      <c r="AW925" s="48">
        <f>IF(D925="","",IF(OR(S925="S",NOT(AND(ISNUMBER(AC925),ISNUMBER(AL925),AC925*AL925&gt;=0))),0,AC925*AL925))</f>
        <v/>
      </c>
      <c r="AX925" s="49">
        <f>IFERROR(IF(D925="","",AW925*AG925),0)</f>
        <v/>
      </c>
      <c r="AY925" s="48">
        <f>IF(D925="","",IF(OR(S925="S",NOT(AND(ISNUMBER(AC925),ISNUMBER(AK925),AC925*AK925&gt;=0))),0,AC925*AK925))</f>
        <v/>
      </c>
      <c r="AZ925" s="48">
        <f>IFERROR(IF(D925="","",IF(AY925=0,0,IF(((AY925)-(U925+Y925))&lt;0,0,(AY925)-U925))),0)</f>
        <v/>
      </c>
      <c r="BA925" s="49">
        <f>IF(D925="","",AZ925*AG925)</f>
        <v/>
      </c>
      <c r="BB925" s="49">
        <f>IF(D925="","",IF(OR(R925="A",R925="AA",R925="AAA"),BA925,0))</f>
        <v/>
      </c>
      <c r="BC925" s="49">
        <f>IF(D925="","",IF(R925="B",BA925,0))</f>
        <v/>
      </c>
      <c r="BD925" s="49">
        <f>IF(D925="","",IF(R925="B",BA925,0))</f>
        <v/>
      </c>
      <c r="BE925" s="49">
        <f>IF(D925="","",IF(S925="S",
1,
IF(AC925=0,
1,
IF(
IFERROR(((U925+Y925)*AG925)/((AC925*AK925)*AG925),0)&lt;0,
0,
IF(
IFERROR(((U925+Y925)*AG925)/((AC925*AK925)*AG925),0)&gt;1,
1,
IFERROR(((U925+Y925)*AG925)/((AC925*AK925)*AG925),0)
)
)
)
))</f>
        <v/>
      </c>
      <c r="BF925" s="49">
        <f>IF(D925="","",IF(S925="S",
1,
IF(AC925=0,
1,
IF(
IFERROR(((U925+V925+Y925)*AG925)/((AC925*AK925)*AG925),0)&lt;0,
0,
IF(
IFERROR(((U925+V925+Y925)*AG925)/((AC925*AK925)*AG925),0)&gt;1,
1,
IFERROR(((U925+V925+Y925)*AG925)/((AC925*AK925)*AG925),0)
)
)
)
))</f>
        <v/>
      </c>
      <c r="BG925" s="50">
        <f>IF(D925="","",IF(S925="S",0,IF(AND(ISNUMBER(AC925),ISNUMBER(AM925)),IF(OR(AC925*AM925&lt;0,ISERR(AC925*AM925)),0,AC925*AM925),0)))</f>
        <v/>
      </c>
      <c r="BH925" s="50">
        <f>IF(D925="","",IF(BY925&gt;TODAY()-60,0,IF(Y925&gt;12,MAX(0,(U925+Y925)-BG925),MAX(0,U925-BG925))))</f>
        <v/>
      </c>
      <c r="BI925" s="51">
        <f>IF(D925="","",BH925*AG925)</f>
        <v/>
      </c>
      <c r="BJ925" s="51">
        <f>IF(D925="","",IF(OR(R925="A",R925="AA",R925="AAA"),BI925,0))</f>
        <v/>
      </c>
      <c r="BK925" s="51">
        <f>IF(D925="","",IF(R925="B",BI925,0))</f>
        <v/>
      </c>
      <c r="BL925" s="51">
        <f>IF(D925="","",IF(R925="C",BI925,0))</f>
        <v/>
      </c>
      <c r="BM925" s="51">
        <f>IF(D925="","",IFERROR(MAX(0,MIN(BI925/AP925,1)),0))</f>
        <v/>
      </c>
      <c r="BN925" s="52">
        <f>IF(D925="","",AB925*AG925)</f>
        <v/>
      </c>
      <c r="BO925" s="52">
        <f>IF(D925="","",(U925+V925+X925)*AG925)</f>
        <v/>
      </c>
      <c r="BP925" s="52">
        <f>IF(D925="","",(AB925*3)*AG925)</f>
        <v/>
      </c>
      <c r="BQ925" s="52">
        <f>IF(D925="","",IF(BO925-BP925&gt;0,0,BO925-BP925))</f>
        <v/>
      </c>
      <c r="BR925" s="52">
        <f>IF(D925="","",IF(BO925-BP925-BN925&gt;0,0,BO925-BP925-BN925))</f>
        <v/>
      </c>
      <c r="BS925" s="53">
        <f>IF(D925="","",IFERROR(AB925*AI925,0))</f>
        <v/>
      </c>
      <c r="BT925" s="53">
        <f>IF(D925="","",IFERROR(IF(X925&gt;12, AI925*(U925+V925+X925), AI925*(U925+V925)),0))</f>
        <v/>
      </c>
      <c r="BU925" s="53">
        <f>IF(D925="","",IFERROR(((AB925*3)*AI925),0))</f>
        <v/>
      </c>
      <c r="BV925" s="53">
        <f>IF(D925="","",IF(BT925-BU925&gt;0,0,BT925-BU925))</f>
        <v/>
      </c>
      <c r="BW925" s="53">
        <f>IF(D925="","",IF(BT925-BU925-BS925&gt;0,0,BT925-BU925-BS925))</f>
        <v/>
      </c>
      <c r="BX925" s="36">
        <f>IF(D925="","",IFERROR(VLOOKUP(D925,'produto-entrada-7'!A:M,3,0),"SEM PEDIDO"))</f>
        <v/>
      </c>
      <c r="BY925" s="36">
        <f>IF(D925="","",VLOOKUP(D925,'produto-estoque-total-7'!A:AB,25,0))</f>
        <v/>
      </c>
      <c r="BZ925" s="36">
        <f>IF(D925="","",IFERROR(VLOOKUP(D925,'produto-estoque-total-7'!A:AB,26,0)/100,0))</f>
        <v/>
      </c>
      <c r="CA925" s="36">
        <f>IF(D925="","",IFERROR(VLOOKUP(D925,'produto-estoque-total-7'!A:AB,27,0)/100,0))</f>
        <v/>
      </c>
      <c r="CB925" s="41">
        <f>IF(D925="","",V925*AF925)</f>
        <v/>
      </c>
      <c r="CC925" s="41">
        <f>IF(D925="","",V925*AI925)</f>
        <v/>
      </c>
      <c r="CD925" s="54">
        <f>IF(D925="","",VLOOKUP(D925,'produto-estoque-total-7'!A:AB,28,0))</f>
        <v/>
      </c>
    </row>
    <row r="926">
      <c r="A926" s="36">
        <f>IF(D926="","",VLOOKUP(D926,'produto-estoque-total-7'!A:AB,3,0))</f>
        <v/>
      </c>
      <c r="B926" s="1">
        <f>IF(D926="","",VLOOKUP(D926,'produto-estoque-total-7'!A:AB,12,0))</f>
        <v/>
      </c>
      <c r="C926" s="1">
        <f>IF(D926="","",VLOOKUP(D926,'produto-estoque-total-7'!A:AB,2,0))</f>
        <v/>
      </c>
      <c r="D926" s="37">
        <f>IFERROR(IF('produto-estoque-total-7'!A925="","",'produto-estoque-total-7'!A925),"")</f>
        <v/>
      </c>
      <c r="E926" s="1">
        <f>IF(D926="","",VLOOKUP(D926,'produto-estoque-total-7'!A:AB,4,0))</f>
        <v/>
      </c>
      <c r="F926" s="36">
        <f>IF(D926="","",VLOOKUP(D926,'produto-estoque-total-7'!A:AB,13,0))</f>
        <v/>
      </c>
      <c r="G926" s="1">
        <f>IF(F926="","",VLOOKUP(F926,'FORNECEDORES X COMPRADOR'!A:D,4,0))</f>
        <v/>
      </c>
      <c r="H926" s="1">
        <f>IF(F926="","",VLOOKUP(F926,'FORNECEDORES X COMPRADOR'!A:E,5,0))</f>
        <v/>
      </c>
      <c r="I926" s="36">
        <f>IF(D926="","",VLOOKUP(D926,'produto-estoque-total-7'!A:AB,15,0))</f>
        <v/>
      </c>
      <c r="J926" s="36">
        <f>IF(D926="","",VLOOKUP(D926,'produto-estoque-total-7'!A:AB,19,0))</f>
        <v/>
      </c>
      <c r="K926" s="1">
        <f>IF(D926="","",VLOOKUP(D926,'produto-estoque-total-7'!A:AB,20,0))</f>
        <v/>
      </c>
      <c r="L926" s="36">
        <f>IF(D926="","",VLOOKUP(D926,'produto-estoque-total-7'!A:AB,17,0))</f>
        <v/>
      </c>
      <c r="M926" s="1">
        <f>IF(D926="","",VLOOKUP(D926,'produto-estoque-total-7'!A:AB,18,0))</f>
        <v/>
      </c>
      <c r="N926" s="36">
        <f>IF(D926="","",VLOOKUP(D926,'produto-estoque-total-7'!A:AB,21,0))</f>
        <v/>
      </c>
      <c r="O926" s="1">
        <f>IF(D926="","",VLOOKUP(D926,'produto-estoque-total-7'!A:AB,22,0))</f>
        <v/>
      </c>
      <c r="P926" s="36">
        <f>IF(D926="","",VLOOKUP(D926,'produto-estoque-total-7'!A:AB,23,0))</f>
        <v/>
      </c>
      <c r="Q926" s="1">
        <f>IF(D926="","",VLOOKUP(D926,'produto-estoque-total-7'!A:AB,24,0))</f>
        <v/>
      </c>
      <c r="R926" s="38">
        <f>IFERROR(IF(D926="","",VLOOKUP(D926,'produto-venda-7'!B:N,13,0)),"C")</f>
        <v/>
      </c>
      <c r="S926" s="39">
        <f>IF(D926="","",VLOOKUP(D926,'produto-estoque-total-7'!A:AB,6,0))</f>
        <v/>
      </c>
      <c r="T926" s="39">
        <f>IF(D926="","",VLOOKUP(D926,'produto-estoque-total-7'!A:AB,5,0))</f>
        <v/>
      </c>
      <c r="U926" s="40">
        <f>IF(D926="","",VLOOKUP(D926,'produto-estoque-total-7'!A:AB,11,0))</f>
        <v/>
      </c>
      <c r="V926" s="41">
        <f>IF(D926="","",IFERROR(VLOOKUP(D926,'produto-entrada-7'!A:M,10,0),0))</f>
        <v/>
      </c>
      <c r="W926" s="42" t="n"/>
      <c r="X926" s="39">
        <f>IF(D926="","",VLOOKUP(D926,'produto-estoque-total-7'!A:AB,8,0))</f>
        <v/>
      </c>
      <c r="Y926" s="39">
        <f>IF(D926="","",VLOOKUP(D926,'produto-estoque-total-7'!A:AB,9,0))</f>
        <v/>
      </c>
      <c r="Z926" s="39">
        <f>IF(D926="","",VLOOKUP(D926,'produto-estoque-total-7'!A:AB,10,0))</f>
        <v/>
      </c>
      <c r="AA926" s="39">
        <f>IFERROR(IF(D926="","",VLOOKUP(D926,'produto-venda-7'!B:N,4,0)),0)</f>
        <v/>
      </c>
      <c r="AB926" s="39">
        <f>IFERROR(IF(D926="","",VLOOKUP(D926,'produto-venda-7'!B:N,5,0)),0)</f>
        <v/>
      </c>
      <c r="AC926" s="39">
        <f>IF(D926="","",IFERROR(AA926/90,0))</f>
        <v/>
      </c>
      <c r="AD926" s="36">
        <f>IF(D926="","",IFERROR(VLOOKUP(D926,'produto-entrada-7'!A:M,4,0),0))</f>
        <v/>
      </c>
      <c r="AE926" s="36">
        <f>IFERROR(IF(D926="","",VLOOKUP(D926,'produto-venda-7'!B:N,10,0)),0)</f>
        <v/>
      </c>
      <c r="AF926" s="36">
        <f>IF(D926="","",IFERROR(VLOOKUP(D926,'produto-entrada-7'!A:M,11,0),0))</f>
        <v/>
      </c>
      <c r="AG926" s="1">
        <f>IF(D926="","",IFERROR(VLOOKUP(D926,'produto-entrada-7'!A:M,12,0),0))</f>
        <v/>
      </c>
      <c r="AH926" s="1">
        <f>IF(D926="","",IFERROR(VLOOKUP(D926,'produto-entrada-7'!A:M,13,0),0))</f>
        <v/>
      </c>
      <c r="AI926" s="36">
        <f>IFERROR(IF(D926="","",VLOOKUP(D926,'produto-venda-7'!B:N,11,0)),0)</f>
        <v/>
      </c>
      <c r="AJ926" s="43">
        <f>IF(D926="","",IFERROR(AI926*AB926,0))</f>
        <v/>
      </c>
      <c r="AK926" s="44">
        <f>IFERROR(IF(D926="","",VLOOKUP(F926,'ANALISE FORNECEDOR'!$A:$I,8,0)),"")</f>
        <v/>
      </c>
      <c r="AL926" s="44">
        <f>IF(D926="","",AVERAGE(AM926,AK926))</f>
        <v/>
      </c>
      <c r="AM926" s="44">
        <f>IFERROR(IF(D926="","",VLOOKUP(F926,'ANALISE FORNECEDOR'!$A:$I,9,0)),"")</f>
        <v/>
      </c>
      <c r="AN926" s="45">
        <f>IF(D926="","",IF(Y926&gt;12,AI926*(U926+Y926),AI926*U926))</f>
        <v/>
      </c>
      <c r="AO926" s="45">
        <f>IF(D926="","",IF(Y926&gt;12,AI926*(U926+V926+Y926),AI926*(U926+V926)))</f>
        <v/>
      </c>
      <c r="AP926" s="46">
        <f>IF(D926="","",IF(Y926&gt;12,AG926*(U926+Y926),AG926*U926))</f>
        <v/>
      </c>
      <c r="AQ926" s="46">
        <f>IF(D926="","",IF(Y926&gt;12,AG926*(U926+V926+Y926),AG926*(U926+V926)))</f>
        <v/>
      </c>
      <c r="AR926" s="46">
        <f>IF(D926="","",IF(OR(R926="A",R926="AA",R926="AAA"),AP926,0))</f>
        <v/>
      </c>
      <c r="AS926" s="46">
        <f>IF(D926="","",IF(R926="B",AP926,0))</f>
        <v/>
      </c>
      <c r="AT926" s="46">
        <f>IF(D926="","",IF(R926="C",AP926,0))</f>
        <v/>
      </c>
      <c r="AU926" s="47">
        <f>IF(D926="","",IFERROR(AN926/AJ926,0))</f>
        <v/>
      </c>
      <c r="AV926" s="47">
        <f>IF(D926="","",IFERROR(((AO926)/AJ926),0))</f>
        <v/>
      </c>
      <c r="AW926" s="48">
        <f>IF(D926="","",IF(OR(S926="S",NOT(AND(ISNUMBER(AC926),ISNUMBER(AL926),AC926*AL926&gt;=0))),0,AC926*AL926))</f>
        <v/>
      </c>
      <c r="AX926" s="49">
        <f>IFERROR(IF(D926="","",AW926*AG926),0)</f>
        <v/>
      </c>
      <c r="AY926" s="48">
        <f>IF(D926="","",IF(OR(S926="S",NOT(AND(ISNUMBER(AC926),ISNUMBER(AK926),AC926*AK926&gt;=0))),0,AC926*AK926))</f>
        <v/>
      </c>
      <c r="AZ926" s="48">
        <f>IFERROR(IF(D926="","",IF(AY926=0,0,IF(((AY926)-(U926+Y926))&lt;0,0,(AY926)-U926))),0)</f>
        <v/>
      </c>
      <c r="BA926" s="49">
        <f>IF(D926="","",AZ926*AG926)</f>
        <v/>
      </c>
      <c r="BB926" s="49">
        <f>IF(D926="","",IF(OR(R926="A",R926="AA",R926="AAA"),BA926,0))</f>
        <v/>
      </c>
      <c r="BC926" s="49">
        <f>IF(D926="","",IF(R926="B",BA926,0))</f>
        <v/>
      </c>
      <c r="BD926" s="49">
        <f>IF(D926="","",IF(R926="B",BA926,0))</f>
        <v/>
      </c>
      <c r="BE926" s="49">
        <f>IF(D926="","",IF(S926="S",
1,
IF(AC926=0,
1,
IF(
IFERROR(((U926+Y926)*AG926)/((AC926*AK926)*AG926),0)&lt;0,
0,
IF(
IFERROR(((U926+Y926)*AG926)/((AC926*AK926)*AG926),0)&gt;1,
1,
IFERROR(((U926+Y926)*AG926)/((AC926*AK926)*AG926),0)
)
)
)
))</f>
        <v/>
      </c>
      <c r="BF926" s="49">
        <f>IF(D926="","",IF(S926="S",
1,
IF(AC926=0,
1,
IF(
IFERROR(((U926+V926+Y926)*AG926)/((AC926*AK926)*AG926),0)&lt;0,
0,
IF(
IFERROR(((U926+V926+Y926)*AG926)/((AC926*AK926)*AG926),0)&gt;1,
1,
IFERROR(((U926+V926+Y926)*AG926)/((AC926*AK926)*AG926),0)
)
)
)
))</f>
        <v/>
      </c>
      <c r="BG926" s="50">
        <f>IF(D926="","",IF(S926="S",0,IF(AND(ISNUMBER(AC926),ISNUMBER(AM926)),IF(OR(AC926*AM926&lt;0,ISERR(AC926*AM926)),0,AC926*AM926),0)))</f>
        <v/>
      </c>
      <c r="BH926" s="50">
        <f>IF(D926="","",IF(BY926&gt;TODAY()-60,0,IF(Y926&gt;12,MAX(0,(U926+Y926)-BG926),MAX(0,U926-BG926))))</f>
        <v/>
      </c>
      <c r="BI926" s="51">
        <f>IF(D926="","",BH926*AG926)</f>
        <v/>
      </c>
      <c r="BJ926" s="51">
        <f>IF(D926="","",IF(OR(R926="A",R926="AA",R926="AAA"),BI926,0))</f>
        <v/>
      </c>
      <c r="BK926" s="51">
        <f>IF(D926="","",IF(R926="B",BI926,0))</f>
        <v/>
      </c>
      <c r="BL926" s="51">
        <f>IF(D926="","",IF(R926="C",BI926,0))</f>
        <v/>
      </c>
      <c r="BM926" s="51">
        <f>IF(D926="","",IFERROR(MAX(0,MIN(BI926/AP926,1)),0))</f>
        <v/>
      </c>
      <c r="BN926" s="52">
        <f>IF(D926="","",AB926*AG926)</f>
        <v/>
      </c>
      <c r="BO926" s="52">
        <f>IF(D926="","",(U926+V926+X926)*AG926)</f>
        <v/>
      </c>
      <c r="BP926" s="52">
        <f>IF(D926="","",(AB926*3)*AG926)</f>
        <v/>
      </c>
      <c r="BQ926" s="52">
        <f>IF(D926="","",IF(BO926-BP926&gt;0,0,BO926-BP926))</f>
        <v/>
      </c>
      <c r="BR926" s="52">
        <f>IF(D926="","",IF(BO926-BP926-BN926&gt;0,0,BO926-BP926-BN926))</f>
        <v/>
      </c>
      <c r="BS926" s="53">
        <f>IF(D926="","",IFERROR(AB926*AI926,0))</f>
        <v/>
      </c>
      <c r="BT926" s="53">
        <f>IF(D926="","",IFERROR(IF(X926&gt;12, AI926*(U926+V926+X926), AI926*(U926+V926)),0))</f>
        <v/>
      </c>
      <c r="BU926" s="53">
        <f>IF(D926="","",IFERROR(((AB926*3)*AI926),0))</f>
        <v/>
      </c>
      <c r="BV926" s="53">
        <f>IF(D926="","",IF(BT926-BU926&gt;0,0,BT926-BU926))</f>
        <v/>
      </c>
      <c r="BW926" s="53">
        <f>IF(D926="","",IF(BT926-BU926-BS926&gt;0,0,BT926-BU926-BS926))</f>
        <v/>
      </c>
      <c r="BX926" s="36">
        <f>IF(D926="","",IFERROR(VLOOKUP(D926,'produto-entrada-7'!A:M,3,0),"SEM PEDIDO"))</f>
        <v/>
      </c>
      <c r="BY926" s="36">
        <f>IF(D926="","",VLOOKUP(D926,'produto-estoque-total-7'!A:AB,25,0))</f>
        <v/>
      </c>
      <c r="BZ926" s="36">
        <f>IF(D926="","",IFERROR(VLOOKUP(D926,'produto-estoque-total-7'!A:AB,26,0)/100,0))</f>
        <v/>
      </c>
      <c r="CA926" s="36">
        <f>IF(D926="","",IFERROR(VLOOKUP(D926,'produto-estoque-total-7'!A:AB,27,0)/100,0))</f>
        <v/>
      </c>
      <c r="CB926" s="41">
        <f>IF(D926="","",V926*AF926)</f>
        <v/>
      </c>
      <c r="CC926" s="41">
        <f>IF(D926="","",V926*AI926)</f>
        <v/>
      </c>
      <c r="CD926" s="54">
        <f>IF(D926="","",VLOOKUP(D926,'produto-estoque-total-7'!A:AB,28,0))</f>
        <v/>
      </c>
    </row>
    <row r="927">
      <c r="A927" s="36">
        <f>IF(D927="","",VLOOKUP(D927,'produto-estoque-total-7'!A:AB,3,0))</f>
        <v/>
      </c>
      <c r="B927" s="1">
        <f>IF(D927="","",VLOOKUP(D927,'produto-estoque-total-7'!A:AB,12,0))</f>
        <v/>
      </c>
      <c r="C927" s="1">
        <f>IF(D927="","",VLOOKUP(D927,'produto-estoque-total-7'!A:AB,2,0))</f>
        <v/>
      </c>
      <c r="D927" s="37">
        <f>IFERROR(IF('produto-estoque-total-7'!A926="","",'produto-estoque-total-7'!A926),"")</f>
        <v/>
      </c>
      <c r="E927" s="1">
        <f>IF(D927="","",VLOOKUP(D927,'produto-estoque-total-7'!A:AB,4,0))</f>
        <v/>
      </c>
      <c r="F927" s="36">
        <f>IF(D927="","",VLOOKUP(D927,'produto-estoque-total-7'!A:AB,13,0))</f>
        <v/>
      </c>
      <c r="G927" s="1">
        <f>IF(F927="","",VLOOKUP(F927,'FORNECEDORES X COMPRADOR'!A:D,4,0))</f>
        <v/>
      </c>
      <c r="H927" s="1">
        <f>IF(F927="","",VLOOKUP(F927,'FORNECEDORES X COMPRADOR'!A:E,5,0))</f>
        <v/>
      </c>
      <c r="I927" s="36">
        <f>IF(D927="","",VLOOKUP(D927,'produto-estoque-total-7'!A:AB,15,0))</f>
        <v/>
      </c>
      <c r="J927" s="36">
        <f>IF(D927="","",VLOOKUP(D927,'produto-estoque-total-7'!A:AB,19,0))</f>
        <v/>
      </c>
      <c r="K927" s="1">
        <f>IF(D927="","",VLOOKUP(D927,'produto-estoque-total-7'!A:AB,20,0))</f>
        <v/>
      </c>
      <c r="L927" s="36">
        <f>IF(D927="","",VLOOKUP(D927,'produto-estoque-total-7'!A:AB,17,0))</f>
        <v/>
      </c>
      <c r="M927" s="1">
        <f>IF(D927="","",VLOOKUP(D927,'produto-estoque-total-7'!A:AB,18,0))</f>
        <v/>
      </c>
      <c r="N927" s="36">
        <f>IF(D927="","",VLOOKUP(D927,'produto-estoque-total-7'!A:AB,21,0))</f>
        <v/>
      </c>
      <c r="O927" s="1">
        <f>IF(D927="","",VLOOKUP(D927,'produto-estoque-total-7'!A:AB,22,0))</f>
        <v/>
      </c>
      <c r="P927" s="36">
        <f>IF(D927="","",VLOOKUP(D927,'produto-estoque-total-7'!A:AB,23,0))</f>
        <v/>
      </c>
      <c r="Q927" s="1">
        <f>IF(D927="","",VLOOKUP(D927,'produto-estoque-total-7'!A:AB,24,0))</f>
        <v/>
      </c>
      <c r="R927" s="38">
        <f>IFERROR(IF(D927="","",VLOOKUP(D927,'produto-venda-7'!B:N,13,0)),"C")</f>
        <v/>
      </c>
      <c r="S927" s="39">
        <f>IF(D927="","",VLOOKUP(D927,'produto-estoque-total-7'!A:AB,6,0))</f>
        <v/>
      </c>
      <c r="T927" s="39">
        <f>IF(D927="","",VLOOKUP(D927,'produto-estoque-total-7'!A:AB,5,0))</f>
        <v/>
      </c>
      <c r="U927" s="40">
        <f>IF(D927="","",VLOOKUP(D927,'produto-estoque-total-7'!A:AB,11,0))</f>
        <v/>
      </c>
      <c r="V927" s="41">
        <f>IF(D927="","",IFERROR(VLOOKUP(D927,'produto-entrada-7'!A:M,10,0),0))</f>
        <v/>
      </c>
      <c r="W927" s="42" t="n"/>
      <c r="X927" s="39">
        <f>IF(D927="","",VLOOKUP(D927,'produto-estoque-total-7'!A:AB,8,0))</f>
        <v/>
      </c>
      <c r="Y927" s="39">
        <f>IF(D927="","",VLOOKUP(D927,'produto-estoque-total-7'!A:AB,9,0))</f>
        <v/>
      </c>
      <c r="Z927" s="39">
        <f>IF(D927="","",VLOOKUP(D927,'produto-estoque-total-7'!A:AB,10,0))</f>
        <v/>
      </c>
      <c r="AA927" s="39">
        <f>IFERROR(IF(D927="","",VLOOKUP(D927,'produto-venda-7'!B:N,4,0)),0)</f>
        <v/>
      </c>
      <c r="AB927" s="39">
        <f>IFERROR(IF(D927="","",VLOOKUP(D927,'produto-venda-7'!B:N,5,0)),0)</f>
        <v/>
      </c>
      <c r="AC927" s="39">
        <f>IF(D927="","",IFERROR(AA927/90,0))</f>
        <v/>
      </c>
      <c r="AD927" s="36">
        <f>IF(D927="","",IFERROR(VLOOKUP(D927,'produto-entrada-7'!A:M,4,0),0))</f>
        <v/>
      </c>
      <c r="AE927" s="36">
        <f>IFERROR(IF(D927="","",VLOOKUP(D927,'produto-venda-7'!B:N,10,0)),0)</f>
        <v/>
      </c>
      <c r="AF927" s="36">
        <f>IF(D927="","",IFERROR(VLOOKUP(D927,'produto-entrada-7'!A:M,11,0),0))</f>
        <v/>
      </c>
      <c r="AG927" s="1">
        <f>IF(D927="","",IFERROR(VLOOKUP(D927,'produto-entrada-7'!A:M,12,0),0))</f>
        <v/>
      </c>
      <c r="AH927" s="1">
        <f>IF(D927="","",IFERROR(VLOOKUP(D927,'produto-entrada-7'!A:M,13,0),0))</f>
        <v/>
      </c>
      <c r="AI927" s="36">
        <f>IFERROR(IF(D927="","",VLOOKUP(D927,'produto-venda-7'!B:N,11,0)),0)</f>
        <v/>
      </c>
      <c r="AJ927" s="43">
        <f>IF(D927="","",IFERROR(AI927*AB927,0))</f>
        <v/>
      </c>
      <c r="AK927" s="44">
        <f>IFERROR(IF(D927="","",VLOOKUP(F927,'ANALISE FORNECEDOR'!$A:$I,8,0)),"")</f>
        <v/>
      </c>
      <c r="AL927" s="44">
        <f>IF(D927="","",AVERAGE(AM927,AK927))</f>
        <v/>
      </c>
      <c r="AM927" s="44">
        <f>IFERROR(IF(D927="","",VLOOKUP(F927,'ANALISE FORNECEDOR'!$A:$I,9,0)),"")</f>
        <v/>
      </c>
      <c r="AN927" s="45">
        <f>IF(D927="","",IF(Y927&gt;12,AI927*(U927+Y927),AI927*U927))</f>
        <v/>
      </c>
      <c r="AO927" s="45">
        <f>IF(D927="","",IF(Y927&gt;12,AI927*(U927+V927+Y927),AI927*(U927+V927)))</f>
        <v/>
      </c>
      <c r="AP927" s="46">
        <f>IF(D927="","",IF(Y927&gt;12,AG927*(U927+Y927),AG927*U927))</f>
        <v/>
      </c>
      <c r="AQ927" s="46">
        <f>IF(D927="","",IF(Y927&gt;12,AG927*(U927+V927+Y927),AG927*(U927+V927)))</f>
        <v/>
      </c>
      <c r="AR927" s="46">
        <f>IF(D927="","",IF(OR(R927="A",R927="AA",R927="AAA"),AP927,0))</f>
        <v/>
      </c>
      <c r="AS927" s="46">
        <f>IF(D927="","",IF(R927="B",AP927,0))</f>
        <v/>
      </c>
      <c r="AT927" s="46">
        <f>IF(D927="","",IF(R927="C",AP927,0))</f>
        <v/>
      </c>
      <c r="AU927" s="47">
        <f>IF(D927="","",IFERROR(AN927/AJ927,0))</f>
        <v/>
      </c>
      <c r="AV927" s="47">
        <f>IF(D927="","",IFERROR(((AO927)/AJ927),0))</f>
        <v/>
      </c>
      <c r="AW927" s="48">
        <f>IF(D927="","",IF(OR(S927="S",NOT(AND(ISNUMBER(AC927),ISNUMBER(AL927),AC927*AL927&gt;=0))),0,AC927*AL927))</f>
        <v/>
      </c>
      <c r="AX927" s="49">
        <f>IFERROR(IF(D927="","",AW927*AG927),0)</f>
        <v/>
      </c>
      <c r="AY927" s="48">
        <f>IF(D927="","",IF(OR(S927="S",NOT(AND(ISNUMBER(AC927),ISNUMBER(AK927),AC927*AK927&gt;=0))),0,AC927*AK927))</f>
        <v/>
      </c>
      <c r="AZ927" s="48">
        <f>IFERROR(IF(D927="","",IF(AY927=0,0,IF(((AY927)-(U927+Y927))&lt;0,0,(AY927)-U927))),0)</f>
        <v/>
      </c>
      <c r="BA927" s="49">
        <f>IF(D927="","",AZ927*AG927)</f>
        <v/>
      </c>
      <c r="BB927" s="49">
        <f>IF(D927="","",IF(OR(R927="A",R927="AA",R927="AAA"),BA927,0))</f>
        <v/>
      </c>
      <c r="BC927" s="49">
        <f>IF(D927="","",IF(R927="B",BA927,0))</f>
        <v/>
      </c>
      <c r="BD927" s="49">
        <f>IF(D927="","",IF(R927="B",BA927,0))</f>
        <v/>
      </c>
      <c r="BE927" s="49">
        <f>IF(D927="","",IF(S927="S",
1,
IF(AC927=0,
1,
IF(
IFERROR(((U927+Y927)*AG927)/((AC927*AK927)*AG927),0)&lt;0,
0,
IF(
IFERROR(((U927+Y927)*AG927)/((AC927*AK927)*AG927),0)&gt;1,
1,
IFERROR(((U927+Y927)*AG927)/((AC927*AK927)*AG927),0)
)
)
)
))</f>
        <v/>
      </c>
      <c r="BF927" s="49">
        <f>IF(D927="","",IF(S927="S",
1,
IF(AC927=0,
1,
IF(
IFERROR(((U927+V927+Y927)*AG927)/((AC927*AK927)*AG927),0)&lt;0,
0,
IF(
IFERROR(((U927+V927+Y927)*AG927)/((AC927*AK927)*AG927),0)&gt;1,
1,
IFERROR(((U927+V927+Y927)*AG927)/((AC927*AK927)*AG927),0)
)
)
)
))</f>
        <v/>
      </c>
      <c r="BG927" s="50">
        <f>IF(D927="","",IF(S927="S",0,IF(AND(ISNUMBER(AC927),ISNUMBER(AM927)),IF(OR(AC927*AM927&lt;0,ISERR(AC927*AM927)),0,AC927*AM927),0)))</f>
        <v/>
      </c>
      <c r="BH927" s="50">
        <f>IF(D927="","",IF(BY927&gt;TODAY()-60,0,IF(Y927&gt;12,MAX(0,(U927+Y927)-BG927),MAX(0,U927-BG927))))</f>
        <v/>
      </c>
      <c r="BI927" s="51">
        <f>IF(D927="","",BH927*AG927)</f>
        <v/>
      </c>
      <c r="BJ927" s="51">
        <f>IF(D927="","",IF(OR(R927="A",R927="AA",R927="AAA"),BI927,0))</f>
        <v/>
      </c>
      <c r="BK927" s="51">
        <f>IF(D927="","",IF(R927="B",BI927,0))</f>
        <v/>
      </c>
      <c r="BL927" s="51">
        <f>IF(D927="","",IF(R927="C",BI927,0))</f>
        <v/>
      </c>
      <c r="BM927" s="51">
        <f>IF(D927="","",IFERROR(MAX(0,MIN(BI927/AP927,1)),0))</f>
        <v/>
      </c>
      <c r="BN927" s="52">
        <f>IF(D927="","",AB927*AG927)</f>
        <v/>
      </c>
      <c r="BO927" s="52">
        <f>IF(D927="","",(U927+V927+X927)*AG927)</f>
        <v/>
      </c>
      <c r="BP927" s="52">
        <f>IF(D927="","",(AB927*3)*AG927)</f>
        <v/>
      </c>
      <c r="BQ927" s="52">
        <f>IF(D927="","",IF(BO927-BP927&gt;0,0,BO927-BP927))</f>
        <v/>
      </c>
      <c r="BR927" s="52">
        <f>IF(D927="","",IF(BO927-BP927-BN927&gt;0,0,BO927-BP927-BN927))</f>
        <v/>
      </c>
      <c r="BS927" s="53">
        <f>IF(D927="","",IFERROR(AB927*AI927,0))</f>
        <v/>
      </c>
      <c r="BT927" s="53">
        <f>IF(D927="","",IFERROR(IF(X927&gt;12, AI927*(U927+V927+X927), AI927*(U927+V927)),0))</f>
        <v/>
      </c>
      <c r="BU927" s="53">
        <f>IF(D927="","",IFERROR(((AB927*3)*AI927),0))</f>
        <v/>
      </c>
      <c r="BV927" s="53">
        <f>IF(D927="","",IF(BT927-BU927&gt;0,0,BT927-BU927))</f>
        <v/>
      </c>
      <c r="BW927" s="53">
        <f>IF(D927="","",IF(BT927-BU927-BS927&gt;0,0,BT927-BU927-BS927))</f>
        <v/>
      </c>
      <c r="BX927" s="36">
        <f>IF(D927="","",IFERROR(VLOOKUP(D927,'produto-entrada-7'!A:M,3,0),"SEM PEDIDO"))</f>
        <v/>
      </c>
      <c r="BY927" s="36">
        <f>IF(D927="","",VLOOKUP(D927,'produto-estoque-total-7'!A:AB,25,0))</f>
        <v/>
      </c>
      <c r="BZ927" s="36">
        <f>IF(D927="","",IFERROR(VLOOKUP(D927,'produto-estoque-total-7'!A:AB,26,0)/100,0))</f>
        <v/>
      </c>
      <c r="CA927" s="36">
        <f>IF(D927="","",IFERROR(VLOOKUP(D927,'produto-estoque-total-7'!A:AB,27,0)/100,0))</f>
        <v/>
      </c>
      <c r="CB927" s="41">
        <f>IF(D927="","",V927*AF927)</f>
        <v/>
      </c>
      <c r="CC927" s="41">
        <f>IF(D927="","",V927*AI927)</f>
        <v/>
      </c>
      <c r="CD927" s="54">
        <f>IF(D927="","",VLOOKUP(D927,'produto-estoque-total-7'!A:AB,28,0))</f>
        <v/>
      </c>
    </row>
    <row r="928">
      <c r="A928" s="36">
        <f>IF(D928="","",VLOOKUP(D928,'produto-estoque-total-7'!A:AB,3,0))</f>
        <v/>
      </c>
      <c r="B928" s="1">
        <f>IF(D928="","",VLOOKUP(D928,'produto-estoque-total-7'!A:AB,12,0))</f>
        <v/>
      </c>
      <c r="C928" s="1">
        <f>IF(D928="","",VLOOKUP(D928,'produto-estoque-total-7'!A:AB,2,0))</f>
        <v/>
      </c>
      <c r="D928" s="37">
        <f>IFERROR(IF('produto-estoque-total-7'!A927="","",'produto-estoque-total-7'!A927),"")</f>
        <v/>
      </c>
      <c r="E928" s="1">
        <f>IF(D928="","",VLOOKUP(D928,'produto-estoque-total-7'!A:AB,4,0))</f>
        <v/>
      </c>
      <c r="F928" s="36">
        <f>IF(D928="","",VLOOKUP(D928,'produto-estoque-total-7'!A:AB,13,0))</f>
        <v/>
      </c>
      <c r="G928" s="1">
        <f>IF(F928="","",VLOOKUP(F928,'FORNECEDORES X COMPRADOR'!A:D,4,0))</f>
        <v/>
      </c>
      <c r="H928" s="1">
        <f>IF(F928="","",VLOOKUP(F928,'FORNECEDORES X COMPRADOR'!A:E,5,0))</f>
        <v/>
      </c>
      <c r="I928" s="36">
        <f>IF(D928="","",VLOOKUP(D928,'produto-estoque-total-7'!A:AB,15,0))</f>
        <v/>
      </c>
      <c r="J928" s="36">
        <f>IF(D928="","",VLOOKUP(D928,'produto-estoque-total-7'!A:AB,19,0))</f>
        <v/>
      </c>
      <c r="K928" s="1">
        <f>IF(D928="","",VLOOKUP(D928,'produto-estoque-total-7'!A:AB,20,0))</f>
        <v/>
      </c>
      <c r="L928" s="36">
        <f>IF(D928="","",VLOOKUP(D928,'produto-estoque-total-7'!A:AB,17,0))</f>
        <v/>
      </c>
      <c r="M928" s="1">
        <f>IF(D928="","",VLOOKUP(D928,'produto-estoque-total-7'!A:AB,18,0))</f>
        <v/>
      </c>
      <c r="N928" s="36">
        <f>IF(D928="","",VLOOKUP(D928,'produto-estoque-total-7'!A:AB,21,0))</f>
        <v/>
      </c>
      <c r="O928" s="1">
        <f>IF(D928="","",VLOOKUP(D928,'produto-estoque-total-7'!A:AB,22,0))</f>
        <v/>
      </c>
      <c r="P928" s="36">
        <f>IF(D928="","",VLOOKUP(D928,'produto-estoque-total-7'!A:AB,23,0))</f>
        <v/>
      </c>
      <c r="Q928" s="1">
        <f>IF(D928="","",VLOOKUP(D928,'produto-estoque-total-7'!A:AB,24,0))</f>
        <v/>
      </c>
      <c r="R928" s="38">
        <f>IFERROR(IF(D928="","",VLOOKUP(D928,'produto-venda-7'!B:N,13,0)),"C")</f>
        <v/>
      </c>
      <c r="S928" s="39">
        <f>IF(D928="","",VLOOKUP(D928,'produto-estoque-total-7'!A:AB,6,0))</f>
        <v/>
      </c>
      <c r="T928" s="39">
        <f>IF(D928="","",VLOOKUP(D928,'produto-estoque-total-7'!A:AB,5,0))</f>
        <v/>
      </c>
      <c r="U928" s="40">
        <f>IF(D928="","",VLOOKUP(D928,'produto-estoque-total-7'!A:AB,11,0))</f>
        <v/>
      </c>
      <c r="V928" s="41">
        <f>IF(D928="","",IFERROR(VLOOKUP(D928,'produto-entrada-7'!A:M,10,0),0))</f>
        <v/>
      </c>
      <c r="W928" s="42" t="n"/>
      <c r="X928" s="39">
        <f>IF(D928="","",VLOOKUP(D928,'produto-estoque-total-7'!A:AB,8,0))</f>
        <v/>
      </c>
      <c r="Y928" s="39">
        <f>IF(D928="","",VLOOKUP(D928,'produto-estoque-total-7'!A:AB,9,0))</f>
        <v/>
      </c>
      <c r="Z928" s="39">
        <f>IF(D928="","",VLOOKUP(D928,'produto-estoque-total-7'!A:AB,10,0))</f>
        <v/>
      </c>
      <c r="AA928" s="39">
        <f>IFERROR(IF(D928="","",VLOOKUP(D928,'produto-venda-7'!B:N,4,0)),0)</f>
        <v/>
      </c>
      <c r="AB928" s="39">
        <f>IFERROR(IF(D928="","",VLOOKUP(D928,'produto-venda-7'!B:N,5,0)),0)</f>
        <v/>
      </c>
      <c r="AC928" s="39">
        <f>IF(D928="","",IFERROR(AA928/90,0))</f>
        <v/>
      </c>
      <c r="AD928" s="36">
        <f>IF(D928="","",IFERROR(VLOOKUP(D928,'produto-entrada-7'!A:M,4,0),0))</f>
        <v/>
      </c>
      <c r="AE928" s="36">
        <f>IFERROR(IF(D928="","",VLOOKUP(D928,'produto-venda-7'!B:N,10,0)),0)</f>
        <v/>
      </c>
      <c r="AF928" s="36">
        <f>IF(D928="","",IFERROR(VLOOKUP(D928,'produto-entrada-7'!A:M,11,0),0))</f>
        <v/>
      </c>
      <c r="AG928" s="1">
        <f>IF(D928="","",IFERROR(VLOOKUP(D928,'produto-entrada-7'!A:M,12,0),0))</f>
        <v/>
      </c>
      <c r="AH928" s="1">
        <f>IF(D928="","",IFERROR(VLOOKUP(D928,'produto-entrada-7'!A:M,13,0),0))</f>
        <v/>
      </c>
      <c r="AI928" s="36">
        <f>IFERROR(IF(D928="","",VLOOKUP(D928,'produto-venda-7'!B:N,11,0)),0)</f>
        <v/>
      </c>
      <c r="AJ928" s="43">
        <f>IF(D928="","",IFERROR(AI928*AB928,0))</f>
        <v/>
      </c>
      <c r="AK928" s="44">
        <f>IFERROR(IF(D928="","",VLOOKUP(F928,'ANALISE FORNECEDOR'!$A:$I,8,0)),"")</f>
        <v/>
      </c>
      <c r="AL928" s="44">
        <f>IF(D928="","",AVERAGE(AM928,AK928))</f>
        <v/>
      </c>
      <c r="AM928" s="44">
        <f>IFERROR(IF(D928="","",VLOOKUP(F928,'ANALISE FORNECEDOR'!$A:$I,9,0)),"")</f>
        <v/>
      </c>
      <c r="AN928" s="45">
        <f>IF(D928="","",IF(Y928&gt;12,AI928*(U928+Y928),AI928*U928))</f>
        <v/>
      </c>
      <c r="AO928" s="45">
        <f>IF(D928="","",IF(Y928&gt;12,AI928*(U928+V928+Y928),AI928*(U928+V928)))</f>
        <v/>
      </c>
      <c r="AP928" s="46">
        <f>IF(D928="","",IF(Y928&gt;12,AG928*(U928+Y928),AG928*U928))</f>
        <v/>
      </c>
      <c r="AQ928" s="46">
        <f>IF(D928="","",IF(Y928&gt;12,AG928*(U928+V928+Y928),AG928*(U928+V928)))</f>
        <v/>
      </c>
      <c r="AR928" s="46">
        <f>IF(D928="","",IF(OR(R928="A",R928="AA",R928="AAA"),AP928,0))</f>
        <v/>
      </c>
      <c r="AS928" s="46">
        <f>IF(D928="","",IF(R928="B",AP928,0))</f>
        <v/>
      </c>
      <c r="AT928" s="46">
        <f>IF(D928="","",IF(R928="C",AP928,0))</f>
        <v/>
      </c>
      <c r="AU928" s="47">
        <f>IF(D928="","",IFERROR(AN928/AJ928,0))</f>
        <v/>
      </c>
      <c r="AV928" s="47">
        <f>IF(D928="","",IFERROR(((AO928)/AJ928),0))</f>
        <v/>
      </c>
      <c r="AW928" s="48">
        <f>IF(D928="","",IF(OR(S928="S",NOT(AND(ISNUMBER(AC928),ISNUMBER(AL928),AC928*AL928&gt;=0))),0,AC928*AL928))</f>
        <v/>
      </c>
      <c r="AX928" s="49">
        <f>IFERROR(IF(D928="","",AW928*AG928),0)</f>
        <v/>
      </c>
      <c r="AY928" s="48">
        <f>IF(D928="","",IF(OR(S928="S",NOT(AND(ISNUMBER(AC928),ISNUMBER(AK928),AC928*AK928&gt;=0))),0,AC928*AK928))</f>
        <v/>
      </c>
      <c r="AZ928" s="48">
        <f>IFERROR(IF(D928="","",IF(AY928=0,0,IF(((AY928)-(U928+Y928))&lt;0,0,(AY928)-U928))),0)</f>
        <v/>
      </c>
      <c r="BA928" s="49">
        <f>IF(D928="","",AZ928*AG928)</f>
        <v/>
      </c>
      <c r="BB928" s="49">
        <f>IF(D928="","",IF(OR(R928="A",R928="AA",R928="AAA"),BA928,0))</f>
        <v/>
      </c>
      <c r="BC928" s="49">
        <f>IF(D928="","",IF(R928="B",BA928,0))</f>
        <v/>
      </c>
      <c r="BD928" s="49">
        <f>IF(D928="","",IF(R928="B",BA928,0))</f>
        <v/>
      </c>
      <c r="BE928" s="49">
        <f>IF(D928="","",IF(S928="S",
1,
IF(AC928=0,
1,
IF(
IFERROR(((U928+Y928)*AG928)/((AC928*AK928)*AG928),0)&lt;0,
0,
IF(
IFERROR(((U928+Y928)*AG928)/((AC928*AK928)*AG928),0)&gt;1,
1,
IFERROR(((U928+Y928)*AG928)/((AC928*AK928)*AG928),0)
)
)
)
))</f>
        <v/>
      </c>
      <c r="BF928" s="49">
        <f>IF(D928="","",IF(S928="S",
1,
IF(AC928=0,
1,
IF(
IFERROR(((U928+V928+Y928)*AG928)/((AC928*AK928)*AG928),0)&lt;0,
0,
IF(
IFERROR(((U928+V928+Y928)*AG928)/((AC928*AK928)*AG928),0)&gt;1,
1,
IFERROR(((U928+V928+Y928)*AG928)/((AC928*AK928)*AG928),0)
)
)
)
))</f>
        <v/>
      </c>
      <c r="BG928" s="50">
        <f>IF(D928="","",IF(S928="S",0,IF(AND(ISNUMBER(AC928),ISNUMBER(AM928)),IF(OR(AC928*AM928&lt;0,ISERR(AC928*AM928)),0,AC928*AM928),0)))</f>
        <v/>
      </c>
      <c r="BH928" s="50">
        <f>IF(D928="","",IF(BY928&gt;TODAY()-60,0,IF(Y928&gt;12,MAX(0,(U928+Y928)-BG928),MAX(0,U928-BG928))))</f>
        <v/>
      </c>
      <c r="BI928" s="51">
        <f>IF(D928="","",BH928*AG928)</f>
        <v/>
      </c>
      <c r="BJ928" s="51">
        <f>IF(D928="","",IF(OR(R928="A",R928="AA",R928="AAA"),BI928,0))</f>
        <v/>
      </c>
      <c r="BK928" s="51">
        <f>IF(D928="","",IF(R928="B",BI928,0))</f>
        <v/>
      </c>
      <c r="BL928" s="51">
        <f>IF(D928="","",IF(R928="C",BI928,0))</f>
        <v/>
      </c>
      <c r="BM928" s="51">
        <f>IF(D928="","",IFERROR(MAX(0,MIN(BI928/AP928,1)),0))</f>
        <v/>
      </c>
      <c r="BN928" s="52">
        <f>IF(D928="","",AB928*AG928)</f>
        <v/>
      </c>
      <c r="BO928" s="52">
        <f>IF(D928="","",(U928+V928+X928)*AG928)</f>
        <v/>
      </c>
      <c r="BP928" s="52">
        <f>IF(D928="","",(AB928*3)*AG928)</f>
        <v/>
      </c>
      <c r="BQ928" s="52">
        <f>IF(D928="","",IF(BO928-BP928&gt;0,0,BO928-BP928))</f>
        <v/>
      </c>
      <c r="BR928" s="52">
        <f>IF(D928="","",IF(BO928-BP928-BN928&gt;0,0,BO928-BP928-BN928))</f>
        <v/>
      </c>
      <c r="BS928" s="53">
        <f>IF(D928="","",IFERROR(AB928*AI928,0))</f>
        <v/>
      </c>
      <c r="BT928" s="53">
        <f>IF(D928="","",IFERROR(IF(X928&gt;12, AI928*(U928+V928+X928), AI928*(U928+V928)),0))</f>
        <v/>
      </c>
      <c r="BU928" s="53">
        <f>IF(D928="","",IFERROR(((AB928*3)*AI928),0))</f>
        <v/>
      </c>
      <c r="BV928" s="53">
        <f>IF(D928="","",IF(BT928-BU928&gt;0,0,BT928-BU928))</f>
        <v/>
      </c>
      <c r="BW928" s="53">
        <f>IF(D928="","",IF(BT928-BU928-BS928&gt;0,0,BT928-BU928-BS928))</f>
        <v/>
      </c>
      <c r="BX928" s="36">
        <f>IF(D928="","",IFERROR(VLOOKUP(D928,'produto-entrada-7'!A:M,3,0),"SEM PEDIDO"))</f>
        <v/>
      </c>
      <c r="BY928" s="36">
        <f>IF(D928="","",VLOOKUP(D928,'produto-estoque-total-7'!A:AB,25,0))</f>
        <v/>
      </c>
      <c r="BZ928" s="36">
        <f>IF(D928="","",IFERROR(VLOOKUP(D928,'produto-estoque-total-7'!A:AB,26,0)/100,0))</f>
        <v/>
      </c>
      <c r="CA928" s="36">
        <f>IF(D928="","",IFERROR(VLOOKUP(D928,'produto-estoque-total-7'!A:AB,27,0)/100,0))</f>
        <v/>
      </c>
      <c r="CB928" s="41">
        <f>IF(D928="","",V928*AF928)</f>
        <v/>
      </c>
      <c r="CC928" s="41">
        <f>IF(D928="","",V928*AI928)</f>
        <v/>
      </c>
      <c r="CD928" s="54">
        <f>IF(D928="","",VLOOKUP(D928,'produto-estoque-total-7'!A:AB,28,0))</f>
        <v/>
      </c>
    </row>
    <row r="929">
      <c r="A929" s="36">
        <f>IF(D929="","",VLOOKUP(D929,'produto-estoque-total-7'!A:AB,3,0))</f>
        <v/>
      </c>
      <c r="B929" s="1">
        <f>IF(D929="","",VLOOKUP(D929,'produto-estoque-total-7'!A:AB,12,0))</f>
        <v/>
      </c>
      <c r="C929" s="1">
        <f>IF(D929="","",VLOOKUP(D929,'produto-estoque-total-7'!A:AB,2,0))</f>
        <v/>
      </c>
      <c r="D929" s="37">
        <f>IFERROR(IF('produto-estoque-total-7'!A928="","",'produto-estoque-total-7'!A928),"")</f>
        <v/>
      </c>
      <c r="E929" s="1">
        <f>IF(D929="","",VLOOKUP(D929,'produto-estoque-total-7'!A:AB,4,0))</f>
        <v/>
      </c>
      <c r="F929" s="36">
        <f>IF(D929="","",VLOOKUP(D929,'produto-estoque-total-7'!A:AB,13,0))</f>
        <v/>
      </c>
      <c r="G929" s="1">
        <f>IF(F929="","",VLOOKUP(F929,'FORNECEDORES X COMPRADOR'!A:D,4,0))</f>
        <v/>
      </c>
      <c r="H929" s="1">
        <f>IF(F929="","",VLOOKUP(F929,'FORNECEDORES X COMPRADOR'!A:E,5,0))</f>
        <v/>
      </c>
      <c r="I929" s="36">
        <f>IF(D929="","",VLOOKUP(D929,'produto-estoque-total-7'!A:AB,15,0))</f>
        <v/>
      </c>
      <c r="J929" s="36">
        <f>IF(D929="","",VLOOKUP(D929,'produto-estoque-total-7'!A:AB,19,0))</f>
        <v/>
      </c>
      <c r="K929" s="1">
        <f>IF(D929="","",VLOOKUP(D929,'produto-estoque-total-7'!A:AB,20,0))</f>
        <v/>
      </c>
      <c r="L929" s="36">
        <f>IF(D929="","",VLOOKUP(D929,'produto-estoque-total-7'!A:AB,17,0))</f>
        <v/>
      </c>
      <c r="M929" s="1">
        <f>IF(D929="","",VLOOKUP(D929,'produto-estoque-total-7'!A:AB,18,0))</f>
        <v/>
      </c>
      <c r="N929" s="36">
        <f>IF(D929="","",VLOOKUP(D929,'produto-estoque-total-7'!A:AB,21,0))</f>
        <v/>
      </c>
      <c r="O929" s="1">
        <f>IF(D929="","",VLOOKUP(D929,'produto-estoque-total-7'!A:AB,22,0))</f>
        <v/>
      </c>
      <c r="P929" s="36">
        <f>IF(D929="","",VLOOKUP(D929,'produto-estoque-total-7'!A:AB,23,0))</f>
        <v/>
      </c>
      <c r="Q929" s="1">
        <f>IF(D929="","",VLOOKUP(D929,'produto-estoque-total-7'!A:AB,24,0))</f>
        <v/>
      </c>
      <c r="R929" s="38">
        <f>IFERROR(IF(D929="","",VLOOKUP(D929,'produto-venda-7'!B:N,13,0)),"C")</f>
        <v/>
      </c>
      <c r="S929" s="39">
        <f>IF(D929="","",VLOOKUP(D929,'produto-estoque-total-7'!A:AB,6,0))</f>
        <v/>
      </c>
      <c r="T929" s="39">
        <f>IF(D929="","",VLOOKUP(D929,'produto-estoque-total-7'!A:AB,5,0))</f>
        <v/>
      </c>
      <c r="U929" s="40">
        <f>IF(D929="","",VLOOKUP(D929,'produto-estoque-total-7'!A:AB,11,0))</f>
        <v/>
      </c>
      <c r="V929" s="41">
        <f>IF(D929="","",IFERROR(VLOOKUP(D929,'produto-entrada-7'!A:M,10,0),0))</f>
        <v/>
      </c>
      <c r="W929" s="42" t="n"/>
      <c r="X929" s="39">
        <f>IF(D929="","",VLOOKUP(D929,'produto-estoque-total-7'!A:AB,8,0))</f>
        <v/>
      </c>
      <c r="Y929" s="39">
        <f>IF(D929="","",VLOOKUP(D929,'produto-estoque-total-7'!A:AB,9,0))</f>
        <v/>
      </c>
      <c r="Z929" s="39">
        <f>IF(D929="","",VLOOKUP(D929,'produto-estoque-total-7'!A:AB,10,0))</f>
        <v/>
      </c>
      <c r="AA929" s="39">
        <f>IFERROR(IF(D929="","",VLOOKUP(D929,'produto-venda-7'!B:N,4,0)),0)</f>
        <v/>
      </c>
      <c r="AB929" s="39">
        <f>IFERROR(IF(D929="","",VLOOKUP(D929,'produto-venda-7'!B:N,5,0)),0)</f>
        <v/>
      </c>
      <c r="AC929" s="39">
        <f>IF(D929="","",IFERROR(AA929/90,0))</f>
        <v/>
      </c>
      <c r="AD929" s="36">
        <f>IF(D929="","",IFERROR(VLOOKUP(D929,'produto-entrada-7'!A:M,4,0),0))</f>
        <v/>
      </c>
      <c r="AE929" s="36">
        <f>IFERROR(IF(D929="","",VLOOKUP(D929,'produto-venda-7'!B:N,10,0)),0)</f>
        <v/>
      </c>
      <c r="AF929" s="36">
        <f>IF(D929="","",IFERROR(VLOOKUP(D929,'produto-entrada-7'!A:M,11,0),0))</f>
        <v/>
      </c>
      <c r="AG929" s="1">
        <f>IF(D929="","",IFERROR(VLOOKUP(D929,'produto-entrada-7'!A:M,12,0),0))</f>
        <v/>
      </c>
      <c r="AH929" s="1">
        <f>IF(D929="","",IFERROR(VLOOKUP(D929,'produto-entrada-7'!A:M,13,0),0))</f>
        <v/>
      </c>
      <c r="AI929" s="36">
        <f>IFERROR(IF(D929="","",VLOOKUP(D929,'produto-venda-7'!B:N,11,0)),0)</f>
        <v/>
      </c>
      <c r="AJ929" s="43">
        <f>IF(D929="","",IFERROR(AI929*AB929,0))</f>
        <v/>
      </c>
      <c r="AK929" s="44">
        <f>IFERROR(IF(D929="","",VLOOKUP(F929,'ANALISE FORNECEDOR'!$A:$I,8,0)),"")</f>
        <v/>
      </c>
      <c r="AL929" s="44">
        <f>IF(D929="","",AVERAGE(AM929,AK929))</f>
        <v/>
      </c>
      <c r="AM929" s="44">
        <f>IFERROR(IF(D929="","",VLOOKUP(F929,'ANALISE FORNECEDOR'!$A:$I,9,0)),"")</f>
        <v/>
      </c>
      <c r="AN929" s="45">
        <f>IF(D929="","",IF(Y929&gt;12,AI929*(U929+Y929),AI929*U929))</f>
        <v/>
      </c>
      <c r="AO929" s="45">
        <f>IF(D929="","",IF(Y929&gt;12,AI929*(U929+V929+Y929),AI929*(U929+V929)))</f>
        <v/>
      </c>
      <c r="AP929" s="46">
        <f>IF(D929="","",IF(Y929&gt;12,AG929*(U929+Y929),AG929*U929))</f>
        <v/>
      </c>
      <c r="AQ929" s="46">
        <f>IF(D929="","",IF(Y929&gt;12,AG929*(U929+V929+Y929),AG929*(U929+V929)))</f>
        <v/>
      </c>
      <c r="AR929" s="46">
        <f>IF(D929="","",IF(OR(R929="A",R929="AA",R929="AAA"),AP929,0))</f>
        <v/>
      </c>
      <c r="AS929" s="46">
        <f>IF(D929="","",IF(R929="B",AP929,0))</f>
        <v/>
      </c>
      <c r="AT929" s="46">
        <f>IF(D929="","",IF(R929="C",AP929,0))</f>
        <v/>
      </c>
      <c r="AU929" s="47">
        <f>IF(D929="","",IFERROR(AN929/AJ929,0))</f>
        <v/>
      </c>
      <c r="AV929" s="47">
        <f>IF(D929="","",IFERROR(((AO929)/AJ929),0))</f>
        <v/>
      </c>
      <c r="AW929" s="48">
        <f>IF(D929="","",IF(OR(S929="S",NOT(AND(ISNUMBER(AC929),ISNUMBER(AL929),AC929*AL929&gt;=0))),0,AC929*AL929))</f>
        <v/>
      </c>
      <c r="AX929" s="49">
        <f>IFERROR(IF(D929="","",AW929*AG929),0)</f>
        <v/>
      </c>
      <c r="AY929" s="48">
        <f>IF(D929="","",IF(OR(S929="S",NOT(AND(ISNUMBER(AC929),ISNUMBER(AK929),AC929*AK929&gt;=0))),0,AC929*AK929))</f>
        <v/>
      </c>
      <c r="AZ929" s="48">
        <f>IFERROR(IF(D929="","",IF(AY929=0,0,IF(((AY929)-(U929+Y929))&lt;0,0,(AY929)-U929))),0)</f>
        <v/>
      </c>
      <c r="BA929" s="49">
        <f>IF(D929="","",AZ929*AG929)</f>
        <v/>
      </c>
      <c r="BB929" s="49">
        <f>IF(D929="","",IF(OR(R929="A",R929="AA",R929="AAA"),BA929,0))</f>
        <v/>
      </c>
      <c r="BC929" s="49">
        <f>IF(D929="","",IF(R929="B",BA929,0))</f>
        <v/>
      </c>
      <c r="BD929" s="49">
        <f>IF(D929="","",IF(R929="B",BA929,0))</f>
        <v/>
      </c>
      <c r="BE929" s="49">
        <f>IF(D929="","",IF(S929="S",
1,
IF(AC929=0,
1,
IF(
IFERROR(((U929+Y929)*AG929)/((AC929*AK929)*AG929),0)&lt;0,
0,
IF(
IFERROR(((U929+Y929)*AG929)/((AC929*AK929)*AG929),0)&gt;1,
1,
IFERROR(((U929+Y929)*AG929)/((AC929*AK929)*AG929),0)
)
)
)
))</f>
        <v/>
      </c>
      <c r="BF929" s="49">
        <f>IF(D929="","",IF(S929="S",
1,
IF(AC929=0,
1,
IF(
IFERROR(((U929+V929+Y929)*AG929)/((AC929*AK929)*AG929),0)&lt;0,
0,
IF(
IFERROR(((U929+V929+Y929)*AG929)/((AC929*AK929)*AG929),0)&gt;1,
1,
IFERROR(((U929+V929+Y929)*AG929)/((AC929*AK929)*AG929),0)
)
)
)
))</f>
        <v/>
      </c>
      <c r="BG929" s="50">
        <f>IF(D929="","",IF(S929="S",0,IF(AND(ISNUMBER(AC929),ISNUMBER(AM929)),IF(OR(AC929*AM929&lt;0,ISERR(AC929*AM929)),0,AC929*AM929),0)))</f>
        <v/>
      </c>
      <c r="BH929" s="50">
        <f>IF(D929="","",IF(BY929&gt;TODAY()-60,0,IF(Y929&gt;12,MAX(0,(U929+Y929)-BG929),MAX(0,U929-BG929))))</f>
        <v/>
      </c>
      <c r="BI929" s="51">
        <f>IF(D929="","",BH929*AG929)</f>
        <v/>
      </c>
      <c r="BJ929" s="51">
        <f>IF(D929="","",IF(OR(R929="A",R929="AA",R929="AAA"),BI929,0))</f>
        <v/>
      </c>
      <c r="BK929" s="51">
        <f>IF(D929="","",IF(R929="B",BI929,0))</f>
        <v/>
      </c>
      <c r="BL929" s="51">
        <f>IF(D929="","",IF(R929="C",BI929,0))</f>
        <v/>
      </c>
      <c r="BM929" s="51">
        <f>IF(D929="","",IFERROR(MAX(0,MIN(BI929/AP929,1)),0))</f>
        <v/>
      </c>
      <c r="BN929" s="52">
        <f>IF(D929="","",AB929*AG929)</f>
        <v/>
      </c>
      <c r="BO929" s="52">
        <f>IF(D929="","",(U929+V929+X929)*AG929)</f>
        <v/>
      </c>
      <c r="BP929" s="52">
        <f>IF(D929="","",(AB929*3)*AG929)</f>
        <v/>
      </c>
      <c r="BQ929" s="52">
        <f>IF(D929="","",IF(BO929-BP929&gt;0,0,BO929-BP929))</f>
        <v/>
      </c>
      <c r="BR929" s="52">
        <f>IF(D929="","",IF(BO929-BP929-BN929&gt;0,0,BO929-BP929-BN929))</f>
        <v/>
      </c>
      <c r="BS929" s="53">
        <f>IF(D929="","",IFERROR(AB929*AI929,0))</f>
        <v/>
      </c>
      <c r="BT929" s="53">
        <f>IF(D929="","",IFERROR(IF(X929&gt;12, AI929*(U929+V929+X929), AI929*(U929+V929)),0))</f>
        <v/>
      </c>
      <c r="BU929" s="53">
        <f>IF(D929="","",IFERROR(((AB929*3)*AI929),0))</f>
        <v/>
      </c>
      <c r="BV929" s="53">
        <f>IF(D929="","",IF(BT929-BU929&gt;0,0,BT929-BU929))</f>
        <v/>
      </c>
      <c r="BW929" s="53">
        <f>IF(D929="","",IF(BT929-BU929-BS929&gt;0,0,BT929-BU929-BS929))</f>
        <v/>
      </c>
      <c r="BX929" s="36">
        <f>IF(D929="","",IFERROR(VLOOKUP(D929,'produto-entrada-7'!A:M,3,0),"SEM PEDIDO"))</f>
        <v/>
      </c>
      <c r="BY929" s="36">
        <f>IF(D929="","",VLOOKUP(D929,'produto-estoque-total-7'!A:AB,25,0))</f>
        <v/>
      </c>
      <c r="BZ929" s="36">
        <f>IF(D929="","",IFERROR(VLOOKUP(D929,'produto-estoque-total-7'!A:AB,26,0)/100,0))</f>
        <v/>
      </c>
      <c r="CA929" s="36">
        <f>IF(D929="","",IFERROR(VLOOKUP(D929,'produto-estoque-total-7'!A:AB,27,0)/100,0))</f>
        <v/>
      </c>
      <c r="CB929" s="41">
        <f>IF(D929="","",V929*AF929)</f>
        <v/>
      </c>
      <c r="CC929" s="41">
        <f>IF(D929="","",V929*AI929)</f>
        <v/>
      </c>
      <c r="CD929" s="54">
        <f>IF(D929="","",VLOOKUP(D929,'produto-estoque-total-7'!A:AB,28,0))</f>
        <v/>
      </c>
    </row>
    <row r="930">
      <c r="A930" s="36">
        <f>IF(D930="","",VLOOKUP(D930,'produto-estoque-total-7'!A:AB,3,0))</f>
        <v/>
      </c>
      <c r="B930" s="1">
        <f>IF(D930="","",VLOOKUP(D930,'produto-estoque-total-7'!A:AB,12,0))</f>
        <v/>
      </c>
      <c r="C930" s="1">
        <f>IF(D930="","",VLOOKUP(D930,'produto-estoque-total-7'!A:AB,2,0))</f>
        <v/>
      </c>
      <c r="D930" s="37">
        <f>IFERROR(IF('produto-estoque-total-7'!A929="","",'produto-estoque-total-7'!A929),"")</f>
        <v/>
      </c>
      <c r="E930" s="1">
        <f>IF(D930="","",VLOOKUP(D930,'produto-estoque-total-7'!A:AB,4,0))</f>
        <v/>
      </c>
      <c r="F930" s="36">
        <f>IF(D930="","",VLOOKUP(D930,'produto-estoque-total-7'!A:AB,13,0))</f>
        <v/>
      </c>
      <c r="G930" s="1">
        <f>IF(F930="","",VLOOKUP(F930,'FORNECEDORES X COMPRADOR'!A:D,4,0))</f>
        <v/>
      </c>
      <c r="H930" s="1">
        <f>IF(F930="","",VLOOKUP(F930,'FORNECEDORES X COMPRADOR'!A:E,5,0))</f>
        <v/>
      </c>
      <c r="I930" s="36">
        <f>IF(D930="","",VLOOKUP(D930,'produto-estoque-total-7'!A:AB,15,0))</f>
        <v/>
      </c>
      <c r="J930" s="36">
        <f>IF(D930="","",VLOOKUP(D930,'produto-estoque-total-7'!A:AB,19,0))</f>
        <v/>
      </c>
      <c r="K930" s="1">
        <f>IF(D930="","",VLOOKUP(D930,'produto-estoque-total-7'!A:AB,20,0))</f>
        <v/>
      </c>
      <c r="L930" s="36">
        <f>IF(D930="","",VLOOKUP(D930,'produto-estoque-total-7'!A:AB,17,0))</f>
        <v/>
      </c>
      <c r="M930" s="1">
        <f>IF(D930="","",VLOOKUP(D930,'produto-estoque-total-7'!A:AB,18,0))</f>
        <v/>
      </c>
      <c r="N930" s="36">
        <f>IF(D930="","",VLOOKUP(D930,'produto-estoque-total-7'!A:AB,21,0))</f>
        <v/>
      </c>
      <c r="O930" s="1">
        <f>IF(D930="","",VLOOKUP(D930,'produto-estoque-total-7'!A:AB,22,0))</f>
        <v/>
      </c>
      <c r="P930" s="36">
        <f>IF(D930="","",VLOOKUP(D930,'produto-estoque-total-7'!A:AB,23,0))</f>
        <v/>
      </c>
      <c r="Q930" s="1">
        <f>IF(D930="","",VLOOKUP(D930,'produto-estoque-total-7'!A:AB,24,0))</f>
        <v/>
      </c>
      <c r="R930" s="38">
        <f>IFERROR(IF(D930="","",VLOOKUP(D930,'produto-venda-7'!B:N,13,0)),"C")</f>
        <v/>
      </c>
      <c r="S930" s="39">
        <f>IF(D930="","",VLOOKUP(D930,'produto-estoque-total-7'!A:AB,6,0))</f>
        <v/>
      </c>
      <c r="T930" s="39">
        <f>IF(D930="","",VLOOKUP(D930,'produto-estoque-total-7'!A:AB,5,0))</f>
        <v/>
      </c>
      <c r="U930" s="40">
        <f>IF(D930="","",VLOOKUP(D930,'produto-estoque-total-7'!A:AB,11,0))</f>
        <v/>
      </c>
      <c r="V930" s="41">
        <f>IF(D930="","",IFERROR(VLOOKUP(D930,'produto-entrada-7'!A:M,10,0),0))</f>
        <v/>
      </c>
      <c r="W930" s="42" t="n"/>
      <c r="X930" s="39">
        <f>IF(D930="","",VLOOKUP(D930,'produto-estoque-total-7'!A:AB,8,0))</f>
        <v/>
      </c>
      <c r="Y930" s="39">
        <f>IF(D930="","",VLOOKUP(D930,'produto-estoque-total-7'!A:AB,9,0))</f>
        <v/>
      </c>
      <c r="Z930" s="39">
        <f>IF(D930="","",VLOOKUP(D930,'produto-estoque-total-7'!A:AB,10,0))</f>
        <v/>
      </c>
      <c r="AA930" s="39">
        <f>IFERROR(IF(D930="","",VLOOKUP(D930,'produto-venda-7'!B:N,4,0)),0)</f>
        <v/>
      </c>
      <c r="AB930" s="39">
        <f>IFERROR(IF(D930="","",VLOOKUP(D930,'produto-venda-7'!B:N,5,0)),0)</f>
        <v/>
      </c>
      <c r="AC930" s="39">
        <f>IF(D930="","",IFERROR(AA930/90,0))</f>
        <v/>
      </c>
      <c r="AD930" s="36">
        <f>IF(D930="","",IFERROR(VLOOKUP(D930,'produto-entrada-7'!A:M,4,0),0))</f>
        <v/>
      </c>
      <c r="AE930" s="36">
        <f>IFERROR(IF(D930="","",VLOOKUP(D930,'produto-venda-7'!B:N,10,0)),0)</f>
        <v/>
      </c>
      <c r="AF930" s="36">
        <f>IF(D930="","",IFERROR(VLOOKUP(D930,'produto-entrada-7'!A:M,11,0),0))</f>
        <v/>
      </c>
      <c r="AG930" s="1">
        <f>IF(D930="","",IFERROR(VLOOKUP(D930,'produto-entrada-7'!A:M,12,0),0))</f>
        <v/>
      </c>
      <c r="AH930" s="1">
        <f>IF(D930="","",IFERROR(VLOOKUP(D930,'produto-entrada-7'!A:M,13,0),0))</f>
        <v/>
      </c>
      <c r="AI930" s="36">
        <f>IFERROR(IF(D930="","",VLOOKUP(D930,'produto-venda-7'!B:N,11,0)),0)</f>
        <v/>
      </c>
      <c r="AJ930" s="43">
        <f>IF(D930="","",IFERROR(AI930*AB930,0))</f>
        <v/>
      </c>
      <c r="AK930" s="44">
        <f>IFERROR(IF(D930="","",VLOOKUP(F930,'ANALISE FORNECEDOR'!$A:$I,8,0)),"")</f>
        <v/>
      </c>
      <c r="AL930" s="44">
        <f>IF(D930="","",AVERAGE(AM930,AK930))</f>
        <v/>
      </c>
      <c r="AM930" s="44">
        <f>IFERROR(IF(D930="","",VLOOKUP(F930,'ANALISE FORNECEDOR'!$A:$I,9,0)),"")</f>
        <v/>
      </c>
      <c r="AN930" s="45">
        <f>IF(D930="","",IF(Y930&gt;12,AI930*(U930+Y930),AI930*U930))</f>
        <v/>
      </c>
      <c r="AO930" s="45">
        <f>IF(D930="","",IF(Y930&gt;12,AI930*(U930+V930+Y930),AI930*(U930+V930)))</f>
        <v/>
      </c>
      <c r="AP930" s="46">
        <f>IF(D930="","",IF(Y930&gt;12,AG930*(U930+Y930),AG930*U930))</f>
        <v/>
      </c>
      <c r="AQ930" s="46">
        <f>IF(D930="","",IF(Y930&gt;12,AG930*(U930+V930+Y930),AG930*(U930+V930)))</f>
        <v/>
      </c>
      <c r="AR930" s="46">
        <f>IF(D930="","",IF(OR(R930="A",R930="AA",R930="AAA"),AP930,0))</f>
        <v/>
      </c>
      <c r="AS930" s="46">
        <f>IF(D930="","",IF(R930="B",AP930,0))</f>
        <v/>
      </c>
      <c r="AT930" s="46">
        <f>IF(D930="","",IF(R930="C",AP930,0))</f>
        <v/>
      </c>
      <c r="AU930" s="47">
        <f>IF(D930="","",IFERROR(AN930/AJ930,0))</f>
        <v/>
      </c>
      <c r="AV930" s="47">
        <f>IF(D930="","",IFERROR(((AO930)/AJ930),0))</f>
        <v/>
      </c>
      <c r="AW930" s="48">
        <f>IF(D930="","",IF(OR(S930="S",NOT(AND(ISNUMBER(AC930),ISNUMBER(AL930),AC930*AL930&gt;=0))),0,AC930*AL930))</f>
        <v/>
      </c>
      <c r="AX930" s="49">
        <f>IFERROR(IF(D930="","",AW930*AG930),0)</f>
        <v/>
      </c>
      <c r="AY930" s="48">
        <f>IF(D930="","",IF(OR(S930="S",NOT(AND(ISNUMBER(AC930),ISNUMBER(AK930),AC930*AK930&gt;=0))),0,AC930*AK930))</f>
        <v/>
      </c>
      <c r="AZ930" s="48">
        <f>IFERROR(IF(D930="","",IF(AY930=0,0,IF(((AY930)-(U930+Y930))&lt;0,0,(AY930)-U930))),0)</f>
        <v/>
      </c>
      <c r="BA930" s="49">
        <f>IF(D930="","",AZ930*AG930)</f>
        <v/>
      </c>
      <c r="BB930" s="49">
        <f>IF(D930="","",IF(OR(R930="A",R930="AA",R930="AAA"),BA930,0))</f>
        <v/>
      </c>
      <c r="BC930" s="49">
        <f>IF(D930="","",IF(R930="B",BA930,0))</f>
        <v/>
      </c>
      <c r="BD930" s="49">
        <f>IF(D930="","",IF(R930="B",BA930,0))</f>
        <v/>
      </c>
      <c r="BE930" s="49">
        <f>IF(D930="","",IF(S930="S",
1,
IF(AC930=0,
1,
IF(
IFERROR(((U930+Y930)*AG930)/((AC930*AK930)*AG930),0)&lt;0,
0,
IF(
IFERROR(((U930+Y930)*AG930)/((AC930*AK930)*AG930),0)&gt;1,
1,
IFERROR(((U930+Y930)*AG930)/((AC930*AK930)*AG930),0)
)
)
)
))</f>
        <v/>
      </c>
      <c r="BF930" s="49">
        <f>IF(D930="","",IF(S930="S",
1,
IF(AC930=0,
1,
IF(
IFERROR(((U930+V930+Y930)*AG930)/((AC930*AK930)*AG930),0)&lt;0,
0,
IF(
IFERROR(((U930+V930+Y930)*AG930)/((AC930*AK930)*AG930),0)&gt;1,
1,
IFERROR(((U930+V930+Y930)*AG930)/((AC930*AK930)*AG930),0)
)
)
)
))</f>
        <v/>
      </c>
      <c r="BG930" s="50">
        <f>IF(D930="","",IF(S930="S",0,IF(AND(ISNUMBER(AC930),ISNUMBER(AM930)),IF(OR(AC930*AM930&lt;0,ISERR(AC930*AM930)),0,AC930*AM930),0)))</f>
        <v/>
      </c>
      <c r="BH930" s="50">
        <f>IF(D930="","",IF(BY930&gt;TODAY()-60,0,IF(Y930&gt;12,MAX(0,(U930+Y930)-BG930),MAX(0,U930-BG930))))</f>
        <v/>
      </c>
      <c r="BI930" s="51">
        <f>IF(D930="","",BH930*AG930)</f>
        <v/>
      </c>
      <c r="BJ930" s="51">
        <f>IF(D930="","",IF(OR(R930="A",R930="AA",R930="AAA"),BI930,0))</f>
        <v/>
      </c>
      <c r="BK930" s="51">
        <f>IF(D930="","",IF(R930="B",BI930,0))</f>
        <v/>
      </c>
      <c r="BL930" s="51">
        <f>IF(D930="","",IF(R930="C",BI930,0))</f>
        <v/>
      </c>
      <c r="BM930" s="51">
        <f>IF(D930="","",IFERROR(MAX(0,MIN(BI930/AP930,1)),0))</f>
        <v/>
      </c>
      <c r="BN930" s="52">
        <f>IF(D930="","",AB930*AG930)</f>
        <v/>
      </c>
      <c r="BO930" s="52">
        <f>IF(D930="","",(U930+V930+X930)*AG930)</f>
        <v/>
      </c>
      <c r="BP930" s="52">
        <f>IF(D930="","",(AB930*3)*AG930)</f>
        <v/>
      </c>
      <c r="BQ930" s="52">
        <f>IF(D930="","",IF(BO930-BP930&gt;0,0,BO930-BP930))</f>
        <v/>
      </c>
      <c r="BR930" s="52">
        <f>IF(D930="","",IF(BO930-BP930-BN930&gt;0,0,BO930-BP930-BN930))</f>
        <v/>
      </c>
      <c r="BS930" s="53">
        <f>IF(D930="","",IFERROR(AB930*AI930,0))</f>
        <v/>
      </c>
      <c r="BT930" s="53">
        <f>IF(D930="","",IFERROR(IF(X930&gt;12, AI930*(U930+V930+X930), AI930*(U930+V930)),0))</f>
        <v/>
      </c>
      <c r="BU930" s="53">
        <f>IF(D930="","",IFERROR(((AB930*3)*AI930),0))</f>
        <v/>
      </c>
      <c r="BV930" s="53">
        <f>IF(D930="","",IF(BT930-BU930&gt;0,0,BT930-BU930))</f>
        <v/>
      </c>
      <c r="BW930" s="53">
        <f>IF(D930="","",IF(BT930-BU930-BS930&gt;0,0,BT930-BU930-BS930))</f>
        <v/>
      </c>
      <c r="BX930" s="36">
        <f>IF(D930="","",IFERROR(VLOOKUP(D930,'produto-entrada-7'!A:M,3,0),"SEM PEDIDO"))</f>
        <v/>
      </c>
      <c r="BY930" s="36">
        <f>IF(D930="","",VLOOKUP(D930,'produto-estoque-total-7'!A:AB,25,0))</f>
        <v/>
      </c>
      <c r="BZ930" s="36">
        <f>IF(D930="","",IFERROR(VLOOKUP(D930,'produto-estoque-total-7'!A:AB,26,0)/100,0))</f>
        <v/>
      </c>
      <c r="CA930" s="36">
        <f>IF(D930="","",IFERROR(VLOOKUP(D930,'produto-estoque-total-7'!A:AB,27,0)/100,0))</f>
        <v/>
      </c>
      <c r="CB930" s="41">
        <f>IF(D930="","",V930*AF930)</f>
        <v/>
      </c>
      <c r="CC930" s="41">
        <f>IF(D930="","",V930*AI930)</f>
        <v/>
      </c>
      <c r="CD930" s="54">
        <f>IF(D930="","",VLOOKUP(D930,'produto-estoque-total-7'!A:AB,28,0))</f>
        <v/>
      </c>
    </row>
    <row r="931">
      <c r="A931" s="36">
        <f>IF(D931="","",VLOOKUP(D931,'produto-estoque-total-7'!A:AB,3,0))</f>
        <v/>
      </c>
      <c r="B931" s="1">
        <f>IF(D931="","",VLOOKUP(D931,'produto-estoque-total-7'!A:AB,12,0))</f>
        <v/>
      </c>
      <c r="C931" s="1">
        <f>IF(D931="","",VLOOKUP(D931,'produto-estoque-total-7'!A:AB,2,0))</f>
        <v/>
      </c>
      <c r="D931" s="37">
        <f>IFERROR(IF('produto-estoque-total-7'!A930="","",'produto-estoque-total-7'!A930),"")</f>
        <v/>
      </c>
      <c r="E931" s="1">
        <f>IF(D931="","",VLOOKUP(D931,'produto-estoque-total-7'!A:AB,4,0))</f>
        <v/>
      </c>
      <c r="F931" s="36">
        <f>IF(D931="","",VLOOKUP(D931,'produto-estoque-total-7'!A:AB,13,0))</f>
        <v/>
      </c>
      <c r="G931" s="1">
        <f>IF(F931="","",VLOOKUP(F931,'FORNECEDORES X COMPRADOR'!A:D,4,0))</f>
        <v/>
      </c>
      <c r="H931" s="1">
        <f>IF(F931="","",VLOOKUP(F931,'FORNECEDORES X COMPRADOR'!A:E,5,0))</f>
        <v/>
      </c>
      <c r="I931" s="36">
        <f>IF(D931="","",VLOOKUP(D931,'produto-estoque-total-7'!A:AB,15,0))</f>
        <v/>
      </c>
      <c r="J931" s="36">
        <f>IF(D931="","",VLOOKUP(D931,'produto-estoque-total-7'!A:AB,19,0))</f>
        <v/>
      </c>
      <c r="K931" s="1">
        <f>IF(D931="","",VLOOKUP(D931,'produto-estoque-total-7'!A:AB,20,0))</f>
        <v/>
      </c>
      <c r="L931" s="36">
        <f>IF(D931="","",VLOOKUP(D931,'produto-estoque-total-7'!A:AB,17,0))</f>
        <v/>
      </c>
      <c r="M931" s="1">
        <f>IF(D931="","",VLOOKUP(D931,'produto-estoque-total-7'!A:AB,18,0))</f>
        <v/>
      </c>
      <c r="N931" s="36">
        <f>IF(D931="","",VLOOKUP(D931,'produto-estoque-total-7'!A:AB,21,0))</f>
        <v/>
      </c>
      <c r="O931" s="1">
        <f>IF(D931="","",VLOOKUP(D931,'produto-estoque-total-7'!A:AB,22,0))</f>
        <v/>
      </c>
      <c r="P931" s="36">
        <f>IF(D931="","",VLOOKUP(D931,'produto-estoque-total-7'!A:AB,23,0))</f>
        <v/>
      </c>
      <c r="Q931" s="1">
        <f>IF(D931="","",VLOOKUP(D931,'produto-estoque-total-7'!A:AB,24,0))</f>
        <v/>
      </c>
      <c r="R931" s="38">
        <f>IFERROR(IF(D931="","",VLOOKUP(D931,'produto-venda-7'!B:N,13,0)),"C")</f>
        <v/>
      </c>
      <c r="S931" s="39">
        <f>IF(D931="","",VLOOKUP(D931,'produto-estoque-total-7'!A:AB,6,0))</f>
        <v/>
      </c>
      <c r="T931" s="39">
        <f>IF(D931="","",VLOOKUP(D931,'produto-estoque-total-7'!A:AB,5,0))</f>
        <v/>
      </c>
      <c r="U931" s="40">
        <f>IF(D931="","",VLOOKUP(D931,'produto-estoque-total-7'!A:AB,11,0))</f>
        <v/>
      </c>
      <c r="V931" s="41">
        <f>IF(D931="","",IFERROR(VLOOKUP(D931,'produto-entrada-7'!A:M,10,0),0))</f>
        <v/>
      </c>
      <c r="W931" s="42" t="n"/>
      <c r="X931" s="39">
        <f>IF(D931="","",VLOOKUP(D931,'produto-estoque-total-7'!A:AB,8,0))</f>
        <v/>
      </c>
      <c r="Y931" s="39">
        <f>IF(D931="","",VLOOKUP(D931,'produto-estoque-total-7'!A:AB,9,0))</f>
        <v/>
      </c>
      <c r="Z931" s="39">
        <f>IF(D931="","",VLOOKUP(D931,'produto-estoque-total-7'!A:AB,10,0))</f>
        <v/>
      </c>
      <c r="AA931" s="39">
        <f>IFERROR(IF(D931="","",VLOOKUP(D931,'produto-venda-7'!B:N,4,0)),0)</f>
        <v/>
      </c>
      <c r="AB931" s="39">
        <f>IFERROR(IF(D931="","",VLOOKUP(D931,'produto-venda-7'!B:N,5,0)),0)</f>
        <v/>
      </c>
      <c r="AC931" s="39">
        <f>IF(D931="","",IFERROR(AA931/90,0))</f>
        <v/>
      </c>
      <c r="AD931" s="36">
        <f>IF(D931="","",IFERROR(VLOOKUP(D931,'produto-entrada-7'!A:M,4,0),0))</f>
        <v/>
      </c>
      <c r="AE931" s="36">
        <f>IFERROR(IF(D931="","",VLOOKUP(D931,'produto-venda-7'!B:N,10,0)),0)</f>
        <v/>
      </c>
      <c r="AF931" s="36">
        <f>IF(D931="","",IFERROR(VLOOKUP(D931,'produto-entrada-7'!A:M,11,0),0))</f>
        <v/>
      </c>
      <c r="AG931" s="1">
        <f>IF(D931="","",IFERROR(VLOOKUP(D931,'produto-entrada-7'!A:M,12,0),0))</f>
        <v/>
      </c>
      <c r="AH931" s="1">
        <f>IF(D931="","",IFERROR(VLOOKUP(D931,'produto-entrada-7'!A:M,13,0),0))</f>
        <v/>
      </c>
      <c r="AI931" s="36">
        <f>IFERROR(IF(D931="","",VLOOKUP(D931,'produto-venda-7'!B:N,11,0)),0)</f>
        <v/>
      </c>
      <c r="AJ931" s="43">
        <f>IF(D931="","",IFERROR(AI931*AB931,0))</f>
        <v/>
      </c>
      <c r="AK931" s="44">
        <f>IFERROR(IF(D931="","",VLOOKUP(F931,'ANALISE FORNECEDOR'!$A:$I,8,0)),"")</f>
        <v/>
      </c>
      <c r="AL931" s="44">
        <f>IF(D931="","",AVERAGE(AM931,AK931))</f>
        <v/>
      </c>
      <c r="AM931" s="44">
        <f>IFERROR(IF(D931="","",VLOOKUP(F931,'ANALISE FORNECEDOR'!$A:$I,9,0)),"")</f>
        <v/>
      </c>
      <c r="AN931" s="45">
        <f>IF(D931="","",IF(Y931&gt;12,AI931*(U931+Y931),AI931*U931))</f>
        <v/>
      </c>
      <c r="AO931" s="45">
        <f>IF(D931="","",IF(Y931&gt;12,AI931*(U931+V931+Y931),AI931*(U931+V931)))</f>
        <v/>
      </c>
      <c r="AP931" s="46">
        <f>IF(D931="","",IF(Y931&gt;12,AG931*(U931+Y931),AG931*U931))</f>
        <v/>
      </c>
      <c r="AQ931" s="46">
        <f>IF(D931="","",IF(Y931&gt;12,AG931*(U931+V931+Y931),AG931*(U931+V931)))</f>
        <v/>
      </c>
      <c r="AR931" s="46">
        <f>IF(D931="","",IF(OR(R931="A",R931="AA",R931="AAA"),AP931,0))</f>
        <v/>
      </c>
      <c r="AS931" s="46">
        <f>IF(D931="","",IF(R931="B",AP931,0))</f>
        <v/>
      </c>
      <c r="AT931" s="46">
        <f>IF(D931="","",IF(R931="C",AP931,0))</f>
        <v/>
      </c>
      <c r="AU931" s="47">
        <f>IF(D931="","",IFERROR(AN931/AJ931,0))</f>
        <v/>
      </c>
      <c r="AV931" s="47">
        <f>IF(D931="","",IFERROR(((AO931)/AJ931),0))</f>
        <v/>
      </c>
      <c r="AW931" s="48">
        <f>IF(D931="","",IF(OR(S931="S",NOT(AND(ISNUMBER(AC931),ISNUMBER(AL931),AC931*AL931&gt;=0))),0,AC931*AL931))</f>
        <v/>
      </c>
      <c r="AX931" s="49">
        <f>IFERROR(IF(D931="","",AW931*AG931),0)</f>
        <v/>
      </c>
      <c r="AY931" s="48">
        <f>IF(D931="","",IF(OR(S931="S",NOT(AND(ISNUMBER(AC931),ISNUMBER(AK931),AC931*AK931&gt;=0))),0,AC931*AK931))</f>
        <v/>
      </c>
      <c r="AZ931" s="48">
        <f>IFERROR(IF(D931="","",IF(AY931=0,0,IF(((AY931)-(U931+Y931))&lt;0,0,(AY931)-U931))),0)</f>
        <v/>
      </c>
      <c r="BA931" s="49">
        <f>IF(D931="","",AZ931*AG931)</f>
        <v/>
      </c>
      <c r="BB931" s="49">
        <f>IF(D931="","",IF(OR(R931="A",R931="AA",R931="AAA"),BA931,0))</f>
        <v/>
      </c>
      <c r="BC931" s="49">
        <f>IF(D931="","",IF(R931="B",BA931,0))</f>
        <v/>
      </c>
      <c r="BD931" s="49">
        <f>IF(D931="","",IF(R931="B",BA931,0))</f>
        <v/>
      </c>
      <c r="BE931" s="49">
        <f>IF(D931="","",IF(S931="S",
1,
IF(AC931=0,
1,
IF(
IFERROR(((U931+Y931)*AG931)/((AC931*AK931)*AG931),0)&lt;0,
0,
IF(
IFERROR(((U931+Y931)*AG931)/((AC931*AK931)*AG931),0)&gt;1,
1,
IFERROR(((U931+Y931)*AG931)/((AC931*AK931)*AG931),0)
)
)
)
))</f>
        <v/>
      </c>
      <c r="BF931" s="49">
        <f>IF(D931="","",IF(S931="S",
1,
IF(AC931=0,
1,
IF(
IFERROR(((U931+V931+Y931)*AG931)/((AC931*AK931)*AG931),0)&lt;0,
0,
IF(
IFERROR(((U931+V931+Y931)*AG931)/((AC931*AK931)*AG931),0)&gt;1,
1,
IFERROR(((U931+V931+Y931)*AG931)/((AC931*AK931)*AG931),0)
)
)
)
))</f>
        <v/>
      </c>
      <c r="BG931" s="50">
        <f>IF(D931="","",IF(S931="S",0,IF(AND(ISNUMBER(AC931),ISNUMBER(AM931)),IF(OR(AC931*AM931&lt;0,ISERR(AC931*AM931)),0,AC931*AM931),0)))</f>
        <v/>
      </c>
      <c r="BH931" s="50">
        <f>IF(D931="","",IF(BY931&gt;TODAY()-60,0,IF(Y931&gt;12,MAX(0,(U931+Y931)-BG931),MAX(0,U931-BG931))))</f>
        <v/>
      </c>
      <c r="BI931" s="51">
        <f>IF(D931="","",BH931*AG931)</f>
        <v/>
      </c>
      <c r="BJ931" s="51">
        <f>IF(D931="","",IF(OR(R931="A",R931="AA",R931="AAA"),BI931,0))</f>
        <v/>
      </c>
      <c r="BK931" s="51">
        <f>IF(D931="","",IF(R931="B",BI931,0))</f>
        <v/>
      </c>
      <c r="BL931" s="51">
        <f>IF(D931="","",IF(R931="C",BI931,0))</f>
        <v/>
      </c>
      <c r="BM931" s="51">
        <f>IF(D931="","",IFERROR(MAX(0,MIN(BI931/AP931,1)),0))</f>
        <v/>
      </c>
      <c r="BN931" s="52">
        <f>IF(D931="","",AB931*AG931)</f>
        <v/>
      </c>
      <c r="BO931" s="52">
        <f>IF(D931="","",(U931+V931+X931)*AG931)</f>
        <v/>
      </c>
      <c r="BP931" s="52">
        <f>IF(D931="","",(AB931*3)*AG931)</f>
        <v/>
      </c>
      <c r="BQ931" s="52">
        <f>IF(D931="","",IF(BO931-BP931&gt;0,0,BO931-BP931))</f>
        <v/>
      </c>
      <c r="BR931" s="52">
        <f>IF(D931="","",IF(BO931-BP931-BN931&gt;0,0,BO931-BP931-BN931))</f>
        <v/>
      </c>
      <c r="BS931" s="53">
        <f>IF(D931="","",IFERROR(AB931*AI931,0))</f>
        <v/>
      </c>
      <c r="BT931" s="53">
        <f>IF(D931="","",IFERROR(IF(X931&gt;12, AI931*(U931+V931+X931), AI931*(U931+V931)),0))</f>
        <v/>
      </c>
      <c r="BU931" s="53">
        <f>IF(D931="","",IFERROR(((AB931*3)*AI931),0))</f>
        <v/>
      </c>
      <c r="BV931" s="53">
        <f>IF(D931="","",IF(BT931-BU931&gt;0,0,BT931-BU931))</f>
        <v/>
      </c>
      <c r="BW931" s="53">
        <f>IF(D931="","",IF(BT931-BU931-BS931&gt;0,0,BT931-BU931-BS931))</f>
        <v/>
      </c>
      <c r="BX931" s="36">
        <f>IF(D931="","",IFERROR(VLOOKUP(D931,'produto-entrada-7'!A:M,3,0),"SEM PEDIDO"))</f>
        <v/>
      </c>
      <c r="BY931" s="36">
        <f>IF(D931="","",VLOOKUP(D931,'produto-estoque-total-7'!A:AB,25,0))</f>
        <v/>
      </c>
      <c r="BZ931" s="36">
        <f>IF(D931="","",IFERROR(VLOOKUP(D931,'produto-estoque-total-7'!A:AB,26,0)/100,0))</f>
        <v/>
      </c>
      <c r="CA931" s="36">
        <f>IF(D931="","",IFERROR(VLOOKUP(D931,'produto-estoque-total-7'!A:AB,27,0)/100,0))</f>
        <v/>
      </c>
      <c r="CB931" s="41">
        <f>IF(D931="","",V931*AF931)</f>
        <v/>
      </c>
      <c r="CC931" s="41">
        <f>IF(D931="","",V931*AI931)</f>
        <v/>
      </c>
      <c r="CD931" s="54">
        <f>IF(D931="","",VLOOKUP(D931,'produto-estoque-total-7'!A:AB,28,0))</f>
        <v/>
      </c>
    </row>
    <row r="932">
      <c r="A932" s="36">
        <f>IF(D932="","",VLOOKUP(D932,'produto-estoque-total-7'!A:AB,3,0))</f>
        <v/>
      </c>
      <c r="B932" s="1">
        <f>IF(D932="","",VLOOKUP(D932,'produto-estoque-total-7'!A:AB,12,0))</f>
        <v/>
      </c>
      <c r="C932" s="1">
        <f>IF(D932="","",VLOOKUP(D932,'produto-estoque-total-7'!A:AB,2,0))</f>
        <v/>
      </c>
      <c r="D932" s="37">
        <f>IFERROR(IF('produto-estoque-total-7'!A931="","",'produto-estoque-total-7'!A931),"")</f>
        <v/>
      </c>
      <c r="E932" s="1">
        <f>IF(D932="","",VLOOKUP(D932,'produto-estoque-total-7'!A:AB,4,0))</f>
        <v/>
      </c>
      <c r="F932" s="36">
        <f>IF(D932="","",VLOOKUP(D932,'produto-estoque-total-7'!A:AB,13,0))</f>
        <v/>
      </c>
      <c r="G932" s="1">
        <f>IF(F932="","",VLOOKUP(F932,'FORNECEDORES X COMPRADOR'!A:D,4,0))</f>
        <v/>
      </c>
      <c r="H932" s="1">
        <f>IF(F932="","",VLOOKUP(F932,'FORNECEDORES X COMPRADOR'!A:E,5,0))</f>
        <v/>
      </c>
      <c r="I932" s="36">
        <f>IF(D932="","",VLOOKUP(D932,'produto-estoque-total-7'!A:AB,15,0))</f>
        <v/>
      </c>
      <c r="J932" s="36">
        <f>IF(D932="","",VLOOKUP(D932,'produto-estoque-total-7'!A:AB,19,0))</f>
        <v/>
      </c>
      <c r="K932" s="1">
        <f>IF(D932="","",VLOOKUP(D932,'produto-estoque-total-7'!A:AB,20,0))</f>
        <v/>
      </c>
      <c r="L932" s="36">
        <f>IF(D932="","",VLOOKUP(D932,'produto-estoque-total-7'!A:AB,17,0))</f>
        <v/>
      </c>
      <c r="M932" s="1">
        <f>IF(D932="","",VLOOKUP(D932,'produto-estoque-total-7'!A:AB,18,0))</f>
        <v/>
      </c>
      <c r="N932" s="36">
        <f>IF(D932="","",VLOOKUP(D932,'produto-estoque-total-7'!A:AB,21,0))</f>
        <v/>
      </c>
      <c r="O932" s="1">
        <f>IF(D932="","",VLOOKUP(D932,'produto-estoque-total-7'!A:AB,22,0))</f>
        <v/>
      </c>
      <c r="P932" s="36">
        <f>IF(D932="","",VLOOKUP(D932,'produto-estoque-total-7'!A:AB,23,0))</f>
        <v/>
      </c>
      <c r="Q932" s="1">
        <f>IF(D932="","",VLOOKUP(D932,'produto-estoque-total-7'!A:AB,24,0))</f>
        <v/>
      </c>
      <c r="R932" s="38">
        <f>IFERROR(IF(D932="","",VLOOKUP(D932,'produto-venda-7'!B:N,13,0)),"C")</f>
        <v/>
      </c>
      <c r="S932" s="39">
        <f>IF(D932="","",VLOOKUP(D932,'produto-estoque-total-7'!A:AB,6,0))</f>
        <v/>
      </c>
      <c r="T932" s="39">
        <f>IF(D932="","",VLOOKUP(D932,'produto-estoque-total-7'!A:AB,5,0))</f>
        <v/>
      </c>
      <c r="U932" s="40">
        <f>IF(D932="","",VLOOKUP(D932,'produto-estoque-total-7'!A:AB,11,0))</f>
        <v/>
      </c>
      <c r="V932" s="41">
        <f>IF(D932="","",IFERROR(VLOOKUP(D932,'produto-entrada-7'!A:M,10,0),0))</f>
        <v/>
      </c>
      <c r="W932" s="42" t="n"/>
      <c r="X932" s="39">
        <f>IF(D932="","",VLOOKUP(D932,'produto-estoque-total-7'!A:AB,8,0))</f>
        <v/>
      </c>
      <c r="Y932" s="39">
        <f>IF(D932="","",VLOOKUP(D932,'produto-estoque-total-7'!A:AB,9,0))</f>
        <v/>
      </c>
      <c r="Z932" s="39">
        <f>IF(D932="","",VLOOKUP(D932,'produto-estoque-total-7'!A:AB,10,0))</f>
        <v/>
      </c>
      <c r="AA932" s="39">
        <f>IFERROR(IF(D932="","",VLOOKUP(D932,'produto-venda-7'!B:N,4,0)),0)</f>
        <v/>
      </c>
      <c r="AB932" s="39">
        <f>IFERROR(IF(D932="","",VLOOKUP(D932,'produto-venda-7'!B:N,5,0)),0)</f>
        <v/>
      </c>
      <c r="AC932" s="39">
        <f>IF(D932="","",IFERROR(AA932/90,0))</f>
        <v/>
      </c>
      <c r="AD932" s="36">
        <f>IF(D932="","",IFERROR(VLOOKUP(D932,'produto-entrada-7'!A:M,4,0),0))</f>
        <v/>
      </c>
      <c r="AE932" s="36">
        <f>IFERROR(IF(D932="","",VLOOKUP(D932,'produto-venda-7'!B:N,10,0)),0)</f>
        <v/>
      </c>
      <c r="AF932" s="36">
        <f>IF(D932="","",IFERROR(VLOOKUP(D932,'produto-entrada-7'!A:M,11,0),0))</f>
        <v/>
      </c>
      <c r="AG932" s="1">
        <f>IF(D932="","",IFERROR(VLOOKUP(D932,'produto-entrada-7'!A:M,12,0),0))</f>
        <v/>
      </c>
      <c r="AH932" s="1">
        <f>IF(D932="","",IFERROR(VLOOKUP(D932,'produto-entrada-7'!A:M,13,0),0))</f>
        <v/>
      </c>
      <c r="AI932" s="36">
        <f>IFERROR(IF(D932="","",VLOOKUP(D932,'produto-venda-7'!B:N,11,0)),0)</f>
        <v/>
      </c>
      <c r="AJ932" s="43">
        <f>IF(D932="","",IFERROR(AI932*AB932,0))</f>
        <v/>
      </c>
      <c r="AK932" s="44">
        <f>IFERROR(IF(D932="","",VLOOKUP(F932,'ANALISE FORNECEDOR'!$A:$I,8,0)),"")</f>
        <v/>
      </c>
      <c r="AL932" s="44">
        <f>IF(D932="","",AVERAGE(AM932,AK932))</f>
        <v/>
      </c>
      <c r="AM932" s="44">
        <f>IFERROR(IF(D932="","",VLOOKUP(F932,'ANALISE FORNECEDOR'!$A:$I,9,0)),"")</f>
        <v/>
      </c>
      <c r="AN932" s="45">
        <f>IF(D932="","",IF(Y932&gt;12,AI932*(U932+Y932),AI932*U932))</f>
        <v/>
      </c>
      <c r="AO932" s="45">
        <f>IF(D932="","",IF(Y932&gt;12,AI932*(U932+V932+Y932),AI932*(U932+V932)))</f>
        <v/>
      </c>
      <c r="AP932" s="46">
        <f>IF(D932="","",IF(Y932&gt;12,AG932*(U932+Y932),AG932*U932))</f>
        <v/>
      </c>
      <c r="AQ932" s="46">
        <f>IF(D932="","",IF(Y932&gt;12,AG932*(U932+V932+Y932),AG932*(U932+V932)))</f>
        <v/>
      </c>
      <c r="AR932" s="46">
        <f>IF(D932="","",IF(OR(R932="A",R932="AA",R932="AAA"),AP932,0))</f>
        <v/>
      </c>
      <c r="AS932" s="46">
        <f>IF(D932="","",IF(R932="B",AP932,0))</f>
        <v/>
      </c>
      <c r="AT932" s="46">
        <f>IF(D932="","",IF(R932="C",AP932,0))</f>
        <v/>
      </c>
      <c r="AU932" s="47">
        <f>IF(D932="","",IFERROR(AN932/AJ932,0))</f>
        <v/>
      </c>
      <c r="AV932" s="47">
        <f>IF(D932="","",IFERROR(((AO932)/AJ932),0))</f>
        <v/>
      </c>
      <c r="AW932" s="48">
        <f>IF(D932="","",IF(OR(S932="S",NOT(AND(ISNUMBER(AC932),ISNUMBER(AL932),AC932*AL932&gt;=0))),0,AC932*AL932))</f>
        <v/>
      </c>
      <c r="AX932" s="49">
        <f>IFERROR(IF(D932="","",AW932*AG932),0)</f>
        <v/>
      </c>
      <c r="AY932" s="48">
        <f>IF(D932="","",IF(OR(S932="S",NOT(AND(ISNUMBER(AC932),ISNUMBER(AK932),AC932*AK932&gt;=0))),0,AC932*AK932))</f>
        <v/>
      </c>
      <c r="AZ932" s="48">
        <f>IFERROR(IF(D932="","",IF(AY932=0,0,IF(((AY932)-(U932+Y932))&lt;0,0,(AY932)-U932))),0)</f>
        <v/>
      </c>
      <c r="BA932" s="49">
        <f>IF(D932="","",AZ932*AG932)</f>
        <v/>
      </c>
      <c r="BB932" s="49">
        <f>IF(D932="","",IF(OR(R932="A",R932="AA",R932="AAA"),BA932,0))</f>
        <v/>
      </c>
      <c r="BC932" s="49">
        <f>IF(D932="","",IF(R932="B",BA932,0))</f>
        <v/>
      </c>
      <c r="BD932" s="49">
        <f>IF(D932="","",IF(R932="B",BA932,0))</f>
        <v/>
      </c>
      <c r="BE932" s="49">
        <f>IF(D932="","",IF(S932="S",
1,
IF(AC932=0,
1,
IF(
IFERROR(((U932+Y932)*AG932)/((AC932*AK932)*AG932),0)&lt;0,
0,
IF(
IFERROR(((U932+Y932)*AG932)/((AC932*AK932)*AG932),0)&gt;1,
1,
IFERROR(((U932+Y932)*AG932)/((AC932*AK932)*AG932),0)
)
)
)
))</f>
        <v/>
      </c>
      <c r="BF932" s="49">
        <f>IF(D932="","",IF(S932="S",
1,
IF(AC932=0,
1,
IF(
IFERROR(((U932+V932+Y932)*AG932)/((AC932*AK932)*AG932),0)&lt;0,
0,
IF(
IFERROR(((U932+V932+Y932)*AG932)/((AC932*AK932)*AG932),0)&gt;1,
1,
IFERROR(((U932+V932+Y932)*AG932)/((AC932*AK932)*AG932),0)
)
)
)
))</f>
        <v/>
      </c>
      <c r="BG932" s="50">
        <f>IF(D932="","",IF(S932="S",0,IF(AND(ISNUMBER(AC932),ISNUMBER(AM932)),IF(OR(AC932*AM932&lt;0,ISERR(AC932*AM932)),0,AC932*AM932),0)))</f>
        <v/>
      </c>
      <c r="BH932" s="50">
        <f>IF(D932="","",IF(BY932&gt;TODAY()-60,0,IF(Y932&gt;12,MAX(0,(U932+Y932)-BG932),MAX(0,U932-BG932))))</f>
        <v/>
      </c>
      <c r="BI932" s="51">
        <f>IF(D932="","",BH932*AG932)</f>
        <v/>
      </c>
      <c r="BJ932" s="51">
        <f>IF(D932="","",IF(OR(R932="A",R932="AA",R932="AAA"),BI932,0))</f>
        <v/>
      </c>
      <c r="BK932" s="51">
        <f>IF(D932="","",IF(R932="B",BI932,0))</f>
        <v/>
      </c>
      <c r="BL932" s="51">
        <f>IF(D932="","",IF(R932="C",BI932,0))</f>
        <v/>
      </c>
      <c r="BM932" s="51">
        <f>IF(D932="","",IFERROR(MAX(0,MIN(BI932/AP932,1)),0))</f>
        <v/>
      </c>
      <c r="BN932" s="52">
        <f>IF(D932="","",AB932*AG932)</f>
        <v/>
      </c>
      <c r="BO932" s="52">
        <f>IF(D932="","",(U932+V932+X932)*AG932)</f>
        <v/>
      </c>
      <c r="BP932" s="52">
        <f>IF(D932="","",(AB932*3)*AG932)</f>
        <v/>
      </c>
      <c r="BQ932" s="52">
        <f>IF(D932="","",IF(BO932-BP932&gt;0,0,BO932-BP932))</f>
        <v/>
      </c>
      <c r="BR932" s="52">
        <f>IF(D932="","",IF(BO932-BP932-BN932&gt;0,0,BO932-BP932-BN932))</f>
        <v/>
      </c>
      <c r="BS932" s="53">
        <f>IF(D932="","",IFERROR(AB932*AI932,0))</f>
        <v/>
      </c>
      <c r="BT932" s="53">
        <f>IF(D932="","",IFERROR(IF(X932&gt;12, AI932*(U932+V932+X932), AI932*(U932+V932)),0))</f>
        <v/>
      </c>
      <c r="BU932" s="53">
        <f>IF(D932="","",IFERROR(((AB932*3)*AI932),0))</f>
        <v/>
      </c>
      <c r="BV932" s="53">
        <f>IF(D932="","",IF(BT932-BU932&gt;0,0,BT932-BU932))</f>
        <v/>
      </c>
      <c r="BW932" s="53">
        <f>IF(D932="","",IF(BT932-BU932-BS932&gt;0,0,BT932-BU932-BS932))</f>
        <v/>
      </c>
      <c r="BX932" s="36">
        <f>IF(D932="","",IFERROR(VLOOKUP(D932,'produto-entrada-7'!A:M,3,0),"SEM PEDIDO"))</f>
        <v/>
      </c>
      <c r="BY932" s="36">
        <f>IF(D932="","",VLOOKUP(D932,'produto-estoque-total-7'!A:AB,25,0))</f>
        <v/>
      </c>
      <c r="BZ932" s="36">
        <f>IF(D932="","",IFERROR(VLOOKUP(D932,'produto-estoque-total-7'!A:AB,26,0)/100,0))</f>
        <v/>
      </c>
      <c r="CA932" s="36">
        <f>IF(D932="","",IFERROR(VLOOKUP(D932,'produto-estoque-total-7'!A:AB,27,0)/100,0))</f>
        <v/>
      </c>
      <c r="CB932" s="41">
        <f>IF(D932="","",V932*AF932)</f>
        <v/>
      </c>
      <c r="CC932" s="41">
        <f>IF(D932="","",V932*AI932)</f>
        <v/>
      </c>
      <c r="CD932" s="54">
        <f>IF(D932="","",VLOOKUP(D932,'produto-estoque-total-7'!A:AB,28,0))</f>
        <v/>
      </c>
    </row>
    <row r="933">
      <c r="A933" s="36">
        <f>IF(D933="","",VLOOKUP(D933,'produto-estoque-total-7'!A:AB,3,0))</f>
        <v/>
      </c>
      <c r="B933" s="1">
        <f>IF(D933="","",VLOOKUP(D933,'produto-estoque-total-7'!A:AB,12,0))</f>
        <v/>
      </c>
      <c r="C933" s="1">
        <f>IF(D933="","",VLOOKUP(D933,'produto-estoque-total-7'!A:AB,2,0))</f>
        <v/>
      </c>
      <c r="D933" s="37">
        <f>IFERROR(IF('produto-estoque-total-7'!A932="","",'produto-estoque-total-7'!A932),"")</f>
        <v/>
      </c>
      <c r="E933" s="1">
        <f>IF(D933="","",VLOOKUP(D933,'produto-estoque-total-7'!A:AB,4,0))</f>
        <v/>
      </c>
      <c r="F933" s="36">
        <f>IF(D933="","",VLOOKUP(D933,'produto-estoque-total-7'!A:AB,13,0))</f>
        <v/>
      </c>
      <c r="G933" s="1">
        <f>IF(F933="","",VLOOKUP(F933,'FORNECEDORES X COMPRADOR'!A:D,4,0))</f>
        <v/>
      </c>
      <c r="H933" s="1">
        <f>IF(F933="","",VLOOKUP(F933,'FORNECEDORES X COMPRADOR'!A:E,5,0))</f>
        <v/>
      </c>
      <c r="I933" s="36">
        <f>IF(D933="","",VLOOKUP(D933,'produto-estoque-total-7'!A:AB,15,0))</f>
        <v/>
      </c>
      <c r="J933" s="36">
        <f>IF(D933="","",VLOOKUP(D933,'produto-estoque-total-7'!A:AB,19,0))</f>
        <v/>
      </c>
      <c r="K933" s="1">
        <f>IF(D933="","",VLOOKUP(D933,'produto-estoque-total-7'!A:AB,20,0))</f>
        <v/>
      </c>
      <c r="L933" s="36">
        <f>IF(D933="","",VLOOKUP(D933,'produto-estoque-total-7'!A:AB,17,0))</f>
        <v/>
      </c>
      <c r="M933" s="1">
        <f>IF(D933="","",VLOOKUP(D933,'produto-estoque-total-7'!A:AB,18,0))</f>
        <v/>
      </c>
      <c r="N933" s="36">
        <f>IF(D933="","",VLOOKUP(D933,'produto-estoque-total-7'!A:AB,21,0))</f>
        <v/>
      </c>
      <c r="O933" s="1">
        <f>IF(D933="","",VLOOKUP(D933,'produto-estoque-total-7'!A:AB,22,0))</f>
        <v/>
      </c>
      <c r="P933" s="36">
        <f>IF(D933="","",VLOOKUP(D933,'produto-estoque-total-7'!A:AB,23,0))</f>
        <v/>
      </c>
      <c r="Q933" s="1">
        <f>IF(D933="","",VLOOKUP(D933,'produto-estoque-total-7'!A:AB,24,0))</f>
        <v/>
      </c>
      <c r="R933" s="38">
        <f>IFERROR(IF(D933="","",VLOOKUP(D933,'produto-venda-7'!B:N,13,0)),"C")</f>
        <v/>
      </c>
      <c r="S933" s="39">
        <f>IF(D933="","",VLOOKUP(D933,'produto-estoque-total-7'!A:AB,6,0))</f>
        <v/>
      </c>
      <c r="T933" s="39">
        <f>IF(D933="","",VLOOKUP(D933,'produto-estoque-total-7'!A:AB,5,0))</f>
        <v/>
      </c>
      <c r="U933" s="40">
        <f>IF(D933="","",VLOOKUP(D933,'produto-estoque-total-7'!A:AB,11,0))</f>
        <v/>
      </c>
      <c r="V933" s="41">
        <f>IF(D933="","",IFERROR(VLOOKUP(D933,'produto-entrada-7'!A:M,10,0),0))</f>
        <v/>
      </c>
      <c r="W933" s="42" t="n"/>
      <c r="X933" s="39">
        <f>IF(D933="","",VLOOKUP(D933,'produto-estoque-total-7'!A:AB,8,0))</f>
        <v/>
      </c>
      <c r="Y933" s="39">
        <f>IF(D933="","",VLOOKUP(D933,'produto-estoque-total-7'!A:AB,9,0))</f>
        <v/>
      </c>
      <c r="Z933" s="39">
        <f>IF(D933="","",VLOOKUP(D933,'produto-estoque-total-7'!A:AB,10,0))</f>
        <v/>
      </c>
      <c r="AA933" s="39">
        <f>IFERROR(IF(D933="","",VLOOKUP(D933,'produto-venda-7'!B:N,4,0)),0)</f>
        <v/>
      </c>
      <c r="AB933" s="39">
        <f>IFERROR(IF(D933="","",VLOOKUP(D933,'produto-venda-7'!B:N,5,0)),0)</f>
        <v/>
      </c>
      <c r="AC933" s="39">
        <f>IF(D933="","",IFERROR(AA933/90,0))</f>
        <v/>
      </c>
      <c r="AD933" s="36">
        <f>IF(D933="","",IFERROR(VLOOKUP(D933,'produto-entrada-7'!A:M,4,0),0))</f>
        <v/>
      </c>
      <c r="AE933" s="36">
        <f>IFERROR(IF(D933="","",VLOOKUP(D933,'produto-venda-7'!B:N,10,0)),0)</f>
        <v/>
      </c>
      <c r="AF933" s="36">
        <f>IF(D933="","",IFERROR(VLOOKUP(D933,'produto-entrada-7'!A:M,11,0),0))</f>
        <v/>
      </c>
      <c r="AG933" s="1">
        <f>IF(D933="","",IFERROR(VLOOKUP(D933,'produto-entrada-7'!A:M,12,0),0))</f>
        <v/>
      </c>
      <c r="AH933" s="1">
        <f>IF(D933="","",IFERROR(VLOOKUP(D933,'produto-entrada-7'!A:M,13,0),0))</f>
        <v/>
      </c>
      <c r="AI933" s="36">
        <f>IFERROR(IF(D933="","",VLOOKUP(D933,'produto-venda-7'!B:N,11,0)),0)</f>
        <v/>
      </c>
      <c r="AJ933" s="43">
        <f>IF(D933="","",IFERROR(AI933*AB933,0))</f>
        <v/>
      </c>
      <c r="AK933" s="44">
        <f>IFERROR(IF(D933="","",VLOOKUP(F933,'ANALISE FORNECEDOR'!$A:$I,8,0)),"")</f>
        <v/>
      </c>
      <c r="AL933" s="44">
        <f>IF(D933="","",AVERAGE(AM933,AK933))</f>
        <v/>
      </c>
      <c r="AM933" s="44">
        <f>IFERROR(IF(D933="","",VLOOKUP(F933,'ANALISE FORNECEDOR'!$A:$I,9,0)),"")</f>
        <v/>
      </c>
      <c r="AN933" s="45">
        <f>IF(D933="","",IF(Y933&gt;12,AI933*(U933+Y933),AI933*U933))</f>
        <v/>
      </c>
      <c r="AO933" s="45">
        <f>IF(D933="","",IF(Y933&gt;12,AI933*(U933+V933+Y933),AI933*(U933+V933)))</f>
        <v/>
      </c>
      <c r="AP933" s="46">
        <f>IF(D933="","",IF(Y933&gt;12,AG933*(U933+Y933),AG933*U933))</f>
        <v/>
      </c>
      <c r="AQ933" s="46">
        <f>IF(D933="","",IF(Y933&gt;12,AG933*(U933+V933+Y933),AG933*(U933+V933)))</f>
        <v/>
      </c>
      <c r="AR933" s="46">
        <f>IF(D933="","",IF(OR(R933="A",R933="AA",R933="AAA"),AP933,0))</f>
        <v/>
      </c>
      <c r="AS933" s="46">
        <f>IF(D933="","",IF(R933="B",AP933,0))</f>
        <v/>
      </c>
      <c r="AT933" s="46">
        <f>IF(D933="","",IF(R933="C",AP933,0))</f>
        <v/>
      </c>
      <c r="AU933" s="47">
        <f>IF(D933="","",IFERROR(AN933/AJ933,0))</f>
        <v/>
      </c>
      <c r="AV933" s="47">
        <f>IF(D933="","",IFERROR(((AO933)/AJ933),0))</f>
        <v/>
      </c>
      <c r="AW933" s="48">
        <f>IF(D933="","",IF(OR(S933="S",NOT(AND(ISNUMBER(AC933),ISNUMBER(AL933),AC933*AL933&gt;=0))),0,AC933*AL933))</f>
        <v/>
      </c>
      <c r="AX933" s="49">
        <f>IFERROR(IF(D933="","",AW933*AG933),0)</f>
        <v/>
      </c>
      <c r="AY933" s="48">
        <f>IF(D933="","",IF(OR(S933="S",NOT(AND(ISNUMBER(AC933),ISNUMBER(AK933),AC933*AK933&gt;=0))),0,AC933*AK933))</f>
        <v/>
      </c>
      <c r="AZ933" s="48">
        <f>IFERROR(IF(D933="","",IF(AY933=0,0,IF(((AY933)-(U933+Y933))&lt;0,0,(AY933)-U933))),0)</f>
        <v/>
      </c>
      <c r="BA933" s="49">
        <f>IF(D933="","",AZ933*AG933)</f>
        <v/>
      </c>
      <c r="BB933" s="49">
        <f>IF(D933="","",IF(OR(R933="A",R933="AA",R933="AAA"),BA933,0))</f>
        <v/>
      </c>
      <c r="BC933" s="49">
        <f>IF(D933="","",IF(R933="B",BA933,0))</f>
        <v/>
      </c>
      <c r="BD933" s="49">
        <f>IF(D933="","",IF(R933="B",BA933,0))</f>
        <v/>
      </c>
      <c r="BE933" s="49">
        <f>IF(D933="","",IF(S933="S",
1,
IF(AC933=0,
1,
IF(
IFERROR(((U933+Y933)*AG933)/((AC933*AK933)*AG933),0)&lt;0,
0,
IF(
IFERROR(((U933+Y933)*AG933)/((AC933*AK933)*AG933),0)&gt;1,
1,
IFERROR(((U933+Y933)*AG933)/((AC933*AK933)*AG933),0)
)
)
)
))</f>
        <v/>
      </c>
      <c r="BF933" s="49">
        <f>IF(D933="","",IF(S933="S",
1,
IF(AC933=0,
1,
IF(
IFERROR(((U933+V933+Y933)*AG933)/((AC933*AK933)*AG933),0)&lt;0,
0,
IF(
IFERROR(((U933+V933+Y933)*AG933)/((AC933*AK933)*AG933),0)&gt;1,
1,
IFERROR(((U933+V933+Y933)*AG933)/((AC933*AK933)*AG933),0)
)
)
)
))</f>
        <v/>
      </c>
      <c r="BG933" s="50">
        <f>IF(D933="","",IF(S933="S",0,IF(AND(ISNUMBER(AC933),ISNUMBER(AM933)),IF(OR(AC933*AM933&lt;0,ISERR(AC933*AM933)),0,AC933*AM933),0)))</f>
        <v/>
      </c>
      <c r="BH933" s="50">
        <f>IF(D933="","",IF(BY933&gt;TODAY()-60,0,IF(Y933&gt;12,MAX(0,(U933+Y933)-BG933),MAX(0,U933-BG933))))</f>
        <v/>
      </c>
      <c r="BI933" s="51">
        <f>IF(D933="","",BH933*AG933)</f>
        <v/>
      </c>
      <c r="BJ933" s="51">
        <f>IF(D933="","",IF(OR(R933="A",R933="AA",R933="AAA"),BI933,0))</f>
        <v/>
      </c>
      <c r="BK933" s="51">
        <f>IF(D933="","",IF(R933="B",BI933,0))</f>
        <v/>
      </c>
      <c r="BL933" s="51">
        <f>IF(D933="","",IF(R933="C",BI933,0))</f>
        <v/>
      </c>
      <c r="BM933" s="51">
        <f>IF(D933="","",IFERROR(MAX(0,MIN(BI933/AP933,1)),0))</f>
        <v/>
      </c>
      <c r="BN933" s="52">
        <f>IF(D933="","",AB933*AG933)</f>
        <v/>
      </c>
      <c r="BO933" s="52">
        <f>IF(D933="","",(U933+V933+X933)*AG933)</f>
        <v/>
      </c>
      <c r="BP933" s="52">
        <f>IF(D933="","",(AB933*3)*AG933)</f>
        <v/>
      </c>
      <c r="BQ933" s="52">
        <f>IF(D933="","",IF(BO933-BP933&gt;0,0,BO933-BP933))</f>
        <v/>
      </c>
      <c r="BR933" s="52">
        <f>IF(D933="","",IF(BO933-BP933-BN933&gt;0,0,BO933-BP933-BN933))</f>
        <v/>
      </c>
      <c r="BS933" s="53">
        <f>IF(D933="","",IFERROR(AB933*AI933,0))</f>
        <v/>
      </c>
      <c r="BT933" s="53">
        <f>IF(D933="","",IFERROR(IF(X933&gt;12, AI933*(U933+V933+X933), AI933*(U933+V933)),0))</f>
        <v/>
      </c>
      <c r="BU933" s="53">
        <f>IF(D933="","",IFERROR(((AB933*3)*AI933),0))</f>
        <v/>
      </c>
      <c r="BV933" s="53">
        <f>IF(D933="","",IF(BT933-BU933&gt;0,0,BT933-BU933))</f>
        <v/>
      </c>
      <c r="BW933" s="53">
        <f>IF(D933="","",IF(BT933-BU933-BS933&gt;0,0,BT933-BU933-BS933))</f>
        <v/>
      </c>
      <c r="BX933" s="36">
        <f>IF(D933="","",IFERROR(VLOOKUP(D933,'produto-entrada-7'!A:M,3,0),"SEM PEDIDO"))</f>
        <v/>
      </c>
      <c r="BY933" s="36">
        <f>IF(D933="","",VLOOKUP(D933,'produto-estoque-total-7'!A:AB,25,0))</f>
        <v/>
      </c>
      <c r="BZ933" s="36">
        <f>IF(D933="","",IFERROR(VLOOKUP(D933,'produto-estoque-total-7'!A:AB,26,0)/100,0))</f>
        <v/>
      </c>
      <c r="CA933" s="36">
        <f>IF(D933="","",IFERROR(VLOOKUP(D933,'produto-estoque-total-7'!A:AB,27,0)/100,0))</f>
        <v/>
      </c>
      <c r="CB933" s="41">
        <f>IF(D933="","",V933*AF933)</f>
        <v/>
      </c>
      <c r="CC933" s="41">
        <f>IF(D933="","",V933*AI933)</f>
        <v/>
      </c>
      <c r="CD933" s="54">
        <f>IF(D933="","",VLOOKUP(D933,'produto-estoque-total-7'!A:AB,28,0))</f>
        <v/>
      </c>
    </row>
    <row r="934">
      <c r="A934" s="36">
        <f>IF(D934="","",VLOOKUP(D934,'produto-estoque-total-7'!A:AB,3,0))</f>
        <v/>
      </c>
      <c r="B934" s="1">
        <f>IF(D934="","",VLOOKUP(D934,'produto-estoque-total-7'!A:AB,12,0))</f>
        <v/>
      </c>
      <c r="C934" s="1">
        <f>IF(D934="","",VLOOKUP(D934,'produto-estoque-total-7'!A:AB,2,0))</f>
        <v/>
      </c>
      <c r="D934" s="37">
        <f>IFERROR(IF('produto-estoque-total-7'!A933="","",'produto-estoque-total-7'!A933),"")</f>
        <v/>
      </c>
      <c r="E934" s="1">
        <f>IF(D934="","",VLOOKUP(D934,'produto-estoque-total-7'!A:AB,4,0))</f>
        <v/>
      </c>
      <c r="F934" s="36">
        <f>IF(D934="","",VLOOKUP(D934,'produto-estoque-total-7'!A:AB,13,0))</f>
        <v/>
      </c>
      <c r="G934" s="1">
        <f>IF(F934="","",VLOOKUP(F934,'FORNECEDORES X COMPRADOR'!A:D,4,0))</f>
        <v/>
      </c>
      <c r="H934" s="1">
        <f>IF(F934="","",VLOOKUP(F934,'FORNECEDORES X COMPRADOR'!A:E,5,0))</f>
        <v/>
      </c>
      <c r="I934" s="36">
        <f>IF(D934="","",VLOOKUP(D934,'produto-estoque-total-7'!A:AB,15,0))</f>
        <v/>
      </c>
      <c r="J934" s="36">
        <f>IF(D934="","",VLOOKUP(D934,'produto-estoque-total-7'!A:AB,19,0))</f>
        <v/>
      </c>
      <c r="K934" s="1">
        <f>IF(D934="","",VLOOKUP(D934,'produto-estoque-total-7'!A:AB,20,0))</f>
        <v/>
      </c>
      <c r="L934" s="36">
        <f>IF(D934="","",VLOOKUP(D934,'produto-estoque-total-7'!A:AB,17,0))</f>
        <v/>
      </c>
      <c r="M934" s="1">
        <f>IF(D934="","",VLOOKUP(D934,'produto-estoque-total-7'!A:AB,18,0))</f>
        <v/>
      </c>
      <c r="N934" s="36">
        <f>IF(D934="","",VLOOKUP(D934,'produto-estoque-total-7'!A:AB,21,0))</f>
        <v/>
      </c>
      <c r="O934" s="1">
        <f>IF(D934="","",VLOOKUP(D934,'produto-estoque-total-7'!A:AB,22,0))</f>
        <v/>
      </c>
      <c r="P934" s="36">
        <f>IF(D934="","",VLOOKUP(D934,'produto-estoque-total-7'!A:AB,23,0))</f>
        <v/>
      </c>
      <c r="Q934" s="1">
        <f>IF(D934="","",VLOOKUP(D934,'produto-estoque-total-7'!A:AB,24,0))</f>
        <v/>
      </c>
      <c r="R934" s="38">
        <f>IFERROR(IF(D934="","",VLOOKUP(D934,'produto-venda-7'!B:N,13,0)),"C")</f>
        <v/>
      </c>
      <c r="S934" s="39">
        <f>IF(D934="","",VLOOKUP(D934,'produto-estoque-total-7'!A:AB,6,0))</f>
        <v/>
      </c>
      <c r="T934" s="39">
        <f>IF(D934="","",VLOOKUP(D934,'produto-estoque-total-7'!A:AB,5,0))</f>
        <v/>
      </c>
      <c r="U934" s="40">
        <f>IF(D934="","",VLOOKUP(D934,'produto-estoque-total-7'!A:AB,11,0))</f>
        <v/>
      </c>
      <c r="V934" s="41">
        <f>IF(D934="","",IFERROR(VLOOKUP(D934,'produto-entrada-7'!A:M,10,0),0))</f>
        <v/>
      </c>
      <c r="W934" s="42" t="n"/>
      <c r="X934" s="39">
        <f>IF(D934="","",VLOOKUP(D934,'produto-estoque-total-7'!A:AB,8,0))</f>
        <v/>
      </c>
      <c r="Y934" s="39">
        <f>IF(D934="","",VLOOKUP(D934,'produto-estoque-total-7'!A:AB,9,0))</f>
        <v/>
      </c>
      <c r="Z934" s="39">
        <f>IF(D934="","",VLOOKUP(D934,'produto-estoque-total-7'!A:AB,10,0))</f>
        <v/>
      </c>
      <c r="AA934" s="39">
        <f>IFERROR(IF(D934="","",VLOOKUP(D934,'produto-venda-7'!B:N,4,0)),0)</f>
        <v/>
      </c>
      <c r="AB934" s="39">
        <f>IFERROR(IF(D934="","",VLOOKUP(D934,'produto-venda-7'!B:N,5,0)),0)</f>
        <v/>
      </c>
      <c r="AC934" s="39">
        <f>IF(D934="","",IFERROR(AA934/90,0))</f>
        <v/>
      </c>
      <c r="AD934" s="36">
        <f>IF(D934="","",IFERROR(VLOOKUP(D934,'produto-entrada-7'!A:M,4,0),0))</f>
        <v/>
      </c>
      <c r="AE934" s="36">
        <f>IFERROR(IF(D934="","",VLOOKUP(D934,'produto-venda-7'!B:N,10,0)),0)</f>
        <v/>
      </c>
      <c r="AF934" s="36">
        <f>IF(D934="","",IFERROR(VLOOKUP(D934,'produto-entrada-7'!A:M,11,0),0))</f>
        <v/>
      </c>
      <c r="AG934" s="1">
        <f>IF(D934="","",IFERROR(VLOOKUP(D934,'produto-entrada-7'!A:M,12,0),0))</f>
        <v/>
      </c>
      <c r="AH934" s="1">
        <f>IF(D934="","",IFERROR(VLOOKUP(D934,'produto-entrada-7'!A:M,13,0),0))</f>
        <v/>
      </c>
      <c r="AI934" s="36">
        <f>IFERROR(IF(D934="","",VLOOKUP(D934,'produto-venda-7'!B:N,11,0)),0)</f>
        <v/>
      </c>
      <c r="AJ934" s="43">
        <f>IF(D934="","",IFERROR(AI934*AB934,0))</f>
        <v/>
      </c>
      <c r="AK934" s="44">
        <f>IFERROR(IF(D934="","",VLOOKUP(F934,'ANALISE FORNECEDOR'!$A:$I,8,0)),"")</f>
        <v/>
      </c>
      <c r="AL934" s="44">
        <f>IF(D934="","",AVERAGE(AM934,AK934))</f>
        <v/>
      </c>
      <c r="AM934" s="44">
        <f>IFERROR(IF(D934="","",VLOOKUP(F934,'ANALISE FORNECEDOR'!$A:$I,9,0)),"")</f>
        <v/>
      </c>
      <c r="AN934" s="45">
        <f>IF(D934="","",IF(Y934&gt;12,AI934*(U934+Y934),AI934*U934))</f>
        <v/>
      </c>
      <c r="AO934" s="45">
        <f>IF(D934="","",IF(Y934&gt;12,AI934*(U934+V934+Y934),AI934*(U934+V934)))</f>
        <v/>
      </c>
      <c r="AP934" s="46">
        <f>IF(D934="","",IF(Y934&gt;12,AG934*(U934+Y934),AG934*U934))</f>
        <v/>
      </c>
      <c r="AQ934" s="46">
        <f>IF(D934="","",IF(Y934&gt;12,AG934*(U934+V934+Y934),AG934*(U934+V934)))</f>
        <v/>
      </c>
      <c r="AR934" s="46">
        <f>IF(D934="","",IF(OR(R934="A",R934="AA",R934="AAA"),AP934,0))</f>
        <v/>
      </c>
      <c r="AS934" s="46">
        <f>IF(D934="","",IF(R934="B",AP934,0))</f>
        <v/>
      </c>
      <c r="AT934" s="46">
        <f>IF(D934="","",IF(R934="C",AP934,0))</f>
        <v/>
      </c>
      <c r="AU934" s="47">
        <f>IF(D934="","",IFERROR(AN934/AJ934,0))</f>
        <v/>
      </c>
      <c r="AV934" s="47">
        <f>IF(D934="","",IFERROR(((AO934)/AJ934),0))</f>
        <v/>
      </c>
      <c r="AW934" s="48">
        <f>IF(D934="","",IF(OR(S934="S",NOT(AND(ISNUMBER(AC934),ISNUMBER(AL934),AC934*AL934&gt;=0))),0,AC934*AL934))</f>
        <v/>
      </c>
      <c r="AX934" s="49">
        <f>IFERROR(IF(D934="","",AW934*AG934),0)</f>
        <v/>
      </c>
      <c r="AY934" s="48">
        <f>IF(D934="","",IF(OR(S934="S",NOT(AND(ISNUMBER(AC934),ISNUMBER(AK934),AC934*AK934&gt;=0))),0,AC934*AK934))</f>
        <v/>
      </c>
      <c r="AZ934" s="48">
        <f>IFERROR(IF(D934="","",IF(AY934=0,0,IF(((AY934)-(U934+Y934))&lt;0,0,(AY934)-U934))),0)</f>
        <v/>
      </c>
      <c r="BA934" s="49">
        <f>IF(D934="","",AZ934*AG934)</f>
        <v/>
      </c>
      <c r="BB934" s="49">
        <f>IF(D934="","",IF(OR(R934="A",R934="AA",R934="AAA"),BA934,0))</f>
        <v/>
      </c>
      <c r="BC934" s="49">
        <f>IF(D934="","",IF(R934="B",BA934,0))</f>
        <v/>
      </c>
      <c r="BD934" s="49">
        <f>IF(D934="","",IF(R934="B",BA934,0))</f>
        <v/>
      </c>
      <c r="BE934" s="49">
        <f>IF(D934="","",IF(S934="S",
1,
IF(AC934=0,
1,
IF(
IFERROR(((U934+Y934)*AG934)/((AC934*AK934)*AG934),0)&lt;0,
0,
IF(
IFERROR(((U934+Y934)*AG934)/((AC934*AK934)*AG934),0)&gt;1,
1,
IFERROR(((U934+Y934)*AG934)/((AC934*AK934)*AG934),0)
)
)
)
))</f>
        <v/>
      </c>
      <c r="BF934" s="49">
        <f>IF(D934="","",IF(S934="S",
1,
IF(AC934=0,
1,
IF(
IFERROR(((U934+V934+Y934)*AG934)/((AC934*AK934)*AG934),0)&lt;0,
0,
IF(
IFERROR(((U934+V934+Y934)*AG934)/((AC934*AK934)*AG934),0)&gt;1,
1,
IFERROR(((U934+V934+Y934)*AG934)/((AC934*AK934)*AG934),0)
)
)
)
))</f>
        <v/>
      </c>
      <c r="BG934" s="50">
        <f>IF(D934="","",IF(S934="S",0,IF(AND(ISNUMBER(AC934),ISNUMBER(AM934)),IF(OR(AC934*AM934&lt;0,ISERR(AC934*AM934)),0,AC934*AM934),0)))</f>
        <v/>
      </c>
      <c r="BH934" s="50">
        <f>IF(D934="","",IF(BY934&gt;TODAY()-60,0,IF(Y934&gt;12,MAX(0,(U934+Y934)-BG934),MAX(0,U934-BG934))))</f>
        <v/>
      </c>
      <c r="BI934" s="51">
        <f>IF(D934="","",BH934*AG934)</f>
        <v/>
      </c>
      <c r="BJ934" s="51">
        <f>IF(D934="","",IF(OR(R934="A",R934="AA",R934="AAA"),BI934,0))</f>
        <v/>
      </c>
      <c r="BK934" s="51">
        <f>IF(D934="","",IF(R934="B",BI934,0))</f>
        <v/>
      </c>
      <c r="BL934" s="51">
        <f>IF(D934="","",IF(R934="C",BI934,0))</f>
        <v/>
      </c>
      <c r="BM934" s="51">
        <f>IF(D934="","",IFERROR(MAX(0,MIN(BI934/AP934,1)),0))</f>
        <v/>
      </c>
      <c r="BN934" s="52">
        <f>IF(D934="","",AB934*AG934)</f>
        <v/>
      </c>
      <c r="BO934" s="52">
        <f>IF(D934="","",(U934+V934+X934)*AG934)</f>
        <v/>
      </c>
      <c r="BP934" s="52">
        <f>IF(D934="","",(AB934*3)*AG934)</f>
        <v/>
      </c>
      <c r="BQ934" s="52">
        <f>IF(D934="","",IF(BO934-BP934&gt;0,0,BO934-BP934))</f>
        <v/>
      </c>
      <c r="BR934" s="52">
        <f>IF(D934="","",IF(BO934-BP934-BN934&gt;0,0,BO934-BP934-BN934))</f>
        <v/>
      </c>
      <c r="BS934" s="53">
        <f>IF(D934="","",IFERROR(AB934*AI934,0))</f>
        <v/>
      </c>
      <c r="BT934" s="53">
        <f>IF(D934="","",IFERROR(IF(X934&gt;12, AI934*(U934+V934+X934), AI934*(U934+V934)),0))</f>
        <v/>
      </c>
      <c r="BU934" s="53">
        <f>IF(D934="","",IFERROR(((AB934*3)*AI934),0))</f>
        <v/>
      </c>
      <c r="BV934" s="53">
        <f>IF(D934="","",IF(BT934-BU934&gt;0,0,BT934-BU934))</f>
        <v/>
      </c>
      <c r="BW934" s="53">
        <f>IF(D934="","",IF(BT934-BU934-BS934&gt;0,0,BT934-BU934-BS934))</f>
        <v/>
      </c>
      <c r="BX934" s="36">
        <f>IF(D934="","",IFERROR(VLOOKUP(D934,'produto-entrada-7'!A:M,3,0),"SEM PEDIDO"))</f>
        <v/>
      </c>
      <c r="BY934" s="36">
        <f>IF(D934="","",VLOOKUP(D934,'produto-estoque-total-7'!A:AB,25,0))</f>
        <v/>
      </c>
      <c r="BZ934" s="36">
        <f>IF(D934="","",IFERROR(VLOOKUP(D934,'produto-estoque-total-7'!A:AB,26,0)/100,0))</f>
        <v/>
      </c>
      <c r="CA934" s="36">
        <f>IF(D934="","",IFERROR(VLOOKUP(D934,'produto-estoque-total-7'!A:AB,27,0)/100,0))</f>
        <v/>
      </c>
      <c r="CB934" s="41">
        <f>IF(D934="","",V934*AF934)</f>
        <v/>
      </c>
      <c r="CC934" s="41">
        <f>IF(D934="","",V934*AI934)</f>
        <v/>
      </c>
      <c r="CD934" s="54">
        <f>IF(D934="","",VLOOKUP(D934,'produto-estoque-total-7'!A:AB,28,0))</f>
        <v/>
      </c>
    </row>
    <row r="935">
      <c r="A935" s="36">
        <f>IF(D935="","",VLOOKUP(D935,'produto-estoque-total-7'!A:AB,3,0))</f>
        <v/>
      </c>
      <c r="B935" s="1">
        <f>IF(D935="","",VLOOKUP(D935,'produto-estoque-total-7'!A:AB,12,0))</f>
        <v/>
      </c>
      <c r="C935" s="1">
        <f>IF(D935="","",VLOOKUP(D935,'produto-estoque-total-7'!A:AB,2,0))</f>
        <v/>
      </c>
      <c r="D935" s="37">
        <f>IFERROR(IF('produto-estoque-total-7'!A934="","",'produto-estoque-total-7'!A934),"")</f>
        <v/>
      </c>
      <c r="E935" s="1">
        <f>IF(D935="","",VLOOKUP(D935,'produto-estoque-total-7'!A:AB,4,0))</f>
        <v/>
      </c>
      <c r="F935" s="36">
        <f>IF(D935="","",VLOOKUP(D935,'produto-estoque-total-7'!A:AB,13,0))</f>
        <v/>
      </c>
      <c r="G935" s="1">
        <f>IF(F935="","",VLOOKUP(F935,'FORNECEDORES X COMPRADOR'!A:D,4,0))</f>
        <v/>
      </c>
      <c r="H935" s="1">
        <f>IF(F935="","",VLOOKUP(F935,'FORNECEDORES X COMPRADOR'!A:E,5,0))</f>
        <v/>
      </c>
      <c r="I935" s="36">
        <f>IF(D935="","",VLOOKUP(D935,'produto-estoque-total-7'!A:AB,15,0))</f>
        <v/>
      </c>
      <c r="J935" s="36">
        <f>IF(D935="","",VLOOKUP(D935,'produto-estoque-total-7'!A:AB,19,0))</f>
        <v/>
      </c>
      <c r="K935" s="1">
        <f>IF(D935="","",VLOOKUP(D935,'produto-estoque-total-7'!A:AB,20,0))</f>
        <v/>
      </c>
      <c r="L935" s="36">
        <f>IF(D935="","",VLOOKUP(D935,'produto-estoque-total-7'!A:AB,17,0))</f>
        <v/>
      </c>
      <c r="M935" s="1">
        <f>IF(D935="","",VLOOKUP(D935,'produto-estoque-total-7'!A:AB,18,0))</f>
        <v/>
      </c>
      <c r="N935" s="36">
        <f>IF(D935="","",VLOOKUP(D935,'produto-estoque-total-7'!A:AB,21,0))</f>
        <v/>
      </c>
      <c r="O935" s="1">
        <f>IF(D935="","",VLOOKUP(D935,'produto-estoque-total-7'!A:AB,22,0))</f>
        <v/>
      </c>
      <c r="P935" s="36">
        <f>IF(D935="","",VLOOKUP(D935,'produto-estoque-total-7'!A:AB,23,0))</f>
        <v/>
      </c>
      <c r="Q935" s="1">
        <f>IF(D935="","",VLOOKUP(D935,'produto-estoque-total-7'!A:AB,24,0))</f>
        <v/>
      </c>
      <c r="R935" s="38">
        <f>IFERROR(IF(D935="","",VLOOKUP(D935,'produto-venda-7'!B:N,13,0)),"C")</f>
        <v/>
      </c>
      <c r="S935" s="39">
        <f>IF(D935="","",VLOOKUP(D935,'produto-estoque-total-7'!A:AB,6,0))</f>
        <v/>
      </c>
      <c r="T935" s="39">
        <f>IF(D935="","",VLOOKUP(D935,'produto-estoque-total-7'!A:AB,5,0))</f>
        <v/>
      </c>
      <c r="U935" s="40">
        <f>IF(D935="","",VLOOKUP(D935,'produto-estoque-total-7'!A:AB,11,0))</f>
        <v/>
      </c>
      <c r="V935" s="41">
        <f>IF(D935="","",IFERROR(VLOOKUP(D935,'produto-entrada-7'!A:M,10,0),0))</f>
        <v/>
      </c>
      <c r="W935" s="42" t="n"/>
      <c r="X935" s="39">
        <f>IF(D935="","",VLOOKUP(D935,'produto-estoque-total-7'!A:AB,8,0))</f>
        <v/>
      </c>
      <c r="Y935" s="39">
        <f>IF(D935="","",VLOOKUP(D935,'produto-estoque-total-7'!A:AB,9,0))</f>
        <v/>
      </c>
      <c r="Z935" s="39">
        <f>IF(D935="","",VLOOKUP(D935,'produto-estoque-total-7'!A:AB,10,0))</f>
        <v/>
      </c>
      <c r="AA935" s="39">
        <f>IFERROR(IF(D935="","",VLOOKUP(D935,'produto-venda-7'!B:N,4,0)),0)</f>
        <v/>
      </c>
      <c r="AB935" s="39">
        <f>IFERROR(IF(D935="","",VLOOKUP(D935,'produto-venda-7'!B:N,5,0)),0)</f>
        <v/>
      </c>
      <c r="AC935" s="39">
        <f>IF(D935="","",IFERROR(AA935/90,0))</f>
        <v/>
      </c>
      <c r="AD935" s="36">
        <f>IF(D935="","",IFERROR(VLOOKUP(D935,'produto-entrada-7'!A:M,4,0),0))</f>
        <v/>
      </c>
      <c r="AE935" s="36">
        <f>IFERROR(IF(D935="","",VLOOKUP(D935,'produto-venda-7'!B:N,10,0)),0)</f>
        <v/>
      </c>
      <c r="AF935" s="36">
        <f>IF(D935="","",IFERROR(VLOOKUP(D935,'produto-entrada-7'!A:M,11,0),0))</f>
        <v/>
      </c>
      <c r="AG935" s="1">
        <f>IF(D935="","",IFERROR(VLOOKUP(D935,'produto-entrada-7'!A:M,12,0),0))</f>
        <v/>
      </c>
      <c r="AH935" s="1">
        <f>IF(D935="","",IFERROR(VLOOKUP(D935,'produto-entrada-7'!A:M,13,0),0))</f>
        <v/>
      </c>
      <c r="AI935" s="36">
        <f>IFERROR(IF(D935="","",VLOOKUP(D935,'produto-venda-7'!B:N,11,0)),0)</f>
        <v/>
      </c>
      <c r="AJ935" s="43">
        <f>IF(D935="","",IFERROR(AI935*AB935,0))</f>
        <v/>
      </c>
      <c r="AK935" s="44">
        <f>IFERROR(IF(D935="","",VLOOKUP(F935,'ANALISE FORNECEDOR'!$A:$I,8,0)),"")</f>
        <v/>
      </c>
      <c r="AL935" s="44">
        <f>IF(D935="","",AVERAGE(AM935,AK935))</f>
        <v/>
      </c>
      <c r="AM935" s="44">
        <f>IFERROR(IF(D935="","",VLOOKUP(F935,'ANALISE FORNECEDOR'!$A:$I,9,0)),"")</f>
        <v/>
      </c>
      <c r="AN935" s="45">
        <f>IF(D935="","",IF(Y935&gt;12,AI935*(U935+Y935),AI935*U935))</f>
        <v/>
      </c>
      <c r="AO935" s="45">
        <f>IF(D935="","",IF(Y935&gt;12,AI935*(U935+V935+Y935),AI935*(U935+V935)))</f>
        <v/>
      </c>
      <c r="AP935" s="46">
        <f>IF(D935="","",IF(Y935&gt;12,AG935*(U935+Y935),AG935*U935))</f>
        <v/>
      </c>
      <c r="AQ935" s="46">
        <f>IF(D935="","",IF(Y935&gt;12,AG935*(U935+V935+Y935),AG935*(U935+V935)))</f>
        <v/>
      </c>
      <c r="AR935" s="46">
        <f>IF(D935="","",IF(OR(R935="A",R935="AA",R935="AAA"),AP935,0))</f>
        <v/>
      </c>
      <c r="AS935" s="46">
        <f>IF(D935="","",IF(R935="B",AP935,0))</f>
        <v/>
      </c>
      <c r="AT935" s="46">
        <f>IF(D935="","",IF(R935="C",AP935,0))</f>
        <v/>
      </c>
      <c r="AU935" s="47">
        <f>IF(D935="","",IFERROR(AN935/AJ935,0))</f>
        <v/>
      </c>
      <c r="AV935" s="47">
        <f>IF(D935="","",IFERROR(((AO935)/AJ935),0))</f>
        <v/>
      </c>
      <c r="AW935" s="48">
        <f>IF(D935="","",IF(OR(S935="S",NOT(AND(ISNUMBER(AC935),ISNUMBER(AL935),AC935*AL935&gt;=0))),0,AC935*AL935))</f>
        <v/>
      </c>
      <c r="AX935" s="49">
        <f>IFERROR(IF(D935="","",AW935*AG935),0)</f>
        <v/>
      </c>
      <c r="AY935" s="48">
        <f>IF(D935="","",IF(OR(S935="S",NOT(AND(ISNUMBER(AC935),ISNUMBER(AK935),AC935*AK935&gt;=0))),0,AC935*AK935))</f>
        <v/>
      </c>
      <c r="AZ935" s="48">
        <f>IFERROR(IF(D935="","",IF(AY935=0,0,IF(((AY935)-(U935+Y935))&lt;0,0,(AY935)-U935))),0)</f>
        <v/>
      </c>
      <c r="BA935" s="49">
        <f>IF(D935="","",AZ935*AG935)</f>
        <v/>
      </c>
      <c r="BB935" s="49">
        <f>IF(D935="","",IF(OR(R935="A",R935="AA",R935="AAA"),BA935,0))</f>
        <v/>
      </c>
      <c r="BC935" s="49">
        <f>IF(D935="","",IF(R935="B",BA935,0))</f>
        <v/>
      </c>
      <c r="BD935" s="49">
        <f>IF(D935="","",IF(R935="B",BA935,0))</f>
        <v/>
      </c>
      <c r="BE935" s="49">
        <f>IF(D935="","",IF(S935="S",
1,
IF(AC935=0,
1,
IF(
IFERROR(((U935+Y935)*AG935)/((AC935*AK935)*AG935),0)&lt;0,
0,
IF(
IFERROR(((U935+Y935)*AG935)/((AC935*AK935)*AG935),0)&gt;1,
1,
IFERROR(((U935+Y935)*AG935)/((AC935*AK935)*AG935),0)
)
)
)
))</f>
        <v/>
      </c>
      <c r="BF935" s="49">
        <f>IF(D935="","",IF(S935="S",
1,
IF(AC935=0,
1,
IF(
IFERROR(((U935+V935+Y935)*AG935)/((AC935*AK935)*AG935),0)&lt;0,
0,
IF(
IFERROR(((U935+V935+Y935)*AG935)/((AC935*AK935)*AG935),0)&gt;1,
1,
IFERROR(((U935+V935+Y935)*AG935)/((AC935*AK935)*AG935),0)
)
)
)
))</f>
        <v/>
      </c>
      <c r="BG935" s="50">
        <f>IF(D935="","",IF(S935="S",0,IF(AND(ISNUMBER(AC935),ISNUMBER(AM935)),IF(OR(AC935*AM935&lt;0,ISERR(AC935*AM935)),0,AC935*AM935),0)))</f>
        <v/>
      </c>
      <c r="BH935" s="50">
        <f>IF(D935="","",IF(BY935&gt;TODAY()-60,0,IF(Y935&gt;12,MAX(0,(U935+Y935)-BG935),MAX(0,U935-BG935))))</f>
        <v/>
      </c>
      <c r="BI935" s="51">
        <f>IF(D935="","",BH935*AG935)</f>
        <v/>
      </c>
      <c r="BJ935" s="51">
        <f>IF(D935="","",IF(OR(R935="A",R935="AA",R935="AAA"),BI935,0))</f>
        <v/>
      </c>
      <c r="BK935" s="51">
        <f>IF(D935="","",IF(R935="B",BI935,0))</f>
        <v/>
      </c>
      <c r="BL935" s="51">
        <f>IF(D935="","",IF(R935="C",BI935,0))</f>
        <v/>
      </c>
      <c r="BM935" s="51">
        <f>IF(D935="","",IFERROR(MAX(0,MIN(BI935/AP935,1)),0))</f>
        <v/>
      </c>
      <c r="BN935" s="52">
        <f>IF(D935="","",AB935*AG935)</f>
        <v/>
      </c>
      <c r="BO935" s="52">
        <f>IF(D935="","",(U935+V935+X935)*AG935)</f>
        <v/>
      </c>
      <c r="BP935" s="52">
        <f>IF(D935="","",(AB935*3)*AG935)</f>
        <v/>
      </c>
      <c r="BQ935" s="52">
        <f>IF(D935="","",IF(BO935-BP935&gt;0,0,BO935-BP935))</f>
        <v/>
      </c>
      <c r="BR935" s="52">
        <f>IF(D935="","",IF(BO935-BP935-BN935&gt;0,0,BO935-BP935-BN935))</f>
        <v/>
      </c>
      <c r="BS935" s="53">
        <f>IF(D935="","",IFERROR(AB935*AI935,0))</f>
        <v/>
      </c>
      <c r="BT935" s="53">
        <f>IF(D935="","",IFERROR(IF(X935&gt;12, AI935*(U935+V935+X935), AI935*(U935+V935)),0))</f>
        <v/>
      </c>
      <c r="BU935" s="53">
        <f>IF(D935="","",IFERROR(((AB935*3)*AI935),0))</f>
        <v/>
      </c>
      <c r="BV935" s="53">
        <f>IF(D935="","",IF(BT935-BU935&gt;0,0,BT935-BU935))</f>
        <v/>
      </c>
      <c r="BW935" s="53">
        <f>IF(D935="","",IF(BT935-BU935-BS935&gt;0,0,BT935-BU935-BS935))</f>
        <v/>
      </c>
      <c r="BX935" s="36">
        <f>IF(D935="","",IFERROR(VLOOKUP(D935,'produto-entrada-7'!A:M,3,0),"SEM PEDIDO"))</f>
        <v/>
      </c>
      <c r="BY935" s="36">
        <f>IF(D935="","",VLOOKUP(D935,'produto-estoque-total-7'!A:AB,25,0))</f>
        <v/>
      </c>
      <c r="BZ935" s="36">
        <f>IF(D935="","",IFERROR(VLOOKUP(D935,'produto-estoque-total-7'!A:AB,26,0)/100,0))</f>
        <v/>
      </c>
      <c r="CA935" s="36">
        <f>IF(D935="","",IFERROR(VLOOKUP(D935,'produto-estoque-total-7'!A:AB,27,0)/100,0))</f>
        <v/>
      </c>
      <c r="CB935" s="41">
        <f>IF(D935="","",V935*AF935)</f>
        <v/>
      </c>
      <c r="CC935" s="41">
        <f>IF(D935="","",V935*AI935)</f>
        <v/>
      </c>
      <c r="CD935" s="54">
        <f>IF(D935="","",VLOOKUP(D935,'produto-estoque-total-7'!A:AB,28,0))</f>
        <v/>
      </c>
    </row>
    <row r="936">
      <c r="A936" s="36">
        <f>IF(D936="","",VLOOKUP(D936,'produto-estoque-total-7'!A:AB,3,0))</f>
        <v/>
      </c>
      <c r="B936" s="1">
        <f>IF(D936="","",VLOOKUP(D936,'produto-estoque-total-7'!A:AB,12,0))</f>
        <v/>
      </c>
      <c r="C936" s="1">
        <f>IF(D936="","",VLOOKUP(D936,'produto-estoque-total-7'!A:AB,2,0))</f>
        <v/>
      </c>
      <c r="D936" s="37">
        <f>IFERROR(IF('produto-estoque-total-7'!A935="","",'produto-estoque-total-7'!A935),"")</f>
        <v/>
      </c>
      <c r="E936" s="1">
        <f>IF(D936="","",VLOOKUP(D936,'produto-estoque-total-7'!A:AB,4,0))</f>
        <v/>
      </c>
      <c r="F936" s="36">
        <f>IF(D936="","",VLOOKUP(D936,'produto-estoque-total-7'!A:AB,13,0))</f>
        <v/>
      </c>
      <c r="G936" s="1">
        <f>IF(F936="","",VLOOKUP(F936,'FORNECEDORES X COMPRADOR'!A:D,4,0))</f>
        <v/>
      </c>
      <c r="H936" s="1">
        <f>IF(F936="","",VLOOKUP(F936,'FORNECEDORES X COMPRADOR'!A:E,5,0))</f>
        <v/>
      </c>
      <c r="I936" s="36">
        <f>IF(D936="","",VLOOKUP(D936,'produto-estoque-total-7'!A:AB,15,0))</f>
        <v/>
      </c>
      <c r="J936" s="36">
        <f>IF(D936="","",VLOOKUP(D936,'produto-estoque-total-7'!A:AB,19,0))</f>
        <v/>
      </c>
      <c r="K936" s="1">
        <f>IF(D936="","",VLOOKUP(D936,'produto-estoque-total-7'!A:AB,20,0))</f>
        <v/>
      </c>
      <c r="L936" s="36">
        <f>IF(D936="","",VLOOKUP(D936,'produto-estoque-total-7'!A:AB,17,0))</f>
        <v/>
      </c>
      <c r="M936" s="1">
        <f>IF(D936="","",VLOOKUP(D936,'produto-estoque-total-7'!A:AB,18,0))</f>
        <v/>
      </c>
      <c r="N936" s="36">
        <f>IF(D936="","",VLOOKUP(D936,'produto-estoque-total-7'!A:AB,21,0))</f>
        <v/>
      </c>
      <c r="O936" s="1">
        <f>IF(D936="","",VLOOKUP(D936,'produto-estoque-total-7'!A:AB,22,0))</f>
        <v/>
      </c>
      <c r="P936" s="36">
        <f>IF(D936="","",VLOOKUP(D936,'produto-estoque-total-7'!A:AB,23,0))</f>
        <v/>
      </c>
      <c r="Q936" s="1">
        <f>IF(D936="","",VLOOKUP(D936,'produto-estoque-total-7'!A:AB,24,0))</f>
        <v/>
      </c>
      <c r="R936" s="38">
        <f>IFERROR(IF(D936="","",VLOOKUP(D936,'produto-venda-7'!B:N,13,0)),"C")</f>
        <v/>
      </c>
      <c r="S936" s="39">
        <f>IF(D936="","",VLOOKUP(D936,'produto-estoque-total-7'!A:AB,6,0))</f>
        <v/>
      </c>
      <c r="T936" s="39">
        <f>IF(D936="","",VLOOKUP(D936,'produto-estoque-total-7'!A:AB,5,0))</f>
        <v/>
      </c>
      <c r="U936" s="40">
        <f>IF(D936="","",VLOOKUP(D936,'produto-estoque-total-7'!A:AB,11,0))</f>
        <v/>
      </c>
      <c r="V936" s="41">
        <f>IF(D936="","",IFERROR(VLOOKUP(D936,'produto-entrada-7'!A:M,10,0),0))</f>
        <v/>
      </c>
      <c r="W936" s="42" t="n"/>
      <c r="X936" s="39">
        <f>IF(D936="","",VLOOKUP(D936,'produto-estoque-total-7'!A:AB,8,0))</f>
        <v/>
      </c>
      <c r="Y936" s="39">
        <f>IF(D936="","",VLOOKUP(D936,'produto-estoque-total-7'!A:AB,9,0))</f>
        <v/>
      </c>
      <c r="Z936" s="39">
        <f>IF(D936="","",VLOOKUP(D936,'produto-estoque-total-7'!A:AB,10,0))</f>
        <v/>
      </c>
      <c r="AA936" s="39">
        <f>IFERROR(IF(D936="","",VLOOKUP(D936,'produto-venda-7'!B:N,4,0)),0)</f>
        <v/>
      </c>
      <c r="AB936" s="39">
        <f>IFERROR(IF(D936="","",VLOOKUP(D936,'produto-venda-7'!B:N,5,0)),0)</f>
        <v/>
      </c>
      <c r="AC936" s="39">
        <f>IF(D936="","",IFERROR(AA936/90,0))</f>
        <v/>
      </c>
      <c r="AD936" s="36">
        <f>IF(D936="","",IFERROR(VLOOKUP(D936,'produto-entrada-7'!A:M,4,0),0))</f>
        <v/>
      </c>
      <c r="AE936" s="36">
        <f>IFERROR(IF(D936="","",VLOOKUP(D936,'produto-venda-7'!B:N,10,0)),0)</f>
        <v/>
      </c>
      <c r="AF936" s="36">
        <f>IF(D936="","",IFERROR(VLOOKUP(D936,'produto-entrada-7'!A:M,11,0),0))</f>
        <v/>
      </c>
      <c r="AG936" s="1">
        <f>IF(D936="","",IFERROR(VLOOKUP(D936,'produto-entrada-7'!A:M,12,0),0))</f>
        <v/>
      </c>
      <c r="AH936" s="1">
        <f>IF(D936="","",IFERROR(VLOOKUP(D936,'produto-entrada-7'!A:M,13,0),0))</f>
        <v/>
      </c>
      <c r="AI936" s="36">
        <f>IFERROR(IF(D936="","",VLOOKUP(D936,'produto-venda-7'!B:N,11,0)),0)</f>
        <v/>
      </c>
      <c r="AJ936" s="43">
        <f>IF(D936="","",IFERROR(AI936*AB936,0))</f>
        <v/>
      </c>
      <c r="AK936" s="44">
        <f>IFERROR(IF(D936="","",VLOOKUP(F936,'ANALISE FORNECEDOR'!$A:$I,8,0)),"")</f>
        <v/>
      </c>
      <c r="AL936" s="44">
        <f>IF(D936="","",AVERAGE(AM936,AK936))</f>
        <v/>
      </c>
      <c r="AM936" s="44">
        <f>IFERROR(IF(D936="","",VLOOKUP(F936,'ANALISE FORNECEDOR'!$A:$I,9,0)),"")</f>
        <v/>
      </c>
      <c r="AN936" s="45">
        <f>IF(D936="","",IF(Y936&gt;12,AI936*(U936+Y936),AI936*U936))</f>
        <v/>
      </c>
      <c r="AO936" s="45">
        <f>IF(D936="","",IF(Y936&gt;12,AI936*(U936+V936+Y936),AI936*(U936+V936)))</f>
        <v/>
      </c>
      <c r="AP936" s="46">
        <f>IF(D936="","",IF(Y936&gt;12,AG936*(U936+Y936),AG936*U936))</f>
        <v/>
      </c>
      <c r="AQ936" s="46">
        <f>IF(D936="","",IF(Y936&gt;12,AG936*(U936+V936+Y936),AG936*(U936+V936)))</f>
        <v/>
      </c>
      <c r="AR936" s="46">
        <f>IF(D936="","",IF(OR(R936="A",R936="AA",R936="AAA"),AP936,0))</f>
        <v/>
      </c>
      <c r="AS936" s="46">
        <f>IF(D936="","",IF(R936="B",AP936,0))</f>
        <v/>
      </c>
      <c r="AT936" s="46">
        <f>IF(D936="","",IF(R936="C",AP936,0))</f>
        <v/>
      </c>
      <c r="AU936" s="47">
        <f>IF(D936="","",IFERROR(AN936/AJ936,0))</f>
        <v/>
      </c>
      <c r="AV936" s="47">
        <f>IF(D936="","",IFERROR(((AO936)/AJ936),0))</f>
        <v/>
      </c>
      <c r="AW936" s="48">
        <f>IF(D936="","",IF(OR(S936="S",NOT(AND(ISNUMBER(AC936),ISNUMBER(AL936),AC936*AL936&gt;=0))),0,AC936*AL936))</f>
        <v/>
      </c>
      <c r="AX936" s="49">
        <f>IFERROR(IF(D936="","",AW936*AG936),0)</f>
        <v/>
      </c>
      <c r="AY936" s="48">
        <f>IF(D936="","",IF(OR(S936="S",NOT(AND(ISNUMBER(AC936),ISNUMBER(AK936),AC936*AK936&gt;=0))),0,AC936*AK936))</f>
        <v/>
      </c>
      <c r="AZ936" s="48">
        <f>IFERROR(IF(D936="","",IF(AY936=0,0,IF(((AY936)-(U936+Y936))&lt;0,0,(AY936)-U936))),0)</f>
        <v/>
      </c>
      <c r="BA936" s="49">
        <f>IF(D936="","",AZ936*AG936)</f>
        <v/>
      </c>
      <c r="BB936" s="49">
        <f>IF(D936="","",IF(OR(R936="A",R936="AA",R936="AAA"),BA936,0))</f>
        <v/>
      </c>
      <c r="BC936" s="49">
        <f>IF(D936="","",IF(R936="B",BA936,0))</f>
        <v/>
      </c>
      <c r="BD936" s="49">
        <f>IF(D936="","",IF(R936="B",BA936,0))</f>
        <v/>
      </c>
      <c r="BE936" s="49">
        <f>IF(D936="","",IF(S936="S",
1,
IF(AC936=0,
1,
IF(
IFERROR(((U936+Y936)*AG936)/((AC936*AK936)*AG936),0)&lt;0,
0,
IF(
IFERROR(((U936+Y936)*AG936)/((AC936*AK936)*AG936),0)&gt;1,
1,
IFERROR(((U936+Y936)*AG936)/((AC936*AK936)*AG936),0)
)
)
)
))</f>
        <v/>
      </c>
      <c r="BF936" s="49">
        <f>IF(D936="","",IF(S936="S",
1,
IF(AC936=0,
1,
IF(
IFERROR(((U936+V936+Y936)*AG936)/((AC936*AK936)*AG936),0)&lt;0,
0,
IF(
IFERROR(((U936+V936+Y936)*AG936)/((AC936*AK936)*AG936),0)&gt;1,
1,
IFERROR(((U936+V936+Y936)*AG936)/((AC936*AK936)*AG936),0)
)
)
)
))</f>
        <v/>
      </c>
      <c r="BG936" s="50">
        <f>IF(D936="","",IF(S936="S",0,IF(AND(ISNUMBER(AC936),ISNUMBER(AM936)),IF(OR(AC936*AM936&lt;0,ISERR(AC936*AM936)),0,AC936*AM936),0)))</f>
        <v/>
      </c>
      <c r="BH936" s="50">
        <f>IF(D936="","",IF(BY936&gt;TODAY()-60,0,IF(Y936&gt;12,MAX(0,(U936+Y936)-BG936),MAX(0,U936-BG936))))</f>
        <v/>
      </c>
      <c r="BI936" s="51">
        <f>IF(D936="","",BH936*AG936)</f>
        <v/>
      </c>
      <c r="BJ936" s="51">
        <f>IF(D936="","",IF(OR(R936="A",R936="AA",R936="AAA"),BI936,0))</f>
        <v/>
      </c>
      <c r="BK936" s="51">
        <f>IF(D936="","",IF(R936="B",BI936,0))</f>
        <v/>
      </c>
      <c r="BL936" s="51">
        <f>IF(D936="","",IF(R936="C",BI936,0))</f>
        <v/>
      </c>
      <c r="BM936" s="51">
        <f>IF(D936="","",IFERROR(MAX(0,MIN(BI936/AP936,1)),0))</f>
        <v/>
      </c>
      <c r="BN936" s="52">
        <f>IF(D936="","",AB936*AG936)</f>
        <v/>
      </c>
      <c r="BO936" s="52">
        <f>IF(D936="","",(U936+V936+X936)*AG936)</f>
        <v/>
      </c>
      <c r="BP936" s="52">
        <f>IF(D936="","",(AB936*3)*AG936)</f>
        <v/>
      </c>
      <c r="BQ936" s="52">
        <f>IF(D936="","",IF(BO936-BP936&gt;0,0,BO936-BP936))</f>
        <v/>
      </c>
      <c r="BR936" s="52">
        <f>IF(D936="","",IF(BO936-BP936-BN936&gt;0,0,BO936-BP936-BN936))</f>
        <v/>
      </c>
      <c r="BS936" s="53">
        <f>IF(D936="","",IFERROR(AB936*AI936,0))</f>
        <v/>
      </c>
      <c r="BT936" s="53">
        <f>IF(D936="","",IFERROR(IF(X936&gt;12, AI936*(U936+V936+X936), AI936*(U936+V936)),0))</f>
        <v/>
      </c>
      <c r="BU936" s="53">
        <f>IF(D936="","",IFERROR(((AB936*3)*AI936),0))</f>
        <v/>
      </c>
      <c r="BV936" s="53">
        <f>IF(D936="","",IF(BT936-BU936&gt;0,0,BT936-BU936))</f>
        <v/>
      </c>
      <c r="BW936" s="53">
        <f>IF(D936="","",IF(BT936-BU936-BS936&gt;0,0,BT936-BU936-BS936))</f>
        <v/>
      </c>
      <c r="BX936" s="36">
        <f>IF(D936="","",IFERROR(VLOOKUP(D936,'produto-entrada-7'!A:M,3,0),"SEM PEDIDO"))</f>
        <v/>
      </c>
      <c r="BY936" s="36">
        <f>IF(D936="","",VLOOKUP(D936,'produto-estoque-total-7'!A:AB,25,0))</f>
        <v/>
      </c>
      <c r="BZ936" s="36">
        <f>IF(D936="","",IFERROR(VLOOKUP(D936,'produto-estoque-total-7'!A:AB,26,0)/100,0))</f>
        <v/>
      </c>
      <c r="CA936" s="36">
        <f>IF(D936="","",IFERROR(VLOOKUP(D936,'produto-estoque-total-7'!A:AB,27,0)/100,0))</f>
        <v/>
      </c>
      <c r="CB936" s="41">
        <f>IF(D936="","",V936*AF936)</f>
        <v/>
      </c>
      <c r="CC936" s="41">
        <f>IF(D936="","",V936*AI936)</f>
        <v/>
      </c>
      <c r="CD936" s="54">
        <f>IF(D936="","",VLOOKUP(D936,'produto-estoque-total-7'!A:AB,28,0))</f>
        <v/>
      </c>
    </row>
    <row r="937">
      <c r="A937" s="36">
        <f>IF(D937="","",VLOOKUP(D937,'produto-estoque-total-7'!A:AB,3,0))</f>
        <v/>
      </c>
      <c r="B937" s="1">
        <f>IF(D937="","",VLOOKUP(D937,'produto-estoque-total-7'!A:AB,12,0))</f>
        <v/>
      </c>
      <c r="C937" s="1">
        <f>IF(D937="","",VLOOKUP(D937,'produto-estoque-total-7'!A:AB,2,0))</f>
        <v/>
      </c>
      <c r="D937" s="37">
        <f>IFERROR(IF('produto-estoque-total-7'!A936="","",'produto-estoque-total-7'!A936),"")</f>
        <v/>
      </c>
      <c r="E937" s="1">
        <f>IF(D937="","",VLOOKUP(D937,'produto-estoque-total-7'!A:AB,4,0))</f>
        <v/>
      </c>
      <c r="F937" s="36">
        <f>IF(D937="","",VLOOKUP(D937,'produto-estoque-total-7'!A:AB,13,0))</f>
        <v/>
      </c>
      <c r="G937" s="1">
        <f>IF(F937="","",VLOOKUP(F937,'FORNECEDORES X COMPRADOR'!A:D,4,0))</f>
        <v/>
      </c>
      <c r="H937" s="1">
        <f>IF(F937="","",VLOOKUP(F937,'FORNECEDORES X COMPRADOR'!A:E,5,0))</f>
        <v/>
      </c>
      <c r="I937" s="36">
        <f>IF(D937="","",VLOOKUP(D937,'produto-estoque-total-7'!A:AB,15,0))</f>
        <v/>
      </c>
      <c r="J937" s="36">
        <f>IF(D937="","",VLOOKUP(D937,'produto-estoque-total-7'!A:AB,19,0))</f>
        <v/>
      </c>
      <c r="K937" s="1">
        <f>IF(D937="","",VLOOKUP(D937,'produto-estoque-total-7'!A:AB,20,0))</f>
        <v/>
      </c>
      <c r="L937" s="36">
        <f>IF(D937="","",VLOOKUP(D937,'produto-estoque-total-7'!A:AB,17,0))</f>
        <v/>
      </c>
      <c r="M937" s="1">
        <f>IF(D937="","",VLOOKUP(D937,'produto-estoque-total-7'!A:AB,18,0))</f>
        <v/>
      </c>
      <c r="N937" s="36">
        <f>IF(D937="","",VLOOKUP(D937,'produto-estoque-total-7'!A:AB,21,0))</f>
        <v/>
      </c>
      <c r="O937" s="1">
        <f>IF(D937="","",VLOOKUP(D937,'produto-estoque-total-7'!A:AB,22,0))</f>
        <v/>
      </c>
      <c r="P937" s="36">
        <f>IF(D937="","",VLOOKUP(D937,'produto-estoque-total-7'!A:AB,23,0))</f>
        <v/>
      </c>
      <c r="Q937" s="1">
        <f>IF(D937="","",VLOOKUP(D937,'produto-estoque-total-7'!A:AB,24,0))</f>
        <v/>
      </c>
      <c r="R937" s="38">
        <f>IFERROR(IF(D937="","",VLOOKUP(D937,'produto-venda-7'!B:N,13,0)),"C")</f>
        <v/>
      </c>
      <c r="S937" s="39">
        <f>IF(D937="","",VLOOKUP(D937,'produto-estoque-total-7'!A:AB,6,0))</f>
        <v/>
      </c>
      <c r="T937" s="39">
        <f>IF(D937="","",VLOOKUP(D937,'produto-estoque-total-7'!A:AB,5,0))</f>
        <v/>
      </c>
      <c r="U937" s="40">
        <f>IF(D937="","",VLOOKUP(D937,'produto-estoque-total-7'!A:AB,11,0))</f>
        <v/>
      </c>
      <c r="V937" s="41">
        <f>IF(D937="","",IFERROR(VLOOKUP(D937,'produto-entrada-7'!A:M,10,0),0))</f>
        <v/>
      </c>
      <c r="W937" s="42" t="n"/>
      <c r="X937" s="39">
        <f>IF(D937="","",VLOOKUP(D937,'produto-estoque-total-7'!A:AB,8,0))</f>
        <v/>
      </c>
      <c r="Y937" s="39">
        <f>IF(D937="","",VLOOKUP(D937,'produto-estoque-total-7'!A:AB,9,0))</f>
        <v/>
      </c>
      <c r="Z937" s="39">
        <f>IF(D937="","",VLOOKUP(D937,'produto-estoque-total-7'!A:AB,10,0))</f>
        <v/>
      </c>
      <c r="AA937" s="39">
        <f>IFERROR(IF(D937="","",VLOOKUP(D937,'produto-venda-7'!B:N,4,0)),0)</f>
        <v/>
      </c>
      <c r="AB937" s="39">
        <f>IFERROR(IF(D937="","",VLOOKUP(D937,'produto-venda-7'!B:N,5,0)),0)</f>
        <v/>
      </c>
      <c r="AC937" s="39">
        <f>IF(D937="","",IFERROR(AA937/90,0))</f>
        <v/>
      </c>
      <c r="AD937" s="36">
        <f>IF(D937="","",IFERROR(VLOOKUP(D937,'produto-entrada-7'!A:M,4,0),0))</f>
        <v/>
      </c>
      <c r="AE937" s="36">
        <f>IFERROR(IF(D937="","",VLOOKUP(D937,'produto-venda-7'!B:N,10,0)),0)</f>
        <v/>
      </c>
      <c r="AF937" s="36">
        <f>IF(D937="","",IFERROR(VLOOKUP(D937,'produto-entrada-7'!A:M,11,0),0))</f>
        <v/>
      </c>
      <c r="AG937" s="1">
        <f>IF(D937="","",IFERROR(VLOOKUP(D937,'produto-entrada-7'!A:M,12,0),0))</f>
        <v/>
      </c>
      <c r="AH937" s="1">
        <f>IF(D937="","",IFERROR(VLOOKUP(D937,'produto-entrada-7'!A:M,13,0),0))</f>
        <v/>
      </c>
      <c r="AI937" s="36">
        <f>IFERROR(IF(D937="","",VLOOKUP(D937,'produto-venda-7'!B:N,11,0)),0)</f>
        <v/>
      </c>
      <c r="AJ937" s="43">
        <f>IF(D937="","",IFERROR(AI937*AB937,0))</f>
        <v/>
      </c>
      <c r="AK937" s="44">
        <f>IFERROR(IF(D937="","",VLOOKUP(F937,'ANALISE FORNECEDOR'!$A:$I,8,0)),"")</f>
        <v/>
      </c>
      <c r="AL937" s="44">
        <f>IF(D937="","",AVERAGE(AM937,AK937))</f>
        <v/>
      </c>
      <c r="AM937" s="44">
        <f>IFERROR(IF(D937="","",VLOOKUP(F937,'ANALISE FORNECEDOR'!$A:$I,9,0)),"")</f>
        <v/>
      </c>
      <c r="AN937" s="45">
        <f>IF(D937="","",IF(Y937&gt;12,AI937*(U937+Y937),AI937*U937))</f>
        <v/>
      </c>
      <c r="AO937" s="45">
        <f>IF(D937="","",IF(Y937&gt;12,AI937*(U937+V937+Y937),AI937*(U937+V937)))</f>
        <v/>
      </c>
      <c r="AP937" s="46">
        <f>IF(D937="","",IF(Y937&gt;12,AG937*(U937+Y937),AG937*U937))</f>
        <v/>
      </c>
      <c r="AQ937" s="46">
        <f>IF(D937="","",IF(Y937&gt;12,AG937*(U937+V937+Y937),AG937*(U937+V937)))</f>
        <v/>
      </c>
      <c r="AR937" s="46">
        <f>IF(D937="","",IF(OR(R937="A",R937="AA",R937="AAA"),AP937,0))</f>
        <v/>
      </c>
      <c r="AS937" s="46">
        <f>IF(D937="","",IF(R937="B",AP937,0))</f>
        <v/>
      </c>
      <c r="AT937" s="46">
        <f>IF(D937="","",IF(R937="C",AP937,0))</f>
        <v/>
      </c>
      <c r="AU937" s="47">
        <f>IF(D937="","",IFERROR(AN937/AJ937,0))</f>
        <v/>
      </c>
      <c r="AV937" s="47">
        <f>IF(D937="","",IFERROR(((AO937)/AJ937),0))</f>
        <v/>
      </c>
      <c r="AW937" s="48">
        <f>IF(D937="","",IF(OR(S937="S",NOT(AND(ISNUMBER(AC937),ISNUMBER(AL937),AC937*AL937&gt;=0))),0,AC937*AL937))</f>
        <v/>
      </c>
      <c r="AX937" s="49">
        <f>IFERROR(IF(D937="","",AW937*AG937),0)</f>
        <v/>
      </c>
      <c r="AY937" s="48">
        <f>IF(D937="","",IF(OR(S937="S",NOT(AND(ISNUMBER(AC937),ISNUMBER(AK937),AC937*AK937&gt;=0))),0,AC937*AK937))</f>
        <v/>
      </c>
      <c r="AZ937" s="48">
        <f>IFERROR(IF(D937="","",IF(AY937=0,0,IF(((AY937)-(U937+Y937))&lt;0,0,(AY937)-U937))),0)</f>
        <v/>
      </c>
      <c r="BA937" s="49">
        <f>IF(D937="","",AZ937*AG937)</f>
        <v/>
      </c>
      <c r="BB937" s="49">
        <f>IF(D937="","",IF(OR(R937="A",R937="AA",R937="AAA"),BA937,0))</f>
        <v/>
      </c>
      <c r="BC937" s="49">
        <f>IF(D937="","",IF(R937="B",BA937,0))</f>
        <v/>
      </c>
      <c r="BD937" s="49">
        <f>IF(D937="","",IF(R937="B",BA937,0))</f>
        <v/>
      </c>
      <c r="BE937" s="49">
        <f>IF(D937="","",IF(S937="S",
1,
IF(AC937=0,
1,
IF(
IFERROR(((U937+Y937)*AG937)/((AC937*AK937)*AG937),0)&lt;0,
0,
IF(
IFERROR(((U937+Y937)*AG937)/((AC937*AK937)*AG937),0)&gt;1,
1,
IFERROR(((U937+Y937)*AG937)/((AC937*AK937)*AG937),0)
)
)
)
))</f>
        <v/>
      </c>
      <c r="BF937" s="49">
        <f>IF(D937="","",IF(S937="S",
1,
IF(AC937=0,
1,
IF(
IFERROR(((U937+V937+Y937)*AG937)/((AC937*AK937)*AG937),0)&lt;0,
0,
IF(
IFERROR(((U937+V937+Y937)*AG937)/((AC937*AK937)*AG937),0)&gt;1,
1,
IFERROR(((U937+V937+Y937)*AG937)/((AC937*AK937)*AG937),0)
)
)
)
))</f>
        <v/>
      </c>
      <c r="BG937" s="50">
        <f>IF(D937="","",IF(S937="S",0,IF(AND(ISNUMBER(AC937),ISNUMBER(AM937)),IF(OR(AC937*AM937&lt;0,ISERR(AC937*AM937)),0,AC937*AM937),0)))</f>
        <v/>
      </c>
      <c r="BH937" s="50">
        <f>IF(D937="","",IF(BY937&gt;TODAY()-60,0,IF(Y937&gt;12,MAX(0,(U937+Y937)-BG937),MAX(0,U937-BG937))))</f>
        <v/>
      </c>
      <c r="BI937" s="51">
        <f>IF(D937="","",BH937*AG937)</f>
        <v/>
      </c>
      <c r="BJ937" s="51">
        <f>IF(D937="","",IF(OR(R937="A",R937="AA",R937="AAA"),BI937,0))</f>
        <v/>
      </c>
      <c r="BK937" s="51">
        <f>IF(D937="","",IF(R937="B",BI937,0))</f>
        <v/>
      </c>
      <c r="BL937" s="51">
        <f>IF(D937="","",IF(R937="C",BI937,0))</f>
        <v/>
      </c>
      <c r="BM937" s="51">
        <f>IF(D937="","",IFERROR(MAX(0,MIN(BI937/AP937,1)),0))</f>
        <v/>
      </c>
      <c r="BN937" s="52">
        <f>IF(D937="","",AB937*AG937)</f>
        <v/>
      </c>
      <c r="BO937" s="52">
        <f>IF(D937="","",(U937+V937+X937)*AG937)</f>
        <v/>
      </c>
      <c r="BP937" s="52">
        <f>IF(D937="","",(AB937*3)*AG937)</f>
        <v/>
      </c>
      <c r="BQ937" s="52">
        <f>IF(D937="","",IF(BO937-BP937&gt;0,0,BO937-BP937))</f>
        <v/>
      </c>
      <c r="BR937" s="52">
        <f>IF(D937="","",IF(BO937-BP937-BN937&gt;0,0,BO937-BP937-BN937))</f>
        <v/>
      </c>
      <c r="BS937" s="53">
        <f>IF(D937="","",IFERROR(AB937*AI937,0))</f>
        <v/>
      </c>
      <c r="BT937" s="53">
        <f>IF(D937="","",IFERROR(IF(X937&gt;12, AI937*(U937+V937+X937), AI937*(U937+V937)),0))</f>
        <v/>
      </c>
      <c r="BU937" s="53">
        <f>IF(D937="","",IFERROR(((AB937*3)*AI937),0))</f>
        <v/>
      </c>
      <c r="BV937" s="53">
        <f>IF(D937="","",IF(BT937-BU937&gt;0,0,BT937-BU937))</f>
        <v/>
      </c>
      <c r="BW937" s="53">
        <f>IF(D937="","",IF(BT937-BU937-BS937&gt;0,0,BT937-BU937-BS937))</f>
        <v/>
      </c>
      <c r="BX937" s="36">
        <f>IF(D937="","",IFERROR(VLOOKUP(D937,'produto-entrada-7'!A:M,3,0),"SEM PEDIDO"))</f>
        <v/>
      </c>
      <c r="BY937" s="36">
        <f>IF(D937="","",VLOOKUP(D937,'produto-estoque-total-7'!A:AB,25,0))</f>
        <v/>
      </c>
      <c r="BZ937" s="36">
        <f>IF(D937="","",IFERROR(VLOOKUP(D937,'produto-estoque-total-7'!A:AB,26,0)/100,0))</f>
        <v/>
      </c>
      <c r="CA937" s="36">
        <f>IF(D937="","",IFERROR(VLOOKUP(D937,'produto-estoque-total-7'!A:AB,27,0)/100,0))</f>
        <v/>
      </c>
      <c r="CB937" s="41">
        <f>IF(D937="","",V937*AF937)</f>
        <v/>
      </c>
      <c r="CC937" s="41">
        <f>IF(D937="","",V937*AI937)</f>
        <v/>
      </c>
      <c r="CD937" s="54">
        <f>IF(D937="","",VLOOKUP(D937,'produto-estoque-total-7'!A:AB,28,0))</f>
        <v/>
      </c>
    </row>
    <row r="938">
      <c r="A938" s="36">
        <f>IF(D938="","",VLOOKUP(D938,'produto-estoque-total-7'!A:AB,3,0))</f>
        <v/>
      </c>
      <c r="B938" s="1">
        <f>IF(D938="","",VLOOKUP(D938,'produto-estoque-total-7'!A:AB,12,0))</f>
        <v/>
      </c>
      <c r="C938" s="1">
        <f>IF(D938="","",VLOOKUP(D938,'produto-estoque-total-7'!A:AB,2,0))</f>
        <v/>
      </c>
      <c r="D938" s="37">
        <f>IFERROR(IF('produto-estoque-total-7'!A937="","",'produto-estoque-total-7'!A937),"")</f>
        <v/>
      </c>
      <c r="E938" s="1">
        <f>IF(D938="","",VLOOKUP(D938,'produto-estoque-total-7'!A:AB,4,0))</f>
        <v/>
      </c>
      <c r="F938" s="36">
        <f>IF(D938="","",VLOOKUP(D938,'produto-estoque-total-7'!A:AB,13,0))</f>
        <v/>
      </c>
      <c r="G938" s="1">
        <f>IF(F938="","",VLOOKUP(F938,'FORNECEDORES X COMPRADOR'!A:D,4,0))</f>
        <v/>
      </c>
      <c r="H938" s="1">
        <f>IF(F938="","",VLOOKUP(F938,'FORNECEDORES X COMPRADOR'!A:E,5,0))</f>
        <v/>
      </c>
      <c r="I938" s="36">
        <f>IF(D938="","",VLOOKUP(D938,'produto-estoque-total-7'!A:AB,15,0))</f>
        <v/>
      </c>
      <c r="J938" s="36">
        <f>IF(D938="","",VLOOKUP(D938,'produto-estoque-total-7'!A:AB,19,0))</f>
        <v/>
      </c>
      <c r="K938" s="1">
        <f>IF(D938="","",VLOOKUP(D938,'produto-estoque-total-7'!A:AB,20,0))</f>
        <v/>
      </c>
      <c r="L938" s="36">
        <f>IF(D938="","",VLOOKUP(D938,'produto-estoque-total-7'!A:AB,17,0))</f>
        <v/>
      </c>
      <c r="M938" s="1">
        <f>IF(D938="","",VLOOKUP(D938,'produto-estoque-total-7'!A:AB,18,0))</f>
        <v/>
      </c>
      <c r="N938" s="36">
        <f>IF(D938="","",VLOOKUP(D938,'produto-estoque-total-7'!A:AB,21,0))</f>
        <v/>
      </c>
      <c r="O938" s="1">
        <f>IF(D938="","",VLOOKUP(D938,'produto-estoque-total-7'!A:AB,22,0))</f>
        <v/>
      </c>
      <c r="P938" s="36">
        <f>IF(D938="","",VLOOKUP(D938,'produto-estoque-total-7'!A:AB,23,0))</f>
        <v/>
      </c>
      <c r="Q938" s="1">
        <f>IF(D938="","",VLOOKUP(D938,'produto-estoque-total-7'!A:AB,24,0))</f>
        <v/>
      </c>
      <c r="R938" s="38">
        <f>IFERROR(IF(D938="","",VLOOKUP(D938,'produto-venda-7'!B:N,13,0)),"C")</f>
        <v/>
      </c>
      <c r="S938" s="39">
        <f>IF(D938="","",VLOOKUP(D938,'produto-estoque-total-7'!A:AB,6,0))</f>
        <v/>
      </c>
      <c r="T938" s="39">
        <f>IF(D938="","",VLOOKUP(D938,'produto-estoque-total-7'!A:AB,5,0))</f>
        <v/>
      </c>
      <c r="U938" s="40">
        <f>IF(D938="","",VLOOKUP(D938,'produto-estoque-total-7'!A:AB,11,0))</f>
        <v/>
      </c>
      <c r="V938" s="41">
        <f>IF(D938="","",IFERROR(VLOOKUP(D938,'produto-entrada-7'!A:M,10,0),0))</f>
        <v/>
      </c>
      <c r="W938" s="42" t="n"/>
      <c r="X938" s="39">
        <f>IF(D938="","",VLOOKUP(D938,'produto-estoque-total-7'!A:AB,8,0))</f>
        <v/>
      </c>
      <c r="Y938" s="39">
        <f>IF(D938="","",VLOOKUP(D938,'produto-estoque-total-7'!A:AB,9,0))</f>
        <v/>
      </c>
      <c r="Z938" s="39">
        <f>IF(D938="","",VLOOKUP(D938,'produto-estoque-total-7'!A:AB,10,0))</f>
        <v/>
      </c>
      <c r="AA938" s="39">
        <f>IFERROR(IF(D938="","",VLOOKUP(D938,'produto-venda-7'!B:N,4,0)),0)</f>
        <v/>
      </c>
      <c r="AB938" s="39">
        <f>IFERROR(IF(D938="","",VLOOKUP(D938,'produto-venda-7'!B:N,5,0)),0)</f>
        <v/>
      </c>
      <c r="AC938" s="39">
        <f>IF(D938="","",IFERROR(AA938/90,0))</f>
        <v/>
      </c>
      <c r="AD938" s="36">
        <f>IF(D938="","",IFERROR(VLOOKUP(D938,'produto-entrada-7'!A:M,4,0),0))</f>
        <v/>
      </c>
      <c r="AE938" s="36">
        <f>IFERROR(IF(D938="","",VLOOKUP(D938,'produto-venda-7'!B:N,10,0)),0)</f>
        <v/>
      </c>
      <c r="AF938" s="36">
        <f>IF(D938="","",IFERROR(VLOOKUP(D938,'produto-entrada-7'!A:M,11,0),0))</f>
        <v/>
      </c>
      <c r="AG938" s="1">
        <f>IF(D938="","",IFERROR(VLOOKUP(D938,'produto-entrada-7'!A:M,12,0),0))</f>
        <v/>
      </c>
      <c r="AH938" s="1">
        <f>IF(D938="","",IFERROR(VLOOKUP(D938,'produto-entrada-7'!A:M,13,0),0))</f>
        <v/>
      </c>
      <c r="AI938" s="36">
        <f>IFERROR(IF(D938="","",VLOOKUP(D938,'produto-venda-7'!B:N,11,0)),0)</f>
        <v/>
      </c>
      <c r="AJ938" s="43">
        <f>IF(D938="","",IFERROR(AI938*AB938,0))</f>
        <v/>
      </c>
      <c r="AK938" s="44">
        <f>IFERROR(IF(D938="","",VLOOKUP(F938,'ANALISE FORNECEDOR'!$A:$I,8,0)),"")</f>
        <v/>
      </c>
      <c r="AL938" s="44">
        <f>IF(D938="","",AVERAGE(AM938,AK938))</f>
        <v/>
      </c>
      <c r="AM938" s="44">
        <f>IFERROR(IF(D938="","",VLOOKUP(F938,'ANALISE FORNECEDOR'!$A:$I,9,0)),"")</f>
        <v/>
      </c>
      <c r="AN938" s="45">
        <f>IF(D938="","",IF(Y938&gt;12,AI938*(U938+Y938),AI938*U938))</f>
        <v/>
      </c>
      <c r="AO938" s="45">
        <f>IF(D938="","",IF(Y938&gt;12,AI938*(U938+V938+Y938),AI938*(U938+V938)))</f>
        <v/>
      </c>
      <c r="AP938" s="46">
        <f>IF(D938="","",IF(Y938&gt;12,AG938*(U938+Y938),AG938*U938))</f>
        <v/>
      </c>
      <c r="AQ938" s="46">
        <f>IF(D938="","",IF(Y938&gt;12,AG938*(U938+V938+Y938),AG938*(U938+V938)))</f>
        <v/>
      </c>
      <c r="AR938" s="46">
        <f>IF(D938="","",IF(OR(R938="A",R938="AA",R938="AAA"),AP938,0))</f>
        <v/>
      </c>
      <c r="AS938" s="46">
        <f>IF(D938="","",IF(R938="B",AP938,0))</f>
        <v/>
      </c>
      <c r="AT938" s="46">
        <f>IF(D938="","",IF(R938="C",AP938,0))</f>
        <v/>
      </c>
      <c r="AU938" s="47">
        <f>IF(D938="","",IFERROR(AN938/AJ938,0))</f>
        <v/>
      </c>
      <c r="AV938" s="47">
        <f>IF(D938="","",IFERROR(((AO938)/AJ938),0))</f>
        <v/>
      </c>
      <c r="AW938" s="48">
        <f>IF(D938="","",IF(OR(S938="S",NOT(AND(ISNUMBER(AC938),ISNUMBER(AL938),AC938*AL938&gt;=0))),0,AC938*AL938))</f>
        <v/>
      </c>
      <c r="AX938" s="49">
        <f>IFERROR(IF(D938="","",AW938*AG938),0)</f>
        <v/>
      </c>
      <c r="AY938" s="48">
        <f>IF(D938="","",IF(OR(S938="S",NOT(AND(ISNUMBER(AC938),ISNUMBER(AK938),AC938*AK938&gt;=0))),0,AC938*AK938))</f>
        <v/>
      </c>
      <c r="AZ938" s="48">
        <f>IFERROR(IF(D938="","",IF(AY938=0,0,IF(((AY938)-(U938+Y938))&lt;0,0,(AY938)-U938))),0)</f>
        <v/>
      </c>
      <c r="BA938" s="49">
        <f>IF(D938="","",AZ938*AG938)</f>
        <v/>
      </c>
      <c r="BB938" s="49">
        <f>IF(D938="","",IF(OR(R938="A",R938="AA",R938="AAA"),BA938,0))</f>
        <v/>
      </c>
      <c r="BC938" s="49">
        <f>IF(D938="","",IF(R938="B",BA938,0))</f>
        <v/>
      </c>
      <c r="BD938" s="49">
        <f>IF(D938="","",IF(R938="B",BA938,0))</f>
        <v/>
      </c>
      <c r="BE938" s="49">
        <f>IF(D938="","",IF(S938="S",
1,
IF(AC938=0,
1,
IF(
IFERROR(((U938+Y938)*AG938)/((AC938*AK938)*AG938),0)&lt;0,
0,
IF(
IFERROR(((U938+Y938)*AG938)/((AC938*AK938)*AG938),0)&gt;1,
1,
IFERROR(((U938+Y938)*AG938)/((AC938*AK938)*AG938),0)
)
)
)
))</f>
        <v/>
      </c>
      <c r="BF938" s="49">
        <f>IF(D938="","",IF(S938="S",
1,
IF(AC938=0,
1,
IF(
IFERROR(((U938+V938+Y938)*AG938)/((AC938*AK938)*AG938),0)&lt;0,
0,
IF(
IFERROR(((U938+V938+Y938)*AG938)/((AC938*AK938)*AG938),0)&gt;1,
1,
IFERROR(((U938+V938+Y938)*AG938)/((AC938*AK938)*AG938),0)
)
)
)
))</f>
        <v/>
      </c>
      <c r="BG938" s="50">
        <f>IF(D938="","",IF(S938="S",0,IF(AND(ISNUMBER(AC938),ISNUMBER(AM938)),IF(OR(AC938*AM938&lt;0,ISERR(AC938*AM938)),0,AC938*AM938),0)))</f>
        <v/>
      </c>
      <c r="BH938" s="50">
        <f>IF(D938="","",IF(BY938&gt;TODAY()-60,0,IF(Y938&gt;12,MAX(0,(U938+Y938)-BG938),MAX(0,U938-BG938))))</f>
        <v/>
      </c>
      <c r="BI938" s="51">
        <f>IF(D938="","",BH938*AG938)</f>
        <v/>
      </c>
      <c r="BJ938" s="51">
        <f>IF(D938="","",IF(OR(R938="A",R938="AA",R938="AAA"),BI938,0))</f>
        <v/>
      </c>
      <c r="BK938" s="51">
        <f>IF(D938="","",IF(R938="B",BI938,0))</f>
        <v/>
      </c>
      <c r="BL938" s="51">
        <f>IF(D938="","",IF(R938="C",BI938,0))</f>
        <v/>
      </c>
      <c r="BM938" s="51">
        <f>IF(D938="","",IFERROR(MAX(0,MIN(BI938/AP938,1)),0))</f>
        <v/>
      </c>
      <c r="BN938" s="52">
        <f>IF(D938="","",AB938*AG938)</f>
        <v/>
      </c>
      <c r="BO938" s="52">
        <f>IF(D938="","",(U938+V938+X938)*AG938)</f>
        <v/>
      </c>
      <c r="BP938" s="52">
        <f>IF(D938="","",(AB938*3)*AG938)</f>
        <v/>
      </c>
      <c r="BQ938" s="52">
        <f>IF(D938="","",IF(BO938-BP938&gt;0,0,BO938-BP938))</f>
        <v/>
      </c>
      <c r="BR938" s="52">
        <f>IF(D938="","",IF(BO938-BP938-BN938&gt;0,0,BO938-BP938-BN938))</f>
        <v/>
      </c>
      <c r="BS938" s="53">
        <f>IF(D938="","",IFERROR(AB938*AI938,0))</f>
        <v/>
      </c>
      <c r="BT938" s="53">
        <f>IF(D938="","",IFERROR(IF(X938&gt;12, AI938*(U938+V938+X938), AI938*(U938+V938)),0))</f>
        <v/>
      </c>
      <c r="BU938" s="53">
        <f>IF(D938="","",IFERROR(((AB938*3)*AI938),0))</f>
        <v/>
      </c>
      <c r="BV938" s="53">
        <f>IF(D938="","",IF(BT938-BU938&gt;0,0,BT938-BU938))</f>
        <v/>
      </c>
      <c r="BW938" s="53">
        <f>IF(D938="","",IF(BT938-BU938-BS938&gt;0,0,BT938-BU938-BS938))</f>
        <v/>
      </c>
      <c r="BX938" s="36">
        <f>IF(D938="","",IFERROR(VLOOKUP(D938,'produto-entrada-7'!A:M,3,0),"SEM PEDIDO"))</f>
        <v/>
      </c>
      <c r="BY938" s="36">
        <f>IF(D938="","",VLOOKUP(D938,'produto-estoque-total-7'!A:AB,25,0))</f>
        <v/>
      </c>
      <c r="BZ938" s="36">
        <f>IF(D938="","",IFERROR(VLOOKUP(D938,'produto-estoque-total-7'!A:AB,26,0)/100,0))</f>
        <v/>
      </c>
      <c r="CA938" s="36">
        <f>IF(D938="","",IFERROR(VLOOKUP(D938,'produto-estoque-total-7'!A:AB,27,0)/100,0))</f>
        <v/>
      </c>
      <c r="CB938" s="41">
        <f>IF(D938="","",V938*AF938)</f>
        <v/>
      </c>
      <c r="CC938" s="41">
        <f>IF(D938="","",V938*AI938)</f>
        <v/>
      </c>
      <c r="CD938" s="54">
        <f>IF(D938="","",VLOOKUP(D938,'produto-estoque-total-7'!A:AB,28,0))</f>
        <v/>
      </c>
    </row>
    <row r="939">
      <c r="A939" s="36">
        <f>IF(D939="","",VLOOKUP(D939,'produto-estoque-total-7'!A:AB,3,0))</f>
        <v/>
      </c>
      <c r="B939" s="1">
        <f>IF(D939="","",VLOOKUP(D939,'produto-estoque-total-7'!A:AB,12,0))</f>
        <v/>
      </c>
      <c r="C939" s="1">
        <f>IF(D939="","",VLOOKUP(D939,'produto-estoque-total-7'!A:AB,2,0))</f>
        <v/>
      </c>
      <c r="D939" s="37">
        <f>IFERROR(IF('produto-estoque-total-7'!A938="","",'produto-estoque-total-7'!A938),"")</f>
        <v/>
      </c>
      <c r="E939" s="1">
        <f>IF(D939="","",VLOOKUP(D939,'produto-estoque-total-7'!A:AB,4,0))</f>
        <v/>
      </c>
      <c r="F939" s="36">
        <f>IF(D939="","",VLOOKUP(D939,'produto-estoque-total-7'!A:AB,13,0))</f>
        <v/>
      </c>
      <c r="G939" s="1">
        <f>IF(F939="","",VLOOKUP(F939,'FORNECEDORES X COMPRADOR'!A:D,4,0))</f>
        <v/>
      </c>
      <c r="H939" s="1">
        <f>IF(F939="","",VLOOKUP(F939,'FORNECEDORES X COMPRADOR'!A:E,5,0))</f>
        <v/>
      </c>
      <c r="I939" s="36">
        <f>IF(D939="","",VLOOKUP(D939,'produto-estoque-total-7'!A:AB,15,0))</f>
        <v/>
      </c>
      <c r="J939" s="36">
        <f>IF(D939="","",VLOOKUP(D939,'produto-estoque-total-7'!A:AB,19,0))</f>
        <v/>
      </c>
      <c r="K939" s="1">
        <f>IF(D939="","",VLOOKUP(D939,'produto-estoque-total-7'!A:AB,20,0))</f>
        <v/>
      </c>
      <c r="L939" s="36">
        <f>IF(D939="","",VLOOKUP(D939,'produto-estoque-total-7'!A:AB,17,0))</f>
        <v/>
      </c>
      <c r="M939" s="1">
        <f>IF(D939="","",VLOOKUP(D939,'produto-estoque-total-7'!A:AB,18,0))</f>
        <v/>
      </c>
      <c r="N939" s="36">
        <f>IF(D939="","",VLOOKUP(D939,'produto-estoque-total-7'!A:AB,21,0))</f>
        <v/>
      </c>
      <c r="O939" s="1">
        <f>IF(D939="","",VLOOKUP(D939,'produto-estoque-total-7'!A:AB,22,0))</f>
        <v/>
      </c>
      <c r="P939" s="36">
        <f>IF(D939="","",VLOOKUP(D939,'produto-estoque-total-7'!A:AB,23,0))</f>
        <v/>
      </c>
      <c r="Q939" s="1">
        <f>IF(D939="","",VLOOKUP(D939,'produto-estoque-total-7'!A:AB,24,0))</f>
        <v/>
      </c>
      <c r="R939" s="38">
        <f>IFERROR(IF(D939="","",VLOOKUP(D939,'produto-venda-7'!B:N,13,0)),"C")</f>
        <v/>
      </c>
      <c r="S939" s="39">
        <f>IF(D939="","",VLOOKUP(D939,'produto-estoque-total-7'!A:AB,6,0))</f>
        <v/>
      </c>
      <c r="T939" s="39">
        <f>IF(D939="","",VLOOKUP(D939,'produto-estoque-total-7'!A:AB,5,0))</f>
        <v/>
      </c>
      <c r="U939" s="40">
        <f>IF(D939="","",VLOOKUP(D939,'produto-estoque-total-7'!A:AB,11,0))</f>
        <v/>
      </c>
      <c r="V939" s="41">
        <f>IF(D939="","",IFERROR(VLOOKUP(D939,'produto-entrada-7'!A:M,10,0),0))</f>
        <v/>
      </c>
      <c r="W939" s="42" t="n"/>
      <c r="X939" s="39">
        <f>IF(D939="","",VLOOKUP(D939,'produto-estoque-total-7'!A:AB,8,0))</f>
        <v/>
      </c>
      <c r="Y939" s="39">
        <f>IF(D939="","",VLOOKUP(D939,'produto-estoque-total-7'!A:AB,9,0))</f>
        <v/>
      </c>
      <c r="Z939" s="39">
        <f>IF(D939="","",VLOOKUP(D939,'produto-estoque-total-7'!A:AB,10,0))</f>
        <v/>
      </c>
      <c r="AA939" s="39">
        <f>IFERROR(IF(D939="","",VLOOKUP(D939,'produto-venda-7'!B:N,4,0)),0)</f>
        <v/>
      </c>
      <c r="AB939" s="39">
        <f>IFERROR(IF(D939="","",VLOOKUP(D939,'produto-venda-7'!B:N,5,0)),0)</f>
        <v/>
      </c>
      <c r="AC939" s="39">
        <f>IF(D939="","",IFERROR(AA939/90,0))</f>
        <v/>
      </c>
      <c r="AD939" s="36">
        <f>IF(D939="","",IFERROR(VLOOKUP(D939,'produto-entrada-7'!A:M,4,0),0))</f>
        <v/>
      </c>
      <c r="AE939" s="36">
        <f>IFERROR(IF(D939="","",VLOOKUP(D939,'produto-venda-7'!B:N,10,0)),0)</f>
        <v/>
      </c>
      <c r="AF939" s="36">
        <f>IF(D939="","",IFERROR(VLOOKUP(D939,'produto-entrada-7'!A:M,11,0),0))</f>
        <v/>
      </c>
      <c r="AG939" s="1">
        <f>IF(D939="","",IFERROR(VLOOKUP(D939,'produto-entrada-7'!A:M,12,0),0))</f>
        <v/>
      </c>
      <c r="AH939" s="1">
        <f>IF(D939="","",IFERROR(VLOOKUP(D939,'produto-entrada-7'!A:M,13,0),0))</f>
        <v/>
      </c>
      <c r="AI939" s="36">
        <f>IFERROR(IF(D939="","",VLOOKUP(D939,'produto-venda-7'!B:N,11,0)),0)</f>
        <v/>
      </c>
      <c r="AJ939" s="43">
        <f>IF(D939="","",IFERROR(AI939*AB939,0))</f>
        <v/>
      </c>
      <c r="AK939" s="44">
        <f>IFERROR(IF(D939="","",VLOOKUP(F939,'ANALISE FORNECEDOR'!$A:$I,8,0)),"")</f>
        <v/>
      </c>
      <c r="AL939" s="44">
        <f>IF(D939="","",AVERAGE(AM939,AK939))</f>
        <v/>
      </c>
      <c r="AM939" s="44">
        <f>IFERROR(IF(D939="","",VLOOKUP(F939,'ANALISE FORNECEDOR'!$A:$I,9,0)),"")</f>
        <v/>
      </c>
      <c r="AN939" s="45">
        <f>IF(D939="","",IF(Y939&gt;12,AI939*(U939+Y939),AI939*U939))</f>
        <v/>
      </c>
      <c r="AO939" s="45">
        <f>IF(D939="","",IF(Y939&gt;12,AI939*(U939+V939+Y939),AI939*(U939+V939)))</f>
        <v/>
      </c>
      <c r="AP939" s="46">
        <f>IF(D939="","",IF(Y939&gt;12,AG939*(U939+Y939),AG939*U939))</f>
        <v/>
      </c>
      <c r="AQ939" s="46">
        <f>IF(D939="","",IF(Y939&gt;12,AG939*(U939+V939+Y939),AG939*(U939+V939)))</f>
        <v/>
      </c>
      <c r="AR939" s="46">
        <f>IF(D939="","",IF(OR(R939="A",R939="AA",R939="AAA"),AP939,0))</f>
        <v/>
      </c>
      <c r="AS939" s="46">
        <f>IF(D939="","",IF(R939="B",AP939,0))</f>
        <v/>
      </c>
      <c r="AT939" s="46">
        <f>IF(D939="","",IF(R939="C",AP939,0))</f>
        <v/>
      </c>
      <c r="AU939" s="47">
        <f>IF(D939="","",IFERROR(AN939/AJ939,0))</f>
        <v/>
      </c>
      <c r="AV939" s="47">
        <f>IF(D939="","",IFERROR(((AO939)/AJ939),0))</f>
        <v/>
      </c>
      <c r="AW939" s="48">
        <f>IF(D939="","",IF(OR(S939="S",NOT(AND(ISNUMBER(AC939),ISNUMBER(AL939),AC939*AL939&gt;=0))),0,AC939*AL939))</f>
        <v/>
      </c>
      <c r="AX939" s="49">
        <f>IFERROR(IF(D939="","",AW939*AG939),0)</f>
        <v/>
      </c>
      <c r="AY939" s="48">
        <f>IF(D939="","",IF(OR(S939="S",NOT(AND(ISNUMBER(AC939),ISNUMBER(AK939),AC939*AK939&gt;=0))),0,AC939*AK939))</f>
        <v/>
      </c>
      <c r="AZ939" s="48">
        <f>IFERROR(IF(D939="","",IF(AY939=0,0,IF(((AY939)-(U939+Y939))&lt;0,0,(AY939)-U939))),0)</f>
        <v/>
      </c>
      <c r="BA939" s="49">
        <f>IF(D939="","",AZ939*AG939)</f>
        <v/>
      </c>
      <c r="BB939" s="49">
        <f>IF(D939="","",IF(OR(R939="A",R939="AA",R939="AAA"),BA939,0))</f>
        <v/>
      </c>
      <c r="BC939" s="49">
        <f>IF(D939="","",IF(R939="B",BA939,0))</f>
        <v/>
      </c>
      <c r="BD939" s="49">
        <f>IF(D939="","",IF(R939="B",BA939,0))</f>
        <v/>
      </c>
      <c r="BE939" s="49">
        <f>IF(D939="","",IF(S939="S",
1,
IF(AC939=0,
1,
IF(
IFERROR(((U939+Y939)*AG939)/((AC939*AK939)*AG939),0)&lt;0,
0,
IF(
IFERROR(((U939+Y939)*AG939)/((AC939*AK939)*AG939),0)&gt;1,
1,
IFERROR(((U939+Y939)*AG939)/((AC939*AK939)*AG939),0)
)
)
)
))</f>
        <v/>
      </c>
      <c r="BF939" s="49">
        <f>IF(D939="","",IF(S939="S",
1,
IF(AC939=0,
1,
IF(
IFERROR(((U939+V939+Y939)*AG939)/((AC939*AK939)*AG939),0)&lt;0,
0,
IF(
IFERROR(((U939+V939+Y939)*AG939)/((AC939*AK939)*AG939),0)&gt;1,
1,
IFERROR(((U939+V939+Y939)*AG939)/((AC939*AK939)*AG939),0)
)
)
)
))</f>
        <v/>
      </c>
      <c r="BG939" s="50">
        <f>IF(D939="","",IF(S939="S",0,IF(AND(ISNUMBER(AC939),ISNUMBER(AM939)),IF(OR(AC939*AM939&lt;0,ISERR(AC939*AM939)),0,AC939*AM939),0)))</f>
        <v/>
      </c>
      <c r="BH939" s="50">
        <f>IF(D939="","",IF(BY939&gt;TODAY()-60,0,IF(Y939&gt;12,MAX(0,(U939+Y939)-BG939),MAX(0,U939-BG939))))</f>
        <v/>
      </c>
      <c r="BI939" s="51">
        <f>IF(D939="","",BH939*AG939)</f>
        <v/>
      </c>
      <c r="BJ939" s="51">
        <f>IF(D939="","",IF(OR(R939="A",R939="AA",R939="AAA"),BI939,0))</f>
        <v/>
      </c>
      <c r="BK939" s="51">
        <f>IF(D939="","",IF(R939="B",BI939,0))</f>
        <v/>
      </c>
      <c r="BL939" s="51">
        <f>IF(D939="","",IF(R939="C",BI939,0))</f>
        <v/>
      </c>
      <c r="BM939" s="51">
        <f>IF(D939="","",IFERROR(MAX(0,MIN(BI939/AP939,1)),0))</f>
        <v/>
      </c>
      <c r="BN939" s="52">
        <f>IF(D939="","",AB939*AG939)</f>
        <v/>
      </c>
      <c r="BO939" s="52">
        <f>IF(D939="","",(U939+V939+X939)*AG939)</f>
        <v/>
      </c>
      <c r="BP939" s="52">
        <f>IF(D939="","",(AB939*3)*AG939)</f>
        <v/>
      </c>
      <c r="BQ939" s="52">
        <f>IF(D939="","",IF(BO939-BP939&gt;0,0,BO939-BP939))</f>
        <v/>
      </c>
      <c r="BR939" s="52">
        <f>IF(D939="","",IF(BO939-BP939-BN939&gt;0,0,BO939-BP939-BN939))</f>
        <v/>
      </c>
      <c r="BS939" s="53">
        <f>IF(D939="","",IFERROR(AB939*AI939,0))</f>
        <v/>
      </c>
      <c r="BT939" s="53">
        <f>IF(D939="","",IFERROR(IF(X939&gt;12, AI939*(U939+V939+X939), AI939*(U939+V939)),0))</f>
        <v/>
      </c>
      <c r="BU939" s="53">
        <f>IF(D939="","",IFERROR(((AB939*3)*AI939),0))</f>
        <v/>
      </c>
      <c r="BV939" s="53">
        <f>IF(D939="","",IF(BT939-BU939&gt;0,0,BT939-BU939))</f>
        <v/>
      </c>
      <c r="BW939" s="53">
        <f>IF(D939="","",IF(BT939-BU939-BS939&gt;0,0,BT939-BU939-BS939))</f>
        <v/>
      </c>
      <c r="BX939" s="36">
        <f>IF(D939="","",IFERROR(VLOOKUP(D939,'produto-entrada-7'!A:M,3,0),"SEM PEDIDO"))</f>
        <v/>
      </c>
      <c r="BY939" s="36">
        <f>IF(D939="","",VLOOKUP(D939,'produto-estoque-total-7'!A:AB,25,0))</f>
        <v/>
      </c>
      <c r="BZ939" s="36">
        <f>IF(D939="","",IFERROR(VLOOKUP(D939,'produto-estoque-total-7'!A:AB,26,0)/100,0))</f>
        <v/>
      </c>
      <c r="CA939" s="36">
        <f>IF(D939="","",IFERROR(VLOOKUP(D939,'produto-estoque-total-7'!A:AB,27,0)/100,0))</f>
        <v/>
      </c>
      <c r="CB939" s="41">
        <f>IF(D939="","",V939*AF939)</f>
        <v/>
      </c>
      <c r="CC939" s="41">
        <f>IF(D939="","",V939*AI939)</f>
        <v/>
      </c>
      <c r="CD939" s="54">
        <f>IF(D939="","",VLOOKUP(D939,'produto-estoque-total-7'!A:AB,28,0))</f>
        <v/>
      </c>
    </row>
    <row r="940">
      <c r="A940" s="36">
        <f>IF(D940="","",VLOOKUP(D940,'produto-estoque-total-7'!A:AB,3,0))</f>
        <v/>
      </c>
      <c r="B940" s="1">
        <f>IF(D940="","",VLOOKUP(D940,'produto-estoque-total-7'!A:AB,12,0))</f>
        <v/>
      </c>
      <c r="C940" s="1">
        <f>IF(D940="","",VLOOKUP(D940,'produto-estoque-total-7'!A:AB,2,0))</f>
        <v/>
      </c>
      <c r="D940" s="37">
        <f>IFERROR(IF('produto-estoque-total-7'!A939="","",'produto-estoque-total-7'!A939),"")</f>
        <v/>
      </c>
      <c r="E940" s="1">
        <f>IF(D940="","",VLOOKUP(D940,'produto-estoque-total-7'!A:AB,4,0))</f>
        <v/>
      </c>
      <c r="F940" s="36">
        <f>IF(D940="","",VLOOKUP(D940,'produto-estoque-total-7'!A:AB,13,0))</f>
        <v/>
      </c>
      <c r="G940" s="1">
        <f>IF(F940="","",VLOOKUP(F940,'FORNECEDORES X COMPRADOR'!A:D,4,0))</f>
        <v/>
      </c>
      <c r="H940" s="1">
        <f>IF(F940="","",VLOOKUP(F940,'FORNECEDORES X COMPRADOR'!A:E,5,0))</f>
        <v/>
      </c>
      <c r="I940" s="36">
        <f>IF(D940="","",VLOOKUP(D940,'produto-estoque-total-7'!A:AB,15,0))</f>
        <v/>
      </c>
      <c r="J940" s="36">
        <f>IF(D940="","",VLOOKUP(D940,'produto-estoque-total-7'!A:AB,19,0))</f>
        <v/>
      </c>
      <c r="K940" s="1">
        <f>IF(D940="","",VLOOKUP(D940,'produto-estoque-total-7'!A:AB,20,0))</f>
        <v/>
      </c>
      <c r="L940" s="36">
        <f>IF(D940="","",VLOOKUP(D940,'produto-estoque-total-7'!A:AB,17,0))</f>
        <v/>
      </c>
      <c r="M940" s="1">
        <f>IF(D940="","",VLOOKUP(D940,'produto-estoque-total-7'!A:AB,18,0))</f>
        <v/>
      </c>
      <c r="N940" s="36">
        <f>IF(D940="","",VLOOKUP(D940,'produto-estoque-total-7'!A:AB,21,0))</f>
        <v/>
      </c>
      <c r="O940" s="1">
        <f>IF(D940="","",VLOOKUP(D940,'produto-estoque-total-7'!A:AB,22,0))</f>
        <v/>
      </c>
      <c r="P940" s="36">
        <f>IF(D940="","",VLOOKUP(D940,'produto-estoque-total-7'!A:AB,23,0))</f>
        <v/>
      </c>
      <c r="Q940" s="1">
        <f>IF(D940="","",VLOOKUP(D940,'produto-estoque-total-7'!A:AB,24,0))</f>
        <v/>
      </c>
      <c r="R940" s="38">
        <f>IFERROR(IF(D940="","",VLOOKUP(D940,'produto-venda-7'!B:N,13,0)),"C")</f>
        <v/>
      </c>
      <c r="S940" s="39">
        <f>IF(D940="","",VLOOKUP(D940,'produto-estoque-total-7'!A:AB,6,0))</f>
        <v/>
      </c>
      <c r="T940" s="39">
        <f>IF(D940="","",VLOOKUP(D940,'produto-estoque-total-7'!A:AB,5,0))</f>
        <v/>
      </c>
      <c r="U940" s="40">
        <f>IF(D940="","",VLOOKUP(D940,'produto-estoque-total-7'!A:AB,11,0))</f>
        <v/>
      </c>
      <c r="V940" s="41">
        <f>IF(D940="","",IFERROR(VLOOKUP(D940,'produto-entrada-7'!A:M,10,0),0))</f>
        <v/>
      </c>
      <c r="W940" s="42" t="n"/>
      <c r="X940" s="39">
        <f>IF(D940="","",VLOOKUP(D940,'produto-estoque-total-7'!A:AB,8,0))</f>
        <v/>
      </c>
      <c r="Y940" s="39">
        <f>IF(D940="","",VLOOKUP(D940,'produto-estoque-total-7'!A:AB,9,0))</f>
        <v/>
      </c>
      <c r="Z940" s="39">
        <f>IF(D940="","",VLOOKUP(D940,'produto-estoque-total-7'!A:AB,10,0))</f>
        <v/>
      </c>
      <c r="AA940" s="39">
        <f>IFERROR(IF(D940="","",VLOOKUP(D940,'produto-venda-7'!B:N,4,0)),0)</f>
        <v/>
      </c>
      <c r="AB940" s="39">
        <f>IFERROR(IF(D940="","",VLOOKUP(D940,'produto-venda-7'!B:N,5,0)),0)</f>
        <v/>
      </c>
      <c r="AC940" s="39">
        <f>IF(D940="","",IFERROR(AA940/90,0))</f>
        <v/>
      </c>
      <c r="AD940" s="36">
        <f>IF(D940="","",IFERROR(VLOOKUP(D940,'produto-entrada-7'!A:M,4,0),0))</f>
        <v/>
      </c>
      <c r="AE940" s="36">
        <f>IFERROR(IF(D940="","",VLOOKUP(D940,'produto-venda-7'!B:N,10,0)),0)</f>
        <v/>
      </c>
      <c r="AF940" s="36">
        <f>IF(D940="","",IFERROR(VLOOKUP(D940,'produto-entrada-7'!A:M,11,0),0))</f>
        <v/>
      </c>
      <c r="AG940" s="1">
        <f>IF(D940="","",IFERROR(VLOOKUP(D940,'produto-entrada-7'!A:M,12,0),0))</f>
        <v/>
      </c>
      <c r="AH940" s="1">
        <f>IF(D940="","",IFERROR(VLOOKUP(D940,'produto-entrada-7'!A:M,13,0),0))</f>
        <v/>
      </c>
      <c r="AI940" s="36">
        <f>IFERROR(IF(D940="","",VLOOKUP(D940,'produto-venda-7'!B:N,11,0)),0)</f>
        <v/>
      </c>
      <c r="AJ940" s="43">
        <f>IF(D940="","",IFERROR(AI940*AB940,0))</f>
        <v/>
      </c>
      <c r="AK940" s="44">
        <f>IFERROR(IF(D940="","",VLOOKUP(F940,'ANALISE FORNECEDOR'!$A:$I,8,0)),"")</f>
        <v/>
      </c>
      <c r="AL940" s="44">
        <f>IF(D940="","",AVERAGE(AM940,AK940))</f>
        <v/>
      </c>
      <c r="AM940" s="44">
        <f>IFERROR(IF(D940="","",VLOOKUP(F940,'ANALISE FORNECEDOR'!$A:$I,9,0)),"")</f>
        <v/>
      </c>
      <c r="AN940" s="45">
        <f>IF(D940="","",IF(Y940&gt;12,AI940*(U940+Y940),AI940*U940))</f>
        <v/>
      </c>
      <c r="AO940" s="45">
        <f>IF(D940="","",IF(Y940&gt;12,AI940*(U940+V940+Y940),AI940*(U940+V940)))</f>
        <v/>
      </c>
      <c r="AP940" s="46">
        <f>IF(D940="","",IF(Y940&gt;12,AG940*(U940+Y940),AG940*U940))</f>
        <v/>
      </c>
      <c r="AQ940" s="46">
        <f>IF(D940="","",IF(Y940&gt;12,AG940*(U940+V940+Y940),AG940*(U940+V940)))</f>
        <v/>
      </c>
      <c r="AR940" s="46">
        <f>IF(D940="","",IF(OR(R940="A",R940="AA",R940="AAA"),AP940,0))</f>
        <v/>
      </c>
      <c r="AS940" s="46">
        <f>IF(D940="","",IF(R940="B",AP940,0))</f>
        <v/>
      </c>
      <c r="AT940" s="46">
        <f>IF(D940="","",IF(R940="C",AP940,0))</f>
        <v/>
      </c>
      <c r="AU940" s="47">
        <f>IF(D940="","",IFERROR(AN940/AJ940,0))</f>
        <v/>
      </c>
      <c r="AV940" s="47">
        <f>IF(D940="","",IFERROR(((AO940)/AJ940),0))</f>
        <v/>
      </c>
      <c r="AW940" s="48">
        <f>IF(D940="","",IF(OR(S940="S",NOT(AND(ISNUMBER(AC940),ISNUMBER(AL940),AC940*AL940&gt;=0))),0,AC940*AL940))</f>
        <v/>
      </c>
      <c r="AX940" s="49">
        <f>IFERROR(IF(D940="","",AW940*AG940),0)</f>
        <v/>
      </c>
      <c r="AY940" s="48">
        <f>IF(D940="","",IF(OR(S940="S",NOT(AND(ISNUMBER(AC940),ISNUMBER(AK940),AC940*AK940&gt;=0))),0,AC940*AK940))</f>
        <v/>
      </c>
      <c r="AZ940" s="48">
        <f>IFERROR(IF(D940="","",IF(AY940=0,0,IF(((AY940)-(U940+Y940))&lt;0,0,(AY940)-U940))),0)</f>
        <v/>
      </c>
      <c r="BA940" s="49">
        <f>IF(D940="","",AZ940*AG940)</f>
        <v/>
      </c>
      <c r="BB940" s="49">
        <f>IF(D940="","",IF(OR(R940="A",R940="AA",R940="AAA"),BA940,0))</f>
        <v/>
      </c>
      <c r="BC940" s="49">
        <f>IF(D940="","",IF(R940="B",BA940,0))</f>
        <v/>
      </c>
      <c r="BD940" s="49">
        <f>IF(D940="","",IF(R940="B",BA940,0))</f>
        <v/>
      </c>
      <c r="BE940" s="49">
        <f>IF(D940="","",IF(S940="S",
1,
IF(AC940=0,
1,
IF(
IFERROR(((U940+Y940)*AG940)/((AC940*AK940)*AG940),0)&lt;0,
0,
IF(
IFERROR(((U940+Y940)*AG940)/((AC940*AK940)*AG940),0)&gt;1,
1,
IFERROR(((U940+Y940)*AG940)/((AC940*AK940)*AG940),0)
)
)
)
))</f>
        <v/>
      </c>
      <c r="BF940" s="49">
        <f>IF(D940="","",IF(S940="S",
1,
IF(AC940=0,
1,
IF(
IFERROR(((U940+V940+Y940)*AG940)/((AC940*AK940)*AG940),0)&lt;0,
0,
IF(
IFERROR(((U940+V940+Y940)*AG940)/((AC940*AK940)*AG940),0)&gt;1,
1,
IFERROR(((U940+V940+Y940)*AG940)/((AC940*AK940)*AG940),0)
)
)
)
))</f>
        <v/>
      </c>
      <c r="BG940" s="50">
        <f>IF(D940="","",IF(S940="S",0,IF(AND(ISNUMBER(AC940),ISNUMBER(AM940)),IF(OR(AC940*AM940&lt;0,ISERR(AC940*AM940)),0,AC940*AM940),0)))</f>
        <v/>
      </c>
      <c r="BH940" s="50">
        <f>IF(D940="","",IF(BY940&gt;TODAY()-60,0,IF(Y940&gt;12,MAX(0,(U940+Y940)-BG940),MAX(0,U940-BG940))))</f>
        <v/>
      </c>
      <c r="BI940" s="51">
        <f>IF(D940="","",BH940*AG940)</f>
        <v/>
      </c>
      <c r="BJ940" s="51">
        <f>IF(D940="","",IF(OR(R940="A",R940="AA",R940="AAA"),BI940,0))</f>
        <v/>
      </c>
      <c r="BK940" s="51">
        <f>IF(D940="","",IF(R940="B",BI940,0))</f>
        <v/>
      </c>
      <c r="BL940" s="51">
        <f>IF(D940="","",IF(R940="C",BI940,0))</f>
        <v/>
      </c>
      <c r="BM940" s="51">
        <f>IF(D940="","",IFERROR(MAX(0,MIN(BI940/AP940,1)),0))</f>
        <v/>
      </c>
      <c r="BN940" s="52">
        <f>IF(D940="","",AB940*AG940)</f>
        <v/>
      </c>
      <c r="BO940" s="52">
        <f>IF(D940="","",(U940+V940+X940)*AG940)</f>
        <v/>
      </c>
      <c r="BP940" s="52">
        <f>IF(D940="","",(AB940*3)*AG940)</f>
        <v/>
      </c>
      <c r="BQ940" s="52">
        <f>IF(D940="","",IF(BO940-BP940&gt;0,0,BO940-BP940))</f>
        <v/>
      </c>
      <c r="BR940" s="52">
        <f>IF(D940="","",IF(BO940-BP940-BN940&gt;0,0,BO940-BP940-BN940))</f>
        <v/>
      </c>
      <c r="BS940" s="53">
        <f>IF(D940="","",IFERROR(AB940*AI940,0))</f>
        <v/>
      </c>
      <c r="BT940" s="53">
        <f>IF(D940="","",IFERROR(IF(X940&gt;12, AI940*(U940+V940+X940), AI940*(U940+V940)),0))</f>
        <v/>
      </c>
      <c r="BU940" s="53">
        <f>IF(D940="","",IFERROR(((AB940*3)*AI940),0))</f>
        <v/>
      </c>
      <c r="BV940" s="53">
        <f>IF(D940="","",IF(BT940-BU940&gt;0,0,BT940-BU940))</f>
        <v/>
      </c>
      <c r="BW940" s="53">
        <f>IF(D940="","",IF(BT940-BU940-BS940&gt;0,0,BT940-BU940-BS940))</f>
        <v/>
      </c>
      <c r="BX940" s="36">
        <f>IF(D940="","",IFERROR(VLOOKUP(D940,'produto-entrada-7'!A:M,3,0),"SEM PEDIDO"))</f>
        <v/>
      </c>
      <c r="BY940" s="36">
        <f>IF(D940="","",VLOOKUP(D940,'produto-estoque-total-7'!A:AB,25,0))</f>
        <v/>
      </c>
      <c r="BZ940" s="36">
        <f>IF(D940="","",IFERROR(VLOOKUP(D940,'produto-estoque-total-7'!A:AB,26,0)/100,0))</f>
        <v/>
      </c>
      <c r="CA940" s="36">
        <f>IF(D940="","",IFERROR(VLOOKUP(D940,'produto-estoque-total-7'!A:AB,27,0)/100,0))</f>
        <v/>
      </c>
      <c r="CB940" s="41">
        <f>IF(D940="","",V940*AF940)</f>
        <v/>
      </c>
      <c r="CC940" s="41">
        <f>IF(D940="","",V940*AI940)</f>
        <v/>
      </c>
      <c r="CD940" s="54">
        <f>IF(D940="","",VLOOKUP(D940,'produto-estoque-total-7'!A:AB,28,0))</f>
        <v/>
      </c>
    </row>
    <row r="941">
      <c r="A941" s="36">
        <f>IF(D941="","",VLOOKUP(D941,'produto-estoque-total-7'!A:AB,3,0))</f>
        <v/>
      </c>
      <c r="B941" s="1">
        <f>IF(D941="","",VLOOKUP(D941,'produto-estoque-total-7'!A:AB,12,0))</f>
        <v/>
      </c>
      <c r="C941" s="1">
        <f>IF(D941="","",VLOOKUP(D941,'produto-estoque-total-7'!A:AB,2,0))</f>
        <v/>
      </c>
      <c r="D941" s="37">
        <f>IFERROR(IF('produto-estoque-total-7'!A940="","",'produto-estoque-total-7'!A940),"")</f>
        <v/>
      </c>
      <c r="E941" s="1">
        <f>IF(D941="","",VLOOKUP(D941,'produto-estoque-total-7'!A:AB,4,0))</f>
        <v/>
      </c>
      <c r="F941" s="36">
        <f>IF(D941="","",VLOOKUP(D941,'produto-estoque-total-7'!A:AB,13,0))</f>
        <v/>
      </c>
      <c r="G941" s="1">
        <f>IF(F941="","",VLOOKUP(F941,'FORNECEDORES X COMPRADOR'!A:D,4,0))</f>
        <v/>
      </c>
      <c r="H941" s="1">
        <f>IF(F941="","",VLOOKUP(F941,'FORNECEDORES X COMPRADOR'!A:E,5,0))</f>
        <v/>
      </c>
      <c r="I941" s="36">
        <f>IF(D941="","",VLOOKUP(D941,'produto-estoque-total-7'!A:AB,15,0))</f>
        <v/>
      </c>
      <c r="J941" s="36">
        <f>IF(D941="","",VLOOKUP(D941,'produto-estoque-total-7'!A:AB,19,0))</f>
        <v/>
      </c>
      <c r="K941" s="1">
        <f>IF(D941="","",VLOOKUP(D941,'produto-estoque-total-7'!A:AB,20,0))</f>
        <v/>
      </c>
      <c r="L941" s="36">
        <f>IF(D941="","",VLOOKUP(D941,'produto-estoque-total-7'!A:AB,17,0))</f>
        <v/>
      </c>
      <c r="M941" s="1">
        <f>IF(D941="","",VLOOKUP(D941,'produto-estoque-total-7'!A:AB,18,0))</f>
        <v/>
      </c>
      <c r="N941" s="36">
        <f>IF(D941="","",VLOOKUP(D941,'produto-estoque-total-7'!A:AB,21,0))</f>
        <v/>
      </c>
      <c r="O941" s="1">
        <f>IF(D941="","",VLOOKUP(D941,'produto-estoque-total-7'!A:AB,22,0))</f>
        <v/>
      </c>
      <c r="P941" s="36">
        <f>IF(D941="","",VLOOKUP(D941,'produto-estoque-total-7'!A:AB,23,0))</f>
        <v/>
      </c>
      <c r="Q941" s="1">
        <f>IF(D941="","",VLOOKUP(D941,'produto-estoque-total-7'!A:AB,24,0))</f>
        <v/>
      </c>
      <c r="R941" s="38">
        <f>IFERROR(IF(D941="","",VLOOKUP(D941,'produto-venda-7'!B:N,13,0)),"C")</f>
        <v/>
      </c>
      <c r="S941" s="39">
        <f>IF(D941="","",VLOOKUP(D941,'produto-estoque-total-7'!A:AB,6,0))</f>
        <v/>
      </c>
      <c r="T941" s="39">
        <f>IF(D941="","",VLOOKUP(D941,'produto-estoque-total-7'!A:AB,5,0))</f>
        <v/>
      </c>
      <c r="U941" s="40">
        <f>IF(D941="","",VLOOKUP(D941,'produto-estoque-total-7'!A:AB,11,0))</f>
        <v/>
      </c>
      <c r="V941" s="41">
        <f>IF(D941="","",IFERROR(VLOOKUP(D941,'produto-entrada-7'!A:M,10,0),0))</f>
        <v/>
      </c>
      <c r="W941" s="42" t="n"/>
      <c r="X941" s="39">
        <f>IF(D941="","",VLOOKUP(D941,'produto-estoque-total-7'!A:AB,8,0))</f>
        <v/>
      </c>
      <c r="Y941" s="39">
        <f>IF(D941="","",VLOOKUP(D941,'produto-estoque-total-7'!A:AB,9,0))</f>
        <v/>
      </c>
      <c r="Z941" s="39">
        <f>IF(D941="","",VLOOKUP(D941,'produto-estoque-total-7'!A:AB,10,0))</f>
        <v/>
      </c>
      <c r="AA941" s="39">
        <f>IFERROR(IF(D941="","",VLOOKUP(D941,'produto-venda-7'!B:N,4,0)),0)</f>
        <v/>
      </c>
      <c r="AB941" s="39">
        <f>IFERROR(IF(D941="","",VLOOKUP(D941,'produto-venda-7'!B:N,5,0)),0)</f>
        <v/>
      </c>
      <c r="AC941" s="39">
        <f>IF(D941="","",IFERROR(AA941/90,0))</f>
        <v/>
      </c>
      <c r="AD941" s="36">
        <f>IF(D941="","",IFERROR(VLOOKUP(D941,'produto-entrada-7'!A:M,4,0),0))</f>
        <v/>
      </c>
      <c r="AE941" s="36">
        <f>IFERROR(IF(D941="","",VLOOKUP(D941,'produto-venda-7'!B:N,10,0)),0)</f>
        <v/>
      </c>
      <c r="AF941" s="36">
        <f>IF(D941="","",IFERROR(VLOOKUP(D941,'produto-entrada-7'!A:M,11,0),0))</f>
        <v/>
      </c>
      <c r="AG941" s="1">
        <f>IF(D941="","",IFERROR(VLOOKUP(D941,'produto-entrada-7'!A:M,12,0),0))</f>
        <v/>
      </c>
      <c r="AH941" s="1">
        <f>IF(D941="","",IFERROR(VLOOKUP(D941,'produto-entrada-7'!A:M,13,0),0))</f>
        <v/>
      </c>
      <c r="AI941" s="36">
        <f>IFERROR(IF(D941="","",VLOOKUP(D941,'produto-venda-7'!B:N,11,0)),0)</f>
        <v/>
      </c>
      <c r="AJ941" s="43">
        <f>IF(D941="","",IFERROR(AI941*AB941,0))</f>
        <v/>
      </c>
      <c r="AK941" s="44">
        <f>IFERROR(IF(D941="","",VLOOKUP(F941,'ANALISE FORNECEDOR'!$A:$I,8,0)),"")</f>
        <v/>
      </c>
      <c r="AL941" s="44">
        <f>IF(D941="","",AVERAGE(AM941,AK941))</f>
        <v/>
      </c>
      <c r="AM941" s="44">
        <f>IFERROR(IF(D941="","",VLOOKUP(F941,'ANALISE FORNECEDOR'!$A:$I,9,0)),"")</f>
        <v/>
      </c>
      <c r="AN941" s="45">
        <f>IF(D941="","",IF(Y941&gt;12,AI941*(U941+Y941),AI941*U941))</f>
        <v/>
      </c>
      <c r="AO941" s="45">
        <f>IF(D941="","",IF(Y941&gt;12,AI941*(U941+V941+Y941),AI941*(U941+V941)))</f>
        <v/>
      </c>
      <c r="AP941" s="46">
        <f>IF(D941="","",IF(Y941&gt;12,AG941*(U941+Y941),AG941*U941))</f>
        <v/>
      </c>
      <c r="AQ941" s="46">
        <f>IF(D941="","",IF(Y941&gt;12,AG941*(U941+V941+Y941),AG941*(U941+V941)))</f>
        <v/>
      </c>
      <c r="AR941" s="46">
        <f>IF(D941="","",IF(OR(R941="A",R941="AA",R941="AAA"),AP941,0))</f>
        <v/>
      </c>
      <c r="AS941" s="46">
        <f>IF(D941="","",IF(R941="B",AP941,0))</f>
        <v/>
      </c>
      <c r="AT941" s="46">
        <f>IF(D941="","",IF(R941="C",AP941,0))</f>
        <v/>
      </c>
      <c r="AU941" s="47">
        <f>IF(D941="","",IFERROR(AN941/AJ941,0))</f>
        <v/>
      </c>
      <c r="AV941" s="47">
        <f>IF(D941="","",IFERROR(((AO941)/AJ941),0))</f>
        <v/>
      </c>
      <c r="AW941" s="48">
        <f>IF(D941="","",IF(OR(S941="S",NOT(AND(ISNUMBER(AC941),ISNUMBER(AL941),AC941*AL941&gt;=0))),0,AC941*AL941))</f>
        <v/>
      </c>
      <c r="AX941" s="49">
        <f>IFERROR(IF(D941="","",AW941*AG941),0)</f>
        <v/>
      </c>
      <c r="AY941" s="48">
        <f>IF(D941="","",IF(OR(S941="S",NOT(AND(ISNUMBER(AC941),ISNUMBER(AK941),AC941*AK941&gt;=0))),0,AC941*AK941))</f>
        <v/>
      </c>
      <c r="AZ941" s="48">
        <f>IFERROR(IF(D941="","",IF(AY941=0,0,IF(((AY941)-(U941+Y941))&lt;0,0,(AY941)-U941))),0)</f>
        <v/>
      </c>
      <c r="BA941" s="49">
        <f>IF(D941="","",AZ941*AG941)</f>
        <v/>
      </c>
      <c r="BB941" s="49">
        <f>IF(D941="","",IF(OR(R941="A",R941="AA",R941="AAA"),BA941,0))</f>
        <v/>
      </c>
      <c r="BC941" s="49">
        <f>IF(D941="","",IF(R941="B",BA941,0))</f>
        <v/>
      </c>
      <c r="BD941" s="49">
        <f>IF(D941="","",IF(R941="B",BA941,0))</f>
        <v/>
      </c>
      <c r="BE941" s="49">
        <f>IF(D941="","",IF(S941="S",
1,
IF(AC941=0,
1,
IF(
IFERROR(((U941+Y941)*AG941)/((AC941*AK941)*AG941),0)&lt;0,
0,
IF(
IFERROR(((U941+Y941)*AG941)/((AC941*AK941)*AG941),0)&gt;1,
1,
IFERROR(((U941+Y941)*AG941)/((AC941*AK941)*AG941),0)
)
)
)
))</f>
        <v/>
      </c>
      <c r="BF941" s="49">
        <f>IF(D941="","",IF(S941="S",
1,
IF(AC941=0,
1,
IF(
IFERROR(((U941+V941+Y941)*AG941)/((AC941*AK941)*AG941),0)&lt;0,
0,
IF(
IFERROR(((U941+V941+Y941)*AG941)/((AC941*AK941)*AG941),0)&gt;1,
1,
IFERROR(((U941+V941+Y941)*AG941)/((AC941*AK941)*AG941),0)
)
)
)
))</f>
        <v/>
      </c>
      <c r="BG941" s="50">
        <f>IF(D941="","",IF(S941="S",0,IF(AND(ISNUMBER(AC941),ISNUMBER(AM941)),IF(OR(AC941*AM941&lt;0,ISERR(AC941*AM941)),0,AC941*AM941),0)))</f>
        <v/>
      </c>
      <c r="BH941" s="50">
        <f>IF(D941="","",IF(BY941&gt;TODAY()-60,0,IF(Y941&gt;12,MAX(0,(U941+Y941)-BG941),MAX(0,U941-BG941))))</f>
        <v/>
      </c>
      <c r="BI941" s="51">
        <f>IF(D941="","",BH941*AG941)</f>
        <v/>
      </c>
      <c r="BJ941" s="51">
        <f>IF(D941="","",IF(OR(R941="A",R941="AA",R941="AAA"),BI941,0))</f>
        <v/>
      </c>
      <c r="BK941" s="51">
        <f>IF(D941="","",IF(R941="B",BI941,0))</f>
        <v/>
      </c>
      <c r="BL941" s="51">
        <f>IF(D941="","",IF(R941="C",BI941,0))</f>
        <v/>
      </c>
      <c r="BM941" s="51">
        <f>IF(D941="","",IFERROR(MAX(0,MIN(BI941/AP941,1)),0))</f>
        <v/>
      </c>
      <c r="BN941" s="52">
        <f>IF(D941="","",AB941*AG941)</f>
        <v/>
      </c>
      <c r="BO941" s="52">
        <f>IF(D941="","",(U941+V941+X941)*AG941)</f>
        <v/>
      </c>
      <c r="BP941" s="52">
        <f>IF(D941="","",(AB941*3)*AG941)</f>
        <v/>
      </c>
      <c r="BQ941" s="52">
        <f>IF(D941="","",IF(BO941-BP941&gt;0,0,BO941-BP941))</f>
        <v/>
      </c>
      <c r="BR941" s="52">
        <f>IF(D941="","",IF(BO941-BP941-BN941&gt;0,0,BO941-BP941-BN941))</f>
        <v/>
      </c>
      <c r="BS941" s="53">
        <f>IF(D941="","",IFERROR(AB941*AI941,0))</f>
        <v/>
      </c>
      <c r="BT941" s="53">
        <f>IF(D941="","",IFERROR(IF(X941&gt;12, AI941*(U941+V941+X941), AI941*(U941+V941)),0))</f>
        <v/>
      </c>
      <c r="BU941" s="53">
        <f>IF(D941="","",IFERROR(((AB941*3)*AI941),0))</f>
        <v/>
      </c>
      <c r="BV941" s="53">
        <f>IF(D941="","",IF(BT941-BU941&gt;0,0,BT941-BU941))</f>
        <v/>
      </c>
      <c r="BW941" s="53">
        <f>IF(D941="","",IF(BT941-BU941-BS941&gt;0,0,BT941-BU941-BS941))</f>
        <v/>
      </c>
      <c r="BX941" s="36">
        <f>IF(D941="","",IFERROR(VLOOKUP(D941,'produto-entrada-7'!A:M,3,0),"SEM PEDIDO"))</f>
        <v/>
      </c>
      <c r="BY941" s="36">
        <f>IF(D941="","",VLOOKUP(D941,'produto-estoque-total-7'!A:AB,25,0))</f>
        <v/>
      </c>
      <c r="BZ941" s="36">
        <f>IF(D941="","",IFERROR(VLOOKUP(D941,'produto-estoque-total-7'!A:AB,26,0)/100,0))</f>
        <v/>
      </c>
      <c r="CA941" s="36">
        <f>IF(D941="","",IFERROR(VLOOKUP(D941,'produto-estoque-total-7'!A:AB,27,0)/100,0))</f>
        <v/>
      </c>
      <c r="CB941" s="41">
        <f>IF(D941="","",V941*AF941)</f>
        <v/>
      </c>
      <c r="CC941" s="41">
        <f>IF(D941="","",V941*AI941)</f>
        <v/>
      </c>
      <c r="CD941" s="54">
        <f>IF(D941="","",VLOOKUP(D941,'produto-estoque-total-7'!A:AB,28,0))</f>
        <v/>
      </c>
    </row>
    <row r="942">
      <c r="A942" s="36">
        <f>IF(D942="","",VLOOKUP(D942,'produto-estoque-total-7'!A:AB,3,0))</f>
        <v/>
      </c>
      <c r="B942" s="1">
        <f>IF(D942="","",VLOOKUP(D942,'produto-estoque-total-7'!A:AB,12,0))</f>
        <v/>
      </c>
      <c r="C942" s="1">
        <f>IF(D942="","",VLOOKUP(D942,'produto-estoque-total-7'!A:AB,2,0))</f>
        <v/>
      </c>
      <c r="D942" s="37">
        <f>IFERROR(IF('produto-estoque-total-7'!A941="","",'produto-estoque-total-7'!A941),"")</f>
        <v/>
      </c>
      <c r="E942" s="1">
        <f>IF(D942="","",VLOOKUP(D942,'produto-estoque-total-7'!A:AB,4,0))</f>
        <v/>
      </c>
      <c r="F942" s="36">
        <f>IF(D942="","",VLOOKUP(D942,'produto-estoque-total-7'!A:AB,13,0))</f>
        <v/>
      </c>
      <c r="G942" s="1">
        <f>IF(F942="","",VLOOKUP(F942,'FORNECEDORES X COMPRADOR'!A:D,4,0))</f>
        <v/>
      </c>
      <c r="H942" s="1">
        <f>IF(F942="","",VLOOKUP(F942,'FORNECEDORES X COMPRADOR'!A:E,5,0))</f>
        <v/>
      </c>
      <c r="I942" s="36">
        <f>IF(D942="","",VLOOKUP(D942,'produto-estoque-total-7'!A:AB,15,0))</f>
        <v/>
      </c>
      <c r="J942" s="36">
        <f>IF(D942="","",VLOOKUP(D942,'produto-estoque-total-7'!A:AB,19,0))</f>
        <v/>
      </c>
      <c r="K942" s="1">
        <f>IF(D942="","",VLOOKUP(D942,'produto-estoque-total-7'!A:AB,20,0))</f>
        <v/>
      </c>
      <c r="L942" s="36">
        <f>IF(D942="","",VLOOKUP(D942,'produto-estoque-total-7'!A:AB,17,0))</f>
        <v/>
      </c>
      <c r="M942" s="1">
        <f>IF(D942="","",VLOOKUP(D942,'produto-estoque-total-7'!A:AB,18,0))</f>
        <v/>
      </c>
      <c r="N942" s="36">
        <f>IF(D942="","",VLOOKUP(D942,'produto-estoque-total-7'!A:AB,21,0))</f>
        <v/>
      </c>
      <c r="O942" s="1">
        <f>IF(D942="","",VLOOKUP(D942,'produto-estoque-total-7'!A:AB,22,0))</f>
        <v/>
      </c>
      <c r="P942" s="36">
        <f>IF(D942="","",VLOOKUP(D942,'produto-estoque-total-7'!A:AB,23,0))</f>
        <v/>
      </c>
      <c r="Q942" s="1">
        <f>IF(D942="","",VLOOKUP(D942,'produto-estoque-total-7'!A:AB,24,0))</f>
        <v/>
      </c>
      <c r="R942" s="38">
        <f>IFERROR(IF(D942="","",VLOOKUP(D942,'produto-venda-7'!B:N,13,0)),"C")</f>
        <v/>
      </c>
      <c r="S942" s="39">
        <f>IF(D942="","",VLOOKUP(D942,'produto-estoque-total-7'!A:AB,6,0))</f>
        <v/>
      </c>
      <c r="T942" s="39">
        <f>IF(D942="","",VLOOKUP(D942,'produto-estoque-total-7'!A:AB,5,0))</f>
        <v/>
      </c>
      <c r="U942" s="40">
        <f>IF(D942="","",VLOOKUP(D942,'produto-estoque-total-7'!A:AB,11,0))</f>
        <v/>
      </c>
      <c r="V942" s="41">
        <f>IF(D942="","",IFERROR(VLOOKUP(D942,'produto-entrada-7'!A:M,10,0),0))</f>
        <v/>
      </c>
      <c r="W942" s="42" t="n"/>
      <c r="X942" s="39">
        <f>IF(D942="","",VLOOKUP(D942,'produto-estoque-total-7'!A:AB,8,0))</f>
        <v/>
      </c>
      <c r="Y942" s="39">
        <f>IF(D942="","",VLOOKUP(D942,'produto-estoque-total-7'!A:AB,9,0))</f>
        <v/>
      </c>
      <c r="Z942" s="39">
        <f>IF(D942="","",VLOOKUP(D942,'produto-estoque-total-7'!A:AB,10,0))</f>
        <v/>
      </c>
      <c r="AA942" s="39">
        <f>IFERROR(IF(D942="","",VLOOKUP(D942,'produto-venda-7'!B:N,4,0)),0)</f>
        <v/>
      </c>
      <c r="AB942" s="39">
        <f>IFERROR(IF(D942="","",VLOOKUP(D942,'produto-venda-7'!B:N,5,0)),0)</f>
        <v/>
      </c>
      <c r="AC942" s="39">
        <f>IF(D942="","",IFERROR(AA942/90,0))</f>
        <v/>
      </c>
      <c r="AD942" s="36">
        <f>IF(D942="","",IFERROR(VLOOKUP(D942,'produto-entrada-7'!A:M,4,0),0))</f>
        <v/>
      </c>
      <c r="AE942" s="36">
        <f>IFERROR(IF(D942="","",VLOOKUP(D942,'produto-venda-7'!B:N,10,0)),0)</f>
        <v/>
      </c>
      <c r="AF942" s="36">
        <f>IF(D942="","",IFERROR(VLOOKUP(D942,'produto-entrada-7'!A:M,11,0),0))</f>
        <v/>
      </c>
      <c r="AG942" s="1">
        <f>IF(D942="","",IFERROR(VLOOKUP(D942,'produto-entrada-7'!A:M,12,0),0))</f>
        <v/>
      </c>
      <c r="AH942" s="1">
        <f>IF(D942="","",IFERROR(VLOOKUP(D942,'produto-entrada-7'!A:M,13,0),0))</f>
        <v/>
      </c>
      <c r="AI942" s="36">
        <f>IFERROR(IF(D942="","",VLOOKUP(D942,'produto-venda-7'!B:N,11,0)),0)</f>
        <v/>
      </c>
      <c r="AJ942" s="43">
        <f>IF(D942="","",IFERROR(AI942*AB942,0))</f>
        <v/>
      </c>
      <c r="AK942" s="44">
        <f>IFERROR(IF(D942="","",VLOOKUP(F942,'ANALISE FORNECEDOR'!$A:$I,8,0)),"")</f>
        <v/>
      </c>
      <c r="AL942" s="44">
        <f>IF(D942="","",AVERAGE(AM942,AK942))</f>
        <v/>
      </c>
      <c r="AM942" s="44">
        <f>IFERROR(IF(D942="","",VLOOKUP(F942,'ANALISE FORNECEDOR'!$A:$I,9,0)),"")</f>
        <v/>
      </c>
      <c r="AN942" s="45">
        <f>IF(D942="","",IF(Y942&gt;12,AI942*(U942+Y942),AI942*U942))</f>
        <v/>
      </c>
      <c r="AO942" s="45">
        <f>IF(D942="","",IF(Y942&gt;12,AI942*(U942+V942+Y942),AI942*(U942+V942)))</f>
        <v/>
      </c>
      <c r="AP942" s="46">
        <f>IF(D942="","",IF(Y942&gt;12,AG942*(U942+Y942),AG942*U942))</f>
        <v/>
      </c>
      <c r="AQ942" s="46">
        <f>IF(D942="","",IF(Y942&gt;12,AG942*(U942+V942+Y942),AG942*(U942+V942)))</f>
        <v/>
      </c>
      <c r="AR942" s="46">
        <f>IF(D942="","",IF(OR(R942="A",R942="AA",R942="AAA"),AP942,0))</f>
        <v/>
      </c>
      <c r="AS942" s="46">
        <f>IF(D942="","",IF(R942="B",AP942,0))</f>
        <v/>
      </c>
      <c r="AT942" s="46">
        <f>IF(D942="","",IF(R942="C",AP942,0))</f>
        <v/>
      </c>
      <c r="AU942" s="47">
        <f>IF(D942="","",IFERROR(AN942/AJ942,0))</f>
        <v/>
      </c>
      <c r="AV942" s="47">
        <f>IF(D942="","",IFERROR(((AO942)/AJ942),0))</f>
        <v/>
      </c>
      <c r="AW942" s="48">
        <f>IF(D942="","",IF(OR(S942="S",NOT(AND(ISNUMBER(AC942),ISNUMBER(AL942),AC942*AL942&gt;=0))),0,AC942*AL942))</f>
        <v/>
      </c>
      <c r="AX942" s="49">
        <f>IFERROR(IF(D942="","",AW942*AG942),0)</f>
        <v/>
      </c>
      <c r="AY942" s="48">
        <f>IF(D942="","",IF(OR(S942="S",NOT(AND(ISNUMBER(AC942),ISNUMBER(AK942),AC942*AK942&gt;=0))),0,AC942*AK942))</f>
        <v/>
      </c>
      <c r="AZ942" s="48">
        <f>IFERROR(IF(D942="","",IF(AY942=0,0,IF(((AY942)-(U942+Y942))&lt;0,0,(AY942)-U942))),0)</f>
        <v/>
      </c>
      <c r="BA942" s="49">
        <f>IF(D942="","",AZ942*AG942)</f>
        <v/>
      </c>
      <c r="BB942" s="49">
        <f>IF(D942="","",IF(OR(R942="A",R942="AA",R942="AAA"),BA942,0))</f>
        <v/>
      </c>
      <c r="BC942" s="49">
        <f>IF(D942="","",IF(R942="B",BA942,0))</f>
        <v/>
      </c>
      <c r="BD942" s="49">
        <f>IF(D942="","",IF(R942="B",BA942,0))</f>
        <v/>
      </c>
      <c r="BE942" s="49">
        <f>IF(D942="","",IF(S942="S",
1,
IF(AC942=0,
1,
IF(
IFERROR(((U942+Y942)*AG942)/((AC942*AK942)*AG942),0)&lt;0,
0,
IF(
IFERROR(((U942+Y942)*AG942)/((AC942*AK942)*AG942),0)&gt;1,
1,
IFERROR(((U942+Y942)*AG942)/((AC942*AK942)*AG942),0)
)
)
)
))</f>
        <v/>
      </c>
      <c r="BF942" s="49">
        <f>IF(D942="","",IF(S942="S",
1,
IF(AC942=0,
1,
IF(
IFERROR(((U942+V942+Y942)*AG942)/((AC942*AK942)*AG942),0)&lt;0,
0,
IF(
IFERROR(((U942+V942+Y942)*AG942)/((AC942*AK942)*AG942),0)&gt;1,
1,
IFERROR(((U942+V942+Y942)*AG942)/((AC942*AK942)*AG942),0)
)
)
)
))</f>
        <v/>
      </c>
      <c r="BG942" s="50">
        <f>IF(D942="","",IF(S942="S",0,IF(AND(ISNUMBER(AC942),ISNUMBER(AM942)),IF(OR(AC942*AM942&lt;0,ISERR(AC942*AM942)),0,AC942*AM942),0)))</f>
        <v/>
      </c>
      <c r="BH942" s="50">
        <f>IF(D942="","",IF(BY942&gt;TODAY()-60,0,IF(Y942&gt;12,MAX(0,(U942+Y942)-BG942),MAX(0,U942-BG942))))</f>
        <v/>
      </c>
      <c r="BI942" s="51">
        <f>IF(D942="","",BH942*AG942)</f>
        <v/>
      </c>
      <c r="BJ942" s="51">
        <f>IF(D942="","",IF(OR(R942="A",R942="AA",R942="AAA"),BI942,0))</f>
        <v/>
      </c>
      <c r="BK942" s="51">
        <f>IF(D942="","",IF(R942="B",BI942,0))</f>
        <v/>
      </c>
      <c r="BL942" s="51">
        <f>IF(D942="","",IF(R942="C",BI942,0))</f>
        <v/>
      </c>
      <c r="BM942" s="51">
        <f>IF(D942="","",IFERROR(MAX(0,MIN(BI942/AP942,1)),0))</f>
        <v/>
      </c>
      <c r="BN942" s="52">
        <f>IF(D942="","",AB942*AG942)</f>
        <v/>
      </c>
      <c r="BO942" s="52">
        <f>IF(D942="","",(U942+V942+X942)*AG942)</f>
        <v/>
      </c>
      <c r="BP942" s="52">
        <f>IF(D942="","",(AB942*3)*AG942)</f>
        <v/>
      </c>
      <c r="BQ942" s="52">
        <f>IF(D942="","",IF(BO942-BP942&gt;0,0,BO942-BP942))</f>
        <v/>
      </c>
      <c r="BR942" s="52">
        <f>IF(D942="","",IF(BO942-BP942-BN942&gt;0,0,BO942-BP942-BN942))</f>
        <v/>
      </c>
      <c r="BS942" s="53">
        <f>IF(D942="","",IFERROR(AB942*AI942,0))</f>
        <v/>
      </c>
      <c r="BT942" s="53">
        <f>IF(D942="","",IFERROR(IF(X942&gt;12, AI942*(U942+V942+X942), AI942*(U942+V942)),0))</f>
        <v/>
      </c>
      <c r="BU942" s="53">
        <f>IF(D942="","",IFERROR(((AB942*3)*AI942),0))</f>
        <v/>
      </c>
      <c r="BV942" s="53">
        <f>IF(D942="","",IF(BT942-BU942&gt;0,0,BT942-BU942))</f>
        <v/>
      </c>
      <c r="BW942" s="53">
        <f>IF(D942="","",IF(BT942-BU942-BS942&gt;0,0,BT942-BU942-BS942))</f>
        <v/>
      </c>
      <c r="BX942" s="36">
        <f>IF(D942="","",IFERROR(VLOOKUP(D942,'produto-entrada-7'!A:M,3,0),"SEM PEDIDO"))</f>
        <v/>
      </c>
      <c r="BY942" s="36">
        <f>IF(D942="","",VLOOKUP(D942,'produto-estoque-total-7'!A:AB,25,0))</f>
        <v/>
      </c>
      <c r="BZ942" s="36">
        <f>IF(D942="","",IFERROR(VLOOKUP(D942,'produto-estoque-total-7'!A:AB,26,0)/100,0))</f>
        <v/>
      </c>
      <c r="CA942" s="36">
        <f>IF(D942="","",IFERROR(VLOOKUP(D942,'produto-estoque-total-7'!A:AB,27,0)/100,0))</f>
        <v/>
      </c>
      <c r="CB942" s="41">
        <f>IF(D942="","",V942*AF942)</f>
        <v/>
      </c>
      <c r="CC942" s="41">
        <f>IF(D942="","",V942*AI942)</f>
        <v/>
      </c>
      <c r="CD942" s="54">
        <f>IF(D942="","",VLOOKUP(D942,'produto-estoque-total-7'!A:AB,28,0))</f>
        <v/>
      </c>
    </row>
    <row r="943">
      <c r="A943" s="36">
        <f>IF(D943="","",VLOOKUP(D943,'produto-estoque-total-7'!A:AB,3,0))</f>
        <v/>
      </c>
      <c r="B943" s="1">
        <f>IF(D943="","",VLOOKUP(D943,'produto-estoque-total-7'!A:AB,12,0))</f>
        <v/>
      </c>
      <c r="C943" s="1">
        <f>IF(D943="","",VLOOKUP(D943,'produto-estoque-total-7'!A:AB,2,0))</f>
        <v/>
      </c>
      <c r="D943" s="37">
        <f>IFERROR(IF('produto-estoque-total-7'!A942="","",'produto-estoque-total-7'!A942),"")</f>
        <v/>
      </c>
      <c r="E943" s="1">
        <f>IF(D943="","",VLOOKUP(D943,'produto-estoque-total-7'!A:AB,4,0))</f>
        <v/>
      </c>
      <c r="F943" s="36">
        <f>IF(D943="","",VLOOKUP(D943,'produto-estoque-total-7'!A:AB,13,0))</f>
        <v/>
      </c>
      <c r="G943" s="1">
        <f>IF(F943="","",VLOOKUP(F943,'FORNECEDORES X COMPRADOR'!A:D,4,0))</f>
        <v/>
      </c>
      <c r="H943" s="1">
        <f>IF(F943="","",VLOOKUP(F943,'FORNECEDORES X COMPRADOR'!A:E,5,0))</f>
        <v/>
      </c>
      <c r="I943" s="36">
        <f>IF(D943="","",VLOOKUP(D943,'produto-estoque-total-7'!A:AB,15,0))</f>
        <v/>
      </c>
      <c r="J943" s="36">
        <f>IF(D943="","",VLOOKUP(D943,'produto-estoque-total-7'!A:AB,19,0))</f>
        <v/>
      </c>
      <c r="K943" s="1">
        <f>IF(D943="","",VLOOKUP(D943,'produto-estoque-total-7'!A:AB,20,0))</f>
        <v/>
      </c>
      <c r="L943" s="36">
        <f>IF(D943="","",VLOOKUP(D943,'produto-estoque-total-7'!A:AB,17,0))</f>
        <v/>
      </c>
      <c r="M943" s="1">
        <f>IF(D943="","",VLOOKUP(D943,'produto-estoque-total-7'!A:AB,18,0))</f>
        <v/>
      </c>
      <c r="N943" s="36">
        <f>IF(D943="","",VLOOKUP(D943,'produto-estoque-total-7'!A:AB,21,0))</f>
        <v/>
      </c>
      <c r="O943" s="1">
        <f>IF(D943="","",VLOOKUP(D943,'produto-estoque-total-7'!A:AB,22,0))</f>
        <v/>
      </c>
      <c r="P943" s="36">
        <f>IF(D943="","",VLOOKUP(D943,'produto-estoque-total-7'!A:AB,23,0))</f>
        <v/>
      </c>
      <c r="Q943" s="1">
        <f>IF(D943="","",VLOOKUP(D943,'produto-estoque-total-7'!A:AB,24,0))</f>
        <v/>
      </c>
      <c r="R943" s="38">
        <f>IFERROR(IF(D943="","",VLOOKUP(D943,'produto-venda-7'!B:N,13,0)),"C")</f>
        <v/>
      </c>
      <c r="S943" s="39">
        <f>IF(D943="","",VLOOKUP(D943,'produto-estoque-total-7'!A:AB,6,0))</f>
        <v/>
      </c>
      <c r="T943" s="39">
        <f>IF(D943="","",VLOOKUP(D943,'produto-estoque-total-7'!A:AB,5,0))</f>
        <v/>
      </c>
      <c r="U943" s="40">
        <f>IF(D943="","",VLOOKUP(D943,'produto-estoque-total-7'!A:AB,11,0))</f>
        <v/>
      </c>
      <c r="V943" s="41">
        <f>IF(D943="","",IFERROR(VLOOKUP(D943,'produto-entrada-7'!A:M,10,0),0))</f>
        <v/>
      </c>
      <c r="W943" s="42" t="n"/>
      <c r="X943" s="39">
        <f>IF(D943="","",VLOOKUP(D943,'produto-estoque-total-7'!A:AB,8,0))</f>
        <v/>
      </c>
      <c r="Y943" s="39">
        <f>IF(D943="","",VLOOKUP(D943,'produto-estoque-total-7'!A:AB,9,0))</f>
        <v/>
      </c>
      <c r="Z943" s="39">
        <f>IF(D943="","",VLOOKUP(D943,'produto-estoque-total-7'!A:AB,10,0))</f>
        <v/>
      </c>
      <c r="AA943" s="39">
        <f>IFERROR(IF(D943="","",VLOOKUP(D943,'produto-venda-7'!B:N,4,0)),0)</f>
        <v/>
      </c>
      <c r="AB943" s="39">
        <f>IFERROR(IF(D943="","",VLOOKUP(D943,'produto-venda-7'!B:N,5,0)),0)</f>
        <v/>
      </c>
      <c r="AC943" s="39">
        <f>IF(D943="","",IFERROR(AA943/90,0))</f>
        <v/>
      </c>
      <c r="AD943" s="36">
        <f>IF(D943="","",IFERROR(VLOOKUP(D943,'produto-entrada-7'!A:M,4,0),0))</f>
        <v/>
      </c>
      <c r="AE943" s="36">
        <f>IFERROR(IF(D943="","",VLOOKUP(D943,'produto-venda-7'!B:N,10,0)),0)</f>
        <v/>
      </c>
      <c r="AF943" s="36">
        <f>IF(D943="","",IFERROR(VLOOKUP(D943,'produto-entrada-7'!A:M,11,0),0))</f>
        <v/>
      </c>
      <c r="AG943" s="1">
        <f>IF(D943="","",IFERROR(VLOOKUP(D943,'produto-entrada-7'!A:M,12,0),0))</f>
        <v/>
      </c>
      <c r="AH943" s="1">
        <f>IF(D943="","",IFERROR(VLOOKUP(D943,'produto-entrada-7'!A:M,13,0),0))</f>
        <v/>
      </c>
      <c r="AI943" s="36">
        <f>IFERROR(IF(D943="","",VLOOKUP(D943,'produto-venda-7'!B:N,11,0)),0)</f>
        <v/>
      </c>
      <c r="AJ943" s="43">
        <f>IF(D943="","",IFERROR(AI943*AB943,0))</f>
        <v/>
      </c>
      <c r="AK943" s="44">
        <f>IFERROR(IF(D943="","",VLOOKUP(F943,'ANALISE FORNECEDOR'!$A:$I,8,0)),"")</f>
        <v/>
      </c>
      <c r="AL943" s="44">
        <f>IF(D943="","",AVERAGE(AM943,AK943))</f>
        <v/>
      </c>
      <c r="AM943" s="44">
        <f>IFERROR(IF(D943="","",VLOOKUP(F943,'ANALISE FORNECEDOR'!$A:$I,9,0)),"")</f>
        <v/>
      </c>
      <c r="AN943" s="45">
        <f>IF(D943="","",IF(Y943&gt;12,AI943*(U943+Y943),AI943*U943))</f>
        <v/>
      </c>
      <c r="AO943" s="45">
        <f>IF(D943="","",IF(Y943&gt;12,AI943*(U943+V943+Y943),AI943*(U943+V943)))</f>
        <v/>
      </c>
      <c r="AP943" s="46">
        <f>IF(D943="","",IF(Y943&gt;12,AG943*(U943+Y943),AG943*U943))</f>
        <v/>
      </c>
      <c r="AQ943" s="46">
        <f>IF(D943="","",IF(Y943&gt;12,AG943*(U943+V943+Y943),AG943*(U943+V943)))</f>
        <v/>
      </c>
      <c r="AR943" s="46">
        <f>IF(D943="","",IF(OR(R943="A",R943="AA",R943="AAA"),AP943,0))</f>
        <v/>
      </c>
      <c r="AS943" s="46">
        <f>IF(D943="","",IF(R943="B",AP943,0))</f>
        <v/>
      </c>
      <c r="AT943" s="46">
        <f>IF(D943="","",IF(R943="C",AP943,0))</f>
        <v/>
      </c>
      <c r="AU943" s="47">
        <f>IF(D943="","",IFERROR(AN943/AJ943,0))</f>
        <v/>
      </c>
      <c r="AV943" s="47">
        <f>IF(D943="","",IFERROR(((AO943)/AJ943),0))</f>
        <v/>
      </c>
      <c r="AW943" s="48">
        <f>IF(D943="","",IF(OR(S943="S",NOT(AND(ISNUMBER(AC943),ISNUMBER(AL943),AC943*AL943&gt;=0))),0,AC943*AL943))</f>
        <v/>
      </c>
      <c r="AX943" s="49">
        <f>IFERROR(IF(D943="","",AW943*AG943),0)</f>
        <v/>
      </c>
      <c r="AY943" s="48">
        <f>IF(D943="","",IF(OR(S943="S",NOT(AND(ISNUMBER(AC943),ISNUMBER(AK943),AC943*AK943&gt;=0))),0,AC943*AK943))</f>
        <v/>
      </c>
      <c r="AZ943" s="48">
        <f>IFERROR(IF(D943="","",IF(AY943=0,0,IF(((AY943)-(U943+Y943))&lt;0,0,(AY943)-U943))),0)</f>
        <v/>
      </c>
      <c r="BA943" s="49">
        <f>IF(D943="","",AZ943*AG943)</f>
        <v/>
      </c>
      <c r="BB943" s="49">
        <f>IF(D943="","",IF(OR(R943="A",R943="AA",R943="AAA"),BA943,0))</f>
        <v/>
      </c>
      <c r="BC943" s="49">
        <f>IF(D943="","",IF(R943="B",BA943,0))</f>
        <v/>
      </c>
      <c r="BD943" s="49">
        <f>IF(D943="","",IF(R943="B",BA943,0))</f>
        <v/>
      </c>
      <c r="BE943" s="49">
        <f>IF(D943="","",IF(S943="S",
1,
IF(AC943=0,
1,
IF(
IFERROR(((U943+Y943)*AG943)/((AC943*AK943)*AG943),0)&lt;0,
0,
IF(
IFERROR(((U943+Y943)*AG943)/((AC943*AK943)*AG943),0)&gt;1,
1,
IFERROR(((U943+Y943)*AG943)/((AC943*AK943)*AG943),0)
)
)
)
))</f>
        <v/>
      </c>
      <c r="BF943" s="49">
        <f>IF(D943="","",IF(S943="S",
1,
IF(AC943=0,
1,
IF(
IFERROR(((U943+V943+Y943)*AG943)/((AC943*AK943)*AG943),0)&lt;0,
0,
IF(
IFERROR(((U943+V943+Y943)*AG943)/((AC943*AK943)*AG943),0)&gt;1,
1,
IFERROR(((U943+V943+Y943)*AG943)/((AC943*AK943)*AG943),0)
)
)
)
))</f>
        <v/>
      </c>
      <c r="BG943" s="50">
        <f>IF(D943="","",IF(S943="S",0,IF(AND(ISNUMBER(AC943),ISNUMBER(AM943)),IF(OR(AC943*AM943&lt;0,ISERR(AC943*AM943)),0,AC943*AM943),0)))</f>
        <v/>
      </c>
      <c r="BH943" s="50">
        <f>IF(D943="","",IF(BY943&gt;TODAY()-60,0,IF(Y943&gt;12,MAX(0,(U943+Y943)-BG943),MAX(0,U943-BG943))))</f>
        <v/>
      </c>
      <c r="BI943" s="51">
        <f>IF(D943="","",BH943*AG943)</f>
        <v/>
      </c>
      <c r="BJ943" s="51">
        <f>IF(D943="","",IF(OR(R943="A",R943="AA",R943="AAA"),BI943,0))</f>
        <v/>
      </c>
      <c r="BK943" s="51">
        <f>IF(D943="","",IF(R943="B",BI943,0))</f>
        <v/>
      </c>
      <c r="BL943" s="51">
        <f>IF(D943="","",IF(R943="C",BI943,0))</f>
        <v/>
      </c>
      <c r="BM943" s="51">
        <f>IF(D943="","",IFERROR(MAX(0,MIN(BI943/AP943,1)),0))</f>
        <v/>
      </c>
      <c r="BN943" s="52">
        <f>IF(D943="","",AB943*AG943)</f>
        <v/>
      </c>
      <c r="BO943" s="52">
        <f>IF(D943="","",(U943+V943+X943)*AG943)</f>
        <v/>
      </c>
      <c r="BP943" s="52">
        <f>IF(D943="","",(AB943*3)*AG943)</f>
        <v/>
      </c>
      <c r="BQ943" s="52">
        <f>IF(D943="","",IF(BO943-BP943&gt;0,0,BO943-BP943))</f>
        <v/>
      </c>
      <c r="BR943" s="52">
        <f>IF(D943="","",IF(BO943-BP943-BN943&gt;0,0,BO943-BP943-BN943))</f>
        <v/>
      </c>
      <c r="BS943" s="53">
        <f>IF(D943="","",IFERROR(AB943*AI943,0))</f>
        <v/>
      </c>
      <c r="BT943" s="53">
        <f>IF(D943="","",IFERROR(IF(X943&gt;12, AI943*(U943+V943+X943), AI943*(U943+V943)),0))</f>
        <v/>
      </c>
      <c r="BU943" s="53">
        <f>IF(D943="","",IFERROR(((AB943*3)*AI943),0))</f>
        <v/>
      </c>
      <c r="BV943" s="53">
        <f>IF(D943="","",IF(BT943-BU943&gt;0,0,BT943-BU943))</f>
        <v/>
      </c>
      <c r="BW943" s="53">
        <f>IF(D943="","",IF(BT943-BU943-BS943&gt;0,0,BT943-BU943-BS943))</f>
        <v/>
      </c>
      <c r="BX943" s="36">
        <f>IF(D943="","",IFERROR(VLOOKUP(D943,'produto-entrada-7'!A:M,3,0),"SEM PEDIDO"))</f>
        <v/>
      </c>
      <c r="BY943" s="36">
        <f>IF(D943="","",VLOOKUP(D943,'produto-estoque-total-7'!A:AB,25,0))</f>
        <v/>
      </c>
      <c r="BZ943" s="36">
        <f>IF(D943="","",IFERROR(VLOOKUP(D943,'produto-estoque-total-7'!A:AB,26,0)/100,0))</f>
        <v/>
      </c>
      <c r="CA943" s="36">
        <f>IF(D943="","",IFERROR(VLOOKUP(D943,'produto-estoque-total-7'!A:AB,27,0)/100,0))</f>
        <v/>
      </c>
      <c r="CB943" s="41">
        <f>IF(D943="","",V943*AF943)</f>
        <v/>
      </c>
      <c r="CC943" s="41">
        <f>IF(D943="","",V943*AI943)</f>
        <v/>
      </c>
      <c r="CD943" s="54">
        <f>IF(D943="","",VLOOKUP(D943,'produto-estoque-total-7'!A:AB,28,0))</f>
        <v/>
      </c>
    </row>
    <row r="944">
      <c r="A944" s="36">
        <f>IF(D944="","",VLOOKUP(D944,'produto-estoque-total-7'!A:AB,3,0))</f>
        <v/>
      </c>
      <c r="B944" s="1">
        <f>IF(D944="","",VLOOKUP(D944,'produto-estoque-total-7'!A:AB,12,0))</f>
        <v/>
      </c>
      <c r="C944" s="1">
        <f>IF(D944="","",VLOOKUP(D944,'produto-estoque-total-7'!A:AB,2,0))</f>
        <v/>
      </c>
      <c r="D944" s="37">
        <f>IFERROR(IF('produto-estoque-total-7'!A943="","",'produto-estoque-total-7'!A943),"")</f>
        <v/>
      </c>
      <c r="E944" s="1">
        <f>IF(D944="","",VLOOKUP(D944,'produto-estoque-total-7'!A:AB,4,0))</f>
        <v/>
      </c>
      <c r="F944" s="36">
        <f>IF(D944="","",VLOOKUP(D944,'produto-estoque-total-7'!A:AB,13,0))</f>
        <v/>
      </c>
      <c r="G944" s="1">
        <f>IF(F944="","",VLOOKUP(F944,'FORNECEDORES X COMPRADOR'!A:D,4,0))</f>
        <v/>
      </c>
      <c r="H944" s="1">
        <f>IF(F944="","",VLOOKUP(F944,'FORNECEDORES X COMPRADOR'!A:E,5,0))</f>
        <v/>
      </c>
      <c r="I944" s="36">
        <f>IF(D944="","",VLOOKUP(D944,'produto-estoque-total-7'!A:AB,15,0))</f>
        <v/>
      </c>
      <c r="J944" s="36">
        <f>IF(D944="","",VLOOKUP(D944,'produto-estoque-total-7'!A:AB,19,0))</f>
        <v/>
      </c>
      <c r="K944" s="1">
        <f>IF(D944="","",VLOOKUP(D944,'produto-estoque-total-7'!A:AB,20,0))</f>
        <v/>
      </c>
      <c r="L944" s="36">
        <f>IF(D944="","",VLOOKUP(D944,'produto-estoque-total-7'!A:AB,17,0))</f>
        <v/>
      </c>
      <c r="M944" s="1">
        <f>IF(D944="","",VLOOKUP(D944,'produto-estoque-total-7'!A:AB,18,0))</f>
        <v/>
      </c>
      <c r="N944" s="36">
        <f>IF(D944="","",VLOOKUP(D944,'produto-estoque-total-7'!A:AB,21,0))</f>
        <v/>
      </c>
      <c r="O944" s="1">
        <f>IF(D944="","",VLOOKUP(D944,'produto-estoque-total-7'!A:AB,22,0))</f>
        <v/>
      </c>
      <c r="P944" s="36">
        <f>IF(D944="","",VLOOKUP(D944,'produto-estoque-total-7'!A:AB,23,0))</f>
        <v/>
      </c>
      <c r="Q944" s="1">
        <f>IF(D944="","",VLOOKUP(D944,'produto-estoque-total-7'!A:AB,24,0))</f>
        <v/>
      </c>
      <c r="R944" s="38">
        <f>IFERROR(IF(D944="","",VLOOKUP(D944,'produto-venda-7'!B:N,13,0)),"C")</f>
        <v/>
      </c>
      <c r="S944" s="39">
        <f>IF(D944="","",VLOOKUP(D944,'produto-estoque-total-7'!A:AB,6,0))</f>
        <v/>
      </c>
      <c r="T944" s="39">
        <f>IF(D944="","",VLOOKUP(D944,'produto-estoque-total-7'!A:AB,5,0))</f>
        <v/>
      </c>
      <c r="U944" s="40">
        <f>IF(D944="","",VLOOKUP(D944,'produto-estoque-total-7'!A:AB,11,0))</f>
        <v/>
      </c>
      <c r="V944" s="41">
        <f>IF(D944="","",IFERROR(VLOOKUP(D944,'produto-entrada-7'!A:M,10,0),0))</f>
        <v/>
      </c>
      <c r="W944" s="42" t="n"/>
      <c r="X944" s="39">
        <f>IF(D944="","",VLOOKUP(D944,'produto-estoque-total-7'!A:AB,8,0))</f>
        <v/>
      </c>
      <c r="Y944" s="39">
        <f>IF(D944="","",VLOOKUP(D944,'produto-estoque-total-7'!A:AB,9,0))</f>
        <v/>
      </c>
      <c r="Z944" s="39">
        <f>IF(D944="","",VLOOKUP(D944,'produto-estoque-total-7'!A:AB,10,0))</f>
        <v/>
      </c>
      <c r="AA944" s="39">
        <f>IFERROR(IF(D944="","",VLOOKUP(D944,'produto-venda-7'!B:N,4,0)),0)</f>
        <v/>
      </c>
      <c r="AB944" s="39">
        <f>IFERROR(IF(D944="","",VLOOKUP(D944,'produto-venda-7'!B:N,5,0)),0)</f>
        <v/>
      </c>
      <c r="AC944" s="39">
        <f>IF(D944="","",IFERROR(AA944/90,0))</f>
        <v/>
      </c>
      <c r="AD944" s="36">
        <f>IF(D944="","",IFERROR(VLOOKUP(D944,'produto-entrada-7'!A:M,4,0),0))</f>
        <v/>
      </c>
      <c r="AE944" s="36">
        <f>IFERROR(IF(D944="","",VLOOKUP(D944,'produto-venda-7'!B:N,10,0)),0)</f>
        <v/>
      </c>
      <c r="AF944" s="36">
        <f>IF(D944="","",IFERROR(VLOOKUP(D944,'produto-entrada-7'!A:M,11,0),0))</f>
        <v/>
      </c>
      <c r="AG944" s="1">
        <f>IF(D944="","",IFERROR(VLOOKUP(D944,'produto-entrada-7'!A:M,12,0),0))</f>
        <v/>
      </c>
      <c r="AH944" s="1">
        <f>IF(D944="","",IFERROR(VLOOKUP(D944,'produto-entrada-7'!A:M,13,0),0))</f>
        <v/>
      </c>
      <c r="AI944" s="36">
        <f>IFERROR(IF(D944="","",VLOOKUP(D944,'produto-venda-7'!B:N,11,0)),0)</f>
        <v/>
      </c>
      <c r="AJ944" s="43">
        <f>IF(D944="","",IFERROR(AI944*AB944,0))</f>
        <v/>
      </c>
      <c r="AK944" s="44">
        <f>IFERROR(IF(D944="","",VLOOKUP(F944,'ANALISE FORNECEDOR'!$A:$I,8,0)),"")</f>
        <v/>
      </c>
      <c r="AL944" s="44">
        <f>IF(D944="","",AVERAGE(AM944,AK944))</f>
        <v/>
      </c>
      <c r="AM944" s="44">
        <f>IFERROR(IF(D944="","",VLOOKUP(F944,'ANALISE FORNECEDOR'!$A:$I,9,0)),"")</f>
        <v/>
      </c>
      <c r="AN944" s="45">
        <f>IF(D944="","",IF(Y944&gt;12,AI944*(U944+Y944),AI944*U944))</f>
        <v/>
      </c>
      <c r="AO944" s="45">
        <f>IF(D944="","",IF(Y944&gt;12,AI944*(U944+V944+Y944),AI944*(U944+V944)))</f>
        <v/>
      </c>
      <c r="AP944" s="46">
        <f>IF(D944="","",IF(Y944&gt;12,AG944*(U944+Y944),AG944*U944))</f>
        <v/>
      </c>
      <c r="AQ944" s="46">
        <f>IF(D944="","",IF(Y944&gt;12,AG944*(U944+V944+Y944),AG944*(U944+V944)))</f>
        <v/>
      </c>
      <c r="AR944" s="46">
        <f>IF(D944="","",IF(OR(R944="A",R944="AA",R944="AAA"),AP944,0))</f>
        <v/>
      </c>
      <c r="AS944" s="46">
        <f>IF(D944="","",IF(R944="B",AP944,0))</f>
        <v/>
      </c>
      <c r="AT944" s="46">
        <f>IF(D944="","",IF(R944="C",AP944,0))</f>
        <v/>
      </c>
      <c r="AU944" s="47">
        <f>IF(D944="","",IFERROR(AN944/AJ944,0))</f>
        <v/>
      </c>
      <c r="AV944" s="47">
        <f>IF(D944="","",IFERROR(((AO944)/AJ944),0))</f>
        <v/>
      </c>
      <c r="AW944" s="48">
        <f>IF(D944="","",IF(OR(S944="S",NOT(AND(ISNUMBER(AC944),ISNUMBER(AL944),AC944*AL944&gt;=0))),0,AC944*AL944))</f>
        <v/>
      </c>
      <c r="AX944" s="49">
        <f>IFERROR(IF(D944="","",AW944*AG944),0)</f>
        <v/>
      </c>
      <c r="AY944" s="48">
        <f>IF(D944="","",IF(OR(S944="S",NOT(AND(ISNUMBER(AC944),ISNUMBER(AK944),AC944*AK944&gt;=0))),0,AC944*AK944))</f>
        <v/>
      </c>
      <c r="AZ944" s="48">
        <f>IFERROR(IF(D944="","",IF(AY944=0,0,IF(((AY944)-(U944+Y944))&lt;0,0,(AY944)-U944))),0)</f>
        <v/>
      </c>
      <c r="BA944" s="49">
        <f>IF(D944="","",AZ944*AG944)</f>
        <v/>
      </c>
      <c r="BB944" s="49">
        <f>IF(D944="","",IF(OR(R944="A",R944="AA",R944="AAA"),BA944,0))</f>
        <v/>
      </c>
      <c r="BC944" s="49">
        <f>IF(D944="","",IF(R944="B",BA944,0))</f>
        <v/>
      </c>
      <c r="BD944" s="49">
        <f>IF(D944="","",IF(R944="B",BA944,0))</f>
        <v/>
      </c>
      <c r="BE944" s="49">
        <f>IF(D944="","",IF(S944="S",
1,
IF(AC944=0,
1,
IF(
IFERROR(((U944+Y944)*AG944)/((AC944*AK944)*AG944),0)&lt;0,
0,
IF(
IFERROR(((U944+Y944)*AG944)/((AC944*AK944)*AG944),0)&gt;1,
1,
IFERROR(((U944+Y944)*AG944)/((AC944*AK944)*AG944),0)
)
)
)
))</f>
        <v/>
      </c>
      <c r="BF944" s="49">
        <f>IF(D944="","",IF(S944="S",
1,
IF(AC944=0,
1,
IF(
IFERROR(((U944+V944+Y944)*AG944)/((AC944*AK944)*AG944),0)&lt;0,
0,
IF(
IFERROR(((U944+V944+Y944)*AG944)/((AC944*AK944)*AG944),0)&gt;1,
1,
IFERROR(((U944+V944+Y944)*AG944)/((AC944*AK944)*AG944),0)
)
)
)
))</f>
        <v/>
      </c>
      <c r="BG944" s="50">
        <f>IF(D944="","",IF(S944="S",0,IF(AND(ISNUMBER(AC944),ISNUMBER(AM944)),IF(OR(AC944*AM944&lt;0,ISERR(AC944*AM944)),0,AC944*AM944),0)))</f>
        <v/>
      </c>
      <c r="BH944" s="50">
        <f>IF(D944="","",IF(BY944&gt;TODAY()-60,0,IF(Y944&gt;12,MAX(0,(U944+Y944)-BG944),MAX(0,U944-BG944))))</f>
        <v/>
      </c>
      <c r="BI944" s="51">
        <f>IF(D944="","",BH944*AG944)</f>
        <v/>
      </c>
      <c r="BJ944" s="51">
        <f>IF(D944="","",IF(OR(R944="A",R944="AA",R944="AAA"),BI944,0))</f>
        <v/>
      </c>
      <c r="BK944" s="51">
        <f>IF(D944="","",IF(R944="B",BI944,0))</f>
        <v/>
      </c>
      <c r="BL944" s="51">
        <f>IF(D944="","",IF(R944="C",BI944,0))</f>
        <v/>
      </c>
      <c r="BM944" s="51">
        <f>IF(D944="","",IFERROR(MAX(0,MIN(BI944/AP944,1)),0))</f>
        <v/>
      </c>
      <c r="BN944" s="52">
        <f>IF(D944="","",AB944*AG944)</f>
        <v/>
      </c>
      <c r="BO944" s="52">
        <f>IF(D944="","",(U944+V944+X944)*AG944)</f>
        <v/>
      </c>
      <c r="BP944" s="52">
        <f>IF(D944="","",(AB944*3)*AG944)</f>
        <v/>
      </c>
      <c r="BQ944" s="52">
        <f>IF(D944="","",IF(BO944-BP944&gt;0,0,BO944-BP944))</f>
        <v/>
      </c>
      <c r="BR944" s="52">
        <f>IF(D944="","",IF(BO944-BP944-BN944&gt;0,0,BO944-BP944-BN944))</f>
        <v/>
      </c>
      <c r="BS944" s="53">
        <f>IF(D944="","",IFERROR(AB944*AI944,0))</f>
        <v/>
      </c>
      <c r="BT944" s="53">
        <f>IF(D944="","",IFERROR(IF(X944&gt;12, AI944*(U944+V944+X944), AI944*(U944+V944)),0))</f>
        <v/>
      </c>
      <c r="BU944" s="53">
        <f>IF(D944="","",IFERROR(((AB944*3)*AI944),0))</f>
        <v/>
      </c>
      <c r="BV944" s="53">
        <f>IF(D944="","",IF(BT944-BU944&gt;0,0,BT944-BU944))</f>
        <v/>
      </c>
      <c r="BW944" s="53">
        <f>IF(D944="","",IF(BT944-BU944-BS944&gt;0,0,BT944-BU944-BS944))</f>
        <v/>
      </c>
      <c r="BX944" s="36">
        <f>IF(D944="","",IFERROR(VLOOKUP(D944,'produto-entrada-7'!A:M,3,0),"SEM PEDIDO"))</f>
        <v/>
      </c>
      <c r="BY944" s="36">
        <f>IF(D944="","",VLOOKUP(D944,'produto-estoque-total-7'!A:AB,25,0))</f>
        <v/>
      </c>
      <c r="BZ944" s="36">
        <f>IF(D944="","",IFERROR(VLOOKUP(D944,'produto-estoque-total-7'!A:AB,26,0)/100,0))</f>
        <v/>
      </c>
      <c r="CA944" s="36">
        <f>IF(D944="","",IFERROR(VLOOKUP(D944,'produto-estoque-total-7'!A:AB,27,0)/100,0))</f>
        <v/>
      </c>
      <c r="CB944" s="41">
        <f>IF(D944="","",V944*AF944)</f>
        <v/>
      </c>
      <c r="CC944" s="41">
        <f>IF(D944="","",V944*AI944)</f>
        <v/>
      </c>
      <c r="CD944" s="54">
        <f>IF(D944="","",VLOOKUP(D944,'produto-estoque-total-7'!A:AB,28,0))</f>
        <v/>
      </c>
    </row>
    <row r="945">
      <c r="A945" s="36">
        <f>IF(D945="","",VLOOKUP(D945,'produto-estoque-total-7'!A:AB,3,0))</f>
        <v/>
      </c>
      <c r="B945" s="1">
        <f>IF(D945="","",VLOOKUP(D945,'produto-estoque-total-7'!A:AB,12,0))</f>
        <v/>
      </c>
      <c r="C945" s="1">
        <f>IF(D945="","",VLOOKUP(D945,'produto-estoque-total-7'!A:AB,2,0))</f>
        <v/>
      </c>
      <c r="D945" s="37">
        <f>IFERROR(IF('produto-estoque-total-7'!A944="","",'produto-estoque-total-7'!A944),"")</f>
        <v/>
      </c>
      <c r="E945" s="1">
        <f>IF(D945="","",VLOOKUP(D945,'produto-estoque-total-7'!A:AB,4,0))</f>
        <v/>
      </c>
      <c r="F945" s="36">
        <f>IF(D945="","",VLOOKUP(D945,'produto-estoque-total-7'!A:AB,13,0))</f>
        <v/>
      </c>
      <c r="G945" s="1">
        <f>IF(F945="","",VLOOKUP(F945,'FORNECEDORES X COMPRADOR'!A:D,4,0))</f>
        <v/>
      </c>
      <c r="H945" s="1">
        <f>IF(F945="","",VLOOKUP(F945,'FORNECEDORES X COMPRADOR'!A:E,5,0))</f>
        <v/>
      </c>
      <c r="I945" s="36">
        <f>IF(D945="","",VLOOKUP(D945,'produto-estoque-total-7'!A:AB,15,0))</f>
        <v/>
      </c>
      <c r="J945" s="36">
        <f>IF(D945="","",VLOOKUP(D945,'produto-estoque-total-7'!A:AB,19,0))</f>
        <v/>
      </c>
      <c r="K945" s="1">
        <f>IF(D945="","",VLOOKUP(D945,'produto-estoque-total-7'!A:AB,20,0))</f>
        <v/>
      </c>
      <c r="L945" s="36">
        <f>IF(D945="","",VLOOKUP(D945,'produto-estoque-total-7'!A:AB,17,0))</f>
        <v/>
      </c>
      <c r="M945" s="1">
        <f>IF(D945="","",VLOOKUP(D945,'produto-estoque-total-7'!A:AB,18,0))</f>
        <v/>
      </c>
      <c r="N945" s="36">
        <f>IF(D945="","",VLOOKUP(D945,'produto-estoque-total-7'!A:AB,21,0))</f>
        <v/>
      </c>
      <c r="O945" s="1">
        <f>IF(D945="","",VLOOKUP(D945,'produto-estoque-total-7'!A:AB,22,0))</f>
        <v/>
      </c>
      <c r="P945" s="36">
        <f>IF(D945="","",VLOOKUP(D945,'produto-estoque-total-7'!A:AB,23,0))</f>
        <v/>
      </c>
      <c r="Q945" s="1">
        <f>IF(D945="","",VLOOKUP(D945,'produto-estoque-total-7'!A:AB,24,0))</f>
        <v/>
      </c>
      <c r="R945" s="38">
        <f>IFERROR(IF(D945="","",VLOOKUP(D945,'produto-venda-7'!B:N,13,0)),"C")</f>
        <v/>
      </c>
      <c r="S945" s="39">
        <f>IF(D945="","",VLOOKUP(D945,'produto-estoque-total-7'!A:AB,6,0))</f>
        <v/>
      </c>
      <c r="T945" s="39">
        <f>IF(D945="","",VLOOKUP(D945,'produto-estoque-total-7'!A:AB,5,0))</f>
        <v/>
      </c>
      <c r="U945" s="40">
        <f>IF(D945="","",VLOOKUP(D945,'produto-estoque-total-7'!A:AB,11,0))</f>
        <v/>
      </c>
      <c r="V945" s="41">
        <f>IF(D945="","",IFERROR(VLOOKUP(D945,'produto-entrada-7'!A:M,10,0),0))</f>
        <v/>
      </c>
      <c r="W945" s="42" t="n"/>
      <c r="X945" s="39">
        <f>IF(D945="","",VLOOKUP(D945,'produto-estoque-total-7'!A:AB,8,0))</f>
        <v/>
      </c>
      <c r="Y945" s="39">
        <f>IF(D945="","",VLOOKUP(D945,'produto-estoque-total-7'!A:AB,9,0))</f>
        <v/>
      </c>
      <c r="Z945" s="39">
        <f>IF(D945="","",VLOOKUP(D945,'produto-estoque-total-7'!A:AB,10,0))</f>
        <v/>
      </c>
      <c r="AA945" s="39">
        <f>IFERROR(IF(D945="","",VLOOKUP(D945,'produto-venda-7'!B:N,4,0)),0)</f>
        <v/>
      </c>
      <c r="AB945" s="39">
        <f>IFERROR(IF(D945="","",VLOOKUP(D945,'produto-venda-7'!B:N,5,0)),0)</f>
        <v/>
      </c>
      <c r="AC945" s="39">
        <f>IF(D945="","",IFERROR(AA945/90,0))</f>
        <v/>
      </c>
      <c r="AD945" s="36">
        <f>IF(D945="","",IFERROR(VLOOKUP(D945,'produto-entrada-7'!A:M,4,0),0))</f>
        <v/>
      </c>
      <c r="AE945" s="36">
        <f>IFERROR(IF(D945="","",VLOOKUP(D945,'produto-venda-7'!B:N,10,0)),0)</f>
        <v/>
      </c>
      <c r="AF945" s="36">
        <f>IF(D945="","",IFERROR(VLOOKUP(D945,'produto-entrada-7'!A:M,11,0),0))</f>
        <v/>
      </c>
      <c r="AG945" s="1">
        <f>IF(D945="","",IFERROR(VLOOKUP(D945,'produto-entrada-7'!A:M,12,0),0))</f>
        <v/>
      </c>
      <c r="AH945" s="1">
        <f>IF(D945="","",IFERROR(VLOOKUP(D945,'produto-entrada-7'!A:M,13,0),0))</f>
        <v/>
      </c>
      <c r="AI945" s="36">
        <f>IFERROR(IF(D945="","",VLOOKUP(D945,'produto-venda-7'!B:N,11,0)),0)</f>
        <v/>
      </c>
      <c r="AJ945" s="43">
        <f>IF(D945="","",IFERROR(AI945*AB945,0))</f>
        <v/>
      </c>
      <c r="AK945" s="44">
        <f>IFERROR(IF(D945="","",VLOOKUP(F945,'ANALISE FORNECEDOR'!$A:$I,8,0)),"")</f>
        <v/>
      </c>
      <c r="AL945" s="44">
        <f>IF(D945="","",AVERAGE(AM945,AK945))</f>
        <v/>
      </c>
      <c r="AM945" s="44">
        <f>IFERROR(IF(D945="","",VLOOKUP(F945,'ANALISE FORNECEDOR'!$A:$I,9,0)),"")</f>
        <v/>
      </c>
      <c r="AN945" s="45">
        <f>IF(D945="","",IF(Y945&gt;12,AI945*(U945+Y945),AI945*U945))</f>
        <v/>
      </c>
      <c r="AO945" s="45">
        <f>IF(D945="","",IF(Y945&gt;12,AI945*(U945+V945+Y945),AI945*(U945+V945)))</f>
        <v/>
      </c>
      <c r="AP945" s="46">
        <f>IF(D945="","",IF(Y945&gt;12,AG945*(U945+Y945),AG945*U945))</f>
        <v/>
      </c>
      <c r="AQ945" s="46">
        <f>IF(D945="","",IF(Y945&gt;12,AG945*(U945+V945+Y945),AG945*(U945+V945)))</f>
        <v/>
      </c>
      <c r="AR945" s="46">
        <f>IF(D945="","",IF(OR(R945="A",R945="AA",R945="AAA"),AP945,0))</f>
        <v/>
      </c>
      <c r="AS945" s="46">
        <f>IF(D945="","",IF(R945="B",AP945,0))</f>
        <v/>
      </c>
      <c r="AT945" s="46">
        <f>IF(D945="","",IF(R945="C",AP945,0))</f>
        <v/>
      </c>
      <c r="AU945" s="47">
        <f>IF(D945="","",IFERROR(AN945/AJ945,0))</f>
        <v/>
      </c>
      <c r="AV945" s="47">
        <f>IF(D945="","",IFERROR(((AO945)/AJ945),0))</f>
        <v/>
      </c>
      <c r="AW945" s="48">
        <f>IF(D945="","",IF(OR(S945="S",NOT(AND(ISNUMBER(AC945),ISNUMBER(AL945),AC945*AL945&gt;=0))),0,AC945*AL945))</f>
        <v/>
      </c>
      <c r="AX945" s="49">
        <f>IFERROR(IF(D945="","",AW945*AG945),0)</f>
        <v/>
      </c>
      <c r="AY945" s="48">
        <f>IF(D945="","",IF(OR(S945="S",NOT(AND(ISNUMBER(AC945),ISNUMBER(AK945),AC945*AK945&gt;=0))),0,AC945*AK945))</f>
        <v/>
      </c>
      <c r="AZ945" s="48">
        <f>IFERROR(IF(D945="","",IF(AY945=0,0,IF(((AY945)-(U945+Y945))&lt;0,0,(AY945)-U945))),0)</f>
        <v/>
      </c>
      <c r="BA945" s="49">
        <f>IF(D945="","",AZ945*AG945)</f>
        <v/>
      </c>
      <c r="BB945" s="49">
        <f>IF(D945="","",IF(OR(R945="A",R945="AA",R945="AAA"),BA945,0))</f>
        <v/>
      </c>
      <c r="BC945" s="49">
        <f>IF(D945="","",IF(R945="B",BA945,0))</f>
        <v/>
      </c>
      <c r="BD945" s="49">
        <f>IF(D945="","",IF(R945="B",BA945,0))</f>
        <v/>
      </c>
      <c r="BE945" s="49">
        <f>IF(D945="","",IF(S945="S",
1,
IF(AC945=0,
1,
IF(
IFERROR(((U945+Y945)*AG945)/((AC945*AK945)*AG945),0)&lt;0,
0,
IF(
IFERROR(((U945+Y945)*AG945)/((AC945*AK945)*AG945),0)&gt;1,
1,
IFERROR(((U945+Y945)*AG945)/((AC945*AK945)*AG945),0)
)
)
)
))</f>
        <v/>
      </c>
      <c r="BF945" s="49">
        <f>IF(D945="","",IF(S945="S",
1,
IF(AC945=0,
1,
IF(
IFERROR(((U945+V945+Y945)*AG945)/((AC945*AK945)*AG945),0)&lt;0,
0,
IF(
IFERROR(((U945+V945+Y945)*AG945)/((AC945*AK945)*AG945),0)&gt;1,
1,
IFERROR(((U945+V945+Y945)*AG945)/((AC945*AK945)*AG945),0)
)
)
)
))</f>
        <v/>
      </c>
      <c r="BG945" s="50">
        <f>IF(D945="","",IF(S945="S",0,IF(AND(ISNUMBER(AC945),ISNUMBER(AM945)),IF(OR(AC945*AM945&lt;0,ISERR(AC945*AM945)),0,AC945*AM945),0)))</f>
        <v/>
      </c>
      <c r="BH945" s="50">
        <f>IF(D945="","",IF(BY945&gt;TODAY()-60,0,IF(Y945&gt;12,MAX(0,(U945+Y945)-BG945),MAX(0,U945-BG945))))</f>
        <v/>
      </c>
      <c r="BI945" s="51">
        <f>IF(D945="","",BH945*AG945)</f>
        <v/>
      </c>
      <c r="BJ945" s="51">
        <f>IF(D945="","",IF(OR(R945="A",R945="AA",R945="AAA"),BI945,0))</f>
        <v/>
      </c>
      <c r="BK945" s="51">
        <f>IF(D945="","",IF(R945="B",BI945,0))</f>
        <v/>
      </c>
      <c r="BL945" s="51">
        <f>IF(D945="","",IF(R945="C",BI945,0))</f>
        <v/>
      </c>
      <c r="BM945" s="51">
        <f>IF(D945="","",IFERROR(MAX(0,MIN(BI945/AP945,1)),0))</f>
        <v/>
      </c>
      <c r="BN945" s="52">
        <f>IF(D945="","",AB945*AG945)</f>
        <v/>
      </c>
      <c r="BO945" s="52">
        <f>IF(D945="","",(U945+V945+X945)*AG945)</f>
        <v/>
      </c>
      <c r="BP945" s="52">
        <f>IF(D945="","",(AB945*3)*AG945)</f>
        <v/>
      </c>
      <c r="BQ945" s="52">
        <f>IF(D945="","",IF(BO945-BP945&gt;0,0,BO945-BP945))</f>
        <v/>
      </c>
      <c r="BR945" s="52">
        <f>IF(D945="","",IF(BO945-BP945-BN945&gt;0,0,BO945-BP945-BN945))</f>
        <v/>
      </c>
      <c r="BS945" s="53">
        <f>IF(D945="","",IFERROR(AB945*AI945,0))</f>
        <v/>
      </c>
      <c r="BT945" s="53">
        <f>IF(D945="","",IFERROR(IF(X945&gt;12, AI945*(U945+V945+X945), AI945*(U945+V945)),0))</f>
        <v/>
      </c>
      <c r="BU945" s="53">
        <f>IF(D945="","",IFERROR(((AB945*3)*AI945),0))</f>
        <v/>
      </c>
      <c r="BV945" s="53">
        <f>IF(D945="","",IF(BT945-BU945&gt;0,0,BT945-BU945))</f>
        <v/>
      </c>
      <c r="BW945" s="53">
        <f>IF(D945="","",IF(BT945-BU945-BS945&gt;0,0,BT945-BU945-BS945))</f>
        <v/>
      </c>
      <c r="BX945" s="36">
        <f>IF(D945="","",IFERROR(VLOOKUP(D945,'produto-entrada-7'!A:M,3,0),"SEM PEDIDO"))</f>
        <v/>
      </c>
      <c r="BY945" s="36">
        <f>IF(D945="","",VLOOKUP(D945,'produto-estoque-total-7'!A:AB,25,0))</f>
        <v/>
      </c>
      <c r="BZ945" s="36">
        <f>IF(D945="","",IFERROR(VLOOKUP(D945,'produto-estoque-total-7'!A:AB,26,0)/100,0))</f>
        <v/>
      </c>
      <c r="CA945" s="36">
        <f>IF(D945="","",IFERROR(VLOOKUP(D945,'produto-estoque-total-7'!A:AB,27,0)/100,0))</f>
        <v/>
      </c>
      <c r="CB945" s="41">
        <f>IF(D945="","",V945*AF945)</f>
        <v/>
      </c>
      <c r="CC945" s="41">
        <f>IF(D945="","",V945*AI945)</f>
        <v/>
      </c>
      <c r="CD945" s="54">
        <f>IF(D945="","",VLOOKUP(D945,'produto-estoque-total-7'!A:AB,28,0))</f>
        <v/>
      </c>
    </row>
    <row r="946">
      <c r="A946" s="36">
        <f>IF(D946="","",VLOOKUP(D946,'produto-estoque-total-7'!A:AB,3,0))</f>
        <v/>
      </c>
      <c r="B946" s="1">
        <f>IF(D946="","",VLOOKUP(D946,'produto-estoque-total-7'!A:AB,12,0))</f>
        <v/>
      </c>
      <c r="C946" s="1">
        <f>IF(D946="","",VLOOKUP(D946,'produto-estoque-total-7'!A:AB,2,0))</f>
        <v/>
      </c>
      <c r="D946" s="37">
        <f>IFERROR(IF('produto-estoque-total-7'!A945="","",'produto-estoque-total-7'!A945),"")</f>
        <v/>
      </c>
      <c r="E946" s="1">
        <f>IF(D946="","",VLOOKUP(D946,'produto-estoque-total-7'!A:AB,4,0))</f>
        <v/>
      </c>
      <c r="F946" s="36">
        <f>IF(D946="","",VLOOKUP(D946,'produto-estoque-total-7'!A:AB,13,0))</f>
        <v/>
      </c>
      <c r="G946" s="1">
        <f>IF(F946="","",VLOOKUP(F946,'FORNECEDORES X COMPRADOR'!A:D,4,0))</f>
        <v/>
      </c>
      <c r="H946" s="1">
        <f>IF(F946="","",VLOOKUP(F946,'FORNECEDORES X COMPRADOR'!A:E,5,0))</f>
        <v/>
      </c>
      <c r="I946" s="36">
        <f>IF(D946="","",VLOOKUP(D946,'produto-estoque-total-7'!A:AB,15,0))</f>
        <v/>
      </c>
      <c r="J946" s="36">
        <f>IF(D946="","",VLOOKUP(D946,'produto-estoque-total-7'!A:AB,19,0))</f>
        <v/>
      </c>
      <c r="K946" s="1">
        <f>IF(D946="","",VLOOKUP(D946,'produto-estoque-total-7'!A:AB,20,0))</f>
        <v/>
      </c>
      <c r="L946" s="36">
        <f>IF(D946="","",VLOOKUP(D946,'produto-estoque-total-7'!A:AB,17,0))</f>
        <v/>
      </c>
      <c r="M946" s="1">
        <f>IF(D946="","",VLOOKUP(D946,'produto-estoque-total-7'!A:AB,18,0))</f>
        <v/>
      </c>
      <c r="N946" s="36">
        <f>IF(D946="","",VLOOKUP(D946,'produto-estoque-total-7'!A:AB,21,0))</f>
        <v/>
      </c>
      <c r="O946" s="1">
        <f>IF(D946="","",VLOOKUP(D946,'produto-estoque-total-7'!A:AB,22,0))</f>
        <v/>
      </c>
      <c r="P946" s="36">
        <f>IF(D946="","",VLOOKUP(D946,'produto-estoque-total-7'!A:AB,23,0))</f>
        <v/>
      </c>
      <c r="Q946" s="1">
        <f>IF(D946="","",VLOOKUP(D946,'produto-estoque-total-7'!A:AB,24,0))</f>
        <v/>
      </c>
      <c r="R946" s="38">
        <f>IFERROR(IF(D946="","",VLOOKUP(D946,'produto-venda-7'!B:N,13,0)),"C")</f>
        <v/>
      </c>
      <c r="S946" s="39">
        <f>IF(D946="","",VLOOKUP(D946,'produto-estoque-total-7'!A:AB,6,0))</f>
        <v/>
      </c>
      <c r="T946" s="39">
        <f>IF(D946="","",VLOOKUP(D946,'produto-estoque-total-7'!A:AB,5,0))</f>
        <v/>
      </c>
      <c r="U946" s="40">
        <f>IF(D946="","",VLOOKUP(D946,'produto-estoque-total-7'!A:AB,11,0))</f>
        <v/>
      </c>
      <c r="V946" s="41">
        <f>IF(D946="","",IFERROR(VLOOKUP(D946,'produto-entrada-7'!A:M,10,0),0))</f>
        <v/>
      </c>
      <c r="W946" s="42" t="n"/>
      <c r="X946" s="39">
        <f>IF(D946="","",VLOOKUP(D946,'produto-estoque-total-7'!A:AB,8,0))</f>
        <v/>
      </c>
      <c r="Y946" s="39">
        <f>IF(D946="","",VLOOKUP(D946,'produto-estoque-total-7'!A:AB,9,0))</f>
        <v/>
      </c>
      <c r="Z946" s="39">
        <f>IF(D946="","",VLOOKUP(D946,'produto-estoque-total-7'!A:AB,10,0))</f>
        <v/>
      </c>
      <c r="AA946" s="39">
        <f>IFERROR(IF(D946="","",VLOOKUP(D946,'produto-venda-7'!B:N,4,0)),0)</f>
        <v/>
      </c>
      <c r="AB946" s="39">
        <f>IFERROR(IF(D946="","",VLOOKUP(D946,'produto-venda-7'!B:N,5,0)),0)</f>
        <v/>
      </c>
      <c r="AC946" s="39">
        <f>IF(D946="","",IFERROR(AA946/90,0))</f>
        <v/>
      </c>
      <c r="AD946" s="36">
        <f>IF(D946="","",IFERROR(VLOOKUP(D946,'produto-entrada-7'!A:M,4,0),0))</f>
        <v/>
      </c>
      <c r="AE946" s="36">
        <f>IFERROR(IF(D946="","",VLOOKUP(D946,'produto-venda-7'!B:N,10,0)),0)</f>
        <v/>
      </c>
      <c r="AF946" s="36">
        <f>IF(D946="","",IFERROR(VLOOKUP(D946,'produto-entrada-7'!A:M,11,0),0))</f>
        <v/>
      </c>
      <c r="AG946" s="1">
        <f>IF(D946="","",IFERROR(VLOOKUP(D946,'produto-entrada-7'!A:M,12,0),0))</f>
        <v/>
      </c>
      <c r="AH946" s="1">
        <f>IF(D946="","",IFERROR(VLOOKUP(D946,'produto-entrada-7'!A:M,13,0),0))</f>
        <v/>
      </c>
      <c r="AI946" s="36">
        <f>IFERROR(IF(D946="","",VLOOKUP(D946,'produto-venda-7'!B:N,11,0)),0)</f>
        <v/>
      </c>
      <c r="AJ946" s="43">
        <f>IF(D946="","",IFERROR(AI946*AB946,0))</f>
        <v/>
      </c>
      <c r="AK946" s="44">
        <f>IFERROR(IF(D946="","",VLOOKUP(F946,'ANALISE FORNECEDOR'!$A:$I,8,0)),"")</f>
        <v/>
      </c>
      <c r="AL946" s="44">
        <f>IF(D946="","",AVERAGE(AM946,AK946))</f>
        <v/>
      </c>
      <c r="AM946" s="44">
        <f>IFERROR(IF(D946="","",VLOOKUP(F946,'ANALISE FORNECEDOR'!$A:$I,9,0)),"")</f>
        <v/>
      </c>
      <c r="AN946" s="45">
        <f>IF(D946="","",IF(Y946&gt;12,AI946*(U946+Y946),AI946*U946))</f>
        <v/>
      </c>
      <c r="AO946" s="45">
        <f>IF(D946="","",IF(Y946&gt;12,AI946*(U946+V946+Y946),AI946*(U946+V946)))</f>
        <v/>
      </c>
      <c r="AP946" s="46">
        <f>IF(D946="","",IF(Y946&gt;12,AG946*(U946+Y946),AG946*U946))</f>
        <v/>
      </c>
      <c r="AQ946" s="46">
        <f>IF(D946="","",IF(Y946&gt;12,AG946*(U946+V946+Y946),AG946*(U946+V946)))</f>
        <v/>
      </c>
      <c r="AR946" s="46">
        <f>IF(D946="","",IF(OR(R946="A",R946="AA",R946="AAA"),AP946,0))</f>
        <v/>
      </c>
      <c r="AS946" s="46">
        <f>IF(D946="","",IF(R946="B",AP946,0))</f>
        <v/>
      </c>
      <c r="AT946" s="46">
        <f>IF(D946="","",IF(R946="C",AP946,0))</f>
        <v/>
      </c>
      <c r="AU946" s="47">
        <f>IF(D946="","",IFERROR(AN946/AJ946,0))</f>
        <v/>
      </c>
      <c r="AV946" s="47">
        <f>IF(D946="","",IFERROR(((AO946)/AJ946),0))</f>
        <v/>
      </c>
      <c r="AW946" s="48">
        <f>IF(D946="","",IF(OR(S946="S",NOT(AND(ISNUMBER(AC946),ISNUMBER(AL946),AC946*AL946&gt;=0))),0,AC946*AL946))</f>
        <v/>
      </c>
      <c r="AX946" s="49">
        <f>IFERROR(IF(D946="","",AW946*AG946),0)</f>
        <v/>
      </c>
      <c r="AY946" s="48">
        <f>IF(D946="","",IF(OR(S946="S",NOT(AND(ISNUMBER(AC946),ISNUMBER(AK946),AC946*AK946&gt;=0))),0,AC946*AK946))</f>
        <v/>
      </c>
      <c r="AZ946" s="48">
        <f>IFERROR(IF(D946="","",IF(AY946=0,0,IF(((AY946)-(U946+Y946))&lt;0,0,(AY946)-U946))),0)</f>
        <v/>
      </c>
      <c r="BA946" s="49">
        <f>IF(D946="","",AZ946*AG946)</f>
        <v/>
      </c>
      <c r="BB946" s="49">
        <f>IF(D946="","",IF(OR(R946="A",R946="AA",R946="AAA"),BA946,0))</f>
        <v/>
      </c>
      <c r="BC946" s="49">
        <f>IF(D946="","",IF(R946="B",BA946,0))</f>
        <v/>
      </c>
      <c r="BD946" s="49">
        <f>IF(D946="","",IF(R946="B",BA946,0))</f>
        <v/>
      </c>
      <c r="BE946" s="49">
        <f>IF(D946="","",IF(S946="S",
1,
IF(AC946=0,
1,
IF(
IFERROR(((U946+Y946)*AG946)/((AC946*AK946)*AG946),0)&lt;0,
0,
IF(
IFERROR(((U946+Y946)*AG946)/((AC946*AK946)*AG946),0)&gt;1,
1,
IFERROR(((U946+Y946)*AG946)/((AC946*AK946)*AG946),0)
)
)
)
))</f>
        <v/>
      </c>
      <c r="BF946" s="49">
        <f>IF(D946="","",IF(S946="S",
1,
IF(AC946=0,
1,
IF(
IFERROR(((U946+V946+Y946)*AG946)/((AC946*AK946)*AG946),0)&lt;0,
0,
IF(
IFERROR(((U946+V946+Y946)*AG946)/((AC946*AK946)*AG946),0)&gt;1,
1,
IFERROR(((U946+V946+Y946)*AG946)/((AC946*AK946)*AG946),0)
)
)
)
))</f>
        <v/>
      </c>
      <c r="BG946" s="50">
        <f>IF(D946="","",IF(S946="S",0,IF(AND(ISNUMBER(AC946),ISNUMBER(AM946)),IF(OR(AC946*AM946&lt;0,ISERR(AC946*AM946)),0,AC946*AM946),0)))</f>
        <v/>
      </c>
      <c r="BH946" s="50">
        <f>IF(D946="","",IF(BY946&gt;TODAY()-60,0,IF(Y946&gt;12,MAX(0,(U946+Y946)-BG946),MAX(0,U946-BG946))))</f>
        <v/>
      </c>
      <c r="BI946" s="51">
        <f>IF(D946="","",BH946*AG946)</f>
        <v/>
      </c>
      <c r="BJ946" s="51">
        <f>IF(D946="","",IF(OR(R946="A",R946="AA",R946="AAA"),BI946,0))</f>
        <v/>
      </c>
      <c r="BK946" s="51">
        <f>IF(D946="","",IF(R946="B",BI946,0))</f>
        <v/>
      </c>
      <c r="BL946" s="51">
        <f>IF(D946="","",IF(R946="C",BI946,0))</f>
        <v/>
      </c>
      <c r="BM946" s="51">
        <f>IF(D946="","",IFERROR(MAX(0,MIN(BI946/AP946,1)),0))</f>
        <v/>
      </c>
      <c r="BN946" s="52">
        <f>IF(D946="","",AB946*AG946)</f>
        <v/>
      </c>
      <c r="BO946" s="52">
        <f>IF(D946="","",(U946+V946+X946)*AG946)</f>
        <v/>
      </c>
      <c r="BP946" s="52">
        <f>IF(D946="","",(AB946*3)*AG946)</f>
        <v/>
      </c>
      <c r="BQ946" s="52">
        <f>IF(D946="","",IF(BO946-BP946&gt;0,0,BO946-BP946))</f>
        <v/>
      </c>
      <c r="BR946" s="52">
        <f>IF(D946="","",IF(BO946-BP946-BN946&gt;0,0,BO946-BP946-BN946))</f>
        <v/>
      </c>
      <c r="BS946" s="53">
        <f>IF(D946="","",IFERROR(AB946*AI946,0))</f>
        <v/>
      </c>
      <c r="BT946" s="53">
        <f>IF(D946="","",IFERROR(IF(X946&gt;12, AI946*(U946+V946+X946), AI946*(U946+V946)),0))</f>
        <v/>
      </c>
      <c r="BU946" s="53">
        <f>IF(D946="","",IFERROR(((AB946*3)*AI946),0))</f>
        <v/>
      </c>
      <c r="BV946" s="53">
        <f>IF(D946="","",IF(BT946-BU946&gt;0,0,BT946-BU946))</f>
        <v/>
      </c>
      <c r="BW946" s="53">
        <f>IF(D946="","",IF(BT946-BU946-BS946&gt;0,0,BT946-BU946-BS946))</f>
        <v/>
      </c>
      <c r="BX946" s="36">
        <f>IF(D946="","",IFERROR(VLOOKUP(D946,'produto-entrada-7'!A:M,3,0),"SEM PEDIDO"))</f>
        <v/>
      </c>
      <c r="BY946" s="36">
        <f>IF(D946="","",VLOOKUP(D946,'produto-estoque-total-7'!A:AB,25,0))</f>
        <v/>
      </c>
      <c r="BZ946" s="36">
        <f>IF(D946="","",IFERROR(VLOOKUP(D946,'produto-estoque-total-7'!A:AB,26,0)/100,0))</f>
        <v/>
      </c>
      <c r="CA946" s="36">
        <f>IF(D946="","",IFERROR(VLOOKUP(D946,'produto-estoque-total-7'!A:AB,27,0)/100,0))</f>
        <v/>
      </c>
      <c r="CB946" s="41">
        <f>IF(D946="","",V946*AF946)</f>
        <v/>
      </c>
      <c r="CC946" s="41">
        <f>IF(D946="","",V946*AI946)</f>
        <v/>
      </c>
      <c r="CD946" s="54">
        <f>IF(D946="","",VLOOKUP(D946,'produto-estoque-total-7'!A:AB,28,0))</f>
        <v/>
      </c>
    </row>
    <row r="947">
      <c r="A947" s="36">
        <f>IF(D947="","",VLOOKUP(D947,'produto-estoque-total-7'!A:AB,3,0))</f>
        <v/>
      </c>
      <c r="B947" s="1">
        <f>IF(D947="","",VLOOKUP(D947,'produto-estoque-total-7'!A:AB,12,0))</f>
        <v/>
      </c>
      <c r="C947" s="1">
        <f>IF(D947="","",VLOOKUP(D947,'produto-estoque-total-7'!A:AB,2,0))</f>
        <v/>
      </c>
      <c r="D947" s="37">
        <f>IFERROR(IF('produto-estoque-total-7'!A946="","",'produto-estoque-total-7'!A946),"")</f>
        <v/>
      </c>
      <c r="E947" s="1">
        <f>IF(D947="","",VLOOKUP(D947,'produto-estoque-total-7'!A:AB,4,0))</f>
        <v/>
      </c>
      <c r="F947" s="36">
        <f>IF(D947="","",VLOOKUP(D947,'produto-estoque-total-7'!A:AB,13,0))</f>
        <v/>
      </c>
      <c r="G947" s="1">
        <f>IF(F947="","",VLOOKUP(F947,'FORNECEDORES X COMPRADOR'!A:D,4,0))</f>
        <v/>
      </c>
      <c r="H947" s="1">
        <f>IF(F947="","",VLOOKUP(F947,'FORNECEDORES X COMPRADOR'!A:E,5,0))</f>
        <v/>
      </c>
      <c r="I947" s="36">
        <f>IF(D947="","",VLOOKUP(D947,'produto-estoque-total-7'!A:AB,15,0))</f>
        <v/>
      </c>
      <c r="J947" s="36">
        <f>IF(D947="","",VLOOKUP(D947,'produto-estoque-total-7'!A:AB,19,0))</f>
        <v/>
      </c>
      <c r="K947" s="1">
        <f>IF(D947="","",VLOOKUP(D947,'produto-estoque-total-7'!A:AB,20,0))</f>
        <v/>
      </c>
      <c r="L947" s="36">
        <f>IF(D947="","",VLOOKUP(D947,'produto-estoque-total-7'!A:AB,17,0))</f>
        <v/>
      </c>
      <c r="M947" s="1">
        <f>IF(D947="","",VLOOKUP(D947,'produto-estoque-total-7'!A:AB,18,0))</f>
        <v/>
      </c>
      <c r="N947" s="36">
        <f>IF(D947="","",VLOOKUP(D947,'produto-estoque-total-7'!A:AB,21,0))</f>
        <v/>
      </c>
      <c r="O947" s="1">
        <f>IF(D947="","",VLOOKUP(D947,'produto-estoque-total-7'!A:AB,22,0))</f>
        <v/>
      </c>
      <c r="P947" s="36">
        <f>IF(D947="","",VLOOKUP(D947,'produto-estoque-total-7'!A:AB,23,0))</f>
        <v/>
      </c>
      <c r="Q947" s="1">
        <f>IF(D947="","",VLOOKUP(D947,'produto-estoque-total-7'!A:AB,24,0))</f>
        <v/>
      </c>
      <c r="R947" s="38">
        <f>IFERROR(IF(D947="","",VLOOKUP(D947,'produto-venda-7'!B:N,13,0)),"C")</f>
        <v/>
      </c>
      <c r="S947" s="39">
        <f>IF(D947="","",VLOOKUP(D947,'produto-estoque-total-7'!A:AB,6,0))</f>
        <v/>
      </c>
      <c r="T947" s="39">
        <f>IF(D947="","",VLOOKUP(D947,'produto-estoque-total-7'!A:AB,5,0))</f>
        <v/>
      </c>
      <c r="U947" s="40">
        <f>IF(D947="","",VLOOKUP(D947,'produto-estoque-total-7'!A:AB,11,0))</f>
        <v/>
      </c>
      <c r="V947" s="41">
        <f>IF(D947="","",IFERROR(VLOOKUP(D947,'produto-entrada-7'!A:M,10,0),0))</f>
        <v/>
      </c>
      <c r="W947" s="42" t="n"/>
      <c r="X947" s="39">
        <f>IF(D947="","",VLOOKUP(D947,'produto-estoque-total-7'!A:AB,8,0))</f>
        <v/>
      </c>
      <c r="Y947" s="39">
        <f>IF(D947="","",VLOOKUP(D947,'produto-estoque-total-7'!A:AB,9,0))</f>
        <v/>
      </c>
      <c r="Z947" s="39">
        <f>IF(D947="","",VLOOKUP(D947,'produto-estoque-total-7'!A:AB,10,0))</f>
        <v/>
      </c>
      <c r="AA947" s="39">
        <f>IFERROR(IF(D947="","",VLOOKUP(D947,'produto-venda-7'!B:N,4,0)),0)</f>
        <v/>
      </c>
      <c r="AB947" s="39">
        <f>IFERROR(IF(D947="","",VLOOKUP(D947,'produto-venda-7'!B:N,5,0)),0)</f>
        <v/>
      </c>
      <c r="AC947" s="39">
        <f>IF(D947="","",IFERROR(AA947/90,0))</f>
        <v/>
      </c>
      <c r="AD947" s="36">
        <f>IF(D947="","",IFERROR(VLOOKUP(D947,'produto-entrada-7'!A:M,4,0),0))</f>
        <v/>
      </c>
      <c r="AE947" s="36">
        <f>IFERROR(IF(D947="","",VLOOKUP(D947,'produto-venda-7'!B:N,10,0)),0)</f>
        <v/>
      </c>
      <c r="AF947" s="36">
        <f>IF(D947="","",IFERROR(VLOOKUP(D947,'produto-entrada-7'!A:M,11,0),0))</f>
        <v/>
      </c>
      <c r="AG947" s="1">
        <f>IF(D947="","",IFERROR(VLOOKUP(D947,'produto-entrada-7'!A:M,12,0),0))</f>
        <v/>
      </c>
      <c r="AH947" s="1">
        <f>IF(D947="","",IFERROR(VLOOKUP(D947,'produto-entrada-7'!A:M,13,0),0))</f>
        <v/>
      </c>
      <c r="AI947" s="36">
        <f>IFERROR(IF(D947="","",VLOOKUP(D947,'produto-venda-7'!B:N,11,0)),0)</f>
        <v/>
      </c>
      <c r="AJ947" s="43">
        <f>IF(D947="","",IFERROR(AI947*AB947,0))</f>
        <v/>
      </c>
      <c r="AK947" s="44">
        <f>IFERROR(IF(D947="","",VLOOKUP(F947,'ANALISE FORNECEDOR'!$A:$I,8,0)),"")</f>
        <v/>
      </c>
      <c r="AL947" s="44">
        <f>IF(D947="","",AVERAGE(AM947,AK947))</f>
        <v/>
      </c>
      <c r="AM947" s="44">
        <f>IFERROR(IF(D947="","",VLOOKUP(F947,'ANALISE FORNECEDOR'!$A:$I,9,0)),"")</f>
        <v/>
      </c>
      <c r="AN947" s="45">
        <f>IF(D947="","",IF(Y947&gt;12,AI947*(U947+Y947),AI947*U947))</f>
        <v/>
      </c>
      <c r="AO947" s="45">
        <f>IF(D947="","",IF(Y947&gt;12,AI947*(U947+V947+Y947),AI947*(U947+V947)))</f>
        <v/>
      </c>
      <c r="AP947" s="46">
        <f>IF(D947="","",IF(Y947&gt;12,AG947*(U947+Y947),AG947*U947))</f>
        <v/>
      </c>
      <c r="AQ947" s="46">
        <f>IF(D947="","",IF(Y947&gt;12,AG947*(U947+V947+Y947),AG947*(U947+V947)))</f>
        <v/>
      </c>
      <c r="AR947" s="46">
        <f>IF(D947="","",IF(OR(R947="A",R947="AA",R947="AAA"),AP947,0))</f>
        <v/>
      </c>
      <c r="AS947" s="46">
        <f>IF(D947="","",IF(R947="B",AP947,0))</f>
        <v/>
      </c>
      <c r="AT947" s="46">
        <f>IF(D947="","",IF(R947="C",AP947,0))</f>
        <v/>
      </c>
      <c r="AU947" s="47">
        <f>IF(D947="","",IFERROR(AN947/AJ947,0))</f>
        <v/>
      </c>
      <c r="AV947" s="47">
        <f>IF(D947="","",IFERROR(((AO947)/AJ947),0))</f>
        <v/>
      </c>
      <c r="AW947" s="48">
        <f>IF(D947="","",IF(OR(S947="S",NOT(AND(ISNUMBER(AC947),ISNUMBER(AL947),AC947*AL947&gt;=0))),0,AC947*AL947))</f>
        <v/>
      </c>
      <c r="AX947" s="49">
        <f>IFERROR(IF(D947="","",AW947*AG947),0)</f>
        <v/>
      </c>
      <c r="AY947" s="48">
        <f>IF(D947="","",IF(OR(S947="S",NOT(AND(ISNUMBER(AC947),ISNUMBER(AK947),AC947*AK947&gt;=0))),0,AC947*AK947))</f>
        <v/>
      </c>
      <c r="AZ947" s="48">
        <f>IFERROR(IF(D947="","",IF(AY947=0,0,IF(((AY947)-(U947+Y947))&lt;0,0,(AY947)-U947))),0)</f>
        <v/>
      </c>
      <c r="BA947" s="49">
        <f>IF(D947="","",AZ947*AG947)</f>
        <v/>
      </c>
      <c r="BB947" s="49">
        <f>IF(D947="","",IF(OR(R947="A",R947="AA",R947="AAA"),BA947,0))</f>
        <v/>
      </c>
      <c r="BC947" s="49">
        <f>IF(D947="","",IF(R947="B",BA947,0))</f>
        <v/>
      </c>
      <c r="BD947" s="49">
        <f>IF(D947="","",IF(R947="B",BA947,0))</f>
        <v/>
      </c>
      <c r="BE947" s="49">
        <f>IF(D947="","",IF(S947="S",
1,
IF(AC947=0,
1,
IF(
IFERROR(((U947+Y947)*AG947)/((AC947*AK947)*AG947),0)&lt;0,
0,
IF(
IFERROR(((U947+Y947)*AG947)/((AC947*AK947)*AG947),0)&gt;1,
1,
IFERROR(((U947+Y947)*AG947)/((AC947*AK947)*AG947),0)
)
)
)
))</f>
        <v/>
      </c>
      <c r="BF947" s="49">
        <f>IF(D947="","",IF(S947="S",
1,
IF(AC947=0,
1,
IF(
IFERROR(((U947+V947+Y947)*AG947)/((AC947*AK947)*AG947),0)&lt;0,
0,
IF(
IFERROR(((U947+V947+Y947)*AG947)/((AC947*AK947)*AG947),0)&gt;1,
1,
IFERROR(((U947+V947+Y947)*AG947)/((AC947*AK947)*AG947),0)
)
)
)
))</f>
        <v/>
      </c>
      <c r="BG947" s="50">
        <f>IF(D947="","",IF(S947="S",0,IF(AND(ISNUMBER(AC947),ISNUMBER(AM947)),IF(OR(AC947*AM947&lt;0,ISERR(AC947*AM947)),0,AC947*AM947),0)))</f>
        <v/>
      </c>
      <c r="BH947" s="50">
        <f>IF(D947="","",IF(BY947&gt;TODAY()-60,0,IF(Y947&gt;12,MAX(0,(U947+Y947)-BG947),MAX(0,U947-BG947))))</f>
        <v/>
      </c>
      <c r="BI947" s="51">
        <f>IF(D947="","",BH947*AG947)</f>
        <v/>
      </c>
      <c r="BJ947" s="51">
        <f>IF(D947="","",IF(OR(R947="A",R947="AA",R947="AAA"),BI947,0))</f>
        <v/>
      </c>
      <c r="BK947" s="51">
        <f>IF(D947="","",IF(R947="B",BI947,0))</f>
        <v/>
      </c>
      <c r="BL947" s="51">
        <f>IF(D947="","",IF(R947="C",BI947,0))</f>
        <v/>
      </c>
      <c r="BM947" s="51">
        <f>IF(D947="","",IFERROR(MAX(0,MIN(BI947/AP947,1)),0))</f>
        <v/>
      </c>
      <c r="BN947" s="52">
        <f>IF(D947="","",AB947*AG947)</f>
        <v/>
      </c>
      <c r="BO947" s="52">
        <f>IF(D947="","",(U947+V947+X947)*AG947)</f>
        <v/>
      </c>
      <c r="BP947" s="52">
        <f>IF(D947="","",(AB947*3)*AG947)</f>
        <v/>
      </c>
      <c r="BQ947" s="52">
        <f>IF(D947="","",IF(BO947-BP947&gt;0,0,BO947-BP947))</f>
        <v/>
      </c>
      <c r="BR947" s="52">
        <f>IF(D947="","",IF(BO947-BP947-BN947&gt;0,0,BO947-BP947-BN947))</f>
        <v/>
      </c>
      <c r="BS947" s="53">
        <f>IF(D947="","",IFERROR(AB947*AI947,0))</f>
        <v/>
      </c>
      <c r="BT947" s="53">
        <f>IF(D947="","",IFERROR(IF(X947&gt;12, AI947*(U947+V947+X947), AI947*(U947+V947)),0))</f>
        <v/>
      </c>
      <c r="BU947" s="53">
        <f>IF(D947="","",IFERROR(((AB947*3)*AI947),0))</f>
        <v/>
      </c>
      <c r="BV947" s="53">
        <f>IF(D947="","",IF(BT947-BU947&gt;0,0,BT947-BU947))</f>
        <v/>
      </c>
      <c r="BW947" s="53">
        <f>IF(D947="","",IF(BT947-BU947-BS947&gt;0,0,BT947-BU947-BS947))</f>
        <v/>
      </c>
      <c r="BX947" s="36">
        <f>IF(D947="","",IFERROR(VLOOKUP(D947,'produto-entrada-7'!A:M,3,0),"SEM PEDIDO"))</f>
        <v/>
      </c>
      <c r="BY947" s="36">
        <f>IF(D947="","",VLOOKUP(D947,'produto-estoque-total-7'!A:AB,25,0))</f>
        <v/>
      </c>
      <c r="BZ947" s="36">
        <f>IF(D947="","",IFERROR(VLOOKUP(D947,'produto-estoque-total-7'!A:AB,26,0)/100,0))</f>
        <v/>
      </c>
      <c r="CA947" s="36">
        <f>IF(D947="","",IFERROR(VLOOKUP(D947,'produto-estoque-total-7'!A:AB,27,0)/100,0))</f>
        <v/>
      </c>
      <c r="CB947" s="41">
        <f>IF(D947="","",V947*AF947)</f>
        <v/>
      </c>
      <c r="CC947" s="41">
        <f>IF(D947="","",V947*AI947)</f>
        <v/>
      </c>
      <c r="CD947" s="54">
        <f>IF(D947="","",VLOOKUP(D947,'produto-estoque-total-7'!A:AB,28,0))</f>
        <v/>
      </c>
    </row>
    <row r="948">
      <c r="A948" s="36">
        <f>IF(D948="","",VLOOKUP(D948,'produto-estoque-total-7'!A:AB,3,0))</f>
        <v/>
      </c>
      <c r="B948" s="1">
        <f>IF(D948="","",VLOOKUP(D948,'produto-estoque-total-7'!A:AB,12,0))</f>
        <v/>
      </c>
      <c r="C948" s="1">
        <f>IF(D948="","",VLOOKUP(D948,'produto-estoque-total-7'!A:AB,2,0))</f>
        <v/>
      </c>
      <c r="D948" s="37">
        <f>IFERROR(IF('produto-estoque-total-7'!A947="","",'produto-estoque-total-7'!A947),"")</f>
        <v/>
      </c>
      <c r="E948" s="1">
        <f>IF(D948="","",VLOOKUP(D948,'produto-estoque-total-7'!A:AB,4,0))</f>
        <v/>
      </c>
      <c r="F948" s="36">
        <f>IF(D948="","",VLOOKUP(D948,'produto-estoque-total-7'!A:AB,13,0))</f>
        <v/>
      </c>
      <c r="G948" s="1">
        <f>IF(F948="","",VLOOKUP(F948,'FORNECEDORES X COMPRADOR'!A:D,4,0))</f>
        <v/>
      </c>
      <c r="H948" s="1">
        <f>IF(F948="","",VLOOKUP(F948,'FORNECEDORES X COMPRADOR'!A:E,5,0))</f>
        <v/>
      </c>
      <c r="I948" s="36">
        <f>IF(D948="","",VLOOKUP(D948,'produto-estoque-total-7'!A:AB,15,0))</f>
        <v/>
      </c>
      <c r="J948" s="36">
        <f>IF(D948="","",VLOOKUP(D948,'produto-estoque-total-7'!A:AB,19,0))</f>
        <v/>
      </c>
      <c r="K948" s="1">
        <f>IF(D948="","",VLOOKUP(D948,'produto-estoque-total-7'!A:AB,20,0))</f>
        <v/>
      </c>
      <c r="L948" s="36">
        <f>IF(D948="","",VLOOKUP(D948,'produto-estoque-total-7'!A:AB,17,0))</f>
        <v/>
      </c>
      <c r="M948" s="1">
        <f>IF(D948="","",VLOOKUP(D948,'produto-estoque-total-7'!A:AB,18,0))</f>
        <v/>
      </c>
      <c r="N948" s="36">
        <f>IF(D948="","",VLOOKUP(D948,'produto-estoque-total-7'!A:AB,21,0))</f>
        <v/>
      </c>
      <c r="O948" s="1">
        <f>IF(D948="","",VLOOKUP(D948,'produto-estoque-total-7'!A:AB,22,0))</f>
        <v/>
      </c>
      <c r="P948" s="36">
        <f>IF(D948="","",VLOOKUP(D948,'produto-estoque-total-7'!A:AB,23,0))</f>
        <v/>
      </c>
      <c r="Q948" s="1">
        <f>IF(D948="","",VLOOKUP(D948,'produto-estoque-total-7'!A:AB,24,0))</f>
        <v/>
      </c>
      <c r="R948" s="38">
        <f>IFERROR(IF(D948="","",VLOOKUP(D948,'produto-venda-7'!B:N,13,0)),"C")</f>
        <v/>
      </c>
      <c r="S948" s="39">
        <f>IF(D948="","",VLOOKUP(D948,'produto-estoque-total-7'!A:AB,6,0))</f>
        <v/>
      </c>
      <c r="T948" s="39">
        <f>IF(D948="","",VLOOKUP(D948,'produto-estoque-total-7'!A:AB,5,0))</f>
        <v/>
      </c>
      <c r="U948" s="40">
        <f>IF(D948="","",VLOOKUP(D948,'produto-estoque-total-7'!A:AB,11,0))</f>
        <v/>
      </c>
      <c r="V948" s="41">
        <f>IF(D948="","",IFERROR(VLOOKUP(D948,'produto-entrada-7'!A:M,10,0),0))</f>
        <v/>
      </c>
      <c r="W948" s="42" t="n"/>
      <c r="X948" s="39">
        <f>IF(D948="","",VLOOKUP(D948,'produto-estoque-total-7'!A:AB,8,0))</f>
        <v/>
      </c>
      <c r="Y948" s="39">
        <f>IF(D948="","",VLOOKUP(D948,'produto-estoque-total-7'!A:AB,9,0))</f>
        <v/>
      </c>
      <c r="Z948" s="39">
        <f>IF(D948="","",VLOOKUP(D948,'produto-estoque-total-7'!A:AB,10,0))</f>
        <v/>
      </c>
      <c r="AA948" s="39">
        <f>IFERROR(IF(D948="","",VLOOKUP(D948,'produto-venda-7'!B:N,4,0)),0)</f>
        <v/>
      </c>
      <c r="AB948" s="39">
        <f>IFERROR(IF(D948="","",VLOOKUP(D948,'produto-venda-7'!B:N,5,0)),0)</f>
        <v/>
      </c>
      <c r="AC948" s="39">
        <f>IF(D948="","",IFERROR(AA948/90,0))</f>
        <v/>
      </c>
      <c r="AD948" s="36">
        <f>IF(D948="","",IFERROR(VLOOKUP(D948,'produto-entrada-7'!A:M,4,0),0))</f>
        <v/>
      </c>
      <c r="AE948" s="36">
        <f>IFERROR(IF(D948="","",VLOOKUP(D948,'produto-venda-7'!B:N,10,0)),0)</f>
        <v/>
      </c>
      <c r="AF948" s="36">
        <f>IF(D948="","",IFERROR(VLOOKUP(D948,'produto-entrada-7'!A:M,11,0),0))</f>
        <v/>
      </c>
      <c r="AG948" s="1">
        <f>IF(D948="","",IFERROR(VLOOKUP(D948,'produto-entrada-7'!A:M,12,0),0))</f>
        <v/>
      </c>
      <c r="AH948" s="1">
        <f>IF(D948="","",IFERROR(VLOOKUP(D948,'produto-entrada-7'!A:M,13,0),0))</f>
        <v/>
      </c>
      <c r="AI948" s="36">
        <f>IFERROR(IF(D948="","",VLOOKUP(D948,'produto-venda-7'!B:N,11,0)),0)</f>
        <v/>
      </c>
      <c r="AJ948" s="43">
        <f>IF(D948="","",IFERROR(AI948*AB948,0))</f>
        <v/>
      </c>
      <c r="AK948" s="44">
        <f>IFERROR(IF(D948="","",VLOOKUP(F948,'ANALISE FORNECEDOR'!$A:$I,8,0)),"")</f>
        <v/>
      </c>
      <c r="AL948" s="44">
        <f>IF(D948="","",AVERAGE(AM948,AK948))</f>
        <v/>
      </c>
      <c r="AM948" s="44">
        <f>IFERROR(IF(D948="","",VLOOKUP(F948,'ANALISE FORNECEDOR'!$A:$I,9,0)),"")</f>
        <v/>
      </c>
      <c r="AN948" s="45">
        <f>IF(D948="","",IF(Y948&gt;12,AI948*(U948+Y948),AI948*U948))</f>
        <v/>
      </c>
      <c r="AO948" s="45">
        <f>IF(D948="","",IF(Y948&gt;12,AI948*(U948+V948+Y948),AI948*(U948+V948)))</f>
        <v/>
      </c>
      <c r="AP948" s="46">
        <f>IF(D948="","",IF(Y948&gt;12,AG948*(U948+Y948),AG948*U948))</f>
        <v/>
      </c>
      <c r="AQ948" s="46">
        <f>IF(D948="","",IF(Y948&gt;12,AG948*(U948+V948+Y948),AG948*(U948+V948)))</f>
        <v/>
      </c>
      <c r="AR948" s="46">
        <f>IF(D948="","",IF(OR(R948="A",R948="AA",R948="AAA"),AP948,0))</f>
        <v/>
      </c>
      <c r="AS948" s="46">
        <f>IF(D948="","",IF(R948="B",AP948,0))</f>
        <v/>
      </c>
      <c r="AT948" s="46">
        <f>IF(D948="","",IF(R948="C",AP948,0))</f>
        <v/>
      </c>
      <c r="AU948" s="47">
        <f>IF(D948="","",IFERROR(AN948/AJ948,0))</f>
        <v/>
      </c>
      <c r="AV948" s="47">
        <f>IF(D948="","",IFERROR(((AO948)/AJ948),0))</f>
        <v/>
      </c>
      <c r="AW948" s="48">
        <f>IF(D948="","",IF(OR(S948="S",NOT(AND(ISNUMBER(AC948),ISNUMBER(AL948),AC948*AL948&gt;=0))),0,AC948*AL948))</f>
        <v/>
      </c>
      <c r="AX948" s="49">
        <f>IFERROR(IF(D948="","",AW948*AG948),0)</f>
        <v/>
      </c>
      <c r="AY948" s="48">
        <f>IF(D948="","",IF(OR(S948="S",NOT(AND(ISNUMBER(AC948),ISNUMBER(AK948),AC948*AK948&gt;=0))),0,AC948*AK948))</f>
        <v/>
      </c>
      <c r="AZ948" s="48">
        <f>IFERROR(IF(D948="","",IF(AY948=0,0,IF(((AY948)-(U948+Y948))&lt;0,0,(AY948)-U948))),0)</f>
        <v/>
      </c>
      <c r="BA948" s="49">
        <f>IF(D948="","",AZ948*AG948)</f>
        <v/>
      </c>
      <c r="BB948" s="49">
        <f>IF(D948="","",IF(OR(R948="A",R948="AA",R948="AAA"),BA948,0))</f>
        <v/>
      </c>
      <c r="BC948" s="49">
        <f>IF(D948="","",IF(R948="B",BA948,0))</f>
        <v/>
      </c>
      <c r="BD948" s="49">
        <f>IF(D948="","",IF(R948="B",BA948,0))</f>
        <v/>
      </c>
      <c r="BE948" s="49">
        <f>IF(D948="","",IF(S948="S",
1,
IF(AC948=0,
1,
IF(
IFERROR(((U948+Y948)*AG948)/((AC948*AK948)*AG948),0)&lt;0,
0,
IF(
IFERROR(((U948+Y948)*AG948)/((AC948*AK948)*AG948),0)&gt;1,
1,
IFERROR(((U948+Y948)*AG948)/((AC948*AK948)*AG948),0)
)
)
)
))</f>
        <v/>
      </c>
      <c r="BF948" s="49">
        <f>IF(D948="","",IF(S948="S",
1,
IF(AC948=0,
1,
IF(
IFERROR(((U948+V948+Y948)*AG948)/((AC948*AK948)*AG948),0)&lt;0,
0,
IF(
IFERROR(((U948+V948+Y948)*AG948)/((AC948*AK948)*AG948),0)&gt;1,
1,
IFERROR(((U948+V948+Y948)*AG948)/((AC948*AK948)*AG948),0)
)
)
)
))</f>
        <v/>
      </c>
      <c r="BG948" s="50">
        <f>IF(D948="","",IF(S948="S",0,IF(AND(ISNUMBER(AC948),ISNUMBER(AM948)),IF(OR(AC948*AM948&lt;0,ISERR(AC948*AM948)),0,AC948*AM948),0)))</f>
        <v/>
      </c>
      <c r="BH948" s="50">
        <f>IF(D948="","",IF(BY948&gt;TODAY()-60,0,IF(Y948&gt;12,MAX(0,(U948+Y948)-BG948),MAX(0,U948-BG948))))</f>
        <v/>
      </c>
      <c r="BI948" s="51">
        <f>IF(D948="","",BH948*AG948)</f>
        <v/>
      </c>
      <c r="BJ948" s="51">
        <f>IF(D948="","",IF(OR(R948="A",R948="AA",R948="AAA"),BI948,0))</f>
        <v/>
      </c>
      <c r="BK948" s="51">
        <f>IF(D948="","",IF(R948="B",BI948,0))</f>
        <v/>
      </c>
      <c r="BL948" s="51">
        <f>IF(D948="","",IF(R948="C",BI948,0))</f>
        <v/>
      </c>
      <c r="BM948" s="51">
        <f>IF(D948="","",IFERROR(MAX(0,MIN(BI948/AP948,1)),0))</f>
        <v/>
      </c>
      <c r="BN948" s="52">
        <f>IF(D948="","",AB948*AG948)</f>
        <v/>
      </c>
      <c r="BO948" s="52">
        <f>IF(D948="","",(U948+V948+X948)*AG948)</f>
        <v/>
      </c>
      <c r="BP948" s="52">
        <f>IF(D948="","",(AB948*3)*AG948)</f>
        <v/>
      </c>
      <c r="BQ948" s="52">
        <f>IF(D948="","",IF(BO948-BP948&gt;0,0,BO948-BP948))</f>
        <v/>
      </c>
      <c r="BR948" s="52">
        <f>IF(D948="","",IF(BO948-BP948-BN948&gt;0,0,BO948-BP948-BN948))</f>
        <v/>
      </c>
      <c r="BS948" s="53">
        <f>IF(D948="","",IFERROR(AB948*AI948,0))</f>
        <v/>
      </c>
      <c r="BT948" s="53">
        <f>IF(D948="","",IFERROR(IF(X948&gt;12, AI948*(U948+V948+X948), AI948*(U948+V948)),0))</f>
        <v/>
      </c>
      <c r="BU948" s="53">
        <f>IF(D948="","",IFERROR(((AB948*3)*AI948),0))</f>
        <v/>
      </c>
      <c r="BV948" s="53">
        <f>IF(D948="","",IF(BT948-BU948&gt;0,0,BT948-BU948))</f>
        <v/>
      </c>
      <c r="BW948" s="53">
        <f>IF(D948="","",IF(BT948-BU948-BS948&gt;0,0,BT948-BU948-BS948))</f>
        <v/>
      </c>
      <c r="BX948" s="36">
        <f>IF(D948="","",IFERROR(VLOOKUP(D948,'produto-entrada-7'!A:M,3,0),"SEM PEDIDO"))</f>
        <v/>
      </c>
      <c r="BY948" s="36">
        <f>IF(D948="","",VLOOKUP(D948,'produto-estoque-total-7'!A:AB,25,0))</f>
        <v/>
      </c>
      <c r="BZ948" s="36">
        <f>IF(D948="","",IFERROR(VLOOKUP(D948,'produto-estoque-total-7'!A:AB,26,0)/100,0))</f>
        <v/>
      </c>
      <c r="CA948" s="36">
        <f>IF(D948="","",IFERROR(VLOOKUP(D948,'produto-estoque-total-7'!A:AB,27,0)/100,0))</f>
        <v/>
      </c>
      <c r="CB948" s="41">
        <f>IF(D948="","",V948*AF948)</f>
        <v/>
      </c>
      <c r="CC948" s="41">
        <f>IF(D948="","",V948*AI948)</f>
        <v/>
      </c>
      <c r="CD948" s="54">
        <f>IF(D948="","",VLOOKUP(D948,'produto-estoque-total-7'!A:AB,28,0))</f>
        <v/>
      </c>
    </row>
    <row r="949">
      <c r="A949" s="36">
        <f>IF(D949="","",VLOOKUP(D949,'produto-estoque-total-7'!A:AB,3,0))</f>
        <v/>
      </c>
      <c r="B949" s="1">
        <f>IF(D949="","",VLOOKUP(D949,'produto-estoque-total-7'!A:AB,12,0))</f>
        <v/>
      </c>
      <c r="C949" s="1">
        <f>IF(D949="","",VLOOKUP(D949,'produto-estoque-total-7'!A:AB,2,0))</f>
        <v/>
      </c>
      <c r="D949" s="37">
        <f>IFERROR(IF('produto-estoque-total-7'!A948="","",'produto-estoque-total-7'!A948),"")</f>
        <v/>
      </c>
      <c r="E949" s="1">
        <f>IF(D949="","",VLOOKUP(D949,'produto-estoque-total-7'!A:AB,4,0))</f>
        <v/>
      </c>
      <c r="F949" s="36">
        <f>IF(D949="","",VLOOKUP(D949,'produto-estoque-total-7'!A:AB,13,0))</f>
        <v/>
      </c>
      <c r="G949" s="1">
        <f>IF(F949="","",VLOOKUP(F949,'FORNECEDORES X COMPRADOR'!A:D,4,0))</f>
        <v/>
      </c>
      <c r="H949" s="1">
        <f>IF(F949="","",VLOOKUP(F949,'FORNECEDORES X COMPRADOR'!A:E,5,0))</f>
        <v/>
      </c>
      <c r="I949" s="36">
        <f>IF(D949="","",VLOOKUP(D949,'produto-estoque-total-7'!A:AB,15,0))</f>
        <v/>
      </c>
      <c r="J949" s="36">
        <f>IF(D949="","",VLOOKUP(D949,'produto-estoque-total-7'!A:AB,19,0))</f>
        <v/>
      </c>
      <c r="K949" s="1">
        <f>IF(D949="","",VLOOKUP(D949,'produto-estoque-total-7'!A:AB,20,0))</f>
        <v/>
      </c>
      <c r="L949" s="36">
        <f>IF(D949="","",VLOOKUP(D949,'produto-estoque-total-7'!A:AB,17,0))</f>
        <v/>
      </c>
      <c r="M949" s="1">
        <f>IF(D949="","",VLOOKUP(D949,'produto-estoque-total-7'!A:AB,18,0))</f>
        <v/>
      </c>
      <c r="N949" s="36">
        <f>IF(D949="","",VLOOKUP(D949,'produto-estoque-total-7'!A:AB,21,0))</f>
        <v/>
      </c>
      <c r="O949" s="1">
        <f>IF(D949="","",VLOOKUP(D949,'produto-estoque-total-7'!A:AB,22,0))</f>
        <v/>
      </c>
      <c r="P949" s="36">
        <f>IF(D949="","",VLOOKUP(D949,'produto-estoque-total-7'!A:AB,23,0))</f>
        <v/>
      </c>
      <c r="Q949" s="1">
        <f>IF(D949="","",VLOOKUP(D949,'produto-estoque-total-7'!A:AB,24,0))</f>
        <v/>
      </c>
      <c r="R949" s="38">
        <f>IFERROR(IF(D949="","",VLOOKUP(D949,'produto-venda-7'!B:N,13,0)),"C")</f>
        <v/>
      </c>
      <c r="S949" s="39">
        <f>IF(D949="","",VLOOKUP(D949,'produto-estoque-total-7'!A:AB,6,0))</f>
        <v/>
      </c>
      <c r="T949" s="39">
        <f>IF(D949="","",VLOOKUP(D949,'produto-estoque-total-7'!A:AB,5,0))</f>
        <v/>
      </c>
      <c r="U949" s="40">
        <f>IF(D949="","",VLOOKUP(D949,'produto-estoque-total-7'!A:AB,11,0))</f>
        <v/>
      </c>
      <c r="V949" s="41">
        <f>IF(D949="","",IFERROR(VLOOKUP(D949,'produto-entrada-7'!A:M,10,0),0))</f>
        <v/>
      </c>
      <c r="W949" s="42" t="n"/>
      <c r="X949" s="39">
        <f>IF(D949="","",VLOOKUP(D949,'produto-estoque-total-7'!A:AB,8,0))</f>
        <v/>
      </c>
      <c r="Y949" s="39">
        <f>IF(D949="","",VLOOKUP(D949,'produto-estoque-total-7'!A:AB,9,0))</f>
        <v/>
      </c>
      <c r="Z949" s="39">
        <f>IF(D949="","",VLOOKUP(D949,'produto-estoque-total-7'!A:AB,10,0))</f>
        <v/>
      </c>
      <c r="AA949" s="39">
        <f>IFERROR(IF(D949="","",VLOOKUP(D949,'produto-venda-7'!B:N,4,0)),0)</f>
        <v/>
      </c>
      <c r="AB949" s="39">
        <f>IFERROR(IF(D949="","",VLOOKUP(D949,'produto-venda-7'!B:N,5,0)),0)</f>
        <v/>
      </c>
      <c r="AC949" s="39">
        <f>IF(D949="","",IFERROR(AA949/90,0))</f>
        <v/>
      </c>
      <c r="AD949" s="36">
        <f>IF(D949="","",IFERROR(VLOOKUP(D949,'produto-entrada-7'!A:M,4,0),0))</f>
        <v/>
      </c>
      <c r="AE949" s="36">
        <f>IFERROR(IF(D949="","",VLOOKUP(D949,'produto-venda-7'!B:N,10,0)),0)</f>
        <v/>
      </c>
      <c r="AF949" s="36">
        <f>IF(D949="","",IFERROR(VLOOKUP(D949,'produto-entrada-7'!A:M,11,0),0))</f>
        <v/>
      </c>
      <c r="AG949" s="1">
        <f>IF(D949="","",IFERROR(VLOOKUP(D949,'produto-entrada-7'!A:M,12,0),0))</f>
        <v/>
      </c>
      <c r="AH949" s="1">
        <f>IF(D949="","",IFERROR(VLOOKUP(D949,'produto-entrada-7'!A:M,13,0),0))</f>
        <v/>
      </c>
      <c r="AI949" s="36">
        <f>IFERROR(IF(D949="","",VLOOKUP(D949,'produto-venda-7'!B:N,11,0)),0)</f>
        <v/>
      </c>
      <c r="AJ949" s="43">
        <f>IF(D949="","",IFERROR(AI949*AB949,0))</f>
        <v/>
      </c>
      <c r="AK949" s="44">
        <f>IFERROR(IF(D949="","",VLOOKUP(F949,'ANALISE FORNECEDOR'!$A:$I,8,0)),"")</f>
        <v/>
      </c>
      <c r="AL949" s="44">
        <f>IF(D949="","",AVERAGE(AM949,AK949))</f>
        <v/>
      </c>
      <c r="AM949" s="44">
        <f>IFERROR(IF(D949="","",VLOOKUP(F949,'ANALISE FORNECEDOR'!$A:$I,9,0)),"")</f>
        <v/>
      </c>
      <c r="AN949" s="45">
        <f>IF(D949="","",IF(Y949&gt;12,AI949*(U949+Y949),AI949*U949))</f>
        <v/>
      </c>
      <c r="AO949" s="45">
        <f>IF(D949="","",IF(Y949&gt;12,AI949*(U949+V949+Y949),AI949*(U949+V949)))</f>
        <v/>
      </c>
      <c r="AP949" s="46">
        <f>IF(D949="","",IF(Y949&gt;12,AG949*(U949+Y949),AG949*U949))</f>
        <v/>
      </c>
      <c r="AQ949" s="46">
        <f>IF(D949="","",IF(Y949&gt;12,AG949*(U949+V949+Y949),AG949*(U949+V949)))</f>
        <v/>
      </c>
      <c r="AR949" s="46">
        <f>IF(D949="","",IF(OR(R949="A",R949="AA",R949="AAA"),AP949,0))</f>
        <v/>
      </c>
      <c r="AS949" s="46">
        <f>IF(D949="","",IF(R949="B",AP949,0))</f>
        <v/>
      </c>
      <c r="AT949" s="46">
        <f>IF(D949="","",IF(R949="C",AP949,0))</f>
        <v/>
      </c>
      <c r="AU949" s="47">
        <f>IF(D949="","",IFERROR(AN949/AJ949,0))</f>
        <v/>
      </c>
      <c r="AV949" s="47">
        <f>IF(D949="","",IFERROR(((AO949)/AJ949),0))</f>
        <v/>
      </c>
      <c r="AW949" s="48">
        <f>IF(D949="","",IF(OR(S949="S",NOT(AND(ISNUMBER(AC949),ISNUMBER(AL949),AC949*AL949&gt;=0))),0,AC949*AL949))</f>
        <v/>
      </c>
      <c r="AX949" s="49">
        <f>IFERROR(IF(D949="","",AW949*AG949),0)</f>
        <v/>
      </c>
      <c r="AY949" s="48">
        <f>IF(D949="","",IF(OR(S949="S",NOT(AND(ISNUMBER(AC949),ISNUMBER(AK949),AC949*AK949&gt;=0))),0,AC949*AK949))</f>
        <v/>
      </c>
      <c r="AZ949" s="48">
        <f>IFERROR(IF(D949="","",IF(AY949=0,0,IF(((AY949)-(U949+Y949))&lt;0,0,(AY949)-U949))),0)</f>
        <v/>
      </c>
      <c r="BA949" s="49">
        <f>IF(D949="","",AZ949*AG949)</f>
        <v/>
      </c>
      <c r="BB949" s="49">
        <f>IF(D949="","",IF(OR(R949="A",R949="AA",R949="AAA"),BA949,0))</f>
        <v/>
      </c>
      <c r="BC949" s="49">
        <f>IF(D949="","",IF(R949="B",BA949,0))</f>
        <v/>
      </c>
      <c r="BD949" s="49">
        <f>IF(D949="","",IF(R949="B",BA949,0))</f>
        <v/>
      </c>
      <c r="BE949" s="49">
        <f>IF(D949="","",IF(S949="S",
1,
IF(AC949=0,
1,
IF(
IFERROR(((U949+Y949)*AG949)/((AC949*AK949)*AG949),0)&lt;0,
0,
IF(
IFERROR(((U949+Y949)*AG949)/((AC949*AK949)*AG949),0)&gt;1,
1,
IFERROR(((U949+Y949)*AG949)/((AC949*AK949)*AG949),0)
)
)
)
))</f>
        <v/>
      </c>
      <c r="BF949" s="49">
        <f>IF(D949="","",IF(S949="S",
1,
IF(AC949=0,
1,
IF(
IFERROR(((U949+V949+Y949)*AG949)/((AC949*AK949)*AG949),0)&lt;0,
0,
IF(
IFERROR(((U949+V949+Y949)*AG949)/((AC949*AK949)*AG949),0)&gt;1,
1,
IFERROR(((U949+V949+Y949)*AG949)/((AC949*AK949)*AG949),0)
)
)
)
))</f>
        <v/>
      </c>
      <c r="BG949" s="50">
        <f>IF(D949="","",IF(S949="S",0,IF(AND(ISNUMBER(AC949),ISNUMBER(AM949)),IF(OR(AC949*AM949&lt;0,ISERR(AC949*AM949)),0,AC949*AM949),0)))</f>
        <v/>
      </c>
      <c r="BH949" s="50">
        <f>IF(D949="","",IF(BY949&gt;TODAY()-60,0,IF(Y949&gt;12,MAX(0,(U949+Y949)-BG949),MAX(0,U949-BG949))))</f>
        <v/>
      </c>
      <c r="BI949" s="51">
        <f>IF(D949="","",BH949*AG949)</f>
        <v/>
      </c>
      <c r="BJ949" s="51">
        <f>IF(D949="","",IF(OR(R949="A",R949="AA",R949="AAA"),BI949,0))</f>
        <v/>
      </c>
      <c r="BK949" s="51">
        <f>IF(D949="","",IF(R949="B",BI949,0))</f>
        <v/>
      </c>
      <c r="BL949" s="51">
        <f>IF(D949="","",IF(R949="C",BI949,0))</f>
        <v/>
      </c>
      <c r="BM949" s="51">
        <f>IF(D949="","",IFERROR(MAX(0,MIN(BI949/AP949,1)),0))</f>
        <v/>
      </c>
      <c r="BN949" s="52">
        <f>IF(D949="","",AB949*AG949)</f>
        <v/>
      </c>
      <c r="BO949" s="52">
        <f>IF(D949="","",(U949+V949+X949)*AG949)</f>
        <v/>
      </c>
      <c r="BP949" s="52">
        <f>IF(D949="","",(AB949*3)*AG949)</f>
        <v/>
      </c>
      <c r="BQ949" s="52">
        <f>IF(D949="","",IF(BO949-BP949&gt;0,0,BO949-BP949))</f>
        <v/>
      </c>
      <c r="BR949" s="52">
        <f>IF(D949="","",IF(BO949-BP949-BN949&gt;0,0,BO949-BP949-BN949))</f>
        <v/>
      </c>
      <c r="BS949" s="53">
        <f>IF(D949="","",IFERROR(AB949*AI949,0))</f>
        <v/>
      </c>
      <c r="BT949" s="53">
        <f>IF(D949="","",IFERROR(IF(X949&gt;12, AI949*(U949+V949+X949), AI949*(U949+V949)),0))</f>
        <v/>
      </c>
      <c r="BU949" s="53">
        <f>IF(D949="","",IFERROR(((AB949*3)*AI949),0))</f>
        <v/>
      </c>
      <c r="BV949" s="53">
        <f>IF(D949="","",IF(BT949-BU949&gt;0,0,BT949-BU949))</f>
        <v/>
      </c>
      <c r="BW949" s="53">
        <f>IF(D949="","",IF(BT949-BU949-BS949&gt;0,0,BT949-BU949-BS949))</f>
        <v/>
      </c>
      <c r="BX949" s="36">
        <f>IF(D949="","",IFERROR(VLOOKUP(D949,'produto-entrada-7'!A:M,3,0),"SEM PEDIDO"))</f>
        <v/>
      </c>
      <c r="BY949" s="36">
        <f>IF(D949="","",VLOOKUP(D949,'produto-estoque-total-7'!A:AB,25,0))</f>
        <v/>
      </c>
      <c r="BZ949" s="36">
        <f>IF(D949="","",IFERROR(VLOOKUP(D949,'produto-estoque-total-7'!A:AB,26,0)/100,0))</f>
        <v/>
      </c>
      <c r="CA949" s="36">
        <f>IF(D949="","",IFERROR(VLOOKUP(D949,'produto-estoque-total-7'!A:AB,27,0)/100,0))</f>
        <v/>
      </c>
      <c r="CB949" s="41">
        <f>IF(D949="","",V949*AF949)</f>
        <v/>
      </c>
      <c r="CC949" s="41">
        <f>IF(D949="","",V949*AI949)</f>
        <v/>
      </c>
      <c r="CD949" s="54">
        <f>IF(D949="","",VLOOKUP(D949,'produto-estoque-total-7'!A:AB,28,0))</f>
        <v/>
      </c>
    </row>
    <row r="950">
      <c r="A950" s="36">
        <f>IF(D950="","",VLOOKUP(D950,'produto-estoque-total-7'!A:AB,3,0))</f>
        <v/>
      </c>
      <c r="B950" s="1">
        <f>IF(D950="","",VLOOKUP(D950,'produto-estoque-total-7'!A:AB,12,0))</f>
        <v/>
      </c>
      <c r="C950" s="1">
        <f>IF(D950="","",VLOOKUP(D950,'produto-estoque-total-7'!A:AB,2,0))</f>
        <v/>
      </c>
      <c r="D950" s="37">
        <f>IFERROR(IF('produto-estoque-total-7'!A949="","",'produto-estoque-total-7'!A949),"")</f>
        <v/>
      </c>
      <c r="E950" s="1">
        <f>IF(D950="","",VLOOKUP(D950,'produto-estoque-total-7'!A:AB,4,0))</f>
        <v/>
      </c>
      <c r="F950" s="36">
        <f>IF(D950="","",VLOOKUP(D950,'produto-estoque-total-7'!A:AB,13,0))</f>
        <v/>
      </c>
      <c r="G950" s="1">
        <f>IF(F950="","",VLOOKUP(F950,'FORNECEDORES X COMPRADOR'!A:D,4,0))</f>
        <v/>
      </c>
      <c r="H950" s="1">
        <f>IF(F950="","",VLOOKUP(F950,'FORNECEDORES X COMPRADOR'!A:E,5,0))</f>
        <v/>
      </c>
      <c r="I950" s="36">
        <f>IF(D950="","",VLOOKUP(D950,'produto-estoque-total-7'!A:AB,15,0))</f>
        <v/>
      </c>
      <c r="J950" s="36">
        <f>IF(D950="","",VLOOKUP(D950,'produto-estoque-total-7'!A:AB,19,0))</f>
        <v/>
      </c>
      <c r="K950" s="1">
        <f>IF(D950="","",VLOOKUP(D950,'produto-estoque-total-7'!A:AB,20,0))</f>
        <v/>
      </c>
      <c r="L950" s="36">
        <f>IF(D950="","",VLOOKUP(D950,'produto-estoque-total-7'!A:AB,17,0))</f>
        <v/>
      </c>
      <c r="M950" s="1">
        <f>IF(D950="","",VLOOKUP(D950,'produto-estoque-total-7'!A:AB,18,0))</f>
        <v/>
      </c>
      <c r="N950" s="36">
        <f>IF(D950="","",VLOOKUP(D950,'produto-estoque-total-7'!A:AB,21,0))</f>
        <v/>
      </c>
      <c r="O950" s="1">
        <f>IF(D950="","",VLOOKUP(D950,'produto-estoque-total-7'!A:AB,22,0))</f>
        <v/>
      </c>
      <c r="P950" s="36">
        <f>IF(D950="","",VLOOKUP(D950,'produto-estoque-total-7'!A:AB,23,0))</f>
        <v/>
      </c>
      <c r="Q950" s="1">
        <f>IF(D950="","",VLOOKUP(D950,'produto-estoque-total-7'!A:AB,24,0))</f>
        <v/>
      </c>
      <c r="R950" s="38">
        <f>IFERROR(IF(D950="","",VLOOKUP(D950,'produto-venda-7'!B:N,13,0)),"C")</f>
        <v/>
      </c>
      <c r="S950" s="39">
        <f>IF(D950="","",VLOOKUP(D950,'produto-estoque-total-7'!A:AB,6,0))</f>
        <v/>
      </c>
      <c r="T950" s="39">
        <f>IF(D950="","",VLOOKUP(D950,'produto-estoque-total-7'!A:AB,5,0))</f>
        <v/>
      </c>
      <c r="U950" s="40">
        <f>IF(D950="","",VLOOKUP(D950,'produto-estoque-total-7'!A:AB,11,0))</f>
        <v/>
      </c>
      <c r="V950" s="41">
        <f>IF(D950="","",IFERROR(VLOOKUP(D950,'produto-entrada-7'!A:M,10,0),0))</f>
        <v/>
      </c>
      <c r="W950" s="42" t="n"/>
      <c r="X950" s="39">
        <f>IF(D950="","",VLOOKUP(D950,'produto-estoque-total-7'!A:AB,8,0))</f>
        <v/>
      </c>
      <c r="Y950" s="39">
        <f>IF(D950="","",VLOOKUP(D950,'produto-estoque-total-7'!A:AB,9,0))</f>
        <v/>
      </c>
      <c r="Z950" s="39">
        <f>IF(D950="","",VLOOKUP(D950,'produto-estoque-total-7'!A:AB,10,0))</f>
        <v/>
      </c>
      <c r="AA950" s="39">
        <f>IFERROR(IF(D950="","",VLOOKUP(D950,'produto-venda-7'!B:N,4,0)),0)</f>
        <v/>
      </c>
      <c r="AB950" s="39">
        <f>IFERROR(IF(D950="","",VLOOKUP(D950,'produto-venda-7'!B:N,5,0)),0)</f>
        <v/>
      </c>
      <c r="AC950" s="39">
        <f>IF(D950="","",IFERROR(AA950/90,0))</f>
        <v/>
      </c>
      <c r="AD950" s="36">
        <f>IF(D950="","",IFERROR(VLOOKUP(D950,'produto-entrada-7'!A:M,4,0),0))</f>
        <v/>
      </c>
      <c r="AE950" s="36">
        <f>IFERROR(IF(D950="","",VLOOKUP(D950,'produto-venda-7'!B:N,10,0)),0)</f>
        <v/>
      </c>
      <c r="AF950" s="36">
        <f>IF(D950="","",IFERROR(VLOOKUP(D950,'produto-entrada-7'!A:M,11,0),0))</f>
        <v/>
      </c>
      <c r="AG950" s="1">
        <f>IF(D950="","",IFERROR(VLOOKUP(D950,'produto-entrada-7'!A:M,12,0),0))</f>
        <v/>
      </c>
      <c r="AH950" s="1">
        <f>IF(D950="","",IFERROR(VLOOKUP(D950,'produto-entrada-7'!A:M,13,0),0))</f>
        <v/>
      </c>
      <c r="AI950" s="36">
        <f>IFERROR(IF(D950="","",VLOOKUP(D950,'produto-venda-7'!B:N,11,0)),0)</f>
        <v/>
      </c>
      <c r="AJ950" s="43">
        <f>IF(D950="","",IFERROR(AI950*AB950,0))</f>
        <v/>
      </c>
      <c r="AK950" s="44">
        <f>IFERROR(IF(D950="","",VLOOKUP(F950,'ANALISE FORNECEDOR'!$A:$I,8,0)),"")</f>
        <v/>
      </c>
      <c r="AL950" s="44">
        <f>IF(D950="","",AVERAGE(AM950,AK950))</f>
        <v/>
      </c>
      <c r="AM950" s="44">
        <f>IFERROR(IF(D950="","",VLOOKUP(F950,'ANALISE FORNECEDOR'!$A:$I,9,0)),"")</f>
        <v/>
      </c>
      <c r="AN950" s="45">
        <f>IF(D950="","",IF(Y950&gt;12,AI950*(U950+Y950),AI950*U950))</f>
        <v/>
      </c>
      <c r="AO950" s="45">
        <f>IF(D950="","",IF(Y950&gt;12,AI950*(U950+V950+Y950),AI950*(U950+V950)))</f>
        <v/>
      </c>
      <c r="AP950" s="46">
        <f>IF(D950="","",IF(Y950&gt;12,AG950*(U950+Y950),AG950*U950))</f>
        <v/>
      </c>
      <c r="AQ950" s="46">
        <f>IF(D950="","",IF(Y950&gt;12,AG950*(U950+V950+Y950),AG950*(U950+V950)))</f>
        <v/>
      </c>
      <c r="AR950" s="46">
        <f>IF(D950="","",IF(OR(R950="A",R950="AA",R950="AAA"),AP950,0))</f>
        <v/>
      </c>
      <c r="AS950" s="46">
        <f>IF(D950="","",IF(R950="B",AP950,0))</f>
        <v/>
      </c>
      <c r="AT950" s="46">
        <f>IF(D950="","",IF(R950="C",AP950,0))</f>
        <v/>
      </c>
      <c r="AU950" s="47">
        <f>IF(D950="","",IFERROR(AN950/AJ950,0))</f>
        <v/>
      </c>
      <c r="AV950" s="47">
        <f>IF(D950="","",IFERROR(((AO950)/AJ950),0))</f>
        <v/>
      </c>
      <c r="AW950" s="48">
        <f>IF(D950="","",IF(OR(S950="S",NOT(AND(ISNUMBER(AC950),ISNUMBER(AL950),AC950*AL950&gt;=0))),0,AC950*AL950))</f>
        <v/>
      </c>
      <c r="AX950" s="49">
        <f>IFERROR(IF(D950="","",AW950*AG950),0)</f>
        <v/>
      </c>
      <c r="AY950" s="48">
        <f>IF(D950="","",IF(OR(S950="S",NOT(AND(ISNUMBER(AC950),ISNUMBER(AK950),AC950*AK950&gt;=0))),0,AC950*AK950))</f>
        <v/>
      </c>
      <c r="AZ950" s="48">
        <f>IFERROR(IF(D950="","",IF(AY950=0,0,IF(((AY950)-(U950+Y950))&lt;0,0,(AY950)-U950))),0)</f>
        <v/>
      </c>
      <c r="BA950" s="49">
        <f>IF(D950="","",AZ950*AG950)</f>
        <v/>
      </c>
      <c r="BB950" s="49">
        <f>IF(D950="","",IF(OR(R950="A",R950="AA",R950="AAA"),BA950,0))</f>
        <v/>
      </c>
      <c r="BC950" s="49">
        <f>IF(D950="","",IF(R950="B",BA950,0))</f>
        <v/>
      </c>
      <c r="BD950" s="49">
        <f>IF(D950="","",IF(R950="B",BA950,0))</f>
        <v/>
      </c>
      <c r="BE950" s="49">
        <f>IF(D950="","",IF(S950="S",
1,
IF(AC950=0,
1,
IF(
IFERROR(((U950+Y950)*AG950)/((AC950*AK950)*AG950),0)&lt;0,
0,
IF(
IFERROR(((U950+Y950)*AG950)/((AC950*AK950)*AG950),0)&gt;1,
1,
IFERROR(((U950+Y950)*AG950)/((AC950*AK950)*AG950),0)
)
)
)
))</f>
        <v/>
      </c>
      <c r="BF950" s="49">
        <f>IF(D950="","",IF(S950="S",
1,
IF(AC950=0,
1,
IF(
IFERROR(((U950+V950+Y950)*AG950)/((AC950*AK950)*AG950),0)&lt;0,
0,
IF(
IFERROR(((U950+V950+Y950)*AG950)/((AC950*AK950)*AG950),0)&gt;1,
1,
IFERROR(((U950+V950+Y950)*AG950)/((AC950*AK950)*AG950),0)
)
)
)
))</f>
        <v/>
      </c>
      <c r="BG950" s="50">
        <f>IF(D950="","",IF(S950="S",0,IF(AND(ISNUMBER(AC950),ISNUMBER(AM950)),IF(OR(AC950*AM950&lt;0,ISERR(AC950*AM950)),0,AC950*AM950),0)))</f>
        <v/>
      </c>
      <c r="BH950" s="50">
        <f>IF(D950="","",IF(BY950&gt;TODAY()-60,0,IF(Y950&gt;12,MAX(0,(U950+Y950)-BG950),MAX(0,U950-BG950))))</f>
        <v/>
      </c>
      <c r="BI950" s="51">
        <f>IF(D950="","",BH950*AG950)</f>
        <v/>
      </c>
      <c r="BJ950" s="51">
        <f>IF(D950="","",IF(OR(R950="A",R950="AA",R950="AAA"),BI950,0))</f>
        <v/>
      </c>
      <c r="BK950" s="51">
        <f>IF(D950="","",IF(R950="B",BI950,0))</f>
        <v/>
      </c>
      <c r="BL950" s="51">
        <f>IF(D950="","",IF(R950="C",BI950,0))</f>
        <v/>
      </c>
      <c r="BM950" s="51">
        <f>IF(D950="","",IFERROR(MAX(0,MIN(BI950/AP950,1)),0))</f>
        <v/>
      </c>
      <c r="BN950" s="52">
        <f>IF(D950="","",AB950*AG950)</f>
        <v/>
      </c>
      <c r="BO950" s="52">
        <f>IF(D950="","",(U950+V950+X950)*AG950)</f>
        <v/>
      </c>
      <c r="BP950" s="52">
        <f>IF(D950="","",(AB950*3)*AG950)</f>
        <v/>
      </c>
      <c r="BQ950" s="52">
        <f>IF(D950="","",IF(BO950-BP950&gt;0,0,BO950-BP950))</f>
        <v/>
      </c>
      <c r="BR950" s="52">
        <f>IF(D950="","",IF(BO950-BP950-BN950&gt;0,0,BO950-BP950-BN950))</f>
        <v/>
      </c>
      <c r="BS950" s="53">
        <f>IF(D950="","",IFERROR(AB950*AI950,0))</f>
        <v/>
      </c>
      <c r="BT950" s="53">
        <f>IF(D950="","",IFERROR(IF(X950&gt;12, AI950*(U950+V950+X950), AI950*(U950+V950)),0))</f>
        <v/>
      </c>
      <c r="BU950" s="53">
        <f>IF(D950="","",IFERROR(((AB950*3)*AI950),0))</f>
        <v/>
      </c>
      <c r="BV950" s="53">
        <f>IF(D950="","",IF(BT950-BU950&gt;0,0,BT950-BU950))</f>
        <v/>
      </c>
      <c r="BW950" s="53">
        <f>IF(D950="","",IF(BT950-BU950-BS950&gt;0,0,BT950-BU950-BS950))</f>
        <v/>
      </c>
      <c r="BX950" s="36">
        <f>IF(D950="","",IFERROR(VLOOKUP(D950,'produto-entrada-7'!A:M,3,0),"SEM PEDIDO"))</f>
        <v/>
      </c>
      <c r="BY950" s="36">
        <f>IF(D950="","",VLOOKUP(D950,'produto-estoque-total-7'!A:AB,25,0))</f>
        <v/>
      </c>
      <c r="BZ950" s="36">
        <f>IF(D950="","",IFERROR(VLOOKUP(D950,'produto-estoque-total-7'!A:AB,26,0)/100,0))</f>
        <v/>
      </c>
      <c r="CA950" s="36">
        <f>IF(D950="","",IFERROR(VLOOKUP(D950,'produto-estoque-total-7'!A:AB,27,0)/100,0))</f>
        <v/>
      </c>
      <c r="CB950" s="41">
        <f>IF(D950="","",V950*AF950)</f>
        <v/>
      </c>
      <c r="CC950" s="41">
        <f>IF(D950="","",V950*AI950)</f>
        <v/>
      </c>
      <c r="CD950" s="54">
        <f>IF(D950="","",VLOOKUP(D950,'produto-estoque-total-7'!A:AB,28,0))</f>
        <v/>
      </c>
    </row>
    <row r="951">
      <c r="A951" s="36">
        <f>IF(D951="","",VLOOKUP(D951,'produto-estoque-total-7'!A:AB,3,0))</f>
        <v/>
      </c>
      <c r="B951" s="1">
        <f>IF(D951="","",VLOOKUP(D951,'produto-estoque-total-7'!A:AB,12,0))</f>
        <v/>
      </c>
      <c r="C951" s="1">
        <f>IF(D951="","",VLOOKUP(D951,'produto-estoque-total-7'!A:AB,2,0))</f>
        <v/>
      </c>
      <c r="D951" s="37">
        <f>IFERROR(IF('produto-estoque-total-7'!A950="","",'produto-estoque-total-7'!A950),"")</f>
        <v/>
      </c>
      <c r="E951" s="1">
        <f>IF(D951="","",VLOOKUP(D951,'produto-estoque-total-7'!A:AB,4,0))</f>
        <v/>
      </c>
      <c r="F951" s="36">
        <f>IF(D951="","",VLOOKUP(D951,'produto-estoque-total-7'!A:AB,13,0))</f>
        <v/>
      </c>
      <c r="G951" s="1">
        <f>IF(F951="","",VLOOKUP(F951,'FORNECEDORES X COMPRADOR'!A:D,4,0))</f>
        <v/>
      </c>
      <c r="H951" s="1">
        <f>IF(F951="","",VLOOKUP(F951,'FORNECEDORES X COMPRADOR'!A:E,5,0))</f>
        <v/>
      </c>
      <c r="I951" s="36">
        <f>IF(D951="","",VLOOKUP(D951,'produto-estoque-total-7'!A:AB,15,0))</f>
        <v/>
      </c>
      <c r="J951" s="36">
        <f>IF(D951="","",VLOOKUP(D951,'produto-estoque-total-7'!A:AB,19,0))</f>
        <v/>
      </c>
      <c r="K951" s="1">
        <f>IF(D951="","",VLOOKUP(D951,'produto-estoque-total-7'!A:AB,20,0))</f>
        <v/>
      </c>
      <c r="L951" s="36">
        <f>IF(D951="","",VLOOKUP(D951,'produto-estoque-total-7'!A:AB,17,0))</f>
        <v/>
      </c>
      <c r="M951" s="1">
        <f>IF(D951="","",VLOOKUP(D951,'produto-estoque-total-7'!A:AB,18,0))</f>
        <v/>
      </c>
      <c r="N951" s="36">
        <f>IF(D951="","",VLOOKUP(D951,'produto-estoque-total-7'!A:AB,21,0))</f>
        <v/>
      </c>
      <c r="O951" s="1">
        <f>IF(D951="","",VLOOKUP(D951,'produto-estoque-total-7'!A:AB,22,0))</f>
        <v/>
      </c>
      <c r="P951" s="36">
        <f>IF(D951="","",VLOOKUP(D951,'produto-estoque-total-7'!A:AB,23,0))</f>
        <v/>
      </c>
      <c r="Q951" s="1">
        <f>IF(D951="","",VLOOKUP(D951,'produto-estoque-total-7'!A:AB,24,0))</f>
        <v/>
      </c>
      <c r="R951" s="38">
        <f>IFERROR(IF(D951="","",VLOOKUP(D951,'produto-venda-7'!B:N,13,0)),"C")</f>
        <v/>
      </c>
      <c r="S951" s="39">
        <f>IF(D951="","",VLOOKUP(D951,'produto-estoque-total-7'!A:AB,6,0))</f>
        <v/>
      </c>
      <c r="T951" s="39">
        <f>IF(D951="","",VLOOKUP(D951,'produto-estoque-total-7'!A:AB,5,0))</f>
        <v/>
      </c>
      <c r="U951" s="40">
        <f>IF(D951="","",VLOOKUP(D951,'produto-estoque-total-7'!A:AB,11,0))</f>
        <v/>
      </c>
      <c r="V951" s="41">
        <f>IF(D951="","",IFERROR(VLOOKUP(D951,'produto-entrada-7'!A:M,10,0),0))</f>
        <v/>
      </c>
      <c r="W951" s="42" t="n"/>
      <c r="X951" s="39">
        <f>IF(D951="","",VLOOKUP(D951,'produto-estoque-total-7'!A:AB,8,0))</f>
        <v/>
      </c>
      <c r="Y951" s="39">
        <f>IF(D951="","",VLOOKUP(D951,'produto-estoque-total-7'!A:AB,9,0))</f>
        <v/>
      </c>
      <c r="Z951" s="39">
        <f>IF(D951="","",VLOOKUP(D951,'produto-estoque-total-7'!A:AB,10,0))</f>
        <v/>
      </c>
      <c r="AA951" s="39">
        <f>IFERROR(IF(D951="","",VLOOKUP(D951,'produto-venda-7'!B:N,4,0)),0)</f>
        <v/>
      </c>
      <c r="AB951" s="39">
        <f>IFERROR(IF(D951="","",VLOOKUP(D951,'produto-venda-7'!B:N,5,0)),0)</f>
        <v/>
      </c>
      <c r="AC951" s="39">
        <f>IF(D951="","",IFERROR(AA951/90,0))</f>
        <v/>
      </c>
      <c r="AD951" s="36">
        <f>IF(D951="","",IFERROR(VLOOKUP(D951,'produto-entrada-7'!A:M,4,0),0))</f>
        <v/>
      </c>
      <c r="AE951" s="36">
        <f>IFERROR(IF(D951="","",VLOOKUP(D951,'produto-venda-7'!B:N,10,0)),0)</f>
        <v/>
      </c>
      <c r="AF951" s="36">
        <f>IF(D951="","",IFERROR(VLOOKUP(D951,'produto-entrada-7'!A:M,11,0),0))</f>
        <v/>
      </c>
      <c r="AG951" s="1">
        <f>IF(D951="","",IFERROR(VLOOKUP(D951,'produto-entrada-7'!A:M,12,0),0))</f>
        <v/>
      </c>
      <c r="AH951" s="1">
        <f>IF(D951="","",IFERROR(VLOOKUP(D951,'produto-entrada-7'!A:M,13,0),0))</f>
        <v/>
      </c>
      <c r="AI951" s="36">
        <f>IFERROR(IF(D951="","",VLOOKUP(D951,'produto-venda-7'!B:N,11,0)),0)</f>
        <v/>
      </c>
      <c r="AJ951" s="43">
        <f>IF(D951="","",IFERROR(AI951*AB951,0))</f>
        <v/>
      </c>
      <c r="AK951" s="44">
        <f>IFERROR(IF(D951="","",VLOOKUP(F951,'ANALISE FORNECEDOR'!$A:$I,8,0)),"")</f>
        <v/>
      </c>
      <c r="AL951" s="44">
        <f>IF(D951="","",AVERAGE(AM951,AK951))</f>
        <v/>
      </c>
      <c r="AM951" s="44">
        <f>IFERROR(IF(D951="","",VLOOKUP(F951,'ANALISE FORNECEDOR'!$A:$I,9,0)),"")</f>
        <v/>
      </c>
      <c r="AN951" s="45">
        <f>IF(D951="","",IF(Y951&gt;12,AI951*(U951+Y951),AI951*U951))</f>
        <v/>
      </c>
      <c r="AO951" s="45">
        <f>IF(D951="","",IF(Y951&gt;12,AI951*(U951+V951+Y951),AI951*(U951+V951)))</f>
        <v/>
      </c>
      <c r="AP951" s="46">
        <f>IF(D951="","",IF(Y951&gt;12,AG951*(U951+Y951),AG951*U951))</f>
        <v/>
      </c>
      <c r="AQ951" s="46">
        <f>IF(D951="","",IF(Y951&gt;12,AG951*(U951+V951+Y951),AG951*(U951+V951)))</f>
        <v/>
      </c>
      <c r="AR951" s="46">
        <f>IF(D951="","",IF(OR(R951="A",R951="AA",R951="AAA"),AP951,0))</f>
        <v/>
      </c>
      <c r="AS951" s="46">
        <f>IF(D951="","",IF(R951="B",AP951,0))</f>
        <v/>
      </c>
      <c r="AT951" s="46">
        <f>IF(D951="","",IF(R951="C",AP951,0))</f>
        <v/>
      </c>
      <c r="AU951" s="47">
        <f>IF(D951="","",IFERROR(AN951/AJ951,0))</f>
        <v/>
      </c>
      <c r="AV951" s="47">
        <f>IF(D951="","",IFERROR(((AO951)/AJ951),0))</f>
        <v/>
      </c>
      <c r="AW951" s="48">
        <f>IF(D951="","",IF(OR(S951="S",NOT(AND(ISNUMBER(AC951),ISNUMBER(AL951),AC951*AL951&gt;=0))),0,AC951*AL951))</f>
        <v/>
      </c>
      <c r="AX951" s="49">
        <f>IFERROR(IF(D951="","",AW951*AG951),0)</f>
        <v/>
      </c>
      <c r="AY951" s="48">
        <f>IF(D951="","",IF(OR(S951="S",NOT(AND(ISNUMBER(AC951),ISNUMBER(AK951),AC951*AK951&gt;=0))),0,AC951*AK951))</f>
        <v/>
      </c>
      <c r="AZ951" s="48">
        <f>IFERROR(IF(D951="","",IF(AY951=0,0,IF(((AY951)-(U951+Y951))&lt;0,0,(AY951)-U951))),0)</f>
        <v/>
      </c>
      <c r="BA951" s="49">
        <f>IF(D951="","",AZ951*AG951)</f>
        <v/>
      </c>
      <c r="BB951" s="49">
        <f>IF(D951="","",IF(OR(R951="A",R951="AA",R951="AAA"),BA951,0))</f>
        <v/>
      </c>
      <c r="BC951" s="49">
        <f>IF(D951="","",IF(R951="B",BA951,0))</f>
        <v/>
      </c>
      <c r="BD951" s="49">
        <f>IF(D951="","",IF(R951="B",BA951,0))</f>
        <v/>
      </c>
      <c r="BE951" s="49">
        <f>IF(D951="","",IF(S951="S",
1,
IF(AC951=0,
1,
IF(
IFERROR(((U951+Y951)*AG951)/((AC951*AK951)*AG951),0)&lt;0,
0,
IF(
IFERROR(((U951+Y951)*AG951)/((AC951*AK951)*AG951),0)&gt;1,
1,
IFERROR(((U951+Y951)*AG951)/((AC951*AK951)*AG951),0)
)
)
)
))</f>
        <v/>
      </c>
      <c r="BF951" s="49">
        <f>IF(D951="","",IF(S951="S",
1,
IF(AC951=0,
1,
IF(
IFERROR(((U951+V951+Y951)*AG951)/((AC951*AK951)*AG951),0)&lt;0,
0,
IF(
IFERROR(((U951+V951+Y951)*AG951)/((AC951*AK951)*AG951),0)&gt;1,
1,
IFERROR(((U951+V951+Y951)*AG951)/((AC951*AK951)*AG951),0)
)
)
)
))</f>
        <v/>
      </c>
      <c r="BG951" s="50">
        <f>IF(D951="","",IF(S951="S",0,IF(AND(ISNUMBER(AC951),ISNUMBER(AM951)),IF(OR(AC951*AM951&lt;0,ISERR(AC951*AM951)),0,AC951*AM951),0)))</f>
        <v/>
      </c>
      <c r="BH951" s="50">
        <f>IF(D951="","",IF(BY951&gt;TODAY()-60,0,IF(Y951&gt;12,MAX(0,(U951+Y951)-BG951),MAX(0,U951-BG951))))</f>
        <v/>
      </c>
      <c r="BI951" s="51">
        <f>IF(D951="","",BH951*AG951)</f>
        <v/>
      </c>
      <c r="BJ951" s="51">
        <f>IF(D951="","",IF(OR(R951="A",R951="AA",R951="AAA"),BI951,0))</f>
        <v/>
      </c>
      <c r="BK951" s="51">
        <f>IF(D951="","",IF(R951="B",BI951,0))</f>
        <v/>
      </c>
      <c r="BL951" s="51">
        <f>IF(D951="","",IF(R951="C",BI951,0))</f>
        <v/>
      </c>
      <c r="BM951" s="51">
        <f>IF(D951="","",IFERROR(MAX(0,MIN(BI951/AP951,1)),0))</f>
        <v/>
      </c>
      <c r="BN951" s="52">
        <f>IF(D951="","",AB951*AG951)</f>
        <v/>
      </c>
      <c r="BO951" s="52">
        <f>IF(D951="","",(U951+V951+X951)*AG951)</f>
        <v/>
      </c>
      <c r="BP951" s="52">
        <f>IF(D951="","",(AB951*3)*AG951)</f>
        <v/>
      </c>
      <c r="BQ951" s="52">
        <f>IF(D951="","",IF(BO951-BP951&gt;0,0,BO951-BP951))</f>
        <v/>
      </c>
      <c r="BR951" s="52">
        <f>IF(D951="","",IF(BO951-BP951-BN951&gt;0,0,BO951-BP951-BN951))</f>
        <v/>
      </c>
      <c r="BS951" s="53">
        <f>IF(D951="","",IFERROR(AB951*AI951,0))</f>
        <v/>
      </c>
      <c r="BT951" s="53">
        <f>IF(D951="","",IFERROR(IF(X951&gt;12, AI951*(U951+V951+X951), AI951*(U951+V951)),0))</f>
        <v/>
      </c>
      <c r="BU951" s="53">
        <f>IF(D951="","",IFERROR(((AB951*3)*AI951),0))</f>
        <v/>
      </c>
      <c r="BV951" s="53">
        <f>IF(D951="","",IF(BT951-BU951&gt;0,0,BT951-BU951))</f>
        <v/>
      </c>
      <c r="BW951" s="53">
        <f>IF(D951="","",IF(BT951-BU951-BS951&gt;0,0,BT951-BU951-BS951))</f>
        <v/>
      </c>
      <c r="BX951" s="36">
        <f>IF(D951="","",IFERROR(VLOOKUP(D951,'produto-entrada-7'!A:M,3,0),"SEM PEDIDO"))</f>
        <v/>
      </c>
      <c r="BY951" s="36">
        <f>IF(D951="","",VLOOKUP(D951,'produto-estoque-total-7'!A:AB,25,0))</f>
        <v/>
      </c>
      <c r="BZ951" s="36">
        <f>IF(D951="","",IFERROR(VLOOKUP(D951,'produto-estoque-total-7'!A:AB,26,0)/100,0))</f>
        <v/>
      </c>
      <c r="CA951" s="36">
        <f>IF(D951="","",IFERROR(VLOOKUP(D951,'produto-estoque-total-7'!A:AB,27,0)/100,0))</f>
        <v/>
      </c>
      <c r="CB951" s="41">
        <f>IF(D951="","",V951*AF951)</f>
        <v/>
      </c>
      <c r="CC951" s="41">
        <f>IF(D951="","",V951*AI951)</f>
        <v/>
      </c>
      <c r="CD951" s="54">
        <f>IF(D951="","",VLOOKUP(D951,'produto-estoque-total-7'!A:AB,28,0))</f>
        <v/>
      </c>
    </row>
    <row r="952">
      <c r="A952" s="36">
        <f>IF(D952="","",VLOOKUP(D952,'produto-estoque-total-7'!A:AB,3,0))</f>
        <v/>
      </c>
      <c r="B952" s="1">
        <f>IF(D952="","",VLOOKUP(D952,'produto-estoque-total-7'!A:AB,12,0))</f>
        <v/>
      </c>
      <c r="C952" s="1">
        <f>IF(D952="","",VLOOKUP(D952,'produto-estoque-total-7'!A:AB,2,0))</f>
        <v/>
      </c>
      <c r="D952" s="37">
        <f>IFERROR(IF('produto-estoque-total-7'!A951="","",'produto-estoque-total-7'!A951),"")</f>
        <v/>
      </c>
      <c r="E952" s="1">
        <f>IF(D952="","",VLOOKUP(D952,'produto-estoque-total-7'!A:AB,4,0))</f>
        <v/>
      </c>
      <c r="F952" s="36">
        <f>IF(D952="","",VLOOKUP(D952,'produto-estoque-total-7'!A:AB,13,0))</f>
        <v/>
      </c>
      <c r="G952" s="1">
        <f>IF(F952="","",VLOOKUP(F952,'FORNECEDORES X COMPRADOR'!A:D,4,0))</f>
        <v/>
      </c>
      <c r="H952" s="1">
        <f>IF(F952="","",VLOOKUP(F952,'FORNECEDORES X COMPRADOR'!A:E,5,0))</f>
        <v/>
      </c>
      <c r="I952" s="36">
        <f>IF(D952="","",VLOOKUP(D952,'produto-estoque-total-7'!A:AB,15,0))</f>
        <v/>
      </c>
      <c r="J952" s="36">
        <f>IF(D952="","",VLOOKUP(D952,'produto-estoque-total-7'!A:AB,19,0))</f>
        <v/>
      </c>
      <c r="K952" s="1">
        <f>IF(D952="","",VLOOKUP(D952,'produto-estoque-total-7'!A:AB,20,0))</f>
        <v/>
      </c>
      <c r="L952" s="36">
        <f>IF(D952="","",VLOOKUP(D952,'produto-estoque-total-7'!A:AB,17,0))</f>
        <v/>
      </c>
      <c r="M952" s="1">
        <f>IF(D952="","",VLOOKUP(D952,'produto-estoque-total-7'!A:AB,18,0))</f>
        <v/>
      </c>
      <c r="N952" s="36">
        <f>IF(D952="","",VLOOKUP(D952,'produto-estoque-total-7'!A:AB,21,0))</f>
        <v/>
      </c>
      <c r="O952" s="1">
        <f>IF(D952="","",VLOOKUP(D952,'produto-estoque-total-7'!A:AB,22,0))</f>
        <v/>
      </c>
      <c r="P952" s="36">
        <f>IF(D952="","",VLOOKUP(D952,'produto-estoque-total-7'!A:AB,23,0))</f>
        <v/>
      </c>
      <c r="Q952" s="1">
        <f>IF(D952="","",VLOOKUP(D952,'produto-estoque-total-7'!A:AB,24,0))</f>
        <v/>
      </c>
      <c r="R952" s="38">
        <f>IFERROR(IF(D952="","",VLOOKUP(D952,'produto-venda-7'!B:N,13,0)),"C")</f>
        <v/>
      </c>
      <c r="S952" s="39">
        <f>IF(D952="","",VLOOKUP(D952,'produto-estoque-total-7'!A:AB,6,0))</f>
        <v/>
      </c>
      <c r="T952" s="39">
        <f>IF(D952="","",VLOOKUP(D952,'produto-estoque-total-7'!A:AB,5,0))</f>
        <v/>
      </c>
      <c r="U952" s="40">
        <f>IF(D952="","",VLOOKUP(D952,'produto-estoque-total-7'!A:AB,11,0))</f>
        <v/>
      </c>
      <c r="V952" s="41">
        <f>IF(D952="","",IFERROR(VLOOKUP(D952,'produto-entrada-7'!A:M,10,0),0))</f>
        <v/>
      </c>
      <c r="W952" s="42" t="n"/>
      <c r="X952" s="39">
        <f>IF(D952="","",VLOOKUP(D952,'produto-estoque-total-7'!A:AB,8,0))</f>
        <v/>
      </c>
      <c r="Y952" s="39">
        <f>IF(D952="","",VLOOKUP(D952,'produto-estoque-total-7'!A:AB,9,0))</f>
        <v/>
      </c>
      <c r="Z952" s="39">
        <f>IF(D952="","",VLOOKUP(D952,'produto-estoque-total-7'!A:AB,10,0))</f>
        <v/>
      </c>
      <c r="AA952" s="39">
        <f>IFERROR(IF(D952="","",VLOOKUP(D952,'produto-venda-7'!B:N,4,0)),0)</f>
        <v/>
      </c>
      <c r="AB952" s="39">
        <f>IFERROR(IF(D952="","",VLOOKUP(D952,'produto-venda-7'!B:N,5,0)),0)</f>
        <v/>
      </c>
      <c r="AC952" s="39">
        <f>IF(D952="","",IFERROR(AA952/90,0))</f>
        <v/>
      </c>
      <c r="AD952" s="36">
        <f>IF(D952="","",IFERROR(VLOOKUP(D952,'produto-entrada-7'!A:M,4,0),0))</f>
        <v/>
      </c>
      <c r="AE952" s="36">
        <f>IFERROR(IF(D952="","",VLOOKUP(D952,'produto-venda-7'!B:N,10,0)),0)</f>
        <v/>
      </c>
      <c r="AF952" s="36">
        <f>IF(D952="","",IFERROR(VLOOKUP(D952,'produto-entrada-7'!A:M,11,0),0))</f>
        <v/>
      </c>
      <c r="AG952" s="1">
        <f>IF(D952="","",IFERROR(VLOOKUP(D952,'produto-entrada-7'!A:M,12,0),0))</f>
        <v/>
      </c>
      <c r="AH952" s="1">
        <f>IF(D952="","",IFERROR(VLOOKUP(D952,'produto-entrada-7'!A:M,13,0),0))</f>
        <v/>
      </c>
      <c r="AI952" s="36">
        <f>IFERROR(IF(D952="","",VLOOKUP(D952,'produto-venda-7'!B:N,11,0)),0)</f>
        <v/>
      </c>
      <c r="AJ952" s="43">
        <f>IF(D952="","",IFERROR(AI952*AB952,0))</f>
        <v/>
      </c>
      <c r="AK952" s="44">
        <f>IFERROR(IF(D952="","",VLOOKUP(F952,'ANALISE FORNECEDOR'!$A:$I,8,0)),"")</f>
        <v/>
      </c>
      <c r="AL952" s="44">
        <f>IF(D952="","",AVERAGE(AM952,AK952))</f>
        <v/>
      </c>
      <c r="AM952" s="44">
        <f>IFERROR(IF(D952="","",VLOOKUP(F952,'ANALISE FORNECEDOR'!$A:$I,9,0)),"")</f>
        <v/>
      </c>
      <c r="AN952" s="45">
        <f>IF(D952="","",IF(Y952&gt;12,AI952*(U952+Y952),AI952*U952))</f>
        <v/>
      </c>
      <c r="AO952" s="45">
        <f>IF(D952="","",IF(Y952&gt;12,AI952*(U952+V952+Y952),AI952*(U952+V952)))</f>
        <v/>
      </c>
      <c r="AP952" s="46">
        <f>IF(D952="","",IF(Y952&gt;12,AG952*(U952+Y952),AG952*U952))</f>
        <v/>
      </c>
      <c r="AQ952" s="46">
        <f>IF(D952="","",IF(Y952&gt;12,AG952*(U952+V952+Y952),AG952*(U952+V952)))</f>
        <v/>
      </c>
      <c r="AR952" s="46">
        <f>IF(D952="","",IF(OR(R952="A",R952="AA",R952="AAA"),AP952,0))</f>
        <v/>
      </c>
      <c r="AS952" s="46">
        <f>IF(D952="","",IF(R952="B",AP952,0))</f>
        <v/>
      </c>
      <c r="AT952" s="46">
        <f>IF(D952="","",IF(R952="C",AP952,0))</f>
        <v/>
      </c>
      <c r="AU952" s="47">
        <f>IF(D952="","",IFERROR(AN952/AJ952,0))</f>
        <v/>
      </c>
      <c r="AV952" s="47">
        <f>IF(D952="","",IFERROR(((AO952)/AJ952),0))</f>
        <v/>
      </c>
      <c r="AW952" s="48">
        <f>IF(D952="","",IF(OR(S952="S",NOT(AND(ISNUMBER(AC952),ISNUMBER(AL952),AC952*AL952&gt;=0))),0,AC952*AL952))</f>
        <v/>
      </c>
      <c r="AX952" s="49">
        <f>IFERROR(IF(D952="","",AW952*AG952),0)</f>
        <v/>
      </c>
      <c r="AY952" s="48">
        <f>IF(D952="","",IF(OR(S952="S",NOT(AND(ISNUMBER(AC952),ISNUMBER(AK952),AC952*AK952&gt;=0))),0,AC952*AK952))</f>
        <v/>
      </c>
      <c r="AZ952" s="48">
        <f>IFERROR(IF(D952="","",IF(AY952=0,0,IF(((AY952)-(U952+Y952))&lt;0,0,(AY952)-U952))),0)</f>
        <v/>
      </c>
      <c r="BA952" s="49">
        <f>IF(D952="","",AZ952*AG952)</f>
        <v/>
      </c>
      <c r="BB952" s="49">
        <f>IF(D952="","",IF(OR(R952="A",R952="AA",R952="AAA"),BA952,0))</f>
        <v/>
      </c>
      <c r="BC952" s="49">
        <f>IF(D952="","",IF(R952="B",BA952,0))</f>
        <v/>
      </c>
      <c r="BD952" s="49">
        <f>IF(D952="","",IF(R952="B",BA952,0))</f>
        <v/>
      </c>
      <c r="BE952" s="49">
        <f>IF(D952="","",IF(S952="S",
1,
IF(AC952=0,
1,
IF(
IFERROR(((U952+Y952)*AG952)/((AC952*AK952)*AG952),0)&lt;0,
0,
IF(
IFERROR(((U952+Y952)*AG952)/((AC952*AK952)*AG952),0)&gt;1,
1,
IFERROR(((U952+Y952)*AG952)/((AC952*AK952)*AG952),0)
)
)
)
))</f>
        <v/>
      </c>
      <c r="BF952" s="49">
        <f>IF(D952="","",IF(S952="S",
1,
IF(AC952=0,
1,
IF(
IFERROR(((U952+V952+Y952)*AG952)/((AC952*AK952)*AG952),0)&lt;0,
0,
IF(
IFERROR(((U952+V952+Y952)*AG952)/((AC952*AK952)*AG952),0)&gt;1,
1,
IFERROR(((U952+V952+Y952)*AG952)/((AC952*AK952)*AG952),0)
)
)
)
))</f>
        <v/>
      </c>
      <c r="BG952" s="50">
        <f>IF(D952="","",IF(S952="S",0,IF(AND(ISNUMBER(AC952),ISNUMBER(AM952)),IF(OR(AC952*AM952&lt;0,ISERR(AC952*AM952)),0,AC952*AM952),0)))</f>
        <v/>
      </c>
      <c r="BH952" s="50">
        <f>IF(D952="","",IF(BY952&gt;TODAY()-60,0,IF(Y952&gt;12,MAX(0,(U952+Y952)-BG952),MAX(0,U952-BG952))))</f>
        <v/>
      </c>
      <c r="BI952" s="51">
        <f>IF(D952="","",BH952*AG952)</f>
        <v/>
      </c>
      <c r="BJ952" s="51">
        <f>IF(D952="","",IF(OR(R952="A",R952="AA",R952="AAA"),BI952,0))</f>
        <v/>
      </c>
      <c r="BK952" s="51">
        <f>IF(D952="","",IF(R952="B",BI952,0))</f>
        <v/>
      </c>
      <c r="BL952" s="51">
        <f>IF(D952="","",IF(R952="C",BI952,0))</f>
        <v/>
      </c>
      <c r="BM952" s="51">
        <f>IF(D952="","",IFERROR(MAX(0,MIN(BI952/AP952,1)),0))</f>
        <v/>
      </c>
      <c r="BN952" s="52">
        <f>IF(D952="","",AB952*AG952)</f>
        <v/>
      </c>
      <c r="BO952" s="52">
        <f>IF(D952="","",(U952+V952+X952)*AG952)</f>
        <v/>
      </c>
      <c r="BP952" s="52">
        <f>IF(D952="","",(AB952*3)*AG952)</f>
        <v/>
      </c>
      <c r="BQ952" s="52">
        <f>IF(D952="","",IF(BO952-BP952&gt;0,0,BO952-BP952))</f>
        <v/>
      </c>
      <c r="BR952" s="52">
        <f>IF(D952="","",IF(BO952-BP952-BN952&gt;0,0,BO952-BP952-BN952))</f>
        <v/>
      </c>
      <c r="BS952" s="53">
        <f>IF(D952="","",IFERROR(AB952*AI952,0))</f>
        <v/>
      </c>
      <c r="BT952" s="53">
        <f>IF(D952="","",IFERROR(IF(X952&gt;12, AI952*(U952+V952+X952), AI952*(U952+V952)),0))</f>
        <v/>
      </c>
      <c r="BU952" s="53">
        <f>IF(D952="","",IFERROR(((AB952*3)*AI952),0))</f>
        <v/>
      </c>
      <c r="BV952" s="53">
        <f>IF(D952="","",IF(BT952-BU952&gt;0,0,BT952-BU952))</f>
        <v/>
      </c>
      <c r="BW952" s="53">
        <f>IF(D952="","",IF(BT952-BU952-BS952&gt;0,0,BT952-BU952-BS952))</f>
        <v/>
      </c>
      <c r="BX952" s="36">
        <f>IF(D952="","",IFERROR(VLOOKUP(D952,'produto-entrada-7'!A:M,3,0),"SEM PEDIDO"))</f>
        <v/>
      </c>
      <c r="BY952" s="36">
        <f>IF(D952="","",VLOOKUP(D952,'produto-estoque-total-7'!A:AB,25,0))</f>
        <v/>
      </c>
      <c r="BZ952" s="36">
        <f>IF(D952="","",IFERROR(VLOOKUP(D952,'produto-estoque-total-7'!A:AB,26,0)/100,0))</f>
        <v/>
      </c>
      <c r="CA952" s="36">
        <f>IF(D952="","",IFERROR(VLOOKUP(D952,'produto-estoque-total-7'!A:AB,27,0)/100,0))</f>
        <v/>
      </c>
      <c r="CB952" s="41">
        <f>IF(D952="","",V952*AF952)</f>
        <v/>
      </c>
      <c r="CC952" s="41">
        <f>IF(D952="","",V952*AI952)</f>
        <v/>
      </c>
      <c r="CD952" s="54">
        <f>IF(D952="","",VLOOKUP(D952,'produto-estoque-total-7'!A:AB,28,0))</f>
        <v/>
      </c>
    </row>
    <row r="953">
      <c r="A953" s="36">
        <f>IF(D953="","",VLOOKUP(D953,'produto-estoque-total-7'!A:AB,3,0))</f>
        <v/>
      </c>
      <c r="B953" s="1">
        <f>IF(D953="","",VLOOKUP(D953,'produto-estoque-total-7'!A:AB,12,0))</f>
        <v/>
      </c>
      <c r="C953" s="1">
        <f>IF(D953="","",VLOOKUP(D953,'produto-estoque-total-7'!A:AB,2,0))</f>
        <v/>
      </c>
      <c r="D953" s="37">
        <f>IFERROR(IF('produto-estoque-total-7'!A952="","",'produto-estoque-total-7'!A952),"")</f>
        <v/>
      </c>
      <c r="E953" s="1">
        <f>IF(D953="","",VLOOKUP(D953,'produto-estoque-total-7'!A:AB,4,0))</f>
        <v/>
      </c>
      <c r="F953" s="36">
        <f>IF(D953="","",VLOOKUP(D953,'produto-estoque-total-7'!A:AB,13,0))</f>
        <v/>
      </c>
      <c r="G953" s="1">
        <f>IF(F953="","",VLOOKUP(F953,'FORNECEDORES X COMPRADOR'!A:D,4,0))</f>
        <v/>
      </c>
      <c r="H953" s="1">
        <f>IF(F953="","",VLOOKUP(F953,'FORNECEDORES X COMPRADOR'!A:E,5,0))</f>
        <v/>
      </c>
      <c r="I953" s="36">
        <f>IF(D953="","",VLOOKUP(D953,'produto-estoque-total-7'!A:AB,15,0))</f>
        <v/>
      </c>
      <c r="J953" s="36">
        <f>IF(D953="","",VLOOKUP(D953,'produto-estoque-total-7'!A:AB,19,0))</f>
        <v/>
      </c>
      <c r="K953" s="1">
        <f>IF(D953="","",VLOOKUP(D953,'produto-estoque-total-7'!A:AB,20,0))</f>
        <v/>
      </c>
      <c r="L953" s="36">
        <f>IF(D953="","",VLOOKUP(D953,'produto-estoque-total-7'!A:AB,17,0))</f>
        <v/>
      </c>
      <c r="M953" s="1">
        <f>IF(D953="","",VLOOKUP(D953,'produto-estoque-total-7'!A:AB,18,0))</f>
        <v/>
      </c>
      <c r="N953" s="36">
        <f>IF(D953="","",VLOOKUP(D953,'produto-estoque-total-7'!A:AB,21,0))</f>
        <v/>
      </c>
      <c r="O953" s="1">
        <f>IF(D953="","",VLOOKUP(D953,'produto-estoque-total-7'!A:AB,22,0))</f>
        <v/>
      </c>
      <c r="P953" s="36">
        <f>IF(D953="","",VLOOKUP(D953,'produto-estoque-total-7'!A:AB,23,0))</f>
        <v/>
      </c>
      <c r="Q953" s="1">
        <f>IF(D953="","",VLOOKUP(D953,'produto-estoque-total-7'!A:AB,24,0))</f>
        <v/>
      </c>
      <c r="R953" s="38">
        <f>IFERROR(IF(D953="","",VLOOKUP(D953,'produto-venda-7'!B:N,13,0)),"C")</f>
        <v/>
      </c>
      <c r="S953" s="39">
        <f>IF(D953="","",VLOOKUP(D953,'produto-estoque-total-7'!A:AB,6,0))</f>
        <v/>
      </c>
      <c r="T953" s="39">
        <f>IF(D953="","",VLOOKUP(D953,'produto-estoque-total-7'!A:AB,5,0))</f>
        <v/>
      </c>
      <c r="U953" s="40">
        <f>IF(D953="","",VLOOKUP(D953,'produto-estoque-total-7'!A:AB,11,0))</f>
        <v/>
      </c>
      <c r="V953" s="41">
        <f>IF(D953="","",IFERROR(VLOOKUP(D953,'produto-entrada-7'!A:M,10,0),0))</f>
        <v/>
      </c>
      <c r="W953" s="42" t="n"/>
      <c r="X953" s="39">
        <f>IF(D953="","",VLOOKUP(D953,'produto-estoque-total-7'!A:AB,8,0))</f>
        <v/>
      </c>
      <c r="Y953" s="39">
        <f>IF(D953="","",VLOOKUP(D953,'produto-estoque-total-7'!A:AB,9,0))</f>
        <v/>
      </c>
      <c r="Z953" s="39">
        <f>IF(D953="","",VLOOKUP(D953,'produto-estoque-total-7'!A:AB,10,0))</f>
        <v/>
      </c>
      <c r="AA953" s="39">
        <f>IFERROR(IF(D953="","",VLOOKUP(D953,'produto-venda-7'!B:N,4,0)),0)</f>
        <v/>
      </c>
      <c r="AB953" s="39">
        <f>IFERROR(IF(D953="","",VLOOKUP(D953,'produto-venda-7'!B:N,5,0)),0)</f>
        <v/>
      </c>
      <c r="AC953" s="39">
        <f>IF(D953="","",IFERROR(AA953/90,0))</f>
        <v/>
      </c>
      <c r="AD953" s="36">
        <f>IF(D953="","",IFERROR(VLOOKUP(D953,'produto-entrada-7'!A:M,4,0),0))</f>
        <v/>
      </c>
      <c r="AE953" s="36">
        <f>IFERROR(IF(D953="","",VLOOKUP(D953,'produto-venda-7'!B:N,10,0)),0)</f>
        <v/>
      </c>
      <c r="AF953" s="36">
        <f>IF(D953="","",IFERROR(VLOOKUP(D953,'produto-entrada-7'!A:M,11,0),0))</f>
        <v/>
      </c>
      <c r="AG953" s="1">
        <f>IF(D953="","",IFERROR(VLOOKUP(D953,'produto-entrada-7'!A:M,12,0),0))</f>
        <v/>
      </c>
      <c r="AH953" s="1">
        <f>IF(D953="","",IFERROR(VLOOKUP(D953,'produto-entrada-7'!A:M,13,0),0))</f>
        <v/>
      </c>
      <c r="AI953" s="36">
        <f>IFERROR(IF(D953="","",VLOOKUP(D953,'produto-venda-7'!B:N,11,0)),0)</f>
        <v/>
      </c>
      <c r="AJ953" s="43">
        <f>IF(D953="","",IFERROR(AI953*AB953,0))</f>
        <v/>
      </c>
      <c r="AK953" s="44">
        <f>IFERROR(IF(D953="","",VLOOKUP(F953,'ANALISE FORNECEDOR'!$A:$I,8,0)),"")</f>
        <v/>
      </c>
      <c r="AL953" s="44">
        <f>IF(D953="","",AVERAGE(AM953,AK953))</f>
        <v/>
      </c>
      <c r="AM953" s="44">
        <f>IFERROR(IF(D953="","",VLOOKUP(F953,'ANALISE FORNECEDOR'!$A:$I,9,0)),"")</f>
        <v/>
      </c>
      <c r="AN953" s="45">
        <f>IF(D953="","",IF(Y953&gt;12,AI953*(U953+Y953),AI953*U953))</f>
        <v/>
      </c>
      <c r="AO953" s="45">
        <f>IF(D953="","",IF(Y953&gt;12,AI953*(U953+V953+Y953),AI953*(U953+V953)))</f>
        <v/>
      </c>
      <c r="AP953" s="46">
        <f>IF(D953="","",IF(Y953&gt;12,AG953*(U953+Y953),AG953*U953))</f>
        <v/>
      </c>
      <c r="AQ953" s="46">
        <f>IF(D953="","",IF(Y953&gt;12,AG953*(U953+V953+Y953),AG953*(U953+V953)))</f>
        <v/>
      </c>
      <c r="AR953" s="46">
        <f>IF(D953="","",IF(OR(R953="A",R953="AA",R953="AAA"),AP953,0))</f>
        <v/>
      </c>
      <c r="AS953" s="46">
        <f>IF(D953="","",IF(R953="B",AP953,0))</f>
        <v/>
      </c>
      <c r="AT953" s="46">
        <f>IF(D953="","",IF(R953="C",AP953,0))</f>
        <v/>
      </c>
      <c r="AU953" s="47">
        <f>IF(D953="","",IFERROR(AN953/AJ953,0))</f>
        <v/>
      </c>
      <c r="AV953" s="47">
        <f>IF(D953="","",IFERROR(((AO953)/AJ953),0))</f>
        <v/>
      </c>
      <c r="AW953" s="48">
        <f>IF(D953="","",IF(OR(S953="S",NOT(AND(ISNUMBER(AC953),ISNUMBER(AL953),AC953*AL953&gt;=0))),0,AC953*AL953))</f>
        <v/>
      </c>
      <c r="AX953" s="49">
        <f>IFERROR(IF(D953="","",AW953*AG953),0)</f>
        <v/>
      </c>
      <c r="AY953" s="48">
        <f>IF(D953="","",IF(OR(S953="S",NOT(AND(ISNUMBER(AC953),ISNUMBER(AK953),AC953*AK953&gt;=0))),0,AC953*AK953))</f>
        <v/>
      </c>
      <c r="AZ953" s="48">
        <f>IFERROR(IF(D953="","",IF(AY953=0,0,IF(((AY953)-(U953+Y953))&lt;0,0,(AY953)-U953))),0)</f>
        <v/>
      </c>
      <c r="BA953" s="49">
        <f>IF(D953="","",AZ953*AG953)</f>
        <v/>
      </c>
      <c r="BB953" s="49">
        <f>IF(D953="","",IF(OR(R953="A",R953="AA",R953="AAA"),BA953,0))</f>
        <v/>
      </c>
      <c r="BC953" s="49">
        <f>IF(D953="","",IF(R953="B",BA953,0))</f>
        <v/>
      </c>
      <c r="BD953" s="49">
        <f>IF(D953="","",IF(R953="B",BA953,0))</f>
        <v/>
      </c>
      <c r="BE953" s="49">
        <f>IF(D953="","",IF(S953="S",
1,
IF(AC953=0,
1,
IF(
IFERROR(((U953+Y953)*AG953)/((AC953*AK953)*AG953),0)&lt;0,
0,
IF(
IFERROR(((U953+Y953)*AG953)/((AC953*AK953)*AG953),0)&gt;1,
1,
IFERROR(((U953+Y953)*AG953)/((AC953*AK953)*AG953),0)
)
)
)
))</f>
        <v/>
      </c>
      <c r="BF953" s="49">
        <f>IF(D953="","",IF(S953="S",
1,
IF(AC953=0,
1,
IF(
IFERROR(((U953+V953+Y953)*AG953)/((AC953*AK953)*AG953),0)&lt;0,
0,
IF(
IFERROR(((U953+V953+Y953)*AG953)/((AC953*AK953)*AG953),0)&gt;1,
1,
IFERROR(((U953+V953+Y953)*AG953)/((AC953*AK953)*AG953),0)
)
)
)
))</f>
        <v/>
      </c>
      <c r="BG953" s="50">
        <f>IF(D953="","",IF(S953="S",0,IF(AND(ISNUMBER(AC953),ISNUMBER(AM953)),IF(OR(AC953*AM953&lt;0,ISERR(AC953*AM953)),0,AC953*AM953),0)))</f>
        <v/>
      </c>
      <c r="BH953" s="50">
        <f>IF(D953="","",IF(BY953&gt;TODAY()-60,0,IF(Y953&gt;12,MAX(0,(U953+Y953)-BG953),MAX(0,U953-BG953))))</f>
        <v/>
      </c>
      <c r="BI953" s="51">
        <f>IF(D953="","",BH953*AG953)</f>
        <v/>
      </c>
      <c r="BJ953" s="51">
        <f>IF(D953="","",IF(OR(R953="A",R953="AA",R953="AAA"),BI953,0))</f>
        <v/>
      </c>
      <c r="BK953" s="51">
        <f>IF(D953="","",IF(R953="B",BI953,0))</f>
        <v/>
      </c>
      <c r="BL953" s="51">
        <f>IF(D953="","",IF(R953="C",BI953,0))</f>
        <v/>
      </c>
      <c r="BM953" s="51">
        <f>IF(D953="","",IFERROR(MAX(0,MIN(BI953/AP953,1)),0))</f>
        <v/>
      </c>
      <c r="BN953" s="52">
        <f>IF(D953="","",AB953*AG953)</f>
        <v/>
      </c>
      <c r="BO953" s="52">
        <f>IF(D953="","",(U953+V953+X953)*AG953)</f>
        <v/>
      </c>
      <c r="BP953" s="52">
        <f>IF(D953="","",(AB953*3)*AG953)</f>
        <v/>
      </c>
      <c r="BQ953" s="52">
        <f>IF(D953="","",IF(BO953-BP953&gt;0,0,BO953-BP953))</f>
        <v/>
      </c>
      <c r="BR953" s="52">
        <f>IF(D953="","",IF(BO953-BP953-BN953&gt;0,0,BO953-BP953-BN953))</f>
        <v/>
      </c>
      <c r="BS953" s="53">
        <f>IF(D953="","",IFERROR(AB953*AI953,0))</f>
        <v/>
      </c>
      <c r="BT953" s="53">
        <f>IF(D953="","",IFERROR(IF(X953&gt;12, AI953*(U953+V953+X953), AI953*(U953+V953)),0))</f>
        <v/>
      </c>
      <c r="BU953" s="53">
        <f>IF(D953="","",IFERROR(((AB953*3)*AI953),0))</f>
        <v/>
      </c>
      <c r="BV953" s="53">
        <f>IF(D953="","",IF(BT953-BU953&gt;0,0,BT953-BU953))</f>
        <v/>
      </c>
      <c r="BW953" s="53">
        <f>IF(D953="","",IF(BT953-BU953-BS953&gt;0,0,BT953-BU953-BS953))</f>
        <v/>
      </c>
      <c r="BX953" s="36">
        <f>IF(D953="","",IFERROR(VLOOKUP(D953,'produto-entrada-7'!A:M,3,0),"SEM PEDIDO"))</f>
        <v/>
      </c>
      <c r="BY953" s="36">
        <f>IF(D953="","",VLOOKUP(D953,'produto-estoque-total-7'!A:AB,25,0))</f>
        <v/>
      </c>
      <c r="BZ953" s="36">
        <f>IF(D953="","",IFERROR(VLOOKUP(D953,'produto-estoque-total-7'!A:AB,26,0)/100,0))</f>
        <v/>
      </c>
      <c r="CA953" s="36">
        <f>IF(D953="","",IFERROR(VLOOKUP(D953,'produto-estoque-total-7'!A:AB,27,0)/100,0))</f>
        <v/>
      </c>
      <c r="CB953" s="41">
        <f>IF(D953="","",V953*AF953)</f>
        <v/>
      </c>
      <c r="CC953" s="41">
        <f>IF(D953="","",V953*AI953)</f>
        <v/>
      </c>
      <c r="CD953" s="54">
        <f>IF(D953="","",VLOOKUP(D953,'produto-estoque-total-7'!A:AB,28,0))</f>
        <v/>
      </c>
    </row>
    <row r="954">
      <c r="A954" s="36">
        <f>IF(D954="","",VLOOKUP(D954,'produto-estoque-total-7'!A:AB,3,0))</f>
        <v/>
      </c>
      <c r="B954" s="1">
        <f>IF(D954="","",VLOOKUP(D954,'produto-estoque-total-7'!A:AB,12,0))</f>
        <v/>
      </c>
      <c r="C954" s="1">
        <f>IF(D954="","",VLOOKUP(D954,'produto-estoque-total-7'!A:AB,2,0))</f>
        <v/>
      </c>
      <c r="D954" s="37">
        <f>IFERROR(IF('produto-estoque-total-7'!A953="","",'produto-estoque-total-7'!A953),"")</f>
        <v/>
      </c>
      <c r="E954" s="1">
        <f>IF(D954="","",VLOOKUP(D954,'produto-estoque-total-7'!A:AB,4,0))</f>
        <v/>
      </c>
      <c r="F954" s="36">
        <f>IF(D954="","",VLOOKUP(D954,'produto-estoque-total-7'!A:AB,13,0))</f>
        <v/>
      </c>
      <c r="G954" s="1">
        <f>IF(F954="","",VLOOKUP(F954,'FORNECEDORES X COMPRADOR'!A:D,4,0))</f>
        <v/>
      </c>
      <c r="H954" s="1">
        <f>IF(F954="","",VLOOKUP(F954,'FORNECEDORES X COMPRADOR'!A:E,5,0))</f>
        <v/>
      </c>
      <c r="I954" s="36">
        <f>IF(D954="","",VLOOKUP(D954,'produto-estoque-total-7'!A:AB,15,0))</f>
        <v/>
      </c>
      <c r="J954" s="36">
        <f>IF(D954="","",VLOOKUP(D954,'produto-estoque-total-7'!A:AB,19,0))</f>
        <v/>
      </c>
      <c r="K954" s="1">
        <f>IF(D954="","",VLOOKUP(D954,'produto-estoque-total-7'!A:AB,20,0))</f>
        <v/>
      </c>
      <c r="L954" s="36">
        <f>IF(D954="","",VLOOKUP(D954,'produto-estoque-total-7'!A:AB,17,0))</f>
        <v/>
      </c>
      <c r="M954" s="1">
        <f>IF(D954="","",VLOOKUP(D954,'produto-estoque-total-7'!A:AB,18,0))</f>
        <v/>
      </c>
      <c r="N954" s="36">
        <f>IF(D954="","",VLOOKUP(D954,'produto-estoque-total-7'!A:AB,21,0))</f>
        <v/>
      </c>
      <c r="O954" s="1">
        <f>IF(D954="","",VLOOKUP(D954,'produto-estoque-total-7'!A:AB,22,0))</f>
        <v/>
      </c>
      <c r="P954" s="36">
        <f>IF(D954="","",VLOOKUP(D954,'produto-estoque-total-7'!A:AB,23,0))</f>
        <v/>
      </c>
      <c r="Q954" s="1">
        <f>IF(D954="","",VLOOKUP(D954,'produto-estoque-total-7'!A:AB,24,0))</f>
        <v/>
      </c>
      <c r="R954" s="38">
        <f>IFERROR(IF(D954="","",VLOOKUP(D954,'produto-venda-7'!B:N,13,0)),"C")</f>
        <v/>
      </c>
      <c r="S954" s="39">
        <f>IF(D954="","",VLOOKUP(D954,'produto-estoque-total-7'!A:AB,6,0))</f>
        <v/>
      </c>
      <c r="T954" s="39">
        <f>IF(D954="","",VLOOKUP(D954,'produto-estoque-total-7'!A:AB,5,0))</f>
        <v/>
      </c>
      <c r="U954" s="40">
        <f>IF(D954="","",VLOOKUP(D954,'produto-estoque-total-7'!A:AB,11,0))</f>
        <v/>
      </c>
      <c r="V954" s="41">
        <f>IF(D954="","",IFERROR(VLOOKUP(D954,'produto-entrada-7'!A:M,10,0),0))</f>
        <v/>
      </c>
      <c r="W954" s="42" t="n"/>
      <c r="X954" s="39">
        <f>IF(D954="","",VLOOKUP(D954,'produto-estoque-total-7'!A:AB,8,0))</f>
        <v/>
      </c>
      <c r="Y954" s="39">
        <f>IF(D954="","",VLOOKUP(D954,'produto-estoque-total-7'!A:AB,9,0))</f>
        <v/>
      </c>
      <c r="Z954" s="39">
        <f>IF(D954="","",VLOOKUP(D954,'produto-estoque-total-7'!A:AB,10,0))</f>
        <v/>
      </c>
      <c r="AA954" s="39">
        <f>IFERROR(IF(D954="","",VLOOKUP(D954,'produto-venda-7'!B:N,4,0)),0)</f>
        <v/>
      </c>
      <c r="AB954" s="39">
        <f>IFERROR(IF(D954="","",VLOOKUP(D954,'produto-venda-7'!B:N,5,0)),0)</f>
        <v/>
      </c>
      <c r="AC954" s="39">
        <f>IF(D954="","",IFERROR(AA954/90,0))</f>
        <v/>
      </c>
      <c r="AD954" s="36">
        <f>IF(D954="","",IFERROR(VLOOKUP(D954,'produto-entrada-7'!A:M,4,0),0))</f>
        <v/>
      </c>
      <c r="AE954" s="36">
        <f>IFERROR(IF(D954="","",VLOOKUP(D954,'produto-venda-7'!B:N,10,0)),0)</f>
        <v/>
      </c>
      <c r="AF954" s="36">
        <f>IF(D954="","",IFERROR(VLOOKUP(D954,'produto-entrada-7'!A:M,11,0),0))</f>
        <v/>
      </c>
      <c r="AG954" s="1">
        <f>IF(D954="","",IFERROR(VLOOKUP(D954,'produto-entrada-7'!A:M,12,0),0))</f>
        <v/>
      </c>
      <c r="AH954" s="1">
        <f>IF(D954="","",IFERROR(VLOOKUP(D954,'produto-entrada-7'!A:M,13,0),0))</f>
        <v/>
      </c>
      <c r="AI954" s="36">
        <f>IFERROR(IF(D954="","",VLOOKUP(D954,'produto-venda-7'!B:N,11,0)),0)</f>
        <v/>
      </c>
      <c r="AJ954" s="43">
        <f>IF(D954="","",IFERROR(AI954*AB954,0))</f>
        <v/>
      </c>
      <c r="AK954" s="44">
        <f>IFERROR(IF(D954="","",VLOOKUP(F954,'ANALISE FORNECEDOR'!$A:$I,8,0)),"")</f>
        <v/>
      </c>
      <c r="AL954" s="44">
        <f>IF(D954="","",AVERAGE(AM954,AK954))</f>
        <v/>
      </c>
      <c r="AM954" s="44">
        <f>IFERROR(IF(D954="","",VLOOKUP(F954,'ANALISE FORNECEDOR'!$A:$I,9,0)),"")</f>
        <v/>
      </c>
      <c r="AN954" s="45">
        <f>IF(D954="","",IF(Y954&gt;12,AI954*(U954+Y954),AI954*U954))</f>
        <v/>
      </c>
      <c r="AO954" s="45">
        <f>IF(D954="","",IF(Y954&gt;12,AI954*(U954+V954+Y954),AI954*(U954+V954)))</f>
        <v/>
      </c>
      <c r="AP954" s="46">
        <f>IF(D954="","",IF(Y954&gt;12,AG954*(U954+Y954),AG954*U954))</f>
        <v/>
      </c>
      <c r="AQ954" s="46">
        <f>IF(D954="","",IF(Y954&gt;12,AG954*(U954+V954+Y954),AG954*(U954+V954)))</f>
        <v/>
      </c>
      <c r="AR954" s="46">
        <f>IF(D954="","",IF(OR(R954="A",R954="AA",R954="AAA"),AP954,0))</f>
        <v/>
      </c>
      <c r="AS954" s="46">
        <f>IF(D954="","",IF(R954="B",AP954,0))</f>
        <v/>
      </c>
      <c r="AT954" s="46">
        <f>IF(D954="","",IF(R954="C",AP954,0))</f>
        <v/>
      </c>
      <c r="AU954" s="47">
        <f>IF(D954="","",IFERROR(AN954/AJ954,0))</f>
        <v/>
      </c>
      <c r="AV954" s="47">
        <f>IF(D954="","",IFERROR(((AO954)/AJ954),0))</f>
        <v/>
      </c>
      <c r="AW954" s="48">
        <f>IF(D954="","",IF(OR(S954="S",NOT(AND(ISNUMBER(AC954),ISNUMBER(AL954),AC954*AL954&gt;=0))),0,AC954*AL954))</f>
        <v/>
      </c>
      <c r="AX954" s="49">
        <f>IFERROR(IF(D954="","",AW954*AG954),0)</f>
        <v/>
      </c>
      <c r="AY954" s="48">
        <f>IF(D954="","",IF(OR(S954="S",NOT(AND(ISNUMBER(AC954),ISNUMBER(AK954),AC954*AK954&gt;=0))),0,AC954*AK954))</f>
        <v/>
      </c>
      <c r="AZ954" s="48">
        <f>IFERROR(IF(D954="","",IF(AY954=0,0,IF(((AY954)-(U954+Y954))&lt;0,0,(AY954)-U954))),0)</f>
        <v/>
      </c>
      <c r="BA954" s="49">
        <f>IF(D954="","",AZ954*AG954)</f>
        <v/>
      </c>
      <c r="BB954" s="49">
        <f>IF(D954="","",IF(OR(R954="A",R954="AA",R954="AAA"),BA954,0))</f>
        <v/>
      </c>
      <c r="BC954" s="49">
        <f>IF(D954="","",IF(R954="B",BA954,0))</f>
        <v/>
      </c>
      <c r="BD954" s="49">
        <f>IF(D954="","",IF(R954="B",BA954,0))</f>
        <v/>
      </c>
      <c r="BE954" s="49">
        <f>IF(D954="","",IF(S954="S",
1,
IF(AC954=0,
1,
IF(
IFERROR(((U954+Y954)*AG954)/((AC954*AK954)*AG954),0)&lt;0,
0,
IF(
IFERROR(((U954+Y954)*AG954)/((AC954*AK954)*AG954),0)&gt;1,
1,
IFERROR(((U954+Y954)*AG954)/((AC954*AK954)*AG954),0)
)
)
)
))</f>
        <v/>
      </c>
      <c r="BF954" s="49">
        <f>IF(D954="","",IF(S954="S",
1,
IF(AC954=0,
1,
IF(
IFERROR(((U954+V954+Y954)*AG954)/((AC954*AK954)*AG954),0)&lt;0,
0,
IF(
IFERROR(((U954+V954+Y954)*AG954)/((AC954*AK954)*AG954),0)&gt;1,
1,
IFERROR(((U954+V954+Y954)*AG954)/((AC954*AK954)*AG954),0)
)
)
)
))</f>
        <v/>
      </c>
      <c r="BG954" s="50">
        <f>IF(D954="","",IF(S954="S",0,IF(AND(ISNUMBER(AC954),ISNUMBER(AM954)),IF(OR(AC954*AM954&lt;0,ISERR(AC954*AM954)),0,AC954*AM954),0)))</f>
        <v/>
      </c>
      <c r="BH954" s="50">
        <f>IF(D954="","",IF(BY954&gt;TODAY()-60,0,IF(Y954&gt;12,MAX(0,(U954+Y954)-BG954),MAX(0,U954-BG954))))</f>
        <v/>
      </c>
      <c r="BI954" s="51">
        <f>IF(D954="","",BH954*AG954)</f>
        <v/>
      </c>
      <c r="BJ954" s="51">
        <f>IF(D954="","",IF(OR(R954="A",R954="AA",R954="AAA"),BI954,0))</f>
        <v/>
      </c>
      <c r="BK954" s="51">
        <f>IF(D954="","",IF(R954="B",BI954,0))</f>
        <v/>
      </c>
      <c r="BL954" s="51">
        <f>IF(D954="","",IF(R954="C",BI954,0))</f>
        <v/>
      </c>
      <c r="BM954" s="51">
        <f>IF(D954="","",IFERROR(MAX(0,MIN(BI954/AP954,1)),0))</f>
        <v/>
      </c>
      <c r="BN954" s="52">
        <f>IF(D954="","",AB954*AG954)</f>
        <v/>
      </c>
      <c r="BO954" s="52">
        <f>IF(D954="","",(U954+V954+X954)*AG954)</f>
        <v/>
      </c>
      <c r="BP954" s="52">
        <f>IF(D954="","",(AB954*3)*AG954)</f>
        <v/>
      </c>
      <c r="BQ954" s="52">
        <f>IF(D954="","",IF(BO954-BP954&gt;0,0,BO954-BP954))</f>
        <v/>
      </c>
      <c r="BR954" s="52">
        <f>IF(D954="","",IF(BO954-BP954-BN954&gt;0,0,BO954-BP954-BN954))</f>
        <v/>
      </c>
      <c r="BS954" s="53">
        <f>IF(D954="","",IFERROR(AB954*AI954,0))</f>
        <v/>
      </c>
      <c r="BT954" s="53">
        <f>IF(D954="","",IFERROR(IF(X954&gt;12, AI954*(U954+V954+X954), AI954*(U954+V954)),0))</f>
        <v/>
      </c>
      <c r="BU954" s="53">
        <f>IF(D954="","",IFERROR(((AB954*3)*AI954),0))</f>
        <v/>
      </c>
      <c r="BV954" s="53">
        <f>IF(D954="","",IF(BT954-BU954&gt;0,0,BT954-BU954))</f>
        <v/>
      </c>
      <c r="BW954" s="53">
        <f>IF(D954="","",IF(BT954-BU954-BS954&gt;0,0,BT954-BU954-BS954))</f>
        <v/>
      </c>
      <c r="BX954" s="36">
        <f>IF(D954="","",IFERROR(VLOOKUP(D954,'produto-entrada-7'!A:M,3,0),"SEM PEDIDO"))</f>
        <v/>
      </c>
      <c r="BY954" s="36">
        <f>IF(D954="","",VLOOKUP(D954,'produto-estoque-total-7'!A:AB,25,0))</f>
        <v/>
      </c>
      <c r="BZ954" s="36">
        <f>IF(D954="","",IFERROR(VLOOKUP(D954,'produto-estoque-total-7'!A:AB,26,0)/100,0))</f>
        <v/>
      </c>
      <c r="CA954" s="36">
        <f>IF(D954="","",IFERROR(VLOOKUP(D954,'produto-estoque-total-7'!A:AB,27,0)/100,0))</f>
        <v/>
      </c>
      <c r="CB954" s="41">
        <f>IF(D954="","",V954*AF954)</f>
        <v/>
      </c>
      <c r="CC954" s="41">
        <f>IF(D954="","",V954*AI954)</f>
        <v/>
      </c>
      <c r="CD954" s="54">
        <f>IF(D954="","",VLOOKUP(D954,'produto-estoque-total-7'!A:AB,28,0))</f>
        <v/>
      </c>
    </row>
    <row r="955">
      <c r="A955" s="36">
        <f>IF(D955="","",VLOOKUP(D955,'produto-estoque-total-7'!A:AB,3,0))</f>
        <v/>
      </c>
      <c r="B955" s="1">
        <f>IF(D955="","",VLOOKUP(D955,'produto-estoque-total-7'!A:AB,12,0))</f>
        <v/>
      </c>
      <c r="C955" s="1">
        <f>IF(D955="","",VLOOKUP(D955,'produto-estoque-total-7'!A:AB,2,0))</f>
        <v/>
      </c>
      <c r="D955" s="37">
        <f>IFERROR(IF('produto-estoque-total-7'!A954="","",'produto-estoque-total-7'!A954),"")</f>
        <v/>
      </c>
      <c r="E955" s="1">
        <f>IF(D955="","",VLOOKUP(D955,'produto-estoque-total-7'!A:AB,4,0))</f>
        <v/>
      </c>
      <c r="F955" s="36">
        <f>IF(D955="","",VLOOKUP(D955,'produto-estoque-total-7'!A:AB,13,0))</f>
        <v/>
      </c>
      <c r="G955" s="1">
        <f>IF(F955="","",VLOOKUP(F955,'FORNECEDORES X COMPRADOR'!A:D,4,0))</f>
        <v/>
      </c>
      <c r="H955" s="1">
        <f>IF(F955="","",VLOOKUP(F955,'FORNECEDORES X COMPRADOR'!A:E,5,0))</f>
        <v/>
      </c>
      <c r="I955" s="36">
        <f>IF(D955="","",VLOOKUP(D955,'produto-estoque-total-7'!A:AB,15,0))</f>
        <v/>
      </c>
      <c r="J955" s="36">
        <f>IF(D955="","",VLOOKUP(D955,'produto-estoque-total-7'!A:AB,19,0))</f>
        <v/>
      </c>
      <c r="K955" s="1">
        <f>IF(D955="","",VLOOKUP(D955,'produto-estoque-total-7'!A:AB,20,0))</f>
        <v/>
      </c>
      <c r="L955" s="36">
        <f>IF(D955="","",VLOOKUP(D955,'produto-estoque-total-7'!A:AB,17,0))</f>
        <v/>
      </c>
      <c r="M955" s="1">
        <f>IF(D955="","",VLOOKUP(D955,'produto-estoque-total-7'!A:AB,18,0))</f>
        <v/>
      </c>
      <c r="N955" s="36">
        <f>IF(D955="","",VLOOKUP(D955,'produto-estoque-total-7'!A:AB,21,0))</f>
        <v/>
      </c>
      <c r="O955" s="1">
        <f>IF(D955="","",VLOOKUP(D955,'produto-estoque-total-7'!A:AB,22,0))</f>
        <v/>
      </c>
      <c r="P955" s="36">
        <f>IF(D955="","",VLOOKUP(D955,'produto-estoque-total-7'!A:AB,23,0))</f>
        <v/>
      </c>
      <c r="Q955" s="1">
        <f>IF(D955="","",VLOOKUP(D955,'produto-estoque-total-7'!A:AB,24,0))</f>
        <v/>
      </c>
      <c r="R955" s="38">
        <f>IFERROR(IF(D955="","",VLOOKUP(D955,'produto-venda-7'!B:N,13,0)),"C")</f>
        <v/>
      </c>
      <c r="S955" s="39">
        <f>IF(D955="","",VLOOKUP(D955,'produto-estoque-total-7'!A:AB,6,0))</f>
        <v/>
      </c>
      <c r="T955" s="39">
        <f>IF(D955="","",VLOOKUP(D955,'produto-estoque-total-7'!A:AB,5,0))</f>
        <v/>
      </c>
      <c r="U955" s="40">
        <f>IF(D955="","",VLOOKUP(D955,'produto-estoque-total-7'!A:AB,11,0))</f>
        <v/>
      </c>
      <c r="V955" s="41">
        <f>IF(D955="","",IFERROR(VLOOKUP(D955,'produto-entrada-7'!A:M,10,0),0))</f>
        <v/>
      </c>
      <c r="W955" s="42" t="n"/>
      <c r="X955" s="39">
        <f>IF(D955="","",VLOOKUP(D955,'produto-estoque-total-7'!A:AB,8,0))</f>
        <v/>
      </c>
      <c r="Y955" s="39">
        <f>IF(D955="","",VLOOKUP(D955,'produto-estoque-total-7'!A:AB,9,0))</f>
        <v/>
      </c>
      <c r="Z955" s="39">
        <f>IF(D955="","",VLOOKUP(D955,'produto-estoque-total-7'!A:AB,10,0))</f>
        <v/>
      </c>
      <c r="AA955" s="39">
        <f>IFERROR(IF(D955="","",VLOOKUP(D955,'produto-venda-7'!B:N,4,0)),0)</f>
        <v/>
      </c>
      <c r="AB955" s="39">
        <f>IFERROR(IF(D955="","",VLOOKUP(D955,'produto-venda-7'!B:N,5,0)),0)</f>
        <v/>
      </c>
      <c r="AC955" s="39">
        <f>IF(D955="","",IFERROR(AA955/90,0))</f>
        <v/>
      </c>
      <c r="AD955" s="36">
        <f>IF(D955="","",IFERROR(VLOOKUP(D955,'produto-entrada-7'!A:M,4,0),0))</f>
        <v/>
      </c>
      <c r="AE955" s="36">
        <f>IFERROR(IF(D955="","",VLOOKUP(D955,'produto-venda-7'!B:N,10,0)),0)</f>
        <v/>
      </c>
      <c r="AF955" s="36">
        <f>IF(D955="","",IFERROR(VLOOKUP(D955,'produto-entrada-7'!A:M,11,0),0))</f>
        <v/>
      </c>
      <c r="AG955" s="1">
        <f>IF(D955="","",IFERROR(VLOOKUP(D955,'produto-entrada-7'!A:M,12,0),0))</f>
        <v/>
      </c>
      <c r="AH955" s="1">
        <f>IF(D955="","",IFERROR(VLOOKUP(D955,'produto-entrada-7'!A:M,13,0),0))</f>
        <v/>
      </c>
      <c r="AI955" s="36">
        <f>IFERROR(IF(D955="","",VLOOKUP(D955,'produto-venda-7'!B:N,11,0)),0)</f>
        <v/>
      </c>
      <c r="AJ955" s="43">
        <f>IF(D955="","",IFERROR(AI955*AB955,0))</f>
        <v/>
      </c>
      <c r="AK955" s="44">
        <f>IFERROR(IF(D955="","",VLOOKUP(F955,'ANALISE FORNECEDOR'!$A:$I,8,0)),"")</f>
        <v/>
      </c>
      <c r="AL955" s="44">
        <f>IF(D955="","",AVERAGE(AM955,AK955))</f>
        <v/>
      </c>
      <c r="AM955" s="44">
        <f>IFERROR(IF(D955="","",VLOOKUP(F955,'ANALISE FORNECEDOR'!$A:$I,9,0)),"")</f>
        <v/>
      </c>
      <c r="AN955" s="45">
        <f>IF(D955="","",IF(Y955&gt;12,AI955*(U955+Y955),AI955*U955))</f>
        <v/>
      </c>
      <c r="AO955" s="45">
        <f>IF(D955="","",IF(Y955&gt;12,AI955*(U955+V955+Y955),AI955*(U955+V955)))</f>
        <v/>
      </c>
      <c r="AP955" s="46">
        <f>IF(D955="","",IF(Y955&gt;12,AG955*(U955+Y955),AG955*U955))</f>
        <v/>
      </c>
      <c r="AQ955" s="46">
        <f>IF(D955="","",IF(Y955&gt;12,AG955*(U955+V955+Y955),AG955*(U955+V955)))</f>
        <v/>
      </c>
      <c r="AR955" s="46">
        <f>IF(D955="","",IF(OR(R955="A",R955="AA",R955="AAA"),AP955,0))</f>
        <v/>
      </c>
      <c r="AS955" s="46">
        <f>IF(D955="","",IF(R955="B",AP955,0))</f>
        <v/>
      </c>
      <c r="AT955" s="46">
        <f>IF(D955="","",IF(R955="C",AP955,0))</f>
        <v/>
      </c>
      <c r="AU955" s="47">
        <f>IF(D955="","",IFERROR(AN955/AJ955,0))</f>
        <v/>
      </c>
      <c r="AV955" s="47">
        <f>IF(D955="","",IFERROR(((AO955)/AJ955),0))</f>
        <v/>
      </c>
      <c r="AW955" s="48">
        <f>IF(D955="","",IF(OR(S955="S",NOT(AND(ISNUMBER(AC955),ISNUMBER(AL955),AC955*AL955&gt;=0))),0,AC955*AL955))</f>
        <v/>
      </c>
      <c r="AX955" s="49">
        <f>IFERROR(IF(D955="","",AW955*AG955),0)</f>
        <v/>
      </c>
      <c r="AY955" s="48">
        <f>IF(D955="","",IF(OR(S955="S",NOT(AND(ISNUMBER(AC955),ISNUMBER(AK955),AC955*AK955&gt;=0))),0,AC955*AK955))</f>
        <v/>
      </c>
      <c r="AZ955" s="48">
        <f>IFERROR(IF(D955="","",IF(AY955=0,0,IF(((AY955)-(U955+Y955))&lt;0,0,(AY955)-U955))),0)</f>
        <v/>
      </c>
      <c r="BA955" s="49">
        <f>IF(D955="","",AZ955*AG955)</f>
        <v/>
      </c>
      <c r="BB955" s="49">
        <f>IF(D955="","",IF(OR(R955="A",R955="AA",R955="AAA"),BA955,0))</f>
        <v/>
      </c>
      <c r="BC955" s="49">
        <f>IF(D955="","",IF(R955="B",BA955,0))</f>
        <v/>
      </c>
      <c r="BD955" s="49">
        <f>IF(D955="","",IF(R955="B",BA955,0))</f>
        <v/>
      </c>
      <c r="BE955" s="49">
        <f>IF(D955="","",IF(S955="S",
1,
IF(AC955=0,
1,
IF(
IFERROR(((U955+Y955)*AG955)/((AC955*AK955)*AG955),0)&lt;0,
0,
IF(
IFERROR(((U955+Y955)*AG955)/((AC955*AK955)*AG955),0)&gt;1,
1,
IFERROR(((U955+Y955)*AG955)/((AC955*AK955)*AG955),0)
)
)
)
))</f>
        <v/>
      </c>
      <c r="BF955" s="49">
        <f>IF(D955="","",IF(S955="S",
1,
IF(AC955=0,
1,
IF(
IFERROR(((U955+V955+Y955)*AG955)/((AC955*AK955)*AG955),0)&lt;0,
0,
IF(
IFERROR(((U955+V955+Y955)*AG955)/((AC955*AK955)*AG955),0)&gt;1,
1,
IFERROR(((U955+V955+Y955)*AG955)/((AC955*AK955)*AG955),0)
)
)
)
))</f>
        <v/>
      </c>
      <c r="BG955" s="50">
        <f>IF(D955="","",IF(S955="S",0,IF(AND(ISNUMBER(AC955),ISNUMBER(AM955)),IF(OR(AC955*AM955&lt;0,ISERR(AC955*AM955)),0,AC955*AM955),0)))</f>
        <v/>
      </c>
      <c r="BH955" s="50">
        <f>IF(D955="","",IF(BY955&gt;TODAY()-60,0,IF(Y955&gt;12,MAX(0,(U955+Y955)-BG955),MAX(0,U955-BG955))))</f>
        <v/>
      </c>
      <c r="BI955" s="51">
        <f>IF(D955="","",BH955*AG955)</f>
        <v/>
      </c>
      <c r="BJ955" s="51">
        <f>IF(D955="","",IF(OR(R955="A",R955="AA",R955="AAA"),BI955,0))</f>
        <v/>
      </c>
      <c r="BK955" s="51">
        <f>IF(D955="","",IF(R955="B",BI955,0))</f>
        <v/>
      </c>
      <c r="BL955" s="51">
        <f>IF(D955="","",IF(R955="C",BI955,0))</f>
        <v/>
      </c>
      <c r="BM955" s="51">
        <f>IF(D955="","",IFERROR(MAX(0,MIN(BI955/AP955,1)),0))</f>
        <v/>
      </c>
      <c r="BN955" s="52">
        <f>IF(D955="","",AB955*AG955)</f>
        <v/>
      </c>
      <c r="BO955" s="52">
        <f>IF(D955="","",(U955+V955+X955)*AG955)</f>
        <v/>
      </c>
      <c r="BP955" s="52">
        <f>IF(D955="","",(AB955*3)*AG955)</f>
        <v/>
      </c>
      <c r="BQ955" s="52">
        <f>IF(D955="","",IF(BO955-BP955&gt;0,0,BO955-BP955))</f>
        <v/>
      </c>
      <c r="BR955" s="52">
        <f>IF(D955="","",IF(BO955-BP955-BN955&gt;0,0,BO955-BP955-BN955))</f>
        <v/>
      </c>
      <c r="BS955" s="53">
        <f>IF(D955="","",IFERROR(AB955*AI955,0))</f>
        <v/>
      </c>
      <c r="BT955" s="53">
        <f>IF(D955="","",IFERROR(IF(X955&gt;12, AI955*(U955+V955+X955), AI955*(U955+V955)),0))</f>
        <v/>
      </c>
      <c r="BU955" s="53">
        <f>IF(D955="","",IFERROR(((AB955*3)*AI955),0))</f>
        <v/>
      </c>
      <c r="BV955" s="53">
        <f>IF(D955="","",IF(BT955-BU955&gt;0,0,BT955-BU955))</f>
        <v/>
      </c>
      <c r="BW955" s="53">
        <f>IF(D955="","",IF(BT955-BU955-BS955&gt;0,0,BT955-BU955-BS955))</f>
        <v/>
      </c>
      <c r="BX955" s="36">
        <f>IF(D955="","",IFERROR(VLOOKUP(D955,'produto-entrada-7'!A:M,3,0),"SEM PEDIDO"))</f>
        <v/>
      </c>
      <c r="BY955" s="36">
        <f>IF(D955="","",VLOOKUP(D955,'produto-estoque-total-7'!A:AB,25,0))</f>
        <v/>
      </c>
      <c r="BZ955" s="36">
        <f>IF(D955="","",IFERROR(VLOOKUP(D955,'produto-estoque-total-7'!A:AB,26,0)/100,0))</f>
        <v/>
      </c>
      <c r="CA955" s="36">
        <f>IF(D955="","",IFERROR(VLOOKUP(D955,'produto-estoque-total-7'!A:AB,27,0)/100,0))</f>
        <v/>
      </c>
      <c r="CB955" s="41">
        <f>IF(D955="","",V955*AF955)</f>
        <v/>
      </c>
      <c r="CC955" s="41">
        <f>IF(D955="","",V955*AI955)</f>
        <v/>
      </c>
      <c r="CD955" s="54">
        <f>IF(D955="","",VLOOKUP(D955,'produto-estoque-total-7'!A:AB,28,0))</f>
        <v/>
      </c>
    </row>
    <row r="956">
      <c r="A956" s="36">
        <f>IF(D956="","",VLOOKUP(D956,'produto-estoque-total-7'!A:AB,3,0))</f>
        <v/>
      </c>
      <c r="B956" s="1">
        <f>IF(D956="","",VLOOKUP(D956,'produto-estoque-total-7'!A:AB,12,0))</f>
        <v/>
      </c>
      <c r="C956" s="1">
        <f>IF(D956="","",VLOOKUP(D956,'produto-estoque-total-7'!A:AB,2,0))</f>
        <v/>
      </c>
      <c r="D956" s="37">
        <f>IFERROR(IF('produto-estoque-total-7'!A955="","",'produto-estoque-total-7'!A955),"")</f>
        <v/>
      </c>
      <c r="E956" s="1">
        <f>IF(D956="","",VLOOKUP(D956,'produto-estoque-total-7'!A:AB,4,0))</f>
        <v/>
      </c>
      <c r="F956" s="36">
        <f>IF(D956="","",VLOOKUP(D956,'produto-estoque-total-7'!A:AB,13,0))</f>
        <v/>
      </c>
      <c r="G956" s="1">
        <f>IF(F956="","",VLOOKUP(F956,'FORNECEDORES X COMPRADOR'!A:D,4,0))</f>
        <v/>
      </c>
      <c r="H956" s="1">
        <f>IF(F956="","",VLOOKUP(F956,'FORNECEDORES X COMPRADOR'!A:E,5,0))</f>
        <v/>
      </c>
      <c r="I956" s="36">
        <f>IF(D956="","",VLOOKUP(D956,'produto-estoque-total-7'!A:AB,15,0))</f>
        <v/>
      </c>
      <c r="J956" s="36">
        <f>IF(D956="","",VLOOKUP(D956,'produto-estoque-total-7'!A:AB,19,0))</f>
        <v/>
      </c>
      <c r="K956" s="1">
        <f>IF(D956="","",VLOOKUP(D956,'produto-estoque-total-7'!A:AB,20,0))</f>
        <v/>
      </c>
      <c r="L956" s="36">
        <f>IF(D956="","",VLOOKUP(D956,'produto-estoque-total-7'!A:AB,17,0))</f>
        <v/>
      </c>
      <c r="M956" s="1">
        <f>IF(D956="","",VLOOKUP(D956,'produto-estoque-total-7'!A:AB,18,0))</f>
        <v/>
      </c>
      <c r="N956" s="36">
        <f>IF(D956="","",VLOOKUP(D956,'produto-estoque-total-7'!A:AB,21,0))</f>
        <v/>
      </c>
      <c r="O956" s="1">
        <f>IF(D956="","",VLOOKUP(D956,'produto-estoque-total-7'!A:AB,22,0))</f>
        <v/>
      </c>
      <c r="P956" s="36">
        <f>IF(D956="","",VLOOKUP(D956,'produto-estoque-total-7'!A:AB,23,0))</f>
        <v/>
      </c>
      <c r="Q956" s="1">
        <f>IF(D956="","",VLOOKUP(D956,'produto-estoque-total-7'!A:AB,24,0))</f>
        <v/>
      </c>
      <c r="R956" s="38">
        <f>IFERROR(IF(D956="","",VLOOKUP(D956,'produto-venda-7'!B:N,13,0)),"C")</f>
        <v/>
      </c>
      <c r="S956" s="39">
        <f>IF(D956="","",VLOOKUP(D956,'produto-estoque-total-7'!A:AB,6,0))</f>
        <v/>
      </c>
      <c r="T956" s="39">
        <f>IF(D956="","",VLOOKUP(D956,'produto-estoque-total-7'!A:AB,5,0))</f>
        <v/>
      </c>
      <c r="U956" s="40">
        <f>IF(D956="","",VLOOKUP(D956,'produto-estoque-total-7'!A:AB,11,0))</f>
        <v/>
      </c>
      <c r="V956" s="41">
        <f>IF(D956="","",IFERROR(VLOOKUP(D956,'produto-entrada-7'!A:M,10,0),0))</f>
        <v/>
      </c>
      <c r="W956" s="42" t="n"/>
      <c r="X956" s="39">
        <f>IF(D956="","",VLOOKUP(D956,'produto-estoque-total-7'!A:AB,8,0))</f>
        <v/>
      </c>
      <c r="Y956" s="39">
        <f>IF(D956="","",VLOOKUP(D956,'produto-estoque-total-7'!A:AB,9,0))</f>
        <v/>
      </c>
      <c r="Z956" s="39">
        <f>IF(D956="","",VLOOKUP(D956,'produto-estoque-total-7'!A:AB,10,0))</f>
        <v/>
      </c>
      <c r="AA956" s="39">
        <f>IFERROR(IF(D956="","",VLOOKUP(D956,'produto-venda-7'!B:N,4,0)),0)</f>
        <v/>
      </c>
      <c r="AB956" s="39">
        <f>IFERROR(IF(D956="","",VLOOKUP(D956,'produto-venda-7'!B:N,5,0)),0)</f>
        <v/>
      </c>
      <c r="AC956" s="39">
        <f>IF(D956="","",IFERROR(AA956/90,0))</f>
        <v/>
      </c>
      <c r="AD956" s="36">
        <f>IF(D956="","",IFERROR(VLOOKUP(D956,'produto-entrada-7'!A:M,4,0),0))</f>
        <v/>
      </c>
      <c r="AE956" s="36">
        <f>IFERROR(IF(D956="","",VLOOKUP(D956,'produto-venda-7'!B:N,10,0)),0)</f>
        <v/>
      </c>
      <c r="AF956" s="36">
        <f>IF(D956="","",IFERROR(VLOOKUP(D956,'produto-entrada-7'!A:M,11,0),0))</f>
        <v/>
      </c>
      <c r="AG956" s="1">
        <f>IF(D956="","",IFERROR(VLOOKUP(D956,'produto-entrada-7'!A:M,12,0),0))</f>
        <v/>
      </c>
      <c r="AH956" s="1">
        <f>IF(D956="","",IFERROR(VLOOKUP(D956,'produto-entrada-7'!A:M,13,0),0))</f>
        <v/>
      </c>
      <c r="AI956" s="36">
        <f>IFERROR(IF(D956="","",VLOOKUP(D956,'produto-venda-7'!B:N,11,0)),0)</f>
        <v/>
      </c>
      <c r="AJ956" s="43">
        <f>IF(D956="","",IFERROR(AI956*AB956,0))</f>
        <v/>
      </c>
      <c r="AK956" s="44">
        <f>IFERROR(IF(D956="","",VLOOKUP(F956,'ANALISE FORNECEDOR'!$A:$I,8,0)),"")</f>
        <v/>
      </c>
      <c r="AL956" s="44">
        <f>IF(D956="","",AVERAGE(AM956,AK956))</f>
        <v/>
      </c>
      <c r="AM956" s="44">
        <f>IFERROR(IF(D956="","",VLOOKUP(F956,'ANALISE FORNECEDOR'!$A:$I,9,0)),"")</f>
        <v/>
      </c>
      <c r="AN956" s="45">
        <f>IF(D956="","",IF(Y956&gt;12,AI956*(U956+Y956),AI956*U956))</f>
        <v/>
      </c>
      <c r="AO956" s="45">
        <f>IF(D956="","",IF(Y956&gt;12,AI956*(U956+V956+Y956),AI956*(U956+V956)))</f>
        <v/>
      </c>
      <c r="AP956" s="46">
        <f>IF(D956="","",IF(Y956&gt;12,AG956*(U956+Y956),AG956*U956))</f>
        <v/>
      </c>
      <c r="AQ956" s="46">
        <f>IF(D956="","",IF(Y956&gt;12,AG956*(U956+V956+Y956),AG956*(U956+V956)))</f>
        <v/>
      </c>
      <c r="AR956" s="46">
        <f>IF(D956="","",IF(OR(R956="A",R956="AA",R956="AAA"),AP956,0))</f>
        <v/>
      </c>
      <c r="AS956" s="46">
        <f>IF(D956="","",IF(R956="B",AP956,0))</f>
        <v/>
      </c>
      <c r="AT956" s="46">
        <f>IF(D956="","",IF(R956="C",AP956,0))</f>
        <v/>
      </c>
      <c r="AU956" s="47">
        <f>IF(D956="","",IFERROR(AN956/AJ956,0))</f>
        <v/>
      </c>
      <c r="AV956" s="47">
        <f>IF(D956="","",IFERROR(((AO956)/AJ956),0))</f>
        <v/>
      </c>
      <c r="AW956" s="48">
        <f>IF(D956="","",IF(OR(S956="S",NOT(AND(ISNUMBER(AC956),ISNUMBER(AL956),AC956*AL956&gt;=0))),0,AC956*AL956))</f>
        <v/>
      </c>
      <c r="AX956" s="49">
        <f>IFERROR(IF(D956="","",AW956*AG956),0)</f>
        <v/>
      </c>
      <c r="AY956" s="48">
        <f>IF(D956="","",IF(OR(S956="S",NOT(AND(ISNUMBER(AC956),ISNUMBER(AK956),AC956*AK956&gt;=0))),0,AC956*AK956))</f>
        <v/>
      </c>
      <c r="AZ956" s="48">
        <f>IFERROR(IF(D956="","",IF(AY956=0,0,IF(((AY956)-(U956+Y956))&lt;0,0,(AY956)-U956))),0)</f>
        <v/>
      </c>
      <c r="BA956" s="49">
        <f>IF(D956="","",AZ956*AG956)</f>
        <v/>
      </c>
      <c r="BB956" s="49">
        <f>IF(D956="","",IF(OR(R956="A",R956="AA",R956="AAA"),BA956,0))</f>
        <v/>
      </c>
      <c r="BC956" s="49">
        <f>IF(D956="","",IF(R956="B",BA956,0))</f>
        <v/>
      </c>
      <c r="BD956" s="49">
        <f>IF(D956="","",IF(R956="B",BA956,0))</f>
        <v/>
      </c>
      <c r="BE956" s="49">
        <f>IF(D956="","",IF(S956="S",
1,
IF(AC956=0,
1,
IF(
IFERROR(((U956+Y956)*AG956)/((AC956*AK956)*AG956),0)&lt;0,
0,
IF(
IFERROR(((U956+Y956)*AG956)/((AC956*AK956)*AG956),0)&gt;1,
1,
IFERROR(((U956+Y956)*AG956)/((AC956*AK956)*AG956),0)
)
)
)
))</f>
        <v/>
      </c>
      <c r="BF956" s="49">
        <f>IF(D956="","",IF(S956="S",
1,
IF(AC956=0,
1,
IF(
IFERROR(((U956+V956+Y956)*AG956)/((AC956*AK956)*AG956),0)&lt;0,
0,
IF(
IFERROR(((U956+V956+Y956)*AG956)/((AC956*AK956)*AG956),0)&gt;1,
1,
IFERROR(((U956+V956+Y956)*AG956)/((AC956*AK956)*AG956),0)
)
)
)
))</f>
        <v/>
      </c>
      <c r="BG956" s="50">
        <f>IF(D956="","",IF(S956="S",0,IF(AND(ISNUMBER(AC956),ISNUMBER(AM956)),IF(OR(AC956*AM956&lt;0,ISERR(AC956*AM956)),0,AC956*AM956),0)))</f>
        <v/>
      </c>
      <c r="BH956" s="50">
        <f>IF(D956="","",IF(BY956&gt;TODAY()-60,0,IF(Y956&gt;12,MAX(0,(U956+Y956)-BG956),MAX(0,U956-BG956))))</f>
        <v/>
      </c>
      <c r="BI956" s="51">
        <f>IF(D956="","",BH956*AG956)</f>
        <v/>
      </c>
      <c r="BJ956" s="51">
        <f>IF(D956="","",IF(OR(R956="A",R956="AA",R956="AAA"),BI956,0))</f>
        <v/>
      </c>
      <c r="BK956" s="51">
        <f>IF(D956="","",IF(R956="B",BI956,0))</f>
        <v/>
      </c>
      <c r="BL956" s="51">
        <f>IF(D956="","",IF(R956="C",BI956,0))</f>
        <v/>
      </c>
      <c r="BM956" s="51">
        <f>IF(D956="","",IFERROR(MAX(0,MIN(BI956/AP956,1)),0))</f>
        <v/>
      </c>
      <c r="BN956" s="52">
        <f>IF(D956="","",AB956*AG956)</f>
        <v/>
      </c>
      <c r="BO956" s="52">
        <f>IF(D956="","",(U956+V956+X956)*AG956)</f>
        <v/>
      </c>
      <c r="BP956" s="52">
        <f>IF(D956="","",(AB956*3)*AG956)</f>
        <v/>
      </c>
      <c r="BQ956" s="52">
        <f>IF(D956="","",IF(BO956-BP956&gt;0,0,BO956-BP956))</f>
        <v/>
      </c>
      <c r="BR956" s="52">
        <f>IF(D956="","",IF(BO956-BP956-BN956&gt;0,0,BO956-BP956-BN956))</f>
        <v/>
      </c>
      <c r="BS956" s="53">
        <f>IF(D956="","",IFERROR(AB956*AI956,0))</f>
        <v/>
      </c>
      <c r="BT956" s="53">
        <f>IF(D956="","",IFERROR(IF(X956&gt;12, AI956*(U956+V956+X956), AI956*(U956+V956)),0))</f>
        <v/>
      </c>
      <c r="BU956" s="53">
        <f>IF(D956="","",IFERROR(((AB956*3)*AI956),0))</f>
        <v/>
      </c>
      <c r="BV956" s="53">
        <f>IF(D956="","",IF(BT956-BU956&gt;0,0,BT956-BU956))</f>
        <v/>
      </c>
      <c r="BW956" s="53">
        <f>IF(D956="","",IF(BT956-BU956-BS956&gt;0,0,BT956-BU956-BS956))</f>
        <v/>
      </c>
      <c r="BX956" s="36">
        <f>IF(D956="","",IFERROR(VLOOKUP(D956,'produto-entrada-7'!A:M,3,0),"SEM PEDIDO"))</f>
        <v/>
      </c>
      <c r="BY956" s="36">
        <f>IF(D956="","",VLOOKUP(D956,'produto-estoque-total-7'!A:AB,25,0))</f>
        <v/>
      </c>
      <c r="BZ956" s="36">
        <f>IF(D956="","",IFERROR(VLOOKUP(D956,'produto-estoque-total-7'!A:AB,26,0)/100,0))</f>
        <v/>
      </c>
      <c r="CA956" s="36">
        <f>IF(D956="","",IFERROR(VLOOKUP(D956,'produto-estoque-total-7'!A:AB,27,0)/100,0))</f>
        <v/>
      </c>
      <c r="CB956" s="41">
        <f>IF(D956="","",V956*AF956)</f>
        <v/>
      </c>
      <c r="CC956" s="41">
        <f>IF(D956="","",V956*AI956)</f>
        <v/>
      </c>
      <c r="CD956" s="54">
        <f>IF(D956="","",VLOOKUP(D956,'produto-estoque-total-7'!A:AB,28,0))</f>
        <v/>
      </c>
    </row>
    <row r="957">
      <c r="A957" s="36">
        <f>IF(D957="","",VLOOKUP(D957,'produto-estoque-total-7'!A:AB,3,0))</f>
        <v/>
      </c>
      <c r="B957" s="1">
        <f>IF(D957="","",VLOOKUP(D957,'produto-estoque-total-7'!A:AB,12,0))</f>
        <v/>
      </c>
      <c r="C957" s="1">
        <f>IF(D957="","",VLOOKUP(D957,'produto-estoque-total-7'!A:AB,2,0))</f>
        <v/>
      </c>
      <c r="D957" s="37">
        <f>IFERROR(IF('produto-estoque-total-7'!A956="","",'produto-estoque-total-7'!A956),"")</f>
        <v/>
      </c>
      <c r="E957" s="1">
        <f>IF(D957="","",VLOOKUP(D957,'produto-estoque-total-7'!A:AB,4,0))</f>
        <v/>
      </c>
      <c r="F957" s="36">
        <f>IF(D957="","",VLOOKUP(D957,'produto-estoque-total-7'!A:AB,13,0))</f>
        <v/>
      </c>
      <c r="G957" s="1">
        <f>IF(F957="","",VLOOKUP(F957,'FORNECEDORES X COMPRADOR'!A:D,4,0))</f>
        <v/>
      </c>
      <c r="H957" s="1">
        <f>IF(F957="","",VLOOKUP(F957,'FORNECEDORES X COMPRADOR'!A:E,5,0))</f>
        <v/>
      </c>
      <c r="I957" s="36">
        <f>IF(D957="","",VLOOKUP(D957,'produto-estoque-total-7'!A:AB,15,0))</f>
        <v/>
      </c>
      <c r="J957" s="36">
        <f>IF(D957="","",VLOOKUP(D957,'produto-estoque-total-7'!A:AB,19,0))</f>
        <v/>
      </c>
      <c r="K957" s="1">
        <f>IF(D957="","",VLOOKUP(D957,'produto-estoque-total-7'!A:AB,20,0))</f>
        <v/>
      </c>
      <c r="L957" s="36">
        <f>IF(D957="","",VLOOKUP(D957,'produto-estoque-total-7'!A:AB,17,0))</f>
        <v/>
      </c>
      <c r="M957" s="1">
        <f>IF(D957="","",VLOOKUP(D957,'produto-estoque-total-7'!A:AB,18,0))</f>
        <v/>
      </c>
      <c r="N957" s="36">
        <f>IF(D957="","",VLOOKUP(D957,'produto-estoque-total-7'!A:AB,21,0))</f>
        <v/>
      </c>
      <c r="O957" s="1">
        <f>IF(D957="","",VLOOKUP(D957,'produto-estoque-total-7'!A:AB,22,0))</f>
        <v/>
      </c>
      <c r="P957" s="36">
        <f>IF(D957="","",VLOOKUP(D957,'produto-estoque-total-7'!A:AB,23,0))</f>
        <v/>
      </c>
      <c r="Q957" s="1">
        <f>IF(D957="","",VLOOKUP(D957,'produto-estoque-total-7'!A:AB,24,0))</f>
        <v/>
      </c>
      <c r="R957" s="38">
        <f>IFERROR(IF(D957="","",VLOOKUP(D957,'produto-venda-7'!B:N,13,0)),"C")</f>
        <v/>
      </c>
      <c r="S957" s="39">
        <f>IF(D957="","",VLOOKUP(D957,'produto-estoque-total-7'!A:AB,6,0))</f>
        <v/>
      </c>
      <c r="T957" s="39">
        <f>IF(D957="","",VLOOKUP(D957,'produto-estoque-total-7'!A:AB,5,0))</f>
        <v/>
      </c>
      <c r="U957" s="40">
        <f>IF(D957="","",VLOOKUP(D957,'produto-estoque-total-7'!A:AB,11,0))</f>
        <v/>
      </c>
      <c r="V957" s="41">
        <f>IF(D957="","",IFERROR(VLOOKUP(D957,'produto-entrada-7'!A:M,10,0),0))</f>
        <v/>
      </c>
      <c r="W957" s="42" t="n"/>
      <c r="X957" s="39">
        <f>IF(D957="","",VLOOKUP(D957,'produto-estoque-total-7'!A:AB,8,0))</f>
        <v/>
      </c>
      <c r="Y957" s="39">
        <f>IF(D957="","",VLOOKUP(D957,'produto-estoque-total-7'!A:AB,9,0))</f>
        <v/>
      </c>
      <c r="Z957" s="39">
        <f>IF(D957="","",VLOOKUP(D957,'produto-estoque-total-7'!A:AB,10,0))</f>
        <v/>
      </c>
      <c r="AA957" s="39">
        <f>IFERROR(IF(D957="","",VLOOKUP(D957,'produto-venda-7'!B:N,4,0)),0)</f>
        <v/>
      </c>
      <c r="AB957" s="39">
        <f>IFERROR(IF(D957="","",VLOOKUP(D957,'produto-venda-7'!B:N,5,0)),0)</f>
        <v/>
      </c>
      <c r="AC957" s="39">
        <f>IF(D957="","",IFERROR(AA957/90,0))</f>
        <v/>
      </c>
      <c r="AD957" s="36">
        <f>IF(D957="","",IFERROR(VLOOKUP(D957,'produto-entrada-7'!A:M,4,0),0))</f>
        <v/>
      </c>
      <c r="AE957" s="36">
        <f>IFERROR(IF(D957="","",VLOOKUP(D957,'produto-venda-7'!B:N,10,0)),0)</f>
        <v/>
      </c>
      <c r="AF957" s="36">
        <f>IF(D957="","",IFERROR(VLOOKUP(D957,'produto-entrada-7'!A:M,11,0),0))</f>
        <v/>
      </c>
      <c r="AG957" s="1">
        <f>IF(D957="","",IFERROR(VLOOKUP(D957,'produto-entrada-7'!A:M,12,0),0))</f>
        <v/>
      </c>
      <c r="AH957" s="1">
        <f>IF(D957="","",IFERROR(VLOOKUP(D957,'produto-entrada-7'!A:M,13,0),0))</f>
        <v/>
      </c>
      <c r="AI957" s="36">
        <f>IFERROR(IF(D957="","",VLOOKUP(D957,'produto-venda-7'!B:N,11,0)),0)</f>
        <v/>
      </c>
      <c r="AJ957" s="43">
        <f>IF(D957="","",IFERROR(AI957*AB957,0))</f>
        <v/>
      </c>
      <c r="AK957" s="44">
        <f>IFERROR(IF(D957="","",VLOOKUP(F957,'ANALISE FORNECEDOR'!$A:$I,8,0)),"")</f>
        <v/>
      </c>
      <c r="AL957" s="44">
        <f>IF(D957="","",AVERAGE(AM957,AK957))</f>
        <v/>
      </c>
      <c r="AM957" s="44">
        <f>IFERROR(IF(D957="","",VLOOKUP(F957,'ANALISE FORNECEDOR'!$A:$I,9,0)),"")</f>
        <v/>
      </c>
      <c r="AN957" s="45">
        <f>IF(D957="","",IF(Y957&gt;12,AI957*(U957+Y957),AI957*U957))</f>
        <v/>
      </c>
      <c r="AO957" s="45">
        <f>IF(D957="","",IF(Y957&gt;12,AI957*(U957+V957+Y957),AI957*(U957+V957)))</f>
        <v/>
      </c>
      <c r="AP957" s="46">
        <f>IF(D957="","",IF(Y957&gt;12,AG957*(U957+Y957),AG957*U957))</f>
        <v/>
      </c>
      <c r="AQ957" s="46">
        <f>IF(D957="","",IF(Y957&gt;12,AG957*(U957+V957+Y957),AG957*(U957+V957)))</f>
        <v/>
      </c>
      <c r="AR957" s="46">
        <f>IF(D957="","",IF(OR(R957="A",R957="AA",R957="AAA"),AP957,0))</f>
        <v/>
      </c>
      <c r="AS957" s="46">
        <f>IF(D957="","",IF(R957="B",AP957,0))</f>
        <v/>
      </c>
      <c r="AT957" s="46">
        <f>IF(D957="","",IF(R957="C",AP957,0))</f>
        <v/>
      </c>
      <c r="AU957" s="47">
        <f>IF(D957="","",IFERROR(AN957/AJ957,0))</f>
        <v/>
      </c>
      <c r="AV957" s="47">
        <f>IF(D957="","",IFERROR(((AO957)/AJ957),0))</f>
        <v/>
      </c>
      <c r="AW957" s="48">
        <f>IF(D957="","",IF(OR(S957="S",NOT(AND(ISNUMBER(AC957),ISNUMBER(AL957),AC957*AL957&gt;=0))),0,AC957*AL957))</f>
        <v/>
      </c>
      <c r="AX957" s="49">
        <f>IFERROR(IF(D957="","",AW957*AG957),0)</f>
        <v/>
      </c>
      <c r="AY957" s="48">
        <f>IF(D957="","",IF(OR(S957="S",NOT(AND(ISNUMBER(AC957),ISNUMBER(AK957),AC957*AK957&gt;=0))),0,AC957*AK957))</f>
        <v/>
      </c>
      <c r="AZ957" s="48">
        <f>IFERROR(IF(D957="","",IF(AY957=0,0,IF(((AY957)-(U957+Y957))&lt;0,0,(AY957)-U957))),0)</f>
        <v/>
      </c>
      <c r="BA957" s="49">
        <f>IF(D957="","",AZ957*AG957)</f>
        <v/>
      </c>
      <c r="BB957" s="49">
        <f>IF(D957="","",IF(OR(R957="A",R957="AA",R957="AAA"),BA957,0))</f>
        <v/>
      </c>
      <c r="BC957" s="49">
        <f>IF(D957="","",IF(R957="B",BA957,0))</f>
        <v/>
      </c>
      <c r="BD957" s="49">
        <f>IF(D957="","",IF(R957="B",BA957,0))</f>
        <v/>
      </c>
      <c r="BE957" s="49">
        <f>IF(D957="","",IF(S957="S",
1,
IF(AC957=0,
1,
IF(
IFERROR(((U957+Y957)*AG957)/((AC957*AK957)*AG957),0)&lt;0,
0,
IF(
IFERROR(((U957+Y957)*AG957)/((AC957*AK957)*AG957),0)&gt;1,
1,
IFERROR(((U957+Y957)*AG957)/((AC957*AK957)*AG957),0)
)
)
)
))</f>
        <v/>
      </c>
      <c r="BF957" s="49">
        <f>IF(D957="","",IF(S957="S",
1,
IF(AC957=0,
1,
IF(
IFERROR(((U957+V957+Y957)*AG957)/((AC957*AK957)*AG957),0)&lt;0,
0,
IF(
IFERROR(((U957+V957+Y957)*AG957)/((AC957*AK957)*AG957),0)&gt;1,
1,
IFERROR(((U957+V957+Y957)*AG957)/((AC957*AK957)*AG957),0)
)
)
)
))</f>
        <v/>
      </c>
      <c r="BG957" s="50">
        <f>IF(D957="","",IF(S957="S",0,IF(AND(ISNUMBER(AC957),ISNUMBER(AM957)),IF(OR(AC957*AM957&lt;0,ISERR(AC957*AM957)),0,AC957*AM957),0)))</f>
        <v/>
      </c>
      <c r="BH957" s="50">
        <f>IF(D957="","",IF(BY957&gt;TODAY()-60,0,IF(Y957&gt;12,MAX(0,(U957+Y957)-BG957),MAX(0,U957-BG957))))</f>
        <v/>
      </c>
      <c r="BI957" s="51">
        <f>IF(D957="","",BH957*AG957)</f>
        <v/>
      </c>
      <c r="BJ957" s="51">
        <f>IF(D957="","",IF(OR(R957="A",R957="AA",R957="AAA"),BI957,0))</f>
        <v/>
      </c>
      <c r="BK957" s="51">
        <f>IF(D957="","",IF(R957="B",BI957,0))</f>
        <v/>
      </c>
      <c r="BL957" s="51">
        <f>IF(D957="","",IF(R957="C",BI957,0))</f>
        <v/>
      </c>
      <c r="BM957" s="51">
        <f>IF(D957="","",IFERROR(MAX(0,MIN(BI957/AP957,1)),0))</f>
        <v/>
      </c>
      <c r="BN957" s="52">
        <f>IF(D957="","",AB957*AG957)</f>
        <v/>
      </c>
      <c r="BO957" s="52">
        <f>IF(D957="","",(U957+V957+X957)*AG957)</f>
        <v/>
      </c>
      <c r="BP957" s="52">
        <f>IF(D957="","",(AB957*3)*AG957)</f>
        <v/>
      </c>
      <c r="BQ957" s="52">
        <f>IF(D957="","",IF(BO957-BP957&gt;0,0,BO957-BP957))</f>
        <v/>
      </c>
      <c r="BR957" s="52">
        <f>IF(D957="","",IF(BO957-BP957-BN957&gt;0,0,BO957-BP957-BN957))</f>
        <v/>
      </c>
      <c r="BS957" s="53">
        <f>IF(D957="","",IFERROR(AB957*AI957,0))</f>
        <v/>
      </c>
      <c r="BT957" s="53">
        <f>IF(D957="","",IFERROR(IF(X957&gt;12, AI957*(U957+V957+X957), AI957*(U957+V957)),0))</f>
        <v/>
      </c>
      <c r="BU957" s="53">
        <f>IF(D957="","",IFERROR(((AB957*3)*AI957),0))</f>
        <v/>
      </c>
      <c r="BV957" s="53">
        <f>IF(D957="","",IF(BT957-BU957&gt;0,0,BT957-BU957))</f>
        <v/>
      </c>
      <c r="BW957" s="53">
        <f>IF(D957="","",IF(BT957-BU957-BS957&gt;0,0,BT957-BU957-BS957))</f>
        <v/>
      </c>
      <c r="BX957" s="36">
        <f>IF(D957="","",IFERROR(VLOOKUP(D957,'produto-entrada-7'!A:M,3,0),"SEM PEDIDO"))</f>
        <v/>
      </c>
      <c r="BY957" s="36">
        <f>IF(D957="","",VLOOKUP(D957,'produto-estoque-total-7'!A:AB,25,0))</f>
        <v/>
      </c>
      <c r="BZ957" s="36">
        <f>IF(D957="","",IFERROR(VLOOKUP(D957,'produto-estoque-total-7'!A:AB,26,0)/100,0))</f>
        <v/>
      </c>
      <c r="CA957" s="36">
        <f>IF(D957="","",IFERROR(VLOOKUP(D957,'produto-estoque-total-7'!A:AB,27,0)/100,0))</f>
        <v/>
      </c>
      <c r="CB957" s="41">
        <f>IF(D957="","",V957*AF957)</f>
        <v/>
      </c>
      <c r="CC957" s="41">
        <f>IF(D957="","",V957*AI957)</f>
        <v/>
      </c>
      <c r="CD957" s="54">
        <f>IF(D957="","",VLOOKUP(D957,'produto-estoque-total-7'!A:AB,28,0))</f>
        <v/>
      </c>
    </row>
    <row r="958">
      <c r="A958" s="36">
        <f>IF(D958="","",VLOOKUP(D958,'produto-estoque-total-7'!A:AB,3,0))</f>
        <v/>
      </c>
      <c r="B958" s="1">
        <f>IF(D958="","",VLOOKUP(D958,'produto-estoque-total-7'!A:AB,12,0))</f>
        <v/>
      </c>
      <c r="C958" s="1">
        <f>IF(D958="","",VLOOKUP(D958,'produto-estoque-total-7'!A:AB,2,0))</f>
        <v/>
      </c>
      <c r="D958" s="37">
        <f>IFERROR(IF('produto-estoque-total-7'!A957="","",'produto-estoque-total-7'!A957),"")</f>
        <v/>
      </c>
      <c r="E958" s="1">
        <f>IF(D958="","",VLOOKUP(D958,'produto-estoque-total-7'!A:AB,4,0))</f>
        <v/>
      </c>
      <c r="F958" s="36">
        <f>IF(D958="","",VLOOKUP(D958,'produto-estoque-total-7'!A:AB,13,0))</f>
        <v/>
      </c>
      <c r="G958" s="1">
        <f>IF(F958="","",VLOOKUP(F958,'FORNECEDORES X COMPRADOR'!A:D,4,0))</f>
        <v/>
      </c>
      <c r="H958" s="1">
        <f>IF(F958="","",VLOOKUP(F958,'FORNECEDORES X COMPRADOR'!A:E,5,0))</f>
        <v/>
      </c>
      <c r="I958" s="36">
        <f>IF(D958="","",VLOOKUP(D958,'produto-estoque-total-7'!A:AB,15,0))</f>
        <v/>
      </c>
      <c r="J958" s="36">
        <f>IF(D958="","",VLOOKUP(D958,'produto-estoque-total-7'!A:AB,19,0))</f>
        <v/>
      </c>
      <c r="K958" s="1">
        <f>IF(D958="","",VLOOKUP(D958,'produto-estoque-total-7'!A:AB,20,0))</f>
        <v/>
      </c>
      <c r="L958" s="36">
        <f>IF(D958="","",VLOOKUP(D958,'produto-estoque-total-7'!A:AB,17,0))</f>
        <v/>
      </c>
      <c r="M958" s="1">
        <f>IF(D958="","",VLOOKUP(D958,'produto-estoque-total-7'!A:AB,18,0))</f>
        <v/>
      </c>
      <c r="N958" s="36">
        <f>IF(D958="","",VLOOKUP(D958,'produto-estoque-total-7'!A:AB,21,0))</f>
        <v/>
      </c>
      <c r="O958" s="1">
        <f>IF(D958="","",VLOOKUP(D958,'produto-estoque-total-7'!A:AB,22,0))</f>
        <v/>
      </c>
      <c r="P958" s="36">
        <f>IF(D958="","",VLOOKUP(D958,'produto-estoque-total-7'!A:AB,23,0))</f>
        <v/>
      </c>
      <c r="Q958" s="1">
        <f>IF(D958="","",VLOOKUP(D958,'produto-estoque-total-7'!A:AB,24,0))</f>
        <v/>
      </c>
      <c r="R958" s="38">
        <f>IFERROR(IF(D958="","",VLOOKUP(D958,'produto-venda-7'!B:N,13,0)),"C")</f>
        <v/>
      </c>
      <c r="S958" s="39">
        <f>IF(D958="","",VLOOKUP(D958,'produto-estoque-total-7'!A:AB,6,0))</f>
        <v/>
      </c>
      <c r="T958" s="39">
        <f>IF(D958="","",VLOOKUP(D958,'produto-estoque-total-7'!A:AB,5,0))</f>
        <v/>
      </c>
      <c r="U958" s="40">
        <f>IF(D958="","",VLOOKUP(D958,'produto-estoque-total-7'!A:AB,11,0))</f>
        <v/>
      </c>
      <c r="V958" s="41">
        <f>IF(D958="","",IFERROR(VLOOKUP(D958,'produto-entrada-7'!A:M,10,0),0))</f>
        <v/>
      </c>
      <c r="W958" s="42" t="n"/>
      <c r="X958" s="39">
        <f>IF(D958="","",VLOOKUP(D958,'produto-estoque-total-7'!A:AB,8,0))</f>
        <v/>
      </c>
      <c r="Y958" s="39">
        <f>IF(D958="","",VLOOKUP(D958,'produto-estoque-total-7'!A:AB,9,0))</f>
        <v/>
      </c>
      <c r="Z958" s="39">
        <f>IF(D958="","",VLOOKUP(D958,'produto-estoque-total-7'!A:AB,10,0))</f>
        <v/>
      </c>
      <c r="AA958" s="39">
        <f>IFERROR(IF(D958="","",VLOOKUP(D958,'produto-venda-7'!B:N,4,0)),0)</f>
        <v/>
      </c>
      <c r="AB958" s="39">
        <f>IFERROR(IF(D958="","",VLOOKUP(D958,'produto-venda-7'!B:N,5,0)),0)</f>
        <v/>
      </c>
      <c r="AC958" s="39">
        <f>IF(D958="","",IFERROR(AA958/90,0))</f>
        <v/>
      </c>
      <c r="AD958" s="36">
        <f>IF(D958="","",IFERROR(VLOOKUP(D958,'produto-entrada-7'!A:M,4,0),0))</f>
        <v/>
      </c>
      <c r="AE958" s="36">
        <f>IFERROR(IF(D958="","",VLOOKUP(D958,'produto-venda-7'!B:N,10,0)),0)</f>
        <v/>
      </c>
      <c r="AF958" s="36">
        <f>IF(D958="","",IFERROR(VLOOKUP(D958,'produto-entrada-7'!A:M,11,0),0))</f>
        <v/>
      </c>
      <c r="AG958" s="1">
        <f>IF(D958="","",IFERROR(VLOOKUP(D958,'produto-entrada-7'!A:M,12,0),0))</f>
        <v/>
      </c>
      <c r="AH958" s="1">
        <f>IF(D958="","",IFERROR(VLOOKUP(D958,'produto-entrada-7'!A:M,13,0),0))</f>
        <v/>
      </c>
      <c r="AI958" s="36">
        <f>IFERROR(IF(D958="","",VLOOKUP(D958,'produto-venda-7'!B:N,11,0)),0)</f>
        <v/>
      </c>
      <c r="AJ958" s="43">
        <f>IF(D958="","",IFERROR(AI958*AB958,0))</f>
        <v/>
      </c>
      <c r="AK958" s="44">
        <f>IFERROR(IF(D958="","",VLOOKUP(F958,'ANALISE FORNECEDOR'!$A:$I,8,0)),"")</f>
        <v/>
      </c>
      <c r="AL958" s="44">
        <f>IF(D958="","",AVERAGE(AM958,AK958))</f>
        <v/>
      </c>
      <c r="AM958" s="44">
        <f>IFERROR(IF(D958="","",VLOOKUP(F958,'ANALISE FORNECEDOR'!$A:$I,9,0)),"")</f>
        <v/>
      </c>
      <c r="AN958" s="45">
        <f>IF(D958="","",IF(Y958&gt;12,AI958*(U958+Y958),AI958*U958))</f>
        <v/>
      </c>
      <c r="AO958" s="45">
        <f>IF(D958="","",IF(Y958&gt;12,AI958*(U958+V958+Y958),AI958*(U958+V958)))</f>
        <v/>
      </c>
      <c r="AP958" s="46">
        <f>IF(D958="","",IF(Y958&gt;12,AG958*(U958+Y958),AG958*U958))</f>
        <v/>
      </c>
      <c r="AQ958" s="46">
        <f>IF(D958="","",IF(Y958&gt;12,AG958*(U958+V958+Y958),AG958*(U958+V958)))</f>
        <v/>
      </c>
      <c r="AR958" s="46">
        <f>IF(D958="","",IF(OR(R958="A",R958="AA",R958="AAA"),AP958,0))</f>
        <v/>
      </c>
      <c r="AS958" s="46">
        <f>IF(D958="","",IF(R958="B",AP958,0))</f>
        <v/>
      </c>
      <c r="AT958" s="46">
        <f>IF(D958="","",IF(R958="C",AP958,0))</f>
        <v/>
      </c>
      <c r="AU958" s="47">
        <f>IF(D958="","",IFERROR(AN958/AJ958,0))</f>
        <v/>
      </c>
      <c r="AV958" s="47">
        <f>IF(D958="","",IFERROR(((AO958)/AJ958),0))</f>
        <v/>
      </c>
      <c r="AW958" s="48">
        <f>IF(D958="","",IF(OR(S958="S",NOT(AND(ISNUMBER(AC958),ISNUMBER(AL958),AC958*AL958&gt;=0))),0,AC958*AL958))</f>
        <v/>
      </c>
      <c r="AX958" s="49">
        <f>IFERROR(IF(D958="","",AW958*AG958),0)</f>
        <v/>
      </c>
      <c r="AY958" s="48">
        <f>IF(D958="","",IF(OR(S958="S",NOT(AND(ISNUMBER(AC958),ISNUMBER(AK958),AC958*AK958&gt;=0))),0,AC958*AK958))</f>
        <v/>
      </c>
      <c r="AZ958" s="48">
        <f>IFERROR(IF(D958="","",IF(AY958=0,0,IF(((AY958)-(U958+Y958))&lt;0,0,(AY958)-U958))),0)</f>
        <v/>
      </c>
      <c r="BA958" s="49">
        <f>IF(D958="","",AZ958*AG958)</f>
        <v/>
      </c>
      <c r="BB958" s="49">
        <f>IF(D958="","",IF(OR(R958="A",R958="AA",R958="AAA"),BA958,0))</f>
        <v/>
      </c>
      <c r="BC958" s="49">
        <f>IF(D958="","",IF(R958="B",BA958,0))</f>
        <v/>
      </c>
      <c r="BD958" s="49">
        <f>IF(D958="","",IF(R958="B",BA958,0))</f>
        <v/>
      </c>
      <c r="BE958" s="49">
        <f>IF(D958="","",IF(S958="S",
1,
IF(AC958=0,
1,
IF(
IFERROR(((U958+Y958)*AG958)/((AC958*AK958)*AG958),0)&lt;0,
0,
IF(
IFERROR(((U958+Y958)*AG958)/((AC958*AK958)*AG958),0)&gt;1,
1,
IFERROR(((U958+Y958)*AG958)/((AC958*AK958)*AG958),0)
)
)
)
))</f>
        <v/>
      </c>
      <c r="BF958" s="49">
        <f>IF(D958="","",IF(S958="S",
1,
IF(AC958=0,
1,
IF(
IFERROR(((U958+V958+Y958)*AG958)/((AC958*AK958)*AG958),0)&lt;0,
0,
IF(
IFERROR(((U958+V958+Y958)*AG958)/((AC958*AK958)*AG958),0)&gt;1,
1,
IFERROR(((U958+V958+Y958)*AG958)/((AC958*AK958)*AG958),0)
)
)
)
))</f>
        <v/>
      </c>
      <c r="BG958" s="50">
        <f>IF(D958="","",IF(S958="S",0,IF(AND(ISNUMBER(AC958),ISNUMBER(AM958)),IF(OR(AC958*AM958&lt;0,ISERR(AC958*AM958)),0,AC958*AM958),0)))</f>
        <v/>
      </c>
      <c r="BH958" s="50">
        <f>IF(D958="","",IF(BY958&gt;TODAY()-60,0,IF(Y958&gt;12,MAX(0,(U958+Y958)-BG958),MAX(0,U958-BG958))))</f>
        <v/>
      </c>
      <c r="BI958" s="51">
        <f>IF(D958="","",BH958*AG958)</f>
        <v/>
      </c>
      <c r="BJ958" s="51">
        <f>IF(D958="","",IF(OR(R958="A",R958="AA",R958="AAA"),BI958,0))</f>
        <v/>
      </c>
      <c r="BK958" s="51">
        <f>IF(D958="","",IF(R958="B",BI958,0))</f>
        <v/>
      </c>
      <c r="BL958" s="51">
        <f>IF(D958="","",IF(R958="C",BI958,0))</f>
        <v/>
      </c>
      <c r="BM958" s="51">
        <f>IF(D958="","",IFERROR(MAX(0,MIN(BI958/AP958,1)),0))</f>
        <v/>
      </c>
      <c r="BN958" s="52">
        <f>IF(D958="","",AB958*AG958)</f>
        <v/>
      </c>
      <c r="BO958" s="52">
        <f>IF(D958="","",(U958+V958+X958)*AG958)</f>
        <v/>
      </c>
      <c r="BP958" s="52">
        <f>IF(D958="","",(AB958*3)*AG958)</f>
        <v/>
      </c>
      <c r="BQ958" s="52">
        <f>IF(D958="","",IF(BO958-BP958&gt;0,0,BO958-BP958))</f>
        <v/>
      </c>
      <c r="BR958" s="52">
        <f>IF(D958="","",IF(BO958-BP958-BN958&gt;0,0,BO958-BP958-BN958))</f>
        <v/>
      </c>
      <c r="BS958" s="53">
        <f>IF(D958="","",IFERROR(AB958*AI958,0))</f>
        <v/>
      </c>
      <c r="BT958" s="53">
        <f>IF(D958="","",IFERROR(IF(X958&gt;12, AI958*(U958+V958+X958), AI958*(U958+V958)),0))</f>
        <v/>
      </c>
      <c r="BU958" s="53">
        <f>IF(D958="","",IFERROR(((AB958*3)*AI958),0))</f>
        <v/>
      </c>
      <c r="BV958" s="53">
        <f>IF(D958="","",IF(BT958-BU958&gt;0,0,BT958-BU958))</f>
        <v/>
      </c>
      <c r="BW958" s="53">
        <f>IF(D958="","",IF(BT958-BU958-BS958&gt;0,0,BT958-BU958-BS958))</f>
        <v/>
      </c>
      <c r="BX958" s="36">
        <f>IF(D958="","",IFERROR(VLOOKUP(D958,'produto-entrada-7'!A:M,3,0),"SEM PEDIDO"))</f>
        <v/>
      </c>
      <c r="BY958" s="36">
        <f>IF(D958="","",VLOOKUP(D958,'produto-estoque-total-7'!A:AB,25,0))</f>
        <v/>
      </c>
      <c r="BZ958" s="36">
        <f>IF(D958="","",IFERROR(VLOOKUP(D958,'produto-estoque-total-7'!A:AB,26,0)/100,0))</f>
        <v/>
      </c>
      <c r="CA958" s="36">
        <f>IF(D958="","",IFERROR(VLOOKUP(D958,'produto-estoque-total-7'!A:AB,27,0)/100,0))</f>
        <v/>
      </c>
      <c r="CB958" s="41">
        <f>IF(D958="","",V958*AF958)</f>
        <v/>
      </c>
      <c r="CC958" s="41">
        <f>IF(D958="","",V958*AI958)</f>
        <v/>
      </c>
      <c r="CD958" s="54">
        <f>IF(D958="","",VLOOKUP(D958,'produto-estoque-total-7'!A:AB,28,0))</f>
        <v/>
      </c>
    </row>
    <row r="959">
      <c r="A959" s="36">
        <f>IF(D959="","",VLOOKUP(D959,'produto-estoque-total-7'!A:AB,3,0))</f>
        <v/>
      </c>
      <c r="B959" s="1">
        <f>IF(D959="","",VLOOKUP(D959,'produto-estoque-total-7'!A:AB,12,0))</f>
        <v/>
      </c>
      <c r="C959" s="1">
        <f>IF(D959="","",VLOOKUP(D959,'produto-estoque-total-7'!A:AB,2,0))</f>
        <v/>
      </c>
      <c r="D959" s="37">
        <f>IFERROR(IF('produto-estoque-total-7'!A958="","",'produto-estoque-total-7'!A958),"")</f>
        <v/>
      </c>
      <c r="E959" s="1">
        <f>IF(D959="","",VLOOKUP(D959,'produto-estoque-total-7'!A:AB,4,0))</f>
        <v/>
      </c>
      <c r="F959" s="36">
        <f>IF(D959="","",VLOOKUP(D959,'produto-estoque-total-7'!A:AB,13,0))</f>
        <v/>
      </c>
      <c r="G959" s="1">
        <f>IF(F959="","",VLOOKUP(F959,'FORNECEDORES X COMPRADOR'!A:D,4,0))</f>
        <v/>
      </c>
      <c r="H959" s="1">
        <f>IF(F959="","",VLOOKUP(F959,'FORNECEDORES X COMPRADOR'!A:E,5,0))</f>
        <v/>
      </c>
      <c r="I959" s="36">
        <f>IF(D959="","",VLOOKUP(D959,'produto-estoque-total-7'!A:AB,15,0))</f>
        <v/>
      </c>
      <c r="J959" s="36">
        <f>IF(D959="","",VLOOKUP(D959,'produto-estoque-total-7'!A:AB,19,0))</f>
        <v/>
      </c>
      <c r="K959" s="1">
        <f>IF(D959="","",VLOOKUP(D959,'produto-estoque-total-7'!A:AB,20,0))</f>
        <v/>
      </c>
      <c r="L959" s="36">
        <f>IF(D959="","",VLOOKUP(D959,'produto-estoque-total-7'!A:AB,17,0))</f>
        <v/>
      </c>
      <c r="M959" s="1">
        <f>IF(D959="","",VLOOKUP(D959,'produto-estoque-total-7'!A:AB,18,0))</f>
        <v/>
      </c>
      <c r="N959" s="36">
        <f>IF(D959="","",VLOOKUP(D959,'produto-estoque-total-7'!A:AB,21,0))</f>
        <v/>
      </c>
      <c r="O959" s="1">
        <f>IF(D959="","",VLOOKUP(D959,'produto-estoque-total-7'!A:AB,22,0))</f>
        <v/>
      </c>
      <c r="P959" s="36">
        <f>IF(D959="","",VLOOKUP(D959,'produto-estoque-total-7'!A:AB,23,0))</f>
        <v/>
      </c>
      <c r="Q959" s="1">
        <f>IF(D959="","",VLOOKUP(D959,'produto-estoque-total-7'!A:AB,24,0))</f>
        <v/>
      </c>
      <c r="R959" s="38">
        <f>IFERROR(IF(D959="","",VLOOKUP(D959,'produto-venda-7'!B:N,13,0)),"C")</f>
        <v/>
      </c>
      <c r="S959" s="39">
        <f>IF(D959="","",VLOOKUP(D959,'produto-estoque-total-7'!A:AB,6,0))</f>
        <v/>
      </c>
      <c r="T959" s="39">
        <f>IF(D959="","",VLOOKUP(D959,'produto-estoque-total-7'!A:AB,5,0))</f>
        <v/>
      </c>
      <c r="U959" s="40">
        <f>IF(D959="","",VLOOKUP(D959,'produto-estoque-total-7'!A:AB,11,0))</f>
        <v/>
      </c>
      <c r="V959" s="41">
        <f>IF(D959="","",IFERROR(VLOOKUP(D959,'produto-entrada-7'!A:M,10,0),0))</f>
        <v/>
      </c>
      <c r="W959" s="42" t="n"/>
      <c r="X959" s="39">
        <f>IF(D959="","",VLOOKUP(D959,'produto-estoque-total-7'!A:AB,8,0))</f>
        <v/>
      </c>
      <c r="Y959" s="39">
        <f>IF(D959="","",VLOOKUP(D959,'produto-estoque-total-7'!A:AB,9,0))</f>
        <v/>
      </c>
      <c r="Z959" s="39">
        <f>IF(D959="","",VLOOKUP(D959,'produto-estoque-total-7'!A:AB,10,0))</f>
        <v/>
      </c>
      <c r="AA959" s="39">
        <f>IFERROR(IF(D959="","",VLOOKUP(D959,'produto-venda-7'!B:N,4,0)),0)</f>
        <v/>
      </c>
      <c r="AB959" s="39">
        <f>IFERROR(IF(D959="","",VLOOKUP(D959,'produto-venda-7'!B:N,5,0)),0)</f>
        <v/>
      </c>
      <c r="AC959" s="39">
        <f>IF(D959="","",IFERROR(AA959/90,0))</f>
        <v/>
      </c>
      <c r="AD959" s="36">
        <f>IF(D959="","",IFERROR(VLOOKUP(D959,'produto-entrada-7'!A:M,4,0),0))</f>
        <v/>
      </c>
      <c r="AE959" s="36">
        <f>IFERROR(IF(D959="","",VLOOKUP(D959,'produto-venda-7'!B:N,10,0)),0)</f>
        <v/>
      </c>
      <c r="AF959" s="36">
        <f>IF(D959="","",IFERROR(VLOOKUP(D959,'produto-entrada-7'!A:M,11,0),0))</f>
        <v/>
      </c>
      <c r="AG959" s="1">
        <f>IF(D959="","",IFERROR(VLOOKUP(D959,'produto-entrada-7'!A:M,12,0),0))</f>
        <v/>
      </c>
      <c r="AH959" s="1">
        <f>IF(D959="","",IFERROR(VLOOKUP(D959,'produto-entrada-7'!A:M,13,0),0))</f>
        <v/>
      </c>
      <c r="AI959" s="36">
        <f>IFERROR(IF(D959="","",VLOOKUP(D959,'produto-venda-7'!B:N,11,0)),0)</f>
        <v/>
      </c>
      <c r="AJ959" s="43">
        <f>IF(D959="","",IFERROR(AI959*AB959,0))</f>
        <v/>
      </c>
      <c r="AK959" s="44">
        <f>IFERROR(IF(D959="","",VLOOKUP(F959,'ANALISE FORNECEDOR'!$A:$I,8,0)),"")</f>
        <v/>
      </c>
      <c r="AL959" s="44">
        <f>IF(D959="","",AVERAGE(AM959,AK959))</f>
        <v/>
      </c>
      <c r="AM959" s="44">
        <f>IFERROR(IF(D959="","",VLOOKUP(F959,'ANALISE FORNECEDOR'!$A:$I,9,0)),"")</f>
        <v/>
      </c>
      <c r="AN959" s="45">
        <f>IF(D959="","",IF(Y959&gt;12,AI959*(U959+Y959),AI959*U959))</f>
        <v/>
      </c>
      <c r="AO959" s="45">
        <f>IF(D959="","",IF(Y959&gt;12,AI959*(U959+V959+Y959),AI959*(U959+V959)))</f>
        <v/>
      </c>
      <c r="AP959" s="46">
        <f>IF(D959="","",IF(Y959&gt;12,AG959*(U959+Y959),AG959*U959))</f>
        <v/>
      </c>
      <c r="AQ959" s="46">
        <f>IF(D959="","",IF(Y959&gt;12,AG959*(U959+V959+Y959),AG959*(U959+V959)))</f>
        <v/>
      </c>
      <c r="AR959" s="46">
        <f>IF(D959="","",IF(OR(R959="A",R959="AA",R959="AAA"),AP959,0))</f>
        <v/>
      </c>
      <c r="AS959" s="46">
        <f>IF(D959="","",IF(R959="B",AP959,0))</f>
        <v/>
      </c>
      <c r="AT959" s="46">
        <f>IF(D959="","",IF(R959="C",AP959,0))</f>
        <v/>
      </c>
      <c r="AU959" s="47">
        <f>IF(D959="","",IFERROR(AN959/AJ959,0))</f>
        <v/>
      </c>
      <c r="AV959" s="47">
        <f>IF(D959="","",IFERROR(((AO959)/AJ959),0))</f>
        <v/>
      </c>
      <c r="AW959" s="48">
        <f>IF(D959="","",IF(OR(S959="S",NOT(AND(ISNUMBER(AC959),ISNUMBER(AL959),AC959*AL959&gt;=0))),0,AC959*AL959))</f>
        <v/>
      </c>
      <c r="AX959" s="49">
        <f>IFERROR(IF(D959="","",AW959*AG959),0)</f>
        <v/>
      </c>
      <c r="AY959" s="48">
        <f>IF(D959="","",IF(OR(S959="S",NOT(AND(ISNUMBER(AC959),ISNUMBER(AK959),AC959*AK959&gt;=0))),0,AC959*AK959))</f>
        <v/>
      </c>
      <c r="AZ959" s="48">
        <f>IFERROR(IF(D959="","",IF(AY959=0,0,IF(((AY959)-(U959+Y959))&lt;0,0,(AY959)-U959))),0)</f>
        <v/>
      </c>
      <c r="BA959" s="49">
        <f>IF(D959="","",AZ959*AG959)</f>
        <v/>
      </c>
      <c r="BB959" s="49">
        <f>IF(D959="","",IF(OR(R959="A",R959="AA",R959="AAA"),BA959,0))</f>
        <v/>
      </c>
      <c r="BC959" s="49">
        <f>IF(D959="","",IF(R959="B",BA959,0))</f>
        <v/>
      </c>
      <c r="BD959" s="49">
        <f>IF(D959="","",IF(R959="B",BA959,0))</f>
        <v/>
      </c>
      <c r="BE959" s="49">
        <f>IF(D959="","",IF(S959="S",
1,
IF(AC959=0,
1,
IF(
IFERROR(((U959+Y959)*AG959)/((AC959*AK959)*AG959),0)&lt;0,
0,
IF(
IFERROR(((U959+Y959)*AG959)/((AC959*AK959)*AG959),0)&gt;1,
1,
IFERROR(((U959+Y959)*AG959)/((AC959*AK959)*AG959),0)
)
)
)
))</f>
        <v/>
      </c>
      <c r="BF959" s="49">
        <f>IF(D959="","",IF(S959="S",
1,
IF(AC959=0,
1,
IF(
IFERROR(((U959+V959+Y959)*AG959)/((AC959*AK959)*AG959),0)&lt;0,
0,
IF(
IFERROR(((U959+V959+Y959)*AG959)/((AC959*AK959)*AG959),0)&gt;1,
1,
IFERROR(((U959+V959+Y959)*AG959)/((AC959*AK959)*AG959),0)
)
)
)
))</f>
        <v/>
      </c>
      <c r="BG959" s="50">
        <f>IF(D959="","",IF(S959="S",0,IF(AND(ISNUMBER(AC959),ISNUMBER(AM959)),IF(OR(AC959*AM959&lt;0,ISERR(AC959*AM959)),0,AC959*AM959),0)))</f>
        <v/>
      </c>
      <c r="BH959" s="50">
        <f>IF(D959="","",IF(BY959&gt;TODAY()-60,0,IF(Y959&gt;12,MAX(0,(U959+Y959)-BG959),MAX(0,U959-BG959))))</f>
        <v/>
      </c>
      <c r="BI959" s="51">
        <f>IF(D959="","",BH959*AG959)</f>
        <v/>
      </c>
      <c r="BJ959" s="51">
        <f>IF(D959="","",IF(OR(R959="A",R959="AA",R959="AAA"),BI959,0))</f>
        <v/>
      </c>
      <c r="BK959" s="51">
        <f>IF(D959="","",IF(R959="B",BI959,0))</f>
        <v/>
      </c>
      <c r="BL959" s="51">
        <f>IF(D959="","",IF(R959="C",BI959,0))</f>
        <v/>
      </c>
      <c r="BM959" s="51">
        <f>IF(D959="","",IFERROR(MAX(0,MIN(BI959/AP959,1)),0))</f>
        <v/>
      </c>
      <c r="BN959" s="52">
        <f>IF(D959="","",AB959*AG959)</f>
        <v/>
      </c>
      <c r="BO959" s="52">
        <f>IF(D959="","",(U959+V959+X959)*AG959)</f>
        <v/>
      </c>
      <c r="BP959" s="52">
        <f>IF(D959="","",(AB959*3)*AG959)</f>
        <v/>
      </c>
      <c r="BQ959" s="52">
        <f>IF(D959="","",IF(BO959-BP959&gt;0,0,BO959-BP959))</f>
        <v/>
      </c>
      <c r="BR959" s="52">
        <f>IF(D959="","",IF(BO959-BP959-BN959&gt;0,0,BO959-BP959-BN959))</f>
        <v/>
      </c>
      <c r="BS959" s="53">
        <f>IF(D959="","",IFERROR(AB959*AI959,0))</f>
        <v/>
      </c>
      <c r="BT959" s="53">
        <f>IF(D959="","",IFERROR(IF(X959&gt;12, AI959*(U959+V959+X959), AI959*(U959+V959)),0))</f>
        <v/>
      </c>
      <c r="BU959" s="53">
        <f>IF(D959="","",IFERROR(((AB959*3)*AI959),0))</f>
        <v/>
      </c>
      <c r="BV959" s="53">
        <f>IF(D959="","",IF(BT959-BU959&gt;0,0,BT959-BU959))</f>
        <v/>
      </c>
      <c r="BW959" s="53">
        <f>IF(D959="","",IF(BT959-BU959-BS959&gt;0,0,BT959-BU959-BS959))</f>
        <v/>
      </c>
      <c r="BX959" s="36">
        <f>IF(D959="","",IFERROR(VLOOKUP(D959,'produto-entrada-7'!A:M,3,0),"SEM PEDIDO"))</f>
        <v/>
      </c>
      <c r="BY959" s="36">
        <f>IF(D959="","",VLOOKUP(D959,'produto-estoque-total-7'!A:AB,25,0))</f>
        <v/>
      </c>
      <c r="BZ959" s="36">
        <f>IF(D959="","",IFERROR(VLOOKUP(D959,'produto-estoque-total-7'!A:AB,26,0)/100,0))</f>
        <v/>
      </c>
      <c r="CA959" s="36">
        <f>IF(D959="","",IFERROR(VLOOKUP(D959,'produto-estoque-total-7'!A:AB,27,0)/100,0))</f>
        <v/>
      </c>
      <c r="CB959" s="41">
        <f>IF(D959="","",V959*AF959)</f>
        <v/>
      </c>
      <c r="CC959" s="41">
        <f>IF(D959="","",V959*AI959)</f>
        <v/>
      </c>
      <c r="CD959" s="54">
        <f>IF(D959="","",VLOOKUP(D959,'produto-estoque-total-7'!A:AB,28,0))</f>
        <v/>
      </c>
    </row>
    <row r="960">
      <c r="A960" s="36">
        <f>IF(D960="","",VLOOKUP(D960,'produto-estoque-total-7'!A:AB,3,0))</f>
        <v/>
      </c>
      <c r="B960" s="1">
        <f>IF(D960="","",VLOOKUP(D960,'produto-estoque-total-7'!A:AB,12,0))</f>
        <v/>
      </c>
      <c r="C960" s="1">
        <f>IF(D960="","",VLOOKUP(D960,'produto-estoque-total-7'!A:AB,2,0))</f>
        <v/>
      </c>
      <c r="D960" s="37">
        <f>IFERROR(IF('produto-estoque-total-7'!A959="","",'produto-estoque-total-7'!A959),"")</f>
        <v/>
      </c>
      <c r="E960" s="1">
        <f>IF(D960="","",VLOOKUP(D960,'produto-estoque-total-7'!A:AB,4,0))</f>
        <v/>
      </c>
      <c r="F960" s="36">
        <f>IF(D960="","",VLOOKUP(D960,'produto-estoque-total-7'!A:AB,13,0))</f>
        <v/>
      </c>
      <c r="G960" s="1">
        <f>IF(F960="","",VLOOKUP(F960,'FORNECEDORES X COMPRADOR'!A:D,4,0))</f>
        <v/>
      </c>
      <c r="H960" s="1">
        <f>IF(F960="","",VLOOKUP(F960,'FORNECEDORES X COMPRADOR'!A:E,5,0))</f>
        <v/>
      </c>
      <c r="I960" s="36">
        <f>IF(D960="","",VLOOKUP(D960,'produto-estoque-total-7'!A:AB,15,0))</f>
        <v/>
      </c>
      <c r="J960" s="36">
        <f>IF(D960="","",VLOOKUP(D960,'produto-estoque-total-7'!A:AB,19,0))</f>
        <v/>
      </c>
      <c r="K960" s="1">
        <f>IF(D960="","",VLOOKUP(D960,'produto-estoque-total-7'!A:AB,20,0))</f>
        <v/>
      </c>
      <c r="L960" s="36">
        <f>IF(D960="","",VLOOKUP(D960,'produto-estoque-total-7'!A:AB,17,0))</f>
        <v/>
      </c>
      <c r="M960" s="1">
        <f>IF(D960="","",VLOOKUP(D960,'produto-estoque-total-7'!A:AB,18,0))</f>
        <v/>
      </c>
      <c r="N960" s="36">
        <f>IF(D960="","",VLOOKUP(D960,'produto-estoque-total-7'!A:AB,21,0))</f>
        <v/>
      </c>
      <c r="O960" s="1">
        <f>IF(D960="","",VLOOKUP(D960,'produto-estoque-total-7'!A:AB,22,0))</f>
        <v/>
      </c>
      <c r="P960" s="36">
        <f>IF(D960="","",VLOOKUP(D960,'produto-estoque-total-7'!A:AB,23,0))</f>
        <v/>
      </c>
      <c r="Q960" s="1">
        <f>IF(D960="","",VLOOKUP(D960,'produto-estoque-total-7'!A:AB,24,0))</f>
        <v/>
      </c>
      <c r="R960" s="38">
        <f>IFERROR(IF(D960="","",VLOOKUP(D960,'produto-venda-7'!B:N,13,0)),"C")</f>
        <v/>
      </c>
      <c r="S960" s="39">
        <f>IF(D960="","",VLOOKUP(D960,'produto-estoque-total-7'!A:AB,6,0))</f>
        <v/>
      </c>
      <c r="T960" s="39">
        <f>IF(D960="","",VLOOKUP(D960,'produto-estoque-total-7'!A:AB,5,0))</f>
        <v/>
      </c>
      <c r="U960" s="40">
        <f>IF(D960="","",VLOOKUP(D960,'produto-estoque-total-7'!A:AB,11,0))</f>
        <v/>
      </c>
      <c r="V960" s="41">
        <f>IF(D960="","",IFERROR(VLOOKUP(D960,'produto-entrada-7'!A:M,10,0),0))</f>
        <v/>
      </c>
      <c r="W960" s="42" t="n"/>
      <c r="X960" s="39">
        <f>IF(D960="","",VLOOKUP(D960,'produto-estoque-total-7'!A:AB,8,0))</f>
        <v/>
      </c>
      <c r="Y960" s="39">
        <f>IF(D960="","",VLOOKUP(D960,'produto-estoque-total-7'!A:AB,9,0))</f>
        <v/>
      </c>
      <c r="Z960" s="39">
        <f>IF(D960="","",VLOOKUP(D960,'produto-estoque-total-7'!A:AB,10,0))</f>
        <v/>
      </c>
      <c r="AA960" s="39">
        <f>IFERROR(IF(D960="","",VLOOKUP(D960,'produto-venda-7'!B:N,4,0)),0)</f>
        <v/>
      </c>
      <c r="AB960" s="39">
        <f>IFERROR(IF(D960="","",VLOOKUP(D960,'produto-venda-7'!B:N,5,0)),0)</f>
        <v/>
      </c>
      <c r="AC960" s="39">
        <f>IF(D960="","",IFERROR(AA960/90,0))</f>
        <v/>
      </c>
      <c r="AD960" s="36">
        <f>IF(D960="","",IFERROR(VLOOKUP(D960,'produto-entrada-7'!A:M,4,0),0))</f>
        <v/>
      </c>
      <c r="AE960" s="36">
        <f>IFERROR(IF(D960="","",VLOOKUP(D960,'produto-venda-7'!B:N,10,0)),0)</f>
        <v/>
      </c>
      <c r="AF960" s="36">
        <f>IF(D960="","",IFERROR(VLOOKUP(D960,'produto-entrada-7'!A:M,11,0),0))</f>
        <v/>
      </c>
      <c r="AG960" s="1">
        <f>IF(D960="","",IFERROR(VLOOKUP(D960,'produto-entrada-7'!A:M,12,0),0))</f>
        <v/>
      </c>
      <c r="AH960" s="1">
        <f>IF(D960="","",IFERROR(VLOOKUP(D960,'produto-entrada-7'!A:M,13,0),0))</f>
        <v/>
      </c>
      <c r="AI960" s="36">
        <f>IFERROR(IF(D960="","",VLOOKUP(D960,'produto-venda-7'!B:N,11,0)),0)</f>
        <v/>
      </c>
      <c r="AJ960" s="43">
        <f>IF(D960="","",IFERROR(AI960*AB960,0))</f>
        <v/>
      </c>
      <c r="AK960" s="44">
        <f>IFERROR(IF(D960="","",VLOOKUP(F960,'ANALISE FORNECEDOR'!$A:$I,8,0)),"")</f>
        <v/>
      </c>
      <c r="AL960" s="44">
        <f>IF(D960="","",AVERAGE(AM960,AK960))</f>
        <v/>
      </c>
      <c r="AM960" s="44">
        <f>IFERROR(IF(D960="","",VLOOKUP(F960,'ANALISE FORNECEDOR'!$A:$I,9,0)),"")</f>
        <v/>
      </c>
      <c r="AN960" s="45">
        <f>IF(D960="","",IF(Y960&gt;12,AI960*(U960+Y960),AI960*U960))</f>
        <v/>
      </c>
      <c r="AO960" s="45">
        <f>IF(D960="","",IF(Y960&gt;12,AI960*(U960+V960+Y960),AI960*(U960+V960)))</f>
        <v/>
      </c>
      <c r="AP960" s="46">
        <f>IF(D960="","",IF(Y960&gt;12,AG960*(U960+Y960),AG960*U960))</f>
        <v/>
      </c>
      <c r="AQ960" s="46">
        <f>IF(D960="","",IF(Y960&gt;12,AG960*(U960+V960+Y960),AG960*(U960+V960)))</f>
        <v/>
      </c>
      <c r="AR960" s="46">
        <f>IF(D960="","",IF(OR(R960="A",R960="AA",R960="AAA"),AP960,0))</f>
        <v/>
      </c>
      <c r="AS960" s="46">
        <f>IF(D960="","",IF(R960="B",AP960,0))</f>
        <v/>
      </c>
      <c r="AT960" s="46">
        <f>IF(D960="","",IF(R960="C",AP960,0))</f>
        <v/>
      </c>
      <c r="AU960" s="47">
        <f>IF(D960="","",IFERROR(AN960/AJ960,0))</f>
        <v/>
      </c>
      <c r="AV960" s="47">
        <f>IF(D960="","",IFERROR(((AO960)/AJ960),0))</f>
        <v/>
      </c>
      <c r="AW960" s="48">
        <f>IF(D960="","",IF(OR(S960="S",NOT(AND(ISNUMBER(AC960),ISNUMBER(AL960),AC960*AL960&gt;=0))),0,AC960*AL960))</f>
        <v/>
      </c>
      <c r="AX960" s="49">
        <f>IFERROR(IF(D960="","",AW960*AG960),0)</f>
        <v/>
      </c>
      <c r="AY960" s="48">
        <f>IF(D960="","",IF(OR(S960="S",NOT(AND(ISNUMBER(AC960),ISNUMBER(AK960),AC960*AK960&gt;=0))),0,AC960*AK960))</f>
        <v/>
      </c>
      <c r="AZ960" s="48">
        <f>IFERROR(IF(D960="","",IF(AY960=0,0,IF(((AY960)-(U960+Y960))&lt;0,0,(AY960)-U960))),0)</f>
        <v/>
      </c>
      <c r="BA960" s="49">
        <f>IF(D960="","",AZ960*AG960)</f>
        <v/>
      </c>
      <c r="BB960" s="49">
        <f>IF(D960="","",IF(OR(R960="A",R960="AA",R960="AAA"),BA960,0))</f>
        <v/>
      </c>
      <c r="BC960" s="49">
        <f>IF(D960="","",IF(R960="B",BA960,0))</f>
        <v/>
      </c>
      <c r="BD960" s="49">
        <f>IF(D960="","",IF(R960="B",BA960,0))</f>
        <v/>
      </c>
      <c r="BE960" s="49">
        <f>IF(D960="","",IF(S960="S",
1,
IF(AC960=0,
1,
IF(
IFERROR(((U960+Y960)*AG960)/((AC960*AK960)*AG960),0)&lt;0,
0,
IF(
IFERROR(((U960+Y960)*AG960)/((AC960*AK960)*AG960),0)&gt;1,
1,
IFERROR(((U960+Y960)*AG960)/((AC960*AK960)*AG960),0)
)
)
)
))</f>
        <v/>
      </c>
      <c r="BF960" s="49">
        <f>IF(D960="","",IF(S960="S",
1,
IF(AC960=0,
1,
IF(
IFERROR(((U960+V960+Y960)*AG960)/((AC960*AK960)*AG960),0)&lt;0,
0,
IF(
IFERROR(((U960+V960+Y960)*AG960)/((AC960*AK960)*AG960),0)&gt;1,
1,
IFERROR(((U960+V960+Y960)*AG960)/((AC960*AK960)*AG960),0)
)
)
)
))</f>
        <v/>
      </c>
      <c r="BG960" s="50">
        <f>IF(D960="","",IF(S960="S",0,IF(AND(ISNUMBER(AC960),ISNUMBER(AM960)),IF(OR(AC960*AM960&lt;0,ISERR(AC960*AM960)),0,AC960*AM960),0)))</f>
        <v/>
      </c>
      <c r="BH960" s="50">
        <f>IF(D960="","",IF(BY960&gt;TODAY()-60,0,IF(Y960&gt;12,MAX(0,(U960+Y960)-BG960),MAX(0,U960-BG960))))</f>
        <v/>
      </c>
      <c r="BI960" s="51">
        <f>IF(D960="","",BH960*AG960)</f>
        <v/>
      </c>
      <c r="BJ960" s="51">
        <f>IF(D960="","",IF(OR(R960="A",R960="AA",R960="AAA"),BI960,0))</f>
        <v/>
      </c>
      <c r="BK960" s="51">
        <f>IF(D960="","",IF(R960="B",BI960,0))</f>
        <v/>
      </c>
      <c r="BL960" s="51">
        <f>IF(D960="","",IF(R960="C",BI960,0))</f>
        <v/>
      </c>
      <c r="BM960" s="51">
        <f>IF(D960="","",IFERROR(MAX(0,MIN(BI960/AP960,1)),0))</f>
        <v/>
      </c>
      <c r="BN960" s="52">
        <f>IF(D960="","",AB960*AG960)</f>
        <v/>
      </c>
      <c r="BO960" s="52">
        <f>IF(D960="","",(U960+V960+X960)*AG960)</f>
        <v/>
      </c>
      <c r="BP960" s="52">
        <f>IF(D960="","",(AB960*3)*AG960)</f>
        <v/>
      </c>
      <c r="BQ960" s="52">
        <f>IF(D960="","",IF(BO960-BP960&gt;0,0,BO960-BP960))</f>
        <v/>
      </c>
      <c r="BR960" s="52">
        <f>IF(D960="","",IF(BO960-BP960-BN960&gt;0,0,BO960-BP960-BN960))</f>
        <v/>
      </c>
      <c r="BS960" s="53">
        <f>IF(D960="","",IFERROR(AB960*AI960,0))</f>
        <v/>
      </c>
      <c r="BT960" s="53">
        <f>IF(D960="","",IFERROR(IF(X960&gt;12, AI960*(U960+V960+X960), AI960*(U960+V960)),0))</f>
        <v/>
      </c>
      <c r="BU960" s="53">
        <f>IF(D960="","",IFERROR(((AB960*3)*AI960),0))</f>
        <v/>
      </c>
      <c r="BV960" s="53">
        <f>IF(D960="","",IF(BT960-BU960&gt;0,0,BT960-BU960))</f>
        <v/>
      </c>
      <c r="BW960" s="53">
        <f>IF(D960="","",IF(BT960-BU960-BS960&gt;0,0,BT960-BU960-BS960))</f>
        <v/>
      </c>
      <c r="BX960" s="36">
        <f>IF(D960="","",IFERROR(VLOOKUP(D960,'produto-entrada-7'!A:M,3,0),"SEM PEDIDO"))</f>
        <v/>
      </c>
      <c r="BY960" s="36">
        <f>IF(D960="","",VLOOKUP(D960,'produto-estoque-total-7'!A:AB,25,0))</f>
        <v/>
      </c>
      <c r="BZ960" s="36">
        <f>IF(D960="","",IFERROR(VLOOKUP(D960,'produto-estoque-total-7'!A:AB,26,0)/100,0))</f>
        <v/>
      </c>
      <c r="CA960" s="36">
        <f>IF(D960="","",IFERROR(VLOOKUP(D960,'produto-estoque-total-7'!A:AB,27,0)/100,0))</f>
        <v/>
      </c>
      <c r="CB960" s="41">
        <f>IF(D960="","",V960*AF960)</f>
        <v/>
      </c>
      <c r="CC960" s="41">
        <f>IF(D960="","",V960*AI960)</f>
        <v/>
      </c>
      <c r="CD960" s="54">
        <f>IF(D960="","",VLOOKUP(D960,'produto-estoque-total-7'!A:AB,28,0))</f>
        <v/>
      </c>
    </row>
    <row r="961">
      <c r="A961" s="36">
        <f>IF(D961="","",VLOOKUP(D961,'produto-estoque-total-7'!A:AB,3,0))</f>
        <v/>
      </c>
      <c r="B961" s="1">
        <f>IF(D961="","",VLOOKUP(D961,'produto-estoque-total-7'!A:AB,12,0))</f>
        <v/>
      </c>
      <c r="C961" s="1">
        <f>IF(D961="","",VLOOKUP(D961,'produto-estoque-total-7'!A:AB,2,0))</f>
        <v/>
      </c>
      <c r="D961" s="37">
        <f>IFERROR(IF('produto-estoque-total-7'!A960="","",'produto-estoque-total-7'!A960),"")</f>
        <v/>
      </c>
      <c r="E961" s="1">
        <f>IF(D961="","",VLOOKUP(D961,'produto-estoque-total-7'!A:AB,4,0))</f>
        <v/>
      </c>
      <c r="F961" s="36">
        <f>IF(D961="","",VLOOKUP(D961,'produto-estoque-total-7'!A:AB,13,0))</f>
        <v/>
      </c>
      <c r="G961" s="1">
        <f>IF(F961="","",VLOOKUP(F961,'FORNECEDORES X COMPRADOR'!A:D,4,0))</f>
        <v/>
      </c>
      <c r="H961" s="1">
        <f>IF(F961="","",VLOOKUP(F961,'FORNECEDORES X COMPRADOR'!A:E,5,0))</f>
        <v/>
      </c>
      <c r="I961" s="36">
        <f>IF(D961="","",VLOOKUP(D961,'produto-estoque-total-7'!A:AB,15,0))</f>
        <v/>
      </c>
      <c r="J961" s="36">
        <f>IF(D961="","",VLOOKUP(D961,'produto-estoque-total-7'!A:AB,19,0))</f>
        <v/>
      </c>
      <c r="K961" s="1">
        <f>IF(D961="","",VLOOKUP(D961,'produto-estoque-total-7'!A:AB,20,0))</f>
        <v/>
      </c>
      <c r="L961" s="36">
        <f>IF(D961="","",VLOOKUP(D961,'produto-estoque-total-7'!A:AB,17,0))</f>
        <v/>
      </c>
      <c r="M961" s="1">
        <f>IF(D961="","",VLOOKUP(D961,'produto-estoque-total-7'!A:AB,18,0))</f>
        <v/>
      </c>
      <c r="N961" s="36">
        <f>IF(D961="","",VLOOKUP(D961,'produto-estoque-total-7'!A:AB,21,0))</f>
        <v/>
      </c>
      <c r="O961" s="1">
        <f>IF(D961="","",VLOOKUP(D961,'produto-estoque-total-7'!A:AB,22,0))</f>
        <v/>
      </c>
      <c r="P961" s="36">
        <f>IF(D961="","",VLOOKUP(D961,'produto-estoque-total-7'!A:AB,23,0))</f>
        <v/>
      </c>
      <c r="Q961" s="1">
        <f>IF(D961="","",VLOOKUP(D961,'produto-estoque-total-7'!A:AB,24,0))</f>
        <v/>
      </c>
      <c r="R961" s="38">
        <f>IFERROR(IF(D961="","",VLOOKUP(D961,'produto-venda-7'!B:N,13,0)),"C")</f>
        <v/>
      </c>
      <c r="S961" s="39">
        <f>IF(D961="","",VLOOKUP(D961,'produto-estoque-total-7'!A:AB,6,0))</f>
        <v/>
      </c>
      <c r="T961" s="39">
        <f>IF(D961="","",VLOOKUP(D961,'produto-estoque-total-7'!A:AB,5,0))</f>
        <v/>
      </c>
      <c r="U961" s="40">
        <f>IF(D961="","",VLOOKUP(D961,'produto-estoque-total-7'!A:AB,11,0))</f>
        <v/>
      </c>
      <c r="V961" s="41">
        <f>IF(D961="","",IFERROR(VLOOKUP(D961,'produto-entrada-7'!A:M,10,0),0))</f>
        <v/>
      </c>
      <c r="W961" s="42" t="n"/>
      <c r="X961" s="39">
        <f>IF(D961="","",VLOOKUP(D961,'produto-estoque-total-7'!A:AB,8,0))</f>
        <v/>
      </c>
      <c r="Y961" s="39">
        <f>IF(D961="","",VLOOKUP(D961,'produto-estoque-total-7'!A:AB,9,0))</f>
        <v/>
      </c>
      <c r="Z961" s="39">
        <f>IF(D961="","",VLOOKUP(D961,'produto-estoque-total-7'!A:AB,10,0))</f>
        <v/>
      </c>
      <c r="AA961" s="39">
        <f>IFERROR(IF(D961="","",VLOOKUP(D961,'produto-venda-7'!B:N,4,0)),0)</f>
        <v/>
      </c>
      <c r="AB961" s="39">
        <f>IFERROR(IF(D961="","",VLOOKUP(D961,'produto-venda-7'!B:N,5,0)),0)</f>
        <v/>
      </c>
      <c r="AC961" s="39">
        <f>IF(D961="","",IFERROR(AA961/90,0))</f>
        <v/>
      </c>
      <c r="AD961" s="36">
        <f>IF(D961="","",IFERROR(VLOOKUP(D961,'produto-entrada-7'!A:M,4,0),0))</f>
        <v/>
      </c>
      <c r="AE961" s="36">
        <f>IFERROR(IF(D961="","",VLOOKUP(D961,'produto-venda-7'!B:N,10,0)),0)</f>
        <v/>
      </c>
      <c r="AF961" s="36">
        <f>IF(D961="","",IFERROR(VLOOKUP(D961,'produto-entrada-7'!A:M,11,0),0))</f>
        <v/>
      </c>
      <c r="AG961" s="1">
        <f>IF(D961="","",IFERROR(VLOOKUP(D961,'produto-entrada-7'!A:M,12,0),0))</f>
        <v/>
      </c>
      <c r="AH961" s="1">
        <f>IF(D961="","",IFERROR(VLOOKUP(D961,'produto-entrada-7'!A:M,13,0),0))</f>
        <v/>
      </c>
      <c r="AI961" s="36">
        <f>IFERROR(IF(D961="","",VLOOKUP(D961,'produto-venda-7'!B:N,11,0)),0)</f>
        <v/>
      </c>
      <c r="AJ961" s="43">
        <f>IF(D961="","",IFERROR(AI961*AB961,0))</f>
        <v/>
      </c>
      <c r="AK961" s="44">
        <f>IFERROR(IF(D961="","",VLOOKUP(F961,'ANALISE FORNECEDOR'!$A:$I,8,0)),"")</f>
        <v/>
      </c>
      <c r="AL961" s="44">
        <f>IF(D961="","",AVERAGE(AM961,AK961))</f>
        <v/>
      </c>
      <c r="AM961" s="44">
        <f>IFERROR(IF(D961="","",VLOOKUP(F961,'ANALISE FORNECEDOR'!$A:$I,9,0)),"")</f>
        <v/>
      </c>
      <c r="AN961" s="45">
        <f>IF(D961="","",IF(Y961&gt;12,AI961*(U961+Y961),AI961*U961))</f>
        <v/>
      </c>
      <c r="AO961" s="45">
        <f>IF(D961="","",IF(Y961&gt;12,AI961*(U961+V961+Y961),AI961*(U961+V961)))</f>
        <v/>
      </c>
      <c r="AP961" s="46">
        <f>IF(D961="","",IF(Y961&gt;12,AG961*(U961+Y961),AG961*U961))</f>
        <v/>
      </c>
      <c r="AQ961" s="46">
        <f>IF(D961="","",IF(Y961&gt;12,AG961*(U961+V961+Y961),AG961*(U961+V961)))</f>
        <v/>
      </c>
      <c r="AR961" s="46">
        <f>IF(D961="","",IF(OR(R961="A",R961="AA",R961="AAA"),AP961,0))</f>
        <v/>
      </c>
      <c r="AS961" s="46">
        <f>IF(D961="","",IF(R961="B",AP961,0))</f>
        <v/>
      </c>
      <c r="AT961" s="46">
        <f>IF(D961="","",IF(R961="C",AP961,0))</f>
        <v/>
      </c>
      <c r="AU961" s="47">
        <f>IF(D961="","",IFERROR(AN961/AJ961,0))</f>
        <v/>
      </c>
      <c r="AV961" s="47">
        <f>IF(D961="","",IFERROR(((AO961)/AJ961),0))</f>
        <v/>
      </c>
      <c r="AW961" s="48">
        <f>IF(D961="","",IF(OR(S961="S",NOT(AND(ISNUMBER(AC961),ISNUMBER(AL961),AC961*AL961&gt;=0))),0,AC961*AL961))</f>
        <v/>
      </c>
      <c r="AX961" s="49">
        <f>IFERROR(IF(D961="","",AW961*AG961),0)</f>
        <v/>
      </c>
      <c r="AY961" s="48">
        <f>IF(D961="","",IF(OR(S961="S",NOT(AND(ISNUMBER(AC961),ISNUMBER(AK961),AC961*AK961&gt;=0))),0,AC961*AK961))</f>
        <v/>
      </c>
      <c r="AZ961" s="48">
        <f>IFERROR(IF(D961="","",IF(AY961=0,0,IF(((AY961)-(U961+Y961))&lt;0,0,(AY961)-U961))),0)</f>
        <v/>
      </c>
      <c r="BA961" s="49">
        <f>IF(D961="","",AZ961*AG961)</f>
        <v/>
      </c>
      <c r="BB961" s="49">
        <f>IF(D961="","",IF(OR(R961="A",R961="AA",R961="AAA"),BA961,0))</f>
        <v/>
      </c>
      <c r="BC961" s="49">
        <f>IF(D961="","",IF(R961="B",BA961,0))</f>
        <v/>
      </c>
      <c r="BD961" s="49">
        <f>IF(D961="","",IF(R961="B",BA961,0))</f>
        <v/>
      </c>
      <c r="BE961" s="49">
        <f>IF(D961="","",IF(S961="S",
1,
IF(AC961=0,
1,
IF(
IFERROR(((U961+Y961)*AG961)/((AC961*AK961)*AG961),0)&lt;0,
0,
IF(
IFERROR(((U961+Y961)*AG961)/((AC961*AK961)*AG961),0)&gt;1,
1,
IFERROR(((U961+Y961)*AG961)/((AC961*AK961)*AG961),0)
)
)
)
))</f>
        <v/>
      </c>
      <c r="BF961" s="49">
        <f>IF(D961="","",IF(S961="S",
1,
IF(AC961=0,
1,
IF(
IFERROR(((U961+V961+Y961)*AG961)/((AC961*AK961)*AG961),0)&lt;0,
0,
IF(
IFERROR(((U961+V961+Y961)*AG961)/((AC961*AK961)*AG961),0)&gt;1,
1,
IFERROR(((U961+V961+Y961)*AG961)/((AC961*AK961)*AG961),0)
)
)
)
))</f>
        <v/>
      </c>
      <c r="BG961" s="50">
        <f>IF(D961="","",IF(S961="S",0,IF(AND(ISNUMBER(AC961),ISNUMBER(AM961)),IF(OR(AC961*AM961&lt;0,ISERR(AC961*AM961)),0,AC961*AM961),0)))</f>
        <v/>
      </c>
      <c r="BH961" s="50">
        <f>IF(D961="","",IF(BY961&gt;TODAY()-60,0,IF(Y961&gt;12,MAX(0,(U961+Y961)-BG961),MAX(0,U961-BG961))))</f>
        <v/>
      </c>
      <c r="BI961" s="51">
        <f>IF(D961="","",BH961*AG961)</f>
        <v/>
      </c>
      <c r="BJ961" s="51">
        <f>IF(D961="","",IF(OR(R961="A",R961="AA",R961="AAA"),BI961,0))</f>
        <v/>
      </c>
      <c r="BK961" s="51">
        <f>IF(D961="","",IF(R961="B",BI961,0))</f>
        <v/>
      </c>
      <c r="BL961" s="51">
        <f>IF(D961="","",IF(R961="C",BI961,0))</f>
        <v/>
      </c>
      <c r="BM961" s="51">
        <f>IF(D961="","",IFERROR(MAX(0,MIN(BI961/AP961,1)),0))</f>
        <v/>
      </c>
      <c r="BN961" s="52">
        <f>IF(D961="","",AB961*AG961)</f>
        <v/>
      </c>
      <c r="BO961" s="52">
        <f>IF(D961="","",(U961+V961+X961)*AG961)</f>
        <v/>
      </c>
      <c r="BP961" s="52">
        <f>IF(D961="","",(AB961*3)*AG961)</f>
        <v/>
      </c>
      <c r="BQ961" s="52">
        <f>IF(D961="","",IF(BO961-BP961&gt;0,0,BO961-BP961))</f>
        <v/>
      </c>
      <c r="BR961" s="52">
        <f>IF(D961="","",IF(BO961-BP961-BN961&gt;0,0,BO961-BP961-BN961))</f>
        <v/>
      </c>
      <c r="BS961" s="53">
        <f>IF(D961="","",IFERROR(AB961*AI961,0))</f>
        <v/>
      </c>
      <c r="BT961" s="53">
        <f>IF(D961="","",IFERROR(IF(X961&gt;12, AI961*(U961+V961+X961), AI961*(U961+V961)),0))</f>
        <v/>
      </c>
      <c r="BU961" s="53">
        <f>IF(D961="","",IFERROR(((AB961*3)*AI961),0))</f>
        <v/>
      </c>
      <c r="BV961" s="53">
        <f>IF(D961="","",IF(BT961-BU961&gt;0,0,BT961-BU961))</f>
        <v/>
      </c>
      <c r="BW961" s="53">
        <f>IF(D961="","",IF(BT961-BU961-BS961&gt;0,0,BT961-BU961-BS961))</f>
        <v/>
      </c>
      <c r="BX961" s="36">
        <f>IF(D961="","",IFERROR(VLOOKUP(D961,'produto-entrada-7'!A:M,3,0),"SEM PEDIDO"))</f>
        <v/>
      </c>
      <c r="BY961" s="36">
        <f>IF(D961="","",VLOOKUP(D961,'produto-estoque-total-7'!A:AB,25,0))</f>
        <v/>
      </c>
      <c r="BZ961" s="36">
        <f>IF(D961="","",IFERROR(VLOOKUP(D961,'produto-estoque-total-7'!A:AB,26,0)/100,0))</f>
        <v/>
      </c>
      <c r="CA961" s="36">
        <f>IF(D961="","",IFERROR(VLOOKUP(D961,'produto-estoque-total-7'!A:AB,27,0)/100,0))</f>
        <v/>
      </c>
      <c r="CB961" s="41">
        <f>IF(D961="","",V961*AF961)</f>
        <v/>
      </c>
      <c r="CC961" s="41">
        <f>IF(D961="","",V961*AI961)</f>
        <v/>
      </c>
      <c r="CD961" s="54">
        <f>IF(D961="","",VLOOKUP(D961,'produto-estoque-total-7'!A:AB,28,0))</f>
        <v/>
      </c>
    </row>
    <row r="962">
      <c r="A962" s="36">
        <f>IF(D962="","",VLOOKUP(D962,'produto-estoque-total-7'!A:AB,3,0))</f>
        <v/>
      </c>
      <c r="B962" s="1">
        <f>IF(D962="","",VLOOKUP(D962,'produto-estoque-total-7'!A:AB,12,0))</f>
        <v/>
      </c>
      <c r="C962" s="1">
        <f>IF(D962="","",VLOOKUP(D962,'produto-estoque-total-7'!A:AB,2,0))</f>
        <v/>
      </c>
      <c r="D962" s="37">
        <f>IFERROR(IF('produto-estoque-total-7'!A961="","",'produto-estoque-total-7'!A961),"")</f>
        <v/>
      </c>
      <c r="E962" s="1">
        <f>IF(D962="","",VLOOKUP(D962,'produto-estoque-total-7'!A:AB,4,0))</f>
        <v/>
      </c>
      <c r="F962" s="36">
        <f>IF(D962="","",VLOOKUP(D962,'produto-estoque-total-7'!A:AB,13,0))</f>
        <v/>
      </c>
      <c r="G962" s="1">
        <f>IF(F962="","",VLOOKUP(F962,'FORNECEDORES X COMPRADOR'!A:D,4,0))</f>
        <v/>
      </c>
      <c r="H962" s="1">
        <f>IF(F962="","",VLOOKUP(F962,'FORNECEDORES X COMPRADOR'!A:E,5,0))</f>
        <v/>
      </c>
      <c r="I962" s="36">
        <f>IF(D962="","",VLOOKUP(D962,'produto-estoque-total-7'!A:AB,15,0))</f>
        <v/>
      </c>
      <c r="J962" s="36">
        <f>IF(D962="","",VLOOKUP(D962,'produto-estoque-total-7'!A:AB,19,0))</f>
        <v/>
      </c>
      <c r="K962" s="1">
        <f>IF(D962="","",VLOOKUP(D962,'produto-estoque-total-7'!A:AB,20,0))</f>
        <v/>
      </c>
      <c r="L962" s="36">
        <f>IF(D962="","",VLOOKUP(D962,'produto-estoque-total-7'!A:AB,17,0))</f>
        <v/>
      </c>
      <c r="M962" s="1">
        <f>IF(D962="","",VLOOKUP(D962,'produto-estoque-total-7'!A:AB,18,0))</f>
        <v/>
      </c>
      <c r="N962" s="36">
        <f>IF(D962="","",VLOOKUP(D962,'produto-estoque-total-7'!A:AB,21,0))</f>
        <v/>
      </c>
      <c r="O962" s="1">
        <f>IF(D962="","",VLOOKUP(D962,'produto-estoque-total-7'!A:AB,22,0))</f>
        <v/>
      </c>
      <c r="P962" s="36">
        <f>IF(D962="","",VLOOKUP(D962,'produto-estoque-total-7'!A:AB,23,0))</f>
        <v/>
      </c>
      <c r="Q962" s="1">
        <f>IF(D962="","",VLOOKUP(D962,'produto-estoque-total-7'!A:AB,24,0))</f>
        <v/>
      </c>
      <c r="R962" s="38">
        <f>IFERROR(IF(D962="","",VLOOKUP(D962,'produto-venda-7'!B:N,13,0)),"C")</f>
        <v/>
      </c>
      <c r="S962" s="39">
        <f>IF(D962="","",VLOOKUP(D962,'produto-estoque-total-7'!A:AB,6,0))</f>
        <v/>
      </c>
      <c r="T962" s="39">
        <f>IF(D962="","",VLOOKUP(D962,'produto-estoque-total-7'!A:AB,5,0))</f>
        <v/>
      </c>
      <c r="U962" s="40">
        <f>IF(D962="","",VLOOKUP(D962,'produto-estoque-total-7'!A:AB,11,0))</f>
        <v/>
      </c>
      <c r="V962" s="41">
        <f>IF(D962="","",IFERROR(VLOOKUP(D962,'produto-entrada-7'!A:M,10,0),0))</f>
        <v/>
      </c>
      <c r="W962" s="42" t="n"/>
      <c r="X962" s="39">
        <f>IF(D962="","",VLOOKUP(D962,'produto-estoque-total-7'!A:AB,8,0))</f>
        <v/>
      </c>
      <c r="Y962" s="39">
        <f>IF(D962="","",VLOOKUP(D962,'produto-estoque-total-7'!A:AB,9,0))</f>
        <v/>
      </c>
      <c r="Z962" s="39">
        <f>IF(D962="","",VLOOKUP(D962,'produto-estoque-total-7'!A:AB,10,0))</f>
        <v/>
      </c>
      <c r="AA962" s="39">
        <f>IFERROR(IF(D962="","",VLOOKUP(D962,'produto-venda-7'!B:N,4,0)),0)</f>
        <v/>
      </c>
      <c r="AB962" s="39">
        <f>IFERROR(IF(D962="","",VLOOKUP(D962,'produto-venda-7'!B:N,5,0)),0)</f>
        <v/>
      </c>
      <c r="AC962" s="39">
        <f>IF(D962="","",IFERROR(AA962/90,0))</f>
        <v/>
      </c>
      <c r="AD962" s="36">
        <f>IF(D962="","",IFERROR(VLOOKUP(D962,'produto-entrada-7'!A:M,4,0),0))</f>
        <v/>
      </c>
      <c r="AE962" s="36">
        <f>IFERROR(IF(D962="","",VLOOKUP(D962,'produto-venda-7'!B:N,10,0)),0)</f>
        <v/>
      </c>
      <c r="AF962" s="36">
        <f>IF(D962="","",IFERROR(VLOOKUP(D962,'produto-entrada-7'!A:M,11,0),0))</f>
        <v/>
      </c>
      <c r="AG962" s="1">
        <f>IF(D962="","",IFERROR(VLOOKUP(D962,'produto-entrada-7'!A:M,12,0),0))</f>
        <v/>
      </c>
      <c r="AH962" s="1">
        <f>IF(D962="","",IFERROR(VLOOKUP(D962,'produto-entrada-7'!A:M,13,0),0))</f>
        <v/>
      </c>
      <c r="AI962" s="36">
        <f>IFERROR(IF(D962="","",VLOOKUP(D962,'produto-venda-7'!B:N,11,0)),0)</f>
        <v/>
      </c>
      <c r="AJ962" s="43">
        <f>IF(D962="","",IFERROR(AI962*AB962,0))</f>
        <v/>
      </c>
      <c r="AK962" s="44">
        <f>IFERROR(IF(D962="","",VLOOKUP(F962,'ANALISE FORNECEDOR'!$A:$I,8,0)),"")</f>
        <v/>
      </c>
      <c r="AL962" s="44">
        <f>IF(D962="","",AVERAGE(AM962,AK962))</f>
        <v/>
      </c>
      <c r="AM962" s="44">
        <f>IFERROR(IF(D962="","",VLOOKUP(F962,'ANALISE FORNECEDOR'!$A:$I,9,0)),"")</f>
        <v/>
      </c>
      <c r="AN962" s="45">
        <f>IF(D962="","",IF(Y962&gt;12,AI962*(U962+Y962),AI962*U962))</f>
        <v/>
      </c>
      <c r="AO962" s="45">
        <f>IF(D962="","",IF(Y962&gt;12,AI962*(U962+V962+Y962),AI962*(U962+V962)))</f>
        <v/>
      </c>
      <c r="AP962" s="46">
        <f>IF(D962="","",IF(Y962&gt;12,AG962*(U962+Y962),AG962*U962))</f>
        <v/>
      </c>
      <c r="AQ962" s="46">
        <f>IF(D962="","",IF(Y962&gt;12,AG962*(U962+V962+Y962),AG962*(U962+V962)))</f>
        <v/>
      </c>
      <c r="AR962" s="46">
        <f>IF(D962="","",IF(OR(R962="A",R962="AA",R962="AAA"),AP962,0))</f>
        <v/>
      </c>
      <c r="AS962" s="46">
        <f>IF(D962="","",IF(R962="B",AP962,0))</f>
        <v/>
      </c>
      <c r="AT962" s="46">
        <f>IF(D962="","",IF(R962="C",AP962,0))</f>
        <v/>
      </c>
      <c r="AU962" s="47">
        <f>IF(D962="","",IFERROR(AN962/AJ962,0))</f>
        <v/>
      </c>
      <c r="AV962" s="47">
        <f>IF(D962="","",IFERROR(((AO962)/AJ962),0))</f>
        <v/>
      </c>
      <c r="AW962" s="48">
        <f>IF(D962="","",IF(OR(S962="S",NOT(AND(ISNUMBER(AC962),ISNUMBER(AL962),AC962*AL962&gt;=0))),0,AC962*AL962))</f>
        <v/>
      </c>
      <c r="AX962" s="49">
        <f>IFERROR(IF(D962="","",AW962*AG962),0)</f>
        <v/>
      </c>
      <c r="AY962" s="48">
        <f>IF(D962="","",IF(OR(S962="S",NOT(AND(ISNUMBER(AC962),ISNUMBER(AK962),AC962*AK962&gt;=0))),0,AC962*AK962))</f>
        <v/>
      </c>
      <c r="AZ962" s="48">
        <f>IFERROR(IF(D962="","",IF(AY962=0,0,IF(((AY962)-(U962+Y962))&lt;0,0,(AY962)-U962))),0)</f>
        <v/>
      </c>
      <c r="BA962" s="49">
        <f>IF(D962="","",AZ962*AG962)</f>
        <v/>
      </c>
      <c r="BB962" s="49">
        <f>IF(D962="","",IF(OR(R962="A",R962="AA",R962="AAA"),BA962,0))</f>
        <v/>
      </c>
      <c r="BC962" s="49">
        <f>IF(D962="","",IF(R962="B",BA962,0))</f>
        <v/>
      </c>
      <c r="BD962" s="49">
        <f>IF(D962="","",IF(R962="B",BA962,0))</f>
        <v/>
      </c>
      <c r="BE962" s="49">
        <f>IF(D962="","",IF(S962="S",
1,
IF(AC962=0,
1,
IF(
IFERROR(((U962+Y962)*AG962)/((AC962*AK962)*AG962),0)&lt;0,
0,
IF(
IFERROR(((U962+Y962)*AG962)/((AC962*AK962)*AG962),0)&gt;1,
1,
IFERROR(((U962+Y962)*AG962)/((AC962*AK962)*AG962),0)
)
)
)
))</f>
        <v/>
      </c>
      <c r="BF962" s="49">
        <f>IF(D962="","",IF(S962="S",
1,
IF(AC962=0,
1,
IF(
IFERROR(((U962+V962+Y962)*AG962)/((AC962*AK962)*AG962),0)&lt;0,
0,
IF(
IFERROR(((U962+V962+Y962)*AG962)/((AC962*AK962)*AG962),0)&gt;1,
1,
IFERROR(((U962+V962+Y962)*AG962)/((AC962*AK962)*AG962),0)
)
)
)
))</f>
        <v/>
      </c>
      <c r="BG962" s="50">
        <f>IF(D962="","",IF(S962="S",0,IF(AND(ISNUMBER(AC962),ISNUMBER(AM962)),IF(OR(AC962*AM962&lt;0,ISERR(AC962*AM962)),0,AC962*AM962),0)))</f>
        <v/>
      </c>
      <c r="BH962" s="50">
        <f>IF(D962="","",IF(BY962&gt;TODAY()-60,0,IF(Y962&gt;12,MAX(0,(U962+Y962)-BG962),MAX(0,U962-BG962))))</f>
        <v/>
      </c>
      <c r="BI962" s="51">
        <f>IF(D962="","",BH962*AG962)</f>
        <v/>
      </c>
      <c r="BJ962" s="51">
        <f>IF(D962="","",IF(OR(R962="A",R962="AA",R962="AAA"),BI962,0))</f>
        <v/>
      </c>
      <c r="BK962" s="51">
        <f>IF(D962="","",IF(R962="B",BI962,0))</f>
        <v/>
      </c>
      <c r="BL962" s="51">
        <f>IF(D962="","",IF(R962="C",BI962,0))</f>
        <v/>
      </c>
      <c r="BM962" s="51">
        <f>IF(D962="","",IFERROR(MAX(0,MIN(BI962/AP962,1)),0))</f>
        <v/>
      </c>
      <c r="BN962" s="52">
        <f>IF(D962="","",AB962*AG962)</f>
        <v/>
      </c>
      <c r="BO962" s="52">
        <f>IF(D962="","",(U962+V962+X962)*AG962)</f>
        <v/>
      </c>
      <c r="BP962" s="52">
        <f>IF(D962="","",(AB962*3)*AG962)</f>
        <v/>
      </c>
      <c r="BQ962" s="52">
        <f>IF(D962="","",IF(BO962-BP962&gt;0,0,BO962-BP962))</f>
        <v/>
      </c>
      <c r="BR962" s="52">
        <f>IF(D962="","",IF(BO962-BP962-BN962&gt;0,0,BO962-BP962-BN962))</f>
        <v/>
      </c>
      <c r="BS962" s="53">
        <f>IF(D962="","",IFERROR(AB962*AI962,0))</f>
        <v/>
      </c>
      <c r="BT962" s="53">
        <f>IF(D962="","",IFERROR(IF(X962&gt;12, AI962*(U962+V962+X962), AI962*(U962+V962)),0))</f>
        <v/>
      </c>
      <c r="BU962" s="53">
        <f>IF(D962="","",IFERROR(((AB962*3)*AI962),0))</f>
        <v/>
      </c>
      <c r="BV962" s="53">
        <f>IF(D962="","",IF(BT962-BU962&gt;0,0,BT962-BU962))</f>
        <v/>
      </c>
      <c r="BW962" s="53">
        <f>IF(D962="","",IF(BT962-BU962-BS962&gt;0,0,BT962-BU962-BS962))</f>
        <v/>
      </c>
      <c r="BX962" s="36">
        <f>IF(D962="","",IFERROR(VLOOKUP(D962,'produto-entrada-7'!A:M,3,0),"SEM PEDIDO"))</f>
        <v/>
      </c>
      <c r="BY962" s="36">
        <f>IF(D962="","",VLOOKUP(D962,'produto-estoque-total-7'!A:AB,25,0))</f>
        <v/>
      </c>
      <c r="BZ962" s="36">
        <f>IF(D962="","",IFERROR(VLOOKUP(D962,'produto-estoque-total-7'!A:AB,26,0)/100,0))</f>
        <v/>
      </c>
      <c r="CA962" s="36">
        <f>IF(D962="","",IFERROR(VLOOKUP(D962,'produto-estoque-total-7'!A:AB,27,0)/100,0))</f>
        <v/>
      </c>
      <c r="CB962" s="41">
        <f>IF(D962="","",V962*AF962)</f>
        <v/>
      </c>
      <c r="CC962" s="41">
        <f>IF(D962="","",V962*AI962)</f>
        <v/>
      </c>
      <c r="CD962" s="54">
        <f>IF(D962="","",VLOOKUP(D962,'produto-estoque-total-7'!A:AB,28,0))</f>
        <v/>
      </c>
    </row>
    <row r="963">
      <c r="A963" s="36">
        <f>IF(D963="","",VLOOKUP(D963,'produto-estoque-total-7'!A:AB,3,0))</f>
        <v/>
      </c>
      <c r="B963" s="1">
        <f>IF(D963="","",VLOOKUP(D963,'produto-estoque-total-7'!A:AB,12,0))</f>
        <v/>
      </c>
      <c r="C963" s="1">
        <f>IF(D963="","",VLOOKUP(D963,'produto-estoque-total-7'!A:AB,2,0))</f>
        <v/>
      </c>
      <c r="D963" s="37">
        <f>IFERROR(IF('produto-estoque-total-7'!A962="","",'produto-estoque-total-7'!A962),"")</f>
        <v/>
      </c>
      <c r="E963" s="1">
        <f>IF(D963="","",VLOOKUP(D963,'produto-estoque-total-7'!A:AB,4,0))</f>
        <v/>
      </c>
      <c r="F963" s="36">
        <f>IF(D963="","",VLOOKUP(D963,'produto-estoque-total-7'!A:AB,13,0))</f>
        <v/>
      </c>
      <c r="G963" s="1">
        <f>IF(F963="","",VLOOKUP(F963,'FORNECEDORES X COMPRADOR'!A:D,4,0))</f>
        <v/>
      </c>
      <c r="H963" s="1">
        <f>IF(F963="","",VLOOKUP(F963,'FORNECEDORES X COMPRADOR'!A:E,5,0))</f>
        <v/>
      </c>
      <c r="I963" s="36">
        <f>IF(D963="","",VLOOKUP(D963,'produto-estoque-total-7'!A:AB,15,0))</f>
        <v/>
      </c>
      <c r="J963" s="36">
        <f>IF(D963="","",VLOOKUP(D963,'produto-estoque-total-7'!A:AB,19,0))</f>
        <v/>
      </c>
      <c r="K963" s="1">
        <f>IF(D963="","",VLOOKUP(D963,'produto-estoque-total-7'!A:AB,20,0))</f>
        <v/>
      </c>
      <c r="L963" s="36">
        <f>IF(D963="","",VLOOKUP(D963,'produto-estoque-total-7'!A:AB,17,0))</f>
        <v/>
      </c>
      <c r="M963" s="1">
        <f>IF(D963="","",VLOOKUP(D963,'produto-estoque-total-7'!A:AB,18,0))</f>
        <v/>
      </c>
      <c r="N963" s="36">
        <f>IF(D963="","",VLOOKUP(D963,'produto-estoque-total-7'!A:AB,21,0))</f>
        <v/>
      </c>
      <c r="O963" s="1">
        <f>IF(D963="","",VLOOKUP(D963,'produto-estoque-total-7'!A:AB,22,0))</f>
        <v/>
      </c>
      <c r="P963" s="36">
        <f>IF(D963="","",VLOOKUP(D963,'produto-estoque-total-7'!A:AB,23,0))</f>
        <v/>
      </c>
      <c r="Q963" s="1">
        <f>IF(D963="","",VLOOKUP(D963,'produto-estoque-total-7'!A:AB,24,0))</f>
        <v/>
      </c>
      <c r="R963" s="38">
        <f>IFERROR(IF(D963="","",VLOOKUP(D963,'produto-venda-7'!B:N,13,0)),"C")</f>
        <v/>
      </c>
      <c r="S963" s="39">
        <f>IF(D963="","",VLOOKUP(D963,'produto-estoque-total-7'!A:AB,6,0))</f>
        <v/>
      </c>
      <c r="T963" s="39">
        <f>IF(D963="","",VLOOKUP(D963,'produto-estoque-total-7'!A:AB,5,0))</f>
        <v/>
      </c>
      <c r="U963" s="40">
        <f>IF(D963="","",VLOOKUP(D963,'produto-estoque-total-7'!A:AB,11,0))</f>
        <v/>
      </c>
      <c r="V963" s="41">
        <f>IF(D963="","",IFERROR(VLOOKUP(D963,'produto-entrada-7'!A:M,10,0),0))</f>
        <v/>
      </c>
      <c r="W963" s="42" t="n"/>
      <c r="X963" s="39">
        <f>IF(D963="","",VLOOKUP(D963,'produto-estoque-total-7'!A:AB,8,0))</f>
        <v/>
      </c>
      <c r="Y963" s="39">
        <f>IF(D963="","",VLOOKUP(D963,'produto-estoque-total-7'!A:AB,9,0))</f>
        <v/>
      </c>
      <c r="Z963" s="39">
        <f>IF(D963="","",VLOOKUP(D963,'produto-estoque-total-7'!A:AB,10,0))</f>
        <v/>
      </c>
      <c r="AA963" s="39">
        <f>IFERROR(IF(D963="","",VLOOKUP(D963,'produto-venda-7'!B:N,4,0)),0)</f>
        <v/>
      </c>
      <c r="AB963" s="39">
        <f>IFERROR(IF(D963="","",VLOOKUP(D963,'produto-venda-7'!B:N,5,0)),0)</f>
        <v/>
      </c>
      <c r="AC963" s="39">
        <f>IF(D963="","",IFERROR(AA963/90,0))</f>
        <v/>
      </c>
      <c r="AD963" s="36">
        <f>IF(D963="","",IFERROR(VLOOKUP(D963,'produto-entrada-7'!A:M,4,0),0))</f>
        <v/>
      </c>
      <c r="AE963" s="36">
        <f>IFERROR(IF(D963="","",VLOOKUP(D963,'produto-venda-7'!B:N,10,0)),0)</f>
        <v/>
      </c>
      <c r="AF963" s="36">
        <f>IF(D963="","",IFERROR(VLOOKUP(D963,'produto-entrada-7'!A:M,11,0),0))</f>
        <v/>
      </c>
      <c r="AG963" s="1">
        <f>IF(D963="","",IFERROR(VLOOKUP(D963,'produto-entrada-7'!A:M,12,0),0))</f>
        <v/>
      </c>
      <c r="AH963" s="1">
        <f>IF(D963="","",IFERROR(VLOOKUP(D963,'produto-entrada-7'!A:M,13,0),0))</f>
        <v/>
      </c>
      <c r="AI963" s="36">
        <f>IFERROR(IF(D963="","",VLOOKUP(D963,'produto-venda-7'!B:N,11,0)),0)</f>
        <v/>
      </c>
      <c r="AJ963" s="43">
        <f>IF(D963="","",IFERROR(AI963*AB963,0))</f>
        <v/>
      </c>
      <c r="AK963" s="44">
        <f>IFERROR(IF(D963="","",VLOOKUP(F963,'ANALISE FORNECEDOR'!$A:$I,8,0)),"")</f>
        <v/>
      </c>
      <c r="AL963" s="44">
        <f>IF(D963="","",AVERAGE(AM963,AK963))</f>
        <v/>
      </c>
      <c r="AM963" s="44">
        <f>IFERROR(IF(D963="","",VLOOKUP(F963,'ANALISE FORNECEDOR'!$A:$I,9,0)),"")</f>
        <v/>
      </c>
      <c r="AN963" s="45">
        <f>IF(D963="","",IF(Y963&gt;12,AI963*(U963+Y963),AI963*U963))</f>
        <v/>
      </c>
      <c r="AO963" s="45">
        <f>IF(D963="","",IF(Y963&gt;12,AI963*(U963+V963+Y963),AI963*(U963+V963)))</f>
        <v/>
      </c>
      <c r="AP963" s="46">
        <f>IF(D963="","",IF(Y963&gt;12,AG963*(U963+Y963),AG963*U963))</f>
        <v/>
      </c>
      <c r="AQ963" s="46">
        <f>IF(D963="","",IF(Y963&gt;12,AG963*(U963+V963+Y963),AG963*(U963+V963)))</f>
        <v/>
      </c>
      <c r="AR963" s="46">
        <f>IF(D963="","",IF(OR(R963="A",R963="AA",R963="AAA"),AP963,0))</f>
        <v/>
      </c>
      <c r="AS963" s="46">
        <f>IF(D963="","",IF(R963="B",AP963,0))</f>
        <v/>
      </c>
      <c r="AT963" s="46">
        <f>IF(D963="","",IF(R963="C",AP963,0))</f>
        <v/>
      </c>
      <c r="AU963" s="47">
        <f>IF(D963="","",IFERROR(AN963/AJ963,0))</f>
        <v/>
      </c>
      <c r="AV963" s="47">
        <f>IF(D963="","",IFERROR(((AO963)/AJ963),0))</f>
        <v/>
      </c>
      <c r="AW963" s="48">
        <f>IF(D963="","",IF(OR(S963="S",NOT(AND(ISNUMBER(AC963),ISNUMBER(AL963),AC963*AL963&gt;=0))),0,AC963*AL963))</f>
        <v/>
      </c>
      <c r="AX963" s="49">
        <f>IFERROR(IF(D963="","",AW963*AG963),0)</f>
        <v/>
      </c>
      <c r="AY963" s="48">
        <f>IF(D963="","",IF(OR(S963="S",NOT(AND(ISNUMBER(AC963),ISNUMBER(AK963),AC963*AK963&gt;=0))),0,AC963*AK963))</f>
        <v/>
      </c>
      <c r="AZ963" s="48">
        <f>IFERROR(IF(D963="","",IF(AY963=0,0,IF(((AY963)-(U963+Y963))&lt;0,0,(AY963)-U963))),0)</f>
        <v/>
      </c>
      <c r="BA963" s="49">
        <f>IF(D963="","",AZ963*AG963)</f>
        <v/>
      </c>
      <c r="BB963" s="49">
        <f>IF(D963="","",IF(OR(R963="A",R963="AA",R963="AAA"),BA963,0))</f>
        <v/>
      </c>
      <c r="BC963" s="49">
        <f>IF(D963="","",IF(R963="B",BA963,0))</f>
        <v/>
      </c>
      <c r="BD963" s="49">
        <f>IF(D963="","",IF(R963="B",BA963,0))</f>
        <v/>
      </c>
      <c r="BE963" s="49">
        <f>IF(D963="","",IF(S963="S",
1,
IF(AC963=0,
1,
IF(
IFERROR(((U963+Y963)*AG963)/((AC963*AK963)*AG963),0)&lt;0,
0,
IF(
IFERROR(((U963+Y963)*AG963)/((AC963*AK963)*AG963),0)&gt;1,
1,
IFERROR(((U963+Y963)*AG963)/((AC963*AK963)*AG963),0)
)
)
)
))</f>
        <v/>
      </c>
      <c r="BF963" s="49">
        <f>IF(D963="","",IF(S963="S",
1,
IF(AC963=0,
1,
IF(
IFERROR(((U963+V963+Y963)*AG963)/((AC963*AK963)*AG963),0)&lt;0,
0,
IF(
IFERROR(((U963+V963+Y963)*AG963)/((AC963*AK963)*AG963),0)&gt;1,
1,
IFERROR(((U963+V963+Y963)*AG963)/((AC963*AK963)*AG963),0)
)
)
)
))</f>
        <v/>
      </c>
      <c r="BG963" s="50">
        <f>IF(D963="","",IF(S963="S",0,IF(AND(ISNUMBER(AC963),ISNUMBER(AM963)),IF(OR(AC963*AM963&lt;0,ISERR(AC963*AM963)),0,AC963*AM963),0)))</f>
        <v/>
      </c>
      <c r="BH963" s="50">
        <f>IF(D963="","",IF(BY963&gt;TODAY()-60,0,IF(Y963&gt;12,MAX(0,(U963+Y963)-BG963),MAX(0,U963-BG963))))</f>
        <v/>
      </c>
      <c r="BI963" s="51">
        <f>IF(D963="","",BH963*AG963)</f>
        <v/>
      </c>
      <c r="BJ963" s="51">
        <f>IF(D963="","",IF(OR(R963="A",R963="AA",R963="AAA"),BI963,0))</f>
        <v/>
      </c>
      <c r="BK963" s="51">
        <f>IF(D963="","",IF(R963="B",BI963,0))</f>
        <v/>
      </c>
      <c r="BL963" s="51">
        <f>IF(D963="","",IF(R963="C",BI963,0))</f>
        <v/>
      </c>
      <c r="BM963" s="51">
        <f>IF(D963="","",IFERROR(MAX(0,MIN(BI963/AP963,1)),0))</f>
        <v/>
      </c>
      <c r="BN963" s="52">
        <f>IF(D963="","",AB963*AG963)</f>
        <v/>
      </c>
      <c r="BO963" s="52">
        <f>IF(D963="","",(U963+V963+X963)*AG963)</f>
        <v/>
      </c>
      <c r="BP963" s="52">
        <f>IF(D963="","",(AB963*3)*AG963)</f>
        <v/>
      </c>
      <c r="BQ963" s="52">
        <f>IF(D963="","",IF(BO963-BP963&gt;0,0,BO963-BP963))</f>
        <v/>
      </c>
      <c r="BR963" s="52">
        <f>IF(D963="","",IF(BO963-BP963-BN963&gt;0,0,BO963-BP963-BN963))</f>
        <v/>
      </c>
      <c r="BS963" s="53">
        <f>IF(D963="","",IFERROR(AB963*AI963,0))</f>
        <v/>
      </c>
      <c r="BT963" s="53">
        <f>IF(D963="","",IFERROR(IF(X963&gt;12, AI963*(U963+V963+X963), AI963*(U963+V963)),0))</f>
        <v/>
      </c>
      <c r="BU963" s="53">
        <f>IF(D963="","",IFERROR(((AB963*3)*AI963),0))</f>
        <v/>
      </c>
      <c r="BV963" s="53">
        <f>IF(D963="","",IF(BT963-BU963&gt;0,0,BT963-BU963))</f>
        <v/>
      </c>
      <c r="BW963" s="53">
        <f>IF(D963="","",IF(BT963-BU963-BS963&gt;0,0,BT963-BU963-BS963))</f>
        <v/>
      </c>
      <c r="BX963" s="36">
        <f>IF(D963="","",IFERROR(VLOOKUP(D963,'produto-entrada-7'!A:M,3,0),"SEM PEDIDO"))</f>
        <v/>
      </c>
      <c r="BY963" s="36">
        <f>IF(D963="","",VLOOKUP(D963,'produto-estoque-total-7'!A:AB,25,0))</f>
        <v/>
      </c>
      <c r="BZ963" s="36">
        <f>IF(D963="","",IFERROR(VLOOKUP(D963,'produto-estoque-total-7'!A:AB,26,0)/100,0))</f>
        <v/>
      </c>
      <c r="CA963" s="36">
        <f>IF(D963="","",IFERROR(VLOOKUP(D963,'produto-estoque-total-7'!A:AB,27,0)/100,0))</f>
        <v/>
      </c>
      <c r="CB963" s="41">
        <f>IF(D963="","",V963*AF963)</f>
        <v/>
      </c>
      <c r="CC963" s="41">
        <f>IF(D963="","",V963*AI963)</f>
        <v/>
      </c>
      <c r="CD963" s="54">
        <f>IF(D963="","",VLOOKUP(D963,'produto-estoque-total-7'!A:AB,28,0))</f>
        <v/>
      </c>
    </row>
    <row r="964">
      <c r="A964" s="36">
        <f>IF(D964="","",VLOOKUP(D964,'produto-estoque-total-7'!A:AB,3,0))</f>
        <v/>
      </c>
      <c r="B964" s="1">
        <f>IF(D964="","",VLOOKUP(D964,'produto-estoque-total-7'!A:AB,12,0))</f>
        <v/>
      </c>
      <c r="C964" s="1">
        <f>IF(D964="","",VLOOKUP(D964,'produto-estoque-total-7'!A:AB,2,0))</f>
        <v/>
      </c>
      <c r="D964" s="37">
        <f>IFERROR(IF('produto-estoque-total-7'!A963="","",'produto-estoque-total-7'!A963),"")</f>
        <v/>
      </c>
      <c r="E964" s="1">
        <f>IF(D964="","",VLOOKUP(D964,'produto-estoque-total-7'!A:AB,4,0))</f>
        <v/>
      </c>
      <c r="F964" s="36">
        <f>IF(D964="","",VLOOKUP(D964,'produto-estoque-total-7'!A:AB,13,0))</f>
        <v/>
      </c>
      <c r="G964" s="1">
        <f>IF(F964="","",VLOOKUP(F964,'FORNECEDORES X COMPRADOR'!A:D,4,0))</f>
        <v/>
      </c>
      <c r="H964" s="1">
        <f>IF(F964="","",VLOOKUP(F964,'FORNECEDORES X COMPRADOR'!A:E,5,0))</f>
        <v/>
      </c>
      <c r="I964" s="36">
        <f>IF(D964="","",VLOOKUP(D964,'produto-estoque-total-7'!A:AB,15,0))</f>
        <v/>
      </c>
      <c r="J964" s="36">
        <f>IF(D964="","",VLOOKUP(D964,'produto-estoque-total-7'!A:AB,19,0))</f>
        <v/>
      </c>
      <c r="K964" s="1">
        <f>IF(D964="","",VLOOKUP(D964,'produto-estoque-total-7'!A:AB,20,0))</f>
        <v/>
      </c>
      <c r="L964" s="36">
        <f>IF(D964="","",VLOOKUP(D964,'produto-estoque-total-7'!A:AB,17,0))</f>
        <v/>
      </c>
      <c r="M964" s="1">
        <f>IF(D964="","",VLOOKUP(D964,'produto-estoque-total-7'!A:AB,18,0))</f>
        <v/>
      </c>
      <c r="N964" s="36">
        <f>IF(D964="","",VLOOKUP(D964,'produto-estoque-total-7'!A:AB,21,0))</f>
        <v/>
      </c>
      <c r="O964" s="1">
        <f>IF(D964="","",VLOOKUP(D964,'produto-estoque-total-7'!A:AB,22,0))</f>
        <v/>
      </c>
      <c r="P964" s="36">
        <f>IF(D964="","",VLOOKUP(D964,'produto-estoque-total-7'!A:AB,23,0))</f>
        <v/>
      </c>
      <c r="Q964" s="1">
        <f>IF(D964="","",VLOOKUP(D964,'produto-estoque-total-7'!A:AB,24,0))</f>
        <v/>
      </c>
      <c r="R964" s="38">
        <f>IFERROR(IF(D964="","",VLOOKUP(D964,'produto-venda-7'!B:N,13,0)),"C")</f>
        <v/>
      </c>
      <c r="S964" s="39">
        <f>IF(D964="","",VLOOKUP(D964,'produto-estoque-total-7'!A:AB,6,0))</f>
        <v/>
      </c>
      <c r="T964" s="39">
        <f>IF(D964="","",VLOOKUP(D964,'produto-estoque-total-7'!A:AB,5,0))</f>
        <v/>
      </c>
      <c r="U964" s="40">
        <f>IF(D964="","",VLOOKUP(D964,'produto-estoque-total-7'!A:AB,11,0))</f>
        <v/>
      </c>
      <c r="V964" s="41">
        <f>IF(D964="","",IFERROR(VLOOKUP(D964,'produto-entrada-7'!A:M,10,0),0))</f>
        <v/>
      </c>
      <c r="W964" s="42" t="n"/>
      <c r="X964" s="39">
        <f>IF(D964="","",VLOOKUP(D964,'produto-estoque-total-7'!A:AB,8,0))</f>
        <v/>
      </c>
      <c r="Y964" s="39">
        <f>IF(D964="","",VLOOKUP(D964,'produto-estoque-total-7'!A:AB,9,0))</f>
        <v/>
      </c>
      <c r="Z964" s="39">
        <f>IF(D964="","",VLOOKUP(D964,'produto-estoque-total-7'!A:AB,10,0))</f>
        <v/>
      </c>
      <c r="AA964" s="39">
        <f>IFERROR(IF(D964="","",VLOOKUP(D964,'produto-venda-7'!B:N,4,0)),0)</f>
        <v/>
      </c>
      <c r="AB964" s="39">
        <f>IFERROR(IF(D964="","",VLOOKUP(D964,'produto-venda-7'!B:N,5,0)),0)</f>
        <v/>
      </c>
      <c r="AC964" s="39">
        <f>IF(D964="","",IFERROR(AA964/90,0))</f>
        <v/>
      </c>
      <c r="AD964" s="36">
        <f>IF(D964="","",IFERROR(VLOOKUP(D964,'produto-entrada-7'!A:M,4,0),0))</f>
        <v/>
      </c>
      <c r="AE964" s="36">
        <f>IFERROR(IF(D964="","",VLOOKUP(D964,'produto-venda-7'!B:N,10,0)),0)</f>
        <v/>
      </c>
      <c r="AF964" s="36">
        <f>IF(D964="","",IFERROR(VLOOKUP(D964,'produto-entrada-7'!A:M,11,0),0))</f>
        <v/>
      </c>
      <c r="AG964" s="1">
        <f>IF(D964="","",IFERROR(VLOOKUP(D964,'produto-entrada-7'!A:M,12,0),0))</f>
        <v/>
      </c>
      <c r="AH964" s="1">
        <f>IF(D964="","",IFERROR(VLOOKUP(D964,'produto-entrada-7'!A:M,13,0),0))</f>
        <v/>
      </c>
      <c r="AI964" s="36">
        <f>IFERROR(IF(D964="","",VLOOKUP(D964,'produto-venda-7'!B:N,11,0)),0)</f>
        <v/>
      </c>
      <c r="AJ964" s="43">
        <f>IF(D964="","",IFERROR(AI964*AB964,0))</f>
        <v/>
      </c>
      <c r="AK964" s="44">
        <f>IFERROR(IF(D964="","",VLOOKUP(F964,'ANALISE FORNECEDOR'!$A:$I,8,0)),"")</f>
        <v/>
      </c>
      <c r="AL964" s="44">
        <f>IF(D964="","",AVERAGE(AM964,AK964))</f>
        <v/>
      </c>
      <c r="AM964" s="44">
        <f>IFERROR(IF(D964="","",VLOOKUP(F964,'ANALISE FORNECEDOR'!$A:$I,9,0)),"")</f>
        <v/>
      </c>
      <c r="AN964" s="45">
        <f>IF(D964="","",IF(Y964&gt;12,AI964*(U964+Y964),AI964*U964))</f>
        <v/>
      </c>
      <c r="AO964" s="45">
        <f>IF(D964="","",IF(Y964&gt;12,AI964*(U964+V964+Y964),AI964*(U964+V964)))</f>
        <v/>
      </c>
      <c r="AP964" s="46">
        <f>IF(D964="","",IF(Y964&gt;12,AG964*(U964+Y964),AG964*U964))</f>
        <v/>
      </c>
      <c r="AQ964" s="46">
        <f>IF(D964="","",IF(Y964&gt;12,AG964*(U964+V964+Y964),AG964*(U964+V964)))</f>
        <v/>
      </c>
      <c r="AR964" s="46">
        <f>IF(D964="","",IF(OR(R964="A",R964="AA",R964="AAA"),AP964,0))</f>
        <v/>
      </c>
      <c r="AS964" s="46">
        <f>IF(D964="","",IF(R964="B",AP964,0))</f>
        <v/>
      </c>
      <c r="AT964" s="46">
        <f>IF(D964="","",IF(R964="C",AP964,0))</f>
        <v/>
      </c>
      <c r="AU964" s="47">
        <f>IF(D964="","",IFERROR(AN964/AJ964,0))</f>
        <v/>
      </c>
      <c r="AV964" s="47">
        <f>IF(D964="","",IFERROR(((AO964)/AJ964),0))</f>
        <v/>
      </c>
      <c r="AW964" s="48">
        <f>IF(D964="","",IF(OR(S964="S",NOT(AND(ISNUMBER(AC964),ISNUMBER(AL964),AC964*AL964&gt;=0))),0,AC964*AL964))</f>
        <v/>
      </c>
      <c r="AX964" s="49">
        <f>IFERROR(IF(D964="","",AW964*AG964),0)</f>
        <v/>
      </c>
      <c r="AY964" s="48">
        <f>IF(D964="","",IF(OR(S964="S",NOT(AND(ISNUMBER(AC964),ISNUMBER(AK964),AC964*AK964&gt;=0))),0,AC964*AK964))</f>
        <v/>
      </c>
      <c r="AZ964" s="48">
        <f>IFERROR(IF(D964="","",IF(AY964=0,0,IF(((AY964)-(U964+Y964))&lt;0,0,(AY964)-U964))),0)</f>
        <v/>
      </c>
      <c r="BA964" s="49">
        <f>IF(D964="","",AZ964*AG964)</f>
        <v/>
      </c>
      <c r="BB964" s="49">
        <f>IF(D964="","",IF(OR(R964="A",R964="AA",R964="AAA"),BA964,0))</f>
        <v/>
      </c>
      <c r="BC964" s="49">
        <f>IF(D964="","",IF(R964="B",BA964,0))</f>
        <v/>
      </c>
      <c r="BD964" s="49">
        <f>IF(D964="","",IF(R964="B",BA964,0))</f>
        <v/>
      </c>
      <c r="BE964" s="49">
        <f>IF(D964="","",IF(S964="S",
1,
IF(AC964=0,
1,
IF(
IFERROR(((U964+Y964)*AG964)/((AC964*AK964)*AG964),0)&lt;0,
0,
IF(
IFERROR(((U964+Y964)*AG964)/((AC964*AK964)*AG964),0)&gt;1,
1,
IFERROR(((U964+Y964)*AG964)/((AC964*AK964)*AG964),0)
)
)
)
))</f>
        <v/>
      </c>
      <c r="BF964" s="49">
        <f>IF(D964="","",IF(S964="S",
1,
IF(AC964=0,
1,
IF(
IFERROR(((U964+V964+Y964)*AG964)/((AC964*AK964)*AG964),0)&lt;0,
0,
IF(
IFERROR(((U964+V964+Y964)*AG964)/((AC964*AK964)*AG964),0)&gt;1,
1,
IFERROR(((U964+V964+Y964)*AG964)/((AC964*AK964)*AG964),0)
)
)
)
))</f>
        <v/>
      </c>
      <c r="BG964" s="50">
        <f>IF(D964="","",IF(S964="S",0,IF(AND(ISNUMBER(AC964),ISNUMBER(AM964)),IF(OR(AC964*AM964&lt;0,ISERR(AC964*AM964)),0,AC964*AM964),0)))</f>
        <v/>
      </c>
      <c r="BH964" s="50">
        <f>IF(D964="","",IF(BY964&gt;TODAY()-60,0,IF(Y964&gt;12,MAX(0,(U964+Y964)-BG964),MAX(0,U964-BG964))))</f>
        <v/>
      </c>
      <c r="BI964" s="51">
        <f>IF(D964="","",BH964*AG964)</f>
        <v/>
      </c>
      <c r="BJ964" s="51">
        <f>IF(D964="","",IF(OR(R964="A",R964="AA",R964="AAA"),BI964,0))</f>
        <v/>
      </c>
      <c r="BK964" s="51">
        <f>IF(D964="","",IF(R964="B",BI964,0))</f>
        <v/>
      </c>
      <c r="BL964" s="51">
        <f>IF(D964="","",IF(R964="C",BI964,0))</f>
        <v/>
      </c>
      <c r="BM964" s="51">
        <f>IF(D964="","",IFERROR(MAX(0,MIN(BI964/AP964,1)),0))</f>
        <v/>
      </c>
      <c r="BN964" s="52">
        <f>IF(D964="","",AB964*AG964)</f>
        <v/>
      </c>
      <c r="BO964" s="52">
        <f>IF(D964="","",(U964+V964+X964)*AG964)</f>
        <v/>
      </c>
      <c r="BP964" s="52">
        <f>IF(D964="","",(AB964*3)*AG964)</f>
        <v/>
      </c>
      <c r="BQ964" s="52">
        <f>IF(D964="","",IF(BO964-BP964&gt;0,0,BO964-BP964))</f>
        <v/>
      </c>
      <c r="BR964" s="52">
        <f>IF(D964="","",IF(BO964-BP964-BN964&gt;0,0,BO964-BP964-BN964))</f>
        <v/>
      </c>
      <c r="BS964" s="53">
        <f>IF(D964="","",IFERROR(AB964*AI964,0))</f>
        <v/>
      </c>
      <c r="BT964" s="53">
        <f>IF(D964="","",IFERROR(IF(X964&gt;12, AI964*(U964+V964+X964), AI964*(U964+V964)),0))</f>
        <v/>
      </c>
      <c r="BU964" s="53">
        <f>IF(D964="","",IFERROR(((AB964*3)*AI964),0))</f>
        <v/>
      </c>
      <c r="BV964" s="53">
        <f>IF(D964="","",IF(BT964-BU964&gt;0,0,BT964-BU964))</f>
        <v/>
      </c>
      <c r="BW964" s="53">
        <f>IF(D964="","",IF(BT964-BU964-BS964&gt;0,0,BT964-BU964-BS964))</f>
        <v/>
      </c>
      <c r="BX964" s="36">
        <f>IF(D964="","",IFERROR(VLOOKUP(D964,'produto-entrada-7'!A:M,3,0),"SEM PEDIDO"))</f>
        <v/>
      </c>
      <c r="BY964" s="36">
        <f>IF(D964="","",VLOOKUP(D964,'produto-estoque-total-7'!A:AB,25,0))</f>
        <v/>
      </c>
      <c r="BZ964" s="36">
        <f>IF(D964="","",IFERROR(VLOOKUP(D964,'produto-estoque-total-7'!A:AB,26,0)/100,0))</f>
        <v/>
      </c>
      <c r="CA964" s="36">
        <f>IF(D964="","",IFERROR(VLOOKUP(D964,'produto-estoque-total-7'!A:AB,27,0)/100,0))</f>
        <v/>
      </c>
      <c r="CB964" s="41">
        <f>IF(D964="","",V964*AF964)</f>
        <v/>
      </c>
      <c r="CC964" s="41">
        <f>IF(D964="","",V964*AI964)</f>
        <v/>
      </c>
      <c r="CD964" s="54">
        <f>IF(D964="","",VLOOKUP(D964,'produto-estoque-total-7'!A:AB,28,0))</f>
        <v/>
      </c>
    </row>
    <row r="965">
      <c r="A965" s="36">
        <f>IF(D965="","",VLOOKUP(D965,'produto-estoque-total-7'!A:AB,3,0))</f>
        <v/>
      </c>
      <c r="B965" s="1">
        <f>IF(D965="","",VLOOKUP(D965,'produto-estoque-total-7'!A:AB,12,0))</f>
        <v/>
      </c>
      <c r="C965" s="1">
        <f>IF(D965="","",VLOOKUP(D965,'produto-estoque-total-7'!A:AB,2,0))</f>
        <v/>
      </c>
      <c r="D965" s="37">
        <f>IFERROR(IF('produto-estoque-total-7'!A964="","",'produto-estoque-total-7'!A964),"")</f>
        <v/>
      </c>
      <c r="E965" s="1">
        <f>IF(D965="","",VLOOKUP(D965,'produto-estoque-total-7'!A:AB,4,0))</f>
        <v/>
      </c>
      <c r="F965" s="36">
        <f>IF(D965="","",VLOOKUP(D965,'produto-estoque-total-7'!A:AB,13,0))</f>
        <v/>
      </c>
      <c r="G965" s="1">
        <f>IF(F965="","",VLOOKUP(F965,'FORNECEDORES X COMPRADOR'!A:D,4,0))</f>
        <v/>
      </c>
      <c r="H965" s="1">
        <f>IF(F965="","",VLOOKUP(F965,'FORNECEDORES X COMPRADOR'!A:E,5,0))</f>
        <v/>
      </c>
      <c r="I965" s="36">
        <f>IF(D965="","",VLOOKUP(D965,'produto-estoque-total-7'!A:AB,15,0))</f>
        <v/>
      </c>
      <c r="J965" s="36">
        <f>IF(D965="","",VLOOKUP(D965,'produto-estoque-total-7'!A:AB,19,0))</f>
        <v/>
      </c>
      <c r="K965" s="1">
        <f>IF(D965="","",VLOOKUP(D965,'produto-estoque-total-7'!A:AB,20,0))</f>
        <v/>
      </c>
      <c r="L965" s="36">
        <f>IF(D965="","",VLOOKUP(D965,'produto-estoque-total-7'!A:AB,17,0))</f>
        <v/>
      </c>
      <c r="M965" s="1">
        <f>IF(D965="","",VLOOKUP(D965,'produto-estoque-total-7'!A:AB,18,0))</f>
        <v/>
      </c>
      <c r="N965" s="36">
        <f>IF(D965="","",VLOOKUP(D965,'produto-estoque-total-7'!A:AB,21,0))</f>
        <v/>
      </c>
      <c r="O965" s="1">
        <f>IF(D965="","",VLOOKUP(D965,'produto-estoque-total-7'!A:AB,22,0))</f>
        <v/>
      </c>
      <c r="P965" s="36">
        <f>IF(D965="","",VLOOKUP(D965,'produto-estoque-total-7'!A:AB,23,0))</f>
        <v/>
      </c>
      <c r="Q965" s="1">
        <f>IF(D965="","",VLOOKUP(D965,'produto-estoque-total-7'!A:AB,24,0))</f>
        <v/>
      </c>
      <c r="R965" s="38">
        <f>IFERROR(IF(D965="","",VLOOKUP(D965,'produto-venda-7'!B:N,13,0)),"C")</f>
        <v/>
      </c>
      <c r="S965" s="39">
        <f>IF(D965="","",VLOOKUP(D965,'produto-estoque-total-7'!A:AB,6,0))</f>
        <v/>
      </c>
      <c r="T965" s="39">
        <f>IF(D965="","",VLOOKUP(D965,'produto-estoque-total-7'!A:AB,5,0))</f>
        <v/>
      </c>
      <c r="U965" s="40">
        <f>IF(D965="","",VLOOKUP(D965,'produto-estoque-total-7'!A:AB,11,0))</f>
        <v/>
      </c>
      <c r="V965" s="41">
        <f>IF(D965="","",IFERROR(VLOOKUP(D965,'produto-entrada-7'!A:M,10,0),0))</f>
        <v/>
      </c>
      <c r="W965" s="42" t="n"/>
      <c r="X965" s="39">
        <f>IF(D965="","",VLOOKUP(D965,'produto-estoque-total-7'!A:AB,8,0))</f>
        <v/>
      </c>
      <c r="Y965" s="39">
        <f>IF(D965="","",VLOOKUP(D965,'produto-estoque-total-7'!A:AB,9,0))</f>
        <v/>
      </c>
      <c r="Z965" s="39">
        <f>IF(D965="","",VLOOKUP(D965,'produto-estoque-total-7'!A:AB,10,0))</f>
        <v/>
      </c>
      <c r="AA965" s="39">
        <f>IFERROR(IF(D965="","",VLOOKUP(D965,'produto-venda-7'!B:N,4,0)),0)</f>
        <v/>
      </c>
      <c r="AB965" s="39">
        <f>IFERROR(IF(D965="","",VLOOKUP(D965,'produto-venda-7'!B:N,5,0)),0)</f>
        <v/>
      </c>
      <c r="AC965" s="39">
        <f>IF(D965="","",IFERROR(AA965/90,0))</f>
        <v/>
      </c>
      <c r="AD965" s="36">
        <f>IF(D965="","",IFERROR(VLOOKUP(D965,'produto-entrada-7'!A:M,4,0),0))</f>
        <v/>
      </c>
      <c r="AE965" s="36">
        <f>IFERROR(IF(D965="","",VLOOKUP(D965,'produto-venda-7'!B:N,10,0)),0)</f>
        <v/>
      </c>
      <c r="AF965" s="36">
        <f>IF(D965="","",IFERROR(VLOOKUP(D965,'produto-entrada-7'!A:M,11,0),0))</f>
        <v/>
      </c>
      <c r="AG965" s="1">
        <f>IF(D965="","",IFERROR(VLOOKUP(D965,'produto-entrada-7'!A:M,12,0),0))</f>
        <v/>
      </c>
      <c r="AH965" s="1">
        <f>IF(D965="","",IFERROR(VLOOKUP(D965,'produto-entrada-7'!A:M,13,0),0))</f>
        <v/>
      </c>
      <c r="AI965" s="36">
        <f>IFERROR(IF(D965="","",VLOOKUP(D965,'produto-venda-7'!B:N,11,0)),0)</f>
        <v/>
      </c>
      <c r="AJ965" s="43">
        <f>IF(D965="","",IFERROR(AI965*AB965,0))</f>
        <v/>
      </c>
      <c r="AK965" s="44">
        <f>IFERROR(IF(D965="","",VLOOKUP(F965,'ANALISE FORNECEDOR'!$A:$I,8,0)),"")</f>
        <v/>
      </c>
      <c r="AL965" s="44">
        <f>IF(D965="","",AVERAGE(AM965,AK965))</f>
        <v/>
      </c>
      <c r="AM965" s="44">
        <f>IFERROR(IF(D965="","",VLOOKUP(F965,'ANALISE FORNECEDOR'!$A:$I,9,0)),"")</f>
        <v/>
      </c>
      <c r="AN965" s="45">
        <f>IF(D965="","",IF(Y965&gt;12,AI965*(U965+Y965),AI965*U965))</f>
        <v/>
      </c>
      <c r="AO965" s="45">
        <f>IF(D965="","",IF(Y965&gt;12,AI965*(U965+V965+Y965),AI965*(U965+V965)))</f>
        <v/>
      </c>
      <c r="AP965" s="46">
        <f>IF(D965="","",IF(Y965&gt;12,AG965*(U965+Y965),AG965*U965))</f>
        <v/>
      </c>
      <c r="AQ965" s="46">
        <f>IF(D965="","",IF(Y965&gt;12,AG965*(U965+V965+Y965),AG965*(U965+V965)))</f>
        <v/>
      </c>
      <c r="AR965" s="46">
        <f>IF(D965="","",IF(OR(R965="A",R965="AA",R965="AAA"),AP965,0))</f>
        <v/>
      </c>
      <c r="AS965" s="46">
        <f>IF(D965="","",IF(R965="B",AP965,0))</f>
        <v/>
      </c>
      <c r="AT965" s="46">
        <f>IF(D965="","",IF(R965="C",AP965,0))</f>
        <v/>
      </c>
      <c r="AU965" s="47">
        <f>IF(D965="","",IFERROR(AN965/AJ965,0))</f>
        <v/>
      </c>
      <c r="AV965" s="47">
        <f>IF(D965="","",IFERROR(((AO965)/AJ965),0))</f>
        <v/>
      </c>
      <c r="AW965" s="48">
        <f>IF(D965="","",IF(OR(S965="S",NOT(AND(ISNUMBER(AC965),ISNUMBER(AL965),AC965*AL965&gt;=0))),0,AC965*AL965))</f>
        <v/>
      </c>
      <c r="AX965" s="49">
        <f>IFERROR(IF(D965="","",AW965*AG965),0)</f>
        <v/>
      </c>
      <c r="AY965" s="48">
        <f>IF(D965="","",IF(OR(S965="S",NOT(AND(ISNUMBER(AC965),ISNUMBER(AK965),AC965*AK965&gt;=0))),0,AC965*AK965))</f>
        <v/>
      </c>
      <c r="AZ965" s="48">
        <f>IFERROR(IF(D965="","",IF(AY965=0,0,IF(((AY965)-(U965+Y965))&lt;0,0,(AY965)-U965))),0)</f>
        <v/>
      </c>
      <c r="BA965" s="49">
        <f>IF(D965="","",AZ965*AG965)</f>
        <v/>
      </c>
      <c r="BB965" s="49">
        <f>IF(D965="","",IF(OR(R965="A",R965="AA",R965="AAA"),BA965,0))</f>
        <v/>
      </c>
      <c r="BC965" s="49">
        <f>IF(D965="","",IF(R965="B",BA965,0))</f>
        <v/>
      </c>
      <c r="BD965" s="49">
        <f>IF(D965="","",IF(R965="B",BA965,0))</f>
        <v/>
      </c>
      <c r="BE965" s="49">
        <f>IF(D965="","",IF(S965="S",
1,
IF(AC965=0,
1,
IF(
IFERROR(((U965+Y965)*AG965)/((AC965*AK965)*AG965),0)&lt;0,
0,
IF(
IFERROR(((U965+Y965)*AG965)/((AC965*AK965)*AG965),0)&gt;1,
1,
IFERROR(((U965+Y965)*AG965)/((AC965*AK965)*AG965),0)
)
)
)
))</f>
        <v/>
      </c>
      <c r="BF965" s="49">
        <f>IF(D965="","",IF(S965="S",
1,
IF(AC965=0,
1,
IF(
IFERROR(((U965+V965+Y965)*AG965)/((AC965*AK965)*AG965),0)&lt;0,
0,
IF(
IFERROR(((U965+V965+Y965)*AG965)/((AC965*AK965)*AG965),0)&gt;1,
1,
IFERROR(((U965+V965+Y965)*AG965)/((AC965*AK965)*AG965),0)
)
)
)
))</f>
        <v/>
      </c>
      <c r="BG965" s="50">
        <f>IF(D965="","",IF(S965="S",0,IF(AND(ISNUMBER(AC965),ISNUMBER(AM965)),IF(OR(AC965*AM965&lt;0,ISERR(AC965*AM965)),0,AC965*AM965),0)))</f>
        <v/>
      </c>
      <c r="BH965" s="50">
        <f>IF(D965="","",IF(BY965&gt;TODAY()-60,0,IF(Y965&gt;12,MAX(0,(U965+Y965)-BG965),MAX(0,U965-BG965))))</f>
        <v/>
      </c>
      <c r="BI965" s="51">
        <f>IF(D965="","",BH965*AG965)</f>
        <v/>
      </c>
      <c r="BJ965" s="51">
        <f>IF(D965="","",IF(OR(R965="A",R965="AA",R965="AAA"),BI965,0))</f>
        <v/>
      </c>
      <c r="BK965" s="51">
        <f>IF(D965="","",IF(R965="B",BI965,0))</f>
        <v/>
      </c>
      <c r="BL965" s="51">
        <f>IF(D965="","",IF(R965="C",BI965,0))</f>
        <v/>
      </c>
      <c r="BM965" s="51">
        <f>IF(D965="","",IFERROR(MAX(0,MIN(BI965/AP965,1)),0))</f>
        <v/>
      </c>
      <c r="BN965" s="52">
        <f>IF(D965="","",AB965*AG965)</f>
        <v/>
      </c>
      <c r="BO965" s="52">
        <f>IF(D965="","",(U965+V965+X965)*AG965)</f>
        <v/>
      </c>
      <c r="BP965" s="52">
        <f>IF(D965="","",(AB965*3)*AG965)</f>
        <v/>
      </c>
      <c r="BQ965" s="52">
        <f>IF(D965="","",IF(BO965-BP965&gt;0,0,BO965-BP965))</f>
        <v/>
      </c>
      <c r="BR965" s="52">
        <f>IF(D965="","",IF(BO965-BP965-BN965&gt;0,0,BO965-BP965-BN965))</f>
        <v/>
      </c>
      <c r="BS965" s="53">
        <f>IF(D965="","",IFERROR(AB965*AI965,0))</f>
        <v/>
      </c>
      <c r="BT965" s="53">
        <f>IF(D965="","",IFERROR(IF(X965&gt;12, AI965*(U965+V965+X965), AI965*(U965+V965)),0))</f>
        <v/>
      </c>
      <c r="BU965" s="53">
        <f>IF(D965="","",IFERROR(((AB965*3)*AI965),0))</f>
        <v/>
      </c>
      <c r="BV965" s="53">
        <f>IF(D965="","",IF(BT965-BU965&gt;0,0,BT965-BU965))</f>
        <v/>
      </c>
      <c r="BW965" s="53">
        <f>IF(D965="","",IF(BT965-BU965-BS965&gt;0,0,BT965-BU965-BS965))</f>
        <v/>
      </c>
      <c r="BX965" s="36">
        <f>IF(D965="","",IFERROR(VLOOKUP(D965,'produto-entrada-7'!A:M,3,0),"SEM PEDIDO"))</f>
        <v/>
      </c>
      <c r="BY965" s="36">
        <f>IF(D965="","",VLOOKUP(D965,'produto-estoque-total-7'!A:AB,25,0))</f>
        <v/>
      </c>
      <c r="BZ965" s="36">
        <f>IF(D965="","",IFERROR(VLOOKUP(D965,'produto-estoque-total-7'!A:AB,26,0)/100,0))</f>
        <v/>
      </c>
      <c r="CA965" s="36">
        <f>IF(D965="","",IFERROR(VLOOKUP(D965,'produto-estoque-total-7'!A:AB,27,0)/100,0))</f>
        <v/>
      </c>
      <c r="CB965" s="41">
        <f>IF(D965="","",V965*AF965)</f>
        <v/>
      </c>
      <c r="CC965" s="41">
        <f>IF(D965="","",V965*AI965)</f>
        <v/>
      </c>
      <c r="CD965" s="54">
        <f>IF(D965="","",VLOOKUP(D965,'produto-estoque-total-7'!A:AB,28,0))</f>
        <v/>
      </c>
    </row>
    <row r="966">
      <c r="A966" s="36">
        <f>IF(D966="","",VLOOKUP(D966,'produto-estoque-total-7'!A:AB,3,0))</f>
        <v/>
      </c>
      <c r="B966" s="1">
        <f>IF(D966="","",VLOOKUP(D966,'produto-estoque-total-7'!A:AB,12,0))</f>
        <v/>
      </c>
      <c r="C966" s="1">
        <f>IF(D966="","",VLOOKUP(D966,'produto-estoque-total-7'!A:AB,2,0))</f>
        <v/>
      </c>
      <c r="D966" s="37">
        <f>IFERROR(IF('produto-estoque-total-7'!A965="","",'produto-estoque-total-7'!A965),"")</f>
        <v/>
      </c>
      <c r="E966" s="1">
        <f>IF(D966="","",VLOOKUP(D966,'produto-estoque-total-7'!A:AB,4,0))</f>
        <v/>
      </c>
      <c r="F966" s="36">
        <f>IF(D966="","",VLOOKUP(D966,'produto-estoque-total-7'!A:AB,13,0))</f>
        <v/>
      </c>
      <c r="G966" s="1">
        <f>IF(F966="","",VLOOKUP(F966,'FORNECEDORES X COMPRADOR'!A:D,4,0))</f>
        <v/>
      </c>
      <c r="H966" s="1">
        <f>IF(F966="","",VLOOKUP(F966,'FORNECEDORES X COMPRADOR'!A:E,5,0))</f>
        <v/>
      </c>
      <c r="I966" s="36">
        <f>IF(D966="","",VLOOKUP(D966,'produto-estoque-total-7'!A:AB,15,0))</f>
        <v/>
      </c>
      <c r="J966" s="36">
        <f>IF(D966="","",VLOOKUP(D966,'produto-estoque-total-7'!A:AB,19,0))</f>
        <v/>
      </c>
      <c r="K966" s="1">
        <f>IF(D966="","",VLOOKUP(D966,'produto-estoque-total-7'!A:AB,20,0))</f>
        <v/>
      </c>
      <c r="L966" s="36">
        <f>IF(D966="","",VLOOKUP(D966,'produto-estoque-total-7'!A:AB,17,0))</f>
        <v/>
      </c>
      <c r="M966" s="1">
        <f>IF(D966="","",VLOOKUP(D966,'produto-estoque-total-7'!A:AB,18,0))</f>
        <v/>
      </c>
      <c r="N966" s="36">
        <f>IF(D966="","",VLOOKUP(D966,'produto-estoque-total-7'!A:AB,21,0))</f>
        <v/>
      </c>
      <c r="O966" s="1">
        <f>IF(D966="","",VLOOKUP(D966,'produto-estoque-total-7'!A:AB,22,0))</f>
        <v/>
      </c>
      <c r="P966" s="36">
        <f>IF(D966="","",VLOOKUP(D966,'produto-estoque-total-7'!A:AB,23,0))</f>
        <v/>
      </c>
      <c r="Q966" s="1">
        <f>IF(D966="","",VLOOKUP(D966,'produto-estoque-total-7'!A:AB,24,0))</f>
        <v/>
      </c>
      <c r="R966" s="38">
        <f>IFERROR(IF(D966="","",VLOOKUP(D966,'produto-venda-7'!B:N,13,0)),"C")</f>
        <v/>
      </c>
      <c r="S966" s="39">
        <f>IF(D966="","",VLOOKUP(D966,'produto-estoque-total-7'!A:AB,6,0))</f>
        <v/>
      </c>
      <c r="T966" s="39">
        <f>IF(D966="","",VLOOKUP(D966,'produto-estoque-total-7'!A:AB,5,0))</f>
        <v/>
      </c>
      <c r="U966" s="40">
        <f>IF(D966="","",VLOOKUP(D966,'produto-estoque-total-7'!A:AB,11,0))</f>
        <v/>
      </c>
      <c r="V966" s="41">
        <f>IF(D966="","",IFERROR(VLOOKUP(D966,'produto-entrada-7'!A:M,10,0),0))</f>
        <v/>
      </c>
      <c r="W966" s="42" t="n"/>
      <c r="X966" s="39">
        <f>IF(D966="","",VLOOKUP(D966,'produto-estoque-total-7'!A:AB,8,0))</f>
        <v/>
      </c>
      <c r="Y966" s="39">
        <f>IF(D966="","",VLOOKUP(D966,'produto-estoque-total-7'!A:AB,9,0))</f>
        <v/>
      </c>
      <c r="Z966" s="39">
        <f>IF(D966="","",VLOOKUP(D966,'produto-estoque-total-7'!A:AB,10,0))</f>
        <v/>
      </c>
      <c r="AA966" s="39">
        <f>IFERROR(IF(D966="","",VLOOKUP(D966,'produto-venda-7'!B:N,4,0)),0)</f>
        <v/>
      </c>
      <c r="AB966" s="39">
        <f>IFERROR(IF(D966="","",VLOOKUP(D966,'produto-venda-7'!B:N,5,0)),0)</f>
        <v/>
      </c>
      <c r="AC966" s="39">
        <f>IF(D966="","",IFERROR(AA966/90,0))</f>
        <v/>
      </c>
      <c r="AD966" s="36">
        <f>IF(D966="","",IFERROR(VLOOKUP(D966,'produto-entrada-7'!A:M,4,0),0))</f>
        <v/>
      </c>
      <c r="AE966" s="36">
        <f>IFERROR(IF(D966="","",VLOOKUP(D966,'produto-venda-7'!B:N,10,0)),0)</f>
        <v/>
      </c>
      <c r="AF966" s="36">
        <f>IF(D966="","",IFERROR(VLOOKUP(D966,'produto-entrada-7'!A:M,11,0),0))</f>
        <v/>
      </c>
      <c r="AG966" s="1">
        <f>IF(D966="","",IFERROR(VLOOKUP(D966,'produto-entrada-7'!A:M,12,0),0))</f>
        <v/>
      </c>
      <c r="AH966" s="1">
        <f>IF(D966="","",IFERROR(VLOOKUP(D966,'produto-entrada-7'!A:M,13,0),0))</f>
        <v/>
      </c>
      <c r="AI966" s="36">
        <f>IFERROR(IF(D966="","",VLOOKUP(D966,'produto-venda-7'!B:N,11,0)),0)</f>
        <v/>
      </c>
      <c r="AJ966" s="43">
        <f>IF(D966="","",IFERROR(AI966*AB966,0))</f>
        <v/>
      </c>
      <c r="AK966" s="44">
        <f>IFERROR(IF(D966="","",VLOOKUP(F966,'ANALISE FORNECEDOR'!$A:$I,8,0)),"")</f>
        <v/>
      </c>
      <c r="AL966" s="44">
        <f>IF(D966="","",AVERAGE(AM966,AK966))</f>
        <v/>
      </c>
      <c r="AM966" s="44">
        <f>IFERROR(IF(D966="","",VLOOKUP(F966,'ANALISE FORNECEDOR'!$A:$I,9,0)),"")</f>
        <v/>
      </c>
      <c r="AN966" s="45">
        <f>IF(D966="","",IF(Y966&gt;12,AI966*(U966+Y966),AI966*U966))</f>
        <v/>
      </c>
      <c r="AO966" s="45">
        <f>IF(D966="","",IF(Y966&gt;12,AI966*(U966+V966+Y966),AI966*(U966+V966)))</f>
        <v/>
      </c>
      <c r="AP966" s="46">
        <f>IF(D966="","",IF(Y966&gt;12,AG966*(U966+Y966),AG966*U966))</f>
        <v/>
      </c>
      <c r="AQ966" s="46">
        <f>IF(D966="","",IF(Y966&gt;12,AG966*(U966+V966+Y966),AG966*(U966+V966)))</f>
        <v/>
      </c>
      <c r="AR966" s="46">
        <f>IF(D966="","",IF(OR(R966="A",R966="AA",R966="AAA"),AP966,0))</f>
        <v/>
      </c>
      <c r="AS966" s="46">
        <f>IF(D966="","",IF(R966="B",AP966,0))</f>
        <v/>
      </c>
      <c r="AT966" s="46">
        <f>IF(D966="","",IF(R966="C",AP966,0))</f>
        <v/>
      </c>
      <c r="AU966" s="47">
        <f>IF(D966="","",IFERROR(AN966/AJ966,0))</f>
        <v/>
      </c>
      <c r="AV966" s="47">
        <f>IF(D966="","",IFERROR(((AO966)/AJ966),0))</f>
        <v/>
      </c>
      <c r="AW966" s="48">
        <f>IF(D966="","",IF(OR(S966="S",NOT(AND(ISNUMBER(AC966),ISNUMBER(AL966),AC966*AL966&gt;=0))),0,AC966*AL966))</f>
        <v/>
      </c>
      <c r="AX966" s="49">
        <f>IFERROR(IF(D966="","",AW966*AG966),0)</f>
        <v/>
      </c>
      <c r="AY966" s="48">
        <f>IF(D966="","",IF(OR(S966="S",NOT(AND(ISNUMBER(AC966),ISNUMBER(AK966),AC966*AK966&gt;=0))),0,AC966*AK966))</f>
        <v/>
      </c>
      <c r="AZ966" s="48">
        <f>IFERROR(IF(D966="","",IF(AY966=0,0,IF(((AY966)-(U966+Y966))&lt;0,0,(AY966)-U966))),0)</f>
        <v/>
      </c>
      <c r="BA966" s="49">
        <f>IF(D966="","",AZ966*AG966)</f>
        <v/>
      </c>
      <c r="BB966" s="49">
        <f>IF(D966="","",IF(OR(R966="A",R966="AA",R966="AAA"),BA966,0))</f>
        <v/>
      </c>
      <c r="BC966" s="49">
        <f>IF(D966="","",IF(R966="B",BA966,0))</f>
        <v/>
      </c>
      <c r="BD966" s="49">
        <f>IF(D966="","",IF(R966="B",BA966,0))</f>
        <v/>
      </c>
      <c r="BE966" s="49">
        <f>IF(D966="","",IF(S966="S",
1,
IF(AC966=0,
1,
IF(
IFERROR(((U966+Y966)*AG966)/((AC966*AK966)*AG966),0)&lt;0,
0,
IF(
IFERROR(((U966+Y966)*AG966)/((AC966*AK966)*AG966),0)&gt;1,
1,
IFERROR(((U966+Y966)*AG966)/((AC966*AK966)*AG966),0)
)
)
)
))</f>
        <v/>
      </c>
      <c r="BF966" s="49">
        <f>IF(D966="","",IF(S966="S",
1,
IF(AC966=0,
1,
IF(
IFERROR(((U966+V966+Y966)*AG966)/((AC966*AK966)*AG966),0)&lt;0,
0,
IF(
IFERROR(((U966+V966+Y966)*AG966)/((AC966*AK966)*AG966),0)&gt;1,
1,
IFERROR(((U966+V966+Y966)*AG966)/((AC966*AK966)*AG966),0)
)
)
)
))</f>
        <v/>
      </c>
      <c r="BG966" s="50">
        <f>IF(D966="","",IF(S966="S",0,IF(AND(ISNUMBER(AC966),ISNUMBER(AM966)),IF(OR(AC966*AM966&lt;0,ISERR(AC966*AM966)),0,AC966*AM966),0)))</f>
        <v/>
      </c>
      <c r="BH966" s="50">
        <f>IF(D966="","",IF(BY966&gt;TODAY()-60,0,IF(Y966&gt;12,MAX(0,(U966+Y966)-BG966),MAX(0,U966-BG966))))</f>
        <v/>
      </c>
      <c r="BI966" s="51">
        <f>IF(D966="","",BH966*AG966)</f>
        <v/>
      </c>
      <c r="BJ966" s="51">
        <f>IF(D966="","",IF(OR(R966="A",R966="AA",R966="AAA"),BI966,0))</f>
        <v/>
      </c>
      <c r="BK966" s="51">
        <f>IF(D966="","",IF(R966="B",BI966,0))</f>
        <v/>
      </c>
      <c r="BL966" s="51">
        <f>IF(D966="","",IF(R966="C",BI966,0))</f>
        <v/>
      </c>
      <c r="BM966" s="51">
        <f>IF(D966="","",IFERROR(MAX(0,MIN(BI966/AP966,1)),0))</f>
        <v/>
      </c>
      <c r="BN966" s="52">
        <f>IF(D966="","",AB966*AG966)</f>
        <v/>
      </c>
      <c r="BO966" s="52">
        <f>IF(D966="","",(U966+V966+X966)*AG966)</f>
        <v/>
      </c>
      <c r="BP966" s="52">
        <f>IF(D966="","",(AB966*3)*AG966)</f>
        <v/>
      </c>
      <c r="BQ966" s="52">
        <f>IF(D966="","",IF(BO966-BP966&gt;0,0,BO966-BP966))</f>
        <v/>
      </c>
      <c r="BR966" s="52">
        <f>IF(D966="","",IF(BO966-BP966-BN966&gt;0,0,BO966-BP966-BN966))</f>
        <v/>
      </c>
      <c r="BS966" s="53">
        <f>IF(D966="","",IFERROR(AB966*AI966,0))</f>
        <v/>
      </c>
      <c r="BT966" s="53">
        <f>IF(D966="","",IFERROR(IF(X966&gt;12, AI966*(U966+V966+X966), AI966*(U966+V966)),0))</f>
        <v/>
      </c>
      <c r="BU966" s="53">
        <f>IF(D966="","",IFERROR(((AB966*3)*AI966),0))</f>
        <v/>
      </c>
      <c r="BV966" s="53">
        <f>IF(D966="","",IF(BT966-BU966&gt;0,0,BT966-BU966))</f>
        <v/>
      </c>
      <c r="BW966" s="53">
        <f>IF(D966="","",IF(BT966-BU966-BS966&gt;0,0,BT966-BU966-BS966))</f>
        <v/>
      </c>
      <c r="BX966" s="36">
        <f>IF(D966="","",IFERROR(VLOOKUP(D966,'produto-entrada-7'!A:M,3,0),"SEM PEDIDO"))</f>
        <v/>
      </c>
      <c r="BY966" s="36">
        <f>IF(D966="","",VLOOKUP(D966,'produto-estoque-total-7'!A:AB,25,0))</f>
        <v/>
      </c>
      <c r="BZ966" s="36">
        <f>IF(D966="","",IFERROR(VLOOKUP(D966,'produto-estoque-total-7'!A:AB,26,0)/100,0))</f>
        <v/>
      </c>
      <c r="CA966" s="36">
        <f>IF(D966="","",IFERROR(VLOOKUP(D966,'produto-estoque-total-7'!A:AB,27,0)/100,0))</f>
        <v/>
      </c>
      <c r="CB966" s="41">
        <f>IF(D966="","",V966*AF966)</f>
        <v/>
      </c>
      <c r="CC966" s="41">
        <f>IF(D966="","",V966*AI966)</f>
        <v/>
      </c>
      <c r="CD966" s="54">
        <f>IF(D966="","",VLOOKUP(D966,'produto-estoque-total-7'!A:AB,28,0))</f>
        <v/>
      </c>
    </row>
    <row r="967">
      <c r="A967" s="36">
        <f>IF(D967="","",VLOOKUP(D967,'produto-estoque-total-7'!A:AB,3,0))</f>
        <v/>
      </c>
      <c r="B967" s="1">
        <f>IF(D967="","",VLOOKUP(D967,'produto-estoque-total-7'!A:AB,12,0))</f>
        <v/>
      </c>
      <c r="C967" s="1">
        <f>IF(D967="","",VLOOKUP(D967,'produto-estoque-total-7'!A:AB,2,0))</f>
        <v/>
      </c>
      <c r="D967" s="37">
        <f>IFERROR(IF('produto-estoque-total-7'!A966="","",'produto-estoque-total-7'!A966),"")</f>
        <v/>
      </c>
      <c r="E967" s="1">
        <f>IF(D967="","",VLOOKUP(D967,'produto-estoque-total-7'!A:AB,4,0))</f>
        <v/>
      </c>
      <c r="F967" s="36">
        <f>IF(D967="","",VLOOKUP(D967,'produto-estoque-total-7'!A:AB,13,0))</f>
        <v/>
      </c>
      <c r="G967" s="1">
        <f>IF(F967="","",VLOOKUP(F967,'FORNECEDORES X COMPRADOR'!A:D,4,0))</f>
        <v/>
      </c>
      <c r="H967" s="1">
        <f>IF(F967="","",VLOOKUP(F967,'FORNECEDORES X COMPRADOR'!A:E,5,0))</f>
        <v/>
      </c>
      <c r="I967" s="36">
        <f>IF(D967="","",VLOOKUP(D967,'produto-estoque-total-7'!A:AB,15,0))</f>
        <v/>
      </c>
      <c r="J967" s="36">
        <f>IF(D967="","",VLOOKUP(D967,'produto-estoque-total-7'!A:AB,19,0))</f>
        <v/>
      </c>
      <c r="K967" s="1">
        <f>IF(D967="","",VLOOKUP(D967,'produto-estoque-total-7'!A:AB,20,0))</f>
        <v/>
      </c>
      <c r="L967" s="36">
        <f>IF(D967="","",VLOOKUP(D967,'produto-estoque-total-7'!A:AB,17,0))</f>
        <v/>
      </c>
      <c r="M967" s="1">
        <f>IF(D967="","",VLOOKUP(D967,'produto-estoque-total-7'!A:AB,18,0))</f>
        <v/>
      </c>
      <c r="N967" s="36">
        <f>IF(D967="","",VLOOKUP(D967,'produto-estoque-total-7'!A:AB,21,0))</f>
        <v/>
      </c>
      <c r="O967" s="1">
        <f>IF(D967="","",VLOOKUP(D967,'produto-estoque-total-7'!A:AB,22,0))</f>
        <v/>
      </c>
      <c r="P967" s="36">
        <f>IF(D967="","",VLOOKUP(D967,'produto-estoque-total-7'!A:AB,23,0))</f>
        <v/>
      </c>
      <c r="Q967" s="1">
        <f>IF(D967="","",VLOOKUP(D967,'produto-estoque-total-7'!A:AB,24,0))</f>
        <v/>
      </c>
      <c r="R967" s="38">
        <f>IFERROR(IF(D967="","",VLOOKUP(D967,'produto-venda-7'!B:N,13,0)),"C")</f>
        <v/>
      </c>
      <c r="S967" s="39">
        <f>IF(D967="","",VLOOKUP(D967,'produto-estoque-total-7'!A:AB,6,0))</f>
        <v/>
      </c>
      <c r="T967" s="39">
        <f>IF(D967="","",VLOOKUP(D967,'produto-estoque-total-7'!A:AB,5,0))</f>
        <v/>
      </c>
      <c r="U967" s="40">
        <f>IF(D967="","",VLOOKUP(D967,'produto-estoque-total-7'!A:AB,11,0))</f>
        <v/>
      </c>
      <c r="V967" s="41">
        <f>IF(D967="","",IFERROR(VLOOKUP(D967,'produto-entrada-7'!A:M,10,0),0))</f>
        <v/>
      </c>
      <c r="W967" s="42" t="n"/>
      <c r="X967" s="39">
        <f>IF(D967="","",VLOOKUP(D967,'produto-estoque-total-7'!A:AB,8,0))</f>
        <v/>
      </c>
      <c r="Y967" s="39">
        <f>IF(D967="","",VLOOKUP(D967,'produto-estoque-total-7'!A:AB,9,0))</f>
        <v/>
      </c>
      <c r="Z967" s="39">
        <f>IF(D967="","",VLOOKUP(D967,'produto-estoque-total-7'!A:AB,10,0))</f>
        <v/>
      </c>
      <c r="AA967" s="39">
        <f>IFERROR(IF(D967="","",VLOOKUP(D967,'produto-venda-7'!B:N,4,0)),0)</f>
        <v/>
      </c>
      <c r="AB967" s="39">
        <f>IFERROR(IF(D967="","",VLOOKUP(D967,'produto-venda-7'!B:N,5,0)),0)</f>
        <v/>
      </c>
      <c r="AC967" s="39">
        <f>IF(D967="","",IFERROR(AA967/90,0))</f>
        <v/>
      </c>
      <c r="AD967" s="36">
        <f>IF(D967="","",IFERROR(VLOOKUP(D967,'produto-entrada-7'!A:M,4,0),0))</f>
        <v/>
      </c>
      <c r="AE967" s="36">
        <f>IFERROR(IF(D967="","",VLOOKUP(D967,'produto-venda-7'!B:N,10,0)),0)</f>
        <v/>
      </c>
      <c r="AF967" s="36">
        <f>IF(D967="","",IFERROR(VLOOKUP(D967,'produto-entrada-7'!A:M,11,0),0))</f>
        <v/>
      </c>
      <c r="AG967" s="1">
        <f>IF(D967="","",IFERROR(VLOOKUP(D967,'produto-entrada-7'!A:M,12,0),0))</f>
        <v/>
      </c>
      <c r="AH967" s="1">
        <f>IF(D967="","",IFERROR(VLOOKUP(D967,'produto-entrada-7'!A:M,13,0),0))</f>
        <v/>
      </c>
      <c r="AI967" s="36">
        <f>IFERROR(IF(D967="","",VLOOKUP(D967,'produto-venda-7'!B:N,11,0)),0)</f>
        <v/>
      </c>
      <c r="AJ967" s="43">
        <f>IF(D967="","",IFERROR(AI967*AB967,0))</f>
        <v/>
      </c>
      <c r="AK967" s="44">
        <f>IFERROR(IF(D967="","",VLOOKUP(F967,'ANALISE FORNECEDOR'!$A:$I,8,0)),"")</f>
        <v/>
      </c>
      <c r="AL967" s="44">
        <f>IF(D967="","",AVERAGE(AM967,AK967))</f>
        <v/>
      </c>
      <c r="AM967" s="44">
        <f>IFERROR(IF(D967="","",VLOOKUP(F967,'ANALISE FORNECEDOR'!$A:$I,9,0)),"")</f>
        <v/>
      </c>
      <c r="AN967" s="45">
        <f>IF(D967="","",IF(Y967&gt;12,AI967*(U967+Y967),AI967*U967))</f>
        <v/>
      </c>
      <c r="AO967" s="45">
        <f>IF(D967="","",IF(Y967&gt;12,AI967*(U967+V967+Y967),AI967*(U967+V967)))</f>
        <v/>
      </c>
      <c r="AP967" s="46">
        <f>IF(D967="","",IF(Y967&gt;12,AG967*(U967+Y967),AG967*U967))</f>
        <v/>
      </c>
      <c r="AQ967" s="46">
        <f>IF(D967="","",IF(Y967&gt;12,AG967*(U967+V967+Y967),AG967*(U967+V967)))</f>
        <v/>
      </c>
      <c r="AR967" s="46">
        <f>IF(D967="","",IF(OR(R967="A",R967="AA",R967="AAA"),AP967,0))</f>
        <v/>
      </c>
      <c r="AS967" s="46">
        <f>IF(D967="","",IF(R967="B",AP967,0))</f>
        <v/>
      </c>
      <c r="AT967" s="46">
        <f>IF(D967="","",IF(R967="C",AP967,0))</f>
        <v/>
      </c>
      <c r="AU967" s="47">
        <f>IF(D967="","",IFERROR(AN967/AJ967,0))</f>
        <v/>
      </c>
      <c r="AV967" s="47">
        <f>IF(D967="","",IFERROR(((AO967)/AJ967),0))</f>
        <v/>
      </c>
      <c r="AW967" s="48">
        <f>IF(D967="","",IF(OR(S967="S",NOT(AND(ISNUMBER(AC967),ISNUMBER(AL967),AC967*AL967&gt;=0))),0,AC967*AL967))</f>
        <v/>
      </c>
      <c r="AX967" s="49">
        <f>IFERROR(IF(D967="","",AW967*AG967),0)</f>
        <v/>
      </c>
      <c r="AY967" s="48">
        <f>IF(D967="","",IF(OR(S967="S",NOT(AND(ISNUMBER(AC967),ISNUMBER(AK967),AC967*AK967&gt;=0))),0,AC967*AK967))</f>
        <v/>
      </c>
      <c r="AZ967" s="48">
        <f>IFERROR(IF(D967="","",IF(AY967=0,0,IF(((AY967)-(U967+Y967))&lt;0,0,(AY967)-U967))),0)</f>
        <v/>
      </c>
      <c r="BA967" s="49">
        <f>IF(D967="","",AZ967*AG967)</f>
        <v/>
      </c>
      <c r="BB967" s="49">
        <f>IF(D967="","",IF(OR(R967="A",R967="AA",R967="AAA"),BA967,0))</f>
        <v/>
      </c>
      <c r="BC967" s="49">
        <f>IF(D967="","",IF(R967="B",BA967,0))</f>
        <v/>
      </c>
      <c r="BD967" s="49">
        <f>IF(D967="","",IF(R967="B",BA967,0))</f>
        <v/>
      </c>
      <c r="BE967" s="49">
        <f>IF(D967="","",IF(S967="S",
1,
IF(AC967=0,
1,
IF(
IFERROR(((U967+Y967)*AG967)/((AC967*AK967)*AG967),0)&lt;0,
0,
IF(
IFERROR(((U967+Y967)*AG967)/((AC967*AK967)*AG967),0)&gt;1,
1,
IFERROR(((U967+Y967)*AG967)/((AC967*AK967)*AG967),0)
)
)
)
))</f>
        <v/>
      </c>
      <c r="BF967" s="49">
        <f>IF(D967="","",IF(S967="S",
1,
IF(AC967=0,
1,
IF(
IFERROR(((U967+V967+Y967)*AG967)/((AC967*AK967)*AG967),0)&lt;0,
0,
IF(
IFERROR(((U967+V967+Y967)*AG967)/((AC967*AK967)*AG967),0)&gt;1,
1,
IFERROR(((U967+V967+Y967)*AG967)/((AC967*AK967)*AG967),0)
)
)
)
))</f>
        <v/>
      </c>
      <c r="BG967" s="50">
        <f>IF(D967="","",IF(S967="S",0,IF(AND(ISNUMBER(AC967),ISNUMBER(AM967)),IF(OR(AC967*AM967&lt;0,ISERR(AC967*AM967)),0,AC967*AM967),0)))</f>
        <v/>
      </c>
      <c r="BH967" s="50">
        <f>IF(D967="","",IF(BY967&gt;TODAY()-60,0,IF(Y967&gt;12,MAX(0,(U967+Y967)-BG967),MAX(0,U967-BG967))))</f>
        <v/>
      </c>
      <c r="BI967" s="51">
        <f>IF(D967="","",BH967*AG967)</f>
        <v/>
      </c>
      <c r="BJ967" s="51">
        <f>IF(D967="","",IF(OR(R967="A",R967="AA",R967="AAA"),BI967,0))</f>
        <v/>
      </c>
      <c r="BK967" s="51">
        <f>IF(D967="","",IF(R967="B",BI967,0))</f>
        <v/>
      </c>
      <c r="BL967" s="51">
        <f>IF(D967="","",IF(R967="C",BI967,0))</f>
        <v/>
      </c>
      <c r="BM967" s="51">
        <f>IF(D967="","",IFERROR(MAX(0,MIN(BI967/AP967,1)),0))</f>
        <v/>
      </c>
      <c r="BN967" s="52">
        <f>IF(D967="","",AB967*AG967)</f>
        <v/>
      </c>
      <c r="BO967" s="52">
        <f>IF(D967="","",(U967+V967+X967)*AG967)</f>
        <v/>
      </c>
      <c r="BP967" s="52">
        <f>IF(D967="","",(AB967*3)*AG967)</f>
        <v/>
      </c>
      <c r="BQ967" s="52">
        <f>IF(D967="","",IF(BO967-BP967&gt;0,0,BO967-BP967))</f>
        <v/>
      </c>
      <c r="BR967" s="52">
        <f>IF(D967="","",IF(BO967-BP967-BN967&gt;0,0,BO967-BP967-BN967))</f>
        <v/>
      </c>
      <c r="BS967" s="53">
        <f>IF(D967="","",IFERROR(AB967*AI967,0))</f>
        <v/>
      </c>
      <c r="BT967" s="53">
        <f>IF(D967="","",IFERROR(IF(X967&gt;12, AI967*(U967+V967+X967), AI967*(U967+V967)),0))</f>
        <v/>
      </c>
      <c r="BU967" s="53">
        <f>IF(D967="","",IFERROR(((AB967*3)*AI967),0))</f>
        <v/>
      </c>
      <c r="BV967" s="53">
        <f>IF(D967="","",IF(BT967-BU967&gt;0,0,BT967-BU967))</f>
        <v/>
      </c>
      <c r="BW967" s="53">
        <f>IF(D967="","",IF(BT967-BU967-BS967&gt;0,0,BT967-BU967-BS967))</f>
        <v/>
      </c>
      <c r="BX967" s="36">
        <f>IF(D967="","",IFERROR(VLOOKUP(D967,'produto-entrada-7'!A:M,3,0),"SEM PEDIDO"))</f>
        <v/>
      </c>
      <c r="BY967" s="36">
        <f>IF(D967="","",VLOOKUP(D967,'produto-estoque-total-7'!A:AB,25,0))</f>
        <v/>
      </c>
      <c r="BZ967" s="36">
        <f>IF(D967="","",IFERROR(VLOOKUP(D967,'produto-estoque-total-7'!A:AB,26,0)/100,0))</f>
        <v/>
      </c>
      <c r="CA967" s="36">
        <f>IF(D967="","",IFERROR(VLOOKUP(D967,'produto-estoque-total-7'!A:AB,27,0)/100,0))</f>
        <v/>
      </c>
      <c r="CB967" s="41">
        <f>IF(D967="","",V967*AF967)</f>
        <v/>
      </c>
      <c r="CC967" s="41">
        <f>IF(D967="","",V967*AI967)</f>
        <v/>
      </c>
      <c r="CD967" s="54">
        <f>IF(D967="","",VLOOKUP(D967,'produto-estoque-total-7'!A:AB,28,0))</f>
        <v/>
      </c>
    </row>
    <row r="968">
      <c r="A968" s="36">
        <f>IF(D968="","",VLOOKUP(D968,'produto-estoque-total-7'!A:AB,3,0))</f>
        <v/>
      </c>
      <c r="B968" s="1">
        <f>IF(D968="","",VLOOKUP(D968,'produto-estoque-total-7'!A:AB,12,0))</f>
        <v/>
      </c>
      <c r="C968" s="1">
        <f>IF(D968="","",VLOOKUP(D968,'produto-estoque-total-7'!A:AB,2,0))</f>
        <v/>
      </c>
      <c r="D968" s="37">
        <f>IFERROR(IF('produto-estoque-total-7'!A967="","",'produto-estoque-total-7'!A967),"")</f>
        <v/>
      </c>
      <c r="E968" s="1">
        <f>IF(D968="","",VLOOKUP(D968,'produto-estoque-total-7'!A:AB,4,0))</f>
        <v/>
      </c>
      <c r="F968" s="36">
        <f>IF(D968="","",VLOOKUP(D968,'produto-estoque-total-7'!A:AB,13,0))</f>
        <v/>
      </c>
      <c r="G968" s="1">
        <f>IF(F968="","",VLOOKUP(F968,'FORNECEDORES X COMPRADOR'!A:D,4,0))</f>
        <v/>
      </c>
      <c r="H968" s="1">
        <f>IF(F968="","",VLOOKUP(F968,'FORNECEDORES X COMPRADOR'!A:E,5,0))</f>
        <v/>
      </c>
      <c r="I968" s="36">
        <f>IF(D968="","",VLOOKUP(D968,'produto-estoque-total-7'!A:AB,15,0))</f>
        <v/>
      </c>
      <c r="J968" s="36">
        <f>IF(D968="","",VLOOKUP(D968,'produto-estoque-total-7'!A:AB,19,0))</f>
        <v/>
      </c>
      <c r="K968" s="1">
        <f>IF(D968="","",VLOOKUP(D968,'produto-estoque-total-7'!A:AB,20,0))</f>
        <v/>
      </c>
      <c r="L968" s="36">
        <f>IF(D968="","",VLOOKUP(D968,'produto-estoque-total-7'!A:AB,17,0))</f>
        <v/>
      </c>
      <c r="M968" s="1">
        <f>IF(D968="","",VLOOKUP(D968,'produto-estoque-total-7'!A:AB,18,0))</f>
        <v/>
      </c>
      <c r="N968" s="36">
        <f>IF(D968="","",VLOOKUP(D968,'produto-estoque-total-7'!A:AB,21,0))</f>
        <v/>
      </c>
      <c r="O968" s="1">
        <f>IF(D968="","",VLOOKUP(D968,'produto-estoque-total-7'!A:AB,22,0))</f>
        <v/>
      </c>
      <c r="P968" s="36">
        <f>IF(D968="","",VLOOKUP(D968,'produto-estoque-total-7'!A:AB,23,0))</f>
        <v/>
      </c>
      <c r="Q968" s="1">
        <f>IF(D968="","",VLOOKUP(D968,'produto-estoque-total-7'!A:AB,24,0))</f>
        <v/>
      </c>
      <c r="R968" s="38">
        <f>IFERROR(IF(D968="","",VLOOKUP(D968,'produto-venda-7'!B:N,13,0)),"C")</f>
        <v/>
      </c>
      <c r="S968" s="39">
        <f>IF(D968="","",VLOOKUP(D968,'produto-estoque-total-7'!A:AB,6,0))</f>
        <v/>
      </c>
      <c r="T968" s="39">
        <f>IF(D968="","",VLOOKUP(D968,'produto-estoque-total-7'!A:AB,5,0))</f>
        <v/>
      </c>
      <c r="U968" s="40">
        <f>IF(D968="","",VLOOKUP(D968,'produto-estoque-total-7'!A:AB,11,0))</f>
        <v/>
      </c>
      <c r="V968" s="41">
        <f>IF(D968="","",IFERROR(VLOOKUP(D968,'produto-entrada-7'!A:M,10,0),0))</f>
        <v/>
      </c>
      <c r="W968" s="42" t="n"/>
      <c r="X968" s="39">
        <f>IF(D968="","",VLOOKUP(D968,'produto-estoque-total-7'!A:AB,8,0))</f>
        <v/>
      </c>
      <c r="Y968" s="39">
        <f>IF(D968="","",VLOOKUP(D968,'produto-estoque-total-7'!A:AB,9,0))</f>
        <v/>
      </c>
      <c r="Z968" s="39">
        <f>IF(D968="","",VLOOKUP(D968,'produto-estoque-total-7'!A:AB,10,0))</f>
        <v/>
      </c>
      <c r="AA968" s="39">
        <f>IFERROR(IF(D968="","",VLOOKUP(D968,'produto-venda-7'!B:N,4,0)),0)</f>
        <v/>
      </c>
      <c r="AB968" s="39">
        <f>IFERROR(IF(D968="","",VLOOKUP(D968,'produto-venda-7'!B:N,5,0)),0)</f>
        <v/>
      </c>
      <c r="AC968" s="39">
        <f>IF(D968="","",IFERROR(AA968/90,0))</f>
        <v/>
      </c>
      <c r="AD968" s="36">
        <f>IF(D968="","",IFERROR(VLOOKUP(D968,'produto-entrada-7'!A:M,4,0),0))</f>
        <v/>
      </c>
      <c r="AE968" s="36">
        <f>IFERROR(IF(D968="","",VLOOKUP(D968,'produto-venda-7'!B:N,10,0)),0)</f>
        <v/>
      </c>
      <c r="AF968" s="36">
        <f>IF(D968="","",IFERROR(VLOOKUP(D968,'produto-entrada-7'!A:M,11,0),0))</f>
        <v/>
      </c>
      <c r="AG968" s="1">
        <f>IF(D968="","",IFERROR(VLOOKUP(D968,'produto-entrada-7'!A:M,12,0),0))</f>
        <v/>
      </c>
      <c r="AH968" s="1">
        <f>IF(D968="","",IFERROR(VLOOKUP(D968,'produto-entrada-7'!A:M,13,0),0))</f>
        <v/>
      </c>
      <c r="AI968" s="36">
        <f>IFERROR(IF(D968="","",VLOOKUP(D968,'produto-venda-7'!B:N,11,0)),0)</f>
        <v/>
      </c>
      <c r="AJ968" s="43">
        <f>IF(D968="","",IFERROR(AI968*AB968,0))</f>
        <v/>
      </c>
      <c r="AK968" s="44">
        <f>IFERROR(IF(D968="","",VLOOKUP(F968,'ANALISE FORNECEDOR'!$A:$I,8,0)),"")</f>
        <v/>
      </c>
      <c r="AL968" s="44">
        <f>IF(D968="","",AVERAGE(AM968,AK968))</f>
        <v/>
      </c>
      <c r="AM968" s="44">
        <f>IFERROR(IF(D968="","",VLOOKUP(F968,'ANALISE FORNECEDOR'!$A:$I,9,0)),"")</f>
        <v/>
      </c>
      <c r="AN968" s="45">
        <f>IF(D968="","",IF(Y968&gt;12,AI968*(U968+Y968),AI968*U968))</f>
        <v/>
      </c>
      <c r="AO968" s="45">
        <f>IF(D968="","",IF(Y968&gt;12,AI968*(U968+V968+Y968),AI968*(U968+V968)))</f>
        <v/>
      </c>
      <c r="AP968" s="46">
        <f>IF(D968="","",IF(Y968&gt;12,AG968*(U968+Y968),AG968*U968))</f>
        <v/>
      </c>
      <c r="AQ968" s="46">
        <f>IF(D968="","",IF(Y968&gt;12,AG968*(U968+V968+Y968),AG968*(U968+V968)))</f>
        <v/>
      </c>
      <c r="AR968" s="46">
        <f>IF(D968="","",IF(OR(R968="A",R968="AA",R968="AAA"),AP968,0))</f>
        <v/>
      </c>
      <c r="AS968" s="46">
        <f>IF(D968="","",IF(R968="B",AP968,0))</f>
        <v/>
      </c>
      <c r="AT968" s="46">
        <f>IF(D968="","",IF(R968="C",AP968,0))</f>
        <v/>
      </c>
      <c r="AU968" s="47">
        <f>IF(D968="","",IFERROR(AN968/AJ968,0))</f>
        <v/>
      </c>
      <c r="AV968" s="47">
        <f>IF(D968="","",IFERROR(((AO968)/AJ968),0))</f>
        <v/>
      </c>
      <c r="AW968" s="48">
        <f>IF(D968="","",IF(OR(S968="S",NOT(AND(ISNUMBER(AC968),ISNUMBER(AL968),AC968*AL968&gt;=0))),0,AC968*AL968))</f>
        <v/>
      </c>
      <c r="AX968" s="49">
        <f>IFERROR(IF(D968="","",AW968*AG968),0)</f>
        <v/>
      </c>
      <c r="AY968" s="48">
        <f>IF(D968="","",IF(OR(S968="S",NOT(AND(ISNUMBER(AC968),ISNUMBER(AK968),AC968*AK968&gt;=0))),0,AC968*AK968))</f>
        <v/>
      </c>
      <c r="AZ968" s="48">
        <f>IFERROR(IF(D968="","",IF(AY968=0,0,IF(((AY968)-(U968+Y968))&lt;0,0,(AY968)-U968))),0)</f>
        <v/>
      </c>
      <c r="BA968" s="49">
        <f>IF(D968="","",AZ968*AG968)</f>
        <v/>
      </c>
      <c r="BB968" s="49">
        <f>IF(D968="","",IF(OR(R968="A",R968="AA",R968="AAA"),BA968,0))</f>
        <v/>
      </c>
      <c r="BC968" s="49">
        <f>IF(D968="","",IF(R968="B",BA968,0))</f>
        <v/>
      </c>
      <c r="BD968" s="49">
        <f>IF(D968="","",IF(R968="B",BA968,0))</f>
        <v/>
      </c>
      <c r="BE968" s="49">
        <f>IF(D968="","",IF(S968="S",
1,
IF(AC968=0,
1,
IF(
IFERROR(((U968+Y968)*AG968)/((AC968*AK968)*AG968),0)&lt;0,
0,
IF(
IFERROR(((U968+Y968)*AG968)/((AC968*AK968)*AG968),0)&gt;1,
1,
IFERROR(((U968+Y968)*AG968)/((AC968*AK968)*AG968),0)
)
)
)
))</f>
        <v/>
      </c>
      <c r="BF968" s="49">
        <f>IF(D968="","",IF(S968="S",
1,
IF(AC968=0,
1,
IF(
IFERROR(((U968+V968+Y968)*AG968)/((AC968*AK968)*AG968),0)&lt;0,
0,
IF(
IFERROR(((U968+V968+Y968)*AG968)/((AC968*AK968)*AG968),0)&gt;1,
1,
IFERROR(((U968+V968+Y968)*AG968)/((AC968*AK968)*AG968),0)
)
)
)
))</f>
        <v/>
      </c>
      <c r="BG968" s="50">
        <f>IF(D968="","",IF(S968="S",0,IF(AND(ISNUMBER(AC968),ISNUMBER(AM968)),IF(OR(AC968*AM968&lt;0,ISERR(AC968*AM968)),0,AC968*AM968),0)))</f>
        <v/>
      </c>
      <c r="BH968" s="50">
        <f>IF(D968="","",IF(BY968&gt;TODAY()-60,0,IF(Y968&gt;12,MAX(0,(U968+Y968)-BG968),MAX(0,U968-BG968))))</f>
        <v/>
      </c>
      <c r="BI968" s="51">
        <f>IF(D968="","",BH968*AG968)</f>
        <v/>
      </c>
      <c r="BJ968" s="51">
        <f>IF(D968="","",IF(OR(R968="A",R968="AA",R968="AAA"),BI968,0))</f>
        <v/>
      </c>
      <c r="BK968" s="51">
        <f>IF(D968="","",IF(R968="B",BI968,0))</f>
        <v/>
      </c>
      <c r="BL968" s="51">
        <f>IF(D968="","",IF(R968="C",BI968,0))</f>
        <v/>
      </c>
      <c r="BM968" s="51">
        <f>IF(D968="","",IFERROR(MAX(0,MIN(BI968/AP968,1)),0))</f>
        <v/>
      </c>
      <c r="BN968" s="52">
        <f>IF(D968="","",AB968*AG968)</f>
        <v/>
      </c>
      <c r="BO968" s="52">
        <f>IF(D968="","",(U968+V968+X968)*AG968)</f>
        <v/>
      </c>
      <c r="BP968" s="52">
        <f>IF(D968="","",(AB968*3)*AG968)</f>
        <v/>
      </c>
      <c r="BQ968" s="52">
        <f>IF(D968="","",IF(BO968-BP968&gt;0,0,BO968-BP968))</f>
        <v/>
      </c>
      <c r="BR968" s="52">
        <f>IF(D968="","",IF(BO968-BP968-BN968&gt;0,0,BO968-BP968-BN968))</f>
        <v/>
      </c>
      <c r="BS968" s="53">
        <f>IF(D968="","",IFERROR(AB968*AI968,0))</f>
        <v/>
      </c>
      <c r="BT968" s="53">
        <f>IF(D968="","",IFERROR(IF(X968&gt;12, AI968*(U968+V968+X968), AI968*(U968+V968)),0))</f>
        <v/>
      </c>
      <c r="BU968" s="53">
        <f>IF(D968="","",IFERROR(((AB968*3)*AI968),0))</f>
        <v/>
      </c>
      <c r="BV968" s="53">
        <f>IF(D968="","",IF(BT968-BU968&gt;0,0,BT968-BU968))</f>
        <v/>
      </c>
      <c r="BW968" s="53">
        <f>IF(D968="","",IF(BT968-BU968-BS968&gt;0,0,BT968-BU968-BS968))</f>
        <v/>
      </c>
      <c r="BX968" s="36">
        <f>IF(D968="","",IFERROR(VLOOKUP(D968,'produto-entrada-7'!A:M,3,0),"SEM PEDIDO"))</f>
        <v/>
      </c>
      <c r="BY968" s="36">
        <f>IF(D968="","",VLOOKUP(D968,'produto-estoque-total-7'!A:AB,25,0))</f>
        <v/>
      </c>
      <c r="BZ968" s="36">
        <f>IF(D968="","",IFERROR(VLOOKUP(D968,'produto-estoque-total-7'!A:AB,26,0)/100,0))</f>
        <v/>
      </c>
      <c r="CA968" s="36">
        <f>IF(D968="","",IFERROR(VLOOKUP(D968,'produto-estoque-total-7'!A:AB,27,0)/100,0))</f>
        <v/>
      </c>
      <c r="CB968" s="41">
        <f>IF(D968="","",V968*AF968)</f>
        <v/>
      </c>
      <c r="CC968" s="41">
        <f>IF(D968="","",V968*AI968)</f>
        <v/>
      </c>
      <c r="CD968" s="54">
        <f>IF(D968="","",VLOOKUP(D968,'produto-estoque-total-7'!A:AB,28,0))</f>
        <v/>
      </c>
    </row>
    <row r="969">
      <c r="A969" s="36">
        <f>IF(D969="","",VLOOKUP(D969,'produto-estoque-total-7'!A:AB,3,0))</f>
        <v/>
      </c>
      <c r="B969" s="1">
        <f>IF(D969="","",VLOOKUP(D969,'produto-estoque-total-7'!A:AB,12,0))</f>
        <v/>
      </c>
      <c r="C969" s="1">
        <f>IF(D969="","",VLOOKUP(D969,'produto-estoque-total-7'!A:AB,2,0))</f>
        <v/>
      </c>
      <c r="D969" s="37">
        <f>IFERROR(IF('produto-estoque-total-7'!A968="","",'produto-estoque-total-7'!A968),"")</f>
        <v/>
      </c>
      <c r="E969" s="1">
        <f>IF(D969="","",VLOOKUP(D969,'produto-estoque-total-7'!A:AB,4,0))</f>
        <v/>
      </c>
      <c r="F969" s="36">
        <f>IF(D969="","",VLOOKUP(D969,'produto-estoque-total-7'!A:AB,13,0))</f>
        <v/>
      </c>
      <c r="G969" s="1">
        <f>IF(F969="","",VLOOKUP(F969,'FORNECEDORES X COMPRADOR'!A:D,4,0))</f>
        <v/>
      </c>
      <c r="H969" s="1">
        <f>IF(F969="","",VLOOKUP(F969,'FORNECEDORES X COMPRADOR'!A:E,5,0))</f>
        <v/>
      </c>
      <c r="I969" s="36">
        <f>IF(D969="","",VLOOKUP(D969,'produto-estoque-total-7'!A:AB,15,0))</f>
        <v/>
      </c>
      <c r="J969" s="36">
        <f>IF(D969="","",VLOOKUP(D969,'produto-estoque-total-7'!A:AB,19,0))</f>
        <v/>
      </c>
      <c r="K969" s="1">
        <f>IF(D969="","",VLOOKUP(D969,'produto-estoque-total-7'!A:AB,20,0))</f>
        <v/>
      </c>
      <c r="L969" s="36">
        <f>IF(D969="","",VLOOKUP(D969,'produto-estoque-total-7'!A:AB,17,0))</f>
        <v/>
      </c>
      <c r="M969" s="1">
        <f>IF(D969="","",VLOOKUP(D969,'produto-estoque-total-7'!A:AB,18,0))</f>
        <v/>
      </c>
      <c r="N969" s="36">
        <f>IF(D969="","",VLOOKUP(D969,'produto-estoque-total-7'!A:AB,21,0))</f>
        <v/>
      </c>
      <c r="O969" s="1">
        <f>IF(D969="","",VLOOKUP(D969,'produto-estoque-total-7'!A:AB,22,0))</f>
        <v/>
      </c>
      <c r="P969" s="36">
        <f>IF(D969="","",VLOOKUP(D969,'produto-estoque-total-7'!A:AB,23,0))</f>
        <v/>
      </c>
      <c r="Q969" s="1">
        <f>IF(D969="","",VLOOKUP(D969,'produto-estoque-total-7'!A:AB,24,0))</f>
        <v/>
      </c>
      <c r="R969" s="38">
        <f>IFERROR(IF(D969="","",VLOOKUP(D969,'produto-venda-7'!B:N,13,0)),"C")</f>
        <v/>
      </c>
      <c r="S969" s="39">
        <f>IF(D969="","",VLOOKUP(D969,'produto-estoque-total-7'!A:AB,6,0))</f>
        <v/>
      </c>
      <c r="T969" s="39">
        <f>IF(D969="","",VLOOKUP(D969,'produto-estoque-total-7'!A:AB,5,0))</f>
        <v/>
      </c>
      <c r="U969" s="40">
        <f>IF(D969="","",VLOOKUP(D969,'produto-estoque-total-7'!A:AB,11,0))</f>
        <v/>
      </c>
      <c r="V969" s="41">
        <f>IF(D969="","",IFERROR(VLOOKUP(D969,'produto-entrada-7'!A:M,10,0),0))</f>
        <v/>
      </c>
      <c r="W969" s="42" t="n"/>
      <c r="X969" s="39">
        <f>IF(D969="","",VLOOKUP(D969,'produto-estoque-total-7'!A:AB,8,0))</f>
        <v/>
      </c>
      <c r="Y969" s="39">
        <f>IF(D969="","",VLOOKUP(D969,'produto-estoque-total-7'!A:AB,9,0))</f>
        <v/>
      </c>
      <c r="Z969" s="39">
        <f>IF(D969="","",VLOOKUP(D969,'produto-estoque-total-7'!A:AB,10,0))</f>
        <v/>
      </c>
      <c r="AA969" s="39">
        <f>IFERROR(IF(D969="","",VLOOKUP(D969,'produto-venda-7'!B:N,4,0)),0)</f>
        <v/>
      </c>
      <c r="AB969" s="39">
        <f>IFERROR(IF(D969="","",VLOOKUP(D969,'produto-venda-7'!B:N,5,0)),0)</f>
        <v/>
      </c>
      <c r="AC969" s="39">
        <f>IF(D969="","",IFERROR(AA969/90,0))</f>
        <v/>
      </c>
      <c r="AD969" s="36">
        <f>IF(D969="","",IFERROR(VLOOKUP(D969,'produto-entrada-7'!A:M,4,0),0))</f>
        <v/>
      </c>
      <c r="AE969" s="36">
        <f>IFERROR(IF(D969="","",VLOOKUP(D969,'produto-venda-7'!B:N,10,0)),0)</f>
        <v/>
      </c>
      <c r="AF969" s="36">
        <f>IF(D969="","",IFERROR(VLOOKUP(D969,'produto-entrada-7'!A:M,11,0),0))</f>
        <v/>
      </c>
      <c r="AG969" s="1">
        <f>IF(D969="","",IFERROR(VLOOKUP(D969,'produto-entrada-7'!A:M,12,0),0))</f>
        <v/>
      </c>
      <c r="AH969" s="1">
        <f>IF(D969="","",IFERROR(VLOOKUP(D969,'produto-entrada-7'!A:M,13,0),0))</f>
        <v/>
      </c>
      <c r="AI969" s="36">
        <f>IFERROR(IF(D969="","",VLOOKUP(D969,'produto-venda-7'!B:N,11,0)),0)</f>
        <v/>
      </c>
      <c r="AJ969" s="43">
        <f>IF(D969="","",IFERROR(AI969*AB969,0))</f>
        <v/>
      </c>
      <c r="AK969" s="44">
        <f>IFERROR(IF(D969="","",VLOOKUP(F969,'ANALISE FORNECEDOR'!$A:$I,8,0)),"")</f>
        <v/>
      </c>
      <c r="AL969" s="44">
        <f>IF(D969="","",AVERAGE(AM969,AK969))</f>
        <v/>
      </c>
      <c r="AM969" s="44">
        <f>IFERROR(IF(D969="","",VLOOKUP(F969,'ANALISE FORNECEDOR'!$A:$I,9,0)),"")</f>
        <v/>
      </c>
      <c r="AN969" s="45">
        <f>IF(D969="","",IF(Y969&gt;12,AI969*(U969+Y969),AI969*U969))</f>
        <v/>
      </c>
      <c r="AO969" s="45">
        <f>IF(D969="","",IF(Y969&gt;12,AI969*(U969+V969+Y969),AI969*(U969+V969)))</f>
        <v/>
      </c>
      <c r="AP969" s="46">
        <f>IF(D969="","",IF(Y969&gt;12,AG969*(U969+Y969),AG969*U969))</f>
        <v/>
      </c>
      <c r="AQ969" s="46">
        <f>IF(D969="","",IF(Y969&gt;12,AG969*(U969+V969+Y969),AG969*(U969+V969)))</f>
        <v/>
      </c>
      <c r="AR969" s="46">
        <f>IF(D969="","",IF(OR(R969="A",R969="AA",R969="AAA"),AP969,0))</f>
        <v/>
      </c>
      <c r="AS969" s="46">
        <f>IF(D969="","",IF(R969="B",AP969,0))</f>
        <v/>
      </c>
      <c r="AT969" s="46">
        <f>IF(D969="","",IF(R969="C",AP969,0))</f>
        <v/>
      </c>
      <c r="AU969" s="47">
        <f>IF(D969="","",IFERROR(AN969/AJ969,0))</f>
        <v/>
      </c>
      <c r="AV969" s="47">
        <f>IF(D969="","",IFERROR(((AO969)/AJ969),0))</f>
        <v/>
      </c>
      <c r="AW969" s="48">
        <f>IF(D969="","",IF(OR(S969="S",NOT(AND(ISNUMBER(AC969),ISNUMBER(AL969),AC969*AL969&gt;=0))),0,AC969*AL969))</f>
        <v/>
      </c>
      <c r="AX969" s="49">
        <f>IFERROR(IF(D969="","",AW969*AG969),0)</f>
        <v/>
      </c>
      <c r="AY969" s="48">
        <f>IF(D969="","",IF(OR(S969="S",NOT(AND(ISNUMBER(AC969),ISNUMBER(AK969),AC969*AK969&gt;=0))),0,AC969*AK969))</f>
        <v/>
      </c>
      <c r="AZ969" s="48">
        <f>IFERROR(IF(D969="","",IF(AY969=0,0,IF(((AY969)-(U969+Y969))&lt;0,0,(AY969)-U969))),0)</f>
        <v/>
      </c>
      <c r="BA969" s="49">
        <f>IF(D969="","",AZ969*AG969)</f>
        <v/>
      </c>
      <c r="BB969" s="49">
        <f>IF(D969="","",IF(OR(R969="A",R969="AA",R969="AAA"),BA969,0))</f>
        <v/>
      </c>
      <c r="BC969" s="49">
        <f>IF(D969="","",IF(R969="B",BA969,0))</f>
        <v/>
      </c>
      <c r="BD969" s="49">
        <f>IF(D969="","",IF(R969="B",BA969,0))</f>
        <v/>
      </c>
      <c r="BE969" s="49">
        <f>IF(D969="","",IF(S969="S",
1,
IF(AC969=0,
1,
IF(
IFERROR(((U969+Y969)*AG969)/((AC969*AK969)*AG969),0)&lt;0,
0,
IF(
IFERROR(((U969+Y969)*AG969)/((AC969*AK969)*AG969),0)&gt;1,
1,
IFERROR(((U969+Y969)*AG969)/((AC969*AK969)*AG969),0)
)
)
)
))</f>
        <v/>
      </c>
      <c r="BF969" s="49">
        <f>IF(D969="","",IF(S969="S",
1,
IF(AC969=0,
1,
IF(
IFERROR(((U969+V969+Y969)*AG969)/((AC969*AK969)*AG969),0)&lt;0,
0,
IF(
IFERROR(((U969+V969+Y969)*AG969)/((AC969*AK969)*AG969),0)&gt;1,
1,
IFERROR(((U969+V969+Y969)*AG969)/((AC969*AK969)*AG969),0)
)
)
)
))</f>
        <v/>
      </c>
      <c r="BG969" s="50">
        <f>IF(D969="","",IF(S969="S",0,IF(AND(ISNUMBER(AC969),ISNUMBER(AM969)),IF(OR(AC969*AM969&lt;0,ISERR(AC969*AM969)),0,AC969*AM969),0)))</f>
        <v/>
      </c>
      <c r="BH969" s="50">
        <f>IF(D969="","",IF(BY969&gt;TODAY()-60,0,IF(Y969&gt;12,MAX(0,(U969+Y969)-BG969),MAX(0,U969-BG969))))</f>
        <v/>
      </c>
      <c r="BI969" s="51">
        <f>IF(D969="","",BH969*AG969)</f>
        <v/>
      </c>
      <c r="BJ969" s="51">
        <f>IF(D969="","",IF(OR(R969="A",R969="AA",R969="AAA"),BI969,0))</f>
        <v/>
      </c>
      <c r="BK969" s="51">
        <f>IF(D969="","",IF(R969="B",BI969,0))</f>
        <v/>
      </c>
      <c r="BL969" s="51">
        <f>IF(D969="","",IF(R969="C",BI969,0))</f>
        <v/>
      </c>
      <c r="BM969" s="51">
        <f>IF(D969="","",IFERROR(MAX(0,MIN(BI969/AP969,1)),0))</f>
        <v/>
      </c>
      <c r="BN969" s="52">
        <f>IF(D969="","",AB969*AG969)</f>
        <v/>
      </c>
      <c r="BO969" s="52">
        <f>IF(D969="","",(U969+V969+X969)*AG969)</f>
        <v/>
      </c>
      <c r="BP969" s="52">
        <f>IF(D969="","",(AB969*3)*AG969)</f>
        <v/>
      </c>
      <c r="BQ969" s="52">
        <f>IF(D969="","",IF(BO969-BP969&gt;0,0,BO969-BP969))</f>
        <v/>
      </c>
      <c r="BR969" s="52">
        <f>IF(D969="","",IF(BO969-BP969-BN969&gt;0,0,BO969-BP969-BN969))</f>
        <v/>
      </c>
      <c r="BS969" s="53">
        <f>IF(D969="","",IFERROR(AB969*AI969,0))</f>
        <v/>
      </c>
      <c r="BT969" s="53">
        <f>IF(D969="","",IFERROR(IF(X969&gt;12, AI969*(U969+V969+X969), AI969*(U969+V969)),0))</f>
        <v/>
      </c>
      <c r="BU969" s="53">
        <f>IF(D969="","",IFERROR(((AB969*3)*AI969),0))</f>
        <v/>
      </c>
      <c r="BV969" s="53">
        <f>IF(D969="","",IF(BT969-BU969&gt;0,0,BT969-BU969))</f>
        <v/>
      </c>
      <c r="BW969" s="53">
        <f>IF(D969="","",IF(BT969-BU969-BS969&gt;0,0,BT969-BU969-BS969))</f>
        <v/>
      </c>
      <c r="BX969" s="36">
        <f>IF(D969="","",IFERROR(VLOOKUP(D969,'produto-entrada-7'!A:M,3,0),"SEM PEDIDO"))</f>
        <v/>
      </c>
      <c r="BY969" s="36">
        <f>IF(D969="","",VLOOKUP(D969,'produto-estoque-total-7'!A:AB,25,0))</f>
        <v/>
      </c>
      <c r="BZ969" s="36">
        <f>IF(D969="","",IFERROR(VLOOKUP(D969,'produto-estoque-total-7'!A:AB,26,0)/100,0))</f>
        <v/>
      </c>
      <c r="CA969" s="36">
        <f>IF(D969="","",IFERROR(VLOOKUP(D969,'produto-estoque-total-7'!A:AB,27,0)/100,0))</f>
        <v/>
      </c>
      <c r="CB969" s="41">
        <f>IF(D969="","",V969*AF969)</f>
        <v/>
      </c>
      <c r="CC969" s="41">
        <f>IF(D969="","",V969*AI969)</f>
        <v/>
      </c>
      <c r="CD969" s="54">
        <f>IF(D969="","",VLOOKUP(D969,'produto-estoque-total-7'!A:AB,28,0))</f>
        <v/>
      </c>
    </row>
    <row r="970">
      <c r="A970" s="36">
        <f>IF(D970="","",VLOOKUP(D970,'produto-estoque-total-7'!A:AB,3,0))</f>
        <v/>
      </c>
      <c r="B970" s="1">
        <f>IF(D970="","",VLOOKUP(D970,'produto-estoque-total-7'!A:AB,12,0))</f>
        <v/>
      </c>
      <c r="C970" s="1">
        <f>IF(D970="","",VLOOKUP(D970,'produto-estoque-total-7'!A:AB,2,0))</f>
        <v/>
      </c>
      <c r="D970" s="37">
        <f>IFERROR(IF('produto-estoque-total-7'!A969="","",'produto-estoque-total-7'!A969),"")</f>
        <v/>
      </c>
      <c r="E970" s="1">
        <f>IF(D970="","",VLOOKUP(D970,'produto-estoque-total-7'!A:AB,4,0))</f>
        <v/>
      </c>
      <c r="F970" s="36">
        <f>IF(D970="","",VLOOKUP(D970,'produto-estoque-total-7'!A:AB,13,0))</f>
        <v/>
      </c>
      <c r="G970" s="1">
        <f>IF(F970="","",VLOOKUP(F970,'FORNECEDORES X COMPRADOR'!A:D,4,0))</f>
        <v/>
      </c>
      <c r="H970" s="1">
        <f>IF(F970="","",VLOOKUP(F970,'FORNECEDORES X COMPRADOR'!A:E,5,0))</f>
        <v/>
      </c>
      <c r="I970" s="36">
        <f>IF(D970="","",VLOOKUP(D970,'produto-estoque-total-7'!A:AB,15,0))</f>
        <v/>
      </c>
      <c r="J970" s="36">
        <f>IF(D970="","",VLOOKUP(D970,'produto-estoque-total-7'!A:AB,19,0))</f>
        <v/>
      </c>
      <c r="K970" s="1">
        <f>IF(D970="","",VLOOKUP(D970,'produto-estoque-total-7'!A:AB,20,0))</f>
        <v/>
      </c>
      <c r="L970" s="36">
        <f>IF(D970="","",VLOOKUP(D970,'produto-estoque-total-7'!A:AB,17,0))</f>
        <v/>
      </c>
      <c r="M970" s="1">
        <f>IF(D970="","",VLOOKUP(D970,'produto-estoque-total-7'!A:AB,18,0))</f>
        <v/>
      </c>
      <c r="N970" s="36">
        <f>IF(D970="","",VLOOKUP(D970,'produto-estoque-total-7'!A:AB,21,0))</f>
        <v/>
      </c>
      <c r="O970" s="1">
        <f>IF(D970="","",VLOOKUP(D970,'produto-estoque-total-7'!A:AB,22,0))</f>
        <v/>
      </c>
      <c r="P970" s="36">
        <f>IF(D970="","",VLOOKUP(D970,'produto-estoque-total-7'!A:AB,23,0))</f>
        <v/>
      </c>
      <c r="Q970" s="1">
        <f>IF(D970="","",VLOOKUP(D970,'produto-estoque-total-7'!A:AB,24,0))</f>
        <v/>
      </c>
      <c r="R970" s="38">
        <f>IFERROR(IF(D970="","",VLOOKUP(D970,'produto-venda-7'!B:N,13,0)),"C")</f>
        <v/>
      </c>
      <c r="S970" s="39">
        <f>IF(D970="","",VLOOKUP(D970,'produto-estoque-total-7'!A:AB,6,0))</f>
        <v/>
      </c>
      <c r="T970" s="39">
        <f>IF(D970="","",VLOOKUP(D970,'produto-estoque-total-7'!A:AB,5,0))</f>
        <v/>
      </c>
      <c r="U970" s="40">
        <f>IF(D970="","",VLOOKUP(D970,'produto-estoque-total-7'!A:AB,11,0))</f>
        <v/>
      </c>
      <c r="V970" s="41">
        <f>IF(D970="","",IFERROR(VLOOKUP(D970,'produto-entrada-7'!A:M,10,0),0))</f>
        <v/>
      </c>
      <c r="W970" s="42" t="n"/>
      <c r="X970" s="39">
        <f>IF(D970="","",VLOOKUP(D970,'produto-estoque-total-7'!A:AB,8,0))</f>
        <v/>
      </c>
      <c r="Y970" s="39">
        <f>IF(D970="","",VLOOKUP(D970,'produto-estoque-total-7'!A:AB,9,0))</f>
        <v/>
      </c>
      <c r="Z970" s="39">
        <f>IF(D970="","",VLOOKUP(D970,'produto-estoque-total-7'!A:AB,10,0))</f>
        <v/>
      </c>
      <c r="AA970" s="39">
        <f>IFERROR(IF(D970="","",VLOOKUP(D970,'produto-venda-7'!B:N,4,0)),0)</f>
        <v/>
      </c>
      <c r="AB970" s="39">
        <f>IFERROR(IF(D970="","",VLOOKUP(D970,'produto-venda-7'!B:N,5,0)),0)</f>
        <v/>
      </c>
      <c r="AC970" s="39">
        <f>IF(D970="","",IFERROR(AA970/90,0))</f>
        <v/>
      </c>
      <c r="AD970" s="36">
        <f>IF(D970="","",IFERROR(VLOOKUP(D970,'produto-entrada-7'!A:M,4,0),0))</f>
        <v/>
      </c>
      <c r="AE970" s="36">
        <f>IFERROR(IF(D970="","",VLOOKUP(D970,'produto-venda-7'!B:N,10,0)),0)</f>
        <v/>
      </c>
      <c r="AF970" s="36">
        <f>IF(D970="","",IFERROR(VLOOKUP(D970,'produto-entrada-7'!A:M,11,0),0))</f>
        <v/>
      </c>
      <c r="AG970" s="1">
        <f>IF(D970="","",IFERROR(VLOOKUP(D970,'produto-entrada-7'!A:M,12,0),0))</f>
        <v/>
      </c>
      <c r="AH970" s="1">
        <f>IF(D970="","",IFERROR(VLOOKUP(D970,'produto-entrada-7'!A:M,13,0),0))</f>
        <v/>
      </c>
      <c r="AI970" s="36">
        <f>IFERROR(IF(D970="","",VLOOKUP(D970,'produto-venda-7'!B:N,11,0)),0)</f>
        <v/>
      </c>
      <c r="AJ970" s="43">
        <f>IF(D970="","",IFERROR(AI970*AB970,0))</f>
        <v/>
      </c>
      <c r="AK970" s="44">
        <f>IFERROR(IF(D970="","",VLOOKUP(F970,'ANALISE FORNECEDOR'!$A:$I,8,0)),"")</f>
        <v/>
      </c>
      <c r="AL970" s="44">
        <f>IF(D970="","",AVERAGE(AM970,AK970))</f>
        <v/>
      </c>
      <c r="AM970" s="44">
        <f>IFERROR(IF(D970="","",VLOOKUP(F970,'ANALISE FORNECEDOR'!$A:$I,9,0)),"")</f>
        <v/>
      </c>
      <c r="AN970" s="45">
        <f>IF(D970="","",IF(Y970&gt;12,AI970*(U970+Y970),AI970*U970))</f>
        <v/>
      </c>
      <c r="AO970" s="45">
        <f>IF(D970="","",IF(Y970&gt;12,AI970*(U970+V970+Y970),AI970*(U970+V970)))</f>
        <v/>
      </c>
      <c r="AP970" s="46">
        <f>IF(D970="","",IF(Y970&gt;12,AG970*(U970+Y970),AG970*U970))</f>
        <v/>
      </c>
      <c r="AQ970" s="46">
        <f>IF(D970="","",IF(Y970&gt;12,AG970*(U970+V970+Y970),AG970*(U970+V970)))</f>
        <v/>
      </c>
      <c r="AR970" s="46">
        <f>IF(D970="","",IF(OR(R970="A",R970="AA",R970="AAA"),AP970,0))</f>
        <v/>
      </c>
      <c r="AS970" s="46">
        <f>IF(D970="","",IF(R970="B",AP970,0))</f>
        <v/>
      </c>
      <c r="AT970" s="46">
        <f>IF(D970="","",IF(R970="C",AP970,0))</f>
        <v/>
      </c>
      <c r="AU970" s="47">
        <f>IF(D970="","",IFERROR(AN970/AJ970,0))</f>
        <v/>
      </c>
      <c r="AV970" s="47">
        <f>IF(D970="","",IFERROR(((AO970)/AJ970),0))</f>
        <v/>
      </c>
      <c r="AW970" s="48">
        <f>IF(D970="","",IF(OR(S970="S",NOT(AND(ISNUMBER(AC970),ISNUMBER(AL970),AC970*AL970&gt;=0))),0,AC970*AL970))</f>
        <v/>
      </c>
      <c r="AX970" s="49">
        <f>IFERROR(IF(D970="","",AW970*AG970),0)</f>
        <v/>
      </c>
      <c r="AY970" s="48">
        <f>IF(D970="","",IF(OR(S970="S",NOT(AND(ISNUMBER(AC970),ISNUMBER(AK970),AC970*AK970&gt;=0))),0,AC970*AK970))</f>
        <v/>
      </c>
      <c r="AZ970" s="48">
        <f>IFERROR(IF(D970="","",IF(AY970=0,0,IF(((AY970)-(U970+Y970))&lt;0,0,(AY970)-U970))),0)</f>
        <v/>
      </c>
      <c r="BA970" s="49">
        <f>IF(D970="","",AZ970*AG970)</f>
        <v/>
      </c>
      <c r="BB970" s="49">
        <f>IF(D970="","",IF(OR(R970="A",R970="AA",R970="AAA"),BA970,0))</f>
        <v/>
      </c>
      <c r="BC970" s="49">
        <f>IF(D970="","",IF(R970="B",BA970,0))</f>
        <v/>
      </c>
      <c r="BD970" s="49">
        <f>IF(D970="","",IF(R970="B",BA970,0))</f>
        <v/>
      </c>
      <c r="BE970" s="49">
        <f>IF(D970="","",IF(S970="S",
1,
IF(AC970=0,
1,
IF(
IFERROR(((U970+Y970)*AG970)/((AC970*AK970)*AG970),0)&lt;0,
0,
IF(
IFERROR(((U970+Y970)*AG970)/((AC970*AK970)*AG970),0)&gt;1,
1,
IFERROR(((U970+Y970)*AG970)/((AC970*AK970)*AG970),0)
)
)
)
))</f>
        <v/>
      </c>
      <c r="BF970" s="49">
        <f>IF(D970="","",IF(S970="S",
1,
IF(AC970=0,
1,
IF(
IFERROR(((U970+V970+Y970)*AG970)/((AC970*AK970)*AG970),0)&lt;0,
0,
IF(
IFERROR(((U970+V970+Y970)*AG970)/((AC970*AK970)*AG970),0)&gt;1,
1,
IFERROR(((U970+V970+Y970)*AG970)/((AC970*AK970)*AG970),0)
)
)
)
))</f>
        <v/>
      </c>
      <c r="BG970" s="50">
        <f>IF(D970="","",IF(S970="S",0,IF(AND(ISNUMBER(AC970),ISNUMBER(AM970)),IF(OR(AC970*AM970&lt;0,ISERR(AC970*AM970)),0,AC970*AM970),0)))</f>
        <v/>
      </c>
      <c r="BH970" s="50">
        <f>IF(D970="","",IF(BY970&gt;TODAY()-60,0,IF(Y970&gt;12,MAX(0,(U970+Y970)-BG970),MAX(0,U970-BG970))))</f>
        <v/>
      </c>
      <c r="BI970" s="51">
        <f>IF(D970="","",BH970*AG970)</f>
        <v/>
      </c>
      <c r="BJ970" s="51">
        <f>IF(D970="","",IF(OR(R970="A",R970="AA",R970="AAA"),BI970,0))</f>
        <v/>
      </c>
      <c r="BK970" s="51">
        <f>IF(D970="","",IF(R970="B",BI970,0))</f>
        <v/>
      </c>
      <c r="BL970" s="51">
        <f>IF(D970="","",IF(R970="C",BI970,0))</f>
        <v/>
      </c>
      <c r="BM970" s="51">
        <f>IF(D970="","",IFERROR(MAX(0,MIN(BI970/AP970,1)),0))</f>
        <v/>
      </c>
      <c r="BN970" s="52">
        <f>IF(D970="","",AB970*AG970)</f>
        <v/>
      </c>
      <c r="BO970" s="52">
        <f>IF(D970="","",(U970+V970+X970)*AG970)</f>
        <v/>
      </c>
      <c r="BP970" s="52">
        <f>IF(D970="","",(AB970*3)*AG970)</f>
        <v/>
      </c>
      <c r="BQ970" s="52">
        <f>IF(D970="","",IF(BO970-BP970&gt;0,0,BO970-BP970))</f>
        <v/>
      </c>
      <c r="BR970" s="52">
        <f>IF(D970="","",IF(BO970-BP970-BN970&gt;0,0,BO970-BP970-BN970))</f>
        <v/>
      </c>
      <c r="BS970" s="53">
        <f>IF(D970="","",IFERROR(AB970*AI970,0))</f>
        <v/>
      </c>
      <c r="BT970" s="53">
        <f>IF(D970="","",IFERROR(IF(X970&gt;12, AI970*(U970+V970+X970), AI970*(U970+V970)),0))</f>
        <v/>
      </c>
      <c r="BU970" s="53">
        <f>IF(D970="","",IFERROR(((AB970*3)*AI970),0))</f>
        <v/>
      </c>
      <c r="BV970" s="53">
        <f>IF(D970="","",IF(BT970-BU970&gt;0,0,BT970-BU970))</f>
        <v/>
      </c>
      <c r="BW970" s="53">
        <f>IF(D970="","",IF(BT970-BU970-BS970&gt;0,0,BT970-BU970-BS970))</f>
        <v/>
      </c>
      <c r="BX970" s="36">
        <f>IF(D970="","",IFERROR(VLOOKUP(D970,'produto-entrada-7'!A:M,3,0),"SEM PEDIDO"))</f>
        <v/>
      </c>
      <c r="BY970" s="36">
        <f>IF(D970="","",VLOOKUP(D970,'produto-estoque-total-7'!A:AB,25,0))</f>
        <v/>
      </c>
      <c r="BZ970" s="36">
        <f>IF(D970="","",IFERROR(VLOOKUP(D970,'produto-estoque-total-7'!A:AB,26,0)/100,0))</f>
        <v/>
      </c>
      <c r="CA970" s="36">
        <f>IF(D970="","",IFERROR(VLOOKUP(D970,'produto-estoque-total-7'!A:AB,27,0)/100,0))</f>
        <v/>
      </c>
      <c r="CB970" s="41">
        <f>IF(D970="","",V970*AF970)</f>
        <v/>
      </c>
      <c r="CC970" s="41">
        <f>IF(D970="","",V970*AI970)</f>
        <v/>
      </c>
      <c r="CD970" s="54">
        <f>IF(D970="","",VLOOKUP(D970,'produto-estoque-total-7'!A:AB,28,0))</f>
        <v/>
      </c>
    </row>
    <row r="971">
      <c r="A971" s="36">
        <f>IF(D971="","",VLOOKUP(D971,'produto-estoque-total-7'!A:AB,3,0))</f>
        <v/>
      </c>
      <c r="B971" s="1">
        <f>IF(D971="","",VLOOKUP(D971,'produto-estoque-total-7'!A:AB,12,0))</f>
        <v/>
      </c>
      <c r="C971" s="1">
        <f>IF(D971="","",VLOOKUP(D971,'produto-estoque-total-7'!A:AB,2,0))</f>
        <v/>
      </c>
      <c r="D971" s="37">
        <f>IFERROR(IF('produto-estoque-total-7'!A970="","",'produto-estoque-total-7'!A970),"")</f>
        <v/>
      </c>
      <c r="E971" s="1">
        <f>IF(D971="","",VLOOKUP(D971,'produto-estoque-total-7'!A:AB,4,0))</f>
        <v/>
      </c>
      <c r="F971" s="36">
        <f>IF(D971="","",VLOOKUP(D971,'produto-estoque-total-7'!A:AB,13,0))</f>
        <v/>
      </c>
      <c r="G971" s="1">
        <f>IF(F971="","",VLOOKUP(F971,'FORNECEDORES X COMPRADOR'!A:D,4,0))</f>
        <v/>
      </c>
      <c r="H971" s="1">
        <f>IF(F971="","",VLOOKUP(F971,'FORNECEDORES X COMPRADOR'!A:E,5,0))</f>
        <v/>
      </c>
      <c r="I971" s="36">
        <f>IF(D971="","",VLOOKUP(D971,'produto-estoque-total-7'!A:AB,15,0))</f>
        <v/>
      </c>
      <c r="J971" s="36">
        <f>IF(D971="","",VLOOKUP(D971,'produto-estoque-total-7'!A:AB,19,0))</f>
        <v/>
      </c>
      <c r="K971" s="1">
        <f>IF(D971="","",VLOOKUP(D971,'produto-estoque-total-7'!A:AB,20,0))</f>
        <v/>
      </c>
      <c r="L971" s="36">
        <f>IF(D971="","",VLOOKUP(D971,'produto-estoque-total-7'!A:AB,17,0))</f>
        <v/>
      </c>
      <c r="M971" s="1">
        <f>IF(D971="","",VLOOKUP(D971,'produto-estoque-total-7'!A:AB,18,0))</f>
        <v/>
      </c>
      <c r="N971" s="36">
        <f>IF(D971="","",VLOOKUP(D971,'produto-estoque-total-7'!A:AB,21,0))</f>
        <v/>
      </c>
      <c r="O971" s="1">
        <f>IF(D971="","",VLOOKUP(D971,'produto-estoque-total-7'!A:AB,22,0))</f>
        <v/>
      </c>
      <c r="P971" s="36">
        <f>IF(D971="","",VLOOKUP(D971,'produto-estoque-total-7'!A:AB,23,0))</f>
        <v/>
      </c>
      <c r="Q971" s="1">
        <f>IF(D971="","",VLOOKUP(D971,'produto-estoque-total-7'!A:AB,24,0))</f>
        <v/>
      </c>
      <c r="R971" s="38">
        <f>IFERROR(IF(D971="","",VLOOKUP(D971,'produto-venda-7'!B:N,13,0)),"C")</f>
        <v/>
      </c>
      <c r="S971" s="39">
        <f>IF(D971="","",VLOOKUP(D971,'produto-estoque-total-7'!A:AB,6,0))</f>
        <v/>
      </c>
      <c r="T971" s="39">
        <f>IF(D971="","",VLOOKUP(D971,'produto-estoque-total-7'!A:AB,5,0))</f>
        <v/>
      </c>
      <c r="U971" s="40">
        <f>IF(D971="","",VLOOKUP(D971,'produto-estoque-total-7'!A:AB,11,0))</f>
        <v/>
      </c>
      <c r="V971" s="41">
        <f>IF(D971="","",IFERROR(VLOOKUP(D971,'produto-entrada-7'!A:M,10,0),0))</f>
        <v/>
      </c>
      <c r="W971" s="42" t="n"/>
      <c r="X971" s="39">
        <f>IF(D971="","",VLOOKUP(D971,'produto-estoque-total-7'!A:AB,8,0))</f>
        <v/>
      </c>
      <c r="Y971" s="39">
        <f>IF(D971="","",VLOOKUP(D971,'produto-estoque-total-7'!A:AB,9,0))</f>
        <v/>
      </c>
      <c r="Z971" s="39">
        <f>IF(D971="","",VLOOKUP(D971,'produto-estoque-total-7'!A:AB,10,0))</f>
        <v/>
      </c>
      <c r="AA971" s="39">
        <f>IFERROR(IF(D971="","",VLOOKUP(D971,'produto-venda-7'!B:N,4,0)),0)</f>
        <v/>
      </c>
      <c r="AB971" s="39">
        <f>IFERROR(IF(D971="","",VLOOKUP(D971,'produto-venda-7'!B:N,5,0)),0)</f>
        <v/>
      </c>
      <c r="AC971" s="39">
        <f>IF(D971="","",IFERROR(AA971/90,0))</f>
        <v/>
      </c>
      <c r="AD971" s="36">
        <f>IF(D971="","",IFERROR(VLOOKUP(D971,'produto-entrada-7'!A:M,4,0),0))</f>
        <v/>
      </c>
      <c r="AE971" s="36">
        <f>IFERROR(IF(D971="","",VLOOKUP(D971,'produto-venda-7'!B:N,10,0)),0)</f>
        <v/>
      </c>
      <c r="AF971" s="36">
        <f>IF(D971="","",IFERROR(VLOOKUP(D971,'produto-entrada-7'!A:M,11,0),0))</f>
        <v/>
      </c>
      <c r="AG971" s="1">
        <f>IF(D971="","",IFERROR(VLOOKUP(D971,'produto-entrada-7'!A:M,12,0),0))</f>
        <v/>
      </c>
      <c r="AH971" s="1">
        <f>IF(D971="","",IFERROR(VLOOKUP(D971,'produto-entrada-7'!A:M,13,0),0))</f>
        <v/>
      </c>
      <c r="AI971" s="36">
        <f>IFERROR(IF(D971="","",VLOOKUP(D971,'produto-venda-7'!B:N,11,0)),0)</f>
        <v/>
      </c>
      <c r="AJ971" s="43">
        <f>IF(D971="","",IFERROR(AI971*AB971,0))</f>
        <v/>
      </c>
      <c r="AK971" s="44">
        <f>IFERROR(IF(D971="","",VLOOKUP(F971,'ANALISE FORNECEDOR'!$A:$I,8,0)),"")</f>
        <v/>
      </c>
      <c r="AL971" s="44">
        <f>IF(D971="","",AVERAGE(AM971,AK971))</f>
        <v/>
      </c>
      <c r="AM971" s="44">
        <f>IFERROR(IF(D971="","",VLOOKUP(F971,'ANALISE FORNECEDOR'!$A:$I,9,0)),"")</f>
        <v/>
      </c>
      <c r="AN971" s="45">
        <f>IF(D971="","",IF(Y971&gt;12,AI971*(U971+Y971),AI971*U971))</f>
        <v/>
      </c>
      <c r="AO971" s="45">
        <f>IF(D971="","",IF(Y971&gt;12,AI971*(U971+V971+Y971),AI971*(U971+V971)))</f>
        <v/>
      </c>
      <c r="AP971" s="46">
        <f>IF(D971="","",IF(Y971&gt;12,AG971*(U971+Y971),AG971*U971))</f>
        <v/>
      </c>
      <c r="AQ971" s="46">
        <f>IF(D971="","",IF(Y971&gt;12,AG971*(U971+V971+Y971),AG971*(U971+V971)))</f>
        <v/>
      </c>
      <c r="AR971" s="46">
        <f>IF(D971="","",IF(OR(R971="A",R971="AA",R971="AAA"),AP971,0))</f>
        <v/>
      </c>
      <c r="AS971" s="46">
        <f>IF(D971="","",IF(R971="B",AP971,0))</f>
        <v/>
      </c>
      <c r="AT971" s="46">
        <f>IF(D971="","",IF(R971="C",AP971,0))</f>
        <v/>
      </c>
      <c r="AU971" s="47">
        <f>IF(D971="","",IFERROR(AN971/AJ971,0))</f>
        <v/>
      </c>
      <c r="AV971" s="47">
        <f>IF(D971="","",IFERROR(((AO971)/AJ971),0))</f>
        <v/>
      </c>
      <c r="AW971" s="48">
        <f>IF(D971="","",IF(OR(S971="S",NOT(AND(ISNUMBER(AC971),ISNUMBER(AL971),AC971*AL971&gt;=0))),0,AC971*AL971))</f>
        <v/>
      </c>
      <c r="AX971" s="49">
        <f>IFERROR(IF(D971="","",AW971*AG971),0)</f>
        <v/>
      </c>
      <c r="AY971" s="48">
        <f>IF(D971="","",IF(OR(S971="S",NOT(AND(ISNUMBER(AC971),ISNUMBER(AK971),AC971*AK971&gt;=0))),0,AC971*AK971))</f>
        <v/>
      </c>
      <c r="AZ971" s="48">
        <f>IFERROR(IF(D971="","",IF(AY971=0,0,IF(((AY971)-(U971+Y971))&lt;0,0,(AY971)-U971))),0)</f>
        <v/>
      </c>
      <c r="BA971" s="49">
        <f>IF(D971="","",AZ971*AG971)</f>
        <v/>
      </c>
      <c r="BB971" s="49">
        <f>IF(D971="","",IF(OR(R971="A",R971="AA",R971="AAA"),BA971,0))</f>
        <v/>
      </c>
      <c r="BC971" s="49">
        <f>IF(D971="","",IF(R971="B",BA971,0))</f>
        <v/>
      </c>
      <c r="BD971" s="49">
        <f>IF(D971="","",IF(R971="B",BA971,0))</f>
        <v/>
      </c>
      <c r="BE971" s="49">
        <f>IF(D971="","",IF(S971="S",
1,
IF(AC971=0,
1,
IF(
IFERROR(((U971+Y971)*AG971)/((AC971*AK971)*AG971),0)&lt;0,
0,
IF(
IFERROR(((U971+Y971)*AG971)/((AC971*AK971)*AG971),0)&gt;1,
1,
IFERROR(((U971+Y971)*AG971)/((AC971*AK971)*AG971),0)
)
)
)
))</f>
        <v/>
      </c>
      <c r="BF971" s="49">
        <f>IF(D971="","",IF(S971="S",
1,
IF(AC971=0,
1,
IF(
IFERROR(((U971+V971+Y971)*AG971)/((AC971*AK971)*AG971),0)&lt;0,
0,
IF(
IFERROR(((U971+V971+Y971)*AG971)/((AC971*AK971)*AG971),0)&gt;1,
1,
IFERROR(((U971+V971+Y971)*AG971)/((AC971*AK971)*AG971),0)
)
)
)
))</f>
        <v/>
      </c>
      <c r="BG971" s="50">
        <f>IF(D971="","",IF(S971="S",0,IF(AND(ISNUMBER(AC971),ISNUMBER(AM971)),IF(OR(AC971*AM971&lt;0,ISERR(AC971*AM971)),0,AC971*AM971),0)))</f>
        <v/>
      </c>
      <c r="BH971" s="50">
        <f>IF(D971="","",IF(BY971&gt;TODAY()-60,0,IF(Y971&gt;12,MAX(0,(U971+Y971)-BG971),MAX(0,U971-BG971))))</f>
        <v/>
      </c>
      <c r="BI971" s="51">
        <f>IF(D971="","",BH971*AG971)</f>
        <v/>
      </c>
      <c r="BJ971" s="51">
        <f>IF(D971="","",IF(OR(R971="A",R971="AA",R971="AAA"),BI971,0))</f>
        <v/>
      </c>
      <c r="BK971" s="51">
        <f>IF(D971="","",IF(R971="B",BI971,0))</f>
        <v/>
      </c>
      <c r="BL971" s="51">
        <f>IF(D971="","",IF(R971="C",BI971,0))</f>
        <v/>
      </c>
      <c r="BM971" s="51">
        <f>IF(D971="","",IFERROR(MAX(0,MIN(BI971/AP971,1)),0))</f>
        <v/>
      </c>
      <c r="BN971" s="52">
        <f>IF(D971="","",AB971*AG971)</f>
        <v/>
      </c>
      <c r="BO971" s="52">
        <f>IF(D971="","",(U971+V971+X971)*AG971)</f>
        <v/>
      </c>
      <c r="BP971" s="52">
        <f>IF(D971="","",(AB971*3)*AG971)</f>
        <v/>
      </c>
      <c r="BQ971" s="52">
        <f>IF(D971="","",IF(BO971-BP971&gt;0,0,BO971-BP971))</f>
        <v/>
      </c>
      <c r="BR971" s="52">
        <f>IF(D971="","",IF(BO971-BP971-BN971&gt;0,0,BO971-BP971-BN971))</f>
        <v/>
      </c>
      <c r="BS971" s="53">
        <f>IF(D971="","",IFERROR(AB971*AI971,0))</f>
        <v/>
      </c>
      <c r="BT971" s="53">
        <f>IF(D971="","",IFERROR(IF(X971&gt;12, AI971*(U971+V971+X971), AI971*(U971+V971)),0))</f>
        <v/>
      </c>
      <c r="BU971" s="53">
        <f>IF(D971="","",IFERROR(((AB971*3)*AI971),0))</f>
        <v/>
      </c>
      <c r="BV971" s="53">
        <f>IF(D971="","",IF(BT971-BU971&gt;0,0,BT971-BU971))</f>
        <v/>
      </c>
      <c r="BW971" s="53">
        <f>IF(D971="","",IF(BT971-BU971-BS971&gt;0,0,BT971-BU971-BS971))</f>
        <v/>
      </c>
      <c r="BX971" s="36">
        <f>IF(D971="","",IFERROR(VLOOKUP(D971,'produto-entrada-7'!A:M,3,0),"SEM PEDIDO"))</f>
        <v/>
      </c>
      <c r="BY971" s="36">
        <f>IF(D971="","",VLOOKUP(D971,'produto-estoque-total-7'!A:AB,25,0))</f>
        <v/>
      </c>
      <c r="BZ971" s="36">
        <f>IF(D971="","",IFERROR(VLOOKUP(D971,'produto-estoque-total-7'!A:AB,26,0)/100,0))</f>
        <v/>
      </c>
      <c r="CA971" s="36">
        <f>IF(D971="","",IFERROR(VLOOKUP(D971,'produto-estoque-total-7'!A:AB,27,0)/100,0))</f>
        <v/>
      </c>
      <c r="CB971" s="41">
        <f>IF(D971="","",V971*AF971)</f>
        <v/>
      </c>
      <c r="CC971" s="41">
        <f>IF(D971="","",V971*AI971)</f>
        <v/>
      </c>
      <c r="CD971" s="54">
        <f>IF(D971="","",VLOOKUP(D971,'produto-estoque-total-7'!A:AB,28,0))</f>
        <v/>
      </c>
    </row>
    <row r="972">
      <c r="A972" s="36">
        <f>IF(D972="","",VLOOKUP(D972,'produto-estoque-total-7'!A:AB,3,0))</f>
        <v/>
      </c>
      <c r="B972" s="1">
        <f>IF(D972="","",VLOOKUP(D972,'produto-estoque-total-7'!A:AB,12,0))</f>
        <v/>
      </c>
      <c r="C972" s="1">
        <f>IF(D972="","",VLOOKUP(D972,'produto-estoque-total-7'!A:AB,2,0))</f>
        <v/>
      </c>
      <c r="D972" s="37">
        <f>IFERROR(IF('produto-estoque-total-7'!A971="","",'produto-estoque-total-7'!A971),"")</f>
        <v/>
      </c>
      <c r="E972" s="1">
        <f>IF(D972="","",VLOOKUP(D972,'produto-estoque-total-7'!A:AB,4,0))</f>
        <v/>
      </c>
      <c r="F972" s="36">
        <f>IF(D972="","",VLOOKUP(D972,'produto-estoque-total-7'!A:AB,13,0))</f>
        <v/>
      </c>
      <c r="G972" s="1">
        <f>IF(F972="","",VLOOKUP(F972,'FORNECEDORES X COMPRADOR'!A:D,4,0))</f>
        <v/>
      </c>
      <c r="H972" s="1">
        <f>IF(F972="","",VLOOKUP(F972,'FORNECEDORES X COMPRADOR'!A:E,5,0))</f>
        <v/>
      </c>
      <c r="I972" s="36">
        <f>IF(D972="","",VLOOKUP(D972,'produto-estoque-total-7'!A:AB,15,0))</f>
        <v/>
      </c>
      <c r="J972" s="36">
        <f>IF(D972="","",VLOOKUP(D972,'produto-estoque-total-7'!A:AB,19,0))</f>
        <v/>
      </c>
      <c r="K972" s="1">
        <f>IF(D972="","",VLOOKUP(D972,'produto-estoque-total-7'!A:AB,20,0))</f>
        <v/>
      </c>
      <c r="L972" s="36">
        <f>IF(D972="","",VLOOKUP(D972,'produto-estoque-total-7'!A:AB,17,0))</f>
        <v/>
      </c>
      <c r="M972" s="1">
        <f>IF(D972="","",VLOOKUP(D972,'produto-estoque-total-7'!A:AB,18,0))</f>
        <v/>
      </c>
      <c r="N972" s="36">
        <f>IF(D972="","",VLOOKUP(D972,'produto-estoque-total-7'!A:AB,21,0))</f>
        <v/>
      </c>
      <c r="O972" s="1">
        <f>IF(D972="","",VLOOKUP(D972,'produto-estoque-total-7'!A:AB,22,0))</f>
        <v/>
      </c>
      <c r="P972" s="36">
        <f>IF(D972="","",VLOOKUP(D972,'produto-estoque-total-7'!A:AB,23,0))</f>
        <v/>
      </c>
      <c r="Q972" s="1">
        <f>IF(D972="","",VLOOKUP(D972,'produto-estoque-total-7'!A:AB,24,0))</f>
        <v/>
      </c>
      <c r="R972" s="38">
        <f>IFERROR(IF(D972="","",VLOOKUP(D972,'produto-venda-7'!B:N,13,0)),"C")</f>
        <v/>
      </c>
      <c r="S972" s="39">
        <f>IF(D972="","",VLOOKUP(D972,'produto-estoque-total-7'!A:AB,6,0))</f>
        <v/>
      </c>
      <c r="T972" s="39">
        <f>IF(D972="","",VLOOKUP(D972,'produto-estoque-total-7'!A:AB,5,0))</f>
        <v/>
      </c>
      <c r="U972" s="40">
        <f>IF(D972="","",VLOOKUP(D972,'produto-estoque-total-7'!A:AB,11,0))</f>
        <v/>
      </c>
      <c r="V972" s="41">
        <f>IF(D972="","",IFERROR(VLOOKUP(D972,'produto-entrada-7'!A:M,10,0),0))</f>
        <v/>
      </c>
      <c r="W972" s="42" t="n"/>
      <c r="X972" s="39">
        <f>IF(D972="","",VLOOKUP(D972,'produto-estoque-total-7'!A:AB,8,0))</f>
        <v/>
      </c>
      <c r="Y972" s="39">
        <f>IF(D972="","",VLOOKUP(D972,'produto-estoque-total-7'!A:AB,9,0))</f>
        <v/>
      </c>
      <c r="Z972" s="39">
        <f>IF(D972="","",VLOOKUP(D972,'produto-estoque-total-7'!A:AB,10,0))</f>
        <v/>
      </c>
      <c r="AA972" s="39">
        <f>IFERROR(IF(D972="","",VLOOKUP(D972,'produto-venda-7'!B:N,4,0)),0)</f>
        <v/>
      </c>
      <c r="AB972" s="39">
        <f>IFERROR(IF(D972="","",VLOOKUP(D972,'produto-venda-7'!B:N,5,0)),0)</f>
        <v/>
      </c>
      <c r="AC972" s="39">
        <f>IF(D972="","",IFERROR(AA972/90,0))</f>
        <v/>
      </c>
      <c r="AD972" s="36">
        <f>IF(D972="","",IFERROR(VLOOKUP(D972,'produto-entrada-7'!A:M,4,0),0))</f>
        <v/>
      </c>
      <c r="AE972" s="36">
        <f>IFERROR(IF(D972="","",VLOOKUP(D972,'produto-venda-7'!B:N,10,0)),0)</f>
        <v/>
      </c>
      <c r="AF972" s="36">
        <f>IF(D972="","",IFERROR(VLOOKUP(D972,'produto-entrada-7'!A:M,11,0),0))</f>
        <v/>
      </c>
      <c r="AG972" s="1">
        <f>IF(D972="","",IFERROR(VLOOKUP(D972,'produto-entrada-7'!A:M,12,0),0))</f>
        <v/>
      </c>
      <c r="AH972" s="1">
        <f>IF(D972="","",IFERROR(VLOOKUP(D972,'produto-entrada-7'!A:M,13,0),0))</f>
        <v/>
      </c>
      <c r="AI972" s="36">
        <f>IFERROR(IF(D972="","",VLOOKUP(D972,'produto-venda-7'!B:N,11,0)),0)</f>
        <v/>
      </c>
      <c r="AJ972" s="43">
        <f>IF(D972="","",IFERROR(AI972*AB972,0))</f>
        <v/>
      </c>
      <c r="AK972" s="44">
        <f>IFERROR(IF(D972="","",VLOOKUP(F972,'ANALISE FORNECEDOR'!$A:$I,8,0)),"")</f>
        <v/>
      </c>
      <c r="AL972" s="44">
        <f>IF(D972="","",AVERAGE(AM972,AK972))</f>
        <v/>
      </c>
      <c r="AM972" s="44">
        <f>IFERROR(IF(D972="","",VLOOKUP(F972,'ANALISE FORNECEDOR'!$A:$I,9,0)),"")</f>
        <v/>
      </c>
      <c r="AN972" s="45">
        <f>IF(D972="","",IF(Y972&gt;12,AI972*(U972+Y972),AI972*U972))</f>
        <v/>
      </c>
      <c r="AO972" s="45">
        <f>IF(D972="","",IF(Y972&gt;12,AI972*(U972+V972+Y972),AI972*(U972+V972)))</f>
        <v/>
      </c>
      <c r="AP972" s="46">
        <f>IF(D972="","",IF(Y972&gt;12,AG972*(U972+Y972),AG972*U972))</f>
        <v/>
      </c>
      <c r="AQ972" s="46">
        <f>IF(D972="","",IF(Y972&gt;12,AG972*(U972+V972+Y972),AG972*(U972+V972)))</f>
        <v/>
      </c>
      <c r="AR972" s="46">
        <f>IF(D972="","",IF(OR(R972="A",R972="AA",R972="AAA"),AP972,0))</f>
        <v/>
      </c>
      <c r="AS972" s="46">
        <f>IF(D972="","",IF(R972="B",AP972,0))</f>
        <v/>
      </c>
      <c r="AT972" s="46">
        <f>IF(D972="","",IF(R972="C",AP972,0))</f>
        <v/>
      </c>
      <c r="AU972" s="47">
        <f>IF(D972="","",IFERROR(AN972/AJ972,0))</f>
        <v/>
      </c>
      <c r="AV972" s="47">
        <f>IF(D972="","",IFERROR(((AO972)/AJ972),0))</f>
        <v/>
      </c>
      <c r="AW972" s="48">
        <f>IF(D972="","",IF(OR(S972="S",NOT(AND(ISNUMBER(AC972),ISNUMBER(AL972),AC972*AL972&gt;=0))),0,AC972*AL972))</f>
        <v/>
      </c>
      <c r="AX972" s="49">
        <f>IFERROR(IF(D972="","",AW972*AG972),0)</f>
        <v/>
      </c>
      <c r="AY972" s="48">
        <f>IF(D972="","",IF(OR(S972="S",NOT(AND(ISNUMBER(AC972),ISNUMBER(AK972),AC972*AK972&gt;=0))),0,AC972*AK972))</f>
        <v/>
      </c>
      <c r="AZ972" s="48">
        <f>IFERROR(IF(D972="","",IF(AY972=0,0,IF(((AY972)-(U972+Y972))&lt;0,0,(AY972)-U972))),0)</f>
        <v/>
      </c>
      <c r="BA972" s="49">
        <f>IF(D972="","",AZ972*AG972)</f>
        <v/>
      </c>
      <c r="BB972" s="49">
        <f>IF(D972="","",IF(OR(R972="A",R972="AA",R972="AAA"),BA972,0))</f>
        <v/>
      </c>
      <c r="BC972" s="49">
        <f>IF(D972="","",IF(R972="B",BA972,0))</f>
        <v/>
      </c>
      <c r="BD972" s="49">
        <f>IF(D972="","",IF(R972="B",BA972,0))</f>
        <v/>
      </c>
      <c r="BE972" s="49">
        <f>IF(D972="","",IF(S972="S",
1,
IF(AC972=0,
1,
IF(
IFERROR(((U972+Y972)*AG972)/((AC972*AK972)*AG972),0)&lt;0,
0,
IF(
IFERROR(((U972+Y972)*AG972)/((AC972*AK972)*AG972),0)&gt;1,
1,
IFERROR(((U972+Y972)*AG972)/((AC972*AK972)*AG972),0)
)
)
)
))</f>
        <v/>
      </c>
      <c r="BF972" s="49">
        <f>IF(D972="","",IF(S972="S",
1,
IF(AC972=0,
1,
IF(
IFERROR(((U972+V972+Y972)*AG972)/((AC972*AK972)*AG972),0)&lt;0,
0,
IF(
IFERROR(((U972+V972+Y972)*AG972)/((AC972*AK972)*AG972),0)&gt;1,
1,
IFERROR(((U972+V972+Y972)*AG972)/((AC972*AK972)*AG972),0)
)
)
)
))</f>
        <v/>
      </c>
      <c r="BG972" s="50">
        <f>IF(D972="","",IF(S972="S",0,IF(AND(ISNUMBER(AC972),ISNUMBER(AM972)),IF(OR(AC972*AM972&lt;0,ISERR(AC972*AM972)),0,AC972*AM972),0)))</f>
        <v/>
      </c>
      <c r="BH972" s="50">
        <f>IF(D972="","",IF(BY972&gt;TODAY()-60,0,IF(Y972&gt;12,MAX(0,(U972+Y972)-BG972),MAX(0,U972-BG972))))</f>
        <v/>
      </c>
      <c r="BI972" s="51">
        <f>IF(D972="","",BH972*AG972)</f>
        <v/>
      </c>
      <c r="BJ972" s="51">
        <f>IF(D972="","",IF(OR(R972="A",R972="AA",R972="AAA"),BI972,0))</f>
        <v/>
      </c>
      <c r="BK972" s="51">
        <f>IF(D972="","",IF(R972="B",BI972,0))</f>
        <v/>
      </c>
      <c r="BL972" s="51">
        <f>IF(D972="","",IF(R972="C",BI972,0))</f>
        <v/>
      </c>
      <c r="BM972" s="51">
        <f>IF(D972="","",IFERROR(MAX(0,MIN(BI972/AP972,1)),0))</f>
        <v/>
      </c>
      <c r="BN972" s="52">
        <f>IF(D972="","",AB972*AG972)</f>
        <v/>
      </c>
      <c r="BO972" s="52">
        <f>IF(D972="","",(U972+V972+X972)*AG972)</f>
        <v/>
      </c>
      <c r="BP972" s="52">
        <f>IF(D972="","",(AB972*3)*AG972)</f>
        <v/>
      </c>
      <c r="BQ972" s="52">
        <f>IF(D972="","",IF(BO972-BP972&gt;0,0,BO972-BP972))</f>
        <v/>
      </c>
      <c r="BR972" s="52">
        <f>IF(D972="","",IF(BO972-BP972-BN972&gt;0,0,BO972-BP972-BN972))</f>
        <v/>
      </c>
      <c r="BS972" s="53">
        <f>IF(D972="","",IFERROR(AB972*AI972,0))</f>
        <v/>
      </c>
      <c r="BT972" s="53">
        <f>IF(D972="","",IFERROR(IF(X972&gt;12, AI972*(U972+V972+X972), AI972*(U972+V972)),0))</f>
        <v/>
      </c>
      <c r="BU972" s="53">
        <f>IF(D972="","",IFERROR(((AB972*3)*AI972),0))</f>
        <v/>
      </c>
      <c r="BV972" s="53">
        <f>IF(D972="","",IF(BT972-BU972&gt;0,0,BT972-BU972))</f>
        <v/>
      </c>
      <c r="BW972" s="53">
        <f>IF(D972="","",IF(BT972-BU972-BS972&gt;0,0,BT972-BU972-BS972))</f>
        <v/>
      </c>
      <c r="BX972" s="36">
        <f>IF(D972="","",IFERROR(VLOOKUP(D972,'produto-entrada-7'!A:M,3,0),"SEM PEDIDO"))</f>
        <v/>
      </c>
      <c r="BY972" s="36">
        <f>IF(D972="","",VLOOKUP(D972,'produto-estoque-total-7'!A:AB,25,0))</f>
        <v/>
      </c>
      <c r="BZ972" s="36">
        <f>IF(D972="","",IFERROR(VLOOKUP(D972,'produto-estoque-total-7'!A:AB,26,0)/100,0))</f>
        <v/>
      </c>
      <c r="CA972" s="36">
        <f>IF(D972="","",IFERROR(VLOOKUP(D972,'produto-estoque-total-7'!A:AB,27,0)/100,0))</f>
        <v/>
      </c>
      <c r="CB972" s="41">
        <f>IF(D972="","",V972*AF972)</f>
        <v/>
      </c>
      <c r="CC972" s="41">
        <f>IF(D972="","",V972*AI972)</f>
        <v/>
      </c>
      <c r="CD972" s="54">
        <f>IF(D972="","",VLOOKUP(D972,'produto-estoque-total-7'!A:AB,28,0))</f>
        <v/>
      </c>
    </row>
    <row r="973">
      <c r="A973" s="36">
        <f>IF(D973="","",VLOOKUP(D973,'produto-estoque-total-7'!A:AB,3,0))</f>
        <v/>
      </c>
      <c r="B973" s="1">
        <f>IF(D973="","",VLOOKUP(D973,'produto-estoque-total-7'!A:AB,12,0))</f>
        <v/>
      </c>
      <c r="C973" s="1">
        <f>IF(D973="","",VLOOKUP(D973,'produto-estoque-total-7'!A:AB,2,0))</f>
        <v/>
      </c>
      <c r="D973" s="37">
        <f>IFERROR(IF('produto-estoque-total-7'!A972="","",'produto-estoque-total-7'!A972),"")</f>
        <v/>
      </c>
      <c r="E973" s="1">
        <f>IF(D973="","",VLOOKUP(D973,'produto-estoque-total-7'!A:AB,4,0))</f>
        <v/>
      </c>
      <c r="F973" s="36">
        <f>IF(D973="","",VLOOKUP(D973,'produto-estoque-total-7'!A:AB,13,0))</f>
        <v/>
      </c>
      <c r="G973" s="1">
        <f>IF(F973="","",VLOOKUP(F973,'FORNECEDORES X COMPRADOR'!A:D,4,0))</f>
        <v/>
      </c>
      <c r="H973" s="1">
        <f>IF(F973="","",VLOOKUP(F973,'FORNECEDORES X COMPRADOR'!A:E,5,0))</f>
        <v/>
      </c>
      <c r="I973" s="36">
        <f>IF(D973="","",VLOOKUP(D973,'produto-estoque-total-7'!A:AB,15,0))</f>
        <v/>
      </c>
      <c r="J973" s="36">
        <f>IF(D973="","",VLOOKUP(D973,'produto-estoque-total-7'!A:AB,19,0))</f>
        <v/>
      </c>
      <c r="K973" s="1">
        <f>IF(D973="","",VLOOKUP(D973,'produto-estoque-total-7'!A:AB,20,0))</f>
        <v/>
      </c>
      <c r="L973" s="36">
        <f>IF(D973="","",VLOOKUP(D973,'produto-estoque-total-7'!A:AB,17,0))</f>
        <v/>
      </c>
      <c r="M973" s="1">
        <f>IF(D973="","",VLOOKUP(D973,'produto-estoque-total-7'!A:AB,18,0))</f>
        <v/>
      </c>
      <c r="N973" s="36">
        <f>IF(D973="","",VLOOKUP(D973,'produto-estoque-total-7'!A:AB,21,0))</f>
        <v/>
      </c>
      <c r="O973" s="1">
        <f>IF(D973="","",VLOOKUP(D973,'produto-estoque-total-7'!A:AB,22,0))</f>
        <v/>
      </c>
      <c r="P973" s="36">
        <f>IF(D973="","",VLOOKUP(D973,'produto-estoque-total-7'!A:AB,23,0))</f>
        <v/>
      </c>
      <c r="Q973" s="1">
        <f>IF(D973="","",VLOOKUP(D973,'produto-estoque-total-7'!A:AB,24,0))</f>
        <v/>
      </c>
      <c r="R973" s="38">
        <f>IFERROR(IF(D973="","",VLOOKUP(D973,'produto-venda-7'!B:N,13,0)),"C")</f>
        <v/>
      </c>
      <c r="S973" s="39">
        <f>IF(D973="","",VLOOKUP(D973,'produto-estoque-total-7'!A:AB,6,0))</f>
        <v/>
      </c>
      <c r="T973" s="39">
        <f>IF(D973="","",VLOOKUP(D973,'produto-estoque-total-7'!A:AB,5,0))</f>
        <v/>
      </c>
      <c r="U973" s="40">
        <f>IF(D973="","",VLOOKUP(D973,'produto-estoque-total-7'!A:AB,11,0))</f>
        <v/>
      </c>
      <c r="V973" s="41">
        <f>IF(D973="","",IFERROR(VLOOKUP(D973,'produto-entrada-7'!A:M,10,0),0))</f>
        <v/>
      </c>
      <c r="W973" s="42" t="n"/>
      <c r="X973" s="39">
        <f>IF(D973="","",VLOOKUP(D973,'produto-estoque-total-7'!A:AB,8,0))</f>
        <v/>
      </c>
      <c r="Y973" s="39">
        <f>IF(D973="","",VLOOKUP(D973,'produto-estoque-total-7'!A:AB,9,0))</f>
        <v/>
      </c>
      <c r="Z973" s="39">
        <f>IF(D973="","",VLOOKUP(D973,'produto-estoque-total-7'!A:AB,10,0))</f>
        <v/>
      </c>
      <c r="AA973" s="39">
        <f>IFERROR(IF(D973="","",VLOOKUP(D973,'produto-venda-7'!B:N,4,0)),0)</f>
        <v/>
      </c>
      <c r="AB973" s="39">
        <f>IFERROR(IF(D973="","",VLOOKUP(D973,'produto-venda-7'!B:N,5,0)),0)</f>
        <v/>
      </c>
      <c r="AC973" s="39">
        <f>IF(D973="","",IFERROR(AA973/90,0))</f>
        <v/>
      </c>
      <c r="AD973" s="36">
        <f>IF(D973="","",IFERROR(VLOOKUP(D973,'produto-entrada-7'!A:M,4,0),0))</f>
        <v/>
      </c>
      <c r="AE973" s="36">
        <f>IFERROR(IF(D973="","",VLOOKUP(D973,'produto-venda-7'!B:N,10,0)),0)</f>
        <v/>
      </c>
      <c r="AF973" s="36">
        <f>IF(D973="","",IFERROR(VLOOKUP(D973,'produto-entrada-7'!A:M,11,0),0))</f>
        <v/>
      </c>
      <c r="AG973" s="1">
        <f>IF(D973="","",IFERROR(VLOOKUP(D973,'produto-entrada-7'!A:M,12,0),0))</f>
        <v/>
      </c>
      <c r="AH973" s="1">
        <f>IF(D973="","",IFERROR(VLOOKUP(D973,'produto-entrada-7'!A:M,13,0),0))</f>
        <v/>
      </c>
      <c r="AI973" s="36">
        <f>IFERROR(IF(D973="","",VLOOKUP(D973,'produto-venda-7'!B:N,11,0)),0)</f>
        <v/>
      </c>
      <c r="AJ973" s="43">
        <f>IF(D973="","",IFERROR(AI973*AB973,0))</f>
        <v/>
      </c>
      <c r="AK973" s="44">
        <f>IFERROR(IF(D973="","",VLOOKUP(F973,'ANALISE FORNECEDOR'!$A:$I,8,0)),"")</f>
        <v/>
      </c>
      <c r="AL973" s="44">
        <f>IF(D973="","",AVERAGE(AM973,AK973))</f>
        <v/>
      </c>
      <c r="AM973" s="44">
        <f>IFERROR(IF(D973="","",VLOOKUP(F973,'ANALISE FORNECEDOR'!$A:$I,9,0)),"")</f>
        <v/>
      </c>
      <c r="AN973" s="45">
        <f>IF(D973="","",IF(Y973&gt;12,AI973*(U973+Y973),AI973*U973))</f>
        <v/>
      </c>
      <c r="AO973" s="45">
        <f>IF(D973="","",IF(Y973&gt;12,AI973*(U973+V973+Y973),AI973*(U973+V973)))</f>
        <v/>
      </c>
      <c r="AP973" s="46">
        <f>IF(D973="","",IF(Y973&gt;12,AG973*(U973+Y973),AG973*U973))</f>
        <v/>
      </c>
      <c r="AQ973" s="46">
        <f>IF(D973="","",IF(Y973&gt;12,AG973*(U973+V973+Y973),AG973*(U973+V973)))</f>
        <v/>
      </c>
      <c r="AR973" s="46">
        <f>IF(D973="","",IF(OR(R973="A",R973="AA",R973="AAA"),AP973,0))</f>
        <v/>
      </c>
      <c r="AS973" s="46">
        <f>IF(D973="","",IF(R973="B",AP973,0))</f>
        <v/>
      </c>
      <c r="AT973" s="46">
        <f>IF(D973="","",IF(R973="C",AP973,0))</f>
        <v/>
      </c>
      <c r="AU973" s="47">
        <f>IF(D973="","",IFERROR(AN973/AJ973,0))</f>
        <v/>
      </c>
      <c r="AV973" s="47">
        <f>IF(D973="","",IFERROR(((AO973)/AJ973),0))</f>
        <v/>
      </c>
      <c r="AW973" s="48">
        <f>IF(D973="","",IF(OR(S973="S",NOT(AND(ISNUMBER(AC973),ISNUMBER(AL973),AC973*AL973&gt;=0))),0,AC973*AL973))</f>
        <v/>
      </c>
      <c r="AX973" s="49">
        <f>IFERROR(IF(D973="","",AW973*AG973),0)</f>
        <v/>
      </c>
      <c r="AY973" s="48">
        <f>IF(D973="","",IF(OR(S973="S",NOT(AND(ISNUMBER(AC973),ISNUMBER(AK973),AC973*AK973&gt;=0))),0,AC973*AK973))</f>
        <v/>
      </c>
      <c r="AZ973" s="48">
        <f>IFERROR(IF(D973="","",IF(AY973=0,0,IF(((AY973)-(U973+Y973))&lt;0,0,(AY973)-U973))),0)</f>
        <v/>
      </c>
      <c r="BA973" s="49">
        <f>IF(D973="","",AZ973*AG973)</f>
        <v/>
      </c>
      <c r="BB973" s="49">
        <f>IF(D973="","",IF(OR(R973="A",R973="AA",R973="AAA"),BA973,0))</f>
        <v/>
      </c>
      <c r="BC973" s="49">
        <f>IF(D973="","",IF(R973="B",BA973,0))</f>
        <v/>
      </c>
      <c r="BD973" s="49">
        <f>IF(D973="","",IF(R973="B",BA973,0))</f>
        <v/>
      </c>
      <c r="BE973" s="49">
        <f>IF(D973="","",IF(S973="S",
1,
IF(AC973=0,
1,
IF(
IFERROR(((U973+Y973)*AG973)/((AC973*AK973)*AG973),0)&lt;0,
0,
IF(
IFERROR(((U973+Y973)*AG973)/((AC973*AK973)*AG973),0)&gt;1,
1,
IFERROR(((U973+Y973)*AG973)/((AC973*AK973)*AG973),0)
)
)
)
))</f>
        <v/>
      </c>
      <c r="BF973" s="49">
        <f>IF(D973="","",IF(S973="S",
1,
IF(AC973=0,
1,
IF(
IFERROR(((U973+V973+Y973)*AG973)/((AC973*AK973)*AG973),0)&lt;0,
0,
IF(
IFERROR(((U973+V973+Y973)*AG973)/((AC973*AK973)*AG973),0)&gt;1,
1,
IFERROR(((U973+V973+Y973)*AG973)/((AC973*AK973)*AG973),0)
)
)
)
))</f>
        <v/>
      </c>
      <c r="BG973" s="50">
        <f>IF(D973="","",IF(S973="S",0,IF(AND(ISNUMBER(AC973),ISNUMBER(AM973)),IF(OR(AC973*AM973&lt;0,ISERR(AC973*AM973)),0,AC973*AM973),0)))</f>
        <v/>
      </c>
      <c r="BH973" s="50">
        <f>IF(D973="","",IF(BY973&gt;TODAY()-60,0,IF(Y973&gt;12,MAX(0,(U973+Y973)-BG973),MAX(0,U973-BG973))))</f>
        <v/>
      </c>
      <c r="BI973" s="51">
        <f>IF(D973="","",BH973*AG973)</f>
        <v/>
      </c>
      <c r="BJ973" s="51">
        <f>IF(D973="","",IF(OR(R973="A",R973="AA",R973="AAA"),BI973,0))</f>
        <v/>
      </c>
      <c r="BK973" s="51">
        <f>IF(D973="","",IF(R973="B",BI973,0))</f>
        <v/>
      </c>
      <c r="BL973" s="51">
        <f>IF(D973="","",IF(R973="C",BI973,0))</f>
        <v/>
      </c>
      <c r="BM973" s="51">
        <f>IF(D973="","",IFERROR(MAX(0,MIN(BI973/AP973,1)),0))</f>
        <v/>
      </c>
      <c r="BN973" s="52">
        <f>IF(D973="","",AB973*AG973)</f>
        <v/>
      </c>
      <c r="BO973" s="52">
        <f>IF(D973="","",(U973+V973+X973)*AG973)</f>
        <v/>
      </c>
      <c r="BP973" s="52">
        <f>IF(D973="","",(AB973*3)*AG973)</f>
        <v/>
      </c>
      <c r="BQ973" s="52">
        <f>IF(D973="","",IF(BO973-BP973&gt;0,0,BO973-BP973))</f>
        <v/>
      </c>
      <c r="BR973" s="52">
        <f>IF(D973="","",IF(BO973-BP973-BN973&gt;0,0,BO973-BP973-BN973))</f>
        <v/>
      </c>
      <c r="BS973" s="53">
        <f>IF(D973="","",IFERROR(AB973*AI973,0))</f>
        <v/>
      </c>
      <c r="BT973" s="53">
        <f>IF(D973="","",IFERROR(IF(X973&gt;12, AI973*(U973+V973+X973), AI973*(U973+V973)),0))</f>
        <v/>
      </c>
      <c r="BU973" s="53">
        <f>IF(D973="","",IFERROR(((AB973*3)*AI973),0))</f>
        <v/>
      </c>
      <c r="BV973" s="53">
        <f>IF(D973="","",IF(BT973-BU973&gt;0,0,BT973-BU973))</f>
        <v/>
      </c>
      <c r="BW973" s="53">
        <f>IF(D973="","",IF(BT973-BU973-BS973&gt;0,0,BT973-BU973-BS973))</f>
        <v/>
      </c>
      <c r="BX973" s="36">
        <f>IF(D973="","",IFERROR(VLOOKUP(D973,'produto-entrada-7'!A:M,3,0),"SEM PEDIDO"))</f>
        <v/>
      </c>
      <c r="BY973" s="36">
        <f>IF(D973="","",VLOOKUP(D973,'produto-estoque-total-7'!A:AB,25,0))</f>
        <v/>
      </c>
      <c r="BZ973" s="36">
        <f>IF(D973="","",IFERROR(VLOOKUP(D973,'produto-estoque-total-7'!A:AB,26,0)/100,0))</f>
        <v/>
      </c>
      <c r="CA973" s="36">
        <f>IF(D973="","",IFERROR(VLOOKUP(D973,'produto-estoque-total-7'!A:AB,27,0)/100,0))</f>
        <v/>
      </c>
      <c r="CB973" s="41">
        <f>IF(D973="","",V973*AF973)</f>
        <v/>
      </c>
      <c r="CC973" s="41">
        <f>IF(D973="","",V973*AI973)</f>
        <v/>
      </c>
      <c r="CD973" s="54">
        <f>IF(D973="","",VLOOKUP(D973,'produto-estoque-total-7'!A:AB,28,0))</f>
        <v/>
      </c>
    </row>
    <row r="974">
      <c r="A974" s="36">
        <f>IF(D974="","",VLOOKUP(D974,'produto-estoque-total-7'!A:AB,3,0))</f>
        <v/>
      </c>
      <c r="B974" s="1">
        <f>IF(D974="","",VLOOKUP(D974,'produto-estoque-total-7'!A:AB,12,0))</f>
        <v/>
      </c>
      <c r="C974" s="1">
        <f>IF(D974="","",VLOOKUP(D974,'produto-estoque-total-7'!A:AB,2,0))</f>
        <v/>
      </c>
      <c r="D974" s="37">
        <f>IFERROR(IF('produto-estoque-total-7'!A973="","",'produto-estoque-total-7'!A973),"")</f>
        <v/>
      </c>
      <c r="E974" s="1">
        <f>IF(D974="","",VLOOKUP(D974,'produto-estoque-total-7'!A:AB,4,0))</f>
        <v/>
      </c>
      <c r="F974" s="36">
        <f>IF(D974="","",VLOOKUP(D974,'produto-estoque-total-7'!A:AB,13,0))</f>
        <v/>
      </c>
      <c r="G974" s="1">
        <f>IF(F974="","",VLOOKUP(F974,'FORNECEDORES X COMPRADOR'!A:D,4,0))</f>
        <v/>
      </c>
      <c r="H974" s="1">
        <f>IF(F974="","",VLOOKUP(F974,'FORNECEDORES X COMPRADOR'!A:E,5,0))</f>
        <v/>
      </c>
      <c r="I974" s="36">
        <f>IF(D974="","",VLOOKUP(D974,'produto-estoque-total-7'!A:AB,15,0))</f>
        <v/>
      </c>
      <c r="J974" s="36">
        <f>IF(D974="","",VLOOKUP(D974,'produto-estoque-total-7'!A:AB,19,0))</f>
        <v/>
      </c>
      <c r="K974" s="1">
        <f>IF(D974="","",VLOOKUP(D974,'produto-estoque-total-7'!A:AB,20,0))</f>
        <v/>
      </c>
      <c r="L974" s="36">
        <f>IF(D974="","",VLOOKUP(D974,'produto-estoque-total-7'!A:AB,17,0))</f>
        <v/>
      </c>
      <c r="M974" s="1">
        <f>IF(D974="","",VLOOKUP(D974,'produto-estoque-total-7'!A:AB,18,0))</f>
        <v/>
      </c>
      <c r="N974" s="36">
        <f>IF(D974="","",VLOOKUP(D974,'produto-estoque-total-7'!A:AB,21,0))</f>
        <v/>
      </c>
      <c r="O974" s="1">
        <f>IF(D974="","",VLOOKUP(D974,'produto-estoque-total-7'!A:AB,22,0))</f>
        <v/>
      </c>
      <c r="P974" s="36">
        <f>IF(D974="","",VLOOKUP(D974,'produto-estoque-total-7'!A:AB,23,0))</f>
        <v/>
      </c>
      <c r="Q974" s="1">
        <f>IF(D974="","",VLOOKUP(D974,'produto-estoque-total-7'!A:AB,24,0))</f>
        <v/>
      </c>
      <c r="R974" s="38">
        <f>IFERROR(IF(D974="","",VLOOKUP(D974,'produto-venda-7'!B:N,13,0)),"C")</f>
        <v/>
      </c>
      <c r="S974" s="39">
        <f>IF(D974="","",VLOOKUP(D974,'produto-estoque-total-7'!A:AB,6,0))</f>
        <v/>
      </c>
      <c r="T974" s="39">
        <f>IF(D974="","",VLOOKUP(D974,'produto-estoque-total-7'!A:AB,5,0))</f>
        <v/>
      </c>
      <c r="U974" s="40">
        <f>IF(D974="","",VLOOKUP(D974,'produto-estoque-total-7'!A:AB,11,0))</f>
        <v/>
      </c>
      <c r="V974" s="41">
        <f>IF(D974="","",IFERROR(VLOOKUP(D974,'produto-entrada-7'!A:M,10,0),0))</f>
        <v/>
      </c>
      <c r="W974" s="42" t="n"/>
      <c r="X974" s="39">
        <f>IF(D974="","",VLOOKUP(D974,'produto-estoque-total-7'!A:AB,8,0))</f>
        <v/>
      </c>
      <c r="Y974" s="39">
        <f>IF(D974="","",VLOOKUP(D974,'produto-estoque-total-7'!A:AB,9,0))</f>
        <v/>
      </c>
      <c r="Z974" s="39">
        <f>IF(D974="","",VLOOKUP(D974,'produto-estoque-total-7'!A:AB,10,0))</f>
        <v/>
      </c>
      <c r="AA974" s="39">
        <f>IFERROR(IF(D974="","",VLOOKUP(D974,'produto-venda-7'!B:N,4,0)),0)</f>
        <v/>
      </c>
      <c r="AB974" s="39">
        <f>IFERROR(IF(D974="","",VLOOKUP(D974,'produto-venda-7'!B:N,5,0)),0)</f>
        <v/>
      </c>
      <c r="AC974" s="39">
        <f>IF(D974="","",IFERROR(AA974/90,0))</f>
        <v/>
      </c>
      <c r="AD974" s="36">
        <f>IF(D974="","",IFERROR(VLOOKUP(D974,'produto-entrada-7'!A:M,4,0),0))</f>
        <v/>
      </c>
      <c r="AE974" s="36">
        <f>IFERROR(IF(D974="","",VLOOKUP(D974,'produto-venda-7'!B:N,10,0)),0)</f>
        <v/>
      </c>
      <c r="AF974" s="36">
        <f>IF(D974="","",IFERROR(VLOOKUP(D974,'produto-entrada-7'!A:M,11,0),0))</f>
        <v/>
      </c>
      <c r="AG974" s="1">
        <f>IF(D974="","",IFERROR(VLOOKUP(D974,'produto-entrada-7'!A:M,12,0),0))</f>
        <v/>
      </c>
      <c r="AH974" s="1">
        <f>IF(D974="","",IFERROR(VLOOKUP(D974,'produto-entrada-7'!A:M,13,0),0))</f>
        <v/>
      </c>
      <c r="AI974" s="36">
        <f>IFERROR(IF(D974="","",VLOOKUP(D974,'produto-venda-7'!B:N,11,0)),0)</f>
        <v/>
      </c>
      <c r="AJ974" s="43">
        <f>IF(D974="","",IFERROR(AI974*AB974,0))</f>
        <v/>
      </c>
      <c r="AK974" s="44">
        <f>IFERROR(IF(D974="","",VLOOKUP(F974,'ANALISE FORNECEDOR'!$A:$I,8,0)),"")</f>
        <v/>
      </c>
      <c r="AL974" s="44">
        <f>IF(D974="","",AVERAGE(AM974,AK974))</f>
        <v/>
      </c>
      <c r="AM974" s="44">
        <f>IFERROR(IF(D974="","",VLOOKUP(F974,'ANALISE FORNECEDOR'!$A:$I,9,0)),"")</f>
        <v/>
      </c>
      <c r="AN974" s="45">
        <f>IF(D974="","",IF(Y974&gt;12,AI974*(U974+Y974),AI974*U974))</f>
        <v/>
      </c>
      <c r="AO974" s="45">
        <f>IF(D974="","",IF(Y974&gt;12,AI974*(U974+V974+Y974),AI974*(U974+V974)))</f>
        <v/>
      </c>
      <c r="AP974" s="46">
        <f>IF(D974="","",IF(Y974&gt;12,AG974*(U974+Y974),AG974*U974))</f>
        <v/>
      </c>
      <c r="AQ974" s="46">
        <f>IF(D974="","",IF(Y974&gt;12,AG974*(U974+V974+Y974),AG974*(U974+V974)))</f>
        <v/>
      </c>
      <c r="AR974" s="46">
        <f>IF(D974="","",IF(OR(R974="A",R974="AA",R974="AAA"),AP974,0))</f>
        <v/>
      </c>
      <c r="AS974" s="46">
        <f>IF(D974="","",IF(R974="B",AP974,0))</f>
        <v/>
      </c>
      <c r="AT974" s="46">
        <f>IF(D974="","",IF(R974="C",AP974,0))</f>
        <v/>
      </c>
      <c r="AU974" s="47">
        <f>IF(D974="","",IFERROR(AN974/AJ974,0))</f>
        <v/>
      </c>
      <c r="AV974" s="47">
        <f>IF(D974="","",IFERROR(((AO974)/AJ974),0))</f>
        <v/>
      </c>
      <c r="AW974" s="48">
        <f>IF(D974="","",IF(OR(S974="S",NOT(AND(ISNUMBER(AC974),ISNUMBER(AL974),AC974*AL974&gt;=0))),0,AC974*AL974))</f>
        <v/>
      </c>
      <c r="AX974" s="49">
        <f>IFERROR(IF(D974="","",AW974*AG974),0)</f>
        <v/>
      </c>
      <c r="AY974" s="48">
        <f>IF(D974="","",IF(OR(S974="S",NOT(AND(ISNUMBER(AC974),ISNUMBER(AK974),AC974*AK974&gt;=0))),0,AC974*AK974))</f>
        <v/>
      </c>
      <c r="AZ974" s="48">
        <f>IFERROR(IF(D974="","",IF(AY974=0,0,IF(((AY974)-(U974+Y974))&lt;0,0,(AY974)-U974))),0)</f>
        <v/>
      </c>
      <c r="BA974" s="49">
        <f>IF(D974="","",AZ974*AG974)</f>
        <v/>
      </c>
      <c r="BB974" s="49">
        <f>IF(D974="","",IF(OR(R974="A",R974="AA",R974="AAA"),BA974,0))</f>
        <v/>
      </c>
      <c r="BC974" s="49">
        <f>IF(D974="","",IF(R974="B",BA974,0))</f>
        <v/>
      </c>
      <c r="BD974" s="49">
        <f>IF(D974="","",IF(R974="B",BA974,0))</f>
        <v/>
      </c>
      <c r="BE974" s="49">
        <f>IF(D974="","",IF(S974="S",
1,
IF(AC974=0,
1,
IF(
IFERROR(((U974+Y974)*AG974)/((AC974*AK974)*AG974),0)&lt;0,
0,
IF(
IFERROR(((U974+Y974)*AG974)/((AC974*AK974)*AG974),0)&gt;1,
1,
IFERROR(((U974+Y974)*AG974)/((AC974*AK974)*AG974),0)
)
)
)
))</f>
        <v/>
      </c>
      <c r="BF974" s="49">
        <f>IF(D974="","",IF(S974="S",
1,
IF(AC974=0,
1,
IF(
IFERROR(((U974+V974+Y974)*AG974)/((AC974*AK974)*AG974),0)&lt;0,
0,
IF(
IFERROR(((U974+V974+Y974)*AG974)/((AC974*AK974)*AG974),0)&gt;1,
1,
IFERROR(((U974+V974+Y974)*AG974)/((AC974*AK974)*AG974),0)
)
)
)
))</f>
        <v/>
      </c>
      <c r="BG974" s="50">
        <f>IF(D974="","",IF(S974="S",0,IF(AND(ISNUMBER(AC974),ISNUMBER(AM974)),IF(OR(AC974*AM974&lt;0,ISERR(AC974*AM974)),0,AC974*AM974),0)))</f>
        <v/>
      </c>
      <c r="BH974" s="50">
        <f>IF(D974="","",IF(BY974&gt;TODAY()-60,0,IF(Y974&gt;12,MAX(0,(U974+Y974)-BG974),MAX(0,U974-BG974))))</f>
        <v/>
      </c>
      <c r="BI974" s="51">
        <f>IF(D974="","",BH974*AG974)</f>
        <v/>
      </c>
      <c r="BJ974" s="51">
        <f>IF(D974="","",IF(OR(R974="A",R974="AA",R974="AAA"),BI974,0))</f>
        <v/>
      </c>
      <c r="BK974" s="51">
        <f>IF(D974="","",IF(R974="B",BI974,0))</f>
        <v/>
      </c>
      <c r="BL974" s="51">
        <f>IF(D974="","",IF(R974="C",BI974,0))</f>
        <v/>
      </c>
      <c r="BM974" s="51">
        <f>IF(D974="","",IFERROR(MAX(0,MIN(BI974/AP974,1)),0))</f>
        <v/>
      </c>
      <c r="BN974" s="52">
        <f>IF(D974="","",AB974*AG974)</f>
        <v/>
      </c>
      <c r="BO974" s="52">
        <f>IF(D974="","",(U974+V974+X974)*AG974)</f>
        <v/>
      </c>
      <c r="BP974" s="52">
        <f>IF(D974="","",(AB974*3)*AG974)</f>
        <v/>
      </c>
      <c r="BQ974" s="52">
        <f>IF(D974="","",IF(BO974-BP974&gt;0,0,BO974-BP974))</f>
        <v/>
      </c>
      <c r="BR974" s="52">
        <f>IF(D974="","",IF(BO974-BP974-BN974&gt;0,0,BO974-BP974-BN974))</f>
        <v/>
      </c>
      <c r="BS974" s="53">
        <f>IF(D974="","",IFERROR(AB974*AI974,0))</f>
        <v/>
      </c>
      <c r="BT974" s="53">
        <f>IF(D974="","",IFERROR(IF(X974&gt;12, AI974*(U974+V974+X974), AI974*(U974+V974)),0))</f>
        <v/>
      </c>
      <c r="BU974" s="53">
        <f>IF(D974="","",IFERROR(((AB974*3)*AI974),0))</f>
        <v/>
      </c>
      <c r="BV974" s="53">
        <f>IF(D974="","",IF(BT974-BU974&gt;0,0,BT974-BU974))</f>
        <v/>
      </c>
      <c r="BW974" s="53">
        <f>IF(D974="","",IF(BT974-BU974-BS974&gt;0,0,BT974-BU974-BS974))</f>
        <v/>
      </c>
      <c r="BX974" s="36">
        <f>IF(D974="","",IFERROR(VLOOKUP(D974,'produto-entrada-7'!A:M,3,0),"SEM PEDIDO"))</f>
        <v/>
      </c>
      <c r="BY974" s="36">
        <f>IF(D974="","",VLOOKUP(D974,'produto-estoque-total-7'!A:AB,25,0))</f>
        <v/>
      </c>
      <c r="BZ974" s="36">
        <f>IF(D974="","",IFERROR(VLOOKUP(D974,'produto-estoque-total-7'!A:AB,26,0)/100,0))</f>
        <v/>
      </c>
      <c r="CA974" s="36">
        <f>IF(D974="","",IFERROR(VLOOKUP(D974,'produto-estoque-total-7'!A:AB,27,0)/100,0))</f>
        <v/>
      </c>
      <c r="CB974" s="41">
        <f>IF(D974="","",V974*AF974)</f>
        <v/>
      </c>
      <c r="CC974" s="41">
        <f>IF(D974="","",V974*AI974)</f>
        <v/>
      </c>
      <c r="CD974" s="54">
        <f>IF(D974="","",VLOOKUP(D974,'produto-estoque-total-7'!A:AB,28,0))</f>
        <v/>
      </c>
    </row>
    <row r="975">
      <c r="A975" s="36">
        <f>IF(D975="","",VLOOKUP(D975,'produto-estoque-total-7'!A:AB,3,0))</f>
        <v/>
      </c>
      <c r="B975" s="1">
        <f>IF(D975="","",VLOOKUP(D975,'produto-estoque-total-7'!A:AB,12,0))</f>
        <v/>
      </c>
      <c r="C975" s="1">
        <f>IF(D975="","",VLOOKUP(D975,'produto-estoque-total-7'!A:AB,2,0))</f>
        <v/>
      </c>
      <c r="D975" s="37">
        <f>IFERROR(IF('produto-estoque-total-7'!A974="","",'produto-estoque-total-7'!A974),"")</f>
        <v/>
      </c>
      <c r="E975" s="1">
        <f>IF(D975="","",VLOOKUP(D975,'produto-estoque-total-7'!A:AB,4,0))</f>
        <v/>
      </c>
      <c r="F975" s="36">
        <f>IF(D975="","",VLOOKUP(D975,'produto-estoque-total-7'!A:AB,13,0))</f>
        <v/>
      </c>
      <c r="G975" s="1">
        <f>IF(F975="","",VLOOKUP(F975,'FORNECEDORES X COMPRADOR'!A:D,4,0))</f>
        <v/>
      </c>
      <c r="H975" s="1">
        <f>IF(F975="","",VLOOKUP(F975,'FORNECEDORES X COMPRADOR'!A:E,5,0))</f>
        <v/>
      </c>
      <c r="I975" s="36">
        <f>IF(D975="","",VLOOKUP(D975,'produto-estoque-total-7'!A:AB,15,0))</f>
        <v/>
      </c>
      <c r="J975" s="36">
        <f>IF(D975="","",VLOOKUP(D975,'produto-estoque-total-7'!A:AB,19,0))</f>
        <v/>
      </c>
      <c r="K975" s="1">
        <f>IF(D975="","",VLOOKUP(D975,'produto-estoque-total-7'!A:AB,20,0))</f>
        <v/>
      </c>
      <c r="L975" s="36">
        <f>IF(D975="","",VLOOKUP(D975,'produto-estoque-total-7'!A:AB,17,0))</f>
        <v/>
      </c>
      <c r="M975" s="1">
        <f>IF(D975="","",VLOOKUP(D975,'produto-estoque-total-7'!A:AB,18,0))</f>
        <v/>
      </c>
      <c r="N975" s="36">
        <f>IF(D975="","",VLOOKUP(D975,'produto-estoque-total-7'!A:AB,21,0))</f>
        <v/>
      </c>
      <c r="O975" s="1">
        <f>IF(D975="","",VLOOKUP(D975,'produto-estoque-total-7'!A:AB,22,0))</f>
        <v/>
      </c>
      <c r="P975" s="36">
        <f>IF(D975="","",VLOOKUP(D975,'produto-estoque-total-7'!A:AB,23,0))</f>
        <v/>
      </c>
      <c r="Q975" s="1">
        <f>IF(D975="","",VLOOKUP(D975,'produto-estoque-total-7'!A:AB,24,0))</f>
        <v/>
      </c>
      <c r="R975" s="38">
        <f>IFERROR(IF(D975="","",VLOOKUP(D975,'produto-venda-7'!B:N,13,0)),"C")</f>
        <v/>
      </c>
      <c r="S975" s="39">
        <f>IF(D975="","",VLOOKUP(D975,'produto-estoque-total-7'!A:AB,6,0))</f>
        <v/>
      </c>
      <c r="T975" s="39">
        <f>IF(D975="","",VLOOKUP(D975,'produto-estoque-total-7'!A:AB,5,0))</f>
        <v/>
      </c>
      <c r="U975" s="40">
        <f>IF(D975="","",VLOOKUP(D975,'produto-estoque-total-7'!A:AB,11,0))</f>
        <v/>
      </c>
      <c r="V975" s="41">
        <f>IF(D975="","",IFERROR(VLOOKUP(D975,'produto-entrada-7'!A:M,10,0),0))</f>
        <v/>
      </c>
      <c r="W975" s="42" t="n"/>
      <c r="X975" s="39">
        <f>IF(D975="","",VLOOKUP(D975,'produto-estoque-total-7'!A:AB,8,0))</f>
        <v/>
      </c>
      <c r="Y975" s="39">
        <f>IF(D975="","",VLOOKUP(D975,'produto-estoque-total-7'!A:AB,9,0))</f>
        <v/>
      </c>
      <c r="Z975" s="39">
        <f>IF(D975="","",VLOOKUP(D975,'produto-estoque-total-7'!A:AB,10,0))</f>
        <v/>
      </c>
      <c r="AA975" s="39">
        <f>IFERROR(IF(D975="","",VLOOKUP(D975,'produto-venda-7'!B:N,4,0)),0)</f>
        <v/>
      </c>
      <c r="AB975" s="39">
        <f>IFERROR(IF(D975="","",VLOOKUP(D975,'produto-venda-7'!B:N,5,0)),0)</f>
        <v/>
      </c>
      <c r="AC975" s="39">
        <f>IF(D975="","",IFERROR(AA975/90,0))</f>
        <v/>
      </c>
      <c r="AD975" s="36">
        <f>IF(D975="","",IFERROR(VLOOKUP(D975,'produto-entrada-7'!A:M,4,0),0))</f>
        <v/>
      </c>
      <c r="AE975" s="36">
        <f>IFERROR(IF(D975="","",VLOOKUP(D975,'produto-venda-7'!B:N,10,0)),0)</f>
        <v/>
      </c>
      <c r="AF975" s="36">
        <f>IF(D975="","",IFERROR(VLOOKUP(D975,'produto-entrada-7'!A:M,11,0),0))</f>
        <v/>
      </c>
      <c r="AG975" s="1">
        <f>IF(D975="","",IFERROR(VLOOKUP(D975,'produto-entrada-7'!A:M,12,0),0))</f>
        <v/>
      </c>
      <c r="AH975" s="1">
        <f>IF(D975="","",IFERROR(VLOOKUP(D975,'produto-entrada-7'!A:M,13,0),0))</f>
        <v/>
      </c>
      <c r="AI975" s="36">
        <f>IFERROR(IF(D975="","",VLOOKUP(D975,'produto-venda-7'!B:N,11,0)),0)</f>
        <v/>
      </c>
      <c r="AJ975" s="43">
        <f>IF(D975="","",IFERROR(AI975*AB975,0))</f>
        <v/>
      </c>
      <c r="AK975" s="44">
        <f>IFERROR(IF(D975="","",VLOOKUP(F975,'ANALISE FORNECEDOR'!$A:$I,8,0)),"")</f>
        <v/>
      </c>
      <c r="AL975" s="44">
        <f>IF(D975="","",AVERAGE(AM975,AK975))</f>
        <v/>
      </c>
      <c r="AM975" s="44">
        <f>IFERROR(IF(D975="","",VLOOKUP(F975,'ANALISE FORNECEDOR'!$A:$I,9,0)),"")</f>
        <v/>
      </c>
      <c r="AN975" s="45">
        <f>IF(D975="","",IF(Y975&gt;12,AI975*(U975+Y975),AI975*U975))</f>
        <v/>
      </c>
      <c r="AO975" s="45">
        <f>IF(D975="","",IF(Y975&gt;12,AI975*(U975+V975+Y975),AI975*(U975+V975)))</f>
        <v/>
      </c>
      <c r="AP975" s="46">
        <f>IF(D975="","",IF(Y975&gt;12,AG975*(U975+Y975),AG975*U975))</f>
        <v/>
      </c>
      <c r="AQ975" s="46">
        <f>IF(D975="","",IF(Y975&gt;12,AG975*(U975+V975+Y975),AG975*(U975+V975)))</f>
        <v/>
      </c>
      <c r="AR975" s="46">
        <f>IF(D975="","",IF(OR(R975="A",R975="AA",R975="AAA"),AP975,0))</f>
        <v/>
      </c>
      <c r="AS975" s="46">
        <f>IF(D975="","",IF(R975="B",AP975,0))</f>
        <v/>
      </c>
      <c r="AT975" s="46">
        <f>IF(D975="","",IF(R975="C",AP975,0))</f>
        <v/>
      </c>
      <c r="AU975" s="47">
        <f>IF(D975="","",IFERROR(AN975/AJ975,0))</f>
        <v/>
      </c>
      <c r="AV975" s="47">
        <f>IF(D975="","",IFERROR(((AO975)/AJ975),0))</f>
        <v/>
      </c>
      <c r="AW975" s="48">
        <f>IF(D975="","",IF(OR(S975="S",NOT(AND(ISNUMBER(AC975),ISNUMBER(AL975),AC975*AL975&gt;=0))),0,AC975*AL975))</f>
        <v/>
      </c>
      <c r="AX975" s="49">
        <f>IFERROR(IF(D975="","",AW975*AG975),0)</f>
        <v/>
      </c>
      <c r="AY975" s="48">
        <f>IF(D975="","",IF(OR(S975="S",NOT(AND(ISNUMBER(AC975),ISNUMBER(AK975),AC975*AK975&gt;=0))),0,AC975*AK975))</f>
        <v/>
      </c>
      <c r="AZ975" s="48">
        <f>IFERROR(IF(D975="","",IF(AY975=0,0,IF(((AY975)-(U975+Y975))&lt;0,0,(AY975)-U975))),0)</f>
        <v/>
      </c>
      <c r="BA975" s="49">
        <f>IF(D975="","",AZ975*AG975)</f>
        <v/>
      </c>
      <c r="BB975" s="49">
        <f>IF(D975="","",IF(OR(R975="A",R975="AA",R975="AAA"),BA975,0))</f>
        <v/>
      </c>
      <c r="BC975" s="49">
        <f>IF(D975="","",IF(R975="B",BA975,0))</f>
        <v/>
      </c>
      <c r="BD975" s="49">
        <f>IF(D975="","",IF(R975="B",BA975,0))</f>
        <v/>
      </c>
      <c r="BE975" s="49">
        <f>IF(D975="","",IF(S975="S",
1,
IF(AC975=0,
1,
IF(
IFERROR(((U975+Y975)*AG975)/((AC975*AK975)*AG975),0)&lt;0,
0,
IF(
IFERROR(((U975+Y975)*AG975)/((AC975*AK975)*AG975),0)&gt;1,
1,
IFERROR(((U975+Y975)*AG975)/((AC975*AK975)*AG975),0)
)
)
)
))</f>
        <v/>
      </c>
      <c r="BF975" s="49">
        <f>IF(D975="","",IF(S975="S",
1,
IF(AC975=0,
1,
IF(
IFERROR(((U975+V975+Y975)*AG975)/((AC975*AK975)*AG975),0)&lt;0,
0,
IF(
IFERROR(((U975+V975+Y975)*AG975)/((AC975*AK975)*AG975),0)&gt;1,
1,
IFERROR(((U975+V975+Y975)*AG975)/((AC975*AK975)*AG975),0)
)
)
)
))</f>
        <v/>
      </c>
      <c r="BG975" s="50">
        <f>IF(D975="","",IF(S975="S",0,IF(AND(ISNUMBER(AC975),ISNUMBER(AM975)),IF(OR(AC975*AM975&lt;0,ISERR(AC975*AM975)),0,AC975*AM975),0)))</f>
        <v/>
      </c>
      <c r="BH975" s="50">
        <f>IF(D975="","",IF(BY975&gt;TODAY()-60,0,IF(Y975&gt;12,MAX(0,(U975+Y975)-BG975),MAX(0,U975-BG975))))</f>
        <v/>
      </c>
      <c r="BI975" s="51">
        <f>IF(D975="","",BH975*AG975)</f>
        <v/>
      </c>
      <c r="BJ975" s="51">
        <f>IF(D975="","",IF(OR(R975="A",R975="AA",R975="AAA"),BI975,0))</f>
        <v/>
      </c>
      <c r="BK975" s="51">
        <f>IF(D975="","",IF(R975="B",BI975,0))</f>
        <v/>
      </c>
      <c r="BL975" s="51">
        <f>IF(D975="","",IF(R975="C",BI975,0))</f>
        <v/>
      </c>
      <c r="BM975" s="51">
        <f>IF(D975="","",IFERROR(MAX(0,MIN(BI975/AP975,1)),0))</f>
        <v/>
      </c>
      <c r="BN975" s="52">
        <f>IF(D975="","",AB975*AG975)</f>
        <v/>
      </c>
      <c r="BO975" s="52">
        <f>IF(D975="","",(U975+V975+X975)*AG975)</f>
        <v/>
      </c>
      <c r="BP975" s="52">
        <f>IF(D975="","",(AB975*3)*AG975)</f>
        <v/>
      </c>
      <c r="BQ975" s="52">
        <f>IF(D975="","",IF(BO975-BP975&gt;0,0,BO975-BP975))</f>
        <v/>
      </c>
      <c r="BR975" s="52">
        <f>IF(D975="","",IF(BO975-BP975-BN975&gt;0,0,BO975-BP975-BN975))</f>
        <v/>
      </c>
      <c r="BS975" s="53">
        <f>IF(D975="","",IFERROR(AB975*AI975,0))</f>
        <v/>
      </c>
      <c r="BT975" s="53">
        <f>IF(D975="","",IFERROR(IF(X975&gt;12, AI975*(U975+V975+X975), AI975*(U975+V975)),0))</f>
        <v/>
      </c>
      <c r="BU975" s="53">
        <f>IF(D975="","",IFERROR(((AB975*3)*AI975),0))</f>
        <v/>
      </c>
      <c r="BV975" s="53">
        <f>IF(D975="","",IF(BT975-BU975&gt;0,0,BT975-BU975))</f>
        <v/>
      </c>
      <c r="BW975" s="53">
        <f>IF(D975="","",IF(BT975-BU975-BS975&gt;0,0,BT975-BU975-BS975))</f>
        <v/>
      </c>
      <c r="BX975" s="36">
        <f>IF(D975="","",IFERROR(VLOOKUP(D975,'produto-entrada-7'!A:M,3,0),"SEM PEDIDO"))</f>
        <v/>
      </c>
      <c r="BY975" s="36">
        <f>IF(D975="","",VLOOKUP(D975,'produto-estoque-total-7'!A:AB,25,0))</f>
        <v/>
      </c>
      <c r="BZ975" s="36">
        <f>IF(D975="","",IFERROR(VLOOKUP(D975,'produto-estoque-total-7'!A:AB,26,0)/100,0))</f>
        <v/>
      </c>
      <c r="CA975" s="36">
        <f>IF(D975="","",IFERROR(VLOOKUP(D975,'produto-estoque-total-7'!A:AB,27,0)/100,0))</f>
        <v/>
      </c>
      <c r="CB975" s="41">
        <f>IF(D975="","",V975*AF975)</f>
        <v/>
      </c>
      <c r="CC975" s="41">
        <f>IF(D975="","",V975*AI975)</f>
        <v/>
      </c>
      <c r="CD975" s="54">
        <f>IF(D975="","",VLOOKUP(D975,'produto-estoque-total-7'!A:AB,28,0))</f>
        <v/>
      </c>
    </row>
    <row r="976">
      <c r="A976" s="36">
        <f>IF(D976="","",VLOOKUP(D976,'produto-estoque-total-7'!A:AB,3,0))</f>
        <v/>
      </c>
      <c r="B976" s="1">
        <f>IF(D976="","",VLOOKUP(D976,'produto-estoque-total-7'!A:AB,12,0))</f>
        <v/>
      </c>
      <c r="C976" s="1">
        <f>IF(D976="","",VLOOKUP(D976,'produto-estoque-total-7'!A:AB,2,0))</f>
        <v/>
      </c>
      <c r="D976" s="37">
        <f>IFERROR(IF('produto-estoque-total-7'!A975="","",'produto-estoque-total-7'!A975),"")</f>
        <v/>
      </c>
      <c r="E976" s="1">
        <f>IF(D976="","",VLOOKUP(D976,'produto-estoque-total-7'!A:AB,4,0))</f>
        <v/>
      </c>
      <c r="F976" s="36">
        <f>IF(D976="","",VLOOKUP(D976,'produto-estoque-total-7'!A:AB,13,0))</f>
        <v/>
      </c>
      <c r="G976" s="1">
        <f>IF(F976="","",VLOOKUP(F976,'FORNECEDORES X COMPRADOR'!A:D,4,0))</f>
        <v/>
      </c>
      <c r="H976" s="1">
        <f>IF(F976="","",VLOOKUP(F976,'FORNECEDORES X COMPRADOR'!A:E,5,0))</f>
        <v/>
      </c>
      <c r="I976" s="36">
        <f>IF(D976="","",VLOOKUP(D976,'produto-estoque-total-7'!A:AB,15,0))</f>
        <v/>
      </c>
      <c r="J976" s="36">
        <f>IF(D976="","",VLOOKUP(D976,'produto-estoque-total-7'!A:AB,19,0))</f>
        <v/>
      </c>
      <c r="K976" s="1">
        <f>IF(D976="","",VLOOKUP(D976,'produto-estoque-total-7'!A:AB,20,0))</f>
        <v/>
      </c>
      <c r="L976" s="36">
        <f>IF(D976="","",VLOOKUP(D976,'produto-estoque-total-7'!A:AB,17,0))</f>
        <v/>
      </c>
      <c r="M976" s="1">
        <f>IF(D976="","",VLOOKUP(D976,'produto-estoque-total-7'!A:AB,18,0))</f>
        <v/>
      </c>
      <c r="N976" s="36">
        <f>IF(D976="","",VLOOKUP(D976,'produto-estoque-total-7'!A:AB,21,0))</f>
        <v/>
      </c>
      <c r="O976" s="1">
        <f>IF(D976="","",VLOOKUP(D976,'produto-estoque-total-7'!A:AB,22,0))</f>
        <v/>
      </c>
      <c r="P976" s="36">
        <f>IF(D976="","",VLOOKUP(D976,'produto-estoque-total-7'!A:AB,23,0))</f>
        <v/>
      </c>
      <c r="Q976" s="1">
        <f>IF(D976="","",VLOOKUP(D976,'produto-estoque-total-7'!A:AB,24,0))</f>
        <v/>
      </c>
      <c r="R976" s="38">
        <f>IFERROR(IF(D976="","",VLOOKUP(D976,'produto-venda-7'!B:N,13,0)),"C")</f>
        <v/>
      </c>
      <c r="S976" s="39">
        <f>IF(D976="","",VLOOKUP(D976,'produto-estoque-total-7'!A:AB,6,0))</f>
        <v/>
      </c>
      <c r="T976" s="39">
        <f>IF(D976="","",VLOOKUP(D976,'produto-estoque-total-7'!A:AB,5,0))</f>
        <v/>
      </c>
      <c r="U976" s="40">
        <f>IF(D976="","",VLOOKUP(D976,'produto-estoque-total-7'!A:AB,11,0))</f>
        <v/>
      </c>
      <c r="V976" s="41">
        <f>IF(D976="","",IFERROR(VLOOKUP(D976,'produto-entrada-7'!A:M,10,0),0))</f>
        <v/>
      </c>
      <c r="W976" s="42" t="n"/>
      <c r="X976" s="39">
        <f>IF(D976="","",VLOOKUP(D976,'produto-estoque-total-7'!A:AB,8,0))</f>
        <v/>
      </c>
      <c r="Y976" s="39">
        <f>IF(D976="","",VLOOKUP(D976,'produto-estoque-total-7'!A:AB,9,0))</f>
        <v/>
      </c>
      <c r="Z976" s="39">
        <f>IF(D976="","",VLOOKUP(D976,'produto-estoque-total-7'!A:AB,10,0))</f>
        <v/>
      </c>
      <c r="AA976" s="39">
        <f>IFERROR(IF(D976="","",VLOOKUP(D976,'produto-venda-7'!B:N,4,0)),0)</f>
        <v/>
      </c>
      <c r="AB976" s="39">
        <f>IFERROR(IF(D976="","",VLOOKUP(D976,'produto-venda-7'!B:N,5,0)),0)</f>
        <v/>
      </c>
      <c r="AC976" s="39">
        <f>IF(D976="","",IFERROR(AA976/90,0))</f>
        <v/>
      </c>
      <c r="AD976" s="36">
        <f>IF(D976="","",IFERROR(VLOOKUP(D976,'produto-entrada-7'!A:M,4,0),0))</f>
        <v/>
      </c>
      <c r="AE976" s="36">
        <f>IFERROR(IF(D976="","",VLOOKUP(D976,'produto-venda-7'!B:N,10,0)),0)</f>
        <v/>
      </c>
      <c r="AF976" s="36">
        <f>IF(D976="","",IFERROR(VLOOKUP(D976,'produto-entrada-7'!A:M,11,0),0))</f>
        <v/>
      </c>
      <c r="AG976" s="1">
        <f>IF(D976="","",IFERROR(VLOOKUP(D976,'produto-entrada-7'!A:M,12,0),0))</f>
        <v/>
      </c>
      <c r="AH976" s="1">
        <f>IF(D976="","",IFERROR(VLOOKUP(D976,'produto-entrada-7'!A:M,13,0),0))</f>
        <v/>
      </c>
      <c r="AI976" s="36">
        <f>IFERROR(IF(D976="","",VLOOKUP(D976,'produto-venda-7'!B:N,11,0)),0)</f>
        <v/>
      </c>
      <c r="AJ976" s="43">
        <f>IF(D976="","",IFERROR(AI976*AB976,0))</f>
        <v/>
      </c>
      <c r="AK976" s="44">
        <f>IFERROR(IF(D976="","",VLOOKUP(F976,'ANALISE FORNECEDOR'!$A:$I,8,0)),"")</f>
        <v/>
      </c>
      <c r="AL976" s="44">
        <f>IF(D976="","",AVERAGE(AM976,AK976))</f>
        <v/>
      </c>
      <c r="AM976" s="44">
        <f>IFERROR(IF(D976="","",VLOOKUP(F976,'ANALISE FORNECEDOR'!$A:$I,9,0)),"")</f>
        <v/>
      </c>
      <c r="AN976" s="45">
        <f>IF(D976="","",IF(Y976&gt;12,AI976*(U976+Y976),AI976*U976))</f>
        <v/>
      </c>
      <c r="AO976" s="45">
        <f>IF(D976="","",IF(Y976&gt;12,AI976*(U976+V976+Y976),AI976*(U976+V976)))</f>
        <v/>
      </c>
      <c r="AP976" s="46">
        <f>IF(D976="","",IF(Y976&gt;12,AG976*(U976+Y976),AG976*U976))</f>
        <v/>
      </c>
      <c r="AQ976" s="46">
        <f>IF(D976="","",IF(Y976&gt;12,AG976*(U976+V976+Y976),AG976*(U976+V976)))</f>
        <v/>
      </c>
      <c r="AR976" s="46">
        <f>IF(D976="","",IF(OR(R976="A",R976="AA",R976="AAA"),AP976,0))</f>
        <v/>
      </c>
      <c r="AS976" s="46">
        <f>IF(D976="","",IF(R976="B",AP976,0))</f>
        <v/>
      </c>
      <c r="AT976" s="46">
        <f>IF(D976="","",IF(R976="C",AP976,0))</f>
        <v/>
      </c>
      <c r="AU976" s="47">
        <f>IF(D976="","",IFERROR(AN976/AJ976,0))</f>
        <v/>
      </c>
      <c r="AV976" s="47">
        <f>IF(D976="","",IFERROR(((AO976)/AJ976),0))</f>
        <v/>
      </c>
      <c r="AW976" s="48">
        <f>IF(D976="","",IF(OR(S976="S",NOT(AND(ISNUMBER(AC976),ISNUMBER(AL976),AC976*AL976&gt;=0))),0,AC976*AL976))</f>
        <v/>
      </c>
      <c r="AX976" s="49">
        <f>IFERROR(IF(D976="","",AW976*AG976),0)</f>
        <v/>
      </c>
      <c r="AY976" s="48">
        <f>IF(D976="","",IF(OR(S976="S",NOT(AND(ISNUMBER(AC976),ISNUMBER(AK976),AC976*AK976&gt;=0))),0,AC976*AK976))</f>
        <v/>
      </c>
      <c r="AZ976" s="48">
        <f>IFERROR(IF(D976="","",IF(AY976=0,0,IF(((AY976)-(U976+Y976))&lt;0,0,(AY976)-U976))),0)</f>
        <v/>
      </c>
      <c r="BA976" s="49">
        <f>IF(D976="","",AZ976*AG976)</f>
        <v/>
      </c>
      <c r="BB976" s="49">
        <f>IF(D976="","",IF(OR(R976="A",R976="AA",R976="AAA"),BA976,0))</f>
        <v/>
      </c>
      <c r="BC976" s="49">
        <f>IF(D976="","",IF(R976="B",BA976,0))</f>
        <v/>
      </c>
      <c r="BD976" s="49">
        <f>IF(D976="","",IF(R976="B",BA976,0))</f>
        <v/>
      </c>
      <c r="BE976" s="49">
        <f>IF(D976="","",IF(S976="S",
1,
IF(AC976=0,
1,
IF(
IFERROR(((U976+Y976)*AG976)/((AC976*AK976)*AG976),0)&lt;0,
0,
IF(
IFERROR(((U976+Y976)*AG976)/((AC976*AK976)*AG976),0)&gt;1,
1,
IFERROR(((U976+Y976)*AG976)/((AC976*AK976)*AG976),0)
)
)
)
))</f>
        <v/>
      </c>
      <c r="BF976" s="49">
        <f>IF(D976="","",IF(S976="S",
1,
IF(AC976=0,
1,
IF(
IFERROR(((U976+V976+Y976)*AG976)/((AC976*AK976)*AG976),0)&lt;0,
0,
IF(
IFERROR(((U976+V976+Y976)*AG976)/((AC976*AK976)*AG976),0)&gt;1,
1,
IFERROR(((U976+V976+Y976)*AG976)/((AC976*AK976)*AG976),0)
)
)
)
))</f>
        <v/>
      </c>
      <c r="BG976" s="50">
        <f>IF(D976="","",IF(S976="S",0,IF(AND(ISNUMBER(AC976),ISNUMBER(AM976)),IF(OR(AC976*AM976&lt;0,ISERR(AC976*AM976)),0,AC976*AM976),0)))</f>
        <v/>
      </c>
      <c r="BH976" s="50">
        <f>IF(D976="","",IF(BY976&gt;TODAY()-60,0,IF(Y976&gt;12,MAX(0,(U976+Y976)-BG976),MAX(0,U976-BG976))))</f>
        <v/>
      </c>
      <c r="BI976" s="51">
        <f>IF(D976="","",BH976*AG976)</f>
        <v/>
      </c>
      <c r="BJ976" s="51">
        <f>IF(D976="","",IF(OR(R976="A",R976="AA",R976="AAA"),BI976,0))</f>
        <v/>
      </c>
      <c r="BK976" s="51">
        <f>IF(D976="","",IF(R976="B",BI976,0))</f>
        <v/>
      </c>
      <c r="BL976" s="51">
        <f>IF(D976="","",IF(R976="C",BI976,0))</f>
        <v/>
      </c>
      <c r="BM976" s="51">
        <f>IF(D976="","",IFERROR(MAX(0,MIN(BI976/AP976,1)),0))</f>
        <v/>
      </c>
      <c r="BN976" s="52">
        <f>IF(D976="","",AB976*AG976)</f>
        <v/>
      </c>
      <c r="BO976" s="52">
        <f>IF(D976="","",(U976+V976+X976)*AG976)</f>
        <v/>
      </c>
      <c r="BP976" s="52">
        <f>IF(D976="","",(AB976*3)*AG976)</f>
        <v/>
      </c>
      <c r="BQ976" s="52">
        <f>IF(D976="","",IF(BO976-BP976&gt;0,0,BO976-BP976))</f>
        <v/>
      </c>
      <c r="BR976" s="52">
        <f>IF(D976="","",IF(BO976-BP976-BN976&gt;0,0,BO976-BP976-BN976))</f>
        <v/>
      </c>
      <c r="BS976" s="53">
        <f>IF(D976="","",IFERROR(AB976*AI976,0))</f>
        <v/>
      </c>
      <c r="BT976" s="53">
        <f>IF(D976="","",IFERROR(IF(X976&gt;12, AI976*(U976+V976+X976), AI976*(U976+V976)),0))</f>
        <v/>
      </c>
      <c r="BU976" s="53">
        <f>IF(D976="","",IFERROR(((AB976*3)*AI976),0))</f>
        <v/>
      </c>
      <c r="BV976" s="53">
        <f>IF(D976="","",IF(BT976-BU976&gt;0,0,BT976-BU976))</f>
        <v/>
      </c>
      <c r="BW976" s="53">
        <f>IF(D976="","",IF(BT976-BU976-BS976&gt;0,0,BT976-BU976-BS976))</f>
        <v/>
      </c>
      <c r="BX976" s="36">
        <f>IF(D976="","",IFERROR(VLOOKUP(D976,'produto-entrada-7'!A:M,3,0),"SEM PEDIDO"))</f>
        <v/>
      </c>
      <c r="BY976" s="36">
        <f>IF(D976="","",VLOOKUP(D976,'produto-estoque-total-7'!A:AB,25,0))</f>
        <v/>
      </c>
      <c r="BZ976" s="36">
        <f>IF(D976="","",IFERROR(VLOOKUP(D976,'produto-estoque-total-7'!A:AB,26,0)/100,0))</f>
        <v/>
      </c>
      <c r="CA976" s="36">
        <f>IF(D976="","",IFERROR(VLOOKUP(D976,'produto-estoque-total-7'!A:AB,27,0)/100,0))</f>
        <v/>
      </c>
      <c r="CB976" s="41">
        <f>IF(D976="","",V976*AF976)</f>
        <v/>
      </c>
      <c r="CC976" s="41">
        <f>IF(D976="","",V976*AI976)</f>
        <v/>
      </c>
      <c r="CD976" s="54">
        <f>IF(D976="","",VLOOKUP(D976,'produto-estoque-total-7'!A:AB,28,0))</f>
        <v/>
      </c>
    </row>
    <row r="977">
      <c r="A977" s="36">
        <f>IF(D977="","",VLOOKUP(D977,'produto-estoque-total-7'!A:AB,3,0))</f>
        <v/>
      </c>
      <c r="B977" s="1">
        <f>IF(D977="","",VLOOKUP(D977,'produto-estoque-total-7'!A:AB,12,0))</f>
        <v/>
      </c>
      <c r="C977" s="1">
        <f>IF(D977="","",VLOOKUP(D977,'produto-estoque-total-7'!A:AB,2,0))</f>
        <v/>
      </c>
      <c r="D977" s="37">
        <f>IFERROR(IF('produto-estoque-total-7'!A976="","",'produto-estoque-total-7'!A976),"")</f>
        <v/>
      </c>
      <c r="E977" s="1">
        <f>IF(D977="","",VLOOKUP(D977,'produto-estoque-total-7'!A:AB,4,0))</f>
        <v/>
      </c>
      <c r="F977" s="36">
        <f>IF(D977="","",VLOOKUP(D977,'produto-estoque-total-7'!A:AB,13,0))</f>
        <v/>
      </c>
      <c r="G977" s="1">
        <f>IF(F977="","",VLOOKUP(F977,'FORNECEDORES X COMPRADOR'!A:D,4,0))</f>
        <v/>
      </c>
      <c r="H977" s="1">
        <f>IF(F977="","",VLOOKUP(F977,'FORNECEDORES X COMPRADOR'!A:E,5,0))</f>
        <v/>
      </c>
      <c r="I977" s="36">
        <f>IF(D977="","",VLOOKUP(D977,'produto-estoque-total-7'!A:AB,15,0))</f>
        <v/>
      </c>
      <c r="J977" s="36">
        <f>IF(D977="","",VLOOKUP(D977,'produto-estoque-total-7'!A:AB,19,0))</f>
        <v/>
      </c>
      <c r="K977" s="1">
        <f>IF(D977="","",VLOOKUP(D977,'produto-estoque-total-7'!A:AB,20,0))</f>
        <v/>
      </c>
      <c r="L977" s="36">
        <f>IF(D977="","",VLOOKUP(D977,'produto-estoque-total-7'!A:AB,17,0))</f>
        <v/>
      </c>
      <c r="M977" s="1">
        <f>IF(D977="","",VLOOKUP(D977,'produto-estoque-total-7'!A:AB,18,0))</f>
        <v/>
      </c>
      <c r="N977" s="36">
        <f>IF(D977="","",VLOOKUP(D977,'produto-estoque-total-7'!A:AB,21,0))</f>
        <v/>
      </c>
      <c r="O977" s="1">
        <f>IF(D977="","",VLOOKUP(D977,'produto-estoque-total-7'!A:AB,22,0))</f>
        <v/>
      </c>
      <c r="P977" s="36">
        <f>IF(D977="","",VLOOKUP(D977,'produto-estoque-total-7'!A:AB,23,0))</f>
        <v/>
      </c>
      <c r="Q977" s="1">
        <f>IF(D977="","",VLOOKUP(D977,'produto-estoque-total-7'!A:AB,24,0))</f>
        <v/>
      </c>
      <c r="R977" s="38">
        <f>IFERROR(IF(D977="","",VLOOKUP(D977,'produto-venda-7'!B:N,13,0)),"C")</f>
        <v/>
      </c>
      <c r="S977" s="39">
        <f>IF(D977="","",VLOOKUP(D977,'produto-estoque-total-7'!A:AB,6,0))</f>
        <v/>
      </c>
      <c r="T977" s="39">
        <f>IF(D977="","",VLOOKUP(D977,'produto-estoque-total-7'!A:AB,5,0))</f>
        <v/>
      </c>
      <c r="U977" s="40">
        <f>IF(D977="","",VLOOKUP(D977,'produto-estoque-total-7'!A:AB,11,0))</f>
        <v/>
      </c>
      <c r="V977" s="41">
        <f>IF(D977="","",IFERROR(VLOOKUP(D977,'produto-entrada-7'!A:M,10,0),0))</f>
        <v/>
      </c>
      <c r="W977" s="42" t="n"/>
      <c r="X977" s="39">
        <f>IF(D977="","",VLOOKUP(D977,'produto-estoque-total-7'!A:AB,8,0))</f>
        <v/>
      </c>
      <c r="Y977" s="39">
        <f>IF(D977="","",VLOOKUP(D977,'produto-estoque-total-7'!A:AB,9,0))</f>
        <v/>
      </c>
      <c r="Z977" s="39">
        <f>IF(D977="","",VLOOKUP(D977,'produto-estoque-total-7'!A:AB,10,0))</f>
        <v/>
      </c>
      <c r="AA977" s="39">
        <f>IFERROR(IF(D977="","",VLOOKUP(D977,'produto-venda-7'!B:N,4,0)),0)</f>
        <v/>
      </c>
      <c r="AB977" s="39">
        <f>IFERROR(IF(D977="","",VLOOKUP(D977,'produto-venda-7'!B:N,5,0)),0)</f>
        <v/>
      </c>
      <c r="AC977" s="39">
        <f>IF(D977="","",IFERROR(AA977/90,0))</f>
        <v/>
      </c>
      <c r="AD977" s="36">
        <f>IF(D977="","",IFERROR(VLOOKUP(D977,'produto-entrada-7'!A:M,4,0),0))</f>
        <v/>
      </c>
      <c r="AE977" s="36">
        <f>IFERROR(IF(D977="","",VLOOKUP(D977,'produto-venda-7'!B:N,10,0)),0)</f>
        <v/>
      </c>
      <c r="AF977" s="36">
        <f>IF(D977="","",IFERROR(VLOOKUP(D977,'produto-entrada-7'!A:M,11,0),0))</f>
        <v/>
      </c>
      <c r="AG977" s="1">
        <f>IF(D977="","",IFERROR(VLOOKUP(D977,'produto-entrada-7'!A:M,12,0),0))</f>
        <v/>
      </c>
      <c r="AH977" s="1">
        <f>IF(D977="","",IFERROR(VLOOKUP(D977,'produto-entrada-7'!A:M,13,0),0))</f>
        <v/>
      </c>
      <c r="AI977" s="36">
        <f>IFERROR(IF(D977="","",VLOOKUP(D977,'produto-venda-7'!B:N,11,0)),0)</f>
        <v/>
      </c>
      <c r="AJ977" s="43">
        <f>IF(D977="","",IFERROR(AI977*AB977,0))</f>
        <v/>
      </c>
      <c r="AK977" s="44">
        <f>IFERROR(IF(D977="","",VLOOKUP(F977,'ANALISE FORNECEDOR'!$A:$I,8,0)),"")</f>
        <v/>
      </c>
      <c r="AL977" s="44">
        <f>IF(D977="","",AVERAGE(AM977,AK977))</f>
        <v/>
      </c>
      <c r="AM977" s="44">
        <f>IFERROR(IF(D977="","",VLOOKUP(F977,'ANALISE FORNECEDOR'!$A:$I,9,0)),"")</f>
        <v/>
      </c>
      <c r="AN977" s="45">
        <f>IF(D977="","",IF(Y977&gt;12,AI977*(U977+Y977),AI977*U977))</f>
        <v/>
      </c>
      <c r="AO977" s="45">
        <f>IF(D977="","",IF(Y977&gt;12,AI977*(U977+V977+Y977),AI977*(U977+V977)))</f>
        <v/>
      </c>
      <c r="AP977" s="46">
        <f>IF(D977="","",IF(Y977&gt;12,AG977*(U977+Y977),AG977*U977))</f>
        <v/>
      </c>
      <c r="AQ977" s="46">
        <f>IF(D977="","",IF(Y977&gt;12,AG977*(U977+V977+Y977),AG977*(U977+V977)))</f>
        <v/>
      </c>
      <c r="AR977" s="46">
        <f>IF(D977="","",IF(OR(R977="A",R977="AA",R977="AAA"),AP977,0))</f>
        <v/>
      </c>
      <c r="AS977" s="46">
        <f>IF(D977="","",IF(R977="B",AP977,0))</f>
        <v/>
      </c>
      <c r="AT977" s="46">
        <f>IF(D977="","",IF(R977="C",AP977,0))</f>
        <v/>
      </c>
      <c r="AU977" s="47">
        <f>IF(D977="","",IFERROR(AN977/AJ977,0))</f>
        <v/>
      </c>
      <c r="AV977" s="47">
        <f>IF(D977="","",IFERROR(((AO977)/AJ977),0))</f>
        <v/>
      </c>
      <c r="AW977" s="48">
        <f>IF(D977="","",IF(OR(S977="S",NOT(AND(ISNUMBER(AC977),ISNUMBER(AL977),AC977*AL977&gt;=0))),0,AC977*AL977))</f>
        <v/>
      </c>
      <c r="AX977" s="49">
        <f>IFERROR(IF(D977="","",AW977*AG977),0)</f>
        <v/>
      </c>
      <c r="AY977" s="48">
        <f>IF(D977="","",IF(OR(S977="S",NOT(AND(ISNUMBER(AC977),ISNUMBER(AK977),AC977*AK977&gt;=0))),0,AC977*AK977))</f>
        <v/>
      </c>
      <c r="AZ977" s="48">
        <f>IFERROR(IF(D977="","",IF(AY977=0,0,IF(((AY977)-(U977+Y977))&lt;0,0,(AY977)-U977))),0)</f>
        <v/>
      </c>
      <c r="BA977" s="49">
        <f>IF(D977="","",AZ977*AG977)</f>
        <v/>
      </c>
      <c r="BB977" s="49">
        <f>IF(D977="","",IF(OR(R977="A",R977="AA",R977="AAA"),BA977,0))</f>
        <v/>
      </c>
      <c r="BC977" s="49">
        <f>IF(D977="","",IF(R977="B",BA977,0))</f>
        <v/>
      </c>
      <c r="BD977" s="49">
        <f>IF(D977="","",IF(R977="B",BA977,0))</f>
        <v/>
      </c>
      <c r="BE977" s="49">
        <f>IF(D977="","",IF(S977="S",
1,
IF(AC977=0,
1,
IF(
IFERROR(((U977+Y977)*AG977)/((AC977*AK977)*AG977),0)&lt;0,
0,
IF(
IFERROR(((U977+Y977)*AG977)/((AC977*AK977)*AG977),0)&gt;1,
1,
IFERROR(((U977+Y977)*AG977)/((AC977*AK977)*AG977),0)
)
)
)
))</f>
        <v/>
      </c>
      <c r="BF977" s="49">
        <f>IF(D977="","",IF(S977="S",
1,
IF(AC977=0,
1,
IF(
IFERROR(((U977+V977+Y977)*AG977)/((AC977*AK977)*AG977),0)&lt;0,
0,
IF(
IFERROR(((U977+V977+Y977)*AG977)/((AC977*AK977)*AG977),0)&gt;1,
1,
IFERROR(((U977+V977+Y977)*AG977)/((AC977*AK977)*AG977),0)
)
)
)
))</f>
        <v/>
      </c>
      <c r="BG977" s="50">
        <f>IF(D977="","",IF(S977="S",0,IF(AND(ISNUMBER(AC977),ISNUMBER(AM977)),IF(OR(AC977*AM977&lt;0,ISERR(AC977*AM977)),0,AC977*AM977),0)))</f>
        <v/>
      </c>
      <c r="BH977" s="50">
        <f>IF(D977="","",IF(BY977&gt;TODAY()-60,0,IF(Y977&gt;12,MAX(0,(U977+Y977)-BG977),MAX(0,U977-BG977))))</f>
        <v/>
      </c>
      <c r="BI977" s="51">
        <f>IF(D977="","",BH977*AG977)</f>
        <v/>
      </c>
      <c r="BJ977" s="51">
        <f>IF(D977="","",IF(OR(R977="A",R977="AA",R977="AAA"),BI977,0))</f>
        <v/>
      </c>
      <c r="BK977" s="51">
        <f>IF(D977="","",IF(R977="B",BI977,0))</f>
        <v/>
      </c>
      <c r="BL977" s="51">
        <f>IF(D977="","",IF(R977="C",BI977,0))</f>
        <v/>
      </c>
      <c r="BM977" s="51">
        <f>IF(D977="","",IFERROR(MAX(0,MIN(BI977/AP977,1)),0))</f>
        <v/>
      </c>
      <c r="BN977" s="52">
        <f>IF(D977="","",AB977*AG977)</f>
        <v/>
      </c>
      <c r="BO977" s="52">
        <f>IF(D977="","",(U977+V977+X977)*AG977)</f>
        <v/>
      </c>
      <c r="BP977" s="52">
        <f>IF(D977="","",(AB977*3)*AG977)</f>
        <v/>
      </c>
      <c r="BQ977" s="52">
        <f>IF(D977="","",IF(BO977-BP977&gt;0,0,BO977-BP977))</f>
        <v/>
      </c>
      <c r="BR977" s="52">
        <f>IF(D977="","",IF(BO977-BP977-BN977&gt;0,0,BO977-BP977-BN977))</f>
        <v/>
      </c>
      <c r="BS977" s="53">
        <f>IF(D977="","",IFERROR(AB977*AI977,0))</f>
        <v/>
      </c>
      <c r="BT977" s="53">
        <f>IF(D977="","",IFERROR(IF(X977&gt;12, AI977*(U977+V977+X977), AI977*(U977+V977)),0))</f>
        <v/>
      </c>
      <c r="BU977" s="53">
        <f>IF(D977="","",IFERROR(((AB977*3)*AI977),0))</f>
        <v/>
      </c>
      <c r="BV977" s="53">
        <f>IF(D977="","",IF(BT977-BU977&gt;0,0,BT977-BU977))</f>
        <v/>
      </c>
      <c r="BW977" s="53">
        <f>IF(D977="","",IF(BT977-BU977-BS977&gt;0,0,BT977-BU977-BS977))</f>
        <v/>
      </c>
      <c r="BX977" s="36">
        <f>IF(D977="","",IFERROR(VLOOKUP(D977,'produto-entrada-7'!A:M,3,0),"SEM PEDIDO"))</f>
        <v/>
      </c>
      <c r="BY977" s="36">
        <f>IF(D977="","",VLOOKUP(D977,'produto-estoque-total-7'!A:AB,25,0))</f>
        <v/>
      </c>
      <c r="BZ977" s="36">
        <f>IF(D977="","",IFERROR(VLOOKUP(D977,'produto-estoque-total-7'!A:AB,26,0)/100,0))</f>
        <v/>
      </c>
      <c r="CA977" s="36">
        <f>IF(D977="","",IFERROR(VLOOKUP(D977,'produto-estoque-total-7'!A:AB,27,0)/100,0))</f>
        <v/>
      </c>
      <c r="CB977" s="41">
        <f>IF(D977="","",V977*AF977)</f>
        <v/>
      </c>
      <c r="CC977" s="41">
        <f>IF(D977="","",V977*AI977)</f>
        <v/>
      </c>
      <c r="CD977" s="54">
        <f>IF(D977="","",VLOOKUP(D977,'produto-estoque-total-7'!A:AB,28,0))</f>
        <v/>
      </c>
    </row>
    <row r="978">
      <c r="A978" s="36">
        <f>IF(D978="","",VLOOKUP(D978,'produto-estoque-total-7'!A:AB,3,0))</f>
        <v/>
      </c>
      <c r="B978" s="1">
        <f>IF(D978="","",VLOOKUP(D978,'produto-estoque-total-7'!A:AB,12,0))</f>
        <v/>
      </c>
      <c r="C978" s="1">
        <f>IF(D978="","",VLOOKUP(D978,'produto-estoque-total-7'!A:AB,2,0))</f>
        <v/>
      </c>
      <c r="D978" s="37">
        <f>IFERROR(IF('produto-estoque-total-7'!A977="","",'produto-estoque-total-7'!A977),"")</f>
        <v/>
      </c>
      <c r="E978" s="1">
        <f>IF(D978="","",VLOOKUP(D978,'produto-estoque-total-7'!A:AB,4,0))</f>
        <v/>
      </c>
      <c r="F978" s="36">
        <f>IF(D978="","",VLOOKUP(D978,'produto-estoque-total-7'!A:AB,13,0))</f>
        <v/>
      </c>
      <c r="G978" s="1">
        <f>IF(F978="","",VLOOKUP(F978,'FORNECEDORES X COMPRADOR'!A:D,4,0))</f>
        <v/>
      </c>
      <c r="H978" s="1">
        <f>IF(F978="","",VLOOKUP(F978,'FORNECEDORES X COMPRADOR'!A:E,5,0))</f>
        <v/>
      </c>
      <c r="I978" s="36">
        <f>IF(D978="","",VLOOKUP(D978,'produto-estoque-total-7'!A:AB,15,0))</f>
        <v/>
      </c>
      <c r="J978" s="36">
        <f>IF(D978="","",VLOOKUP(D978,'produto-estoque-total-7'!A:AB,19,0))</f>
        <v/>
      </c>
      <c r="K978" s="1">
        <f>IF(D978="","",VLOOKUP(D978,'produto-estoque-total-7'!A:AB,20,0))</f>
        <v/>
      </c>
      <c r="L978" s="36">
        <f>IF(D978="","",VLOOKUP(D978,'produto-estoque-total-7'!A:AB,17,0))</f>
        <v/>
      </c>
      <c r="M978" s="1">
        <f>IF(D978="","",VLOOKUP(D978,'produto-estoque-total-7'!A:AB,18,0))</f>
        <v/>
      </c>
      <c r="N978" s="36">
        <f>IF(D978="","",VLOOKUP(D978,'produto-estoque-total-7'!A:AB,21,0))</f>
        <v/>
      </c>
      <c r="O978" s="1">
        <f>IF(D978="","",VLOOKUP(D978,'produto-estoque-total-7'!A:AB,22,0))</f>
        <v/>
      </c>
      <c r="P978" s="36">
        <f>IF(D978="","",VLOOKUP(D978,'produto-estoque-total-7'!A:AB,23,0))</f>
        <v/>
      </c>
      <c r="Q978" s="1">
        <f>IF(D978="","",VLOOKUP(D978,'produto-estoque-total-7'!A:AB,24,0))</f>
        <v/>
      </c>
      <c r="R978" s="38">
        <f>IFERROR(IF(D978="","",VLOOKUP(D978,'produto-venda-7'!B:N,13,0)),"C")</f>
        <v/>
      </c>
      <c r="S978" s="39">
        <f>IF(D978="","",VLOOKUP(D978,'produto-estoque-total-7'!A:AB,6,0))</f>
        <v/>
      </c>
      <c r="T978" s="39">
        <f>IF(D978="","",VLOOKUP(D978,'produto-estoque-total-7'!A:AB,5,0))</f>
        <v/>
      </c>
      <c r="U978" s="40">
        <f>IF(D978="","",VLOOKUP(D978,'produto-estoque-total-7'!A:AB,11,0))</f>
        <v/>
      </c>
      <c r="V978" s="41">
        <f>IF(D978="","",IFERROR(VLOOKUP(D978,'produto-entrada-7'!A:M,10,0),0))</f>
        <v/>
      </c>
      <c r="W978" s="42" t="n"/>
      <c r="X978" s="39">
        <f>IF(D978="","",VLOOKUP(D978,'produto-estoque-total-7'!A:AB,8,0))</f>
        <v/>
      </c>
      <c r="Y978" s="39">
        <f>IF(D978="","",VLOOKUP(D978,'produto-estoque-total-7'!A:AB,9,0))</f>
        <v/>
      </c>
      <c r="Z978" s="39">
        <f>IF(D978="","",VLOOKUP(D978,'produto-estoque-total-7'!A:AB,10,0))</f>
        <v/>
      </c>
      <c r="AA978" s="39">
        <f>IFERROR(IF(D978="","",VLOOKUP(D978,'produto-venda-7'!B:N,4,0)),0)</f>
        <v/>
      </c>
      <c r="AB978" s="39">
        <f>IFERROR(IF(D978="","",VLOOKUP(D978,'produto-venda-7'!B:N,5,0)),0)</f>
        <v/>
      </c>
      <c r="AC978" s="39">
        <f>IF(D978="","",IFERROR(AA978/90,0))</f>
        <v/>
      </c>
      <c r="AD978" s="36">
        <f>IF(D978="","",IFERROR(VLOOKUP(D978,'produto-entrada-7'!A:M,4,0),0))</f>
        <v/>
      </c>
      <c r="AE978" s="36">
        <f>IFERROR(IF(D978="","",VLOOKUP(D978,'produto-venda-7'!B:N,10,0)),0)</f>
        <v/>
      </c>
      <c r="AF978" s="36">
        <f>IF(D978="","",IFERROR(VLOOKUP(D978,'produto-entrada-7'!A:M,11,0),0))</f>
        <v/>
      </c>
      <c r="AG978" s="1">
        <f>IF(D978="","",IFERROR(VLOOKUP(D978,'produto-entrada-7'!A:M,12,0),0))</f>
        <v/>
      </c>
      <c r="AH978" s="1">
        <f>IF(D978="","",IFERROR(VLOOKUP(D978,'produto-entrada-7'!A:M,13,0),0))</f>
        <v/>
      </c>
      <c r="AI978" s="36">
        <f>IFERROR(IF(D978="","",VLOOKUP(D978,'produto-venda-7'!B:N,11,0)),0)</f>
        <v/>
      </c>
      <c r="AJ978" s="43">
        <f>IF(D978="","",IFERROR(AI978*AB978,0))</f>
        <v/>
      </c>
      <c r="AK978" s="44">
        <f>IFERROR(IF(D978="","",VLOOKUP(F978,'ANALISE FORNECEDOR'!$A:$I,8,0)),"")</f>
        <v/>
      </c>
      <c r="AL978" s="44">
        <f>IF(D978="","",AVERAGE(AM978,AK978))</f>
        <v/>
      </c>
      <c r="AM978" s="44">
        <f>IFERROR(IF(D978="","",VLOOKUP(F978,'ANALISE FORNECEDOR'!$A:$I,9,0)),"")</f>
        <v/>
      </c>
      <c r="AN978" s="45">
        <f>IF(D978="","",IF(Y978&gt;12,AI978*(U978+Y978),AI978*U978))</f>
        <v/>
      </c>
      <c r="AO978" s="45">
        <f>IF(D978="","",IF(Y978&gt;12,AI978*(U978+V978+Y978),AI978*(U978+V978)))</f>
        <v/>
      </c>
      <c r="AP978" s="46">
        <f>IF(D978="","",IF(Y978&gt;12,AG978*(U978+Y978),AG978*U978))</f>
        <v/>
      </c>
      <c r="AQ978" s="46">
        <f>IF(D978="","",IF(Y978&gt;12,AG978*(U978+V978+Y978),AG978*(U978+V978)))</f>
        <v/>
      </c>
      <c r="AR978" s="46">
        <f>IF(D978="","",IF(OR(R978="A",R978="AA",R978="AAA"),AP978,0))</f>
        <v/>
      </c>
      <c r="AS978" s="46">
        <f>IF(D978="","",IF(R978="B",AP978,0))</f>
        <v/>
      </c>
      <c r="AT978" s="46">
        <f>IF(D978="","",IF(R978="C",AP978,0))</f>
        <v/>
      </c>
      <c r="AU978" s="47">
        <f>IF(D978="","",IFERROR(AN978/AJ978,0))</f>
        <v/>
      </c>
      <c r="AV978" s="47">
        <f>IF(D978="","",IFERROR(((AO978)/AJ978),0))</f>
        <v/>
      </c>
      <c r="AW978" s="48">
        <f>IF(D978="","",IF(OR(S978="S",NOT(AND(ISNUMBER(AC978),ISNUMBER(AL978),AC978*AL978&gt;=0))),0,AC978*AL978))</f>
        <v/>
      </c>
      <c r="AX978" s="49">
        <f>IFERROR(IF(D978="","",AW978*AG978),0)</f>
        <v/>
      </c>
      <c r="AY978" s="48">
        <f>IF(D978="","",IF(OR(S978="S",NOT(AND(ISNUMBER(AC978),ISNUMBER(AK978),AC978*AK978&gt;=0))),0,AC978*AK978))</f>
        <v/>
      </c>
      <c r="AZ978" s="48">
        <f>IFERROR(IF(D978="","",IF(AY978=0,0,IF(((AY978)-(U978+Y978))&lt;0,0,(AY978)-U978))),0)</f>
        <v/>
      </c>
      <c r="BA978" s="49">
        <f>IF(D978="","",AZ978*AG978)</f>
        <v/>
      </c>
      <c r="BB978" s="49">
        <f>IF(D978="","",IF(OR(R978="A",R978="AA",R978="AAA"),BA978,0))</f>
        <v/>
      </c>
      <c r="BC978" s="49">
        <f>IF(D978="","",IF(R978="B",BA978,0))</f>
        <v/>
      </c>
      <c r="BD978" s="49">
        <f>IF(D978="","",IF(R978="B",BA978,0))</f>
        <v/>
      </c>
      <c r="BE978" s="49">
        <f>IF(D978="","",IF(S978="S",
1,
IF(AC978=0,
1,
IF(
IFERROR(((U978+Y978)*AG978)/((AC978*AK978)*AG978),0)&lt;0,
0,
IF(
IFERROR(((U978+Y978)*AG978)/((AC978*AK978)*AG978),0)&gt;1,
1,
IFERROR(((U978+Y978)*AG978)/((AC978*AK978)*AG978),0)
)
)
)
))</f>
        <v/>
      </c>
      <c r="BF978" s="49">
        <f>IF(D978="","",IF(S978="S",
1,
IF(AC978=0,
1,
IF(
IFERROR(((U978+V978+Y978)*AG978)/((AC978*AK978)*AG978),0)&lt;0,
0,
IF(
IFERROR(((U978+V978+Y978)*AG978)/((AC978*AK978)*AG978),0)&gt;1,
1,
IFERROR(((U978+V978+Y978)*AG978)/((AC978*AK978)*AG978),0)
)
)
)
))</f>
        <v/>
      </c>
      <c r="BG978" s="50">
        <f>IF(D978="","",IF(S978="S",0,IF(AND(ISNUMBER(AC978),ISNUMBER(AM978)),IF(OR(AC978*AM978&lt;0,ISERR(AC978*AM978)),0,AC978*AM978),0)))</f>
        <v/>
      </c>
      <c r="BH978" s="50">
        <f>IF(D978="","",IF(BY978&gt;TODAY()-60,0,IF(Y978&gt;12,MAX(0,(U978+Y978)-BG978),MAX(0,U978-BG978))))</f>
        <v/>
      </c>
      <c r="BI978" s="51">
        <f>IF(D978="","",BH978*AG978)</f>
        <v/>
      </c>
      <c r="BJ978" s="51">
        <f>IF(D978="","",IF(OR(R978="A",R978="AA",R978="AAA"),BI978,0))</f>
        <v/>
      </c>
      <c r="BK978" s="51">
        <f>IF(D978="","",IF(R978="B",BI978,0))</f>
        <v/>
      </c>
      <c r="BL978" s="51">
        <f>IF(D978="","",IF(R978="C",BI978,0))</f>
        <v/>
      </c>
      <c r="BM978" s="51">
        <f>IF(D978="","",IFERROR(MAX(0,MIN(BI978/AP978,1)),0))</f>
        <v/>
      </c>
      <c r="BN978" s="52">
        <f>IF(D978="","",AB978*AG978)</f>
        <v/>
      </c>
      <c r="BO978" s="52">
        <f>IF(D978="","",(U978+V978+X978)*AG978)</f>
        <v/>
      </c>
      <c r="BP978" s="52">
        <f>IF(D978="","",(AB978*3)*AG978)</f>
        <v/>
      </c>
      <c r="BQ978" s="52">
        <f>IF(D978="","",IF(BO978-BP978&gt;0,0,BO978-BP978))</f>
        <v/>
      </c>
      <c r="BR978" s="52">
        <f>IF(D978="","",IF(BO978-BP978-BN978&gt;0,0,BO978-BP978-BN978))</f>
        <v/>
      </c>
      <c r="BS978" s="53">
        <f>IF(D978="","",IFERROR(AB978*AI978,0))</f>
        <v/>
      </c>
      <c r="BT978" s="53">
        <f>IF(D978="","",IFERROR(IF(X978&gt;12, AI978*(U978+V978+X978), AI978*(U978+V978)),0))</f>
        <v/>
      </c>
      <c r="BU978" s="53">
        <f>IF(D978="","",IFERROR(((AB978*3)*AI978),0))</f>
        <v/>
      </c>
      <c r="BV978" s="53">
        <f>IF(D978="","",IF(BT978-BU978&gt;0,0,BT978-BU978))</f>
        <v/>
      </c>
      <c r="BW978" s="53">
        <f>IF(D978="","",IF(BT978-BU978-BS978&gt;0,0,BT978-BU978-BS978))</f>
        <v/>
      </c>
      <c r="BX978" s="36">
        <f>IF(D978="","",IFERROR(VLOOKUP(D978,'produto-entrada-7'!A:M,3,0),"SEM PEDIDO"))</f>
        <v/>
      </c>
      <c r="BY978" s="36">
        <f>IF(D978="","",VLOOKUP(D978,'produto-estoque-total-7'!A:AB,25,0))</f>
        <v/>
      </c>
      <c r="BZ978" s="36">
        <f>IF(D978="","",IFERROR(VLOOKUP(D978,'produto-estoque-total-7'!A:AB,26,0)/100,0))</f>
        <v/>
      </c>
      <c r="CA978" s="36">
        <f>IF(D978="","",IFERROR(VLOOKUP(D978,'produto-estoque-total-7'!A:AB,27,0)/100,0))</f>
        <v/>
      </c>
      <c r="CB978" s="41">
        <f>IF(D978="","",V978*AF978)</f>
        <v/>
      </c>
      <c r="CC978" s="41">
        <f>IF(D978="","",V978*AI978)</f>
        <v/>
      </c>
      <c r="CD978" s="54">
        <f>IF(D978="","",VLOOKUP(D978,'produto-estoque-total-7'!A:AB,28,0))</f>
        <v/>
      </c>
    </row>
    <row r="979">
      <c r="A979" s="36">
        <f>IF(D979="","",VLOOKUP(D979,'produto-estoque-total-7'!A:AB,3,0))</f>
        <v/>
      </c>
      <c r="B979" s="1">
        <f>IF(D979="","",VLOOKUP(D979,'produto-estoque-total-7'!A:AB,12,0))</f>
        <v/>
      </c>
      <c r="C979" s="1">
        <f>IF(D979="","",VLOOKUP(D979,'produto-estoque-total-7'!A:AB,2,0))</f>
        <v/>
      </c>
      <c r="D979" s="37">
        <f>IFERROR(IF('produto-estoque-total-7'!A978="","",'produto-estoque-total-7'!A978),"")</f>
        <v/>
      </c>
      <c r="E979" s="1">
        <f>IF(D979="","",VLOOKUP(D979,'produto-estoque-total-7'!A:AB,4,0))</f>
        <v/>
      </c>
      <c r="F979" s="36">
        <f>IF(D979="","",VLOOKUP(D979,'produto-estoque-total-7'!A:AB,13,0))</f>
        <v/>
      </c>
      <c r="G979" s="1">
        <f>IF(F979="","",VLOOKUP(F979,'FORNECEDORES X COMPRADOR'!A:D,4,0))</f>
        <v/>
      </c>
      <c r="H979" s="1">
        <f>IF(F979="","",VLOOKUP(F979,'FORNECEDORES X COMPRADOR'!A:E,5,0))</f>
        <v/>
      </c>
      <c r="I979" s="36">
        <f>IF(D979="","",VLOOKUP(D979,'produto-estoque-total-7'!A:AB,15,0))</f>
        <v/>
      </c>
      <c r="J979" s="36">
        <f>IF(D979="","",VLOOKUP(D979,'produto-estoque-total-7'!A:AB,19,0))</f>
        <v/>
      </c>
      <c r="K979" s="1">
        <f>IF(D979="","",VLOOKUP(D979,'produto-estoque-total-7'!A:AB,20,0))</f>
        <v/>
      </c>
      <c r="L979" s="36">
        <f>IF(D979="","",VLOOKUP(D979,'produto-estoque-total-7'!A:AB,17,0))</f>
        <v/>
      </c>
      <c r="M979" s="1">
        <f>IF(D979="","",VLOOKUP(D979,'produto-estoque-total-7'!A:AB,18,0))</f>
        <v/>
      </c>
      <c r="N979" s="36">
        <f>IF(D979="","",VLOOKUP(D979,'produto-estoque-total-7'!A:AB,21,0))</f>
        <v/>
      </c>
      <c r="O979" s="1">
        <f>IF(D979="","",VLOOKUP(D979,'produto-estoque-total-7'!A:AB,22,0))</f>
        <v/>
      </c>
      <c r="P979" s="36">
        <f>IF(D979="","",VLOOKUP(D979,'produto-estoque-total-7'!A:AB,23,0))</f>
        <v/>
      </c>
      <c r="Q979" s="1">
        <f>IF(D979="","",VLOOKUP(D979,'produto-estoque-total-7'!A:AB,24,0))</f>
        <v/>
      </c>
      <c r="R979" s="38">
        <f>IFERROR(IF(D979="","",VLOOKUP(D979,'produto-venda-7'!B:N,13,0)),"C")</f>
        <v/>
      </c>
      <c r="S979" s="39">
        <f>IF(D979="","",VLOOKUP(D979,'produto-estoque-total-7'!A:AB,6,0))</f>
        <v/>
      </c>
      <c r="T979" s="39">
        <f>IF(D979="","",VLOOKUP(D979,'produto-estoque-total-7'!A:AB,5,0))</f>
        <v/>
      </c>
      <c r="U979" s="40">
        <f>IF(D979="","",VLOOKUP(D979,'produto-estoque-total-7'!A:AB,11,0))</f>
        <v/>
      </c>
      <c r="V979" s="41">
        <f>IF(D979="","",IFERROR(VLOOKUP(D979,'produto-entrada-7'!A:M,10,0),0))</f>
        <v/>
      </c>
      <c r="W979" s="42" t="n"/>
      <c r="X979" s="39">
        <f>IF(D979="","",VLOOKUP(D979,'produto-estoque-total-7'!A:AB,8,0))</f>
        <v/>
      </c>
      <c r="Y979" s="39">
        <f>IF(D979="","",VLOOKUP(D979,'produto-estoque-total-7'!A:AB,9,0))</f>
        <v/>
      </c>
      <c r="Z979" s="39">
        <f>IF(D979="","",VLOOKUP(D979,'produto-estoque-total-7'!A:AB,10,0))</f>
        <v/>
      </c>
      <c r="AA979" s="39">
        <f>IFERROR(IF(D979="","",VLOOKUP(D979,'produto-venda-7'!B:N,4,0)),0)</f>
        <v/>
      </c>
      <c r="AB979" s="39">
        <f>IFERROR(IF(D979="","",VLOOKUP(D979,'produto-venda-7'!B:N,5,0)),0)</f>
        <v/>
      </c>
      <c r="AC979" s="39">
        <f>IF(D979="","",IFERROR(AA979/90,0))</f>
        <v/>
      </c>
      <c r="AD979" s="36">
        <f>IF(D979="","",IFERROR(VLOOKUP(D979,'produto-entrada-7'!A:M,4,0),0))</f>
        <v/>
      </c>
      <c r="AE979" s="36">
        <f>IFERROR(IF(D979="","",VLOOKUP(D979,'produto-venda-7'!B:N,10,0)),0)</f>
        <v/>
      </c>
      <c r="AF979" s="36">
        <f>IF(D979="","",IFERROR(VLOOKUP(D979,'produto-entrada-7'!A:M,11,0),0))</f>
        <v/>
      </c>
      <c r="AG979" s="1">
        <f>IF(D979="","",IFERROR(VLOOKUP(D979,'produto-entrada-7'!A:M,12,0),0))</f>
        <v/>
      </c>
      <c r="AH979" s="1">
        <f>IF(D979="","",IFERROR(VLOOKUP(D979,'produto-entrada-7'!A:M,13,0),0))</f>
        <v/>
      </c>
      <c r="AI979" s="36">
        <f>IFERROR(IF(D979="","",VLOOKUP(D979,'produto-venda-7'!B:N,11,0)),0)</f>
        <v/>
      </c>
      <c r="AJ979" s="43">
        <f>IF(D979="","",IFERROR(AI979*AB979,0))</f>
        <v/>
      </c>
      <c r="AK979" s="44">
        <f>IFERROR(IF(D979="","",VLOOKUP(F979,'ANALISE FORNECEDOR'!$A:$I,8,0)),"")</f>
        <v/>
      </c>
      <c r="AL979" s="44">
        <f>IF(D979="","",AVERAGE(AM979,AK979))</f>
        <v/>
      </c>
      <c r="AM979" s="44">
        <f>IFERROR(IF(D979="","",VLOOKUP(F979,'ANALISE FORNECEDOR'!$A:$I,9,0)),"")</f>
        <v/>
      </c>
      <c r="AN979" s="45">
        <f>IF(D979="","",IF(Y979&gt;12,AI979*(U979+Y979),AI979*U979))</f>
        <v/>
      </c>
      <c r="AO979" s="45">
        <f>IF(D979="","",IF(Y979&gt;12,AI979*(U979+V979+Y979),AI979*(U979+V979)))</f>
        <v/>
      </c>
      <c r="AP979" s="46">
        <f>IF(D979="","",IF(Y979&gt;12,AG979*(U979+Y979),AG979*U979))</f>
        <v/>
      </c>
      <c r="AQ979" s="46">
        <f>IF(D979="","",IF(Y979&gt;12,AG979*(U979+V979+Y979),AG979*(U979+V979)))</f>
        <v/>
      </c>
      <c r="AR979" s="46">
        <f>IF(D979="","",IF(OR(R979="A",R979="AA",R979="AAA"),AP979,0))</f>
        <v/>
      </c>
      <c r="AS979" s="46">
        <f>IF(D979="","",IF(R979="B",AP979,0))</f>
        <v/>
      </c>
      <c r="AT979" s="46">
        <f>IF(D979="","",IF(R979="C",AP979,0))</f>
        <v/>
      </c>
      <c r="AU979" s="47">
        <f>IF(D979="","",IFERROR(AN979/AJ979,0))</f>
        <v/>
      </c>
      <c r="AV979" s="47">
        <f>IF(D979="","",IFERROR(((AO979)/AJ979),0))</f>
        <v/>
      </c>
      <c r="AW979" s="48">
        <f>IF(D979="","",IF(OR(S979="S",NOT(AND(ISNUMBER(AC979),ISNUMBER(AL979),AC979*AL979&gt;=0))),0,AC979*AL979))</f>
        <v/>
      </c>
      <c r="AX979" s="49">
        <f>IFERROR(IF(D979="","",AW979*AG979),0)</f>
        <v/>
      </c>
      <c r="AY979" s="48">
        <f>IF(D979="","",IF(OR(S979="S",NOT(AND(ISNUMBER(AC979),ISNUMBER(AK979),AC979*AK979&gt;=0))),0,AC979*AK979))</f>
        <v/>
      </c>
      <c r="AZ979" s="48">
        <f>IFERROR(IF(D979="","",IF(AY979=0,0,IF(((AY979)-(U979+Y979))&lt;0,0,(AY979)-U979))),0)</f>
        <v/>
      </c>
      <c r="BA979" s="49">
        <f>IF(D979="","",AZ979*AG979)</f>
        <v/>
      </c>
      <c r="BB979" s="49">
        <f>IF(D979="","",IF(OR(R979="A",R979="AA",R979="AAA"),BA979,0))</f>
        <v/>
      </c>
      <c r="BC979" s="49">
        <f>IF(D979="","",IF(R979="B",BA979,0))</f>
        <v/>
      </c>
      <c r="BD979" s="49">
        <f>IF(D979="","",IF(R979="B",BA979,0))</f>
        <v/>
      </c>
      <c r="BE979" s="49">
        <f>IF(D979="","",IF(S979="S",
1,
IF(AC979=0,
1,
IF(
IFERROR(((U979+Y979)*AG979)/((AC979*AK979)*AG979),0)&lt;0,
0,
IF(
IFERROR(((U979+Y979)*AG979)/((AC979*AK979)*AG979),0)&gt;1,
1,
IFERROR(((U979+Y979)*AG979)/((AC979*AK979)*AG979),0)
)
)
)
))</f>
        <v/>
      </c>
      <c r="BF979" s="49">
        <f>IF(D979="","",IF(S979="S",
1,
IF(AC979=0,
1,
IF(
IFERROR(((U979+V979+Y979)*AG979)/((AC979*AK979)*AG979),0)&lt;0,
0,
IF(
IFERROR(((U979+V979+Y979)*AG979)/((AC979*AK979)*AG979),0)&gt;1,
1,
IFERROR(((U979+V979+Y979)*AG979)/((AC979*AK979)*AG979),0)
)
)
)
))</f>
        <v/>
      </c>
      <c r="BG979" s="50">
        <f>IF(D979="","",IF(S979="S",0,IF(AND(ISNUMBER(AC979),ISNUMBER(AM979)),IF(OR(AC979*AM979&lt;0,ISERR(AC979*AM979)),0,AC979*AM979),0)))</f>
        <v/>
      </c>
      <c r="BH979" s="50">
        <f>IF(D979="","",IF(BY979&gt;TODAY()-60,0,IF(Y979&gt;12,MAX(0,(U979+Y979)-BG979),MAX(0,U979-BG979))))</f>
        <v/>
      </c>
      <c r="BI979" s="51">
        <f>IF(D979="","",BH979*AG979)</f>
        <v/>
      </c>
      <c r="BJ979" s="51">
        <f>IF(D979="","",IF(OR(R979="A",R979="AA",R979="AAA"),BI979,0))</f>
        <v/>
      </c>
      <c r="BK979" s="51">
        <f>IF(D979="","",IF(R979="B",BI979,0))</f>
        <v/>
      </c>
      <c r="BL979" s="51">
        <f>IF(D979="","",IF(R979="C",BI979,0))</f>
        <v/>
      </c>
      <c r="BM979" s="51">
        <f>IF(D979="","",IFERROR(MAX(0,MIN(BI979/AP979,1)),0))</f>
        <v/>
      </c>
      <c r="BN979" s="52">
        <f>IF(D979="","",AB979*AG979)</f>
        <v/>
      </c>
      <c r="BO979" s="52">
        <f>IF(D979="","",(U979+V979+X979)*AG979)</f>
        <v/>
      </c>
      <c r="BP979" s="52">
        <f>IF(D979="","",(AB979*3)*AG979)</f>
        <v/>
      </c>
      <c r="BQ979" s="52">
        <f>IF(D979="","",IF(BO979-BP979&gt;0,0,BO979-BP979))</f>
        <v/>
      </c>
      <c r="BR979" s="52">
        <f>IF(D979="","",IF(BO979-BP979-BN979&gt;0,0,BO979-BP979-BN979))</f>
        <v/>
      </c>
      <c r="BS979" s="53">
        <f>IF(D979="","",IFERROR(AB979*AI979,0))</f>
        <v/>
      </c>
      <c r="BT979" s="53">
        <f>IF(D979="","",IFERROR(IF(X979&gt;12, AI979*(U979+V979+X979), AI979*(U979+V979)),0))</f>
        <v/>
      </c>
      <c r="BU979" s="53">
        <f>IF(D979="","",IFERROR(((AB979*3)*AI979),0))</f>
        <v/>
      </c>
      <c r="BV979" s="53">
        <f>IF(D979="","",IF(BT979-BU979&gt;0,0,BT979-BU979))</f>
        <v/>
      </c>
      <c r="BW979" s="53">
        <f>IF(D979="","",IF(BT979-BU979-BS979&gt;0,0,BT979-BU979-BS979))</f>
        <v/>
      </c>
      <c r="BX979" s="36">
        <f>IF(D979="","",IFERROR(VLOOKUP(D979,'produto-entrada-7'!A:M,3,0),"SEM PEDIDO"))</f>
        <v/>
      </c>
      <c r="BY979" s="36">
        <f>IF(D979="","",VLOOKUP(D979,'produto-estoque-total-7'!A:AB,25,0))</f>
        <v/>
      </c>
      <c r="BZ979" s="36">
        <f>IF(D979="","",IFERROR(VLOOKUP(D979,'produto-estoque-total-7'!A:AB,26,0)/100,0))</f>
        <v/>
      </c>
      <c r="CA979" s="36">
        <f>IF(D979="","",IFERROR(VLOOKUP(D979,'produto-estoque-total-7'!A:AB,27,0)/100,0))</f>
        <v/>
      </c>
      <c r="CB979" s="41">
        <f>IF(D979="","",V979*AF979)</f>
        <v/>
      </c>
      <c r="CC979" s="41">
        <f>IF(D979="","",V979*AI979)</f>
        <v/>
      </c>
      <c r="CD979" s="54">
        <f>IF(D979="","",VLOOKUP(D979,'produto-estoque-total-7'!A:AB,28,0))</f>
        <v/>
      </c>
    </row>
    <row r="980">
      <c r="A980" s="36">
        <f>IF(D980="","",VLOOKUP(D980,'produto-estoque-total-7'!A:AB,3,0))</f>
        <v/>
      </c>
      <c r="B980" s="1">
        <f>IF(D980="","",VLOOKUP(D980,'produto-estoque-total-7'!A:AB,12,0))</f>
        <v/>
      </c>
      <c r="C980" s="1">
        <f>IF(D980="","",VLOOKUP(D980,'produto-estoque-total-7'!A:AB,2,0))</f>
        <v/>
      </c>
      <c r="D980" s="37">
        <f>IFERROR(IF('produto-estoque-total-7'!A979="","",'produto-estoque-total-7'!A979),"")</f>
        <v/>
      </c>
      <c r="E980" s="1">
        <f>IF(D980="","",VLOOKUP(D980,'produto-estoque-total-7'!A:AB,4,0))</f>
        <v/>
      </c>
      <c r="F980" s="36">
        <f>IF(D980="","",VLOOKUP(D980,'produto-estoque-total-7'!A:AB,13,0))</f>
        <v/>
      </c>
      <c r="G980" s="1">
        <f>IF(F980="","",VLOOKUP(F980,'FORNECEDORES X COMPRADOR'!A:D,4,0))</f>
        <v/>
      </c>
      <c r="H980" s="1">
        <f>IF(F980="","",VLOOKUP(F980,'FORNECEDORES X COMPRADOR'!A:E,5,0))</f>
        <v/>
      </c>
      <c r="I980" s="36">
        <f>IF(D980="","",VLOOKUP(D980,'produto-estoque-total-7'!A:AB,15,0))</f>
        <v/>
      </c>
      <c r="J980" s="36">
        <f>IF(D980="","",VLOOKUP(D980,'produto-estoque-total-7'!A:AB,19,0))</f>
        <v/>
      </c>
      <c r="K980" s="1">
        <f>IF(D980="","",VLOOKUP(D980,'produto-estoque-total-7'!A:AB,20,0))</f>
        <v/>
      </c>
      <c r="L980" s="36">
        <f>IF(D980="","",VLOOKUP(D980,'produto-estoque-total-7'!A:AB,17,0))</f>
        <v/>
      </c>
      <c r="M980" s="1">
        <f>IF(D980="","",VLOOKUP(D980,'produto-estoque-total-7'!A:AB,18,0))</f>
        <v/>
      </c>
      <c r="N980" s="36">
        <f>IF(D980="","",VLOOKUP(D980,'produto-estoque-total-7'!A:AB,21,0))</f>
        <v/>
      </c>
      <c r="O980" s="1">
        <f>IF(D980="","",VLOOKUP(D980,'produto-estoque-total-7'!A:AB,22,0))</f>
        <v/>
      </c>
      <c r="P980" s="36">
        <f>IF(D980="","",VLOOKUP(D980,'produto-estoque-total-7'!A:AB,23,0))</f>
        <v/>
      </c>
      <c r="Q980" s="1">
        <f>IF(D980="","",VLOOKUP(D980,'produto-estoque-total-7'!A:AB,24,0))</f>
        <v/>
      </c>
      <c r="R980" s="38">
        <f>IFERROR(IF(D980="","",VLOOKUP(D980,'produto-venda-7'!B:N,13,0)),"C")</f>
        <v/>
      </c>
      <c r="S980" s="39">
        <f>IF(D980="","",VLOOKUP(D980,'produto-estoque-total-7'!A:AB,6,0))</f>
        <v/>
      </c>
      <c r="T980" s="39">
        <f>IF(D980="","",VLOOKUP(D980,'produto-estoque-total-7'!A:AB,5,0))</f>
        <v/>
      </c>
      <c r="U980" s="40">
        <f>IF(D980="","",VLOOKUP(D980,'produto-estoque-total-7'!A:AB,11,0))</f>
        <v/>
      </c>
      <c r="V980" s="41">
        <f>IF(D980="","",IFERROR(VLOOKUP(D980,'produto-entrada-7'!A:M,10,0),0))</f>
        <v/>
      </c>
      <c r="W980" s="42" t="n"/>
      <c r="X980" s="39">
        <f>IF(D980="","",VLOOKUP(D980,'produto-estoque-total-7'!A:AB,8,0))</f>
        <v/>
      </c>
      <c r="Y980" s="39">
        <f>IF(D980="","",VLOOKUP(D980,'produto-estoque-total-7'!A:AB,9,0))</f>
        <v/>
      </c>
      <c r="Z980" s="39">
        <f>IF(D980="","",VLOOKUP(D980,'produto-estoque-total-7'!A:AB,10,0))</f>
        <v/>
      </c>
      <c r="AA980" s="39">
        <f>IFERROR(IF(D980="","",VLOOKUP(D980,'produto-venda-7'!B:N,4,0)),0)</f>
        <v/>
      </c>
      <c r="AB980" s="39">
        <f>IFERROR(IF(D980="","",VLOOKUP(D980,'produto-venda-7'!B:N,5,0)),0)</f>
        <v/>
      </c>
      <c r="AC980" s="39">
        <f>IF(D980="","",IFERROR(AA980/90,0))</f>
        <v/>
      </c>
      <c r="AD980" s="36">
        <f>IF(D980="","",IFERROR(VLOOKUP(D980,'produto-entrada-7'!A:M,4,0),0))</f>
        <v/>
      </c>
      <c r="AE980" s="36">
        <f>IFERROR(IF(D980="","",VLOOKUP(D980,'produto-venda-7'!B:N,10,0)),0)</f>
        <v/>
      </c>
      <c r="AF980" s="36">
        <f>IF(D980="","",IFERROR(VLOOKUP(D980,'produto-entrada-7'!A:M,11,0),0))</f>
        <v/>
      </c>
      <c r="AG980" s="1">
        <f>IF(D980="","",IFERROR(VLOOKUP(D980,'produto-entrada-7'!A:M,12,0),0))</f>
        <v/>
      </c>
      <c r="AH980" s="1">
        <f>IF(D980="","",IFERROR(VLOOKUP(D980,'produto-entrada-7'!A:M,13,0),0))</f>
        <v/>
      </c>
      <c r="AI980" s="36">
        <f>IFERROR(IF(D980="","",VLOOKUP(D980,'produto-venda-7'!B:N,11,0)),0)</f>
        <v/>
      </c>
      <c r="AJ980" s="43">
        <f>IF(D980="","",IFERROR(AI980*AB980,0))</f>
        <v/>
      </c>
      <c r="AK980" s="44">
        <f>IFERROR(IF(D980="","",VLOOKUP(F980,'ANALISE FORNECEDOR'!$A:$I,8,0)),"")</f>
        <v/>
      </c>
      <c r="AL980" s="44">
        <f>IF(D980="","",AVERAGE(AM980,AK980))</f>
        <v/>
      </c>
      <c r="AM980" s="44">
        <f>IFERROR(IF(D980="","",VLOOKUP(F980,'ANALISE FORNECEDOR'!$A:$I,9,0)),"")</f>
        <v/>
      </c>
      <c r="AN980" s="45">
        <f>IF(D980="","",IF(Y980&gt;12,AI980*(U980+Y980),AI980*U980))</f>
        <v/>
      </c>
      <c r="AO980" s="45">
        <f>IF(D980="","",IF(Y980&gt;12,AI980*(U980+V980+Y980),AI980*(U980+V980)))</f>
        <v/>
      </c>
      <c r="AP980" s="46">
        <f>IF(D980="","",IF(Y980&gt;12,AG980*(U980+Y980),AG980*U980))</f>
        <v/>
      </c>
      <c r="AQ980" s="46">
        <f>IF(D980="","",IF(Y980&gt;12,AG980*(U980+V980+Y980),AG980*(U980+V980)))</f>
        <v/>
      </c>
      <c r="AR980" s="46">
        <f>IF(D980="","",IF(OR(R980="A",R980="AA",R980="AAA"),AP980,0))</f>
        <v/>
      </c>
      <c r="AS980" s="46">
        <f>IF(D980="","",IF(R980="B",AP980,0))</f>
        <v/>
      </c>
      <c r="AT980" s="46">
        <f>IF(D980="","",IF(R980="C",AP980,0))</f>
        <v/>
      </c>
      <c r="AU980" s="47">
        <f>IF(D980="","",IFERROR(AN980/AJ980,0))</f>
        <v/>
      </c>
      <c r="AV980" s="47">
        <f>IF(D980="","",IFERROR(((AO980)/AJ980),0))</f>
        <v/>
      </c>
      <c r="AW980" s="48">
        <f>IF(D980="","",IF(OR(S980="S",NOT(AND(ISNUMBER(AC980),ISNUMBER(AL980),AC980*AL980&gt;=0))),0,AC980*AL980))</f>
        <v/>
      </c>
      <c r="AX980" s="49">
        <f>IFERROR(IF(D980="","",AW980*AG980),0)</f>
        <v/>
      </c>
      <c r="AY980" s="48">
        <f>IF(D980="","",IF(OR(S980="S",NOT(AND(ISNUMBER(AC980),ISNUMBER(AK980),AC980*AK980&gt;=0))),0,AC980*AK980))</f>
        <v/>
      </c>
      <c r="AZ980" s="48">
        <f>IFERROR(IF(D980="","",IF(AY980=0,0,IF(((AY980)-(U980+Y980))&lt;0,0,(AY980)-U980))),0)</f>
        <v/>
      </c>
      <c r="BA980" s="49">
        <f>IF(D980="","",AZ980*AG980)</f>
        <v/>
      </c>
      <c r="BB980" s="49">
        <f>IF(D980="","",IF(OR(R980="A",R980="AA",R980="AAA"),BA980,0))</f>
        <v/>
      </c>
      <c r="BC980" s="49">
        <f>IF(D980="","",IF(R980="B",BA980,0))</f>
        <v/>
      </c>
      <c r="BD980" s="49">
        <f>IF(D980="","",IF(R980="B",BA980,0))</f>
        <v/>
      </c>
      <c r="BE980" s="49">
        <f>IF(D980="","",IF(S980="S",
1,
IF(AC980=0,
1,
IF(
IFERROR(((U980+Y980)*AG980)/((AC980*AK980)*AG980),0)&lt;0,
0,
IF(
IFERROR(((U980+Y980)*AG980)/((AC980*AK980)*AG980),0)&gt;1,
1,
IFERROR(((U980+Y980)*AG980)/((AC980*AK980)*AG980),0)
)
)
)
))</f>
        <v/>
      </c>
      <c r="BF980" s="49">
        <f>IF(D980="","",IF(S980="S",
1,
IF(AC980=0,
1,
IF(
IFERROR(((U980+V980+Y980)*AG980)/((AC980*AK980)*AG980),0)&lt;0,
0,
IF(
IFERROR(((U980+V980+Y980)*AG980)/((AC980*AK980)*AG980),0)&gt;1,
1,
IFERROR(((U980+V980+Y980)*AG980)/((AC980*AK980)*AG980),0)
)
)
)
))</f>
        <v/>
      </c>
      <c r="BG980" s="50">
        <f>IF(D980="","",IF(S980="S",0,IF(AND(ISNUMBER(AC980),ISNUMBER(AM980)),IF(OR(AC980*AM980&lt;0,ISERR(AC980*AM980)),0,AC980*AM980),0)))</f>
        <v/>
      </c>
      <c r="BH980" s="50">
        <f>IF(D980="","",IF(BY980&gt;TODAY()-60,0,IF(Y980&gt;12,MAX(0,(U980+Y980)-BG980),MAX(0,U980-BG980))))</f>
        <v/>
      </c>
      <c r="BI980" s="51">
        <f>IF(D980="","",BH980*AG980)</f>
        <v/>
      </c>
      <c r="BJ980" s="51">
        <f>IF(D980="","",IF(OR(R980="A",R980="AA",R980="AAA"),BI980,0))</f>
        <v/>
      </c>
      <c r="BK980" s="51">
        <f>IF(D980="","",IF(R980="B",BI980,0))</f>
        <v/>
      </c>
      <c r="BL980" s="51">
        <f>IF(D980="","",IF(R980="C",BI980,0))</f>
        <v/>
      </c>
      <c r="BM980" s="51">
        <f>IF(D980="","",IFERROR(MAX(0,MIN(BI980/AP980,1)),0))</f>
        <v/>
      </c>
      <c r="BN980" s="52">
        <f>IF(D980="","",AB980*AG980)</f>
        <v/>
      </c>
      <c r="BO980" s="52">
        <f>IF(D980="","",(U980+V980+X980)*AG980)</f>
        <v/>
      </c>
      <c r="BP980" s="52">
        <f>IF(D980="","",(AB980*3)*AG980)</f>
        <v/>
      </c>
      <c r="BQ980" s="52">
        <f>IF(D980="","",IF(BO980-BP980&gt;0,0,BO980-BP980))</f>
        <v/>
      </c>
      <c r="BR980" s="52">
        <f>IF(D980="","",IF(BO980-BP980-BN980&gt;0,0,BO980-BP980-BN980))</f>
        <v/>
      </c>
      <c r="BS980" s="53">
        <f>IF(D980="","",IFERROR(AB980*AI980,0))</f>
        <v/>
      </c>
      <c r="BT980" s="53">
        <f>IF(D980="","",IFERROR(IF(X980&gt;12, AI980*(U980+V980+X980), AI980*(U980+V980)),0))</f>
        <v/>
      </c>
      <c r="BU980" s="53">
        <f>IF(D980="","",IFERROR(((AB980*3)*AI980),0))</f>
        <v/>
      </c>
      <c r="BV980" s="53">
        <f>IF(D980="","",IF(BT980-BU980&gt;0,0,BT980-BU980))</f>
        <v/>
      </c>
      <c r="BW980" s="53">
        <f>IF(D980="","",IF(BT980-BU980-BS980&gt;0,0,BT980-BU980-BS980))</f>
        <v/>
      </c>
      <c r="BX980" s="36">
        <f>IF(D980="","",IFERROR(VLOOKUP(D980,'produto-entrada-7'!A:M,3,0),"SEM PEDIDO"))</f>
        <v/>
      </c>
      <c r="BY980" s="36">
        <f>IF(D980="","",VLOOKUP(D980,'produto-estoque-total-7'!A:AB,25,0))</f>
        <v/>
      </c>
      <c r="BZ980" s="36">
        <f>IF(D980="","",IFERROR(VLOOKUP(D980,'produto-estoque-total-7'!A:AB,26,0)/100,0))</f>
        <v/>
      </c>
      <c r="CA980" s="36">
        <f>IF(D980="","",IFERROR(VLOOKUP(D980,'produto-estoque-total-7'!A:AB,27,0)/100,0))</f>
        <v/>
      </c>
      <c r="CB980" s="41">
        <f>IF(D980="","",V980*AF980)</f>
        <v/>
      </c>
      <c r="CC980" s="41">
        <f>IF(D980="","",V980*AI980)</f>
        <v/>
      </c>
      <c r="CD980" s="54">
        <f>IF(D980="","",VLOOKUP(D980,'produto-estoque-total-7'!A:AB,28,0))</f>
        <v/>
      </c>
    </row>
    <row r="981">
      <c r="A981" s="36">
        <f>IF(D981="","",VLOOKUP(D981,'produto-estoque-total-7'!A:AB,3,0))</f>
        <v/>
      </c>
      <c r="B981" s="1">
        <f>IF(D981="","",VLOOKUP(D981,'produto-estoque-total-7'!A:AB,12,0))</f>
        <v/>
      </c>
      <c r="C981" s="1">
        <f>IF(D981="","",VLOOKUP(D981,'produto-estoque-total-7'!A:AB,2,0))</f>
        <v/>
      </c>
      <c r="D981" s="37">
        <f>IFERROR(IF('produto-estoque-total-7'!A980="","",'produto-estoque-total-7'!A980),"")</f>
        <v/>
      </c>
      <c r="E981" s="1">
        <f>IF(D981="","",VLOOKUP(D981,'produto-estoque-total-7'!A:AB,4,0))</f>
        <v/>
      </c>
      <c r="F981" s="36">
        <f>IF(D981="","",VLOOKUP(D981,'produto-estoque-total-7'!A:AB,13,0))</f>
        <v/>
      </c>
      <c r="G981" s="1">
        <f>IF(F981="","",VLOOKUP(F981,'FORNECEDORES X COMPRADOR'!A:D,4,0))</f>
        <v/>
      </c>
      <c r="H981" s="1">
        <f>IF(F981="","",VLOOKUP(F981,'FORNECEDORES X COMPRADOR'!A:E,5,0))</f>
        <v/>
      </c>
      <c r="I981" s="36">
        <f>IF(D981="","",VLOOKUP(D981,'produto-estoque-total-7'!A:AB,15,0))</f>
        <v/>
      </c>
      <c r="J981" s="36">
        <f>IF(D981="","",VLOOKUP(D981,'produto-estoque-total-7'!A:AB,19,0))</f>
        <v/>
      </c>
      <c r="K981" s="1">
        <f>IF(D981="","",VLOOKUP(D981,'produto-estoque-total-7'!A:AB,20,0))</f>
        <v/>
      </c>
      <c r="L981" s="36">
        <f>IF(D981="","",VLOOKUP(D981,'produto-estoque-total-7'!A:AB,17,0))</f>
        <v/>
      </c>
      <c r="M981" s="1">
        <f>IF(D981="","",VLOOKUP(D981,'produto-estoque-total-7'!A:AB,18,0))</f>
        <v/>
      </c>
      <c r="N981" s="36">
        <f>IF(D981="","",VLOOKUP(D981,'produto-estoque-total-7'!A:AB,21,0))</f>
        <v/>
      </c>
      <c r="O981" s="1">
        <f>IF(D981="","",VLOOKUP(D981,'produto-estoque-total-7'!A:AB,22,0))</f>
        <v/>
      </c>
      <c r="P981" s="36">
        <f>IF(D981="","",VLOOKUP(D981,'produto-estoque-total-7'!A:AB,23,0))</f>
        <v/>
      </c>
      <c r="Q981" s="1">
        <f>IF(D981="","",VLOOKUP(D981,'produto-estoque-total-7'!A:AB,24,0))</f>
        <v/>
      </c>
      <c r="R981" s="38">
        <f>IFERROR(IF(D981="","",VLOOKUP(D981,'produto-venda-7'!B:N,13,0)),"C")</f>
        <v/>
      </c>
      <c r="S981" s="39">
        <f>IF(D981="","",VLOOKUP(D981,'produto-estoque-total-7'!A:AB,6,0))</f>
        <v/>
      </c>
      <c r="T981" s="39">
        <f>IF(D981="","",VLOOKUP(D981,'produto-estoque-total-7'!A:AB,5,0))</f>
        <v/>
      </c>
      <c r="U981" s="40">
        <f>IF(D981="","",VLOOKUP(D981,'produto-estoque-total-7'!A:AB,11,0))</f>
        <v/>
      </c>
      <c r="V981" s="41">
        <f>IF(D981="","",IFERROR(VLOOKUP(D981,'produto-entrada-7'!A:M,10,0),0))</f>
        <v/>
      </c>
      <c r="W981" s="42" t="n"/>
      <c r="X981" s="39">
        <f>IF(D981="","",VLOOKUP(D981,'produto-estoque-total-7'!A:AB,8,0))</f>
        <v/>
      </c>
      <c r="Y981" s="39">
        <f>IF(D981="","",VLOOKUP(D981,'produto-estoque-total-7'!A:AB,9,0))</f>
        <v/>
      </c>
      <c r="Z981" s="39">
        <f>IF(D981="","",VLOOKUP(D981,'produto-estoque-total-7'!A:AB,10,0))</f>
        <v/>
      </c>
      <c r="AA981" s="39">
        <f>IFERROR(IF(D981="","",VLOOKUP(D981,'produto-venda-7'!B:N,4,0)),0)</f>
        <v/>
      </c>
      <c r="AB981" s="39">
        <f>IFERROR(IF(D981="","",VLOOKUP(D981,'produto-venda-7'!B:N,5,0)),0)</f>
        <v/>
      </c>
      <c r="AC981" s="39">
        <f>IF(D981="","",IFERROR(AA981/90,0))</f>
        <v/>
      </c>
      <c r="AD981" s="36">
        <f>IF(D981="","",IFERROR(VLOOKUP(D981,'produto-entrada-7'!A:M,4,0),0))</f>
        <v/>
      </c>
      <c r="AE981" s="36">
        <f>IFERROR(IF(D981="","",VLOOKUP(D981,'produto-venda-7'!B:N,10,0)),0)</f>
        <v/>
      </c>
      <c r="AF981" s="36">
        <f>IF(D981="","",IFERROR(VLOOKUP(D981,'produto-entrada-7'!A:M,11,0),0))</f>
        <v/>
      </c>
      <c r="AG981" s="1">
        <f>IF(D981="","",IFERROR(VLOOKUP(D981,'produto-entrada-7'!A:M,12,0),0))</f>
        <v/>
      </c>
      <c r="AH981" s="1">
        <f>IF(D981="","",IFERROR(VLOOKUP(D981,'produto-entrada-7'!A:M,13,0),0))</f>
        <v/>
      </c>
      <c r="AI981" s="36">
        <f>IFERROR(IF(D981="","",VLOOKUP(D981,'produto-venda-7'!B:N,11,0)),0)</f>
        <v/>
      </c>
      <c r="AJ981" s="43">
        <f>IF(D981="","",IFERROR(AI981*AB981,0))</f>
        <v/>
      </c>
      <c r="AK981" s="44">
        <f>IFERROR(IF(D981="","",VLOOKUP(F981,'ANALISE FORNECEDOR'!$A:$I,8,0)),"")</f>
        <v/>
      </c>
      <c r="AL981" s="44">
        <f>IF(D981="","",AVERAGE(AM981,AK981))</f>
        <v/>
      </c>
      <c r="AM981" s="44">
        <f>IFERROR(IF(D981="","",VLOOKUP(F981,'ANALISE FORNECEDOR'!$A:$I,9,0)),"")</f>
        <v/>
      </c>
      <c r="AN981" s="45">
        <f>IF(D981="","",IF(Y981&gt;12,AI981*(U981+Y981),AI981*U981))</f>
        <v/>
      </c>
      <c r="AO981" s="45">
        <f>IF(D981="","",IF(Y981&gt;12,AI981*(U981+V981+Y981),AI981*(U981+V981)))</f>
        <v/>
      </c>
      <c r="AP981" s="46">
        <f>IF(D981="","",IF(Y981&gt;12,AG981*(U981+Y981),AG981*U981))</f>
        <v/>
      </c>
      <c r="AQ981" s="46">
        <f>IF(D981="","",IF(Y981&gt;12,AG981*(U981+V981+Y981),AG981*(U981+V981)))</f>
        <v/>
      </c>
      <c r="AR981" s="46">
        <f>IF(D981="","",IF(OR(R981="A",R981="AA",R981="AAA"),AP981,0))</f>
        <v/>
      </c>
      <c r="AS981" s="46">
        <f>IF(D981="","",IF(R981="B",AP981,0))</f>
        <v/>
      </c>
      <c r="AT981" s="46">
        <f>IF(D981="","",IF(R981="C",AP981,0))</f>
        <v/>
      </c>
      <c r="AU981" s="47">
        <f>IF(D981="","",IFERROR(AN981/AJ981,0))</f>
        <v/>
      </c>
      <c r="AV981" s="47">
        <f>IF(D981="","",IFERROR(((AO981)/AJ981),0))</f>
        <v/>
      </c>
      <c r="AW981" s="48">
        <f>IF(D981="","",IF(OR(S981="S",NOT(AND(ISNUMBER(AC981),ISNUMBER(AL981),AC981*AL981&gt;=0))),0,AC981*AL981))</f>
        <v/>
      </c>
      <c r="AX981" s="49">
        <f>IFERROR(IF(D981="","",AW981*AG981),0)</f>
        <v/>
      </c>
      <c r="AY981" s="48">
        <f>IF(D981="","",IF(OR(S981="S",NOT(AND(ISNUMBER(AC981),ISNUMBER(AK981),AC981*AK981&gt;=0))),0,AC981*AK981))</f>
        <v/>
      </c>
      <c r="AZ981" s="48">
        <f>IFERROR(IF(D981="","",IF(AY981=0,0,IF(((AY981)-(U981+Y981))&lt;0,0,(AY981)-U981))),0)</f>
        <v/>
      </c>
      <c r="BA981" s="49">
        <f>IF(D981="","",AZ981*AG981)</f>
        <v/>
      </c>
      <c r="BB981" s="49">
        <f>IF(D981="","",IF(OR(R981="A",R981="AA",R981="AAA"),BA981,0))</f>
        <v/>
      </c>
      <c r="BC981" s="49">
        <f>IF(D981="","",IF(R981="B",BA981,0))</f>
        <v/>
      </c>
      <c r="BD981" s="49">
        <f>IF(D981="","",IF(R981="B",BA981,0))</f>
        <v/>
      </c>
      <c r="BE981" s="49">
        <f>IF(D981="","",IF(S981="S",
1,
IF(AC981=0,
1,
IF(
IFERROR(((U981+Y981)*AG981)/((AC981*AK981)*AG981),0)&lt;0,
0,
IF(
IFERROR(((U981+Y981)*AG981)/((AC981*AK981)*AG981),0)&gt;1,
1,
IFERROR(((U981+Y981)*AG981)/((AC981*AK981)*AG981),0)
)
)
)
))</f>
        <v/>
      </c>
      <c r="BF981" s="49">
        <f>IF(D981="","",IF(S981="S",
1,
IF(AC981=0,
1,
IF(
IFERROR(((U981+V981+Y981)*AG981)/((AC981*AK981)*AG981),0)&lt;0,
0,
IF(
IFERROR(((U981+V981+Y981)*AG981)/((AC981*AK981)*AG981),0)&gt;1,
1,
IFERROR(((U981+V981+Y981)*AG981)/((AC981*AK981)*AG981),0)
)
)
)
))</f>
        <v/>
      </c>
      <c r="BG981" s="50">
        <f>IF(D981="","",IF(S981="S",0,IF(AND(ISNUMBER(AC981),ISNUMBER(AM981)),IF(OR(AC981*AM981&lt;0,ISERR(AC981*AM981)),0,AC981*AM981),0)))</f>
        <v/>
      </c>
      <c r="BH981" s="50">
        <f>IF(D981="","",IF(BY981&gt;TODAY()-60,0,IF(Y981&gt;12,MAX(0,(U981+Y981)-BG981),MAX(0,U981-BG981))))</f>
        <v/>
      </c>
      <c r="BI981" s="51">
        <f>IF(D981="","",BH981*AG981)</f>
        <v/>
      </c>
      <c r="BJ981" s="51">
        <f>IF(D981="","",IF(OR(R981="A",R981="AA",R981="AAA"),BI981,0))</f>
        <v/>
      </c>
      <c r="BK981" s="51">
        <f>IF(D981="","",IF(R981="B",BI981,0))</f>
        <v/>
      </c>
      <c r="BL981" s="51">
        <f>IF(D981="","",IF(R981="C",BI981,0))</f>
        <v/>
      </c>
      <c r="BM981" s="51">
        <f>IF(D981="","",IFERROR(MAX(0,MIN(BI981/AP981,1)),0))</f>
        <v/>
      </c>
      <c r="BN981" s="52">
        <f>IF(D981="","",AB981*AG981)</f>
        <v/>
      </c>
      <c r="BO981" s="52">
        <f>IF(D981="","",(U981+V981+X981)*AG981)</f>
        <v/>
      </c>
      <c r="BP981" s="52">
        <f>IF(D981="","",(AB981*3)*AG981)</f>
        <v/>
      </c>
      <c r="BQ981" s="52">
        <f>IF(D981="","",IF(BO981-BP981&gt;0,0,BO981-BP981))</f>
        <v/>
      </c>
      <c r="BR981" s="52">
        <f>IF(D981="","",IF(BO981-BP981-BN981&gt;0,0,BO981-BP981-BN981))</f>
        <v/>
      </c>
      <c r="BS981" s="53">
        <f>IF(D981="","",IFERROR(AB981*AI981,0))</f>
        <v/>
      </c>
      <c r="BT981" s="53">
        <f>IF(D981="","",IFERROR(IF(X981&gt;12, AI981*(U981+V981+X981), AI981*(U981+V981)),0))</f>
        <v/>
      </c>
      <c r="BU981" s="53">
        <f>IF(D981="","",IFERROR(((AB981*3)*AI981),0))</f>
        <v/>
      </c>
      <c r="BV981" s="53">
        <f>IF(D981="","",IF(BT981-BU981&gt;0,0,BT981-BU981))</f>
        <v/>
      </c>
      <c r="BW981" s="53">
        <f>IF(D981="","",IF(BT981-BU981-BS981&gt;0,0,BT981-BU981-BS981))</f>
        <v/>
      </c>
      <c r="BX981" s="36">
        <f>IF(D981="","",IFERROR(VLOOKUP(D981,'produto-entrada-7'!A:M,3,0),"SEM PEDIDO"))</f>
        <v/>
      </c>
      <c r="BY981" s="36">
        <f>IF(D981="","",VLOOKUP(D981,'produto-estoque-total-7'!A:AB,25,0))</f>
        <v/>
      </c>
      <c r="BZ981" s="36">
        <f>IF(D981="","",IFERROR(VLOOKUP(D981,'produto-estoque-total-7'!A:AB,26,0)/100,0))</f>
        <v/>
      </c>
      <c r="CA981" s="36">
        <f>IF(D981="","",IFERROR(VLOOKUP(D981,'produto-estoque-total-7'!A:AB,27,0)/100,0))</f>
        <v/>
      </c>
      <c r="CB981" s="41">
        <f>IF(D981="","",V981*AF981)</f>
        <v/>
      </c>
      <c r="CC981" s="41">
        <f>IF(D981="","",V981*AI981)</f>
        <v/>
      </c>
      <c r="CD981" s="54">
        <f>IF(D981="","",VLOOKUP(D981,'produto-estoque-total-7'!A:AB,28,0))</f>
        <v/>
      </c>
    </row>
    <row r="982">
      <c r="A982" s="36">
        <f>IF(D982="","",VLOOKUP(D982,'produto-estoque-total-7'!A:AB,3,0))</f>
        <v/>
      </c>
      <c r="B982" s="1">
        <f>IF(D982="","",VLOOKUP(D982,'produto-estoque-total-7'!A:AB,12,0))</f>
        <v/>
      </c>
      <c r="C982" s="1">
        <f>IF(D982="","",VLOOKUP(D982,'produto-estoque-total-7'!A:AB,2,0))</f>
        <v/>
      </c>
      <c r="D982" s="37">
        <f>IFERROR(IF('produto-estoque-total-7'!A981="","",'produto-estoque-total-7'!A981),"")</f>
        <v/>
      </c>
      <c r="E982" s="1">
        <f>IF(D982="","",VLOOKUP(D982,'produto-estoque-total-7'!A:AB,4,0))</f>
        <v/>
      </c>
      <c r="F982" s="36">
        <f>IF(D982="","",VLOOKUP(D982,'produto-estoque-total-7'!A:AB,13,0))</f>
        <v/>
      </c>
      <c r="G982" s="1">
        <f>IF(F982="","",VLOOKUP(F982,'FORNECEDORES X COMPRADOR'!A:D,4,0))</f>
        <v/>
      </c>
      <c r="H982" s="1">
        <f>IF(F982="","",VLOOKUP(F982,'FORNECEDORES X COMPRADOR'!A:E,5,0))</f>
        <v/>
      </c>
      <c r="I982" s="36">
        <f>IF(D982="","",VLOOKUP(D982,'produto-estoque-total-7'!A:AB,15,0))</f>
        <v/>
      </c>
      <c r="J982" s="36">
        <f>IF(D982="","",VLOOKUP(D982,'produto-estoque-total-7'!A:AB,19,0))</f>
        <v/>
      </c>
      <c r="K982" s="1">
        <f>IF(D982="","",VLOOKUP(D982,'produto-estoque-total-7'!A:AB,20,0))</f>
        <v/>
      </c>
      <c r="L982" s="36">
        <f>IF(D982="","",VLOOKUP(D982,'produto-estoque-total-7'!A:AB,17,0))</f>
        <v/>
      </c>
      <c r="M982" s="1">
        <f>IF(D982="","",VLOOKUP(D982,'produto-estoque-total-7'!A:AB,18,0))</f>
        <v/>
      </c>
      <c r="N982" s="36">
        <f>IF(D982="","",VLOOKUP(D982,'produto-estoque-total-7'!A:AB,21,0))</f>
        <v/>
      </c>
      <c r="O982" s="1">
        <f>IF(D982="","",VLOOKUP(D982,'produto-estoque-total-7'!A:AB,22,0))</f>
        <v/>
      </c>
      <c r="P982" s="36">
        <f>IF(D982="","",VLOOKUP(D982,'produto-estoque-total-7'!A:AB,23,0))</f>
        <v/>
      </c>
      <c r="Q982" s="1">
        <f>IF(D982="","",VLOOKUP(D982,'produto-estoque-total-7'!A:AB,24,0))</f>
        <v/>
      </c>
      <c r="R982" s="38">
        <f>IFERROR(IF(D982="","",VLOOKUP(D982,'produto-venda-7'!B:N,13,0)),"C")</f>
        <v/>
      </c>
      <c r="S982" s="39">
        <f>IF(D982="","",VLOOKUP(D982,'produto-estoque-total-7'!A:AB,6,0))</f>
        <v/>
      </c>
      <c r="T982" s="39">
        <f>IF(D982="","",VLOOKUP(D982,'produto-estoque-total-7'!A:AB,5,0))</f>
        <v/>
      </c>
      <c r="U982" s="40">
        <f>IF(D982="","",VLOOKUP(D982,'produto-estoque-total-7'!A:AB,11,0))</f>
        <v/>
      </c>
      <c r="V982" s="41">
        <f>IF(D982="","",IFERROR(VLOOKUP(D982,'produto-entrada-7'!A:M,10,0),0))</f>
        <v/>
      </c>
      <c r="W982" s="42" t="n"/>
      <c r="X982" s="39">
        <f>IF(D982="","",VLOOKUP(D982,'produto-estoque-total-7'!A:AB,8,0))</f>
        <v/>
      </c>
      <c r="Y982" s="39">
        <f>IF(D982="","",VLOOKUP(D982,'produto-estoque-total-7'!A:AB,9,0))</f>
        <v/>
      </c>
      <c r="Z982" s="39">
        <f>IF(D982="","",VLOOKUP(D982,'produto-estoque-total-7'!A:AB,10,0))</f>
        <v/>
      </c>
      <c r="AA982" s="39">
        <f>IFERROR(IF(D982="","",VLOOKUP(D982,'produto-venda-7'!B:N,4,0)),0)</f>
        <v/>
      </c>
      <c r="AB982" s="39">
        <f>IFERROR(IF(D982="","",VLOOKUP(D982,'produto-venda-7'!B:N,5,0)),0)</f>
        <v/>
      </c>
      <c r="AC982" s="39">
        <f>IF(D982="","",IFERROR(AA982/90,0))</f>
        <v/>
      </c>
      <c r="AD982" s="36">
        <f>IF(D982="","",IFERROR(VLOOKUP(D982,'produto-entrada-7'!A:M,4,0),0))</f>
        <v/>
      </c>
      <c r="AE982" s="36">
        <f>IFERROR(IF(D982="","",VLOOKUP(D982,'produto-venda-7'!B:N,10,0)),0)</f>
        <v/>
      </c>
      <c r="AF982" s="36">
        <f>IF(D982="","",IFERROR(VLOOKUP(D982,'produto-entrada-7'!A:M,11,0),0))</f>
        <v/>
      </c>
      <c r="AG982" s="1">
        <f>IF(D982="","",IFERROR(VLOOKUP(D982,'produto-entrada-7'!A:M,12,0),0))</f>
        <v/>
      </c>
      <c r="AH982" s="1">
        <f>IF(D982="","",IFERROR(VLOOKUP(D982,'produto-entrada-7'!A:M,13,0),0))</f>
        <v/>
      </c>
      <c r="AI982" s="36">
        <f>IFERROR(IF(D982="","",VLOOKUP(D982,'produto-venda-7'!B:N,11,0)),0)</f>
        <v/>
      </c>
      <c r="AJ982" s="43">
        <f>IF(D982="","",IFERROR(AI982*AB982,0))</f>
        <v/>
      </c>
      <c r="AK982" s="44">
        <f>IFERROR(IF(D982="","",VLOOKUP(F982,'ANALISE FORNECEDOR'!$A:$I,8,0)),"")</f>
        <v/>
      </c>
      <c r="AL982" s="44">
        <f>IF(D982="","",AVERAGE(AM982,AK982))</f>
        <v/>
      </c>
      <c r="AM982" s="44">
        <f>IFERROR(IF(D982="","",VLOOKUP(F982,'ANALISE FORNECEDOR'!$A:$I,9,0)),"")</f>
        <v/>
      </c>
      <c r="AN982" s="45">
        <f>IF(D982="","",IF(Y982&gt;12,AI982*(U982+Y982),AI982*U982))</f>
        <v/>
      </c>
      <c r="AO982" s="45">
        <f>IF(D982="","",IF(Y982&gt;12,AI982*(U982+V982+Y982),AI982*(U982+V982)))</f>
        <v/>
      </c>
      <c r="AP982" s="46">
        <f>IF(D982="","",IF(Y982&gt;12,AG982*(U982+Y982),AG982*U982))</f>
        <v/>
      </c>
      <c r="AQ982" s="46">
        <f>IF(D982="","",IF(Y982&gt;12,AG982*(U982+V982+Y982),AG982*(U982+V982)))</f>
        <v/>
      </c>
      <c r="AR982" s="46">
        <f>IF(D982="","",IF(OR(R982="A",R982="AA",R982="AAA"),AP982,0))</f>
        <v/>
      </c>
      <c r="AS982" s="46">
        <f>IF(D982="","",IF(R982="B",AP982,0))</f>
        <v/>
      </c>
      <c r="AT982" s="46">
        <f>IF(D982="","",IF(R982="C",AP982,0))</f>
        <v/>
      </c>
      <c r="AU982" s="47">
        <f>IF(D982="","",IFERROR(AN982/AJ982,0))</f>
        <v/>
      </c>
      <c r="AV982" s="47">
        <f>IF(D982="","",IFERROR(((AO982)/AJ982),0))</f>
        <v/>
      </c>
      <c r="AW982" s="48">
        <f>IF(D982="","",IF(OR(S982="S",NOT(AND(ISNUMBER(AC982),ISNUMBER(AL982),AC982*AL982&gt;=0))),0,AC982*AL982))</f>
        <v/>
      </c>
      <c r="AX982" s="49">
        <f>IFERROR(IF(D982="","",AW982*AG982),0)</f>
        <v/>
      </c>
      <c r="AY982" s="48">
        <f>IF(D982="","",IF(OR(S982="S",NOT(AND(ISNUMBER(AC982),ISNUMBER(AK982),AC982*AK982&gt;=0))),0,AC982*AK982))</f>
        <v/>
      </c>
      <c r="AZ982" s="48">
        <f>IFERROR(IF(D982="","",IF(AY982=0,0,IF(((AY982)-(U982+Y982))&lt;0,0,(AY982)-U982))),0)</f>
        <v/>
      </c>
      <c r="BA982" s="49">
        <f>IF(D982="","",AZ982*AG982)</f>
        <v/>
      </c>
      <c r="BB982" s="49">
        <f>IF(D982="","",IF(OR(R982="A",R982="AA",R982="AAA"),BA982,0))</f>
        <v/>
      </c>
      <c r="BC982" s="49">
        <f>IF(D982="","",IF(R982="B",BA982,0))</f>
        <v/>
      </c>
      <c r="BD982" s="49">
        <f>IF(D982="","",IF(R982="B",BA982,0))</f>
        <v/>
      </c>
      <c r="BE982" s="49">
        <f>IF(D982="","",IF(S982="S",
1,
IF(AC982=0,
1,
IF(
IFERROR(((U982+Y982)*AG982)/((AC982*AK982)*AG982),0)&lt;0,
0,
IF(
IFERROR(((U982+Y982)*AG982)/((AC982*AK982)*AG982),0)&gt;1,
1,
IFERROR(((U982+Y982)*AG982)/((AC982*AK982)*AG982),0)
)
)
)
))</f>
        <v/>
      </c>
      <c r="BF982" s="49">
        <f>IF(D982="","",IF(S982="S",
1,
IF(AC982=0,
1,
IF(
IFERROR(((U982+V982+Y982)*AG982)/((AC982*AK982)*AG982),0)&lt;0,
0,
IF(
IFERROR(((U982+V982+Y982)*AG982)/((AC982*AK982)*AG982),0)&gt;1,
1,
IFERROR(((U982+V982+Y982)*AG982)/((AC982*AK982)*AG982),0)
)
)
)
))</f>
        <v/>
      </c>
      <c r="BG982" s="50">
        <f>IF(D982="","",IF(S982="S",0,IF(AND(ISNUMBER(AC982),ISNUMBER(AM982)),IF(OR(AC982*AM982&lt;0,ISERR(AC982*AM982)),0,AC982*AM982),0)))</f>
        <v/>
      </c>
      <c r="BH982" s="50">
        <f>IF(D982="","",IF(BY982&gt;TODAY()-60,0,IF(Y982&gt;12,MAX(0,(U982+Y982)-BG982),MAX(0,U982-BG982))))</f>
        <v/>
      </c>
      <c r="BI982" s="51">
        <f>IF(D982="","",BH982*AG982)</f>
        <v/>
      </c>
      <c r="BJ982" s="51">
        <f>IF(D982="","",IF(OR(R982="A",R982="AA",R982="AAA"),BI982,0))</f>
        <v/>
      </c>
      <c r="BK982" s="51">
        <f>IF(D982="","",IF(R982="B",BI982,0))</f>
        <v/>
      </c>
      <c r="BL982" s="51">
        <f>IF(D982="","",IF(R982="C",BI982,0))</f>
        <v/>
      </c>
      <c r="BM982" s="51">
        <f>IF(D982="","",IFERROR(MAX(0,MIN(BI982/AP982,1)),0))</f>
        <v/>
      </c>
      <c r="BN982" s="52">
        <f>IF(D982="","",AB982*AG982)</f>
        <v/>
      </c>
      <c r="BO982" s="52">
        <f>IF(D982="","",(U982+V982+X982)*AG982)</f>
        <v/>
      </c>
      <c r="BP982" s="52">
        <f>IF(D982="","",(AB982*3)*AG982)</f>
        <v/>
      </c>
      <c r="BQ982" s="52">
        <f>IF(D982="","",IF(BO982-BP982&gt;0,0,BO982-BP982))</f>
        <v/>
      </c>
      <c r="BR982" s="52">
        <f>IF(D982="","",IF(BO982-BP982-BN982&gt;0,0,BO982-BP982-BN982))</f>
        <v/>
      </c>
      <c r="BS982" s="53">
        <f>IF(D982="","",IFERROR(AB982*AI982,0))</f>
        <v/>
      </c>
      <c r="BT982" s="53">
        <f>IF(D982="","",IFERROR(IF(X982&gt;12, AI982*(U982+V982+X982), AI982*(U982+V982)),0))</f>
        <v/>
      </c>
      <c r="BU982" s="53">
        <f>IF(D982="","",IFERROR(((AB982*3)*AI982),0))</f>
        <v/>
      </c>
      <c r="BV982" s="53">
        <f>IF(D982="","",IF(BT982-BU982&gt;0,0,BT982-BU982))</f>
        <v/>
      </c>
      <c r="BW982" s="53">
        <f>IF(D982="","",IF(BT982-BU982-BS982&gt;0,0,BT982-BU982-BS982))</f>
        <v/>
      </c>
      <c r="BX982" s="36">
        <f>IF(D982="","",IFERROR(VLOOKUP(D982,'produto-entrada-7'!A:M,3,0),"SEM PEDIDO"))</f>
        <v/>
      </c>
      <c r="BY982" s="36">
        <f>IF(D982="","",VLOOKUP(D982,'produto-estoque-total-7'!A:AB,25,0))</f>
        <v/>
      </c>
      <c r="BZ982" s="36">
        <f>IF(D982="","",IFERROR(VLOOKUP(D982,'produto-estoque-total-7'!A:AB,26,0)/100,0))</f>
        <v/>
      </c>
      <c r="CA982" s="36">
        <f>IF(D982="","",IFERROR(VLOOKUP(D982,'produto-estoque-total-7'!A:AB,27,0)/100,0))</f>
        <v/>
      </c>
      <c r="CB982" s="41">
        <f>IF(D982="","",V982*AF982)</f>
        <v/>
      </c>
      <c r="CC982" s="41">
        <f>IF(D982="","",V982*AI982)</f>
        <v/>
      </c>
      <c r="CD982" s="54">
        <f>IF(D982="","",VLOOKUP(D982,'produto-estoque-total-7'!A:AB,28,0))</f>
        <v/>
      </c>
    </row>
    <row r="983">
      <c r="A983" s="36">
        <f>IF(D983="","",VLOOKUP(D983,'produto-estoque-total-7'!A:AB,3,0))</f>
        <v/>
      </c>
      <c r="B983" s="1">
        <f>IF(D983="","",VLOOKUP(D983,'produto-estoque-total-7'!A:AB,12,0))</f>
        <v/>
      </c>
      <c r="C983" s="1">
        <f>IF(D983="","",VLOOKUP(D983,'produto-estoque-total-7'!A:AB,2,0))</f>
        <v/>
      </c>
      <c r="D983" s="37">
        <f>IFERROR(IF('produto-estoque-total-7'!A982="","",'produto-estoque-total-7'!A982),"")</f>
        <v/>
      </c>
      <c r="E983" s="1">
        <f>IF(D983="","",VLOOKUP(D983,'produto-estoque-total-7'!A:AB,4,0))</f>
        <v/>
      </c>
      <c r="F983" s="36">
        <f>IF(D983="","",VLOOKUP(D983,'produto-estoque-total-7'!A:AB,13,0))</f>
        <v/>
      </c>
      <c r="G983" s="1">
        <f>IF(F983="","",VLOOKUP(F983,'FORNECEDORES X COMPRADOR'!A:D,4,0))</f>
        <v/>
      </c>
      <c r="H983" s="1">
        <f>IF(F983="","",VLOOKUP(F983,'FORNECEDORES X COMPRADOR'!A:E,5,0))</f>
        <v/>
      </c>
      <c r="I983" s="36">
        <f>IF(D983="","",VLOOKUP(D983,'produto-estoque-total-7'!A:AB,15,0))</f>
        <v/>
      </c>
      <c r="J983" s="36">
        <f>IF(D983="","",VLOOKUP(D983,'produto-estoque-total-7'!A:AB,19,0))</f>
        <v/>
      </c>
      <c r="K983" s="1">
        <f>IF(D983="","",VLOOKUP(D983,'produto-estoque-total-7'!A:AB,20,0))</f>
        <v/>
      </c>
      <c r="L983" s="36">
        <f>IF(D983="","",VLOOKUP(D983,'produto-estoque-total-7'!A:AB,17,0))</f>
        <v/>
      </c>
      <c r="M983" s="1">
        <f>IF(D983="","",VLOOKUP(D983,'produto-estoque-total-7'!A:AB,18,0))</f>
        <v/>
      </c>
      <c r="N983" s="36">
        <f>IF(D983="","",VLOOKUP(D983,'produto-estoque-total-7'!A:AB,21,0))</f>
        <v/>
      </c>
      <c r="O983" s="1">
        <f>IF(D983="","",VLOOKUP(D983,'produto-estoque-total-7'!A:AB,22,0))</f>
        <v/>
      </c>
      <c r="P983" s="36">
        <f>IF(D983="","",VLOOKUP(D983,'produto-estoque-total-7'!A:AB,23,0))</f>
        <v/>
      </c>
      <c r="Q983" s="1">
        <f>IF(D983="","",VLOOKUP(D983,'produto-estoque-total-7'!A:AB,24,0))</f>
        <v/>
      </c>
      <c r="R983" s="38">
        <f>IFERROR(IF(D983="","",VLOOKUP(D983,'produto-venda-7'!B:N,13,0)),"C")</f>
        <v/>
      </c>
      <c r="S983" s="39">
        <f>IF(D983="","",VLOOKUP(D983,'produto-estoque-total-7'!A:AB,6,0))</f>
        <v/>
      </c>
      <c r="T983" s="39">
        <f>IF(D983="","",VLOOKUP(D983,'produto-estoque-total-7'!A:AB,5,0))</f>
        <v/>
      </c>
      <c r="U983" s="40">
        <f>IF(D983="","",VLOOKUP(D983,'produto-estoque-total-7'!A:AB,11,0))</f>
        <v/>
      </c>
      <c r="V983" s="41">
        <f>IF(D983="","",IFERROR(VLOOKUP(D983,'produto-entrada-7'!A:M,10,0),0))</f>
        <v/>
      </c>
      <c r="W983" s="42" t="n"/>
      <c r="X983" s="39">
        <f>IF(D983="","",VLOOKUP(D983,'produto-estoque-total-7'!A:AB,8,0))</f>
        <v/>
      </c>
      <c r="Y983" s="39">
        <f>IF(D983="","",VLOOKUP(D983,'produto-estoque-total-7'!A:AB,9,0))</f>
        <v/>
      </c>
      <c r="Z983" s="39">
        <f>IF(D983="","",VLOOKUP(D983,'produto-estoque-total-7'!A:AB,10,0))</f>
        <v/>
      </c>
      <c r="AA983" s="39">
        <f>IFERROR(IF(D983="","",VLOOKUP(D983,'produto-venda-7'!B:N,4,0)),0)</f>
        <v/>
      </c>
      <c r="AB983" s="39">
        <f>IFERROR(IF(D983="","",VLOOKUP(D983,'produto-venda-7'!B:N,5,0)),0)</f>
        <v/>
      </c>
      <c r="AC983" s="39">
        <f>IF(D983="","",IFERROR(AA983/90,0))</f>
        <v/>
      </c>
      <c r="AD983" s="36">
        <f>IF(D983="","",IFERROR(VLOOKUP(D983,'produto-entrada-7'!A:M,4,0),0))</f>
        <v/>
      </c>
      <c r="AE983" s="36">
        <f>IFERROR(IF(D983="","",VLOOKUP(D983,'produto-venda-7'!B:N,10,0)),0)</f>
        <v/>
      </c>
      <c r="AF983" s="36">
        <f>IF(D983="","",IFERROR(VLOOKUP(D983,'produto-entrada-7'!A:M,11,0),0))</f>
        <v/>
      </c>
      <c r="AG983" s="1">
        <f>IF(D983="","",IFERROR(VLOOKUP(D983,'produto-entrada-7'!A:M,12,0),0))</f>
        <v/>
      </c>
      <c r="AH983" s="1">
        <f>IF(D983="","",IFERROR(VLOOKUP(D983,'produto-entrada-7'!A:M,13,0),0))</f>
        <v/>
      </c>
      <c r="AI983" s="36">
        <f>IFERROR(IF(D983="","",VLOOKUP(D983,'produto-venda-7'!B:N,11,0)),0)</f>
        <v/>
      </c>
      <c r="AJ983" s="43">
        <f>IF(D983="","",IFERROR(AI983*AB983,0))</f>
        <v/>
      </c>
      <c r="AK983" s="44">
        <f>IFERROR(IF(D983="","",VLOOKUP(F983,'ANALISE FORNECEDOR'!$A:$I,8,0)),"")</f>
        <v/>
      </c>
      <c r="AL983" s="44">
        <f>IF(D983="","",AVERAGE(AM983,AK983))</f>
        <v/>
      </c>
      <c r="AM983" s="44">
        <f>IFERROR(IF(D983="","",VLOOKUP(F983,'ANALISE FORNECEDOR'!$A:$I,9,0)),"")</f>
        <v/>
      </c>
      <c r="AN983" s="45">
        <f>IF(D983="","",IF(Y983&gt;12,AI983*(U983+Y983),AI983*U983))</f>
        <v/>
      </c>
      <c r="AO983" s="45">
        <f>IF(D983="","",IF(Y983&gt;12,AI983*(U983+V983+Y983),AI983*(U983+V983)))</f>
        <v/>
      </c>
      <c r="AP983" s="46">
        <f>IF(D983="","",IF(Y983&gt;12,AG983*(U983+Y983),AG983*U983))</f>
        <v/>
      </c>
      <c r="AQ983" s="46">
        <f>IF(D983="","",IF(Y983&gt;12,AG983*(U983+V983+Y983),AG983*(U983+V983)))</f>
        <v/>
      </c>
      <c r="AR983" s="46">
        <f>IF(D983="","",IF(OR(R983="A",R983="AA",R983="AAA"),AP983,0))</f>
        <v/>
      </c>
      <c r="AS983" s="46">
        <f>IF(D983="","",IF(R983="B",AP983,0))</f>
        <v/>
      </c>
      <c r="AT983" s="46">
        <f>IF(D983="","",IF(R983="C",AP983,0))</f>
        <v/>
      </c>
      <c r="AU983" s="47">
        <f>IF(D983="","",IFERROR(AN983/AJ983,0))</f>
        <v/>
      </c>
      <c r="AV983" s="47">
        <f>IF(D983="","",IFERROR(((AO983)/AJ983),0))</f>
        <v/>
      </c>
      <c r="AW983" s="48">
        <f>IF(D983="","",IF(OR(S983="S",NOT(AND(ISNUMBER(AC983),ISNUMBER(AL983),AC983*AL983&gt;=0))),0,AC983*AL983))</f>
        <v/>
      </c>
      <c r="AX983" s="49">
        <f>IFERROR(IF(D983="","",AW983*AG983),0)</f>
        <v/>
      </c>
      <c r="AY983" s="48">
        <f>IF(D983="","",IF(OR(S983="S",NOT(AND(ISNUMBER(AC983),ISNUMBER(AK983),AC983*AK983&gt;=0))),0,AC983*AK983))</f>
        <v/>
      </c>
      <c r="AZ983" s="48">
        <f>IFERROR(IF(D983="","",IF(AY983=0,0,IF(((AY983)-(U983+Y983))&lt;0,0,(AY983)-U983))),0)</f>
        <v/>
      </c>
      <c r="BA983" s="49">
        <f>IF(D983="","",AZ983*AG983)</f>
        <v/>
      </c>
      <c r="BB983" s="49">
        <f>IF(D983="","",IF(OR(R983="A",R983="AA",R983="AAA"),BA983,0))</f>
        <v/>
      </c>
      <c r="BC983" s="49">
        <f>IF(D983="","",IF(R983="B",BA983,0))</f>
        <v/>
      </c>
      <c r="BD983" s="49">
        <f>IF(D983="","",IF(R983="B",BA983,0))</f>
        <v/>
      </c>
      <c r="BE983" s="49">
        <f>IF(D983="","",IF(S983="S",
1,
IF(AC983=0,
1,
IF(
IFERROR(((U983+Y983)*AG983)/((AC983*AK983)*AG983),0)&lt;0,
0,
IF(
IFERROR(((U983+Y983)*AG983)/((AC983*AK983)*AG983),0)&gt;1,
1,
IFERROR(((U983+Y983)*AG983)/((AC983*AK983)*AG983),0)
)
)
)
))</f>
        <v/>
      </c>
      <c r="BF983" s="49">
        <f>IF(D983="","",IF(S983="S",
1,
IF(AC983=0,
1,
IF(
IFERROR(((U983+V983+Y983)*AG983)/((AC983*AK983)*AG983),0)&lt;0,
0,
IF(
IFERROR(((U983+V983+Y983)*AG983)/((AC983*AK983)*AG983),0)&gt;1,
1,
IFERROR(((U983+V983+Y983)*AG983)/((AC983*AK983)*AG983),0)
)
)
)
))</f>
        <v/>
      </c>
      <c r="BG983" s="50">
        <f>IF(D983="","",IF(S983="S",0,IF(AND(ISNUMBER(AC983),ISNUMBER(AM983)),IF(OR(AC983*AM983&lt;0,ISERR(AC983*AM983)),0,AC983*AM983),0)))</f>
        <v/>
      </c>
      <c r="BH983" s="50">
        <f>IF(D983="","",IF(BY983&gt;TODAY()-60,0,IF(Y983&gt;12,MAX(0,(U983+Y983)-BG983),MAX(0,U983-BG983))))</f>
        <v/>
      </c>
      <c r="BI983" s="51">
        <f>IF(D983="","",BH983*AG983)</f>
        <v/>
      </c>
      <c r="BJ983" s="51">
        <f>IF(D983="","",IF(OR(R983="A",R983="AA",R983="AAA"),BI983,0))</f>
        <v/>
      </c>
      <c r="BK983" s="51">
        <f>IF(D983="","",IF(R983="B",BI983,0))</f>
        <v/>
      </c>
      <c r="BL983" s="51">
        <f>IF(D983="","",IF(R983="C",BI983,0))</f>
        <v/>
      </c>
      <c r="BM983" s="51">
        <f>IF(D983="","",IFERROR(MAX(0,MIN(BI983/AP983,1)),0))</f>
        <v/>
      </c>
      <c r="BN983" s="52">
        <f>IF(D983="","",AB983*AG983)</f>
        <v/>
      </c>
      <c r="BO983" s="52">
        <f>IF(D983="","",(U983+V983+X983)*AG983)</f>
        <v/>
      </c>
      <c r="BP983" s="52">
        <f>IF(D983="","",(AB983*3)*AG983)</f>
        <v/>
      </c>
      <c r="BQ983" s="52">
        <f>IF(D983="","",IF(BO983-BP983&gt;0,0,BO983-BP983))</f>
        <v/>
      </c>
      <c r="BR983" s="52">
        <f>IF(D983="","",IF(BO983-BP983-BN983&gt;0,0,BO983-BP983-BN983))</f>
        <v/>
      </c>
      <c r="BS983" s="53">
        <f>IF(D983="","",IFERROR(AB983*AI983,0))</f>
        <v/>
      </c>
      <c r="BT983" s="53">
        <f>IF(D983="","",IFERROR(IF(X983&gt;12, AI983*(U983+V983+X983), AI983*(U983+V983)),0))</f>
        <v/>
      </c>
      <c r="BU983" s="53">
        <f>IF(D983="","",IFERROR(((AB983*3)*AI983),0))</f>
        <v/>
      </c>
      <c r="BV983" s="53">
        <f>IF(D983="","",IF(BT983-BU983&gt;0,0,BT983-BU983))</f>
        <v/>
      </c>
      <c r="BW983" s="53">
        <f>IF(D983="","",IF(BT983-BU983-BS983&gt;0,0,BT983-BU983-BS983))</f>
        <v/>
      </c>
      <c r="BX983" s="36">
        <f>IF(D983="","",IFERROR(VLOOKUP(D983,'produto-entrada-7'!A:M,3,0),"SEM PEDIDO"))</f>
        <v/>
      </c>
      <c r="BY983" s="36">
        <f>IF(D983="","",VLOOKUP(D983,'produto-estoque-total-7'!A:AB,25,0))</f>
        <v/>
      </c>
      <c r="BZ983" s="36">
        <f>IF(D983="","",IFERROR(VLOOKUP(D983,'produto-estoque-total-7'!A:AB,26,0)/100,0))</f>
        <v/>
      </c>
      <c r="CA983" s="36">
        <f>IF(D983="","",IFERROR(VLOOKUP(D983,'produto-estoque-total-7'!A:AB,27,0)/100,0))</f>
        <v/>
      </c>
      <c r="CB983" s="41">
        <f>IF(D983="","",V983*AF983)</f>
        <v/>
      </c>
      <c r="CC983" s="41">
        <f>IF(D983="","",V983*AI983)</f>
        <v/>
      </c>
      <c r="CD983" s="54">
        <f>IF(D983="","",VLOOKUP(D983,'produto-estoque-total-7'!A:AB,28,0))</f>
        <v/>
      </c>
    </row>
    <row r="984">
      <c r="A984" s="36">
        <f>IF(D984="","",VLOOKUP(D984,'produto-estoque-total-7'!A:AB,3,0))</f>
        <v/>
      </c>
      <c r="B984" s="1">
        <f>IF(D984="","",VLOOKUP(D984,'produto-estoque-total-7'!A:AB,12,0))</f>
        <v/>
      </c>
      <c r="C984" s="1">
        <f>IF(D984="","",VLOOKUP(D984,'produto-estoque-total-7'!A:AB,2,0))</f>
        <v/>
      </c>
      <c r="D984" s="37">
        <f>IFERROR(IF('produto-estoque-total-7'!A983="","",'produto-estoque-total-7'!A983),"")</f>
        <v/>
      </c>
      <c r="E984" s="1">
        <f>IF(D984="","",VLOOKUP(D984,'produto-estoque-total-7'!A:AB,4,0))</f>
        <v/>
      </c>
      <c r="F984" s="36">
        <f>IF(D984="","",VLOOKUP(D984,'produto-estoque-total-7'!A:AB,13,0))</f>
        <v/>
      </c>
      <c r="G984" s="1">
        <f>IF(F984="","",VLOOKUP(F984,'FORNECEDORES X COMPRADOR'!A:D,4,0))</f>
        <v/>
      </c>
      <c r="H984" s="1">
        <f>IF(F984="","",VLOOKUP(F984,'FORNECEDORES X COMPRADOR'!A:E,5,0))</f>
        <v/>
      </c>
      <c r="I984" s="36">
        <f>IF(D984="","",VLOOKUP(D984,'produto-estoque-total-7'!A:AB,15,0))</f>
        <v/>
      </c>
      <c r="J984" s="36">
        <f>IF(D984="","",VLOOKUP(D984,'produto-estoque-total-7'!A:AB,19,0))</f>
        <v/>
      </c>
      <c r="K984" s="1">
        <f>IF(D984="","",VLOOKUP(D984,'produto-estoque-total-7'!A:AB,20,0))</f>
        <v/>
      </c>
      <c r="L984" s="36">
        <f>IF(D984="","",VLOOKUP(D984,'produto-estoque-total-7'!A:AB,17,0))</f>
        <v/>
      </c>
      <c r="M984" s="1">
        <f>IF(D984="","",VLOOKUP(D984,'produto-estoque-total-7'!A:AB,18,0))</f>
        <v/>
      </c>
      <c r="N984" s="36">
        <f>IF(D984="","",VLOOKUP(D984,'produto-estoque-total-7'!A:AB,21,0))</f>
        <v/>
      </c>
      <c r="O984" s="1">
        <f>IF(D984="","",VLOOKUP(D984,'produto-estoque-total-7'!A:AB,22,0))</f>
        <v/>
      </c>
      <c r="P984" s="36">
        <f>IF(D984="","",VLOOKUP(D984,'produto-estoque-total-7'!A:AB,23,0))</f>
        <v/>
      </c>
      <c r="Q984" s="1">
        <f>IF(D984="","",VLOOKUP(D984,'produto-estoque-total-7'!A:AB,24,0))</f>
        <v/>
      </c>
      <c r="R984" s="38">
        <f>IFERROR(IF(D984="","",VLOOKUP(D984,'produto-venda-7'!B:N,13,0)),"C")</f>
        <v/>
      </c>
      <c r="S984" s="39">
        <f>IF(D984="","",VLOOKUP(D984,'produto-estoque-total-7'!A:AB,6,0))</f>
        <v/>
      </c>
      <c r="T984" s="39">
        <f>IF(D984="","",VLOOKUP(D984,'produto-estoque-total-7'!A:AB,5,0))</f>
        <v/>
      </c>
      <c r="U984" s="40">
        <f>IF(D984="","",VLOOKUP(D984,'produto-estoque-total-7'!A:AB,11,0))</f>
        <v/>
      </c>
      <c r="V984" s="41">
        <f>IF(D984="","",IFERROR(VLOOKUP(D984,'produto-entrada-7'!A:M,10,0),0))</f>
        <v/>
      </c>
      <c r="W984" s="42" t="n"/>
      <c r="X984" s="39">
        <f>IF(D984="","",VLOOKUP(D984,'produto-estoque-total-7'!A:AB,8,0))</f>
        <v/>
      </c>
      <c r="Y984" s="39">
        <f>IF(D984="","",VLOOKUP(D984,'produto-estoque-total-7'!A:AB,9,0))</f>
        <v/>
      </c>
      <c r="Z984" s="39">
        <f>IF(D984="","",VLOOKUP(D984,'produto-estoque-total-7'!A:AB,10,0))</f>
        <v/>
      </c>
      <c r="AA984" s="39">
        <f>IFERROR(IF(D984="","",VLOOKUP(D984,'produto-venda-7'!B:N,4,0)),0)</f>
        <v/>
      </c>
      <c r="AB984" s="39">
        <f>IFERROR(IF(D984="","",VLOOKUP(D984,'produto-venda-7'!B:N,5,0)),0)</f>
        <v/>
      </c>
      <c r="AC984" s="39">
        <f>IF(D984="","",IFERROR(AA984/90,0))</f>
        <v/>
      </c>
      <c r="AD984" s="36">
        <f>IF(D984="","",IFERROR(VLOOKUP(D984,'produto-entrada-7'!A:M,4,0),0))</f>
        <v/>
      </c>
      <c r="AE984" s="36">
        <f>IFERROR(IF(D984="","",VLOOKUP(D984,'produto-venda-7'!B:N,10,0)),0)</f>
        <v/>
      </c>
      <c r="AF984" s="36">
        <f>IF(D984="","",IFERROR(VLOOKUP(D984,'produto-entrada-7'!A:M,11,0),0))</f>
        <v/>
      </c>
      <c r="AG984" s="1">
        <f>IF(D984="","",IFERROR(VLOOKUP(D984,'produto-entrada-7'!A:M,12,0),0))</f>
        <v/>
      </c>
      <c r="AH984" s="1">
        <f>IF(D984="","",IFERROR(VLOOKUP(D984,'produto-entrada-7'!A:M,13,0),0))</f>
        <v/>
      </c>
      <c r="AI984" s="36">
        <f>IFERROR(IF(D984="","",VLOOKUP(D984,'produto-venda-7'!B:N,11,0)),0)</f>
        <v/>
      </c>
      <c r="AJ984" s="43">
        <f>IF(D984="","",IFERROR(AI984*AB984,0))</f>
        <v/>
      </c>
      <c r="AK984" s="44">
        <f>IFERROR(IF(D984="","",VLOOKUP(F984,'ANALISE FORNECEDOR'!$A:$I,8,0)),"")</f>
        <v/>
      </c>
      <c r="AL984" s="44">
        <f>IF(D984="","",AVERAGE(AM984,AK984))</f>
        <v/>
      </c>
      <c r="AM984" s="44">
        <f>IFERROR(IF(D984="","",VLOOKUP(F984,'ANALISE FORNECEDOR'!$A:$I,9,0)),"")</f>
        <v/>
      </c>
      <c r="AN984" s="45">
        <f>IF(D984="","",IF(Y984&gt;12,AI984*(U984+Y984),AI984*U984))</f>
        <v/>
      </c>
      <c r="AO984" s="45">
        <f>IF(D984="","",IF(Y984&gt;12,AI984*(U984+V984+Y984),AI984*(U984+V984)))</f>
        <v/>
      </c>
      <c r="AP984" s="46">
        <f>IF(D984="","",IF(Y984&gt;12,AG984*(U984+Y984),AG984*U984))</f>
        <v/>
      </c>
      <c r="AQ984" s="46">
        <f>IF(D984="","",IF(Y984&gt;12,AG984*(U984+V984+Y984),AG984*(U984+V984)))</f>
        <v/>
      </c>
      <c r="AR984" s="46">
        <f>IF(D984="","",IF(OR(R984="A",R984="AA",R984="AAA"),AP984,0))</f>
        <v/>
      </c>
      <c r="AS984" s="46">
        <f>IF(D984="","",IF(R984="B",AP984,0))</f>
        <v/>
      </c>
      <c r="AT984" s="46">
        <f>IF(D984="","",IF(R984="C",AP984,0))</f>
        <v/>
      </c>
      <c r="AU984" s="47">
        <f>IF(D984="","",IFERROR(AN984/AJ984,0))</f>
        <v/>
      </c>
      <c r="AV984" s="47">
        <f>IF(D984="","",IFERROR(((AO984)/AJ984),0))</f>
        <v/>
      </c>
      <c r="AW984" s="48">
        <f>IF(D984="","",IF(OR(S984="S",NOT(AND(ISNUMBER(AC984),ISNUMBER(AL984),AC984*AL984&gt;=0))),0,AC984*AL984))</f>
        <v/>
      </c>
      <c r="AX984" s="49">
        <f>IFERROR(IF(D984="","",AW984*AG984),0)</f>
        <v/>
      </c>
      <c r="AY984" s="48">
        <f>IF(D984="","",IF(OR(S984="S",NOT(AND(ISNUMBER(AC984),ISNUMBER(AK984),AC984*AK984&gt;=0))),0,AC984*AK984))</f>
        <v/>
      </c>
      <c r="AZ984" s="48">
        <f>IFERROR(IF(D984="","",IF(AY984=0,0,IF(((AY984)-(U984+Y984))&lt;0,0,(AY984)-U984))),0)</f>
        <v/>
      </c>
      <c r="BA984" s="49">
        <f>IF(D984="","",AZ984*AG984)</f>
        <v/>
      </c>
      <c r="BB984" s="49">
        <f>IF(D984="","",IF(OR(R984="A",R984="AA",R984="AAA"),BA984,0))</f>
        <v/>
      </c>
      <c r="BC984" s="49">
        <f>IF(D984="","",IF(R984="B",BA984,0))</f>
        <v/>
      </c>
      <c r="BD984" s="49">
        <f>IF(D984="","",IF(R984="B",BA984,0))</f>
        <v/>
      </c>
      <c r="BE984" s="49">
        <f>IF(D984="","",IF(S984="S",
1,
IF(AC984=0,
1,
IF(
IFERROR(((U984+Y984)*AG984)/((AC984*AK984)*AG984),0)&lt;0,
0,
IF(
IFERROR(((U984+Y984)*AG984)/((AC984*AK984)*AG984),0)&gt;1,
1,
IFERROR(((U984+Y984)*AG984)/((AC984*AK984)*AG984),0)
)
)
)
))</f>
        <v/>
      </c>
      <c r="BF984" s="49">
        <f>IF(D984="","",IF(S984="S",
1,
IF(AC984=0,
1,
IF(
IFERROR(((U984+V984+Y984)*AG984)/((AC984*AK984)*AG984),0)&lt;0,
0,
IF(
IFERROR(((U984+V984+Y984)*AG984)/((AC984*AK984)*AG984),0)&gt;1,
1,
IFERROR(((U984+V984+Y984)*AG984)/((AC984*AK984)*AG984),0)
)
)
)
))</f>
        <v/>
      </c>
      <c r="BG984" s="50">
        <f>IF(D984="","",IF(S984="S",0,IF(AND(ISNUMBER(AC984),ISNUMBER(AM984)),IF(OR(AC984*AM984&lt;0,ISERR(AC984*AM984)),0,AC984*AM984),0)))</f>
        <v/>
      </c>
      <c r="BH984" s="50">
        <f>IF(D984="","",IF(BY984&gt;TODAY()-60,0,IF(Y984&gt;12,MAX(0,(U984+Y984)-BG984),MAX(0,U984-BG984))))</f>
        <v/>
      </c>
      <c r="BI984" s="51">
        <f>IF(D984="","",BH984*AG984)</f>
        <v/>
      </c>
      <c r="BJ984" s="51">
        <f>IF(D984="","",IF(OR(R984="A",R984="AA",R984="AAA"),BI984,0))</f>
        <v/>
      </c>
      <c r="BK984" s="51">
        <f>IF(D984="","",IF(R984="B",BI984,0))</f>
        <v/>
      </c>
      <c r="BL984" s="51">
        <f>IF(D984="","",IF(R984="C",BI984,0))</f>
        <v/>
      </c>
      <c r="BM984" s="51">
        <f>IF(D984="","",IFERROR(MAX(0,MIN(BI984/AP984,1)),0))</f>
        <v/>
      </c>
      <c r="BN984" s="52">
        <f>IF(D984="","",AB984*AG984)</f>
        <v/>
      </c>
      <c r="BO984" s="52">
        <f>IF(D984="","",(U984+V984+X984)*AG984)</f>
        <v/>
      </c>
      <c r="BP984" s="52">
        <f>IF(D984="","",(AB984*3)*AG984)</f>
        <v/>
      </c>
      <c r="BQ984" s="52">
        <f>IF(D984="","",IF(BO984-BP984&gt;0,0,BO984-BP984))</f>
        <v/>
      </c>
      <c r="BR984" s="52">
        <f>IF(D984="","",IF(BO984-BP984-BN984&gt;0,0,BO984-BP984-BN984))</f>
        <v/>
      </c>
      <c r="BS984" s="53">
        <f>IF(D984="","",IFERROR(AB984*AI984,0))</f>
        <v/>
      </c>
      <c r="BT984" s="53">
        <f>IF(D984="","",IFERROR(IF(X984&gt;12, AI984*(U984+V984+X984), AI984*(U984+V984)),0))</f>
        <v/>
      </c>
      <c r="BU984" s="53">
        <f>IF(D984="","",IFERROR(((AB984*3)*AI984),0))</f>
        <v/>
      </c>
      <c r="BV984" s="53">
        <f>IF(D984="","",IF(BT984-BU984&gt;0,0,BT984-BU984))</f>
        <v/>
      </c>
      <c r="BW984" s="53">
        <f>IF(D984="","",IF(BT984-BU984-BS984&gt;0,0,BT984-BU984-BS984))</f>
        <v/>
      </c>
      <c r="BX984" s="36">
        <f>IF(D984="","",IFERROR(VLOOKUP(D984,'produto-entrada-7'!A:M,3,0),"SEM PEDIDO"))</f>
        <v/>
      </c>
      <c r="BY984" s="36">
        <f>IF(D984="","",VLOOKUP(D984,'produto-estoque-total-7'!A:AB,25,0))</f>
        <v/>
      </c>
      <c r="BZ984" s="36">
        <f>IF(D984="","",IFERROR(VLOOKUP(D984,'produto-estoque-total-7'!A:AB,26,0)/100,0))</f>
        <v/>
      </c>
      <c r="CA984" s="36">
        <f>IF(D984="","",IFERROR(VLOOKUP(D984,'produto-estoque-total-7'!A:AB,27,0)/100,0))</f>
        <v/>
      </c>
      <c r="CB984" s="41">
        <f>IF(D984="","",V984*AF984)</f>
        <v/>
      </c>
      <c r="CC984" s="41">
        <f>IF(D984="","",V984*AI984)</f>
        <v/>
      </c>
      <c r="CD984" s="54">
        <f>IF(D984="","",VLOOKUP(D984,'produto-estoque-total-7'!A:AB,28,0))</f>
        <v/>
      </c>
    </row>
    <row r="985">
      <c r="A985" s="36">
        <f>IF(D985="","",VLOOKUP(D985,'produto-estoque-total-7'!A:AB,3,0))</f>
        <v/>
      </c>
      <c r="B985" s="1">
        <f>IF(D985="","",VLOOKUP(D985,'produto-estoque-total-7'!A:AB,12,0))</f>
        <v/>
      </c>
      <c r="C985" s="1">
        <f>IF(D985="","",VLOOKUP(D985,'produto-estoque-total-7'!A:AB,2,0))</f>
        <v/>
      </c>
      <c r="D985" s="37">
        <f>IFERROR(IF('produto-estoque-total-7'!A984="","",'produto-estoque-total-7'!A984),"")</f>
        <v/>
      </c>
      <c r="E985" s="1">
        <f>IF(D985="","",VLOOKUP(D985,'produto-estoque-total-7'!A:AB,4,0))</f>
        <v/>
      </c>
      <c r="F985" s="36">
        <f>IF(D985="","",VLOOKUP(D985,'produto-estoque-total-7'!A:AB,13,0))</f>
        <v/>
      </c>
      <c r="G985" s="1">
        <f>IF(F985="","",VLOOKUP(F985,'FORNECEDORES X COMPRADOR'!A:D,4,0))</f>
        <v/>
      </c>
      <c r="H985" s="1">
        <f>IF(F985="","",VLOOKUP(F985,'FORNECEDORES X COMPRADOR'!A:E,5,0))</f>
        <v/>
      </c>
      <c r="I985" s="36">
        <f>IF(D985="","",VLOOKUP(D985,'produto-estoque-total-7'!A:AB,15,0))</f>
        <v/>
      </c>
      <c r="J985" s="36">
        <f>IF(D985="","",VLOOKUP(D985,'produto-estoque-total-7'!A:AB,19,0))</f>
        <v/>
      </c>
      <c r="K985" s="1">
        <f>IF(D985="","",VLOOKUP(D985,'produto-estoque-total-7'!A:AB,20,0))</f>
        <v/>
      </c>
      <c r="L985" s="36">
        <f>IF(D985="","",VLOOKUP(D985,'produto-estoque-total-7'!A:AB,17,0))</f>
        <v/>
      </c>
      <c r="M985" s="1">
        <f>IF(D985="","",VLOOKUP(D985,'produto-estoque-total-7'!A:AB,18,0))</f>
        <v/>
      </c>
      <c r="N985" s="36">
        <f>IF(D985="","",VLOOKUP(D985,'produto-estoque-total-7'!A:AB,21,0))</f>
        <v/>
      </c>
      <c r="O985" s="1">
        <f>IF(D985="","",VLOOKUP(D985,'produto-estoque-total-7'!A:AB,22,0))</f>
        <v/>
      </c>
      <c r="P985" s="36">
        <f>IF(D985="","",VLOOKUP(D985,'produto-estoque-total-7'!A:AB,23,0))</f>
        <v/>
      </c>
      <c r="Q985" s="1">
        <f>IF(D985="","",VLOOKUP(D985,'produto-estoque-total-7'!A:AB,24,0))</f>
        <v/>
      </c>
      <c r="R985" s="38">
        <f>IFERROR(IF(D985="","",VLOOKUP(D985,'produto-venda-7'!B:N,13,0)),"C")</f>
        <v/>
      </c>
      <c r="S985" s="39">
        <f>IF(D985="","",VLOOKUP(D985,'produto-estoque-total-7'!A:AB,6,0))</f>
        <v/>
      </c>
      <c r="T985" s="39">
        <f>IF(D985="","",VLOOKUP(D985,'produto-estoque-total-7'!A:AB,5,0))</f>
        <v/>
      </c>
      <c r="U985" s="40">
        <f>IF(D985="","",VLOOKUP(D985,'produto-estoque-total-7'!A:AB,11,0))</f>
        <v/>
      </c>
      <c r="V985" s="41">
        <f>IF(D985="","",IFERROR(VLOOKUP(D985,'produto-entrada-7'!A:M,10,0),0))</f>
        <v/>
      </c>
      <c r="W985" s="42" t="n"/>
      <c r="X985" s="39">
        <f>IF(D985="","",VLOOKUP(D985,'produto-estoque-total-7'!A:AB,8,0))</f>
        <v/>
      </c>
      <c r="Y985" s="39">
        <f>IF(D985="","",VLOOKUP(D985,'produto-estoque-total-7'!A:AB,9,0))</f>
        <v/>
      </c>
      <c r="Z985" s="39">
        <f>IF(D985="","",VLOOKUP(D985,'produto-estoque-total-7'!A:AB,10,0))</f>
        <v/>
      </c>
      <c r="AA985" s="39">
        <f>IFERROR(IF(D985="","",VLOOKUP(D985,'produto-venda-7'!B:N,4,0)),0)</f>
        <v/>
      </c>
      <c r="AB985" s="39">
        <f>IFERROR(IF(D985="","",VLOOKUP(D985,'produto-venda-7'!B:N,5,0)),0)</f>
        <v/>
      </c>
      <c r="AC985" s="39">
        <f>IF(D985="","",IFERROR(AA985/90,0))</f>
        <v/>
      </c>
      <c r="AD985" s="36">
        <f>IF(D985="","",IFERROR(VLOOKUP(D985,'produto-entrada-7'!A:M,4,0),0))</f>
        <v/>
      </c>
      <c r="AE985" s="36">
        <f>IFERROR(IF(D985="","",VLOOKUP(D985,'produto-venda-7'!B:N,10,0)),0)</f>
        <v/>
      </c>
      <c r="AF985" s="36">
        <f>IF(D985="","",IFERROR(VLOOKUP(D985,'produto-entrada-7'!A:M,11,0),0))</f>
        <v/>
      </c>
      <c r="AG985" s="1">
        <f>IF(D985="","",IFERROR(VLOOKUP(D985,'produto-entrada-7'!A:M,12,0),0))</f>
        <v/>
      </c>
      <c r="AH985" s="1">
        <f>IF(D985="","",IFERROR(VLOOKUP(D985,'produto-entrada-7'!A:M,13,0),0))</f>
        <v/>
      </c>
      <c r="AI985" s="36">
        <f>IFERROR(IF(D985="","",VLOOKUP(D985,'produto-venda-7'!B:N,11,0)),0)</f>
        <v/>
      </c>
      <c r="AJ985" s="43">
        <f>IF(D985="","",IFERROR(AI985*AB985,0))</f>
        <v/>
      </c>
      <c r="AK985" s="44">
        <f>IFERROR(IF(D985="","",VLOOKUP(F985,'ANALISE FORNECEDOR'!$A:$I,8,0)),"")</f>
        <v/>
      </c>
      <c r="AL985" s="44">
        <f>IF(D985="","",AVERAGE(AM985,AK985))</f>
        <v/>
      </c>
      <c r="AM985" s="44">
        <f>IFERROR(IF(D985="","",VLOOKUP(F985,'ANALISE FORNECEDOR'!$A:$I,9,0)),"")</f>
        <v/>
      </c>
      <c r="AN985" s="45">
        <f>IF(D985="","",IF(Y985&gt;12,AI985*(U985+Y985),AI985*U985))</f>
        <v/>
      </c>
      <c r="AO985" s="45">
        <f>IF(D985="","",IF(Y985&gt;12,AI985*(U985+V985+Y985),AI985*(U985+V985)))</f>
        <v/>
      </c>
      <c r="AP985" s="46">
        <f>IF(D985="","",IF(Y985&gt;12,AG985*(U985+Y985),AG985*U985))</f>
        <v/>
      </c>
      <c r="AQ985" s="46">
        <f>IF(D985="","",IF(Y985&gt;12,AG985*(U985+V985+Y985),AG985*(U985+V985)))</f>
        <v/>
      </c>
      <c r="AR985" s="46">
        <f>IF(D985="","",IF(OR(R985="A",R985="AA",R985="AAA"),AP985,0))</f>
        <v/>
      </c>
      <c r="AS985" s="46">
        <f>IF(D985="","",IF(R985="B",AP985,0))</f>
        <v/>
      </c>
      <c r="AT985" s="46">
        <f>IF(D985="","",IF(R985="C",AP985,0))</f>
        <v/>
      </c>
      <c r="AU985" s="47">
        <f>IF(D985="","",IFERROR(AN985/AJ985,0))</f>
        <v/>
      </c>
      <c r="AV985" s="47">
        <f>IF(D985="","",IFERROR(((AO985)/AJ985),0))</f>
        <v/>
      </c>
      <c r="AW985" s="48">
        <f>IF(D985="","",IF(OR(S985="S",NOT(AND(ISNUMBER(AC985),ISNUMBER(AL985),AC985*AL985&gt;=0))),0,AC985*AL985))</f>
        <v/>
      </c>
      <c r="AX985" s="49">
        <f>IFERROR(IF(D985="","",AW985*AG985),0)</f>
        <v/>
      </c>
      <c r="AY985" s="48">
        <f>IF(D985="","",IF(OR(S985="S",NOT(AND(ISNUMBER(AC985),ISNUMBER(AK985),AC985*AK985&gt;=0))),0,AC985*AK985))</f>
        <v/>
      </c>
      <c r="AZ985" s="48">
        <f>IFERROR(IF(D985="","",IF(AY985=0,0,IF(((AY985)-(U985+Y985))&lt;0,0,(AY985)-U985))),0)</f>
        <v/>
      </c>
      <c r="BA985" s="49">
        <f>IF(D985="","",AZ985*AG985)</f>
        <v/>
      </c>
      <c r="BB985" s="49">
        <f>IF(D985="","",IF(OR(R985="A",R985="AA",R985="AAA"),BA985,0))</f>
        <v/>
      </c>
      <c r="BC985" s="49">
        <f>IF(D985="","",IF(R985="B",BA985,0))</f>
        <v/>
      </c>
      <c r="BD985" s="49">
        <f>IF(D985="","",IF(R985="B",BA985,0))</f>
        <v/>
      </c>
      <c r="BE985" s="49">
        <f>IF(D985="","",IF(S985="S",
1,
IF(AC985=0,
1,
IF(
IFERROR(((U985+Y985)*AG985)/((AC985*AK985)*AG985),0)&lt;0,
0,
IF(
IFERROR(((U985+Y985)*AG985)/((AC985*AK985)*AG985),0)&gt;1,
1,
IFERROR(((U985+Y985)*AG985)/((AC985*AK985)*AG985),0)
)
)
)
))</f>
        <v/>
      </c>
      <c r="BF985" s="49">
        <f>IF(D985="","",IF(S985="S",
1,
IF(AC985=0,
1,
IF(
IFERROR(((U985+V985+Y985)*AG985)/((AC985*AK985)*AG985),0)&lt;0,
0,
IF(
IFERROR(((U985+V985+Y985)*AG985)/((AC985*AK985)*AG985),0)&gt;1,
1,
IFERROR(((U985+V985+Y985)*AG985)/((AC985*AK985)*AG985),0)
)
)
)
))</f>
        <v/>
      </c>
      <c r="BG985" s="50">
        <f>IF(D985="","",IF(S985="S",0,IF(AND(ISNUMBER(AC985),ISNUMBER(AM985)),IF(OR(AC985*AM985&lt;0,ISERR(AC985*AM985)),0,AC985*AM985),0)))</f>
        <v/>
      </c>
      <c r="BH985" s="50">
        <f>IF(D985="","",IF(BY985&gt;TODAY()-60,0,IF(Y985&gt;12,MAX(0,(U985+Y985)-BG985),MAX(0,U985-BG985))))</f>
        <v/>
      </c>
      <c r="BI985" s="51">
        <f>IF(D985="","",BH985*AG985)</f>
        <v/>
      </c>
      <c r="BJ985" s="51">
        <f>IF(D985="","",IF(OR(R985="A",R985="AA",R985="AAA"),BI985,0))</f>
        <v/>
      </c>
      <c r="BK985" s="51">
        <f>IF(D985="","",IF(R985="B",BI985,0))</f>
        <v/>
      </c>
      <c r="BL985" s="51">
        <f>IF(D985="","",IF(R985="C",BI985,0))</f>
        <v/>
      </c>
      <c r="BM985" s="51">
        <f>IF(D985="","",IFERROR(MAX(0,MIN(BI985/AP985,1)),0))</f>
        <v/>
      </c>
      <c r="BN985" s="52">
        <f>IF(D985="","",AB985*AG985)</f>
        <v/>
      </c>
      <c r="BO985" s="52">
        <f>IF(D985="","",(U985+V985+X985)*AG985)</f>
        <v/>
      </c>
      <c r="BP985" s="52">
        <f>IF(D985="","",(AB985*3)*AG985)</f>
        <v/>
      </c>
      <c r="BQ985" s="52">
        <f>IF(D985="","",IF(BO985-BP985&gt;0,0,BO985-BP985))</f>
        <v/>
      </c>
      <c r="BR985" s="52">
        <f>IF(D985="","",IF(BO985-BP985-BN985&gt;0,0,BO985-BP985-BN985))</f>
        <v/>
      </c>
      <c r="BS985" s="53">
        <f>IF(D985="","",IFERROR(AB985*AI985,0))</f>
        <v/>
      </c>
      <c r="BT985" s="53">
        <f>IF(D985="","",IFERROR(IF(X985&gt;12, AI985*(U985+V985+X985), AI985*(U985+V985)),0))</f>
        <v/>
      </c>
      <c r="BU985" s="53">
        <f>IF(D985="","",IFERROR(((AB985*3)*AI985),0))</f>
        <v/>
      </c>
      <c r="BV985" s="53">
        <f>IF(D985="","",IF(BT985-BU985&gt;0,0,BT985-BU985))</f>
        <v/>
      </c>
      <c r="BW985" s="53">
        <f>IF(D985="","",IF(BT985-BU985-BS985&gt;0,0,BT985-BU985-BS985))</f>
        <v/>
      </c>
      <c r="BX985" s="36">
        <f>IF(D985="","",IFERROR(VLOOKUP(D985,'produto-entrada-7'!A:M,3,0),"SEM PEDIDO"))</f>
        <v/>
      </c>
      <c r="BY985" s="36">
        <f>IF(D985="","",VLOOKUP(D985,'produto-estoque-total-7'!A:AB,25,0))</f>
        <v/>
      </c>
      <c r="BZ985" s="36">
        <f>IF(D985="","",IFERROR(VLOOKUP(D985,'produto-estoque-total-7'!A:AB,26,0)/100,0))</f>
        <v/>
      </c>
      <c r="CA985" s="36">
        <f>IF(D985="","",IFERROR(VLOOKUP(D985,'produto-estoque-total-7'!A:AB,27,0)/100,0))</f>
        <v/>
      </c>
      <c r="CB985" s="41">
        <f>IF(D985="","",V985*AF985)</f>
        <v/>
      </c>
      <c r="CC985" s="41">
        <f>IF(D985="","",V985*AI985)</f>
        <v/>
      </c>
      <c r="CD985" s="54">
        <f>IF(D985="","",VLOOKUP(D985,'produto-estoque-total-7'!A:AB,28,0))</f>
        <v/>
      </c>
    </row>
    <row r="986">
      <c r="A986" s="36">
        <f>IF(D986="","",VLOOKUP(D986,'produto-estoque-total-7'!A:AB,3,0))</f>
        <v/>
      </c>
      <c r="B986" s="1">
        <f>IF(D986="","",VLOOKUP(D986,'produto-estoque-total-7'!A:AB,12,0))</f>
        <v/>
      </c>
      <c r="C986" s="1">
        <f>IF(D986="","",VLOOKUP(D986,'produto-estoque-total-7'!A:AB,2,0))</f>
        <v/>
      </c>
      <c r="D986" s="37">
        <f>IFERROR(IF('produto-estoque-total-7'!A985="","",'produto-estoque-total-7'!A985),"")</f>
        <v/>
      </c>
      <c r="E986" s="1">
        <f>IF(D986="","",VLOOKUP(D986,'produto-estoque-total-7'!A:AB,4,0))</f>
        <v/>
      </c>
      <c r="F986" s="36">
        <f>IF(D986="","",VLOOKUP(D986,'produto-estoque-total-7'!A:AB,13,0))</f>
        <v/>
      </c>
      <c r="G986" s="1">
        <f>IF(F986="","",VLOOKUP(F986,'FORNECEDORES X COMPRADOR'!A:D,4,0))</f>
        <v/>
      </c>
      <c r="H986" s="1">
        <f>IF(F986="","",VLOOKUP(F986,'FORNECEDORES X COMPRADOR'!A:E,5,0))</f>
        <v/>
      </c>
      <c r="I986" s="36">
        <f>IF(D986="","",VLOOKUP(D986,'produto-estoque-total-7'!A:AB,15,0))</f>
        <v/>
      </c>
      <c r="J986" s="36">
        <f>IF(D986="","",VLOOKUP(D986,'produto-estoque-total-7'!A:AB,19,0))</f>
        <v/>
      </c>
      <c r="K986" s="1">
        <f>IF(D986="","",VLOOKUP(D986,'produto-estoque-total-7'!A:AB,20,0))</f>
        <v/>
      </c>
      <c r="L986" s="36">
        <f>IF(D986="","",VLOOKUP(D986,'produto-estoque-total-7'!A:AB,17,0))</f>
        <v/>
      </c>
      <c r="M986" s="1">
        <f>IF(D986="","",VLOOKUP(D986,'produto-estoque-total-7'!A:AB,18,0))</f>
        <v/>
      </c>
      <c r="N986" s="36">
        <f>IF(D986="","",VLOOKUP(D986,'produto-estoque-total-7'!A:AB,21,0))</f>
        <v/>
      </c>
      <c r="O986" s="1">
        <f>IF(D986="","",VLOOKUP(D986,'produto-estoque-total-7'!A:AB,22,0))</f>
        <v/>
      </c>
      <c r="P986" s="36">
        <f>IF(D986="","",VLOOKUP(D986,'produto-estoque-total-7'!A:AB,23,0))</f>
        <v/>
      </c>
      <c r="Q986" s="1">
        <f>IF(D986="","",VLOOKUP(D986,'produto-estoque-total-7'!A:AB,24,0))</f>
        <v/>
      </c>
      <c r="R986" s="38">
        <f>IFERROR(IF(D986="","",VLOOKUP(D986,'produto-venda-7'!B:N,13,0)),"C")</f>
        <v/>
      </c>
      <c r="S986" s="39">
        <f>IF(D986="","",VLOOKUP(D986,'produto-estoque-total-7'!A:AB,6,0))</f>
        <v/>
      </c>
      <c r="T986" s="39">
        <f>IF(D986="","",VLOOKUP(D986,'produto-estoque-total-7'!A:AB,5,0))</f>
        <v/>
      </c>
      <c r="U986" s="40">
        <f>IF(D986="","",VLOOKUP(D986,'produto-estoque-total-7'!A:AB,11,0))</f>
        <v/>
      </c>
      <c r="V986" s="41">
        <f>IF(D986="","",IFERROR(VLOOKUP(D986,'produto-entrada-7'!A:M,10,0),0))</f>
        <v/>
      </c>
      <c r="W986" s="42" t="n"/>
      <c r="X986" s="39">
        <f>IF(D986="","",VLOOKUP(D986,'produto-estoque-total-7'!A:AB,8,0))</f>
        <v/>
      </c>
      <c r="Y986" s="39">
        <f>IF(D986="","",VLOOKUP(D986,'produto-estoque-total-7'!A:AB,9,0))</f>
        <v/>
      </c>
      <c r="Z986" s="39">
        <f>IF(D986="","",VLOOKUP(D986,'produto-estoque-total-7'!A:AB,10,0))</f>
        <v/>
      </c>
      <c r="AA986" s="39">
        <f>IFERROR(IF(D986="","",VLOOKUP(D986,'produto-venda-7'!B:N,4,0)),0)</f>
        <v/>
      </c>
      <c r="AB986" s="39">
        <f>IFERROR(IF(D986="","",VLOOKUP(D986,'produto-venda-7'!B:N,5,0)),0)</f>
        <v/>
      </c>
      <c r="AC986" s="39">
        <f>IF(D986="","",IFERROR(AA986/90,0))</f>
        <v/>
      </c>
      <c r="AD986" s="36">
        <f>IF(D986="","",IFERROR(VLOOKUP(D986,'produto-entrada-7'!A:M,4,0),0))</f>
        <v/>
      </c>
      <c r="AE986" s="36">
        <f>IFERROR(IF(D986="","",VLOOKUP(D986,'produto-venda-7'!B:N,10,0)),0)</f>
        <v/>
      </c>
      <c r="AF986" s="36">
        <f>IF(D986="","",IFERROR(VLOOKUP(D986,'produto-entrada-7'!A:M,11,0),0))</f>
        <v/>
      </c>
      <c r="AG986" s="1">
        <f>IF(D986="","",IFERROR(VLOOKUP(D986,'produto-entrada-7'!A:M,12,0),0))</f>
        <v/>
      </c>
      <c r="AH986" s="1">
        <f>IF(D986="","",IFERROR(VLOOKUP(D986,'produto-entrada-7'!A:M,13,0),0))</f>
        <v/>
      </c>
      <c r="AI986" s="36">
        <f>IFERROR(IF(D986="","",VLOOKUP(D986,'produto-venda-7'!B:N,11,0)),0)</f>
        <v/>
      </c>
      <c r="AJ986" s="43">
        <f>IF(D986="","",IFERROR(AI986*AB986,0))</f>
        <v/>
      </c>
      <c r="AK986" s="44">
        <f>IFERROR(IF(D986="","",VLOOKUP(F986,'ANALISE FORNECEDOR'!$A:$I,8,0)),"")</f>
        <v/>
      </c>
      <c r="AL986" s="44">
        <f>IF(D986="","",AVERAGE(AM986,AK986))</f>
        <v/>
      </c>
      <c r="AM986" s="44">
        <f>IFERROR(IF(D986="","",VLOOKUP(F986,'ANALISE FORNECEDOR'!$A:$I,9,0)),"")</f>
        <v/>
      </c>
      <c r="AN986" s="45">
        <f>IF(D986="","",IF(Y986&gt;12,AI986*(U986+Y986),AI986*U986))</f>
        <v/>
      </c>
      <c r="AO986" s="45">
        <f>IF(D986="","",IF(Y986&gt;12,AI986*(U986+V986+Y986),AI986*(U986+V986)))</f>
        <v/>
      </c>
      <c r="AP986" s="46">
        <f>IF(D986="","",IF(Y986&gt;12,AG986*(U986+Y986),AG986*U986))</f>
        <v/>
      </c>
      <c r="AQ986" s="46">
        <f>IF(D986="","",IF(Y986&gt;12,AG986*(U986+V986+Y986),AG986*(U986+V986)))</f>
        <v/>
      </c>
      <c r="AR986" s="46">
        <f>IF(D986="","",IF(OR(R986="A",R986="AA",R986="AAA"),AP986,0))</f>
        <v/>
      </c>
      <c r="AS986" s="46">
        <f>IF(D986="","",IF(R986="B",AP986,0))</f>
        <v/>
      </c>
      <c r="AT986" s="46">
        <f>IF(D986="","",IF(R986="C",AP986,0))</f>
        <v/>
      </c>
      <c r="AU986" s="47">
        <f>IF(D986="","",IFERROR(AN986/AJ986,0))</f>
        <v/>
      </c>
      <c r="AV986" s="47">
        <f>IF(D986="","",IFERROR(((AO986)/AJ986),0))</f>
        <v/>
      </c>
      <c r="AW986" s="48">
        <f>IF(D986="","",IF(OR(S986="S",NOT(AND(ISNUMBER(AC986),ISNUMBER(AL986),AC986*AL986&gt;=0))),0,AC986*AL986))</f>
        <v/>
      </c>
      <c r="AX986" s="49">
        <f>IFERROR(IF(D986="","",AW986*AG986),0)</f>
        <v/>
      </c>
      <c r="AY986" s="48">
        <f>IF(D986="","",IF(OR(S986="S",NOT(AND(ISNUMBER(AC986),ISNUMBER(AK986),AC986*AK986&gt;=0))),0,AC986*AK986))</f>
        <v/>
      </c>
      <c r="AZ986" s="48">
        <f>IFERROR(IF(D986="","",IF(AY986=0,0,IF(((AY986)-(U986+Y986))&lt;0,0,(AY986)-U986))),0)</f>
        <v/>
      </c>
      <c r="BA986" s="49">
        <f>IF(D986="","",AZ986*AG986)</f>
        <v/>
      </c>
      <c r="BB986" s="49">
        <f>IF(D986="","",IF(OR(R986="A",R986="AA",R986="AAA"),BA986,0))</f>
        <v/>
      </c>
      <c r="BC986" s="49">
        <f>IF(D986="","",IF(R986="B",BA986,0))</f>
        <v/>
      </c>
      <c r="BD986" s="49">
        <f>IF(D986="","",IF(R986="B",BA986,0))</f>
        <v/>
      </c>
      <c r="BE986" s="49">
        <f>IF(D986="","",IF(S986="S",
1,
IF(AC986=0,
1,
IF(
IFERROR(((U986+Y986)*AG986)/((AC986*AK986)*AG986),0)&lt;0,
0,
IF(
IFERROR(((U986+Y986)*AG986)/((AC986*AK986)*AG986),0)&gt;1,
1,
IFERROR(((U986+Y986)*AG986)/((AC986*AK986)*AG986),0)
)
)
)
))</f>
        <v/>
      </c>
      <c r="BF986" s="49">
        <f>IF(D986="","",IF(S986="S",
1,
IF(AC986=0,
1,
IF(
IFERROR(((U986+V986+Y986)*AG986)/((AC986*AK986)*AG986),0)&lt;0,
0,
IF(
IFERROR(((U986+V986+Y986)*AG986)/((AC986*AK986)*AG986),0)&gt;1,
1,
IFERROR(((U986+V986+Y986)*AG986)/((AC986*AK986)*AG986),0)
)
)
)
))</f>
        <v/>
      </c>
      <c r="BG986" s="50">
        <f>IF(D986="","",IF(S986="S",0,IF(AND(ISNUMBER(AC986),ISNUMBER(AM986)),IF(OR(AC986*AM986&lt;0,ISERR(AC986*AM986)),0,AC986*AM986),0)))</f>
        <v/>
      </c>
      <c r="BH986" s="50">
        <f>IF(D986="","",IF(BY986&gt;TODAY()-60,0,IF(Y986&gt;12,MAX(0,(U986+Y986)-BG986),MAX(0,U986-BG986))))</f>
        <v/>
      </c>
      <c r="BI986" s="51">
        <f>IF(D986="","",BH986*AG986)</f>
        <v/>
      </c>
      <c r="BJ986" s="51">
        <f>IF(D986="","",IF(OR(R986="A",R986="AA",R986="AAA"),BI986,0))</f>
        <v/>
      </c>
      <c r="BK986" s="51">
        <f>IF(D986="","",IF(R986="B",BI986,0))</f>
        <v/>
      </c>
      <c r="BL986" s="51">
        <f>IF(D986="","",IF(R986="C",BI986,0))</f>
        <v/>
      </c>
      <c r="BM986" s="51">
        <f>IF(D986="","",IFERROR(MAX(0,MIN(BI986/AP986,1)),0))</f>
        <v/>
      </c>
      <c r="BN986" s="52">
        <f>IF(D986="","",AB986*AG986)</f>
        <v/>
      </c>
      <c r="BO986" s="52">
        <f>IF(D986="","",(U986+V986+X986)*AG986)</f>
        <v/>
      </c>
      <c r="BP986" s="52">
        <f>IF(D986="","",(AB986*3)*AG986)</f>
        <v/>
      </c>
      <c r="BQ986" s="52">
        <f>IF(D986="","",IF(BO986-BP986&gt;0,0,BO986-BP986))</f>
        <v/>
      </c>
      <c r="BR986" s="52">
        <f>IF(D986="","",IF(BO986-BP986-BN986&gt;0,0,BO986-BP986-BN986))</f>
        <v/>
      </c>
      <c r="BS986" s="53">
        <f>IF(D986="","",IFERROR(AB986*AI986,0))</f>
        <v/>
      </c>
      <c r="BT986" s="53">
        <f>IF(D986="","",IFERROR(IF(X986&gt;12, AI986*(U986+V986+X986), AI986*(U986+V986)),0))</f>
        <v/>
      </c>
      <c r="BU986" s="53">
        <f>IF(D986="","",IFERROR(((AB986*3)*AI986),0))</f>
        <v/>
      </c>
      <c r="BV986" s="53">
        <f>IF(D986="","",IF(BT986-BU986&gt;0,0,BT986-BU986))</f>
        <v/>
      </c>
      <c r="BW986" s="53">
        <f>IF(D986="","",IF(BT986-BU986-BS986&gt;0,0,BT986-BU986-BS986))</f>
        <v/>
      </c>
      <c r="BX986" s="36">
        <f>IF(D986="","",IFERROR(VLOOKUP(D986,'produto-entrada-7'!A:M,3,0),"SEM PEDIDO"))</f>
        <v/>
      </c>
      <c r="BY986" s="36">
        <f>IF(D986="","",VLOOKUP(D986,'produto-estoque-total-7'!A:AB,25,0))</f>
        <v/>
      </c>
      <c r="BZ986" s="36">
        <f>IF(D986="","",IFERROR(VLOOKUP(D986,'produto-estoque-total-7'!A:AB,26,0)/100,0))</f>
        <v/>
      </c>
      <c r="CA986" s="36">
        <f>IF(D986="","",IFERROR(VLOOKUP(D986,'produto-estoque-total-7'!A:AB,27,0)/100,0))</f>
        <v/>
      </c>
      <c r="CB986" s="41">
        <f>IF(D986="","",V986*AF986)</f>
        <v/>
      </c>
      <c r="CC986" s="41">
        <f>IF(D986="","",V986*AI986)</f>
        <v/>
      </c>
      <c r="CD986" s="54">
        <f>IF(D986="","",VLOOKUP(D986,'produto-estoque-total-7'!A:AB,28,0))</f>
        <v/>
      </c>
    </row>
    <row r="987">
      <c r="A987" s="36">
        <f>IF(D987="","",VLOOKUP(D987,'produto-estoque-total-7'!A:AB,3,0))</f>
        <v/>
      </c>
      <c r="B987" s="1">
        <f>IF(D987="","",VLOOKUP(D987,'produto-estoque-total-7'!A:AB,12,0))</f>
        <v/>
      </c>
      <c r="C987" s="1">
        <f>IF(D987="","",VLOOKUP(D987,'produto-estoque-total-7'!A:AB,2,0))</f>
        <v/>
      </c>
      <c r="D987" s="37">
        <f>IFERROR(IF('produto-estoque-total-7'!A986="","",'produto-estoque-total-7'!A986),"")</f>
        <v/>
      </c>
      <c r="E987" s="1">
        <f>IF(D987="","",VLOOKUP(D987,'produto-estoque-total-7'!A:AB,4,0))</f>
        <v/>
      </c>
      <c r="F987" s="36">
        <f>IF(D987="","",VLOOKUP(D987,'produto-estoque-total-7'!A:AB,13,0))</f>
        <v/>
      </c>
      <c r="G987" s="1">
        <f>IF(F987="","",VLOOKUP(F987,'FORNECEDORES X COMPRADOR'!A:D,4,0))</f>
        <v/>
      </c>
      <c r="H987" s="1">
        <f>IF(F987="","",VLOOKUP(F987,'FORNECEDORES X COMPRADOR'!A:E,5,0))</f>
        <v/>
      </c>
      <c r="I987" s="36">
        <f>IF(D987="","",VLOOKUP(D987,'produto-estoque-total-7'!A:AB,15,0))</f>
        <v/>
      </c>
      <c r="J987" s="36">
        <f>IF(D987="","",VLOOKUP(D987,'produto-estoque-total-7'!A:AB,19,0))</f>
        <v/>
      </c>
      <c r="K987" s="1">
        <f>IF(D987="","",VLOOKUP(D987,'produto-estoque-total-7'!A:AB,20,0))</f>
        <v/>
      </c>
      <c r="L987" s="36">
        <f>IF(D987="","",VLOOKUP(D987,'produto-estoque-total-7'!A:AB,17,0))</f>
        <v/>
      </c>
      <c r="M987" s="1">
        <f>IF(D987="","",VLOOKUP(D987,'produto-estoque-total-7'!A:AB,18,0))</f>
        <v/>
      </c>
      <c r="N987" s="36">
        <f>IF(D987="","",VLOOKUP(D987,'produto-estoque-total-7'!A:AB,21,0))</f>
        <v/>
      </c>
      <c r="O987" s="1">
        <f>IF(D987="","",VLOOKUP(D987,'produto-estoque-total-7'!A:AB,22,0))</f>
        <v/>
      </c>
      <c r="P987" s="36">
        <f>IF(D987="","",VLOOKUP(D987,'produto-estoque-total-7'!A:AB,23,0))</f>
        <v/>
      </c>
      <c r="Q987" s="1">
        <f>IF(D987="","",VLOOKUP(D987,'produto-estoque-total-7'!A:AB,24,0))</f>
        <v/>
      </c>
      <c r="R987" s="38">
        <f>IFERROR(IF(D987="","",VLOOKUP(D987,'produto-venda-7'!B:N,13,0)),"C")</f>
        <v/>
      </c>
      <c r="S987" s="39">
        <f>IF(D987="","",VLOOKUP(D987,'produto-estoque-total-7'!A:AB,6,0))</f>
        <v/>
      </c>
      <c r="T987" s="39">
        <f>IF(D987="","",VLOOKUP(D987,'produto-estoque-total-7'!A:AB,5,0))</f>
        <v/>
      </c>
      <c r="U987" s="40">
        <f>IF(D987="","",VLOOKUP(D987,'produto-estoque-total-7'!A:AB,11,0))</f>
        <v/>
      </c>
      <c r="V987" s="41">
        <f>IF(D987="","",IFERROR(VLOOKUP(D987,'produto-entrada-7'!A:M,10,0),0))</f>
        <v/>
      </c>
      <c r="W987" s="42" t="n"/>
      <c r="X987" s="39">
        <f>IF(D987="","",VLOOKUP(D987,'produto-estoque-total-7'!A:AB,8,0))</f>
        <v/>
      </c>
      <c r="Y987" s="39">
        <f>IF(D987="","",VLOOKUP(D987,'produto-estoque-total-7'!A:AB,9,0))</f>
        <v/>
      </c>
      <c r="Z987" s="39">
        <f>IF(D987="","",VLOOKUP(D987,'produto-estoque-total-7'!A:AB,10,0))</f>
        <v/>
      </c>
      <c r="AA987" s="39">
        <f>IFERROR(IF(D987="","",VLOOKUP(D987,'produto-venda-7'!B:N,4,0)),0)</f>
        <v/>
      </c>
      <c r="AB987" s="39">
        <f>IFERROR(IF(D987="","",VLOOKUP(D987,'produto-venda-7'!B:N,5,0)),0)</f>
        <v/>
      </c>
      <c r="AC987" s="39">
        <f>IF(D987="","",IFERROR(AA987/90,0))</f>
        <v/>
      </c>
      <c r="AD987" s="36">
        <f>IF(D987="","",IFERROR(VLOOKUP(D987,'produto-entrada-7'!A:M,4,0),0))</f>
        <v/>
      </c>
      <c r="AE987" s="36">
        <f>IFERROR(IF(D987="","",VLOOKUP(D987,'produto-venda-7'!B:N,10,0)),0)</f>
        <v/>
      </c>
      <c r="AF987" s="36">
        <f>IF(D987="","",IFERROR(VLOOKUP(D987,'produto-entrada-7'!A:M,11,0),0))</f>
        <v/>
      </c>
      <c r="AG987" s="1">
        <f>IF(D987="","",IFERROR(VLOOKUP(D987,'produto-entrada-7'!A:M,12,0),0))</f>
        <v/>
      </c>
      <c r="AH987" s="1">
        <f>IF(D987="","",IFERROR(VLOOKUP(D987,'produto-entrada-7'!A:M,13,0),0))</f>
        <v/>
      </c>
      <c r="AI987" s="36">
        <f>IFERROR(IF(D987="","",VLOOKUP(D987,'produto-venda-7'!B:N,11,0)),0)</f>
        <v/>
      </c>
      <c r="AJ987" s="43">
        <f>IF(D987="","",IFERROR(AI987*AB987,0))</f>
        <v/>
      </c>
      <c r="AK987" s="44">
        <f>IFERROR(IF(D987="","",VLOOKUP(F987,'ANALISE FORNECEDOR'!$A:$I,8,0)),"")</f>
        <v/>
      </c>
      <c r="AL987" s="44">
        <f>IF(D987="","",AVERAGE(AM987,AK987))</f>
        <v/>
      </c>
      <c r="AM987" s="44">
        <f>IFERROR(IF(D987="","",VLOOKUP(F987,'ANALISE FORNECEDOR'!$A:$I,9,0)),"")</f>
        <v/>
      </c>
      <c r="AN987" s="45">
        <f>IF(D987="","",IF(Y987&gt;12,AI987*(U987+Y987),AI987*U987))</f>
        <v/>
      </c>
      <c r="AO987" s="45">
        <f>IF(D987="","",IF(Y987&gt;12,AI987*(U987+V987+Y987),AI987*(U987+V987)))</f>
        <v/>
      </c>
      <c r="AP987" s="46">
        <f>IF(D987="","",IF(Y987&gt;12,AG987*(U987+Y987),AG987*U987))</f>
        <v/>
      </c>
      <c r="AQ987" s="46">
        <f>IF(D987="","",IF(Y987&gt;12,AG987*(U987+V987+Y987),AG987*(U987+V987)))</f>
        <v/>
      </c>
      <c r="AR987" s="46">
        <f>IF(D987="","",IF(OR(R987="A",R987="AA",R987="AAA"),AP987,0))</f>
        <v/>
      </c>
      <c r="AS987" s="46">
        <f>IF(D987="","",IF(R987="B",AP987,0))</f>
        <v/>
      </c>
      <c r="AT987" s="46">
        <f>IF(D987="","",IF(R987="C",AP987,0))</f>
        <v/>
      </c>
      <c r="AU987" s="47">
        <f>IF(D987="","",IFERROR(AN987/AJ987,0))</f>
        <v/>
      </c>
      <c r="AV987" s="47">
        <f>IF(D987="","",IFERROR(((AO987)/AJ987),0))</f>
        <v/>
      </c>
      <c r="AW987" s="48">
        <f>IF(D987="","",IF(OR(S987="S",NOT(AND(ISNUMBER(AC987),ISNUMBER(AL987),AC987*AL987&gt;=0))),0,AC987*AL987))</f>
        <v/>
      </c>
      <c r="AX987" s="49">
        <f>IFERROR(IF(D987="","",AW987*AG987),0)</f>
        <v/>
      </c>
      <c r="AY987" s="48">
        <f>IF(D987="","",IF(OR(S987="S",NOT(AND(ISNUMBER(AC987),ISNUMBER(AK987),AC987*AK987&gt;=0))),0,AC987*AK987))</f>
        <v/>
      </c>
      <c r="AZ987" s="48">
        <f>IFERROR(IF(D987="","",IF(AY987=0,0,IF(((AY987)-(U987+Y987))&lt;0,0,(AY987)-U987))),0)</f>
        <v/>
      </c>
      <c r="BA987" s="49">
        <f>IF(D987="","",AZ987*AG987)</f>
        <v/>
      </c>
      <c r="BB987" s="49">
        <f>IF(D987="","",IF(OR(R987="A",R987="AA",R987="AAA"),BA987,0))</f>
        <v/>
      </c>
      <c r="BC987" s="49">
        <f>IF(D987="","",IF(R987="B",BA987,0))</f>
        <v/>
      </c>
      <c r="BD987" s="49">
        <f>IF(D987="","",IF(R987="B",BA987,0))</f>
        <v/>
      </c>
      <c r="BE987" s="49">
        <f>IF(D987="","",IF(S987="S",
1,
IF(AC987=0,
1,
IF(
IFERROR(((U987+Y987)*AG987)/((AC987*AK987)*AG987),0)&lt;0,
0,
IF(
IFERROR(((U987+Y987)*AG987)/((AC987*AK987)*AG987),0)&gt;1,
1,
IFERROR(((U987+Y987)*AG987)/((AC987*AK987)*AG987),0)
)
)
)
))</f>
        <v/>
      </c>
      <c r="BF987" s="49">
        <f>IF(D987="","",IF(S987="S",
1,
IF(AC987=0,
1,
IF(
IFERROR(((U987+V987+Y987)*AG987)/((AC987*AK987)*AG987),0)&lt;0,
0,
IF(
IFERROR(((U987+V987+Y987)*AG987)/((AC987*AK987)*AG987),0)&gt;1,
1,
IFERROR(((U987+V987+Y987)*AG987)/((AC987*AK987)*AG987),0)
)
)
)
))</f>
        <v/>
      </c>
      <c r="BG987" s="50">
        <f>IF(D987="","",IF(S987="S",0,IF(AND(ISNUMBER(AC987),ISNUMBER(AM987)),IF(OR(AC987*AM987&lt;0,ISERR(AC987*AM987)),0,AC987*AM987),0)))</f>
        <v/>
      </c>
      <c r="BH987" s="50">
        <f>IF(D987="","",IF(BY987&gt;TODAY()-60,0,IF(Y987&gt;12,MAX(0,(U987+Y987)-BG987),MAX(0,U987-BG987))))</f>
        <v/>
      </c>
      <c r="BI987" s="51">
        <f>IF(D987="","",BH987*AG987)</f>
        <v/>
      </c>
      <c r="BJ987" s="51">
        <f>IF(D987="","",IF(OR(R987="A",R987="AA",R987="AAA"),BI987,0))</f>
        <v/>
      </c>
      <c r="BK987" s="51">
        <f>IF(D987="","",IF(R987="B",BI987,0))</f>
        <v/>
      </c>
      <c r="BL987" s="51">
        <f>IF(D987="","",IF(R987="C",BI987,0))</f>
        <v/>
      </c>
      <c r="BM987" s="51">
        <f>IF(D987="","",IFERROR(MAX(0,MIN(BI987/AP987,1)),0))</f>
        <v/>
      </c>
      <c r="BN987" s="52">
        <f>IF(D987="","",AB987*AG987)</f>
        <v/>
      </c>
      <c r="BO987" s="52">
        <f>IF(D987="","",(U987+V987+X987)*AG987)</f>
        <v/>
      </c>
      <c r="BP987" s="52">
        <f>IF(D987="","",(AB987*3)*AG987)</f>
        <v/>
      </c>
      <c r="BQ987" s="52">
        <f>IF(D987="","",IF(BO987-BP987&gt;0,0,BO987-BP987))</f>
        <v/>
      </c>
      <c r="BR987" s="52">
        <f>IF(D987="","",IF(BO987-BP987-BN987&gt;0,0,BO987-BP987-BN987))</f>
        <v/>
      </c>
      <c r="BS987" s="53">
        <f>IF(D987="","",IFERROR(AB987*AI987,0))</f>
        <v/>
      </c>
      <c r="BT987" s="53">
        <f>IF(D987="","",IFERROR(IF(X987&gt;12, AI987*(U987+V987+X987), AI987*(U987+V987)),0))</f>
        <v/>
      </c>
      <c r="BU987" s="53">
        <f>IF(D987="","",IFERROR(((AB987*3)*AI987),0))</f>
        <v/>
      </c>
      <c r="BV987" s="53">
        <f>IF(D987="","",IF(BT987-BU987&gt;0,0,BT987-BU987))</f>
        <v/>
      </c>
      <c r="BW987" s="53">
        <f>IF(D987="","",IF(BT987-BU987-BS987&gt;0,0,BT987-BU987-BS987))</f>
        <v/>
      </c>
      <c r="BX987" s="36">
        <f>IF(D987="","",IFERROR(VLOOKUP(D987,'produto-entrada-7'!A:M,3,0),"SEM PEDIDO"))</f>
        <v/>
      </c>
      <c r="BY987" s="36">
        <f>IF(D987="","",VLOOKUP(D987,'produto-estoque-total-7'!A:AB,25,0))</f>
        <v/>
      </c>
      <c r="BZ987" s="36">
        <f>IF(D987="","",IFERROR(VLOOKUP(D987,'produto-estoque-total-7'!A:AB,26,0)/100,0))</f>
        <v/>
      </c>
      <c r="CA987" s="36">
        <f>IF(D987="","",IFERROR(VLOOKUP(D987,'produto-estoque-total-7'!A:AB,27,0)/100,0))</f>
        <v/>
      </c>
      <c r="CB987" s="41">
        <f>IF(D987="","",V987*AF987)</f>
        <v/>
      </c>
      <c r="CC987" s="41">
        <f>IF(D987="","",V987*AI987)</f>
        <v/>
      </c>
      <c r="CD987" s="54">
        <f>IF(D987="","",VLOOKUP(D987,'produto-estoque-total-7'!A:AB,28,0))</f>
        <v/>
      </c>
    </row>
    <row r="988">
      <c r="A988" s="36">
        <f>IF(D988="","",VLOOKUP(D988,'produto-estoque-total-7'!A:AB,3,0))</f>
        <v/>
      </c>
      <c r="B988" s="1">
        <f>IF(D988="","",VLOOKUP(D988,'produto-estoque-total-7'!A:AB,12,0))</f>
        <v/>
      </c>
      <c r="C988" s="1">
        <f>IF(D988="","",VLOOKUP(D988,'produto-estoque-total-7'!A:AB,2,0))</f>
        <v/>
      </c>
      <c r="D988" s="37">
        <f>IFERROR(IF('produto-estoque-total-7'!A987="","",'produto-estoque-total-7'!A987),"")</f>
        <v/>
      </c>
      <c r="E988" s="1">
        <f>IF(D988="","",VLOOKUP(D988,'produto-estoque-total-7'!A:AB,4,0))</f>
        <v/>
      </c>
      <c r="F988" s="36">
        <f>IF(D988="","",VLOOKUP(D988,'produto-estoque-total-7'!A:AB,13,0))</f>
        <v/>
      </c>
      <c r="G988" s="1">
        <f>IF(F988="","",VLOOKUP(F988,'FORNECEDORES X COMPRADOR'!A:D,4,0))</f>
        <v/>
      </c>
      <c r="H988" s="1">
        <f>IF(F988="","",VLOOKUP(F988,'FORNECEDORES X COMPRADOR'!A:E,5,0))</f>
        <v/>
      </c>
      <c r="I988" s="36">
        <f>IF(D988="","",VLOOKUP(D988,'produto-estoque-total-7'!A:AB,15,0))</f>
        <v/>
      </c>
      <c r="J988" s="36">
        <f>IF(D988="","",VLOOKUP(D988,'produto-estoque-total-7'!A:AB,19,0))</f>
        <v/>
      </c>
      <c r="K988" s="1">
        <f>IF(D988="","",VLOOKUP(D988,'produto-estoque-total-7'!A:AB,20,0))</f>
        <v/>
      </c>
      <c r="L988" s="36">
        <f>IF(D988="","",VLOOKUP(D988,'produto-estoque-total-7'!A:AB,17,0))</f>
        <v/>
      </c>
      <c r="M988" s="1">
        <f>IF(D988="","",VLOOKUP(D988,'produto-estoque-total-7'!A:AB,18,0))</f>
        <v/>
      </c>
      <c r="N988" s="36">
        <f>IF(D988="","",VLOOKUP(D988,'produto-estoque-total-7'!A:AB,21,0))</f>
        <v/>
      </c>
      <c r="O988" s="1">
        <f>IF(D988="","",VLOOKUP(D988,'produto-estoque-total-7'!A:AB,22,0))</f>
        <v/>
      </c>
      <c r="P988" s="36">
        <f>IF(D988="","",VLOOKUP(D988,'produto-estoque-total-7'!A:AB,23,0))</f>
        <v/>
      </c>
      <c r="Q988" s="1">
        <f>IF(D988="","",VLOOKUP(D988,'produto-estoque-total-7'!A:AB,24,0))</f>
        <v/>
      </c>
      <c r="R988" s="38">
        <f>IFERROR(IF(D988="","",VLOOKUP(D988,'produto-venda-7'!B:N,13,0)),"C")</f>
        <v/>
      </c>
      <c r="S988" s="39">
        <f>IF(D988="","",VLOOKUP(D988,'produto-estoque-total-7'!A:AB,6,0))</f>
        <v/>
      </c>
      <c r="T988" s="39">
        <f>IF(D988="","",VLOOKUP(D988,'produto-estoque-total-7'!A:AB,5,0))</f>
        <v/>
      </c>
      <c r="U988" s="40">
        <f>IF(D988="","",VLOOKUP(D988,'produto-estoque-total-7'!A:AB,11,0))</f>
        <v/>
      </c>
      <c r="V988" s="41">
        <f>IF(D988="","",IFERROR(VLOOKUP(D988,'produto-entrada-7'!A:M,10,0),0))</f>
        <v/>
      </c>
      <c r="W988" s="42" t="n"/>
      <c r="X988" s="39">
        <f>IF(D988="","",VLOOKUP(D988,'produto-estoque-total-7'!A:AB,8,0))</f>
        <v/>
      </c>
      <c r="Y988" s="39">
        <f>IF(D988="","",VLOOKUP(D988,'produto-estoque-total-7'!A:AB,9,0))</f>
        <v/>
      </c>
      <c r="Z988" s="39">
        <f>IF(D988="","",VLOOKUP(D988,'produto-estoque-total-7'!A:AB,10,0))</f>
        <v/>
      </c>
      <c r="AA988" s="39">
        <f>IFERROR(IF(D988="","",VLOOKUP(D988,'produto-venda-7'!B:N,4,0)),0)</f>
        <v/>
      </c>
      <c r="AB988" s="39">
        <f>IFERROR(IF(D988="","",VLOOKUP(D988,'produto-venda-7'!B:N,5,0)),0)</f>
        <v/>
      </c>
      <c r="AC988" s="39">
        <f>IF(D988="","",IFERROR(AA988/90,0))</f>
        <v/>
      </c>
      <c r="AD988" s="36">
        <f>IF(D988="","",IFERROR(VLOOKUP(D988,'produto-entrada-7'!A:M,4,0),0))</f>
        <v/>
      </c>
      <c r="AE988" s="36">
        <f>IFERROR(IF(D988="","",VLOOKUP(D988,'produto-venda-7'!B:N,10,0)),0)</f>
        <v/>
      </c>
      <c r="AF988" s="36">
        <f>IF(D988="","",IFERROR(VLOOKUP(D988,'produto-entrada-7'!A:M,11,0),0))</f>
        <v/>
      </c>
      <c r="AG988" s="1">
        <f>IF(D988="","",IFERROR(VLOOKUP(D988,'produto-entrada-7'!A:M,12,0),0))</f>
        <v/>
      </c>
      <c r="AH988" s="1">
        <f>IF(D988="","",IFERROR(VLOOKUP(D988,'produto-entrada-7'!A:M,13,0),0))</f>
        <v/>
      </c>
      <c r="AI988" s="36">
        <f>IFERROR(IF(D988="","",VLOOKUP(D988,'produto-venda-7'!B:N,11,0)),0)</f>
        <v/>
      </c>
      <c r="AJ988" s="43">
        <f>IF(D988="","",IFERROR(AI988*AB988,0))</f>
        <v/>
      </c>
      <c r="AK988" s="44">
        <f>IFERROR(IF(D988="","",VLOOKUP(F988,'ANALISE FORNECEDOR'!$A:$I,8,0)),"")</f>
        <v/>
      </c>
      <c r="AL988" s="44">
        <f>IF(D988="","",AVERAGE(AM988,AK988))</f>
        <v/>
      </c>
      <c r="AM988" s="44">
        <f>IFERROR(IF(D988="","",VLOOKUP(F988,'ANALISE FORNECEDOR'!$A:$I,9,0)),"")</f>
        <v/>
      </c>
      <c r="AN988" s="45">
        <f>IF(D988="","",IF(Y988&gt;12,AI988*(U988+Y988),AI988*U988))</f>
        <v/>
      </c>
      <c r="AO988" s="45">
        <f>IF(D988="","",IF(Y988&gt;12,AI988*(U988+V988+Y988),AI988*(U988+V988)))</f>
        <v/>
      </c>
      <c r="AP988" s="46">
        <f>IF(D988="","",IF(Y988&gt;12,AG988*(U988+Y988),AG988*U988))</f>
        <v/>
      </c>
      <c r="AQ988" s="46">
        <f>IF(D988="","",IF(Y988&gt;12,AG988*(U988+V988+Y988),AG988*(U988+V988)))</f>
        <v/>
      </c>
      <c r="AR988" s="46">
        <f>IF(D988="","",IF(OR(R988="A",R988="AA",R988="AAA"),AP988,0))</f>
        <v/>
      </c>
      <c r="AS988" s="46">
        <f>IF(D988="","",IF(R988="B",AP988,0))</f>
        <v/>
      </c>
      <c r="AT988" s="46">
        <f>IF(D988="","",IF(R988="C",AP988,0))</f>
        <v/>
      </c>
      <c r="AU988" s="47">
        <f>IF(D988="","",IFERROR(AN988/AJ988,0))</f>
        <v/>
      </c>
      <c r="AV988" s="47">
        <f>IF(D988="","",IFERROR(((AO988)/AJ988),0))</f>
        <v/>
      </c>
      <c r="AW988" s="48">
        <f>IF(D988="","",IF(OR(S988="S",NOT(AND(ISNUMBER(AC988),ISNUMBER(AL988),AC988*AL988&gt;=0))),0,AC988*AL988))</f>
        <v/>
      </c>
      <c r="AX988" s="49">
        <f>IFERROR(IF(D988="","",AW988*AG988),0)</f>
        <v/>
      </c>
      <c r="AY988" s="48">
        <f>IF(D988="","",IF(OR(S988="S",NOT(AND(ISNUMBER(AC988),ISNUMBER(AK988),AC988*AK988&gt;=0))),0,AC988*AK988))</f>
        <v/>
      </c>
      <c r="AZ988" s="48">
        <f>IFERROR(IF(D988="","",IF(AY988=0,0,IF(((AY988)-(U988+Y988))&lt;0,0,(AY988)-U988))),0)</f>
        <v/>
      </c>
      <c r="BA988" s="49">
        <f>IF(D988="","",AZ988*AG988)</f>
        <v/>
      </c>
      <c r="BB988" s="49">
        <f>IF(D988="","",IF(OR(R988="A",R988="AA",R988="AAA"),BA988,0))</f>
        <v/>
      </c>
      <c r="BC988" s="49">
        <f>IF(D988="","",IF(R988="B",BA988,0))</f>
        <v/>
      </c>
      <c r="BD988" s="49">
        <f>IF(D988="","",IF(R988="B",BA988,0))</f>
        <v/>
      </c>
      <c r="BE988" s="49">
        <f>IF(D988="","",IF(S988="S",
1,
IF(AC988=0,
1,
IF(
IFERROR(((U988+Y988)*AG988)/((AC988*AK988)*AG988),0)&lt;0,
0,
IF(
IFERROR(((U988+Y988)*AG988)/((AC988*AK988)*AG988),0)&gt;1,
1,
IFERROR(((U988+Y988)*AG988)/((AC988*AK988)*AG988),0)
)
)
)
))</f>
        <v/>
      </c>
      <c r="BF988" s="49">
        <f>IF(D988="","",IF(S988="S",
1,
IF(AC988=0,
1,
IF(
IFERROR(((U988+V988+Y988)*AG988)/((AC988*AK988)*AG988),0)&lt;0,
0,
IF(
IFERROR(((U988+V988+Y988)*AG988)/((AC988*AK988)*AG988),0)&gt;1,
1,
IFERROR(((U988+V988+Y988)*AG988)/((AC988*AK988)*AG988),0)
)
)
)
))</f>
        <v/>
      </c>
      <c r="BG988" s="50">
        <f>IF(D988="","",IF(S988="S",0,IF(AND(ISNUMBER(AC988),ISNUMBER(AM988)),IF(OR(AC988*AM988&lt;0,ISERR(AC988*AM988)),0,AC988*AM988),0)))</f>
        <v/>
      </c>
      <c r="BH988" s="50">
        <f>IF(D988="","",IF(BY988&gt;TODAY()-60,0,IF(Y988&gt;12,MAX(0,(U988+Y988)-BG988),MAX(0,U988-BG988))))</f>
        <v/>
      </c>
      <c r="BI988" s="51">
        <f>IF(D988="","",BH988*AG988)</f>
        <v/>
      </c>
      <c r="BJ988" s="51">
        <f>IF(D988="","",IF(OR(R988="A",R988="AA",R988="AAA"),BI988,0))</f>
        <v/>
      </c>
      <c r="BK988" s="51">
        <f>IF(D988="","",IF(R988="B",BI988,0))</f>
        <v/>
      </c>
      <c r="BL988" s="51">
        <f>IF(D988="","",IF(R988="C",BI988,0))</f>
        <v/>
      </c>
      <c r="BM988" s="51">
        <f>IF(D988="","",IFERROR(MAX(0,MIN(BI988/AP988,1)),0))</f>
        <v/>
      </c>
      <c r="BN988" s="52">
        <f>IF(D988="","",AB988*AG988)</f>
        <v/>
      </c>
      <c r="BO988" s="52">
        <f>IF(D988="","",(U988+V988+X988)*AG988)</f>
        <v/>
      </c>
      <c r="BP988" s="52">
        <f>IF(D988="","",(AB988*3)*AG988)</f>
        <v/>
      </c>
      <c r="BQ988" s="52">
        <f>IF(D988="","",IF(BO988-BP988&gt;0,0,BO988-BP988))</f>
        <v/>
      </c>
      <c r="BR988" s="52">
        <f>IF(D988="","",IF(BO988-BP988-BN988&gt;0,0,BO988-BP988-BN988))</f>
        <v/>
      </c>
      <c r="BS988" s="53">
        <f>IF(D988="","",IFERROR(AB988*AI988,0))</f>
        <v/>
      </c>
      <c r="BT988" s="53">
        <f>IF(D988="","",IFERROR(IF(X988&gt;12, AI988*(U988+V988+X988), AI988*(U988+V988)),0))</f>
        <v/>
      </c>
      <c r="BU988" s="53">
        <f>IF(D988="","",IFERROR(((AB988*3)*AI988),0))</f>
        <v/>
      </c>
      <c r="BV988" s="53">
        <f>IF(D988="","",IF(BT988-BU988&gt;0,0,BT988-BU988))</f>
        <v/>
      </c>
      <c r="BW988" s="53">
        <f>IF(D988="","",IF(BT988-BU988-BS988&gt;0,0,BT988-BU988-BS988))</f>
        <v/>
      </c>
      <c r="BX988" s="36">
        <f>IF(D988="","",IFERROR(VLOOKUP(D988,'produto-entrada-7'!A:M,3,0),"SEM PEDIDO"))</f>
        <v/>
      </c>
      <c r="BY988" s="36">
        <f>IF(D988="","",VLOOKUP(D988,'produto-estoque-total-7'!A:AB,25,0))</f>
        <v/>
      </c>
      <c r="BZ988" s="36">
        <f>IF(D988="","",IFERROR(VLOOKUP(D988,'produto-estoque-total-7'!A:AB,26,0)/100,0))</f>
        <v/>
      </c>
      <c r="CA988" s="36">
        <f>IF(D988="","",IFERROR(VLOOKUP(D988,'produto-estoque-total-7'!A:AB,27,0)/100,0))</f>
        <v/>
      </c>
      <c r="CB988" s="41">
        <f>IF(D988="","",V988*AF988)</f>
        <v/>
      </c>
      <c r="CC988" s="41">
        <f>IF(D988="","",V988*AI988)</f>
        <v/>
      </c>
      <c r="CD988" s="54">
        <f>IF(D988="","",VLOOKUP(D988,'produto-estoque-total-7'!A:AB,28,0))</f>
        <v/>
      </c>
    </row>
    <row r="989">
      <c r="A989" s="36">
        <f>IF(D989="","",VLOOKUP(D989,'produto-estoque-total-7'!A:AB,3,0))</f>
        <v/>
      </c>
      <c r="B989" s="1">
        <f>IF(D989="","",VLOOKUP(D989,'produto-estoque-total-7'!A:AB,12,0))</f>
        <v/>
      </c>
      <c r="C989" s="1">
        <f>IF(D989="","",VLOOKUP(D989,'produto-estoque-total-7'!A:AB,2,0))</f>
        <v/>
      </c>
      <c r="D989" s="37">
        <f>IFERROR(IF('produto-estoque-total-7'!A988="","",'produto-estoque-total-7'!A988),"")</f>
        <v/>
      </c>
      <c r="E989" s="1">
        <f>IF(D989="","",VLOOKUP(D989,'produto-estoque-total-7'!A:AB,4,0))</f>
        <v/>
      </c>
      <c r="F989" s="36">
        <f>IF(D989="","",VLOOKUP(D989,'produto-estoque-total-7'!A:AB,13,0))</f>
        <v/>
      </c>
      <c r="G989" s="1">
        <f>IF(F989="","",VLOOKUP(F989,'FORNECEDORES X COMPRADOR'!A:D,4,0))</f>
        <v/>
      </c>
      <c r="H989" s="1">
        <f>IF(F989="","",VLOOKUP(F989,'FORNECEDORES X COMPRADOR'!A:E,5,0))</f>
        <v/>
      </c>
      <c r="I989" s="36">
        <f>IF(D989="","",VLOOKUP(D989,'produto-estoque-total-7'!A:AB,15,0))</f>
        <v/>
      </c>
      <c r="J989" s="36">
        <f>IF(D989="","",VLOOKUP(D989,'produto-estoque-total-7'!A:AB,19,0))</f>
        <v/>
      </c>
      <c r="K989" s="1">
        <f>IF(D989="","",VLOOKUP(D989,'produto-estoque-total-7'!A:AB,20,0))</f>
        <v/>
      </c>
      <c r="L989" s="36">
        <f>IF(D989="","",VLOOKUP(D989,'produto-estoque-total-7'!A:AB,17,0))</f>
        <v/>
      </c>
      <c r="M989" s="1">
        <f>IF(D989="","",VLOOKUP(D989,'produto-estoque-total-7'!A:AB,18,0))</f>
        <v/>
      </c>
      <c r="N989" s="36">
        <f>IF(D989="","",VLOOKUP(D989,'produto-estoque-total-7'!A:AB,21,0))</f>
        <v/>
      </c>
      <c r="O989" s="1">
        <f>IF(D989="","",VLOOKUP(D989,'produto-estoque-total-7'!A:AB,22,0))</f>
        <v/>
      </c>
      <c r="P989" s="36">
        <f>IF(D989="","",VLOOKUP(D989,'produto-estoque-total-7'!A:AB,23,0))</f>
        <v/>
      </c>
      <c r="Q989" s="1">
        <f>IF(D989="","",VLOOKUP(D989,'produto-estoque-total-7'!A:AB,24,0))</f>
        <v/>
      </c>
      <c r="R989" s="38">
        <f>IFERROR(IF(D989="","",VLOOKUP(D989,'produto-venda-7'!B:N,13,0)),"C")</f>
        <v/>
      </c>
      <c r="S989" s="39">
        <f>IF(D989="","",VLOOKUP(D989,'produto-estoque-total-7'!A:AB,6,0))</f>
        <v/>
      </c>
      <c r="T989" s="39">
        <f>IF(D989="","",VLOOKUP(D989,'produto-estoque-total-7'!A:AB,5,0))</f>
        <v/>
      </c>
      <c r="U989" s="40">
        <f>IF(D989="","",VLOOKUP(D989,'produto-estoque-total-7'!A:AB,11,0))</f>
        <v/>
      </c>
      <c r="V989" s="41">
        <f>IF(D989="","",IFERROR(VLOOKUP(D989,'produto-entrada-7'!A:M,10,0),0))</f>
        <v/>
      </c>
      <c r="W989" s="42" t="n"/>
      <c r="X989" s="39">
        <f>IF(D989="","",VLOOKUP(D989,'produto-estoque-total-7'!A:AB,8,0))</f>
        <v/>
      </c>
      <c r="Y989" s="39">
        <f>IF(D989="","",VLOOKUP(D989,'produto-estoque-total-7'!A:AB,9,0))</f>
        <v/>
      </c>
      <c r="Z989" s="39">
        <f>IF(D989="","",VLOOKUP(D989,'produto-estoque-total-7'!A:AB,10,0))</f>
        <v/>
      </c>
      <c r="AA989" s="39">
        <f>IFERROR(IF(D989="","",VLOOKUP(D989,'produto-venda-7'!B:N,4,0)),0)</f>
        <v/>
      </c>
      <c r="AB989" s="39">
        <f>IFERROR(IF(D989="","",VLOOKUP(D989,'produto-venda-7'!B:N,5,0)),0)</f>
        <v/>
      </c>
      <c r="AC989" s="39">
        <f>IF(D989="","",IFERROR(AA989/90,0))</f>
        <v/>
      </c>
      <c r="AD989" s="36">
        <f>IF(D989="","",IFERROR(VLOOKUP(D989,'produto-entrada-7'!A:M,4,0),0))</f>
        <v/>
      </c>
      <c r="AE989" s="36">
        <f>IFERROR(IF(D989="","",VLOOKUP(D989,'produto-venda-7'!B:N,10,0)),0)</f>
        <v/>
      </c>
      <c r="AF989" s="36">
        <f>IF(D989="","",IFERROR(VLOOKUP(D989,'produto-entrada-7'!A:M,11,0),0))</f>
        <v/>
      </c>
      <c r="AG989" s="1">
        <f>IF(D989="","",IFERROR(VLOOKUP(D989,'produto-entrada-7'!A:M,12,0),0))</f>
        <v/>
      </c>
      <c r="AH989" s="1">
        <f>IF(D989="","",IFERROR(VLOOKUP(D989,'produto-entrada-7'!A:M,13,0),0))</f>
        <v/>
      </c>
      <c r="AI989" s="36">
        <f>IFERROR(IF(D989="","",VLOOKUP(D989,'produto-venda-7'!B:N,11,0)),0)</f>
        <v/>
      </c>
      <c r="AJ989" s="43">
        <f>IF(D989="","",IFERROR(AI989*AB989,0))</f>
        <v/>
      </c>
      <c r="AK989" s="44">
        <f>IFERROR(IF(D989="","",VLOOKUP(F989,'ANALISE FORNECEDOR'!$A:$I,8,0)),"")</f>
        <v/>
      </c>
      <c r="AL989" s="44">
        <f>IF(D989="","",AVERAGE(AM989,AK989))</f>
        <v/>
      </c>
      <c r="AM989" s="44">
        <f>IFERROR(IF(D989="","",VLOOKUP(F989,'ANALISE FORNECEDOR'!$A:$I,9,0)),"")</f>
        <v/>
      </c>
      <c r="AN989" s="45">
        <f>IF(D989="","",IF(Y989&gt;12,AI989*(U989+Y989),AI989*U989))</f>
        <v/>
      </c>
      <c r="AO989" s="45">
        <f>IF(D989="","",IF(Y989&gt;12,AI989*(U989+V989+Y989),AI989*(U989+V989)))</f>
        <v/>
      </c>
      <c r="AP989" s="46">
        <f>IF(D989="","",IF(Y989&gt;12,AG989*(U989+Y989),AG989*U989))</f>
        <v/>
      </c>
      <c r="AQ989" s="46">
        <f>IF(D989="","",IF(Y989&gt;12,AG989*(U989+V989+Y989),AG989*(U989+V989)))</f>
        <v/>
      </c>
      <c r="AR989" s="46">
        <f>IF(D989="","",IF(OR(R989="A",R989="AA",R989="AAA"),AP989,0))</f>
        <v/>
      </c>
      <c r="AS989" s="46">
        <f>IF(D989="","",IF(R989="B",AP989,0))</f>
        <v/>
      </c>
      <c r="AT989" s="46">
        <f>IF(D989="","",IF(R989="C",AP989,0))</f>
        <v/>
      </c>
      <c r="AU989" s="47">
        <f>IF(D989="","",IFERROR(AN989/AJ989,0))</f>
        <v/>
      </c>
      <c r="AV989" s="47">
        <f>IF(D989="","",IFERROR(((AO989)/AJ989),0))</f>
        <v/>
      </c>
      <c r="AW989" s="48">
        <f>IF(D989="","",IF(OR(S989="S",NOT(AND(ISNUMBER(AC989),ISNUMBER(AL989),AC989*AL989&gt;=0))),0,AC989*AL989))</f>
        <v/>
      </c>
      <c r="AX989" s="49">
        <f>IFERROR(IF(D989="","",AW989*AG989),0)</f>
        <v/>
      </c>
      <c r="AY989" s="48">
        <f>IF(D989="","",IF(OR(S989="S",NOT(AND(ISNUMBER(AC989),ISNUMBER(AK989),AC989*AK989&gt;=0))),0,AC989*AK989))</f>
        <v/>
      </c>
      <c r="AZ989" s="48">
        <f>IFERROR(IF(D989="","",IF(AY989=0,0,IF(((AY989)-(U989+Y989))&lt;0,0,(AY989)-U989))),0)</f>
        <v/>
      </c>
      <c r="BA989" s="49">
        <f>IF(D989="","",AZ989*AG989)</f>
        <v/>
      </c>
      <c r="BB989" s="49">
        <f>IF(D989="","",IF(OR(R989="A",R989="AA",R989="AAA"),BA989,0))</f>
        <v/>
      </c>
      <c r="BC989" s="49">
        <f>IF(D989="","",IF(R989="B",BA989,0))</f>
        <v/>
      </c>
      <c r="BD989" s="49">
        <f>IF(D989="","",IF(R989="B",BA989,0))</f>
        <v/>
      </c>
      <c r="BE989" s="49">
        <f>IF(D989="","",IF(S989="S",
1,
IF(AC989=0,
1,
IF(
IFERROR(((U989+Y989)*AG989)/((AC989*AK989)*AG989),0)&lt;0,
0,
IF(
IFERROR(((U989+Y989)*AG989)/((AC989*AK989)*AG989),0)&gt;1,
1,
IFERROR(((U989+Y989)*AG989)/((AC989*AK989)*AG989),0)
)
)
)
))</f>
        <v/>
      </c>
      <c r="BF989" s="49">
        <f>IF(D989="","",IF(S989="S",
1,
IF(AC989=0,
1,
IF(
IFERROR(((U989+V989+Y989)*AG989)/((AC989*AK989)*AG989),0)&lt;0,
0,
IF(
IFERROR(((U989+V989+Y989)*AG989)/((AC989*AK989)*AG989),0)&gt;1,
1,
IFERROR(((U989+V989+Y989)*AG989)/((AC989*AK989)*AG989),0)
)
)
)
))</f>
        <v/>
      </c>
      <c r="BG989" s="50">
        <f>IF(D989="","",IF(S989="S",0,IF(AND(ISNUMBER(AC989),ISNUMBER(AM989)),IF(OR(AC989*AM989&lt;0,ISERR(AC989*AM989)),0,AC989*AM989),0)))</f>
        <v/>
      </c>
      <c r="BH989" s="50">
        <f>IF(D989="","",IF(BY989&gt;TODAY()-60,0,IF(Y989&gt;12,MAX(0,(U989+Y989)-BG989),MAX(0,U989-BG989))))</f>
        <v/>
      </c>
      <c r="BI989" s="51">
        <f>IF(D989="","",BH989*AG989)</f>
        <v/>
      </c>
      <c r="BJ989" s="51">
        <f>IF(D989="","",IF(OR(R989="A",R989="AA",R989="AAA"),BI989,0))</f>
        <v/>
      </c>
      <c r="BK989" s="51">
        <f>IF(D989="","",IF(R989="B",BI989,0))</f>
        <v/>
      </c>
      <c r="BL989" s="51">
        <f>IF(D989="","",IF(R989="C",BI989,0))</f>
        <v/>
      </c>
      <c r="BM989" s="51">
        <f>IF(D989="","",IFERROR(MAX(0,MIN(BI989/AP989,1)),0))</f>
        <v/>
      </c>
      <c r="BN989" s="52">
        <f>IF(D989="","",AB989*AG989)</f>
        <v/>
      </c>
      <c r="BO989" s="52">
        <f>IF(D989="","",(U989+V989+X989)*AG989)</f>
        <v/>
      </c>
      <c r="BP989" s="52">
        <f>IF(D989="","",(AB989*3)*AG989)</f>
        <v/>
      </c>
      <c r="BQ989" s="52">
        <f>IF(D989="","",IF(BO989-BP989&gt;0,0,BO989-BP989))</f>
        <v/>
      </c>
      <c r="BR989" s="52">
        <f>IF(D989="","",IF(BO989-BP989-BN989&gt;0,0,BO989-BP989-BN989))</f>
        <v/>
      </c>
      <c r="BS989" s="53">
        <f>IF(D989="","",IFERROR(AB989*AI989,0))</f>
        <v/>
      </c>
      <c r="BT989" s="53">
        <f>IF(D989="","",IFERROR(IF(X989&gt;12, AI989*(U989+V989+X989), AI989*(U989+V989)),0))</f>
        <v/>
      </c>
      <c r="BU989" s="53">
        <f>IF(D989="","",IFERROR(((AB989*3)*AI989),0))</f>
        <v/>
      </c>
      <c r="BV989" s="53">
        <f>IF(D989="","",IF(BT989-BU989&gt;0,0,BT989-BU989))</f>
        <v/>
      </c>
      <c r="BW989" s="53">
        <f>IF(D989="","",IF(BT989-BU989-BS989&gt;0,0,BT989-BU989-BS989))</f>
        <v/>
      </c>
      <c r="BX989" s="36">
        <f>IF(D989="","",IFERROR(VLOOKUP(D989,'produto-entrada-7'!A:M,3,0),"SEM PEDIDO"))</f>
        <v/>
      </c>
      <c r="BY989" s="36">
        <f>IF(D989="","",VLOOKUP(D989,'produto-estoque-total-7'!A:AB,25,0))</f>
        <v/>
      </c>
      <c r="BZ989" s="36">
        <f>IF(D989="","",IFERROR(VLOOKUP(D989,'produto-estoque-total-7'!A:AB,26,0)/100,0))</f>
        <v/>
      </c>
      <c r="CA989" s="36">
        <f>IF(D989="","",IFERROR(VLOOKUP(D989,'produto-estoque-total-7'!A:AB,27,0)/100,0))</f>
        <v/>
      </c>
      <c r="CB989" s="41">
        <f>IF(D989="","",V989*AF989)</f>
        <v/>
      </c>
      <c r="CC989" s="41">
        <f>IF(D989="","",V989*AI989)</f>
        <v/>
      </c>
      <c r="CD989" s="54">
        <f>IF(D989="","",VLOOKUP(D989,'produto-estoque-total-7'!A:AB,28,0))</f>
        <v/>
      </c>
    </row>
    <row r="990">
      <c r="A990" s="36">
        <f>IF(D990="","",VLOOKUP(D990,'produto-estoque-total-7'!A:AB,3,0))</f>
        <v/>
      </c>
      <c r="B990" s="1">
        <f>IF(D990="","",VLOOKUP(D990,'produto-estoque-total-7'!A:AB,12,0))</f>
        <v/>
      </c>
      <c r="C990" s="1">
        <f>IF(D990="","",VLOOKUP(D990,'produto-estoque-total-7'!A:AB,2,0))</f>
        <v/>
      </c>
      <c r="D990" s="37">
        <f>IFERROR(IF('produto-estoque-total-7'!A989="","",'produto-estoque-total-7'!A989),"")</f>
        <v/>
      </c>
      <c r="E990" s="1">
        <f>IF(D990="","",VLOOKUP(D990,'produto-estoque-total-7'!A:AB,4,0))</f>
        <v/>
      </c>
      <c r="F990" s="36">
        <f>IF(D990="","",VLOOKUP(D990,'produto-estoque-total-7'!A:AB,13,0))</f>
        <v/>
      </c>
      <c r="G990" s="1">
        <f>IF(F990="","",VLOOKUP(F990,'FORNECEDORES X COMPRADOR'!A:D,4,0))</f>
        <v/>
      </c>
      <c r="H990" s="1">
        <f>IF(F990="","",VLOOKUP(F990,'FORNECEDORES X COMPRADOR'!A:E,5,0))</f>
        <v/>
      </c>
      <c r="I990" s="36">
        <f>IF(D990="","",VLOOKUP(D990,'produto-estoque-total-7'!A:AB,15,0))</f>
        <v/>
      </c>
      <c r="J990" s="36">
        <f>IF(D990="","",VLOOKUP(D990,'produto-estoque-total-7'!A:AB,19,0))</f>
        <v/>
      </c>
      <c r="K990" s="1">
        <f>IF(D990="","",VLOOKUP(D990,'produto-estoque-total-7'!A:AB,20,0))</f>
        <v/>
      </c>
      <c r="L990" s="36">
        <f>IF(D990="","",VLOOKUP(D990,'produto-estoque-total-7'!A:AB,17,0))</f>
        <v/>
      </c>
      <c r="M990" s="1">
        <f>IF(D990="","",VLOOKUP(D990,'produto-estoque-total-7'!A:AB,18,0))</f>
        <v/>
      </c>
      <c r="N990" s="36">
        <f>IF(D990="","",VLOOKUP(D990,'produto-estoque-total-7'!A:AB,21,0))</f>
        <v/>
      </c>
      <c r="O990" s="1">
        <f>IF(D990="","",VLOOKUP(D990,'produto-estoque-total-7'!A:AB,22,0))</f>
        <v/>
      </c>
      <c r="P990" s="36">
        <f>IF(D990="","",VLOOKUP(D990,'produto-estoque-total-7'!A:AB,23,0))</f>
        <v/>
      </c>
      <c r="Q990" s="1">
        <f>IF(D990="","",VLOOKUP(D990,'produto-estoque-total-7'!A:AB,24,0))</f>
        <v/>
      </c>
      <c r="R990" s="38">
        <f>IFERROR(IF(D990="","",VLOOKUP(D990,'produto-venda-7'!B:N,13,0)),"C")</f>
        <v/>
      </c>
      <c r="S990" s="39">
        <f>IF(D990="","",VLOOKUP(D990,'produto-estoque-total-7'!A:AB,6,0))</f>
        <v/>
      </c>
      <c r="T990" s="39">
        <f>IF(D990="","",VLOOKUP(D990,'produto-estoque-total-7'!A:AB,5,0))</f>
        <v/>
      </c>
      <c r="U990" s="40">
        <f>IF(D990="","",VLOOKUP(D990,'produto-estoque-total-7'!A:AB,11,0))</f>
        <v/>
      </c>
      <c r="V990" s="41">
        <f>IF(D990="","",IFERROR(VLOOKUP(D990,'produto-entrada-7'!A:M,10,0),0))</f>
        <v/>
      </c>
      <c r="W990" s="42" t="n"/>
      <c r="X990" s="39">
        <f>IF(D990="","",VLOOKUP(D990,'produto-estoque-total-7'!A:AB,8,0))</f>
        <v/>
      </c>
      <c r="Y990" s="39">
        <f>IF(D990="","",VLOOKUP(D990,'produto-estoque-total-7'!A:AB,9,0))</f>
        <v/>
      </c>
      <c r="Z990" s="39">
        <f>IF(D990="","",VLOOKUP(D990,'produto-estoque-total-7'!A:AB,10,0))</f>
        <v/>
      </c>
      <c r="AA990" s="39">
        <f>IFERROR(IF(D990="","",VLOOKUP(D990,'produto-venda-7'!B:N,4,0)),0)</f>
        <v/>
      </c>
      <c r="AB990" s="39">
        <f>IFERROR(IF(D990="","",VLOOKUP(D990,'produto-venda-7'!B:N,5,0)),0)</f>
        <v/>
      </c>
      <c r="AC990" s="39">
        <f>IF(D990="","",IFERROR(AA990/90,0))</f>
        <v/>
      </c>
      <c r="AD990" s="36">
        <f>IF(D990="","",IFERROR(VLOOKUP(D990,'produto-entrada-7'!A:M,4,0),0))</f>
        <v/>
      </c>
      <c r="AE990" s="36">
        <f>IFERROR(IF(D990="","",VLOOKUP(D990,'produto-venda-7'!B:N,10,0)),0)</f>
        <v/>
      </c>
      <c r="AF990" s="36">
        <f>IF(D990="","",IFERROR(VLOOKUP(D990,'produto-entrada-7'!A:M,11,0),0))</f>
        <v/>
      </c>
      <c r="AG990" s="1">
        <f>IF(D990="","",IFERROR(VLOOKUP(D990,'produto-entrada-7'!A:M,12,0),0))</f>
        <v/>
      </c>
      <c r="AH990" s="1">
        <f>IF(D990="","",IFERROR(VLOOKUP(D990,'produto-entrada-7'!A:M,13,0),0))</f>
        <v/>
      </c>
      <c r="AI990" s="36">
        <f>IFERROR(IF(D990="","",VLOOKUP(D990,'produto-venda-7'!B:N,11,0)),0)</f>
        <v/>
      </c>
      <c r="AJ990" s="43">
        <f>IF(D990="","",IFERROR(AI990*AB990,0))</f>
        <v/>
      </c>
      <c r="AK990" s="44">
        <f>IFERROR(IF(D990="","",VLOOKUP(F990,'ANALISE FORNECEDOR'!$A:$I,8,0)),"")</f>
        <v/>
      </c>
      <c r="AL990" s="44">
        <f>IF(D990="","",AVERAGE(AM990,AK990))</f>
        <v/>
      </c>
      <c r="AM990" s="44">
        <f>IFERROR(IF(D990="","",VLOOKUP(F990,'ANALISE FORNECEDOR'!$A:$I,9,0)),"")</f>
        <v/>
      </c>
      <c r="AN990" s="45">
        <f>IF(D990="","",IF(Y990&gt;12,AI990*(U990+Y990),AI990*U990))</f>
        <v/>
      </c>
      <c r="AO990" s="45">
        <f>IF(D990="","",IF(Y990&gt;12,AI990*(U990+V990+Y990),AI990*(U990+V990)))</f>
        <v/>
      </c>
      <c r="AP990" s="46">
        <f>IF(D990="","",IF(Y990&gt;12,AG990*(U990+Y990),AG990*U990))</f>
        <v/>
      </c>
      <c r="AQ990" s="46">
        <f>IF(D990="","",IF(Y990&gt;12,AG990*(U990+V990+Y990),AG990*(U990+V990)))</f>
        <v/>
      </c>
      <c r="AR990" s="46">
        <f>IF(D990="","",IF(OR(R990="A",R990="AA",R990="AAA"),AP990,0))</f>
        <v/>
      </c>
      <c r="AS990" s="46">
        <f>IF(D990="","",IF(R990="B",AP990,0))</f>
        <v/>
      </c>
      <c r="AT990" s="46">
        <f>IF(D990="","",IF(R990="C",AP990,0))</f>
        <v/>
      </c>
      <c r="AU990" s="47">
        <f>IF(D990="","",IFERROR(AN990/AJ990,0))</f>
        <v/>
      </c>
      <c r="AV990" s="47">
        <f>IF(D990="","",IFERROR(((AO990)/AJ990),0))</f>
        <v/>
      </c>
      <c r="AW990" s="48">
        <f>IF(D990="","",IF(OR(S990="S",NOT(AND(ISNUMBER(AC990),ISNUMBER(AL990),AC990*AL990&gt;=0))),0,AC990*AL990))</f>
        <v/>
      </c>
      <c r="AX990" s="49">
        <f>IFERROR(IF(D990="","",AW990*AG990),0)</f>
        <v/>
      </c>
      <c r="AY990" s="48">
        <f>IF(D990="","",IF(OR(S990="S",NOT(AND(ISNUMBER(AC990),ISNUMBER(AK990),AC990*AK990&gt;=0))),0,AC990*AK990))</f>
        <v/>
      </c>
      <c r="AZ990" s="48">
        <f>IFERROR(IF(D990="","",IF(AY990=0,0,IF(((AY990)-(U990+Y990))&lt;0,0,(AY990)-U990))),0)</f>
        <v/>
      </c>
      <c r="BA990" s="49">
        <f>IF(D990="","",AZ990*AG990)</f>
        <v/>
      </c>
      <c r="BB990" s="49">
        <f>IF(D990="","",IF(OR(R990="A",R990="AA",R990="AAA"),BA990,0))</f>
        <v/>
      </c>
      <c r="BC990" s="49">
        <f>IF(D990="","",IF(R990="B",BA990,0))</f>
        <v/>
      </c>
      <c r="BD990" s="49">
        <f>IF(D990="","",IF(R990="B",BA990,0))</f>
        <v/>
      </c>
      <c r="BE990" s="49">
        <f>IF(D990="","",IF(S990="S",
1,
IF(AC990=0,
1,
IF(
IFERROR(((U990+Y990)*AG990)/((AC990*AK990)*AG990),0)&lt;0,
0,
IF(
IFERROR(((U990+Y990)*AG990)/((AC990*AK990)*AG990),0)&gt;1,
1,
IFERROR(((U990+Y990)*AG990)/((AC990*AK990)*AG990),0)
)
)
)
))</f>
        <v/>
      </c>
      <c r="BF990" s="49">
        <f>IF(D990="","",IF(S990="S",
1,
IF(AC990=0,
1,
IF(
IFERROR(((U990+V990+Y990)*AG990)/((AC990*AK990)*AG990),0)&lt;0,
0,
IF(
IFERROR(((U990+V990+Y990)*AG990)/((AC990*AK990)*AG990),0)&gt;1,
1,
IFERROR(((U990+V990+Y990)*AG990)/((AC990*AK990)*AG990),0)
)
)
)
))</f>
        <v/>
      </c>
      <c r="BG990" s="50">
        <f>IF(D990="","",IF(S990="S",0,IF(AND(ISNUMBER(AC990),ISNUMBER(AM990)),IF(OR(AC990*AM990&lt;0,ISERR(AC990*AM990)),0,AC990*AM990),0)))</f>
        <v/>
      </c>
      <c r="BH990" s="50">
        <f>IF(D990="","",IF(BY990&gt;TODAY()-60,0,IF(Y990&gt;12,MAX(0,(U990+Y990)-BG990),MAX(0,U990-BG990))))</f>
        <v/>
      </c>
      <c r="BI990" s="51">
        <f>IF(D990="","",BH990*AG990)</f>
        <v/>
      </c>
      <c r="BJ990" s="51">
        <f>IF(D990="","",IF(OR(R990="A",R990="AA",R990="AAA"),BI990,0))</f>
        <v/>
      </c>
      <c r="BK990" s="51">
        <f>IF(D990="","",IF(R990="B",BI990,0))</f>
        <v/>
      </c>
      <c r="BL990" s="51">
        <f>IF(D990="","",IF(R990="C",BI990,0))</f>
        <v/>
      </c>
      <c r="BM990" s="51">
        <f>IF(D990="","",IFERROR(MAX(0,MIN(BI990/AP990,1)),0))</f>
        <v/>
      </c>
      <c r="BN990" s="52">
        <f>IF(D990="","",AB990*AG990)</f>
        <v/>
      </c>
      <c r="BO990" s="52">
        <f>IF(D990="","",(U990+V990+X990)*AG990)</f>
        <v/>
      </c>
      <c r="BP990" s="52">
        <f>IF(D990="","",(AB990*3)*AG990)</f>
        <v/>
      </c>
      <c r="BQ990" s="52">
        <f>IF(D990="","",IF(BO990-BP990&gt;0,0,BO990-BP990))</f>
        <v/>
      </c>
      <c r="BR990" s="52">
        <f>IF(D990="","",IF(BO990-BP990-BN990&gt;0,0,BO990-BP990-BN990))</f>
        <v/>
      </c>
      <c r="BS990" s="53">
        <f>IF(D990="","",IFERROR(AB990*AI990,0))</f>
        <v/>
      </c>
      <c r="BT990" s="53">
        <f>IF(D990="","",IFERROR(IF(X990&gt;12, AI990*(U990+V990+X990), AI990*(U990+V990)),0))</f>
        <v/>
      </c>
      <c r="BU990" s="53">
        <f>IF(D990="","",IFERROR(((AB990*3)*AI990),0))</f>
        <v/>
      </c>
      <c r="BV990" s="53">
        <f>IF(D990="","",IF(BT990-BU990&gt;0,0,BT990-BU990))</f>
        <v/>
      </c>
      <c r="BW990" s="53">
        <f>IF(D990="","",IF(BT990-BU990-BS990&gt;0,0,BT990-BU990-BS990))</f>
        <v/>
      </c>
      <c r="BX990" s="36">
        <f>IF(D990="","",IFERROR(VLOOKUP(D990,'produto-entrada-7'!A:M,3,0),"SEM PEDIDO"))</f>
        <v/>
      </c>
      <c r="BY990" s="36">
        <f>IF(D990="","",VLOOKUP(D990,'produto-estoque-total-7'!A:AB,25,0))</f>
        <v/>
      </c>
      <c r="BZ990" s="36">
        <f>IF(D990="","",IFERROR(VLOOKUP(D990,'produto-estoque-total-7'!A:AB,26,0)/100,0))</f>
        <v/>
      </c>
      <c r="CA990" s="36">
        <f>IF(D990="","",IFERROR(VLOOKUP(D990,'produto-estoque-total-7'!A:AB,27,0)/100,0))</f>
        <v/>
      </c>
      <c r="CB990" s="41">
        <f>IF(D990="","",V990*AF990)</f>
        <v/>
      </c>
      <c r="CC990" s="41">
        <f>IF(D990="","",V990*AI990)</f>
        <v/>
      </c>
      <c r="CD990" s="54">
        <f>IF(D990="","",VLOOKUP(D990,'produto-estoque-total-7'!A:AB,28,0))</f>
        <v/>
      </c>
    </row>
    <row r="991">
      <c r="A991" s="36">
        <f>IF(D991="","",VLOOKUP(D991,'produto-estoque-total-7'!A:AB,3,0))</f>
        <v/>
      </c>
      <c r="B991" s="1">
        <f>IF(D991="","",VLOOKUP(D991,'produto-estoque-total-7'!A:AB,12,0))</f>
        <v/>
      </c>
      <c r="C991" s="1">
        <f>IF(D991="","",VLOOKUP(D991,'produto-estoque-total-7'!A:AB,2,0))</f>
        <v/>
      </c>
      <c r="D991" s="37">
        <f>IFERROR(IF('produto-estoque-total-7'!A990="","",'produto-estoque-total-7'!A990),"")</f>
        <v/>
      </c>
      <c r="E991" s="1">
        <f>IF(D991="","",VLOOKUP(D991,'produto-estoque-total-7'!A:AB,4,0))</f>
        <v/>
      </c>
      <c r="F991" s="36">
        <f>IF(D991="","",VLOOKUP(D991,'produto-estoque-total-7'!A:AB,13,0))</f>
        <v/>
      </c>
      <c r="G991" s="1">
        <f>IF(F991="","",VLOOKUP(F991,'FORNECEDORES X COMPRADOR'!A:D,4,0))</f>
        <v/>
      </c>
      <c r="H991" s="1">
        <f>IF(F991="","",VLOOKUP(F991,'FORNECEDORES X COMPRADOR'!A:E,5,0))</f>
        <v/>
      </c>
      <c r="I991" s="36">
        <f>IF(D991="","",VLOOKUP(D991,'produto-estoque-total-7'!A:AB,15,0))</f>
        <v/>
      </c>
      <c r="J991" s="36">
        <f>IF(D991="","",VLOOKUP(D991,'produto-estoque-total-7'!A:AB,19,0))</f>
        <v/>
      </c>
      <c r="K991" s="1">
        <f>IF(D991="","",VLOOKUP(D991,'produto-estoque-total-7'!A:AB,20,0))</f>
        <v/>
      </c>
      <c r="L991" s="36">
        <f>IF(D991="","",VLOOKUP(D991,'produto-estoque-total-7'!A:AB,17,0))</f>
        <v/>
      </c>
      <c r="M991" s="1">
        <f>IF(D991="","",VLOOKUP(D991,'produto-estoque-total-7'!A:AB,18,0))</f>
        <v/>
      </c>
      <c r="N991" s="36">
        <f>IF(D991="","",VLOOKUP(D991,'produto-estoque-total-7'!A:AB,21,0))</f>
        <v/>
      </c>
      <c r="O991" s="1">
        <f>IF(D991="","",VLOOKUP(D991,'produto-estoque-total-7'!A:AB,22,0))</f>
        <v/>
      </c>
      <c r="P991" s="36">
        <f>IF(D991="","",VLOOKUP(D991,'produto-estoque-total-7'!A:AB,23,0))</f>
        <v/>
      </c>
      <c r="Q991" s="1">
        <f>IF(D991="","",VLOOKUP(D991,'produto-estoque-total-7'!A:AB,24,0))</f>
        <v/>
      </c>
      <c r="R991" s="38">
        <f>IFERROR(IF(D991="","",VLOOKUP(D991,'produto-venda-7'!B:N,13,0)),"C")</f>
        <v/>
      </c>
      <c r="S991" s="39">
        <f>IF(D991="","",VLOOKUP(D991,'produto-estoque-total-7'!A:AB,6,0))</f>
        <v/>
      </c>
      <c r="T991" s="39">
        <f>IF(D991="","",VLOOKUP(D991,'produto-estoque-total-7'!A:AB,5,0))</f>
        <v/>
      </c>
      <c r="U991" s="40">
        <f>IF(D991="","",VLOOKUP(D991,'produto-estoque-total-7'!A:AB,11,0))</f>
        <v/>
      </c>
      <c r="V991" s="41">
        <f>IF(D991="","",IFERROR(VLOOKUP(D991,'produto-entrada-7'!A:M,10,0),0))</f>
        <v/>
      </c>
      <c r="W991" s="42" t="n"/>
      <c r="X991" s="39">
        <f>IF(D991="","",VLOOKUP(D991,'produto-estoque-total-7'!A:AB,8,0))</f>
        <v/>
      </c>
      <c r="Y991" s="39">
        <f>IF(D991="","",VLOOKUP(D991,'produto-estoque-total-7'!A:AB,9,0))</f>
        <v/>
      </c>
      <c r="Z991" s="39">
        <f>IF(D991="","",VLOOKUP(D991,'produto-estoque-total-7'!A:AB,10,0))</f>
        <v/>
      </c>
      <c r="AA991" s="39">
        <f>IFERROR(IF(D991="","",VLOOKUP(D991,'produto-venda-7'!B:N,4,0)),0)</f>
        <v/>
      </c>
      <c r="AB991" s="39">
        <f>IFERROR(IF(D991="","",VLOOKUP(D991,'produto-venda-7'!B:N,5,0)),0)</f>
        <v/>
      </c>
      <c r="AC991" s="39">
        <f>IF(D991="","",IFERROR(AA991/90,0))</f>
        <v/>
      </c>
      <c r="AD991" s="36">
        <f>IF(D991="","",IFERROR(VLOOKUP(D991,'produto-entrada-7'!A:M,4,0),0))</f>
        <v/>
      </c>
      <c r="AE991" s="36">
        <f>IFERROR(IF(D991="","",VLOOKUP(D991,'produto-venda-7'!B:N,10,0)),0)</f>
        <v/>
      </c>
      <c r="AF991" s="36">
        <f>IF(D991="","",IFERROR(VLOOKUP(D991,'produto-entrada-7'!A:M,11,0),0))</f>
        <v/>
      </c>
      <c r="AG991" s="1">
        <f>IF(D991="","",IFERROR(VLOOKUP(D991,'produto-entrada-7'!A:M,12,0),0))</f>
        <v/>
      </c>
      <c r="AH991" s="1">
        <f>IF(D991="","",IFERROR(VLOOKUP(D991,'produto-entrada-7'!A:M,13,0),0))</f>
        <v/>
      </c>
      <c r="AI991" s="36">
        <f>IFERROR(IF(D991="","",VLOOKUP(D991,'produto-venda-7'!B:N,11,0)),0)</f>
        <v/>
      </c>
      <c r="AJ991" s="43">
        <f>IF(D991="","",IFERROR(AI991*AB991,0))</f>
        <v/>
      </c>
      <c r="AK991" s="44">
        <f>IFERROR(IF(D991="","",VLOOKUP(F991,'ANALISE FORNECEDOR'!$A:$I,8,0)),"")</f>
        <v/>
      </c>
      <c r="AL991" s="44">
        <f>IF(D991="","",AVERAGE(AM991,AK991))</f>
        <v/>
      </c>
      <c r="AM991" s="44">
        <f>IFERROR(IF(D991="","",VLOOKUP(F991,'ANALISE FORNECEDOR'!$A:$I,9,0)),"")</f>
        <v/>
      </c>
      <c r="AN991" s="45">
        <f>IF(D991="","",IF(Y991&gt;12,AI991*(U991+Y991),AI991*U991))</f>
        <v/>
      </c>
      <c r="AO991" s="45">
        <f>IF(D991="","",IF(Y991&gt;12,AI991*(U991+V991+Y991),AI991*(U991+V991)))</f>
        <v/>
      </c>
      <c r="AP991" s="46">
        <f>IF(D991="","",IF(Y991&gt;12,AG991*(U991+Y991),AG991*U991))</f>
        <v/>
      </c>
      <c r="AQ991" s="46">
        <f>IF(D991="","",IF(Y991&gt;12,AG991*(U991+V991+Y991),AG991*(U991+V991)))</f>
        <v/>
      </c>
      <c r="AR991" s="46">
        <f>IF(D991="","",IF(OR(R991="A",R991="AA",R991="AAA"),AP991,0))</f>
        <v/>
      </c>
      <c r="AS991" s="46">
        <f>IF(D991="","",IF(R991="B",AP991,0))</f>
        <v/>
      </c>
      <c r="AT991" s="46">
        <f>IF(D991="","",IF(R991="C",AP991,0))</f>
        <v/>
      </c>
      <c r="AU991" s="47">
        <f>IF(D991="","",IFERROR(AN991/AJ991,0))</f>
        <v/>
      </c>
      <c r="AV991" s="47">
        <f>IF(D991="","",IFERROR(((AO991)/AJ991),0))</f>
        <v/>
      </c>
      <c r="AW991" s="48">
        <f>IF(D991="","",IF(OR(S991="S",NOT(AND(ISNUMBER(AC991),ISNUMBER(AL991),AC991*AL991&gt;=0))),0,AC991*AL991))</f>
        <v/>
      </c>
      <c r="AX991" s="49">
        <f>IFERROR(IF(D991="","",AW991*AG991),0)</f>
        <v/>
      </c>
      <c r="AY991" s="48">
        <f>IF(D991="","",IF(OR(S991="S",NOT(AND(ISNUMBER(AC991),ISNUMBER(AK991),AC991*AK991&gt;=0))),0,AC991*AK991))</f>
        <v/>
      </c>
      <c r="AZ991" s="48">
        <f>IFERROR(IF(D991="","",IF(AY991=0,0,IF(((AY991)-(U991+Y991))&lt;0,0,(AY991)-U991))),0)</f>
        <v/>
      </c>
      <c r="BA991" s="49">
        <f>IF(D991="","",AZ991*AG991)</f>
        <v/>
      </c>
      <c r="BB991" s="49">
        <f>IF(D991="","",IF(OR(R991="A",R991="AA",R991="AAA"),BA991,0))</f>
        <v/>
      </c>
      <c r="BC991" s="49">
        <f>IF(D991="","",IF(R991="B",BA991,0))</f>
        <v/>
      </c>
      <c r="BD991" s="49">
        <f>IF(D991="","",IF(R991="B",BA991,0))</f>
        <v/>
      </c>
      <c r="BE991" s="49">
        <f>IF(D991="","",IF(S991="S",
1,
IF(AC991=0,
1,
IF(
IFERROR(((U991+Y991)*AG991)/((AC991*AK991)*AG991),0)&lt;0,
0,
IF(
IFERROR(((U991+Y991)*AG991)/((AC991*AK991)*AG991),0)&gt;1,
1,
IFERROR(((U991+Y991)*AG991)/((AC991*AK991)*AG991),0)
)
)
)
))</f>
        <v/>
      </c>
      <c r="BF991" s="49">
        <f>IF(D991="","",IF(S991="S",
1,
IF(AC991=0,
1,
IF(
IFERROR(((U991+V991+Y991)*AG991)/((AC991*AK991)*AG991),0)&lt;0,
0,
IF(
IFERROR(((U991+V991+Y991)*AG991)/((AC991*AK991)*AG991),0)&gt;1,
1,
IFERROR(((U991+V991+Y991)*AG991)/((AC991*AK991)*AG991),0)
)
)
)
))</f>
        <v/>
      </c>
      <c r="BG991" s="50">
        <f>IF(D991="","",IF(S991="S",0,IF(AND(ISNUMBER(AC991),ISNUMBER(AM991)),IF(OR(AC991*AM991&lt;0,ISERR(AC991*AM991)),0,AC991*AM991),0)))</f>
        <v/>
      </c>
      <c r="BH991" s="50">
        <f>IF(D991="","",IF(BY991&gt;TODAY()-60,0,IF(Y991&gt;12,MAX(0,(U991+Y991)-BG991),MAX(0,U991-BG991))))</f>
        <v/>
      </c>
      <c r="BI991" s="51">
        <f>IF(D991="","",BH991*AG991)</f>
        <v/>
      </c>
      <c r="BJ991" s="51">
        <f>IF(D991="","",IF(OR(R991="A",R991="AA",R991="AAA"),BI991,0))</f>
        <v/>
      </c>
      <c r="BK991" s="51">
        <f>IF(D991="","",IF(R991="B",BI991,0))</f>
        <v/>
      </c>
      <c r="BL991" s="51">
        <f>IF(D991="","",IF(R991="C",BI991,0))</f>
        <v/>
      </c>
      <c r="BM991" s="51">
        <f>IF(D991="","",IFERROR(MAX(0,MIN(BI991/AP991,1)),0))</f>
        <v/>
      </c>
      <c r="BN991" s="52">
        <f>IF(D991="","",AB991*AG991)</f>
        <v/>
      </c>
      <c r="BO991" s="52">
        <f>IF(D991="","",(U991+V991+X991)*AG991)</f>
        <v/>
      </c>
      <c r="BP991" s="52">
        <f>IF(D991="","",(AB991*3)*AG991)</f>
        <v/>
      </c>
      <c r="BQ991" s="52">
        <f>IF(D991="","",IF(BO991-BP991&gt;0,0,BO991-BP991))</f>
        <v/>
      </c>
      <c r="BR991" s="52">
        <f>IF(D991="","",IF(BO991-BP991-BN991&gt;0,0,BO991-BP991-BN991))</f>
        <v/>
      </c>
      <c r="BS991" s="53">
        <f>IF(D991="","",IFERROR(AB991*AI991,0))</f>
        <v/>
      </c>
      <c r="BT991" s="53">
        <f>IF(D991="","",IFERROR(IF(X991&gt;12, AI991*(U991+V991+X991), AI991*(U991+V991)),0))</f>
        <v/>
      </c>
      <c r="BU991" s="53">
        <f>IF(D991="","",IFERROR(((AB991*3)*AI991),0))</f>
        <v/>
      </c>
      <c r="BV991" s="53">
        <f>IF(D991="","",IF(BT991-BU991&gt;0,0,BT991-BU991))</f>
        <v/>
      </c>
      <c r="BW991" s="53">
        <f>IF(D991="","",IF(BT991-BU991-BS991&gt;0,0,BT991-BU991-BS991))</f>
        <v/>
      </c>
      <c r="BX991" s="36">
        <f>IF(D991="","",IFERROR(VLOOKUP(D991,'produto-entrada-7'!A:M,3,0),"SEM PEDIDO"))</f>
        <v/>
      </c>
      <c r="BY991" s="36">
        <f>IF(D991="","",VLOOKUP(D991,'produto-estoque-total-7'!A:AB,25,0))</f>
        <v/>
      </c>
      <c r="BZ991" s="36">
        <f>IF(D991="","",IFERROR(VLOOKUP(D991,'produto-estoque-total-7'!A:AB,26,0)/100,0))</f>
        <v/>
      </c>
      <c r="CA991" s="36">
        <f>IF(D991="","",IFERROR(VLOOKUP(D991,'produto-estoque-total-7'!A:AB,27,0)/100,0))</f>
        <v/>
      </c>
      <c r="CB991" s="41">
        <f>IF(D991="","",V991*AF991)</f>
        <v/>
      </c>
      <c r="CC991" s="41">
        <f>IF(D991="","",V991*AI991)</f>
        <v/>
      </c>
      <c r="CD991" s="54">
        <f>IF(D991="","",VLOOKUP(D991,'produto-estoque-total-7'!A:AB,28,0))</f>
        <v/>
      </c>
    </row>
    <row r="992">
      <c r="A992" s="36">
        <f>IF(D992="","",VLOOKUP(D992,'produto-estoque-total-7'!A:AB,3,0))</f>
        <v/>
      </c>
      <c r="B992" s="1">
        <f>IF(D992="","",VLOOKUP(D992,'produto-estoque-total-7'!A:AB,12,0))</f>
        <v/>
      </c>
      <c r="C992" s="1">
        <f>IF(D992="","",VLOOKUP(D992,'produto-estoque-total-7'!A:AB,2,0))</f>
        <v/>
      </c>
      <c r="D992" s="37">
        <f>IFERROR(IF('produto-estoque-total-7'!A991="","",'produto-estoque-total-7'!A991),"")</f>
        <v/>
      </c>
      <c r="E992" s="1">
        <f>IF(D992="","",VLOOKUP(D992,'produto-estoque-total-7'!A:AB,4,0))</f>
        <v/>
      </c>
      <c r="F992" s="36">
        <f>IF(D992="","",VLOOKUP(D992,'produto-estoque-total-7'!A:AB,13,0))</f>
        <v/>
      </c>
      <c r="G992" s="1">
        <f>IF(F992="","",VLOOKUP(F992,'FORNECEDORES X COMPRADOR'!A:D,4,0))</f>
        <v/>
      </c>
      <c r="H992" s="1">
        <f>IF(F992="","",VLOOKUP(F992,'FORNECEDORES X COMPRADOR'!A:E,5,0))</f>
        <v/>
      </c>
      <c r="I992" s="36">
        <f>IF(D992="","",VLOOKUP(D992,'produto-estoque-total-7'!A:AB,15,0))</f>
        <v/>
      </c>
      <c r="J992" s="36">
        <f>IF(D992="","",VLOOKUP(D992,'produto-estoque-total-7'!A:AB,19,0))</f>
        <v/>
      </c>
      <c r="K992" s="1">
        <f>IF(D992="","",VLOOKUP(D992,'produto-estoque-total-7'!A:AB,20,0))</f>
        <v/>
      </c>
      <c r="L992" s="36">
        <f>IF(D992="","",VLOOKUP(D992,'produto-estoque-total-7'!A:AB,17,0))</f>
        <v/>
      </c>
      <c r="M992" s="1">
        <f>IF(D992="","",VLOOKUP(D992,'produto-estoque-total-7'!A:AB,18,0))</f>
        <v/>
      </c>
      <c r="N992" s="36">
        <f>IF(D992="","",VLOOKUP(D992,'produto-estoque-total-7'!A:AB,21,0))</f>
        <v/>
      </c>
      <c r="O992" s="1">
        <f>IF(D992="","",VLOOKUP(D992,'produto-estoque-total-7'!A:AB,22,0))</f>
        <v/>
      </c>
      <c r="P992" s="36">
        <f>IF(D992="","",VLOOKUP(D992,'produto-estoque-total-7'!A:AB,23,0))</f>
        <v/>
      </c>
      <c r="Q992" s="1">
        <f>IF(D992="","",VLOOKUP(D992,'produto-estoque-total-7'!A:AB,24,0))</f>
        <v/>
      </c>
      <c r="R992" s="38">
        <f>IFERROR(IF(D992="","",VLOOKUP(D992,'produto-venda-7'!B:N,13,0)),"C")</f>
        <v/>
      </c>
      <c r="S992" s="39">
        <f>IF(D992="","",VLOOKUP(D992,'produto-estoque-total-7'!A:AB,6,0))</f>
        <v/>
      </c>
      <c r="T992" s="39">
        <f>IF(D992="","",VLOOKUP(D992,'produto-estoque-total-7'!A:AB,5,0))</f>
        <v/>
      </c>
      <c r="U992" s="40">
        <f>IF(D992="","",VLOOKUP(D992,'produto-estoque-total-7'!A:AB,11,0))</f>
        <v/>
      </c>
      <c r="V992" s="41">
        <f>IF(D992="","",IFERROR(VLOOKUP(D992,'produto-entrada-7'!A:M,10,0),0))</f>
        <v/>
      </c>
      <c r="W992" s="42" t="n"/>
      <c r="X992" s="39">
        <f>IF(D992="","",VLOOKUP(D992,'produto-estoque-total-7'!A:AB,8,0))</f>
        <v/>
      </c>
      <c r="Y992" s="39">
        <f>IF(D992="","",VLOOKUP(D992,'produto-estoque-total-7'!A:AB,9,0))</f>
        <v/>
      </c>
      <c r="Z992" s="39">
        <f>IF(D992="","",VLOOKUP(D992,'produto-estoque-total-7'!A:AB,10,0))</f>
        <v/>
      </c>
      <c r="AA992" s="39">
        <f>IFERROR(IF(D992="","",VLOOKUP(D992,'produto-venda-7'!B:N,4,0)),0)</f>
        <v/>
      </c>
      <c r="AB992" s="39">
        <f>IFERROR(IF(D992="","",VLOOKUP(D992,'produto-venda-7'!B:N,5,0)),0)</f>
        <v/>
      </c>
      <c r="AC992" s="39">
        <f>IF(D992="","",IFERROR(AA992/90,0))</f>
        <v/>
      </c>
      <c r="AD992" s="36">
        <f>IF(D992="","",IFERROR(VLOOKUP(D992,'produto-entrada-7'!A:M,4,0),0))</f>
        <v/>
      </c>
      <c r="AE992" s="36">
        <f>IFERROR(IF(D992="","",VLOOKUP(D992,'produto-venda-7'!B:N,10,0)),0)</f>
        <v/>
      </c>
      <c r="AF992" s="36">
        <f>IF(D992="","",IFERROR(VLOOKUP(D992,'produto-entrada-7'!A:M,11,0),0))</f>
        <v/>
      </c>
      <c r="AG992" s="1">
        <f>IF(D992="","",IFERROR(VLOOKUP(D992,'produto-entrada-7'!A:M,12,0),0))</f>
        <v/>
      </c>
      <c r="AH992" s="1">
        <f>IF(D992="","",IFERROR(VLOOKUP(D992,'produto-entrada-7'!A:M,13,0),0))</f>
        <v/>
      </c>
      <c r="AI992" s="36">
        <f>IFERROR(IF(D992="","",VLOOKUP(D992,'produto-venda-7'!B:N,11,0)),0)</f>
        <v/>
      </c>
      <c r="AJ992" s="43">
        <f>IF(D992="","",IFERROR(AI992*AB992,0))</f>
        <v/>
      </c>
      <c r="AK992" s="44">
        <f>IFERROR(IF(D992="","",VLOOKUP(F992,'ANALISE FORNECEDOR'!$A:$I,8,0)),"")</f>
        <v/>
      </c>
      <c r="AL992" s="44">
        <f>IF(D992="","",AVERAGE(AM992,AK992))</f>
        <v/>
      </c>
      <c r="AM992" s="44">
        <f>IFERROR(IF(D992="","",VLOOKUP(F992,'ANALISE FORNECEDOR'!$A:$I,9,0)),"")</f>
        <v/>
      </c>
      <c r="AN992" s="45">
        <f>IF(D992="","",IF(Y992&gt;12,AI992*(U992+Y992),AI992*U992))</f>
        <v/>
      </c>
      <c r="AO992" s="45">
        <f>IF(D992="","",IF(Y992&gt;12,AI992*(U992+V992+Y992),AI992*(U992+V992)))</f>
        <v/>
      </c>
      <c r="AP992" s="46">
        <f>IF(D992="","",IF(Y992&gt;12,AG992*(U992+Y992),AG992*U992))</f>
        <v/>
      </c>
      <c r="AQ992" s="46">
        <f>IF(D992="","",IF(Y992&gt;12,AG992*(U992+V992+Y992),AG992*(U992+V992)))</f>
        <v/>
      </c>
      <c r="AR992" s="46">
        <f>IF(D992="","",IF(OR(R992="A",R992="AA",R992="AAA"),AP992,0))</f>
        <v/>
      </c>
      <c r="AS992" s="46">
        <f>IF(D992="","",IF(R992="B",AP992,0))</f>
        <v/>
      </c>
      <c r="AT992" s="46">
        <f>IF(D992="","",IF(R992="C",AP992,0))</f>
        <v/>
      </c>
      <c r="AU992" s="47">
        <f>IF(D992="","",IFERROR(AN992/AJ992,0))</f>
        <v/>
      </c>
      <c r="AV992" s="47">
        <f>IF(D992="","",IFERROR(((AO992)/AJ992),0))</f>
        <v/>
      </c>
      <c r="AW992" s="48">
        <f>IF(D992="","",IF(OR(S992="S",NOT(AND(ISNUMBER(AC992),ISNUMBER(AL992),AC992*AL992&gt;=0))),0,AC992*AL992))</f>
        <v/>
      </c>
      <c r="AX992" s="49">
        <f>IFERROR(IF(D992="","",AW992*AG992),0)</f>
        <v/>
      </c>
      <c r="AY992" s="48">
        <f>IF(D992="","",IF(OR(S992="S",NOT(AND(ISNUMBER(AC992),ISNUMBER(AK992),AC992*AK992&gt;=0))),0,AC992*AK992))</f>
        <v/>
      </c>
      <c r="AZ992" s="48">
        <f>IFERROR(IF(D992="","",IF(AY992=0,0,IF(((AY992)-(U992+Y992))&lt;0,0,(AY992)-U992))),0)</f>
        <v/>
      </c>
      <c r="BA992" s="49">
        <f>IF(D992="","",AZ992*AG992)</f>
        <v/>
      </c>
      <c r="BB992" s="49">
        <f>IF(D992="","",IF(OR(R992="A",R992="AA",R992="AAA"),BA992,0))</f>
        <v/>
      </c>
      <c r="BC992" s="49">
        <f>IF(D992="","",IF(R992="B",BA992,0))</f>
        <v/>
      </c>
      <c r="BD992" s="49">
        <f>IF(D992="","",IF(R992="B",BA992,0))</f>
        <v/>
      </c>
      <c r="BE992" s="49">
        <f>IF(D992="","",IF(S992="S",
1,
IF(AC992=0,
1,
IF(
IFERROR(((U992+Y992)*AG992)/((AC992*AK992)*AG992),0)&lt;0,
0,
IF(
IFERROR(((U992+Y992)*AG992)/((AC992*AK992)*AG992),0)&gt;1,
1,
IFERROR(((U992+Y992)*AG992)/((AC992*AK992)*AG992),0)
)
)
)
))</f>
        <v/>
      </c>
      <c r="BF992" s="49">
        <f>IF(D992="","",IF(S992="S",
1,
IF(AC992=0,
1,
IF(
IFERROR(((U992+V992+Y992)*AG992)/((AC992*AK992)*AG992),0)&lt;0,
0,
IF(
IFERROR(((U992+V992+Y992)*AG992)/((AC992*AK992)*AG992),0)&gt;1,
1,
IFERROR(((U992+V992+Y992)*AG992)/((AC992*AK992)*AG992),0)
)
)
)
))</f>
        <v/>
      </c>
      <c r="BG992" s="50">
        <f>IF(D992="","",IF(S992="S",0,IF(AND(ISNUMBER(AC992),ISNUMBER(AM992)),IF(OR(AC992*AM992&lt;0,ISERR(AC992*AM992)),0,AC992*AM992),0)))</f>
        <v/>
      </c>
      <c r="BH992" s="50">
        <f>IF(D992="","",IF(BY992&gt;TODAY()-60,0,IF(Y992&gt;12,MAX(0,(U992+Y992)-BG992),MAX(0,U992-BG992))))</f>
        <v/>
      </c>
      <c r="BI992" s="51">
        <f>IF(D992="","",BH992*AG992)</f>
        <v/>
      </c>
      <c r="BJ992" s="51">
        <f>IF(D992="","",IF(OR(R992="A",R992="AA",R992="AAA"),BI992,0))</f>
        <v/>
      </c>
      <c r="BK992" s="51">
        <f>IF(D992="","",IF(R992="B",BI992,0))</f>
        <v/>
      </c>
      <c r="BL992" s="51">
        <f>IF(D992="","",IF(R992="C",BI992,0))</f>
        <v/>
      </c>
      <c r="BM992" s="51">
        <f>IF(D992="","",IFERROR(MAX(0,MIN(BI992/AP992,1)),0))</f>
        <v/>
      </c>
      <c r="BN992" s="52">
        <f>IF(D992="","",AB992*AG992)</f>
        <v/>
      </c>
      <c r="BO992" s="52">
        <f>IF(D992="","",(U992+V992+X992)*AG992)</f>
        <v/>
      </c>
      <c r="BP992" s="52">
        <f>IF(D992="","",(AB992*3)*AG992)</f>
        <v/>
      </c>
      <c r="BQ992" s="52">
        <f>IF(D992="","",IF(BO992-BP992&gt;0,0,BO992-BP992))</f>
        <v/>
      </c>
      <c r="BR992" s="52">
        <f>IF(D992="","",IF(BO992-BP992-BN992&gt;0,0,BO992-BP992-BN992))</f>
        <v/>
      </c>
      <c r="BS992" s="53">
        <f>IF(D992="","",IFERROR(AB992*AI992,0))</f>
        <v/>
      </c>
      <c r="BT992" s="53">
        <f>IF(D992="","",IFERROR(IF(X992&gt;12, AI992*(U992+V992+X992), AI992*(U992+V992)),0))</f>
        <v/>
      </c>
      <c r="BU992" s="53">
        <f>IF(D992="","",IFERROR(((AB992*3)*AI992),0))</f>
        <v/>
      </c>
      <c r="BV992" s="53">
        <f>IF(D992="","",IF(BT992-BU992&gt;0,0,BT992-BU992))</f>
        <v/>
      </c>
      <c r="BW992" s="53">
        <f>IF(D992="","",IF(BT992-BU992-BS992&gt;0,0,BT992-BU992-BS992))</f>
        <v/>
      </c>
      <c r="BX992" s="36">
        <f>IF(D992="","",IFERROR(VLOOKUP(D992,'produto-entrada-7'!A:M,3,0),"SEM PEDIDO"))</f>
        <v/>
      </c>
      <c r="BY992" s="36">
        <f>IF(D992="","",VLOOKUP(D992,'produto-estoque-total-7'!A:AB,25,0))</f>
        <v/>
      </c>
      <c r="BZ992" s="36">
        <f>IF(D992="","",IFERROR(VLOOKUP(D992,'produto-estoque-total-7'!A:AB,26,0)/100,0))</f>
        <v/>
      </c>
      <c r="CA992" s="36">
        <f>IF(D992="","",IFERROR(VLOOKUP(D992,'produto-estoque-total-7'!A:AB,27,0)/100,0))</f>
        <v/>
      </c>
      <c r="CB992" s="41">
        <f>IF(D992="","",V992*AF992)</f>
        <v/>
      </c>
      <c r="CC992" s="41">
        <f>IF(D992="","",V992*AI992)</f>
        <v/>
      </c>
      <c r="CD992" s="54">
        <f>IF(D992="","",VLOOKUP(D992,'produto-estoque-total-7'!A:AB,28,0))</f>
        <v/>
      </c>
    </row>
    <row r="993">
      <c r="A993" s="36">
        <f>IF(D993="","",VLOOKUP(D993,'produto-estoque-total-7'!A:AB,3,0))</f>
        <v/>
      </c>
      <c r="B993" s="1">
        <f>IF(D993="","",VLOOKUP(D993,'produto-estoque-total-7'!A:AB,12,0))</f>
        <v/>
      </c>
      <c r="C993" s="1">
        <f>IF(D993="","",VLOOKUP(D993,'produto-estoque-total-7'!A:AB,2,0))</f>
        <v/>
      </c>
      <c r="D993" s="37">
        <f>IFERROR(IF('produto-estoque-total-7'!A992="","",'produto-estoque-total-7'!A992),"")</f>
        <v/>
      </c>
      <c r="E993" s="1">
        <f>IF(D993="","",VLOOKUP(D993,'produto-estoque-total-7'!A:AB,4,0))</f>
        <v/>
      </c>
      <c r="F993" s="36">
        <f>IF(D993="","",VLOOKUP(D993,'produto-estoque-total-7'!A:AB,13,0))</f>
        <v/>
      </c>
      <c r="G993" s="1">
        <f>IF(F993="","",VLOOKUP(F993,'FORNECEDORES X COMPRADOR'!A:D,4,0))</f>
        <v/>
      </c>
      <c r="H993" s="1">
        <f>IF(F993="","",VLOOKUP(F993,'FORNECEDORES X COMPRADOR'!A:E,5,0))</f>
        <v/>
      </c>
      <c r="I993" s="36">
        <f>IF(D993="","",VLOOKUP(D993,'produto-estoque-total-7'!A:AB,15,0))</f>
        <v/>
      </c>
      <c r="J993" s="36">
        <f>IF(D993="","",VLOOKUP(D993,'produto-estoque-total-7'!A:AB,19,0))</f>
        <v/>
      </c>
      <c r="K993" s="1">
        <f>IF(D993="","",VLOOKUP(D993,'produto-estoque-total-7'!A:AB,20,0))</f>
        <v/>
      </c>
      <c r="L993" s="36">
        <f>IF(D993="","",VLOOKUP(D993,'produto-estoque-total-7'!A:AB,17,0))</f>
        <v/>
      </c>
      <c r="M993" s="1">
        <f>IF(D993="","",VLOOKUP(D993,'produto-estoque-total-7'!A:AB,18,0))</f>
        <v/>
      </c>
      <c r="N993" s="36">
        <f>IF(D993="","",VLOOKUP(D993,'produto-estoque-total-7'!A:AB,21,0))</f>
        <v/>
      </c>
      <c r="O993" s="1">
        <f>IF(D993="","",VLOOKUP(D993,'produto-estoque-total-7'!A:AB,22,0))</f>
        <v/>
      </c>
      <c r="P993" s="36">
        <f>IF(D993="","",VLOOKUP(D993,'produto-estoque-total-7'!A:AB,23,0))</f>
        <v/>
      </c>
      <c r="Q993" s="1">
        <f>IF(D993="","",VLOOKUP(D993,'produto-estoque-total-7'!A:AB,24,0))</f>
        <v/>
      </c>
      <c r="R993" s="38">
        <f>IFERROR(IF(D993="","",VLOOKUP(D993,'produto-venda-7'!B:N,13,0)),"C")</f>
        <v/>
      </c>
      <c r="S993" s="39">
        <f>IF(D993="","",VLOOKUP(D993,'produto-estoque-total-7'!A:AB,6,0))</f>
        <v/>
      </c>
      <c r="T993" s="39">
        <f>IF(D993="","",VLOOKUP(D993,'produto-estoque-total-7'!A:AB,5,0))</f>
        <v/>
      </c>
      <c r="U993" s="40">
        <f>IF(D993="","",VLOOKUP(D993,'produto-estoque-total-7'!A:AB,11,0))</f>
        <v/>
      </c>
      <c r="V993" s="41">
        <f>IF(D993="","",IFERROR(VLOOKUP(D993,'produto-entrada-7'!A:M,10,0),0))</f>
        <v/>
      </c>
      <c r="W993" s="42" t="n"/>
      <c r="X993" s="39">
        <f>IF(D993="","",VLOOKUP(D993,'produto-estoque-total-7'!A:AB,8,0))</f>
        <v/>
      </c>
      <c r="Y993" s="39">
        <f>IF(D993="","",VLOOKUP(D993,'produto-estoque-total-7'!A:AB,9,0))</f>
        <v/>
      </c>
      <c r="Z993" s="39">
        <f>IF(D993="","",VLOOKUP(D993,'produto-estoque-total-7'!A:AB,10,0))</f>
        <v/>
      </c>
      <c r="AA993" s="39">
        <f>IFERROR(IF(D993="","",VLOOKUP(D993,'produto-venda-7'!B:N,4,0)),0)</f>
        <v/>
      </c>
      <c r="AB993" s="39">
        <f>IFERROR(IF(D993="","",VLOOKUP(D993,'produto-venda-7'!B:N,5,0)),0)</f>
        <v/>
      </c>
      <c r="AC993" s="39">
        <f>IF(D993="","",IFERROR(AA993/90,0))</f>
        <v/>
      </c>
      <c r="AD993" s="36">
        <f>IF(D993="","",IFERROR(VLOOKUP(D993,'produto-entrada-7'!A:M,4,0),0))</f>
        <v/>
      </c>
      <c r="AE993" s="36">
        <f>IFERROR(IF(D993="","",VLOOKUP(D993,'produto-venda-7'!B:N,10,0)),0)</f>
        <v/>
      </c>
      <c r="AF993" s="36">
        <f>IF(D993="","",IFERROR(VLOOKUP(D993,'produto-entrada-7'!A:M,11,0),0))</f>
        <v/>
      </c>
      <c r="AG993" s="1">
        <f>IF(D993="","",IFERROR(VLOOKUP(D993,'produto-entrada-7'!A:M,12,0),0))</f>
        <v/>
      </c>
      <c r="AH993" s="1">
        <f>IF(D993="","",IFERROR(VLOOKUP(D993,'produto-entrada-7'!A:M,13,0),0))</f>
        <v/>
      </c>
      <c r="AI993" s="36">
        <f>IFERROR(IF(D993="","",VLOOKUP(D993,'produto-venda-7'!B:N,11,0)),0)</f>
        <v/>
      </c>
      <c r="AJ993" s="43">
        <f>IF(D993="","",IFERROR(AI993*AB993,0))</f>
        <v/>
      </c>
      <c r="AK993" s="44">
        <f>IFERROR(IF(D993="","",VLOOKUP(F993,'ANALISE FORNECEDOR'!$A:$I,8,0)),"")</f>
        <v/>
      </c>
      <c r="AL993" s="44">
        <f>IF(D993="","",AVERAGE(AM993,AK993))</f>
        <v/>
      </c>
      <c r="AM993" s="44">
        <f>IFERROR(IF(D993="","",VLOOKUP(F993,'ANALISE FORNECEDOR'!$A:$I,9,0)),"")</f>
        <v/>
      </c>
      <c r="AN993" s="45">
        <f>IF(D993="","",IF(Y993&gt;12,AI993*(U993+Y993),AI993*U993))</f>
        <v/>
      </c>
      <c r="AO993" s="45">
        <f>IF(D993="","",IF(Y993&gt;12,AI993*(U993+V993+Y993),AI993*(U993+V993)))</f>
        <v/>
      </c>
      <c r="AP993" s="46">
        <f>IF(D993="","",IF(Y993&gt;12,AG993*(U993+Y993),AG993*U993))</f>
        <v/>
      </c>
      <c r="AQ993" s="46">
        <f>IF(D993="","",IF(Y993&gt;12,AG993*(U993+V993+Y993),AG993*(U993+V993)))</f>
        <v/>
      </c>
      <c r="AR993" s="46">
        <f>IF(D993="","",IF(OR(R993="A",R993="AA",R993="AAA"),AP993,0))</f>
        <v/>
      </c>
      <c r="AS993" s="46">
        <f>IF(D993="","",IF(R993="B",AP993,0))</f>
        <v/>
      </c>
      <c r="AT993" s="46">
        <f>IF(D993="","",IF(R993="C",AP993,0))</f>
        <v/>
      </c>
      <c r="AU993" s="47">
        <f>IF(D993="","",IFERROR(AN993/AJ993,0))</f>
        <v/>
      </c>
      <c r="AV993" s="47">
        <f>IF(D993="","",IFERROR(((AO993)/AJ993),0))</f>
        <v/>
      </c>
      <c r="AW993" s="48">
        <f>IF(D993="","",IF(OR(S993="S",NOT(AND(ISNUMBER(AC993),ISNUMBER(AL993),AC993*AL993&gt;=0))),0,AC993*AL993))</f>
        <v/>
      </c>
      <c r="AX993" s="49">
        <f>IFERROR(IF(D993="","",AW993*AG993),0)</f>
        <v/>
      </c>
      <c r="AY993" s="48">
        <f>IF(D993="","",IF(OR(S993="S",NOT(AND(ISNUMBER(AC993),ISNUMBER(AK993),AC993*AK993&gt;=0))),0,AC993*AK993))</f>
        <v/>
      </c>
      <c r="AZ993" s="48">
        <f>IFERROR(IF(D993="","",IF(AY993=0,0,IF(((AY993)-(U993+Y993))&lt;0,0,(AY993)-U993))),0)</f>
        <v/>
      </c>
      <c r="BA993" s="49">
        <f>IF(D993="","",AZ993*AG993)</f>
        <v/>
      </c>
      <c r="BB993" s="49">
        <f>IF(D993="","",IF(OR(R993="A",R993="AA",R993="AAA"),BA993,0))</f>
        <v/>
      </c>
      <c r="BC993" s="49">
        <f>IF(D993="","",IF(R993="B",BA993,0))</f>
        <v/>
      </c>
      <c r="BD993" s="49">
        <f>IF(D993="","",IF(R993="B",BA993,0))</f>
        <v/>
      </c>
      <c r="BE993" s="49">
        <f>IF(D993="","",IF(S993="S",
1,
IF(AC993=0,
1,
IF(
IFERROR(((U993+Y993)*AG993)/((AC993*AK993)*AG993),0)&lt;0,
0,
IF(
IFERROR(((U993+Y993)*AG993)/((AC993*AK993)*AG993),0)&gt;1,
1,
IFERROR(((U993+Y993)*AG993)/((AC993*AK993)*AG993),0)
)
)
)
))</f>
        <v/>
      </c>
      <c r="BF993" s="49">
        <f>IF(D993="","",IF(S993="S",
1,
IF(AC993=0,
1,
IF(
IFERROR(((U993+V993+Y993)*AG993)/((AC993*AK993)*AG993),0)&lt;0,
0,
IF(
IFERROR(((U993+V993+Y993)*AG993)/((AC993*AK993)*AG993),0)&gt;1,
1,
IFERROR(((U993+V993+Y993)*AG993)/((AC993*AK993)*AG993),0)
)
)
)
))</f>
        <v/>
      </c>
      <c r="BG993" s="50">
        <f>IF(D993="","",IF(S993="S",0,IF(AND(ISNUMBER(AC993),ISNUMBER(AM993)),IF(OR(AC993*AM993&lt;0,ISERR(AC993*AM993)),0,AC993*AM993),0)))</f>
        <v/>
      </c>
      <c r="BH993" s="50">
        <f>IF(D993="","",IF(BY993&gt;TODAY()-60,0,IF(Y993&gt;12,MAX(0,(U993+Y993)-BG993),MAX(0,U993-BG993))))</f>
        <v/>
      </c>
      <c r="BI993" s="51">
        <f>IF(D993="","",BH993*AG993)</f>
        <v/>
      </c>
      <c r="BJ993" s="51">
        <f>IF(D993="","",IF(OR(R993="A",R993="AA",R993="AAA"),BI993,0))</f>
        <v/>
      </c>
      <c r="BK993" s="51">
        <f>IF(D993="","",IF(R993="B",BI993,0))</f>
        <v/>
      </c>
      <c r="BL993" s="51">
        <f>IF(D993="","",IF(R993="C",BI993,0))</f>
        <v/>
      </c>
      <c r="BM993" s="51">
        <f>IF(D993="","",IFERROR(MAX(0,MIN(BI993/AP993,1)),0))</f>
        <v/>
      </c>
      <c r="BN993" s="52">
        <f>IF(D993="","",AB993*AG993)</f>
        <v/>
      </c>
      <c r="BO993" s="52">
        <f>IF(D993="","",(U993+V993+X993)*AG993)</f>
        <v/>
      </c>
      <c r="BP993" s="52">
        <f>IF(D993="","",(AB993*3)*AG993)</f>
        <v/>
      </c>
      <c r="BQ993" s="52">
        <f>IF(D993="","",IF(BO993-BP993&gt;0,0,BO993-BP993))</f>
        <v/>
      </c>
      <c r="BR993" s="52">
        <f>IF(D993="","",IF(BO993-BP993-BN993&gt;0,0,BO993-BP993-BN993))</f>
        <v/>
      </c>
      <c r="BS993" s="53">
        <f>IF(D993="","",IFERROR(AB993*AI993,0))</f>
        <v/>
      </c>
      <c r="BT993" s="53">
        <f>IF(D993="","",IFERROR(IF(X993&gt;12, AI993*(U993+V993+X993), AI993*(U993+V993)),0))</f>
        <v/>
      </c>
      <c r="BU993" s="53">
        <f>IF(D993="","",IFERROR(((AB993*3)*AI993),0))</f>
        <v/>
      </c>
      <c r="BV993" s="53">
        <f>IF(D993="","",IF(BT993-BU993&gt;0,0,BT993-BU993))</f>
        <v/>
      </c>
      <c r="BW993" s="53">
        <f>IF(D993="","",IF(BT993-BU993-BS993&gt;0,0,BT993-BU993-BS993))</f>
        <v/>
      </c>
      <c r="BX993" s="36">
        <f>IF(D993="","",IFERROR(VLOOKUP(D993,'produto-entrada-7'!A:M,3,0),"SEM PEDIDO"))</f>
        <v/>
      </c>
      <c r="BY993" s="36">
        <f>IF(D993="","",VLOOKUP(D993,'produto-estoque-total-7'!A:AB,25,0))</f>
        <v/>
      </c>
      <c r="BZ993" s="36">
        <f>IF(D993="","",IFERROR(VLOOKUP(D993,'produto-estoque-total-7'!A:AB,26,0)/100,0))</f>
        <v/>
      </c>
      <c r="CA993" s="36">
        <f>IF(D993="","",IFERROR(VLOOKUP(D993,'produto-estoque-total-7'!A:AB,27,0)/100,0))</f>
        <v/>
      </c>
      <c r="CB993" s="41">
        <f>IF(D993="","",V993*AF993)</f>
        <v/>
      </c>
      <c r="CC993" s="41">
        <f>IF(D993="","",V993*AI993)</f>
        <v/>
      </c>
      <c r="CD993" s="54">
        <f>IF(D993="","",VLOOKUP(D993,'produto-estoque-total-7'!A:AB,28,0))</f>
        <v/>
      </c>
    </row>
    <row r="994">
      <c r="A994" s="36">
        <f>IF(D994="","",VLOOKUP(D994,'produto-estoque-total-7'!A:AB,3,0))</f>
        <v/>
      </c>
      <c r="B994" s="1">
        <f>IF(D994="","",VLOOKUP(D994,'produto-estoque-total-7'!A:AB,12,0))</f>
        <v/>
      </c>
      <c r="C994" s="1">
        <f>IF(D994="","",VLOOKUP(D994,'produto-estoque-total-7'!A:AB,2,0))</f>
        <v/>
      </c>
      <c r="D994" s="37">
        <f>IFERROR(IF('produto-estoque-total-7'!A993="","",'produto-estoque-total-7'!A993),"")</f>
        <v/>
      </c>
      <c r="E994" s="1">
        <f>IF(D994="","",VLOOKUP(D994,'produto-estoque-total-7'!A:AB,4,0))</f>
        <v/>
      </c>
      <c r="F994" s="36">
        <f>IF(D994="","",VLOOKUP(D994,'produto-estoque-total-7'!A:AB,13,0))</f>
        <v/>
      </c>
      <c r="G994" s="1">
        <f>IF(F994="","",VLOOKUP(F994,'FORNECEDORES X COMPRADOR'!A:D,4,0))</f>
        <v/>
      </c>
      <c r="H994" s="1">
        <f>IF(F994="","",VLOOKUP(F994,'FORNECEDORES X COMPRADOR'!A:E,5,0))</f>
        <v/>
      </c>
      <c r="I994" s="36">
        <f>IF(D994="","",VLOOKUP(D994,'produto-estoque-total-7'!A:AB,15,0))</f>
        <v/>
      </c>
      <c r="J994" s="36">
        <f>IF(D994="","",VLOOKUP(D994,'produto-estoque-total-7'!A:AB,19,0))</f>
        <v/>
      </c>
      <c r="K994" s="1">
        <f>IF(D994="","",VLOOKUP(D994,'produto-estoque-total-7'!A:AB,20,0))</f>
        <v/>
      </c>
      <c r="L994" s="36">
        <f>IF(D994="","",VLOOKUP(D994,'produto-estoque-total-7'!A:AB,17,0))</f>
        <v/>
      </c>
      <c r="M994" s="1">
        <f>IF(D994="","",VLOOKUP(D994,'produto-estoque-total-7'!A:AB,18,0))</f>
        <v/>
      </c>
      <c r="N994" s="36">
        <f>IF(D994="","",VLOOKUP(D994,'produto-estoque-total-7'!A:AB,21,0))</f>
        <v/>
      </c>
      <c r="O994" s="1">
        <f>IF(D994="","",VLOOKUP(D994,'produto-estoque-total-7'!A:AB,22,0))</f>
        <v/>
      </c>
      <c r="P994" s="36">
        <f>IF(D994="","",VLOOKUP(D994,'produto-estoque-total-7'!A:AB,23,0))</f>
        <v/>
      </c>
      <c r="Q994" s="1">
        <f>IF(D994="","",VLOOKUP(D994,'produto-estoque-total-7'!A:AB,24,0))</f>
        <v/>
      </c>
      <c r="R994" s="38">
        <f>IFERROR(IF(D994="","",VLOOKUP(D994,'produto-venda-7'!B:N,13,0)),"C")</f>
        <v/>
      </c>
      <c r="S994" s="39">
        <f>IF(D994="","",VLOOKUP(D994,'produto-estoque-total-7'!A:AB,6,0))</f>
        <v/>
      </c>
      <c r="T994" s="39">
        <f>IF(D994="","",VLOOKUP(D994,'produto-estoque-total-7'!A:AB,5,0))</f>
        <v/>
      </c>
      <c r="U994" s="40">
        <f>IF(D994="","",VLOOKUP(D994,'produto-estoque-total-7'!A:AB,11,0))</f>
        <v/>
      </c>
      <c r="V994" s="41">
        <f>IF(D994="","",IFERROR(VLOOKUP(D994,'produto-entrada-7'!A:M,10,0),0))</f>
        <v/>
      </c>
      <c r="W994" s="42" t="n"/>
      <c r="X994" s="39">
        <f>IF(D994="","",VLOOKUP(D994,'produto-estoque-total-7'!A:AB,8,0))</f>
        <v/>
      </c>
      <c r="Y994" s="39">
        <f>IF(D994="","",VLOOKUP(D994,'produto-estoque-total-7'!A:AB,9,0))</f>
        <v/>
      </c>
      <c r="Z994" s="39">
        <f>IF(D994="","",VLOOKUP(D994,'produto-estoque-total-7'!A:AB,10,0))</f>
        <v/>
      </c>
      <c r="AA994" s="39">
        <f>IFERROR(IF(D994="","",VLOOKUP(D994,'produto-venda-7'!B:N,4,0)),0)</f>
        <v/>
      </c>
      <c r="AB994" s="39">
        <f>IFERROR(IF(D994="","",VLOOKUP(D994,'produto-venda-7'!B:N,5,0)),0)</f>
        <v/>
      </c>
      <c r="AC994" s="39">
        <f>IF(D994="","",IFERROR(AA994/90,0))</f>
        <v/>
      </c>
      <c r="AD994" s="36">
        <f>IF(D994="","",IFERROR(VLOOKUP(D994,'produto-entrada-7'!A:M,4,0),0))</f>
        <v/>
      </c>
      <c r="AE994" s="36">
        <f>IFERROR(IF(D994="","",VLOOKUP(D994,'produto-venda-7'!B:N,10,0)),0)</f>
        <v/>
      </c>
      <c r="AF994" s="36">
        <f>IF(D994="","",IFERROR(VLOOKUP(D994,'produto-entrada-7'!A:M,11,0),0))</f>
        <v/>
      </c>
      <c r="AG994" s="1">
        <f>IF(D994="","",IFERROR(VLOOKUP(D994,'produto-entrada-7'!A:M,12,0),0))</f>
        <v/>
      </c>
      <c r="AH994" s="1">
        <f>IF(D994="","",IFERROR(VLOOKUP(D994,'produto-entrada-7'!A:M,13,0),0))</f>
        <v/>
      </c>
      <c r="AI994" s="36">
        <f>IFERROR(IF(D994="","",VLOOKUP(D994,'produto-venda-7'!B:N,11,0)),0)</f>
        <v/>
      </c>
      <c r="AJ994" s="43">
        <f>IF(D994="","",IFERROR(AI994*AB994,0))</f>
        <v/>
      </c>
      <c r="AK994" s="44">
        <f>IFERROR(IF(D994="","",VLOOKUP(F994,'ANALISE FORNECEDOR'!$A:$I,8,0)),"")</f>
        <v/>
      </c>
      <c r="AL994" s="44">
        <f>IF(D994="","",AVERAGE(AM994,AK994))</f>
        <v/>
      </c>
      <c r="AM994" s="44">
        <f>IFERROR(IF(D994="","",VLOOKUP(F994,'ANALISE FORNECEDOR'!$A:$I,9,0)),"")</f>
        <v/>
      </c>
      <c r="AN994" s="45">
        <f>IF(D994="","",IF(Y994&gt;12,AI994*(U994+Y994),AI994*U994))</f>
        <v/>
      </c>
      <c r="AO994" s="45">
        <f>IF(D994="","",IF(Y994&gt;12,AI994*(U994+V994+Y994),AI994*(U994+V994)))</f>
        <v/>
      </c>
      <c r="AP994" s="46">
        <f>IF(D994="","",IF(Y994&gt;12,AG994*(U994+Y994),AG994*U994))</f>
        <v/>
      </c>
      <c r="AQ994" s="46">
        <f>IF(D994="","",IF(Y994&gt;12,AG994*(U994+V994+Y994),AG994*(U994+V994)))</f>
        <v/>
      </c>
      <c r="AR994" s="46">
        <f>IF(D994="","",IF(OR(R994="A",R994="AA",R994="AAA"),AP994,0))</f>
        <v/>
      </c>
      <c r="AS994" s="46">
        <f>IF(D994="","",IF(R994="B",AP994,0))</f>
        <v/>
      </c>
      <c r="AT994" s="46">
        <f>IF(D994="","",IF(R994="C",AP994,0))</f>
        <v/>
      </c>
      <c r="AU994" s="47">
        <f>IF(D994="","",IFERROR(AN994/AJ994,0))</f>
        <v/>
      </c>
      <c r="AV994" s="47">
        <f>IF(D994="","",IFERROR(((AO994)/AJ994),0))</f>
        <v/>
      </c>
      <c r="AW994" s="48">
        <f>IF(D994="","",IF(OR(S994="S",NOT(AND(ISNUMBER(AC994),ISNUMBER(AL994),AC994*AL994&gt;=0))),0,AC994*AL994))</f>
        <v/>
      </c>
      <c r="AX994" s="49">
        <f>IFERROR(IF(D994="","",AW994*AG994),0)</f>
        <v/>
      </c>
      <c r="AY994" s="48">
        <f>IF(D994="","",IF(OR(S994="S",NOT(AND(ISNUMBER(AC994),ISNUMBER(AK994),AC994*AK994&gt;=0))),0,AC994*AK994))</f>
        <v/>
      </c>
      <c r="AZ994" s="48">
        <f>IFERROR(IF(D994="","",IF(AY994=0,0,IF(((AY994)-(U994+Y994))&lt;0,0,(AY994)-U994))),0)</f>
        <v/>
      </c>
      <c r="BA994" s="49">
        <f>IF(D994="","",AZ994*AG994)</f>
        <v/>
      </c>
      <c r="BB994" s="49">
        <f>IF(D994="","",IF(OR(R994="A",R994="AA",R994="AAA"),BA994,0))</f>
        <v/>
      </c>
      <c r="BC994" s="49">
        <f>IF(D994="","",IF(R994="B",BA994,0))</f>
        <v/>
      </c>
      <c r="BD994" s="49">
        <f>IF(D994="","",IF(R994="B",BA994,0))</f>
        <v/>
      </c>
      <c r="BE994" s="49">
        <f>IF(D994="","",IF(S994="S",
1,
IF(AC994=0,
1,
IF(
IFERROR(((U994+Y994)*AG994)/((AC994*AK994)*AG994),0)&lt;0,
0,
IF(
IFERROR(((U994+Y994)*AG994)/((AC994*AK994)*AG994),0)&gt;1,
1,
IFERROR(((U994+Y994)*AG994)/((AC994*AK994)*AG994),0)
)
)
)
))</f>
        <v/>
      </c>
      <c r="BF994" s="49">
        <f>IF(D994="","",IF(S994="S",
1,
IF(AC994=0,
1,
IF(
IFERROR(((U994+V994+Y994)*AG994)/((AC994*AK994)*AG994),0)&lt;0,
0,
IF(
IFERROR(((U994+V994+Y994)*AG994)/((AC994*AK994)*AG994),0)&gt;1,
1,
IFERROR(((U994+V994+Y994)*AG994)/((AC994*AK994)*AG994),0)
)
)
)
))</f>
        <v/>
      </c>
      <c r="BG994" s="50">
        <f>IF(D994="","",IF(S994="S",0,IF(AND(ISNUMBER(AC994),ISNUMBER(AM994)),IF(OR(AC994*AM994&lt;0,ISERR(AC994*AM994)),0,AC994*AM994),0)))</f>
        <v/>
      </c>
      <c r="BH994" s="50">
        <f>IF(D994="","",IF(BY994&gt;TODAY()-60,0,IF(Y994&gt;12,MAX(0,(U994+Y994)-BG994),MAX(0,U994-BG994))))</f>
        <v/>
      </c>
      <c r="BI994" s="51">
        <f>IF(D994="","",BH994*AG994)</f>
        <v/>
      </c>
      <c r="BJ994" s="51">
        <f>IF(D994="","",IF(OR(R994="A",R994="AA",R994="AAA"),BI994,0))</f>
        <v/>
      </c>
      <c r="BK994" s="51">
        <f>IF(D994="","",IF(R994="B",BI994,0))</f>
        <v/>
      </c>
      <c r="BL994" s="51">
        <f>IF(D994="","",IF(R994="C",BI994,0))</f>
        <v/>
      </c>
      <c r="BM994" s="51">
        <f>IF(D994="","",IFERROR(MAX(0,MIN(BI994/AP994,1)),0))</f>
        <v/>
      </c>
      <c r="BN994" s="52">
        <f>IF(D994="","",AB994*AG994)</f>
        <v/>
      </c>
      <c r="BO994" s="52">
        <f>IF(D994="","",(U994+V994+X994)*AG994)</f>
        <v/>
      </c>
      <c r="BP994" s="52">
        <f>IF(D994="","",(AB994*3)*AG994)</f>
        <v/>
      </c>
      <c r="BQ994" s="52">
        <f>IF(D994="","",IF(BO994-BP994&gt;0,0,BO994-BP994))</f>
        <v/>
      </c>
      <c r="BR994" s="52">
        <f>IF(D994="","",IF(BO994-BP994-BN994&gt;0,0,BO994-BP994-BN994))</f>
        <v/>
      </c>
      <c r="BS994" s="53">
        <f>IF(D994="","",IFERROR(AB994*AI994,0))</f>
        <v/>
      </c>
      <c r="BT994" s="53">
        <f>IF(D994="","",IFERROR(IF(X994&gt;12, AI994*(U994+V994+X994), AI994*(U994+V994)),0))</f>
        <v/>
      </c>
      <c r="BU994" s="53">
        <f>IF(D994="","",IFERROR(((AB994*3)*AI994),0))</f>
        <v/>
      </c>
      <c r="BV994" s="53">
        <f>IF(D994="","",IF(BT994-BU994&gt;0,0,BT994-BU994))</f>
        <v/>
      </c>
      <c r="BW994" s="53">
        <f>IF(D994="","",IF(BT994-BU994-BS994&gt;0,0,BT994-BU994-BS994))</f>
        <v/>
      </c>
      <c r="BX994" s="36">
        <f>IF(D994="","",IFERROR(VLOOKUP(D994,'produto-entrada-7'!A:M,3,0),"SEM PEDIDO"))</f>
        <v/>
      </c>
      <c r="BY994" s="36">
        <f>IF(D994="","",VLOOKUP(D994,'produto-estoque-total-7'!A:AB,25,0))</f>
        <v/>
      </c>
      <c r="BZ994" s="36">
        <f>IF(D994="","",IFERROR(VLOOKUP(D994,'produto-estoque-total-7'!A:AB,26,0)/100,0))</f>
        <v/>
      </c>
      <c r="CA994" s="36">
        <f>IF(D994="","",IFERROR(VLOOKUP(D994,'produto-estoque-total-7'!A:AB,27,0)/100,0))</f>
        <v/>
      </c>
      <c r="CB994" s="41">
        <f>IF(D994="","",V994*AF994)</f>
        <v/>
      </c>
      <c r="CC994" s="41">
        <f>IF(D994="","",V994*AI994)</f>
        <v/>
      </c>
      <c r="CD994" s="54">
        <f>IF(D994="","",VLOOKUP(D994,'produto-estoque-total-7'!A:AB,28,0))</f>
        <v/>
      </c>
    </row>
    <row r="995">
      <c r="A995" s="36">
        <f>IF(D995="","",VLOOKUP(D995,'produto-estoque-total-7'!A:AB,3,0))</f>
        <v/>
      </c>
      <c r="B995" s="1">
        <f>IF(D995="","",VLOOKUP(D995,'produto-estoque-total-7'!A:AB,12,0))</f>
        <v/>
      </c>
      <c r="C995" s="1">
        <f>IF(D995="","",VLOOKUP(D995,'produto-estoque-total-7'!A:AB,2,0))</f>
        <v/>
      </c>
      <c r="D995" s="37">
        <f>IFERROR(IF('produto-estoque-total-7'!A994="","",'produto-estoque-total-7'!A994),"")</f>
        <v/>
      </c>
      <c r="E995" s="1">
        <f>IF(D995="","",VLOOKUP(D995,'produto-estoque-total-7'!A:AB,4,0))</f>
        <v/>
      </c>
      <c r="F995" s="36">
        <f>IF(D995="","",VLOOKUP(D995,'produto-estoque-total-7'!A:AB,13,0))</f>
        <v/>
      </c>
      <c r="G995" s="1">
        <f>IF(F995="","",VLOOKUP(F995,'FORNECEDORES X COMPRADOR'!A:D,4,0))</f>
        <v/>
      </c>
      <c r="H995" s="1">
        <f>IF(F995="","",VLOOKUP(F995,'FORNECEDORES X COMPRADOR'!A:E,5,0))</f>
        <v/>
      </c>
      <c r="I995" s="36">
        <f>IF(D995="","",VLOOKUP(D995,'produto-estoque-total-7'!A:AB,15,0))</f>
        <v/>
      </c>
      <c r="J995" s="36">
        <f>IF(D995="","",VLOOKUP(D995,'produto-estoque-total-7'!A:AB,19,0))</f>
        <v/>
      </c>
      <c r="K995" s="1">
        <f>IF(D995="","",VLOOKUP(D995,'produto-estoque-total-7'!A:AB,20,0))</f>
        <v/>
      </c>
      <c r="L995" s="36">
        <f>IF(D995="","",VLOOKUP(D995,'produto-estoque-total-7'!A:AB,17,0))</f>
        <v/>
      </c>
      <c r="M995" s="1">
        <f>IF(D995="","",VLOOKUP(D995,'produto-estoque-total-7'!A:AB,18,0))</f>
        <v/>
      </c>
      <c r="N995" s="36">
        <f>IF(D995="","",VLOOKUP(D995,'produto-estoque-total-7'!A:AB,21,0))</f>
        <v/>
      </c>
      <c r="O995" s="1">
        <f>IF(D995="","",VLOOKUP(D995,'produto-estoque-total-7'!A:AB,22,0))</f>
        <v/>
      </c>
      <c r="P995" s="36">
        <f>IF(D995="","",VLOOKUP(D995,'produto-estoque-total-7'!A:AB,23,0))</f>
        <v/>
      </c>
      <c r="Q995" s="1">
        <f>IF(D995="","",VLOOKUP(D995,'produto-estoque-total-7'!A:AB,24,0))</f>
        <v/>
      </c>
      <c r="R995" s="38">
        <f>IFERROR(IF(D995="","",VLOOKUP(D995,'produto-venda-7'!B:N,13,0)),"C")</f>
        <v/>
      </c>
      <c r="S995" s="39">
        <f>IF(D995="","",VLOOKUP(D995,'produto-estoque-total-7'!A:AB,6,0))</f>
        <v/>
      </c>
      <c r="T995" s="39">
        <f>IF(D995="","",VLOOKUP(D995,'produto-estoque-total-7'!A:AB,5,0))</f>
        <v/>
      </c>
      <c r="U995" s="40">
        <f>IF(D995="","",VLOOKUP(D995,'produto-estoque-total-7'!A:AB,11,0))</f>
        <v/>
      </c>
      <c r="V995" s="41">
        <f>IF(D995="","",IFERROR(VLOOKUP(D995,'produto-entrada-7'!A:M,10,0),0))</f>
        <v/>
      </c>
      <c r="W995" s="42" t="n"/>
      <c r="X995" s="39">
        <f>IF(D995="","",VLOOKUP(D995,'produto-estoque-total-7'!A:AB,8,0))</f>
        <v/>
      </c>
      <c r="Y995" s="39">
        <f>IF(D995="","",VLOOKUP(D995,'produto-estoque-total-7'!A:AB,9,0))</f>
        <v/>
      </c>
      <c r="Z995" s="39">
        <f>IF(D995="","",VLOOKUP(D995,'produto-estoque-total-7'!A:AB,10,0))</f>
        <v/>
      </c>
      <c r="AA995" s="39">
        <f>IFERROR(IF(D995="","",VLOOKUP(D995,'produto-venda-7'!B:N,4,0)),0)</f>
        <v/>
      </c>
      <c r="AB995" s="39">
        <f>IFERROR(IF(D995="","",VLOOKUP(D995,'produto-venda-7'!B:N,5,0)),0)</f>
        <v/>
      </c>
      <c r="AC995" s="39">
        <f>IF(D995="","",IFERROR(AA995/90,0))</f>
        <v/>
      </c>
      <c r="AD995" s="36">
        <f>IF(D995="","",IFERROR(VLOOKUP(D995,'produto-entrada-7'!A:M,4,0),0))</f>
        <v/>
      </c>
      <c r="AE995" s="36">
        <f>IFERROR(IF(D995="","",VLOOKUP(D995,'produto-venda-7'!B:N,10,0)),0)</f>
        <v/>
      </c>
      <c r="AF995" s="36">
        <f>IF(D995="","",IFERROR(VLOOKUP(D995,'produto-entrada-7'!A:M,11,0),0))</f>
        <v/>
      </c>
      <c r="AG995" s="1">
        <f>IF(D995="","",IFERROR(VLOOKUP(D995,'produto-entrada-7'!A:M,12,0),0))</f>
        <v/>
      </c>
      <c r="AH995" s="1">
        <f>IF(D995="","",IFERROR(VLOOKUP(D995,'produto-entrada-7'!A:M,13,0),0))</f>
        <v/>
      </c>
      <c r="AI995" s="36">
        <f>IFERROR(IF(D995="","",VLOOKUP(D995,'produto-venda-7'!B:N,11,0)),0)</f>
        <v/>
      </c>
      <c r="AJ995" s="43">
        <f>IF(D995="","",IFERROR(AI995*AB995,0))</f>
        <v/>
      </c>
      <c r="AK995" s="44">
        <f>IFERROR(IF(D995="","",VLOOKUP(F995,'ANALISE FORNECEDOR'!$A:$I,8,0)),"")</f>
        <v/>
      </c>
      <c r="AL995" s="44">
        <f>IF(D995="","",AVERAGE(AM995,AK995))</f>
        <v/>
      </c>
      <c r="AM995" s="44">
        <f>IFERROR(IF(D995="","",VLOOKUP(F995,'ANALISE FORNECEDOR'!$A:$I,9,0)),"")</f>
        <v/>
      </c>
      <c r="AN995" s="45">
        <f>IF(D995="","",IF(Y995&gt;12,AI995*(U995+Y995),AI995*U995))</f>
        <v/>
      </c>
      <c r="AO995" s="45">
        <f>IF(D995="","",IF(Y995&gt;12,AI995*(U995+V995+Y995),AI995*(U995+V995)))</f>
        <v/>
      </c>
      <c r="AP995" s="46">
        <f>IF(D995="","",IF(Y995&gt;12,AG995*(U995+Y995),AG995*U995))</f>
        <v/>
      </c>
      <c r="AQ995" s="46">
        <f>IF(D995="","",IF(Y995&gt;12,AG995*(U995+V995+Y995),AG995*(U995+V995)))</f>
        <v/>
      </c>
      <c r="AR995" s="46">
        <f>IF(D995="","",IF(OR(R995="A",R995="AA",R995="AAA"),AP995,0))</f>
        <v/>
      </c>
      <c r="AS995" s="46">
        <f>IF(D995="","",IF(R995="B",AP995,0))</f>
        <v/>
      </c>
      <c r="AT995" s="46">
        <f>IF(D995="","",IF(R995="C",AP995,0))</f>
        <v/>
      </c>
      <c r="AU995" s="47">
        <f>IF(D995="","",IFERROR(AN995/AJ995,0))</f>
        <v/>
      </c>
      <c r="AV995" s="47">
        <f>IF(D995="","",IFERROR(((AO995)/AJ995),0))</f>
        <v/>
      </c>
      <c r="AW995" s="48">
        <f>IF(D995="","",IF(OR(S995="S",NOT(AND(ISNUMBER(AC995),ISNUMBER(AL995),AC995*AL995&gt;=0))),0,AC995*AL995))</f>
        <v/>
      </c>
      <c r="AX995" s="49">
        <f>IFERROR(IF(D995="","",AW995*AG995),0)</f>
        <v/>
      </c>
      <c r="AY995" s="48">
        <f>IF(D995="","",IF(OR(S995="S",NOT(AND(ISNUMBER(AC995),ISNUMBER(AK995),AC995*AK995&gt;=0))),0,AC995*AK995))</f>
        <v/>
      </c>
      <c r="AZ995" s="48">
        <f>IFERROR(IF(D995="","",IF(AY995=0,0,IF(((AY995)-(U995+Y995))&lt;0,0,(AY995)-U995))),0)</f>
        <v/>
      </c>
      <c r="BA995" s="49">
        <f>IF(D995="","",AZ995*AG995)</f>
        <v/>
      </c>
      <c r="BB995" s="49">
        <f>IF(D995="","",IF(OR(R995="A",R995="AA",R995="AAA"),BA995,0))</f>
        <v/>
      </c>
      <c r="BC995" s="49">
        <f>IF(D995="","",IF(R995="B",BA995,0))</f>
        <v/>
      </c>
      <c r="BD995" s="49">
        <f>IF(D995="","",IF(R995="B",BA995,0))</f>
        <v/>
      </c>
      <c r="BE995" s="49">
        <f>IF(D995="","",IF(S995="S",
1,
IF(AC995=0,
1,
IF(
IFERROR(((U995+Y995)*AG995)/((AC995*AK995)*AG995),0)&lt;0,
0,
IF(
IFERROR(((U995+Y995)*AG995)/((AC995*AK995)*AG995),0)&gt;1,
1,
IFERROR(((U995+Y995)*AG995)/((AC995*AK995)*AG995),0)
)
)
)
))</f>
        <v/>
      </c>
      <c r="BF995" s="49">
        <f>IF(D995="","",IF(S995="S",
1,
IF(AC995=0,
1,
IF(
IFERROR(((U995+V995+Y995)*AG995)/((AC995*AK995)*AG995),0)&lt;0,
0,
IF(
IFERROR(((U995+V995+Y995)*AG995)/((AC995*AK995)*AG995),0)&gt;1,
1,
IFERROR(((U995+V995+Y995)*AG995)/((AC995*AK995)*AG995),0)
)
)
)
))</f>
        <v/>
      </c>
      <c r="BG995" s="50">
        <f>IF(D995="","",IF(S995="S",0,IF(AND(ISNUMBER(AC995),ISNUMBER(AM995)),IF(OR(AC995*AM995&lt;0,ISERR(AC995*AM995)),0,AC995*AM995),0)))</f>
        <v/>
      </c>
      <c r="BH995" s="50">
        <f>IF(D995="","",IF(BY995&gt;TODAY()-60,0,IF(Y995&gt;12,MAX(0,(U995+Y995)-BG995),MAX(0,U995-BG995))))</f>
        <v/>
      </c>
      <c r="BI995" s="51">
        <f>IF(D995="","",BH995*AG995)</f>
        <v/>
      </c>
      <c r="BJ995" s="51">
        <f>IF(D995="","",IF(OR(R995="A",R995="AA",R995="AAA"),BI995,0))</f>
        <v/>
      </c>
      <c r="BK995" s="51">
        <f>IF(D995="","",IF(R995="B",BI995,0))</f>
        <v/>
      </c>
      <c r="BL995" s="51">
        <f>IF(D995="","",IF(R995="C",BI995,0))</f>
        <v/>
      </c>
      <c r="BM995" s="51">
        <f>IF(D995="","",IFERROR(MAX(0,MIN(BI995/AP995,1)),0))</f>
        <v/>
      </c>
      <c r="BN995" s="52">
        <f>IF(D995="","",AB995*AG995)</f>
        <v/>
      </c>
      <c r="BO995" s="52">
        <f>IF(D995="","",(U995+V995+X995)*AG995)</f>
        <v/>
      </c>
      <c r="BP995" s="52">
        <f>IF(D995="","",(AB995*3)*AG995)</f>
        <v/>
      </c>
      <c r="BQ995" s="52">
        <f>IF(D995="","",IF(BO995-BP995&gt;0,0,BO995-BP995))</f>
        <v/>
      </c>
      <c r="BR995" s="52">
        <f>IF(D995="","",IF(BO995-BP995-BN995&gt;0,0,BO995-BP995-BN995))</f>
        <v/>
      </c>
      <c r="BS995" s="53">
        <f>IF(D995="","",IFERROR(AB995*AI995,0))</f>
        <v/>
      </c>
      <c r="BT995" s="53">
        <f>IF(D995="","",IFERROR(IF(X995&gt;12, AI995*(U995+V995+X995), AI995*(U995+V995)),0))</f>
        <v/>
      </c>
      <c r="BU995" s="53">
        <f>IF(D995="","",IFERROR(((AB995*3)*AI995),0))</f>
        <v/>
      </c>
      <c r="BV995" s="53">
        <f>IF(D995="","",IF(BT995-BU995&gt;0,0,BT995-BU995))</f>
        <v/>
      </c>
      <c r="BW995" s="53">
        <f>IF(D995="","",IF(BT995-BU995-BS995&gt;0,0,BT995-BU995-BS995))</f>
        <v/>
      </c>
      <c r="BX995" s="36">
        <f>IF(D995="","",IFERROR(VLOOKUP(D995,'produto-entrada-7'!A:M,3,0),"SEM PEDIDO"))</f>
        <v/>
      </c>
      <c r="BY995" s="36">
        <f>IF(D995="","",VLOOKUP(D995,'produto-estoque-total-7'!A:AB,25,0))</f>
        <v/>
      </c>
      <c r="BZ995" s="36">
        <f>IF(D995="","",IFERROR(VLOOKUP(D995,'produto-estoque-total-7'!A:AB,26,0)/100,0))</f>
        <v/>
      </c>
      <c r="CA995" s="36">
        <f>IF(D995="","",IFERROR(VLOOKUP(D995,'produto-estoque-total-7'!A:AB,27,0)/100,0))</f>
        <v/>
      </c>
      <c r="CB995" s="41">
        <f>IF(D995="","",V995*AF995)</f>
        <v/>
      </c>
      <c r="CC995" s="41">
        <f>IF(D995="","",V995*AI995)</f>
        <v/>
      </c>
      <c r="CD995" s="54">
        <f>IF(D995="","",VLOOKUP(D995,'produto-estoque-total-7'!A:AB,28,0))</f>
        <v/>
      </c>
    </row>
    <row r="996">
      <c r="A996" s="36">
        <f>IF(D996="","",VLOOKUP(D996,'produto-estoque-total-7'!A:AB,3,0))</f>
        <v/>
      </c>
      <c r="B996" s="1">
        <f>IF(D996="","",VLOOKUP(D996,'produto-estoque-total-7'!A:AB,12,0))</f>
        <v/>
      </c>
      <c r="C996" s="1">
        <f>IF(D996="","",VLOOKUP(D996,'produto-estoque-total-7'!A:AB,2,0))</f>
        <v/>
      </c>
      <c r="D996" s="37">
        <f>IFERROR(IF('produto-estoque-total-7'!A995="","",'produto-estoque-total-7'!A995),"")</f>
        <v/>
      </c>
      <c r="E996" s="1">
        <f>IF(D996="","",VLOOKUP(D996,'produto-estoque-total-7'!A:AB,4,0))</f>
        <v/>
      </c>
      <c r="F996" s="36">
        <f>IF(D996="","",VLOOKUP(D996,'produto-estoque-total-7'!A:AB,13,0))</f>
        <v/>
      </c>
      <c r="G996" s="1">
        <f>IF(F996="","",VLOOKUP(F996,'FORNECEDORES X COMPRADOR'!A:D,4,0))</f>
        <v/>
      </c>
      <c r="H996" s="1">
        <f>IF(F996="","",VLOOKUP(F996,'FORNECEDORES X COMPRADOR'!A:E,5,0))</f>
        <v/>
      </c>
      <c r="I996" s="36">
        <f>IF(D996="","",VLOOKUP(D996,'produto-estoque-total-7'!A:AB,15,0))</f>
        <v/>
      </c>
      <c r="J996" s="36">
        <f>IF(D996="","",VLOOKUP(D996,'produto-estoque-total-7'!A:AB,19,0))</f>
        <v/>
      </c>
      <c r="K996" s="1">
        <f>IF(D996="","",VLOOKUP(D996,'produto-estoque-total-7'!A:AB,20,0))</f>
        <v/>
      </c>
      <c r="L996" s="36">
        <f>IF(D996="","",VLOOKUP(D996,'produto-estoque-total-7'!A:AB,17,0))</f>
        <v/>
      </c>
      <c r="M996" s="1">
        <f>IF(D996="","",VLOOKUP(D996,'produto-estoque-total-7'!A:AB,18,0))</f>
        <v/>
      </c>
      <c r="N996" s="36">
        <f>IF(D996="","",VLOOKUP(D996,'produto-estoque-total-7'!A:AB,21,0))</f>
        <v/>
      </c>
      <c r="O996" s="1">
        <f>IF(D996="","",VLOOKUP(D996,'produto-estoque-total-7'!A:AB,22,0))</f>
        <v/>
      </c>
      <c r="P996" s="36">
        <f>IF(D996="","",VLOOKUP(D996,'produto-estoque-total-7'!A:AB,23,0))</f>
        <v/>
      </c>
      <c r="Q996" s="1">
        <f>IF(D996="","",VLOOKUP(D996,'produto-estoque-total-7'!A:AB,24,0))</f>
        <v/>
      </c>
      <c r="R996" s="38">
        <f>IFERROR(IF(D996="","",VLOOKUP(D996,'produto-venda-7'!B:N,13,0)),"C")</f>
        <v/>
      </c>
      <c r="S996" s="39">
        <f>IF(D996="","",VLOOKUP(D996,'produto-estoque-total-7'!A:AB,6,0))</f>
        <v/>
      </c>
      <c r="T996" s="39">
        <f>IF(D996="","",VLOOKUP(D996,'produto-estoque-total-7'!A:AB,5,0))</f>
        <v/>
      </c>
      <c r="U996" s="40">
        <f>IF(D996="","",VLOOKUP(D996,'produto-estoque-total-7'!A:AB,11,0))</f>
        <v/>
      </c>
      <c r="V996" s="41">
        <f>IF(D996="","",IFERROR(VLOOKUP(D996,'produto-entrada-7'!A:M,10,0),0))</f>
        <v/>
      </c>
      <c r="W996" s="42" t="n"/>
      <c r="X996" s="39">
        <f>IF(D996="","",VLOOKUP(D996,'produto-estoque-total-7'!A:AB,8,0))</f>
        <v/>
      </c>
      <c r="Y996" s="39">
        <f>IF(D996="","",VLOOKUP(D996,'produto-estoque-total-7'!A:AB,9,0))</f>
        <v/>
      </c>
      <c r="Z996" s="39">
        <f>IF(D996="","",VLOOKUP(D996,'produto-estoque-total-7'!A:AB,10,0))</f>
        <v/>
      </c>
      <c r="AA996" s="39">
        <f>IFERROR(IF(D996="","",VLOOKUP(D996,'produto-venda-7'!B:N,4,0)),0)</f>
        <v/>
      </c>
      <c r="AB996" s="39">
        <f>IFERROR(IF(D996="","",VLOOKUP(D996,'produto-venda-7'!B:N,5,0)),0)</f>
        <v/>
      </c>
      <c r="AC996" s="39">
        <f>IF(D996="","",IFERROR(AA996/90,0))</f>
        <v/>
      </c>
      <c r="AD996" s="36">
        <f>IF(D996="","",IFERROR(VLOOKUP(D996,'produto-entrada-7'!A:M,4,0),0))</f>
        <v/>
      </c>
      <c r="AE996" s="36">
        <f>IFERROR(IF(D996="","",VLOOKUP(D996,'produto-venda-7'!B:N,10,0)),0)</f>
        <v/>
      </c>
      <c r="AF996" s="36">
        <f>IF(D996="","",IFERROR(VLOOKUP(D996,'produto-entrada-7'!A:M,11,0),0))</f>
        <v/>
      </c>
      <c r="AG996" s="1">
        <f>IF(D996="","",IFERROR(VLOOKUP(D996,'produto-entrada-7'!A:M,12,0),0))</f>
        <v/>
      </c>
      <c r="AH996" s="1">
        <f>IF(D996="","",IFERROR(VLOOKUP(D996,'produto-entrada-7'!A:M,13,0),0))</f>
        <v/>
      </c>
      <c r="AI996" s="36">
        <f>IFERROR(IF(D996="","",VLOOKUP(D996,'produto-venda-7'!B:N,11,0)),0)</f>
        <v/>
      </c>
      <c r="AJ996" s="43">
        <f>IF(D996="","",IFERROR(AI996*AB996,0))</f>
        <v/>
      </c>
      <c r="AK996" s="44">
        <f>IFERROR(IF(D996="","",VLOOKUP(F996,'ANALISE FORNECEDOR'!$A:$I,8,0)),"")</f>
        <v/>
      </c>
      <c r="AL996" s="44">
        <f>IF(D996="","",AVERAGE(AM996,AK996))</f>
        <v/>
      </c>
      <c r="AM996" s="44">
        <f>IFERROR(IF(D996="","",VLOOKUP(F996,'ANALISE FORNECEDOR'!$A:$I,9,0)),"")</f>
        <v/>
      </c>
      <c r="AN996" s="45">
        <f>IF(D996="","",IF(Y996&gt;12,AI996*(U996+Y996),AI996*U996))</f>
        <v/>
      </c>
      <c r="AO996" s="45">
        <f>IF(D996="","",IF(Y996&gt;12,AI996*(U996+V996+Y996),AI996*(U996+V996)))</f>
        <v/>
      </c>
      <c r="AP996" s="46">
        <f>IF(D996="","",IF(Y996&gt;12,AG996*(U996+Y996),AG996*U996))</f>
        <v/>
      </c>
      <c r="AQ996" s="46">
        <f>IF(D996="","",IF(Y996&gt;12,AG996*(U996+V996+Y996),AG996*(U996+V996)))</f>
        <v/>
      </c>
      <c r="AR996" s="46">
        <f>IF(D996="","",IF(OR(R996="A",R996="AA",R996="AAA"),AP996,0))</f>
        <v/>
      </c>
      <c r="AS996" s="46">
        <f>IF(D996="","",IF(R996="B",AP996,0))</f>
        <v/>
      </c>
      <c r="AT996" s="46">
        <f>IF(D996="","",IF(R996="C",AP996,0))</f>
        <v/>
      </c>
      <c r="AU996" s="47">
        <f>IF(D996="","",IFERROR(AN996/AJ996,0))</f>
        <v/>
      </c>
      <c r="AV996" s="47">
        <f>IF(D996="","",IFERROR(((AO996)/AJ996),0))</f>
        <v/>
      </c>
      <c r="AW996" s="48">
        <f>IF(D996="","",IF(OR(S996="S",NOT(AND(ISNUMBER(AC996),ISNUMBER(AL996),AC996*AL996&gt;=0))),0,AC996*AL996))</f>
        <v/>
      </c>
      <c r="AX996" s="49">
        <f>IFERROR(IF(D996="","",AW996*AG996),0)</f>
        <v/>
      </c>
      <c r="AY996" s="48">
        <f>IF(D996="","",IF(OR(S996="S",NOT(AND(ISNUMBER(AC996),ISNUMBER(AK996),AC996*AK996&gt;=0))),0,AC996*AK996))</f>
        <v/>
      </c>
      <c r="AZ996" s="48">
        <f>IFERROR(IF(D996="","",IF(AY996=0,0,IF(((AY996)-(U996+Y996))&lt;0,0,(AY996)-U996))),0)</f>
        <v/>
      </c>
      <c r="BA996" s="49">
        <f>IF(D996="","",AZ996*AG996)</f>
        <v/>
      </c>
      <c r="BB996" s="49">
        <f>IF(D996="","",IF(OR(R996="A",R996="AA",R996="AAA"),BA996,0))</f>
        <v/>
      </c>
      <c r="BC996" s="49">
        <f>IF(D996="","",IF(R996="B",BA996,0))</f>
        <v/>
      </c>
      <c r="BD996" s="49">
        <f>IF(D996="","",IF(R996="B",BA996,0))</f>
        <v/>
      </c>
      <c r="BE996" s="49">
        <f>IF(D996="","",IF(S996="S",
1,
IF(AC996=0,
1,
IF(
IFERROR(((U996+Y996)*AG996)/((AC996*AK996)*AG996),0)&lt;0,
0,
IF(
IFERROR(((U996+Y996)*AG996)/((AC996*AK996)*AG996),0)&gt;1,
1,
IFERROR(((U996+Y996)*AG996)/((AC996*AK996)*AG996),0)
)
)
)
))</f>
        <v/>
      </c>
      <c r="BF996" s="49">
        <f>IF(D996="","",IF(S996="S",
1,
IF(AC996=0,
1,
IF(
IFERROR(((U996+V996+Y996)*AG996)/((AC996*AK996)*AG996),0)&lt;0,
0,
IF(
IFERROR(((U996+V996+Y996)*AG996)/((AC996*AK996)*AG996),0)&gt;1,
1,
IFERROR(((U996+V996+Y996)*AG996)/((AC996*AK996)*AG996),0)
)
)
)
))</f>
        <v/>
      </c>
      <c r="BG996" s="50">
        <f>IF(D996="","",IF(S996="S",0,IF(AND(ISNUMBER(AC996),ISNUMBER(AM996)),IF(OR(AC996*AM996&lt;0,ISERR(AC996*AM996)),0,AC996*AM996),0)))</f>
        <v/>
      </c>
      <c r="BH996" s="50">
        <f>IF(D996="","",IF(BY996&gt;TODAY()-60,0,IF(Y996&gt;12,MAX(0,(U996+Y996)-BG996),MAX(0,U996-BG996))))</f>
        <v/>
      </c>
      <c r="BI996" s="51">
        <f>IF(D996="","",BH996*AG996)</f>
        <v/>
      </c>
      <c r="BJ996" s="51">
        <f>IF(D996="","",IF(OR(R996="A",R996="AA",R996="AAA"),BI996,0))</f>
        <v/>
      </c>
      <c r="BK996" s="51">
        <f>IF(D996="","",IF(R996="B",BI996,0))</f>
        <v/>
      </c>
      <c r="BL996" s="51">
        <f>IF(D996="","",IF(R996="C",BI996,0))</f>
        <v/>
      </c>
      <c r="BM996" s="51">
        <f>IF(D996="","",IFERROR(MAX(0,MIN(BI996/AP996,1)),0))</f>
        <v/>
      </c>
      <c r="BN996" s="52">
        <f>IF(D996="","",AB996*AG996)</f>
        <v/>
      </c>
      <c r="BO996" s="52">
        <f>IF(D996="","",(U996+V996+X996)*AG996)</f>
        <v/>
      </c>
      <c r="BP996" s="52">
        <f>IF(D996="","",(AB996*3)*AG996)</f>
        <v/>
      </c>
      <c r="BQ996" s="52">
        <f>IF(D996="","",IF(BO996-BP996&gt;0,0,BO996-BP996))</f>
        <v/>
      </c>
      <c r="BR996" s="52">
        <f>IF(D996="","",IF(BO996-BP996-BN996&gt;0,0,BO996-BP996-BN996))</f>
        <v/>
      </c>
      <c r="BS996" s="53">
        <f>IF(D996="","",IFERROR(AB996*AI996,0))</f>
        <v/>
      </c>
      <c r="BT996" s="53">
        <f>IF(D996="","",IFERROR(IF(X996&gt;12, AI996*(U996+V996+X996), AI996*(U996+V996)),0))</f>
        <v/>
      </c>
      <c r="BU996" s="53">
        <f>IF(D996="","",IFERROR(((AB996*3)*AI996),0))</f>
        <v/>
      </c>
      <c r="BV996" s="53">
        <f>IF(D996="","",IF(BT996-BU996&gt;0,0,BT996-BU996))</f>
        <v/>
      </c>
      <c r="BW996" s="53">
        <f>IF(D996="","",IF(BT996-BU996-BS996&gt;0,0,BT996-BU996-BS996))</f>
        <v/>
      </c>
      <c r="BX996" s="36">
        <f>IF(D996="","",IFERROR(VLOOKUP(D996,'produto-entrada-7'!A:M,3,0),"SEM PEDIDO"))</f>
        <v/>
      </c>
      <c r="BY996" s="36">
        <f>IF(D996="","",VLOOKUP(D996,'produto-estoque-total-7'!A:AB,25,0))</f>
        <v/>
      </c>
      <c r="BZ996" s="36">
        <f>IF(D996="","",IFERROR(VLOOKUP(D996,'produto-estoque-total-7'!A:AB,26,0)/100,0))</f>
        <v/>
      </c>
      <c r="CA996" s="36">
        <f>IF(D996="","",IFERROR(VLOOKUP(D996,'produto-estoque-total-7'!A:AB,27,0)/100,0))</f>
        <v/>
      </c>
      <c r="CB996" s="41">
        <f>IF(D996="","",V996*AF996)</f>
        <v/>
      </c>
      <c r="CC996" s="41">
        <f>IF(D996="","",V996*AI996)</f>
        <v/>
      </c>
      <c r="CD996" s="54">
        <f>IF(D996="","",VLOOKUP(D996,'produto-estoque-total-7'!A:AB,28,0))</f>
        <v/>
      </c>
    </row>
    <row r="997">
      <c r="A997" s="36">
        <f>IF(D997="","",VLOOKUP(D997,'produto-estoque-total-7'!A:AB,3,0))</f>
        <v/>
      </c>
      <c r="B997" s="1">
        <f>IF(D997="","",VLOOKUP(D997,'produto-estoque-total-7'!A:AB,12,0))</f>
        <v/>
      </c>
      <c r="C997" s="1">
        <f>IF(D997="","",VLOOKUP(D997,'produto-estoque-total-7'!A:AB,2,0))</f>
        <v/>
      </c>
      <c r="D997" s="37">
        <f>IFERROR(IF('produto-estoque-total-7'!A996="","",'produto-estoque-total-7'!A996),"")</f>
        <v/>
      </c>
      <c r="E997" s="1">
        <f>IF(D997="","",VLOOKUP(D997,'produto-estoque-total-7'!A:AB,4,0))</f>
        <v/>
      </c>
      <c r="F997" s="36">
        <f>IF(D997="","",VLOOKUP(D997,'produto-estoque-total-7'!A:AB,13,0))</f>
        <v/>
      </c>
      <c r="G997" s="1">
        <f>IF(F997="","",VLOOKUP(F997,'FORNECEDORES X COMPRADOR'!A:D,4,0))</f>
        <v/>
      </c>
      <c r="H997" s="1">
        <f>IF(F997="","",VLOOKUP(F997,'FORNECEDORES X COMPRADOR'!A:E,5,0))</f>
        <v/>
      </c>
      <c r="I997" s="36">
        <f>IF(D997="","",VLOOKUP(D997,'produto-estoque-total-7'!A:AB,15,0))</f>
        <v/>
      </c>
      <c r="J997" s="36">
        <f>IF(D997="","",VLOOKUP(D997,'produto-estoque-total-7'!A:AB,19,0))</f>
        <v/>
      </c>
      <c r="K997" s="1">
        <f>IF(D997="","",VLOOKUP(D997,'produto-estoque-total-7'!A:AB,20,0))</f>
        <v/>
      </c>
      <c r="L997" s="36">
        <f>IF(D997="","",VLOOKUP(D997,'produto-estoque-total-7'!A:AB,17,0))</f>
        <v/>
      </c>
      <c r="M997" s="1">
        <f>IF(D997="","",VLOOKUP(D997,'produto-estoque-total-7'!A:AB,18,0))</f>
        <v/>
      </c>
      <c r="N997" s="36">
        <f>IF(D997="","",VLOOKUP(D997,'produto-estoque-total-7'!A:AB,21,0))</f>
        <v/>
      </c>
      <c r="O997" s="1">
        <f>IF(D997="","",VLOOKUP(D997,'produto-estoque-total-7'!A:AB,22,0))</f>
        <v/>
      </c>
      <c r="P997" s="36">
        <f>IF(D997="","",VLOOKUP(D997,'produto-estoque-total-7'!A:AB,23,0))</f>
        <v/>
      </c>
      <c r="Q997" s="1">
        <f>IF(D997="","",VLOOKUP(D997,'produto-estoque-total-7'!A:AB,24,0))</f>
        <v/>
      </c>
      <c r="R997" s="38">
        <f>IFERROR(IF(D997="","",VLOOKUP(D997,'produto-venda-7'!B:N,13,0)),"C")</f>
        <v/>
      </c>
      <c r="S997" s="39">
        <f>IF(D997="","",VLOOKUP(D997,'produto-estoque-total-7'!A:AB,6,0))</f>
        <v/>
      </c>
      <c r="T997" s="39">
        <f>IF(D997="","",VLOOKUP(D997,'produto-estoque-total-7'!A:AB,5,0))</f>
        <v/>
      </c>
      <c r="U997" s="40">
        <f>IF(D997="","",VLOOKUP(D997,'produto-estoque-total-7'!A:AB,11,0))</f>
        <v/>
      </c>
      <c r="V997" s="41">
        <f>IF(D997="","",IFERROR(VLOOKUP(D997,'produto-entrada-7'!A:M,10,0),0))</f>
        <v/>
      </c>
      <c r="W997" s="42" t="n"/>
      <c r="X997" s="39">
        <f>IF(D997="","",VLOOKUP(D997,'produto-estoque-total-7'!A:AB,8,0))</f>
        <v/>
      </c>
      <c r="Y997" s="39">
        <f>IF(D997="","",VLOOKUP(D997,'produto-estoque-total-7'!A:AB,9,0))</f>
        <v/>
      </c>
      <c r="Z997" s="39">
        <f>IF(D997="","",VLOOKUP(D997,'produto-estoque-total-7'!A:AB,10,0))</f>
        <v/>
      </c>
      <c r="AA997" s="39">
        <f>IFERROR(IF(D997="","",VLOOKUP(D997,'produto-venda-7'!B:N,4,0)),0)</f>
        <v/>
      </c>
      <c r="AB997" s="39">
        <f>IFERROR(IF(D997="","",VLOOKUP(D997,'produto-venda-7'!B:N,5,0)),0)</f>
        <v/>
      </c>
      <c r="AC997" s="39">
        <f>IF(D997="","",IFERROR(AA997/90,0))</f>
        <v/>
      </c>
      <c r="AD997" s="36">
        <f>IF(D997="","",IFERROR(VLOOKUP(D997,'produto-entrada-7'!A:M,4,0),0))</f>
        <v/>
      </c>
      <c r="AE997" s="36">
        <f>IFERROR(IF(D997="","",VLOOKUP(D997,'produto-venda-7'!B:N,10,0)),0)</f>
        <v/>
      </c>
      <c r="AF997" s="36">
        <f>IF(D997="","",IFERROR(VLOOKUP(D997,'produto-entrada-7'!A:M,11,0),0))</f>
        <v/>
      </c>
      <c r="AG997" s="1">
        <f>IF(D997="","",IFERROR(VLOOKUP(D997,'produto-entrada-7'!A:M,12,0),0))</f>
        <v/>
      </c>
      <c r="AH997" s="1">
        <f>IF(D997="","",IFERROR(VLOOKUP(D997,'produto-entrada-7'!A:M,13,0),0))</f>
        <v/>
      </c>
      <c r="AI997" s="36">
        <f>IFERROR(IF(D997="","",VLOOKUP(D997,'produto-venda-7'!B:N,11,0)),0)</f>
        <v/>
      </c>
      <c r="AJ997" s="43">
        <f>IF(D997="","",IFERROR(AI997*AB997,0))</f>
        <v/>
      </c>
      <c r="AK997" s="44">
        <f>IFERROR(IF(D997="","",VLOOKUP(F997,'ANALISE FORNECEDOR'!$A:$I,8,0)),"")</f>
        <v/>
      </c>
      <c r="AL997" s="44">
        <f>IF(D997="","",AVERAGE(AM997,AK997))</f>
        <v/>
      </c>
      <c r="AM997" s="44">
        <f>IFERROR(IF(D997="","",VLOOKUP(F997,'ANALISE FORNECEDOR'!$A:$I,9,0)),"")</f>
        <v/>
      </c>
      <c r="AN997" s="45">
        <f>IF(D997="","",IF(Y997&gt;12,AI997*(U997+Y997),AI997*U997))</f>
        <v/>
      </c>
      <c r="AO997" s="45">
        <f>IF(D997="","",IF(Y997&gt;12,AI997*(U997+V997+Y997),AI997*(U997+V997)))</f>
        <v/>
      </c>
      <c r="AP997" s="46">
        <f>IF(D997="","",IF(Y997&gt;12,AG997*(U997+Y997),AG997*U997))</f>
        <v/>
      </c>
      <c r="AQ997" s="46">
        <f>IF(D997="","",IF(Y997&gt;12,AG997*(U997+V997+Y997),AG997*(U997+V997)))</f>
        <v/>
      </c>
      <c r="AR997" s="46">
        <f>IF(D997="","",IF(OR(R997="A",R997="AA",R997="AAA"),AP997,0))</f>
        <v/>
      </c>
      <c r="AS997" s="46">
        <f>IF(D997="","",IF(R997="B",AP997,0))</f>
        <v/>
      </c>
      <c r="AT997" s="46">
        <f>IF(D997="","",IF(R997="C",AP997,0))</f>
        <v/>
      </c>
      <c r="AU997" s="47">
        <f>IF(D997="","",IFERROR(AN997/AJ997,0))</f>
        <v/>
      </c>
      <c r="AV997" s="47">
        <f>IF(D997="","",IFERROR(((AO997)/AJ997),0))</f>
        <v/>
      </c>
      <c r="AW997" s="48">
        <f>IF(D997="","",IF(OR(S997="S",NOT(AND(ISNUMBER(AC997),ISNUMBER(AL997),AC997*AL997&gt;=0))),0,AC997*AL997))</f>
        <v/>
      </c>
      <c r="AX997" s="49">
        <f>IFERROR(IF(D997="","",AW997*AG997),0)</f>
        <v/>
      </c>
      <c r="AY997" s="48">
        <f>IF(D997="","",IF(OR(S997="S",NOT(AND(ISNUMBER(AC997),ISNUMBER(AK997),AC997*AK997&gt;=0))),0,AC997*AK997))</f>
        <v/>
      </c>
      <c r="AZ997" s="48">
        <f>IFERROR(IF(D997="","",IF(AY997=0,0,IF(((AY997)-(U997+Y997))&lt;0,0,(AY997)-U997))),0)</f>
        <v/>
      </c>
      <c r="BA997" s="49">
        <f>IF(D997="","",AZ997*AG997)</f>
        <v/>
      </c>
      <c r="BB997" s="49">
        <f>IF(D997="","",IF(OR(R997="A",R997="AA",R997="AAA"),BA997,0))</f>
        <v/>
      </c>
      <c r="BC997" s="49">
        <f>IF(D997="","",IF(R997="B",BA997,0))</f>
        <v/>
      </c>
      <c r="BD997" s="49">
        <f>IF(D997="","",IF(R997="B",BA997,0))</f>
        <v/>
      </c>
      <c r="BE997" s="49">
        <f>IF(D997="","",IF(S997="S",
1,
IF(AC997=0,
1,
IF(
IFERROR(((U997+Y997)*AG997)/((AC997*AK997)*AG997),0)&lt;0,
0,
IF(
IFERROR(((U997+Y997)*AG997)/((AC997*AK997)*AG997),0)&gt;1,
1,
IFERROR(((U997+Y997)*AG997)/((AC997*AK997)*AG997),0)
)
)
)
))</f>
        <v/>
      </c>
      <c r="BF997" s="49">
        <f>IF(D997="","",IF(S997="S",
1,
IF(AC997=0,
1,
IF(
IFERROR(((U997+V997+Y997)*AG997)/((AC997*AK997)*AG997),0)&lt;0,
0,
IF(
IFERROR(((U997+V997+Y997)*AG997)/((AC997*AK997)*AG997),0)&gt;1,
1,
IFERROR(((U997+V997+Y997)*AG997)/((AC997*AK997)*AG997),0)
)
)
)
))</f>
        <v/>
      </c>
      <c r="BG997" s="50">
        <f>IF(D997="","",IF(S997="S",0,IF(AND(ISNUMBER(AC997),ISNUMBER(AM997)),IF(OR(AC997*AM997&lt;0,ISERR(AC997*AM997)),0,AC997*AM997),0)))</f>
        <v/>
      </c>
      <c r="BH997" s="50">
        <f>IF(D997="","",IF(BY997&gt;TODAY()-60,0,IF(Y997&gt;12,MAX(0,(U997+Y997)-BG997),MAX(0,U997-BG997))))</f>
        <v/>
      </c>
      <c r="BI997" s="51">
        <f>IF(D997="","",BH997*AG997)</f>
        <v/>
      </c>
      <c r="BJ997" s="51">
        <f>IF(D997="","",IF(OR(R997="A",R997="AA",R997="AAA"),BI997,0))</f>
        <v/>
      </c>
      <c r="BK997" s="51">
        <f>IF(D997="","",IF(R997="B",BI997,0))</f>
        <v/>
      </c>
      <c r="BL997" s="51">
        <f>IF(D997="","",IF(R997="C",BI997,0))</f>
        <v/>
      </c>
      <c r="BM997" s="51">
        <f>IF(D997="","",IFERROR(MAX(0,MIN(BI997/AP997,1)),0))</f>
        <v/>
      </c>
      <c r="BN997" s="52">
        <f>IF(D997="","",AB997*AG997)</f>
        <v/>
      </c>
      <c r="BO997" s="52">
        <f>IF(D997="","",(U997+V997+X997)*AG997)</f>
        <v/>
      </c>
      <c r="BP997" s="52">
        <f>IF(D997="","",(AB997*3)*AG997)</f>
        <v/>
      </c>
      <c r="BQ997" s="52">
        <f>IF(D997="","",IF(BO997-BP997&gt;0,0,BO997-BP997))</f>
        <v/>
      </c>
      <c r="BR997" s="52">
        <f>IF(D997="","",IF(BO997-BP997-BN997&gt;0,0,BO997-BP997-BN997))</f>
        <v/>
      </c>
      <c r="BS997" s="53">
        <f>IF(D997="","",IFERROR(AB997*AI997,0))</f>
        <v/>
      </c>
      <c r="BT997" s="53">
        <f>IF(D997="","",IFERROR(IF(X997&gt;12, AI997*(U997+V997+X997), AI997*(U997+V997)),0))</f>
        <v/>
      </c>
      <c r="BU997" s="53">
        <f>IF(D997="","",IFERROR(((AB997*3)*AI997),0))</f>
        <v/>
      </c>
      <c r="BV997" s="53">
        <f>IF(D997="","",IF(BT997-BU997&gt;0,0,BT997-BU997))</f>
        <v/>
      </c>
      <c r="BW997" s="53">
        <f>IF(D997="","",IF(BT997-BU997-BS997&gt;0,0,BT997-BU997-BS997))</f>
        <v/>
      </c>
      <c r="BX997" s="36">
        <f>IF(D997="","",IFERROR(VLOOKUP(D997,'produto-entrada-7'!A:M,3,0),"SEM PEDIDO"))</f>
        <v/>
      </c>
      <c r="BY997" s="36">
        <f>IF(D997="","",VLOOKUP(D997,'produto-estoque-total-7'!A:AB,25,0))</f>
        <v/>
      </c>
      <c r="BZ997" s="36">
        <f>IF(D997="","",IFERROR(VLOOKUP(D997,'produto-estoque-total-7'!A:AB,26,0)/100,0))</f>
        <v/>
      </c>
      <c r="CA997" s="36">
        <f>IF(D997="","",IFERROR(VLOOKUP(D997,'produto-estoque-total-7'!A:AB,27,0)/100,0))</f>
        <v/>
      </c>
      <c r="CB997" s="41">
        <f>IF(D997="","",V997*AF997)</f>
        <v/>
      </c>
      <c r="CC997" s="41">
        <f>IF(D997="","",V997*AI997)</f>
        <v/>
      </c>
      <c r="CD997" s="54">
        <f>IF(D997="","",VLOOKUP(D997,'produto-estoque-total-7'!A:AB,28,0))</f>
        <v/>
      </c>
    </row>
    <row r="998">
      <c r="A998" s="36">
        <f>IF(D998="","",VLOOKUP(D998,'produto-estoque-total-7'!A:AB,3,0))</f>
        <v/>
      </c>
      <c r="B998" s="1">
        <f>IF(D998="","",VLOOKUP(D998,'produto-estoque-total-7'!A:AB,12,0))</f>
        <v/>
      </c>
      <c r="C998" s="1">
        <f>IF(D998="","",VLOOKUP(D998,'produto-estoque-total-7'!A:AB,2,0))</f>
        <v/>
      </c>
      <c r="D998" s="37">
        <f>IFERROR(IF('produto-estoque-total-7'!A997="","",'produto-estoque-total-7'!A997),"")</f>
        <v/>
      </c>
      <c r="E998" s="1">
        <f>IF(D998="","",VLOOKUP(D998,'produto-estoque-total-7'!A:AB,4,0))</f>
        <v/>
      </c>
      <c r="F998" s="36">
        <f>IF(D998="","",VLOOKUP(D998,'produto-estoque-total-7'!A:AB,13,0))</f>
        <v/>
      </c>
      <c r="G998" s="1">
        <f>IF(F998="","",VLOOKUP(F998,'FORNECEDORES X COMPRADOR'!A:D,4,0))</f>
        <v/>
      </c>
      <c r="H998" s="1">
        <f>IF(F998="","",VLOOKUP(F998,'FORNECEDORES X COMPRADOR'!A:E,5,0))</f>
        <v/>
      </c>
      <c r="I998" s="36">
        <f>IF(D998="","",VLOOKUP(D998,'produto-estoque-total-7'!A:AB,15,0))</f>
        <v/>
      </c>
      <c r="J998" s="36">
        <f>IF(D998="","",VLOOKUP(D998,'produto-estoque-total-7'!A:AB,19,0))</f>
        <v/>
      </c>
      <c r="K998" s="1">
        <f>IF(D998="","",VLOOKUP(D998,'produto-estoque-total-7'!A:AB,20,0))</f>
        <v/>
      </c>
      <c r="L998" s="36">
        <f>IF(D998="","",VLOOKUP(D998,'produto-estoque-total-7'!A:AB,17,0))</f>
        <v/>
      </c>
      <c r="M998" s="1">
        <f>IF(D998="","",VLOOKUP(D998,'produto-estoque-total-7'!A:AB,18,0))</f>
        <v/>
      </c>
      <c r="N998" s="36">
        <f>IF(D998="","",VLOOKUP(D998,'produto-estoque-total-7'!A:AB,21,0))</f>
        <v/>
      </c>
      <c r="O998" s="1">
        <f>IF(D998="","",VLOOKUP(D998,'produto-estoque-total-7'!A:AB,22,0))</f>
        <v/>
      </c>
      <c r="P998" s="36">
        <f>IF(D998="","",VLOOKUP(D998,'produto-estoque-total-7'!A:AB,23,0))</f>
        <v/>
      </c>
      <c r="Q998" s="1">
        <f>IF(D998="","",VLOOKUP(D998,'produto-estoque-total-7'!A:AB,24,0))</f>
        <v/>
      </c>
      <c r="R998" s="38">
        <f>IFERROR(IF(D998="","",VLOOKUP(D998,'produto-venda-7'!B:N,13,0)),"C")</f>
        <v/>
      </c>
      <c r="S998" s="39">
        <f>IF(D998="","",VLOOKUP(D998,'produto-estoque-total-7'!A:AB,6,0))</f>
        <v/>
      </c>
      <c r="T998" s="39">
        <f>IF(D998="","",VLOOKUP(D998,'produto-estoque-total-7'!A:AB,5,0))</f>
        <v/>
      </c>
      <c r="U998" s="40">
        <f>IF(D998="","",VLOOKUP(D998,'produto-estoque-total-7'!A:AB,11,0))</f>
        <v/>
      </c>
      <c r="V998" s="41">
        <f>IF(D998="","",IFERROR(VLOOKUP(D998,'produto-entrada-7'!A:M,10,0),0))</f>
        <v/>
      </c>
      <c r="W998" s="42" t="n"/>
      <c r="X998" s="39">
        <f>IF(D998="","",VLOOKUP(D998,'produto-estoque-total-7'!A:AB,8,0))</f>
        <v/>
      </c>
      <c r="Y998" s="39">
        <f>IF(D998="","",VLOOKUP(D998,'produto-estoque-total-7'!A:AB,9,0))</f>
        <v/>
      </c>
      <c r="Z998" s="39">
        <f>IF(D998="","",VLOOKUP(D998,'produto-estoque-total-7'!A:AB,10,0))</f>
        <v/>
      </c>
      <c r="AA998" s="39">
        <f>IFERROR(IF(D998="","",VLOOKUP(D998,'produto-venda-7'!B:N,4,0)),0)</f>
        <v/>
      </c>
      <c r="AB998" s="39">
        <f>IFERROR(IF(D998="","",VLOOKUP(D998,'produto-venda-7'!B:N,5,0)),0)</f>
        <v/>
      </c>
      <c r="AC998" s="39">
        <f>IF(D998="","",IFERROR(AA998/90,0))</f>
        <v/>
      </c>
      <c r="AD998" s="36">
        <f>IF(D998="","",IFERROR(VLOOKUP(D998,'produto-entrada-7'!A:M,4,0),0))</f>
        <v/>
      </c>
      <c r="AE998" s="36">
        <f>IFERROR(IF(D998="","",VLOOKUP(D998,'produto-venda-7'!B:N,10,0)),0)</f>
        <v/>
      </c>
      <c r="AF998" s="36">
        <f>IF(D998="","",IFERROR(VLOOKUP(D998,'produto-entrada-7'!A:M,11,0),0))</f>
        <v/>
      </c>
      <c r="AG998" s="1">
        <f>IF(D998="","",IFERROR(VLOOKUP(D998,'produto-entrada-7'!A:M,12,0),0))</f>
        <v/>
      </c>
      <c r="AH998" s="1">
        <f>IF(D998="","",IFERROR(VLOOKUP(D998,'produto-entrada-7'!A:M,13,0),0))</f>
        <v/>
      </c>
      <c r="AI998" s="36">
        <f>IFERROR(IF(D998="","",VLOOKUP(D998,'produto-venda-7'!B:N,11,0)),0)</f>
        <v/>
      </c>
      <c r="AJ998" s="43">
        <f>IF(D998="","",IFERROR(AI998*AB998,0))</f>
        <v/>
      </c>
      <c r="AK998" s="44">
        <f>IFERROR(IF(D998="","",VLOOKUP(F998,'ANALISE FORNECEDOR'!$A:$I,8,0)),"")</f>
        <v/>
      </c>
      <c r="AL998" s="44">
        <f>IF(D998="","",AVERAGE(AM998,AK998))</f>
        <v/>
      </c>
      <c r="AM998" s="44">
        <f>IFERROR(IF(D998="","",VLOOKUP(F998,'ANALISE FORNECEDOR'!$A:$I,9,0)),"")</f>
        <v/>
      </c>
      <c r="AN998" s="45">
        <f>IF(D998="","",IF(Y998&gt;12,AI998*(U998+Y998),AI998*U998))</f>
        <v/>
      </c>
      <c r="AO998" s="45">
        <f>IF(D998="","",IF(Y998&gt;12,AI998*(U998+V998+Y998),AI998*(U998+V998)))</f>
        <v/>
      </c>
      <c r="AP998" s="46">
        <f>IF(D998="","",IF(Y998&gt;12,AG998*(U998+Y998),AG998*U998))</f>
        <v/>
      </c>
      <c r="AQ998" s="46">
        <f>IF(D998="","",IF(Y998&gt;12,AG998*(U998+V998+Y998),AG998*(U998+V998)))</f>
        <v/>
      </c>
      <c r="AR998" s="46">
        <f>IF(D998="","",IF(OR(R998="A",R998="AA",R998="AAA"),AP998,0))</f>
        <v/>
      </c>
      <c r="AS998" s="46">
        <f>IF(D998="","",IF(R998="B",AP998,0))</f>
        <v/>
      </c>
      <c r="AT998" s="46">
        <f>IF(D998="","",IF(R998="C",AP998,0))</f>
        <v/>
      </c>
      <c r="AU998" s="47">
        <f>IF(D998="","",IFERROR(AN998/AJ998,0))</f>
        <v/>
      </c>
      <c r="AV998" s="47">
        <f>IF(D998="","",IFERROR(((AO998)/AJ998),0))</f>
        <v/>
      </c>
      <c r="AW998" s="48">
        <f>IF(D998="","",IF(OR(S998="S",NOT(AND(ISNUMBER(AC998),ISNUMBER(AL998),AC998*AL998&gt;=0))),0,AC998*AL998))</f>
        <v/>
      </c>
      <c r="AX998" s="49">
        <f>IFERROR(IF(D998="","",AW998*AG998),0)</f>
        <v/>
      </c>
      <c r="AY998" s="48">
        <f>IF(D998="","",IF(OR(S998="S",NOT(AND(ISNUMBER(AC998),ISNUMBER(AK998),AC998*AK998&gt;=0))),0,AC998*AK998))</f>
        <v/>
      </c>
      <c r="AZ998" s="48">
        <f>IFERROR(IF(D998="","",IF(AY998=0,0,IF(((AY998)-(U998+Y998))&lt;0,0,(AY998)-U998))),0)</f>
        <v/>
      </c>
      <c r="BA998" s="49">
        <f>IF(D998="","",AZ998*AG998)</f>
        <v/>
      </c>
      <c r="BB998" s="49">
        <f>IF(D998="","",IF(OR(R998="A",R998="AA",R998="AAA"),BA998,0))</f>
        <v/>
      </c>
      <c r="BC998" s="49">
        <f>IF(D998="","",IF(R998="B",BA998,0))</f>
        <v/>
      </c>
      <c r="BD998" s="49">
        <f>IF(D998="","",IF(R998="B",BA998,0))</f>
        <v/>
      </c>
      <c r="BE998" s="49">
        <f>IF(D998="","",IF(S998="S",
1,
IF(AC998=0,
1,
IF(
IFERROR(((U998+Y998)*AG998)/((AC998*AK998)*AG998),0)&lt;0,
0,
IF(
IFERROR(((U998+Y998)*AG998)/((AC998*AK998)*AG998),0)&gt;1,
1,
IFERROR(((U998+Y998)*AG998)/((AC998*AK998)*AG998),0)
)
)
)
))</f>
        <v/>
      </c>
      <c r="BF998" s="49">
        <f>IF(D998="","",IF(S998="S",
1,
IF(AC998=0,
1,
IF(
IFERROR(((U998+V998+Y998)*AG998)/((AC998*AK998)*AG998),0)&lt;0,
0,
IF(
IFERROR(((U998+V998+Y998)*AG998)/((AC998*AK998)*AG998),0)&gt;1,
1,
IFERROR(((U998+V998+Y998)*AG998)/((AC998*AK998)*AG998),0)
)
)
)
))</f>
        <v/>
      </c>
      <c r="BG998" s="50">
        <f>IF(D998="","",IF(S998="S",0,IF(AND(ISNUMBER(AC998),ISNUMBER(AM998)),IF(OR(AC998*AM998&lt;0,ISERR(AC998*AM998)),0,AC998*AM998),0)))</f>
        <v/>
      </c>
      <c r="BH998" s="50">
        <f>IF(D998="","",IF(BY998&gt;TODAY()-60,0,IF(Y998&gt;12,MAX(0,(U998+Y998)-BG998),MAX(0,U998-BG998))))</f>
        <v/>
      </c>
      <c r="BI998" s="51">
        <f>IF(D998="","",BH998*AG998)</f>
        <v/>
      </c>
      <c r="BJ998" s="51">
        <f>IF(D998="","",IF(OR(R998="A",R998="AA",R998="AAA"),BI998,0))</f>
        <v/>
      </c>
      <c r="BK998" s="51">
        <f>IF(D998="","",IF(R998="B",BI998,0))</f>
        <v/>
      </c>
      <c r="BL998" s="51">
        <f>IF(D998="","",IF(R998="C",BI998,0))</f>
        <v/>
      </c>
      <c r="BM998" s="51">
        <f>IF(D998="","",IFERROR(MAX(0,MIN(BI998/AP998,1)),0))</f>
        <v/>
      </c>
      <c r="BN998" s="52">
        <f>IF(D998="","",AB998*AG998)</f>
        <v/>
      </c>
      <c r="BO998" s="52">
        <f>IF(D998="","",(U998+V998+X998)*AG998)</f>
        <v/>
      </c>
      <c r="BP998" s="52">
        <f>IF(D998="","",(AB998*3)*AG998)</f>
        <v/>
      </c>
      <c r="BQ998" s="52">
        <f>IF(D998="","",IF(BO998-BP998&gt;0,0,BO998-BP998))</f>
        <v/>
      </c>
      <c r="BR998" s="52">
        <f>IF(D998="","",IF(BO998-BP998-BN998&gt;0,0,BO998-BP998-BN998))</f>
        <v/>
      </c>
      <c r="BS998" s="53">
        <f>IF(D998="","",IFERROR(AB998*AI998,0))</f>
        <v/>
      </c>
      <c r="BT998" s="53">
        <f>IF(D998="","",IFERROR(IF(X998&gt;12, AI998*(U998+V998+X998), AI998*(U998+V998)),0))</f>
        <v/>
      </c>
      <c r="BU998" s="53">
        <f>IF(D998="","",IFERROR(((AB998*3)*AI998),0))</f>
        <v/>
      </c>
      <c r="BV998" s="53">
        <f>IF(D998="","",IF(BT998-BU998&gt;0,0,BT998-BU998))</f>
        <v/>
      </c>
      <c r="BW998" s="53">
        <f>IF(D998="","",IF(BT998-BU998-BS998&gt;0,0,BT998-BU998-BS998))</f>
        <v/>
      </c>
      <c r="BX998" s="36">
        <f>IF(D998="","",IFERROR(VLOOKUP(D998,'produto-entrada-7'!A:M,3,0),"SEM PEDIDO"))</f>
        <v/>
      </c>
      <c r="BY998" s="36">
        <f>IF(D998="","",VLOOKUP(D998,'produto-estoque-total-7'!A:AB,25,0))</f>
        <v/>
      </c>
      <c r="BZ998" s="36">
        <f>IF(D998="","",IFERROR(VLOOKUP(D998,'produto-estoque-total-7'!A:AB,26,0)/100,0))</f>
        <v/>
      </c>
      <c r="CA998" s="36">
        <f>IF(D998="","",IFERROR(VLOOKUP(D998,'produto-estoque-total-7'!A:AB,27,0)/100,0))</f>
        <v/>
      </c>
      <c r="CB998" s="41">
        <f>IF(D998="","",V998*AF998)</f>
        <v/>
      </c>
      <c r="CC998" s="41">
        <f>IF(D998="","",V998*AI998)</f>
        <v/>
      </c>
      <c r="CD998" s="54">
        <f>IF(D998="","",VLOOKUP(D998,'produto-estoque-total-7'!A:AB,28,0))</f>
        <v/>
      </c>
    </row>
    <row r="999">
      <c r="A999" s="36">
        <f>IF(D999="","",VLOOKUP(D999,'produto-estoque-total-7'!A:AB,3,0))</f>
        <v/>
      </c>
      <c r="B999" s="1">
        <f>IF(D999="","",VLOOKUP(D999,'produto-estoque-total-7'!A:AB,12,0))</f>
        <v/>
      </c>
      <c r="C999" s="1">
        <f>IF(D999="","",VLOOKUP(D999,'produto-estoque-total-7'!A:AB,2,0))</f>
        <v/>
      </c>
      <c r="D999" s="37">
        <f>IFERROR(IF('produto-estoque-total-7'!A998="","",'produto-estoque-total-7'!A998),"")</f>
        <v/>
      </c>
      <c r="E999" s="1">
        <f>IF(D999="","",VLOOKUP(D999,'produto-estoque-total-7'!A:AB,4,0))</f>
        <v/>
      </c>
      <c r="F999" s="36">
        <f>IF(D999="","",VLOOKUP(D999,'produto-estoque-total-7'!A:AB,13,0))</f>
        <v/>
      </c>
      <c r="G999" s="1">
        <f>IF(F999="","",VLOOKUP(F999,'FORNECEDORES X COMPRADOR'!A:D,4,0))</f>
        <v/>
      </c>
      <c r="H999" s="1">
        <f>IF(F999="","",VLOOKUP(F999,'FORNECEDORES X COMPRADOR'!A:E,5,0))</f>
        <v/>
      </c>
      <c r="I999" s="36">
        <f>IF(D999="","",VLOOKUP(D999,'produto-estoque-total-7'!A:AB,15,0))</f>
        <v/>
      </c>
      <c r="J999" s="36">
        <f>IF(D999="","",VLOOKUP(D999,'produto-estoque-total-7'!A:AB,19,0))</f>
        <v/>
      </c>
      <c r="K999" s="1">
        <f>IF(D999="","",VLOOKUP(D999,'produto-estoque-total-7'!A:AB,20,0))</f>
        <v/>
      </c>
      <c r="L999" s="36">
        <f>IF(D999="","",VLOOKUP(D999,'produto-estoque-total-7'!A:AB,17,0))</f>
        <v/>
      </c>
      <c r="M999" s="1">
        <f>IF(D999="","",VLOOKUP(D999,'produto-estoque-total-7'!A:AB,18,0))</f>
        <v/>
      </c>
      <c r="N999" s="36">
        <f>IF(D999="","",VLOOKUP(D999,'produto-estoque-total-7'!A:AB,21,0))</f>
        <v/>
      </c>
      <c r="O999" s="1">
        <f>IF(D999="","",VLOOKUP(D999,'produto-estoque-total-7'!A:AB,22,0))</f>
        <v/>
      </c>
      <c r="P999" s="36">
        <f>IF(D999="","",VLOOKUP(D999,'produto-estoque-total-7'!A:AB,23,0))</f>
        <v/>
      </c>
      <c r="Q999" s="1">
        <f>IF(D999="","",VLOOKUP(D999,'produto-estoque-total-7'!A:AB,24,0))</f>
        <v/>
      </c>
      <c r="R999" s="38">
        <f>IFERROR(IF(D999="","",VLOOKUP(D999,'produto-venda-7'!B:N,13,0)),"C")</f>
        <v/>
      </c>
      <c r="S999" s="39">
        <f>IF(D999="","",VLOOKUP(D999,'produto-estoque-total-7'!A:AB,6,0))</f>
        <v/>
      </c>
      <c r="T999" s="39">
        <f>IF(D999="","",VLOOKUP(D999,'produto-estoque-total-7'!A:AB,5,0))</f>
        <v/>
      </c>
      <c r="U999" s="40">
        <f>IF(D999="","",VLOOKUP(D999,'produto-estoque-total-7'!A:AB,11,0))</f>
        <v/>
      </c>
      <c r="V999" s="41">
        <f>IF(D999="","",IFERROR(VLOOKUP(D999,'produto-entrada-7'!A:M,10,0),0))</f>
        <v/>
      </c>
      <c r="W999" s="42" t="n"/>
      <c r="X999" s="39">
        <f>IF(D999="","",VLOOKUP(D999,'produto-estoque-total-7'!A:AB,8,0))</f>
        <v/>
      </c>
      <c r="Y999" s="39">
        <f>IF(D999="","",VLOOKUP(D999,'produto-estoque-total-7'!A:AB,9,0))</f>
        <v/>
      </c>
      <c r="Z999" s="39">
        <f>IF(D999="","",VLOOKUP(D999,'produto-estoque-total-7'!A:AB,10,0))</f>
        <v/>
      </c>
      <c r="AA999" s="39">
        <f>IFERROR(IF(D999="","",VLOOKUP(D999,'produto-venda-7'!B:N,4,0)),0)</f>
        <v/>
      </c>
      <c r="AB999" s="39">
        <f>IFERROR(IF(D999="","",VLOOKUP(D999,'produto-venda-7'!B:N,5,0)),0)</f>
        <v/>
      </c>
      <c r="AC999" s="39">
        <f>IF(D999="","",IFERROR(AA999/90,0))</f>
        <v/>
      </c>
      <c r="AD999" s="36">
        <f>IF(D999="","",IFERROR(VLOOKUP(D999,'produto-entrada-7'!A:M,4,0),0))</f>
        <v/>
      </c>
      <c r="AE999" s="36">
        <f>IFERROR(IF(D999="","",VLOOKUP(D999,'produto-venda-7'!B:N,10,0)),0)</f>
        <v/>
      </c>
      <c r="AF999" s="36">
        <f>IF(D999="","",IFERROR(VLOOKUP(D999,'produto-entrada-7'!A:M,11,0),0))</f>
        <v/>
      </c>
      <c r="AG999" s="1">
        <f>IF(D999="","",IFERROR(VLOOKUP(D999,'produto-entrada-7'!A:M,12,0),0))</f>
        <v/>
      </c>
      <c r="AH999" s="1">
        <f>IF(D999="","",IFERROR(VLOOKUP(D999,'produto-entrada-7'!A:M,13,0),0))</f>
        <v/>
      </c>
      <c r="AI999" s="36">
        <f>IFERROR(IF(D999="","",VLOOKUP(D999,'produto-venda-7'!B:N,11,0)),0)</f>
        <v/>
      </c>
      <c r="AJ999" s="43">
        <f>IF(D999="","",IFERROR(AI999*AB999,0))</f>
        <v/>
      </c>
      <c r="AK999" s="44">
        <f>IFERROR(IF(D999="","",VLOOKUP(F999,'ANALISE FORNECEDOR'!$A:$I,8,0)),"")</f>
        <v/>
      </c>
      <c r="AL999" s="44">
        <f>IF(D999="","",AVERAGE(AM999,AK999))</f>
        <v/>
      </c>
      <c r="AM999" s="44">
        <f>IFERROR(IF(D999="","",VLOOKUP(F999,'ANALISE FORNECEDOR'!$A:$I,9,0)),"")</f>
        <v/>
      </c>
      <c r="AN999" s="45">
        <f>IF(D999="","",IF(Y999&gt;12,AI999*(U999+Y999),AI999*U999))</f>
        <v/>
      </c>
      <c r="AO999" s="45">
        <f>IF(D999="","",IF(Y999&gt;12,AI999*(U999+V999+Y999),AI999*(U999+V999)))</f>
        <v/>
      </c>
      <c r="AP999" s="46">
        <f>IF(D999="","",IF(Y999&gt;12,AG999*(U999+Y999),AG999*U999))</f>
        <v/>
      </c>
      <c r="AQ999" s="46">
        <f>IF(D999="","",IF(Y999&gt;12,AG999*(U999+V999+Y999),AG999*(U999+V999)))</f>
        <v/>
      </c>
      <c r="AR999" s="46">
        <f>IF(D999="","",IF(OR(R999="A",R999="AA",R999="AAA"),AP999,0))</f>
        <v/>
      </c>
      <c r="AS999" s="46">
        <f>IF(D999="","",IF(R999="B",AP999,0))</f>
        <v/>
      </c>
      <c r="AT999" s="46">
        <f>IF(D999="","",IF(R999="C",AP999,0))</f>
        <v/>
      </c>
      <c r="AU999" s="47">
        <f>IF(D999="","",IFERROR(AN999/AJ999,0))</f>
        <v/>
      </c>
      <c r="AV999" s="47">
        <f>IF(D999="","",IFERROR(((AO999)/AJ999),0))</f>
        <v/>
      </c>
      <c r="AW999" s="48">
        <f>IF(D999="","",IF(OR(S999="S",NOT(AND(ISNUMBER(AC999),ISNUMBER(AL999),AC999*AL999&gt;=0))),0,AC999*AL999))</f>
        <v/>
      </c>
      <c r="AX999" s="49">
        <f>IFERROR(IF(D999="","",AW999*AG999),0)</f>
        <v/>
      </c>
      <c r="AY999" s="48">
        <f>IF(D999="","",IF(OR(S999="S",NOT(AND(ISNUMBER(AC999),ISNUMBER(AK999),AC999*AK999&gt;=0))),0,AC999*AK999))</f>
        <v/>
      </c>
      <c r="AZ999" s="48">
        <f>IFERROR(IF(D999="","",IF(AY999=0,0,IF(((AY999)-(U999+Y999))&lt;0,0,(AY999)-U999))),0)</f>
        <v/>
      </c>
      <c r="BA999" s="49">
        <f>IF(D999="","",AZ999*AG999)</f>
        <v/>
      </c>
      <c r="BB999" s="49">
        <f>IF(D999="","",IF(OR(R999="A",R999="AA",R999="AAA"),BA999,0))</f>
        <v/>
      </c>
      <c r="BC999" s="49">
        <f>IF(D999="","",IF(R999="B",BA999,0))</f>
        <v/>
      </c>
      <c r="BD999" s="49">
        <f>IF(D999="","",IF(R999="B",BA999,0))</f>
        <v/>
      </c>
      <c r="BE999" s="49">
        <f>IF(D999="","",IF(S999="S",
1,
IF(AC999=0,
1,
IF(
IFERROR(((U999+Y999)*AG999)/((AC999*AK999)*AG999),0)&lt;0,
0,
IF(
IFERROR(((U999+Y999)*AG999)/((AC999*AK999)*AG999),0)&gt;1,
1,
IFERROR(((U999+Y999)*AG999)/((AC999*AK999)*AG999),0)
)
)
)
))</f>
        <v/>
      </c>
      <c r="BF999" s="49">
        <f>IF(D999="","",IF(S999="S",
1,
IF(AC999=0,
1,
IF(
IFERROR(((U999+V999+Y999)*AG999)/((AC999*AK999)*AG999),0)&lt;0,
0,
IF(
IFERROR(((U999+V999+Y999)*AG999)/((AC999*AK999)*AG999),0)&gt;1,
1,
IFERROR(((U999+V999+Y999)*AG999)/((AC999*AK999)*AG999),0)
)
)
)
))</f>
        <v/>
      </c>
      <c r="BG999" s="50">
        <f>IF(D999="","",IF(S999="S",0,IF(AND(ISNUMBER(AC999),ISNUMBER(AM999)),IF(OR(AC999*AM999&lt;0,ISERR(AC999*AM999)),0,AC999*AM999),0)))</f>
        <v/>
      </c>
      <c r="BH999" s="50">
        <f>IF(D999="","",IF(BY999&gt;TODAY()-60,0,IF(Y999&gt;12,MAX(0,(U999+Y999)-BG999),MAX(0,U999-BG999))))</f>
        <v/>
      </c>
      <c r="BI999" s="51">
        <f>IF(D999="","",BH999*AG999)</f>
        <v/>
      </c>
      <c r="BJ999" s="51">
        <f>IF(D999="","",IF(OR(R999="A",R999="AA",R999="AAA"),BI999,0))</f>
        <v/>
      </c>
      <c r="BK999" s="51">
        <f>IF(D999="","",IF(R999="B",BI999,0))</f>
        <v/>
      </c>
      <c r="BL999" s="51">
        <f>IF(D999="","",IF(R999="C",BI999,0))</f>
        <v/>
      </c>
      <c r="BM999" s="51">
        <f>IF(D999="","",IFERROR(MAX(0,MIN(BI999/AP999,1)),0))</f>
        <v/>
      </c>
      <c r="BN999" s="52">
        <f>IF(D999="","",AB999*AG999)</f>
        <v/>
      </c>
      <c r="BO999" s="52">
        <f>IF(D999="","",(U999+V999+X999)*AG999)</f>
        <v/>
      </c>
      <c r="BP999" s="52">
        <f>IF(D999="","",(AB999*3)*AG999)</f>
        <v/>
      </c>
      <c r="BQ999" s="52">
        <f>IF(D999="","",IF(BO999-BP999&gt;0,0,BO999-BP999))</f>
        <v/>
      </c>
      <c r="BR999" s="52">
        <f>IF(D999="","",IF(BO999-BP999-BN999&gt;0,0,BO999-BP999-BN999))</f>
        <v/>
      </c>
      <c r="BS999" s="53">
        <f>IF(D999="","",IFERROR(AB999*AI999,0))</f>
        <v/>
      </c>
      <c r="BT999" s="53">
        <f>IF(D999="","",IFERROR(IF(X999&gt;12, AI999*(U999+V999+X999), AI999*(U999+V999)),0))</f>
        <v/>
      </c>
      <c r="BU999" s="53">
        <f>IF(D999="","",IFERROR(((AB999*3)*AI999),0))</f>
        <v/>
      </c>
      <c r="BV999" s="53">
        <f>IF(D999="","",IF(BT999-BU999&gt;0,0,BT999-BU999))</f>
        <v/>
      </c>
      <c r="BW999" s="53">
        <f>IF(D999="","",IF(BT999-BU999-BS999&gt;0,0,BT999-BU999-BS999))</f>
        <v/>
      </c>
      <c r="BX999" s="36">
        <f>IF(D999="","",IFERROR(VLOOKUP(D999,'produto-entrada-7'!A:M,3,0),"SEM PEDIDO"))</f>
        <v/>
      </c>
      <c r="BY999" s="36">
        <f>IF(D999="","",VLOOKUP(D999,'produto-estoque-total-7'!A:AB,25,0))</f>
        <v/>
      </c>
      <c r="BZ999" s="36">
        <f>IF(D999="","",IFERROR(VLOOKUP(D999,'produto-estoque-total-7'!A:AB,26,0)/100,0))</f>
        <v/>
      </c>
      <c r="CA999" s="36">
        <f>IF(D999="","",IFERROR(VLOOKUP(D999,'produto-estoque-total-7'!A:AB,27,0)/100,0))</f>
        <v/>
      </c>
      <c r="CB999" s="41">
        <f>IF(D999="","",V999*AF999)</f>
        <v/>
      </c>
      <c r="CC999" s="41">
        <f>IF(D999="","",V999*AI999)</f>
        <v/>
      </c>
      <c r="CD999" s="54">
        <f>IF(D999="","",VLOOKUP(D999,'produto-estoque-total-7'!A:AB,28,0))</f>
        <v/>
      </c>
    </row>
    <row r="1000">
      <c r="A1000" s="36">
        <f>IF(D1000="","",VLOOKUP(D1000,'produto-estoque-total-7'!A:AB,3,0))</f>
        <v/>
      </c>
      <c r="B1000" s="1">
        <f>IF(D1000="","",VLOOKUP(D1000,'produto-estoque-total-7'!A:AB,12,0))</f>
        <v/>
      </c>
      <c r="C1000" s="1">
        <f>IF(D1000="","",VLOOKUP(D1000,'produto-estoque-total-7'!A:AB,2,0))</f>
        <v/>
      </c>
      <c r="D1000" s="37">
        <f>IFERROR(IF('produto-estoque-total-7'!A999="","",'produto-estoque-total-7'!A999),"")</f>
        <v/>
      </c>
      <c r="E1000" s="1">
        <f>IF(D1000="","",VLOOKUP(D1000,'produto-estoque-total-7'!A:AB,4,0))</f>
        <v/>
      </c>
      <c r="F1000" s="36">
        <f>IF(D1000="","",VLOOKUP(D1000,'produto-estoque-total-7'!A:AB,13,0))</f>
        <v/>
      </c>
      <c r="G1000" s="1">
        <f>IF(F1000="","",VLOOKUP(F1000,'FORNECEDORES X COMPRADOR'!A:D,4,0))</f>
        <v/>
      </c>
      <c r="H1000" s="1">
        <f>IF(F1000="","",VLOOKUP(F1000,'FORNECEDORES X COMPRADOR'!A:E,5,0))</f>
        <v/>
      </c>
      <c r="I1000" s="36">
        <f>IF(D1000="","",VLOOKUP(D1000,'produto-estoque-total-7'!A:AB,15,0))</f>
        <v/>
      </c>
      <c r="J1000" s="36">
        <f>IF(D1000="","",VLOOKUP(D1000,'produto-estoque-total-7'!A:AB,19,0))</f>
        <v/>
      </c>
      <c r="K1000" s="1">
        <f>IF(D1000="","",VLOOKUP(D1000,'produto-estoque-total-7'!A:AB,20,0))</f>
        <v/>
      </c>
      <c r="L1000" s="36">
        <f>IF(D1000="","",VLOOKUP(D1000,'produto-estoque-total-7'!A:AB,17,0))</f>
        <v/>
      </c>
      <c r="M1000" s="1">
        <f>IF(D1000="","",VLOOKUP(D1000,'produto-estoque-total-7'!A:AB,18,0))</f>
        <v/>
      </c>
      <c r="N1000" s="36">
        <f>IF(D1000="","",VLOOKUP(D1000,'produto-estoque-total-7'!A:AB,21,0))</f>
        <v/>
      </c>
      <c r="O1000" s="1">
        <f>IF(D1000="","",VLOOKUP(D1000,'produto-estoque-total-7'!A:AB,22,0))</f>
        <v/>
      </c>
      <c r="P1000" s="36">
        <f>IF(D1000="","",VLOOKUP(D1000,'produto-estoque-total-7'!A:AB,23,0))</f>
        <v/>
      </c>
      <c r="Q1000" s="1">
        <f>IF(D1000="","",VLOOKUP(D1000,'produto-estoque-total-7'!A:AB,24,0))</f>
        <v/>
      </c>
      <c r="R1000" s="38">
        <f>IFERROR(IF(D1000="","",VLOOKUP(D1000,'produto-venda-7'!B:N,13,0)),"C")</f>
        <v/>
      </c>
      <c r="S1000" s="39">
        <f>IF(D1000="","",VLOOKUP(D1000,'produto-estoque-total-7'!A:AB,6,0))</f>
        <v/>
      </c>
      <c r="T1000" s="39">
        <f>IF(D1000="","",VLOOKUP(D1000,'produto-estoque-total-7'!A:AB,5,0))</f>
        <v/>
      </c>
      <c r="U1000" s="40">
        <f>IF(D1000="","",VLOOKUP(D1000,'produto-estoque-total-7'!A:AB,11,0))</f>
        <v/>
      </c>
      <c r="V1000" s="41">
        <f>IF(D1000="","",IFERROR(VLOOKUP(D1000,'produto-entrada-7'!A:M,10,0),0))</f>
        <v/>
      </c>
      <c r="W1000" s="42" t="n"/>
      <c r="X1000" s="39">
        <f>IF(D1000="","",VLOOKUP(D1000,'produto-estoque-total-7'!A:AB,8,0))</f>
        <v/>
      </c>
      <c r="Y1000" s="39">
        <f>IF(D1000="","",VLOOKUP(D1000,'produto-estoque-total-7'!A:AB,9,0))</f>
        <v/>
      </c>
      <c r="Z1000" s="39">
        <f>IF(D1000="","",VLOOKUP(D1000,'produto-estoque-total-7'!A:AB,10,0))</f>
        <v/>
      </c>
      <c r="AA1000" s="39">
        <f>IFERROR(IF(D1000="","",VLOOKUP(D1000,'produto-venda-7'!B:N,4,0)),0)</f>
        <v/>
      </c>
      <c r="AB1000" s="39">
        <f>IFERROR(IF(D1000="","",VLOOKUP(D1000,'produto-venda-7'!B:N,5,0)),0)</f>
        <v/>
      </c>
      <c r="AC1000" s="39">
        <f>IF(D1000="","",IFERROR(AA1000/90,0))</f>
        <v/>
      </c>
      <c r="AD1000" s="36">
        <f>IF(D1000="","",IFERROR(VLOOKUP(D1000,'produto-entrada-7'!A:M,4,0),0))</f>
        <v/>
      </c>
      <c r="AE1000" s="36">
        <f>IFERROR(IF(D1000="","",VLOOKUP(D1000,'produto-venda-7'!B:N,10,0)),0)</f>
        <v/>
      </c>
      <c r="AF1000" s="36">
        <f>IF(D1000="","",IFERROR(VLOOKUP(D1000,'produto-entrada-7'!A:M,11,0),0))</f>
        <v/>
      </c>
      <c r="AG1000" s="1">
        <f>IF(D1000="","",IFERROR(VLOOKUP(D1000,'produto-entrada-7'!A:M,12,0),0))</f>
        <v/>
      </c>
      <c r="AH1000" s="1">
        <f>IF(D1000="","",IFERROR(VLOOKUP(D1000,'produto-entrada-7'!A:M,13,0),0))</f>
        <v/>
      </c>
      <c r="AI1000" s="36">
        <f>IFERROR(IF(D1000="","",VLOOKUP(D1000,'produto-venda-7'!B:N,11,0)),0)</f>
        <v/>
      </c>
      <c r="AJ1000" s="43">
        <f>IF(D1000="","",IFERROR(AI1000*AB1000,0))</f>
        <v/>
      </c>
      <c r="AK1000" s="44">
        <f>IFERROR(IF(D1000="","",VLOOKUP(F1000,'ANALISE FORNECEDOR'!$A:$I,8,0)),"")</f>
        <v/>
      </c>
      <c r="AL1000" s="44">
        <f>IF(D1000="","",AVERAGE(AM1000,AK1000))</f>
        <v/>
      </c>
      <c r="AM1000" s="44">
        <f>IFERROR(IF(D1000="","",VLOOKUP(F1000,'ANALISE FORNECEDOR'!$A:$I,9,0)),"")</f>
        <v/>
      </c>
      <c r="AN1000" s="45">
        <f>IF(D1000="","",IF(Y1000&gt;12,AI1000*(U1000+Y1000),AI1000*U1000))</f>
        <v/>
      </c>
      <c r="AO1000" s="45">
        <f>IF(D1000="","",IF(Y1000&gt;12,AI1000*(U1000+V1000+Y1000),AI1000*(U1000+V1000)))</f>
        <v/>
      </c>
      <c r="AP1000" s="46">
        <f>IF(D1000="","",IF(Y1000&gt;12,AG1000*(U1000+Y1000),AG1000*U1000))</f>
        <v/>
      </c>
      <c r="AQ1000" s="46">
        <f>IF(D1000="","",IF(Y1000&gt;12,AG1000*(U1000+V1000+Y1000),AG1000*(U1000+V1000)))</f>
        <v/>
      </c>
      <c r="AR1000" s="46">
        <f>IF(D1000="","",IF(OR(R1000="A",R1000="AA",R1000="AAA"),AP1000,0))</f>
        <v/>
      </c>
      <c r="AS1000" s="46">
        <f>IF(D1000="","",IF(R1000="B",AP1000,0))</f>
        <v/>
      </c>
      <c r="AT1000" s="46">
        <f>IF(D1000="","",IF(R1000="C",AP1000,0))</f>
        <v/>
      </c>
      <c r="AU1000" s="47">
        <f>IF(D1000="","",IFERROR(AN1000/AJ1000,0))</f>
        <v/>
      </c>
      <c r="AV1000" s="47">
        <f>IF(D1000="","",IFERROR(((AO1000)/AJ1000),0))</f>
        <v/>
      </c>
      <c r="AW1000" s="48">
        <f>IF(D1000="","",IF(OR(S1000="S",NOT(AND(ISNUMBER(AC1000),ISNUMBER(AL1000),AC1000*AL1000&gt;=0))),0,AC1000*AL1000))</f>
        <v/>
      </c>
      <c r="AX1000" s="49">
        <f>IFERROR(IF(D1000="","",AW1000*AG1000),0)</f>
        <v/>
      </c>
      <c r="AY1000" s="48">
        <f>IF(D1000="","",IF(OR(S1000="S",NOT(AND(ISNUMBER(AC1000),ISNUMBER(AK1000),AC1000*AK1000&gt;=0))),0,AC1000*AK1000))</f>
        <v/>
      </c>
      <c r="AZ1000" s="48">
        <f>IFERROR(IF(D1000="","",IF(AY1000=0,0,IF(((AY1000)-(U1000+Y1000))&lt;0,0,(AY1000)-U1000))),0)</f>
        <v/>
      </c>
      <c r="BA1000" s="49">
        <f>IF(D1000="","",AZ1000*AG1000)</f>
        <v/>
      </c>
      <c r="BB1000" s="49">
        <f>IF(D1000="","",IF(OR(R1000="A",R1000="AA",R1000="AAA"),BA1000,0))</f>
        <v/>
      </c>
      <c r="BC1000" s="49">
        <f>IF(D1000="","",IF(R1000="B",BA1000,0))</f>
        <v/>
      </c>
      <c r="BD1000" s="49">
        <f>IF(D1000="","",IF(R1000="B",BA1000,0))</f>
        <v/>
      </c>
      <c r="BE1000" s="49">
        <f>IF(D1000="","",IF(S1000="S",
1,
IF(AC1000=0,
1,
IF(
IFERROR(((U1000+Y1000)*AG1000)/((AC1000*AK1000)*AG1000),0)&lt;0,
0,
IF(
IFERROR(((U1000+Y1000)*AG1000)/((AC1000*AK1000)*AG1000),0)&gt;1,
1,
IFERROR(((U1000+Y1000)*AG1000)/((AC1000*AK1000)*AG1000),0)
)
)
)
))</f>
        <v/>
      </c>
      <c r="BF1000" s="49">
        <f>IF(D1000="","",IF(S1000="S",
1,
IF(AC1000=0,
1,
IF(
IFERROR(((U1000+V1000+Y1000)*AG1000)/((AC1000*AK1000)*AG1000),0)&lt;0,
0,
IF(
IFERROR(((U1000+V1000+Y1000)*AG1000)/((AC1000*AK1000)*AG1000),0)&gt;1,
1,
IFERROR(((U1000+V1000+Y1000)*AG1000)/((AC1000*AK1000)*AG1000),0)
)
)
)
))</f>
        <v/>
      </c>
      <c r="BG1000" s="50">
        <f>IF(D1000="","",IF(S1000="S",0,IF(AND(ISNUMBER(AC1000),ISNUMBER(AM1000)),IF(OR(AC1000*AM1000&lt;0,ISERR(AC1000*AM1000)),0,AC1000*AM1000),0)))</f>
        <v/>
      </c>
      <c r="BH1000" s="50">
        <f>IF(D1000="","",IF(BY1000&gt;TODAY()-60,0,IF(Y1000&gt;12,MAX(0,(U1000+Y1000)-BG1000),MAX(0,U1000-BG1000))))</f>
        <v/>
      </c>
      <c r="BI1000" s="51">
        <f>IF(D1000="","",BH1000*AG1000)</f>
        <v/>
      </c>
      <c r="BJ1000" s="51">
        <f>IF(D1000="","",IF(OR(R1000="A",R1000="AA",R1000="AAA"),BI1000,0))</f>
        <v/>
      </c>
      <c r="BK1000" s="51">
        <f>IF(D1000="","",IF(R1000="B",BI1000,0))</f>
        <v/>
      </c>
      <c r="BL1000" s="51">
        <f>IF(D1000="","",IF(R1000="C",BI1000,0))</f>
        <v/>
      </c>
      <c r="BM1000" s="51">
        <f>IF(D1000="","",IFERROR(MAX(0,MIN(BI1000/AP1000,1)),0))</f>
        <v/>
      </c>
      <c r="BN1000" s="52">
        <f>IF(D1000="","",AB1000*AG1000)</f>
        <v/>
      </c>
      <c r="BO1000" s="52">
        <f>IF(D1000="","",(U1000+V1000+X1000)*AG1000)</f>
        <v/>
      </c>
      <c r="BP1000" s="52">
        <f>IF(D1000="","",(AB1000*3)*AG1000)</f>
        <v/>
      </c>
      <c r="BQ1000" s="52">
        <f>IF(D1000="","",IF(BO1000-BP1000&gt;0,0,BO1000-BP1000))</f>
        <v/>
      </c>
      <c r="BR1000" s="52">
        <f>IF(D1000="","",IF(BO1000-BP1000-BN1000&gt;0,0,BO1000-BP1000-BN1000))</f>
        <v/>
      </c>
      <c r="BS1000" s="53">
        <f>IF(D1000="","",IFERROR(AB1000*AI1000,0))</f>
        <v/>
      </c>
      <c r="BT1000" s="53">
        <f>IF(D1000="","",IFERROR(IF(X1000&gt;12, AI1000*(U1000+V1000+X1000), AI1000*(U1000+V1000)),0))</f>
        <v/>
      </c>
      <c r="BU1000" s="53">
        <f>IF(D1000="","",IFERROR(((AB1000*3)*AI1000),0))</f>
        <v/>
      </c>
      <c r="BV1000" s="53">
        <f>IF(D1000="","",IF(BT1000-BU1000&gt;0,0,BT1000-BU1000))</f>
        <v/>
      </c>
      <c r="BW1000" s="53">
        <f>IF(D1000="","",IF(BT1000-BU1000-BS1000&gt;0,0,BT1000-BU1000-BS1000))</f>
        <v/>
      </c>
      <c r="BX1000" s="36">
        <f>IF(D1000="","",IFERROR(VLOOKUP(D1000,'produto-entrada-7'!A:M,3,0),"SEM PEDIDO"))</f>
        <v/>
      </c>
      <c r="BY1000" s="36">
        <f>IF(D1000="","",VLOOKUP(D1000,'produto-estoque-total-7'!A:AB,25,0))</f>
        <v/>
      </c>
      <c r="BZ1000" s="36">
        <f>IF(D1000="","",IFERROR(VLOOKUP(D1000,'produto-estoque-total-7'!A:AB,26,0)/100,0))</f>
        <v/>
      </c>
      <c r="CA1000" s="36">
        <f>IF(D1000="","",IFERROR(VLOOKUP(D1000,'produto-estoque-total-7'!A:AB,27,0)/100,0))</f>
        <v/>
      </c>
      <c r="CB1000" s="41">
        <f>IF(D1000="","",V1000*AF1000)</f>
        <v/>
      </c>
      <c r="CC1000" s="41">
        <f>IF(D1000="","",V1000*AI1000)</f>
        <v/>
      </c>
      <c r="CD1000" s="54">
        <f>IF(D1000="","",VLOOKUP(D1000,'produto-estoque-total-7'!A:AB,28,0))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115"/>
  <sheetViews>
    <sheetView workbookViewId="0">
      <selection activeCell="A1" sqref="A1"/>
    </sheetView>
  </sheetViews>
  <sheetFormatPr baseColWidth="8" defaultRowHeight="15"/>
  <sheetData>
    <row r="1">
      <c r="A1" s="55" t="inlineStr">
        <is>
          <t>FILIAL</t>
        </is>
      </c>
      <c r="B1" s="3">
        <f>'ANALISE PRODUTO'!A3</f>
        <v/>
      </c>
      <c r="C1" s="5" t="n"/>
      <c r="D1" s="6">
        <f>D115</f>
        <v/>
      </c>
      <c r="E1" s="6">
        <f>E115</f>
        <v/>
      </c>
      <c r="F1" s="14">
        <f>F115</f>
        <v/>
      </c>
      <c r="G1" s="14">
        <f>G115</f>
        <v/>
      </c>
      <c r="H1" s="56">
        <f>H115</f>
        <v/>
      </c>
      <c r="I1" s="56">
        <f>I115</f>
        <v/>
      </c>
      <c r="J1" s="57">
        <f>J115</f>
        <v/>
      </c>
      <c r="K1" s="58">
        <f>K115</f>
        <v/>
      </c>
      <c r="L1" s="6">
        <f>L115</f>
        <v/>
      </c>
      <c r="M1" s="6">
        <f>M115</f>
        <v/>
      </c>
      <c r="N1" s="6">
        <f>N115</f>
        <v/>
      </c>
      <c r="O1" s="6">
        <f>O115</f>
        <v/>
      </c>
      <c r="P1" s="6">
        <f>P115</f>
        <v/>
      </c>
      <c r="Q1" s="6">
        <f>Q115</f>
        <v/>
      </c>
      <c r="R1" s="17">
        <f>R115</f>
        <v/>
      </c>
      <c r="S1" s="17">
        <f>S115</f>
        <v/>
      </c>
      <c r="T1" s="17">
        <f>T115</f>
        <v/>
      </c>
      <c r="U1" s="17">
        <f>U115</f>
        <v/>
      </c>
      <c r="V1" s="17">
        <f>V115</f>
        <v/>
      </c>
      <c r="W1" s="17">
        <f>W115</f>
        <v/>
      </c>
      <c r="X1" s="59">
        <f>X115</f>
        <v/>
      </c>
      <c r="Y1" s="60">
        <f>Y115</f>
        <v/>
      </c>
      <c r="Z1" s="61">
        <f>Z115</f>
        <v/>
      </c>
      <c r="AA1" s="58">
        <f>AA115</f>
        <v/>
      </c>
      <c r="AB1" s="58">
        <f>AB115</f>
        <v/>
      </c>
      <c r="AC1" s="62">
        <f>AC115</f>
        <v/>
      </c>
      <c r="AD1" s="62">
        <f>AD115</f>
        <v/>
      </c>
      <c r="AE1" s="57">
        <f>AE115</f>
        <v/>
      </c>
      <c r="AF1" s="57">
        <f>AF115</f>
        <v/>
      </c>
      <c r="AG1" s="63">
        <f>AG115</f>
        <v/>
      </c>
      <c r="AH1" s="63">
        <f>AH115</f>
        <v/>
      </c>
      <c r="AI1" s="64">
        <f>AI115</f>
        <v/>
      </c>
      <c r="AJ1" s="1" t="n"/>
      <c r="AK1" s="9" t="n"/>
      <c r="AL1" s="6">
        <f>AL115</f>
        <v/>
      </c>
      <c r="AM1" s="6">
        <f>AM115</f>
        <v/>
      </c>
      <c r="AN1" s="6">
        <f>AN115</f>
        <v/>
      </c>
      <c r="AO1" s="6">
        <f>AO115</f>
        <v/>
      </c>
      <c r="AP1" s="6">
        <f>AP115</f>
        <v/>
      </c>
      <c r="AQ1" s="6">
        <f>AQ115</f>
        <v/>
      </c>
      <c r="AR1" s="6">
        <f>AR115</f>
        <v/>
      </c>
      <c r="AS1" s="6">
        <f>AS115</f>
        <v/>
      </c>
      <c r="AT1" s="6">
        <f>AT115</f>
        <v/>
      </c>
      <c r="AU1" s="6">
        <f>AU115</f>
        <v/>
      </c>
      <c r="AV1" s="6">
        <f>AV115</f>
        <v/>
      </c>
      <c r="AW1" s="6">
        <f>AW115</f>
        <v/>
      </c>
      <c r="AX1" s="6">
        <f>AX115</f>
        <v/>
      </c>
      <c r="AY1" s="6">
        <f>AY115</f>
        <v/>
      </c>
      <c r="AZ1" s="6">
        <f>AZ115</f>
        <v/>
      </c>
      <c r="BA1" s="6">
        <f>BA115</f>
        <v/>
      </c>
      <c r="BB1" s="6">
        <f>BB115</f>
        <v/>
      </c>
      <c r="BC1" s="6">
        <f>BC115</f>
        <v/>
      </c>
      <c r="BD1" s="6">
        <f>BD115</f>
        <v/>
      </c>
      <c r="BE1" s="6">
        <f>BE115</f>
        <v/>
      </c>
      <c r="BF1" s="6">
        <f>BF115</f>
        <v/>
      </c>
      <c r="BG1" s="6">
        <f>BG115</f>
        <v/>
      </c>
      <c r="BH1" s="6">
        <f>BH115</f>
        <v/>
      </c>
      <c r="BI1" s="6">
        <f>BI115</f>
        <v/>
      </c>
      <c r="BJ1" s="6">
        <f>BJ115</f>
        <v/>
      </c>
      <c r="BK1" s="6">
        <f>BK115</f>
        <v/>
      </c>
      <c r="BL1" s="6">
        <f>BL115</f>
        <v/>
      </c>
      <c r="BM1" s="6">
        <f>BM115</f>
        <v/>
      </c>
      <c r="BN1" s="6">
        <f>BN115</f>
        <v/>
      </c>
      <c r="BO1" s="6">
        <f>BO115</f>
        <v/>
      </c>
      <c r="BP1" s="6">
        <f>BP115</f>
        <v/>
      </c>
      <c r="BQ1" s="6">
        <f>BQ115</f>
        <v/>
      </c>
      <c r="BR1" s="6">
        <f>BR115</f>
        <v/>
      </c>
      <c r="BS1" s="6">
        <f>BS115</f>
        <v/>
      </c>
      <c r="BT1" s="6">
        <f>BT115</f>
        <v/>
      </c>
      <c r="BU1" s="6">
        <f>BU115</f>
        <v/>
      </c>
      <c r="BV1" s="6">
        <f>BV115</f>
        <v/>
      </c>
      <c r="BW1" s="6">
        <f>BW115</f>
        <v/>
      </c>
      <c r="BX1" s="6">
        <f>BX115</f>
        <v/>
      </c>
      <c r="BY1" s="6">
        <f>BY115</f>
        <v/>
      </c>
      <c r="BZ1" s="6">
        <f>BZ115</f>
        <v/>
      </c>
      <c r="CA1" s="6">
        <f>CA115</f>
        <v/>
      </c>
      <c r="CB1" s="6">
        <f>CB115</f>
        <v/>
      </c>
      <c r="CC1" s="6">
        <f>CC115</f>
        <v/>
      </c>
      <c r="CD1" s="6">
        <f>CD115</f>
        <v/>
      </c>
      <c r="CE1" s="6">
        <f>CE115</f>
        <v/>
      </c>
      <c r="CF1" s="6">
        <f>CF115</f>
        <v/>
      </c>
      <c r="CG1" s="6">
        <f>CG115</f>
        <v/>
      </c>
      <c r="CH1" s="6">
        <f>CH115</f>
        <v/>
      </c>
      <c r="CI1" s="6">
        <f>CI115</f>
        <v/>
      </c>
      <c r="CJ1" s="6">
        <f>CJ115</f>
        <v/>
      </c>
      <c r="CK1" s="6">
        <f>CK115</f>
        <v/>
      </c>
      <c r="CL1" s="6">
        <f>CL115</f>
        <v/>
      </c>
      <c r="CM1" s="1" t="n"/>
      <c r="CN1" s="65">
        <f>CN115</f>
        <v/>
      </c>
      <c r="CO1" s="65">
        <f>CO115</f>
        <v/>
      </c>
      <c r="CP1" s="65">
        <f>CP115</f>
        <v/>
      </c>
      <c r="CQ1" s="65">
        <f>CQ115</f>
        <v/>
      </c>
      <c r="CR1" s="65">
        <f>CR115</f>
        <v/>
      </c>
      <c r="CS1" s="65">
        <f>CS115</f>
        <v/>
      </c>
      <c r="CT1" s="65">
        <f>CT115</f>
        <v/>
      </c>
      <c r="CU1" s="65">
        <f>CU115</f>
        <v/>
      </c>
      <c r="CV1" s="65">
        <f>CV115</f>
        <v/>
      </c>
      <c r="CW1" s="65">
        <f>CW115</f>
        <v/>
      </c>
      <c r="CX1" s="65">
        <f>CX115</f>
        <v/>
      </c>
      <c r="CY1" s="65">
        <f>CY115</f>
        <v/>
      </c>
      <c r="CZ1" s="65">
        <f>CZ115</f>
        <v/>
      </c>
      <c r="DA1" s="65">
        <f>DA115</f>
        <v/>
      </c>
      <c r="DB1" s="65">
        <f>DB115</f>
        <v/>
      </c>
      <c r="DC1" s="65">
        <f>DC115</f>
        <v/>
      </c>
      <c r="DD1" s="65">
        <f>DD115</f>
        <v/>
      </c>
      <c r="DE1" s="65">
        <f>DE115</f>
        <v/>
      </c>
      <c r="DF1" s="65">
        <f>DF115</f>
        <v/>
      </c>
      <c r="DG1" s="65">
        <f>DG115</f>
        <v/>
      </c>
      <c r="DH1" s="65">
        <f>DH115</f>
        <v/>
      </c>
      <c r="DI1" s="65">
        <f>DI115</f>
        <v/>
      </c>
      <c r="DJ1" s="65">
        <f>DJ115</f>
        <v/>
      </c>
      <c r="DK1" s="65">
        <f>DK115</f>
        <v/>
      </c>
      <c r="DL1" s="65">
        <f>DL115</f>
        <v/>
      </c>
      <c r="DM1" s="65">
        <f>DM115</f>
        <v/>
      </c>
      <c r="DN1" s="65">
        <f>DN115</f>
        <v/>
      </c>
      <c r="DO1" s="65">
        <f>DO115</f>
        <v/>
      </c>
      <c r="DP1" s="65">
        <f>DP115</f>
        <v/>
      </c>
      <c r="DQ1" s="65">
        <f>DQ115</f>
        <v/>
      </c>
      <c r="DR1" s="65">
        <f>DR115</f>
        <v/>
      </c>
      <c r="DS1" s="65">
        <f>DS115</f>
        <v/>
      </c>
      <c r="DT1" s="65">
        <f>DT115</f>
        <v/>
      </c>
      <c r="DU1" s="65">
        <f>DU115</f>
        <v/>
      </c>
      <c r="DV1" s="65">
        <f>DV115</f>
        <v/>
      </c>
      <c r="DW1" s="65">
        <f>DW115</f>
        <v/>
      </c>
      <c r="DX1" s="65">
        <f>DX115</f>
        <v/>
      </c>
      <c r="DY1" s="65">
        <f>DY115</f>
        <v/>
      </c>
      <c r="DZ1" s="65">
        <f>DZ115</f>
        <v/>
      </c>
      <c r="EA1" s="65">
        <f>EA115</f>
        <v/>
      </c>
      <c r="EB1" s="65">
        <f>EB115</f>
        <v/>
      </c>
      <c r="EC1" s="65">
        <f>EC115</f>
        <v/>
      </c>
      <c r="ED1" s="65">
        <f>ED115</f>
        <v/>
      </c>
      <c r="EE1" s="65">
        <f>EE115</f>
        <v/>
      </c>
      <c r="EF1" s="65">
        <f>EF115</f>
        <v/>
      </c>
      <c r="EG1" s="65">
        <f>EG115</f>
        <v/>
      </c>
      <c r="EH1" s="65">
        <f>EH115</f>
        <v/>
      </c>
      <c r="EI1" s="65">
        <f>EI115</f>
        <v/>
      </c>
      <c r="EJ1" s="65">
        <f>EJ115</f>
        <v/>
      </c>
      <c r="EK1" s="65">
        <f>EK115</f>
        <v/>
      </c>
      <c r="EL1" s="65">
        <f>EL115</f>
        <v/>
      </c>
      <c r="EM1" s="65">
        <f>EM115</f>
        <v/>
      </c>
      <c r="EN1" s="1" t="n"/>
      <c r="EO1" s="66">
        <f>EO115</f>
        <v/>
      </c>
      <c r="EP1" s="66">
        <f>EP115</f>
        <v/>
      </c>
      <c r="EQ1" s="66">
        <f>EQ115</f>
        <v/>
      </c>
      <c r="ER1" s="67">
        <f>ER115</f>
        <v/>
      </c>
      <c r="ES1" s="67">
        <f>ES115</f>
        <v/>
      </c>
      <c r="ET1" s="1" t="n"/>
      <c r="EU1" s="19">
        <f>EU115</f>
        <v/>
      </c>
      <c r="EV1" s="19">
        <f>EV115</f>
        <v/>
      </c>
      <c r="EW1" s="19">
        <f>EW115</f>
        <v/>
      </c>
      <c r="EX1" s="19">
        <f>EX115</f>
        <v/>
      </c>
      <c r="EY1" s="19">
        <f>EY115</f>
        <v/>
      </c>
      <c r="EZ1" s="20">
        <f>EZ115</f>
        <v/>
      </c>
      <c r="FA1" s="20">
        <f>FA115</f>
        <v/>
      </c>
      <c r="FB1" s="20">
        <f>FB115</f>
        <v/>
      </c>
      <c r="FC1" s="20">
        <f>FC115</f>
        <v/>
      </c>
      <c r="FD1" s="20">
        <f>FD115</f>
        <v/>
      </c>
      <c r="FE1" s="7">
        <f>FE115</f>
        <v/>
      </c>
      <c r="FF1" s="7">
        <f>FF115</f>
        <v/>
      </c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</row>
    <row r="2">
      <c r="A2" s="1" t="n"/>
      <c r="B2" s="68" t="n"/>
      <c r="C2" s="68" t="n"/>
      <c r="D2" s="69" t="n"/>
      <c r="E2" s="69" t="n"/>
      <c r="F2" s="70" t="n"/>
      <c r="G2" s="70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70" t="n"/>
      <c r="Y2" s="70" t="n"/>
      <c r="Z2" s="70" t="n"/>
      <c r="AA2" s="69" t="n"/>
      <c r="AB2" s="69" t="n"/>
      <c r="AC2" s="69" t="n"/>
      <c r="AD2" s="69" t="n"/>
      <c r="AE2" s="69" t="n"/>
      <c r="AF2" s="69" t="n"/>
      <c r="AG2" s="69" t="n"/>
      <c r="AH2" s="69" t="n"/>
      <c r="AI2" s="71" t="n"/>
      <c r="AJ2" s="1" t="n"/>
      <c r="AK2" s="72" t="n"/>
      <c r="AL2" s="69" t="n"/>
      <c r="AM2" s="69" t="n"/>
      <c r="AN2" s="69" t="n"/>
      <c r="AO2" s="69" t="n"/>
      <c r="AP2" s="69" t="n"/>
      <c r="AQ2" s="69" t="n"/>
      <c r="AR2" s="69" t="n"/>
      <c r="AS2" s="69" t="n"/>
      <c r="AT2" s="69" t="n"/>
      <c r="AU2" s="69" t="n"/>
      <c r="AV2" s="69" t="n"/>
      <c r="AW2" s="69" t="n"/>
      <c r="AX2" s="69" t="n"/>
      <c r="AY2" s="69" t="n"/>
      <c r="AZ2" s="69" t="n"/>
      <c r="BA2" s="69" t="n"/>
      <c r="BB2" s="69" t="n"/>
      <c r="BC2" s="69" t="n"/>
      <c r="BD2" s="69" t="n"/>
      <c r="BE2" s="69" t="n"/>
      <c r="BF2" s="69" t="n"/>
      <c r="BG2" s="69" t="n"/>
      <c r="BH2" s="69" t="n"/>
      <c r="BI2" s="69" t="n"/>
      <c r="BJ2" s="69" t="n"/>
      <c r="BK2" s="69" t="n"/>
      <c r="BL2" s="69" t="n"/>
      <c r="BM2" s="69" t="n"/>
      <c r="BN2" s="69" t="n"/>
      <c r="BO2" s="69" t="n"/>
      <c r="BP2" s="69" t="n"/>
      <c r="BQ2" s="69" t="n"/>
      <c r="BR2" s="69" t="n"/>
      <c r="BS2" s="69" t="n"/>
      <c r="BT2" s="69" t="n"/>
      <c r="BU2" s="69" t="n"/>
      <c r="BV2" s="69" t="n"/>
      <c r="BW2" s="69" t="n"/>
      <c r="BX2" s="69" t="n"/>
      <c r="BY2" s="69" t="n"/>
      <c r="BZ2" s="69" t="n"/>
      <c r="CA2" s="69" t="n"/>
      <c r="CB2" s="69" t="n"/>
      <c r="CC2" s="69" t="n"/>
      <c r="CD2" s="69" t="n"/>
      <c r="CE2" s="69" t="n"/>
      <c r="CF2" s="69" t="n"/>
      <c r="CG2" s="69" t="n"/>
      <c r="CH2" s="69" t="n"/>
      <c r="CI2" s="69" t="n"/>
      <c r="CJ2" s="69" t="n"/>
      <c r="CK2" s="69" t="n"/>
      <c r="CL2" s="1" t="n"/>
      <c r="CM2" s="1" t="n"/>
      <c r="CN2" s="69" t="n"/>
      <c r="CO2" s="69" t="n"/>
      <c r="CP2" s="69" t="n"/>
      <c r="CQ2" s="69" t="n"/>
      <c r="CR2" s="69" t="n"/>
      <c r="CS2" s="69" t="n"/>
      <c r="CT2" s="69" t="n"/>
      <c r="CU2" s="69" t="n"/>
      <c r="CV2" s="69" t="n"/>
      <c r="CW2" s="69" t="n"/>
      <c r="CX2" s="69" t="n"/>
      <c r="CY2" s="69" t="n"/>
      <c r="CZ2" s="69" t="n"/>
      <c r="DA2" s="69" t="n"/>
      <c r="DB2" s="69" t="n"/>
      <c r="DC2" s="69" t="n"/>
      <c r="DD2" s="69" t="n"/>
      <c r="DE2" s="69" t="n"/>
      <c r="DF2" s="69" t="n"/>
      <c r="DG2" s="69" t="n"/>
      <c r="DH2" s="69" t="n"/>
      <c r="DI2" s="69" t="n"/>
      <c r="DJ2" s="69" t="n"/>
      <c r="DK2" s="69" t="n"/>
      <c r="DL2" s="69" t="n"/>
      <c r="DM2" s="69" t="n"/>
      <c r="DN2" s="69" t="n"/>
      <c r="DO2" s="69" t="n"/>
      <c r="DP2" s="69" t="n"/>
      <c r="DQ2" s="69" t="n"/>
      <c r="DR2" s="69" t="n"/>
      <c r="DS2" s="69" t="n"/>
      <c r="DT2" s="69" t="n"/>
      <c r="DU2" s="69" t="n"/>
      <c r="DV2" s="69" t="n"/>
      <c r="DW2" s="69" t="n"/>
      <c r="DX2" s="69" t="n"/>
      <c r="DY2" s="69" t="n"/>
      <c r="DZ2" s="69" t="n"/>
      <c r="EA2" s="69" t="n"/>
      <c r="EB2" s="69" t="n"/>
      <c r="EC2" s="69" t="n"/>
      <c r="ED2" s="69" t="n"/>
      <c r="EE2" s="69" t="n"/>
      <c r="EF2" s="69" t="n"/>
      <c r="EG2" s="69" t="n"/>
      <c r="EH2" s="69" t="n"/>
      <c r="EI2" s="69" t="n"/>
      <c r="EJ2" s="69" t="n"/>
      <c r="EK2" s="69" t="n"/>
      <c r="EL2" s="69" t="n"/>
      <c r="EM2" s="69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73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73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73" t="n"/>
    </row>
    <row r="3">
      <c r="A3" s="22" t="inlineStr">
        <is>
          <t>COD</t>
        </is>
      </c>
      <c r="B3" s="22" t="inlineStr">
        <is>
          <t>Fornecedor</t>
        </is>
      </c>
      <c r="C3" s="22" t="inlineStr">
        <is>
          <t>COMPRADOR</t>
        </is>
      </c>
      <c r="D3" s="33" t="inlineStr">
        <is>
          <t>NIVEL SERVIÇO RUPTURA S/ PENDÊNCIA</t>
        </is>
      </c>
      <c r="E3" s="33" t="inlineStr">
        <is>
          <t>NIVEL SERVIÇO RUPTURA C/ PENDÊNCIA</t>
        </is>
      </c>
      <c r="F3" s="32" t="inlineStr">
        <is>
          <t>MÊS S/ PENDÊNCIA</t>
        </is>
      </c>
      <c r="G3" s="32" t="inlineStr">
        <is>
          <t>MÊS + PENDÊNCIA</t>
        </is>
      </c>
      <c r="H3" s="29" t="inlineStr">
        <is>
          <t>PRAZO RUPTURA</t>
        </is>
      </c>
      <c r="I3" s="29" t="inlineStr">
        <is>
          <t>PRAZO EXCESSO</t>
        </is>
      </c>
      <c r="J3" s="31" t="inlineStr">
        <is>
          <t>VALOR ESTOQUE PREÇO CUSTO</t>
        </is>
      </c>
      <c r="K3" s="30" t="inlineStr">
        <is>
          <t>VALOR ESTOQUE PREÇO VENDA</t>
        </is>
      </c>
      <c r="L3" s="33" t="inlineStr">
        <is>
          <t>RUPTURA VALOR A</t>
        </is>
      </c>
      <c r="M3" s="33" t="inlineStr">
        <is>
          <t>RUPTURA VALOR B</t>
        </is>
      </c>
      <c r="N3" s="33" t="inlineStr">
        <is>
          <t>RUPTURA VALOR C</t>
        </is>
      </c>
      <c r="O3" s="33" t="inlineStr">
        <is>
          <t>RUPTURA VALOR</t>
        </is>
      </c>
      <c r="P3" s="33" t="inlineStr">
        <is>
          <t>% RUPTURA TOTAL</t>
        </is>
      </c>
      <c r="Q3" s="33" t="inlineStr">
        <is>
          <t>% RUPTURA CURVA A</t>
        </is>
      </c>
      <c r="R3" s="23" t="inlineStr">
        <is>
          <t>EXCESSO VALOR A</t>
        </is>
      </c>
      <c r="S3" s="23" t="inlineStr">
        <is>
          <t>EXCESSO VALOR B</t>
        </is>
      </c>
      <c r="T3" s="23" t="inlineStr">
        <is>
          <t>EXCESSO VALOR C</t>
        </is>
      </c>
      <c r="U3" s="23" t="inlineStr">
        <is>
          <t>EXCESSO VALOR</t>
        </is>
      </c>
      <c r="V3" s="23" t="inlineStr">
        <is>
          <t>% EXCESSO TOTAL</t>
        </is>
      </c>
      <c r="W3" s="23" t="inlineStr">
        <is>
          <t>% EXCESSO CURVA B/C</t>
        </is>
      </c>
      <c r="X3" s="74" t="inlineStr">
        <is>
          <t>SKU INDUSTRIA</t>
        </is>
      </c>
      <c r="Y3" s="75" t="inlineStr">
        <is>
          <t>SKU INDUSTRIA FL</t>
        </is>
      </c>
      <c r="Z3" s="35" t="inlineStr">
        <is>
          <t>SKU INDUSTRIA ATIVOS</t>
        </is>
      </c>
      <c r="AA3" s="30" t="inlineStr">
        <is>
          <t>PMP</t>
        </is>
      </c>
      <c r="AB3" s="30" t="inlineStr">
        <is>
          <t>PRAZO CLIENTE</t>
        </is>
      </c>
      <c r="AC3" s="76" t="inlineStr">
        <is>
          <t>VALOR VENDA ATUAL</t>
        </is>
      </c>
      <c r="AD3" s="76" t="inlineStr">
        <is>
          <t>VALOR VENDA PROJETADA</t>
        </is>
      </c>
      <c r="AE3" s="31" t="inlineStr">
        <is>
          <t>PROJETO</t>
        </is>
      </c>
      <c r="AF3" s="31" t="inlineStr">
        <is>
          <t>% PROJETO</t>
        </is>
      </c>
      <c r="AG3" s="77" t="inlineStr">
        <is>
          <t>LUCRO PROJETO</t>
        </is>
      </c>
      <c r="AH3" s="77" t="inlineStr">
        <is>
          <t>LUCRO REALIZADO</t>
        </is>
      </c>
      <c r="AI3" s="77" t="inlineStr">
        <is>
          <t>% LUCRO</t>
        </is>
      </c>
      <c r="AJ3" s="22" t="inlineStr">
        <is>
          <t>DATA ULTIMA ENTRADA</t>
        </is>
      </c>
      <c r="AK3" s="22" t="n"/>
      <c r="AL3" s="33" t="inlineStr">
        <is>
          <t>FATURAMENTO jan/23</t>
        </is>
      </c>
      <c r="AM3" s="33" t="inlineStr">
        <is>
          <t>FATURAMENTO fev/23</t>
        </is>
      </c>
      <c r="AN3" s="33" t="inlineStr">
        <is>
          <t>FATURAMENTO mar/23</t>
        </is>
      </c>
      <c r="AO3" s="33" t="inlineStr">
        <is>
          <t>FATURAMENTO abr/23</t>
        </is>
      </c>
      <c r="AP3" s="33" t="inlineStr">
        <is>
          <t>FATURAMENTO mai/23</t>
        </is>
      </c>
      <c r="AQ3" s="33" t="inlineStr">
        <is>
          <t>FATURAMENTO jun/23</t>
        </is>
      </c>
      <c r="AR3" s="33" t="inlineStr">
        <is>
          <t>FATURAMENTO jul/23</t>
        </is>
      </c>
      <c r="AS3" s="33" t="inlineStr">
        <is>
          <t>FATURAMENTO ago/23</t>
        </is>
      </c>
      <c r="AT3" s="33" t="inlineStr">
        <is>
          <t>FATURAMENTO set/23</t>
        </is>
      </c>
      <c r="AU3" s="33" t="inlineStr">
        <is>
          <t>FATURAMENTO out/23</t>
        </is>
      </c>
      <c r="AV3" s="33" t="inlineStr">
        <is>
          <t>FATURAMENTO nov/23</t>
        </is>
      </c>
      <c r="AW3" s="33" t="inlineStr">
        <is>
          <t>FATURAMENTO dez/23</t>
        </is>
      </c>
      <c r="AX3" s="78" t="inlineStr">
        <is>
          <t>FATURAMENTO 2023</t>
        </is>
      </c>
      <c r="AY3" s="33" t="inlineStr">
        <is>
          <t>FATURAMENTO jan/24</t>
        </is>
      </c>
      <c r="AZ3" s="33" t="inlineStr">
        <is>
          <t>FATURAMENTO fev/24</t>
        </is>
      </c>
      <c r="BA3" s="33" t="inlineStr">
        <is>
          <t>FATURAMENTO mar/24</t>
        </is>
      </c>
      <c r="BB3" s="33" t="inlineStr">
        <is>
          <t>FATURAMENTO abr/24</t>
        </is>
      </c>
      <c r="BC3" s="33" t="inlineStr">
        <is>
          <t>FATURAMENTO mai/24</t>
        </is>
      </c>
      <c r="BD3" s="33" t="inlineStr">
        <is>
          <t>FATURAMENTO jun/24</t>
        </is>
      </c>
      <c r="BE3" s="33" t="inlineStr">
        <is>
          <t>FATURAMENTO jul/24</t>
        </is>
      </c>
      <c r="BF3" s="33" t="inlineStr">
        <is>
          <t>FATURAMENTO ago/24</t>
        </is>
      </c>
      <c r="BG3" s="33" t="inlineStr">
        <is>
          <t>FATURAMENTO set/24</t>
        </is>
      </c>
      <c r="BH3" s="33" t="inlineStr">
        <is>
          <t>FATURAMENTO out/24</t>
        </is>
      </c>
      <c r="BI3" s="33" t="inlineStr">
        <is>
          <t>FATURAMENTO nov/24</t>
        </is>
      </c>
      <c r="BJ3" s="33" t="inlineStr">
        <is>
          <t>FATURAMENTO dez/24</t>
        </is>
      </c>
      <c r="BK3" s="78" t="inlineStr">
        <is>
          <t>FATURAMENTO 2024</t>
        </is>
      </c>
      <c r="BL3" s="33" t="inlineStr">
        <is>
          <t>FATURAMENTO jan/25</t>
        </is>
      </c>
      <c r="BM3" s="33" t="inlineStr">
        <is>
          <t>FATURAMENTO fev/25</t>
        </is>
      </c>
      <c r="BN3" s="33" t="inlineStr">
        <is>
          <t>FATURAMENTO mar/25</t>
        </is>
      </c>
      <c r="BO3" s="33" t="inlineStr">
        <is>
          <t>FATURAMENTO abr/25</t>
        </is>
      </c>
      <c r="BP3" s="33" t="inlineStr">
        <is>
          <t>FATURAMENTO mai/25</t>
        </is>
      </c>
      <c r="BQ3" s="33" t="inlineStr">
        <is>
          <t>FATURAMENTO jun/25</t>
        </is>
      </c>
      <c r="BR3" s="33" t="inlineStr">
        <is>
          <t>FATURAMENTO jul/25</t>
        </is>
      </c>
      <c r="BS3" s="33" t="inlineStr">
        <is>
          <t>FATURAMENTO ago/25</t>
        </is>
      </c>
      <c r="BT3" s="33" t="inlineStr">
        <is>
          <t>FATURAMENTO set/25</t>
        </is>
      </c>
      <c r="BU3" s="33" t="inlineStr">
        <is>
          <t>FATURAMENTO out/25</t>
        </is>
      </c>
      <c r="BV3" s="33" t="inlineStr">
        <is>
          <t>FATURAMENTO nov/25</t>
        </is>
      </c>
      <c r="BW3" s="33" t="inlineStr">
        <is>
          <t>FATURAMENTO dez/25</t>
        </is>
      </c>
      <c r="BX3" s="78" t="inlineStr">
        <is>
          <t>FATURAMENTO 2025</t>
        </is>
      </c>
      <c r="BY3" s="33" t="inlineStr">
        <is>
          <t>FATURAMENTO jan/26</t>
        </is>
      </c>
      <c r="BZ3" s="33" t="inlineStr">
        <is>
          <t>FATURAMENTO fev/26</t>
        </is>
      </c>
      <c r="CA3" s="33" t="inlineStr">
        <is>
          <t>FATURAMENTO mar/26</t>
        </is>
      </c>
      <c r="CB3" s="33" t="inlineStr">
        <is>
          <t>FATURAMENTO abr/26</t>
        </is>
      </c>
      <c r="CC3" s="33" t="inlineStr">
        <is>
          <t>FATURAMENTO mai/26</t>
        </is>
      </c>
      <c r="CD3" s="33" t="inlineStr">
        <is>
          <t>FATURAMENTO jun/26</t>
        </is>
      </c>
      <c r="CE3" s="33" t="inlineStr">
        <is>
          <t>FATURAMENTO jul/26</t>
        </is>
      </c>
      <c r="CF3" s="33" t="inlineStr">
        <is>
          <t>FATURAMENTO ago/26</t>
        </is>
      </c>
      <c r="CG3" s="33" t="inlineStr">
        <is>
          <t>FATURAMENTO set/26</t>
        </is>
      </c>
      <c r="CH3" s="33" t="inlineStr">
        <is>
          <t>FATURAMENTO out/26</t>
        </is>
      </c>
      <c r="CI3" s="33" t="inlineStr">
        <is>
          <t>FATURAMENTO nov/26</t>
        </is>
      </c>
      <c r="CJ3" s="33" t="inlineStr">
        <is>
          <t>FATURAMENTO dez/26</t>
        </is>
      </c>
      <c r="CK3" s="78" t="inlineStr">
        <is>
          <t>FATURAMENTO 2026</t>
        </is>
      </c>
      <c r="CL3" s="78" t="inlineStr">
        <is>
          <t>MÉDIA 2026</t>
        </is>
      </c>
      <c r="CM3" s="1" t="n"/>
      <c r="CN3" s="65" t="inlineStr">
        <is>
          <t>ENTRADA jan/23</t>
        </is>
      </c>
      <c r="CO3" s="79" t="inlineStr">
        <is>
          <t>ENTRADA fev/23</t>
        </is>
      </c>
      <c r="CP3" s="79" t="inlineStr">
        <is>
          <t>ENTRADA mar/23</t>
        </is>
      </c>
      <c r="CQ3" s="79" t="inlineStr">
        <is>
          <t>ENTRADA mar/23</t>
        </is>
      </c>
      <c r="CR3" s="79" t="inlineStr">
        <is>
          <t>ENTRADA mai/23</t>
        </is>
      </c>
      <c r="CS3" s="79" t="inlineStr">
        <is>
          <t>ENTRADA jun/23</t>
        </is>
      </c>
      <c r="CT3" s="79" t="inlineStr">
        <is>
          <t>ENTRADA jul/23</t>
        </is>
      </c>
      <c r="CU3" s="79" t="inlineStr">
        <is>
          <t>ENTRADA ago/23</t>
        </is>
      </c>
      <c r="CV3" s="79" t="inlineStr">
        <is>
          <t>ENTRADA set/23</t>
        </is>
      </c>
      <c r="CW3" s="79" t="inlineStr">
        <is>
          <t>ENTRADA out/23</t>
        </is>
      </c>
      <c r="CX3" s="79" t="inlineStr">
        <is>
          <t>ENTRADA nov/23</t>
        </is>
      </c>
      <c r="CY3" s="79" t="inlineStr">
        <is>
          <t>ENTRADA dez/23</t>
        </is>
      </c>
      <c r="CZ3" s="80" t="inlineStr">
        <is>
          <t>ENTRADA 2023</t>
        </is>
      </c>
      <c r="DA3" s="65" t="inlineStr">
        <is>
          <t>ENTRADA jan/24</t>
        </is>
      </c>
      <c r="DB3" s="79" t="inlineStr">
        <is>
          <t>ENTRADA fev/24</t>
        </is>
      </c>
      <c r="DC3" s="79" t="inlineStr">
        <is>
          <t>ENTRADA mar/24</t>
        </is>
      </c>
      <c r="DD3" s="79" t="inlineStr">
        <is>
          <t>ENTRADA abr/24</t>
        </is>
      </c>
      <c r="DE3" s="79" t="inlineStr">
        <is>
          <t>ENTRADA mai/24</t>
        </is>
      </c>
      <c r="DF3" s="79" t="inlineStr">
        <is>
          <t>ENTRADA jun/24</t>
        </is>
      </c>
      <c r="DG3" s="79" t="inlineStr">
        <is>
          <t>ENTRADA jul/24</t>
        </is>
      </c>
      <c r="DH3" s="79" t="inlineStr">
        <is>
          <t>ENTRADA ago/24</t>
        </is>
      </c>
      <c r="DI3" s="79" t="inlineStr">
        <is>
          <t>ENTRADA set/24</t>
        </is>
      </c>
      <c r="DJ3" s="79" t="inlineStr">
        <is>
          <t>ENTRADA out/24</t>
        </is>
      </c>
      <c r="DK3" s="79" t="inlineStr">
        <is>
          <t>ENTRADA nov/24</t>
        </is>
      </c>
      <c r="DL3" s="79" t="inlineStr">
        <is>
          <t>ENTRADA dez/24</t>
        </is>
      </c>
      <c r="DM3" s="80" t="inlineStr">
        <is>
          <t>ENTRADA 2024</t>
        </is>
      </c>
      <c r="DN3" s="65" t="inlineStr">
        <is>
          <t>ENTRADA jan/25</t>
        </is>
      </c>
      <c r="DO3" s="79" t="inlineStr">
        <is>
          <t>ENTRADA fev/25</t>
        </is>
      </c>
      <c r="DP3" s="79" t="inlineStr">
        <is>
          <t>ENTRADA mar/25</t>
        </is>
      </c>
      <c r="DQ3" s="79" t="inlineStr">
        <is>
          <t>ENTRADA abr/25</t>
        </is>
      </c>
      <c r="DR3" s="79" t="inlineStr">
        <is>
          <t>ENTRADA mai/25</t>
        </is>
      </c>
      <c r="DS3" s="79" t="inlineStr">
        <is>
          <t>ENTRADA jun/25</t>
        </is>
      </c>
      <c r="DT3" s="79" t="inlineStr">
        <is>
          <t>ENTRADA jul/25</t>
        </is>
      </c>
      <c r="DU3" s="79" t="inlineStr">
        <is>
          <t>ENTRADA ago/25</t>
        </is>
      </c>
      <c r="DV3" s="79" t="inlineStr">
        <is>
          <t>ENTRADA set/25</t>
        </is>
      </c>
      <c r="DW3" s="79" t="inlineStr">
        <is>
          <t>ENTRADA out/25</t>
        </is>
      </c>
      <c r="DX3" s="79" t="inlineStr">
        <is>
          <t>ENTRADA nov/25</t>
        </is>
      </c>
      <c r="DY3" s="81" t="n">
        <v>1012</v>
      </c>
      <c r="DZ3" s="80" t="inlineStr">
        <is>
          <t>ENTRADA 2025</t>
        </is>
      </c>
      <c r="EA3" s="65" t="inlineStr">
        <is>
          <t>ENTRADA jan/26</t>
        </is>
      </c>
      <c r="EB3" s="79" t="inlineStr">
        <is>
          <t>ENTRADA fev/26</t>
        </is>
      </c>
      <c r="EC3" s="79" t="inlineStr">
        <is>
          <t>ENTRADA mar/26</t>
        </is>
      </c>
      <c r="ED3" s="79" t="inlineStr">
        <is>
          <t>ENTRADA abr/26</t>
        </is>
      </c>
      <c r="EE3" s="79" t="inlineStr">
        <is>
          <t>ENTRADA mai/26</t>
        </is>
      </c>
      <c r="EF3" s="79" t="inlineStr">
        <is>
          <t>ENTRADA jun/26</t>
        </is>
      </c>
      <c r="EG3" s="79" t="inlineStr">
        <is>
          <t>ENTRADA jul/26</t>
        </is>
      </c>
      <c r="EH3" s="79" t="inlineStr">
        <is>
          <t>ENTRADA ago/26</t>
        </is>
      </c>
      <c r="EI3" s="79" t="inlineStr">
        <is>
          <t>ENTRADA set/26</t>
        </is>
      </c>
      <c r="EJ3" s="79" t="inlineStr">
        <is>
          <t>ENTRADA out/26</t>
        </is>
      </c>
      <c r="EK3" s="79" t="inlineStr">
        <is>
          <t>ENTRADA nov/26</t>
        </is>
      </c>
      <c r="EL3" s="79" t="inlineStr">
        <is>
          <t>ENTRADA dez/26</t>
        </is>
      </c>
      <c r="EM3" s="80" t="inlineStr">
        <is>
          <t>ENTRADA 2026</t>
        </is>
      </c>
      <c r="EN3" s="1" t="n"/>
      <c r="EO3" s="82" t="inlineStr">
        <is>
          <t>LEAD TIME TOTAL</t>
        </is>
      </c>
      <c r="EP3" s="82" t="inlineStr">
        <is>
          <t>LEAD TIME NOTAS 48H</t>
        </is>
      </c>
      <c r="EQ3" s="82" t="inlineStr">
        <is>
          <t>ATRASO EMISSÃO</t>
        </is>
      </c>
      <c r="ER3" s="83" t="inlineStr">
        <is>
          <t>SALDO A RECEBER</t>
        </is>
      </c>
      <c r="ES3" s="83" t="inlineStr">
        <is>
          <t>SALDO A APLICAR</t>
        </is>
      </c>
      <c r="ET3" s="1" t="n"/>
      <c r="EU3" s="34" t="inlineStr">
        <is>
          <t>VENDA MÉDIA MÊS (CUSTO)</t>
        </is>
      </c>
      <c r="EV3" s="34" t="inlineStr">
        <is>
          <t>ESTOQUE ATUAL + DEMANDA</t>
        </is>
      </c>
      <c r="EW3" s="34" t="inlineStr">
        <is>
          <t>ESTOQUE IDEAL</t>
        </is>
      </c>
      <c r="EX3" s="34" t="inlineStr">
        <is>
          <t>COMPRA MÊS ATUAL</t>
        </is>
      </c>
      <c r="EY3" s="34" t="inlineStr">
        <is>
          <t>COMPRA PRÓXIMO MÊS</t>
        </is>
      </c>
      <c r="EZ3" s="35" t="inlineStr">
        <is>
          <t>VENDA MÉDIA MÊS (VENDA)</t>
        </is>
      </c>
      <c r="FA3" s="35" t="inlineStr">
        <is>
          <t>ESTOQUE ATUAL + DEMANDA</t>
        </is>
      </c>
      <c r="FB3" s="35" t="inlineStr">
        <is>
          <t>ESTOQUE IDEAL</t>
        </is>
      </c>
      <c r="FC3" s="35" t="inlineStr">
        <is>
          <t>COMPRA MÊS ATUAL</t>
        </is>
      </c>
      <c r="FD3" s="35" t="inlineStr">
        <is>
          <t>COMPRA PRÓXIMO MÊS</t>
        </is>
      </c>
      <c r="FE3" s="26" t="inlineStr">
        <is>
          <t>PEDIDO PENDENTE A PREÇO COMPRA</t>
        </is>
      </c>
      <c r="FF3" s="26" t="inlineStr">
        <is>
          <t>PEDIDO PENDENTE A PREÇO VENDA</t>
        </is>
      </c>
      <c r="FG3" s="1" t="n"/>
      <c r="FH3" s="30" t="inlineStr">
        <is>
          <t>POSITIVAÇÃO jan/23</t>
        </is>
      </c>
      <c r="FI3" s="30" t="inlineStr">
        <is>
          <t>POSITIVAÇÃO fev/23</t>
        </is>
      </c>
      <c r="FJ3" s="30" t="inlineStr">
        <is>
          <t>POSITIVAÇÃO mar/23</t>
        </is>
      </c>
      <c r="FK3" s="30" t="inlineStr">
        <is>
          <t>POSITIVAÇÃO mar/23</t>
        </is>
      </c>
      <c r="FL3" s="30" t="inlineStr">
        <is>
          <t>POSITIVAÇÃO mai/23</t>
        </is>
      </c>
      <c r="FM3" s="30" t="inlineStr">
        <is>
          <t>POSITIVAÇÃO jun/23</t>
        </is>
      </c>
      <c r="FN3" s="30" t="inlineStr">
        <is>
          <t>POSITIVAÇÃO jul/23</t>
        </is>
      </c>
      <c r="FO3" s="30" t="inlineStr">
        <is>
          <t>POSITIVAÇÃO ago/23</t>
        </is>
      </c>
      <c r="FP3" s="30" t="inlineStr">
        <is>
          <t>POSITIVAÇÃO set/23</t>
        </is>
      </c>
      <c r="FQ3" s="30" t="inlineStr">
        <is>
          <t>POSITIVAÇÃO out/23</t>
        </is>
      </c>
      <c r="FR3" s="30" t="inlineStr">
        <is>
          <t>POSITIVAÇÃO nov/23</t>
        </is>
      </c>
      <c r="FS3" s="30" t="inlineStr">
        <is>
          <t>POSITIVAÇÃO dez/23</t>
        </is>
      </c>
      <c r="FT3" s="84" t="inlineStr">
        <is>
          <t>POSITIVAÇÃO 2023</t>
        </is>
      </c>
      <c r="FU3" s="30" t="inlineStr">
        <is>
          <t>POSITIVAÇÃO jan/24</t>
        </is>
      </c>
      <c r="FV3" s="30" t="inlineStr">
        <is>
          <t>POSITIVAÇÃO fev/24</t>
        </is>
      </c>
      <c r="FW3" s="30" t="inlineStr">
        <is>
          <t>POSITIVAÇÃO mar/24</t>
        </is>
      </c>
      <c r="FX3" s="30" t="inlineStr">
        <is>
          <t>POSITIVAÇÃO abr/24</t>
        </is>
      </c>
      <c r="FY3" s="30" t="inlineStr">
        <is>
          <t>POSITIVAÇÃO mai/24</t>
        </is>
      </c>
      <c r="FZ3" s="30" t="inlineStr">
        <is>
          <t>POSITIVAÇÃO jun/24</t>
        </is>
      </c>
      <c r="GA3" s="30" t="inlineStr">
        <is>
          <t>POSITIVAÇÃO jul/24</t>
        </is>
      </c>
      <c r="GB3" s="30" t="inlineStr">
        <is>
          <t>POSITIVAÇÃO ago/24</t>
        </is>
      </c>
      <c r="GC3" s="30" t="inlineStr">
        <is>
          <t>POSITIVAÇÃO set/24</t>
        </is>
      </c>
      <c r="GD3" s="30" t="inlineStr">
        <is>
          <t>POSITIVAÇÃO out/24</t>
        </is>
      </c>
      <c r="GE3" s="30" t="inlineStr">
        <is>
          <t>POSITIVAÇÃO nov/24</t>
        </is>
      </c>
      <c r="GF3" s="30" t="inlineStr">
        <is>
          <t>POSITIVAÇÃO dez/24</t>
        </is>
      </c>
      <c r="GG3" s="84" t="inlineStr">
        <is>
          <t>POSITIVAÇÃO 2024</t>
        </is>
      </c>
      <c r="GH3" s="30" t="inlineStr">
        <is>
          <t>POSITIVAÇÃO jan/25</t>
        </is>
      </c>
      <c r="GI3" s="30" t="inlineStr">
        <is>
          <t>POSITIVAÇÃO fev/25</t>
        </is>
      </c>
      <c r="GJ3" s="30" t="inlineStr">
        <is>
          <t>POSITIVAÇÃO mar/25</t>
        </is>
      </c>
      <c r="GK3" s="30" t="inlineStr">
        <is>
          <t>POSITIVAÇÃO abr/25</t>
        </is>
      </c>
      <c r="GL3" s="30" t="inlineStr">
        <is>
          <t>POSITIVAÇÃO mai/25</t>
        </is>
      </c>
      <c r="GM3" s="30" t="inlineStr">
        <is>
          <t>POSITIVAÇÃO jun/25</t>
        </is>
      </c>
      <c r="GN3" s="30" t="inlineStr">
        <is>
          <t>POSITIVAÇÃO jul/25</t>
        </is>
      </c>
      <c r="GO3" s="30" t="inlineStr">
        <is>
          <t>POSITIVAÇÃO ago/25</t>
        </is>
      </c>
      <c r="GP3" s="30" t="inlineStr">
        <is>
          <t>POSITIVAÇÃO set/25</t>
        </is>
      </c>
      <c r="GQ3" s="30" t="inlineStr">
        <is>
          <t>POSITIVAÇÃO out/25</t>
        </is>
      </c>
      <c r="GR3" s="30" t="inlineStr">
        <is>
          <t>POSITIVAÇÃO nov/25</t>
        </is>
      </c>
      <c r="GS3" s="30" t="inlineStr">
        <is>
          <t>POSITIVAÇÃO dez/25</t>
        </is>
      </c>
      <c r="GT3" s="84" t="inlineStr">
        <is>
          <t>POSITIVAÇÃO 2025</t>
        </is>
      </c>
    </row>
    <row r="4">
      <c r="A4" s="85" t="n">
        <v>36063</v>
      </c>
      <c r="B4" s="85">
        <f>VLOOKUP(A4,'FORNECEDORES X COMPRADOR'!$A:$D,4,0)</f>
        <v/>
      </c>
      <c r="C4" s="85">
        <f>VLOOKUP(A4,'FORNECEDORES X COMPRADOR'!$A:$E,5,0)</f>
        <v/>
      </c>
      <c r="D4" s="40">
        <f>IFERROR(AVERAGEIF('ANALISE PRODUTO'!F:F,A4,'ANALISE PRODUTO'!BE:BE),"")</f>
        <v/>
      </c>
      <c r="E4" s="40">
        <f>IFERROR(AVERAGEIF('ANALISE PRODUTO'!F:F,A4,'ANALISE PRODUTO'!BF:BF),"")</f>
        <v/>
      </c>
      <c r="F4" s="47">
        <f t="array" ref="F4">IFERROR(
  IF(
    SUMPRODUCT(
      IFERROR(--('ANALISE PRODUTO'!$F$3:$F$10000=A4),0) *
      IFERROR(--'ANALISE PRODUTO'!$AJ$3:$AJ$10000,0)
    )=0,
    "",
    SUMPRODUCT(
      IFERROR(--('ANALISE PRODUTO'!$F$3:$F$10000=A4),0) *
      IFERROR(--'ANALISE PRODUTO'!$AN$3:$AN$10000,0)
    ) /
    SUMPRODUCT(
      IFERROR(--('ANALISE PRODUTO'!$F$3:$F$10000=A4),0) *
      IFERROR(--'ANALISE PRODUTO'!$AJ$3:$AJ$10000,0)
    )
  ),
  ""
)</f>
        <v/>
      </c>
      <c r="G4" s="47">
        <f t="array" ref="G4">IFERROR(
  IF(
    SUMPRODUCT(
      IFERROR(--('ANALISE PRODUTO'!$F$3:$F$10000=A4),0) *
      IFERROR(--'ANALISE PRODUTO'!$AJ$3:$AJ$10000,0)
    )=0,
    "",
    SUMPRODUCT(
      IFERROR(--('ANALISE PRODUTO'!$F$3:$F$10000=A4),0) *
      IFERROR(--'ANALISE PRODUTO'!$AO$3:$AO$10000,0)
    ) /
    SUMPRODUCT(
      IFERROR(--('ANALISE PRODUTO'!$F$3:$F$10000=A4),0) *
      IFERROR(--'ANALISE PRODUTO'!$AJ$3:$AJ$10000,0)
    )
  ),
  ""
)</f>
        <v/>
      </c>
      <c r="H4" s="86" t="n">
        <v>60</v>
      </c>
      <c r="I4" s="86" t="n">
        <v>90</v>
      </c>
      <c r="J4" s="87">
        <f>SUMIF('ANALISE PRODUTO'!F:F, A4, 'ANALISE PRODUTO'!AP:AP)</f>
        <v/>
      </c>
      <c r="K4" s="88">
        <f>SUMIF('ANALISE PRODUTO'!F:F, A4, 'ANALISE PRODUTO'!AN:AN)</f>
        <v/>
      </c>
      <c r="L4" s="40">
        <f>SUMIF('ANALISE PRODUTO'!F:F, A4, 'ANALISE PRODUTO'!BB:BB)</f>
        <v/>
      </c>
      <c r="M4" s="40">
        <f>SUMIF('ANALISE PRODUTO'!F:F, A4, 'ANALISE PRODUTO'!BC:BC)</f>
        <v/>
      </c>
      <c r="N4" s="40">
        <f>SUMIF('ANALISE PRODUTO'!F:F, A4, 'ANALISE PRODUTO'!BD:BD)</f>
        <v/>
      </c>
      <c r="O4" s="40">
        <f>SUMIF('ANALISE PRODUTO'!F:F, A4, 'ANALISE PRODUTO'!BA:BA)</f>
        <v/>
      </c>
      <c r="P4" s="40">
        <f>IF(J4=0, 0, IF(O4/J4=0, 0, O4/J4))</f>
        <v/>
      </c>
      <c r="Q4" s="40">
        <f>IF(J4=0, 0, IF(L4/J4=0, 0, L4/J4))</f>
        <v/>
      </c>
      <c r="R4" s="89">
        <f>SUMIF('ANALISE PRODUTO'!F:F, A4, 'ANALISE PRODUTO'!BJ:BJ)</f>
        <v/>
      </c>
      <c r="S4" s="89">
        <f>SUMIF('ANALISE PRODUTO'!F:F, A4, 'ANALISE PRODUTO'!BK:BK)</f>
        <v/>
      </c>
      <c r="T4" s="89">
        <f>SUMIF('ANALISE PRODUTO'!F:F, A4, 'ANALISE PRODUTO'!BL:BL)</f>
        <v/>
      </c>
      <c r="U4" s="89">
        <f>SUMIFS('ANALISE PRODUTO'!BI:BI, 'ANALISE PRODUTO'!F:F, A4)</f>
        <v/>
      </c>
      <c r="V4" s="89">
        <f>IF(C4="DESCONTINUADO", 0, IF(J4=0, 0, IF(U4/J4=0, 0, U4/J4)))</f>
        <v/>
      </c>
      <c r="W4" s="89">
        <f>IF(OR(C4="DESCONTINUADO", J4=0), 0, IFERROR((S4+T4)/J4, 0))</f>
        <v/>
      </c>
      <c r="X4" s="59">
        <f>COUNTIF('ANALISE PRODUTO'!F:F, A4)</f>
        <v/>
      </c>
      <c r="Y4" s="60">
        <f>COUNTIFS('ANALISE PRODUTO'!F:F, A4, 'ANALISE PRODUTO'!S:S, "S")</f>
        <v/>
      </c>
      <c r="Z4" s="61">
        <f>X4-Y4</f>
        <v/>
      </c>
      <c r="AA4" s="88">
        <f>IFERROR(IF(COUNTIF('contas-pagas-fornecedor-7'!$C:$C,B4)&gt;1,
   AVERAGEIF('contas-pagas-fornecedor-7'!$C:$C,B4,'contas-pagas-fornecedor-7'!$I:$I),
   VLOOKUP(B4,'contas-pagas-fornecedor-7'!$C:$Q,7,FALSE)), "")</f>
        <v/>
      </c>
      <c r="AB4" s="88">
        <f t="array" ref="AB4">IFERROR(
  INDEX('fornecedor-venda-por-filial-ger'!J:J,
    MATCH(1,
      ('fornecedor-venda-por-filial-ger'!A:A=A4) *
      ('fornecedor-venda-por-filial-ger'!B:B=$B$1),
    0)
  ),
"")</f>
        <v/>
      </c>
      <c r="AC4" s="90">
        <f t="array" ref="AC4">IFERROR(
  INDEX('fornecedor-venda-por-filial-ger'!O:O,
    MATCH(1,
      ('fornecedor-venda-por-filial-ger'!A:A=A4) *
      ('fornecedor-venda-por-filial-ger'!B:B=$B$1),
    0)
  ),
"")</f>
        <v/>
      </c>
      <c r="AD4" s="90">
        <f>IFERROR(VLOOKUP(A4,'venda-fornecedor-12-meses-7'!A:AC,3,0),"")</f>
        <v/>
      </c>
      <c r="AE4" s="87">
        <f t="array" ref="AE4">IFERROR(
  INDEX('fornecedor-venda-por-filial-ger'!N:N,
    MATCH(1,
      ('fornecedor-venda-por-filial-ger'!A:A=A4) *
      ('fornecedor-venda-por-filial-ger'!B:B=$B$1),
    0)
  ),
"")</f>
        <v/>
      </c>
      <c r="AF4" s="87">
        <f>IF(J4&lt;=0,"100,00%",IFERROR(AD4/AE4,1))</f>
        <v/>
      </c>
      <c r="AG4" s="64">
        <f t="array" ref="AG4">IFERROR(
  INDEX('fornecedor-venda-por-filial-ger'!L:L,
    MATCH(1,
      ('fornecedor-venda-por-filial-ger'!A:A=A4)*
      ('fornecedor-venda-por-filial-ger'!B:B=$B$1),
    0)
  )/100,
"")</f>
        <v/>
      </c>
      <c r="AH4" s="64">
        <f t="array" ref="AH4">IFERROR(
  INDEX('fornecedor-venda-por-filial-ger'!S:S,
    MATCH(1,
      ('fornecedor-venda-por-filial-ger'!A:A=A4) *
      ('fornecedor-venda-por-filial-ger'!B:B=$B$1),
    0)
  )/100,
"")</f>
        <v/>
      </c>
      <c r="AI4" s="64">
        <f>IFERROR(IF(OR(AH4="",AG4=""),"",IF(J4=0,0,AH4-AG4)),"")</f>
        <v/>
      </c>
      <c r="AJ4" s="91">
        <f t="array" ref="AJ4">IF(MAX(IF('ANALISE PRODUTO'!F:F=A4,'ANALISE PRODUTO'!AD:AD))=0,"SEM ENTRADA",MAX(IF('ANALISE PRODUTO'!F:F=A4,'ANALISE PRODUTO'!AD:AD)))</f>
        <v/>
      </c>
      <c r="AK4" s="39" t="n"/>
      <c r="AL4" s="92">
        <f>IF(IFERROR(VLOOKUP($A4,'VENDA 2023'!$1:$1048576,3 + (COLUMN(A1)-1)*2,FALSE),"")=0,"",IFERROR(VLOOKUP($A4,'VENDA 2023'!$1:$1048576,3 + (COLUMN(A1)-1)*2,FALSE),""))</f>
        <v/>
      </c>
      <c r="AM4" s="92">
        <f>IF(IFERROR(VLOOKUP($A4,'VENDA 2023'!$1:$1048576,3 + (COLUMN(B1)-1)*2,FALSE),"")=0,"",IFERROR(VLOOKUP($A4,'VENDA 2023'!$1:$1048576,3 + (COLUMN(B1)-1)*2,FALSE),""))</f>
        <v/>
      </c>
      <c r="AN4" s="92">
        <f>IF(IFERROR(VLOOKUP($A4,'VENDA 2023'!$1:$1048576,3 + (COLUMN(C1)-1)*2,FALSE),"")=0,"",IFERROR(VLOOKUP($A4,'VENDA 2023'!$1:$1048576,3 + (COLUMN(C1)-1)*2,FALSE),""))</f>
        <v/>
      </c>
      <c r="AO4" s="92">
        <f>IF(IFERROR(VLOOKUP($A4,'VENDA 2023'!$1:$1048576,3 + (COLUMN(D1)-1)*2,FALSE),"")=0,"",IFERROR(VLOOKUP($A4,'VENDA 2023'!$1:$1048576,3 + (COLUMN(D1)-1)*2,FALSE),""))</f>
        <v/>
      </c>
      <c r="AP4" s="92">
        <f>IF(IFERROR(VLOOKUP($A4,'VENDA 2023'!$1:$1048576,3 + (COLUMN(E1)-1)*2,FALSE),"")=0,"",IFERROR(VLOOKUP($A4,'VENDA 2023'!$1:$1048576,3 + (COLUMN(E1)-1)*2,FALSE),""))</f>
        <v/>
      </c>
      <c r="AQ4" s="92">
        <f>IF(IFERROR(VLOOKUP($A4,'VENDA 2023'!$1:$1048576,3 + (COLUMN(F1)-1)*2,FALSE),"")=0,"",IFERROR(VLOOKUP($A4,'VENDA 2023'!$1:$1048576,3 + (COLUMN(F1)-1)*2,FALSE),""))</f>
        <v/>
      </c>
      <c r="AR4" s="92">
        <f>IF(IFERROR(VLOOKUP($A4,'VENDA 2023'!$1:$1048576,3 + (COLUMN(G1)-1)*2,FALSE),"")=0,"",IFERROR(VLOOKUP($A4,'VENDA 2023'!$1:$1048576,3 + (COLUMN(G1)-1)*2,FALSE),""))</f>
        <v/>
      </c>
      <c r="AS4" s="92">
        <f>IF(IFERROR(VLOOKUP($A4,'VENDA 2023'!$1:$1048576,3 + (COLUMN(H1)-1)*2,FALSE),"")=0,"",IFERROR(VLOOKUP($A4,'VENDA 2023'!$1:$1048576,3 + (COLUMN(H1)-1)*2,FALSE),""))</f>
        <v/>
      </c>
      <c r="AT4" s="92">
        <f>IF(IFERROR(VLOOKUP($A4,'VENDA 2023'!$1:$1048576,3 + (COLUMN(I1)-1)*2,FALSE),"")=0,"",IFERROR(VLOOKUP($A4,'VENDA 2023'!$1:$1048576,3 + (COLUMN(I1)-1)*2,FALSE),""))</f>
        <v/>
      </c>
      <c r="AU4" s="92">
        <f>IF(IFERROR(VLOOKUP($A4,'VENDA 2023'!$1:$1048576,3 + (COLUMN(J1)-1)*2,FALSE),"")=0,"",IFERROR(VLOOKUP($A4,'VENDA 2023'!$1:$1048576,3 + (COLUMN(J1)-1)*2,FALSE),""))</f>
        <v/>
      </c>
      <c r="AV4" s="92">
        <f>IF(IFERROR(VLOOKUP($A4,'VENDA 2023'!$1:$1048576,3 + (COLUMN(K1)-1)*2,FALSE),"")=0,"",IFERROR(VLOOKUP($A4,'VENDA 2023'!$1:$1048576,3 + (COLUMN(K1)-1)*2,FALSE),""))</f>
        <v/>
      </c>
      <c r="AW4" s="92">
        <f>IF(IFERROR(VLOOKUP($A4,'VENDA 2023'!$1:$1048576,3 + (COLUMN(L1)-1)*2,FALSE),"")=0,"",IFERROR(VLOOKUP($A4,'VENDA 2023'!$1:$1048576,3 + (COLUMN(L1)-1)*2,FALSE),""))</f>
        <v/>
      </c>
      <c r="AX4" s="93">
        <f>IF(COUNT(AL4:AW4)=0,"",SUM(AL4:AW4))</f>
        <v/>
      </c>
      <c r="AY4" s="92">
        <f>IF(IFERROR(VLOOKUP($A4,'VENDA 2024'!$1:$1048576,3 + (COLUMN(A1)-1)*2,FALSE),"")=0,"",IFERROR(VLOOKUP($A4,'VENDA 2024'!$1:$1048576,3 + (COLUMN(A1)-1)*2,FALSE),""))</f>
        <v/>
      </c>
      <c r="AZ4" s="92">
        <f>IF(IFERROR(VLOOKUP($A4,'VENDA 2024'!$1:$1048576,3 + (COLUMN(B1)-1)*2,FALSE),"")=0,"",IFERROR(VLOOKUP($A4,'VENDA 2024'!$1:$1048576,3 + (COLUMN(B1)-1)*2,FALSE),""))</f>
        <v/>
      </c>
      <c r="BA4" s="92">
        <f>IF(IFERROR(VLOOKUP($A4,'VENDA 2024'!$1:$1048576,3 + (COLUMN(C1)-1)*2,FALSE),"")=0,"",IFERROR(VLOOKUP($A4,'VENDA 2024'!$1:$1048576,3 + (COLUMN(C1)-1)*2,FALSE),""))</f>
        <v/>
      </c>
      <c r="BB4" s="92">
        <f>IF(IFERROR(VLOOKUP($A4,'VENDA 2024'!$1:$1048576,3 + (COLUMN(D1)-1)*2,FALSE),"")=0,"",IFERROR(VLOOKUP($A4,'VENDA 2024'!$1:$1048576,3 + (COLUMN(D1)-1)*2,FALSE),""))</f>
        <v/>
      </c>
      <c r="BC4" s="92">
        <f>IF(IFERROR(VLOOKUP($A4,'VENDA 2024'!$1:$1048576,3 + (COLUMN(E1)-1)*2,FALSE),"")=0,"",IFERROR(VLOOKUP($A4,'VENDA 2024'!$1:$1048576,3 + (COLUMN(E1)-1)*2,FALSE),""))</f>
        <v/>
      </c>
      <c r="BD4" s="92">
        <f>IF(IFERROR(VLOOKUP($A4,'VENDA 2024'!$1:$1048576,3 + (COLUMN(F1)-1)*2,FALSE),"")=0,"",IFERROR(VLOOKUP($A4,'VENDA 2024'!$1:$1048576,3 + (COLUMN(F1)-1)*2,FALSE),""))</f>
        <v/>
      </c>
      <c r="BE4" s="92">
        <f>IF(IFERROR(VLOOKUP($A4,'VENDA 2024'!$1:$1048576,3 + (COLUMN(G1)-1)*2,FALSE),"")=0,"",IFERROR(VLOOKUP($A4,'VENDA 2024'!$1:$1048576,3 + (COLUMN(G1)-1)*2,FALSE),""))</f>
        <v/>
      </c>
      <c r="BF4" s="92">
        <f>IF(IFERROR(VLOOKUP($A4,'VENDA 2024'!$1:$1048576,3 + (COLUMN(H1)-1)*2,FALSE),"")=0,"",IFERROR(VLOOKUP($A4,'VENDA 2024'!$1:$1048576,3 + (COLUMN(H1)-1)*2,FALSE),""))</f>
        <v/>
      </c>
      <c r="BG4" s="92">
        <f>IF(IFERROR(VLOOKUP($A4,'VENDA 2024'!$1:$1048576,3 + (COLUMN(I1)-1)*2,FALSE),"")=0,"",IFERROR(VLOOKUP($A4,'VENDA 2024'!$1:$1048576,3 + (COLUMN(I1)-1)*2,FALSE),""))</f>
        <v/>
      </c>
      <c r="BH4" s="92">
        <f>IF(IFERROR(VLOOKUP($A4,'VENDA 2024'!$1:$1048576,3 + (COLUMN(J1)-1)*2,FALSE),"")=0,"",IFERROR(VLOOKUP($A4,'VENDA 2024'!$1:$1048576,3 + (COLUMN(J1)-1)*2,FALSE),""))</f>
        <v/>
      </c>
      <c r="BI4" s="92">
        <f>IF(IFERROR(VLOOKUP($A4,'VENDA 2024'!$1:$1048576,3 + (COLUMN(K1)-1)*2,FALSE),"")=0,"",IFERROR(VLOOKUP($A4,'VENDA 2024'!$1:$1048576,3 + (COLUMN(K1)-1)*2,FALSE),""))</f>
        <v/>
      </c>
      <c r="BJ4" s="92">
        <f>IF(IFERROR(VLOOKUP($A4,'VENDA 2024'!$1:$1048576,3 + (COLUMN(L1)-1)*2,FALSE),"")=0,"",IFERROR(VLOOKUP($A4,'VENDA 2024'!$1:$1048576,3 + (COLUMN(L1)-1)*2,FALSE),""))</f>
        <v/>
      </c>
      <c r="BK4" s="93">
        <f>IF(COUNT(AY4:BJ4)=0,"",SUM(AY4:BJ4))</f>
        <v/>
      </c>
      <c r="BL4" s="92">
        <f>IF(IFERROR(VLOOKUP($A4,'VENDA 2025'!$1:$1048576,3 + (COLUMN(A1)-1)*2,FALSE),"")=0,"",IFERROR(VLOOKUP($A4,'VENDA 2025'!$1:$1048576,3 + (COLUMN(A1)-1)*2,FALSE),""))</f>
        <v/>
      </c>
      <c r="BM4" s="92">
        <f>IF(IFERROR(VLOOKUP($A4,'VENDA 2025'!$1:$1048576,3 + (COLUMN(B1)-1)*2,FALSE),"")=0,"",IFERROR(VLOOKUP($A4,'VENDA 2025'!$1:$1048576,3 + (COLUMN(B1)-1)*2,FALSE),""))</f>
        <v/>
      </c>
      <c r="BN4" s="92">
        <f>IF(IFERROR(VLOOKUP($A4,'VENDA 2025'!$1:$1048576,3 + (COLUMN(C1)-1)*2,FALSE),"")=0,"",IFERROR(VLOOKUP($A4,'VENDA 2025'!$1:$1048576,3 + (COLUMN(C1)-1)*2,FALSE),""))</f>
        <v/>
      </c>
      <c r="BO4" s="92">
        <f>IF(IFERROR(VLOOKUP($A4,'VENDA 2025'!$1:$1048576,3 + (COLUMN(D1)-1)*2,FALSE),"")=0,"",IFERROR(VLOOKUP($A4,'VENDA 2025'!$1:$1048576,3 + (COLUMN(D1)-1)*2,FALSE),""))</f>
        <v/>
      </c>
      <c r="BP4" s="92">
        <f>IF(IFERROR(VLOOKUP($A4,'VENDA 2025'!$1:$1048576,3 + (COLUMN(E1)-1)*2,FALSE),"")=0,"",IFERROR(VLOOKUP($A4,'VENDA 2025'!$1:$1048576,3 + (COLUMN(E1)-1)*2,FALSE),""))</f>
        <v/>
      </c>
      <c r="BQ4" s="92">
        <f>IF(IFERROR(VLOOKUP($A4,'VENDA 2025'!$1:$1048576,3 + (COLUMN(F1)-1)*2,FALSE),"")=0,"",IFERROR(VLOOKUP($A4,'VENDA 2025'!$1:$1048576,3 + (COLUMN(F1)-1)*2,FALSE),""))</f>
        <v/>
      </c>
      <c r="BR4" s="92">
        <f>IF(IFERROR(VLOOKUP($A4,'VENDA 2025'!$1:$1048576,3 + (COLUMN(G1)-1)*2,FALSE),"")=0,"",IFERROR(VLOOKUP($A4,'VENDA 2025'!$1:$1048576,3 + (COLUMN(G1)-1)*2,FALSE),""))</f>
        <v/>
      </c>
      <c r="BS4" s="92">
        <f>IF(IFERROR(VLOOKUP($A4,'VENDA 2025'!$1:$1048576,3 + (COLUMN(H1)-1)*2,FALSE),"")=0,"",IFERROR(VLOOKUP($A4,'VENDA 2025'!$1:$1048576,3 + (COLUMN(H1)-1)*2,FALSE),""))</f>
        <v/>
      </c>
      <c r="BT4" s="92">
        <f>IF(IFERROR(VLOOKUP($A4,'VENDA 2025'!$1:$1048576,3 + (COLUMN(I1)-1)*2,FALSE),"")=0,"",IFERROR(VLOOKUP($A4,'VENDA 2025'!$1:$1048576,3 + (COLUMN(I1)-1)*2,FALSE),""))</f>
        <v/>
      </c>
      <c r="BU4" s="92">
        <f>IF(IFERROR(VLOOKUP($A4,'VENDA 2025'!$1:$1048576,3 + (COLUMN(J1)-1)*2,FALSE),"")=0,"",IFERROR(VLOOKUP($A4,'VENDA 2025'!$1:$1048576,3 + (COLUMN(J1)-1)*2,FALSE),""))</f>
        <v/>
      </c>
      <c r="BV4" s="92">
        <f>IF(IFERROR(VLOOKUP($A4,'VENDA 2025'!$1:$1048576,3 + (COLUMN(K1)-1)*2,FALSE),"")=0,"",IFERROR(VLOOKUP($A4,'VENDA 2025'!$1:$1048576,3 + (COLUMN(K1)-1)*2,FALSE),""))</f>
        <v/>
      </c>
      <c r="BW4" s="92">
        <f>IF(IFERROR(VLOOKUP($A4,'VENDA 2025'!$1:$1048576,3 + (COLUMN(L1)-1)*2,FALSE),"")=0,"",IFERROR(VLOOKUP($A4,'VENDA 2025'!$1:$1048576,3 + (COLUMN(L1)-1)*2,FALSE),""))</f>
        <v/>
      </c>
      <c r="BX4" s="93">
        <f>IF(COUNT(BL4:BW4)=0,"",SUM(BL4:BW4))</f>
        <v/>
      </c>
      <c r="BY4" s="92">
        <f>IF(IFERROR(VLOOKUP($A4,'venda-fornecedor-12-meses-7'!$1:$1048576,4 + (COLUMN(A1)-1)*2,FALSE),"")=0,"",IFERROR(VLOOKUP($A4,'venda-fornecedor-12-meses-7'!$1:$1048576,4 + (COLUMN(A1)-1)*2,FALSE),""))</f>
        <v/>
      </c>
      <c r="BZ4" s="92">
        <f>IF(IFERROR(VLOOKUP($A4,'venda-fornecedor-12-meses-7'!$1:$1048576,4 + (COLUMN(B1)-1)*2,FALSE),"")=0,"",IFERROR(VLOOKUP($A4,'venda-fornecedor-12-meses-7'!$1:$1048576,4 + (COLUMN(B1)-1)*2,FALSE),""))</f>
        <v/>
      </c>
      <c r="CA4" s="92">
        <f>IF(IFERROR(VLOOKUP($A4,'venda-fornecedor-12-meses-7'!$1:$1048576,4 + (COLUMN(C1)-1)*2,FALSE),"")=0,"",IFERROR(VLOOKUP($A4,'venda-fornecedor-12-meses-7'!$1:$1048576,4 + (COLUMN(C1)-1)*2,FALSE),""))</f>
        <v/>
      </c>
      <c r="CB4" s="92">
        <f>IF(IFERROR(VLOOKUP($A4,'venda-fornecedor-12-meses-7'!$1:$1048576,4 + (COLUMN(D1)-1)*2,FALSE),"")=0,"",IFERROR(VLOOKUP($A4,'venda-fornecedor-12-meses-7'!$1:$1048576,4 + (COLUMN(D1)-1)*2,FALSE),""))</f>
        <v/>
      </c>
      <c r="CC4" s="92">
        <f>IF(IFERROR(VLOOKUP($A4,'venda-fornecedor-12-meses-7'!$1:$1048576,4 + (COLUMN(E1)-1)*2,FALSE),"")=0,"",IFERROR(VLOOKUP($A4,'venda-fornecedor-12-meses-7'!$1:$1048576,4 + (COLUMN(E1)-1)*2,FALSE),""))</f>
        <v/>
      </c>
      <c r="CD4" s="92">
        <f>IF(IFERROR(VLOOKUP($A4,'venda-fornecedor-12-meses-7'!$1:$1048576,4 + (COLUMN(F1)-1)*2,FALSE),"")=0,"",IFERROR(VLOOKUP($A4,'venda-fornecedor-12-meses-7'!$1:$1048576,4 + (COLUMN(F1)-1)*2,FALSE),""))</f>
        <v/>
      </c>
      <c r="CE4" s="92">
        <f>IF(IFERROR(VLOOKUP($A4,'venda-fornecedor-12-meses-7'!$1:$1048576,4 + (COLUMN(G1)-1)*2,FALSE),"")=0,"",IFERROR(VLOOKUP($A4,'venda-fornecedor-12-meses-7'!$1:$1048576,4 + (COLUMN(G1)-1)*2,FALSE),""))</f>
        <v/>
      </c>
      <c r="CF4" s="92">
        <f>IF(IFERROR(VLOOKUP($A4,'venda-fornecedor-12-meses-7'!$1:$1048576,4 + (COLUMN(H1)-1)*2,FALSE),"")=0,"",IFERROR(VLOOKUP($A4,'venda-fornecedor-12-meses-7'!$1:$1048576,4 + (COLUMN(H1)-1)*2,FALSE),""))</f>
        <v/>
      </c>
      <c r="CG4" s="92">
        <f>IF(IFERROR(VLOOKUP($A4,'venda-fornecedor-12-meses-7'!$1:$1048576,4 + (COLUMN(I1)-1)*2,FALSE),"")=0,"",IFERROR(VLOOKUP($A4,'venda-fornecedor-12-meses-7'!$1:$1048576,4 + (COLUMN(I1)-1)*2,FALSE),""))</f>
        <v/>
      </c>
      <c r="CH4" s="92">
        <f>IF(IFERROR(VLOOKUP($A4,'venda-fornecedor-12-meses-7'!$1:$1048576,4 + (COLUMN(J1)-1)*2,FALSE),"")=0,"",IFERROR(VLOOKUP($A4,'venda-fornecedor-12-meses-7'!$1:$1048576,4 + (COLUMN(J1)-1)*2,FALSE),""))</f>
        <v/>
      </c>
      <c r="CI4" s="92">
        <f>IF(IFERROR(VLOOKUP($A4,'venda-fornecedor-12-meses-7'!$1:$1048576,4 + (COLUMN(K1)-1)*2,FALSE),"")=0,"",IFERROR(VLOOKUP($A4,'venda-fornecedor-12-meses-7'!$1:$1048576,4 + (COLUMN(K1)-1)*2,FALSE),""))</f>
        <v/>
      </c>
      <c r="CJ4" s="92">
        <f>IF(IFERROR(VLOOKUP($A4,'venda-fornecedor-12-meses-7'!$1:$1048576,4 + (COLUMN(L1)-1)*2,FALSE),"")=0,"",IFERROR(VLOOKUP($A4,'venda-fornecedor-12-meses-7'!$1:$1048576,4 + (COLUMN(L1)-1)*2,FALSE),""))</f>
        <v/>
      </c>
      <c r="CK4" s="93">
        <f>IF(COUNT(BY4:CJ4)=0,"",SUM(BY4:CJ4))</f>
        <v/>
      </c>
      <c r="CL4" s="93">
        <f>IF(COUNT(BY4:CJ4)=0,"",AVERAGE(BY4:CJ4))</f>
        <v/>
      </c>
      <c r="CM4" s="1" t="n"/>
      <c r="CN4" s="94">
        <f>IF(IFERROR(VLOOKUP($A4,'ENTRADA 2023'!$1:$1048576,3 + (COLUMN(A1)-1)*1,FALSE),"")=0,"",IFERROR(VLOOKUP($A4,'ENTRADA 2023'!$1:$1048576,3 + (COLUMN(A1)-1)*1,FALSE),""))</f>
        <v/>
      </c>
      <c r="CO4" s="94">
        <f>IF(IFERROR(VLOOKUP($A4,'ENTRADA 2023'!$1:$1048576,3 + (COLUMN(B1)-1)*1,FALSE),"")=0,"",IFERROR(VLOOKUP($A4,'ENTRADA 2023'!$1:$1048576,3 + (COLUMN(B1)-1)*1,FALSE),""))</f>
        <v/>
      </c>
      <c r="CP4" s="94">
        <f>IF(IFERROR(VLOOKUP($A4,'ENTRADA 2023'!$1:$1048576,3 + (COLUMN(C1)-1)*1,FALSE),"")=0,"",IFERROR(VLOOKUP($A4,'ENTRADA 2023'!$1:$1048576,3 + (COLUMN(C1)-1)*1,FALSE),""))</f>
        <v/>
      </c>
      <c r="CQ4" s="94">
        <f>IF(IFERROR(VLOOKUP($A4,'ENTRADA 2023'!$1:$1048576,3 + (COLUMN(D1)-1)*1,FALSE),"")=0,"",IFERROR(VLOOKUP($A4,'ENTRADA 2023'!$1:$1048576,3 + (COLUMN(D1)-1)*1,FALSE),""))</f>
        <v/>
      </c>
      <c r="CR4" s="94">
        <f>IF(IFERROR(VLOOKUP($A4,'ENTRADA 2023'!$1:$1048576,3 + (COLUMN(E1)-1)*1,FALSE),"")=0,"",IFERROR(VLOOKUP($A4,'ENTRADA 2023'!$1:$1048576,3 + (COLUMN(E1)-1)*1,FALSE),""))</f>
        <v/>
      </c>
      <c r="CS4" s="94">
        <f>IF(IFERROR(VLOOKUP($A4,'ENTRADA 2023'!$1:$1048576,3 + (COLUMN(F1)-1)*1,FALSE),"")=0,"",IFERROR(VLOOKUP($A4,'ENTRADA 2023'!$1:$1048576,3 + (COLUMN(F1)-1)*1,FALSE),""))</f>
        <v/>
      </c>
      <c r="CT4" s="94">
        <f>IF(IFERROR(VLOOKUP($A4,'ENTRADA 2023'!$1:$1048576,3 + (COLUMN(G1)-1)*1,FALSE),"")=0,"",IFERROR(VLOOKUP($A4,'ENTRADA 2023'!$1:$1048576,3 + (COLUMN(G1)-1)*1,FALSE),""))</f>
        <v/>
      </c>
      <c r="CU4" s="94">
        <f>IF(IFERROR(VLOOKUP($A4,'ENTRADA 2023'!$1:$1048576,3 + (COLUMN(H1)-1)*1,FALSE),"")=0,"",IFERROR(VLOOKUP($A4,'ENTRADA 2023'!$1:$1048576,3 + (COLUMN(H1)-1)*1,FALSE),""))</f>
        <v/>
      </c>
      <c r="CV4" s="94">
        <f>IF(IFERROR(VLOOKUP($A4,'ENTRADA 2023'!$1:$1048576,3 + (COLUMN(I1)-1)*1,FALSE),"")=0,"",IFERROR(VLOOKUP($A4,'ENTRADA 2023'!$1:$1048576,3 + (COLUMN(I1)-1)*1,FALSE),""))</f>
        <v/>
      </c>
      <c r="CW4" s="94">
        <f>IF(IFERROR(VLOOKUP($A4,'ENTRADA 2023'!$1:$1048576,3 + (COLUMN(J1)-1)*1,FALSE),"")=0,"",IFERROR(VLOOKUP($A4,'ENTRADA 2023'!$1:$1048576,3 + (COLUMN(J1)-1)*1,FALSE),""))</f>
        <v/>
      </c>
      <c r="CX4" s="94">
        <f>IF(IFERROR(VLOOKUP($A4,'ENTRADA 2023'!$1:$1048576,3 + (COLUMN(K1)-1)*1,FALSE),"")=0,"",IFERROR(VLOOKUP($A4,'ENTRADA 2023'!$1:$1048576,3 + (COLUMN(K1)-1)*1,FALSE),""))</f>
        <v/>
      </c>
      <c r="CY4" s="94">
        <f>IF(IFERROR(VLOOKUP($A4,'ENTRADA 2023'!$1:$1048576,3 + (COLUMN(L1)-1)*1,FALSE),"")=0,"",IFERROR(VLOOKUP($A4,'ENTRADA 2023'!$1:$1048576,3 + (COLUMN(L1)-1)*1,FALSE),""))</f>
        <v/>
      </c>
      <c r="CZ4" s="95">
        <f>IF(COUNT(CN4:CY4)=0,"",SUM(CN4:CY4))</f>
        <v/>
      </c>
      <c r="DA4" s="94">
        <f>IF(IFERROR(VLOOKUP($A4,'ENTRADA 2024'!$1:$1048576,3 + (COLUMN(A1)-1)*1,FALSE),"")=0,"",IFERROR(VLOOKUP($A4,'ENTRADA 2024'!$1:$1048576,3 + (COLUMN(A1)-1)*1,FALSE),""))</f>
        <v/>
      </c>
      <c r="DB4" s="94">
        <f>IF(IFERROR(VLOOKUP($A4,'ENTRADA 2024'!$1:$1048576,3 + (COLUMN(B1)-1)*1,FALSE),"")=0,"",IFERROR(VLOOKUP($A4,'ENTRADA 2024'!$1:$1048576,3 + (COLUMN(B1)-1)*1,FALSE),""))</f>
        <v/>
      </c>
      <c r="DC4" s="94">
        <f>IF(IFERROR(VLOOKUP($A4,'ENTRADA 2024'!$1:$1048576,3 + (COLUMN(C1)-1)*1,FALSE),"")=0,"",IFERROR(VLOOKUP($A4,'ENTRADA 2024'!$1:$1048576,3 + (COLUMN(C1)-1)*1,FALSE),""))</f>
        <v/>
      </c>
      <c r="DD4" s="94">
        <f>IF(IFERROR(VLOOKUP($A4,'ENTRADA 2024'!$1:$1048576,3 + (COLUMN(D1)-1)*1,FALSE),"")=0,"",IFERROR(VLOOKUP($A4,'ENTRADA 2024'!$1:$1048576,3 + (COLUMN(D1)-1)*1,FALSE),""))</f>
        <v/>
      </c>
      <c r="DE4" s="94">
        <f>IF(IFERROR(VLOOKUP($A4,'ENTRADA 2024'!$1:$1048576,3 + (COLUMN(E1)-1)*1,FALSE),"")=0,"",IFERROR(VLOOKUP($A4,'ENTRADA 2024'!$1:$1048576,3 + (COLUMN(E1)-1)*1,FALSE),""))</f>
        <v/>
      </c>
      <c r="DF4" s="94">
        <f>IF(IFERROR(VLOOKUP($A4,'ENTRADA 2024'!$1:$1048576,3 + (COLUMN(F1)-1)*1,FALSE),"")=0,"",IFERROR(VLOOKUP($A4,'ENTRADA 2024'!$1:$1048576,3 + (COLUMN(F1)-1)*1,FALSE),""))</f>
        <v/>
      </c>
      <c r="DG4" s="94">
        <f>IF(IFERROR(VLOOKUP($A4,'ENTRADA 2024'!$1:$1048576,3 + (COLUMN(G1)-1)*1,FALSE),"")=0,"",IFERROR(VLOOKUP($A4,'ENTRADA 2024'!$1:$1048576,3 + (COLUMN(G1)-1)*1,FALSE),""))</f>
        <v/>
      </c>
      <c r="DH4" s="94">
        <f>IF(IFERROR(VLOOKUP($A4,'ENTRADA 2024'!$1:$1048576,3 + (COLUMN(H1)-1)*1,FALSE),"")=0,"",IFERROR(VLOOKUP($A4,'ENTRADA 2024'!$1:$1048576,3 + (COLUMN(H1)-1)*1,FALSE),""))</f>
        <v/>
      </c>
      <c r="DI4" s="94">
        <f>IF(IFERROR(VLOOKUP($A4,'ENTRADA 2024'!$1:$1048576,3 + (COLUMN(I1)-1)*1,FALSE),"")=0,"",IFERROR(VLOOKUP($A4,'ENTRADA 2024'!$1:$1048576,3 + (COLUMN(I1)-1)*1,FALSE),""))</f>
        <v/>
      </c>
      <c r="DJ4" s="94">
        <f>IF(IFERROR(VLOOKUP($A4,'ENTRADA 2024'!$1:$1048576,3 + (COLUMN(J1)-1)*1,FALSE),"")=0,"",IFERROR(VLOOKUP($A4,'ENTRADA 2024'!$1:$1048576,3 + (COLUMN(J1)-1)*1,FALSE),""))</f>
        <v/>
      </c>
      <c r="DK4" s="94">
        <f>IF(IFERROR(VLOOKUP($A4,'ENTRADA 2024'!$1:$1048576,3 + (COLUMN(K1)-1)*1,FALSE),"")=0,"",IFERROR(VLOOKUP($A4,'ENTRADA 2024'!$1:$1048576,3 + (COLUMN(K1)-1)*1,FALSE),""))</f>
        <v/>
      </c>
      <c r="DL4" s="94">
        <f>IF(IFERROR(VLOOKUP($A4,'ENTRADA 2024'!$1:$1048576,3 + (COLUMN(L1)-1)*1,FALSE),"")=0,"",IFERROR(VLOOKUP($A4,'ENTRADA 2024'!$1:$1048576,3 + (COLUMN(L1)-1)*1,FALSE),""))</f>
        <v/>
      </c>
      <c r="DM4" s="95">
        <f>IF(COUNT(DA4:DL4)=0,"",SUM(DA4:DL4))</f>
        <v/>
      </c>
      <c r="DN4" s="94">
        <f>IF(IFERROR(VLOOKUP($A4,'ENTRADA 2025'!$1:$1048576,3 + (COLUMN(A1)-1)*1,FALSE),"")=0,"",IFERROR(VLOOKUP($A4,'ENTRADA 2025'!$1:$1048576,3 + (COLUMN(A1)-1)*1,FALSE),""))</f>
        <v/>
      </c>
      <c r="DO4" s="94">
        <f>IF(IFERROR(VLOOKUP($A4,'ENTRADA 2025'!$1:$1048576,3 + (COLUMN(B1)-1)*1,FALSE),"")=0,"",IFERROR(VLOOKUP($A4,'ENTRADA 2025'!$1:$1048576,3 + (COLUMN(B1)-1)*1,FALSE),""))</f>
        <v/>
      </c>
      <c r="DP4" s="94">
        <f>IF(IFERROR(VLOOKUP($A4,'ENTRADA 2025'!$1:$1048576,3 + (COLUMN(C1)-1)*1,FALSE),"")=0,"",IFERROR(VLOOKUP($A4,'ENTRADA 2025'!$1:$1048576,3 + (COLUMN(C1)-1)*1,FALSE),""))</f>
        <v/>
      </c>
      <c r="DQ4" s="94">
        <f>IF(IFERROR(VLOOKUP($A4,'ENTRADA 2025'!$1:$1048576,3 + (COLUMN(D1)-1)*1,FALSE),"")=0,"",IFERROR(VLOOKUP($A4,'ENTRADA 2025'!$1:$1048576,3 + (COLUMN(D1)-1)*1,FALSE),""))</f>
        <v/>
      </c>
      <c r="DR4" s="94">
        <f>IF(IFERROR(VLOOKUP($A4,'ENTRADA 2025'!$1:$1048576,3 + (COLUMN(E1)-1)*1,FALSE),"")=0,"",IFERROR(VLOOKUP($A4,'ENTRADA 2025'!$1:$1048576,3 + (COLUMN(E1)-1)*1,FALSE),""))</f>
        <v/>
      </c>
      <c r="DS4" s="94">
        <f>IF(IFERROR(VLOOKUP($A4,'ENTRADA 2025'!$1:$1048576,3 + (COLUMN(F1)-1)*1,FALSE),"")=0,"",IFERROR(VLOOKUP($A4,'ENTRADA 2025'!$1:$1048576,3 + (COLUMN(F1)-1)*1,FALSE),""))</f>
        <v/>
      </c>
      <c r="DT4" s="94">
        <f>IF(IFERROR(VLOOKUP($A4,'ENTRADA 2025'!$1:$1048576,3 + (COLUMN(G1)-1)*1,FALSE),"")=0,"",IFERROR(VLOOKUP($A4,'ENTRADA 2025'!$1:$1048576,3 + (COLUMN(G1)-1)*1,FALSE),""))</f>
        <v/>
      </c>
      <c r="DU4" s="94">
        <f>IF(IFERROR(VLOOKUP($A4,'ENTRADA 2025'!$1:$1048576,3 + (COLUMN(H1)-1)*1,FALSE),"")=0,"",IFERROR(VLOOKUP($A4,'ENTRADA 2025'!$1:$1048576,3 + (COLUMN(H1)-1)*1,FALSE),""))</f>
        <v/>
      </c>
      <c r="DV4" s="94">
        <f>IF(IFERROR(VLOOKUP($A4,'ENTRADA 2025'!$1:$1048576,3 + (COLUMN(I1)-1)*1,FALSE),"")=0,"",IFERROR(VLOOKUP($A4,'ENTRADA 2025'!$1:$1048576,3 + (COLUMN(I1)-1)*1,FALSE),""))</f>
        <v/>
      </c>
      <c r="DW4" s="94">
        <f>IF(IFERROR(VLOOKUP($A4,'ENTRADA 2025'!$1:$1048576,3 + (COLUMN(J1)-1)*1,FALSE),"")=0,"",IFERROR(VLOOKUP($A4,'ENTRADA 2025'!$1:$1048576,3 + (COLUMN(J1)-1)*1,FALSE),""))</f>
        <v/>
      </c>
      <c r="DX4" s="94">
        <f>IF(IFERROR(VLOOKUP($A4,'ENTRADA 2025'!$1:$1048576,3 + (COLUMN(K1)-1)*1,FALSE),"")=0,"",IFERROR(VLOOKUP($A4,'ENTRADA 2025'!$1:$1048576,3 + (COLUMN(K1)-1)*1,FALSE),""))</f>
        <v/>
      </c>
      <c r="DY4" s="94">
        <f>IF(IFERROR(VLOOKUP($A4,'ENTRADA 2025'!$1:$1048576,3 + (COLUMN(L1)-1)*1,FALSE),"")=0,"",IFERROR(VLOOKUP($A4,'ENTRADA 2025'!$1:$1048576,3 + (COLUMN(L1)-1)*1,FALSE),""))</f>
        <v/>
      </c>
      <c r="DZ4" s="95">
        <f>IF(COUNT(DN4:DY4)=0,"",SUM(DN4:DY4))</f>
        <v/>
      </c>
      <c r="EA4" s="94">
        <f>IF(IFERROR(VLOOKUP($A4,'entrada-fornecedor-12-meses-7'!$1:$1048576,3 + (COLUMN(A1)-1)*1,FALSE),"")=0,"",IFERROR(VLOOKUP($A4,'entrada-fornecedor-12-meses-7'!$1:$1048576,3 + (COLUMN(A1)-1)*1,FALSE),""))</f>
        <v/>
      </c>
      <c r="EB4" s="94">
        <f>IF(IFERROR(VLOOKUP($A4,'entrada-fornecedor-12-meses-7'!$1:$1048576,3 + (COLUMN(B1)-1)*1,FALSE),"")=0,"",IFERROR(VLOOKUP($A4,'entrada-fornecedor-12-meses-7'!$1:$1048576,3 + (COLUMN(B1)-1)*1,FALSE),""))</f>
        <v/>
      </c>
      <c r="EC4" s="94">
        <f>IF(IFERROR(VLOOKUP($A4,'entrada-fornecedor-12-meses-7'!$1:$1048576,3 + (COLUMN(C1)-1)*1,FALSE),"")=0,"",IFERROR(VLOOKUP($A4,'entrada-fornecedor-12-meses-7'!$1:$1048576,3 + (COLUMN(C1)-1)*1,FALSE),""))</f>
        <v/>
      </c>
      <c r="ED4" s="94">
        <f>IF(IFERROR(VLOOKUP($A4,'entrada-fornecedor-12-meses-7'!$1:$1048576,3 + (COLUMN(D1)-1)*1,FALSE),"")=0,"",IFERROR(VLOOKUP($A4,'entrada-fornecedor-12-meses-7'!$1:$1048576,3 + (COLUMN(D1)-1)*1,FALSE),""))</f>
        <v/>
      </c>
      <c r="EE4" s="94">
        <f>IF(IFERROR(VLOOKUP($A4,'entrada-fornecedor-12-meses-7'!$1:$1048576,3 + (COLUMN(E1)-1)*1,FALSE),"")=0,"",IFERROR(VLOOKUP($A4,'entrada-fornecedor-12-meses-7'!$1:$1048576,3 + (COLUMN(E1)-1)*1,FALSE),""))</f>
        <v/>
      </c>
      <c r="EF4" s="94">
        <f>IF(IFERROR(VLOOKUP($A4,'entrada-fornecedor-12-meses-7'!$1:$1048576,3 + (COLUMN(F1)-1)*1,FALSE),"")=0,"",IFERROR(VLOOKUP($A4,'entrada-fornecedor-12-meses-7'!$1:$1048576,3 + (COLUMN(F1)-1)*1,FALSE),""))</f>
        <v/>
      </c>
      <c r="EG4" s="94">
        <f>IF(IFERROR(VLOOKUP($A4,'entrada-fornecedor-12-meses-7'!$1:$1048576,3 + (COLUMN(G1)-1)*1,FALSE),"")=0,"",IFERROR(VLOOKUP($A4,'entrada-fornecedor-12-meses-7'!$1:$1048576,3 + (COLUMN(G1)-1)*1,FALSE),""))</f>
        <v/>
      </c>
      <c r="EH4" s="94">
        <f>IF(IFERROR(VLOOKUP($A4,'entrada-fornecedor-12-meses-7'!$1:$1048576,3 + (COLUMN(H1)-1)*1,FALSE),"")=0,"",IFERROR(VLOOKUP($A4,'entrada-fornecedor-12-meses-7'!$1:$1048576,3 + (COLUMN(H1)-1)*1,FALSE),""))</f>
        <v/>
      </c>
      <c r="EI4" s="94">
        <f>IF(IFERROR(VLOOKUP($A4,'entrada-fornecedor-12-meses-7'!$1:$1048576,3 + (COLUMN(I1)-1)*1,FALSE),"")=0,"",IFERROR(VLOOKUP($A4,'entrada-fornecedor-12-meses-7'!$1:$1048576,3 + (COLUMN(I1)-1)*1,FALSE),""))</f>
        <v/>
      </c>
      <c r="EJ4" s="94">
        <f>IF(IFERROR(VLOOKUP($A4,'entrada-fornecedor-12-meses-7'!$1:$1048576,3 + (COLUMN(J1)-1)*1,FALSE),"")=0,"",IFERROR(VLOOKUP($A4,'entrada-fornecedor-12-meses-7'!$1:$1048576,3 + (COLUMN(J1)-1)*1,FALSE),""))</f>
        <v/>
      </c>
      <c r="EK4" s="94">
        <f>IF(IFERROR(VLOOKUP($A4,'entrada-fornecedor-12-meses-7'!$1:$1048576,3 + (COLUMN(K1)-1)*1,FALSE),"")=0,"",IFERROR(VLOOKUP($A4,'entrada-fornecedor-12-meses-7'!$1:$1048576,3 + (COLUMN(K1)-1)*1,FALSE),""))</f>
        <v/>
      </c>
      <c r="EL4" s="94">
        <f>IF(IFERROR(VLOOKUP($A4,'entrada-fornecedor-12-meses-7'!$1:$1048576,3 + (COLUMN(L1)-1)*1,FALSE),"")=0,"",IFERROR(VLOOKUP($A4,'entrada-fornecedor-12-meses-7'!$1:$1048576,3 + (COLUMN(L1)-1)*1,FALSE),""))</f>
        <v/>
      </c>
      <c r="EM4" s="95">
        <f>IF(COUNT(EA4:EL4)=0,"",SUM(EA4:EL4))</f>
        <v/>
      </c>
      <c r="EN4" s="1" t="n"/>
      <c r="EO4" s="96">
        <f>IFERROR(AVERAGEIF('lead-time-compras-7'!B:B,A4,'lead-time-compras-7'!S:S),"")</f>
        <v/>
      </c>
      <c r="EP4" s="96">
        <f>IFERROR(
  AVERAGEIFS(
    'notas-fiscais-entrada-830-7'!H:H,
    'notas-fiscais-entrada-830-7'!O:O, A4,
    'notas-fiscais-entrada-830-7'!E:E, $B$1
  ),
""
)</f>
        <v/>
      </c>
      <c r="EQ4" s="96">
        <f>IFERROR(AVERAGEIF('lead-time-compras-7'!B:B,A4,'lead-time-compras-7'!Q:Q),"")</f>
        <v/>
      </c>
      <c r="ER4" s="97">
        <f>SUMIF('fornecedor-saldo-receber-7'!A:A, A4, 'fornecedor-saldo-receber-7'!L:L)</f>
        <v/>
      </c>
      <c r="ES4" s="97">
        <f>SUMIF('fornecedor-verba-aplicar-7'!A:A, A4, 'fornecedor-verba-aplicar-7'!D:D)</f>
        <v/>
      </c>
      <c r="ET4" s="1" t="n"/>
      <c r="EU4" s="52">
        <f>SUMIF('ANALISE PRODUTO'!F:F, A4, 'ANALISE PRODUTO'!BN:BN)</f>
        <v/>
      </c>
      <c r="EV4" s="52">
        <f>SUMIF('ANALISE PRODUTO'!F:F, A4, 'ANALISE PRODUTO'!BO:BO)</f>
        <v/>
      </c>
      <c r="EW4" s="52">
        <f>SUMIF('ANALISE PRODUTO'!F:F, A4, 'ANALISE PRODUTO'!BP:BP)</f>
        <v/>
      </c>
      <c r="EX4" s="52">
        <f>SUMIF('ANALISE PRODUTO'!F:F, A4, 'ANALISE PRODUTO'!BQ:BQ)</f>
        <v/>
      </c>
      <c r="EY4" s="52">
        <f>SUMIF('ANALISE PRODUTO'!F:F, A4, 'ANALISE PRODUTO'!BR:BR)</f>
        <v/>
      </c>
      <c r="EZ4" s="53">
        <f>SUMIF('ANALISE PRODUTO'!F:F, A4, 'ANALISE PRODUTO'!BS:BS)</f>
        <v/>
      </c>
      <c r="FA4" s="53">
        <f>SUMIF('ANALISE PRODUTO'!F:F, A4, 'ANALISE PRODUTO'!BT:BT)</f>
        <v/>
      </c>
      <c r="FB4" s="53">
        <f>SUMIF('ANALISE PRODUTO'!F:F, A4, 'ANALISE PRODUTO'!BU:BU)</f>
        <v/>
      </c>
      <c r="FC4" s="53">
        <f>SUMIF('ANALISE PRODUTO'!F:F, A4, 'ANALISE PRODUTO'!BV:BV)</f>
        <v/>
      </c>
      <c r="FD4" s="53">
        <f>SUMIF('ANALISE PRODUTO'!F:F, A4, 'ANALISE PRODUTO'!BW:BW)</f>
        <v/>
      </c>
      <c r="FE4" s="41">
        <f>SUMIF('ANALISE PRODUTO'!F:F, A4, 'ANALISE PRODUTO'!CB:CB)</f>
        <v/>
      </c>
      <c r="FF4" s="41">
        <f>SUMIF('ANALISE PRODUTO'!F:F, A4, 'ANALISE PRODUTO'!CC:CC)</f>
        <v/>
      </c>
      <c r="FG4" s="1" t="n"/>
      <c r="FH4" s="45">
        <f>IF(IFERROR(VLOOKUP($A4,'VENDA 2023'!$1:$1048576,4 + (COLUMN(A1)-1)*2,FALSE),"")=0,"",IFERROR(VLOOKUP($A4,'VENDA 2023'!$1:$1048576,4 + (COLUMN(A1)-1)*2,FALSE),""))</f>
        <v/>
      </c>
      <c r="FI4" s="45">
        <f>IF(IFERROR(VLOOKUP($A4,'VENDA 2023'!$1:$1048576,4 + (COLUMN(B1)-1)*2,FALSE),"")=0,"",IFERROR(VLOOKUP($A4,'VENDA 2023'!$1:$1048576,4 + (COLUMN(B1)-1)*2,FALSE),""))</f>
        <v/>
      </c>
      <c r="FJ4" s="45">
        <f>IF(IFERROR(VLOOKUP($A4,'VENDA 2023'!$1:$1048576,4 + (COLUMN(C1)-1)*2,FALSE),"")=0,"",IFERROR(VLOOKUP($A4,'VENDA 2023'!$1:$1048576,4 + (COLUMN(C1)-1)*2,FALSE),""))</f>
        <v/>
      </c>
      <c r="FK4" s="45">
        <f>IF(IFERROR(VLOOKUP($A4,'VENDA 2023'!$1:$1048576,4 + (COLUMN(D1)-1)*2,FALSE),"")=0,"",IFERROR(VLOOKUP($A4,'VENDA 2023'!$1:$1048576,4 + (COLUMN(D1)-1)*2,FALSE),""))</f>
        <v/>
      </c>
      <c r="FL4" s="45">
        <f>IF(IFERROR(VLOOKUP($A4,'VENDA 2023'!$1:$1048576,4 + (COLUMN(E1)-1)*2,FALSE),"")=0,"",IFERROR(VLOOKUP($A4,'VENDA 2023'!$1:$1048576,4 + (COLUMN(E1)-1)*2,FALSE),""))</f>
        <v/>
      </c>
      <c r="FM4" s="45">
        <f>IF(IFERROR(VLOOKUP($A4,'VENDA 2023'!$1:$1048576,4 + (COLUMN(F1)-1)*2,FALSE),"")=0,"",IFERROR(VLOOKUP($A4,'VENDA 2023'!$1:$1048576,4 + (COLUMN(F1)-1)*2,FALSE),""))</f>
        <v/>
      </c>
      <c r="FN4" s="45">
        <f>IF(IFERROR(VLOOKUP($A4,'VENDA 2023'!$1:$1048576,4 + (COLUMN(G1)-1)*2,FALSE),"")=0,"",IFERROR(VLOOKUP($A4,'VENDA 2023'!$1:$1048576,4 + (COLUMN(G1)-1)*2,FALSE),""))</f>
        <v/>
      </c>
      <c r="FO4" s="45">
        <f>IF(IFERROR(VLOOKUP($A4,'VENDA 2023'!$1:$1048576,4 + (COLUMN(H1)-1)*2,FALSE),"")=0,"",IFERROR(VLOOKUP($A4,'VENDA 2023'!$1:$1048576,4 + (COLUMN(H1)-1)*2,FALSE),""))</f>
        <v/>
      </c>
      <c r="FP4" s="45">
        <f>IF(IFERROR(VLOOKUP($A4,'VENDA 2023'!$1:$1048576,4 + (COLUMN(I1)-1)*2,FALSE),"")=0,"",IFERROR(VLOOKUP($A4,'VENDA 2023'!$1:$1048576,4 + (COLUMN(I1)-1)*2,FALSE),""))</f>
        <v/>
      </c>
      <c r="FQ4" s="45">
        <f>IF(IFERROR(VLOOKUP($A4,'VENDA 2023'!$1:$1048576,4 + (COLUMN(J1)-1)*2,FALSE),"")=0,"",IFERROR(VLOOKUP($A4,'VENDA 2023'!$1:$1048576,4 + (COLUMN(J1)-1)*2,FALSE),""))</f>
        <v/>
      </c>
      <c r="FR4" s="45">
        <f>IF(IFERROR(VLOOKUP($A4,'VENDA 2023'!$1:$1048576,4 + (COLUMN(K1)-1)*2,FALSE),"")=0,"",IFERROR(VLOOKUP($A4,'VENDA 2023'!$1:$1048576,4 + (COLUMN(K1)-1)*2,FALSE),""))</f>
        <v/>
      </c>
      <c r="FS4" s="45">
        <f>IF(IFERROR(VLOOKUP($A4,'VENDA 2023'!$1:$1048576,4 + (COLUMN(L1)-1)*2,FALSE),"")=0,"",IFERROR(VLOOKUP($A4,'VENDA 2023'!$1:$1048576,4 + (COLUMN(L1)-1)*2,FALSE),""))</f>
        <v/>
      </c>
      <c r="FT4" s="12">
        <f>IF(COUNT(FH4:FS4)=0,"",SUM(FH4:FS4))</f>
        <v/>
      </c>
      <c r="FU4" s="45">
        <f>IF(IFERROR(VLOOKUP($A4,'VENDA 2024'!$1:$1048576,4 + (COLUMN(A1)-1)*2,FALSE),"")=0,"",IFERROR(VLOOKUP($A4,'VENDA 2024'!$1:$1048576,4 + (COLUMN(A1)-1)*2,FALSE),""))</f>
        <v/>
      </c>
      <c r="FV4" s="45">
        <f>IF(IFERROR(VLOOKUP($A4,'VENDA 2024'!$1:$1048576,4 + (COLUMN(B1)-1)*2,FALSE),"")=0,"",IFERROR(VLOOKUP($A4,'VENDA 2024'!$1:$1048576,4 + (COLUMN(B1)-1)*2,FALSE),""))</f>
        <v/>
      </c>
      <c r="FW4" s="45">
        <f>IF(IFERROR(VLOOKUP($A4,'VENDA 2024'!$1:$1048576,4 + (COLUMN(C1)-1)*2,FALSE),"")=0,"",IFERROR(VLOOKUP($A4,'VENDA 2024'!$1:$1048576,4 + (COLUMN(C1)-1)*2,FALSE),""))</f>
        <v/>
      </c>
      <c r="FX4" s="45">
        <f>IF(IFERROR(VLOOKUP($A4,'VENDA 2024'!$1:$1048576,4 + (COLUMN(D1)-1)*2,FALSE),"")=0,"",IFERROR(VLOOKUP($A4,'VENDA 2024'!$1:$1048576,4 + (COLUMN(D1)-1)*2,FALSE),""))</f>
        <v/>
      </c>
      <c r="FY4" s="45">
        <f>IF(IFERROR(VLOOKUP($A4,'VENDA 2024'!$1:$1048576,4 + (COLUMN(E1)-1)*2,FALSE),"")=0,"",IFERROR(VLOOKUP($A4,'VENDA 2024'!$1:$1048576,4 + (COLUMN(E1)-1)*2,FALSE),""))</f>
        <v/>
      </c>
      <c r="FZ4" s="45">
        <f>IF(IFERROR(VLOOKUP($A4,'VENDA 2024'!$1:$1048576,4 + (COLUMN(F1)-1)*2,FALSE),"")=0,"",IFERROR(VLOOKUP($A4,'VENDA 2024'!$1:$1048576,4 + (COLUMN(F1)-1)*2,FALSE),""))</f>
        <v/>
      </c>
      <c r="GA4" s="45">
        <f>IF(IFERROR(VLOOKUP($A4,'VENDA 2024'!$1:$1048576,4 + (COLUMN(G1)-1)*2,FALSE),"")=0,"",IFERROR(VLOOKUP($A4,'VENDA 2024'!$1:$1048576,4 + (COLUMN(G1)-1)*2,FALSE),""))</f>
        <v/>
      </c>
      <c r="GB4" s="45">
        <f>IF(IFERROR(VLOOKUP($A4,'VENDA 2024'!$1:$1048576,4 + (COLUMN(H1)-1)*2,FALSE),"")=0,"",IFERROR(VLOOKUP($A4,'VENDA 2024'!$1:$1048576,4 + (COLUMN(H1)-1)*2,FALSE),""))</f>
        <v/>
      </c>
      <c r="GC4" s="45">
        <f>IF(IFERROR(VLOOKUP($A4,'VENDA 2024'!$1:$1048576,4 + (COLUMN(I1)-1)*2,FALSE),"")=0,"",IFERROR(VLOOKUP($A4,'VENDA 2024'!$1:$1048576,4 + (COLUMN(I1)-1)*2,FALSE),""))</f>
        <v/>
      </c>
      <c r="GD4" s="45">
        <f>IF(IFERROR(VLOOKUP($A4,'VENDA 2024'!$1:$1048576,4 + (COLUMN(J1)-1)*2,FALSE),"")=0,"",IFERROR(VLOOKUP($A4,'VENDA 2024'!$1:$1048576,4 + (COLUMN(J1)-1)*2,FALSE),""))</f>
        <v/>
      </c>
      <c r="GE4" s="45">
        <f>IF(IFERROR(VLOOKUP($A4,'VENDA 2024'!$1:$1048576,4 + (COLUMN(K1)-1)*2,FALSE),"")=0,"",IFERROR(VLOOKUP($A4,'VENDA 2024'!$1:$1048576,4 + (COLUMN(K1)-1)*2,FALSE),""))</f>
        <v/>
      </c>
      <c r="GF4" s="45">
        <f>IF(IFERROR(VLOOKUP($A4,'VENDA 2024'!$1:$1048576,4 + (COLUMN(L1)-1)*2,FALSE),"")=0,"",IFERROR(VLOOKUP($A4,'VENDA 2024'!$1:$1048576,4 + (COLUMN(L1)-1)*2,FALSE),""))</f>
        <v/>
      </c>
      <c r="GG4" s="12">
        <f>IF(COUNT(FU4:GF4)=0,"",SUM(FU4:GF4))</f>
        <v/>
      </c>
      <c r="GH4" s="45">
        <f>IF(IFERROR(VLOOKUP($A4,'venda-fornecedor-12-meses-7'!$1:$1048576,5 + (COLUMN(A1)-1)*2,FALSE),"")=0,"",IFERROR(VLOOKUP($A4,'venda-fornecedor-12-meses-7'!$1:$1048576,5 + (COLUMN(A1)-1)*2,FALSE),""))</f>
        <v/>
      </c>
      <c r="GI4" s="45">
        <f>IF(IFERROR(VLOOKUP($A4,'venda-fornecedor-12-meses-7'!$1:$1048576,5 + (COLUMN(B1)-1)*2,FALSE),"")=0,"",IFERROR(VLOOKUP($A4,'venda-fornecedor-12-meses-7'!$1:$1048576,5 + (COLUMN(B1)-1)*2,FALSE),""))</f>
        <v/>
      </c>
      <c r="GJ4" s="45">
        <f>IF(IFERROR(VLOOKUP($A4,'venda-fornecedor-12-meses-7'!$1:$1048576,5 + (COLUMN(C1)-1)*2,FALSE),"")=0,"",IFERROR(VLOOKUP($A4,'venda-fornecedor-12-meses-7'!$1:$1048576,5 + (COLUMN(C1)-1)*2,FALSE),""))</f>
        <v/>
      </c>
      <c r="GK4" s="45">
        <f>IF(IFERROR(VLOOKUP($A4,'venda-fornecedor-12-meses-7'!$1:$1048576,5 + (COLUMN(D1)-1)*2,FALSE),"")=0,"",IFERROR(VLOOKUP($A4,'venda-fornecedor-12-meses-7'!$1:$1048576,5 + (COLUMN(D1)-1)*2,FALSE),""))</f>
        <v/>
      </c>
      <c r="GL4" s="45">
        <f>IF(IFERROR(VLOOKUP($A4,'venda-fornecedor-12-meses-7'!$1:$1048576,5 + (COLUMN(E1)-1)*2,FALSE),"")=0,"",IFERROR(VLOOKUP($A4,'venda-fornecedor-12-meses-7'!$1:$1048576,5 + (COLUMN(E1)-1)*2,FALSE),""))</f>
        <v/>
      </c>
      <c r="GM4" s="45">
        <f>IF(IFERROR(VLOOKUP($A4,'venda-fornecedor-12-meses-7'!$1:$1048576,5 + (COLUMN(F1)-1)*2,FALSE),"")=0,"",IFERROR(VLOOKUP($A4,'venda-fornecedor-12-meses-7'!$1:$1048576,5 + (COLUMN(F1)-1)*2,FALSE),""))</f>
        <v/>
      </c>
      <c r="GN4" s="45">
        <f>IF(IFERROR(VLOOKUP($A4,'venda-fornecedor-12-meses-7'!$1:$1048576,5 + (COLUMN(G1)-1)*2,FALSE),"")=0,"",IFERROR(VLOOKUP($A4,'venda-fornecedor-12-meses-7'!$1:$1048576,5 + (COLUMN(G1)-1)*2,FALSE),""))</f>
        <v/>
      </c>
      <c r="GO4" s="45">
        <f>IF(IFERROR(VLOOKUP($A4,'venda-fornecedor-12-meses-7'!$1:$1048576,5 + (COLUMN(H1)-1)*2,FALSE),"")=0,"",IFERROR(VLOOKUP($A4,'venda-fornecedor-12-meses-7'!$1:$1048576,5 + (COLUMN(H1)-1)*2,FALSE),""))</f>
        <v/>
      </c>
      <c r="GP4" s="45">
        <f>IF(IFERROR(VLOOKUP($A4,'venda-fornecedor-12-meses-7'!$1:$1048576,5 + (COLUMN(I1)-1)*2,FALSE),"")=0,"",IFERROR(VLOOKUP($A4,'venda-fornecedor-12-meses-7'!$1:$1048576,5 + (COLUMN(I1)-1)*2,FALSE),""))</f>
        <v/>
      </c>
      <c r="GQ4" s="45">
        <f>IF(IFERROR(VLOOKUP($A4,'venda-fornecedor-12-meses-7'!$1:$1048576,5 + (COLUMN(J1)-1)*2,FALSE),"")=0,"",IFERROR(VLOOKUP($A4,'venda-fornecedor-12-meses-7'!$1:$1048576,5 + (COLUMN(J1)-1)*2,FALSE),""))</f>
        <v/>
      </c>
      <c r="GR4" s="45">
        <f>IF(IFERROR(VLOOKUP($A4,'venda-fornecedor-12-meses-7'!$1:$1048576,5 + (COLUMN(K1)-1)*2,FALSE),"")=0,"",IFERROR(VLOOKUP($A4,'venda-fornecedor-12-meses-7'!$1:$1048576,5 + (COLUMN(K1)-1)*2,FALSE),""))</f>
        <v/>
      </c>
      <c r="GS4" s="45">
        <f>IF(IFERROR(VLOOKUP($A4,'venda-fornecedor-12-meses-7'!$1:$1048576,5 + (COLUMN(L1)-1)*2,FALSE),"")=0,"",IFERROR(VLOOKUP($A4,'venda-fornecedor-12-meses-7'!$1:$1048576,5 + (COLUMN(L1)-1)*2,FALSE),""))</f>
        <v/>
      </c>
      <c r="GT4" s="12">
        <f>IF(COUNT(GH4:GS4)=0,"",SUM(GH4:GS4))</f>
        <v/>
      </c>
    </row>
    <row r="5">
      <c r="A5" s="85" t="n">
        <v>24</v>
      </c>
      <c r="B5" s="85">
        <f>VLOOKUP(A5,'FORNECEDORES X COMPRADOR'!$A:$D,4,0)</f>
        <v/>
      </c>
      <c r="C5" s="85">
        <f>VLOOKUP(A5,'FORNECEDORES X COMPRADOR'!$A:$E,5,0)</f>
        <v/>
      </c>
      <c r="D5" s="40">
        <f>IFERROR(AVERAGEIF('ANALISE PRODUTO'!F:F,A5,'ANALISE PRODUTO'!BE:BE),"")</f>
        <v/>
      </c>
      <c r="E5" s="40">
        <f>IFERROR(AVERAGEIF('ANALISE PRODUTO'!F:F,A5,'ANALISE PRODUTO'!BF:BF),"")</f>
        <v/>
      </c>
      <c r="F5" s="47">
        <f t="array" ref="F5">IFERROR(
  IF(
    SUMPRODUCT(
      IFERROR(--('ANALISE PRODUTO'!$F$3:$F$10000=A5),0) *
      IFERROR(--'ANALISE PRODUTO'!$AJ$3:$AJ$10000,0)
    )=0,
    "",
    SUMPRODUCT(
      IFERROR(--('ANALISE PRODUTO'!$F$3:$F$10000=A5),0) *
      IFERROR(--'ANALISE PRODUTO'!$AN$3:$AN$10000,0)
    ) /
    SUMPRODUCT(
      IFERROR(--('ANALISE PRODUTO'!$F$3:$F$10000=A5),0) *
      IFERROR(--'ANALISE PRODUTO'!$AJ$3:$AJ$10000,0)
    )
  ),
  ""
)</f>
        <v/>
      </c>
      <c r="G5" s="47">
        <f t="array" ref="G5">IFERROR(
  IF(
    SUMPRODUCT(
      IFERROR(--('ANALISE PRODUTO'!$F$3:$F$10000=A5),0) *
      IFERROR(--'ANALISE PRODUTO'!$AJ$3:$AJ$10000,0)
    )=0,
    "",
    SUMPRODUCT(
      IFERROR(--('ANALISE PRODUTO'!$F$3:$F$10000=A5),0) *
      IFERROR(--'ANALISE PRODUTO'!$AO$3:$AO$10000,0)
    ) /
    SUMPRODUCT(
      IFERROR(--('ANALISE PRODUTO'!$F$3:$F$10000=A5),0) *
      IFERROR(--'ANALISE PRODUTO'!$AJ$3:$AJ$10000,0)
    )
  ),
  ""
)</f>
        <v/>
      </c>
      <c r="H5" s="86" t="n">
        <v>60</v>
      </c>
      <c r="I5" s="86" t="n">
        <v>90</v>
      </c>
      <c r="J5" s="87">
        <f>SUMIF('ANALISE PRODUTO'!F:F, A5, 'ANALISE PRODUTO'!AP:AP)</f>
        <v/>
      </c>
      <c r="K5" s="88">
        <f>SUMIF('ANALISE PRODUTO'!F:F, A5, 'ANALISE PRODUTO'!AN:AN)</f>
        <v/>
      </c>
      <c r="L5" s="40">
        <f>SUMIF('ANALISE PRODUTO'!F:F, A5, 'ANALISE PRODUTO'!BB:BB)</f>
        <v/>
      </c>
      <c r="M5" s="40">
        <f>SUMIF('ANALISE PRODUTO'!F:F, A5, 'ANALISE PRODUTO'!BC:BC)</f>
        <v/>
      </c>
      <c r="N5" s="40">
        <f>SUMIF('ANALISE PRODUTO'!F:F, A5, 'ANALISE PRODUTO'!BD:BD)</f>
        <v/>
      </c>
      <c r="O5" s="40">
        <f>SUMIF('ANALISE PRODUTO'!F:F, A5, 'ANALISE PRODUTO'!BA:BA)</f>
        <v/>
      </c>
      <c r="P5" s="40">
        <f>IF(J5=0, 0, IF(O5/J5=0, 0, O5/J5))</f>
        <v/>
      </c>
      <c r="Q5" s="40">
        <f>IF(J5=0, 0, IF(L5/J5=0, 0, L5/J5))</f>
        <v/>
      </c>
      <c r="R5" s="89">
        <f>SUMIF('ANALISE PRODUTO'!F:F, A5, 'ANALISE PRODUTO'!BJ:BJ)</f>
        <v/>
      </c>
      <c r="S5" s="89">
        <f>SUMIF('ANALISE PRODUTO'!F:F, A5, 'ANALISE PRODUTO'!BK:BK)</f>
        <v/>
      </c>
      <c r="T5" s="89">
        <f>SUMIF('ANALISE PRODUTO'!F:F, A5, 'ANALISE PRODUTO'!BL:BL)</f>
        <v/>
      </c>
      <c r="U5" s="89">
        <f>SUMIFS('ANALISE PRODUTO'!BI:BI, 'ANALISE PRODUTO'!F:F, A5)</f>
        <v/>
      </c>
      <c r="V5" s="89">
        <f>IF(C5="DESCONTINUADO", 0, IF(J5=0, 0, IF(U5/J5=0, 0, U5/J5)))</f>
        <v/>
      </c>
      <c r="W5" s="89">
        <f>IF(OR(C5="DESCONTINUADO", J5=0), 0, IFERROR((S5+T5)/J5, 0))</f>
        <v/>
      </c>
      <c r="X5" s="59">
        <f>COUNTIF('ANALISE PRODUTO'!F:F, A5)</f>
        <v/>
      </c>
      <c r="Y5" s="60">
        <f>COUNTIFS('ANALISE PRODUTO'!F:F, A5, 'ANALISE PRODUTO'!S:S, "S")</f>
        <v/>
      </c>
      <c r="Z5" s="61">
        <f>X5-Y5</f>
        <v/>
      </c>
      <c r="AA5" s="88">
        <f>IFERROR(IF(COUNTIF('contas-pagas-fornecedor-7'!$C:$C,B5)&gt;1,
   AVERAGEIF('contas-pagas-fornecedor-7'!$C:$C,B5,'contas-pagas-fornecedor-7'!$I:$I),
   VLOOKUP(B5,'contas-pagas-fornecedor-7'!$C:$Q,7,FALSE)), "")</f>
        <v/>
      </c>
      <c r="AB5" s="88">
        <f t="array" ref="AB5">IFERROR(
  INDEX('fornecedor-venda-por-filial-ger'!J:J,
    MATCH(1,
      ('fornecedor-venda-por-filial-ger'!A:A=A5) *
      ('fornecedor-venda-por-filial-ger'!B:B=$B$1),
    0)
  ),
"")</f>
        <v/>
      </c>
      <c r="AC5" s="90">
        <f t="array" ref="AC5">IFERROR(
  INDEX('fornecedor-venda-por-filial-ger'!O:O,
    MATCH(1,
      ('fornecedor-venda-por-filial-ger'!A:A=A5) *
      ('fornecedor-venda-por-filial-ger'!B:B=$B$1),
    0)
  ),
"")</f>
        <v/>
      </c>
      <c r="AD5" s="90">
        <f>IFERROR(VLOOKUP(A5,'venda-fornecedor-12-meses-7'!A:AC,3,0),"")</f>
        <v/>
      </c>
      <c r="AE5" s="87">
        <f t="array" ref="AE5">IFERROR(
  INDEX('fornecedor-venda-por-filial-ger'!N:N,
    MATCH(1,
      ('fornecedor-venda-por-filial-ger'!A:A=A5) *
      ('fornecedor-venda-por-filial-ger'!B:B=$B$1),
    0)
  ),
"")</f>
        <v/>
      </c>
      <c r="AF5" s="87">
        <f>IF(J5&lt;=0,"100,00%",IFERROR(AD5/AE5,1))</f>
        <v/>
      </c>
      <c r="AG5" s="64">
        <f t="array" ref="AG5">IFERROR(
  INDEX('fornecedor-venda-por-filial-ger'!L:L,
    MATCH(1,
      ('fornecedor-venda-por-filial-ger'!A:A=A5)*
      ('fornecedor-venda-por-filial-ger'!B:B=$B$1),
    0)
  )/100,
"")</f>
        <v/>
      </c>
      <c r="AH5" s="64">
        <f t="array" ref="AH5">IFERROR(
  INDEX('fornecedor-venda-por-filial-ger'!S:S,
    MATCH(1,
      ('fornecedor-venda-por-filial-ger'!A:A=A5) *
      ('fornecedor-venda-por-filial-ger'!B:B=$B$1),
    0)
  )/100,
"")</f>
        <v/>
      </c>
      <c r="AI5" s="64">
        <f>IFERROR(IF(OR(AH5="",AG5=""),"",IF(J5=0,0,AH5-AG5)),"")</f>
        <v/>
      </c>
      <c r="AJ5" s="91">
        <f t="array" ref="AJ5">IF(MAX(IF('ANALISE PRODUTO'!F:F=A5,'ANALISE PRODUTO'!AD:AD))=0,"SEM ENTRADA",MAX(IF('ANALISE PRODUTO'!F:F=A5,'ANALISE PRODUTO'!AD:AD)))</f>
        <v/>
      </c>
      <c r="AK5" s="39" t="n"/>
      <c r="AL5" s="92">
        <f>IF(IFERROR(VLOOKUP($A5,'VENDA 2023'!$1:$1048576,3 + (COLUMN(A2)-1)*2,FALSE),"")=0,"",IFERROR(VLOOKUP($A5,'VENDA 2023'!$1:$1048576,3 + (COLUMN(A2)-1)*2,FALSE),""))</f>
        <v/>
      </c>
      <c r="AM5" s="92">
        <f>IF(IFERROR(VLOOKUP($A5,'VENDA 2023'!$1:$1048576,3 + (COLUMN(B2)-1)*2,FALSE),"")=0,"",IFERROR(VLOOKUP($A5,'VENDA 2023'!$1:$1048576,3 + (COLUMN(B2)-1)*2,FALSE),""))</f>
        <v/>
      </c>
      <c r="AN5" s="92">
        <f>IF(IFERROR(VLOOKUP($A5,'VENDA 2023'!$1:$1048576,3 + (COLUMN(C2)-1)*2,FALSE),"")=0,"",IFERROR(VLOOKUP($A5,'VENDA 2023'!$1:$1048576,3 + (COLUMN(C2)-1)*2,FALSE),""))</f>
        <v/>
      </c>
      <c r="AO5" s="92">
        <f>IF(IFERROR(VLOOKUP($A5,'VENDA 2023'!$1:$1048576,3 + (COLUMN(D2)-1)*2,FALSE),"")=0,"",IFERROR(VLOOKUP($A5,'VENDA 2023'!$1:$1048576,3 + (COLUMN(D2)-1)*2,FALSE),""))</f>
        <v/>
      </c>
      <c r="AP5" s="92">
        <f>IF(IFERROR(VLOOKUP($A5,'VENDA 2023'!$1:$1048576,3 + (COLUMN(E2)-1)*2,FALSE),"")=0,"",IFERROR(VLOOKUP($A5,'VENDA 2023'!$1:$1048576,3 + (COLUMN(E2)-1)*2,FALSE),""))</f>
        <v/>
      </c>
      <c r="AQ5" s="92">
        <f>IF(IFERROR(VLOOKUP($A5,'VENDA 2023'!$1:$1048576,3 + (COLUMN(F2)-1)*2,FALSE),"")=0,"",IFERROR(VLOOKUP($A5,'VENDA 2023'!$1:$1048576,3 + (COLUMN(F2)-1)*2,FALSE),""))</f>
        <v/>
      </c>
      <c r="AR5" s="92">
        <f>IF(IFERROR(VLOOKUP($A5,'VENDA 2023'!$1:$1048576,3 + (COLUMN(G2)-1)*2,FALSE),"")=0,"",IFERROR(VLOOKUP($A5,'VENDA 2023'!$1:$1048576,3 + (COLUMN(G2)-1)*2,FALSE),""))</f>
        <v/>
      </c>
      <c r="AS5" s="92">
        <f>IF(IFERROR(VLOOKUP($A5,'VENDA 2023'!$1:$1048576,3 + (COLUMN(H2)-1)*2,FALSE),"")=0,"",IFERROR(VLOOKUP($A5,'VENDA 2023'!$1:$1048576,3 + (COLUMN(H2)-1)*2,FALSE),""))</f>
        <v/>
      </c>
      <c r="AT5" s="92">
        <f>IF(IFERROR(VLOOKUP($A5,'VENDA 2023'!$1:$1048576,3 + (COLUMN(I2)-1)*2,FALSE),"")=0,"",IFERROR(VLOOKUP($A5,'VENDA 2023'!$1:$1048576,3 + (COLUMN(I2)-1)*2,FALSE),""))</f>
        <v/>
      </c>
      <c r="AU5" s="92">
        <f>IF(IFERROR(VLOOKUP($A5,'VENDA 2023'!$1:$1048576,3 + (COLUMN(J2)-1)*2,FALSE),"")=0,"",IFERROR(VLOOKUP($A5,'VENDA 2023'!$1:$1048576,3 + (COLUMN(J2)-1)*2,FALSE),""))</f>
        <v/>
      </c>
      <c r="AV5" s="92">
        <f>IF(IFERROR(VLOOKUP($A5,'VENDA 2023'!$1:$1048576,3 + (COLUMN(K2)-1)*2,FALSE),"")=0,"",IFERROR(VLOOKUP($A5,'VENDA 2023'!$1:$1048576,3 + (COLUMN(K2)-1)*2,FALSE),""))</f>
        <v/>
      </c>
      <c r="AW5" s="92">
        <f>IF(IFERROR(VLOOKUP($A5,'VENDA 2023'!$1:$1048576,3 + (COLUMN(L2)-1)*2,FALSE),"")=0,"",IFERROR(VLOOKUP($A5,'VENDA 2023'!$1:$1048576,3 + (COLUMN(L2)-1)*2,FALSE),""))</f>
        <v/>
      </c>
      <c r="AX5" s="93">
        <f>IF(COUNT(AL5:AW5)=0,"",SUM(AL5:AW5))</f>
        <v/>
      </c>
      <c r="AY5" s="92">
        <f>IF(IFERROR(VLOOKUP($A5,'VENDA 2024'!$1:$1048576,3 + (COLUMN(A2)-1)*2,FALSE),"")=0,"",IFERROR(VLOOKUP($A5,'VENDA 2024'!$1:$1048576,3 + (COLUMN(A2)-1)*2,FALSE),""))</f>
        <v/>
      </c>
      <c r="AZ5" s="92">
        <f>IF(IFERROR(VLOOKUP($A5,'VENDA 2024'!$1:$1048576,3 + (COLUMN(B2)-1)*2,FALSE),"")=0,"",IFERROR(VLOOKUP($A5,'VENDA 2024'!$1:$1048576,3 + (COLUMN(B2)-1)*2,FALSE),""))</f>
        <v/>
      </c>
      <c r="BA5" s="92">
        <f>IF(IFERROR(VLOOKUP($A5,'VENDA 2024'!$1:$1048576,3 + (COLUMN(C2)-1)*2,FALSE),"")=0,"",IFERROR(VLOOKUP($A5,'VENDA 2024'!$1:$1048576,3 + (COLUMN(C2)-1)*2,FALSE),""))</f>
        <v/>
      </c>
      <c r="BB5" s="92">
        <f>IF(IFERROR(VLOOKUP($A5,'VENDA 2024'!$1:$1048576,3 + (COLUMN(D2)-1)*2,FALSE),"")=0,"",IFERROR(VLOOKUP($A5,'VENDA 2024'!$1:$1048576,3 + (COLUMN(D2)-1)*2,FALSE),""))</f>
        <v/>
      </c>
      <c r="BC5" s="92">
        <f>IF(IFERROR(VLOOKUP($A5,'VENDA 2024'!$1:$1048576,3 + (COLUMN(E2)-1)*2,FALSE),"")=0,"",IFERROR(VLOOKUP($A5,'VENDA 2024'!$1:$1048576,3 + (COLUMN(E2)-1)*2,FALSE),""))</f>
        <v/>
      </c>
      <c r="BD5" s="92">
        <f>IF(IFERROR(VLOOKUP($A5,'VENDA 2024'!$1:$1048576,3 + (COLUMN(F2)-1)*2,FALSE),"")=0,"",IFERROR(VLOOKUP($A5,'VENDA 2024'!$1:$1048576,3 + (COLUMN(F2)-1)*2,FALSE),""))</f>
        <v/>
      </c>
      <c r="BE5" s="92">
        <f>IF(IFERROR(VLOOKUP($A5,'VENDA 2024'!$1:$1048576,3 + (COLUMN(G2)-1)*2,FALSE),"")=0,"",IFERROR(VLOOKUP($A5,'VENDA 2024'!$1:$1048576,3 + (COLUMN(G2)-1)*2,FALSE),""))</f>
        <v/>
      </c>
      <c r="BF5" s="92">
        <f>IF(IFERROR(VLOOKUP($A5,'VENDA 2024'!$1:$1048576,3 + (COLUMN(H2)-1)*2,FALSE),"")=0,"",IFERROR(VLOOKUP($A5,'VENDA 2024'!$1:$1048576,3 + (COLUMN(H2)-1)*2,FALSE),""))</f>
        <v/>
      </c>
      <c r="BG5" s="92">
        <f>IF(IFERROR(VLOOKUP($A5,'VENDA 2024'!$1:$1048576,3 + (COLUMN(I2)-1)*2,FALSE),"")=0,"",IFERROR(VLOOKUP($A5,'VENDA 2024'!$1:$1048576,3 + (COLUMN(I2)-1)*2,FALSE),""))</f>
        <v/>
      </c>
      <c r="BH5" s="92">
        <f>IF(IFERROR(VLOOKUP($A5,'VENDA 2024'!$1:$1048576,3 + (COLUMN(J2)-1)*2,FALSE),"")=0,"",IFERROR(VLOOKUP($A5,'VENDA 2024'!$1:$1048576,3 + (COLUMN(J2)-1)*2,FALSE),""))</f>
        <v/>
      </c>
      <c r="BI5" s="92">
        <f>IF(IFERROR(VLOOKUP($A5,'VENDA 2024'!$1:$1048576,3 + (COLUMN(K2)-1)*2,FALSE),"")=0,"",IFERROR(VLOOKUP($A5,'VENDA 2024'!$1:$1048576,3 + (COLUMN(K2)-1)*2,FALSE),""))</f>
        <v/>
      </c>
      <c r="BJ5" s="92">
        <f>IF(IFERROR(VLOOKUP($A5,'VENDA 2024'!$1:$1048576,3 + (COLUMN(L2)-1)*2,FALSE),"")=0,"",IFERROR(VLOOKUP($A5,'VENDA 2024'!$1:$1048576,3 + (COLUMN(L2)-1)*2,FALSE),""))</f>
        <v/>
      </c>
      <c r="BK5" s="93">
        <f>IF(COUNT(AY5:BJ5)=0,"",SUM(AY5:BJ5))</f>
        <v/>
      </c>
      <c r="BL5" s="92">
        <f>IF(IFERROR(VLOOKUP($A5,'VENDA 2025'!$1:$1048576,3 + (COLUMN(A2)-1)*2,FALSE),"")=0,"",IFERROR(VLOOKUP($A5,'VENDA 2025'!$1:$1048576,3 + (COLUMN(A2)-1)*2,FALSE),""))</f>
        <v/>
      </c>
      <c r="BM5" s="92">
        <f>IF(IFERROR(VLOOKUP($A5,'VENDA 2025'!$1:$1048576,3 + (COLUMN(B2)-1)*2,FALSE),"")=0,"",IFERROR(VLOOKUP($A5,'VENDA 2025'!$1:$1048576,3 + (COLUMN(B2)-1)*2,FALSE),""))</f>
        <v/>
      </c>
      <c r="BN5" s="92">
        <f>IF(IFERROR(VLOOKUP($A5,'VENDA 2025'!$1:$1048576,3 + (COLUMN(C2)-1)*2,FALSE),"")=0,"",IFERROR(VLOOKUP($A5,'VENDA 2025'!$1:$1048576,3 + (COLUMN(C2)-1)*2,FALSE),""))</f>
        <v/>
      </c>
      <c r="BO5" s="92">
        <f>IF(IFERROR(VLOOKUP($A5,'VENDA 2025'!$1:$1048576,3 + (COLUMN(D2)-1)*2,FALSE),"")=0,"",IFERROR(VLOOKUP($A5,'VENDA 2025'!$1:$1048576,3 + (COLUMN(D2)-1)*2,FALSE),""))</f>
        <v/>
      </c>
      <c r="BP5" s="92">
        <f>IF(IFERROR(VLOOKUP($A5,'VENDA 2025'!$1:$1048576,3 + (COLUMN(E2)-1)*2,FALSE),"")=0,"",IFERROR(VLOOKUP($A5,'VENDA 2025'!$1:$1048576,3 + (COLUMN(E2)-1)*2,FALSE),""))</f>
        <v/>
      </c>
      <c r="BQ5" s="92">
        <f>IF(IFERROR(VLOOKUP($A5,'VENDA 2025'!$1:$1048576,3 + (COLUMN(F2)-1)*2,FALSE),"")=0,"",IFERROR(VLOOKUP($A5,'VENDA 2025'!$1:$1048576,3 + (COLUMN(F2)-1)*2,FALSE),""))</f>
        <v/>
      </c>
      <c r="BR5" s="92">
        <f>IF(IFERROR(VLOOKUP($A5,'VENDA 2025'!$1:$1048576,3 + (COLUMN(G2)-1)*2,FALSE),"")=0,"",IFERROR(VLOOKUP($A5,'VENDA 2025'!$1:$1048576,3 + (COLUMN(G2)-1)*2,FALSE),""))</f>
        <v/>
      </c>
      <c r="BS5" s="92">
        <f>IF(IFERROR(VLOOKUP($A5,'VENDA 2025'!$1:$1048576,3 + (COLUMN(H2)-1)*2,FALSE),"")=0,"",IFERROR(VLOOKUP($A5,'VENDA 2025'!$1:$1048576,3 + (COLUMN(H2)-1)*2,FALSE),""))</f>
        <v/>
      </c>
      <c r="BT5" s="92">
        <f>IF(IFERROR(VLOOKUP($A5,'VENDA 2025'!$1:$1048576,3 + (COLUMN(I2)-1)*2,FALSE),"")=0,"",IFERROR(VLOOKUP($A5,'VENDA 2025'!$1:$1048576,3 + (COLUMN(I2)-1)*2,FALSE),""))</f>
        <v/>
      </c>
      <c r="BU5" s="92">
        <f>IF(IFERROR(VLOOKUP($A5,'VENDA 2025'!$1:$1048576,3 + (COLUMN(J2)-1)*2,FALSE),"")=0,"",IFERROR(VLOOKUP($A5,'VENDA 2025'!$1:$1048576,3 + (COLUMN(J2)-1)*2,FALSE),""))</f>
        <v/>
      </c>
      <c r="BV5" s="92">
        <f>IF(IFERROR(VLOOKUP($A5,'VENDA 2025'!$1:$1048576,3 + (COLUMN(K2)-1)*2,FALSE),"")=0,"",IFERROR(VLOOKUP($A5,'VENDA 2025'!$1:$1048576,3 + (COLUMN(K2)-1)*2,FALSE),""))</f>
        <v/>
      </c>
      <c r="BW5" s="92">
        <f>IF(IFERROR(VLOOKUP($A5,'VENDA 2025'!$1:$1048576,3 + (COLUMN(L2)-1)*2,FALSE),"")=0,"",IFERROR(VLOOKUP($A5,'VENDA 2025'!$1:$1048576,3 + (COLUMN(L2)-1)*2,FALSE),""))</f>
        <v/>
      </c>
      <c r="BX5" s="93">
        <f>IF(COUNT(BL5:BW5)=0,"",SUM(BL5:BW5))</f>
        <v/>
      </c>
      <c r="BY5" s="92">
        <f>IF(IFERROR(VLOOKUP($A5,'venda-fornecedor-12-meses-7'!$1:$1048576,4 + (COLUMN(A2)-1)*2,FALSE),"")=0,"",IFERROR(VLOOKUP($A5,'venda-fornecedor-12-meses-7'!$1:$1048576,4 + (COLUMN(A2)-1)*2,FALSE),""))</f>
        <v/>
      </c>
      <c r="BZ5" s="92">
        <f>IF(IFERROR(VLOOKUP($A5,'venda-fornecedor-12-meses-7'!$1:$1048576,4 + (COLUMN(B2)-1)*2,FALSE),"")=0,"",IFERROR(VLOOKUP($A5,'venda-fornecedor-12-meses-7'!$1:$1048576,4 + (COLUMN(B2)-1)*2,FALSE),""))</f>
        <v/>
      </c>
      <c r="CA5" s="92">
        <f>IF(IFERROR(VLOOKUP($A5,'venda-fornecedor-12-meses-7'!$1:$1048576,4 + (COLUMN(C2)-1)*2,FALSE),"")=0,"",IFERROR(VLOOKUP($A5,'venda-fornecedor-12-meses-7'!$1:$1048576,4 + (COLUMN(C2)-1)*2,FALSE),""))</f>
        <v/>
      </c>
      <c r="CB5" s="92">
        <f>IF(IFERROR(VLOOKUP($A5,'venda-fornecedor-12-meses-7'!$1:$1048576,4 + (COLUMN(D2)-1)*2,FALSE),"")=0,"",IFERROR(VLOOKUP($A5,'venda-fornecedor-12-meses-7'!$1:$1048576,4 + (COLUMN(D2)-1)*2,FALSE),""))</f>
        <v/>
      </c>
      <c r="CC5" s="92">
        <f>IF(IFERROR(VLOOKUP($A5,'venda-fornecedor-12-meses-7'!$1:$1048576,4 + (COLUMN(E2)-1)*2,FALSE),"")=0,"",IFERROR(VLOOKUP($A5,'venda-fornecedor-12-meses-7'!$1:$1048576,4 + (COLUMN(E2)-1)*2,FALSE),""))</f>
        <v/>
      </c>
      <c r="CD5" s="92">
        <f>IF(IFERROR(VLOOKUP($A5,'venda-fornecedor-12-meses-7'!$1:$1048576,4 + (COLUMN(F2)-1)*2,FALSE),"")=0,"",IFERROR(VLOOKUP($A5,'venda-fornecedor-12-meses-7'!$1:$1048576,4 + (COLUMN(F2)-1)*2,FALSE),""))</f>
        <v/>
      </c>
      <c r="CE5" s="92">
        <f>IF(IFERROR(VLOOKUP($A5,'venda-fornecedor-12-meses-7'!$1:$1048576,4 + (COLUMN(G2)-1)*2,FALSE),"")=0,"",IFERROR(VLOOKUP($A5,'venda-fornecedor-12-meses-7'!$1:$1048576,4 + (COLUMN(G2)-1)*2,FALSE),""))</f>
        <v/>
      </c>
      <c r="CF5" s="92">
        <f>IF(IFERROR(VLOOKUP($A5,'venda-fornecedor-12-meses-7'!$1:$1048576,4 + (COLUMN(H2)-1)*2,FALSE),"")=0,"",IFERROR(VLOOKUP($A5,'venda-fornecedor-12-meses-7'!$1:$1048576,4 + (COLUMN(H2)-1)*2,FALSE),""))</f>
        <v/>
      </c>
      <c r="CG5" s="92">
        <f>IF(IFERROR(VLOOKUP($A5,'venda-fornecedor-12-meses-7'!$1:$1048576,4 + (COLUMN(I2)-1)*2,FALSE),"")=0,"",IFERROR(VLOOKUP($A5,'venda-fornecedor-12-meses-7'!$1:$1048576,4 + (COLUMN(I2)-1)*2,FALSE),""))</f>
        <v/>
      </c>
      <c r="CH5" s="92">
        <f>IF(IFERROR(VLOOKUP($A5,'venda-fornecedor-12-meses-7'!$1:$1048576,4 + (COLUMN(J2)-1)*2,FALSE),"")=0,"",IFERROR(VLOOKUP($A5,'venda-fornecedor-12-meses-7'!$1:$1048576,4 + (COLUMN(J2)-1)*2,FALSE),""))</f>
        <v/>
      </c>
      <c r="CI5" s="92">
        <f>IF(IFERROR(VLOOKUP($A5,'venda-fornecedor-12-meses-7'!$1:$1048576,4 + (COLUMN(K2)-1)*2,FALSE),"")=0,"",IFERROR(VLOOKUP($A5,'venda-fornecedor-12-meses-7'!$1:$1048576,4 + (COLUMN(K2)-1)*2,FALSE),""))</f>
        <v/>
      </c>
      <c r="CJ5" s="92">
        <f>IF(IFERROR(VLOOKUP($A5,'venda-fornecedor-12-meses-7'!$1:$1048576,4 + (COLUMN(L2)-1)*2,FALSE),"")=0,"",IFERROR(VLOOKUP($A5,'venda-fornecedor-12-meses-7'!$1:$1048576,4 + (COLUMN(L2)-1)*2,FALSE),""))</f>
        <v/>
      </c>
      <c r="CK5" s="93">
        <f>IF(COUNT(BY5:CJ5)=0,"",SUM(BY5:CJ5))</f>
        <v/>
      </c>
      <c r="CL5" s="93">
        <f>IF(COUNT(BY5:CJ5)=0,"",AVERAGE(BY5:CJ5))</f>
        <v/>
      </c>
      <c r="CM5" s="1" t="n"/>
      <c r="CN5" s="94">
        <f>IF(IFERROR(VLOOKUP($A5,'ENTRADA 2023'!$1:$1048576,3 + (COLUMN(A2)-1)*1,FALSE),"")=0,"",IFERROR(VLOOKUP($A5,'ENTRADA 2023'!$1:$1048576,3 + (COLUMN(A2)-1)*1,FALSE),""))</f>
        <v/>
      </c>
      <c r="CO5" s="94">
        <f>IF(IFERROR(VLOOKUP($A5,'ENTRADA 2023'!$1:$1048576,3 + (COLUMN(B2)-1)*1,FALSE),"")=0,"",IFERROR(VLOOKUP($A5,'ENTRADA 2023'!$1:$1048576,3 + (COLUMN(B2)-1)*1,FALSE),""))</f>
        <v/>
      </c>
      <c r="CP5" s="94">
        <f>IF(IFERROR(VLOOKUP($A5,'ENTRADA 2023'!$1:$1048576,3 + (COLUMN(C2)-1)*1,FALSE),"")=0,"",IFERROR(VLOOKUP($A5,'ENTRADA 2023'!$1:$1048576,3 + (COLUMN(C2)-1)*1,FALSE),""))</f>
        <v/>
      </c>
      <c r="CQ5" s="94">
        <f>IF(IFERROR(VLOOKUP($A5,'ENTRADA 2023'!$1:$1048576,3 + (COLUMN(D2)-1)*1,FALSE),"")=0,"",IFERROR(VLOOKUP($A5,'ENTRADA 2023'!$1:$1048576,3 + (COLUMN(D2)-1)*1,FALSE),""))</f>
        <v/>
      </c>
      <c r="CR5" s="94">
        <f>IF(IFERROR(VLOOKUP($A5,'ENTRADA 2023'!$1:$1048576,3 + (COLUMN(E2)-1)*1,FALSE),"")=0,"",IFERROR(VLOOKUP($A5,'ENTRADA 2023'!$1:$1048576,3 + (COLUMN(E2)-1)*1,FALSE),""))</f>
        <v/>
      </c>
      <c r="CS5" s="94">
        <f>IF(IFERROR(VLOOKUP($A5,'ENTRADA 2023'!$1:$1048576,3 + (COLUMN(F2)-1)*1,FALSE),"")=0,"",IFERROR(VLOOKUP($A5,'ENTRADA 2023'!$1:$1048576,3 + (COLUMN(F2)-1)*1,FALSE),""))</f>
        <v/>
      </c>
      <c r="CT5" s="94">
        <f>IF(IFERROR(VLOOKUP($A5,'ENTRADA 2023'!$1:$1048576,3 + (COLUMN(G2)-1)*1,FALSE),"")=0,"",IFERROR(VLOOKUP($A5,'ENTRADA 2023'!$1:$1048576,3 + (COLUMN(G2)-1)*1,FALSE),""))</f>
        <v/>
      </c>
      <c r="CU5" s="94">
        <f>IF(IFERROR(VLOOKUP($A5,'ENTRADA 2023'!$1:$1048576,3 + (COLUMN(H2)-1)*1,FALSE),"")=0,"",IFERROR(VLOOKUP($A5,'ENTRADA 2023'!$1:$1048576,3 + (COLUMN(H2)-1)*1,FALSE),""))</f>
        <v/>
      </c>
      <c r="CV5" s="94">
        <f>IF(IFERROR(VLOOKUP($A5,'ENTRADA 2023'!$1:$1048576,3 + (COLUMN(I2)-1)*1,FALSE),"")=0,"",IFERROR(VLOOKUP($A5,'ENTRADA 2023'!$1:$1048576,3 + (COLUMN(I2)-1)*1,FALSE),""))</f>
        <v/>
      </c>
      <c r="CW5" s="94">
        <f>IF(IFERROR(VLOOKUP($A5,'ENTRADA 2023'!$1:$1048576,3 + (COLUMN(J2)-1)*1,FALSE),"")=0,"",IFERROR(VLOOKUP($A5,'ENTRADA 2023'!$1:$1048576,3 + (COLUMN(J2)-1)*1,FALSE),""))</f>
        <v/>
      </c>
      <c r="CX5" s="94">
        <f>IF(IFERROR(VLOOKUP($A5,'ENTRADA 2023'!$1:$1048576,3 + (COLUMN(K2)-1)*1,FALSE),"")=0,"",IFERROR(VLOOKUP($A5,'ENTRADA 2023'!$1:$1048576,3 + (COLUMN(K2)-1)*1,FALSE),""))</f>
        <v/>
      </c>
      <c r="CY5" s="94">
        <f>IF(IFERROR(VLOOKUP($A5,'ENTRADA 2023'!$1:$1048576,3 + (COLUMN(L2)-1)*1,FALSE),"")=0,"",IFERROR(VLOOKUP($A5,'ENTRADA 2023'!$1:$1048576,3 + (COLUMN(L2)-1)*1,FALSE),""))</f>
        <v/>
      </c>
      <c r="CZ5" s="95">
        <f>IF(COUNT(CN5:CY5)=0,"",SUM(CN5:CY5))</f>
        <v/>
      </c>
      <c r="DA5" s="94">
        <f>IF(IFERROR(VLOOKUP($A5,'ENTRADA 2024'!$1:$1048576,3 + (COLUMN(A2)-1)*1,FALSE),"")=0,"",IFERROR(VLOOKUP($A5,'ENTRADA 2024'!$1:$1048576,3 + (COLUMN(A2)-1)*1,FALSE),""))</f>
        <v/>
      </c>
      <c r="DB5" s="94">
        <f>IF(IFERROR(VLOOKUP($A5,'ENTRADA 2024'!$1:$1048576,3 + (COLUMN(B2)-1)*1,FALSE),"")=0,"",IFERROR(VLOOKUP($A5,'ENTRADA 2024'!$1:$1048576,3 + (COLUMN(B2)-1)*1,FALSE),""))</f>
        <v/>
      </c>
      <c r="DC5" s="94">
        <f>IF(IFERROR(VLOOKUP($A5,'ENTRADA 2024'!$1:$1048576,3 + (COLUMN(C2)-1)*1,FALSE),"")=0,"",IFERROR(VLOOKUP($A5,'ENTRADA 2024'!$1:$1048576,3 + (COLUMN(C2)-1)*1,FALSE),""))</f>
        <v/>
      </c>
      <c r="DD5" s="94">
        <f>IF(IFERROR(VLOOKUP($A5,'ENTRADA 2024'!$1:$1048576,3 + (COLUMN(D2)-1)*1,FALSE),"")=0,"",IFERROR(VLOOKUP($A5,'ENTRADA 2024'!$1:$1048576,3 + (COLUMN(D2)-1)*1,FALSE),""))</f>
        <v/>
      </c>
      <c r="DE5" s="94">
        <f>IF(IFERROR(VLOOKUP($A5,'ENTRADA 2024'!$1:$1048576,3 + (COLUMN(E2)-1)*1,FALSE),"")=0,"",IFERROR(VLOOKUP($A5,'ENTRADA 2024'!$1:$1048576,3 + (COLUMN(E2)-1)*1,FALSE),""))</f>
        <v/>
      </c>
      <c r="DF5" s="94">
        <f>IF(IFERROR(VLOOKUP($A5,'ENTRADA 2024'!$1:$1048576,3 + (COLUMN(F2)-1)*1,FALSE),"")=0,"",IFERROR(VLOOKUP($A5,'ENTRADA 2024'!$1:$1048576,3 + (COLUMN(F2)-1)*1,FALSE),""))</f>
        <v/>
      </c>
      <c r="DG5" s="94">
        <f>IF(IFERROR(VLOOKUP($A5,'ENTRADA 2024'!$1:$1048576,3 + (COLUMN(G2)-1)*1,FALSE),"")=0,"",IFERROR(VLOOKUP($A5,'ENTRADA 2024'!$1:$1048576,3 + (COLUMN(G2)-1)*1,FALSE),""))</f>
        <v/>
      </c>
      <c r="DH5" s="94">
        <f>IF(IFERROR(VLOOKUP($A5,'ENTRADA 2024'!$1:$1048576,3 + (COLUMN(H2)-1)*1,FALSE),"")=0,"",IFERROR(VLOOKUP($A5,'ENTRADA 2024'!$1:$1048576,3 + (COLUMN(H2)-1)*1,FALSE),""))</f>
        <v/>
      </c>
      <c r="DI5" s="94">
        <f>IF(IFERROR(VLOOKUP($A5,'ENTRADA 2024'!$1:$1048576,3 + (COLUMN(I2)-1)*1,FALSE),"")=0,"",IFERROR(VLOOKUP($A5,'ENTRADA 2024'!$1:$1048576,3 + (COLUMN(I2)-1)*1,FALSE),""))</f>
        <v/>
      </c>
      <c r="DJ5" s="94">
        <f>IF(IFERROR(VLOOKUP($A5,'ENTRADA 2024'!$1:$1048576,3 + (COLUMN(J2)-1)*1,FALSE),"")=0,"",IFERROR(VLOOKUP($A5,'ENTRADA 2024'!$1:$1048576,3 + (COLUMN(J2)-1)*1,FALSE),""))</f>
        <v/>
      </c>
      <c r="DK5" s="94">
        <f>IF(IFERROR(VLOOKUP($A5,'ENTRADA 2024'!$1:$1048576,3 + (COLUMN(K2)-1)*1,FALSE),"")=0,"",IFERROR(VLOOKUP($A5,'ENTRADA 2024'!$1:$1048576,3 + (COLUMN(K2)-1)*1,FALSE),""))</f>
        <v/>
      </c>
      <c r="DL5" s="94">
        <f>IF(IFERROR(VLOOKUP($A5,'ENTRADA 2024'!$1:$1048576,3 + (COLUMN(L2)-1)*1,FALSE),"")=0,"",IFERROR(VLOOKUP($A5,'ENTRADA 2024'!$1:$1048576,3 + (COLUMN(L2)-1)*1,FALSE),""))</f>
        <v/>
      </c>
      <c r="DM5" s="95">
        <f>IF(COUNT(DA5:DL5)=0,"",SUM(DA5:DL5))</f>
        <v/>
      </c>
      <c r="DN5" s="94">
        <f>IF(IFERROR(VLOOKUP($A5,'ENTRADA 2025'!$1:$1048576,3 + (COLUMN(A2)-1)*1,FALSE),"")=0,"",IFERROR(VLOOKUP($A5,'ENTRADA 2025'!$1:$1048576,3 + (COLUMN(A2)-1)*1,FALSE),""))</f>
        <v/>
      </c>
      <c r="DO5" s="94">
        <f>IF(IFERROR(VLOOKUP($A5,'ENTRADA 2025'!$1:$1048576,3 + (COLUMN(B2)-1)*1,FALSE),"")=0,"",IFERROR(VLOOKUP($A5,'ENTRADA 2025'!$1:$1048576,3 + (COLUMN(B2)-1)*1,FALSE),""))</f>
        <v/>
      </c>
      <c r="DP5" s="94">
        <f>IF(IFERROR(VLOOKUP($A5,'ENTRADA 2025'!$1:$1048576,3 + (COLUMN(C2)-1)*1,FALSE),"")=0,"",IFERROR(VLOOKUP($A5,'ENTRADA 2025'!$1:$1048576,3 + (COLUMN(C2)-1)*1,FALSE),""))</f>
        <v/>
      </c>
      <c r="DQ5" s="94">
        <f>IF(IFERROR(VLOOKUP($A5,'ENTRADA 2025'!$1:$1048576,3 + (COLUMN(D2)-1)*1,FALSE),"")=0,"",IFERROR(VLOOKUP($A5,'ENTRADA 2025'!$1:$1048576,3 + (COLUMN(D2)-1)*1,FALSE),""))</f>
        <v/>
      </c>
      <c r="DR5" s="94">
        <f>IF(IFERROR(VLOOKUP($A5,'ENTRADA 2025'!$1:$1048576,3 + (COLUMN(E2)-1)*1,FALSE),"")=0,"",IFERROR(VLOOKUP($A5,'ENTRADA 2025'!$1:$1048576,3 + (COLUMN(E2)-1)*1,FALSE),""))</f>
        <v/>
      </c>
      <c r="DS5" s="94">
        <f>IF(IFERROR(VLOOKUP($A5,'ENTRADA 2025'!$1:$1048576,3 + (COLUMN(F2)-1)*1,FALSE),"")=0,"",IFERROR(VLOOKUP($A5,'ENTRADA 2025'!$1:$1048576,3 + (COLUMN(F2)-1)*1,FALSE),""))</f>
        <v/>
      </c>
      <c r="DT5" s="94">
        <f>IF(IFERROR(VLOOKUP($A5,'ENTRADA 2025'!$1:$1048576,3 + (COLUMN(G2)-1)*1,FALSE),"")=0,"",IFERROR(VLOOKUP($A5,'ENTRADA 2025'!$1:$1048576,3 + (COLUMN(G2)-1)*1,FALSE),""))</f>
        <v/>
      </c>
      <c r="DU5" s="94">
        <f>IF(IFERROR(VLOOKUP($A5,'ENTRADA 2025'!$1:$1048576,3 + (COLUMN(H2)-1)*1,FALSE),"")=0,"",IFERROR(VLOOKUP($A5,'ENTRADA 2025'!$1:$1048576,3 + (COLUMN(H2)-1)*1,FALSE),""))</f>
        <v/>
      </c>
      <c r="DV5" s="94">
        <f>IF(IFERROR(VLOOKUP($A5,'ENTRADA 2025'!$1:$1048576,3 + (COLUMN(I2)-1)*1,FALSE),"")=0,"",IFERROR(VLOOKUP($A5,'ENTRADA 2025'!$1:$1048576,3 + (COLUMN(I2)-1)*1,FALSE),""))</f>
        <v/>
      </c>
      <c r="DW5" s="94">
        <f>IF(IFERROR(VLOOKUP($A5,'ENTRADA 2025'!$1:$1048576,3 + (COLUMN(J2)-1)*1,FALSE),"")=0,"",IFERROR(VLOOKUP($A5,'ENTRADA 2025'!$1:$1048576,3 + (COLUMN(J2)-1)*1,FALSE),""))</f>
        <v/>
      </c>
      <c r="DX5" s="94">
        <f>IF(IFERROR(VLOOKUP($A5,'ENTRADA 2025'!$1:$1048576,3 + (COLUMN(K2)-1)*1,FALSE),"")=0,"",IFERROR(VLOOKUP($A5,'ENTRADA 2025'!$1:$1048576,3 + (COLUMN(K2)-1)*1,FALSE),""))</f>
        <v/>
      </c>
      <c r="DY5" s="94">
        <f>IF(IFERROR(VLOOKUP($A5,'ENTRADA 2025'!$1:$1048576,3 + (COLUMN(L2)-1)*1,FALSE),"")=0,"",IFERROR(VLOOKUP($A5,'ENTRADA 2025'!$1:$1048576,3 + (COLUMN(L2)-1)*1,FALSE),""))</f>
        <v/>
      </c>
      <c r="DZ5" s="95">
        <f>IF(COUNT(DN5:DY5)=0,"",SUM(DN5:DY5))</f>
        <v/>
      </c>
      <c r="EA5" s="94">
        <f>IF(IFERROR(VLOOKUP($A5,'entrada-fornecedor-12-meses-7'!$1:$1048576,3 + (COLUMN(A2)-1)*1,FALSE),"")=0,"",IFERROR(VLOOKUP($A5,'entrada-fornecedor-12-meses-7'!$1:$1048576,3 + (COLUMN(A2)-1)*1,FALSE),""))</f>
        <v/>
      </c>
      <c r="EB5" s="94">
        <f>IF(IFERROR(VLOOKUP($A5,'entrada-fornecedor-12-meses-7'!$1:$1048576,3 + (COLUMN(B2)-1)*1,FALSE),"")=0,"",IFERROR(VLOOKUP($A5,'entrada-fornecedor-12-meses-7'!$1:$1048576,3 + (COLUMN(B2)-1)*1,FALSE),""))</f>
        <v/>
      </c>
      <c r="EC5" s="94">
        <f>IF(IFERROR(VLOOKUP($A5,'entrada-fornecedor-12-meses-7'!$1:$1048576,3 + (COLUMN(C2)-1)*1,FALSE),"")=0,"",IFERROR(VLOOKUP($A5,'entrada-fornecedor-12-meses-7'!$1:$1048576,3 + (COLUMN(C2)-1)*1,FALSE),""))</f>
        <v/>
      </c>
      <c r="ED5" s="94">
        <f>IF(IFERROR(VLOOKUP($A5,'entrada-fornecedor-12-meses-7'!$1:$1048576,3 + (COLUMN(D2)-1)*1,FALSE),"")=0,"",IFERROR(VLOOKUP($A5,'entrada-fornecedor-12-meses-7'!$1:$1048576,3 + (COLUMN(D2)-1)*1,FALSE),""))</f>
        <v/>
      </c>
      <c r="EE5" s="94">
        <f>IF(IFERROR(VLOOKUP($A5,'entrada-fornecedor-12-meses-7'!$1:$1048576,3 + (COLUMN(E2)-1)*1,FALSE),"")=0,"",IFERROR(VLOOKUP($A5,'entrada-fornecedor-12-meses-7'!$1:$1048576,3 + (COLUMN(E2)-1)*1,FALSE),""))</f>
        <v/>
      </c>
      <c r="EF5" s="94">
        <f>IF(IFERROR(VLOOKUP($A5,'entrada-fornecedor-12-meses-7'!$1:$1048576,3 + (COLUMN(F2)-1)*1,FALSE),"")=0,"",IFERROR(VLOOKUP($A5,'entrada-fornecedor-12-meses-7'!$1:$1048576,3 + (COLUMN(F2)-1)*1,FALSE),""))</f>
        <v/>
      </c>
      <c r="EG5" s="94">
        <f>IF(IFERROR(VLOOKUP($A5,'entrada-fornecedor-12-meses-7'!$1:$1048576,3 + (COLUMN(G2)-1)*1,FALSE),"")=0,"",IFERROR(VLOOKUP($A5,'entrada-fornecedor-12-meses-7'!$1:$1048576,3 + (COLUMN(G2)-1)*1,FALSE),""))</f>
        <v/>
      </c>
      <c r="EH5" s="94">
        <f>IF(IFERROR(VLOOKUP($A5,'entrada-fornecedor-12-meses-7'!$1:$1048576,3 + (COLUMN(H2)-1)*1,FALSE),"")=0,"",IFERROR(VLOOKUP($A5,'entrada-fornecedor-12-meses-7'!$1:$1048576,3 + (COLUMN(H2)-1)*1,FALSE),""))</f>
        <v/>
      </c>
      <c r="EI5" s="94">
        <f>IF(IFERROR(VLOOKUP($A5,'entrada-fornecedor-12-meses-7'!$1:$1048576,3 + (COLUMN(I2)-1)*1,FALSE),"")=0,"",IFERROR(VLOOKUP($A5,'entrada-fornecedor-12-meses-7'!$1:$1048576,3 + (COLUMN(I2)-1)*1,FALSE),""))</f>
        <v/>
      </c>
      <c r="EJ5" s="94">
        <f>IF(IFERROR(VLOOKUP($A5,'entrada-fornecedor-12-meses-7'!$1:$1048576,3 + (COLUMN(J2)-1)*1,FALSE),"")=0,"",IFERROR(VLOOKUP($A5,'entrada-fornecedor-12-meses-7'!$1:$1048576,3 + (COLUMN(J2)-1)*1,FALSE),""))</f>
        <v/>
      </c>
      <c r="EK5" s="94">
        <f>IF(IFERROR(VLOOKUP($A5,'entrada-fornecedor-12-meses-7'!$1:$1048576,3 + (COLUMN(K2)-1)*1,FALSE),"")=0,"",IFERROR(VLOOKUP($A5,'entrada-fornecedor-12-meses-7'!$1:$1048576,3 + (COLUMN(K2)-1)*1,FALSE),""))</f>
        <v/>
      </c>
      <c r="EL5" s="94">
        <f>IF(IFERROR(VLOOKUP($A5,'entrada-fornecedor-12-meses-7'!$1:$1048576,3 + (COLUMN(L2)-1)*1,FALSE),"")=0,"",IFERROR(VLOOKUP($A5,'entrada-fornecedor-12-meses-7'!$1:$1048576,3 + (COLUMN(L2)-1)*1,FALSE),""))</f>
        <v/>
      </c>
      <c r="EM5" s="95">
        <f>IF(COUNT(EA5:EL5)=0,"",SUM(EA5:EL5))</f>
        <v/>
      </c>
      <c r="EN5" s="1" t="n"/>
      <c r="EO5" s="96">
        <f>IFERROR(AVERAGEIF('lead-time-compras-7'!B:B,A5,'lead-time-compras-7'!S:S),"")</f>
        <v/>
      </c>
      <c r="EP5" s="96">
        <f>IFERROR(
  AVERAGEIFS(
    'notas-fiscais-entrada-830-7'!H:H,
    'notas-fiscais-entrada-830-7'!O:O, A5,
    'notas-fiscais-entrada-830-7'!E:E, $B$1
  ),
""
)</f>
        <v/>
      </c>
      <c r="EQ5" s="96">
        <f>IFERROR(AVERAGEIF('lead-time-compras-7'!B:B,A5,'lead-time-compras-7'!Q:Q),"")</f>
        <v/>
      </c>
      <c r="ER5" s="97">
        <f>SUMIF('fornecedor-saldo-receber-7'!A:A, A5, 'fornecedor-saldo-receber-7'!L:L)</f>
        <v/>
      </c>
      <c r="ES5" s="97">
        <f>SUMIF('fornecedor-verba-aplicar-7'!A:A, A5, 'fornecedor-verba-aplicar-7'!D:D)</f>
        <v/>
      </c>
      <c r="ET5" s="1" t="n"/>
      <c r="EU5" s="52">
        <f>SUMIF('ANALISE PRODUTO'!F:F, A5, 'ANALISE PRODUTO'!BN:BN)</f>
        <v/>
      </c>
      <c r="EV5" s="52">
        <f>SUMIF('ANALISE PRODUTO'!F:F, A5, 'ANALISE PRODUTO'!BO:BO)</f>
        <v/>
      </c>
      <c r="EW5" s="52">
        <f>SUMIF('ANALISE PRODUTO'!F:F, A5, 'ANALISE PRODUTO'!BP:BP)</f>
        <v/>
      </c>
      <c r="EX5" s="52">
        <f>SUMIF('ANALISE PRODUTO'!F:F, A5, 'ANALISE PRODUTO'!BQ:BQ)</f>
        <v/>
      </c>
      <c r="EY5" s="52">
        <f>SUMIF('ANALISE PRODUTO'!F:F, A5, 'ANALISE PRODUTO'!BR:BR)</f>
        <v/>
      </c>
      <c r="EZ5" s="53">
        <f>SUMIF('ANALISE PRODUTO'!F:F, A5, 'ANALISE PRODUTO'!BS:BS)</f>
        <v/>
      </c>
      <c r="FA5" s="53">
        <f>SUMIF('ANALISE PRODUTO'!F:F, A5, 'ANALISE PRODUTO'!BT:BT)</f>
        <v/>
      </c>
      <c r="FB5" s="53">
        <f>SUMIF('ANALISE PRODUTO'!F:F, A5, 'ANALISE PRODUTO'!BU:BU)</f>
        <v/>
      </c>
      <c r="FC5" s="53">
        <f>SUMIF('ANALISE PRODUTO'!F:F, A5, 'ANALISE PRODUTO'!BV:BV)</f>
        <v/>
      </c>
      <c r="FD5" s="53">
        <f>SUMIF('ANALISE PRODUTO'!F:F, A5, 'ANALISE PRODUTO'!BW:BW)</f>
        <v/>
      </c>
      <c r="FE5" s="41">
        <f>SUMIF('ANALISE PRODUTO'!F:F, A5, 'ANALISE PRODUTO'!CB:CB)</f>
        <v/>
      </c>
      <c r="FF5" s="41">
        <f>SUMIF('ANALISE PRODUTO'!F:F, A5, 'ANALISE PRODUTO'!CC:CC)</f>
        <v/>
      </c>
      <c r="FG5" s="1" t="n"/>
      <c r="FH5" s="45">
        <f>IF(IFERROR(VLOOKUP($A5,'VENDA 2023'!$1:$1048576,4 + (COLUMN(A2)-1)*2,FALSE),"")=0,"",IFERROR(VLOOKUP($A5,'VENDA 2023'!$1:$1048576,4 + (COLUMN(A2)-1)*2,FALSE),""))</f>
        <v/>
      </c>
      <c r="FI5" s="45">
        <f>IF(IFERROR(VLOOKUP($A5,'VENDA 2023'!$1:$1048576,4 + (COLUMN(B2)-1)*2,FALSE),"")=0,"",IFERROR(VLOOKUP($A5,'VENDA 2023'!$1:$1048576,4 + (COLUMN(B2)-1)*2,FALSE),""))</f>
        <v/>
      </c>
      <c r="FJ5" s="45">
        <f>IF(IFERROR(VLOOKUP($A5,'VENDA 2023'!$1:$1048576,4 + (COLUMN(C2)-1)*2,FALSE),"")=0,"",IFERROR(VLOOKUP($A5,'VENDA 2023'!$1:$1048576,4 + (COLUMN(C2)-1)*2,FALSE),""))</f>
        <v/>
      </c>
      <c r="FK5" s="45">
        <f>IF(IFERROR(VLOOKUP($A5,'VENDA 2023'!$1:$1048576,4 + (COLUMN(D2)-1)*2,FALSE),"")=0,"",IFERROR(VLOOKUP($A5,'VENDA 2023'!$1:$1048576,4 + (COLUMN(D2)-1)*2,FALSE),""))</f>
        <v/>
      </c>
      <c r="FL5" s="45">
        <f>IF(IFERROR(VLOOKUP($A5,'VENDA 2023'!$1:$1048576,4 + (COLUMN(E2)-1)*2,FALSE),"")=0,"",IFERROR(VLOOKUP($A5,'VENDA 2023'!$1:$1048576,4 + (COLUMN(E2)-1)*2,FALSE),""))</f>
        <v/>
      </c>
      <c r="FM5" s="45">
        <f>IF(IFERROR(VLOOKUP($A5,'VENDA 2023'!$1:$1048576,4 + (COLUMN(F2)-1)*2,FALSE),"")=0,"",IFERROR(VLOOKUP($A5,'VENDA 2023'!$1:$1048576,4 + (COLUMN(F2)-1)*2,FALSE),""))</f>
        <v/>
      </c>
      <c r="FN5" s="45">
        <f>IF(IFERROR(VLOOKUP($A5,'VENDA 2023'!$1:$1048576,4 + (COLUMN(G2)-1)*2,FALSE),"")=0,"",IFERROR(VLOOKUP($A5,'VENDA 2023'!$1:$1048576,4 + (COLUMN(G2)-1)*2,FALSE),""))</f>
        <v/>
      </c>
      <c r="FO5" s="45">
        <f>IF(IFERROR(VLOOKUP($A5,'VENDA 2023'!$1:$1048576,4 + (COLUMN(H2)-1)*2,FALSE),"")=0,"",IFERROR(VLOOKUP($A5,'VENDA 2023'!$1:$1048576,4 + (COLUMN(H2)-1)*2,FALSE),""))</f>
        <v/>
      </c>
      <c r="FP5" s="45">
        <f>IF(IFERROR(VLOOKUP($A5,'VENDA 2023'!$1:$1048576,4 + (COLUMN(I2)-1)*2,FALSE),"")=0,"",IFERROR(VLOOKUP($A5,'VENDA 2023'!$1:$1048576,4 + (COLUMN(I2)-1)*2,FALSE),""))</f>
        <v/>
      </c>
      <c r="FQ5" s="45">
        <f>IF(IFERROR(VLOOKUP($A5,'VENDA 2023'!$1:$1048576,4 + (COLUMN(J2)-1)*2,FALSE),"")=0,"",IFERROR(VLOOKUP($A5,'VENDA 2023'!$1:$1048576,4 + (COLUMN(J2)-1)*2,FALSE),""))</f>
        <v/>
      </c>
      <c r="FR5" s="45">
        <f>IF(IFERROR(VLOOKUP($A5,'VENDA 2023'!$1:$1048576,4 + (COLUMN(K2)-1)*2,FALSE),"")=0,"",IFERROR(VLOOKUP($A5,'VENDA 2023'!$1:$1048576,4 + (COLUMN(K2)-1)*2,FALSE),""))</f>
        <v/>
      </c>
      <c r="FS5" s="45">
        <f>IF(IFERROR(VLOOKUP($A5,'VENDA 2023'!$1:$1048576,4 + (COLUMN(L2)-1)*2,FALSE),"")=0,"",IFERROR(VLOOKUP($A5,'VENDA 2023'!$1:$1048576,4 + (COLUMN(L2)-1)*2,FALSE),""))</f>
        <v/>
      </c>
      <c r="FT5" s="12">
        <f>IF(COUNT(FH5:FS5)=0,"",SUM(FH5:FS5))</f>
        <v/>
      </c>
      <c r="FU5" s="45">
        <f>IF(IFERROR(VLOOKUP($A5,'VENDA 2024'!$1:$1048576,4 + (COLUMN(A2)-1)*2,FALSE),"")=0,"",IFERROR(VLOOKUP($A5,'VENDA 2024'!$1:$1048576,4 + (COLUMN(A2)-1)*2,FALSE),""))</f>
        <v/>
      </c>
      <c r="FV5" s="45">
        <f>IF(IFERROR(VLOOKUP($A5,'VENDA 2024'!$1:$1048576,4 + (COLUMN(B2)-1)*2,FALSE),"")=0,"",IFERROR(VLOOKUP($A5,'VENDA 2024'!$1:$1048576,4 + (COLUMN(B2)-1)*2,FALSE),""))</f>
        <v/>
      </c>
      <c r="FW5" s="45">
        <f>IF(IFERROR(VLOOKUP($A5,'VENDA 2024'!$1:$1048576,4 + (COLUMN(C2)-1)*2,FALSE),"")=0,"",IFERROR(VLOOKUP($A5,'VENDA 2024'!$1:$1048576,4 + (COLUMN(C2)-1)*2,FALSE),""))</f>
        <v/>
      </c>
      <c r="FX5" s="45">
        <f>IF(IFERROR(VLOOKUP($A5,'VENDA 2024'!$1:$1048576,4 + (COLUMN(D2)-1)*2,FALSE),"")=0,"",IFERROR(VLOOKUP($A5,'VENDA 2024'!$1:$1048576,4 + (COLUMN(D2)-1)*2,FALSE),""))</f>
        <v/>
      </c>
      <c r="FY5" s="45">
        <f>IF(IFERROR(VLOOKUP($A5,'VENDA 2024'!$1:$1048576,4 + (COLUMN(E2)-1)*2,FALSE),"")=0,"",IFERROR(VLOOKUP($A5,'VENDA 2024'!$1:$1048576,4 + (COLUMN(E2)-1)*2,FALSE),""))</f>
        <v/>
      </c>
      <c r="FZ5" s="45">
        <f>IF(IFERROR(VLOOKUP($A5,'VENDA 2024'!$1:$1048576,4 + (COLUMN(F2)-1)*2,FALSE),"")=0,"",IFERROR(VLOOKUP($A5,'VENDA 2024'!$1:$1048576,4 + (COLUMN(F2)-1)*2,FALSE),""))</f>
        <v/>
      </c>
      <c r="GA5" s="45">
        <f>IF(IFERROR(VLOOKUP($A5,'VENDA 2024'!$1:$1048576,4 + (COLUMN(G2)-1)*2,FALSE),"")=0,"",IFERROR(VLOOKUP($A5,'VENDA 2024'!$1:$1048576,4 + (COLUMN(G2)-1)*2,FALSE),""))</f>
        <v/>
      </c>
      <c r="GB5" s="45">
        <f>IF(IFERROR(VLOOKUP($A5,'VENDA 2024'!$1:$1048576,4 + (COLUMN(H2)-1)*2,FALSE),"")=0,"",IFERROR(VLOOKUP($A5,'VENDA 2024'!$1:$1048576,4 + (COLUMN(H2)-1)*2,FALSE),""))</f>
        <v/>
      </c>
      <c r="GC5" s="45">
        <f>IF(IFERROR(VLOOKUP($A5,'VENDA 2024'!$1:$1048576,4 + (COLUMN(I2)-1)*2,FALSE),"")=0,"",IFERROR(VLOOKUP($A5,'VENDA 2024'!$1:$1048576,4 + (COLUMN(I2)-1)*2,FALSE),""))</f>
        <v/>
      </c>
      <c r="GD5" s="45">
        <f>IF(IFERROR(VLOOKUP($A5,'VENDA 2024'!$1:$1048576,4 + (COLUMN(J2)-1)*2,FALSE),"")=0,"",IFERROR(VLOOKUP($A5,'VENDA 2024'!$1:$1048576,4 + (COLUMN(J2)-1)*2,FALSE),""))</f>
        <v/>
      </c>
      <c r="GE5" s="45">
        <f>IF(IFERROR(VLOOKUP($A5,'VENDA 2024'!$1:$1048576,4 + (COLUMN(K2)-1)*2,FALSE),"")=0,"",IFERROR(VLOOKUP($A5,'VENDA 2024'!$1:$1048576,4 + (COLUMN(K2)-1)*2,FALSE),""))</f>
        <v/>
      </c>
      <c r="GF5" s="45">
        <f>IF(IFERROR(VLOOKUP($A5,'VENDA 2024'!$1:$1048576,4 + (COLUMN(L2)-1)*2,FALSE),"")=0,"",IFERROR(VLOOKUP($A5,'VENDA 2024'!$1:$1048576,4 + (COLUMN(L2)-1)*2,FALSE),""))</f>
        <v/>
      </c>
      <c r="GG5" s="12">
        <f>IF(COUNT(FU5:GF5)=0,"",SUM(FU5:GF5))</f>
        <v/>
      </c>
      <c r="GH5" s="45">
        <f>IF(IFERROR(VLOOKUP($A5,'venda-fornecedor-12-meses-7'!$1:$1048576,5 + (COLUMN(A2)-1)*2,FALSE),"")=0,"",IFERROR(VLOOKUP($A5,'venda-fornecedor-12-meses-7'!$1:$1048576,5 + (COLUMN(A2)-1)*2,FALSE),""))</f>
        <v/>
      </c>
      <c r="GI5" s="45">
        <f>IF(IFERROR(VLOOKUP($A5,'venda-fornecedor-12-meses-7'!$1:$1048576,5 + (COLUMN(B2)-1)*2,FALSE),"")=0,"",IFERROR(VLOOKUP($A5,'venda-fornecedor-12-meses-7'!$1:$1048576,5 + (COLUMN(B2)-1)*2,FALSE),""))</f>
        <v/>
      </c>
      <c r="GJ5" s="45">
        <f>IF(IFERROR(VLOOKUP($A5,'venda-fornecedor-12-meses-7'!$1:$1048576,5 + (COLUMN(C2)-1)*2,FALSE),"")=0,"",IFERROR(VLOOKUP($A5,'venda-fornecedor-12-meses-7'!$1:$1048576,5 + (COLUMN(C2)-1)*2,FALSE),""))</f>
        <v/>
      </c>
      <c r="GK5" s="45">
        <f>IF(IFERROR(VLOOKUP($A5,'venda-fornecedor-12-meses-7'!$1:$1048576,5 + (COLUMN(D2)-1)*2,FALSE),"")=0,"",IFERROR(VLOOKUP($A5,'venda-fornecedor-12-meses-7'!$1:$1048576,5 + (COLUMN(D2)-1)*2,FALSE),""))</f>
        <v/>
      </c>
      <c r="GL5" s="45">
        <f>IF(IFERROR(VLOOKUP($A5,'venda-fornecedor-12-meses-7'!$1:$1048576,5 + (COLUMN(E2)-1)*2,FALSE),"")=0,"",IFERROR(VLOOKUP($A5,'venda-fornecedor-12-meses-7'!$1:$1048576,5 + (COLUMN(E2)-1)*2,FALSE),""))</f>
        <v/>
      </c>
      <c r="GM5" s="45">
        <f>IF(IFERROR(VLOOKUP($A5,'venda-fornecedor-12-meses-7'!$1:$1048576,5 + (COLUMN(F2)-1)*2,FALSE),"")=0,"",IFERROR(VLOOKUP($A5,'venda-fornecedor-12-meses-7'!$1:$1048576,5 + (COLUMN(F2)-1)*2,FALSE),""))</f>
        <v/>
      </c>
      <c r="GN5" s="45">
        <f>IF(IFERROR(VLOOKUP($A5,'venda-fornecedor-12-meses-7'!$1:$1048576,5 + (COLUMN(G2)-1)*2,FALSE),"")=0,"",IFERROR(VLOOKUP($A5,'venda-fornecedor-12-meses-7'!$1:$1048576,5 + (COLUMN(G2)-1)*2,FALSE),""))</f>
        <v/>
      </c>
      <c r="GO5" s="45">
        <f>IF(IFERROR(VLOOKUP($A5,'venda-fornecedor-12-meses-7'!$1:$1048576,5 + (COLUMN(H2)-1)*2,FALSE),"")=0,"",IFERROR(VLOOKUP($A5,'venda-fornecedor-12-meses-7'!$1:$1048576,5 + (COLUMN(H2)-1)*2,FALSE),""))</f>
        <v/>
      </c>
      <c r="GP5" s="45">
        <f>IF(IFERROR(VLOOKUP($A5,'venda-fornecedor-12-meses-7'!$1:$1048576,5 + (COLUMN(I2)-1)*2,FALSE),"")=0,"",IFERROR(VLOOKUP($A5,'venda-fornecedor-12-meses-7'!$1:$1048576,5 + (COLUMN(I2)-1)*2,FALSE),""))</f>
        <v/>
      </c>
      <c r="GQ5" s="45">
        <f>IF(IFERROR(VLOOKUP($A5,'venda-fornecedor-12-meses-7'!$1:$1048576,5 + (COLUMN(J2)-1)*2,FALSE),"")=0,"",IFERROR(VLOOKUP($A5,'venda-fornecedor-12-meses-7'!$1:$1048576,5 + (COLUMN(J2)-1)*2,FALSE),""))</f>
        <v/>
      </c>
      <c r="GR5" s="45">
        <f>IF(IFERROR(VLOOKUP($A5,'venda-fornecedor-12-meses-7'!$1:$1048576,5 + (COLUMN(K2)-1)*2,FALSE),"")=0,"",IFERROR(VLOOKUP($A5,'venda-fornecedor-12-meses-7'!$1:$1048576,5 + (COLUMN(K2)-1)*2,FALSE),""))</f>
        <v/>
      </c>
      <c r="GS5" s="45">
        <f>IF(IFERROR(VLOOKUP($A5,'venda-fornecedor-12-meses-7'!$1:$1048576,5 + (COLUMN(L2)-1)*2,FALSE),"")=0,"",IFERROR(VLOOKUP($A5,'venda-fornecedor-12-meses-7'!$1:$1048576,5 + (COLUMN(L2)-1)*2,FALSE),""))</f>
        <v/>
      </c>
      <c r="GT5" s="12">
        <f>IF(COUNT(GH5:GS5)=0,"",SUM(GH5:GS5))</f>
        <v/>
      </c>
    </row>
    <row r="6">
      <c r="A6" s="85" t="n">
        <v>51</v>
      </c>
      <c r="B6" s="85">
        <f>VLOOKUP(A6,'FORNECEDORES X COMPRADOR'!$A:$D,4,0)</f>
        <v/>
      </c>
      <c r="C6" s="85">
        <f>VLOOKUP(A6,'FORNECEDORES X COMPRADOR'!$A:$E,5,0)</f>
        <v/>
      </c>
      <c r="D6" s="40">
        <f>IFERROR(AVERAGEIF('ANALISE PRODUTO'!F:F,A6,'ANALISE PRODUTO'!BE:BE),"")</f>
        <v/>
      </c>
      <c r="E6" s="40">
        <f>IFERROR(AVERAGEIF('ANALISE PRODUTO'!F:F,A6,'ANALISE PRODUTO'!BF:BF),"")</f>
        <v/>
      </c>
      <c r="F6" s="47">
        <f t="array" ref="F6">IFERROR(
  IF(
    SUMPRODUCT(
      IFERROR(--('ANALISE PRODUTO'!$F$3:$F$10000=A6),0) *
      IFERROR(--'ANALISE PRODUTO'!$AJ$3:$AJ$10000,0)
    )=0,
    "",
    SUMPRODUCT(
      IFERROR(--('ANALISE PRODUTO'!$F$3:$F$10000=A6),0) *
      IFERROR(--'ANALISE PRODUTO'!$AN$3:$AN$10000,0)
    ) /
    SUMPRODUCT(
      IFERROR(--('ANALISE PRODUTO'!$F$3:$F$10000=A6),0) *
      IFERROR(--'ANALISE PRODUTO'!$AJ$3:$AJ$10000,0)
    )
  ),
  ""
)</f>
        <v/>
      </c>
      <c r="G6" s="47">
        <f t="array" ref="G6">IFERROR(
  IF(
    SUMPRODUCT(
      IFERROR(--('ANALISE PRODUTO'!$F$3:$F$10000=A6),0) *
      IFERROR(--'ANALISE PRODUTO'!$AJ$3:$AJ$10000,0)
    )=0,
    "",
    SUMPRODUCT(
      IFERROR(--('ANALISE PRODUTO'!$F$3:$F$10000=A6),0) *
      IFERROR(--'ANALISE PRODUTO'!$AO$3:$AO$10000,0)
    ) /
    SUMPRODUCT(
      IFERROR(--('ANALISE PRODUTO'!$F$3:$F$10000=A6),0) *
      IFERROR(--'ANALISE PRODUTO'!$AJ$3:$AJ$10000,0)
    )
  ),
  ""
)</f>
        <v/>
      </c>
      <c r="H6" s="86" t="n">
        <v>60</v>
      </c>
      <c r="I6" s="86" t="n">
        <v>90</v>
      </c>
      <c r="J6" s="87">
        <f>SUMIF('ANALISE PRODUTO'!F:F, A6, 'ANALISE PRODUTO'!AP:AP)</f>
        <v/>
      </c>
      <c r="K6" s="88">
        <f>SUMIF('ANALISE PRODUTO'!F:F, A6, 'ANALISE PRODUTO'!AN:AN)</f>
        <v/>
      </c>
      <c r="L6" s="40">
        <f>SUMIF('ANALISE PRODUTO'!F:F, A6, 'ANALISE PRODUTO'!BB:BB)</f>
        <v/>
      </c>
      <c r="M6" s="40">
        <f>SUMIF('ANALISE PRODUTO'!F:F, A6, 'ANALISE PRODUTO'!BC:BC)</f>
        <v/>
      </c>
      <c r="N6" s="40">
        <f>SUMIF('ANALISE PRODUTO'!F:F, A6, 'ANALISE PRODUTO'!BD:BD)</f>
        <v/>
      </c>
      <c r="O6" s="40">
        <f>SUMIF('ANALISE PRODUTO'!F:F, A6, 'ANALISE PRODUTO'!BA:BA)</f>
        <v/>
      </c>
      <c r="P6" s="40">
        <f>IF(J6=0, 0, IF(O6/J6=0, 0, O6/J6))</f>
        <v/>
      </c>
      <c r="Q6" s="40">
        <f>IF(J6=0, 0, IF(L6/J6=0, 0, L6/J6))</f>
        <v/>
      </c>
      <c r="R6" s="89">
        <f>SUMIF('ANALISE PRODUTO'!F:F, A6, 'ANALISE PRODUTO'!BJ:BJ)</f>
        <v/>
      </c>
      <c r="S6" s="89">
        <f>SUMIF('ANALISE PRODUTO'!F:F, A6, 'ANALISE PRODUTO'!BK:BK)</f>
        <v/>
      </c>
      <c r="T6" s="89">
        <f>SUMIF('ANALISE PRODUTO'!F:F, A6, 'ANALISE PRODUTO'!BL:BL)</f>
        <v/>
      </c>
      <c r="U6" s="89">
        <f>SUMIFS('ANALISE PRODUTO'!BI:BI, 'ANALISE PRODUTO'!F:F, A6)</f>
        <v/>
      </c>
      <c r="V6" s="89">
        <f>IF(C6="DESCONTINUADO", 0, IF(J6=0, 0, IF(U6/J6=0, 0, U6/J6)))</f>
        <v/>
      </c>
      <c r="W6" s="89">
        <f>IF(OR(C6="DESCONTINUADO", J6=0), 0, IFERROR((S6+T6)/J6, 0))</f>
        <v/>
      </c>
      <c r="X6" s="59">
        <f>COUNTIF('ANALISE PRODUTO'!F:F, A6)</f>
        <v/>
      </c>
      <c r="Y6" s="60">
        <f>COUNTIFS('ANALISE PRODUTO'!F:F, A6, 'ANALISE PRODUTO'!S:S, "S")</f>
        <v/>
      </c>
      <c r="Z6" s="61">
        <f>X6-Y6</f>
        <v/>
      </c>
      <c r="AA6" s="88">
        <f>IFERROR(IF(COUNTIF('contas-pagas-fornecedor-7'!$C:$C,B6)&gt;1,
   AVERAGEIF('contas-pagas-fornecedor-7'!$C:$C,B6,'contas-pagas-fornecedor-7'!$I:$I),
   VLOOKUP(B6,'contas-pagas-fornecedor-7'!$C:$Q,7,FALSE)), "")</f>
        <v/>
      </c>
      <c r="AB6" s="88">
        <f t="array" ref="AB6">IFERROR(
  INDEX('fornecedor-venda-por-filial-ger'!J:J,
    MATCH(1,
      ('fornecedor-venda-por-filial-ger'!A:A=A6) *
      ('fornecedor-venda-por-filial-ger'!B:B=$B$1),
    0)
  ),
"")</f>
        <v/>
      </c>
      <c r="AC6" s="90">
        <f t="array" ref="AC6">IFERROR(
  INDEX('fornecedor-venda-por-filial-ger'!O:O,
    MATCH(1,
      ('fornecedor-venda-por-filial-ger'!A:A=A6) *
      ('fornecedor-venda-por-filial-ger'!B:B=$B$1),
    0)
  ),
"")</f>
        <v/>
      </c>
      <c r="AD6" s="90">
        <f>IFERROR(VLOOKUP(A6,'venda-fornecedor-12-meses-7'!A:AC,3,0),"")</f>
        <v/>
      </c>
      <c r="AE6" s="87">
        <f t="array" ref="AE6">IFERROR(
  INDEX('fornecedor-venda-por-filial-ger'!N:N,
    MATCH(1,
      ('fornecedor-venda-por-filial-ger'!A:A=A6) *
      ('fornecedor-venda-por-filial-ger'!B:B=$B$1),
    0)
  ),
"")</f>
        <v/>
      </c>
      <c r="AF6" s="87">
        <f>IF(J6&lt;=0,"100,00%",IFERROR(AD6/AE6,1))</f>
        <v/>
      </c>
      <c r="AG6" s="64">
        <f t="array" ref="AG6">IFERROR(
  INDEX('fornecedor-venda-por-filial-ger'!L:L,
    MATCH(1,
      ('fornecedor-venda-por-filial-ger'!A:A=A6)*
      ('fornecedor-venda-por-filial-ger'!B:B=$B$1),
    0)
  )/100,
"")</f>
        <v/>
      </c>
      <c r="AH6" s="64">
        <f t="array" ref="AH6">IFERROR(
  INDEX('fornecedor-venda-por-filial-ger'!S:S,
    MATCH(1,
      ('fornecedor-venda-por-filial-ger'!A:A=A6) *
      ('fornecedor-venda-por-filial-ger'!B:B=$B$1),
    0)
  )/100,
"")</f>
        <v/>
      </c>
      <c r="AI6" s="64">
        <f>IFERROR(IF(OR(AH6="",AG6=""),"",IF(J6=0,0,AH6-AG6)),"")</f>
        <v/>
      </c>
      <c r="AJ6" s="91">
        <f t="array" ref="AJ6">IF(MAX(IF('ANALISE PRODUTO'!F:F=A6,'ANALISE PRODUTO'!AD:AD))=0,"SEM ENTRADA",MAX(IF('ANALISE PRODUTO'!F:F=A6,'ANALISE PRODUTO'!AD:AD)))</f>
        <v/>
      </c>
      <c r="AK6" s="39" t="n"/>
      <c r="AL6" s="92">
        <f>IF(IFERROR(VLOOKUP($A6,'VENDA 2023'!$1:$1048576,3 + (COLUMN(A3)-1)*2,FALSE),"")=0,"",IFERROR(VLOOKUP($A6,'VENDA 2023'!$1:$1048576,3 + (COLUMN(A3)-1)*2,FALSE),""))</f>
        <v/>
      </c>
      <c r="AM6" s="92">
        <f>IF(IFERROR(VLOOKUP($A6,'VENDA 2023'!$1:$1048576,3 + (COLUMN(B3)-1)*2,FALSE),"")=0,"",IFERROR(VLOOKUP($A6,'VENDA 2023'!$1:$1048576,3 + (COLUMN(B3)-1)*2,FALSE),""))</f>
        <v/>
      </c>
      <c r="AN6" s="92">
        <f>IF(IFERROR(VLOOKUP($A6,'VENDA 2023'!$1:$1048576,3 + (COLUMN(C3)-1)*2,FALSE),"")=0,"",IFERROR(VLOOKUP($A6,'VENDA 2023'!$1:$1048576,3 + (COLUMN(C3)-1)*2,FALSE),""))</f>
        <v/>
      </c>
      <c r="AO6" s="92">
        <f>IF(IFERROR(VLOOKUP($A6,'VENDA 2023'!$1:$1048576,3 + (COLUMN(D3)-1)*2,FALSE),"")=0,"",IFERROR(VLOOKUP($A6,'VENDA 2023'!$1:$1048576,3 + (COLUMN(D3)-1)*2,FALSE),""))</f>
        <v/>
      </c>
      <c r="AP6" s="92">
        <f>IF(IFERROR(VLOOKUP($A6,'VENDA 2023'!$1:$1048576,3 + (COLUMN(E3)-1)*2,FALSE),"")=0,"",IFERROR(VLOOKUP($A6,'VENDA 2023'!$1:$1048576,3 + (COLUMN(E3)-1)*2,FALSE),""))</f>
        <v/>
      </c>
      <c r="AQ6" s="92">
        <f>IF(IFERROR(VLOOKUP($A6,'VENDA 2023'!$1:$1048576,3 + (COLUMN(F3)-1)*2,FALSE),"")=0,"",IFERROR(VLOOKUP($A6,'VENDA 2023'!$1:$1048576,3 + (COLUMN(F3)-1)*2,FALSE),""))</f>
        <v/>
      </c>
      <c r="AR6" s="92">
        <f>IF(IFERROR(VLOOKUP($A6,'VENDA 2023'!$1:$1048576,3 + (COLUMN(G3)-1)*2,FALSE),"")=0,"",IFERROR(VLOOKUP($A6,'VENDA 2023'!$1:$1048576,3 + (COLUMN(G3)-1)*2,FALSE),""))</f>
        <v/>
      </c>
      <c r="AS6" s="92">
        <f>IF(IFERROR(VLOOKUP($A6,'VENDA 2023'!$1:$1048576,3 + (COLUMN(H3)-1)*2,FALSE),"")=0,"",IFERROR(VLOOKUP($A6,'VENDA 2023'!$1:$1048576,3 + (COLUMN(H3)-1)*2,FALSE),""))</f>
        <v/>
      </c>
      <c r="AT6" s="92">
        <f>IF(IFERROR(VLOOKUP($A6,'VENDA 2023'!$1:$1048576,3 + (COLUMN(I3)-1)*2,FALSE),"")=0,"",IFERROR(VLOOKUP($A6,'VENDA 2023'!$1:$1048576,3 + (COLUMN(I3)-1)*2,FALSE),""))</f>
        <v/>
      </c>
      <c r="AU6" s="92">
        <f>IF(IFERROR(VLOOKUP($A6,'VENDA 2023'!$1:$1048576,3 + (COLUMN(J3)-1)*2,FALSE),"")=0,"",IFERROR(VLOOKUP($A6,'VENDA 2023'!$1:$1048576,3 + (COLUMN(J3)-1)*2,FALSE),""))</f>
        <v/>
      </c>
      <c r="AV6" s="92">
        <f>IF(IFERROR(VLOOKUP($A6,'VENDA 2023'!$1:$1048576,3 + (COLUMN(K3)-1)*2,FALSE),"")=0,"",IFERROR(VLOOKUP($A6,'VENDA 2023'!$1:$1048576,3 + (COLUMN(K3)-1)*2,FALSE),""))</f>
        <v/>
      </c>
      <c r="AW6" s="92">
        <f>IF(IFERROR(VLOOKUP($A6,'VENDA 2023'!$1:$1048576,3 + (COLUMN(L3)-1)*2,FALSE),"")=0,"",IFERROR(VLOOKUP($A6,'VENDA 2023'!$1:$1048576,3 + (COLUMN(L3)-1)*2,FALSE),""))</f>
        <v/>
      </c>
      <c r="AX6" s="93">
        <f>IF(COUNT(AL6:AW6)=0,"",SUM(AL6:AW6))</f>
        <v/>
      </c>
      <c r="AY6" s="92">
        <f>IF(IFERROR(VLOOKUP($A6,'VENDA 2024'!$1:$1048576,3 + (COLUMN(A3)-1)*2,FALSE),"")=0,"",IFERROR(VLOOKUP($A6,'VENDA 2024'!$1:$1048576,3 + (COLUMN(A3)-1)*2,FALSE),""))</f>
        <v/>
      </c>
      <c r="AZ6" s="92">
        <f>IF(IFERROR(VLOOKUP($A6,'VENDA 2024'!$1:$1048576,3 + (COLUMN(B3)-1)*2,FALSE),"")=0,"",IFERROR(VLOOKUP($A6,'VENDA 2024'!$1:$1048576,3 + (COLUMN(B3)-1)*2,FALSE),""))</f>
        <v/>
      </c>
      <c r="BA6" s="92">
        <f>IF(IFERROR(VLOOKUP($A6,'VENDA 2024'!$1:$1048576,3 + (COLUMN(C3)-1)*2,FALSE),"")=0,"",IFERROR(VLOOKUP($A6,'VENDA 2024'!$1:$1048576,3 + (COLUMN(C3)-1)*2,FALSE),""))</f>
        <v/>
      </c>
      <c r="BB6" s="92">
        <f>IF(IFERROR(VLOOKUP($A6,'VENDA 2024'!$1:$1048576,3 + (COLUMN(D3)-1)*2,FALSE),"")=0,"",IFERROR(VLOOKUP($A6,'VENDA 2024'!$1:$1048576,3 + (COLUMN(D3)-1)*2,FALSE),""))</f>
        <v/>
      </c>
      <c r="BC6" s="92">
        <f>IF(IFERROR(VLOOKUP($A6,'VENDA 2024'!$1:$1048576,3 + (COLUMN(E3)-1)*2,FALSE),"")=0,"",IFERROR(VLOOKUP($A6,'VENDA 2024'!$1:$1048576,3 + (COLUMN(E3)-1)*2,FALSE),""))</f>
        <v/>
      </c>
      <c r="BD6" s="92">
        <f>IF(IFERROR(VLOOKUP($A6,'VENDA 2024'!$1:$1048576,3 + (COLUMN(F3)-1)*2,FALSE),"")=0,"",IFERROR(VLOOKUP($A6,'VENDA 2024'!$1:$1048576,3 + (COLUMN(F3)-1)*2,FALSE),""))</f>
        <v/>
      </c>
      <c r="BE6" s="92">
        <f>IF(IFERROR(VLOOKUP($A6,'VENDA 2024'!$1:$1048576,3 + (COLUMN(G3)-1)*2,FALSE),"")=0,"",IFERROR(VLOOKUP($A6,'VENDA 2024'!$1:$1048576,3 + (COLUMN(G3)-1)*2,FALSE),""))</f>
        <v/>
      </c>
      <c r="BF6" s="92">
        <f>IF(IFERROR(VLOOKUP($A6,'VENDA 2024'!$1:$1048576,3 + (COLUMN(H3)-1)*2,FALSE),"")=0,"",IFERROR(VLOOKUP($A6,'VENDA 2024'!$1:$1048576,3 + (COLUMN(H3)-1)*2,FALSE),""))</f>
        <v/>
      </c>
      <c r="BG6" s="92">
        <f>IF(IFERROR(VLOOKUP($A6,'VENDA 2024'!$1:$1048576,3 + (COLUMN(I3)-1)*2,FALSE),"")=0,"",IFERROR(VLOOKUP($A6,'VENDA 2024'!$1:$1048576,3 + (COLUMN(I3)-1)*2,FALSE),""))</f>
        <v/>
      </c>
      <c r="BH6" s="92">
        <f>IF(IFERROR(VLOOKUP($A6,'VENDA 2024'!$1:$1048576,3 + (COLUMN(J3)-1)*2,FALSE),"")=0,"",IFERROR(VLOOKUP($A6,'VENDA 2024'!$1:$1048576,3 + (COLUMN(J3)-1)*2,FALSE),""))</f>
        <v/>
      </c>
      <c r="BI6" s="92">
        <f>IF(IFERROR(VLOOKUP($A6,'VENDA 2024'!$1:$1048576,3 + (COLUMN(K3)-1)*2,FALSE),"")=0,"",IFERROR(VLOOKUP($A6,'VENDA 2024'!$1:$1048576,3 + (COLUMN(K3)-1)*2,FALSE),""))</f>
        <v/>
      </c>
      <c r="BJ6" s="92">
        <f>IF(IFERROR(VLOOKUP($A6,'VENDA 2024'!$1:$1048576,3 + (COLUMN(L3)-1)*2,FALSE),"")=0,"",IFERROR(VLOOKUP($A6,'VENDA 2024'!$1:$1048576,3 + (COLUMN(L3)-1)*2,FALSE),""))</f>
        <v/>
      </c>
      <c r="BK6" s="93">
        <f>IF(COUNT(AY6:BJ6)=0,"",SUM(AY6:BJ6))</f>
        <v/>
      </c>
      <c r="BL6" s="92">
        <f>IF(IFERROR(VLOOKUP($A6,'VENDA 2025'!$1:$1048576,3 + (COLUMN(A3)-1)*2,FALSE),"")=0,"",IFERROR(VLOOKUP($A6,'VENDA 2025'!$1:$1048576,3 + (COLUMN(A3)-1)*2,FALSE),""))</f>
        <v/>
      </c>
      <c r="BM6" s="92">
        <f>IF(IFERROR(VLOOKUP($A6,'VENDA 2025'!$1:$1048576,3 + (COLUMN(B3)-1)*2,FALSE),"")=0,"",IFERROR(VLOOKUP($A6,'VENDA 2025'!$1:$1048576,3 + (COLUMN(B3)-1)*2,FALSE),""))</f>
        <v/>
      </c>
      <c r="BN6" s="92">
        <f>IF(IFERROR(VLOOKUP($A6,'VENDA 2025'!$1:$1048576,3 + (COLUMN(C3)-1)*2,FALSE),"")=0,"",IFERROR(VLOOKUP($A6,'VENDA 2025'!$1:$1048576,3 + (COLUMN(C3)-1)*2,FALSE),""))</f>
        <v/>
      </c>
      <c r="BO6" s="92">
        <f>IF(IFERROR(VLOOKUP($A6,'VENDA 2025'!$1:$1048576,3 + (COLUMN(D3)-1)*2,FALSE),"")=0,"",IFERROR(VLOOKUP($A6,'VENDA 2025'!$1:$1048576,3 + (COLUMN(D3)-1)*2,FALSE),""))</f>
        <v/>
      </c>
      <c r="BP6" s="92">
        <f>IF(IFERROR(VLOOKUP($A6,'VENDA 2025'!$1:$1048576,3 + (COLUMN(E3)-1)*2,FALSE),"")=0,"",IFERROR(VLOOKUP($A6,'VENDA 2025'!$1:$1048576,3 + (COLUMN(E3)-1)*2,FALSE),""))</f>
        <v/>
      </c>
      <c r="BQ6" s="92">
        <f>IF(IFERROR(VLOOKUP($A6,'VENDA 2025'!$1:$1048576,3 + (COLUMN(F3)-1)*2,FALSE),"")=0,"",IFERROR(VLOOKUP($A6,'VENDA 2025'!$1:$1048576,3 + (COLUMN(F3)-1)*2,FALSE),""))</f>
        <v/>
      </c>
      <c r="BR6" s="92">
        <f>IF(IFERROR(VLOOKUP($A6,'VENDA 2025'!$1:$1048576,3 + (COLUMN(G3)-1)*2,FALSE),"")=0,"",IFERROR(VLOOKUP($A6,'VENDA 2025'!$1:$1048576,3 + (COLUMN(G3)-1)*2,FALSE),""))</f>
        <v/>
      </c>
      <c r="BS6" s="92">
        <f>IF(IFERROR(VLOOKUP($A6,'VENDA 2025'!$1:$1048576,3 + (COLUMN(H3)-1)*2,FALSE),"")=0,"",IFERROR(VLOOKUP($A6,'VENDA 2025'!$1:$1048576,3 + (COLUMN(H3)-1)*2,FALSE),""))</f>
        <v/>
      </c>
      <c r="BT6" s="92">
        <f>IF(IFERROR(VLOOKUP($A6,'VENDA 2025'!$1:$1048576,3 + (COLUMN(I3)-1)*2,FALSE),"")=0,"",IFERROR(VLOOKUP($A6,'VENDA 2025'!$1:$1048576,3 + (COLUMN(I3)-1)*2,FALSE),""))</f>
        <v/>
      </c>
      <c r="BU6" s="92">
        <f>IF(IFERROR(VLOOKUP($A6,'VENDA 2025'!$1:$1048576,3 + (COLUMN(J3)-1)*2,FALSE),"")=0,"",IFERROR(VLOOKUP($A6,'VENDA 2025'!$1:$1048576,3 + (COLUMN(J3)-1)*2,FALSE),""))</f>
        <v/>
      </c>
      <c r="BV6" s="92">
        <f>IF(IFERROR(VLOOKUP($A6,'VENDA 2025'!$1:$1048576,3 + (COLUMN(K3)-1)*2,FALSE),"")=0,"",IFERROR(VLOOKUP($A6,'VENDA 2025'!$1:$1048576,3 + (COLUMN(K3)-1)*2,FALSE),""))</f>
        <v/>
      </c>
      <c r="BW6" s="92">
        <f>IF(IFERROR(VLOOKUP($A6,'VENDA 2025'!$1:$1048576,3 + (COLUMN(L3)-1)*2,FALSE),"")=0,"",IFERROR(VLOOKUP($A6,'VENDA 2025'!$1:$1048576,3 + (COLUMN(L3)-1)*2,FALSE),""))</f>
        <v/>
      </c>
      <c r="BX6" s="93">
        <f>IF(COUNT(BL6:BW6)=0,"",SUM(BL6:BW6))</f>
        <v/>
      </c>
      <c r="BY6" s="92">
        <f>IF(IFERROR(VLOOKUP($A6,'venda-fornecedor-12-meses-7'!$1:$1048576,4 + (COLUMN(A3)-1)*2,FALSE),"")=0,"",IFERROR(VLOOKUP($A6,'venda-fornecedor-12-meses-7'!$1:$1048576,4 + (COLUMN(A3)-1)*2,FALSE),""))</f>
        <v/>
      </c>
      <c r="BZ6" s="92">
        <f>IF(IFERROR(VLOOKUP($A6,'venda-fornecedor-12-meses-7'!$1:$1048576,4 + (COLUMN(B3)-1)*2,FALSE),"")=0,"",IFERROR(VLOOKUP($A6,'venda-fornecedor-12-meses-7'!$1:$1048576,4 + (COLUMN(B3)-1)*2,FALSE),""))</f>
        <v/>
      </c>
      <c r="CA6" s="92">
        <f>IF(IFERROR(VLOOKUP($A6,'venda-fornecedor-12-meses-7'!$1:$1048576,4 + (COLUMN(C3)-1)*2,FALSE),"")=0,"",IFERROR(VLOOKUP($A6,'venda-fornecedor-12-meses-7'!$1:$1048576,4 + (COLUMN(C3)-1)*2,FALSE),""))</f>
        <v/>
      </c>
      <c r="CB6" s="92">
        <f>IF(IFERROR(VLOOKUP($A6,'venda-fornecedor-12-meses-7'!$1:$1048576,4 + (COLUMN(D3)-1)*2,FALSE),"")=0,"",IFERROR(VLOOKUP($A6,'venda-fornecedor-12-meses-7'!$1:$1048576,4 + (COLUMN(D3)-1)*2,FALSE),""))</f>
        <v/>
      </c>
      <c r="CC6" s="92">
        <f>IF(IFERROR(VLOOKUP($A6,'venda-fornecedor-12-meses-7'!$1:$1048576,4 + (COLUMN(E3)-1)*2,FALSE),"")=0,"",IFERROR(VLOOKUP($A6,'venda-fornecedor-12-meses-7'!$1:$1048576,4 + (COLUMN(E3)-1)*2,FALSE),""))</f>
        <v/>
      </c>
      <c r="CD6" s="92">
        <f>IF(IFERROR(VLOOKUP($A6,'venda-fornecedor-12-meses-7'!$1:$1048576,4 + (COLUMN(F3)-1)*2,FALSE),"")=0,"",IFERROR(VLOOKUP($A6,'venda-fornecedor-12-meses-7'!$1:$1048576,4 + (COLUMN(F3)-1)*2,FALSE),""))</f>
        <v/>
      </c>
      <c r="CE6" s="92">
        <f>IF(IFERROR(VLOOKUP($A6,'venda-fornecedor-12-meses-7'!$1:$1048576,4 + (COLUMN(G3)-1)*2,FALSE),"")=0,"",IFERROR(VLOOKUP($A6,'venda-fornecedor-12-meses-7'!$1:$1048576,4 + (COLUMN(G3)-1)*2,FALSE),""))</f>
        <v/>
      </c>
      <c r="CF6" s="92">
        <f>IF(IFERROR(VLOOKUP($A6,'venda-fornecedor-12-meses-7'!$1:$1048576,4 + (COLUMN(H3)-1)*2,FALSE),"")=0,"",IFERROR(VLOOKUP($A6,'venda-fornecedor-12-meses-7'!$1:$1048576,4 + (COLUMN(H3)-1)*2,FALSE),""))</f>
        <v/>
      </c>
      <c r="CG6" s="92">
        <f>IF(IFERROR(VLOOKUP($A6,'venda-fornecedor-12-meses-7'!$1:$1048576,4 + (COLUMN(I3)-1)*2,FALSE),"")=0,"",IFERROR(VLOOKUP($A6,'venda-fornecedor-12-meses-7'!$1:$1048576,4 + (COLUMN(I3)-1)*2,FALSE),""))</f>
        <v/>
      </c>
      <c r="CH6" s="92">
        <f>IF(IFERROR(VLOOKUP($A6,'venda-fornecedor-12-meses-7'!$1:$1048576,4 + (COLUMN(J3)-1)*2,FALSE),"")=0,"",IFERROR(VLOOKUP($A6,'venda-fornecedor-12-meses-7'!$1:$1048576,4 + (COLUMN(J3)-1)*2,FALSE),""))</f>
        <v/>
      </c>
      <c r="CI6" s="92">
        <f>IF(IFERROR(VLOOKUP($A6,'venda-fornecedor-12-meses-7'!$1:$1048576,4 + (COLUMN(K3)-1)*2,FALSE),"")=0,"",IFERROR(VLOOKUP($A6,'venda-fornecedor-12-meses-7'!$1:$1048576,4 + (COLUMN(K3)-1)*2,FALSE),""))</f>
        <v/>
      </c>
      <c r="CJ6" s="92">
        <f>IF(IFERROR(VLOOKUP($A6,'venda-fornecedor-12-meses-7'!$1:$1048576,4 + (COLUMN(L3)-1)*2,FALSE),"")=0,"",IFERROR(VLOOKUP($A6,'venda-fornecedor-12-meses-7'!$1:$1048576,4 + (COLUMN(L3)-1)*2,FALSE),""))</f>
        <v/>
      </c>
      <c r="CK6" s="93">
        <f>IF(COUNT(BY6:CJ6)=0,"",SUM(BY6:CJ6))</f>
        <v/>
      </c>
      <c r="CL6" s="93">
        <f>IF(COUNT(BY6:CJ6)=0,"",AVERAGE(BY6:CJ6))</f>
        <v/>
      </c>
      <c r="CM6" s="1" t="n"/>
      <c r="CN6" s="94">
        <f>IF(IFERROR(VLOOKUP($A6,'ENTRADA 2023'!$1:$1048576,3 + (COLUMN(A3)-1)*1,FALSE),"")=0,"",IFERROR(VLOOKUP($A6,'ENTRADA 2023'!$1:$1048576,3 + (COLUMN(A3)-1)*1,FALSE),""))</f>
        <v/>
      </c>
      <c r="CO6" s="94">
        <f>IF(IFERROR(VLOOKUP($A6,'ENTRADA 2023'!$1:$1048576,3 + (COLUMN(B3)-1)*1,FALSE),"")=0,"",IFERROR(VLOOKUP($A6,'ENTRADA 2023'!$1:$1048576,3 + (COLUMN(B3)-1)*1,FALSE),""))</f>
        <v/>
      </c>
      <c r="CP6" s="94">
        <f>IF(IFERROR(VLOOKUP($A6,'ENTRADA 2023'!$1:$1048576,3 + (COLUMN(C3)-1)*1,FALSE),"")=0,"",IFERROR(VLOOKUP($A6,'ENTRADA 2023'!$1:$1048576,3 + (COLUMN(C3)-1)*1,FALSE),""))</f>
        <v/>
      </c>
      <c r="CQ6" s="94">
        <f>IF(IFERROR(VLOOKUP($A6,'ENTRADA 2023'!$1:$1048576,3 + (COLUMN(D3)-1)*1,FALSE),"")=0,"",IFERROR(VLOOKUP($A6,'ENTRADA 2023'!$1:$1048576,3 + (COLUMN(D3)-1)*1,FALSE),""))</f>
        <v/>
      </c>
      <c r="CR6" s="94">
        <f>IF(IFERROR(VLOOKUP($A6,'ENTRADA 2023'!$1:$1048576,3 + (COLUMN(E3)-1)*1,FALSE),"")=0,"",IFERROR(VLOOKUP($A6,'ENTRADA 2023'!$1:$1048576,3 + (COLUMN(E3)-1)*1,FALSE),""))</f>
        <v/>
      </c>
      <c r="CS6" s="94">
        <f>IF(IFERROR(VLOOKUP($A6,'ENTRADA 2023'!$1:$1048576,3 + (COLUMN(F3)-1)*1,FALSE),"")=0,"",IFERROR(VLOOKUP($A6,'ENTRADA 2023'!$1:$1048576,3 + (COLUMN(F3)-1)*1,FALSE),""))</f>
        <v/>
      </c>
      <c r="CT6" s="94">
        <f>IF(IFERROR(VLOOKUP($A6,'ENTRADA 2023'!$1:$1048576,3 + (COLUMN(G3)-1)*1,FALSE),"")=0,"",IFERROR(VLOOKUP($A6,'ENTRADA 2023'!$1:$1048576,3 + (COLUMN(G3)-1)*1,FALSE),""))</f>
        <v/>
      </c>
      <c r="CU6" s="94">
        <f>IF(IFERROR(VLOOKUP($A6,'ENTRADA 2023'!$1:$1048576,3 + (COLUMN(H3)-1)*1,FALSE),"")=0,"",IFERROR(VLOOKUP($A6,'ENTRADA 2023'!$1:$1048576,3 + (COLUMN(H3)-1)*1,FALSE),""))</f>
        <v/>
      </c>
      <c r="CV6" s="94">
        <f>IF(IFERROR(VLOOKUP($A6,'ENTRADA 2023'!$1:$1048576,3 + (COLUMN(I3)-1)*1,FALSE),"")=0,"",IFERROR(VLOOKUP($A6,'ENTRADA 2023'!$1:$1048576,3 + (COLUMN(I3)-1)*1,FALSE),""))</f>
        <v/>
      </c>
      <c r="CW6" s="94">
        <f>IF(IFERROR(VLOOKUP($A6,'ENTRADA 2023'!$1:$1048576,3 + (COLUMN(J3)-1)*1,FALSE),"")=0,"",IFERROR(VLOOKUP($A6,'ENTRADA 2023'!$1:$1048576,3 + (COLUMN(J3)-1)*1,FALSE),""))</f>
        <v/>
      </c>
      <c r="CX6" s="94">
        <f>IF(IFERROR(VLOOKUP($A6,'ENTRADA 2023'!$1:$1048576,3 + (COLUMN(K3)-1)*1,FALSE),"")=0,"",IFERROR(VLOOKUP($A6,'ENTRADA 2023'!$1:$1048576,3 + (COLUMN(K3)-1)*1,FALSE),""))</f>
        <v/>
      </c>
      <c r="CY6" s="94">
        <f>IF(IFERROR(VLOOKUP($A6,'ENTRADA 2023'!$1:$1048576,3 + (COLUMN(L3)-1)*1,FALSE),"")=0,"",IFERROR(VLOOKUP($A6,'ENTRADA 2023'!$1:$1048576,3 + (COLUMN(L3)-1)*1,FALSE),""))</f>
        <v/>
      </c>
      <c r="CZ6" s="95">
        <f>IF(COUNT(CN6:CY6)=0,"",SUM(CN6:CY6))</f>
        <v/>
      </c>
      <c r="DA6" s="94">
        <f>IF(IFERROR(VLOOKUP($A6,'ENTRADA 2024'!$1:$1048576,3 + (COLUMN(A3)-1)*1,FALSE),"")=0,"",IFERROR(VLOOKUP($A6,'ENTRADA 2024'!$1:$1048576,3 + (COLUMN(A3)-1)*1,FALSE),""))</f>
        <v/>
      </c>
      <c r="DB6" s="94">
        <f>IF(IFERROR(VLOOKUP($A6,'ENTRADA 2024'!$1:$1048576,3 + (COLUMN(B3)-1)*1,FALSE),"")=0,"",IFERROR(VLOOKUP($A6,'ENTRADA 2024'!$1:$1048576,3 + (COLUMN(B3)-1)*1,FALSE),""))</f>
        <v/>
      </c>
      <c r="DC6" s="94">
        <f>IF(IFERROR(VLOOKUP($A6,'ENTRADA 2024'!$1:$1048576,3 + (COLUMN(C3)-1)*1,FALSE),"")=0,"",IFERROR(VLOOKUP($A6,'ENTRADA 2024'!$1:$1048576,3 + (COLUMN(C3)-1)*1,FALSE),""))</f>
        <v/>
      </c>
      <c r="DD6" s="94">
        <f>IF(IFERROR(VLOOKUP($A6,'ENTRADA 2024'!$1:$1048576,3 + (COLUMN(D3)-1)*1,FALSE),"")=0,"",IFERROR(VLOOKUP($A6,'ENTRADA 2024'!$1:$1048576,3 + (COLUMN(D3)-1)*1,FALSE),""))</f>
        <v/>
      </c>
      <c r="DE6" s="94">
        <f>IF(IFERROR(VLOOKUP($A6,'ENTRADA 2024'!$1:$1048576,3 + (COLUMN(E3)-1)*1,FALSE),"")=0,"",IFERROR(VLOOKUP($A6,'ENTRADA 2024'!$1:$1048576,3 + (COLUMN(E3)-1)*1,FALSE),""))</f>
        <v/>
      </c>
      <c r="DF6" s="94">
        <f>IF(IFERROR(VLOOKUP($A6,'ENTRADA 2024'!$1:$1048576,3 + (COLUMN(F3)-1)*1,FALSE),"")=0,"",IFERROR(VLOOKUP($A6,'ENTRADA 2024'!$1:$1048576,3 + (COLUMN(F3)-1)*1,FALSE),""))</f>
        <v/>
      </c>
      <c r="DG6" s="94">
        <f>IF(IFERROR(VLOOKUP($A6,'ENTRADA 2024'!$1:$1048576,3 + (COLUMN(G3)-1)*1,FALSE),"")=0,"",IFERROR(VLOOKUP($A6,'ENTRADA 2024'!$1:$1048576,3 + (COLUMN(G3)-1)*1,FALSE),""))</f>
        <v/>
      </c>
      <c r="DH6" s="94">
        <f>IF(IFERROR(VLOOKUP($A6,'ENTRADA 2024'!$1:$1048576,3 + (COLUMN(H3)-1)*1,FALSE),"")=0,"",IFERROR(VLOOKUP($A6,'ENTRADA 2024'!$1:$1048576,3 + (COLUMN(H3)-1)*1,FALSE),""))</f>
        <v/>
      </c>
      <c r="DI6" s="94">
        <f>IF(IFERROR(VLOOKUP($A6,'ENTRADA 2024'!$1:$1048576,3 + (COLUMN(I3)-1)*1,FALSE),"")=0,"",IFERROR(VLOOKUP($A6,'ENTRADA 2024'!$1:$1048576,3 + (COLUMN(I3)-1)*1,FALSE),""))</f>
        <v/>
      </c>
      <c r="DJ6" s="94">
        <f>IF(IFERROR(VLOOKUP($A6,'ENTRADA 2024'!$1:$1048576,3 + (COLUMN(J3)-1)*1,FALSE),"")=0,"",IFERROR(VLOOKUP($A6,'ENTRADA 2024'!$1:$1048576,3 + (COLUMN(J3)-1)*1,FALSE),""))</f>
        <v/>
      </c>
      <c r="DK6" s="94">
        <f>IF(IFERROR(VLOOKUP($A6,'ENTRADA 2024'!$1:$1048576,3 + (COLUMN(K3)-1)*1,FALSE),"")=0,"",IFERROR(VLOOKUP($A6,'ENTRADA 2024'!$1:$1048576,3 + (COLUMN(K3)-1)*1,FALSE),""))</f>
        <v/>
      </c>
      <c r="DL6" s="94">
        <f>IF(IFERROR(VLOOKUP($A6,'ENTRADA 2024'!$1:$1048576,3 + (COLUMN(L3)-1)*1,FALSE),"")=0,"",IFERROR(VLOOKUP($A6,'ENTRADA 2024'!$1:$1048576,3 + (COLUMN(L3)-1)*1,FALSE),""))</f>
        <v/>
      </c>
      <c r="DM6" s="95">
        <f>IF(COUNT(DA6:DL6)=0,"",SUM(DA6:DL6))</f>
        <v/>
      </c>
      <c r="DN6" s="94">
        <f>IF(IFERROR(VLOOKUP($A6,'ENTRADA 2025'!$1:$1048576,3 + (COLUMN(A3)-1)*1,FALSE),"")=0,"",IFERROR(VLOOKUP($A6,'ENTRADA 2025'!$1:$1048576,3 + (COLUMN(A3)-1)*1,FALSE),""))</f>
        <v/>
      </c>
      <c r="DO6" s="94">
        <f>IF(IFERROR(VLOOKUP($A6,'ENTRADA 2025'!$1:$1048576,3 + (COLUMN(B3)-1)*1,FALSE),"")=0,"",IFERROR(VLOOKUP($A6,'ENTRADA 2025'!$1:$1048576,3 + (COLUMN(B3)-1)*1,FALSE),""))</f>
        <v/>
      </c>
      <c r="DP6" s="94">
        <f>IF(IFERROR(VLOOKUP($A6,'ENTRADA 2025'!$1:$1048576,3 + (COLUMN(C3)-1)*1,FALSE),"")=0,"",IFERROR(VLOOKUP($A6,'ENTRADA 2025'!$1:$1048576,3 + (COLUMN(C3)-1)*1,FALSE),""))</f>
        <v/>
      </c>
      <c r="DQ6" s="94">
        <f>IF(IFERROR(VLOOKUP($A6,'ENTRADA 2025'!$1:$1048576,3 + (COLUMN(D3)-1)*1,FALSE),"")=0,"",IFERROR(VLOOKUP($A6,'ENTRADA 2025'!$1:$1048576,3 + (COLUMN(D3)-1)*1,FALSE),""))</f>
        <v/>
      </c>
      <c r="DR6" s="94">
        <f>IF(IFERROR(VLOOKUP($A6,'ENTRADA 2025'!$1:$1048576,3 + (COLUMN(E3)-1)*1,FALSE),"")=0,"",IFERROR(VLOOKUP($A6,'ENTRADA 2025'!$1:$1048576,3 + (COLUMN(E3)-1)*1,FALSE),""))</f>
        <v/>
      </c>
      <c r="DS6" s="94">
        <f>IF(IFERROR(VLOOKUP($A6,'ENTRADA 2025'!$1:$1048576,3 + (COLUMN(F3)-1)*1,FALSE),"")=0,"",IFERROR(VLOOKUP($A6,'ENTRADA 2025'!$1:$1048576,3 + (COLUMN(F3)-1)*1,FALSE),""))</f>
        <v/>
      </c>
      <c r="DT6" s="94">
        <f>IF(IFERROR(VLOOKUP($A6,'ENTRADA 2025'!$1:$1048576,3 + (COLUMN(G3)-1)*1,FALSE),"")=0,"",IFERROR(VLOOKUP($A6,'ENTRADA 2025'!$1:$1048576,3 + (COLUMN(G3)-1)*1,FALSE),""))</f>
        <v/>
      </c>
      <c r="DU6" s="94">
        <f>IF(IFERROR(VLOOKUP($A6,'ENTRADA 2025'!$1:$1048576,3 + (COLUMN(H3)-1)*1,FALSE),"")=0,"",IFERROR(VLOOKUP($A6,'ENTRADA 2025'!$1:$1048576,3 + (COLUMN(H3)-1)*1,FALSE),""))</f>
        <v/>
      </c>
      <c r="DV6" s="94">
        <f>IF(IFERROR(VLOOKUP($A6,'ENTRADA 2025'!$1:$1048576,3 + (COLUMN(I3)-1)*1,FALSE),"")=0,"",IFERROR(VLOOKUP($A6,'ENTRADA 2025'!$1:$1048576,3 + (COLUMN(I3)-1)*1,FALSE),""))</f>
        <v/>
      </c>
      <c r="DW6" s="94">
        <f>IF(IFERROR(VLOOKUP($A6,'ENTRADA 2025'!$1:$1048576,3 + (COLUMN(J3)-1)*1,FALSE),"")=0,"",IFERROR(VLOOKUP($A6,'ENTRADA 2025'!$1:$1048576,3 + (COLUMN(J3)-1)*1,FALSE),""))</f>
        <v/>
      </c>
      <c r="DX6" s="94">
        <f>IF(IFERROR(VLOOKUP($A6,'ENTRADA 2025'!$1:$1048576,3 + (COLUMN(K3)-1)*1,FALSE),"")=0,"",IFERROR(VLOOKUP($A6,'ENTRADA 2025'!$1:$1048576,3 + (COLUMN(K3)-1)*1,FALSE),""))</f>
        <v/>
      </c>
      <c r="DY6" s="94">
        <f>IF(IFERROR(VLOOKUP($A6,'ENTRADA 2025'!$1:$1048576,3 + (COLUMN(L3)-1)*1,FALSE),"")=0,"",IFERROR(VLOOKUP($A6,'ENTRADA 2025'!$1:$1048576,3 + (COLUMN(L3)-1)*1,FALSE),""))</f>
        <v/>
      </c>
      <c r="DZ6" s="95">
        <f>IF(COUNT(DN6:DY6)=0,"",SUM(DN6:DY6))</f>
        <v/>
      </c>
      <c r="EA6" s="94">
        <f>IF(IFERROR(VLOOKUP($A6,'entrada-fornecedor-12-meses-7'!$1:$1048576,3 + (COLUMN(A3)-1)*1,FALSE),"")=0,"",IFERROR(VLOOKUP($A6,'entrada-fornecedor-12-meses-7'!$1:$1048576,3 + (COLUMN(A3)-1)*1,FALSE),""))</f>
        <v/>
      </c>
      <c r="EB6" s="94">
        <f>IF(IFERROR(VLOOKUP($A6,'entrada-fornecedor-12-meses-7'!$1:$1048576,3 + (COLUMN(B3)-1)*1,FALSE),"")=0,"",IFERROR(VLOOKUP($A6,'entrada-fornecedor-12-meses-7'!$1:$1048576,3 + (COLUMN(B3)-1)*1,FALSE),""))</f>
        <v/>
      </c>
      <c r="EC6" s="94">
        <f>IF(IFERROR(VLOOKUP($A6,'entrada-fornecedor-12-meses-7'!$1:$1048576,3 + (COLUMN(C3)-1)*1,FALSE),"")=0,"",IFERROR(VLOOKUP($A6,'entrada-fornecedor-12-meses-7'!$1:$1048576,3 + (COLUMN(C3)-1)*1,FALSE),""))</f>
        <v/>
      </c>
      <c r="ED6" s="94">
        <f>IF(IFERROR(VLOOKUP($A6,'entrada-fornecedor-12-meses-7'!$1:$1048576,3 + (COLUMN(D3)-1)*1,FALSE),"")=0,"",IFERROR(VLOOKUP($A6,'entrada-fornecedor-12-meses-7'!$1:$1048576,3 + (COLUMN(D3)-1)*1,FALSE),""))</f>
        <v/>
      </c>
      <c r="EE6" s="94">
        <f>IF(IFERROR(VLOOKUP($A6,'entrada-fornecedor-12-meses-7'!$1:$1048576,3 + (COLUMN(E3)-1)*1,FALSE),"")=0,"",IFERROR(VLOOKUP($A6,'entrada-fornecedor-12-meses-7'!$1:$1048576,3 + (COLUMN(E3)-1)*1,FALSE),""))</f>
        <v/>
      </c>
      <c r="EF6" s="94">
        <f>IF(IFERROR(VLOOKUP($A6,'entrada-fornecedor-12-meses-7'!$1:$1048576,3 + (COLUMN(F3)-1)*1,FALSE),"")=0,"",IFERROR(VLOOKUP($A6,'entrada-fornecedor-12-meses-7'!$1:$1048576,3 + (COLUMN(F3)-1)*1,FALSE),""))</f>
        <v/>
      </c>
      <c r="EG6" s="94">
        <f>IF(IFERROR(VLOOKUP($A6,'entrada-fornecedor-12-meses-7'!$1:$1048576,3 + (COLUMN(G3)-1)*1,FALSE),"")=0,"",IFERROR(VLOOKUP($A6,'entrada-fornecedor-12-meses-7'!$1:$1048576,3 + (COLUMN(G3)-1)*1,FALSE),""))</f>
        <v/>
      </c>
      <c r="EH6" s="94">
        <f>IF(IFERROR(VLOOKUP($A6,'entrada-fornecedor-12-meses-7'!$1:$1048576,3 + (COLUMN(H3)-1)*1,FALSE),"")=0,"",IFERROR(VLOOKUP($A6,'entrada-fornecedor-12-meses-7'!$1:$1048576,3 + (COLUMN(H3)-1)*1,FALSE),""))</f>
        <v/>
      </c>
      <c r="EI6" s="94">
        <f>IF(IFERROR(VLOOKUP($A6,'entrada-fornecedor-12-meses-7'!$1:$1048576,3 + (COLUMN(I3)-1)*1,FALSE),"")=0,"",IFERROR(VLOOKUP($A6,'entrada-fornecedor-12-meses-7'!$1:$1048576,3 + (COLUMN(I3)-1)*1,FALSE),""))</f>
        <v/>
      </c>
      <c r="EJ6" s="94">
        <f>IF(IFERROR(VLOOKUP($A6,'entrada-fornecedor-12-meses-7'!$1:$1048576,3 + (COLUMN(J3)-1)*1,FALSE),"")=0,"",IFERROR(VLOOKUP($A6,'entrada-fornecedor-12-meses-7'!$1:$1048576,3 + (COLUMN(J3)-1)*1,FALSE),""))</f>
        <v/>
      </c>
      <c r="EK6" s="94">
        <f>IF(IFERROR(VLOOKUP($A6,'entrada-fornecedor-12-meses-7'!$1:$1048576,3 + (COLUMN(K3)-1)*1,FALSE),"")=0,"",IFERROR(VLOOKUP($A6,'entrada-fornecedor-12-meses-7'!$1:$1048576,3 + (COLUMN(K3)-1)*1,FALSE),""))</f>
        <v/>
      </c>
      <c r="EL6" s="94">
        <f>IF(IFERROR(VLOOKUP($A6,'entrada-fornecedor-12-meses-7'!$1:$1048576,3 + (COLUMN(L3)-1)*1,FALSE),"")=0,"",IFERROR(VLOOKUP($A6,'entrada-fornecedor-12-meses-7'!$1:$1048576,3 + (COLUMN(L3)-1)*1,FALSE),""))</f>
        <v/>
      </c>
      <c r="EM6" s="95">
        <f>IF(COUNT(EA6:EL6)=0,"",SUM(EA6:EL6))</f>
        <v/>
      </c>
      <c r="EN6" s="1" t="n"/>
      <c r="EO6" s="96">
        <f>IFERROR(AVERAGEIF('lead-time-compras-7'!B:B,A6,'lead-time-compras-7'!S:S),"")</f>
        <v/>
      </c>
      <c r="EP6" s="96">
        <f>IFERROR(
  AVERAGEIFS(
    'notas-fiscais-entrada-830-7'!H:H,
    'notas-fiscais-entrada-830-7'!O:O, A6,
    'notas-fiscais-entrada-830-7'!E:E, $B$1
  ),
""
)</f>
        <v/>
      </c>
      <c r="EQ6" s="96">
        <f>IFERROR(AVERAGEIF('lead-time-compras-7'!B:B,A6,'lead-time-compras-7'!Q:Q),"")</f>
        <v/>
      </c>
      <c r="ER6" s="97">
        <f>SUMIF('fornecedor-saldo-receber-7'!A:A, A6, 'fornecedor-saldo-receber-7'!L:L)</f>
        <v/>
      </c>
      <c r="ES6" s="97">
        <f>SUMIF('fornecedor-verba-aplicar-7'!A:A, A6, 'fornecedor-verba-aplicar-7'!D:D)</f>
        <v/>
      </c>
      <c r="ET6" s="1" t="n"/>
      <c r="EU6" s="52">
        <f>SUMIF('ANALISE PRODUTO'!F:F, A6, 'ANALISE PRODUTO'!BN:BN)</f>
        <v/>
      </c>
      <c r="EV6" s="52">
        <f>SUMIF('ANALISE PRODUTO'!F:F, A6, 'ANALISE PRODUTO'!BO:BO)</f>
        <v/>
      </c>
      <c r="EW6" s="52">
        <f>SUMIF('ANALISE PRODUTO'!F:F, A6, 'ANALISE PRODUTO'!BP:BP)</f>
        <v/>
      </c>
      <c r="EX6" s="52">
        <f>SUMIF('ANALISE PRODUTO'!F:F, A6, 'ANALISE PRODUTO'!BQ:BQ)</f>
        <v/>
      </c>
      <c r="EY6" s="52">
        <f>SUMIF('ANALISE PRODUTO'!F:F, A6, 'ANALISE PRODUTO'!BR:BR)</f>
        <v/>
      </c>
      <c r="EZ6" s="53">
        <f>SUMIF('ANALISE PRODUTO'!F:F, A6, 'ANALISE PRODUTO'!BS:BS)</f>
        <v/>
      </c>
      <c r="FA6" s="53">
        <f>SUMIF('ANALISE PRODUTO'!F:F, A6, 'ANALISE PRODUTO'!BT:BT)</f>
        <v/>
      </c>
      <c r="FB6" s="53">
        <f>SUMIF('ANALISE PRODUTO'!F:F, A6, 'ANALISE PRODUTO'!BU:BU)</f>
        <v/>
      </c>
      <c r="FC6" s="53">
        <f>SUMIF('ANALISE PRODUTO'!F:F, A6, 'ANALISE PRODUTO'!BV:BV)</f>
        <v/>
      </c>
      <c r="FD6" s="53">
        <f>SUMIF('ANALISE PRODUTO'!F:F, A6, 'ANALISE PRODUTO'!BW:BW)</f>
        <v/>
      </c>
      <c r="FE6" s="41">
        <f>SUMIF('ANALISE PRODUTO'!F:F, A6, 'ANALISE PRODUTO'!CB:CB)</f>
        <v/>
      </c>
      <c r="FF6" s="41">
        <f>SUMIF('ANALISE PRODUTO'!F:F, A6, 'ANALISE PRODUTO'!CC:CC)</f>
        <v/>
      </c>
      <c r="FG6" s="1" t="n"/>
      <c r="FH6" s="45">
        <f>IF(IFERROR(VLOOKUP($A6,'VENDA 2023'!$1:$1048576,4 + (COLUMN(A3)-1)*2,FALSE),"")=0,"",IFERROR(VLOOKUP($A6,'VENDA 2023'!$1:$1048576,4 + (COLUMN(A3)-1)*2,FALSE),""))</f>
        <v/>
      </c>
      <c r="FI6" s="45">
        <f>IF(IFERROR(VLOOKUP($A6,'VENDA 2023'!$1:$1048576,4 + (COLUMN(B3)-1)*2,FALSE),"")=0,"",IFERROR(VLOOKUP($A6,'VENDA 2023'!$1:$1048576,4 + (COLUMN(B3)-1)*2,FALSE),""))</f>
        <v/>
      </c>
      <c r="FJ6" s="45">
        <f>IF(IFERROR(VLOOKUP($A6,'VENDA 2023'!$1:$1048576,4 + (COLUMN(C3)-1)*2,FALSE),"")=0,"",IFERROR(VLOOKUP($A6,'VENDA 2023'!$1:$1048576,4 + (COLUMN(C3)-1)*2,FALSE),""))</f>
        <v/>
      </c>
      <c r="FK6" s="45">
        <f>IF(IFERROR(VLOOKUP($A6,'VENDA 2023'!$1:$1048576,4 + (COLUMN(D3)-1)*2,FALSE),"")=0,"",IFERROR(VLOOKUP($A6,'VENDA 2023'!$1:$1048576,4 + (COLUMN(D3)-1)*2,FALSE),""))</f>
        <v/>
      </c>
      <c r="FL6" s="45">
        <f>IF(IFERROR(VLOOKUP($A6,'VENDA 2023'!$1:$1048576,4 + (COLUMN(E3)-1)*2,FALSE),"")=0,"",IFERROR(VLOOKUP($A6,'VENDA 2023'!$1:$1048576,4 + (COLUMN(E3)-1)*2,FALSE),""))</f>
        <v/>
      </c>
      <c r="FM6" s="45">
        <f>IF(IFERROR(VLOOKUP($A6,'VENDA 2023'!$1:$1048576,4 + (COLUMN(F3)-1)*2,FALSE),"")=0,"",IFERROR(VLOOKUP($A6,'VENDA 2023'!$1:$1048576,4 + (COLUMN(F3)-1)*2,FALSE),""))</f>
        <v/>
      </c>
      <c r="FN6" s="45">
        <f>IF(IFERROR(VLOOKUP($A6,'VENDA 2023'!$1:$1048576,4 + (COLUMN(G3)-1)*2,FALSE),"")=0,"",IFERROR(VLOOKUP($A6,'VENDA 2023'!$1:$1048576,4 + (COLUMN(G3)-1)*2,FALSE),""))</f>
        <v/>
      </c>
      <c r="FO6" s="45">
        <f>IF(IFERROR(VLOOKUP($A6,'VENDA 2023'!$1:$1048576,4 + (COLUMN(H3)-1)*2,FALSE),"")=0,"",IFERROR(VLOOKUP($A6,'VENDA 2023'!$1:$1048576,4 + (COLUMN(H3)-1)*2,FALSE),""))</f>
        <v/>
      </c>
      <c r="FP6" s="45">
        <f>IF(IFERROR(VLOOKUP($A6,'VENDA 2023'!$1:$1048576,4 + (COLUMN(I3)-1)*2,FALSE),"")=0,"",IFERROR(VLOOKUP($A6,'VENDA 2023'!$1:$1048576,4 + (COLUMN(I3)-1)*2,FALSE),""))</f>
        <v/>
      </c>
      <c r="FQ6" s="45">
        <f>IF(IFERROR(VLOOKUP($A6,'VENDA 2023'!$1:$1048576,4 + (COLUMN(J3)-1)*2,FALSE),"")=0,"",IFERROR(VLOOKUP($A6,'VENDA 2023'!$1:$1048576,4 + (COLUMN(J3)-1)*2,FALSE),""))</f>
        <v/>
      </c>
      <c r="FR6" s="45">
        <f>IF(IFERROR(VLOOKUP($A6,'VENDA 2023'!$1:$1048576,4 + (COLUMN(K3)-1)*2,FALSE),"")=0,"",IFERROR(VLOOKUP($A6,'VENDA 2023'!$1:$1048576,4 + (COLUMN(K3)-1)*2,FALSE),""))</f>
        <v/>
      </c>
      <c r="FS6" s="45">
        <f>IF(IFERROR(VLOOKUP($A6,'VENDA 2023'!$1:$1048576,4 + (COLUMN(L3)-1)*2,FALSE),"")=0,"",IFERROR(VLOOKUP($A6,'VENDA 2023'!$1:$1048576,4 + (COLUMN(L3)-1)*2,FALSE),""))</f>
        <v/>
      </c>
      <c r="FT6" s="12">
        <f>IF(COUNT(FH6:FS6)=0,"",SUM(FH6:FS6))</f>
        <v/>
      </c>
      <c r="FU6" s="45">
        <f>IF(IFERROR(VLOOKUP($A6,'VENDA 2024'!$1:$1048576,4 + (COLUMN(A3)-1)*2,FALSE),"")=0,"",IFERROR(VLOOKUP($A6,'VENDA 2024'!$1:$1048576,4 + (COLUMN(A3)-1)*2,FALSE),""))</f>
        <v/>
      </c>
      <c r="FV6" s="45">
        <f>IF(IFERROR(VLOOKUP($A6,'VENDA 2024'!$1:$1048576,4 + (COLUMN(B3)-1)*2,FALSE),"")=0,"",IFERROR(VLOOKUP($A6,'VENDA 2024'!$1:$1048576,4 + (COLUMN(B3)-1)*2,FALSE),""))</f>
        <v/>
      </c>
      <c r="FW6" s="45">
        <f>IF(IFERROR(VLOOKUP($A6,'VENDA 2024'!$1:$1048576,4 + (COLUMN(C3)-1)*2,FALSE),"")=0,"",IFERROR(VLOOKUP($A6,'VENDA 2024'!$1:$1048576,4 + (COLUMN(C3)-1)*2,FALSE),""))</f>
        <v/>
      </c>
      <c r="FX6" s="45">
        <f>IF(IFERROR(VLOOKUP($A6,'VENDA 2024'!$1:$1048576,4 + (COLUMN(D3)-1)*2,FALSE),"")=0,"",IFERROR(VLOOKUP($A6,'VENDA 2024'!$1:$1048576,4 + (COLUMN(D3)-1)*2,FALSE),""))</f>
        <v/>
      </c>
      <c r="FY6" s="45">
        <f>IF(IFERROR(VLOOKUP($A6,'VENDA 2024'!$1:$1048576,4 + (COLUMN(E3)-1)*2,FALSE),"")=0,"",IFERROR(VLOOKUP($A6,'VENDA 2024'!$1:$1048576,4 + (COLUMN(E3)-1)*2,FALSE),""))</f>
        <v/>
      </c>
      <c r="FZ6" s="45">
        <f>IF(IFERROR(VLOOKUP($A6,'VENDA 2024'!$1:$1048576,4 + (COLUMN(F3)-1)*2,FALSE),"")=0,"",IFERROR(VLOOKUP($A6,'VENDA 2024'!$1:$1048576,4 + (COLUMN(F3)-1)*2,FALSE),""))</f>
        <v/>
      </c>
      <c r="GA6" s="45">
        <f>IF(IFERROR(VLOOKUP($A6,'VENDA 2024'!$1:$1048576,4 + (COLUMN(G3)-1)*2,FALSE),"")=0,"",IFERROR(VLOOKUP($A6,'VENDA 2024'!$1:$1048576,4 + (COLUMN(G3)-1)*2,FALSE),""))</f>
        <v/>
      </c>
      <c r="GB6" s="45">
        <f>IF(IFERROR(VLOOKUP($A6,'VENDA 2024'!$1:$1048576,4 + (COLUMN(H3)-1)*2,FALSE),"")=0,"",IFERROR(VLOOKUP($A6,'VENDA 2024'!$1:$1048576,4 + (COLUMN(H3)-1)*2,FALSE),""))</f>
        <v/>
      </c>
      <c r="GC6" s="45">
        <f>IF(IFERROR(VLOOKUP($A6,'VENDA 2024'!$1:$1048576,4 + (COLUMN(I3)-1)*2,FALSE),"")=0,"",IFERROR(VLOOKUP($A6,'VENDA 2024'!$1:$1048576,4 + (COLUMN(I3)-1)*2,FALSE),""))</f>
        <v/>
      </c>
      <c r="GD6" s="45">
        <f>IF(IFERROR(VLOOKUP($A6,'VENDA 2024'!$1:$1048576,4 + (COLUMN(J3)-1)*2,FALSE),"")=0,"",IFERROR(VLOOKUP($A6,'VENDA 2024'!$1:$1048576,4 + (COLUMN(J3)-1)*2,FALSE),""))</f>
        <v/>
      </c>
      <c r="GE6" s="45">
        <f>IF(IFERROR(VLOOKUP($A6,'VENDA 2024'!$1:$1048576,4 + (COLUMN(K3)-1)*2,FALSE),"")=0,"",IFERROR(VLOOKUP($A6,'VENDA 2024'!$1:$1048576,4 + (COLUMN(K3)-1)*2,FALSE),""))</f>
        <v/>
      </c>
      <c r="GF6" s="45">
        <f>IF(IFERROR(VLOOKUP($A6,'VENDA 2024'!$1:$1048576,4 + (COLUMN(L3)-1)*2,FALSE),"")=0,"",IFERROR(VLOOKUP($A6,'VENDA 2024'!$1:$1048576,4 + (COLUMN(L3)-1)*2,FALSE),""))</f>
        <v/>
      </c>
      <c r="GG6" s="12">
        <f>IF(COUNT(FU6:GF6)=0,"",SUM(FU6:GF6))</f>
        <v/>
      </c>
      <c r="GH6" s="45">
        <f>IF(IFERROR(VLOOKUP($A6,'venda-fornecedor-12-meses-7'!$1:$1048576,5 + (COLUMN(A3)-1)*2,FALSE),"")=0,"",IFERROR(VLOOKUP($A6,'venda-fornecedor-12-meses-7'!$1:$1048576,5 + (COLUMN(A3)-1)*2,FALSE),""))</f>
        <v/>
      </c>
      <c r="GI6" s="45">
        <f>IF(IFERROR(VLOOKUP($A6,'venda-fornecedor-12-meses-7'!$1:$1048576,5 + (COLUMN(B3)-1)*2,FALSE),"")=0,"",IFERROR(VLOOKUP($A6,'venda-fornecedor-12-meses-7'!$1:$1048576,5 + (COLUMN(B3)-1)*2,FALSE),""))</f>
        <v/>
      </c>
      <c r="GJ6" s="45">
        <f>IF(IFERROR(VLOOKUP($A6,'venda-fornecedor-12-meses-7'!$1:$1048576,5 + (COLUMN(C3)-1)*2,FALSE),"")=0,"",IFERROR(VLOOKUP($A6,'venda-fornecedor-12-meses-7'!$1:$1048576,5 + (COLUMN(C3)-1)*2,FALSE),""))</f>
        <v/>
      </c>
      <c r="GK6" s="45">
        <f>IF(IFERROR(VLOOKUP($A6,'venda-fornecedor-12-meses-7'!$1:$1048576,5 + (COLUMN(D3)-1)*2,FALSE),"")=0,"",IFERROR(VLOOKUP($A6,'venda-fornecedor-12-meses-7'!$1:$1048576,5 + (COLUMN(D3)-1)*2,FALSE),""))</f>
        <v/>
      </c>
      <c r="GL6" s="45">
        <f>IF(IFERROR(VLOOKUP($A6,'venda-fornecedor-12-meses-7'!$1:$1048576,5 + (COLUMN(E3)-1)*2,FALSE),"")=0,"",IFERROR(VLOOKUP($A6,'venda-fornecedor-12-meses-7'!$1:$1048576,5 + (COLUMN(E3)-1)*2,FALSE),""))</f>
        <v/>
      </c>
      <c r="GM6" s="45">
        <f>IF(IFERROR(VLOOKUP($A6,'venda-fornecedor-12-meses-7'!$1:$1048576,5 + (COLUMN(F3)-1)*2,FALSE),"")=0,"",IFERROR(VLOOKUP($A6,'venda-fornecedor-12-meses-7'!$1:$1048576,5 + (COLUMN(F3)-1)*2,FALSE),""))</f>
        <v/>
      </c>
      <c r="GN6" s="45">
        <f>IF(IFERROR(VLOOKUP($A6,'venda-fornecedor-12-meses-7'!$1:$1048576,5 + (COLUMN(G3)-1)*2,FALSE),"")=0,"",IFERROR(VLOOKUP($A6,'venda-fornecedor-12-meses-7'!$1:$1048576,5 + (COLUMN(G3)-1)*2,FALSE),""))</f>
        <v/>
      </c>
      <c r="GO6" s="45">
        <f>IF(IFERROR(VLOOKUP($A6,'venda-fornecedor-12-meses-7'!$1:$1048576,5 + (COLUMN(H3)-1)*2,FALSE),"")=0,"",IFERROR(VLOOKUP($A6,'venda-fornecedor-12-meses-7'!$1:$1048576,5 + (COLUMN(H3)-1)*2,FALSE),""))</f>
        <v/>
      </c>
      <c r="GP6" s="45">
        <f>IF(IFERROR(VLOOKUP($A6,'venda-fornecedor-12-meses-7'!$1:$1048576,5 + (COLUMN(I3)-1)*2,FALSE),"")=0,"",IFERROR(VLOOKUP($A6,'venda-fornecedor-12-meses-7'!$1:$1048576,5 + (COLUMN(I3)-1)*2,FALSE),""))</f>
        <v/>
      </c>
      <c r="GQ6" s="45">
        <f>IF(IFERROR(VLOOKUP($A6,'venda-fornecedor-12-meses-7'!$1:$1048576,5 + (COLUMN(J3)-1)*2,FALSE),"")=0,"",IFERROR(VLOOKUP($A6,'venda-fornecedor-12-meses-7'!$1:$1048576,5 + (COLUMN(J3)-1)*2,FALSE),""))</f>
        <v/>
      </c>
      <c r="GR6" s="45">
        <f>IF(IFERROR(VLOOKUP($A6,'venda-fornecedor-12-meses-7'!$1:$1048576,5 + (COLUMN(K3)-1)*2,FALSE),"")=0,"",IFERROR(VLOOKUP($A6,'venda-fornecedor-12-meses-7'!$1:$1048576,5 + (COLUMN(K3)-1)*2,FALSE),""))</f>
        <v/>
      </c>
      <c r="GS6" s="45">
        <f>IF(IFERROR(VLOOKUP($A6,'venda-fornecedor-12-meses-7'!$1:$1048576,5 + (COLUMN(L3)-1)*2,FALSE),"")=0,"",IFERROR(VLOOKUP($A6,'venda-fornecedor-12-meses-7'!$1:$1048576,5 + (COLUMN(L3)-1)*2,FALSE),""))</f>
        <v/>
      </c>
      <c r="GT6" s="12">
        <f>IF(COUNT(GH6:GS6)=0,"",SUM(GH6:GS6))</f>
        <v/>
      </c>
    </row>
    <row r="7">
      <c r="A7" s="85" t="n">
        <v>36138</v>
      </c>
      <c r="B7" s="85">
        <f>VLOOKUP(A7,'FORNECEDORES X COMPRADOR'!$A:$D,4,0)</f>
        <v/>
      </c>
      <c r="C7" s="85">
        <f>VLOOKUP(A7,'FORNECEDORES X COMPRADOR'!$A:$E,5,0)</f>
        <v/>
      </c>
      <c r="D7" s="40">
        <f>IFERROR(AVERAGEIF('ANALISE PRODUTO'!F:F,A7,'ANALISE PRODUTO'!BE:BE),"")</f>
        <v/>
      </c>
      <c r="E7" s="40">
        <f>IFERROR(AVERAGEIF('ANALISE PRODUTO'!F:F,A7,'ANALISE PRODUTO'!BF:BF),"")</f>
        <v/>
      </c>
      <c r="F7" s="47">
        <f t="array" ref="F7">IFERROR(
  IF(
    SUMPRODUCT(
      IFERROR(--('ANALISE PRODUTO'!$F$3:$F$10000=A7),0) *
      IFERROR(--'ANALISE PRODUTO'!$AJ$3:$AJ$10000,0)
    )=0,
    "",
    SUMPRODUCT(
      IFERROR(--('ANALISE PRODUTO'!$F$3:$F$10000=A7),0) *
      IFERROR(--'ANALISE PRODUTO'!$AN$3:$AN$10000,0)
    ) /
    SUMPRODUCT(
      IFERROR(--('ANALISE PRODUTO'!$F$3:$F$10000=A7),0) *
      IFERROR(--'ANALISE PRODUTO'!$AJ$3:$AJ$10000,0)
    )
  ),
  ""
)</f>
        <v/>
      </c>
      <c r="G7" s="47">
        <f t="array" ref="G7">IFERROR(
  IF(
    SUMPRODUCT(
      IFERROR(--('ANALISE PRODUTO'!$F$3:$F$10000=A7),0) *
      IFERROR(--'ANALISE PRODUTO'!$AJ$3:$AJ$10000,0)
    )=0,
    "",
    SUMPRODUCT(
      IFERROR(--('ANALISE PRODUTO'!$F$3:$F$10000=A7),0) *
      IFERROR(--'ANALISE PRODUTO'!$AO$3:$AO$10000,0)
    ) /
    SUMPRODUCT(
      IFERROR(--('ANALISE PRODUTO'!$F$3:$F$10000=A7),0) *
      IFERROR(--'ANALISE PRODUTO'!$AJ$3:$AJ$10000,0)
    )
  ),
  ""
)</f>
        <v/>
      </c>
      <c r="H7" s="86" t="n">
        <v>60</v>
      </c>
      <c r="I7" s="86" t="n">
        <v>90</v>
      </c>
      <c r="J7" s="87">
        <f>SUMIF('ANALISE PRODUTO'!F:F, A7, 'ANALISE PRODUTO'!AP:AP)</f>
        <v/>
      </c>
      <c r="K7" s="88">
        <f>SUMIF('ANALISE PRODUTO'!F:F, A7, 'ANALISE PRODUTO'!AN:AN)</f>
        <v/>
      </c>
      <c r="L7" s="40">
        <f>SUMIF('ANALISE PRODUTO'!F:F, A7, 'ANALISE PRODUTO'!BB:BB)</f>
        <v/>
      </c>
      <c r="M7" s="40">
        <f>SUMIF('ANALISE PRODUTO'!F:F, A7, 'ANALISE PRODUTO'!BC:BC)</f>
        <v/>
      </c>
      <c r="N7" s="40">
        <f>SUMIF('ANALISE PRODUTO'!F:F, A7, 'ANALISE PRODUTO'!BD:BD)</f>
        <v/>
      </c>
      <c r="O7" s="40">
        <f>SUMIF('ANALISE PRODUTO'!F:F, A7, 'ANALISE PRODUTO'!BA:BA)</f>
        <v/>
      </c>
      <c r="P7" s="40">
        <f>IF(J7=0, 0, IF(O7/J7=0, 0, O7/J7))</f>
        <v/>
      </c>
      <c r="Q7" s="40">
        <f>IF(J7=0, 0, IF(L7/J7=0, 0, L7/J7))</f>
        <v/>
      </c>
      <c r="R7" s="89">
        <f>SUMIF('ANALISE PRODUTO'!F:F, A7, 'ANALISE PRODUTO'!BJ:BJ)</f>
        <v/>
      </c>
      <c r="S7" s="89">
        <f>SUMIF('ANALISE PRODUTO'!F:F, A7, 'ANALISE PRODUTO'!BK:BK)</f>
        <v/>
      </c>
      <c r="T7" s="89">
        <f>SUMIF('ANALISE PRODUTO'!F:F, A7, 'ANALISE PRODUTO'!BL:BL)</f>
        <v/>
      </c>
      <c r="U7" s="89">
        <f>SUMIFS('ANALISE PRODUTO'!BI:BI, 'ANALISE PRODUTO'!F:F, A7)</f>
        <v/>
      </c>
      <c r="V7" s="89">
        <f>IF(C7="DESCONTINUADO", 0, IF(J7=0, 0, IF(U7/J7=0, 0, U7/J7)))</f>
        <v/>
      </c>
      <c r="W7" s="89">
        <f>IF(OR(C7="DESCONTINUADO", J7=0), 0, IFERROR((S7+T7)/J7, 0))</f>
        <v/>
      </c>
      <c r="X7" s="59">
        <f>COUNTIF('ANALISE PRODUTO'!F:F, A7)</f>
        <v/>
      </c>
      <c r="Y7" s="60">
        <f>COUNTIFS('ANALISE PRODUTO'!F:F, A7, 'ANALISE PRODUTO'!S:S, "S")</f>
        <v/>
      </c>
      <c r="Z7" s="61">
        <f>X7-Y7</f>
        <v/>
      </c>
      <c r="AA7" s="88">
        <f>IFERROR(IF(COUNTIF('contas-pagas-fornecedor-7'!$C:$C,B7)&gt;1,
   AVERAGEIF('contas-pagas-fornecedor-7'!$C:$C,B7,'contas-pagas-fornecedor-7'!$I:$I),
   VLOOKUP(B7,'contas-pagas-fornecedor-7'!$C:$Q,7,FALSE)), "")</f>
        <v/>
      </c>
      <c r="AB7" s="88">
        <f t="array" ref="AB7">IFERROR(
  INDEX('fornecedor-venda-por-filial-ger'!J:J,
    MATCH(1,
      ('fornecedor-venda-por-filial-ger'!A:A=A7) *
      ('fornecedor-venda-por-filial-ger'!B:B=$B$1),
    0)
  ),
"")</f>
        <v/>
      </c>
      <c r="AC7" s="90">
        <f t="array" ref="AC7">IFERROR(
  INDEX('fornecedor-venda-por-filial-ger'!O:O,
    MATCH(1,
      ('fornecedor-venda-por-filial-ger'!A:A=A7) *
      ('fornecedor-venda-por-filial-ger'!B:B=$B$1),
    0)
  ),
"")</f>
        <v/>
      </c>
      <c r="AD7" s="90">
        <f>IFERROR(VLOOKUP(A7,'venda-fornecedor-12-meses-7'!A:AC,3,0),"")</f>
        <v/>
      </c>
      <c r="AE7" s="87">
        <f t="array" ref="AE7">IFERROR(
  INDEX('fornecedor-venda-por-filial-ger'!N:N,
    MATCH(1,
      ('fornecedor-venda-por-filial-ger'!A:A=A7) *
      ('fornecedor-venda-por-filial-ger'!B:B=$B$1),
    0)
  ),
"")</f>
        <v/>
      </c>
      <c r="AF7" s="87">
        <f>IF(J7&lt;=0,"100,00%",IFERROR(AD7/AE7,1))</f>
        <v/>
      </c>
      <c r="AG7" s="64">
        <f t="array" ref="AG7">IFERROR(
  INDEX('fornecedor-venda-por-filial-ger'!L:L,
    MATCH(1,
      ('fornecedor-venda-por-filial-ger'!A:A=A7)*
      ('fornecedor-venda-por-filial-ger'!B:B=$B$1),
    0)
  )/100,
"")</f>
        <v/>
      </c>
      <c r="AH7" s="64">
        <f t="array" ref="AH7">IFERROR(
  INDEX('fornecedor-venda-por-filial-ger'!S:S,
    MATCH(1,
      ('fornecedor-venda-por-filial-ger'!A:A=A7) *
      ('fornecedor-venda-por-filial-ger'!B:B=$B$1),
    0)
  )/100,
"")</f>
        <v/>
      </c>
      <c r="AI7" s="64">
        <f>IFERROR(IF(OR(AH7="",AG7=""),"",IF(J7=0,0,AH7-AG7)),"")</f>
        <v/>
      </c>
      <c r="AJ7" s="91">
        <f t="array" ref="AJ7">IF(MAX(IF('ANALISE PRODUTO'!F:F=A7,'ANALISE PRODUTO'!AD:AD))=0,"SEM ENTRADA",MAX(IF('ANALISE PRODUTO'!F:F=A7,'ANALISE PRODUTO'!AD:AD)))</f>
        <v/>
      </c>
      <c r="AK7" s="39" t="n"/>
      <c r="AL7" s="92">
        <f>IF(IFERROR(VLOOKUP($A7,'VENDA 2023'!$1:$1048576,3 + (COLUMN(A4)-1)*2,FALSE),"")=0,"",IFERROR(VLOOKUP($A7,'VENDA 2023'!$1:$1048576,3 + (COLUMN(A4)-1)*2,FALSE),""))</f>
        <v/>
      </c>
      <c r="AM7" s="92">
        <f>IF(IFERROR(VLOOKUP($A7,'VENDA 2023'!$1:$1048576,3 + (COLUMN(B4)-1)*2,FALSE),"")=0,"",IFERROR(VLOOKUP($A7,'VENDA 2023'!$1:$1048576,3 + (COLUMN(B4)-1)*2,FALSE),""))</f>
        <v/>
      </c>
      <c r="AN7" s="92">
        <f>IF(IFERROR(VLOOKUP($A7,'VENDA 2023'!$1:$1048576,3 + (COLUMN(C4)-1)*2,FALSE),"")=0,"",IFERROR(VLOOKUP($A7,'VENDA 2023'!$1:$1048576,3 + (COLUMN(C4)-1)*2,FALSE),""))</f>
        <v/>
      </c>
      <c r="AO7" s="92">
        <f>IF(IFERROR(VLOOKUP($A7,'VENDA 2023'!$1:$1048576,3 + (COLUMN(D4)-1)*2,FALSE),"")=0,"",IFERROR(VLOOKUP($A7,'VENDA 2023'!$1:$1048576,3 + (COLUMN(D4)-1)*2,FALSE),""))</f>
        <v/>
      </c>
      <c r="AP7" s="92">
        <f>IF(IFERROR(VLOOKUP($A7,'VENDA 2023'!$1:$1048576,3 + (COLUMN(E4)-1)*2,FALSE),"")=0,"",IFERROR(VLOOKUP($A7,'VENDA 2023'!$1:$1048576,3 + (COLUMN(E4)-1)*2,FALSE),""))</f>
        <v/>
      </c>
      <c r="AQ7" s="92">
        <f>IF(IFERROR(VLOOKUP($A7,'VENDA 2023'!$1:$1048576,3 + (COLUMN(F4)-1)*2,FALSE),"")=0,"",IFERROR(VLOOKUP($A7,'VENDA 2023'!$1:$1048576,3 + (COLUMN(F4)-1)*2,FALSE),""))</f>
        <v/>
      </c>
      <c r="AR7" s="92">
        <f>IF(IFERROR(VLOOKUP($A7,'VENDA 2023'!$1:$1048576,3 + (COLUMN(G4)-1)*2,FALSE),"")=0,"",IFERROR(VLOOKUP($A7,'VENDA 2023'!$1:$1048576,3 + (COLUMN(G4)-1)*2,FALSE),""))</f>
        <v/>
      </c>
      <c r="AS7" s="92">
        <f>IF(IFERROR(VLOOKUP($A7,'VENDA 2023'!$1:$1048576,3 + (COLUMN(H4)-1)*2,FALSE),"")=0,"",IFERROR(VLOOKUP($A7,'VENDA 2023'!$1:$1048576,3 + (COLUMN(H4)-1)*2,FALSE),""))</f>
        <v/>
      </c>
      <c r="AT7" s="92">
        <f>IF(IFERROR(VLOOKUP($A7,'VENDA 2023'!$1:$1048576,3 + (COLUMN(I4)-1)*2,FALSE),"")=0,"",IFERROR(VLOOKUP($A7,'VENDA 2023'!$1:$1048576,3 + (COLUMN(I4)-1)*2,FALSE),""))</f>
        <v/>
      </c>
      <c r="AU7" s="92">
        <f>IF(IFERROR(VLOOKUP($A7,'VENDA 2023'!$1:$1048576,3 + (COLUMN(J4)-1)*2,FALSE),"")=0,"",IFERROR(VLOOKUP($A7,'VENDA 2023'!$1:$1048576,3 + (COLUMN(J4)-1)*2,FALSE),""))</f>
        <v/>
      </c>
      <c r="AV7" s="92">
        <f>IF(IFERROR(VLOOKUP($A7,'VENDA 2023'!$1:$1048576,3 + (COLUMN(K4)-1)*2,FALSE),"")=0,"",IFERROR(VLOOKUP($A7,'VENDA 2023'!$1:$1048576,3 + (COLUMN(K4)-1)*2,FALSE),""))</f>
        <v/>
      </c>
      <c r="AW7" s="92">
        <f>IF(IFERROR(VLOOKUP($A7,'VENDA 2023'!$1:$1048576,3 + (COLUMN(L4)-1)*2,FALSE),"")=0,"",IFERROR(VLOOKUP($A7,'VENDA 2023'!$1:$1048576,3 + (COLUMN(L4)-1)*2,FALSE),""))</f>
        <v/>
      </c>
      <c r="AX7" s="93">
        <f>IF(COUNT(AL7:AW7)=0,"",SUM(AL7:AW7))</f>
        <v/>
      </c>
      <c r="AY7" s="92">
        <f>IF(IFERROR(VLOOKUP($A7,'VENDA 2024'!$1:$1048576,3 + (COLUMN(A4)-1)*2,FALSE),"")=0,"",IFERROR(VLOOKUP($A7,'VENDA 2024'!$1:$1048576,3 + (COLUMN(A4)-1)*2,FALSE),""))</f>
        <v/>
      </c>
      <c r="AZ7" s="92">
        <f>IF(IFERROR(VLOOKUP($A7,'VENDA 2024'!$1:$1048576,3 + (COLUMN(B4)-1)*2,FALSE),"")=0,"",IFERROR(VLOOKUP($A7,'VENDA 2024'!$1:$1048576,3 + (COLUMN(B4)-1)*2,FALSE),""))</f>
        <v/>
      </c>
      <c r="BA7" s="92">
        <f>IF(IFERROR(VLOOKUP($A7,'VENDA 2024'!$1:$1048576,3 + (COLUMN(C4)-1)*2,FALSE),"")=0,"",IFERROR(VLOOKUP($A7,'VENDA 2024'!$1:$1048576,3 + (COLUMN(C4)-1)*2,FALSE),""))</f>
        <v/>
      </c>
      <c r="BB7" s="92">
        <f>IF(IFERROR(VLOOKUP($A7,'VENDA 2024'!$1:$1048576,3 + (COLUMN(D4)-1)*2,FALSE),"")=0,"",IFERROR(VLOOKUP($A7,'VENDA 2024'!$1:$1048576,3 + (COLUMN(D4)-1)*2,FALSE),""))</f>
        <v/>
      </c>
      <c r="BC7" s="92">
        <f>IF(IFERROR(VLOOKUP($A7,'VENDA 2024'!$1:$1048576,3 + (COLUMN(E4)-1)*2,FALSE),"")=0,"",IFERROR(VLOOKUP($A7,'VENDA 2024'!$1:$1048576,3 + (COLUMN(E4)-1)*2,FALSE),""))</f>
        <v/>
      </c>
      <c r="BD7" s="92">
        <f>IF(IFERROR(VLOOKUP($A7,'VENDA 2024'!$1:$1048576,3 + (COLUMN(F4)-1)*2,FALSE),"")=0,"",IFERROR(VLOOKUP($A7,'VENDA 2024'!$1:$1048576,3 + (COLUMN(F4)-1)*2,FALSE),""))</f>
        <v/>
      </c>
      <c r="BE7" s="92">
        <f>IF(IFERROR(VLOOKUP($A7,'VENDA 2024'!$1:$1048576,3 + (COLUMN(G4)-1)*2,FALSE),"")=0,"",IFERROR(VLOOKUP($A7,'VENDA 2024'!$1:$1048576,3 + (COLUMN(G4)-1)*2,FALSE),""))</f>
        <v/>
      </c>
      <c r="BF7" s="92">
        <f>IF(IFERROR(VLOOKUP($A7,'VENDA 2024'!$1:$1048576,3 + (COLUMN(H4)-1)*2,FALSE),"")=0,"",IFERROR(VLOOKUP($A7,'VENDA 2024'!$1:$1048576,3 + (COLUMN(H4)-1)*2,FALSE),""))</f>
        <v/>
      </c>
      <c r="BG7" s="92">
        <f>IF(IFERROR(VLOOKUP($A7,'VENDA 2024'!$1:$1048576,3 + (COLUMN(I4)-1)*2,FALSE),"")=0,"",IFERROR(VLOOKUP($A7,'VENDA 2024'!$1:$1048576,3 + (COLUMN(I4)-1)*2,FALSE),""))</f>
        <v/>
      </c>
      <c r="BH7" s="92">
        <f>IF(IFERROR(VLOOKUP($A7,'VENDA 2024'!$1:$1048576,3 + (COLUMN(J4)-1)*2,FALSE),"")=0,"",IFERROR(VLOOKUP($A7,'VENDA 2024'!$1:$1048576,3 + (COLUMN(J4)-1)*2,FALSE),""))</f>
        <v/>
      </c>
      <c r="BI7" s="92">
        <f>IF(IFERROR(VLOOKUP($A7,'VENDA 2024'!$1:$1048576,3 + (COLUMN(K4)-1)*2,FALSE),"")=0,"",IFERROR(VLOOKUP($A7,'VENDA 2024'!$1:$1048576,3 + (COLUMN(K4)-1)*2,FALSE),""))</f>
        <v/>
      </c>
      <c r="BJ7" s="92">
        <f>IF(IFERROR(VLOOKUP($A7,'VENDA 2024'!$1:$1048576,3 + (COLUMN(L4)-1)*2,FALSE),"")=0,"",IFERROR(VLOOKUP($A7,'VENDA 2024'!$1:$1048576,3 + (COLUMN(L4)-1)*2,FALSE),""))</f>
        <v/>
      </c>
      <c r="BK7" s="93">
        <f>IF(COUNT(AY7:BJ7)=0,"",SUM(AY7:BJ7))</f>
        <v/>
      </c>
      <c r="BL7" s="92">
        <f>IF(IFERROR(VLOOKUP($A7,'VENDA 2025'!$1:$1048576,3 + (COLUMN(A4)-1)*2,FALSE),"")=0,"",IFERROR(VLOOKUP($A7,'VENDA 2025'!$1:$1048576,3 + (COLUMN(A4)-1)*2,FALSE),""))</f>
        <v/>
      </c>
      <c r="BM7" s="92">
        <f>IF(IFERROR(VLOOKUP($A7,'VENDA 2025'!$1:$1048576,3 + (COLUMN(B4)-1)*2,FALSE),"")=0,"",IFERROR(VLOOKUP($A7,'VENDA 2025'!$1:$1048576,3 + (COLUMN(B4)-1)*2,FALSE),""))</f>
        <v/>
      </c>
      <c r="BN7" s="92">
        <f>IF(IFERROR(VLOOKUP($A7,'VENDA 2025'!$1:$1048576,3 + (COLUMN(C4)-1)*2,FALSE),"")=0,"",IFERROR(VLOOKUP($A7,'VENDA 2025'!$1:$1048576,3 + (COLUMN(C4)-1)*2,FALSE),""))</f>
        <v/>
      </c>
      <c r="BO7" s="92">
        <f>IF(IFERROR(VLOOKUP($A7,'VENDA 2025'!$1:$1048576,3 + (COLUMN(D4)-1)*2,FALSE),"")=0,"",IFERROR(VLOOKUP($A7,'VENDA 2025'!$1:$1048576,3 + (COLUMN(D4)-1)*2,FALSE),""))</f>
        <v/>
      </c>
      <c r="BP7" s="92">
        <f>IF(IFERROR(VLOOKUP($A7,'VENDA 2025'!$1:$1048576,3 + (COLUMN(E4)-1)*2,FALSE),"")=0,"",IFERROR(VLOOKUP($A7,'VENDA 2025'!$1:$1048576,3 + (COLUMN(E4)-1)*2,FALSE),""))</f>
        <v/>
      </c>
      <c r="BQ7" s="92">
        <f>IF(IFERROR(VLOOKUP($A7,'VENDA 2025'!$1:$1048576,3 + (COLUMN(F4)-1)*2,FALSE),"")=0,"",IFERROR(VLOOKUP($A7,'VENDA 2025'!$1:$1048576,3 + (COLUMN(F4)-1)*2,FALSE),""))</f>
        <v/>
      </c>
      <c r="BR7" s="92">
        <f>IF(IFERROR(VLOOKUP($A7,'VENDA 2025'!$1:$1048576,3 + (COLUMN(G4)-1)*2,FALSE),"")=0,"",IFERROR(VLOOKUP($A7,'VENDA 2025'!$1:$1048576,3 + (COLUMN(G4)-1)*2,FALSE),""))</f>
        <v/>
      </c>
      <c r="BS7" s="92">
        <f>IF(IFERROR(VLOOKUP($A7,'VENDA 2025'!$1:$1048576,3 + (COLUMN(H4)-1)*2,FALSE),"")=0,"",IFERROR(VLOOKUP($A7,'VENDA 2025'!$1:$1048576,3 + (COLUMN(H4)-1)*2,FALSE),""))</f>
        <v/>
      </c>
      <c r="BT7" s="92">
        <f>IF(IFERROR(VLOOKUP($A7,'VENDA 2025'!$1:$1048576,3 + (COLUMN(I4)-1)*2,FALSE),"")=0,"",IFERROR(VLOOKUP($A7,'VENDA 2025'!$1:$1048576,3 + (COLUMN(I4)-1)*2,FALSE),""))</f>
        <v/>
      </c>
      <c r="BU7" s="92">
        <f>IF(IFERROR(VLOOKUP($A7,'VENDA 2025'!$1:$1048576,3 + (COLUMN(J4)-1)*2,FALSE),"")=0,"",IFERROR(VLOOKUP($A7,'VENDA 2025'!$1:$1048576,3 + (COLUMN(J4)-1)*2,FALSE),""))</f>
        <v/>
      </c>
      <c r="BV7" s="92">
        <f>IF(IFERROR(VLOOKUP($A7,'VENDA 2025'!$1:$1048576,3 + (COLUMN(K4)-1)*2,FALSE),"")=0,"",IFERROR(VLOOKUP($A7,'VENDA 2025'!$1:$1048576,3 + (COLUMN(K4)-1)*2,FALSE),""))</f>
        <v/>
      </c>
      <c r="BW7" s="92">
        <f>IF(IFERROR(VLOOKUP($A7,'VENDA 2025'!$1:$1048576,3 + (COLUMN(L4)-1)*2,FALSE),"")=0,"",IFERROR(VLOOKUP($A7,'VENDA 2025'!$1:$1048576,3 + (COLUMN(L4)-1)*2,FALSE),""))</f>
        <v/>
      </c>
      <c r="BX7" s="93">
        <f>IF(COUNT(BL7:BW7)=0,"",SUM(BL7:BW7))</f>
        <v/>
      </c>
      <c r="BY7" s="92">
        <f>IF(IFERROR(VLOOKUP($A7,'venda-fornecedor-12-meses-7'!$1:$1048576,4 + (COLUMN(A4)-1)*2,FALSE),"")=0,"",IFERROR(VLOOKUP($A7,'venda-fornecedor-12-meses-7'!$1:$1048576,4 + (COLUMN(A4)-1)*2,FALSE),""))</f>
        <v/>
      </c>
      <c r="BZ7" s="92">
        <f>IF(IFERROR(VLOOKUP($A7,'venda-fornecedor-12-meses-7'!$1:$1048576,4 + (COLUMN(B4)-1)*2,FALSE),"")=0,"",IFERROR(VLOOKUP($A7,'venda-fornecedor-12-meses-7'!$1:$1048576,4 + (COLUMN(B4)-1)*2,FALSE),""))</f>
        <v/>
      </c>
      <c r="CA7" s="92">
        <f>IF(IFERROR(VLOOKUP($A7,'venda-fornecedor-12-meses-7'!$1:$1048576,4 + (COLUMN(C4)-1)*2,FALSE),"")=0,"",IFERROR(VLOOKUP($A7,'venda-fornecedor-12-meses-7'!$1:$1048576,4 + (COLUMN(C4)-1)*2,FALSE),""))</f>
        <v/>
      </c>
      <c r="CB7" s="92">
        <f>IF(IFERROR(VLOOKUP($A7,'venda-fornecedor-12-meses-7'!$1:$1048576,4 + (COLUMN(D4)-1)*2,FALSE),"")=0,"",IFERROR(VLOOKUP($A7,'venda-fornecedor-12-meses-7'!$1:$1048576,4 + (COLUMN(D4)-1)*2,FALSE),""))</f>
        <v/>
      </c>
      <c r="CC7" s="92">
        <f>IF(IFERROR(VLOOKUP($A7,'venda-fornecedor-12-meses-7'!$1:$1048576,4 + (COLUMN(E4)-1)*2,FALSE),"")=0,"",IFERROR(VLOOKUP($A7,'venda-fornecedor-12-meses-7'!$1:$1048576,4 + (COLUMN(E4)-1)*2,FALSE),""))</f>
        <v/>
      </c>
      <c r="CD7" s="92">
        <f>IF(IFERROR(VLOOKUP($A7,'venda-fornecedor-12-meses-7'!$1:$1048576,4 + (COLUMN(F4)-1)*2,FALSE),"")=0,"",IFERROR(VLOOKUP($A7,'venda-fornecedor-12-meses-7'!$1:$1048576,4 + (COLUMN(F4)-1)*2,FALSE),""))</f>
        <v/>
      </c>
      <c r="CE7" s="92">
        <f>IF(IFERROR(VLOOKUP($A7,'venda-fornecedor-12-meses-7'!$1:$1048576,4 + (COLUMN(G4)-1)*2,FALSE),"")=0,"",IFERROR(VLOOKUP($A7,'venda-fornecedor-12-meses-7'!$1:$1048576,4 + (COLUMN(G4)-1)*2,FALSE),""))</f>
        <v/>
      </c>
      <c r="CF7" s="92">
        <f>IF(IFERROR(VLOOKUP($A7,'venda-fornecedor-12-meses-7'!$1:$1048576,4 + (COLUMN(H4)-1)*2,FALSE),"")=0,"",IFERROR(VLOOKUP($A7,'venda-fornecedor-12-meses-7'!$1:$1048576,4 + (COLUMN(H4)-1)*2,FALSE),""))</f>
        <v/>
      </c>
      <c r="CG7" s="92">
        <f>IF(IFERROR(VLOOKUP($A7,'venda-fornecedor-12-meses-7'!$1:$1048576,4 + (COLUMN(I4)-1)*2,FALSE),"")=0,"",IFERROR(VLOOKUP($A7,'venda-fornecedor-12-meses-7'!$1:$1048576,4 + (COLUMN(I4)-1)*2,FALSE),""))</f>
        <v/>
      </c>
      <c r="CH7" s="92">
        <f>IF(IFERROR(VLOOKUP($A7,'venda-fornecedor-12-meses-7'!$1:$1048576,4 + (COLUMN(J4)-1)*2,FALSE),"")=0,"",IFERROR(VLOOKUP($A7,'venda-fornecedor-12-meses-7'!$1:$1048576,4 + (COLUMN(J4)-1)*2,FALSE),""))</f>
        <v/>
      </c>
      <c r="CI7" s="92">
        <f>IF(IFERROR(VLOOKUP($A7,'venda-fornecedor-12-meses-7'!$1:$1048576,4 + (COLUMN(K4)-1)*2,FALSE),"")=0,"",IFERROR(VLOOKUP($A7,'venda-fornecedor-12-meses-7'!$1:$1048576,4 + (COLUMN(K4)-1)*2,FALSE),""))</f>
        <v/>
      </c>
      <c r="CJ7" s="92">
        <f>IF(IFERROR(VLOOKUP($A7,'venda-fornecedor-12-meses-7'!$1:$1048576,4 + (COLUMN(L4)-1)*2,FALSE),"")=0,"",IFERROR(VLOOKUP($A7,'venda-fornecedor-12-meses-7'!$1:$1048576,4 + (COLUMN(L4)-1)*2,FALSE),""))</f>
        <v/>
      </c>
      <c r="CK7" s="93">
        <f>IF(COUNT(BY7:CJ7)=0,"",SUM(BY7:CJ7))</f>
        <v/>
      </c>
      <c r="CL7" s="93">
        <f>IF(COUNT(BY7:CJ7)=0,"",AVERAGE(BY7:CJ7))</f>
        <v/>
      </c>
      <c r="CM7" s="1" t="n"/>
      <c r="CN7" s="94">
        <f>IF(IFERROR(VLOOKUP($A7,'ENTRADA 2023'!$1:$1048576,3 + (COLUMN(A4)-1)*1,FALSE),"")=0,"",IFERROR(VLOOKUP($A7,'ENTRADA 2023'!$1:$1048576,3 + (COLUMN(A4)-1)*1,FALSE),""))</f>
        <v/>
      </c>
      <c r="CO7" s="94">
        <f>IF(IFERROR(VLOOKUP($A7,'ENTRADA 2023'!$1:$1048576,3 + (COLUMN(B4)-1)*1,FALSE),"")=0,"",IFERROR(VLOOKUP($A7,'ENTRADA 2023'!$1:$1048576,3 + (COLUMN(B4)-1)*1,FALSE),""))</f>
        <v/>
      </c>
      <c r="CP7" s="94">
        <f>IF(IFERROR(VLOOKUP($A7,'ENTRADA 2023'!$1:$1048576,3 + (COLUMN(C4)-1)*1,FALSE),"")=0,"",IFERROR(VLOOKUP($A7,'ENTRADA 2023'!$1:$1048576,3 + (COLUMN(C4)-1)*1,FALSE),""))</f>
        <v/>
      </c>
      <c r="CQ7" s="94">
        <f>IF(IFERROR(VLOOKUP($A7,'ENTRADA 2023'!$1:$1048576,3 + (COLUMN(D4)-1)*1,FALSE),"")=0,"",IFERROR(VLOOKUP($A7,'ENTRADA 2023'!$1:$1048576,3 + (COLUMN(D4)-1)*1,FALSE),""))</f>
        <v/>
      </c>
      <c r="CR7" s="94">
        <f>IF(IFERROR(VLOOKUP($A7,'ENTRADA 2023'!$1:$1048576,3 + (COLUMN(E4)-1)*1,FALSE),"")=0,"",IFERROR(VLOOKUP($A7,'ENTRADA 2023'!$1:$1048576,3 + (COLUMN(E4)-1)*1,FALSE),""))</f>
        <v/>
      </c>
      <c r="CS7" s="94">
        <f>IF(IFERROR(VLOOKUP($A7,'ENTRADA 2023'!$1:$1048576,3 + (COLUMN(F4)-1)*1,FALSE),"")=0,"",IFERROR(VLOOKUP($A7,'ENTRADA 2023'!$1:$1048576,3 + (COLUMN(F4)-1)*1,FALSE),""))</f>
        <v/>
      </c>
      <c r="CT7" s="94">
        <f>IF(IFERROR(VLOOKUP($A7,'ENTRADA 2023'!$1:$1048576,3 + (COLUMN(G4)-1)*1,FALSE),"")=0,"",IFERROR(VLOOKUP($A7,'ENTRADA 2023'!$1:$1048576,3 + (COLUMN(G4)-1)*1,FALSE),""))</f>
        <v/>
      </c>
      <c r="CU7" s="94">
        <f>IF(IFERROR(VLOOKUP($A7,'ENTRADA 2023'!$1:$1048576,3 + (COLUMN(H4)-1)*1,FALSE),"")=0,"",IFERROR(VLOOKUP($A7,'ENTRADA 2023'!$1:$1048576,3 + (COLUMN(H4)-1)*1,FALSE),""))</f>
        <v/>
      </c>
      <c r="CV7" s="94">
        <f>IF(IFERROR(VLOOKUP($A7,'ENTRADA 2023'!$1:$1048576,3 + (COLUMN(I4)-1)*1,FALSE),"")=0,"",IFERROR(VLOOKUP($A7,'ENTRADA 2023'!$1:$1048576,3 + (COLUMN(I4)-1)*1,FALSE),""))</f>
        <v/>
      </c>
      <c r="CW7" s="94">
        <f>IF(IFERROR(VLOOKUP($A7,'ENTRADA 2023'!$1:$1048576,3 + (COLUMN(J4)-1)*1,FALSE),"")=0,"",IFERROR(VLOOKUP($A7,'ENTRADA 2023'!$1:$1048576,3 + (COLUMN(J4)-1)*1,FALSE),""))</f>
        <v/>
      </c>
      <c r="CX7" s="94">
        <f>IF(IFERROR(VLOOKUP($A7,'ENTRADA 2023'!$1:$1048576,3 + (COLUMN(K4)-1)*1,FALSE),"")=0,"",IFERROR(VLOOKUP($A7,'ENTRADA 2023'!$1:$1048576,3 + (COLUMN(K4)-1)*1,FALSE),""))</f>
        <v/>
      </c>
      <c r="CY7" s="94">
        <f>IF(IFERROR(VLOOKUP($A7,'ENTRADA 2023'!$1:$1048576,3 + (COLUMN(L4)-1)*1,FALSE),"")=0,"",IFERROR(VLOOKUP($A7,'ENTRADA 2023'!$1:$1048576,3 + (COLUMN(L4)-1)*1,FALSE),""))</f>
        <v/>
      </c>
      <c r="CZ7" s="95">
        <f>IF(COUNT(CN7:CY7)=0,"",SUM(CN7:CY7))</f>
        <v/>
      </c>
      <c r="DA7" s="94">
        <f>IF(IFERROR(VLOOKUP($A7,'ENTRADA 2024'!$1:$1048576,3 + (COLUMN(A4)-1)*1,FALSE),"")=0,"",IFERROR(VLOOKUP($A7,'ENTRADA 2024'!$1:$1048576,3 + (COLUMN(A4)-1)*1,FALSE),""))</f>
        <v/>
      </c>
      <c r="DB7" s="94">
        <f>IF(IFERROR(VLOOKUP($A7,'ENTRADA 2024'!$1:$1048576,3 + (COLUMN(B4)-1)*1,FALSE),"")=0,"",IFERROR(VLOOKUP($A7,'ENTRADA 2024'!$1:$1048576,3 + (COLUMN(B4)-1)*1,FALSE),""))</f>
        <v/>
      </c>
      <c r="DC7" s="94">
        <f>IF(IFERROR(VLOOKUP($A7,'ENTRADA 2024'!$1:$1048576,3 + (COLUMN(C4)-1)*1,FALSE),"")=0,"",IFERROR(VLOOKUP($A7,'ENTRADA 2024'!$1:$1048576,3 + (COLUMN(C4)-1)*1,FALSE),""))</f>
        <v/>
      </c>
      <c r="DD7" s="94">
        <f>IF(IFERROR(VLOOKUP($A7,'ENTRADA 2024'!$1:$1048576,3 + (COLUMN(D4)-1)*1,FALSE),"")=0,"",IFERROR(VLOOKUP($A7,'ENTRADA 2024'!$1:$1048576,3 + (COLUMN(D4)-1)*1,FALSE),""))</f>
        <v/>
      </c>
      <c r="DE7" s="94">
        <f>IF(IFERROR(VLOOKUP($A7,'ENTRADA 2024'!$1:$1048576,3 + (COLUMN(E4)-1)*1,FALSE),"")=0,"",IFERROR(VLOOKUP($A7,'ENTRADA 2024'!$1:$1048576,3 + (COLUMN(E4)-1)*1,FALSE),""))</f>
        <v/>
      </c>
      <c r="DF7" s="94">
        <f>IF(IFERROR(VLOOKUP($A7,'ENTRADA 2024'!$1:$1048576,3 + (COLUMN(F4)-1)*1,FALSE),"")=0,"",IFERROR(VLOOKUP($A7,'ENTRADA 2024'!$1:$1048576,3 + (COLUMN(F4)-1)*1,FALSE),""))</f>
        <v/>
      </c>
      <c r="DG7" s="94">
        <f>IF(IFERROR(VLOOKUP($A7,'ENTRADA 2024'!$1:$1048576,3 + (COLUMN(G4)-1)*1,FALSE),"")=0,"",IFERROR(VLOOKUP($A7,'ENTRADA 2024'!$1:$1048576,3 + (COLUMN(G4)-1)*1,FALSE),""))</f>
        <v/>
      </c>
      <c r="DH7" s="94">
        <f>IF(IFERROR(VLOOKUP($A7,'ENTRADA 2024'!$1:$1048576,3 + (COLUMN(H4)-1)*1,FALSE),"")=0,"",IFERROR(VLOOKUP($A7,'ENTRADA 2024'!$1:$1048576,3 + (COLUMN(H4)-1)*1,FALSE),""))</f>
        <v/>
      </c>
      <c r="DI7" s="94">
        <f>IF(IFERROR(VLOOKUP($A7,'ENTRADA 2024'!$1:$1048576,3 + (COLUMN(I4)-1)*1,FALSE),"")=0,"",IFERROR(VLOOKUP($A7,'ENTRADA 2024'!$1:$1048576,3 + (COLUMN(I4)-1)*1,FALSE),""))</f>
        <v/>
      </c>
      <c r="DJ7" s="94">
        <f>IF(IFERROR(VLOOKUP($A7,'ENTRADA 2024'!$1:$1048576,3 + (COLUMN(J4)-1)*1,FALSE),"")=0,"",IFERROR(VLOOKUP($A7,'ENTRADA 2024'!$1:$1048576,3 + (COLUMN(J4)-1)*1,FALSE),""))</f>
        <v/>
      </c>
      <c r="DK7" s="94">
        <f>IF(IFERROR(VLOOKUP($A7,'ENTRADA 2024'!$1:$1048576,3 + (COLUMN(K4)-1)*1,FALSE),"")=0,"",IFERROR(VLOOKUP($A7,'ENTRADA 2024'!$1:$1048576,3 + (COLUMN(K4)-1)*1,FALSE),""))</f>
        <v/>
      </c>
      <c r="DL7" s="94">
        <f>IF(IFERROR(VLOOKUP($A7,'ENTRADA 2024'!$1:$1048576,3 + (COLUMN(L4)-1)*1,FALSE),"")=0,"",IFERROR(VLOOKUP($A7,'ENTRADA 2024'!$1:$1048576,3 + (COLUMN(L4)-1)*1,FALSE),""))</f>
        <v/>
      </c>
      <c r="DM7" s="95">
        <f>IF(COUNT(DA7:DL7)=0,"",SUM(DA7:DL7))</f>
        <v/>
      </c>
      <c r="DN7" s="94">
        <f>IF(IFERROR(VLOOKUP($A7,'ENTRADA 2025'!$1:$1048576,3 + (COLUMN(A4)-1)*1,FALSE),"")=0,"",IFERROR(VLOOKUP($A7,'ENTRADA 2025'!$1:$1048576,3 + (COLUMN(A4)-1)*1,FALSE),""))</f>
        <v/>
      </c>
      <c r="DO7" s="94">
        <f>IF(IFERROR(VLOOKUP($A7,'ENTRADA 2025'!$1:$1048576,3 + (COLUMN(B4)-1)*1,FALSE),"")=0,"",IFERROR(VLOOKUP($A7,'ENTRADA 2025'!$1:$1048576,3 + (COLUMN(B4)-1)*1,FALSE),""))</f>
        <v/>
      </c>
      <c r="DP7" s="94">
        <f>IF(IFERROR(VLOOKUP($A7,'ENTRADA 2025'!$1:$1048576,3 + (COLUMN(C4)-1)*1,FALSE),"")=0,"",IFERROR(VLOOKUP($A7,'ENTRADA 2025'!$1:$1048576,3 + (COLUMN(C4)-1)*1,FALSE),""))</f>
        <v/>
      </c>
      <c r="DQ7" s="94">
        <f>IF(IFERROR(VLOOKUP($A7,'ENTRADA 2025'!$1:$1048576,3 + (COLUMN(D4)-1)*1,FALSE),"")=0,"",IFERROR(VLOOKUP($A7,'ENTRADA 2025'!$1:$1048576,3 + (COLUMN(D4)-1)*1,FALSE),""))</f>
        <v/>
      </c>
      <c r="DR7" s="94">
        <f>IF(IFERROR(VLOOKUP($A7,'ENTRADA 2025'!$1:$1048576,3 + (COLUMN(E4)-1)*1,FALSE),"")=0,"",IFERROR(VLOOKUP($A7,'ENTRADA 2025'!$1:$1048576,3 + (COLUMN(E4)-1)*1,FALSE),""))</f>
        <v/>
      </c>
      <c r="DS7" s="94">
        <f>IF(IFERROR(VLOOKUP($A7,'ENTRADA 2025'!$1:$1048576,3 + (COLUMN(F4)-1)*1,FALSE),"")=0,"",IFERROR(VLOOKUP($A7,'ENTRADA 2025'!$1:$1048576,3 + (COLUMN(F4)-1)*1,FALSE),""))</f>
        <v/>
      </c>
      <c r="DT7" s="94">
        <f>IF(IFERROR(VLOOKUP($A7,'ENTRADA 2025'!$1:$1048576,3 + (COLUMN(G4)-1)*1,FALSE),"")=0,"",IFERROR(VLOOKUP($A7,'ENTRADA 2025'!$1:$1048576,3 + (COLUMN(G4)-1)*1,FALSE),""))</f>
        <v/>
      </c>
      <c r="DU7" s="94">
        <f>IF(IFERROR(VLOOKUP($A7,'ENTRADA 2025'!$1:$1048576,3 + (COLUMN(H4)-1)*1,FALSE),"")=0,"",IFERROR(VLOOKUP($A7,'ENTRADA 2025'!$1:$1048576,3 + (COLUMN(H4)-1)*1,FALSE),""))</f>
        <v/>
      </c>
      <c r="DV7" s="94">
        <f>IF(IFERROR(VLOOKUP($A7,'ENTRADA 2025'!$1:$1048576,3 + (COLUMN(I4)-1)*1,FALSE),"")=0,"",IFERROR(VLOOKUP($A7,'ENTRADA 2025'!$1:$1048576,3 + (COLUMN(I4)-1)*1,FALSE),""))</f>
        <v/>
      </c>
      <c r="DW7" s="94">
        <f>IF(IFERROR(VLOOKUP($A7,'ENTRADA 2025'!$1:$1048576,3 + (COLUMN(J4)-1)*1,FALSE),"")=0,"",IFERROR(VLOOKUP($A7,'ENTRADA 2025'!$1:$1048576,3 + (COLUMN(J4)-1)*1,FALSE),""))</f>
        <v/>
      </c>
      <c r="DX7" s="94">
        <f>IF(IFERROR(VLOOKUP($A7,'ENTRADA 2025'!$1:$1048576,3 + (COLUMN(K4)-1)*1,FALSE),"")=0,"",IFERROR(VLOOKUP($A7,'ENTRADA 2025'!$1:$1048576,3 + (COLUMN(K4)-1)*1,FALSE),""))</f>
        <v/>
      </c>
      <c r="DY7" s="94">
        <f>IF(IFERROR(VLOOKUP($A7,'ENTRADA 2025'!$1:$1048576,3 + (COLUMN(L4)-1)*1,FALSE),"")=0,"",IFERROR(VLOOKUP($A7,'ENTRADA 2025'!$1:$1048576,3 + (COLUMN(L4)-1)*1,FALSE),""))</f>
        <v/>
      </c>
      <c r="DZ7" s="95">
        <f>IF(COUNT(DN7:DY7)=0,"",SUM(DN7:DY7))</f>
        <v/>
      </c>
      <c r="EA7" s="94">
        <f>IF(IFERROR(VLOOKUP($A7,'entrada-fornecedor-12-meses-7'!$1:$1048576,3 + (COLUMN(A4)-1)*1,FALSE),"")=0,"",IFERROR(VLOOKUP($A7,'entrada-fornecedor-12-meses-7'!$1:$1048576,3 + (COLUMN(A4)-1)*1,FALSE),""))</f>
        <v/>
      </c>
      <c r="EB7" s="94">
        <f>IF(IFERROR(VLOOKUP($A7,'entrada-fornecedor-12-meses-7'!$1:$1048576,3 + (COLUMN(B4)-1)*1,FALSE),"")=0,"",IFERROR(VLOOKUP($A7,'entrada-fornecedor-12-meses-7'!$1:$1048576,3 + (COLUMN(B4)-1)*1,FALSE),""))</f>
        <v/>
      </c>
      <c r="EC7" s="94">
        <f>IF(IFERROR(VLOOKUP($A7,'entrada-fornecedor-12-meses-7'!$1:$1048576,3 + (COLUMN(C4)-1)*1,FALSE),"")=0,"",IFERROR(VLOOKUP($A7,'entrada-fornecedor-12-meses-7'!$1:$1048576,3 + (COLUMN(C4)-1)*1,FALSE),""))</f>
        <v/>
      </c>
      <c r="ED7" s="94">
        <f>IF(IFERROR(VLOOKUP($A7,'entrada-fornecedor-12-meses-7'!$1:$1048576,3 + (COLUMN(D4)-1)*1,FALSE),"")=0,"",IFERROR(VLOOKUP($A7,'entrada-fornecedor-12-meses-7'!$1:$1048576,3 + (COLUMN(D4)-1)*1,FALSE),""))</f>
        <v/>
      </c>
      <c r="EE7" s="94">
        <f>IF(IFERROR(VLOOKUP($A7,'entrada-fornecedor-12-meses-7'!$1:$1048576,3 + (COLUMN(E4)-1)*1,FALSE),"")=0,"",IFERROR(VLOOKUP($A7,'entrada-fornecedor-12-meses-7'!$1:$1048576,3 + (COLUMN(E4)-1)*1,FALSE),""))</f>
        <v/>
      </c>
      <c r="EF7" s="94">
        <f>IF(IFERROR(VLOOKUP($A7,'entrada-fornecedor-12-meses-7'!$1:$1048576,3 + (COLUMN(F4)-1)*1,FALSE),"")=0,"",IFERROR(VLOOKUP($A7,'entrada-fornecedor-12-meses-7'!$1:$1048576,3 + (COLUMN(F4)-1)*1,FALSE),""))</f>
        <v/>
      </c>
      <c r="EG7" s="94">
        <f>IF(IFERROR(VLOOKUP($A7,'entrada-fornecedor-12-meses-7'!$1:$1048576,3 + (COLUMN(G4)-1)*1,FALSE),"")=0,"",IFERROR(VLOOKUP($A7,'entrada-fornecedor-12-meses-7'!$1:$1048576,3 + (COLUMN(G4)-1)*1,FALSE),""))</f>
        <v/>
      </c>
      <c r="EH7" s="94">
        <f>IF(IFERROR(VLOOKUP($A7,'entrada-fornecedor-12-meses-7'!$1:$1048576,3 + (COLUMN(H4)-1)*1,FALSE),"")=0,"",IFERROR(VLOOKUP($A7,'entrada-fornecedor-12-meses-7'!$1:$1048576,3 + (COLUMN(H4)-1)*1,FALSE),""))</f>
        <v/>
      </c>
      <c r="EI7" s="94">
        <f>IF(IFERROR(VLOOKUP($A7,'entrada-fornecedor-12-meses-7'!$1:$1048576,3 + (COLUMN(I4)-1)*1,FALSE),"")=0,"",IFERROR(VLOOKUP($A7,'entrada-fornecedor-12-meses-7'!$1:$1048576,3 + (COLUMN(I4)-1)*1,FALSE),""))</f>
        <v/>
      </c>
      <c r="EJ7" s="94">
        <f>IF(IFERROR(VLOOKUP($A7,'entrada-fornecedor-12-meses-7'!$1:$1048576,3 + (COLUMN(J4)-1)*1,FALSE),"")=0,"",IFERROR(VLOOKUP($A7,'entrada-fornecedor-12-meses-7'!$1:$1048576,3 + (COLUMN(J4)-1)*1,FALSE),""))</f>
        <v/>
      </c>
      <c r="EK7" s="94">
        <f>IF(IFERROR(VLOOKUP($A7,'entrada-fornecedor-12-meses-7'!$1:$1048576,3 + (COLUMN(K4)-1)*1,FALSE),"")=0,"",IFERROR(VLOOKUP($A7,'entrada-fornecedor-12-meses-7'!$1:$1048576,3 + (COLUMN(K4)-1)*1,FALSE),""))</f>
        <v/>
      </c>
      <c r="EL7" s="94">
        <f>IF(IFERROR(VLOOKUP($A7,'entrada-fornecedor-12-meses-7'!$1:$1048576,3 + (COLUMN(L4)-1)*1,FALSE),"")=0,"",IFERROR(VLOOKUP($A7,'entrada-fornecedor-12-meses-7'!$1:$1048576,3 + (COLUMN(L4)-1)*1,FALSE),""))</f>
        <v/>
      </c>
      <c r="EM7" s="95">
        <f>IF(COUNT(EA7:EL7)=0,"",SUM(EA7:EL7))</f>
        <v/>
      </c>
      <c r="EN7" s="1" t="n"/>
      <c r="EO7" s="96">
        <f>IFERROR(AVERAGEIF('lead-time-compras-7'!B:B,A7,'lead-time-compras-7'!S:S),"")</f>
        <v/>
      </c>
      <c r="EP7" s="96">
        <f>IFERROR(
  AVERAGEIFS(
    'notas-fiscais-entrada-830-7'!H:H,
    'notas-fiscais-entrada-830-7'!O:O, A7,
    'notas-fiscais-entrada-830-7'!E:E, $B$1
  ),
""
)</f>
        <v/>
      </c>
      <c r="EQ7" s="96">
        <f>IFERROR(AVERAGEIF('lead-time-compras-7'!B:B,A7,'lead-time-compras-7'!Q:Q),"")</f>
        <v/>
      </c>
      <c r="ER7" s="97">
        <f>SUMIF('fornecedor-saldo-receber-7'!A:A, A7, 'fornecedor-saldo-receber-7'!L:L)</f>
        <v/>
      </c>
      <c r="ES7" s="97">
        <f>SUMIF('fornecedor-verba-aplicar-7'!A:A, A7, 'fornecedor-verba-aplicar-7'!D:D)</f>
        <v/>
      </c>
      <c r="ET7" s="1" t="n"/>
      <c r="EU7" s="52">
        <f>SUMIF('ANALISE PRODUTO'!F:F, A7, 'ANALISE PRODUTO'!BN:BN)</f>
        <v/>
      </c>
      <c r="EV7" s="52">
        <f>SUMIF('ANALISE PRODUTO'!F:F, A7, 'ANALISE PRODUTO'!BO:BO)</f>
        <v/>
      </c>
      <c r="EW7" s="52">
        <f>SUMIF('ANALISE PRODUTO'!F:F, A7, 'ANALISE PRODUTO'!BP:BP)</f>
        <v/>
      </c>
      <c r="EX7" s="52">
        <f>SUMIF('ANALISE PRODUTO'!F:F, A7, 'ANALISE PRODUTO'!BQ:BQ)</f>
        <v/>
      </c>
      <c r="EY7" s="52">
        <f>SUMIF('ANALISE PRODUTO'!F:F, A7, 'ANALISE PRODUTO'!BR:BR)</f>
        <v/>
      </c>
      <c r="EZ7" s="53">
        <f>SUMIF('ANALISE PRODUTO'!F:F, A7, 'ANALISE PRODUTO'!BS:BS)</f>
        <v/>
      </c>
      <c r="FA7" s="53">
        <f>SUMIF('ANALISE PRODUTO'!F:F, A7, 'ANALISE PRODUTO'!BT:BT)</f>
        <v/>
      </c>
      <c r="FB7" s="53">
        <f>SUMIF('ANALISE PRODUTO'!F:F, A7, 'ANALISE PRODUTO'!BU:BU)</f>
        <v/>
      </c>
      <c r="FC7" s="53">
        <f>SUMIF('ANALISE PRODUTO'!F:F, A7, 'ANALISE PRODUTO'!BV:BV)</f>
        <v/>
      </c>
      <c r="FD7" s="53">
        <f>SUMIF('ANALISE PRODUTO'!F:F, A7, 'ANALISE PRODUTO'!BW:BW)</f>
        <v/>
      </c>
      <c r="FE7" s="41">
        <f>SUMIF('ANALISE PRODUTO'!F:F, A7, 'ANALISE PRODUTO'!CB:CB)</f>
        <v/>
      </c>
      <c r="FF7" s="41">
        <f>SUMIF('ANALISE PRODUTO'!F:F, A7, 'ANALISE PRODUTO'!CC:CC)</f>
        <v/>
      </c>
      <c r="FG7" s="1" t="n"/>
      <c r="FH7" s="45">
        <f>IF(IFERROR(VLOOKUP($A7,'VENDA 2023'!$1:$1048576,4 + (COLUMN(A4)-1)*2,FALSE),"")=0,"",IFERROR(VLOOKUP($A7,'VENDA 2023'!$1:$1048576,4 + (COLUMN(A4)-1)*2,FALSE),""))</f>
        <v/>
      </c>
      <c r="FI7" s="45">
        <f>IF(IFERROR(VLOOKUP($A7,'VENDA 2023'!$1:$1048576,4 + (COLUMN(B4)-1)*2,FALSE),"")=0,"",IFERROR(VLOOKUP($A7,'VENDA 2023'!$1:$1048576,4 + (COLUMN(B4)-1)*2,FALSE),""))</f>
        <v/>
      </c>
      <c r="FJ7" s="45">
        <f>IF(IFERROR(VLOOKUP($A7,'VENDA 2023'!$1:$1048576,4 + (COLUMN(C4)-1)*2,FALSE),"")=0,"",IFERROR(VLOOKUP($A7,'VENDA 2023'!$1:$1048576,4 + (COLUMN(C4)-1)*2,FALSE),""))</f>
        <v/>
      </c>
      <c r="FK7" s="45">
        <f>IF(IFERROR(VLOOKUP($A7,'VENDA 2023'!$1:$1048576,4 + (COLUMN(D4)-1)*2,FALSE),"")=0,"",IFERROR(VLOOKUP($A7,'VENDA 2023'!$1:$1048576,4 + (COLUMN(D4)-1)*2,FALSE),""))</f>
        <v/>
      </c>
      <c r="FL7" s="45">
        <f>IF(IFERROR(VLOOKUP($A7,'VENDA 2023'!$1:$1048576,4 + (COLUMN(E4)-1)*2,FALSE),"")=0,"",IFERROR(VLOOKUP($A7,'VENDA 2023'!$1:$1048576,4 + (COLUMN(E4)-1)*2,FALSE),""))</f>
        <v/>
      </c>
      <c r="FM7" s="45">
        <f>IF(IFERROR(VLOOKUP($A7,'VENDA 2023'!$1:$1048576,4 + (COLUMN(F4)-1)*2,FALSE),"")=0,"",IFERROR(VLOOKUP($A7,'VENDA 2023'!$1:$1048576,4 + (COLUMN(F4)-1)*2,FALSE),""))</f>
        <v/>
      </c>
      <c r="FN7" s="45">
        <f>IF(IFERROR(VLOOKUP($A7,'VENDA 2023'!$1:$1048576,4 + (COLUMN(G4)-1)*2,FALSE),"")=0,"",IFERROR(VLOOKUP($A7,'VENDA 2023'!$1:$1048576,4 + (COLUMN(G4)-1)*2,FALSE),""))</f>
        <v/>
      </c>
      <c r="FO7" s="45">
        <f>IF(IFERROR(VLOOKUP($A7,'VENDA 2023'!$1:$1048576,4 + (COLUMN(H4)-1)*2,FALSE),"")=0,"",IFERROR(VLOOKUP($A7,'VENDA 2023'!$1:$1048576,4 + (COLUMN(H4)-1)*2,FALSE),""))</f>
        <v/>
      </c>
      <c r="FP7" s="45">
        <f>IF(IFERROR(VLOOKUP($A7,'VENDA 2023'!$1:$1048576,4 + (COLUMN(I4)-1)*2,FALSE),"")=0,"",IFERROR(VLOOKUP($A7,'VENDA 2023'!$1:$1048576,4 + (COLUMN(I4)-1)*2,FALSE),""))</f>
        <v/>
      </c>
      <c r="FQ7" s="45">
        <f>IF(IFERROR(VLOOKUP($A7,'VENDA 2023'!$1:$1048576,4 + (COLUMN(J4)-1)*2,FALSE),"")=0,"",IFERROR(VLOOKUP($A7,'VENDA 2023'!$1:$1048576,4 + (COLUMN(J4)-1)*2,FALSE),""))</f>
        <v/>
      </c>
      <c r="FR7" s="45">
        <f>IF(IFERROR(VLOOKUP($A7,'VENDA 2023'!$1:$1048576,4 + (COLUMN(K4)-1)*2,FALSE),"")=0,"",IFERROR(VLOOKUP($A7,'VENDA 2023'!$1:$1048576,4 + (COLUMN(K4)-1)*2,FALSE),""))</f>
        <v/>
      </c>
      <c r="FS7" s="45">
        <f>IF(IFERROR(VLOOKUP($A7,'VENDA 2023'!$1:$1048576,4 + (COLUMN(L4)-1)*2,FALSE),"")=0,"",IFERROR(VLOOKUP($A7,'VENDA 2023'!$1:$1048576,4 + (COLUMN(L4)-1)*2,FALSE),""))</f>
        <v/>
      </c>
      <c r="FT7" s="12">
        <f>IF(COUNT(FH7:FS7)=0,"",SUM(FH7:FS7))</f>
        <v/>
      </c>
      <c r="FU7" s="45">
        <f>IF(IFERROR(VLOOKUP($A7,'VENDA 2024'!$1:$1048576,4 + (COLUMN(A4)-1)*2,FALSE),"")=0,"",IFERROR(VLOOKUP($A7,'VENDA 2024'!$1:$1048576,4 + (COLUMN(A4)-1)*2,FALSE),""))</f>
        <v/>
      </c>
      <c r="FV7" s="45">
        <f>IF(IFERROR(VLOOKUP($A7,'VENDA 2024'!$1:$1048576,4 + (COLUMN(B4)-1)*2,FALSE),"")=0,"",IFERROR(VLOOKUP($A7,'VENDA 2024'!$1:$1048576,4 + (COLUMN(B4)-1)*2,FALSE),""))</f>
        <v/>
      </c>
      <c r="FW7" s="45">
        <f>IF(IFERROR(VLOOKUP($A7,'VENDA 2024'!$1:$1048576,4 + (COLUMN(C4)-1)*2,FALSE),"")=0,"",IFERROR(VLOOKUP($A7,'VENDA 2024'!$1:$1048576,4 + (COLUMN(C4)-1)*2,FALSE),""))</f>
        <v/>
      </c>
      <c r="FX7" s="45">
        <f>IF(IFERROR(VLOOKUP($A7,'VENDA 2024'!$1:$1048576,4 + (COLUMN(D4)-1)*2,FALSE),"")=0,"",IFERROR(VLOOKUP($A7,'VENDA 2024'!$1:$1048576,4 + (COLUMN(D4)-1)*2,FALSE),""))</f>
        <v/>
      </c>
      <c r="FY7" s="45">
        <f>IF(IFERROR(VLOOKUP($A7,'VENDA 2024'!$1:$1048576,4 + (COLUMN(E4)-1)*2,FALSE),"")=0,"",IFERROR(VLOOKUP($A7,'VENDA 2024'!$1:$1048576,4 + (COLUMN(E4)-1)*2,FALSE),""))</f>
        <v/>
      </c>
      <c r="FZ7" s="45">
        <f>IF(IFERROR(VLOOKUP($A7,'VENDA 2024'!$1:$1048576,4 + (COLUMN(F4)-1)*2,FALSE),"")=0,"",IFERROR(VLOOKUP($A7,'VENDA 2024'!$1:$1048576,4 + (COLUMN(F4)-1)*2,FALSE),""))</f>
        <v/>
      </c>
      <c r="GA7" s="45">
        <f>IF(IFERROR(VLOOKUP($A7,'VENDA 2024'!$1:$1048576,4 + (COLUMN(G4)-1)*2,FALSE),"")=0,"",IFERROR(VLOOKUP($A7,'VENDA 2024'!$1:$1048576,4 + (COLUMN(G4)-1)*2,FALSE),""))</f>
        <v/>
      </c>
      <c r="GB7" s="45">
        <f>IF(IFERROR(VLOOKUP($A7,'VENDA 2024'!$1:$1048576,4 + (COLUMN(H4)-1)*2,FALSE),"")=0,"",IFERROR(VLOOKUP($A7,'VENDA 2024'!$1:$1048576,4 + (COLUMN(H4)-1)*2,FALSE),""))</f>
        <v/>
      </c>
      <c r="GC7" s="45">
        <f>IF(IFERROR(VLOOKUP($A7,'VENDA 2024'!$1:$1048576,4 + (COLUMN(I4)-1)*2,FALSE),"")=0,"",IFERROR(VLOOKUP($A7,'VENDA 2024'!$1:$1048576,4 + (COLUMN(I4)-1)*2,FALSE),""))</f>
        <v/>
      </c>
      <c r="GD7" s="45">
        <f>IF(IFERROR(VLOOKUP($A7,'VENDA 2024'!$1:$1048576,4 + (COLUMN(J4)-1)*2,FALSE),"")=0,"",IFERROR(VLOOKUP($A7,'VENDA 2024'!$1:$1048576,4 + (COLUMN(J4)-1)*2,FALSE),""))</f>
        <v/>
      </c>
      <c r="GE7" s="45">
        <f>IF(IFERROR(VLOOKUP($A7,'VENDA 2024'!$1:$1048576,4 + (COLUMN(K4)-1)*2,FALSE),"")=0,"",IFERROR(VLOOKUP($A7,'VENDA 2024'!$1:$1048576,4 + (COLUMN(K4)-1)*2,FALSE),""))</f>
        <v/>
      </c>
      <c r="GF7" s="45">
        <f>IF(IFERROR(VLOOKUP($A7,'VENDA 2024'!$1:$1048576,4 + (COLUMN(L4)-1)*2,FALSE),"")=0,"",IFERROR(VLOOKUP($A7,'VENDA 2024'!$1:$1048576,4 + (COLUMN(L4)-1)*2,FALSE),""))</f>
        <v/>
      </c>
      <c r="GG7" s="12">
        <f>IF(COUNT(FU7:GF7)=0,"",SUM(FU7:GF7))</f>
        <v/>
      </c>
      <c r="GH7" s="45">
        <f>IF(IFERROR(VLOOKUP($A7,'venda-fornecedor-12-meses-7'!$1:$1048576,5 + (COLUMN(A4)-1)*2,FALSE),"")=0,"",IFERROR(VLOOKUP($A7,'venda-fornecedor-12-meses-7'!$1:$1048576,5 + (COLUMN(A4)-1)*2,FALSE),""))</f>
        <v/>
      </c>
      <c r="GI7" s="45">
        <f>IF(IFERROR(VLOOKUP($A7,'venda-fornecedor-12-meses-7'!$1:$1048576,5 + (COLUMN(B4)-1)*2,FALSE),"")=0,"",IFERROR(VLOOKUP($A7,'venda-fornecedor-12-meses-7'!$1:$1048576,5 + (COLUMN(B4)-1)*2,FALSE),""))</f>
        <v/>
      </c>
      <c r="GJ7" s="45">
        <f>IF(IFERROR(VLOOKUP($A7,'venda-fornecedor-12-meses-7'!$1:$1048576,5 + (COLUMN(C4)-1)*2,FALSE),"")=0,"",IFERROR(VLOOKUP($A7,'venda-fornecedor-12-meses-7'!$1:$1048576,5 + (COLUMN(C4)-1)*2,FALSE),""))</f>
        <v/>
      </c>
      <c r="GK7" s="45">
        <f>IF(IFERROR(VLOOKUP($A7,'venda-fornecedor-12-meses-7'!$1:$1048576,5 + (COLUMN(D4)-1)*2,FALSE),"")=0,"",IFERROR(VLOOKUP($A7,'venda-fornecedor-12-meses-7'!$1:$1048576,5 + (COLUMN(D4)-1)*2,FALSE),""))</f>
        <v/>
      </c>
      <c r="GL7" s="45">
        <f>IF(IFERROR(VLOOKUP($A7,'venda-fornecedor-12-meses-7'!$1:$1048576,5 + (COLUMN(E4)-1)*2,FALSE),"")=0,"",IFERROR(VLOOKUP($A7,'venda-fornecedor-12-meses-7'!$1:$1048576,5 + (COLUMN(E4)-1)*2,FALSE),""))</f>
        <v/>
      </c>
      <c r="GM7" s="45">
        <f>IF(IFERROR(VLOOKUP($A7,'venda-fornecedor-12-meses-7'!$1:$1048576,5 + (COLUMN(F4)-1)*2,FALSE),"")=0,"",IFERROR(VLOOKUP($A7,'venda-fornecedor-12-meses-7'!$1:$1048576,5 + (COLUMN(F4)-1)*2,FALSE),""))</f>
        <v/>
      </c>
      <c r="GN7" s="45">
        <f>IF(IFERROR(VLOOKUP($A7,'venda-fornecedor-12-meses-7'!$1:$1048576,5 + (COLUMN(G4)-1)*2,FALSE),"")=0,"",IFERROR(VLOOKUP($A7,'venda-fornecedor-12-meses-7'!$1:$1048576,5 + (COLUMN(G4)-1)*2,FALSE),""))</f>
        <v/>
      </c>
      <c r="GO7" s="45">
        <f>IF(IFERROR(VLOOKUP($A7,'venda-fornecedor-12-meses-7'!$1:$1048576,5 + (COLUMN(H4)-1)*2,FALSE),"")=0,"",IFERROR(VLOOKUP($A7,'venda-fornecedor-12-meses-7'!$1:$1048576,5 + (COLUMN(H4)-1)*2,FALSE),""))</f>
        <v/>
      </c>
      <c r="GP7" s="45">
        <f>IF(IFERROR(VLOOKUP($A7,'venda-fornecedor-12-meses-7'!$1:$1048576,5 + (COLUMN(I4)-1)*2,FALSE),"")=0,"",IFERROR(VLOOKUP($A7,'venda-fornecedor-12-meses-7'!$1:$1048576,5 + (COLUMN(I4)-1)*2,FALSE),""))</f>
        <v/>
      </c>
      <c r="GQ7" s="45">
        <f>IF(IFERROR(VLOOKUP($A7,'venda-fornecedor-12-meses-7'!$1:$1048576,5 + (COLUMN(J4)-1)*2,FALSE),"")=0,"",IFERROR(VLOOKUP($A7,'venda-fornecedor-12-meses-7'!$1:$1048576,5 + (COLUMN(J4)-1)*2,FALSE),""))</f>
        <v/>
      </c>
      <c r="GR7" s="45">
        <f>IF(IFERROR(VLOOKUP($A7,'venda-fornecedor-12-meses-7'!$1:$1048576,5 + (COLUMN(K4)-1)*2,FALSE),"")=0,"",IFERROR(VLOOKUP($A7,'venda-fornecedor-12-meses-7'!$1:$1048576,5 + (COLUMN(K4)-1)*2,FALSE),""))</f>
        <v/>
      </c>
      <c r="GS7" s="45">
        <f>IF(IFERROR(VLOOKUP($A7,'venda-fornecedor-12-meses-7'!$1:$1048576,5 + (COLUMN(L4)-1)*2,FALSE),"")=0,"",IFERROR(VLOOKUP($A7,'venda-fornecedor-12-meses-7'!$1:$1048576,5 + (COLUMN(L4)-1)*2,FALSE),""))</f>
        <v/>
      </c>
      <c r="GT7" s="12">
        <f>IF(COUNT(GH7:GS7)=0,"",SUM(GH7:GS7))</f>
        <v/>
      </c>
    </row>
    <row r="8">
      <c r="A8" s="85" t="n">
        <v>11743</v>
      </c>
      <c r="B8" s="85">
        <f>VLOOKUP(A8,'FORNECEDORES X COMPRADOR'!$A:$D,4,0)</f>
        <v/>
      </c>
      <c r="C8" s="85">
        <f>VLOOKUP(A8,'FORNECEDORES X COMPRADOR'!$A:$E,5,0)</f>
        <v/>
      </c>
      <c r="D8" s="40">
        <f>IFERROR(AVERAGEIF('ANALISE PRODUTO'!F:F,A8,'ANALISE PRODUTO'!BE:BE),"")</f>
        <v/>
      </c>
      <c r="E8" s="40">
        <f>IFERROR(AVERAGEIF('ANALISE PRODUTO'!F:F,A8,'ANALISE PRODUTO'!BF:BF),"")</f>
        <v/>
      </c>
      <c r="F8" s="47">
        <f t="array" ref="F8">IFERROR(
  IF(
    SUMPRODUCT(
      IFERROR(--('ANALISE PRODUTO'!$F$3:$F$10000=A8),0) *
      IFERROR(--'ANALISE PRODUTO'!$AJ$3:$AJ$10000,0)
    )=0,
    "",
    SUMPRODUCT(
      IFERROR(--('ANALISE PRODUTO'!$F$3:$F$10000=A8),0) *
      IFERROR(--'ANALISE PRODUTO'!$AN$3:$AN$10000,0)
    ) /
    SUMPRODUCT(
      IFERROR(--('ANALISE PRODUTO'!$F$3:$F$10000=A8),0) *
      IFERROR(--'ANALISE PRODUTO'!$AJ$3:$AJ$10000,0)
    )
  ),
  ""
)</f>
        <v/>
      </c>
      <c r="G8" s="47">
        <f t="array" ref="G8">IFERROR(
  IF(
    SUMPRODUCT(
      IFERROR(--('ANALISE PRODUTO'!$F$3:$F$10000=A8),0) *
      IFERROR(--'ANALISE PRODUTO'!$AJ$3:$AJ$10000,0)
    )=0,
    "",
    SUMPRODUCT(
      IFERROR(--('ANALISE PRODUTO'!$F$3:$F$10000=A8),0) *
      IFERROR(--'ANALISE PRODUTO'!$AO$3:$AO$10000,0)
    ) /
    SUMPRODUCT(
      IFERROR(--('ANALISE PRODUTO'!$F$3:$F$10000=A8),0) *
      IFERROR(--'ANALISE PRODUTO'!$AJ$3:$AJ$10000,0)
    )
  ),
  ""
)</f>
        <v/>
      </c>
      <c r="H8" s="86" t="n">
        <v>60</v>
      </c>
      <c r="I8" s="86" t="n">
        <v>90</v>
      </c>
      <c r="J8" s="87">
        <f>SUMIF('ANALISE PRODUTO'!F:F, A8, 'ANALISE PRODUTO'!AP:AP)</f>
        <v/>
      </c>
      <c r="K8" s="88">
        <f>SUMIF('ANALISE PRODUTO'!F:F, A8, 'ANALISE PRODUTO'!AN:AN)</f>
        <v/>
      </c>
      <c r="L8" s="40">
        <f>SUMIF('ANALISE PRODUTO'!F:F, A8, 'ANALISE PRODUTO'!BB:BB)</f>
        <v/>
      </c>
      <c r="M8" s="40">
        <f>SUMIF('ANALISE PRODUTO'!F:F, A8, 'ANALISE PRODUTO'!BC:BC)</f>
        <v/>
      </c>
      <c r="N8" s="40">
        <f>SUMIF('ANALISE PRODUTO'!F:F, A8, 'ANALISE PRODUTO'!BD:BD)</f>
        <v/>
      </c>
      <c r="O8" s="40">
        <f>SUMIF('ANALISE PRODUTO'!F:F, A8, 'ANALISE PRODUTO'!BA:BA)</f>
        <v/>
      </c>
      <c r="P8" s="40">
        <f>IF(J8=0, 0, IF(O8/J8=0, 0, O8/J8))</f>
        <v/>
      </c>
      <c r="Q8" s="40">
        <f>IF(J8=0, 0, IF(L8/J8=0, 0, L8/J8))</f>
        <v/>
      </c>
      <c r="R8" s="89">
        <f>SUMIF('ANALISE PRODUTO'!F:F, A8, 'ANALISE PRODUTO'!BJ:BJ)</f>
        <v/>
      </c>
      <c r="S8" s="89">
        <f>SUMIF('ANALISE PRODUTO'!F:F, A8, 'ANALISE PRODUTO'!BK:BK)</f>
        <v/>
      </c>
      <c r="T8" s="89">
        <f>SUMIF('ANALISE PRODUTO'!F:F, A8, 'ANALISE PRODUTO'!BL:BL)</f>
        <v/>
      </c>
      <c r="U8" s="89">
        <f>SUMIFS('ANALISE PRODUTO'!BI:BI, 'ANALISE PRODUTO'!F:F, A8)</f>
        <v/>
      </c>
      <c r="V8" s="89">
        <f>IF(C8="DESCONTINUADO", 0, IF(J8=0, 0, IF(U8/J8=0, 0, U8/J8)))</f>
        <v/>
      </c>
      <c r="W8" s="89">
        <f>IF(OR(C8="DESCONTINUADO", J8=0), 0, IFERROR((S8+T8)/J8, 0))</f>
        <v/>
      </c>
      <c r="X8" s="59">
        <f>COUNTIF('ANALISE PRODUTO'!F:F, A8)</f>
        <v/>
      </c>
      <c r="Y8" s="60">
        <f>COUNTIFS('ANALISE PRODUTO'!F:F, A8, 'ANALISE PRODUTO'!S:S, "S")</f>
        <v/>
      </c>
      <c r="Z8" s="61">
        <f>X8-Y8</f>
        <v/>
      </c>
      <c r="AA8" s="88">
        <f>IFERROR(IF(COUNTIF('contas-pagas-fornecedor-7'!$C:$C,B8)&gt;1,
   AVERAGEIF('contas-pagas-fornecedor-7'!$C:$C,B8,'contas-pagas-fornecedor-7'!$I:$I),
   VLOOKUP(B8,'contas-pagas-fornecedor-7'!$C:$Q,7,FALSE)), "")</f>
        <v/>
      </c>
      <c r="AB8" s="88">
        <f t="array" ref="AB8">IFERROR(
  INDEX('fornecedor-venda-por-filial-ger'!J:J,
    MATCH(1,
      ('fornecedor-venda-por-filial-ger'!A:A=A8) *
      ('fornecedor-venda-por-filial-ger'!B:B=$B$1),
    0)
  ),
"")</f>
        <v/>
      </c>
      <c r="AC8" s="90">
        <f t="array" ref="AC8">IFERROR(
  INDEX('fornecedor-venda-por-filial-ger'!O:O,
    MATCH(1,
      ('fornecedor-venda-por-filial-ger'!A:A=A8) *
      ('fornecedor-venda-por-filial-ger'!B:B=$B$1),
    0)
  ),
"")</f>
        <v/>
      </c>
      <c r="AD8" s="90">
        <f>IFERROR(VLOOKUP(A8,'venda-fornecedor-12-meses-7'!A:AC,3,0),"")</f>
        <v/>
      </c>
      <c r="AE8" s="87">
        <f t="array" ref="AE8">IFERROR(
  INDEX('fornecedor-venda-por-filial-ger'!N:N,
    MATCH(1,
      ('fornecedor-venda-por-filial-ger'!A:A=A8) *
      ('fornecedor-venda-por-filial-ger'!B:B=$B$1),
    0)
  ),
"")</f>
        <v/>
      </c>
      <c r="AF8" s="87">
        <f>IF(J8&lt;=0,"100,00%",IFERROR(AD8/AE8,1))</f>
        <v/>
      </c>
      <c r="AG8" s="64">
        <f t="array" ref="AG8">IFERROR(
  INDEX('fornecedor-venda-por-filial-ger'!L:L,
    MATCH(1,
      ('fornecedor-venda-por-filial-ger'!A:A=A8)*
      ('fornecedor-venda-por-filial-ger'!B:B=$B$1),
    0)
  )/100,
"")</f>
        <v/>
      </c>
      <c r="AH8" s="64">
        <f t="array" ref="AH8">IFERROR(
  INDEX('fornecedor-venda-por-filial-ger'!S:S,
    MATCH(1,
      ('fornecedor-venda-por-filial-ger'!A:A=A8) *
      ('fornecedor-venda-por-filial-ger'!B:B=$B$1),
    0)
  )/100,
"")</f>
        <v/>
      </c>
      <c r="AI8" s="64">
        <f>IFERROR(IF(OR(AH8="",AG8=""),"",IF(J8=0,0,AH8-AG8)),"")</f>
        <v/>
      </c>
      <c r="AJ8" s="91">
        <f t="array" ref="AJ8">IF(MAX(IF('ANALISE PRODUTO'!F:F=A8,'ANALISE PRODUTO'!AD:AD))=0,"SEM ENTRADA",MAX(IF('ANALISE PRODUTO'!F:F=A8,'ANALISE PRODUTO'!AD:AD)))</f>
        <v/>
      </c>
      <c r="AK8" s="39" t="n"/>
      <c r="AL8" s="92">
        <f>IF(IFERROR(VLOOKUP($A8,'VENDA 2023'!$1:$1048576,3 + (COLUMN(A5)-1)*2,FALSE),"")=0,"",IFERROR(VLOOKUP($A8,'VENDA 2023'!$1:$1048576,3 + (COLUMN(A5)-1)*2,FALSE),""))</f>
        <v/>
      </c>
      <c r="AM8" s="92">
        <f>IF(IFERROR(VLOOKUP($A8,'VENDA 2023'!$1:$1048576,3 + (COLUMN(B5)-1)*2,FALSE),"")=0,"",IFERROR(VLOOKUP($A8,'VENDA 2023'!$1:$1048576,3 + (COLUMN(B5)-1)*2,FALSE),""))</f>
        <v/>
      </c>
      <c r="AN8" s="92">
        <f>IF(IFERROR(VLOOKUP($A8,'VENDA 2023'!$1:$1048576,3 + (COLUMN(C5)-1)*2,FALSE),"")=0,"",IFERROR(VLOOKUP($A8,'VENDA 2023'!$1:$1048576,3 + (COLUMN(C5)-1)*2,FALSE),""))</f>
        <v/>
      </c>
      <c r="AO8" s="92">
        <f>IF(IFERROR(VLOOKUP($A8,'VENDA 2023'!$1:$1048576,3 + (COLUMN(D5)-1)*2,FALSE),"")=0,"",IFERROR(VLOOKUP($A8,'VENDA 2023'!$1:$1048576,3 + (COLUMN(D5)-1)*2,FALSE),""))</f>
        <v/>
      </c>
      <c r="AP8" s="92">
        <f>IF(IFERROR(VLOOKUP($A8,'VENDA 2023'!$1:$1048576,3 + (COLUMN(E5)-1)*2,FALSE),"")=0,"",IFERROR(VLOOKUP($A8,'VENDA 2023'!$1:$1048576,3 + (COLUMN(E5)-1)*2,FALSE),""))</f>
        <v/>
      </c>
      <c r="AQ8" s="92">
        <f>IF(IFERROR(VLOOKUP($A8,'VENDA 2023'!$1:$1048576,3 + (COLUMN(F5)-1)*2,FALSE),"")=0,"",IFERROR(VLOOKUP($A8,'VENDA 2023'!$1:$1048576,3 + (COLUMN(F5)-1)*2,FALSE),""))</f>
        <v/>
      </c>
      <c r="AR8" s="92">
        <f>IF(IFERROR(VLOOKUP($A8,'VENDA 2023'!$1:$1048576,3 + (COLUMN(G5)-1)*2,FALSE),"")=0,"",IFERROR(VLOOKUP($A8,'VENDA 2023'!$1:$1048576,3 + (COLUMN(G5)-1)*2,FALSE),""))</f>
        <v/>
      </c>
      <c r="AS8" s="92">
        <f>IF(IFERROR(VLOOKUP($A8,'VENDA 2023'!$1:$1048576,3 + (COLUMN(H5)-1)*2,FALSE),"")=0,"",IFERROR(VLOOKUP($A8,'VENDA 2023'!$1:$1048576,3 + (COLUMN(H5)-1)*2,FALSE),""))</f>
        <v/>
      </c>
      <c r="AT8" s="92">
        <f>IF(IFERROR(VLOOKUP($A8,'VENDA 2023'!$1:$1048576,3 + (COLUMN(I5)-1)*2,FALSE),"")=0,"",IFERROR(VLOOKUP($A8,'VENDA 2023'!$1:$1048576,3 + (COLUMN(I5)-1)*2,FALSE),""))</f>
        <v/>
      </c>
      <c r="AU8" s="92">
        <f>IF(IFERROR(VLOOKUP($A8,'VENDA 2023'!$1:$1048576,3 + (COLUMN(J5)-1)*2,FALSE),"")=0,"",IFERROR(VLOOKUP($A8,'VENDA 2023'!$1:$1048576,3 + (COLUMN(J5)-1)*2,FALSE),""))</f>
        <v/>
      </c>
      <c r="AV8" s="92">
        <f>IF(IFERROR(VLOOKUP($A8,'VENDA 2023'!$1:$1048576,3 + (COLUMN(K5)-1)*2,FALSE),"")=0,"",IFERROR(VLOOKUP($A8,'VENDA 2023'!$1:$1048576,3 + (COLUMN(K5)-1)*2,FALSE),""))</f>
        <v/>
      </c>
      <c r="AW8" s="92">
        <f>IF(IFERROR(VLOOKUP($A8,'VENDA 2023'!$1:$1048576,3 + (COLUMN(L5)-1)*2,FALSE),"")=0,"",IFERROR(VLOOKUP($A8,'VENDA 2023'!$1:$1048576,3 + (COLUMN(L5)-1)*2,FALSE),""))</f>
        <v/>
      </c>
      <c r="AX8" s="93">
        <f>IF(COUNT(AL8:AW8)=0,"",SUM(AL8:AW8))</f>
        <v/>
      </c>
      <c r="AY8" s="92">
        <f>IF(IFERROR(VLOOKUP($A8,'VENDA 2024'!$1:$1048576,3 + (COLUMN(A5)-1)*2,FALSE),"")=0,"",IFERROR(VLOOKUP($A8,'VENDA 2024'!$1:$1048576,3 + (COLUMN(A5)-1)*2,FALSE),""))</f>
        <v/>
      </c>
      <c r="AZ8" s="92">
        <f>IF(IFERROR(VLOOKUP($A8,'VENDA 2024'!$1:$1048576,3 + (COLUMN(B5)-1)*2,FALSE),"")=0,"",IFERROR(VLOOKUP($A8,'VENDA 2024'!$1:$1048576,3 + (COLUMN(B5)-1)*2,FALSE),""))</f>
        <v/>
      </c>
      <c r="BA8" s="92">
        <f>IF(IFERROR(VLOOKUP($A8,'VENDA 2024'!$1:$1048576,3 + (COLUMN(C5)-1)*2,FALSE),"")=0,"",IFERROR(VLOOKUP($A8,'VENDA 2024'!$1:$1048576,3 + (COLUMN(C5)-1)*2,FALSE),""))</f>
        <v/>
      </c>
      <c r="BB8" s="92">
        <f>IF(IFERROR(VLOOKUP($A8,'VENDA 2024'!$1:$1048576,3 + (COLUMN(D5)-1)*2,FALSE),"")=0,"",IFERROR(VLOOKUP($A8,'VENDA 2024'!$1:$1048576,3 + (COLUMN(D5)-1)*2,FALSE),""))</f>
        <v/>
      </c>
      <c r="BC8" s="92">
        <f>IF(IFERROR(VLOOKUP($A8,'VENDA 2024'!$1:$1048576,3 + (COLUMN(E5)-1)*2,FALSE),"")=0,"",IFERROR(VLOOKUP($A8,'VENDA 2024'!$1:$1048576,3 + (COLUMN(E5)-1)*2,FALSE),""))</f>
        <v/>
      </c>
      <c r="BD8" s="92">
        <f>IF(IFERROR(VLOOKUP($A8,'VENDA 2024'!$1:$1048576,3 + (COLUMN(F5)-1)*2,FALSE),"")=0,"",IFERROR(VLOOKUP($A8,'VENDA 2024'!$1:$1048576,3 + (COLUMN(F5)-1)*2,FALSE),""))</f>
        <v/>
      </c>
      <c r="BE8" s="92">
        <f>IF(IFERROR(VLOOKUP($A8,'VENDA 2024'!$1:$1048576,3 + (COLUMN(G5)-1)*2,FALSE),"")=0,"",IFERROR(VLOOKUP($A8,'VENDA 2024'!$1:$1048576,3 + (COLUMN(G5)-1)*2,FALSE),""))</f>
        <v/>
      </c>
      <c r="BF8" s="92">
        <f>IF(IFERROR(VLOOKUP($A8,'VENDA 2024'!$1:$1048576,3 + (COLUMN(H5)-1)*2,FALSE),"")=0,"",IFERROR(VLOOKUP($A8,'VENDA 2024'!$1:$1048576,3 + (COLUMN(H5)-1)*2,FALSE),""))</f>
        <v/>
      </c>
      <c r="BG8" s="92">
        <f>IF(IFERROR(VLOOKUP($A8,'VENDA 2024'!$1:$1048576,3 + (COLUMN(I5)-1)*2,FALSE),"")=0,"",IFERROR(VLOOKUP($A8,'VENDA 2024'!$1:$1048576,3 + (COLUMN(I5)-1)*2,FALSE),""))</f>
        <v/>
      </c>
      <c r="BH8" s="92">
        <f>IF(IFERROR(VLOOKUP($A8,'VENDA 2024'!$1:$1048576,3 + (COLUMN(J5)-1)*2,FALSE),"")=0,"",IFERROR(VLOOKUP($A8,'VENDA 2024'!$1:$1048576,3 + (COLUMN(J5)-1)*2,FALSE),""))</f>
        <v/>
      </c>
      <c r="BI8" s="92">
        <f>IF(IFERROR(VLOOKUP($A8,'VENDA 2024'!$1:$1048576,3 + (COLUMN(K5)-1)*2,FALSE),"")=0,"",IFERROR(VLOOKUP($A8,'VENDA 2024'!$1:$1048576,3 + (COLUMN(K5)-1)*2,FALSE),""))</f>
        <v/>
      </c>
      <c r="BJ8" s="92">
        <f>IF(IFERROR(VLOOKUP($A8,'VENDA 2024'!$1:$1048576,3 + (COLUMN(L5)-1)*2,FALSE),"")=0,"",IFERROR(VLOOKUP($A8,'VENDA 2024'!$1:$1048576,3 + (COLUMN(L5)-1)*2,FALSE),""))</f>
        <v/>
      </c>
      <c r="BK8" s="93">
        <f>IF(COUNT(AY8:BJ8)=0,"",SUM(AY8:BJ8))</f>
        <v/>
      </c>
      <c r="BL8" s="92">
        <f>IF(IFERROR(VLOOKUP($A8,'VENDA 2025'!$1:$1048576,3 + (COLUMN(A5)-1)*2,FALSE),"")=0,"",IFERROR(VLOOKUP($A8,'VENDA 2025'!$1:$1048576,3 + (COLUMN(A5)-1)*2,FALSE),""))</f>
        <v/>
      </c>
      <c r="BM8" s="92">
        <f>IF(IFERROR(VLOOKUP($A8,'VENDA 2025'!$1:$1048576,3 + (COLUMN(B5)-1)*2,FALSE),"")=0,"",IFERROR(VLOOKUP($A8,'VENDA 2025'!$1:$1048576,3 + (COLUMN(B5)-1)*2,FALSE),""))</f>
        <v/>
      </c>
      <c r="BN8" s="92">
        <f>IF(IFERROR(VLOOKUP($A8,'VENDA 2025'!$1:$1048576,3 + (COLUMN(C5)-1)*2,FALSE),"")=0,"",IFERROR(VLOOKUP($A8,'VENDA 2025'!$1:$1048576,3 + (COLUMN(C5)-1)*2,FALSE),""))</f>
        <v/>
      </c>
      <c r="BO8" s="92">
        <f>IF(IFERROR(VLOOKUP($A8,'VENDA 2025'!$1:$1048576,3 + (COLUMN(D5)-1)*2,FALSE),"")=0,"",IFERROR(VLOOKUP($A8,'VENDA 2025'!$1:$1048576,3 + (COLUMN(D5)-1)*2,FALSE),""))</f>
        <v/>
      </c>
      <c r="BP8" s="92">
        <f>IF(IFERROR(VLOOKUP($A8,'VENDA 2025'!$1:$1048576,3 + (COLUMN(E5)-1)*2,FALSE),"")=0,"",IFERROR(VLOOKUP($A8,'VENDA 2025'!$1:$1048576,3 + (COLUMN(E5)-1)*2,FALSE),""))</f>
        <v/>
      </c>
      <c r="BQ8" s="92">
        <f>IF(IFERROR(VLOOKUP($A8,'VENDA 2025'!$1:$1048576,3 + (COLUMN(F5)-1)*2,FALSE),"")=0,"",IFERROR(VLOOKUP($A8,'VENDA 2025'!$1:$1048576,3 + (COLUMN(F5)-1)*2,FALSE),""))</f>
        <v/>
      </c>
      <c r="BR8" s="92">
        <f>IF(IFERROR(VLOOKUP($A8,'VENDA 2025'!$1:$1048576,3 + (COLUMN(G5)-1)*2,FALSE),"")=0,"",IFERROR(VLOOKUP($A8,'VENDA 2025'!$1:$1048576,3 + (COLUMN(G5)-1)*2,FALSE),""))</f>
        <v/>
      </c>
      <c r="BS8" s="92">
        <f>IF(IFERROR(VLOOKUP($A8,'VENDA 2025'!$1:$1048576,3 + (COLUMN(H5)-1)*2,FALSE),"")=0,"",IFERROR(VLOOKUP($A8,'VENDA 2025'!$1:$1048576,3 + (COLUMN(H5)-1)*2,FALSE),""))</f>
        <v/>
      </c>
      <c r="BT8" s="92">
        <f>IF(IFERROR(VLOOKUP($A8,'VENDA 2025'!$1:$1048576,3 + (COLUMN(I5)-1)*2,FALSE),"")=0,"",IFERROR(VLOOKUP($A8,'VENDA 2025'!$1:$1048576,3 + (COLUMN(I5)-1)*2,FALSE),""))</f>
        <v/>
      </c>
      <c r="BU8" s="92">
        <f>IF(IFERROR(VLOOKUP($A8,'VENDA 2025'!$1:$1048576,3 + (COLUMN(J5)-1)*2,FALSE),"")=0,"",IFERROR(VLOOKUP($A8,'VENDA 2025'!$1:$1048576,3 + (COLUMN(J5)-1)*2,FALSE),""))</f>
        <v/>
      </c>
      <c r="BV8" s="92">
        <f>IF(IFERROR(VLOOKUP($A8,'VENDA 2025'!$1:$1048576,3 + (COLUMN(K5)-1)*2,FALSE),"")=0,"",IFERROR(VLOOKUP($A8,'VENDA 2025'!$1:$1048576,3 + (COLUMN(K5)-1)*2,FALSE),""))</f>
        <v/>
      </c>
      <c r="BW8" s="92">
        <f>IF(IFERROR(VLOOKUP($A8,'VENDA 2025'!$1:$1048576,3 + (COLUMN(L5)-1)*2,FALSE),"")=0,"",IFERROR(VLOOKUP($A8,'VENDA 2025'!$1:$1048576,3 + (COLUMN(L5)-1)*2,FALSE),""))</f>
        <v/>
      </c>
      <c r="BX8" s="93">
        <f>IF(COUNT(BL8:BW8)=0,"",SUM(BL8:BW8))</f>
        <v/>
      </c>
      <c r="BY8" s="92">
        <f>IF(IFERROR(VLOOKUP($A8,'venda-fornecedor-12-meses-7'!$1:$1048576,4 + (COLUMN(A5)-1)*2,FALSE),"")=0,"",IFERROR(VLOOKUP($A8,'venda-fornecedor-12-meses-7'!$1:$1048576,4 + (COLUMN(A5)-1)*2,FALSE),""))</f>
        <v/>
      </c>
      <c r="BZ8" s="92">
        <f>IF(IFERROR(VLOOKUP($A8,'venda-fornecedor-12-meses-7'!$1:$1048576,4 + (COLUMN(B5)-1)*2,FALSE),"")=0,"",IFERROR(VLOOKUP($A8,'venda-fornecedor-12-meses-7'!$1:$1048576,4 + (COLUMN(B5)-1)*2,FALSE),""))</f>
        <v/>
      </c>
      <c r="CA8" s="92">
        <f>IF(IFERROR(VLOOKUP($A8,'venda-fornecedor-12-meses-7'!$1:$1048576,4 + (COLUMN(C5)-1)*2,FALSE),"")=0,"",IFERROR(VLOOKUP($A8,'venda-fornecedor-12-meses-7'!$1:$1048576,4 + (COLUMN(C5)-1)*2,FALSE),""))</f>
        <v/>
      </c>
      <c r="CB8" s="92">
        <f>IF(IFERROR(VLOOKUP($A8,'venda-fornecedor-12-meses-7'!$1:$1048576,4 + (COLUMN(D5)-1)*2,FALSE),"")=0,"",IFERROR(VLOOKUP($A8,'venda-fornecedor-12-meses-7'!$1:$1048576,4 + (COLUMN(D5)-1)*2,FALSE),""))</f>
        <v/>
      </c>
      <c r="CC8" s="92">
        <f>IF(IFERROR(VLOOKUP($A8,'venda-fornecedor-12-meses-7'!$1:$1048576,4 + (COLUMN(E5)-1)*2,FALSE),"")=0,"",IFERROR(VLOOKUP($A8,'venda-fornecedor-12-meses-7'!$1:$1048576,4 + (COLUMN(E5)-1)*2,FALSE),""))</f>
        <v/>
      </c>
      <c r="CD8" s="92">
        <f>IF(IFERROR(VLOOKUP($A8,'venda-fornecedor-12-meses-7'!$1:$1048576,4 + (COLUMN(F5)-1)*2,FALSE),"")=0,"",IFERROR(VLOOKUP($A8,'venda-fornecedor-12-meses-7'!$1:$1048576,4 + (COLUMN(F5)-1)*2,FALSE),""))</f>
        <v/>
      </c>
      <c r="CE8" s="92">
        <f>IF(IFERROR(VLOOKUP($A8,'venda-fornecedor-12-meses-7'!$1:$1048576,4 + (COLUMN(G5)-1)*2,FALSE),"")=0,"",IFERROR(VLOOKUP($A8,'venda-fornecedor-12-meses-7'!$1:$1048576,4 + (COLUMN(G5)-1)*2,FALSE),""))</f>
        <v/>
      </c>
      <c r="CF8" s="92">
        <f>IF(IFERROR(VLOOKUP($A8,'venda-fornecedor-12-meses-7'!$1:$1048576,4 + (COLUMN(H5)-1)*2,FALSE),"")=0,"",IFERROR(VLOOKUP($A8,'venda-fornecedor-12-meses-7'!$1:$1048576,4 + (COLUMN(H5)-1)*2,FALSE),""))</f>
        <v/>
      </c>
      <c r="CG8" s="92">
        <f>IF(IFERROR(VLOOKUP($A8,'venda-fornecedor-12-meses-7'!$1:$1048576,4 + (COLUMN(I5)-1)*2,FALSE),"")=0,"",IFERROR(VLOOKUP($A8,'venda-fornecedor-12-meses-7'!$1:$1048576,4 + (COLUMN(I5)-1)*2,FALSE),""))</f>
        <v/>
      </c>
      <c r="CH8" s="92">
        <f>IF(IFERROR(VLOOKUP($A8,'venda-fornecedor-12-meses-7'!$1:$1048576,4 + (COLUMN(J5)-1)*2,FALSE),"")=0,"",IFERROR(VLOOKUP($A8,'venda-fornecedor-12-meses-7'!$1:$1048576,4 + (COLUMN(J5)-1)*2,FALSE),""))</f>
        <v/>
      </c>
      <c r="CI8" s="92">
        <f>IF(IFERROR(VLOOKUP($A8,'venda-fornecedor-12-meses-7'!$1:$1048576,4 + (COLUMN(K5)-1)*2,FALSE),"")=0,"",IFERROR(VLOOKUP($A8,'venda-fornecedor-12-meses-7'!$1:$1048576,4 + (COLUMN(K5)-1)*2,FALSE),""))</f>
        <v/>
      </c>
      <c r="CJ8" s="92">
        <f>IF(IFERROR(VLOOKUP($A8,'venda-fornecedor-12-meses-7'!$1:$1048576,4 + (COLUMN(L5)-1)*2,FALSE),"")=0,"",IFERROR(VLOOKUP($A8,'venda-fornecedor-12-meses-7'!$1:$1048576,4 + (COLUMN(L5)-1)*2,FALSE),""))</f>
        <v/>
      </c>
      <c r="CK8" s="93">
        <f>IF(COUNT(BY8:CJ8)=0,"",SUM(BY8:CJ8))</f>
        <v/>
      </c>
      <c r="CL8" s="93">
        <f>IF(COUNT(BY8:CJ8)=0,"",AVERAGE(BY8:CJ8))</f>
        <v/>
      </c>
      <c r="CM8" s="1" t="n"/>
      <c r="CN8" s="94">
        <f>IF(IFERROR(VLOOKUP($A8,'ENTRADA 2023'!$1:$1048576,3 + (COLUMN(A5)-1)*1,FALSE),"")=0,"",IFERROR(VLOOKUP($A8,'ENTRADA 2023'!$1:$1048576,3 + (COLUMN(A5)-1)*1,FALSE),""))</f>
        <v/>
      </c>
      <c r="CO8" s="94">
        <f>IF(IFERROR(VLOOKUP($A8,'ENTRADA 2023'!$1:$1048576,3 + (COLUMN(B5)-1)*1,FALSE),"")=0,"",IFERROR(VLOOKUP($A8,'ENTRADA 2023'!$1:$1048576,3 + (COLUMN(B5)-1)*1,FALSE),""))</f>
        <v/>
      </c>
      <c r="CP8" s="94">
        <f>IF(IFERROR(VLOOKUP($A8,'ENTRADA 2023'!$1:$1048576,3 + (COLUMN(C5)-1)*1,FALSE),"")=0,"",IFERROR(VLOOKUP($A8,'ENTRADA 2023'!$1:$1048576,3 + (COLUMN(C5)-1)*1,FALSE),""))</f>
        <v/>
      </c>
      <c r="CQ8" s="94">
        <f>IF(IFERROR(VLOOKUP($A8,'ENTRADA 2023'!$1:$1048576,3 + (COLUMN(D5)-1)*1,FALSE),"")=0,"",IFERROR(VLOOKUP($A8,'ENTRADA 2023'!$1:$1048576,3 + (COLUMN(D5)-1)*1,FALSE),""))</f>
        <v/>
      </c>
      <c r="CR8" s="94">
        <f>IF(IFERROR(VLOOKUP($A8,'ENTRADA 2023'!$1:$1048576,3 + (COLUMN(E5)-1)*1,FALSE),"")=0,"",IFERROR(VLOOKUP($A8,'ENTRADA 2023'!$1:$1048576,3 + (COLUMN(E5)-1)*1,FALSE),""))</f>
        <v/>
      </c>
      <c r="CS8" s="94">
        <f>IF(IFERROR(VLOOKUP($A8,'ENTRADA 2023'!$1:$1048576,3 + (COLUMN(F5)-1)*1,FALSE),"")=0,"",IFERROR(VLOOKUP($A8,'ENTRADA 2023'!$1:$1048576,3 + (COLUMN(F5)-1)*1,FALSE),""))</f>
        <v/>
      </c>
      <c r="CT8" s="94">
        <f>IF(IFERROR(VLOOKUP($A8,'ENTRADA 2023'!$1:$1048576,3 + (COLUMN(G5)-1)*1,FALSE),"")=0,"",IFERROR(VLOOKUP($A8,'ENTRADA 2023'!$1:$1048576,3 + (COLUMN(G5)-1)*1,FALSE),""))</f>
        <v/>
      </c>
      <c r="CU8" s="94">
        <f>IF(IFERROR(VLOOKUP($A8,'ENTRADA 2023'!$1:$1048576,3 + (COLUMN(H5)-1)*1,FALSE),"")=0,"",IFERROR(VLOOKUP($A8,'ENTRADA 2023'!$1:$1048576,3 + (COLUMN(H5)-1)*1,FALSE),""))</f>
        <v/>
      </c>
      <c r="CV8" s="94">
        <f>IF(IFERROR(VLOOKUP($A8,'ENTRADA 2023'!$1:$1048576,3 + (COLUMN(I5)-1)*1,FALSE),"")=0,"",IFERROR(VLOOKUP($A8,'ENTRADA 2023'!$1:$1048576,3 + (COLUMN(I5)-1)*1,FALSE),""))</f>
        <v/>
      </c>
      <c r="CW8" s="94">
        <f>IF(IFERROR(VLOOKUP($A8,'ENTRADA 2023'!$1:$1048576,3 + (COLUMN(J5)-1)*1,FALSE),"")=0,"",IFERROR(VLOOKUP($A8,'ENTRADA 2023'!$1:$1048576,3 + (COLUMN(J5)-1)*1,FALSE),""))</f>
        <v/>
      </c>
      <c r="CX8" s="94">
        <f>IF(IFERROR(VLOOKUP($A8,'ENTRADA 2023'!$1:$1048576,3 + (COLUMN(K5)-1)*1,FALSE),"")=0,"",IFERROR(VLOOKUP($A8,'ENTRADA 2023'!$1:$1048576,3 + (COLUMN(K5)-1)*1,FALSE),""))</f>
        <v/>
      </c>
      <c r="CY8" s="94">
        <f>IF(IFERROR(VLOOKUP($A8,'ENTRADA 2023'!$1:$1048576,3 + (COLUMN(L5)-1)*1,FALSE),"")=0,"",IFERROR(VLOOKUP($A8,'ENTRADA 2023'!$1:$1048576,3 + (COLUMN(L5)-1)*1,FALSE),""))</f>
        <v/>
      </c>
      <c r="CZ8" s="95">
        <f>IF(COUNT(CN8:CY8)=0,"",SUM(CN8:CY8))</f>
        <v/>
      </c>
      <c r="DA8" s="94">
        <f>IF(IFERROR(VLOOKUP($A8,'ENTRADA 2024'!$1:$1048576,3 + (COLUMN(A5)-1)*1,FALSE),"")=0,"",IFERROR(VLOOKUP($A8,'ENTRADA 2024'!$1:$1048576,3 + (COLUMN(A5)-1)*1,FALSE),""))</f>
        <v/>
      </c>
      <c r="DB8" s="94">
        <f>IF(IFERROR(VLOOKUP($A8,'ENTRADA 2024'!$1:$1048576,3 + (COLUMN(B5)-1)*1,FALSE),"")=0,"",IFERROR(VLOOKUP($A8,'ENTRADA 2024'!$1:$1048576,3 + (COLUMN(B5)-1)*1,FALSE),""))</f>
        <v/>
      </c>
      <c r="DC8" s="94">
        <f>IF(IFERROR(VLOOKUP($A8,'ENTRADA 2024'!$1:$1048576,3 + (COLUMN(C5)-1)*1,FALSE),"")=0,"",IFERROR(VLOOKUP($A8,'ENTRADA 2024'!$1:$1048576,3 + (COLUMN(C5)-1)*1,FALSE),""))</f>
        <v/>
      </c>
      <c r="DD8" s="94">
        <f>IF(IFERROR(VLOOKUP($A8,'ENTRADA 2024'!$1:$1048576,3 + (COLUMN(D5)-1)*1,FALSE),"")=0,"",IFERROR(VLOOKUP($A8,'ENTRADA 2024'!$1:$1048576,3 + (COLUMN(D5)-1)*1,FALSE),""))</f>
        <v/>
      </c>
      <c r="DE8" s="94">
        <f>IF(IFERROR(VLOOKUP($A8,'ENTRADA 2024'!$1:$1048576,3 + (COLUMN(E5)-1)*1,FALSE),"")=0,"",IFERROR(VLOOKUP($A8,'ENTRADA 2024'!$1:$1048576,3 + (COLUMN(E5)-1)*1,FALSE),""))</f>
        <v/>
      </c>
      <c r="DF8" s="94">
        <f>IF(IFERROR(VLOOKUP($A8,'ENTRADA 2024'!$1:$1048576,3 + (COLUMN(F5)-1)*1,FALSE),"")=0,"",IFERROR(VLOOKUP($A8,'ENTRADA 2024'!$1:$1048576,3 + (COLUMN(F5)-1)*1,FALSE),""))</f>
        <v/>
      </c>
      <c r="DG8" s="94">
        <f>IF(IFERROR(VLOOKUP($A8,'ENTRADA 2024'!$1:$1048576,3 + (COLUMN(G5)-1)*1,FALSE),"")=0,"",IFERROR(VLOOKUP($A8,'ENTRADA 2024'!$1:$1048576,3 + (COLUMN(G5)-1)*1,FALSE),""))</f>
        <v/>
      </c>
      <c r="DH8" s="94">
        <f>IF(IFERROR(VLOOKUP($A8,'ENTRADA 2024'!$1:$1048576,3 + (COLUMN(H5)-1)*1,FALSE),"")=0,"",IFERROR(VLOOKUP($A8,'ENTRADA 2024'!$1:$1048576,3 + (COLUMN(H5)-1)*1,FALSE),""))</f>
        <v/>
      </c>
      <c r="DI8" s="94">
        <f>IF(IFERROR(VLOOKUP($A8,'ENTRADA 2024'!$1:$1048576,3 + (COLUMN(I5)-1)*1,FALSE),"")=0,"",IFERROR(VLOOKUP($A8,'ENTRADA 2024'!$1:$1048576,3 + (COLUMN(I5)-1)*1,FALSE),""))</f>
        <v/>
      </c>
      <c r="DJ8" s="94">
        <f>IF(IFERROR(VLOOKUP($A8,'ENTRADA 2024'!$1:$1048576,3 + (COLUMN(J5)-1)*1,FALSE),"")=0,"",IFERROR(VLOOKUP($A8,'ENTRADA 2024'!$1:$1048576,3 + (COLUMN(J5)-1)*1,FALSE),""))</f>
        <v/>
      </c>
      <c r="DK8" s="94">
        <f>IF(IFERROR(VLOOKUP($A8,'ENTRADA 2024'!$1:$1048576,3 + (COLUMN(K5)-1)*1,FALSE),"")=0,"",IFERROR(VLOOKUP($A8,'ENTRADA 2024'!$1:$1048576,3 + (COLUMN(K5)-1)*1,FALSE),""))</f>
        <v/>
      </c>
      <c r="DL8" s="94">
        <f>IF(IFERROR(VLOOKUP($A8,'ENTRADA 2024'!$1:$1048576,3 + (COLUMN(L5)-1)*1,FALSE),"")=0,"",IFERROR(VLOOKUP($A8,'ENTRADA 2024'!$1:$1048576,3 + (COLUMN(L5)-1)*1,FALSE),""))</f>
        <v/>
      </c>
      <c r="DM8" s="95">
        <f>IF(COUNT(DA8:DL8)=0,"",SUM(DA8:DL8))</f>
        <v/>
      </c>
      <c r="DN8" s="94">
        <f>IF(IFERROR(VLOOKUP($A8,'ENTRADA 2025'!$1:$1048576,3 + (COLUMN(A5)-1)*1,FALSE),"")=0,"",IFERROR(VLOOKUP($A8,'ENTRADA 2025'!$1:$1048576,3 + (COLUMN(A5)-1)*1,FALSE),""))</f>
        <v/>
      </c>
      <c r="DO8" s="94">
        <f>IF(IFERROR(VLOOKUP($A8,'ENTRADA 2025'!$1:$1048576,3 + (COLUMN(B5)-1)*1,FALSE),"")=0,"",IFERROR(VLOOKUP($A8,'ENTRADA 2025'!$1:$1048576,3 + (COLUMN(B5)-1)*1,FALSE),""))</f>
        <v/>
      </c>
      <c r="DP8" s="94">
        <f>IF(IFERROR(VLOOKUP($A8,'ENTRADA 2025'!$1:$1048576,3 + (COLUMN(C5)-1)*1,FALSE),"")=0,"",IFERROR(VLOOKUP($A8,'ENTRADA 2025'!$1:$1048576,3 + (COLUMN(C5)-1)*1,FALSE),""))</f>
        <v/>
      </c>
      <c r="DQ8" s="94">
        <f>IF(IFERROR(VLOOKUP($A8,'ENTRADA 2025'!$1:$1048576,3 + (COLUMN(D5)-1)*1,FALSE),"")=0,"",IFERROR(VLOOKUP($A8,'ENTRADA 2025'!$1:$1048576,3 + (COLUMN(D5)-1)*1,FALSE),""))</f>
        <v/>
      </c>
      <c r="DR8" s="94">
        <f>IF(IFERROR(VLOOKUP($A8,'ENTRADA 2025'!$1:$1048576,3 + (COLUMN(E5)-1)*1,FALSE),"")=0,"",IFERROR(VLOOKUP($A8,'ENTRADA 2025'!$1:$1048576,3 + (COLUMN(E5)-1)*1,FALSE),""))</f>
        <v/>
      </c>
      <c r="DS8" s="94">
        <f>IF(IFERROR(VLOOKUP($A8,'ENTRADA 2025'!$1:$1048576,3 + (COLUMN(F5)-1)*1,FALSE),"")=0,"",IFERROR(VLOOKUP($A8,'ENTRADA 2025'!$1:$1048576,3 + (COLUMN(F5)-1)*1,FALSE),""))</f>
        <v/>
      </c>
      <c r="DT8" s="94">
        <f>IF(IFERROR(VLOOKUP($A8,'ENTRADA 2025'!$1:$1048576,3 + (COLUMN(G5)-1)*1,FALSE),"")=0,"",IFERROR(VLOOKUP($A8,'ENTRADA 2025'!$1:$1048576,3 + (COLUMN(G5)-1)*1,FALSE),""))</f>
        <v/>
      </c>
      <c r="DU8" s="94">
        <f>IF(IFERROR(VLOOKUP($A8,'ENTRADA 2025'!$1:$1048576,3 + (COLUMN(H5)-1)*1,FALSE),"")=0,"",IFERROR(VLOOKUP($A8,'ENTRADA 2025'!$1:$1048576,3 + (COLUMN(H5)-1)*1,FALSE),""))</f>
        <v/>
      </c>
      <c r="DV8" s="94">
        <f>IF(IFERROR(VLOOKUP($A8,'ENTRADA 2025'!$1:$1048576,3 + (COLUMN(I5)-1)*1,FALSE),"")=0,"",IFERROR(VLOOKUP($A8,'ENTRADA 2025'!$1:$1048576,3 + (COLUMN(I5)-1)*1,FALSE),""))</f>
        <v/>
      </c>
      <c r="DW8" s="94">
        <f>IF(IFERROR(VLOOKUP($A8,'ENTRADA 2025'!$1:$1048576,3 + (COLUMN(J5)-1)*1,FALSE),"")=0,"",IFERROR(VLOOKUP($A8,'ENTRADA 2025'!$1:$1048576,3 + (COLUMN(J5)-1)*1,FALSE),""))</f>
        <v/>
      </c>
      <c r="DX8" s="94">
        <f>IF(IFERROR(VLOOKUP($A8,'ENTRADA 2025'!$1:$1048576,3 + (COLUMN(K5)-1)*1,FALSE),"")=0,"",IFERROR(VLOOKUP($A8,'ENTRADA 2025'!$1:$1048576,3 + (COLUMN(K5)-1)*1,FALSE),""))</f>
        <v/>
      </c>
      <c r="DY8" s="94">
        <f>IF(IFERROR(VLOOKUP($A8,'ENTRADA 2025'!$1:$1048576,3 + (COLUMN(L5)-1)*1,FALSE),"")=0,"",IFERROR(VLOOKUP($A8,'ENTRADA 2025'!$1:$1048576,3 + (COLUMN(L5)-1)*1,FALSE),""))</f>
        <v/>
      </c>
      <c r="DZ8" s="95">
        <f>IF(COUNT(DN8:DY8)=0,"",SUM(DN8:DY8))</f>
        <v/>
      </c>
      <c r="EA8" s="94">
        <f>IF(IFERROR(VLOOKUP($A8,'entrada-fornecedor-12-meses-7'!$1:$1048576,3 + (COLUMN(A5)-1)*1,FALSE),"")=0,"",IFERROR(VLOOKUP($A8,'entrada-fornecedor-12-meses-7'!$1:$1048576,3 + (COLUMN(A5)-1)*1,FALSE),""))</f>
        <v/>
      </c>
      <c r="EB8" s="94">
        <f>IF(IFERROR(VLOOKUP($A8,'entrada-fornecedor-12-meses-7'!$1:$1048576,3 + (COLUMN(B5)-1)*1,FALSE),"")=0,"",IFERROR(VLOOKUP($A8,'entrada-fornecedor-12-meses-7'!$1:$1048576,3 + (COLUMN(B5)-1)*1,FALSE),""))</f>
        <v/>
      </c>
      <c r="EC8" s="94">
        <f>IF(IFERROR(VLOOKUP($A8,'entrada-fornecedor-12-meses-7'!$1:$1048576,3 + (COLUMN(C5)-1)*1,FALSE),"")=0,"",IFERROR(VLOOKUP($A8,'entrada-fornecedor-12-meses-7'!$1:$1048576,3 + (COLUMN(C5)-1)*1,FALSE),""))</f>
        <v/>
      </c>
      <c r="ED8" s="94">
        <f>IF(IFERROR(VLOOKUP($A8,'entrada-fornecedor-12-meses-7'!$1:$1048576,3 + (COLUMN(D5)-1)*1,FALSE),"")=0,"",IFERROR(VLOOKUP($A8,'entrada-fornecedor-12-meses-7'!$1:$1048576,3 + (COLUMN(D5)-1)*1,FALSE),""))</f>
        <v/>
      </c>
      <c r="EE8" s="94">
        <f>IF(IFERROR(VLOOKUP($A8,'entrada-fornecedor-12-meses-7'!$1:$1048576,3 + (COLUMN(E5)-1)*1,FALSE),"")=0,"",IFERROR(VLOOKUP($A8,'entrada-fornecedor-12-meses-7'!$1:$1048576,3 + (COLUMN(E5)-1)*1,FALSE),""))</f>
        <v/>
      </c>
      <c r="EF8" s="94">
        <f>IF(IFERROR(VLOOKUP($A8,'entrada-fornecedor-12-meses-7'!$1:$1048576,3 + (COLUMN(F5)-1)*1,FALSE),"")=0,"",IFERROR(VLOOKUP($A8,'entrada-fornecedor-12-meses-7'!$1:$1048576,3 + (COLUMN(F5)-1)*1,FALSE),""))</f>
        <v/>
      </c>
      <c r="EG8" s="94">
        <f>IF(IFERROR(VLOOKUP($A8,'entrada-fornecedor-12-meses-7'!$1:$1048576,3 + (COLUMN(G5)-1)*1,FALSE),"")=0,"",IFERROR(VLOOKUP($A8,'entrada-fornecedor-12-meses-7'!$1:$1048576,3 + (COLUMN(G5)-1)*1,FALSE),""))</f>
        <v/>
      </c>
      <c r="EH8" s="94">
        <f>IF(IFERROR(VLOOKUP($A8,'entrada-fornecedor-12-meses-7'!$1:$1048576,3 + (COLUMN(H5)-1)*1,FALSE),"")=0,"",IFERROR(VLOOKUP($A8,'entrada-fornecedor-12-meses-7'!$1:$1048576,3 + (COLUMN(H5)-1)*1,FALSE),""))</f>
        <v/>
      </c>
      <c r="EI8" s="94">
        <f>IF(IFERROR(VLOOKUP($A8,'entrada-fornecedor-12-meses-7'!$1:$1048576,3 + (COLUMN(I5)-1)*1,FALSE),"")=0,"",IFERROR(VLOOKUP($A8,'entrada-fornecedor-12-meses-7'!$1:$1048576,3 + (COLUMN(I5)-1)*1,FALSE),""))</f>
        <v/>
      </c>
      <c r="EJ8" s="94">
        <f>IF(IFERROR(VLOOKUP($A8,'entrada-fornecedor-12-meses-7'!$1:$1048576,3 + (COLUMN(J5)-1)*1,FALSE),"")=0,"",IFERROR(VLOOKUP($A8,'entrada-fornecedor-12-meses-7'!$1:$1048576,3 + (COLUMN(J5)-1)*1,FALSE),""))</f>
        <v/>
      </c>
      <c r="EK8" s="94">
        <f>IF(IFERROR(VLOOKUP($A8,'entrada-fornecedor-12-meses-7'!$1:$1048576,3 + (COLUMN(K5)-1)*1,FALSE),"")=0,"",IFERROR(VLOOKUP($A8,'entrada-fornecedor-12-meses-7'!$1:$1048576,3 + (COLUMN(K5)-1)*1,FALSE),""))</f>
        <v/>
      </c>
      <c r="EL8" s="94">
        <f>IF(IFERROR(VLOOKUP($A8,'entrada-fornecedor-12-meses-7'!$1:$1048576,3 + (COLUMN(L5)-1)*1,FALSE),"")=0,"",IFERROR(VLOOKUP($A8,'entrada-fornecedor-12-meses-7'!$1:$1048576,3 + (COLUMN(L5)-1)*1,FALSE),""))</f>
        <v/>
      </c>
      <c r="EM8" s="95">
        <f>IF(COUNT(EA8:EL8)=0,"",SUM(EA8:EL8))</f>
        <v/>
      </c>
      <c r="EN8" s="1" t="n"/>
      <c r="EO8" s="96">
        <f>IFERROR(AVERAGEIF('lead-time-compras-7'!B:B,A8,'lead-time-compras-7'!S:S),"")</f>
        <v/>
      </c>
      <c r="EP8" s="96">
        <f>IFERROR(
  AVERAGEIFS(
    'notas-fiscais-entrada-830-7'!H:H,
    'notas-fiscais-entrada-830-7'!O:O, A8,
    'notas-fiscais-entrada-830-7'!E:E, $B$1
  ),
""
)</f>
        <v/>
      </c>
      <c r="EQ8" s="96">
        <f>IFERROR(AVERAGEIF('lead-time-compras-7'!B:B,A8,'lead-time-compras-7'!Q:Q),"")</f>
        <v/>
      </c>
      <c r="ER8" s="97">
        <f>SUMIF('fornecedor-saldo-receber-7'!A:A, A8, 'fornecedor-saldo-receber-7'!L:L)</f>
        <v/>
      </c>
      <c r="ES8" s="97">
        <f>SUMIF('fornecedor-verba-aplicar-7'!A:A, A8, 'fornecedor-verba-aplicar-7'!D:D)</f>
        <v/>
      </c>
      <c r="ET8" s="1" t="n"/>
      <c r="EU8" s="52">
        <f>SUMIF('ANALISE PRODUTO'!F:F, A8, 'ANALISE PRODUTO'!BN:BN)</f>
        <v/>
      </c>
      <c r="EV8" s="52">
        <f>SUMIF('ANALISE PRODUTO'!F:F, A8, 'ANALISE PRODUTO'!BO:BO)</f>
        <v/>
      </c>
      <c r="EW8" s="52">
        <f>SUMIF('ANALISE PRODUTO'!F:F, A8, 'ANALISE PRODUTO'!BP:BP)</f>
        <v/>
      </c>
      <c r="EX8" s="52">
        <f>SUMIF('ANALISE PRODUTO'!F:F, A8, 'ANALISE PRODUTO'!BQ:BQ)</f>
        <v/>
      </c>
      <c r="EY8" s="52">
        <f>SUMIF('ANALISE PRODUTO'!F:F, A8, 'ANALISE PRODUTO'!BR:BR)</f>
        <v/>
      </c>
      <c r="EZ8" s="53">
        <f>SUMIF('ANALISE PRODUTO'!F:F, A8, 'ANALISE PRODUTO'!BS:BS)</f>
        <v/>
      </c>
      <c r="FA8" s="53">
        <f>SUMIF('ANALISE PRODUTO'!F:F, A8, 'ANALISE PRODUTO'!BT:BT)</f>
        <v/>
      </c>
      <c r="FB8" s="53">
        <f>SUMIF('ANALISE PRODUTO'!F:F, A8, 'ANALISE PRODUTO'!BU:BU)</f>
        <v/>
      </c>
      <c r="FC8" s="53">
        <f>SUMIF('ANALISE PRODUTO'!F:F, A8, 'ANALISE PRODUTO'!BV:BV)</f>
        <v/>
      </c>
      <c r="FD8" s="53">
        <f>SUMIF('ANALISE PRODUTO'!F:F, A8, 'ANALISE PRODUTO'!BW:BW)</f>
        <v/>
      </c>
      <c r="FE8" s="41">
        <f>SUMIF('ANALISE PRODUTO'!F:F, A8, 'ANALISE PRODUTO'!CB:CB)</f>
        <v/>
      </c>
      <c r="FF8" s="41">
        <f>SUMIF('ANALISE PRODUTO'!F:F, A8, 'ANALISE PRODUTO'!CC:CC)</f>
        <v/>
      </c>
      <c r="FG8" s="1" t="n"/>
      <c r="FH8" s="45">
        <f>IF(IFERROR(VLOOKUP($A8,'VENDA 2023'!$1:$1048576,4 + (COLUMN(A5)-1)*2,FALSE),"")=0,"",IFERROR(VLOOKUP($A8,'VENDA 2023'!$1:$1048576,4 + (COLUMN(A5)-1)*2,FALSE),""))</f>
        <v/>
      </c>
      <c r="FI8" s="45">
        <f>IF(IFERROR(VLOOKUP($A8,'VENDA 2023'!$1:$1048576,4 + (COLUMN(B5)-1)*2,FALSE),"")=0,"",IFERROR(VLOOKUP($A8,'VENDA 2023'!$1:$1048576,4 + (COLUMN(B5)-1)*2,FALSE),""))</f>
        <v/>
      </c>
      <c r="FJ8" s="45">
        <f>IF(IFERROR(VLOOKUP($A8,'VENDA 2023'!$1:$1048576,4 + (COLUMN(C5)-1)*2,FALSE),"")=0,"",IFERROR(VLOOKUP($A8,'VENDA 2023'!$1:$1048576,4 + (COLUMN(C5)-1)*2,FALSE),""))</f>
        <v/>
      </c>
      <c r="FK8" s="45">
        <f>IF(IFERROR(VLOOKUP($A8,'VENDA 2023'!$1:$1048576,4 + (COLUMN(D5)-1)*2,FALSE),"")=0,"",IFERROR(VLOOKUP($A8,'VENDA 2023'!$1:$1048576,4 + (COLUMN(D5)-1)*2,FALSE),""))</f>
        <v/>
      </c>
      <c r="FL8" s="45">
        <f>IF(IFERROR(VLOOKUP($A8,'VENDA 2023'!$1:$1048576,4 + (COLUMN(E5)-1)*2,FALSE),"")=0,"",IFERROR(VLOOKUP($A8,'VENDA 2023'!$1:$1048576,4 + (COLUMN(E5)-1)*2,FALSE),""))</f>
        <v/>
      </c>
      <c r="FM8" s="45">
        <f>IF(IFERROR(VLOOKUP($A8,'VENDA 2023'!$1:$1048576,4 + (COLUMN(F5)-1)*2,FALSE),"")=0,"",IFERROR(VLOOKUP($A8,'VENDA 2023'!$1:$1048576,4 + (COLUMN(F5)-1)*2,FALSE),""))</f>
        <v/>
      </c>
      <c r="FN8" s="45">
        <f>IF(IFERROR(VLOOKUP($A8,'VENDA 2023'!$1:$1048576,4 + (COLUMN(G5)-1)*2,FALSE),"")=0,"",IFERROR(VLOOKUP($A8,'VENDA 2023'!$1:$1048576,4 + (COLUMN(G5)-1)*2,FALSE),""))</f>
        <v/>
      </c>
      <c r="FO8" s="45">
        <f>IF(IFERROR(VLOOKUP($A8,'VENDA 2023'!$1:$1048576,4 + (COLUMN(H5)-1)*2,FALSE),"")=0,"",IFERROR(VLOOKUP($A8,'VENDA 2023'!$1:$1048576,4 + (COLUMN(H5)-1)*2,FALSE),""))</f>
        <v/>
      </c>
      <c r="FP8" s="45">
        <f>IF(IFERROR(VLOOKUP($A8,'VENDA 2023'!$1:$1048576,4 + (COLUMN(I5)-1)*2,FALSE),"")=0,"",IFERROR(VLOOKUP($A8,'VENDA 2023'!$1:$1048576,4 + (COLUMN(I5)-1)*2,FALSE),""))</f>
        <v/>
      </c>
      <c r="FQ8" s="45">
        <f>IF(IFERROR(VLOOKUP($A8,'VENDA 2023'!$1:$1048576,4 + (COLUMN(J5)-1)*2,FALSE),"")=0,"",IFERROR(VLOOKUP($A8,'VENDA 2023'!$1:$1048576,4 + (COLUMN(J5)-1)*2,FALSE),""))</f>
        <v/>
      </c>
      <c r="FR8" s="45">
        <f>IF(IFERROR(VLOOKUP($A8,'VENDA 2023'!$1:$1048576,4 + (COLUMN(K5)-1)*2,FALSE),"")=0,"",IFERROR(VLOOKUP($A8,'VENDA 2023'!$1:$1048576,4 + (COLUMN(K5)-1)*2,FALSE),""))</f>
        <v/>
      </c>
      <c r="FS8" s="45">
        <f>IF(IFERROR(VLOOKUP($A8,'VENDA 2023'!$1:$1048576,4 + (COLUMN(L5)-1)*2,FALSE),"")=0,"",IFERROR(VLOOKUP($A8,'VENDA 2023'!$1:$1048576,4 + (COLUMN(L5)-1)*2,FALSE),""))</f>
        <v/>
      </c>
      <c r="FT8" s="12">
        <f>IF(COUNT(FH8:FS8)=0,"",SUM(FH8:FS8))</f>
        <v/>
      </c>
      <c r="FU8" s="45">
        <f>IF(IFERROR(VLOOKUP($A8,'VENDA 2024'!$1:$1048576,4 + (COLUMN(A5)-1)*2,FALSE),"")=0,"",IFERROR(VLOOKUP($A8,'VENDA 2024'!$1:$1048576,4 + (COLUMN(A5)-1)*2,FALSE),""))</f>
        <v/>
      </c>
      <c r="FV8" s="45">
        <f>IF(IFERROR(VLOOKUP($A8,'VENDA 2024'!$1:$1048576,4 + (COLUMN(B5)-1)*2,FALSE),"")=0,"",IFERROR(VLOOKUP($A8,'VENDA 2024'!$1:$1048576,4 + (COLUMN(B5)-1)*2,FALSE),""))</f>
        <v/>
      </c>
      <c r="FW8" s="45">
        <f>IF(IFERROR(VLOOKUP($A8,'VENDA 2024'!$1:$1048576,4 + (COLUMN(C5)-1)*2,FALSE),"")=0,"",IFERROR(VLOOKUP($A8,'VENDA 2024'!$1:$1048576,4 + (COLUMN(C5)-1)*2,FALSE),""))</f>
        <v/>
      </c>
      <c r="FX8" s="45">
        <f>IF(IFERROR(VLOOKUP($A8,'VENDA 2024'!$1:$1048576,4 + (COLUMN(D5)-1)*2,FALSE),"")=0,"",IFERROR(VLOOKUP($A8,'VENDA 2024'!$1:$1048576,4 + (COLUMN(D5)-1)*2,FALSE),""))</f>
        <v/>
      </c>
      <c r="FY8" s="45">
        <f>IF(IFERROR(VLOOKUP($A8,'VENDA 2024'!$1:$1048576,4 + (COLUMN(E5)-1)*2,FALSE),"")=0,"",IFERROR(VLOOKUP($A8,'VENDA 2024'!$1:$1048576,4 + (COLUMN(E5)-1)*2,FALSE),""))</f>
        <v/>
      </c>
      <c r="FZ8" s="45">
        <f>IF(IFERROR(VLOOKUP($A8,'VENDA 2024'!$1:$1048576,4 + (COLUMN(F5)-1)*2,FALSE),"")=0,"",IFERROR(VLOOKUP($A8,'VENDA 2024'!$1:$1048576,4 + (COLUMN(F5)-1)*2,FALSE),""))</f>
        <v/>
      </c>
      <c r="GA8" s="45">
        <f>IF(IFERROR(VLOOKUP($A8,'VENDA 2024'!$1:$1048576,4 + (COLUMN(G5)-1)*2,FALSE),"")=0,"",IFERROR(VLOOKUP($A8,'VENDA 2024'!$1:$1048576,4 + (COLUMN(G5)-1)*2,FALSE),""))</f>
        <v/>
      </c>
      <c r="GB8" s="45">
        <f>IF(IFERROR(VLOOKUP($A8,'VENDA 2024'!$1:$1048576,4 + (COLUMN(H5)-1)*2,FALSE),"")=0,"",IFERROR(VLOOKUP($A8,'VENDA 2024'!$1:$1048576,4 + (COLUMN(H5)-1)*2,FALSE),""))</f>
        <v/>
      </c>
      <c r="GC8" s="45">
        <f>IF(IFERROR(VLOOKUP($A8,'VENDA 2024'!$1:$1048576,4 + (COLUMN(I5)-1)*2,FALSE),"")=0,"",IFERROR(VLOOKUP($A8,'VENDA 2024'!$1:$1048576,4 + (COLUMN(I5)-1)*2,FALSE),""))</f>
        <v/>
      </c>
      <c r="GD8" s="45">
        <f>IF(IFERROR(VLOOKUP($A8,'VENDA 2024'!$1:$1048576,4 + (COLUMN(J5)-1)*2,FALSE),"")=0,"",IFERROR(VLOOKUP($A8,'VENDA 2024'!$1:$1048576,4 + (COLUMN(J5)-1)*2,FALSE),""))</f>
        <v/>
      </c>
      <c r="GE8" s="45">
        <f>IF(IFERROR(VLOOKUP($A8,'VENDA 2024'!$1:$1048576,4 + (COLUMN(K5)-1)*2,FALSE),"")=0,"",IFERROR(VLOOKUP($A8,'VENDA 2024'!$1:$1048576,4 + (COLUMN(K5)-1)*2,FALSE),""))</f>
        <v/>
      </c>
      <c r="GF8" s="45">
        <f>IF(IFERROR(VLOOKUP($A8,'VENDA 2024'!$1:$1048576,4 + (COLUMN(L5)-1)*2,FALSE),"")=0,"",IFERROR(VLOOKUP($A8,'VENDA 2024'!$1:$1048576,4 + (COLUMN(L5)-1)*2,FALSE),""))</f>
        <v/>
      </c>
      <c r="GG8" s="12">
        <f>IF(COUNT(FU8:GF8)=0,"",SUM(FU8:GF8))</f>
        <v/>
      </c>
      <c r="GH8" s="45">
        <f>IF(IFERROR(VLOOKUP($A8,'venda-fornecedor-12-meses-7'!$1:$1048576,5 + (COLUMN(A5)-1)*2,FALSE),"")=0,"",IFERROR(VLOOKUP($A8,'venda-fornecedor-12-meses-7'!$1:$1048576,5 + (COLUMN(A5)-1)*2,FALSE),""))</f>
        <v/>
      </c>
      <c r="GI8" s="45">
        <f>IF(IFERROR(VLOOKUP($A8,'venda-fornecedor-12-meses-7'!$1:$1048576,5 + (COLUMN(B5)-1)*2,FALSE),"")=0,"",IFERROR(VLOOKUP($A8,'venda-fornecedor-12-meses-7'!$1:$1048576,5 + (COLUMN(B5)-1)*2,FALSE),""))</f>
        <v/>
      </c>
      <c r="GJ8" s="45">
        <f>IF(IFERROR(VLOOKUP($A8,'venda-fornecedor-12-meses-7'!$1:$1048576,5 + (COLUMN(C5)-1)*2,FALSE),"")=0,"",IFERROR(VLOOKUP($A8,'venda-fornecedor-12-meses-7'!$1:$1048576,5 + (COLUMN(C5)-1)*2,FALSE),""))</f>
        <v/>
      </c>
      <c r="GK8" s="45">
        <f>IF(IFERROR(VLOOKUP($A8,'venda-fornecedor-12-meses-7'!$1:$1048576,5 + (COLUMN(D5)-1)*2,FALSE),"")=0,"",IFERROR(VLOOKUP($A8,'venda-fornecedor-12-meses-7'!$1:$1048576,5 + (COLUMN(D5)-1)*2,FALSE),""))</f>
        <v/>
      </c>
      <c r="GL8" s="45">
        <f>IF(IFERROR(VLOOKUP($A8,'venda-fornecedor-12-meses-7'!$1:$1048576,5 + (COLUMN(E5)-1)*2,FALSE),"")=0,"",IFERROR(VLOOKUP($A8,'venda-fornecedor-12-meses-7'!$1:$1048576,5 + (COLUMN(E5)-1)*2,FALSE),""))</f>
        <v/>
      </c>
      <c r="GM8" s="45">
        <f>IF(IFERROR(VLOOKUP($A8,'venda-fornecedor-12-meses-7'!$1:$1048576,5 + (COLUMN(F5)-1)*2,FALSE),"")=0,"",IFERROR(VLOOKUP($A8,'venda-fornecedor-12-meses-7'!$1:$1048576,5 + (COLUMN(F5)-1)*2,FALSE),""))</f>
        <v/>
      </c>
      <c r="GN8" s="45">
        <f>IF(IFERROR(VLOOKUP($A8,'venda-fornecedor-12-meses-7'!$1:$1048576,5 + (COLUMN(G5)-1)*2,FALSE),"")=0,"",IFERROR(VLOOKUP($A8,'venda-fornecedor-12-meses-7'!$1:$1048576,5 + (COLUMN(G5)-1)*2,FALSE),""))</f>
        <v/>
      </c>
      <c r="GO8" s="45">
        <f>IF(IFERROR(VLOOKUP($A8,'venda-fornecedor-12-meses-7'!$1:$1048576,5 + (COLUMN(H5)-1)*2,FALSE),"")=0,"",IFERROR(VLOOKUP($A8,'venda-fornecedor-12-meses-7'!$1:$1048576,5 + (COLUMN(H5)-1)*2,FALSE),""))</f>
        <v/>
      </c>
      <c r="GP8" s="45">
        <f>IF(IFERROR(VLOOKUP($A8,'venda-fornecedor-12-meses-7'!$1:$1048576,5 + (COLUMN(I5)-1)*2,FALSE),"")=0,"",IFERROR(VLOOKUP($A8,'venda-fornecedor-12-meses-7'!$1:$1048576,5 + (COLUMN(I5)-1)*2,FALSE),""))</f>
        <v/>
      </c>
      <c r="GQ8" s="45">
        <f>IF(IFERROR(VLOOKUP($A8,'venda-fornecedor-12-meses-7'!$1:$1048576,5 + (COLUMN(J5)-1)*2,FALSE),"")=0,"",IFERROR(VLOOKUP($A8,'venda-fornecedor-12-meses-7'!$1:$1048576,5 + (COLUMN(J5)-1)*2,FALSE),""))</f>
        <v/>
      </c>
      <c r="GR8" s="45">
        <f>IF(IFERROR(VLOOKUP($A8,'venda-fornecedor-12-meses-7'!$1:$1048576,5 + (COLUMN(K5)-1)*2,FALSE),"")=0,"",IFERROR(VLOOKUP($A8,'venda-fornecedor-12-meses-7'!$1:$1048576,5 + (COLUMN(K5)-1)*2,FALSE),""))</f>
        <v/>
      </c>
      <c r="GS8" s="45">
        <f>IF(IFERROR(VLOOKUP($A8,'venda-fornecedor-12-meses-7'!$1:$1048576,5 + (COLUMN(L5)-1)*2,FALSE),"")=0,"",IFERROR(VLOOKUP($A8,'venda-fornecedor-12-meses-7'!$1:$1048576,5 + (COLUMN(L5)-1)*2,FALSE),""))</f>
        <v/>
      </c>
      <c r="GT8" s="12">
        <f>IF(COUNT(GH8:GS8)=0,"",SUM(GH8:GS8))</f>
        <v/>
      </c>
    </row>
    <row r="9">
      <c r="A9" s="85" t="n">
        <v>8</v>
      </c>
      <c r="B9" s="85">
        <f>VLOOKUP(A9,'FORNECEDORES X COMPRADOR'!$A:$D,4,0)</f>
        <v/>
      </c>
      <c r="C9" s="85">
        <f>VLOOKUP(A9,'FORNECEDORES X COMPRADOR'!$A:$E,5,0)</f>
        <v/>
      </c>
      <c r="D9" s="40">
        <f>IFERROR(AVERAGEIF('ANALISE PRODUTO'!F:F,A9,'ANALISE PRODUTO'!BE:BE),"")</f>
        <v/>
      </c>
      <c r="E9" s="40">
        <f>IFERROR(AVERAGEIF('ANALISE PRODUTO'!F:F,A9,'ANALISE PRODUTO'!BF:BF),"")</f>
        <v/>
      </c>
      <c r="F9" s="47">
        <f t="array" ref="F9">IFERROR(
  IF(
    SUMPRODUCT(
      IFERROR(--('ANALISE PRODUTO'!$F$3:$F$10000=A9),0) *
      IFERROR(--'ANALISE PRODUTO'!$AJ$3:$AJ$10000,0)
    )=0,
    "",
    SUMPRODUCT(
      IFERROR(--('ANALISE PRODUTO'!$F$3:$F$10000=A9),0) *
      IFERROR(--'ANALISE PRODUTO'!$AN$3:$AN$10000,0)
    ) /
    SUMPRODUCT(
      IFERROR(--('ANALISE PRODUTO'!$F$3:$F$10000=A9),0) *
      IFERROR(--'ANALISE PRODUTO'!$AJ$3:$AJ$10000,0)
    )
  ),
  ""
)</f>
        <v/>
      </c>
      <c r="G9" s="47">
        <f t="array" ref="G9">IFERROR(
  IF(
    SUMPRODUCT(
      IFERROR(--('ANALISE PRODUTO'!$F$3:$F$10000=A9),0) *
      IFERROR(--'ANALISE PRODUTO'!$AJ$3:$AJ$10000,0)
    )=0,
    "",
    SUMPRODUCT(
      IFERROR(--('ANALISE PRODUTO'!$F$3:$F$10000=A9),0) *
      IFERROR(--'ANALISE PRODUTO'!$AO$3:$AO$10000,0)
    ) /
    SUMPRODUCT(
      IFERROR(--('ANALISE PRODUTO'!$F$3:$F$10000=A9),0) *
      IFERROR(--'ANALISE PRODUTO'!$AJ$3:$AJ$10000,0)
    )
  ),
  ""
)</f>
        <v/>
      </c>
      <c r="H9" s="86" t="n">
        <v>60</v>
      </c>
      <c r="I9" s="86" t="n">
        <v>90</v>
      </c>
      <c r="J9" s="87">
        <f>SUMIF('ANALISE PRODUTO'!F:F, A9, 'ANALISE PRODUTO'!AP:AP)</f>
        <v/>
      </c>
      <c r="K9" s="88">
        <f>SUMIF('ANALISE PRODUTO'!F:F, A9, 'ANALISE PRODUTO'!AN:AN)</f>
        <v/>
      </c>
      <c r="L9" s="40">
        <f>SUMIF('ANALISE PRODUTO'!F:F, A9, 'ANALISE PRODUTO'!BB:BB)</f>
        <v/>
      </c>
      <c r="M9" s="40">
        <f>SUMIF('ANALISE PRODUTO'!F:F, A9, 'ANALISE PRODUTO'!BC:BC)</f>
        <v/>
      </c>
      <c r="N9" s="40">
        <f>SUMIF('ANALISE PRODUTO'!F:F, A9, 'ANALISE PRODUTO'!BD:BD)</f>
        <v/>
      </c>
      <c r="O9" s="40">
        <f>SUMIF('ANALISE PRODUTO'!F:F, A9, 'ANALISE PRODUTO'!BA:BA)</f>
        <v/>
      </c>
      <c r="P9" s="40">
        <f>IF(J9=0, 0, IF(O9/J9=0, 0, O9/J9))</f>
        <v/>
      </c>
      <c r="Q9" s="40">
        <f>IF(J9=0, 0, IF(L9/J9=0, 0, L9/J9))</f>
        <v/>
      </c>
      <c r="R9" s="89">
        <f>SUMIF('ANALISE PRODUTO'!F:F, A9, 'ANALISE PRODUTO'!BJ:BJ)</f>
        <v/>
      </c>
      <c r="S9" s="89">
        <f>SUMIF('ANALISE PRODUTO'!F:F, A9, 'ANALISE PRODUTO'!BK:BK)</f>
        <v/>
      </c>
      <c r="T9" s="89">
        <f>SUMIF('ANALISE PRODUTO'!F:F, A9, 'ANALISE PRODUTO'!BL:BL)</f>
        <v/>
      </c>
      <c r="U9" s="89">
        <f>SUMIFS('ANALISE PRODUTO'!BI:BI, 'ANALISE PRODUTO'!F:F, A9)</f>
        <v/>
      </c>
      <c r="V9" s="89">
        <f>IF(C9="DESCONTINUADO", 0, IF(J9=0, 0, IF(U9/J9=0, 0, U9/J9)))</f>
        <v/>
      </c>
      <c r="W9" s="89">
        <f>IF(OR(C9="DESCONTINUADO", J9=0), 0, IFERROR((S9+T9)/J9, 0))</f>
        <v/>
      </c>
      <c r="X9" s="59">
        <f>COUNTIF('ANALISE PRODUTO'!F:F, A9)</f>
        <v/>
      </c>
      <c r="Y9" s="60">
        <f>COUNTIFS('ANALISE PRODUTO'!F:F, A9, 'ANALISE PRODUTO'!S:S, "S")</f>
        <v/>
      </c>
      <c r="Z9" s="61">
        <f>X9-Y9</f>
        <v/>
      </c>
      <c r="AA9" s="88">
        <f>IFERROR(IF(COUNTIF('contas-pagas-fornecedor-7'!$C:$C,B9)&gt;1,
   AVERAGEIF('contas-pagas-fornecedor-7'!$C:$C,B9,'contas-pagas-fornecedor-7'!$I:$I),
   VLOOKUP(B9,'contas-pagas-fornecedor-7'!$C:$Q,7,FALSE)), "")</f>
        <v/>
      </c>
      <c r="AB9" s="88">
        <f t="array" ref="AB9">IFERROR(
  INDEX('fornecedor-venda-por-filial-ger'!J:J,
    MATCH(1,
      ('fornecedor-venda-por-filial-ger'!A:A=A9) *
      ('fornecedor-venda-por-filial-ger'!B:B=$B$1),
    0)
  ),
"")</f>
        <v/>
      </c>
      <c r="AC9" s="90">
        <f t="array" ref="AC9">IFERROR(
  INDEX('fornecedor-venda-por-filial-ger'!O:O,
    MATCH(1,
      ('fornecedor-venda-por-filial-ger'!A:A=A9) *
      ('fornecedor-venda-por-filial-ger'!B:B=$B$1),
    0)
  ),
"")</f>
        <v/>
      </c>
      <c r="AD9" s="90">
        <f>IFERROR(VLOOKUP(A9,'venda-fornecedor-12-meses-7'!A:AC,3,0),"")</f>
        <v/>
      </c>
      <c r="AE9" s="87">
        <f t="array" ref="AE9">IFERROR(
  INDEX('fornecedor-venda-por-filial-ger'!N:N,
    MATCH(1,
      ('fornecedor-venda-por-filial-ger'!A:A=A9) *
      ('fornecedor-venda-por-filial-ger'!B:B=$B$1),
    0)
  ),
"")</f>
        <v/>
      </c>
      <c r="AF9" s="87">
        <f>IF(J9&lt;=0,"100,00%",IFERROR(AD9/AE9,1))</f>
        <v/>
      </c>
      <c r="AG9" s="64">
        <f t="array" ref="AG9">IFERROR(
  INDEX('fornecedor-venda-por-filial-ger'!L:L,
    MATCH(1,
      ('fornecedor-venda-por-filial-ger'!A:A=A9)*
      ('fornecedor-venda-por-filial-ger'!B:B=$B$1),
    0)
  )/100,
"")</f>
        <v/>
      </c>
      <c r="AH9" s="64">
        <f t="array" ref="AH9">IFERROR(
  INDEX('fornecedor-venda-por-filial-ger'!S:S,
    MATCH(1,
      ('fornecedor-venda-por-filial-ger'!A:A=A9) *
      ('fornecedor-venda-por-filial-ger'!B:B=$B$1),
    0)
  )/100,
"")</f>
        <v/>
      </c>
      <c r="AI9" s="64">
        <f>IFERROR(IF(OR(AH9="",AG9=""),"",IF(J9=0,0,AH9-AG9)),"")</f>
        <v/>
      </c>
      <c r="AJ9" s="91">
        <f t="array" ref="AJ9">IF(MAX(IF('ANALISE PRODUTO'!F:F=A9,'ANALISE PRODUTO'!AD:AD))=0,"SEM ENTRADA",MAX(IF('ANALISE PRODUTO'!F:F=A9,'ANALISE PRODUTO'!AD:AD)))</f>
        <v/>
      </c>
      <c r="AK9" s="39" t="n"/>
      <c r="AL9" s="92">
        <f>IF(IFERROR(VLOOKUP($A9,'VENDA 2023'!$1:$1048576,3 + (COLUMN(A6)-1)*2,FALSE),"")=0,"",IFERROR(VLOOKUP($A9,'VENDA 2023'!$1:$1048576,3 + (COLUMN(A6)-1)*2,FALSE),""))</f>
        <v/>
      </c>
      <c r="AM9" s="92">
        <f>IF(IFERROR(VLOOKUP($A9,'VENDA 2023'!$1:$1048576,3 + (COLUMN(B6)-1)*2,FALSE),"")=0,"",IFERROR(VLOOKUP($A9,'VENDA 2023'!$1:$1048576,3 + (COLUMN(B6)-1)*2,FALSE),""))</f>
        <v/>
      </c>
      <c r="AN9" s="92">
        <f>IF(IFERROR(VLOOKUP($A9,'VENDA 2023'!$1:$1048576,3 + (COLUMN(C6)-1)*2,FALSE),"")=0,"",IFERROR(VLOOKUP($A9,'VENDA 2023'!$1:$1048576,3 + (COLUMN(C6)-1)*2,FALSE),""))</f>
        <v/>
      </c>
      <c r="AO9" s="92">
        <f>IF(IFERROR(VLOOKUP($A9,'VENDA 2023'!$1:$1048576,3 + (COLUMN(D6)-1)*2,FALSE),"")=0,"",IFERROR(VLOOKUP($A9,'VENDA 2023'!$1:$1048576,3 + (COLUMN(D6)-1)*2,FALSE),""))</f>
        <v/>
      </c>
      <c r="AP9" s="92">
        <f>IF(IFERROR(VLOOKUP($A9,'VENDA 2023'!$1:$1048576,3 + (COLUMN(E6)-1)*2,FALSE),"")=0,"",IFERROR(VLOOKUP($A9,'VENDA 2023'!$1:$1048576,3 + (COLUMN(E6)-1)*2,FALSE),""))</f>
        <v/>
      </c>
      <c r="AQ9" s="92">
        <f>IF(IFERROR(VLOOKUP($A9,'VENDA 2023'!$1:$1048576,3 + (COLUMN(F6)-1)*2,FALSE),"")=0,"",IFERROR(VLOOKUP($A9,'VENDA 2023'!$1:$1048576,3 + (COLUMN(F6)-1)*2,FALSE),""))</f>
        <v/>
      </c>
      <c r="AR9" s="92">
        <f>IF(IFERROR(VLOOKUP($A9,'VENDA 2023'!$1:$1048576,3 + (COLUMN(G6)-1)*2,FALSE),"")=0,"",IFERROR(VLOOKUP($A9,'VENDA 2023'!$1:$1048576,3 + (COLUMN(G6)-1)*2,FALSE),""))</f>
        <v/>
      </c>
      <c r="AS9" s="92">
        <f>IF(IFERROR(VLOOKUP($A9,'VENDA 2023'!$1:$1048576,3 + (COLUMN(H6)-1)*2,FALSE),"")=0,"",IFERROR(VLOOKUP($A9,'VENDA 2023'!$1:$1048576,3 + (COLUMN(H6)-1)*2,FALSE),""))</f>
        <v/>
      </c>
      <c r="AT9" s="92">
        <f>IF(IFERROR(VLOOKUP($A9,'VENDA 2023'!$1:$1048576,3 + (COLUMN(I6)-1)*2,FALSE),"")=0,"",IFERROR(VLOOKUP($A9,'VENDA 2023'!$1:$1048576,3 + (COLUMN(I6)-1)*2,FALSE),""))</f>
        <v/>
      </c>
      <c r="AU9" s="92">
        <f>IF(IFERROR(VLOOKUP($A9,'VENDA 2023'!$1:$1048576,3 + (COLUMN(J6)-1)*2,FALSE),"")=0,"",IFERROR(VLOOKUP($A9,'VENDA 2023'!$1:$1048576,3 + (COLUMN(J6)-1)*2,FALSE),""))</f>
        <v/>
      </c>
      <c r="AV9" s="92">
        <f>IF(IFERROR(VLOOKUP($A9,'VENDA 2023'!$1:$1048576,3 + (COLUMN(K6)-1)*2,FALSE),"")=0,"",IFERROR(VLOOKUP($A9,'VENDA 2023'!$1:$1048576,3 + (COLUMN(K6)-1)*2,FALSE),""))</f>
        <v/>
      </c>
      <c r="AW9" s="92">
        <f>IF(IFERROR(VLOOKUP($A9,'VENDA 2023'!$1:$1048576,3 + (COLUMN(L6)-1)*2,FALSE),"")=0,"",IFERROR(VLOOKUP($A9,'VENDA 2023'!$1:$1048576,3 + (COLUMN(L6)-1)*2,FALSE),""))</f>
        <v/>
      </c>
      <c r="AX9" s="93">
        <f>IF(COUNT(AL9:AW9)=0,"",SUM(AL9:AW9))</f>
        <v/>
      </c>
      <c r="AY9" s="92">
        <f>IF(IFERROR(VLOOKUP($A9,'VENDA 2024'!$1:$1048576,3 + (COLUMN(A6)-1)*2,FALSE),"")=0,"",IFERROR(VLOOKUP($A9,'VENDA 2024'!$1:$1048576,3 + (COLUMN(A6)-1)*2,FALSE),""))</f>
        <v/>
      </c>
      <c r="AZ9" s="92">
        <f>IF(IFERROR(VLOOKUP($A9,'VENDA 2024'!$1:$1048576,3 + (COLUMN(B6)-1)*2,FALSE),"")=0,"",IFERROR(VLOOKUP($A9,'VENDA 2024'!$1:$1048576,3 + (COLUMN(B6)-1)*2,FALSE),""))</f>
        <v/>
      </c>
      <c r="BA9" s="92">
        <f>IF(IFERROR(VLOOKUP($A9,'VENDA 2024'!$1:$1048576,3 + (COLUMN(C6)-1)*2,FALSE),"")=0,"",IFERROR(VLOOKUP($A9,'VENDA 2024'!$1:$1048576,3 + (COLUMN(C6)-1)*2,FALSE),""))</f>
        <v/>
      </c>
      <c r="BB9" s="92">
        <f>IF(IFERROR(VLOOKUP($A9,'VENDA 2024'!$1:$1048576,3 + (COLUMN(D6)-1)*2,FALSE),"")=0,"",IFERROR(VLOOKUP($A9,'VENDA 2024'!$1:$1048576,3 + (COLUMN(D6)-1)*2,FALSE),""))</f>
        <v/>
      </c>
      <c r="BC9" s="92">
        <f>IF(IFERROR(VLOOKUP($A9,'VENDA 2024'!$1:$1048576,3 + (COLUMN(E6)-1)*2,FALSE),"")=0,"",IFERROR(VLOOKUP($A9,'VENDA 2024'!$1:$1048576,3 + (COLUMN(E6)-1)*2,FALSE),""))</f>
        <v/>
      </c>
      <c r="BD9" s="92">
        <f>IF(IFERROR(VLOOKUP($A9,'VENDA 2024'!$1:$1048576,3 + (COLUMN(F6)-1)*2,FALSE),"")=0,"",IFERROR(VLOOKUP($A9,'VENDA 2024'!$1:$1048576,3 + (COLUMN(F6)-1)*2,FALSE),""))</f>
        <v/>
      </c>
      <c r="BE9" s="92">
        <f>IF(IFERROR(VLOOKUP($A9,'VENDA 2024'!$1:$1048576,3 + (COLUMN(G6)-1)*2,FALSE),"")=0,"",IFERROR(VLOOKUP($A9,'VENDA 2024'!$1:$1048576,3 + (COLUMN(G6)-1)*2,FALSE),""))</f>
        <v/>
      </c>
      <c r="BF9" s="92">
        <f>IF(IFERROR(VLOOKUP($A9,'VENDA 2024'!$1:$1048576,3 + (COLUMN(H6)-1)*2,FALSE),"")=0,"",IFERROR(VLOOKUP($A9,'VENDA 2024'!$1:$1048576,3 + (COLUMN(H6)-1)*2,FALSE),""))</f>
        <v/>
      </c>
      <c r="BG9" s="92">
        <f>IF(IFERROR(VLOOKUP($A9,'VENDA 2024'!$1:$1048576,3 + (COLUMN(I6)-1)*2,FALSE),"")=0,"",IFERROR(VLOOKUP($A9,'VENDA 2024'!$1:$1048576,3 + (COLUMN(I6)-1)*2,FALSE),""))</f>
        <v/>
      </c>
      <c r="BH9" s="92">
        <f>IF(IFERROR(VLOOKUP($A9,'VENDA 2024'!$1:$1048576,3 + (COLUMN(J6)-1)*2,FALSE),"")=0,"",IFERROR(VLOOKUP($A9,'VENDA 2024'!$1:$1048576,3 + (COLUMN(J6)-1)*2,FALSE),""))</f>
        <v/>
      </c>
      <c r="BI9" s="92">
        <f>IF(IFERROR(VLOOKUP($A9,'VENDA 2024'!$1:$1048576,3 + (COLUMN(K6)-1)*2,FALSE),"")=0,"",IFERROR(VLOOKUP($A9,'VENDA 2024'!$1:$1048576,3 + (COLUMN(K6)-1)*2,FALSE),""))</f>
        <v/>
      </c>
      <c r="BJ9" s="92">
        <f>IF(IFERROR(VLOOKUP($A9,'VENDA 2024'!$1:$1048576,3 + (COLUMN(L6)-1)*2,FALSE),"")=0,"",IFERROR(VLOOKUP($A9,'VENDA 2024'!$1:$1048576,3 + (COLUMN(L6)-1)*2,FALSE),""))</f>
        <v/>
      </c>
      <c r="BK9" s="93">
        <f>IF(COUNT(AY9:BJ9)=0,"",SUM(AY9:BJ9))</f>
        <v/>
      </c>
      <c r="BL9" s="92">
        <f>IF(IFERROR(VLOOKUP($A9,'VENDA 2025'!$1:$1048576,3 + (COLUMN(A6)-1)*2,FALSE),"")=0,"",IFERROR(VLOOKUP($A9,'VENDA 2025'!$1:$1048576,3 + (COLUMN(A6)-1)*2,FALSE),""))</f>
        <v/>
      </c>
      <c r="BM9" s="92">
        <f>IF(IFERROR(VLOOKUP($A9,'VENDA 2025'!$1:$1048576,3 + (COLUMN(B6)-1)*2,FALSE),"")=0,"",IFERROR(VLOOKUP($A9,'VENDA 2025'!$1:$1048576,3 + (COLUMN(B6)-1)*2,FALSE),""))</f>
        <v/>
      </c>
      <c r="BN9" s="92">
        <f>IF(IFERROR(VLOOKUP($A9,'VENDA 2025'!$1:$1048576,3 + (COLUMN(C6)-1)*2,FALSE),"")=0,"",IFERROR(VLOOKUP($A9,'VENDA 2025'!$1:$1048576,3 + (COLUMN(C6)-1)*2,FALSE),""))</f>
        <v/>
      </c>
      <c r="BO9" s="92">
        <f>IF(IFERROR(VLOOKUP($A9,'VENDA 2025'!$1:$1048576,3 + (COLUMN(D6)-1)*2,FALSE),"")=0,"",IFERROR(VLOOKUP($A9,'VENDA 2025'!$1:$1048576,3 + (COLUMN(D6)-1)*2,FALSE),""))</f>
        <v/>
      </c>
      <c r="BP9" s="92">
        <f>IF(IFERROR(VLOOKUP($A9,'VENDA 2025'!$1:$1048576,3 + (COLUMN(E6)-1)*2,FALSE),"")=0,"",IFERROR(VLOOKUP($A9,'VENDA 2025'!$1:$1048576,3 + (COLUMN(E6)-1)*2,FALSE),""))</f>
        <v/>
      </c>
      <c r="BQ9" s="92">
        <f>IF(IFERROR(VLOOKUP($A9,'VENDA 2025'!$1:$1048576,3 + (COLUMN(F6)-1)*2,FALSE),"")=0,"",IFERROR(VLOOKUP($A9,'VENDA 2025'!$1:$1048576,3 + (COLUMN(F6)-1)*2,FALSE),""))</f>
        <v/>
      </c>
      <c r="BR9" s="92">
        <f>IF(IFERROR(VLOOKUP($A9,'VENDA 2025'!$1:$1048576,3 + (COLUMN(G6)-1)*2,FALSE),"")=0,"",IFERROR(VLOOKUP($A9,'VENDA 2025'!$1:$1048576,3 + (COLUMN(G6)-1)*2,FALSE),""))</f>
        <v/>
      </c>
      <c r="BS9" s="92">
        <f>IF(IFERROR(VLOOKUP($A9,'VENDA 2025'!$1:$1048576,3 + (COLUMN(H6)-1)*2,FALSE),"")=0,"",IFERROR(VLOOKUP($A9,'VENDA 2025'!$1:$1048576,3 + (COLUMN(H6)-1)*2,FALSE),""))</f>
        <v/>
      </c>
      <c r="BT9" s="92">
        <f>IF(IFERROR(VLOOKUP($A9,'VENDA 2025'!$1:$1048576,3 + (COLUMN(I6)-1)*2,FALSE),"")=0,"",IFERROR(VLOOKUP($A9,'VENDA 2025'!$1:$1048576,3 + (COLUMN(I6)-1)*2,FALSE),""))</f>
        <v/>
      </c>
      <c r="BU9" s="92">
        <f>IF(IFERROR(VLOOKUP($A9,'VENDA 2025'!$1:$1048576,3 + (COLUMN(J6)-1)*2,FALSE),"")=0,"",IFERROR(VLOOKUP($A9,'VENDA 2025'!$1:$1048576,3 + (COLUMN(J6)-1)*2,FALSE),""))</f>
        <v/>
      </c>
      <c r="BV9" s="92">
        <f>IF(IFERROR(VLOOKUP($A9,'VENDA 2025'!$1:$1048576,3 + (COLUMN(K6)-1)*2,FALSE),"")=0,"",IFERROR(VLOOKUP($A9,'VENDA 2025'!$1:$1048576,3 + (COLUMN(K6)-1)*2,FALSE),""))</f>
        <v/>
      </c>
      <c r="BW9" s="92">
        <f>IF(IFERROR(VLOOKUP($A9,'VENDA 2025'!$1:$1048576,3 + (COLUMN(L6)-1)*2,FALSE),"")=0,"",IFERROR(VLOOKUP($A9,'VENDA 2025'!$1:$1048576,3 + (COLUMN(L6)-1)*2,FALSE),""))</f>
        <v/>
      </c>
      <c r="BX9" s="93">
        <f>IF(COUNT(BL9:BW9)=0,"",SUM(BL9:BW9))</f>
        <v/>
      </c>
      <c r="BY9" s="92">
        <f>IF(IFERROR(VLOOKUP($A9,'venda-fornecedor-12-meses-7'!$1:$1048576,4 + (COLUMN(A6)-1)*2,FALSE),"")=0,"",IFERROR(VLOOKUP($A9,'venda-fornecedor-12-meses-7'!$1:$1048576,4 + (COLUMN(A6)-1)*2,FALSE),""))</f>
        <v/>
      </c>
      <c r="BZ9" s="92">
        <f>IF(IFERROR(VLOOKUP($A9,'venda-fornecedor-12-meses-7'!$1:$1048576,4 + (COLUMN(B6)-1)*2,FALSE),"")=0,"",IFERROR(VLOOKUP($A9,'venda-fornecedor-12-meses-7'!$1:$1048576,4 + (COLUMN(B6)-1)*2,FALSE),""))</f>
        <v/>
      </c>
      <c r="CA9" s="92">
        <f>IF(IFERROR(VLOOKUP($A9,'venda-fornecedor-12-meses-7'!$1:$1048576,4 + (COLUMN(C6)-1)*2,FALSE),"")=0,"",IFERROR(VLOOKUP($A9,'venda-fornecedor-12-meses-7'!$1:$1048576,4 + (COLUMN(C6)-1)*2,FALSE),""))</f>
        <v/>
      </c>
      <c r="CB9" s="92">
        <f>IF(IFERROR(VLOOKUP($A9,'venda-fornecedor-12-meses-7'!$1:$1048576,4 + (COLUMN(D6)-1)*2,FALSE),"")=0,"",IFERROR(VLOOKUP($A9,'venda-fornecedor-12-meses-7'!$1:$1048576,4 + (COLUMN(D6)-1)*2,FALSE),""))</f>
        <v/>
      </c>
      <c r="CC9" s="92">
        <f>IF(IFERROR(VLOOKUP($A9,'venda-fornecedor-12-meses-7'!$1:$1048576,4 + (COLUMN(E6)-1)*2,FALSE),"")=0,"",IFERROR(VLOOKUP($A9,'venda-fornecedor-12-meses-7'!$1:$1048576,4 + (COLUMN(E6)-1)*2,FALSE),""))</f>
        <v/>
      </c>
      <c r="CD9" s="92">
        <f>IF(IFERROR(VLOOKUP($A9,'venda-fornecedor-12-meses-7'!$1:$1048576,4 + (COLUMN(F6)-1)*2,FALSE),"")=0,"",IFERROR(VLOOKUP($A9,'venda-fornecedor-12-meses-7'!$1:$1048576,4 + (COLUMN(F6)-1)*2,FALSE),""))</f>
        <v/>
      </c>
      <c r="CE9" s="92">
        <f>IF(IFERROR(VLOOKUP($A9,'venda-fornecedor-12-meses-7'!$1:$1048576,4 + (COLUMN(G6)-1)*2,FALSE),"")=0,"",IFERROR(VLOOKUP($A9,'venda-fornecedor-12-meses-7'!$1:$1048576,4 + (COLUMN(G6)-1)*2,FALSE),""))</f>
        <v/>
      </c>
      <c r="CF9" s="92">
        <f>IF(IFERROR(VLOOKUP($A9,'venda-fornecedor-12-meses-7'!$1:$1048576,4 + (COLUMN(H6)-1)*2,FALSE),"")=0,"",IFERROR(VLOOKUP($A9,'venda-fornecedor-12-meses-7'!$1:$1048576,4 + (COLUMN(H6)-1)*2,FALSE),""))</f>
        <v/>
      </c>
      <c r="CG9" s="92">
        <f>IF(IFERROR(VLOOKUP($A9,'venda-fornecedor-12-meses-7'!$1:$1048576,4 + (COLUMN(I6)-1)*2,FALSE),"")=0,"",IFERROR(VLOOKUP($A9,'venda-fornecedor-12-meses-7'!$1:$1048576,4 + (COLUMN(I6)-1)*2,FALSE),""))</f>
        <v/>
      </c>
      <c r="CH9" s="92">
        <f>IF(IFERROR(VLOOKUP($A9,'venda-fornecedor-12-meses-7'!$1:$1048576,4 + (COLUMN(J6)-1)*2,FALSE),"")=0,"",IFERROR(VLOOKUP($A9,'venda-fornecedor-12-meses-7'!$1:$1048576,4 + (COLUMN(J6)-1)*2,FALSE),""))</f>
        <v/>
      </c>
      <c r="CI9" s="92">
        <f>IF(IFERROR(VLOOKUP($A9,'venda-fornecedor-12-meses-7'!$1:$1048576,4 + (COLUMN(K6)-1)*2,FALSE),"")=0,"",IFERROR(VLOOKUP($A9,'venda-fornecedor-12-meses-7'!$1:$1048576,4 + (COLUMN(K6)-1)*2,FALSE),""))</f>
        <v/>
      </c>
      <c r="CJ9" s="92">
        <f>IF(IFERROR(VLOOKUP($A9,'venda-fornecedor-12-meses-7'!$1:$1048576,4 + (COLUMN(L6)-1)*2,FALSE),"")=0,"",IFERROR(VLOOKUP($A9,'venda-fornecedor-12-meses-7'!$1:$1048576,4 + (COLUMN(L6)-1)*2,FALSE),""))</f>
        <v/>
      </c>
      <c r="CK9" s="93">
        <f>IF(COUNT(BY9:CJ9)=0,"",SUM(BY9:CJ9))</f>
        <v/>
      </c>
      <c r="CL9" s="93">
        <f>IF(COUNT(BY9:CJ9)=0,"",AVERAGE(BY9:CJ9))</f>
        <v/>
      </c>
      <c r="CM9" s="1" t="n"/>
      <c r="CN9" s="94">
        <f>IF(IFERROR(VLOOKUP($A9,'ENTRADA 2023'!$1:$1048576,3 + (COLUMN(A6)-1)*1,FALSE),"")=0,"",IFERROR(VLOOKUP($A9,'ENTRADA 2023'!$1:$1048576,3 + (COLUMN(A6)-1)*1,FALSE),""))</f>
        <v/>
      </c>
      <c r="CO9" s="94">
        <f>IF(IFERROR(VLOOKUP($A9,'ENTRADA 2023'!$1:$1048576,3 + (COLUMN(B6)-1)*1,FALSE),"")=0,"",IFERROR(VLOOKUP($A9,'ENTRADA 2023'!$1:$1048576,3 + (COLUMN(B6)-1)*1,FALSE),""))</f>
        <v/>
      </c>
      <c r="CP9" s="94">
        <f>IF(IFERROR(VLOOKUP($A9,'ENTRADA 2023'!$1:$1048576,3 + (COLUMN(C6)-1)*1,FALSE),"")=0,"",IFERROR(VLOOKUP($A9,'ENTRADA 2023'!$1:$1048576,3 + (COLUMN(C6)-1)*1,FALSE),""))</f>
        <v/>
      </c>
      <c r="CQ9" s="94">
        <f>IF(IFERROR(VLOOKUP($A9,'ENTRADA 2023'!$1:$1048576,3 + (COLUMN(D6)-1)*1,FALSE),"")=0,"",IFERROR(VLOOKUP($A9,'ENTRADA 2023'!$1:$1048576,3 + (COLUMN(D6)-1)*1,FALSE),""))</f>
        <v/>
      </c>
      <c r="CR9" s="94">
        <f>IF(IFERROR(VLOOKUP($A9,'ENTRADA 2023'!$1:$1048576,3 + (COLUMN(E6)-1)*1,FALSE),"")=0,"",IFERROR(VLOOKUP($A9,'ENTRADA 2023'!$1:$1048576,3 + (COLUMN(E6)-1)*1,FALSE),""))</f>
        <v/>
      </c>
      <c r="CS9" s="94">
        <f>IF(IFERROR(VLOOKUP($A9,'ENTRADA 2023'!$1:$1048576,3 + (COLUMN(F6)-1)*1,FALSE),"")=0,"",IFERROR(VLOOKUP($A9,'ENTRADA 2023'!$1:$1048576,3 + (COLUMN(F6)-1)*1,FALSE),""))</f>
        <v/>
      </c>
      <c r="CT9" s="94">
        <f>IF(IFERROR(VLOOKUP($A9,'ENTRADA 2023'!$1:$1048576,3 + (COLUMN(G6)-1)*1,FALSE),"")=0,"",IFERROR(VLOOKUP($A9,'ENTRADA 2023'!$1:$1048576,3 + (COLUMN(G6)-1)*1,FALSE),""))</f>
        <v/>
      </c>
      <c r="CU9" s="94">
        <f>IF(IFERROR(VLOOKUP($A9,'ENTRADA 2023'!$1:$1048576,3 + (COLUMN(H6)-1)*1,FALSE),"")=0,"",IFERROR(VLOOKUP($A9,'ENTRADA 2023'!$1:$1048576,3 + (COLUMN(H6)-1)*1,FALSE),""))</f>
        <v/>
      </c>
      <c r="CV9" s="94">
        <f>IF(IFERROR(VLOOKUP($A9,'ENTRADA 2023'!$1:$1048576,3 + (COLUMN(I6)-1)*1,FALSE),"")=0,"",IFERROR(VLOOKUP($A9,'ENTRADA 2023'!$1:$1048576,3 + (COLUMN(I6)-1)*1,FALSE),""))</f>
        <v/>
      </c>
      <c r="CW9" s="94">
        <f>IF(IFERROR(VLOOKUP($A9,'ENTRADA 2023'!$1:$1048576,3 + (COLUMN(J6)-1)*1,FALSE),"")=0,"",IFERROR(VLOOKUP($A9,'ENTRADA 2023'!$1:$1048576,3 + (COLUMN(J6)-1)*1,FALSE),""))</f>
        <v/>
      </c>
      <c r="CX9" s="94">
        <f>IF(IFERROR(VLOOKUP($A9,'ENTRADA 2023'!$1:$1048576,3 + (COLUMN(K6)-1)*1,FALSE),"")=0,"",IFERROR(VLOOKUP($A9,'ENTRADA 2023'!$1:$1048576,3 + (COLUMN(K6)-1)*1,FALSE),""))</f>
        <v/>
      </c>
      <c r="CY9" s="94">
        <f>IF(IFERROR(VLOOKUP($A9,'ENTRADA 2023'!$1:$1048576,3 + (COLUMN(L6)-1)*1,FALSE),"")=0,"",IFERROR(VLOOKUP($A9,'ENTRADA 2023'!$1:$1048576,3 + (COLUMN(L6)-1)*1,FALSE),""))</f>
        <v/>
      </c>
      <c r="CZ9" s="95">
        <f>IF(COUNT(CN9:CY9)=0,"",SUM(CN9:CY9))</f>
        <v/>
      </c>
      <c r="DA9" s="94">
        <f>IF(IFERROR(VLOOKUP($A9,'ENTRADA 2024'!$1:$1048576,3 + (COLUMN(A6)-1)*1,FALSE),"")=0,"",IFERROR(VLOOKUP($A9,'ENTRADA 2024'!$1:$1048576,3 + (COLUMN(A6)-1)*1,FALSE),""))</f>
        <v/>
      </c>
      <c r="DB9" s="94">
        <f>IF(IFERROR(VLOOKUP($A9,'ENTRADA 2024'!$1:$1048576,3 + (COLUMN(B6)-1)*1,FALSE),"")=0,"",IFERROR(VLOOKUP($A9,'ENTRADA 2024'!$1:$1048576,3 + (COLUMN(B6)-1)*1,FALSE),""))</f>
        <v/>
      </c>
      <c r="DC9" s="94">
        <f>IF(IFERROR(VLOOKUP($A9,'ENTRADA 2024'!$1:$1048576,3 + (COLUMN(C6)-1)*1,FALSE),"")=0,"",IFERROR(VLOOKUP($A9,'ENTRADA 2024'!$1:$1048576,3 + (COLUMN(C6)-1)*1,FALSE),""))</f>
        <v/>
      </c>
      <c r="DD9" s="94">
        <f>IF(IFERROR(VLOOKUP($A9,'ENTRADA 2024'!$1:$1048576,3 + (COLUMN(D6)-1)*1,FALSE),"")=0,"",IFERROR(VLOOKUP($A9,'ENTRADA 2024'!$1:$1048576,3 + (COLUMN(D6)-1)*1,FALSE),""))</f>
        <v/>
      </c>
      <c r="DE9" s="94">
        <f>IF(IFERROR(VLOOKUP($A9,'ENTRADA 2024'!$1:$1048576,3 + (COLUMN(E6)-1)*1,FALSE),"")=0,"",IFERROR(VLOOKUP($A9,'ENTRADA 2024'!$1:$1048576,3 + (COLUMN(E6)-1)*1,FALSE),""))</f>
        <v/>
      </c>
      <c r="DF9" s="94">
        <f>IF(IFERROR(VLOOKUP($A9,'ENTRADA 2024'!$1:$1048576,3 + (COLUMN(F6)-1)*1,FALSE),"")=0,"",IFERROR(VLOOKUP($A9,'ENTRADA 2024'!$1:$1048576,3 + (COLUMN(F6)-1)*1,FALSE),""))</f>
        <v/>
      </c>
      <c r="DG9" s="94">
        <f>IF(IFERROR(VLOOKUP($A9,'ENTRADA 2024'!$1:$1048576,3 + (COLUMN(G6)-1)*1,FALSE),"")=0,"",IFERROR(VLOOKUP($A9,'ENTRADA 2024'!$1:$1048576,3 + (COLUMN(G6)-1)*1,FALSE),""))</f>
        <v/>
      </c>
      <c r="DH9" s="94">
        <f>IF(IFERROR(VLOOKUP($A9,'ENTRADA 2024'!$1:$1048576,3 + (COLUMN(H6)-1)*1,FALSE),"")=0,"",IFERROR(VLOOKUP($A9,'ENTRADA 2024'!$1:$1048576,3 + (COLUMN(H6)-1)*1,FALSE),""))</f>
        <v/>
      </c>
      <c r="DI9" s="94">
        <f>IF(IFERROR(VLOOKUP($A9,'ENTRADA 2024'!$1:$1048576,3 + (COLUMN(I6)-1)*1,FALSE),"")=0,"",IFERROR(VLOOKUP($A9,'ENTRADA 2024'!$1:$1048576,3 + (COLUMN(I6)-1)*1,FALSE),""))</f>
        <v/>
      </c>
      <c r="DJ9" s="94">
        <f>IF(IFERROR(VLOOKUP($A9,'ENTRADA 2024'!$1:$1048576,3 + (COLUMN(J6)-1)*1,FALSE),"")=0,"",IFERROR(VLOOKUP($A9,'ENTRADA 2024'!$1:$1048576,3 + (COLUMN(J6)-1)*1,FALSE),""))</f>
        <v/>
      </c>
      <c r="DK9" s="94">
        <f>IF(IFERROR(VLOOKUP($A9,'ENTRADA 2024'!$1:$1048576,3 + (COLUMN(K6)-1)*1,FALSE),"")=0,"",IFERROR(VLOOKUP($A9,'ENTRADA 2024'!$1:$1048576,3 + (COLUMN(K6)-1)*1,FALSE),""))</f>
        <v/>
      </c>
      <c r="DL9" s="94">
        <f>IF(IFERROR(VLOOKUP($A9,'ENTRADA 2024'!$1:$1048576,3 + (COLUMN(L6)-1)*1,FALSE),"")=0,"",IFERROR(VLOOKUP($A9,'ENTRADA 2024'!$1:$1048576,3 + (COLUMN(L6)-1)*1,FALSE),""))</f>
        <v/>
      </c>
      <c r="DM9" s="95">
        <f>IF(COUNT(DA9:DL9)=0,"",SUM(DA9:DL9))</f>
        <v/>
      </c>
      <c r="DN9" s="94">
        <f>IF(IFERROR(VLOOKUP($A9,'ENTRADA 2025'!$1:$1048576,3 + (COLUMN(A6)-1)*1,FALSE),"")=0,"",IFERROR(VLOOKUP($A9,'ENTRADA 2025'!$1:$1048576,3 + (COLUMN(A6)-1)*1,FALSE),""))</f>
        <v/>
      </c>
      <c r="DO9" s="94">
        <f>IF(IFERROR(VLOOKUP($A9,'ENTRADA 2025'!$1:$1048576,3 + (COLUMN(B6)-1)*1,FALSE),"")=0,"",IFERROR(VLOOKUP($A9,'ENTRADA 2025'!$1:$1048576,3 + (COLUMN(B6)-1)*1,FALSE),""))</f>
        <v/>
      </c>
      <c r="DP9" s="94">
        <f>IF(IFERROR(VLOOKUP($A9,'ENTRADA 2025'!$1:$1048576,3 + (COLUMN(C6)-1)*1,FALSE),"")=0,"",IFERROR(VLOOKUP($A9,'ENTRADA 2025'!$1:$1048576,3 + (COLUMN(C6)-1)*1,FALSE),""))</f>
        <v/>
      </c>
      <c r="DQ9" s="94">
        <f>IF(IFERROR(VLOOKUP($A9,'ENTRADA 2025'!$1:$1048576,3 + (COLUMN(D6)-1)*1,FALSE),"")=0,"",IFERROR(VLOOKUP($A9,'ENTRADA 2025'!$1:$1048576,3 + (COLUMN(D6)-1)*1,FALSE),""))</f>
        <v/>
      </c>
      <c r="DR9" s="94">
        <f>IF(IFERROR(VLOOKUP($A9,'ENTRADA 2025'!$1:$1048576,3 + (COLUMN(E6)-1)*1,FALSE),"")=0,"",IFERROR(VLOOKUP($A9,'ENTRADA 2025'!$1:$1048576,3 + (COLUMN(E6)-1)*1,FALSE),""))</f>
        <v/>
      </c>
      <c r="DS9" s="94">
        <f>IF(IFERROR(VLOOKUP($A9,'ENTRADA 2025'!$1:$1048576,3 + (COLUMN(F6)-1)*1,FALSE),"")=0,"",IFERROR(VLOOKUP($A9,'ENTRADA 2025'!$1:$1048576,3 + (COLUMN(F6)-1)*1,FALSE),""))</f>
        <v/>
      </c>
      <c r="DT9" s="94">
        <f>IF(IFERROR(VLOOKUP($A9,'ENTRADA 2025'!$1:$1048576,3 + (COLUMN(G6)-1)*1,FALSE),"")=0,"",IFERROR(VLOOKUP($A9,'ENTRADA 2025'!$1:$1048576,3 + (COLUMN(G6)-1)*1,FALSE),""))</f>
        <v/>
      </c>
      <c r="DU9" s="94">
        <f>IF(IFERROR(VLOOKUP($A9,'ENTRADA 2025'!$1:$1048576,3 + (COLUMN(H6)-1)*1,FALSE),"")=0,"",IFERROR(VLOOKUP($A9,'ENTRADA 2025'!$1:$1048576,3 + (COLUMN(H6)-1)*1,FALSE),""))</f>
        <v/>
      </c>
      <c r="DV9" s="94">
        <f>IF(IFERROR(VLOOKUP($A9,'ENTRADA 2025'!$1:$1048576,3 + (COLUMN(I6)-1)*1,FALSE),"")=0,"",IFERROR(VLOOKUP($A9,'ENTRADA 2025'!$1:$1048576,3 + (COLUMN(I6)-1)*1,FALSE),""))</f>
        <v/>
      </c>
      <c r="DW9" s="94">
        <f>IF(IFERROR(VLOOKUP($A9,'ENTRADA 2025'!$1:$1048576,3 + (COLUMN(J6)-1)*1,FALSE),"")=0,"",IFERROR(VLOOKUP($A9,'ENTRADA 2025'!$1:$1048576,3 + (COLUMN(J6)-1)*1,FALSE),""))</f>
        <v/>
      </c>
      <c r="DX9" s="94">
        <f>IF(IFERROR(VLOOKUP($A9,'ENTRADA 2025'!$1:$1048576,3 + (COLUMN(K6)-1)*1,FALSE),"")=0,"",IFERROR(VLOOKUP($A9,'ENTRADA 2025'!$1:$1048576,3 + (COLUMN(K6)-1)*1,FALSE),""))</f>
        <v/>
      </c>
      <c r="DY9" s="94">
        <f>IF(IFERROR(VLOOKUP($A9,'ENTRADA 2025'!$1:$1048576,3 + (COLUMN(L6)-1)*1,FALSE),"")=0,"",IFERROR(VLOOKUP($A9,'ENTRADA 2025'!$1:$1048576,3 + (COLUMN(L6)-1)*1,FALSE),""))</f>
        <v/>
      </c>
      <c r="DZ9" s="95">
        <f>IF(COUNT(DN9:DY9)=0,"",SUM(DN9:DY9))</f>
        <v/>
      </c>
      <c r="EA9" s="94">
        <f>IF(IFERROR(VLOOKUP($A9,'entrada-fornecedor-12-meses-7'!$1:$1048576,3 + (COLUMN(A6)-1)*1,FALSE),"")=0,"",IFERROR(VLOOKUP($A9,'entrada-fornecedor-12-meses-7'!$1:$1048576,3 + (COLUMN(A6)-1)*1,FALSE),""))</f>
        <v/>
      </c>
      <c r="EB9" s="94">
        <f>IF(IFERROR(VLOOKUP($A9,'entrada-fornecedor-12-meses-7'!$1:$1048576,3 + (COLUMN(B6)-1)*1,FALSE),"")=0,"",IFERROR(VLOOKUP($A9,'entrada-fornecedor-12-meses-7'!$1:$1048576,3 + (COLUMN(B6)-1)*1,FALSE),""))</f>
        <v/>
      </c>
      <c r="EC9" s="94">
        <f>IF(IFERROR(VLOOKUP($A9,'entrada-fornecedor-12-meses-7'!$1:$1048576,3 + (COLUMN(C6)-1)*1,FALSE),"")=0,"",IFERROR(VLOOKUP($A9,'entrada-fornecedor-12-meses-7'!$1:$1048576,3 + (COLUMN(C6)-1)*1,FALSE),""))</f>
        <v/>
      </c>
      <c r="ED9" s="94">
        <f>IF(IFERROR(VLOOKUP($A9,'entrada-fornecedor-12-meses-7'!$1:$1048576,3 + (COLUMN(D6)-1)*1,FALSE),"")=0,"",IFERROR(VLOOKUP($A9,'entrada-fornecedor-12-meses-7'!$1:$1048576,3 + (COLUMN(D6)-1)*1,FALSE),""))</f>
        <v/>
      </c>
      <c r="EE9" s="94">
        <f>IF(IFERROR(VLOOKUP($A9,'entrada-fornecedor-12-meses-7'!$1:$1048576,3 + (COLUMN(E6)-1)*1,FALSE),"")=0,"",IFERROR(VLOOKUP($A9,'entrada-fornecedor-12-meses-7'!$1:$1048576,3 + (COLUMN(E6)-1)*1,FALSE),""))</f>
        <v/>
      </c>
      <c r="EF9" s="94">
        <f>IF(IFERROR(VLOOKUP($A9,'entrada-fornecedor-12-meses-7'!$1:$1048576,3 + (COLUMN(F6)-1)*1,FALSE),"")=0,"",IFERROR(VLOOKUP($A9,'entrada-fornecedor-12-meses-7'!$1:$1048576,3 + (COLUMN(F6)-1)*1,FALSE),""))</f>
        <v/>
      </c>
      <c r="EG9" s="94">
        <f>IF(IFERROR(VLOOKUP($A9,'entrada-fornecedor-12-meses-7'!$1:$1048576,3 + (COLUMN(G6)-1)*1,FALSE),"")=0,"",IFERROR(VLOOKUP($A9,'entrada-fornecedor-12-meses-7'!$1:$1048576,3 + (COLUMN(G6)-1)*1,FALSE),""))</f>
        <v/>
      </c>
      <c r="EH9" s="94">
        <f>IF(IFERROR(VLOOKUP($A9,'entrada-fornecedor-12-meses-7'!$1:$1048576,3 + (COLUMN(H6)-1)*1,FALSE),"")=0,"",IFERROR(VLOOKUP($A9,'entrada-fornecedor-12-meses-7'!$1:$1048576,3 + (COLUMN(H6)-1)*1,FALSE),""))</f>
        <v/>
      </c>
      <c r="EI9" s="94">
        <f>IF(IFERROR(VLOOKUP($A9,'entrada-fornecedor-12-meses-7'!$1:$1048576,3 + (COLUMN(I6)-1)*1,FALSE),"")=0,"",IFERROR(VLOOKUP($A9,'entrada-fornecedor-12-meses-7'!$1:$1048576,3 + (COLUMN(I6)-1)*1,FALSE),""))</f>
        <v/>
      </c>
      <c r="EJ9" s="94">
        <f>IF(IFERROR(VLOOKUP($A9,'entrada-fornecedor-12-meses-7'!$1:$1048576,3 + (COLUMN(J6)-1)*1,FALSE),"")=0,"",IFERROR(VLOOKUP($A9,'entrada-fornecedor-12-meses-7'!$1:$1048576,3 + (COLUMN(J6)-1)*1,FALSE),""))</f>
        <v/>
      </c>
      <c r="EK9" s="94">
        <f>IF(IFERROR(VLOOKUP($A9,'entrada-fornecedor-12-meses-7'!$1:$1048576,3 + (COLUMN(K6)-1)*1,FALSE),"")=0,"",IFERROR(VLOOKUP($A9,'entrada-fornecedor-12-meses-7'!$1:$1048576,3 + (COLUMN(K6)-1)*1,FALSE),""))</f>
        <v/>
      </c>
      <c r="EL9" s="94">
        <f>IF(IFERROR(VLOOKUP($A9,'entrada-fornecedor-12-meses-7'!$1:$1048576,3 + (COLUMN(L6)-1)*1,FALSE),"")=0,"",IFERROR(VLOOKUP($A9,'entrada-fornecedor-12-meses-7'!$1:$1048576,3 + (COLUMN(L6)-1)*1,FALSE),""))</f>
        <v/>
      </c>
      <c r="EM9" s="95">
        <f>IF(COUNT(EA9:EL9)=0,"",SUM(EA9:EL9))</f>
        <v/>
      </c>
      <c r="EN9" s="1" t="n"/>
      <c r="EO9" s="96">
        <f>IFERROR(AVERAGEIF('lead-time-compras-7'!B:B,A9,'lead-time-compras-7'!S:S),"")</f>
        <v/>
      </c>
      <c r="EP9" s="96">
        <f>IFERROR(
  AVERAGEIFS(
    'notas-fiscais-entrada-830-7'!H:H,
    'notas-fiscais-entrada-830-7'!O:O, A9,
    'notas-fiscais-entrada-830-7'!E:E, $B$1
  ),
""
)</f>
        <v/>
      </c>
      <c r="EQ9" s="96">
        <f>IFERROR(AVERAGEIF('lead-time-compras-7'!B:B,A9,'lead-time-compras-7'!Q:Q),"")</f>
        <v/>
      </c>
      <c r="ER9" s="97">
        <f>SUMIF('fornecedor-saldo-receber-7'!A:A, A9, 'fornecedor-saldo-receber-7'!L:L)</f>
        <v/>
      </c>
      <c r="ES9" s="97">
        <f>SUMIF('fornecedor-verba-aplicar-7'!A:A, A9, 'fornecedor-verba-aplicar-7'!D:D)</f>
        <v/>
      </c>
      <c r="ET9" s="1" t="n"/>
      <c r="EU9" s="52">
        <f>SUMIF('ANALISE PRODUTO'!F:F, A9, 'ANALISE PRODUTO'!BN:BN)</f>
        <v/>
      </c>
      <c r="EV9" s="52">
        <f>SUMIF('ANALISE PRODUTO'!F:F, A9, 'ANALISE PRODUTO'!BO:BO)</f>
        <v/>
      </c>
      <c r="EW9" s="52">
        <f>SUMIF('ANALISE PRODUTO'!F:F, A9, 'ANALISE PRODUTO'!BP:BP)</f>
        <v/>
      </c>
      <c r="EX9" s="52">
        <f>SUMIF('ANALISE PRODUTO'!F:F, A9, 'ANALISE PRODUTO'!BQ:BQ)</f>
        <v/>
      </c>
      <c r="EY9" s="52">
        <f>SUMIF('ANALISE PRODUTO'!F:F, A9, 'ANALISE PRODUTO'!BR:BR)</f>
        <v/>
      </c>
      <c r="EZ9" s="53">
        <f>SUMIF('ANALISE PRODUTO'!F:F, A9, 'ANALISE PRODUTO'!BS:BS)</f>
        <v/>
      </c>
      <c r="FA9" s="53">
        <f>SUMIF('ANALISE PRODUTO'!F:F, A9, 'ANALISE PRODUTO'!BT:BT)</f>
        <v/>
      </c>
      <c r="FB9" s="53">
        <f>SUMIF('ANALISE PRODUTO'!F:F, A9, 'ANALISE PRODUTO'!BU:BU)</f>
        <v/>
      </c>
      <c r="FC9" s="53">
        <f>SUMIF('ANALISE PRODUTO'!F:F, A9, 'ANALISE PRODUTO'!BV:BV)</f>
        <v/>
      </c>
      <c r="FD9" s="53">
        <f>SUMIF('ANALISE PRODUTO'!F:F, A9, 'ANALISE PRODUTO'!BW:BW)</f>
        <v/>
      </c>
      <c r="FE9" s="41">
        <f>SUMIF('ANALISE PRODUTO'!F:F, A9, 'ANALISE PRODUTO'!CB:CB)</f>
        <v/>
      </c>
      <c r="FF9" s="41">
        <f>SUMIF('ANALISE PRODUTO'!F:F, A9, 'ANALISE PRODUTO'!CC:CC)</f>
        <v/>
      </c>
      <c r="FG9" s="1" t="n"/>
      <c r="FH9" s="45">
        <f>IF(IFERROR(VLOOKUP($A9,'VENDA 2023'!$1:$1048576,4 + (COLUMN(A6)-1)*2,FALSE),"")=0,"",IFERROR(VLOOKUP($A9,'VENDA 2023'!$1:$1048576,4 + (COLUMN(A6)-1)*2,FALSE),""))</f>
        <v/>
      </c>
      <c r="FI9" s="45">
        <f>IF(IFERROR(VLOOKUP($A9,'VENDA 2023'!$1:$1048576,4 + (COLUMN(B6)-1)*2,FALSE),"")=0,"",IFERROR(VLOOKUP($A9,'VENDA 2023'!$1:$1048576,4 + (COLUMN(B6)-1)*2,FALSE),""))</f>
        <v/>
      </c>
      <c r="FJ9" s="45">
        <f>IF(IFERROR(VLOOKUP($A9,'VENDA 2023'!$1:$1048576,4 + (COLUMN(C6)-1)*2,FALSE),"")=0,"",IFERROR(VLOOKUP($A9,'VENDA 2023'!$1:$1048576,4 + (COLUMN(C6)-1)*2,FALSE),""))</f>
        <v/>
      </c>
      <c r="FK9" s="45">
        <f>IF(IFERROR(VLOOKUP($A9,'VENDA 2023'!$1:$1048576,4 + (COLUMN(D6)-1)*2,FALSE),"")=0,"",IFERROR(VLOOKUP($A9,'VENDA 2023'!$1:$1048576,4 + (COLUMN(D6)-1)*2,FALSE),""))</f>
        <v/>
      </c>
      <c r="FL9" s="45">
        <f>IF(IFERROR(VLOOKUP($A9,'VENDA 2023'!$1:$1048576,4 + (COLUMN(E6)-1)*2,FALSE),"")=0,"",IFERROR(VLOOKUP($A9,'VENDA 2023'!$1:$1048576,4 + (COLUMN(E6)-1)*2,FALSE),""))</f>
        <v/>
      </c>
      <c r="FM9" s="45">
        <f>IF(IFERROR(VLOOKUP($A9,'VENDA 2023'!$1:$1048576,4 + (COLUMN(F6)-1)*2,FALSE),"")=0,"",IFERROR(VLOOKUP($A9,'VENDA 2023'!$1:$1048576,4 + (COLUMN(F6)-1)*2,FALSE),""))</f>
        <v/>
      </c>
      <c r="FN9" s="45">
        <f>IF(IFERROR(VLOOKUP($A9,'VENDA 2023'!$1:$1048576,4 + (COLUMN(G6)-1)*2,FALSE),"")=0,"",IFERROR(VLOOKUP($A9,'VENDA 2023'!$1:$1048576,4 + (COLUMN(G6)-1)*2,FALSE),""))</f>
        <v/>
      </c>
      <c r="FO9" s="45">
        <f>IF(IFERROR(VLOOKUP($A9,'VENDA 2023'!$1:$1048576,4 + (COLUMN(H6)-1)*2,FALSE),"")=0,"",IFERROR(VLOOKUP($A9,'VENDA 2023'!$1:$1048576,4 + (COLUMN(H6)-1)*2,FALSE),""))</f>
        <v/>
      </c>
      <c r="FP9" s="45">
        <f>IF(IFERROR(VLOOKUP($A9,'VENDA 2023'!$1:$1048576,4 + (COLUMN(I6)-1)*2,FALSE),"")=0,"",IFERROR(VLOOKUP($A9,'VENDA 2023'!$1:$1048576,4 + (COLUMN(I6)-1)*2,FALSE),""))</f>
        <v/>
      </c>
      <c r="FQ9" s="45">
        <f>IF(IFERROR(VLOOKUP($A9,'VENDA 2023'!$1:$1048576,4 + (COLUMN(J6)-1)*2,FALSE),"")=0,"",IFERROR(VLOOKUP($A9,'VENDA 2023'!$1:$1048576,4 + (COLUMN(J6)-1)*2,FALSE),""))</f>
        <v/>
      </c>
      <c r="FR9" s="45">
        <f>IF(IFERROR(VLOOKUP($A9,'VENDA 2023'!$1:$1048576,4 + (COLUMN(K6)-1)*2,FALSE),"")=0,"",IFERROR(VLOOKUP($A9,'VENDA 2023'!$1:$1048576,4 + (COLUMN(K6)-1)*2,FALSE),""))</f>
        <v/>
      </c>
      <c r="FS9" s="45">
        <f>IF(IFERROR(VLOOKUP($A9,'VENDA 2023'!$1:$1048576,4 + (COLUMN(L6)-1)*2,FALSE),"")=0,"",IFERROR(VLOOKUP($A9,'VENDA 2023'!$1:$1048576,4 + (COLUMN(L6)-1)*2,FALSE),""))</f>
        <v/>
      </c>
      <c r="FT9" s="12">
        <f>IF(COUNT(FH9:FS9)=0,"",SUM(FH9:FS9))</f>
        <v/>
      </c>
      <c r="FU9" s="45">
        <f>IF(IFERROR(VLOOKUP($A9,'VENDA 2024'!$1:$1048576,4 + (COLUMN(A6)-1)*2,FALSE),"")=0,"",IFERROR(VLOOKUP($A9,'VENDA 2024'!$1:$1048576,4 + (COLUMN(A6)-1)*2,FALSE),""))</f>
        <v/>
      </c>
      <c r="FV9" s="45">
        <f>IF(IFERROR(VLOOKUP($A9,'VENDA 2024'!$1:$1048576,4 + (COLUMN(B6)-1)*2,FALSE),"")=0,"",IFERROR(VLOOKUP($A9,'VENDA 2024'!$1:$1048576,4 + (COLUMN(B6)-1)*2,FALSE),""))</f>
        <v/>
      </c>
      <c r="FW9" s="45">
        <f>IF(IFERROR(VLOOKUP($A9,'VENDA 2024'!$1:$1048576,4 + (COLUMN(C6)-1)*2,FALSE),"")=0,"",IFERROR(VLOOKUP($A9,'VENDA 2024'!$1:$1048576,4 + (COLUMN(C6)-1)*2,FALSE),""))</f>
        <v/>
      </c>
      <c r="FX9" s="45">
        <f>IF(IFERROR(VLOOKUP($A9,'VENDA 2024'!$1:$1048576,4 + (COLUMN(D6)-1)*2,FALSE),"")=0,"",IFERROR(VLOOKUP($A9,'VENDA 2024'!$1:$1048576,4 + (COLUMN(D6)-1)*2,FALSE),""))</f>
        <v/>
      </c>
      <c r="FY9" s="45">
        <f>IF(IFERROR(VLOOKUP($A9,'VENDA 2024'!$1:$1048576,4 + (COLUMN(E6)-1)*2,FALSE),"")=0,"",IFERROR(VLOOKUP($A9,'VENDA 2024'!$1:$1048576,4 + (COLUMN(E6)-1)*2,FALSE),""))</f>
        <v/>
      </c>
      <c r="FZ9" s="45">
        <f>IF(IFERROR(VLOOKUP($A9,'VENDA 2024'!$1:$1048576,4 + (COLUMN(F6)-1)*2,FALSE),"")=0,"",IFERROR(VLOOKUP($A9,'VENDA 2024'!$1:$1048576,4 + (COLUMN(F6)-1)*2,FALSE),""))</f>
        <v/>
      </c>
      <c r="GA9" s="45">
        <f>IF(IFERROR(VLOOKUP($A9,'VENDA 2024'!$1:$1048576,4 + (COLUMN(G6)-1)*2,FALSE),"")=0,"",IFERROR(VLOOKUP($A9,'VENDA 2024'!$1:$1048576,4 + (COLUMN(G6)-1)*2,FALSE),""))</f>
        <v/>
      </c>
      <c r="GB9" s="45">
        <f>IF(IFERROR(VLOOKUP($A9,'VENDA 2024'!$1:$1048576,4 + (COLUMN(H6)-1)*2,FALSE),"")=0,"",IFERROR(VLOOKUP($A9,'VENDA 2024'!$1:$1048576,4 + (COLUMN(H6)-1)*2,FALSE),""))</f>
        <v/>
      </c>
      <c r="GC9" s="45">
        <f>IF(IFERROR(VLOOKUP($A9,'VENDA 2024'!$1:$1048576,4 + (COLUMN(I6)-1)*2,FALSE),"")=0,"",IFERROR(VLOOKUP($A9,'VENDA 2024'!$1:$1048576,4 + (COLUMN(I6)-1)*2,FALSE),""))</f>
        <v/>
      </c>
      <c r="GD9" s="45">
        <f>IF(IFERROR(VLOOKUP($A9,'VENDA 2024'!$1:$1048576,4 + (COLUMN(J6)-1)*2,FALSE),"")=0,"",IFERROR(VLOOKUP($A9,'VENDA 2024'!$1:$1048576,4 + (COLUMN(J6)-1)*2,FALSE),""))</f>
        <v/>
      </c>
      <c r="GE9" s="45">
        <f>IF(IFERROR(VLOOKUP($A9,'VENDA 2024'!$1:$1048576,4 + (COLUMN(K6)-1)*2,FALSE),"")=0,"",IFERROR(VLOOKUP($A9,'VENDA 2024'!$1:$1048576,4 + (COLUMN(K6)-1)*2,FALSE),""))</f>
        <v/>
      </c>
      <c r="GF9" s="45">
        <f>IF(IFERROR(VLOOKUP($A9,'VENDA 2024'!$1:$1048576,4 + (COLUMN(L6)-1)*2,FALSE),"")=0,"",IFERROR(VLOOKUP($A9,'VENDA 2024'!$1:$1048576,4 + (COLUMN(L6)-1)*2,FALSE),""))</f>
        <v/>
      </c>
      <c r="GG9" s="12">
        <f>IF(COUNT(FU9:GF9)=0,"",SUM(FU9:GF9))</f>
        <v/>
      </c>
      <c r="GH9" s="45">
        <f>IF(IFERROR(VLOOKUP($A9,'venda-fornecedor-12-meses-7'!$1:$1048576,5 + (COLUMN(A6)-1)*2,FALSE),"")=0,"",IFERROR(VLOOKUP($A9,'venda-fornecedor-12-meses-7'!$1:$1048576,5 + (COLUMN(A6)-1)*2,FALSE),""))</f>
        <v/>
      </c>
      <c r="GI9" s="45">
        <f>IF(IFERROR(VLOOKUP($A9,'venda-fornecedor-12-meses-7'!$1:$1048576,5 + (COLUMN(B6)-1)*2,FALSE),"")=0,"",IFERROR(VLOOKUP($A9,'venda-fornecedor-12-meses-7'!$1:$1048576,5 + (COLUMN(B6)-1)*2,FALSE),""))</f>
        <v/>
      </c>
      <c r="GJ9" s="45">
        <f>IF(IFERROR(VLOOKUP($A9,'venda-fornecedor-12-meses-7'!$1:$1048576,5 + (COLUMN(C6)-1)*2,FALSE),"")=0,"",IFERROR(VLOOKUP($A9,'venda-fornecedor-12-meses-7'!$1:$1048576,5 + (COLUMN(C6)-1)*2,FALSE),""))</f>
        <v/>
      </c>
      <c r="GK9" s="45">
        <f>IF(IFERROR(VLOOKUP($A9,'venda-fornecedor-12-meses-7'!$1:$1048576,5 + (COLUMN(D6)-1)*2,FALSE),"")=0,"",IFERROR(VLOOKUP($A9,'venda-fornecedor-12-meses-7'!$1:$1048576,5 + (COLUMN(D6)-1)*2,FALSE),""))</f>
        <v/>
      </c>
      <c r="GL9" s="45">
        <f>IF(IFERROR(VLOOKUP($A9,'venda-fornecedor-12-meses-7'!$1:$1048576,5 + (COLUMN(E6)-1)*2,FALSE),"")=0,"",IFERROR(VLOOKUP($A9,'venda-fornecedor-12-meses-7'!$1:$1048576,5 + (COLUMN(E6)-1)*2,FALSE),""))</f>
        <v/>
      </c>
      <c r="GM9" s="45">
        <f>IF(IFERROR(VLOOKUP($A9,'venda-fornecedor-12-meses-7'!$1:$1048576,5 + (COLUMN(F6)-1)*2,FALSE),"")=0,"",IFERROR(VLOOKUP($A9,'venda-fornecedor-12-meses-7'!$1:$1048576,5 + (COLUMN(F6)-1)*2,FALSE),""))</f>
        <v/>
      </c>
      <c r="GN9" s="45">
        <f>IF(IFERROR(VLOOKUP($A9,'venda-fornecedor-12-meses-7'!$1:$1048576,5 + (COLUMN(G6)-1)*2,FALSE),"")=0,"",IFERROR(VLOOKUP($A9,'venda-fornecedor-12-meses-7'!$1:$1048576,5 + (COLUMN(G6)-1)*2,FALSE),""))</f>
        <v/>
      </c>
      <c r="GO9" s="45">
        <f>IF(IFERROR(VLOOKUP($A9,'venda-fornecedor-12-meses-7'!$1:$1048576,5 + (COLUMN(H6)-1)*2,FALSE),"")=0,"",IFERROR(VLOOKUP($A9,'venda-fornecedor-12-meses-7'!$1:$1048576,5 + (COLUMN(H6)-1)*2,FALSE),""))</f>
        <v/>
      </c>
      <c r="GP9" s="45">
        <f>IF(IFERROR(VLOOKUP($A9,'venda-fornecedor-12-meses-7'!$1:$1048576,5 + (COLUMN(I6)-1)*2,FALSE),"")=0,"",IFERROR(VLOOKUP($A9,'venda-fornecedor-12-meses-7'!$1:$1048576,5 + (COLUMN(I6)-1)*2,FALSE),""))</f>
        <v/>
      </c>
      <c r="GQ9" s="45">
        <f>IF(IFERROR(VLOOKUP($A9,'venda-fornecedor-12-meses-7'!$1:$1048576,5 + (COLUMN(J6)-1)*2,FALSE),"")=0,"",IFERROR(VLOOKUP($A9,'venda-fornecedor-12-meses-7'!$1:$1048576,5 + (COLUMN(J6)-1)*2,FALSE),""))</f>
        <v/>
      </c>
      <c r="GR9" s="45">
        <f>IF(IFERROR(VLOOKUP($A9,'venda-fornecedor-12-meses-7'!$1:$1048576,5 + (COLUMN(K6)-1)*2,FALSE),"")=0,"",IFERROR(VLOOKUP($A9,'venda-fornecedor-12-meses-7'!$1:$1048576,5 + (COLUMN(K6)-1)*2,FALSE),""))</f>
        <v/>
      </c>
      <c r="GS9" s="45">
        <f>IF(IFERROR(VLOOKUP($A9,'venda-fornecedor-12-meses-7'!$1:$1048576,5 + (COLUMN(L6)-1)*2,FALSE),"")=0,"",IFERROR(VLOOKUP($A9,'venda-fornecedor-12-meses-7'!$1:$1048576,5 + (COLUMN(L6)-1)*2,FALSE),""))</f>
        <v/>
      </c>
      <c r="GT9" s="12">
        <f>IF(COUNT(GH9:GS9)=0,"",SUM(GH9:GS9))</f>
        <v/>
      </c>
    </row>
    <row r="10">
      <c r="A10" s="85" t="n">
        <v>78</v>
      </c>
      <c r="B10" s="85">
        <f>VLOOKUP(A10,'FORNECEDORES X COMPRADOR'!$A:$D,4,0)</f>
        <v/>
      </c>
      <c r="C10" s="85">
        <f>VLOOKUP(A10,'FORNECEDORES X COMPRADOR'!$A:$E,5,0)</f>
        <v/>
      </c>
      <c r="D10" s="40">
        <f>IFERROR(AVERAGEIF('ANALISE PRODUTO'!F:F,A10,'ANALISE PRODUTO'!BE:BE),"")</f>
        <v/>
      </c>
      <c r="E10" s="40">
        <f>IFERROR(AVERAGEIF('ANALISE PRODUTO'!F:F,A10,'ANALISE PRODUTO'!BF:BF),"")</f>
        <v/>
      </c>
      <c r="F10" s="47">
        <f t="array" ref="F10">IFERROR(
  IF(
    SUMPRODUCT(
      IFERROR(--('ANALISE PRODUTO'!$F$3:$F$10000=A10),0) *
      IFERROR(--'ANALISE PRODUTO'!$AJ$3:$AJ$10000,0)
    )=0,
    "",
    SUMPRODUCT(
      IFERROR(--('ANALISE PRODUTO'!$F$3:$F$10000=A10),0) *
      IFERROR(--'ANALISE PRODUTO'!$AN$3:$AN$10000,0)
    ) /
    SUMPRODUCT(
      IFERROR(--('ANALISE PRODUTO'!$F$3:$F$10000=A10),0) *
      IFERROR(--'ANALISE PRODUTO'!$AJ$3:$AJ$10000,0)
    )
  ),
  ""
)</f>
        <v/>
      </c>
      <c r="G10" s="47">
        <f t="array" ref="G10">IFERROR(
  IF(
    SUMPRODUCT(
      IFERROR(--('ANALISE PRODUTO'!$F$3:$F$10000=A10),0) *
      IFERROR(--'ANALISE PRODUTO'!$AJ$3:$AJ$10000,0)
    )=0,
    "",
    SUMPRODUCT(
      IFERROR(--('ANALISE PRODUTO'!$F$3:$F$10000=A10),0) *
      IFERROR(--'ANALISE PRODUTO'!$AO$3:$AO$10000,0)
    ) /
    SUMPRODUCT(
      IFERROR(--('ANALISE PRODUTO'!$F$3:$F$10000=A10),0) *
      IFERROR(--'ANALISE PRODUTO'!$AJ$3:$AJ$10000,0)
    )
  ),
  ""
)</f>
        <v/>
      </c>
      <c r="H10" s="86" t="n">
        <v>60</v>
      </c>
      <c r="I10" s="86" t="n">
        <v>90</v>
      </c>
      <c r="J10" s="87">
        <f>SUMIF('ANALISE PRODUTO'!F:F, A10, 'ANALISE PRODUTO'!AP:AP)</f>
        <v/>
      </c>
      <c r="K10" s="88">
        <f>SUMIF('ANALISE PRODUTO'!F:F, A10, 'ANALISE PRODUTO'!AN:AN)</f>
        <v/>
      </c>
      <c r="L10" s="40">
        <f>SUMIF('ANALISE PRODUTO'!F:F, A10, 'ANALISE PRODUTO'!BB:BB)</f>
        <v/>
      </c>
      <c r="M10" s="40">
        <f>SUMIF('ANALISE PRODUTO'!F:F, A10, 'ANALISE PRODUTO'!BC:BC)</f>
        <v/>
      </c>
      <c r="N10" s="40">
        <f>SUMIF('ANALISE PRODUTO'!F:F, A10, 'ANALISE PRODUTO'!BD:BD)</f>
        <v/>
      </c>
      <c r="O10" s="40">
        <f>SUMIF('ANALISE PRODUTO'!F:F, A10, 'ANALISE PRODUTO'!BA:BA)</f>
        <v/>
      </c>
      <c r="P10" s="40">
        <f>IF(J10=0, 0, IF(O10/J10=0, 0, O10/J10))</f>
        <v/>
      </c>
      <c r="Q10" s="40">
        <f>IF(J10=0, 0, IF(L10/J10=0, 0, L10/J10))</f>
        <v/>
      </c>
      <c r="R10" s="89">
        <f>SUMIF('ANALISE PRODUTO'!F:F, A10, 'ANALISE PRODUTO'!BJ:BJ)</f>
        <v/>
      </c>
      <c r="S10" s="89">
        <f>SUMIF('ANALISE PRODUTO'!F:F, A10, 'ANALISE PRODUTO'!BK:BK)</f>
        <v/>
      </c>
      <c r="T10" s="89">
        <f>SUMIF('ANALISE PRODUTO'!F:F, A10, 'ANALISE PRODUTO'!BL:BL)</f>
        <v/>
      </c>
      <c r="U10" s="89">
        <f>SUMIFS('ANALISE PRODUTO'!BI:BI, 'ANALISE PRODUTO'!F:F, A10)</f>
        <v/>
      </c>
      <c r="V10" s="89">
        <f>IF(C10="DESCONTINUADO", 0, IF(J10=0, 0, IF(U10/J10=0, 0, U10/J10)))</f>
        <v/>
      </c>
      <c r="W10" s="89">
        <f>IF(OR(C10="DESCONTINUADO", J10=0), 0, IFERROR((S10+T10)/J10, 0))</f>
        <v/>
      </c>
      <c r="X10" s="59">
        <f>COUNTIF('ANALISE PRODUTO'!F:F, A10)</f>
        <v/>
      </c>
      <c r="Y10" s="60">
        <f>COUNTIFS('ANALISE PRODUTO'!F:F, A10, 'ANALISE PRODUTO'!S:S, "S")</f>
        <v/>
      </c>
      <c r="Z10" s="61">
        <f>X10-Y10</f>
        <v/>
      </c>
      <c r="AA10" s="88">
        <f>IFERROR(IF(COUNTIF('contas-pagas-fornecedor-7'!$C:$C,B10)&gt;1,
   AVERAGEIF('contas-pagas-fornecedor-7'!$C:$C,B10,'contas-pagas-fornecedor-7'!$I:$I),
   VLOOKUP(B10,'contas-pagas-fornecedor-7'!$C:$Q,7,FALSE)), "")</f>
        <v/>
      </c>
      <c r="AB10" s="88">
        <f t="array" ref="AB10">IFERROR(
  INDEX('fornecedor-venda-por-filial-ger'!J:J,
    MATCH(1,
      ('fornecedor-venda-por-filial-ger'!A:A=A10) *
      ('fornecedor-venda-por-filial-ger'!B:B=$B$1),
    0)
  ),
"")</f>
        <v/>
      </c>
      <c r="AC10" s="90">
        <f t="array" ref="AC10">IFERROR(
  INDEX('fornecedor-venda-por-filial-ger'!O:O,
    MATCH(1,
      ('fornecedor-venda-por-filial-ger'!A:A=A10) *
      ('fornecedor-venda-por-filial-ger'!B:B=$B$1),
    0)
  ),
"")</f>
        <v/>
      </c>
      <c r="AD10" s="90">
        <f>IFERROR(VLOOKUP(A10,'venda-fornecedor-12-meses-7'!A:AC,3,0),"")</f>
        <v/>
      </c>
      <c r="AE10" s="87">
        <f t="array" ref="AE10">IFERROR(
  INDEX('fornecedor-venda-por-filial-ger'!N:N,
    MATCH(1,
      ('fornecedor-venda-por-filial-ger'!A:A=A10) *
      ('fornecedor-venda-por-filial-ger'!B:B=$B$1),
    0)
  ),
"")</f>
        <v/>
      </c>
      <c r="AF10" s="87">
        <f>IF(J10&lt;=0,"100,00%",IFERROR(AD10/AE10,1))</f>
        <v/>
      </c>
      <c r="AG10" s="64">
        <f t="array" ref="AG10">IFERROR(
  INDEX('fornecedor-venda-por-filial-ger'!L:L,
    MATCH(1,
      ('fornecedor-venda-por-filial-ger'!A:A=A10)*
      ('fornecedor-venda-por-filial-ger'!B:B=$B$1),
    0)
  )/100,
"")</f>
        <v/>
      </c>
      <c r="AH10" s="64">
        <f t="array" ref="AH10">IFERROR(
  INDEX('fornecedor-venda-por-filial-ger'!S:S,
    MATCH(1,
      ('fornecedor-venda-por-filial-ger'!A:A=A10) *
      ('fornecedor-venda-por-filial-ger'!B:B=$B$1),
    0)
  )/100,
"")</f>
        <v/>
      </c>
      <c r="AI10" s="64">
        <f>IFERROR(IF(OR(AH10="",AG10=""),"",IF(J10=0,0,AH10-AG10)),"")</f>
        <v/>
      </c>
      <c r="AJ10" s="91">
        <f t="array" ref="AJ10">IF(MAX(IF('ANALISE PRODUTO'!F:F=A10,'ANALISE PRODUTO'!AD:AD))=0,"SEM ENTRADA",MAX(IF('ANALISE PRODUTO'!F:F=A10,'ANALISE PRODUTO'!AD:AD)))</f>
        <v/>
      </c>
      <c r="AK10" s="39" t="n"/>
      <c r="AL10" s="92">
        <f>IF(IFERROR(VLOOKUP($A10,'VENDA 2023'!$1:$1048576,3 + (COLUMN(A7)-1)*2,FALSE),"")=0,"",IFERROR(VLOOKUP($A10,'VENDA 2023'!$1:$1048576,3 + (COLUMN(A7)-1)*2,FALSE),""))</f>
        <v/>
      </c>
      <c r="AM10" s="92">
        <f>IF(IFERROR(VLOOKUP($A10,'VENDA 2023'!$1:$1048576,3 + (COLUMN(B7)-1)*2,FALSE),"")=0,"",IFERROR(VLOOKUP($A10,'VENDA 2023'!$1:$1048576,3 + (COLUMN(B7)-1)*2,FALSE),""))</f>
        <v/>
      </c>
      <c r="AN10" s="92">
        <f>IF(IFERROR(VLOOKUP($A10,'VENDA 2023'!$1:$1048576,3 + (COLUMN(C7)-1)*2,FALSE),"")=0,"",IFERROR(VLOOKUP($A10,'VENDA 2023'!$1:$1048576,3 + (COLUMN(C7)-1)*2,FALSE),""))</f>
        <v/>
      </c>
      <c r="AO10" s="92">
        <f>IF(IFERROR(VLOOKUP($A10,'VENDA 2023'!$1:$1048576,3 + (COLUMN(D7)-1)*2,FALSE),"")=0,"",IFERROR(VLOOKUP($A10,'VENDA 2023'!$1:$1048576,3 + (COLUMN(D7)-1)*2,FALSE),""))</f>
        <v/>
      </c>
      <c r="AP10" s="92">
        <f>IF(IFERROR(VLOOKUP($A10,'VENDA 2023'!$1:$1048576,3 + (COLUMN(E7)-1)*2,FALSE),"")=0,"",IFERROR(VLOOKUP($A10,'VENDA 2023'!$1:$1048576,3 + (COLUMN(E7)-1)*2,FALSE),""))</f>
        <v/>
      </c>
      <c r="AQ10" s="92">
        <f>IF(IFERROR(VLOOKUP($A10,'VENDA 2023'!$1:$1048576,3 + (COLUMN(F7)-1)*2,FALSE),"")=0,"",IFERROR(VLOOKUP($A10,'VENDA 2023'!$1:$1048576,3 + (COLUMN(F7)-1)*2,FALSE),""))</f>
        <v/>
      </c>
      <c r="AR10" s="92">
        <f>IF(IFERROR(VLOOKUP($A10,'VENDA 2023'!$1:$1048576,3 + (COLUMN(G7)-1)*2,FALSE),"")=0,"",IFERROR(VLOOKUP($A10,'VENDA 2023'!$1:$1048576,3 + (COLUMN(G7)-1)*2,FALSE),""))</f>
        <v/>
      </c>
      <c r="AS10" s="92">
        <f>IF(IFERROR(VLOOKUP($A10,'VENDA 2023'!$1:$1048576,3 + (COLUMN(H7)-1)*2,FALSE),"")=0,"",IFERROR(VLOOKUP($A10,'VENDA 2023'!$1:$1048576,3 + (COLUMN(H7)-1)*2,FALSE),""))</f>
        <v/>
      </c>
      <c r="AT10" s="92">
        <f>IF(IFERROR(VLOOKUP($A10,'VENDA 2023'!$1:$1048576,3 + (COLUMN(I7)-1)*2,FALSE),"")=0,"",IFERROR(VLOOKUP($A10,'VENDA 2023'!$1:$1048576,3 + (COLUMN(I7)-1)*2,FALSE),""))</f>
        <v/>
      </c>
      <c r="AU10" s="92">
        <f>IF(IFERROR(VLOOKUP($A10,'VENDA 2023'!$1:$1048576,3 + (COLUMN(J7)-1)*2,FALSE),"")=0,"",IFERROR(VLOOKUP($A10,'VENDA 2023'!$1:$1048576,3 + (COLUMN(J7)-1)*2,FALSE),""))</f>
        <v/>
      </c>
      <c r="AV10" s="92">
        <f>IF(IFERROR(VLOOKUP($A10,'VENDA 2023'!$1:$1048576,3 + (COLUMN(K7)-1)*2,FALSE),"")=0,"",IFERROR(VLOOKUP($A10,'VENDA 2023'!$1:$1048576,3 + (COLUMN(K7)-1)*2,FALSE),""))</f>
        <v/>
      </c>
      <c r="AW10" s="92">
        <f>IF(IFERROR(VLOOKUP($A10,'VENDA 2023'!$1:$1048576,3 + (COLUMN(L7)-1)*2,FALSE),"")=0,"",IFERROR(VLOOKUP($A10,'VENDA 2023'!$1:$1048576,3 + (COLUMN(L7)-1)*2,FALSE),""))</f>
        <v/>
      </c>
      <c r="AX10" s="93">
        <f>IF(COUNT(AL10:AW10)=0,"",SUM(AL10:AW10))</f>
        <v/>
      </c>
      <c r="AY10" s="92">
        <f>IF(IFERROR(VLOOKUP($A10,'VENDA 2024'!$1:$1048576,3 + (COLUMN(A7)-1)*2,FALSE),"")=0,"",IFERROR(VLOOKUP($A10,'VENDA 2024'!$1:$1048576,3 + (COLUMN(A7)-1)*2,FALSE),""))</f>
        <v/>
      </c>
      <c r="AZ10" s="92">
        <f>IF(IFERROR(VLOOKUP($A10,'VENDA 2024'!$1:$1048576,3 + (COLUMN(B7)-1)*2,FALSE),"")=0,"",IFERROR(VLOOKUP($A10,'VENDA 2024'!$1:$1048576,3 + (COLUMN(B7)-1)*2,FALSE),""))</f>
        <v/>
      </c>
      <c r="BA10" s="92">
        <f>IF(IFERROR(VLOOKUP($A10,'VENDA 2024'!$1:$1048576,3 + (COLUMN(C7)-1)*2,FALSE),"")=0,"",IFERROR(VLOOKUP($A10,'VENDA 2024'!$1:$1048576,3 + (COLUMN(C7)-1)*2,FALSE),""))</f>
        <v/>
      </c>
      <c r="BB10" s="92">
        <f>IF(IFERROR(VLOOKUP($A10,'VENDA 2024'!$1:$1048576,3 + (COLUMN(D7)-1)*2,FALSE),"")=0,"",IFERROR(VLOOKUP($A10,'VENDA 2024'!$1:$1048576,3 + (COLUMN(D7)-1)*2,FALSE),""))</f>
        <v/>
      </c>
      <c r="BC10" s="92">
        <f>IF(IFERROR(VLOOKUP($A10,'VENDA 2024'!$1:$1048576,3 + (COLUMN(E7)-1)*2,FALSE),"")=0,"",IFERROR(VLOOKUP($A10,'VENDA 2024'!$1:$1048576,3 + (COLUMN(E7)-1)*2,FALSE),""))</f>
        <v/>
      </c>
      <c r="BD10" s="92">
        <f>IF(IFERROR(VLOOKUP($A10,'VENDA 2024'!$1:$1048576,3 + (COLUMN(F7)-1)*2,FALSE),"")=0,"",IFERROR(VLOOKUP($A10,'VENDA 2024'!$1:$1048576,3 + (COLUMN(F7)-1)*2,FALSE),""))</f>
        <v/>
      </c>
      <c r="BE10" s="92">
        <f>IF(IFERROR(VLOOKUP($A10,'VENDA 2024'!$1:$1048576,3 + (COLUMN(G7)-1)*2,FALSE),"")=0,"",IFERROR(VLOOKUP($A10,'VENDA 2024'!$1:$1048576,3 + (COLUMN(G7)-1)*2,FALSE),""))</f>
        <v/>
      </c>
      <c r="BF10" s="92">
        <f>IF(IFERROR(VLOOKUP($A10,'VENDA 2024'!$1:$1048576,3 + (COLUMN(H7)-1)*2,FALSE),"")=0,"",IFERROR(VLOOKUP($A10,'VENDA 2024'!$1:$1048576,3 + (COLUMN(H7)-1)*2,FALSE),""))</f>
        <v/>
      </c>
      <c r="BG10" s="92">
        <f>IF(IFERROR(VLOOKUP($A10,'VENDA 2024'!$1:$1048576,3 + (COLUMN(I7)-1)*2,FALSE),"")=0,"",IFERROR(VLOOKUP($A10,'VENDA 2024'!$1:$1048576,3 + (COLUMN(I7)-1)*2,FALSE),""))</f>
        <v/>
      </c>
      <c r="BH10" s="92">
        <f>IF(IFERROR(VLOOKUP($A10,'VENDA 2024'!$1:$1048576,3 + (COLUMN(J7)-1)*2,FALSE),"")=0,"",IFERROR(VLOOKUP($A10,'VENDA 2024'!$1:$1048576,3 + (COLUMN(J7)-1)*2,FALSE),""))</f>
        <v/>
      </c>
      <c r="BI10" s="92">
        <f>IF(IFERROR(VLOOKUP($A10,'VENDA 2024'!$1:$1048576,3 + (COLUMN(K7)-1)*2,FALSE),"")=0,"",IFERROR(VLOOKUP($A10,'VENDA 2024'!$1:$1048576,3 + (COLUMN(K7)-1)*2,FALSE),""))</f>
        <v/>
      </c>
      <c r="BJ10" s="92">
        <f>IF(IFERROR(VLOOKUP($A10,'VENDA 2024'!$1:$1048576,3 + (COLUMN(L7)-1)*2,FALSE),"")=0,"",IFERROR(VLOOKUP($A10,'VENDA 2024'!$1:$1048576,3 + (COLUMN(L7)-1)*2,FALSE),""))</f>
        <v/>
      </c>
      <c r="BK10" s="93">
        <f>IF(COUNT(AY10:BJ10)=0,"",SUM(AY10:BJ10))</f>
        <v/>
      </c>
      <c r="BL10" s="92">
        <f>IF(IFERROR(VLOOKUP($A10,'VENDA 2025'!$1:$1048576,3 + (COLUMN(A7)-1)*2,FALSE),"")=0,"",IFERROR(VLOOKUP($A10,'VENDA 2025'!$1:$1048576,3 + (COLUMN(A7)-1)*2,FALSE),""))</f>
        <v/>
      </c>
      <c r="BM10" s="92">
        <f>IF(IFERROR(VLOOKUP($A10,'VENDA 2025'!$1:$1048576,3 + (COLUMN(B7)-1)*2,FALSE),"")=0,"",IFERROR(VLOOKUP($A10,'VENDA 2025'!$1:$1048576,3 + (COLUMN(B7)-1)*2,FALSE),""))</f>
        <v/>
      </c>
      <c r="BN10" s="92">
        <f>IF(IFERROR(VLOOKUP($A10,'VENDA 2025'!$1:$1048576,3 + (COLUMN(C7)-1)*2,FALSE),"")=0,"",IFERROR(VLOOKUP($A10,'VENDA 2025'!$1:$1048576,3 + (COLUMN(C7)-1)*2,FALSE),""))</f>
        <v/>
      </c>
      <c r="BO10" s="92">
        <f>IF(IFERROR(VLOOKUP($A10,'VENDA 2025'!$1:$1048576,3 + (COLUMN(D7)-1)*2,FALSE),"")=0,"",IFERROR(VLOOKUP($A10,'VENDA 2025'!$1:$1048576,3 + (COLUMN(D7)-1)*2,FALSE),""))</f>
        <v/>
      </c>
      <c r="BP10" s="92">
        <f>IF(IFERROR(VLOOKUP($A10,'VENDA 2025'!$1:$1048576,3 + (COLUMN(E7)-1)*2,FALSE),"")=0,"",IFERROR(VLOOKUP($A10,'VENDA 2025'!$1:$1048576,3 + (COLUMN(E7)-1)*2,FALSE),""))</f>
        <v/>
      </c>
      <c r="BQ10" s="92">
        <f>IF(IFERROR(VLOOKUP($A10,'VENDA 2025'!$1:$1048576,3 + (COLUMN(F7)-1)*2,FALSE),"")=0,"",IFERROR(VLOOKUP($A10,'VENDA 2025'!$1:$1048576,3 + (COLUMN(F7)-1)*2,FALSE),""))</f>
        <v/>
      </c>
      <c r="BR10" s="92">
        <f>IF(IFERROR(VLOOKUP($A10,'VENDA 2025'!$1:$1048576,3 + (COLUMN(G7)-1)*2,FALSE),"")=0,"",IFERROR(VLOOKUP($A10,'VENDA 2025'!$1:$1048576,3 + (COLUMN(G7)-1)*2,FALSE),""))</f>
        <v/>
      </c>
      <c r="BS10" s="92">
        <f>IF(IFERROR(VLOOKUP($A10,'VENDA 2025'!$1:$1048576,3 + (COLUMN(H7)-1)*2,FALSE),"")=0,"",IFERROR(VLOOKUP($A10,'VENDA 2025'!$1:$1048576,3 + (COLUMN(H7)-1)*2,FALSE),""))</f>
        <v/>
      </c>
      <c r="BT10" s="92">
        <f>IF(IFERROR(VLOOKUP($A10,'VENDA 2025'!$1:$1048576,3 + (COLUMN(I7)-1)*2,FALSE),"")=0,"",IFERROR(VLOOKUP($A10,'VENDA 2025'!$1:$1048576,3 + (COLUMN(I7)-1)*2,FALSE),""))</f>
        <v/>
      </c>
      <c r="BU10" s="92">
        <f>IF(IFERROR(VLOOKUP($A10,'VENDA 2025'!$1:$1048576,3 + (COLUMN(J7)-1)*2,FALSE),"")=0,"",IFERROR(VLOOKUP($A10,'VENDA 2025'!$1:$1048576,3 + (COLUMN(J7)-1)*2,FALSE),""))</f>
        <v/>
      </c>
      <c r="BV10" s="92">
        <f>IF(IFERROR(VLOOKUP($A10,'VENDA 2025'!$1:$1048576,3 + (COLUMN(K7)-1)*2,FALSE),"")=0,"",IFERROR(VLOOKUP($A10,'VENDA 2025'!$1:$1048576,3 + (COLUMN(K7)-1)*2,FALSE),""))</f>
        <v/>
      </c>
      <c r="BW10" s="92">
        <f>IF(IFERROR(VLOOKUP($A10,'VENDA 2025'!$1:$1048576,3 + (COLUMN(L7)-1)*2,FALSE),"")=0,"",IFERROR(VLOOKUP($A10,'VENDA 2025'!$1:$1048576,3 + (COLUMN(L7)-1)*2,FALSE),""))</f>
        <v/>
      </c>
      <c r="BX10" s="93">
        <f>IF(COUNT(BL10:BW10)=0,"",SUM(BL10:BW10))</f>
        <v/>
      </c>
      <c r="BY10" s="92">
        <f>IF(IFERROR(VLOOKUP($A10,'venda-fornecedor-12-meses-7'!$1:$1048576,4 + (COLUMN(A7)-1)*2,FALSE),"")=0,"",IFERROR(VLOOKUP($A10,'venda-fornecedor-12-meses-7'!$1:$1048576,4 + (COLUMN(A7)-1)*2,FALSE),""))</f>
        <v/>
      </c>
      <c r="BZ10" s="92">
        <f>IF(IFERROR(VLOOKUP($A10,'venda-fornecedor-12-meses-7'!$1:$1048576,4 + (COLUMN(B7)-1)*2,FALSE),"")=0,"",IFERROR(VLOOKUP($A10,'venda-fornecedor-12-meses-7'!$1:$1048576,4 + (COLUMN(B7)-1)*2,FALSE),""))</f>
        <v/>
      </c>
      <c r="CA10" s="92">
        <f>IF(IFERROR(VLOOKUP($A10,'venda-fornecedor-12-meses-7'!$1:$1048576,4 + (COLUMN(C7)-1)*2,FALSE),"")=0,"",IFERROR(VLOOKUP($A10,'venda-fornecedor-12-meses-7'!$1:$1048576,4 + (COLUMN(C7)-1)*2,FALSE),""))</f>
        <v/>
      </c>
      <c r="CB10" s="92">
        <f>IF(IFERROR(VLOOKUP($A10,'venda-fornecedor-12-meses-7'!$1:$1048576,4 + (COLUMN(D7)-1)*2,FALSE),"")=0,"",IFERROR(VLOOKUP($A10,'venda-fornecedor-12-meses-7'!$1:$1048576,4 + (COLUMN(D7)-1)*2,FALSE),""))</f>
        <v/>
      </c>
      <c r="CC10" s="92">
        <f>IF(IFERROR(VLOOKUP($A10,'venda-fornecedor-12-meses-7'!$1:$1048576,4 + (COLUMN(E7)-1)*2,FALSE),"")=0,"",IFERROR(VLOOKUP($A10,'venda-fornecedor-12-meses-7'!$1:$1048576,4 + (COLUMN(E7)-1)*2,FALSE),""))</f>
        <v/>
      </c>
      <c r="CD10" s="92">
        <f>IF(IFERROR(VLOOKUP($A10,'venda-fornecedor-12-meses-7'!$1:$1048576,4 + (COLUMN(F7)-1)*2,FALSE),"")=0,"",IFERROR(VLOOKUP($A10,'venda-fornecedor-12-meses-7'!$1:$1048576,4 + (COLUMN(F7)-1)*2,FALSE),""))</f>
        <v/>
      </c>
      <c r="CE10" s="92">
        <f>IF(IFERROR(VLOOKUP($A10,'venda-fornecedor-12-meses-7'!$1:$1048576,4 + (COLUMN(G7)-1)*2,FALSE),"")=0,"",IFERROR(VLOOKUP($A10,'venda-fornecedor-12-meses-7'!$1:$1048576,4 + (COLUMN(G7)-1)*2,FALSE),""))</f>
        <v/>
      </c>
      <c r="CF10" s="92">
        <f>IF(IFERROR(VLOOKUP($A10,'venda-fornecedor-12-meses-7'!$1:$1048576,4 + (COLUMN(H7)-1)*2,FALSE),"")=0,"",IFERROR(VLOOKUP($A10,'venda-fornecedor-12-meses-7'!$1:$1048576,4 + (COLUMN(H7)-1)*2,FALSE),""))</f>
        <v/>
      </c>
      <c r="CG10" s="92">
        <f>IF(IFERROR(VLOOKUP($A10,'venda-fornecedor-12-meses-7'!$1:$1048576,4 + (COLUMN(I7)-1)*2,FALSE),"")=0,"",IFERROR(VLOOKUP($A10,'venda-fornecedor-12-meses-7'!$1:$1048576,4 + (COLUMN(I7)-1)*2,FALSE),""))</f>
        <v/>
      </c>
      <c r="CH10" s="92">
        <f>IF(IFERROR(VLOOKUP($A10,'venda-fornecedor-12-meses-7'!$1:$1048576,4 + (COLUMN(J7)-1)*2,FALSE),"")=0,"",IFERROR(VLOOKUP($A10,'venda-fornecedor-12-meses-7'!$1:$1048576,4 + (COLUMN(J7)-1)*2,FALSE),""))</f>
        <v/>
      </c>
      <c r="CI10" s="92">
        <f>IF(IFERROR(VLOOKUP($A10,'venda-fornecedor-12-meses-7'!$1:$1048576,4 + (COLUMN(K7)-1)*2,FALSE),"")=0,"",IFERROR(VLOOKUP($A10,'venda-fornecedor-12-meses-7'!$1:$1048576,4 + (COLUMN(K7)-1)*2,FALSE),""))</f>
        <v/>
      </c>
      <c r="CJ10" s="92">
        <f>IF(IFERROR(VLOOKUP($A10,'venda-fornecedor-12-meses-7'!$1:$1048576,4 + (COLUMN(L7)-1)*2,FALSE),"")=0,"",IFERROR(VLOOKUP($A10,'venda-fornecedor-12-meses-7'!$1:$1048576,4 + (COLUMN(L7)-1)*2,FALSE),""))</f>
        <v/>
      </c>
      <c r="CK10" s="93">
        <f>IF(COUNT(BY10:CJ10)=0,"",SUM(BY10:CJ10))</f>
        <v/>
      </c>
      <c r="CL10" s="93">
        <f>IF(COUNT(BY10:CJ10)=0,"",AVERAGE(BY10:CJ10))</f>
        <v/>
      </c>
      <c r="CM10" s="1" t="n"/>
      <c r="CN10" s="94">
        <f>IF(IFERROR(VLOOKUP($A10,'ENTRADA 2023'!$1:$1048576,3 + (COLUMN(A7)-1)*1,FALSE),"")=0,"",IFERROR(VLOOKUP($A10,'ENTRADA 2023'!$1:$1048576,3 + (COLUMN(A7)-1)*1,FALSE),""))</f>
        <v/>
      </c>
      <c r="CO10" s="94">
        <f>IF(IFERROR(VLOOKUP($A10,'ENTRADA 2023'!$1:$1048576,3 + (COLUMN(B7)-1)*1,FALSE),"")=0,"",IFERROR(VLOOKUP($A10,'ENTRADA 2023'!$1:$1048576,3 + (COLUMN(B7)-1)*1,FALSE),""))</f>
        <v/>
      </c>
      <c r="CP10" s="94">
        <f>IF(IFERROR(VLOOKUP($A10,'ENTRADA 2023'!$1:$1048576,3 + (COLUMN(C7)-1)*1,FALSE),"")=0,"",IFERROR(VLOOKUP($A10,'ENTRADA 2023'!$1:$1048576,3 + (COLUMN(C7)-1)*1,FALSE),""))</f>
        <v/>
      </c>
      <c r="CQ10" s="94">
        <f>IF(IFERROR(VLOOKUP($A10,'ENTRADA 2023'!$1:$1048576,3 + (COLUMN(D7)-1)*1,FALSE),"")=0,"",IFERROR(VLOOKUP($A10,'ENTRADA 2023'!$1:$1048576,3 + (COLUMN(D7)-1)*1,FALSE),""))</f>
        <v/>
      </c>
      <c r="CR10" s="94">
        <f>IF(IFERROR(VLOOKUP($A10,'ENTRADA 2023'!$1:$1048576,3 + (COLUMN(E7)-1)*1,FALSE),"")=0,"",IFERROR(VLOOKUP($A10,'ENTRADA 2023'!$1:$1048576,3 + (COLUMN(E7)-1)*1,FALSE),""))</f>
        <v/>
      </c>
      <c r="CS10" s="94">
        <f>IF(IFERROR(VLOOKUP($A10,'ENTRADA 2023'!$1:$1048576,3 + (COLUMN(F7)-1)*1,FALSE),"")=0,"",IFERROR(VLOOKUP($A10,'ENTRADA 2023'!$1:$1048576,3 + (COLUMN(F7)-1)*1,FALSE),""))</f>
        <v/>
      </c>
      <c r="CT10" s="94">
        <f>IF(IFERROR(VLOOKUP($A10,'ENTRADA 2023'!$1:$1048576,3 + (COLUMN(G7)-1)*1,FALSE),"")=0,"",IFERROR(VLOOKUP($A10,'ENTRADA 2023'!$1:$1048576,3 + (COLUMN(G7)-1)*1,FALSE),""))</f>
        <v/>
      </c>
      <c r="CU10" s="94">
        <f>IF(IFERROR(VLOOKUP($A10,'ENTRADA 2023'!$1:$1048576,3 + (COLUMN(H7)-1)*1,FALSE),"")=0,"",IFERROR(VLOOKUP($A10,'ENTRADA 2023'!$1:$1048576,3 + (COLUMN(H7)-1)*1,FALSE),""))</f>
        <v/>
      </c>
      <c r="CV10" s="94">
        <f>IF(IFERROR(VLOOKUP($A10,'ENTRADA 2023'!$1:$1048576,3 + (COLUMN(I7)-1)*1,FALSE),"")=0,"",IFERROR(VLOOKUP($A10,'ENTRADA 2023'!$1:$1048576,3 + (COLUMN(I7)-1)*1,FALSE),""))</f>
        <v/>
      </c>
      <c r="CW10" s="94">
        <f>IF(IFERROR(VLOOKUP($A10,'ENTRADA 2023'!$1:$1048576,3 + (COLUMN(J7)-1)*1,FALSE),"")=0,"",IFERROR(VLOOKUP($A10,'ENTRADA 2023'!$1:$1048576,3 + (COLUMN(J7)-1)*1,FALSE),""))</f>
        <v/>
      </c>
      <c r="CX10" s="94">
        <f>IF(IFERROR(VLOOKUP($A10,'ENTRADA 2023'!$1:$1048576,3 + (COLUMN(K7)-1)*1,FALSE),"")=0,"",IFERROR(VLOOKUP($A10,'ENTRADA 2023'!$1:$1048576,3 + (COLUMN(K7)-1)*1,FALSE),""))</f>
        <v/>
      </c>
      <c r="CY10" s="94">
        <f>IF(IFERROR(VLOOKUP($A10,'ENTRADA 2023'!$1:$1048576,3 + (COLUMN(L7)-1)*1,FALSE),"")=0,"",IFERROR(VLOOKUP($A10,'ENTRADA 2023'!$1:$1048576,3 + (COLUMN(L7)-1)*1,FALSE),""))</f>
        <v/>
      </c>
      <c r="CZ10" s="95">
        <f>IF(COUNT(CN10:CY10)=0,"",SUM(CN10:CY10))</f>
        <v/>
      </c>
      <c r="DA10" s="94">
        <f>IF(IFERROR(VLOOKUP($A10,'ENTRADA 2024'!$1:$1048576,3 + (COLUMN(A7)-1)*1,FALSE),"")=0,"",IFERROR(VLOOKUP($A10,'ENTRADA 2024'!$1:$1048576,3 + (COLUMN(A7)-1)*1,FALSE),""))</f>
        <v/>
      </c>
      <c r="DB10" s="94">
        <f>IF(IFERROR(VLOOKUP($A10,'ENTRADA 2024'!$1:$1048576,3 + (COLUMN(B7)-1)*1,FALSE),"")=0,"",IFERROR(VLOOKUP($A10,'ENTRADA 2024'!$1:$1048576,3 + (COLUMN(B7)-1)*1,FALSE),""))</f>
        <v/>
      </c>
      <c r="DC10" s="94">
        <f>IF(IFERROR(VLOOKUP($A10,'ENTRADA 2024'!$1:$1048576,3 + (COLUMN(C7)-1)*1,FALSE),"")=0,"",IFERROR(VLOOKUP($A10,'ENTRADA 2024'!$1:$1048576,3 + (COLUMN(C7)-1)*1,FALSE),""))</f>
        <v/>
      </c>
      <c r="DD10" s="94">
        <f>IF(IFERROR(VLOOKUP($A10,'ENTRADA 2024'!$1:$1048576,3 + (COLUMN(D7)-1)*1,FALSE),"")=0,"",IFERROR(VLOOKUP($A10,'ENTRADA 2024'!$1:$1048576,3 + (COLUMN(D7)-1)*1,FALSE),""))</f>
        <v/>
      </c>
      <c r="DE10" s="94">
        <f>IF(IFERROR(VLOOKUP($A10,'ENTRADA 2024'!$1:$1048576,3 + (COLUMN(E7)-1)*1,FALSE),"")=0,"",IFERROR(VLOOKUP($A10,'ENTRADA 2024'!$1:$1048576,3 + (COLUMN(E7)-1)*1,FALSE),""))</f>
        <v/>
      </c>
      <c r="DF10" s="94">
        <f>IF(IFERROR(VLOOKUP($A10,'ENTRADA 2024'!$1:$1048576,3 + (COLUMN(F7)-1)*1,FALSE),"")=0,"",IFERROR(VLOOKUP($A10,'ENTRADA 2024'!$1:$1048576,3 + (COLUMN(F7)-1)*1,FALSE),""))</f>
        <v/>
      </c>
      <c r="DG10" s="94">
        <f>IF(IFERROR(VLOOKUP($A10,'ENTRADA 2024'!$1:$1048576,3 + (COLUMN(G7)-1)*1,FALSE),"")=0,"",IFERROR(VLOOKUP($A10,'ENTRADA 2024'!$1:$1048576,3 + (COLUMN(G7)-1)*1,FALSE),""))</f>
        <v/>
      </c>
      <c r="DH10" s="94">
        <f>IF(IFERROR(VLOOKUP($A10,'ENTRADA 2024'!$1:$1048576,3 + (COLUMN(H7)-1)*1,FALSE),"")=0,"",IFERROR(VLOOKUP($A10,'ENTRADA 2024'!$1:$1048576,3 + (COLUMN(H7)-1)*1,FALSE),""))</f>
        <v/>
      </c>
      <c r="DI10" s="94">
        <f>IF(IFERROR(VLOOKUP($A10,'ENTRADA 2024'!$1:$1048576,3 + (COLUMN(I7)-1)*1,FALSE),"")=0,"",IFERROR(VLOOKUP($A10,'ENTRADA 2024'!$1:$1048576,3 + (COLUMN(I7)-1)*1,FALSE),""))</f>
        <v/>
      </c>
      <c r="DJ10" s="94">
        <f>IF(IFERROR(VLOOKUP($A10,'ENTRADA 2024'!$1:$1048576,3 + (COLUMN(J7)-1)*1,FALSE),"")=0,"",IFERROR(VLOOKUP($A10,'ENTRADA 2024'!$1:$1048576,3 + (COLUMN(J7)-1)*1,FALSE),""))</f>
        <v/>
      </c>
      <c r="DK10" s="94">
        <f>IF(IFERROR(VLOOKUP($A10,'ENTRADA 2024'!$1:$1048576,3 + (COLUMN(K7)-1)*1,FALSE),"")=0,"",IFERROR(VLOOKUP($A10,'ENTRADA 2024'!$1:$1048576,3 + (COLUMN(K7)-1)*1,FALSE),""))</f>
        <v/>
      </c>
      <c r="DL10" s="94">
        <f>IF(IFERROR(VLOOKUP($A10,'ENTRADA 2024'!$1:$1048576,3 + (COLUMN(L7)-1)*1,FALSE),"")=0,"",IFERROR(VLOOKUP($A10,'ENTRADA 2024'!$1:$1048576,3 + (COLUMN(L7)-1)*1,FALSE),""))</f>
        <v/>
      </c>
      <c r="DM10" s="95">
        <f>IF(COUNT(DA10:DL10)=0,"",SUM(DA10:DL10))</f>
        <v/>
      </c>
      <c r="DN10" s="94">
        <f>IF(IFERROR(VLOOKUP($A10,'ENTRADA 2025'!$1:$1048576,3 + (COLUMN(A7)-1)*1,FALSE),"")=0,"",IFERROR(VLOOKUP($A10,'ENTRADA 2025'!$1:$1048576,3 + (COLUMN(A7)-1)*1,FALSE),""))</f>
        <v/>
      </c>
      <c r="DO10" s="94">
        <f>IF(IFERROR(VLOOKUP($A10,'ENTRADA 2025'!$1:$1048576,3 + (COLUMN(B7)-1)*1,FALSE),"")=0,"",IFERROR(VLOOKUP($A10,'ENTRADA 2025'!$1:$1048576,3 + (COLUMN(B7)-1)*1,FALSE),""))</f>
        <v/>
      </c>
      <c r="DP10" s="94">
        <f>IF(IFERROR(VLOOKUP($A10,'ENTRADA 2025'!$1:$1048576,3 + (COLUMN(C7)-1)*1,FALSE),"")=0,"",IFERROR(VLOOKUP($A10,'ENTRADA 2025'!$1:$1048576,3 + (COLUMN(C7)-1)*1,FALSE),""))</f>
        <v/>
      </c>
      <c r="DQ10" s="94">
        <f>IF(IFERROR(VLOOKUP($A10,'ENTRADA 2025'!$1:$1048576,3 + (COLUMN(D7)-1)*1,FALSE),"")=0,"",IFERROR(VLOOKUP($A10,'ENTRADA 2025'!$1:$1048576,3 + (COLUMN(D7)-1)*1,FALSE),""))</f>
        <v/>
      </c>
      <c r="DR10" s="94">
        <f>IF(IFERROR(VLOOKUP($A10,'ENTRADA 2025'!$1:$1048576,3 + (COLUMN(E7)-1)*1,FALSE),"")=0,"",IFERROR(VLOOKUP($A10,'ENTRADA 2025'!$1:$1048576,3 + (COLUMN(E7)-1)*1,FALSE),""))</f>
        <v/>
      </c>
      <c r="DS10" s="94">
        <f>IF(IFERROR(VLOOKUP($A10,'ENTRADA 2025'!$1:$1048576,3 + (COLUMN(F7)-1)*1,FALSE),"")=0,"",IFERROR(VLOOKUP($A10,'ENTRADA 2025'!$1:$1048576,3 + (COLUMN(F7)-1)*1,FALSE),""))</f>
        <v/>
      </c>
      <c r="DT10" s="94">
        <f>IF(IFERROR(VLOOKUP($A10,'ENTRADA 2025'!$1:$1048576,3 + (COLUMN(G7)-1)*1,FALSE),"")=0,"",IFERROR(VLOOKUP($A10,'ENTRADA 2025'!$1:$1048576,3 + (COLUMN(G7)-1)*1,FALSE),""))</f>
        <v/>
      </c>
      <c r="DU10" s="94">
        <f>IF(IFERROR(VLOOKUP($A10,'ENTRADA 2025'!$1:$1048576,3 + (COLUMN(H7)-1)*1,FALSE),"")=0,"",IFERROR(VLOOKUP($A10,'ENTRADA 2025'!$1:$1048576,3 + (COLUMN(H7)-1)*1,FALSE),""))</f>
        <v/>
      </c>
      <c r="DV10" s="94">
        <f>IF(IFERROR(VLOOKUP($A10,'ENTRADA 2025'!$1:$1048576,3 + (COLUMN(I7)-1)*1,FALSE),"")=0,"",IFERROR(VLOOKUP($A10,'ENTRADA 2025'!$1:$1048576,3 + (COLUMN(I7)-1)*1,FALSE),""))</f>
        <v/>
      </c>
      <c r="DW10" s="94">
        <f>IF(IFERROR(VLOOKUP($A10,'ENTRADA 2025'!$1:$1048576,3 + (COLUMN(J7)-1)*1,FALSE),"")=0,"",IFERROR(VLOOKUP($A10,'ENTRADA 2025'!$1:$1048576,3 + (COLUMN(J7)-1)*1,FALSE),""))</f>
        <v/>
      </c>
      <c r="DX10" s="94">
        <f>IF(IFERROR(VLOOKUP($A10,'ENTRADA 2025'!$1:$1048576,3 + (COLUMN(K7)-1)*1,FALSE),"")=0,"",IFERROR(VLOOKUP($A10,'ENTRADA 2025'!$1:$1048576,3 + (COLUMN(K7)-1)*1,FALSE),""))</f>
        <v/>
      </c>
      <c r="DY10" s="94">
        <f>IF(IFERROR(VLOOKUP($A10,'ENTRADA 2025'!$1:$1048576,3 + (COLUMN(L7)-1)*1,FALSE),"")=0,"",IFERROR(VLOOKUP($A10,'ENTRADA 2025'!$1:$1048576,3 + (COLUMN(L7)-1)*1,FALSE),""))</f>
        <v/>
      </c>
      <c r="DZ10" s="95">
        <f>IF(COUNT(DN10:DY10)=0,"",SUM(DN10:DY10))</f>
        <v/>
      </c>
      <c r="EA10" s="94">
        <f>IF(IFERROR(VLOOKUP($A10,'entrada-fornecedor-12-meses-7'!$1:$1048576,3 + (COLUMN(A7)-1)*1,FALSE),"")=0,"",IFERROR(VLOOKUP($A10,'entrada-fornecedor-12-meses-7'!$1:$1048576,3 + (COLUMN(A7)-1)*1,FALSE),""))</f>
        <v/>
      </c>
      <c r="EB10" s="94">
        <f>IF(IFERROR(VLOOKUP($A10,'entrada-fornecedor-12-meses-7'!$1:$1048576,3 + (COLUMN(B7)-1)*1,FALSE),"")=0,"",IFERROR(VLOOKUP($A10,'entrada-fornecedor-12-meses-7'!$1:$1048576,3 + (COLUMN(B7)-1)*1,FALSE),""))</f>
        <v/>
      </c>
      <c r="EC10" s="94">
        <f>IF(IFERROR(VLOOKUP($A10,'entrada-fornecedor-12-meses-7'!$1:$1048576,3 + (COLUMN(C7)-1)*1,FALSE),"")=0,"",IFERROR(VLOOKUP($A10,'entrada-fornecedor-12-meses-7'!$1:$1048576,3 + (COLUMN(C7)-1)*1,FALSE),""))</f>
        <v/>
      </c>
      <c r="ED10" s="94">
        <f>IF(IFERROR(VLOOKUP($A10,'entrada-fornecedor-12-meses-7'!$1:$1048576,3 + (COLUMN(D7)-1)*1,FALSE),"")=0,"",IFERROR(VLOOKUP($A10,'entrada-fornecedor-12-meses-7'!$1:$1048576,3 + (COLUMN(D7)-1)*1,FALSE),""))</f>
        <v/>
      </c>
      <c r="EE10" s="94">
        <f>IF(IFERROR(VLOOKUP($A10,'entrada-fornecedor-12-meses-7'!$1:$1048576,3 + (COLUMN(E7)-1)*1,FALSE),"")=0,"",IFERROR(VLOOKUP($A10,'entrada-fornecedor-12-meses-7'!$1:$1048576,3 + (COLUMN(E7)-1)*1,FALSE),""))</f>
        <v/>
      </c>
      <c r="EF10" s="94">
        <f>IF(IFERROR(VLOOKUP($A10,'entrada-fornecedor-12-meses-7'!$1:$1048576,3 + (COLUMN(F7)-1)*1,FALSE),"")=0,"",IFERROR(VLOOKUP($A10,'entrada-fornecedor-12-meses-7'!$1:$1048576,3 + (COLUMN(F7)-1)*1,FALSE),""))</f>
        <v/>
      </c>
      <c r="EG10" s="94">
        <f>IF(IFERROR(VLOOKUP($A10,'entrada-fornecedor-12-meses-7'!$1:$1048576,3 + (COLUMN(G7)-1)*1,FALSE),"")=0,"",IFERROR(VLOOKUP($A10,'entrada-fornecedor-12-meses-7'!$1:$1048576,3 + (COLUMN(G7)-1)*1,FALSE),""))</f>
        <v/>
      </c>
      <c r="EH10" s="94">
        <f>IF(IFERROR(VLOOKUP($A10,'entrada-fornecedor-12-meses-7'!$1:$1048576,3 + (COLUMN(H7)-1)*1,FALSE),"")=0,"",IFERROR(VLOOKUP($A10,'entrada-fornecedor-12-meses-7'!$1:$1048576,3 + (COLUMN(H7)-1)*1,FALSE),""))</f>
        <v/>
      </c>
      <c r="EI10" s="94">
        <f>IF(IFERROR(VLOOKUP($A10,'entrada-fornecedor-12-meses-7'!$1:$1048576,3 + (COLUMN(I7)-1)*1,FALSE),"")=0,"",IFERROR(VLOOKUP($A10,'entrada-fornecedor-12-meses-7'!$1:$1048576,3 + (COLUMN(I7)-1)*1,FALSE),""))</f>
        <v/>
      </c>
      <c r="EJ10" s="94">
        <f>IF(IFERROR(VLOOKUP($A10,'entrada-fornecedor-12-meses-7'!$1:$1048576,3 + (COLUMN(J7)-1)*1,FALSE),"")=0,"",IFERROR(VLOOKUP($A10,'entrada-fornecedor-12-meses-7'!$1:$1048576,3 + (COLUMN(J7)-1)*1,FALSE),""))</f>
        <v/>
      </c>
      <c r="EK10" s="94">
        <f>IF(IFERROR(VLOOKUP($A10,'entrada-fornecedor-12-meses-7'!$1:$1048576,3 + (COLUMN(K7)-1)*1,FALSE),"")=0,"",IFERROR(VLOOKUP($A10,'entrada-fornecedor-12-meses-7'!$1:$1048576,3 + (COLUMN(K7)-1)*1,FALSE),""))</f>
        <v/>
      </c>
      <c r="EL10" s="94">
        <f>IF(IFERROR(VLOOKUP($A10,'entrada-fornecedor-12-meses-7'!$1:$1048576,3 + (COLUMN(L7)-1)*1,FALSE),"")=0,"",IFERROR(VLOOKUP($A10,'entrada-fornecedor-12-meses-7'!$1:$1048576,3 + (COLUMN(L7)-1)*1,FALSE),""))</f>
        <v/>
      </c>
      <c r="EM10" s="95">
        <f>IF(COUNT(EA10:EL10)=0,"",SUM(EA10:EL10))</f>
        <v/>
      </c>
      <c r="EN10" s="1" t="n"/>
      <c r="EO10" s="96">
        <f>IFERROR(AVERAGEIF('lead-time-compras-7'!B:B,A10,'lead-time-compras-7'!S:S),"")</f>
        <v/>
      </c>
      <c r="EP10" s="96">
        <f>IFERROR(
  AVERAGEIFS(
    'notas-fiscais-entrada-830-7'!H:H,
    'notas-fiscais-entrada-830-7'!O:O, A10,
    'notas-fiscais-entrada-830-7'!E:E, $B$1
  ),
""
)</f>
        <v/>
      </c>
      <c r="EQ10" s="96">
        <f>IFERROR(AVERAGEIF('lead-time-compras-7'!B:B,A10,'lead-time-compras-7'!Q:Q),"")</f>
        <v/>
      </c>
      <c r="ER10" s="97">
        <f>SUMIF('fornecedor-saldo-receber-7'!A:A, A10, 'fornecedor-saldo-receber-7'!L:L)</f>
        <v/>
      </c>
      <c r="ES10" s="97">
        <f>SUMIF('fornecedor-verba-aplicar-7'!A:A, A10, 'fornecedor-verba-aplicar-7'!D:D)</f>
        <v/>
      </c>
      <c r="ET10" s="1" t="n"/>
      <c r="EU10" s="52">
        <f>SUMIF('ANALISE PRODUTO'!F:F, A10, 'ANALISE PRODUTO'!BN:BN)</f>
        <v/>
      </c>
      <c r="EV10" s="52">
        <f>SUMIF('ANALISE PRODUTO'!F:F, A10, 'ANALISE PRODUTO'!BO:BO)</f>
        <v/>
      </c>
      <c r="EW10" s="52">
        <f>SUMIF('ANALISE PRODUTO'!F:F, A10, 'ANALISE PRODUTO'!BP:BP)</f>
        <v/>
      </c>
      <c r="EX10" s="52">
        <f>SUMIF('ANALISE PRODUTO'!F:F, A10, 'ANALISE PRODUTO'!BQ:BQ)</f>
        <v/>
      </c>
      <c r="EY10" s="52">
        <f>SUMIF('ANALISE PRODUTO'!F:F, A10, 'ANALISE PRODUTO'!BR:BR)</f>
        <v/>
      </c>
      <c r="EZ10" s="53">
        <f>SUMIF('ANALISE PRODUTO'!F:F, A10, 'ANALISE PRODUTO'!BS:BS)</f>
        <v/>
      </c>
      <c r="FA10" s="53">
        <f>SUMIF('ANALISE PRODUTO'!F:F, A10, 'ANALISE PRODUTO'!BT:BT)</f>
        <v/>
      </c>
      <c r="FB10" s="53">
        <f>SUMIF('ANALISE PRODUTO'!F:F, A10, 'ANALISE PRODUTO'!BU:BU)</f>
        <v/>
      </c>
      <c r="FC10" s="53">
        <f>SUMIF('ANALISE PRODUTO'!F:F, A10, 'ANALISE PRODUTO'!BV:BV)</f>
        <v/>
      </c>
      <c r="FD10" s="53">
        <f>SUMIF('ANALISE PRODUTO'!F:F, A10, 'ANALISE PRODUTO'!BW:BW)</f>
        <v/>
      </c>
      <c r="FE10" s="41">
        <f>SUMIF('ANALISE PRODUTO'!F:F, A10, 'ANALISE PRODUTO'!CB:CB)</f>
        <v/>
      </c>
      <c r="FF10" s="41">
        <f>SUMIF('ANALISE PRODUTO'!F:F, A10, 'ANALISE PRODUTO'!CC:CC)</f>
        <v/>
      </c>
      <c r="FG10" s="1" t="n"/>
      <c r="FH10" s="45">
        <f>IF(IFERROR(VLOOKUP($A10,'VENDA 2023'!$1:$1048576,4 + (COLUMN(A7)-1)*2,FALSE),"")=0,"",IFERROR(VLOOKUP($A10,'VENDA 2023'!$1:$1048576,4 + (COLUMN(A7)-1)*2,FALSE),""))</f>
        <v/>
      </c>
      <c r="FI10" s="45">
        <f>IF(IFERROR(VLOOKUP($A10,'VENDA 2023'!$1:$1048576,4 + (COLUMN(B7)-1)*2,FALSE),"")=0,"",IFERROR(VLOOKUP($A10,'VENDA 2023'!$1:$1048576,4 + (COLUMN(B7)-1)*2,FALSE),""))</f>
        <v/>
      </c>
      <c r="FJ10" s="45">
        <f>IF(IFERROR(VLOOKUP($A10,'VENDA 2023'!$1:$1048576,4 + (COLUMN(C7)-1)*2,FALSE),"")=0,"",IFERROR(VLOOKUP($A10,'VENDA 2023'!$1:$1048576,4 + (COLUMN(C7)-1)*2,FALSE),""))</f>
        <v/>
      </c>
      <c r="FK10" s="45">
        <f>IF(IFERROR(VLOOKUP($A10,'VENDA 2023'!$1:$1048576,4 + (COLUMN(D7)-1)*2,FALSE),"")=0,"",IFERROR(VLOOKUP($A10,'VENDA 2023'!$1:$1048576,4 + (COLUMN(D7)-1)*2,FALSE),""))</f>
        <v/>
      </c>
      <c r="FL10" s="45">
        <f>IF(IFERROR(VLOOKUP($A10,'VENDA 2023'!$1:$1048576,4 + (COLUMN(E7)-1)*2,FALSE),"")=0,"",IFERROR(VLOOKUP($A10,'VENDA 2023'!$1:$1048576,4 + (COLUMN(E7)-1)*2,FALSE),""))</f>
        <v/>
      </c>
      <c r="FM10" s="45">
        <f>IF(IFERROR(VLOOKUP($A10,'VENDA 2023'!$1:$1048576,4 + (COLUMN(F7)-1)*2,FALSE),"")=0,"",IFERROR(VLOOKUP($A10,'VENDA 2023'!$1:$1048576,4 + (COLUMN(F7)-1)*2,FALSE),""))</f>
        <v/>
      </c>
      <c r="FN10" s="45">
        <f>IF(IFERROR(VLOOKUP($A10,'VENDA 2023'!$1:$1048576,4 + (COLUMN(G7)-1)*2,FALSE),"")=0,"",IFERROR(VLOOKUP($A10,'VENDA 2023'!$1:$1048576,4 + (COLUMN(G7)-1)*2,FALSE),""))</f>
        <v/>
      </c>
      <c r="FO10" s="45">
        <f>IF(IFERROR(VLOOKUP($A10,'VENDA 2023'!$1:$1048576,4 + (COLUMN(H7)-1)*2,FALSE),"")=0,"",IFERROR(VLOOKUP($A10,'VENDA 2023'!$1:$1048576,4 + (COLUMN(H7)-1)*2,FALSE),""))</f>
        <v/>
      </c>
      <c r="FP10" s="45">
        <f>IF(IFERROR(VLOOKUP($A10,'VENDA 2023'!$1:$1048576,4 + (COLUMN(I7)-1)*2,FALSE),"")=0,"",IFERROR(VLOOKUP($A10,'VENDA 2023'!$1:$1048576,4 + (COLUMN(I7)-1)*2,FALSE),""))</f>
        <v/>
      </c>
      <c r="FQ10" s="45">
        <f>IF(IFERROR(VLOOKUP($A10,'VENDA 2023'!$1:$1048576,4 + (COLUMN(J7)-1)*2,FALSE),"")=0,"",IFERROR(VLOOKUP($A10,'VENDA 2023'!$1:$1048576,4 + (COLUMN(J7)-1)*2,FALSE),""))</f>
        <v/>
      </c>
      <c r="FR10" s="45">
        <f>IF(IFERROR(VLOOKUP($A10,'VENDA 2023'!$1:$1048576,4 + (COLUMN(K7)-1)*2,FALSE),"")=0,"",IFERROR(VLOOKUP($A10,'VENDA 2023'!$1:$1048576,4 + (COLUMN(K7)-1)*2,FALSE),""))</f>
        <v/>
      </c>
      <c r="FS10" s="45">
        <f>IF(IFERROR(VLOOKUP($A10,'VENDA 2023'!$1:$1048576,4 + (COLUMN(L7)-1)*2,FALSE),"")=0,"",IFERROR(VLOOKUP($A10,'VENDA 2023'!$1:$1048576,4 + (COLUMN(L7)-1)*2,FALSE),""))</f>
        <v/>
      </c>
      <c r="FT10" s="12">
        <f>IF(COUNT(FH10:FS10)=0,"",SUM(FH10:FS10))</f>
        <v/>
      </c>
      <c r="FU10" s="45">
        <f>IF(IFERROR(VLOOKUP($A10,'VENDA 2024'!$1:$1048576,4 + (COLUMN(A7)-1)*2,FALSE),"")=0,"",IFERROR(VLOOKUP($A10,'VENDA 2024'!$1:$1048576,4 + (COLUMN(A7)-1)*2,FALSE),""))</f>
        <v/>
      </c>
      <c r="FV10" s="45">
        <f>IF(IFERROR(VLOOKUP($A10,'VENDA 2024'!$1:$1048576,4 + (COLUMN(B7)-1)*2,FALSE),"")=0,"",IFERROR(VLOOKUP($A10,'VENDA 2024'!$1:$1048576,4 + (COLUMN(B7)-1)*2,FALSE),""))</f>
        <v/>
      </c>
      <c r="FW10" s="45">
        <f>IF(IFERROR(VLOOKUP($A10,'VENDA 2024'!$1:$1048576,4 + (COLUMN(C7)-1)*2,FALSE),"")=0,"",IFERROR(VLOOKUP($A10,'VENDA 2024'!$1:$1048576,4 + (COLUMN(C7)-1)*2,FALSE),""))</f>
        <v/>
      </c>
      <c r="FX10" s="45">
        <f>IF(IFERROR(VLOOKUP($A10,'VENDA 2024'!$1:$1048576,4 + (COLUMN(D7)-1)*2,FALSE),"")=0,"",IFERROR(VLOOKUP($A10,'VENDA 2024'!$1:$1048576,4 + (COLUMN(D7)-1)*2,FALSE),""))</f>
        <v/>
      </c>
      <c r="FY10" s="45">
        <f>IF(IFERROR(VLOOKUP($A10,'VENDA 2024'!$1:$1048576,4 + (COLUMN(E7)-1)*2,FALSE),"")=0,"",IFERROR(VLOOKUP($A10,'VENDA 2024'!$1:$1048576,4 + (COLUMN(E7)-1)*2,FALSE),""))</f>
        <v/>
      </c>
      <c r="FZ10" s="45">
        <f>IF(IFERROR(VLOOKUP($A10,'VENDA 2024'!$1:$1048576,4 + (COLUMN(F7)-1)*2,FALSE),"")=0,"",IFERROR(VLOOKUP($A10,'VENDA 2024'!$1:$1048576,4 + (COLUMN(F7)-1)*2,FALSE),""))</f>
        <v/>
      </c>
      <c r="GA10" s="45">
        <f>IF(IFERROR(VLOOKUP($A10,'VENDA 2024'!$1:$1048576,4 + (COLUMN(G7)-1)*2,FALSE),"")=0,"",IFERROR(VLOOKUP($A10,'VENDA 2024'!$1:$1048576,4 + (COLUMN(G7)-1)*2,FALSE),""))</f>
        <v/>
      </c>
      <c r="GB10" s="45">
        <f>IF(IFERROR(VLOOKUP($A10,'VENDA 2024'!$1:$1048576,4 + (COLUMN(H7)-1)*2,FALSE),"")=0,"",IFERROR(VLOOKUP($A10,'VENDA 2024'!$1:$1048576,4 + (COLUMN(H7)-1)*2,FALSE),""))</f>
        <v/>
      </c>
      <c r="GC10" s="45">
        <f>IF(IFERROR(VLOOKUP($A10,'VENDA 2024'!$1:$1048576,4 + (COLUMN(I7)-1)*2,FALSE),"")=0,"",IFERROR(VLOOKUP($A10,'VENDA 2024'!$1:$1048576,4 + (COLUMN(I7)-1)*2,FALSE),""))</f>
        <v/>
      </c>
      <c r="GD10" s="45">
        <f>IF(IFERROR(VLOOKUP($A10,'VENDA 2024'!$1:$1048576,4 + (COLUMN(J7)-1)*2,FALSE),"")=0,"",IFERROR(VLOOKUP($A10,'VENDA 2024'!$1:$1048576,4 + (COLUMN(J7)-1)*2,FALSE),""))</f>
        <v/>
      </c>
      <c r="GE10" s="45">
        <f>IF(IFERROR(VLOOKUP($A10,'VENDA 2024'!$1:$1048576,4 + (COLUMN(K7)-1)*2,FALSE),"")=0,"",IFERROR(VLOOKUP($A10,'VENDA 2024'!$1:$1048576,4 + (COLUMN(K7)-1)*2,FALSE),""))</f>
        <v/>
      </c>
      <c r="GF10" s="45">
        <f>IF(IFERROR(VLOOKUP($A10,'VENDA 2024'!$1:$1048576,4 + (COLUMN(L7)-1)*2,FALSE),"")=0,"",IFERROR(VLOOKUP($A10,'VENDA 2024'!$1:$1048576,4 + (COLUMN(L7)-1)*2,FALSE),""))</f>
        <v/>
      </c>
      <c r="GG10" s="12">
        <f>IF(COUNT(FU10:GF10)=0,"",SUM(FU10:GF10))</f>
        <v/>
      </c>
      <c r="GH10" s="45">
        <f>IF(IFERROR(VLOOKUP($A10,'venda-fornecedor-12-meses-7'!$1:$1048576,5 + (COLUMN(A7)-1)*2,FALSE),"")=0,"",IFERROR(VLOOKUP($A10,'venda-fornecedor-12-meses-7'!$1:$1048576,5 + (COLUMN(A7)-1)*2,FALSE),""))</f>
        <v/>
      </c>
      <c r="GI10" s="45">
        <f>IF(IFERROR(VLOOKUP($A10,'venda-fornecedor-12-meses-7'!$1:$1048576,5 + (COLUMN(B7)-1)*2,FALSE),"")=0,"",IFERROR(VLOOKUP($A10,'venda-fornecedor-12-meses-7'!$1:$1048576,5 + (COLUMN(B7)-1)*2,FALSE),""))</f>
        <v/>
      </c>
      <c r="GJ10" s="45">
        <f>IF(IFERROR(VLOOKUP($A10,'venda-fornecedor-12-meses-7'!$1:$1048576,5 + (COLUMN(C7)-1)*2,FALSE),"")=0,"",IFERROR(VLOOKUP($A10,'venda-fornecedor-12-meses-7'!$1:$1048576,5 + (COLUMN(C7)-1)*2,FALSE),""))</f>
        <v/>
      </c>
      <c r="GK10" s="45">
        <f>IF(IFERROR(VLOOKUP($A10,'venda-fornecedor-12-meses-7'!$1:$1048576,5 + (COLUMN(D7)-1)*2,FALSE),"")=0,"",IFERROR(VLOOKUP($A10,'venda-fornecedor-12-meses-7'!$1:$1048576,5 + (COLUMN(D7)-1)*2,FALSE),""))</f>
        <v/>
      </c>
      <c r="GL10" s="45">
        <f>IF(IFERROR(VLOOKUP($A10,'venda-fornecedor-12-meses-7'!$1:$1048576,5 + (COLUMN(E7)-1)*2,FALSE),"")=0,"",IFERROR(VLOOKUP($A10,'venda-fornecedor-12-meses-7'!$1:$1048576,5 + (COLUMN(E7)-1)*2,FALSE),""))</f>
        <v/>
      </c>
      <c r="GM10" s="45">
        <f>IF(IFERROR(VLOOKUP($A10,'venda-fornecedor-12-meses-7'!$1:$1048576,5 + (COLUMN(F7)-1)*2,FALSE),"")=0,"",IFERROR(VLOOKUP($A10,'venda-fornecedor-12-meses-7'!$1:$1048576,5 + (COLUMN(F7)-1)*2,FALSE),""))</f>
        <v/>
      </c>
      <c r="GN10" s="45">
        <f>IF(IFERROR(VLOOKUP($A10,'venda-fornecedor-12-meses-7'!$1:$1048576,5 + (COLUMN(G7)-1)*2,FALSE),"")=0,"",IFERROR(VLOOKUP($A10,'venda-fornecedor-12-meses-7'!$1:$1048576,5 + (COLUMN(G7)-1)*2,FALSE),""))</f>
        <v/>
      </c>
      <c r="GO10" s="45">
        <f>IF(IFERROR(VLOOKUP($A10,'venda-fornecedor-12-meses-7'!$1:$1048576,5 + (COLUMN(H7)-1)*2,FALSE),"")=0,"",IFERROR(VLOOKUP($A10,'venda-fornecedor-12-meses-7'!$1:$1048576,5 + (COLUMN(H7)-1)*2,FALSE),""))</f>
        <v/>
      </c>
      <c r="GP10" s="45">
        <f>IF(IFERROR(VLOOKUP($A10,'venda-fornecedor-12-meses-7'!$1:$1048576,5 + (COLUMN(I7)-1)*2,FALSE),"")=0,"",IFERROR(VLOOKUP($A10,'venda-fornecedor-12-meses-7'!$1:$1048576,5 + (COLUMN(I7)-1)*2,FALSE),""))</f>
        <v/>
      </c>
      <c r="GQ10" s="45">
        <f>IF(IFERROR(VLOOKUP($A10,'venda-fornecedor-12-meses-7'!$1:$1048576,5 + (COLUMN(J7)-1)*2,FALSE),"")=0,"",IFERROR(VLOOKUP($A10,'venda-fornecedor-12-meses-7'!$1:$1048576,5 + (COLUMN(J7)-1)*2,FALSE),""))</f>
        <v/>
      </c>
      <c r="GR10" s="45">
        <f>IF(IFERROR(VLOOKUP($A10,'venda-fornecedor-12-meses-7'!$1:$1048576,5 + (COLUMN(K7)-1)*2,FALSE),"")=0,"",IFERROR(VLOOKUP($A10,'venda-fornecedor-12-meses-7'!$1:$1048576,5 + (COLUMN(K7)-1)*2,FALSE),""))</f>
        <v/>
      </c>
      <c r="GS10" s="45">
        <f>IF(IFERROR(VLOOKUP($A10,'venda-fornecedor-12-meses-7'!$1:$1048576,5 + (COLUMN(L7)-1)*2,FALSE),"")=0,"",IFERROR(VLOOKUP($A10,'venda-fornecedor-12-meses-7'!$1:$1048576,5 + (COLUMN(L7)-1)*2,FALSE),""))</f>
        <v/>
      </c>
      <c r="GT10" s="12">
        <f>IF(COUNT(GH10:GS10)=0,"",SUM(GH10:GS10))</f>
        <v/>
      </c>
    </row>
    <row r="11">
      <c r="A11" s="85" t="n">
        <v>57</v>
      </c>
      <c r="B11" s="85">
        <f>VLOOKUP(A11,'FORNECEDORES X COMPRADOR'!$A:$D,4,0)</f>
        <v/>
      </c>
      <c r="C11" s="85">
        <f>VLOOKUP(A11,'FORNECEDORES X COMPRADOR'!$A:$E,5,0)</f>
        <v/>
      </c>
      <c r="D11" s="40">
        <f>IFERROR(AVERAGEIF('ANALISE PRODUTO'!F:F,A11,'ANALISE PRODUTO'!BE:BE),"")</f>
        <v/>
      </c>
      <c r="E11" s="40">
        <f>IFERROR(AVERAGEIF('ANALISE PRODUTO'!F:F,A11,'ANALISE PRODUTO'!BF:BF),"")</f>
        <v/>
      </c>
      <c r="F11" s="47">
        <f t="array" ref="F11">IFERROR(
  IF(
    SUMPRODUCT(
      IFERROR(--('ANALISE PRODUTO'!$F$3:$F$10000=A11),0) *
      IFERROR(--'ANALISE PRODUTO'!$AJ$3:$AJ$10000,0)
    )=0,
    "",
    SUMPRODUCT(
      IFERROR(--('ANALISE PRODUTO'!$F$3:$F$10000=A11),0) *
      IFERROR(--'ANALISE PRODUTO'!$AN$3:$AN$10000,0)
    ) /
    SUMPRODUCT(
      IFERROR(--('ANALISE PRODUTO'!$F$3:$F$10000=A11),0) *
      IFERROR(--'ANALISE PRODUTO'!$AJ$3:$AJ$10000,0)
    )
  ),
  ""
)</f>
        <v/>
      </c>
      <c r="G11" s="47">
        <f t="array" ref="G11">IFERROR(
  IF(
    SUMPRODUCT(
      IFERROR(--('ANALISE PRODUTO'!$F$3:$F$10000=A11),0) *
      IFERROR(--'ANALISE PRODUTO'!$AJ$3:$AJ$10000,0)
    )=0,
    "",
    SUMPRODUCT(
      IFERROR(--('ANALISE PRODUTO'!$F$3:$F$10000=A11),0) *
      IFERROR(--'ANALISE PRODUTO'!$AO$3:$AO$10000,0)
    ) /
    SUMPRODUCT(
      IFERROR(--('ANALISE PRODUTO'!$F$3:$F$10000=A11),0) *
      IFERROR(--'ANALISE PRODUTO'!$AJ$3:$AJ$10000,0)
    )
  ),
  ""
)</f>
        <v/>
      </c>
      <c r="H11" s="86" t="n">
        <v>60</v>
      </c>
      <c r="I11" s="86" t="n">
        <v>90</v>
      </c>
      <c r="J11" s="87">
        <f>SUMIF('ANALISE PRODUTO'!F:F, A11, 'ANALISE PRODUTO'!AP:AP)</f>
        <v/>
      </c>
      <c r="K11" s="88">
        <f>SUMIF('ANALISE PRODUTO'!F:F, A11, 'ANALISE PRODUTO'!AN:AN)</f>
        <v/>
      </c>
      <c r="L11" s="40">
        <f>SUMIF('ANALISE PRODUTO'!F:F, A11, 'ANALISE PRODUTO'!BB:BB)</f>
        <v/>
      </c>
      <c r="M11" s="40">
        <f>SUMIF('ANALISE PRODUTO'!F:F, A11, 'ANALISE PRODUTO'!BC:BC)</f>
        <v/>
      </c>
      <c r="N11" s="40">
        <f>SUMIF('ANALISE PRODUTO'!F:F, A11, 'ANALISE PRODUTO'!BD:BD)</f>
        <v/>
      </c>
      <c r="O11" s="40">
        <f>SUMIF('ANALISE PRODUTO'!F:F, A11, 'ANALISE PRODUTO'!BA:BA)</f>
        <v/>
      </c>
      <c r="P11" s="40">
        <f>IF(J11=0, 0, IF(O11/J11=0, 0, O11/J11))</f>
        <v/>
      </c>
      <c r="Q11" s="40">
        <f>IF(J11=0, 0, IF(L11/J11=0, 0, L11/J11))</f>
        <v/>
      </c>
      <c r="R11" s="89">
        <f>SUMIF('ANALISE PRODUTO'!F:F, A11, 'ANALISE PRODUTO'!BJ:BJ)</f>
        <v/>
      </c>
      <c r="S11" s="89">
        <f>SUMIF('ANALISE PRODUTO'!F:F, A11, 'ANALISE PRODUTO'!BK:BK)</f>
        <v/>
      </c>
      <c r="T11" s="89">
        <f>SUMIF('ANALISE PRODUTO'!F:F, A11, 'ANALISE PRODUTO'!BL:BL)</f>
        <v/>
      </c>
      <c r="U11" s="89">
        <f>SUMIFS('ANALISE PRODUTO'!BI:BI, 'ANALISE PRODUTO'!F:F, A11)</f>
        <v/>
      </c>
      <c r="V11" s="89">
        <f>IF(C11="DESCONTINUADO", 0, IF(J11=0, 0, IF(U11/J11=0, 0, U11/J11)))</f>
        <v/>
      </c>
      <c r="W11" s="89">
        <f>IF(OR(C11="DESCONTINUADO", J11=0), 0, IFERROR((S11+T11)/J11, 0))</f>
        <v/>
      </c>
      <c r="X11" s="59">
        <f>COUNTIF('ANALISE PRODUTO'!F:F, A11)</f>
        <v/>
      </c>
      <c r="Y11" s="60">
        <f>COUNTIFS('ANALISE PRODUTO'!F:F, A11, 'ANALISE PRODUTO'!S:S, "S")</f>
        <v/>
      </c>
      <c r="Z11" s="61">
        <f>X11-Y11</f>
        <v/>
      </c>
      <c r="AA11" s="88">
        <f>IFERROR(IF(COUNTIF('contas-pagas-fornecedor-7'!$C:$C,B11)&gt;1,
   AVERAGEIF('contas-pagas-fornecedor-7'!$C:$C,B11,'contas-pagas-fornecedor-7'!$I:$I),
   VLOOKUP(B11,'contas-pagas-fornecedor-7'!$C:$Q,7,FALSE)), "")</f>
        <v/>
      </c>
      <c r="AB11" s="88">
        <f t="array" ref="AB11">IFERROR(
  INDEX('fornecedor-venda-por-filial-ger'!J:J,
    MATCH(1,
      ('fornecedor-venda-por-filial-ger'!A:A=A11) *
      ('fornecedor-venda-por-filial-ger'!B:B=$B$1),
    0)
  ),
"")</f>
        <v/>
      </c>
      <c r="AC11" s="90">
        <f t="array" ref="AC11">IFERROR(
  INDEX('fornecedor-venda-por-filial-ger'!O:O,
    MATCH(1,
      ('fornecedor-venda-por-filial-ger'!A:A=A11) *
      ('fornecedor-venda-por-filial-ger'!B:B=$B$1),
    0)
  ),
"")</f>
        <v/>
      </c>
      <c r="AD11" s="90">
        <f>IFERROR(VLOOKUP(A11,'venda-fornecedor-12-meses-7'!A:AC,3,0),"")</f>
        <v/>
      </c>
      <c r="AE11" s="87">
        <f t="array" ref="AE11">IFERROR(
  INDEX('fornecedor-venda-por-filial-ger'!N:N,
    MATCH(1,
      ('fornecedor-venda-por-filial-ger'!A:A=A11) *
      ('fornecedor-venda-por-filial-ger'!B:B=$B$1),
    0)
  ),
"")</f>
        <v/>
      </c>
      <c r="AF11" s="87">
        <f>IF(J11&lt;=0,"100,00%",IFERROR(AD11/AE11,1))</f>
        <v/>
      </c>
      <c r="AG11" s="64">
        <f t="array" ref="AG11">IFERROR(
  INDEX('fornecedor-venda-por-filial-ger'!L:L,
    MATCH(1,
      ('fornecedor-venda-por-filial-ger'!A:A=A11)*
      ('fornecedor-venda-por-filial-ger'!B:B=$B$1),
    0)
  )/100,
"")</f>
        <v/>
      </c>
      <c r="AH11" s="64">
        <f t="array" ref="AH11">IFERROR(
  INDEX('fornecedor-venda-por-filial-ger'!S:S,
    MATCH(1,
      ('fornecedor-venda-por-filial-ger'!A:A=A11) *
      ('fornecedor-venda-por-filial-ger'!B:B=$B$1),
    0)
  )/100,
"")</f>
        <v/>
      </c>
      <c r="AI11" s="64">
        <f>IFERROR(IF(OR(AH11="",AG11=""),"",IF(J11=0,0,AH11-AG11)),"")</f>
        <v/>
      </c>
      <c r="AJ11" s="91">
        <f t="array" ref="AJ11">IF(MAX(IF('ANALISE PRODUTO'!F:F=A11,'ANALISE PRODUTO'!AD:AD))=0,"SEM ENTRADA",MAX(IF('ANALISE PRODUTO'!F:F=A11,'ANALISE PRODUTO'!AD:AD)))</f>
        <v/>
      </c>
      <c r="AK11" s="39" t="n"/>
      <c r="AL11" s="92">
        <f>IF(IFERROR(VLOOKUP($A11,'VENDA 2023'!$1:$1048576,3 + (COLUMN(A8)-1)*2,FALSE),"")=0,"",IFERROR(VLOOKUP($A11,'VENDA 2023'!$1:$1048576,3 + (COLUMN(A8)-1)*2,FALSE),""))</f>
        <v/>
      </c>
      <c r="AM11" s="92">
        <f>IF(IFERROR(VLOOKUP($A11,'VENDA 2023'!$1:$1048576,3 + (COLUMN(B8)-1)*2,FALSE),"")=0,"",IFERROR(VLOOKUP($A11,'VENDA 2023'!$1:$1048576,3 + (COLUMN(B8)-1)*2,FALSE),""))</f>
        <v/>
      </c>
      <c r="AN11" s="92">
        <f>IF(IFERROR(VLOOKUP($A11,'VENDA 2023'!$1:$1048576,3 + (COLUMN(C8)-1)*2,FALSE),"")=0,"",IFERROR(VLOOKUP($A11,'VENDA 2023'!$1:$1048576,3 + (COLUMN(C8)-1)*2,FALSE),""))</f>
        <v/>
      </c>
      <c r="AO11" s="92">
        <f>IF(IFERROR(VLOOKUP($A11,'VENDA 2023'!$1:$1048576,3 + (COLUMN(D8)-1)*2,FALSE),"")=0,"",IFERROR(VLOOKUP($A11,'VENDA 2023'!$1:$1048576,3 + (COLUMN(D8)-1)*2,FALSE),""))</f>
        <v/>
      </c>
      <c r="AP11" s="92">
        <f>IF(IFERROR(VLOOKUP($A11,'VENDA 2023'!$1:$1048576,3 + (COLUMN(E8)-1)*2,FALSE),"")=0,"",IFERROR(VLOOKUP($A11,'VENDA 2023'!$1:$1048576,3 + (COLUMN(E8)-1)*2,FALSE),""))</f>
        <v/>
      </c>
      <c r="AQ11" s="92">
        <f>IF(IFERROR(VLOOKUP($A11,'VENDA 2023'!$1:$1048576,3 + (COLUMN(F8)-1)*2,FALSE),"")=0,"",IFERROR(VLOOKUP($A11,'VENDA 2023'!$1:$1048576,3 + (COLUMN(F8)-1)*2,FALSE),""))</f>
        <v/>
      </c>
      <c r="AR11" s="92">
        <f>IF(IFERROR(VLOOKUP($A11,'VENDA 2023'!$1:$1048576,3 + (COLUMN(G8)-1)*2,FALSE),"")=0,"",IFERROR(VLOOKUP($A11,'VENDA 2023'!$1:$1048576,3 + (COLUMN(G8)-1)*2,FALSE),""))</f>
        <v/>
      </c>
      <c r="AS11" s="92">
        <f>IF(IFERROR(VLOOKUP($A11,'VENDA 2023'!$1:$1048576,3 + (COLUMN(H8)-1)*2,FALSE),"")=0,"",IFERROR(VLOOKUP($A11,'VENDA 2023'!$1:$1048576,3 + (COLUMN(H8)-1)*2,FALSE),""))</f>
        <v/>
      </c>
      <c r="AT11" s="92">
        <f>IF(IFERROR(VLOOKUP($A11,'VENDA 2023'!$1:$1048576,3 + (COLUMN(I8)-1)*2,FALSE),"")=0,"",IFERROR(VLOOKUP($A11,'VENDA 2023'!$1:$1048576,3 + (COLUMN(I8)-1)*2,FALSE),""))</f>
        <v/>
      </c>
      <c r="AU11" s="92">
        <f>IF(IFERROR(VLOOKUP($A11,'VENDA 2023'!$1:$1048576,3 + (COLUMN(J8)-1)*2,FALSE),"")=0,"",IFERROR(VLOOKUP($A11,'VENDA 2023'!$1:$1048576,3 + (COLUMN(J8)-1)*2,FALSE),""))</f>
        <v/>
      </c>
      <c r="AV11" s="92">
        <f>IF(IFERROR(VLOOKUP($A11,'VENDA 2023'!$1:$1048576,3 + (COLUMN(K8)-1)*2,FALSE),"")=0,"",IFERROR(VLOOKUP($A11,'VENDA 2023'!$1:$1048576,3 + (COLUMN(K8)-1)*2,FALSE),""))</f>
        <v/>
      </c>
      <c r="AW11" s="92">
        <f>IF(IFERROR(VLOOKUP($A11,'VENDA 2023'!$1:$1048576,3 + (COLUMN(L8)-1)*2,FALSE),"")=0,"",IFERROR(VLOOKUP($A11,'VENDA 2023'!$1:$1048576,3 + (COLUMN(L8)-1)*2,FALSE),""))</f>
        <v/>
      </c>
      <c r="AX11" s="93">
        <f>IF(COUNT(AL11:AW11)=0,"",SUM(AL11:AW11))</f>
        <v/>
      </c>
      <c r="AY11" s="92">
        <f>IF(IFERROR(VLOOKUP($A11,'VENDA 2024'!$1:$1048576,3 + (COLUMN(A8)-1)*2,FALSE),"")=0,"",IFERROR(VLOOKUP($A11,'VENDA 2024'!$1:$1048576,3 + (COLUMN(A8)-1)*2,FALSE),""))</f>
        <v/>
      </c>
      <c r="AZ11" s="92">
        <f>IF(IFERROR(VLOOKUP($A11,'VENDA 2024'!$1:$1048576,3 + (COLUMN(B8)-1)*2,FALSE),"")=0,"",IFERROR(VLOOKUP($A11,'VENDA 2024'!$1:$1048576,3 + (COLUMN(B8)-1)*2,FALSE),""))</f>
        <v/>
      </c>
      <c r="BA11" s="92">
        <f>IF(IFERROR(VLOOKUP($A11,'VENDA 2024'!$1:$1048576,3 + (COLUMN(C8)-1)*2,FALSE),"")=0,"",IFERROR(VLOOKUP($A11,'VENDA 2024'!$1:$1048576,3 + (COLUMN(C8)-1)*2,FALSE),""))</f>
        <v/>
      </c>
      <c r="BB11" s="92">
        <f>IF(IFERROR(VLOOKUP($A11,'VENDA 2024'!$1:$1048576,3 + (COLUMN(D8)-1)*2,FALSE),"")=0,"",IFERROR(VLOOKUP($A11,'VENDA 2024'!$1:$1048576,3 + (COLUMN(D8)-1)*2,FALSE),""))</f>
        <v/>
      </c>
      <c r="BC11" s="92">
        <f>IF(IFERROR(VLOOKUP($A11,'VENDA 2024'!$1:$1048576,3 + (COLUMN(E8)-1)*2,FALSE),"")=0,"",IFERROR(VLOOKUP($A11,'VENDA 2024'!$1:$1048576,3 + (COLUMN(E8)-1)*2,FALSE),""))</f>
        <v/>
      </c>
      <c r="BD11" s="92">
        <f>IF(IFERROR(VLOOKUP($A11,'VENDA 2024'!$1:$1048576,3 + (COLUMN(F8)-1)*2,FALSE),"")=0,"",IFERROR(VLOOKUP($A11,'VENDA 2024'!$1:$1048576,3 + (COLUMN(F8)-1)*2,FALSE),""))</f>
        <v/>
      </c>
      <c r="BE11" s="92">
        <f>IF(IFERROR(VLOOKUP($A11,'VENDA 2024'!$1:$1048576,3 + (COLUMN(G8)-1)*2,FALSE),"")=0,"",IFERROR(VLOOKUP($A11,'VENDA 2024'!$1:$1048576,3 + (COLUMN(G8)-1)*2,FALSE),""))</f>
        <v/>
      </c>
      <c r="BF11" s="92">
        <f>IF(IFERROR(VLOOKUP($A11,'VENDA 2024'!$1:$1048576,3 + (COLUMN(H8)-1)*2,FALSE),"")=0,"",IFERROR(VLOOKUP($A11,'VENDA 2024'!$1:$1048576,3 + (COLUMN(H8)-1)*2,FALSE),""))</f>
        <v/>
      </c>
      <c r="BG11" s="92">
        <f>IF(IFERROR(VLOOKUP($A11,'VENDA 2024'!$1:$1048576,3 + (COLUMN(I8)-1)*2,FALSE),"")=0,"",IFERROR(VLOOKUP($A11,'VENDA 2024'!$1:$1048576,3 + (COLUMN(I8)-1)*2,FALSE),""))</f>
        <v/>
      </c>
      <c r="BH11" s="92">
        <f>IF(IFERROR(VLOOKUP($A11,'VENDA 2024'!$1:$1048576,3 + (COLUMN(J8)-1)*2,FALSE),"")=0,"",IFERROR(VLOOKUP($A11,'VENDA 2024'!$1:$1048576,3 + (COLUMN(J8)-1)*2,FALSE),""))</f>
        <v/>
      </c>
      <c r="BI11" s="92">
        <f>IF(IFERROR(VLOOKUP($A11,'VENDA 2024'!$1:$1048576,3 + (COLUMN(K8)-1)*2,FALSE),"")=0,"",IFERROR(VLOOKUP($A11,'VENDA 2024'!$1:$1048576,3 + (COLUMN(K8)-1)*2,FALSE),""))</f>
        <v/>
      </c>
      <c r="BJ11" s="92">
        <f>IF(IFERROR(VLOOKUP($A11,'VENDA 2024'!$1:$1048576,3 + (COLUMN(L8)-1)*2,FALSE),"")=0,"",IFERROR(VLOOKUP($A11,'VENDA 2024'!$1:$1048576,3 + (COLUMN(L8)-1)*2,FALSE),""))</f>
        <v/>
      </c>
      <c r="BK11" s="93">
        <f>IF(COUNT(AY11:BJ11)=0,"",SUM(AY11:BJ11))</f>
        <v/>
      </c>
      <c r="BL11" s="92">
        <f>IF(IFERROR(VLOOKUP($A11,'VENDA 2025'!$1:$1048576,3 + (COLUMN(A8)-1)*2,FALSE),"")=0,"",IFERROR(VLOOKUP($A11,'VENDA 2025'!$1:$1048576,3 + (COLUMN(A8)-1)*2,FALSE),""))</f>
        <v/>
      </c>
      <c r="BM11" s="92">
        <f>IF(IFERROR(VLOOKUP($A11,'VENDA 2025'!$1:$1048576,3 + (COLUMN(B8)-1)*2,FALSE),"")=0,"",IFERROR(VLOOKUP($A11,'VENDA 2025'!$1:$1048576,3 + (COLUMN(B8)-1)*2,FALSE),""))</f>
        <v/>
      </c>
      <c r="BN11" s="92">
        <f>IF(IFERROR(VLOOKUP($A11,'VENDA 2025'!$1:$1048576,3 + (COLUMN(C8)-1)*2,FALSE),"")=0,"",IFERROR(VLOOKUP($A11,'VENDA 2025'!$1:$1048576,3 + (COLUMN(C8)-1)*2,FALSE),""))</f>
        <v/>
      </c>
      <c r="BO11" s="92">
        <f>IF(IFERROR(VLOOKUP($A11,'VENDA 2025'!$1:$1048576,3 + (COLUMN(D8)-1)*2,FALSE),"")=0,"",IFERROR(VLOOKUP($A11,'VENDA 2025'!$1:$1048576,3 + (COLUMN(D8)-1)*2,FALSE),""))</f>
        <v/>
      </c>
      <c r="BP11" s="92">
        <f>IF(IFERROR(VLOOKUP($A11,'VENDA 2025'!$1:$1048576,3 + (COLUMN(E8)-1)*2,FALSE),"")=0,"",IFERROR(VLOOKUP($A11,'VENDA 2025'!$1:$1048576,3 + (COLUMN(E8)-1)*2,FALSE),""))</f>
        <v/>
      </c>
      <c r="BQ11" s="92">
        <f>IF(IFERROR(VLOOKUP($A11,'VENDA 2025'!$1:$1048576,3 + (COLUMN(F8)-1)*2,FALSE),"")=0,"",IFERROR(VLOOKUP($A11,'VENDA 2025'!$1:$1048576,3 + (COLUMN(F8)-1)*2,FALSE),""))</f>
        <v/>
      </c>
      <c r="BR11" s="92">
        <f>IF(IFERROR(VLOOKUP($A11,'VENDA 2025'!$1:$1048576,3 + (COLUMN(G8)-1)*2,FALSE),"")=0,"",IFERROR(VLOOKUP($A11,'VENDA 2025'!$1:$1048576,3 + (COLUMN(G8)-1)*2,FALSE),""))</f>
        <v/>
      </c>
      <c r="BS11" s="92">
        <f>IF(IFERROR(VLOOKUP($A11,'VENDA 2025'!$1:$1048576,3 + (COLUMN(H8)-1)*2,FALSE),"")=0,"",IFERROR(VLOOKUP($A11,'VENDA 2025'!$1:$1048576,3 + (COLUMN(H8)-1)*2,FALSE),""))</f>
        <v/>
      </c>
      <c r="BT11" s="92">
        <f>IF(IFERROR(VLOOKUP($A11,'VENDA 2025'!$1:$1048576,3 + (COLUMN(I8)-1)*2,FALSE),"")=0,"",IFERROR(VLOOKUP($A11,'VENDA 2025'!$1:$1048576,3 + (COLUMN(I8)-1)*2,FALSE),""))</f>
        <v/>
      </c>
      <c r="BU11" s="92">
        <f>IF(IFERROR(VLOOKUP($A11,'VENDA 2025'!$1:$1048576,3 + (COLUMN(J8)-1)*2,FALSE),"")=0,"",IFERROR(VLOOKUP($A11,'VENDA 2025'!$1:$1048576,3 + (COLUMN(J8)-1)*2,FALSE),""))</f>
        <v/>
      </c>
      <c r="BV11" s="92">
        <f>IF(IFERROR(VLOOKUP($A11,'VENDA 2025'!$1:$1048576,3 + (COLUMN(K8)-1)*2,FALSE),"")=0,"",IFERROR(VLOOKUP($A11,'VENDA 2025'!$1:$1048576,3 + (COLUMN(K8)-1)*2,FALSE),""))</f>
        <v/>
      </c>
      <c r="BW11" s="92">
        <f>IF(IFERROR(VLOOKUP($A11,'VENDA 2025'!$1:$1048576,3 + (COLUMN(L8)-1)*2,FALSE),"")=0,"",IFERROR(VLOOKUP($A11,'VENDA 2025'!$1:$1048576,3 + (COLUMN(L8)-1)*2,FALSE),""))</f>
        <v/>
      </c>
      <c r="BX11" s="93">
        <f>IF(COUNT(BL11:BW11)=0,"",SUM(BL11:BW11))</f>
        <v/>
      </c>
      <c r="BY11" s="92">
        <f>IF(IFERROR(VLOOKUP($A11,'venda-fornecedor-12-meses-7'!$1:$1048576,4 + (COLUMN(A8)-1)*2,FALSE),"")=0,"",IFERROR(VLOOKUP($A11,'venda-fornecedor-12-meses-7'!$1:$1048576,4 + (COLUMN(A8)-1)*2,FALSE),""))</f>
        <v/>
      </c>
      <c r="BZ11" s="92">
        <f>IF(IFERROR(VLOOKUP($A11,'venda-fornecedor-12-meses-7'!$1:$1048576,4 + (COLUMN(B8)-1)*2,FALSE),"")=0,"",IFERROR(VLOOKUP($A11,'venda-fornecedor-12-meses-7'!$1:$1048576,4 + (COLUMN(B8)-1)*2,FALSE),""))</f>
        <v/>
      </c>
      <c r="CA11" s="92">
        <f>IF(IFERROR(VLOOKUP($A11,'venda-fornecedor-12-meses-7'!$1:$1048576,4 + (COLUMN(C8)-1)*2,FALSE),"")=0,"",IFERROR(VLOOKUP($A11,'venda-fornecedor-12-meses-7'!$1:$1048576,4 + (COLUMN(C8)-1)*2,FALSE),""))</f>
        <v/>
      </c>
      <c r="CB11" s="92">
        <f>IF(IFERROR(VLOOKUP($A11,'venda-fornecedor-12-meses-7'!$1:$1048576,4 + (COLUMN(D8)-1)*2,FALSE),"")=0,"",IFERROR(VLOOKUP($A11,'venda-fornecedor-12-meses-7'!$1:$1048576,4 + (COLUMN(D8)-1)*2,FALSE),""))</f>
        <v/>
      </c>
      <c r="CC11" s="92">
        <f>IF(IFERROR(VLOOKUP($A11,'venda-fornecedor-12-meses-7'!$1:$1048576,4 + (COLUMN(E8)-1)*2,FALSE),"")=0,"",IFERROR(VLOOKUP($A11,'venda-fornecedor-12-meses-7'!$1:$1048576,4 + (COLUMN(E8)-1)*2,FALSE),""))</f>
        <v/>
      </c>
      <c r="CD11" s="92">
        <f>IF(IFERROR(VLOOKUP($A11,'venda-fornecedor-12-meses-7'!$1:$1048576,4 + (COLUMN(F8)-1)*2,FALSE),"")=0,"",IFERROR(VLOOKUP($A11,'venda-fornecedor-12-meses-7'!$1:$1048576,4 + (COLUMN(F8)-1)*2,FALSE),""))</f>
        <v/>
      </c>
      <c r="CE11" s="92">
        <f>IF(IFERROR(VLOOKUP($A11,'venda-fornecedor-12-meses-7'!$1:$1048576,4 + (COLUMN(G8)-1)*2,FALSE),"")=0,"",IFERROR(VLOOKUP($A11,'venda-fornecedor-12-meses-7'!$1:$1048576,4 + (COLUMN(G8)-1)*2,FALSE),""))</f>
        <v/>
      </c>
      <c r="CF11" s="92">
        <f>IF(IFERROR(VLOOKUP($A11,'venda-fornecedor-12-meses-7'!$1:$1048576,4 + (COLUMN(H8)-1)*2,FALSE),"")=0,"",IFERROR(VLOOKUP($A11,'venda-fornecedor-12-meses-7'!$1:$1048576,4 + (COLUMN(H8)-1)*2,FALSE),""))</f>
        <v/>
      </c>
      <c r="CG11" s="92">
        <f>IF(IFERROR(VLOOKUP($A11,'venda-fornecedor-12-meses-7'!$1:$1048576,4 + (COLUMN(I8)-1)*2,FALSE),"")=0,"",IFERROR(VLOOKUP($A11,'venda-fornecedor-12-meses-7'!$1:$1048576,4 + (COLUMN(I8)-1)*2,FALSE),""))</f>
        <v/>
      </c>
      <c r="CH11" s="92">
        <f>IF(IFERROR(VLOOKUP($A11,'venda-fornecedor-12-meses-7'!$1:$1048576,4 + (COLUMN(J8)-1)*2,FALSE),"")=0,"",IFERROR(VLOOKUP($A11,'venda-fornecedor-12-meses-7'!$1:$1048576,4 + (COLUMN(J8)-1)*2,FALSE),""))</f>
        <v/>
      </c>
      <c r="CI11" s="92">
        <f>IF(IFERROR(VLOOKUP($A11,'venda-fornecedor-12-meses-7'!$1:$1048576,4 + (COLUMN(K8)-1)*2,FALSE),"")=0,"",IFERROR(VLOOKUP($A11,'venda-fornecedor-12-meses-7'!$1:$1048576,4 + (COLUMN(K8)-1)*2,FALSE),""))</f>
        <v/>
      </c>
      <c r="CJ11" s="92">
        <f>IF(IFERROR(VLOOKUP($A11,'venda-fornecedor-12-meses-7'!$1:$1048576,4 + (COLUMN(L8)-1)*2,FALSE),"")=0,"",IFERROR(VLOOKUP($A11,'venda-fornecedor-12-meses-7'!$1:$1048576,4 + (COLUMN(L8)-1)*2,FALSE),""))</f>
        <v/>
      </c>
      <c r="CK11" s="93">
        <f>IF(COUNT(BY11:CJ11)=0,"",SUM(BY11:CJ11))</f>
        <v/>
      </c>
      <c r="CL11" s="93">
        <f>IF(COUNT(BY11:CJ11)=0,"",AVERAGE(BY11:CJ11))</f>
        <v/>
      </c>
      <c r="CM11" s="1" t="n"/>
      <c r="CN11" s="94">
        <f>IF(IFERROR(VLOOKUP($A11,'ENTRADA 2023'!$1:$1048576,3 + (COLUMN(A8)-1)*1,FALSE),"")=0,"",IFERROR(VLOOKUP($A11,'ENTRADA 2023'!$1:$1048576,3 + (COLUMN(A8)-1)*1,FALSE),""))</f>
        <v/>
      </c>
      <c r="CO11" s="94">
        <f>IF(IFERROR(VLOOKUP($A11,'ENTRADA 2023'!$1:$1048576,3 + (COLUMN(B8)-1)*1,FALSE),"")=0,"",IFERROR(VLOOKUP($A11,'ENTRADA 2023'!$1:$1048576,3 + (COLUMN(B8)-1)*1,FALSE),""))</f>
        <v/>
      </c>
      <c r="CP11" s="94">
        <f>IF(IFERROR(VLOOKUP($A11,'ENTRADA 2023'!$1:$1048576,3 + (COLUMN(C8)-1)*1,FALSE),"")=0,"",IFERROR(VLOOKUP($A11,'ENTRADA 2023'!$1:$1048576,3 + (COLUMN(C8)-1)*1,FALSE),""))</f>
        <v/>
      </c>
      <c r="CQ11" s="94">
        <f>IF(IFERROR(VLOOKUP($A11,'ENTRADA 2023'!$1:$1048576,3 + (COLUMN(D8)-1)*1,FALSE),"")=0,"",IFERROR(VLOOKUP($A11,'ENTRADA 2023'!$1:$1048576,3 + (COLUMN(D8)-1)*1,FALSE),""))</f>
        <v/>
      </c>
      <c r="CR11" s="94">
        <f>IF(IFERROR(VLOOKUP($A11,'ENTRADA 2023'!$1:$1048576,3 + (COLUMN(E8)-1)*1,FALSE),"")=0,"",IFERROR(VLOOKUP($A11,'ENTRADA 2023'!$1:$1048576,3 + (COLUMN(E8)-1)*1,FALSE),""))</f>
        <v/>
      </c>
      <c r="CS11" s="94">
        <f>IF(IFERROR(VLOOKUP($A11,'ENTRADA 2023'!$1:$1048576,3 + (COLUMN(F8)-1)*1,FALSE),"")=0,"",IFERROR(VLOOKUP($A11,'ENTRADA 2023'!$1:$1048576,3 + (COLUMN(F8)-1)*1,FALSE),""))</f>
        <v/>
      </c>
      <c r="CT11" s="94">
        <f>IF(IFERROR(VLOOKUP($A11,'ENTRADA 2023'!$1:$1048576,3 + (COLUMN(G8)-1)*1,FALSE),"")=0,"",IFERROR(VLOOKUP($A11,'ENTRADA 2023'!$1:$1048576,3 + (COLUMN(G8)-1)*1,FALSE),""))</f>
        <v/>
      </c>
      <c r="CU11" s="94">
        <f>IF(IFERROR(VLOOKUP($A11,'ENTRADA 2023'!$1:$1048576,3 + (COLUMN(H8)-1)*1,FALSE),"")=0,"",IFERROR(VLOOKUP($A11,'ENTRADA 2023'!$1:$1048576,3 + (COLUMN(H8)-1)*1,FALSE),""))</f>
        <v/>
      </c>
      <c r="CV11" s="94">
        <f>IF(IFERROR(VLOOKUP($A11,'ENTRADA 2023'!$1:$1048576,3 + (COLUMN(I8)-1)*1,FALSE),"")=0,"",IFERROR(VLOOKUP($A11,'ENTRADA 2023'!$1:$1048576,3 + (COLUMN(I8)-1)*1,FALSE),""))</f>
        <v/>
      </c>
      <c r="CW11" s="94">
        <f>IF(IFERROR(VLOOKUP($A11,'ENTRADA 2023'!$1:$1048576,3 + (COLUMN(J8)-1)*1,FALSE),"")=0,"",IFERROR(VLOOKUP($A11,'ENTRADA 2023'!$1:$1048576,3 + (COLUMN(J8)-1)*1,FALSE),""))</f>
        <v/>
      </c>
      <c r="CX11" s="94">
        <f>IF(IFERROR(VLOOKUP($A11,'ENTRADA 2023'!$1:$1048576,3 + (COLUMN(K8)-1)*1,FALSE),"")=0,"",IFERROR(VLOOKUP($A11,'ENTRADA 2023'!$1:$1048576,3 + (COLUMN(K8)-1)*1,FALSE),""))</f>
        <v/>
      </c>
      <c r="CY11" s="94">
        <f>IF(IFERROR(VLOOKUP($A11,'ENTRADA 2023'!$1:$1048576,3 + (COLUMN(L8)-1)*1,FALSE),"")=0,"",IFERROR(VLOOKUP($A11,'ENTRADA 2023'!$1:$1048576,3 + (COLUMN(L8)-1)*1,FALSE),""))</f>
        <v/>
      </c>
      <c r="CZ11" s="95">
        <f>IF(COUNT(CN11:CY11)=0,"",SUM(CN11:CY11))</f>
        <v/>
      </c>
      <c r="DA11" s="94">
        <f>IF(IFERROR(VLOOKUP($A11,'ENTRADA 2024'!$1:$1048576,3 + (COLUMN(A8)-1)*1,FALSE),"")=0,"",IFERROR(VLOOKUP($A11,'ENTRADA 2024'!$1:$1048576,3 + (COLUMN(A8)-1)*1,FALSE),""))</f>
        <v/>
      </c>
      <c r="DB11" s="94">
        <f>IF(IFERROR(VLOOKUP($A11,'ENTRADA 2024'!$1:$1048576,3 + (COLUMN(B8)-1)*1,FALSE),"")=0,"",IFERROR(VLOOKUP($A11,'ENTRADA 2024'!$1:$1048576,3 + (COLUMN(B8)-1)*1,FALSE),""))</f>
        <v/>
      </c>
      <c r="DC11" s="94">
        <f>IF(IFERROR(VLOOKUP($A11,'ENTRADA 2024'!$1:$1048576,3 + (COLUMN(C8)-1)*1,FALSE),"")=0,"",IFERROR(VLOOKUP($A11,'ENTRADA 2024'!$1:$1048576,3 + (COLUMN(C8)-1)*1,FALSE),""))</f>
        <v/>
      </c>
      <c r="DD11" s="94">
        <f>IF(IFERROR(VLOOKUP($A11,'ENTRADA 2024'!$1:$1048576,3 + (COLUMN(D8)-1)*1,FALSE),"")=0,"",IFERROR(VLOOKUP($A11,'ENTRADA 2024'!$1:$1048576,3 + (COLUMN(D8)-1)*1,FALSE),""))</f>
        <v/>
      </c>
      <c r="DE11" s="94">
        <f>IF(IFERROR(VLOOKUP($A11,'ENTRADA 2024'!$1:$1048576,3 + (COLUMN(E8)-1)*1,FALSE),"")=0,"",IFERROR(VLOOKUP($A11,'ENTRADA 2024'!$1:$1048576,3 + (COLUMN(E8)-1)*1,FALSE),""))</f>
        <v/>
      </c>
      <c r="DF11" s="94">
        <f>IF(IFERROR(VLOOKUP($A11,'ENTRADA 2024'!$1:$1048576,3 + (COLUMN(F8)-1)*1,FALSE),"")=0,"",IFERROR(VLOOKUP($A11,'ENTRADA 2024'!$1:$1048576,3 + (COLUMN(F8)-1)*1,FALSE),""))</f>
        <v/>
      </c>
      <c r="DG11" s="94">
        <f>IF(IFERROR(VLOOKUP($A11,'ENTRADA 2024'!$1:$1048576,3 + (COLUMN(G8)-1)*1,FALSE),"")=0,"",IFERROR(VLOOKUP($A11,'ENTRADA 2024'!$1:$1048576,3 + (COLUMN(G8)-1)*1,FALSE),""))</f>
        <v/>
      </c>
      <c r="DH11" s="94">
        <f>IF(IFERROR(VLOOKUP($A11,'ENTRADA 2024'!$1:$1048576,3 + (COLUMN(H8)-1)*1,FALSE),"")=0,"",IFERROR(VLOOKUP($A11,'ENTRADA 2024'!$1:$1048576,3 + (COLUMN(H8)-1)*1,FALSE),""))</f>
        <v/>
      </c>
      <c r="DI11" s="94">
        <f>IF(IFERROR(VLOOKUP($A11,'ENTRADA 2024'!$1:$1048576,3 + (COLUMN(I8)-1)*1,FALSE),"")=0,"",IFERROR(VLOOKUP($A11,'ENTRADA 2024'!$1:$1048576,3 + (COLUMN(I8)-1)*1,FALSE),""))</f>
        <v/>
      </c>
      <c r="DJ11" s="94">
        <f>IF(IFERROR(VLOOKUP($A11,'ENTRADA 2024'!$1:$1048576,3 + (COLUMN(J8)-1)*1,FALSE),"")=0,"",IFERROR(VLOOKUP($A11,'ENTRADA 2024'!$1:$1048576,3 + (COLUMN(J8)-1)*1,FALSE),""))</f>
        <v/>
      </c>
      <c r="DK11" s="94">
        <f>IF(IFERROR(VLOOKUP($A11,'ENTRADA 2024'!$1:$1048576,3 + (COLUMN(K8)-1)*1,FALSE),"")=0,"",IFERROR(VLOOKUP($A11,'ENTRADA 2024'!$1:$1048576,3 + (COLUMN(K8)-1)*1,FALSE),""))</f>
        <v/>
      </c>
      <c r="DL11" s="94">
        <f>IF(IFERROR(VLOOKUP($A11,'ENTRADA 2024'!$1:$1048576,3 + (COLUMN(L8)-1)*1,FALSE),"")=0,"",IFERROR(VLOOKUP($A11,'ENTRADA 2024'!$1:$1048576,3 + (COLUMN(L8)-1)*1,FALSE),""))</f>
        <v/>
      </c>
      <c r="DM11" s="95">
        <f>IF(COUNT(DA11:DL11)=0,"",SUM(DA11:DL11))</f>
        <v/>
      </c>
      <c r="DN11" s="94">
        <f>IF(IFERROR(VLOOKUP($A11,'ENTRADA 2025'!$1:$1048576,3 + (COLUMN(A8)-1)*1,FALSE),"")=0,"",IFERROR(VLOOKUP($A11,'ENTRADA 2025'!$1:$1048576,3 + (COLUMN(A8)-1)*1,FALSE),""))</f>
        <v/>
      </c>
      <c r="DO11" s="94">
        <f>IF(IFERROR(VLOOKUP($A11,'ENTRADA 2025'!$1:$1048576,3 + (COLUMN(B8)-1)*1,FALSE),"")=0,"",IFERROR(VLOOKUP($A11,'ENTRADA 2025'!$1:$1048576,3 + (COLUMN(B8)-1)*1,FALSE),""))</f>
        <v/>
      </c>
      <c r="DP11" s="94">
        <f>IF(IFERROR(VLOOKUP($A11,'ENTRADA 2025'!$1:$1048576,3 + (COLUMN(C8)-1)*1,FALSE),"")=0,"",IFERROR(VLOOKUP($A11,'ENTRADA 2025'!$1:$1048576,3 + (COLUMN(C8)-1)*1,FALSE),""))</f>
        <v/>
      </c>
      <c r="DQ11" s="94">
        <f>IF(IFERROR(VLOOKUP($A11,'ENTRADA 2025'!$1:$1048576,3 + (COLUMN(D8)-1)*1,FALSE),"")=0,"",IFERROR(VLOOKUP($A11,'ENTRADA 2025'!$1:$1048576,3 + (COLUMN(D8)-1)*1,FALSE),""))</f>
        <v/>
      </c>
      <c r="DR11" s="94">
        <f>IF(IFERROR(VLOOKUP($A11,'ENTRADA 2025'!$1:$1048576,3 + (COLUMN(E8)-1)*1,FALSE),"")=0,"",IFERROR(VLOOKUP($A11,'ENTRADA 2025'!$1:$1048576,3 + (COLUMN(E8)-1)*1,FALSE),""))</f>
        <v/>
      </c>
      <c r="DS11" s="94">
        <f>IF(IFERROR(VLOOKUP($A11,'ENTRADA 2025'!$1:$1048576,3 + (COLUMN(F8)-1)*1,FALSE),"")=0,"",IFERROR(VLOOKUP($A11,'ENTRADA 2025'!$1:$1048576,3 + (COLUMN(F8)-1)*1,FALSE),""))</f>
        <v/>
      </c>
      <c r="DT11" s="94">
        <f>IF(IFERROR(VLOOKUP($A11,'ENTRADA 2025'!$1:$1048576,3 + (COLUMN(G8)-1)*1,FALSE),"")=0,"",IFERROR(VLOOKUP($A11,'ENTRADA 2025'!$1:$1048576,3 + (COLUMN(G8)-1)*1,FALSE),""))</f>
        <v/>
      </c>
      <c r="DU11" s="94">
        <f>IF(IFERROR(VLOOKUP($A11,'ENTRADA 2025'!$1:$1048576,3 + (COLUMN(H8)-1)*1,FALSE),"")=0,"",IFERROR(VLOOKUP($A11,'ENTRADA 2025'!$1:$1048576,3 + (COLUMN(H8)-1)*1,FALSE),""))</f>
        <v/>
      </c>
      <c r="DV11" s="94">
        <f>IF(IFERROR(VLOOKUP($A11,'ENTRADA 2025'!$1:$1048576,3 + (COLUMN(I8)-1)*1,FALSE),"")=0,"",IFERROR(VLOOKUP($A11,'ENTRADA 2025'!$1:$1048576,3 + (COLUMN(I8)-1)*1,FALSE),""))</f>
        <v/>
      </c>
      <c r="DW11" s="94">
        <f>IF(IFERROR(VLOOKUP($A11,'ENTRADA 2025'!$1:$1048576,3 + (COLUMN(J8)-1)*1,FALSE),"")=0,"",IFERROR(VLOOKUP($A11,'ENTRADA 2025'!$1:$1048576,3 + (COLUMN(J8)-1)*1,FALSE),""))</f>
        <v/>
      </c>
      <c r="DX11" s="94">
        <f>IF(IFERROR(VLOOKUP($A11,'ENTRADA 2025'!$1:$1048576,3 + (COLUMN(K8)-1)*1,FALSE),"")=0,"",IFERROR(VLOOKUP($A11,'ENTRADA 2025'!$1:$1048576,3 + (COLUMN(K8)-1)*1,FALSE),""))</f>
        <v/>
      </c>
      <c r="DY11" s="94">
        <f>IF(IFERROR(VLOOKUP($A11,'ENTRADA 2025'!$1:$1048576,3 + (COLUMN(L8)-1)*1,FALSE),"")=0,"",IFERROR(VLOOKUP($A11,'ENTRADA 2025'!$1:$1048576,3 + (COLUMN(L8)-1)*1,FALSE),""))</f>
        <v/>
      </c>
      <c r="DZ11" s="95">
        <f>IF(COUNT(DN11:DY11)=0,"",SUM(DN11:DY11))</f>
        <v/>
      </c>
      <c r="EA11" s="94">
        <f>IF(IFERROR(VLOOKUP($A11,'entrada-fornecedor-12-meses-7'!$1:$1048576,3 + (COLUMN(A8)-1)*1,FALSE),"")=0,"",IFERROR(VLOOKUP($A11,'entrada-fornecedor-12-meses-7'!$1:$1048576,3 + (COLUMN(A8)-1)*1,FALSE),""))</f>
        <v/>
      </c>
      <c r="EB11" s="94">
        <f>IF(IFERROR(VLOOKUP($A11,'entrada-fornecedor-12-meses-7'!$1:$1048576,3 + (COLUMN(B8)-1)*1,FALSE),"")=0,"",IFERROR(VLOOKUP($A11,'entrada-fornecedor-12-meses-7'!$1:$1048576,3 + (COLUMN(B8)-1)*1,FALSE),""))</f>
        <v/>
      </c>
      <c r="EC11" s="94">
        <f>IF(IFERROR(VLOOKUP($A11,'entrada-fornecedor-12-meses-7'!$1:$1048576,3 + (COLUMN(C8)-1)*1,FALSE),"")=0,"",IFERROR(VLOOKUP($A11,'entrada-fornecedor-12-meses-7'!$1:$1048576,3 + (COLUMN(C8)-1)*1,FALSE),""))</f>
        <v/>
      </c>
      <c r="ED11" s="94">
        <f>IF(IFERROR(VLOOKUP($A11,'entrada-fornecedor-12-meses-7'!$1:$1048576,3 + (COLUMN(D8)-1)*1,FALSE),"")=0,"",IFERROR(VLOOKUP($A11,'entrada-fornecedor-12-meses-7'!$1:$1048576,3 + (COLUMN(D8)-1)*1,FALSE),""))</f>
        <v/>
      </c>
      <c r="EE11" s="94">
        <f>IF(IFERROR(VLOOKUP($A11,'entrada-fornecedor-12-meses-7'!$1:$1048576,3 + (COLUMN(E8)-1)*1,FALSE),"")=0,"",IFERROR(VLOOKUP($A11,'entrada-fornecedor-12-meses-7'!$1:$1048576,3 + (COLUMN(E8)-1)*1,FALSE),""))</f>
        <v/>
      </c>
      <c r="EF11" s="94">
        <f>IF(IFERROR(VLOOKUP($A11,'entrada-fornecedor-12-meses-7'!$1:$1048576,3 + (COLUMN(F8)-1)*1,FALSE),"")=0,"",IFERROR(VLOOKUP($A11,'entrada-fornecedor-12-meses-7'!$1:$1048576,3 + (COLUMN(F8)-1)*1,FALSE),""))</f>
        <v/>
      </c>
      <c r="EG11" s="94">
        <f>IF(IFERROR(VLOOKUP($A11,'entrada-fornecedor-12-meses-7'!$1:$1048576,3 + (COLUMN(G8)-1)*1,FALSE),"")=0,"",IFERROR(VLOOKUP($A11,'entrada-fornecedor-12-meses-7'!$1:$1048576,3 + (COLUMN(G8)-1)*1,FALSE),""))</f>
        <v/>
      </c>
      <c r="EH11" s="94">
        <f>IF(IFERROR(VLOOKUP($A11,'entrada-fornecedor-12-meses-7'!$1:$1048576,3 + (COLUMN(H8)-1)*1,FALSE),"")=0,"",IFERROR(VLOOKUP($A11,'entrada-fornecedor-12-meses-7'!$1:$1048576,3 + (COLUMN(H8)-1)*1,FALSE),""))</f>
        <v/>
      </c>
      <c r="EI11" s="94">
        <f>IF(IFERROR(VLOOKUP($A11,'entrada-fornecedor-12-meses-7'!$1:$1048576,3 + (COLUMN(I8)-1)*1,FALSE),"")=0,"",IFERROR(VLOOKUP($A11,'entrada-fornecedor-12-meses-7'!$1:$1048576,3 + (COLUMN(I8)-1)*1,FALSE),""))</f>
        <v/>
      </c>
      <c r="EJ11" s="94">
        <f>IF(IFERROR(VLOOKUP($A11,'entrada-fornecedor-12-meses-7'!$1:$1048576,3 + (COLUMN(J8)-1)*1,FALSE),"")=0,"",IFERROR(VLOOKUP($A11,'entrada-fornecedor-12-meses-7'!$1:$1048576,3 + (COLUMN(J8)-1)*1,FALSE),""))</f>
        <v/>
      </c>
      <c r="EK11" s="94">
        <f>IF(IFERROR(VLOOKUP($A11,'entrada-fornecedor-12-meses-7'!$1:$1048576,3 + (COLUMN(K8)-1)*1,FALSE),"")=0,"",IFERROR(VLOOKUP($A11,'entrada-fornecedor-12-meses-7'!$1:$1048576,3 + (COLUMN(K8)-1)*1,FALSE),""))</f>
        <v/>
      </c>
      <c r="EL11" s="94">
        <f>IF(IFERROR(VLOOKUP($A11,'entrada-fornecedor-12-meses-7'!$1:$1048576,3 + (COLUMN(L8)-1)*1,FALSE),"")=0,"",IFERROR(VLOOKUP($A11,'entrada-fornecedor-12-meses-7'!$1:$1048576,3 + (COLUMN(L8)-1)*1,FALSE),""))</f>
        <v/>
      </c>
      <c r="EM11" s="95">
        <f>IF(COUNT(EA11:EL11)=0,"",SUM(EA11:EL11))</f>
        <v/>
      </c>
      <c r="EN11" s="1" t="n"/>
      <c r="EO11" s="96">
        <f>IFERROR(AVERAGEIF('lead-time-compras-7'!B:B,A11,'lead-time-compras-7'!S:S),"")</f>
        <v/>
      </c>
      <c r="EP11" s="96">
        <f>IFERROR(
  AVERAGEIFS(
    'notas-fiscais-entrada-830-7'!H:H,
    'notas-fiscais-entrada-830-7'!O:O, A11,
    'notas-fiscais-entrada-830-7'!E:E, $B$1
  ),
""
)</f>
        <v/>
      </c>
      <c r="EQ11" s="96">
        <f>IFERROR(AVERAGEIF('lead-time-compras-7'!B:B,A11,'lead-time-compras-7'!Q:Q),"")</f>
        <v/>
      </c>
      <c r="ER11" s="97">
        <f>SUMIF('fornecedor-saldo-receber-7'!A:A, A11, 'fornecedor-saldo-receber-7'!L:L)</f>
        <v/>
      </c>
      <c r="ES11" s="97">
        <f>SUMIF('fornecedor-verba-aplicar-7'!A:A, A11, 'fornecedor-verba-aplicar-7'!D:D)</f>
        <v/>
      </c>
      <c r="ET11" s="1" t="n"/>
      <c r="EU11" s="52">
        <f>SUMIF('ANALISE PRODUTO'!F:F, A11, 'ANALISE PRODUTO'!BN:BN)</f>
        <v/>
      </c>
      <c r="EV11" s="52">
        <f>SUMIF('ANALISE PRODUTO'!F:F, A11, 'ANALISE PRODUTO'!BO:BO)</f>
        <v/>
      </c>
      <c r="EW11" s="52">
        <f>SUMIF('ANALISE PRODUTO'!F:F, A11, 'ANALISE PRODUTO'!BP:BP)</f>
        <v/>
      </c>
      <c r="EX11" s="52">
        <f>SUMIF('ANALISE PRODUTO'!F:F, A11, 'ANALISE PRODUTO'!BQ:BQ)</f>
        <v/>
      </c>
      <c r="EY11" s="52">
        <f>SUMIF('ANALISE PRODUTO'!F:F, A11, 'ANALISE PRODUTO'!BR:BR)</f>
        <v/>
      </c>
      <c r="EZ11" s="53">
        <f>SUMIF('ANALISE PRODUTO'!F:F, A11, 'ANALISE PRODUTO'!BS:BS)</f>
        <v/>
      </c>
      <c r="FA11" s="53">
        <f>SUMIF('ANALISE PRODUTO'!F:F, A11, 'ANALISE PRODUTO'!BT:BT)</f>
        <v/>
      </c>
      <c r="FB11" s="53">
        <f>SUMIF('ANALISE PRODUTO'!F:F, A11, 'ANALISE PRODUTO'!BU:BU)</f>
        <v/>
      </c>
      <c r="FC11" s="53">
        <f>SUMIF('ANALISE PRODUTO'!F:F, A11, 'ANALISE PRODUTO'!BV:BV)</f>
        <v/>
      </c>
      <c r="FD11" s="53">
        <f>SUMIF('ANALISE PRODUTO'!F:F, A11, 'ANALISE PRODUTO'!BW:BW)</f>
        <v/>
      </c>
      <c r="FE11" s="41">
        <f>SUMIF('ANALISE PRODUTO'!F:F, A11, 'ANALISE PRODUTO'!CB:CB)</f>
        <v/>
      </c>
      <c r="FF11" s="41">
        <f>SUMIF('ANALISE PRODUTO'!F:F, A11, 'ANALISE PRODUTO'!CC:CC)</f>
        <v/>
      </c>
      <c r="FG11" s="1" t="n"/>
      <c r="FH11" s="45">
        <f>IF(IFERROR(VLOOKUP($A11,'VENDA 2023'!$1:$1048576,4 + (COLUMN(A8)-1)*2,FALSE),"")=0,"",IFERROR(VLOOKUP($A11,'VENDA 2023'!$1:$1048576,4 + (COLUMN(A8)-1)*2,FALSE),""))</f>
        <v/>
      </c>
      <c r="FI11" s="45">
        <f>IF(IFERROR(VLOOKUP($A11,'VENDA 2023'!$1:$1048576,4 + (COLUMN(B8)-1)*2,FALSE),"")=0,"",IFERROR(VLOOKUP($A11,'VENDA 2023'!$1:$1048576,4 + (COLUMN(B8)-1)*2,FALSE),""))</f>
        <v/>
      </c>
      <c r="FJ11" s="45">
        <f>IF(IFERROR(VLOOKUP($A11,'VENDA 2023'!$1:$1048576,4 + (COLUMN(C8)-1)*2,FALSE),"")=0,"",IFERROR(VLOOKUP($A11,'VENDA 2023'!$1:$1048576,4 + (COLUMN(C8)-1)*2,FALSE),""))</f>
        <v/>
      </c>
      <c r="FK11" s="45">
        <f>IF(IFERROR(VLOOKUP($A11,'VENDA 2023'!$1:$1048576,4 + (COLUMN(D8)-1)*2,FALSE),"")=0,"",IFERROR(VLOOKUP($A11,'VENDA 2023'!$1:$1048576,4 + (COLUMN(D8)-1)*2,FALSE),""))</f>
        <v/>
      </c>
      <c r="FL11" s="45">
        <f>IF(IFERROR(VLOOKUP($A11,'VENDA 2023'!$1:$1048576,4 + (COLUMN(E8)-1)*2,FALSE),"")=0,"",IFERROR(VLOOKUP($A11,'VENDA 2023'!$1:$1048576,4 + (COLUMN(E8)-1)*2,FALSE),""))</f>
        <v/>
      </c>
      <c r="FM11" s="45">
        <f>IF(IFERROR(VLOOKUP($A11,'VENDA 2023'!$1:$1048576,4 + (COLUMN(F8)-1)*2,FALSE),"")=0,"",IFERROR(VLOOKUP($A11,'VENDA 2023'!$1:$1048576,4 + (COLUMN(F8)-1)*2,FALSE),""))</f>
        <v/>
      </c>
      <c r="FN11" s="45">
        <f>IF(IFERROR(VLOOKUP($A11,'VENDA 2023'!$1:$1048576,4 + (COLUMN(G8)-1)*2,FALSE),"")=0,"",IFERROR(VLOOKUP($A11,'VENDA 2023'!$1:$1048576,4 + (COLUMN(G8)-1)*2,FALSE),""))</f>
        <v/>
      </c>
      <c r="FO11" s="45">
        <f>IF(IFERROR(VLOOKUP($A11,'VENDA 2023'!$1:$1048576,4 + (COLUMN(H8)-1)*2,FALSE),"")=0,"",IFERROR(VLOOKUP($A11,'VENDA 2023'!$1:$1048576,4 + (COLUMN(H8)-1)*2,FALSE),""))</f>
        <v/>
      </c>
      <c r="FP11" s="45">
        <f>IF(IFERROR(VLOOKUP($A11,'VENDA 2023'!$1:$1048576,4 + (COLUMN(I8)-1)*2,FALSE),"")=0,"",IFERROR(VLOOKUP($A11,'VENDA 2023'!$1:$1048576,4 + (COLUMN(I8)-1)*2,FALSE),""))</f>
        <v/>
      </c>
      <c r="FQ11" s="45">
        <f>IF(IFERROR(VLOOKUP($A11,'VENDA 2023'!$1:$1048576,4 + (COLUMN(J8)-1)*2,FALSE),"")=0,"",IFERROR(VLOOKUP($A11,'VENDA 2023'!$1:$1048576,4 + (COLUMN(J8)-1)*2,FALSE),""))</f>
        <v/>
      </c>
      <c r="FR11" s="45">
        <f>IF(IFERROR(VLOOKUP($A11,'VENDA 2023'!$1:$1048576,4 + (COLUMN(K8)-1)*2,FALSE),"")=0,"",IFERROR(VLOOKUP($A11,'VENDA 2023'!$1:$1048576,4 + (COLUMN(K8)-1)*2,FALSE),""))</f>
        <v/>
      </c>
      <c r="FS11" s="45">
        <f>IF(IFERROR(VLOOKUP($A11,'VENDA 2023'!$1:$1048576,4 + (COLUMN(L8)-1)*2,FALSE),"")=0,"",IFERROR(VLOOKUP($A11,'VENDA 2023'!$1:$1048576,4 + (COLUMN(L8)-1)*2,FALSE),""))</f>
        <v/>
      </c>
      <c r="FT11" s="12">
        <f>IF(COUNT(FH11:FS11)=0,"",SUM(FH11:FS11))</f>
        <v/>
      </c>
      <c r="FU11" s="45">
        <f>IF(IFERROR(VLOOKUP($A11,'VENDA 2024'!$1:$1048576,4 + (COLUMN(A8)-1)*2,FALSE),"")=0,"",IFERROR(VLOOKUP($A11,'VENDA 2024'!$1:$1048576,4 + (COLUMN(A8)-1)*2,FALSE),""))</f>
        <v/>
      </c>
      <c r="FV11" s="45">
        <f>IF(IFERROR(VLOOKUP($A11,'VENDA 2024'!$1:$1048576,4 + (COLUMN(B8)-1)*2,FALSE),"")=0,"",IFERROR(VLOOKUP($A11,'VENDA 2024'!$1:$1048576,4 + (COLUMN(B8)-1)*2,FALSE),""))</f>
        <v/>
      </c>
      <c r="FW11" s="45">
        <f>IF(IFERROR(VLOOKUP($A11,'VENDA 2024'!$1:$1048576,4 + (COLUMN(C8)-1)*2,FALSE),"")=0,"",IFERROR(VLOOKUP($A11,'VENDA 2024'!$1:$1048576,4 + (COLUMN(C8)-1)*2,FALSE),""))</f>
        <v/>
      </c>
      <c r="FX11" s="45">
        <f>IF(IFERROR(VLOOKUP($A11,'VENDA 2024'!$1:$1048576,4 + (COLUMN(D8)-1)*2,FALSE),"")=0,"",IFERROR(VLOOKUP($A11,'VENDA 2024'!$1:$1048576,4 + (COLUMN(D8)-1)*2,FALSE),""))</f>
        <v/>
      </c>
      <c r="FY11" s="45">
        <f>IF(IFERROR(VLOOKUP($A11,'VENDA 2024'!$1:$1048576,4 + (COLUMN(E8)-1)*2,FALSE),"")=0,"",IFERROR(VLOOKUP($A11,'VENDA 2024'!$1:$1048576,4 + (COLUMN(E8)-1)*2,FALSE),""))</f>
        <v/>
      </c>
      <c r="FZ11" s="45">
        <f>IF(IFERROR(VLOOKUP($A11,'VENDA 2024'!$1:$1048576,4 + (COLUMN(F8)-1)*2,FALSE),"")=0,"",IFERROR(VLOOKUP($A11,'VENDA 2024'!$1:$1048576,4 + (COLUMN(F8)-1)*2,FALSE),""))</f>
        <v/>
      </c>
      <c r="GA11" s="45">
        <f>IF(IFERROR(VLOOKUP($A11,'VENDA 2024'!$1:$1048576,4 + (COLUMN(G8)-1)*2,FALSE),"")=0,"",IFERROR(VLOOKUP($A11,'VENDA 2024'!$1:$1048576,4 + (COLUMN(G8)-1)*2,FALSE),""))</f>
        <v/>
      </c>
      <c r="GB11" s="45">
        <f>IF(IFERROR(VLOOKUP($A11,'VENDA 2024'!$1:$1048576,4 + (COLUMN(H8)-1)*2,FALSE),"")=0,"",IFERROR(VLOOKUP($A11,'VENDA 2024'!$1:$1048576,4 + (COLUMN(H8)-1)*2,FALSE),""))</f>
        <v/>
      </c>
      <c r="GC11" s="45">
        <f>IF(IFERROR(VLOOKUP($A11,'VENDA 2024'!$1:$1048576,4 + (COLUMN(I8)-1)*2,FALSE),"")=0,"",IFERROR(VLOOKUP($A11,'VENDA 2024'!$1:$1048576,4 + (COLUMN(I8)-1)*2,FALSE),""))</f>
        <v/>
      </c>
      <c r="GD11" s="45">
        <f>IF(IFERROR(VLOOKUP($A11,'VENDA 2024'!$1:$1048576,4 + (COLUMN(J8)-1)*2,FALSE),"")=0,"",IFERROR(VLOOKUP($A11,'VENDA 2024'!$1:$1048576,4 + (COLUMN(J8)-1)*2,FALSE),""))</f>
        <v/>
      </c>
      <c r="GE11" s="45">
        <f>IF(IFERROR(VLOOKUP($A11,'VENDA 2024'!$1:$1048576,4 + (COLUMN(K8)-1)*2,FALSE),"")=0,"",IFERROR(VLOOKUP($A11,'VENDA 2024'!$1:$1048576,4 + (COLUMN(K8)-1)*2,FALSE),""))</f>
        <v/>
      </c>
      <c r="GF11" s="45">
        <f>IF(IFERROR(VLOOKUP($A11,'VENDA 2024'!$1:$1048576,4 + (COLUMN(L8)-1)*2,FALSE),"")=0,"",IFERROR(VLOOKUP($A11,'VENDA 2024'!$1:$1048576,4 + (COLUMN(L8)-1)*2,FALSE),""))</f>
        <v/>
      </c>
      <c r="GG11" s="12">
        <f>IF(COUNT(FU11:GF11)=0,"",SUM(FU11:GF11))</f>
        <v/>
      </c>
      <c r="GH11" s="45">
        <f>IF(IFERROR(VLOOKUP($A11,'venda-fornecedor-12-meses-7'!$1:$1048576,5 + (COLUMN(A8)-1)*2,FALSE),"")=0,"",IFERROR(VLOOKUP($A11,'venda-fornecedor-12-meses-7'!$1:$1048576,5 + (COLUMN(A8)-1)*2,FALSE),""))</f>
        <v/>
      </c>
      <c r="GI11" s="45">
        <f>IF(IFERROR(VLOOKUP($A11,'venda-fornecedor-12-meses-7'!$1:$1048576,5 + (COLUMN(B8)-1)*2,FALSE),"")=0,"",IFERROR(VLOOKUP($A11,'venda-fornecedor-12-meses-7'!$1:$1048576,5 + (COLUMN(B8)-1)*2,FALSE),""))</f>
        <v/>
      </c>
      <c r="GJ11" s="45">
        <f>IF(IFERROR(VLOOKUP($A11,'venda-fornecedor-12-meses-7'!$1:$1048576,5 + (COLUMN(C8)-1)*2,FALSE),"")=0,"",IFERROR(VLOOKUP($A11,'venda-fornecedor-12-meses-7'!$1:$1048576,5 + (COLUMN(C8)-1)*2,FALSE),""))</f>
        <v/>
      </c>
      <c r="GK11" s="45">
        <f>IF(IFERROR(VLOOKUP($A11,'venda-fornecedor-12-meses-7'!$1:$1048576,5 + (COLUMN(D8)-1)*2,FALSE),"")=0,"",IFERROR(VLOOKUP($A11,'venda-fornecedor-12-meses-7'!$1:$1048576,5 + (COLUMN(D8)-1)*2,FALSE),""))</f>
        <v/>
      </c>
      <c r="GL11" s="45">
        <f>IF(IFERROR(VLOOKUP($A11,'venda-fornecedor-12-meses-7'!$1:$1048576,5 + (COLUMN(E8)-1)*2,FALSE),"")=0,"",IFERROR(VLOOKUP($A11,'venda-fornecedor-12-meses-7'!$1:$1048576,5 + (COLUMN(E8)-1)*2,FALSE),""))</f>
        <v/>
      </c>
      <c r="GM11" s="45">
        <f>IF(IFERROR(VLOOKUP($A11,'venda-fornecedor-12-meses-7'!$1:$1048576,5 + (COLUMN(F8)-1)*2,FALSE),"")=0,"",IFERROR(VLOOKUP($A11,'venda-fornecedor-12-meses-7'!$1:$1048576,5 + (COLUMN(F8)-1)*2,FALSE),""))</f>
        <v/>
      </c>
      <c r="GN11" s="45">
        <f>IF(IFERROR(VLOOKUP($A11,'venda-fornecedor-12-meses-7'!$1:$1048576,5 + (COLUMN(G8)-1)*2,FALSE),"")=0,"",IFERROR(VLOOKUP($A11,'venda-fornecedor-12-meses-7'!$1:$1048576,5 + (COLUMN(G8)-1)*2,FALSE),""))</f>
        <v/>
      </c>
      <c r="GO11" s="45">
        <f>IF(IFERROR(VLOOKUP($A11,'venda-fornecedor-12-meses-7'!$1:$1048576,5 + (COLUMN(H8)-1)*2,FALSE),"")=0,"",IFERROR(VLOOKUP($A11,'venda-fornecedor-12-meses-7'!$1:$1048576,5 + (COLUMN(H8)-1)*2,FALSE),""))</f>
        <v/>
      </c>
      <c r="GP11" s="45">
        <f>IF(IFERROR(VLOOKUP($A11,'venda-fornecedor-12-meses-7'!$1:$1048576,5 + (COLUMN(I8)-1)*2,FALSE),"")=0,"",IFERROR(VLOOKUP($A11,'venda-fornecedor-12-meses-7'!$1:$1048576,5 + (COLUMN(I8)-1)*2,FALSE),""))</f>
        <v/>
      </c>
      <c r="GQ11" s="45">
        <f>IF(IFERROR(VLOOKUP($A11,'venda-fornecedor-12-meses-7'!$1:$1048576,5 + (COLUMN(J8)-1)*2,FALSE),"")=0,"",IFERROR(VLOOKUP($A11,'venda-fornecedor-12-meses-7'!$1:$1048576,5 + (COLUMN(J8)-1)*2,FALSE),""))</f>
        <v/>
      </c>
      <c r="GR11" s="45">
        <f>IF(IFERROR(VLOOKUP($A11,'venda-fornecedor-12-meses-7'!$1:$1048576,5 + (COLUMN(K8)-1)*2,FALSE),"")=0,"",IFERROR(VLOOKUP($A11,'venda-fornecedor-12-meses-7'!$1:$1048576,5 + (COLUMN(K8)-1)*2,FALSE),""))</f>
        <v/>
      </c>
      <c r="GS11" s="45">
        <f>IF(IFERROR(VLOOKUP($A11,'venda-fornecedor-12-meses-7'!$1:$1048576,5 + (COLUMN(L8)-1)*2,FALSE),"")=0,"",IFERROR(VLOOKUP($A11,'venda-fornecedor-12-meses-7'!$1:$1048576,5 + (COLUMN(L8)-1)*2,FALSE),""))</f>
        <v/>
      </c>
      <c r="GT11" s="12">
        <f>IF(COUNT(GH11:GS11)=0,"",SUM(GH11:GS11))</f>
        <v/>
      </c>
    </row>
    <row r="12">
      <c r="A12" s="85" t="n">
        <v>33</v>
      </c>
      <c r="B12" s="85">
        <f>VLOOKUP(A12,'FORNECEDORES X COMPRADOR'!$A:$D,4,0)</f>
        <v/>
      </c>
      <c r="C12" s="85">
        <f>VLOOKUP(A12,'FORNECEDORES X COMPRADOR'!$A:$E,5,0)</f>
        <v/>
      </c>
      <c r="D12" s="40">
        <f>IFERROR(AVERAGEIF('ANALISE PRODUTO'!F:F,A12,'ANALISE PRODUTO'!BE:BE),"")</f>
        <v/>
      </c>
      <c r="E12" s="40">
        <f>IFERROR(AVERAGEIF('ANALISE PRODUTO'!F:F,A12,'ANALISE PRODUTO'!BF:BF),"")</f>
        <v/>
      </c>
      <c r="F12" s="47">
        <f t="array" ref="F12">IFERROR(
  IF(
    SUMPRODUCT(
      IFERROR(--('ANALISE PRODUTO'!$F$3:$F$10000=A12),0) *
      IFERROR(--'ANALISE PRODUTO'!$AJ$3:$AJ$10000,0)
    )=0,
    "",
    SUMPRODUCT(
      IFERROR(--('ANALISE PRODUTO'!$F$3:$F$10000=A12),0) *
      IFERROR(--'ANALISE PRODUTO'!$AN$3:$AN$10000,0)
    ) /
    SUMPRODUCT(
      IFERROR(--('ANALISE PRODUTO'!$F$3:$F$10000=A12),0) *
      IFERROR(--'ANALISE PRODUTO'!$AJ$3:$AJ$10000,0)
    )
  ),
  ""
)</f>
        <v/>
      </c>
      <c r="G12" s="47">
        <f t="array" ref="G12">IFERROR(
  IF(
    SUMPRODUCT(
      IFERROR(--('ANALISE PRODUTO'!$F$3:$F$10000=A12),0) *
      IFERROR(--'ANALISE PRODUTO'!$AJ$3:$AJ$10000,0)
    )=0,
    "",
    SUMPRODUCT(
      IFERROR(--('ANALISE PRODUTO'!$F$3:$F$10000=A12),0) *
      IFERROR(--'ANALISE PRODUTO'!$AO$3:$AO$10000,0)
    ) /
    SUMPRODUCT(
      IFERROR(--('ANALISE PRODUTO'!$F$3:$F$10000=A12),0) *
      IFERROR(--'ANALISE PRODUTO'!$AJ$3:$AJ$10000,0)
    )
  ),
  ""
)</f>
        <v/>
      </c>
      <c r="H12" s="86" t="n">
        <v>60</v>
      </c>
      <c r="I12" s="86" t="n">
        <v>90</v>
      </c>
      <c r="J12" s="87">
        <f>SUMIF('ANALISE PRODUTO'!F:F, A12, 'ANALISE PRODUTO'!AP:AP)</f>
        <v/>
      </c>
      <c r="K12" s="88">
        <f>SUMIF('ANALISE PRODUTO'!F:F, A12, 'ANALISE PRODUTO'!AN:AN)</f>
        <v/>
      </c>
      <c r="L12" s="40">
        <f>SUMIF('ANALISE PRODUTO'!F:F, A12, 'ANALISE PRODUTO'!BB:BB)</f>
        <v/>
      </c>
      <c r="M12" s="40">
        <f>SUMIF('ANALISE PRODUTO'!F:F, A12, 'ANALISE PRODUTO'!BC:BC)</f>
        <v/>
      </c>
      <c r="N12" s="40">
        <f>SUMIF('ANALISE PRODUTO'!F:F, A12, 'ANALISE PRODUTO'!BD:BD)</f>
        <v/>
      </c>
      <c r="O12" s="40">
        <f>SUMIF('ANALISE PRODUTO'!F:F, A12, 'ANALISE PRODUTO'!BA:BA)</f>
        <v/>
      </c>
      <c r="P12" s="40">
        <f>IF(J12=0, 0, IF(O12/J12=0, 0, O12/J12))</f>
        <v/>
      </c>
      <c r="Q12" s="40">
        <f>IF(J12=0, 0, IF(L12/J12=0, 0, L12/J12))</f>
        <v/>
      </c>
      <c r="R12" s="89">
        <f>SUMIF('ANALISE PRODUTO'!F:F, A12, 'ANALISE PRODUTO'!BJ:BJ)</f>
        <v/>
      </c>
      <c r="S12" s="89">
        <f>SUMIF('ANALISE PRODUTO'!F:F, A12, 'ANALISE PRODUTO'!BK:BK)</f>
        <v/>
      </c>
      <c r="T12" s="89">
        <f>SUMIF('ANALISE PRODUTO'!F:F, A12, 'ANALISE PRODUTO'!BL:BL)</f>
        <v/>
      </c>
      <c r="U12" s="89">
        <f>SUMIFS('ANALISE PRODUTO'!BI:BI, 'ANALISE PRODUTO'!F:F, A12)</f>
        <v/>
      </c>
      <c r="V12" s="89">
        <f>IF(C12="DESCONTINUADO", 0, IF(J12=0, 0, IF(U12/J12=0, 0, U12/J12)))</f>
        <v/>
      </c>
      <c r="W12" s="89">
        <f>IF(OR(C12="DESCONTINUADO", J12=0), 0, IFERROR((S12+T12)/J12, 0))</f>
        <v/>
      </c>
      <c r="X12" s="59">
        <f>COUNTIF('ANALISE PRODUTO'!F:F, A12)</f>
        <v/>
      </c>
      <c r="Y12" s="60">
        <f>COUNTIFS('ANALISE PRODUTO'!F:F, A12, 'ANALISE PRODUTO'!S:S, "S")</f>
        <v/>
      </c>
      <c r="Z12" s="61">
        <f>X12-Y12</f>
        <v/>
      </c>
      <c r="AA12" s="88">
        <f>IFERROR(IF(COUNTIF('contas-pagas-fornecedor-7'!$C:$C,B12)&gt;1,
   AVERAGEIF('contas-pagas-fornecedor-7'!$C:$C,B12,'contas-pagas-fornecedor-7'!$I:$I),
   VLOOKUP(B12,'contas-pagas-fornecedor-7'!$C:$Q,7,FALSE)), "")</f>
        <v/>
      </c>
      <c r="AB12" s="88">
        <f t="array" ref="AB12">IFERROR(
  INDEX('fornecedor-venda-por-filial-ger'!J:J,
    MATCH(1,
      ('fornecedor-venda-por-filial-ger'!A:A=A12) *
      ('fornecedor-venda-por-filial-ger'!B:B=$B$1),
    0)
  ),
"")</f>
        <v/>
      </c>
      <c r="AC12" s="90">
        <f t="array" ref="AC12">IFERROR(
  INDEX('fornecedor-venda-por-filial-ger'!O:O,
    MATCH(1,
      ('fornecedor-venda-por-filial-ger'!A:A=A12) *
      ('fornecedor-venda-por-filial-ger'!B:B=$B$1),
    0)
  ),
"")</f>
        <v/>
      </c>
      <c r="AD12" s="90">
        <f>IFERROR(VLOOKUP(A12,'venda-fornecedor-12-meses-7'!A:AC,3,0),"")</f>
        <v/>
      </c>
      <c r="AE12" s="87">
        <f t="array" ref="AE12">IFERROR(
  INDEX('fornecedor-venda-por-filial-ger'!N:N,
    MATCH(1,
      ('fornecedor-venda-por-filial-ger'!A:A=A12) *
      ('fornecedor-venda-por-filial-ger'!B:B=$B$1),
    0)
  ),
"")</f>
        <v/>
      </c>
      <c r="AF12" s="87">
        <f>IF(J12&lt;=0,"100,00%",IFERROR(AD12/AE12,1))</f>
        <v/>
      </c>
      <c r="AG12" s="64">
        <f t="array" ref="AG12">IFERROR(
  INDEX('fornecedor-venda-por-filial-ger'!L:L,
    MATCH(1,
      ('fornecedor-venda-por-filial-ger'!A:A=A12)*
      ('fornecedor-venda-por-filial-ger'!B:B=$B$1),
    0)
  )/100,
"")</f>
        <v/>
      </c>
      <c r="AH12" s="64">
        <f t="array" ref="AH12">IFERROR(
  INDEX('fornecedor-venda-por-filial-ger'!S:S,
    MATCH(1,
      ('fornecedor-venda-por-filial-ger'!A:A=A12) *
      ('fornecedor-venda-por-filial-ger'!B:B=$B$1),
    0)
  )/100,
"")</f>
        <v/>
      </c>
      <c r="AI12" s="64">
        <f>IFERROR(IF(OR(AH12="",AG12=""),"",IF(J12=0,0,AH12-AG12)),"")</f>
        <v/>
      </c>
      <c r="AJ12" s="91">
        <f t="array" ref="AJ12">IF(MAX(IF('ANALISE PRODUTO'!F:F=A12,'ANALISE PRODUTO'!AD:AD))=0,"SEM ENTRADA",MAX(IF('ANALISE PRODUTO'!F:F=A12,'ANALISE PRODUTO'!AD:AD)))</f>
        <v/>
      </c>
      <c r="AK12" s="39" t="n"/>
      <c r="AL12" s="92">
        <f>IF(IFERROR(VLOOKUP($A12,'VENDA 2023'!$1:$1048576,3 + (COLUMN(A9)-1)*2,FALSE),"")=0,"",IFERROR(VLOOKUP($A12,'VENDA 2023'!$1:$1048576,3 + (COLUMN(A9)-1)*2,FALSE),""))</f>
        <v/>
      </c>
      <c r="AM12" s="92">
        <f>IF(IFERROR(VLOOKUP($A12,'VENDA 2023'!$1:$1048576,3 + (COLUMN(B9)-1)*2,FALSE),"")=0,"",IFERROR(VLOOKUP($A12,'VENDA 2023'!$1:$1048576,3 + (COLUMN(B9)-1)*2,FALSE),""))</f>
        <v/>
      </c>
      <c r="AN12" s="92">
        <f>IF(IFERROR(VLOOKUP($A12,'VENDA 2023'!$1:$1048576,3 + (COLUMN(C9)-1)*2,FALSE),"")=0,"",IFERROR(VLOOKUP($A12,'VENDA 2023'!$1:$1048576,3 + (COLUMN(C9)-1)*2,FALSE),""))</f>
        <v/>
      </c>
      <c r="AO12" s="92">
        <f>IF(IFERROR(VLOOKUP($A12,'VENDA 2023'!$1:$1048576,3 + (COLUMN(D9)-1)*2,FALSE),"")=0,"",IFERROR(VLOOKUP($A12,'VENDA 2023'!$1:$1048576,3 + (COLUMN(D9)-1)*2,FALSE),""))</f>
        <v/>
      </c>
      <c r="AP12" s="92">
        <f>IF(IFERROR(VLOOKUP($A12,'VENDA 2023'!$1:$1048576,3 + (COLUMN(E9)-1)*2,FALSE),"")=0,"",IFERROR(VLOOKUP($A12,'VENDA 2023'!$1:$1048576,3 + (COLUMN(E9)-1)*2,FALSE),""))</f>
        <v/>
      </c>
      <c r="AQ12" s="92">
        <f>IF(IFERROR(VLOOKUP($A12,'VENDA 2023'!$1:$1048576,3 + (COLUMN(F9)-1)*2,FALSE),"")=0,"",IFERROR(VLOOKUP($A12,'VENDA 2023'!$1:$1048576,3 + (COLUMN(F9)-1)*2,FALSE),""))</f>
        <v/>
      </c>
      <c r="AR12" s="92">
        <f>IF(IFERROR(VLOOKUP($A12,'VENDA 2023'!$1:$1048576,3 + (COLUMN(G9)-1)*2,FALSE),"")=0,"",IFERROR(VLOOKUP($A12,'VENDA 2023'!$1:$1048576,3 + (COLUMN(G9)-1)*2,FALSE),""))</f>
        <v/>
      </c>
      <c r="AS12" s="92">
        <f>IF(IFERROR(VLOOKUP($A12,'VENDA 2023'!$1:$1048576,3 + (COLUMN(H9)-1)*2,FALSE),"")=0,"",IFERROR(VLOOKUP($A12,'VENDA 2023'!$1:$1048576,3 + (COLUMN(H9)-1)*2,FALSE),""))</f>
        <v/>
      </c>
      <c r="AT12" s="92">
        <f>IF(IFERROR(VLOOKUP($A12,'VENDA 2023'!$1:$1048576,3 + (COLUMN(I9)-1)*2,FALSE),"")=0,"",IFERROR(VLOOKUP($A12,'VENDA 2023'!$1:$1048576,3 + (COLUMN(I9)-1)*2,FALSE),""))</f>
        <v/>
      </c>
      <c r="AU12" s="92">
        <f>IF(IFERROR(VLOOKUP($A12,'VENDA 2023'!$1:$1048576,3 + (COLUMN(J9)-1)*2,FALSE),"")=0,"",IFERROR(VLOOKUP($A12,'VENDA 2023'!$1:$1048576,3 + (COLUMN(J9)-1)*2,FALSE),""))</f>
        <v/>
      </c>
      <c r="AV12" s="92">
        <f>IF(IFERROR(VLOOKUP($A12,'VENDA 2023'!$1:$1048576,3 + (COLUMN(K9)-1)*2,FALSE),"")=0,"",IFERROR(VLOOKUP($A12,'VENDA 2023'!$1:$1048576,3 + (COLUMN(K9)-1)*2,FALSE),""))</f>
        <v/>
      </c>
      <c r="AW12" s="92">
        <f>IF(IFERROR(VLOOKUP($A12,'VENDA 2023'!$1:$1048576,3 + (COLUMN(L9)-1)*2,FALSE),"")=0,"",IFERROR(VLOOKUP($A12,'VENDA 2023'!$1:$1048576,3 + (COLUMN(L9)-1)*2,FALSE),""))</f>
        <v/>
      </c>
      <c r="AX12" s="93">
        <f>IF(COUNT(AL12:AW12)=0,"",SUM(AL12:AW12))</f>
        <v/>
      </c>
      <c r="AY12" s="92">
        <f>IF(IFERROR(VLOOKUP($A12,'VENDA 2024'!$1:$1048576,3 + (COLUMN(A9)-1)*2,FALSE),"")=0,"",IFERROR(VLOOKUP($A12,'VENDA 2024'!$1:$1048576,3 + (COLUMN(A9)-1)*2,FALSE),""))</f>
        <v/>
      </c>
      <c r="AZ12" s="92">
        <f>IF(IFERROR(VLOOKUP($A12,'VENDA 2024'!$1:$1048576,3 + (COLUMN(B9)-1)*2,FALSE),"")=0,"",IFERROR(VLOOKUP($A12,'VENDA 2024'!$1:$1048576,3 + (COLUMN(B9)-1)*2,FALSE),""))</f>
        <v/>
      </c>
      <c r="BA12" s="92">
        <f>IF(IFERROR(VLOOKUP($A12,'VENDA 2024'!$1:$1048576,3 + (COLUMN(C9)-1)*2,FALSE),"")=0,"",IFERROR(VLOOKUP($A12,'VENDA 2024'!$1:$1048576,3 + (COLUMN(C9)-1)*2,FALSE),""))</f>
        <v/>
      </c>
      <c r="BB12" s="92">
        <f>IF(IFERROR(VLOOKUP($A12,'VENDA 2024'!$1:$1048576,3 + (COLUMN(D9)-1)*2,FALSE),"")=0,"",IFERROR(VLOOKUP($A12,'VENDA 2024'!$1:$1048576,3 + (COLUMN(D9)-1)*2,FALSE),""))</f>
        <v/>
      </c>
      <c r="BC12" s="92">
        <f>IF(IFERROR(VLOOKUP($A12,'VENDA 2024'!$1:$1048576,3 + (COLUMN(E9)-1)*2,FALSE),"")=0,"",IFERROR(VLOOKUP($A12,'VENDA 2024'!$1:$1048576,3 + (COLUMN(E9)-1)*2,FALSE),""))</f>
        <v/>
      </c>
      <c r="BD12" s="92">
        <f>IF(IFERROR(VLOOKUP($A12,'VENDA 2024'!$1:$1048576,3 + (COLUMN(F9)-1)*2,FALSE),"")=0,"",IFERROR(VLOOKUP($A12,'VENDA 2024'!$1:$1048576,3 + (COLUMN(F9)-1)*2,FALSE),""))</f>
        <v/>
      </c>
      <c r="BE12" s="92">
        <f>IF(IFERROR(VLOOKUP($A12,'VENDA 2024'!$1:$1048576,3 + (COLUMN(G9)-1)*2,FALSE),"")=0,"",IFERROR(VLOOKUP($A12,'VENDA 2024'!$1:$1048576,3 + (COLUMN(G9)-1)*2,FALSE),""))</f>
        <v/>
      </c>
      <c r="BF12" s="92">
        <f>IF(IFERROR(VLOOKUP($A12,'VENDA 2024'!$1:$1048576,3 + (COLUMN(H9)-1)*2,FALSE),"")=0,"",IFERROR(VLOOKUP($A12,'VENDA 2024'!$1:$1048576,3 + (COLUMN(H9)-1)*2,FALSE),""))</f>
        <v/>
      </c>
      <c r="BG12" s="92">
        <f>IF(IFERROR(VLOOKUP($A12,'VENDA 2024'!$1:$1048576,3 + (COLUMN(I9)-1)*2,FALSE),"")=0,"",IFERROR(VLOOKUP($A12,'VENDA 2024'!$1:$1048576,3 + (COLUMN(I9)-1)*2,FALSE),""))</f>
        <v/>
      </c>
      <c r="BH12" s="92">
        <f>IF(IFERROR(VLOOKUP($A12,'VENDA 2024'!$1:$1048576,3 + (COLUMN(J9)-1)*2,FALSE),"")=0,"",IFERROR(VLOOKUP($A12,'VENDA 2024'!$1:$1048576,3 + (COLUMN(J9)-1)*2,FALSE),""))</f>
        <v/>
      </c>
      <c r="BI12" s="92">
        <f>IF(IFERROR(VLOOKUP($A12,'VENDA 2024'!$1:$1048576,3 + (COLUMN(K9)-1)*2,FALSE),"")=0,"",IFERROR(VLOOKUP($A12,'VENDA 2024'!$1:$1048576,3 + (COLUMN(K9)-1)*2,FALSE),""))</f>
        <v/>
      </c>
      <c r="BJ12" s="92">
        <f>IF(IFERROR(VLOOKUP($A12,'VENDA 2024'!$1:$1048576,3 + (COLUMN(L9)-1)*2,FALSE),"")=0,"",IFERROR(VLOOKUP($A12,'VENDA 2024'!$1:$1048576,3 + (COLUMN(L9)-1)*2,FALSE),""))</f>
        <v/>
      </c>
      <c r="BK12" s="93">
        <f>IF(COUNT(AY12:BJ12)=0,"",SUM(AY12:BJ12))</f>
        <v/>
      </c>
      <c r="BL12" s="92">
        <f>IF(IFERROR(VLOOKUP($A12,'VENDA 2025'!$1:$1048576,3 + (COLUMN(A9)-1)*2,FALSE),"")=0,"",IFERROR(VLOOKUP($A12,'VENDA 2025'!$1:$1048576,3 + (COLUMN(A9)-1)*2,FALSE),""))</f>
        <v/>
      </c>
      <c r="BM12" s="92">
        <f>IF(IFERROR(VLOOKUP($A12,'VENDA 2025'!$1:$1048576,3 + (COLUMN(B9)-1)*2,FALSE),"")=0,"",IFERROR(VLOOKUP($A12,'VENDA 2025'!$1:$1048576,3 + (COLUMN(B9)-1)*2,FALSE),""))</f>
        <v/>
      </c>
      <c r="BN12" s="92">
        <f>IF(IFERROR(VLOOKUP($A12,'VENDA 2025'!$1:$1048576,3 + (COLUMN(C9)-1)*2,FALSE),"")=0,"",IFERROR(VLOOKUP($A12,'VENDA 2025'!$1:$1048576,3 + (COLUMN(C9)-1)*2,FALSE),""))</f>
        <v/>
      </c>
      <c r="BO12" s="92">
        <f>IF(IFERROR(VLOOKUP($A12,'VENDA 2025'!$1:$1048576,3 + (COLUMN(D9)-1)*2,FALSE),"")=0,"",IFERROR(VLOOKUP($A12,'VENDA 2025'!$1:$1048576,3 + (COLUMN(D9)-1)*2,FALSE),""))</f>
        <v/>
      </c>
      <c r="BP12" s="92">
        <f>IF(IFERROR(VLOOKUP($A12,'VENDA 2025'!$1:$1048576,3 + (COLUMN(E9)-1)*2,FALSE),"")=0,"",IFERROR(VLOOKUP($A12,'VENDA 2025'!$1:$1048576,3 + (COLUMN(E9)-1)*2,FALSE),""))</f>
        <v/>
      </c>
      <c r="BQ12" s="92">
        <f>IF(IFERROR(VLOOKUP($A12,'VENDA 2025'!$1:$1048576,3 + (COLUMN(F9)-1)*2,FALSE),"")=0,"",IFERROR(VLOOKUP($A12,'VENDA 2025'!$1:$1048576,3 + (COLUMN(F9)-1)*2,FALSE),""))</f>
        <v/>
      </c>
      <c r="BR12" s="92">
        <f>IF(IFERROR(VLOOKUP($A12,'VENDA 2025'!$1:$1048576,3 + (COLUMN(G9)-1)*2,FALSE),"")=0,"",IFERROR(VLOOKUP($A12,'VENDA 2025'!$1:$1048576,3 + (COLUMN(G9)-1)*2,FALSE),""))</f>
        <v/>
      </c>
      <c r="BS12" s="92">
        <f>IF(IFERROR(VLOOKUP($A12,'VENDA 2025'!$1:$1048576,3 + (COLUMN(H9)-1)*2,FALSE),"")=0,"",IFERROR(VLOOKUP($A12,'VENDA 2025'!$1:$1048576,3 + (COLUMN(H9)-1)*2,FALSE),""))</f>
        <v/>
      </c>
      <c r="BT12" s="92">
        <f>IF(IFERROR(VLOOKUP($A12,'VENDA 2025'!$1:$1048576,3 + (COLUMN(I9)-1)*2,FALSE),"")=0,"",IFERROR(VLOOKUP($A12,'VENDA 2025'!$1:$1048576,3 + (COLUMN(I9)-1)*2,FALSE),""))</f>
        <v/>
      </c>
      <c r="BU12" s="92">
        <f>IF(IFERROR(VLOOKUP($A12,'VENDA 2025'!$1:$1048576,3 + (COLUMN(J9)-1)*2,FALSE),"")=0,"",IFERROR(VLOOKUP($A12,'VENDA 2025'!$1:$1048576,3 + (COLUMN(J9)-1)*2,FALSE),""))</f>
        <v/>
      </c>
      <c r="BV12" s="92">
        <f>IF(IFERROR(VLOOKUP($A12,'VENDA 2025'!$1:$1048576,3 + (COLUMN(K9)-1)*2,FALSE),"")=0,"",IFERROR(VLOOKUP($A12,'VENDA 2025'!$1:$1048576,3 + (COLUMN(K9)-1)*2,FALSE),""))</f>
        <v/>
      </c>
      <c r="BW12" s="92">
        <f>IF(IFERROR(VLOOKUP($A12,'VENDA 2025'!$1:$1048576,3 + (COLUMN(L9)-1)*2,FALSE),"")=0,"",IFERROR(VLOOKUP($A12,'VENDA 2025'!$1:$1048576,3 + (COLUMN(L9)-1)*2,FALSE),""))</f>
        <v/>
      </c>
      <c r="BX12" s="93">
        <f>IF(COUNT(BL12:BW12)=0,"",SUM(BL12:BW12))</f>
        <v/>
      </c>
      <c r="BY12" s="92">
        <f>IF(IFERROR(VLOOKUP($A12,'venda-fornecedor-12-meses-7'!$1:$1048576,4 + (COLUMN(A9)-1)*2,FALSE),"")=0,"",IFERROR(VLOOKUP($A12,'venda-fornecedor-12-meses-7'!$1:$1048576,4 + (COLUMN(A9)-1)*2,FALSE),""))</f>
        <v/>
      </c>
      <c r="BZ12" s="92">
        <f>IF(IFERROR(VLOOKUP($A12,'venda-fornecedor-12-meses-7'!$1:$1048576,4 + (COLUMN(B9)-1)*2,FALSE),"")=0,"",IFERROR(VLOOKUP($A12,'venda-fornecedor-12-meses-7'!$1:$1048576,4 + (COLUMN(B9)-1)*2,FALSE),""))</f>
        <v/>
      </c>
      <c r="CA12" s="92">
        <f>IF(IFERROR(VLOOKUP($A12,'venda-fornecedor-12-meses-7'!$1:$1048576,4 + (COLUMN(C9)-1)*2,FALSE),"")=0,"",IFERROR(VLOOKUP($A12,'venda-fornecedor-12-meses-7'!$1:$1048576,4 + (COLUMN(C9)-1)*2,FALSE),""))</f>
        <v/>
      </c>
      <c r="CB12" s="92">
        <f>IF(IFERROR(VLOOKUP($A12,'venda-fornecedor-12-meses-7'!$1:$1048576,4 + (COLUMN(D9)-1)*2,FALSE),"")=0,"",IFERROR(VLOOKUP($A12,'venda-fornecedor-12-meses-7'!$1:$1048576,4 + (COLUMN(D9)-1)*2,FALSE),""))</f>
        <v/>
      </c>
      <c r="CC12" s="92">
        <f>IF(IFERROR(VLOOKUP($A12,'venda-fornecedor-12-meses-7'!$1:$1048576,4 + (COLUMN(E9)-1)*2,FALSE),"")=0,"",IFERROR(VLOOKUP($A12,'venda-fornecedor-12-meses-7'!$1:$1048576,4 + (COLUMN(E9)-1)*2,FALSE),""))</f>
        <v/>
      </c>
      <c r="CD12" s="92">
        <f>IF(IFERROR(VLOOKUP($A12,'venda-fornecedor-12-meses-7'!$1:$1048576,4 + (COLUMN(F9)-1)*2,FALSE),"")=0,"",IFERROR(VLOOKUP($A12,'venda-fornecedor-12-meses-7'!$1:$1048576,4 + (COLUMN(F9)-1)*2,FALSE),""))</f>
        <v/>
      </c>
      <c r="CE12" s="92">
        <f>IF(IFERROR(VLOOKUP($A12,'venda-fornecedor-12-meses-7'!$1:$1048576,4 + (COLUMN(G9)-1)*2,FALSE),"")=0,"",IFERROR(VLOOKUP($A12,'venda-fornecedor-12-meses-7'!$1:$1048576,4 + (COLUMN(G9)-1)*2,FALSE),""))</f>
        <v/>
      </c>
      <c r="CF12" s="92">
        <f>IF(IFERROR(VLOOKUP($A12,'venda-fornecedor-12-meses-7'!$1:$1048576,4 + (COLUMN(H9)-1)*2,FALSE),"")=0,"",IFERROR(VLOOKUP($A12,'venda-fornecedor-12-meses-7'!$1:$1048576,4 + (COLUMN(H9)-1)*2,FALSE),""))</f>
        <v/>
      </c>
      <c r="CG12" s="92">
        <f>IF(IFERROR(VLOOKUP($A12,'venda-fornecedor-12-meses-7'!$1:$1048576,4 + (COLUMN(I9)-1)*2,FALSE),"")=0,"",IFERROR(VLOOKUP($A12,'venda-fornecedor-12-meses-7'!$1:$1048576,4 + (COLUMN(I9)-1)*2,FALSE),""))</f>
        <v/>
      </c>
      <c r="CH12" s="92">
        <f>IF(IFERROR(VLOOKUP($A12,'venda-fornecedor-12-meses-7'!$1:$1048576,4 + (COLUMN(J9)-1)*2,FALSE),"")=0,"",IFERROR(VLOOKUP($A12,'venda-fornecedor-12-meses-7'!$1:$1048576,4 + (COLUMN(J9)-1)*2,FALSE),""))</f>
        <v/>
      </c>
      <c r="CI12" s="92">
        <f>IF(IFERROR(VLOOKUP($A12,'venda-fornecedor-12-meses-7'!$1:$1048576,4 + (COLUMN(K9)-1)*2,FALSE),"")=0,"",IFERROR(VLOOKUP($A12,'venda-fornecedor-12-meses-7'!$1:$1048576,4 + (COLUMN(K9)-1)*2,FALSE),""))</f>
        <v/>
      </c>
      <c r="CJ12" s="92">
        <f>IF(IFERROR(VLOOKUP($A12,'venda-fornecedor-12-meses-7'!$1:$1048576,4 + (COLUMN(L9)-1)*2,FALSE),"")=0,"",IFERROR(VLOOKUP($A12,'venda-fornecedor-12-meses-7'!$1:$1048576,4 + (COLUMN(L9)-1)*2,FALSE),""))</f>
        <v/>
      </c>
      <c r="CK12" s="93">
        <f>IF(COUNT(BY12:CJ12)=0,"",SUM(BY12:CJ12))</f>
        <v/>
      </c>
      <c r="CL12" s="93">
        <f>IF(COUNT(BY12:CJ12)=0,"",AVERAGE(BY12:CJ12))</f>
        <v/>
      </c>
      <c r="CM12" s="1" t="n"/>
      <c r="CN12" s="94">
        <f>IF(IFERROR(VLOOKUP($A12,'ENTRADA 2023'!$1:$1048576,3 + (COLUMN(A9)-1)*1,FALSE),"")=0,"",IFERROR(VLOOKUP($A12,'ENTRADA 2023'!$1:$1048576,3 + (COLUMN(A9)-1)*1,FALSE),""))</f>
        <v/>
      </c>
      <c r="CO12" s="94">
        <f>IF(IFERROR(VLOOKUP($A12,'ENTRADA 2023'!$1:$1048576,3 + (COLUMN(B9)-1)*1,FALSE),"")=0,"",IFERROR(VLOOKUP($A12,'ENTRADA 2023'!$1:$1048576,3 + (COLUMN(B9)-1)*1,FALSE),""))</f>
        <v/>
      </c>
      <c r="CP12" s="94">
        <f>IF(IFERROR(VLOOKUP($A12,'ENTRADA 2023'!$1:$1048576,3 + (COLUMN(C9)-1)*1,FALSE),"")=0,"",IFERROR(VLOOKUP($A12,'ENTRADA 2023'!$1:$1048576,3 + (COLUMN(C9)-1)*1,FALSE),""))</f>
        <v/>
      </c>
      <c r="CQ12" s="94">
        <f>IF(IFERROR(VLOOKUP($A12,'ENTRADA 2023'!$1:$1048576,3 + (COLUMN(D9)-1)*1,FALSE),"")=0,"",IFERROR(VLOOKUP($A12,'ENTRADA 2023'!$1:$1048576,3 + (COLUMN(D9)-1)*1,FALSE),""))</f>
        <v/>
      </c>
      <c r="CR12" s="94">
        <f>IF(IFERROR(VLOOKUP($A12,'ENTRADA 2023'!$1:$1048576,3 + (COLUMN(E9)-1)*1,FALSE),"")=0,"",IFERROR(VLOOKUP($A12,'ENTRADA 2023'!$1:$1048576,3 + (COLUMN(E9)-1)*1,FALSE),""))</f>
        <v/>
      </c>
      <c r="CS12" s="94">
        <f>IF(IFERROR(VLOOKUP($A12,'ENTRADA 2023'!$1:$1048576,3 + (COLUMN(F9)-1)*1,FALSE),"")=0,"",IFERROR(VLOOKUP($A12,'ENTRADA 2023'!$1:$1048576,3 + (COLUMN(F9)-1)*1,FALSE),""))</f>
        <v/>
      </c>
      <c r="CT12" s="94">
        <f>IF(IFERROR(VLOOKUP($A12,'ENTRADA 2023'!$1:$1048576,3 + (COLUMN(G9)-1)*1,FALSE),"")=0,"",IFERROR(VLOOKUP($A12,'ENTRADA 2023'!$1:$1048576,3 + (COLUMN(G9)-1)*1,FALSE),""))</f>
        <v/>
      </c>
      <c r="CU12" s="94">
        <f>IF(IFERROR(VLOOKUP($A12,'ENTRADA 2023'!$1:$1048576,3 + (COLUMN(H9)-1)*1,FALSE),"")=0,"",IFERROR(VLOOKUP($A12,'ENTRADA 2023'!$1:$1048576,3 + (COLUMN(H9)-1)*1,FALSE),""))</f>
        <v/>
      </c>
      <c r="CV12" s="94">
        <f>IF(IFERROR(VLOOKUP($A12,'ENTRADA 2023'!$1:$1048576,3 + (COLUMN(I9)-1)*1,FALSE),"")=0,"",IFERROR(VLOOKUP($A12,'ENTRADA 2023'!$1:$1048576,3 + (COLUMN(I9)-1)*1,FALSE),""))</f>
        <v/>
      </c>
      <c r="CW12" s="94">
        <f>IF(IFERROR(VLOOKUP($A12,'ENTRADA 2023'!$1:$1048576,3 + (COLUMN(J9)-1)*1,FALSE),"")=0,"",IFERROR(VLOOKUP($A12,'ENTRADA 2023'!$1:$1048576,3 + (COLUMN(J9)-1)*1,FALSE),""))</f>
        <v/>
      </c>
      <c r="CX12" s="94">
        <f>IF(IFERROR(VLOOKUP($A12,'ENTRADA 2023'!$1:$1048576,3 + (COLUMN(K9)-1)*1,FALSE),"")=0,"",IFERROR(VLOOKUP($A12,'ENTRADA 2023'!$1:$1048576,3 + (COLUMN(K9)-1)*1,FALSE),""))</f>
        <v/>
      </c>
      <c r="CY12" s="94">
        <f>IF(IFERROR(VLOOKUP($A12,'ENTRADA 2023'!$1:$1048576,3 + (COLUMN(L9)-1)*1,FALSE),"")=0,"",IFERROR(VLOOKUP($A12,'ENTRADA 2023'!$1:$1048576,3 + (COLUMN(L9)-1)*1,FALSE),""))</f>
        <v/>
      </c>
      <c r="CZ12" s="95">
        <f>IF(COUNT(CN12:CY12)=0,"",SUM(CN12:CY12))</f>
        <v/>
      </c>
      <c r="DA12" s="94">
        <f>IF(IFERROR(VLOOKUP($A12,'ENTRADA 2024'!$1:$1048576,3 + (COLUMN(A9)-1)*1,FALSE),"")=0,"",IFERROR(VLOOKUP($A12,'ENTRADA 2024'!$1:$1048576,3 + (COLUMN(A9)-1)*1,FALSE),""))</f>
        <v/>
      </c>
      <c r="DB12" s="94">
        <f>IF(IFERROR(VLOOKUP($A12,'ENTRADA 2024'!$1:$1048576,3 + (COLUMN(B9)-1)*1,FALSE),"")=0,"",IFERROR(VLOOKUP($A12,'ENTRADA 2024'!$1:$1048576,3 + (COLUMN(B9)-1)*1,FALSE),""))</f>
        <v/>
      </c>
      <c r="DC12" s="94">
        <f>IF(IFERROR(VLOOKUP($A12,'ENTRADA 2024'!$1:$1048576,3 + (COLUMN(C9)-1)*1,FALSE),"")=0,"",IFERROR(VLOOKUP($A12,'ENTRADA 2024'!$1:$1048576,3 + (COLUMN(C9)-1)*1,FALSE),""))</f>
        <v/>
      </c>
      <c r="DD12" s="94">
        <f>IF(IFERROR(VLOOKUP($A12,'ENTRADA 2024'!$1:$1048576,3 + (COLUMN(D9)-1)*1,FALSE),"")=0,"",IFERROR(VLOOKUP($A12,'ENTRADA 2024'!$1:$1048576,3 + (COLUMN(D9)-1)*1,FALSE),""))</f>
        <v/>
      </c>
      <c r="DE12" s="94">
        <f>IF(IFERROR(VLOOKUP($A12,'ENTRADA 2024'!$1:$1048576,3 + (COLUMN(E9)-1)*1,FALSE),"")=0,"",IFERROR(VLOOKUP($A12,'ENTRADA 2024'!$1:$1048576,3 + (COLUMN(E9)-1)*1,FALSE),""))</f>
        <v/>
      </c>
      <c r="DF12" s="94">
        <f>IF(IFERROR(VLOOKUP($A12,'ENTRADA 2024'!$1:$1048576,3 + (COLUMN(F9)-1)*1,FALSE),"")=0,"",IFERROR(VLOOKUP($A12,'ENTRADA 2024'!$1:$1048576,3 + (COLUMN(F9)-1)*1,FALSE),""))</f>
        <v/>
      </c>
      <c r="DG12" s="94">
        <f>IF(IFERROR(VLOOKUP($A12,'ENTRADA 2024'!$1:$1048576,3 + (COLUMN(G9)-1)*1,FALSE),"")=0,"",IFERROR(VLOOKUP($A12,'ENTRADA 2024'!$1:$1048576,3 + (COLUMN(G9)-1)*1,FALSE),""))</f>
        <v/>
      </c>
      <c r="DH12" s="94">
        <f>IF(IFERROR(VLOOKUP($A12,'ENTRADA 2024'!$1:$1048576,3 + (COLUMN(H9)-1)*1,FALSE),"")=0,"",IFERROR(VLOOKUP($A12,'ENTRADA 2024'!$1:$1048576,3 + (COLUMN(H9)-1)*1,FALSE),""))</f>
        <v/>
      </c>
      <c r="DI12" s="94">
        <f>IF(IFERROR(VLOOKUP($A12,'ENTRADA 2024'!$1:$1048576,3 + (COLUMN(I9)-1)*1,FALSE),"")=0,"",IFERROR(VLOOKUP($A12,'ENTRADA 2024'!$1:$1048576,3 + (COLUMN(I9)-1)*1,FALSE),""))</f>
        <v/>
      </c>
      <c r="DJ12" s="94">
        <f>IF(IFERROR(VLOOKUP($A12,'ENTRADA 2024'!$1:$1048576,3 + (COLUMN(J9)-1)*1,FALSE),"")=0,"",IFERROR(VLOOKUP($A12,'ENTRADA 2024'!$1:$1048576,3 + (COLUMN(J9)-1)*1,FALSE),""))</f>
        <v/>
      </c>
      <c r="DK12" s="94">
        <f>IF(IFERROR(VLOOKUP($A12,'ENTRADA 2024'!$1:$1048576,3 + (COLUMN(K9)-1)*1,FALSE),"")=0,"",IFERROR(VLOOKUP($A12,'ENTRADA 2024'!$1:$1048576,3 + (COLUMN(K9)-1)*1,FALSE),""))</f>
        <v/>
      </c>
      <c r="DL12" s="94">
        <f>IF(IFERROR(VLOOKUP($A12,'ENTRADA 2024'!$1:$1048576,3 + (COLUMN(L9)-1)*1,FALSE),"")=0,"",IFERROR(VLOOKUP($A12,'ENTRADA 2024'!$1:$1048576,3 + (COLUMN(L9)-1)*1,FALSE),""))</f>
        <v/>
      </c>
      <c r="DM12" s="95">
        <f>IF(COUNT(DA12:DL12)=0,"",SUM(DA12:DL12))</f>
        <v/>
      </c>
      <c r="DN12" s="94">
        <f>IF(IFERROR(VLOOKUP($A12,'ENTRADA 2025'!$1:$1048576,3 + (COLUMN(A9)-1)*1,FALSE),"")=0,"",IFERROR(VLOOKUP($A12,'ENTRADA 2025'!$1:$1048576,3 + (COLUMN(A9)-1)*1,FALSE),""))</f>
        <v/>
      </c>
      <c r="DO12" s="94">
        <f>IF(IFERROR(VLOOKUP($A12,'ENTRADA 2025'!$1:$1048576,3 + (COLUMN(B9)-1)*1,FALSE),"")=0,"",IFERROR(VLOOKUP($A12,'ENTRADA 2025'!$1:$1048576,3 + (COLUMN(B9)-1)*1,FALSE),""))</f>
        <v/>
      </c>
      <c r="DP12" s="94">
        <f>IF(IFERROR(VLOOKUP($A12,'ENTRADA 2025'!$1:$1048576,3 + (COLUMN(C9)-1)*1,FALSE),"")=0,"",IFERROR(VLOOKUP($A12,'ENTRADA 2025'!$1:$1048576,3 + (COLUMN(C9)-1)*1,FALSE),""))</f>
        <v/>
      </c>
      <c r="DQ12" s="94">
        <f>IF(IFERROR(VLOOKUP($A12,'ENTRADA 2025'!$1:$1048576,3 + (COLUMN(D9)-1)*1,FALSE),"")=0,"",IFERROR(VLOOKUP($A12,'ENTRADA 2025'!$1:$1048576,3 + (COLUMN(D9)-1)*1,FALSE),""))</f>
        <v/>
      </c>
      <c r="DR12" s="94">
        <f>IF(IFERROR(VLOOKUP($A12,'ENTRADA 2025'!$1:$1048576,3 + (COLUMN(E9)-1)*1,FALSE),"")=0,"",IFERROR(VLOOKUP($A12,'ENTRADA 2025'!$1:$1048576,3 + (COLUMN(E9)-1)*1,FALSE),""))</f>
        <v/>
      </c>
      <c r="DS12" s="94">
        <f>IF(IFERROR(VLOOKUP($A12,'ENTRADA 2025'!$1:$1048576,3 + (COLUMN(F9)-1)*1,FALSE),"")=0,"",IFERROR(VLOOKUP($A12,'ENTRADA 2025'!$1:$1048576,3 + (COLUMN(F9)-1)*1,FALSE),""))</f>
        <v/>
      </c>
      <c r="DT12" s="94">
        <f>IF(IFERROR(VLOOKUP($A12,'ENTRADA 2025'!$1:$1048576,3 + (COLUMN(G9)-1)*1,FALSE),"")=0,"",IFERROR(VLOOKUP($A12,'ENTRADA 2025'!$1:$1048576,3 + (COLUMN(G9)-1)*1,FALSE),""))</f>
        <v/>
      </c>
      <c r="DU12" s="94">
        <f>IF(IFERROR(VLOOKUP($A12,'ENTRADA 2025'!$1:$1048576,3 + (COLUMN(H9)-1)*1,FALSE),"")=0,"",IFERROR(VLOOKUP($A12,'ENTRADA 2025'!$1:$1048576,3 + (COLUMN(H9)-1)*1,FALSE),""))</f>
        <v/>
      </c>
      <c r="DV12" s="94">
        <f>IF(IFERROR(VLOOKUP($A12,'ENTRADA 2025'!$1:$1048576,3 + (COLUMN(I9)-1)*1,FALSE),"")=0,"",IFERROR(VLOOKUP($A12,'ENTRADA 2025'!$1:$1048576,3 + (COLUMN(I9)-1)*1,FALSE),""))</f>
        <v/>
      </c>
      <c r="DW12" s="94">
        <f>IF(IFERROR(VLOOKUP($A12,'ENTRADA 2025'!$1:$1048576,3 + (COLUMN(J9)-1)*1,FALSE),"")=0,"",IFERROR(VLOOKUP($A12,'ENTRADA 2025'!$1:$1048576,3 + (COLUMN(J9)-1)*1,FALSE),""))</f>
        <v/>
      </c>
      <c r="DX12" s="94">
        <f>IF(IFERROR(VLOOKUP($A12,'ENTRADA 2025'!$1:$1048576,3 + (COLUMN(K9)-1)*1,FALSE),"")=0,"",IFERROR(VLOOKUP($A12,'ENTRADA 2025'!$1:$1048576,3 + (COLUMN(K9)-1)*1,FALSE),""))</f>
        <v/>
      </c>
      <c r="DY12" s="94">
        <f>IF(IFERROR(VLOOKUP($A12,'ENTRADA 2025'!$1:$1048576,3 + (COLUMN(L9)-1)*1,FALSE),"")=0,"",IFERROR(VLOOKUP($A12,'ENTRADA 2025'!$1:$1048576,3 + (COLUMN(L9)-1)*1,FALSE),""))</f>
        <v/>
      </c>
      <c r="DZ12" s="95">
        <f>IF(COUNT(DN12:DY12)=0,"",SUM(DN12:DY12))</f>
        <v/>
      </c>
      <c r="EA12" s="94">
        <f>IF(IFERROR(VLOOKUP($A12,'entrada-fornecedor-12-meses-7'!$1:$1048576,3 + (COLUMN(A9)-1)*1,FALSE),"")=0,"",IFERROR(VLOOKUP($A12,'entrada-fornecedor-12-meses-7'!$1:$1048576,3 + (COLUMN(A9)-1)*1,FALSE),""))</f>
        <v/>
      </c>
      <c r="EB12" s="94">
        <f>IF(IFERROR(VLOOKUP($A12,'entrada-fornecedor-12-meses-7'!$1:$1048576,3 + (COLUMN(B9)-1)*1,FALSE),"")=0,"",IFERROR(VLOOKUP($A12,'entrada-fornecedor-12-meses-7'!$1:$1048576,3 + (COLUMN(B9)-1)*1,FALSE),""))</f>
        <v/>
      </c>
      <c r="EC12" s="94">
        <f>IF(IFERROR(VLOOKUP($A12,'entrada-fornecedor-12-meses-7'!$1:$1048576,3 + (COLUMN(C9)-1)*1,FALSE),"")=0,"",IFERROR(VLOOKUP($A12,'entrada-fornecedor-12-meses-7'!$1:$1048576,3 + (COLUMN(C9)-1)*1,FALSE),""))</f>
        <v/>
      </c>
      <c r="ED12" s="94">
        <f>IF(IFERROR(VLOOKUP($A12,'entrada-fornecedor-12-meses-7'!$1:$1048576,3 + (COLUMN(D9)-1)*1,FALSE),"")=0,"",IFERROR(VLOOKUP($A12,'entrada-fornecedor-12-meses-7'!$1:$1048576,3 + (COLUMN(D9)-1)*1,FALSE),""))</f>
        <v/>
      </c>
      <c r="EE12" s="94">
        <f>IF(IFERROR(VLOOKUP($A12,'entrada-fornecedor-12-meses-7'!$1:$1048576,3 + (COLUMN(E9)-1)*1,FALSE),"")=0,"",IFERROR(VLOOKUP($A12,'entrada-fornecedor-12-meses-7'!$1:$1048576,3 + (COLUMN(E9)-1)*1,FALSE),""))</f>
        <v/>
      </c>
      <c r="EF12" s="94">
        <f>IF(IFERROR(VLOOKUP($A12,'entrada-fornecedor-12-meses-7'!$1:$1048576,3 + (COLUMN(F9)-1)*1,FALSE),"")=0,"",IFERROR(VLOOKUP($A12,'entrada-fornecedor-12-meses-7'!$1:$1048576,3 + (COLUMN(F9)-1)*1,FALSE),""))</f>
        <v/>
      </c>
      <c r="EG12" s="94">
        <f>IF(IFERROR(VLOOKUP($A12,'entrada-fornecedor-12-meses-7'!$1:$1048576,3 + (COLUMN(G9)-1)*1,FALSE),"")=0,"",IFERROR(VLOOKUP($A12,'entrada-fornecedor-12-meses-7'!$1:$1048576,3 + (COLUMN(G9)-1)*1,FALSE),""))</f>
        <v/>
      </c>
      <c r="EH12" s="94">
        <f>IF(IFERROR(VLOOKUP($A12,'entrada-fornecedor-12-meses-7'!$1:$1048576,3 + (COLUMN(H9)-1)*1,FALSE),"")=0,"",IFERROR(VLOOKUP($A12,'entrada-fornecedor-12-meses-7'!$1:$1048576,3 + (COLUMN(H9)-1)*1,FALSE),""))</f>
        <v/>
      </c>
      <c r="EI12" s="94">
        <f>IF(IFERROR(VLOOKUP($A12,'entrada-fornecedor-12-meses-7'!$1:$1048576,3 + (COLUMN(I9)-1)*1,FALSE),"")=0,"",IFERROR(VLOOKUP($A12,'entrada-fornecedor-12-meses-7'!$1:$1048576,3 + (COLUMN(I9)-1)*1,FALSE),""))</f>
        <v/>
      </c>
      <c r="EJ12" s="94">
        <f>IF(IFERROR(VLOOKUP($A12,'entrada-fornecedor-12-meses-7'!$1:$1048576,3 + (COLUMN(J9)-1)*1,FALSE),"")=0,"",IFERROR(VLOOKUP($A12,'entrada-fornecedor-12-meses-7'!$1:$1048576,3 + (COLUMN(J9)-1)*1,FALSE),""))</f>
        <v/>
      </c>
      <c r="EK12" s="94">
        <f>IF(IFERROR(VLOOKUP($A12,'entrada-fornecedor-12-meses-7'!$1:$1048576,3 + (COLUMN(K9)-1)*1,FALSE),"")=0,"",IFERROR(VLOOKUP($A12,'entrada-fornecedor-12-meses-7'!$1:$1048576,3 + (COLUMN(K9)-1)*1,FALSE),""))</f>
        <v/>
      </c>
      <c r="EL12" s="94">
        <f>IF(IFERROR(VLOOKUP($A12,'entrada-fornecedor-12-meses-7'!$1:$1048576,3 + (COLUMN(L9)-1)*1,FALSE),"")=0,"",IFERROR(VLOOKUP($A12,'entrada-fornecedor-12-meses-7'!$1:$1048576,3 + (COLUMN(L9)-1)*1,FALSE),""))</f>
        <v/>
      </c>
      <c r="EM12" s="95">
        <f>IF(COUNT(EA12:EL12)=0,"",SUM(EA12:EL12))</f>
        <v/>
      </c>
      <c r="EN12" s="1" t="n"/>
      <c r="EO12" s="96">
        <f>IFERROR(AVERAGEIF('lead-time-compras-7'!B:B,A12,'lead-time-compras-7'!S:S),"")</f>
        <v/>
      </c>
      <c r="EP12" s="96">
        <f>IFERROR(
  AVERAGEIFS(
    'notas-fiscais-entrada-830-7'!H:H,
    'notas-fiscais-entrada-830-7'!O:O, A12,
    'notas-fiscais-entrada-830-7'!E:E, $B$1
  ),
""
)</f>
        <v/>
      </c>
      <c r="EQ12" s="96">
        <f>IFERROR(AVERAGEIF('lead-time-compras-7'!B:B,A12,'lead-time-compras-7'!Q:Q),"")</f>
        <v/>
      </c>
      <c r="ER12" s="97">
        <f>SUMIF('fornecedor-saldo-receber-7'!A:A, A12, 'fornecedor-saldo-receber-7'!L:L)</f>
        <v/>
      </c>
      <c r="ES12" s="97">
        <f>SUMIF('fornecedor-verba-aplicar-7'!A:A, A12, 'fornecedor-verba-aplicar-7'!D:D)</f>
        <v/>
      </c>
      <c r="ET12" s="1" t="n"/>
      <c r="EU12" s="52">
        <f>SUMIF('ANALISE PRODUTO'!F:F, A12, 'ANALISE PRODUTO'!BN:BN)</f>
        <v/>
      </c>
      <c r="EV12" s="52">
        <f>SUMIF('ANALISE PRODUTO'!F:F, A12, 'ANALISE PRODUTO'!BO:BO)</f>
        <v/>
      </c>
      <c r="EW12" s="52">
        <f>SUMIF('ANALISE PRODUTO'!F:F, A12, 'ANALISE PRODUTO'!BP:BP)</f>
        <v/>
      </c>
      <c r="EX12" s="52">
        <f>SUMIF('ANALISE PRODUTO'!F:F, A12, 'ANALISE PRODUTO'!BQ:BQ)</f>
        <v/>
      </c>
      <c r="EY12" s="52">
        <f>SUMIF('ANALISE PRODUTO'!F:F, A12, 'ANALISE PRODUTO'!BR:BR)</f>
        <v/>
      </c>
      <c r="EZ12" s="53">
        <f>SUMIF('ANALISE PRODUTO'!F:F, A12, 'ANALISE PRODUTO'!BS:BS)</f>
        <v/>
      </c>
      <c r="FA12" s="53">
        <f>SUMIF('ANALISE PRODUTO'!F:F, A12, 'ANALISE PRODUTO'!BT:BT)</f>
        <v/>
      </c>
      <c r="FB12" s="53">
        <f>SUMIF('ANALISE PRODUTO'!F:F, A12, 'ANALISE PRODUTO'!BU:BU)</f>
        <v/>
      </c>
      <c r="FC12" s="53">
        <f>SUMIF('ANALISE PRODUTO'!F:F, A12, 'ANALISE PRODUTO'!BV:BV)</f>
        <v/>
      </c>
      <c r="FD12" s="53">
        <f>SUMIF('ANALISE PRODUTO'!F:F, A12, 'ANALISE PRODUTO'!BW:BW)</f>
        <v/>
      </c>
      <c r="FE12" s="41">
        <f>SUMIF('ANALISE PRODUTO'!F:F, A12, 'ANALISE PRODUTO'!CB:CB)</f>
        <v/>
      </c>
      <c r="FF12" s="41">
        <f>SUMIF('ANALISE PRODUTO'!F:F, A12, 'ANALISE PRODUTO'!CC:CC)</f>
        <v/>
      </c>
      <c r="FG12" s="1" t="n"/>
      <c r="FH12" s="45">
        <f>IF(IFERROR(VLOOKUP($A12,'VENDA 2023'!$1:$1048576,4 + (COLUMN(A9)-1)*2,FALSE),"")=0,"",IFERROR(VLOOKUP($A12,'VENDA 2023'!$1:$1048576,4 + (COLUMN(A9)-1)*2,FALSE),""))</f>
        <v/>
      </c>
      <c r="FI12" s="45">
        <f>IF(IFERROR(VLOOKUP($A12,'VENDA 2023'!$1:$1048576,4 + (COLUMN(B9)-1)*2,FALSE),"")=0,"",IFERROR(VLOOKUP($A12,'VENDA 2023'!$1:$1048576,4 + (COLUMN(B9)-1)*2,FALSE),""))</f>
        <v/>
      </c>
      <c r="FJ12" s="45">
        <f>IF(IFERROR(VLOOKUP($A12,'VENDA 2023'!$1:$1048576,4 + (COLUMN(C9)-1)*2,FALSE),"")=0,"",IFERROR(VLOOKUP($A12,'VENDA 2023'!$1:$1048576,4 + (COLUMN(C9)-1)*2,FALSE),""))</f>
        <v/>
      </c>
      <c r="FK12" s="45">
        <f>IF(IFERROR(VLOOKUP($A12,'VENDA 2023'!$1:$1048576,4 + (COLUMN(D9)-1)*2,FALSE),"")=0,"",IFERROR(VLOOKUP($A12,'VENDA 2023'!$1:$1048576,4 + (COLUMN(D9)-1)*2,FALSE),""))</f>
        <v/>
      </c>
      <c r="FL12" s="45">
        <f>IF(IFERROR(VLOOKUP($A12,'VENDA 2023'!$1:$1048576,4 + (COLUMN(E9)-1)*2,FALSE),"")=0,"",IFERROR(VLOOKUP($A12,'VENDA 2023'!$1:$1048576,4 + (COLUMN(E9)-1)*2,FALSE),""))</f>
        <v/>
      </c>
      <c r="FM12" s="45">
        <f>IF(IFERROR(VLOOKUP($A12,'VENDA 2023'!$1:$1048576,4 + (COLUMN(F9)-1)*2,FALSE),"")=0,"",IFERROR(VLOOKUP($A12,'VENDA 2023'!$1:$1048576,4 + (COLUMN(F9)-1)*2,FALSE),""))</f>
        <v/>
      </c>
      <c r="FN12" s="45">
        <f>IF(IFERROR(VLOOKUP($A12,'VENDA 2023'!$1:$1048576,4 + (COLUMN(G9)-1)*2,FALSE),"")=0,"",IFERROR(VLOOKUP($A12,'VENDA 2023'!$1:$1048576,4 + (COLUMN(G9)-1)*2,FALSE),""))</f>
        <v/>
      </c>
      <c r="FO12" s="45">
        <f>IF(IFERROR(VLOOKUP($A12,'VENDA 2023'!$1:$1048576,4 + (COLUMN(H9)-1)*2,FALSE),"")=0,"",IFERROR(VLOOKUP($A12,'VENDA 2023'!$1:$1048576,4 + (COLUMN(H9)-1)*2,FALSE),""))</f>
        <v/>
      </c>
      <c r="FP12" s="45">
        <f>IF(IFERROR(VLOOKUP($A12,'VENDA 2023'!$1:$1048576,4 + (COLUMN(I9)-1)*2,FALSE),"")=0,"",IFERROR(VLOOKUP($A12,'VENDA 2023'!$1:$1048576,4 + (COLUMN(I9)-1)*2,FALSE),""))</f>
        <v/>
      </c>
      <c r="FQ12" s="45">
        <f>IF(IFERROR(VLOOKUP($A12,'VENDA 2023'!$1:$1048576,4 + (COLUMN(J9)-1)*2,FALSE),"")=0,"",IFERROR(VLOOKUP($A12,'VENDA 2023'!$1:$1048576,4 + (COLUMN(J9)-1)*2,FALSE),""))</f>
        <v/>
      </c>
      <c r="FR12" s="45">
        <f>IF(IFERROR(VLOOKUP($A12,'VENDA 2023'!$1:$1048576,4 + (COLUMN(K9)-1)*2,FALSE),"")=0,"",IFERROR(VLOOKUP($A12,'VENDA 2023'!$1:$1048576,4 + (COLUMN(K9)-1)*2,FALSE),""))</f>
        <v/>
      </c>
      <c r="FS12" s="45">
        <f>IF(IFERROR(VLOOKUP($A12,'VENDA 2023'!$1:$1048576,4 + (COLUMN(L9)-1)*2,FALSE),"")=0,"",IFERROR(VLOOKUP($A12,'VENDA 2023'!$1:$1048576,4 + (COLUMN(L9)-1)*2,FALSE),""))</f>
        <v/>
      </c>
      <c r="FT12" s="12">
        <f>IF(COUNT(FH12:FS12)=0,"",SUM(FH12:FS12))</f>
        <v/>
      </c>
      <c r="FU12" s="45">
        <f>IF(IFERROR(VLOOKUP($A12,'VENDA 2024'!$1:$1048576,4 + (COLUMN(A9)-1)*2,FALSE),"")=0,"",IFERROR(VLOOKUP($A12,'VENDA 2024'!$1:$1048576,4 + (COLUMN(A9)-1)*2,FALSE),""))</f>
        <v/>
      </c>
      <c r="FV12" s="45">
        <f>IF(IFERROR(VLOOKUP($A12,'VENDA 2024'!$1:$1048576,4 + (COLUMN(B9)-1)*2,FALSE),"")=0,"",IFERROR(VLOOKUP($A12,'VENDA 2024'!$1:$1048576,4 + (COLUMN(B9)-1)*2,FALSE),""))</f>
        <v/>
      </c>
      <c r="FW12" s="45">
        <f>IF(IFERROR(VLOOKUP($A12,'VENDA 2024'!$1:$1048576,4 + (COLUMN(C9)-1)*2,FALSE),"")=0,"",IFERROR(VLOOKUP($A12,'VENDA 2024'!$1:$1048576,4 + (COLUMN(C9)-1)*2,FALSE),""))</f>
        <v/>
      </c>
      <c r="FX12" s="45">
        <f>IF(IFERROR(VLOOKUP($A12,'VENDA 2024'!$1:$1048576,4 + (COLUMN(D9)-1)*2,FALSE),"")=0,"",IFERROR(VLOOKUP($A12,'VENDA 2024'!$1:$1048576,4 + (COLUMN(D9)-1)*2,FALSE),""))</f>
        <v/>
      </c>
      <c r="FY12" s="45">
        <f>IF(IFERROR(VLOOKUP($A12,'VENDA 2024'!$1:$1048576,4 + (COLUMN(E9)-1)*2,FALSE),"")=0,"",IFERROR(VLOOKUP($A12,'VENDA 2024'!$1:$1048576,4 + (COLUMN(E9)-1)*2,FALSE),""))</f>
        <v/>
      </c>
      <c r="FZ12" s="45">
        <f>IF(IFERROR(VLOOKUP($A12,'VENDA 2024'!$1:$1048576,4 + (COLUMN(F9)-1)*2,FALSE),"")=0,"",IFERROR(VLOOKUP($A12,'VENDA 2024'!$1:$1048576,4 + (COLUMN(F9)-1)*2,FALSE),""))</f>
        <v/>
      </c>
      <c r="GA12" s="45">
        <f>IF(IFERROR(VLOOKUP($A12,'VENDA 2024'!$1:$1048576,4 + (COLUMN(G9)-1)*2,FALSE),"")=0,"",IFERROR(VLOOKUP($A12,'VENDA 2024'!$1:$1048576,4 + (COLUMN(G9)-1)*2,FALSE),""))</f>
        <v/>
      </c>
      <c r="GB12" s="45">
        <f>IF(IFERROR(VLOOKUP($A12,'VENDA 2024'!$1:$1048576,4 + (COLUMN(H9)-1)*2,FALSE),"")=0,"",IFERROR(VLOOKUP($A12,'VENDA 2024'!$1:$1048576,4 + (COLUMN(H9)-1)*2,FALSE),""))</f>
        <v/>
      </c>
      <c r="GC12" s="45">
        <f>IF(IFERROR(VLOOKUP($A12,'VENDA 2024'!$1:$1048576,4 + (COLUMN(I9)-1)*2,FALSE),"")=0,"",IFERROR(VLOOKUP($A12,'VENDA 2024'!$1:$1048576,4 + (COLUMN(I9)-1)*2,FALSE),""))</f>
        <v/>
      </c>
      <c r="GD12" s="45">
        <f>IF(IFERROR(VLOOKUP($A12,'VENDA 2024'!$1:$1048576,4 + (COLUMN(J9)-1)*2,FALSE),"")=0,"",IFERROR(VLOOKUP($A12,'VENDA 2024'!$1:$1048576,4 + (COLUMN(J9)-1)*2,FALSE),""))</f>
        <v/>
      </c>
      <c r="GE12" s="45">
        <f>IF(IFERROR(VLOOKUP($A12,'VENDA 2024'!$1:$1048576,4 + (COLUMN(K9)-1)*2,FALSE),"")=0,"",IFERROR(VLOOKUP($A12,'VENDA 2024'!$1:$1048576,4 + (COLUMN(K9)-1)*2,FALSE),""))</f>
        <v/>
      </c>
      <c r="GF12" s="45">
        <f>IF(IFERROR(VLOOKUP($A12,'VENDA 2024'!$1:$1048576,4 + (COLUMN(L9)-1)*2,FALSE),"")=0,"",IFERROR(VLOOKUP($A12,'VENDA 2024'!$1:$1048576,4 + (COLUMN(L9)-1)*2,FALSE),""))</f>
        <v/>
      </c>
      <c r="GG12" s="12">
        <f>IF(COUNT(FU12:GF12)=0,"",SUM(FU12:GF12))</f>
        <v/>
      </c>
      <c r="GH12" s="45">
        <f>IF(IFERROR(VLOOKUP($A12,'venda-fornecedor-12-meses-7'!$1:$1048576,5 + (COLUMN(A9)-1)*2,FALSE),"")=0,"",IFERROR(VLOOKUP($A12,'venda-fornecedor-12-meses-7'!$1:$1048576,5 + (COLUMN(A9)-1)*2,FALSE),""))</f>
        <v/>
      </c>
      <c r="GI12" s="45">
        <f>IF(IFERROR(VLOOKUP($A12,'venda-fornecedor-12-meses-7'!$1:$1048576,5 + (COLUMN(B9)-1)*2,FALSE),"")=0,"",IFERROR(VLOOKUP($A12,'venda-fornecedor-12-meses-7'!$1:$1048576,5 + (COLUMN(B9)-1)*2,FALSE),""))</f>
        <v/>
      </c>
      <c r="GJ12" s="45">
        <f>IF(IFERROR(VLOOKUP($A12,'venda-fornecedor-12-meses-7'!$1:$1048576,5 + (COLUMN(C9)-1)*2,FALSE),"")=0,"",IFERROR(VLOOKUP($A12,'venda-fornecedor-12-meses-7'!$1:$1048576,5 + (COLUMN(C9)-1)*2,FALSE),""))</f>
        <v/>
      </c>
      <c r="GK12" s="45">
        <f>IF(IFERROR(VLOOKUP($A12,'venda-fornecedor-12-meses-7'!$1:$1048576,5 + (COLUMN(D9)-1)*2,FALSE),"")=0,"",IFERROR(VLOOKUP($A12,'venda-fornecedor-12-meses-7'!$1:$1048576,5 + (COLUMN(D9)-1)*2,FALSE),""))</f>
        <v/>
      </c>
      <c r="GL12" s="45">
        <f>IF(IFERROR(VLOOKUP($A12,'venda-fornecedor-12-meses-7'!$1:$1048576,5 + (COLUMN(E9)-1)*2,FALSE),"")=0,"",IFERROR(VLOOKUP($A12,'venda-fornecedor-12-meses-7'!$1:$1048576,5 + (COLUMN(E9)-1)*2,FALSE),""))</f>
        <v/>
      </c>
      <c r="GM12" s="45">
        <f>IF(IFERROR(VLOOKUP($A12,'venda-fornecedor-12-meses-7'!$1:$1048576,5 + (COLUMN(F9)-1)*2,FALSE),"")=0,"",IFERROR(VLOOKUP($A12,'venda-fornecedor-12-meses-7'!$1:$1048576,5 + (COLUMN(F9)-1)*2,FALSE),""))</f>
        <v/>
      </c>
      <c r="GN12" s="45">
        <f>IF(IFERROR(VLOOKUP($A12,'venda-fornecedor-12-meses-7'!$1:$1048576,5 + (COLUMN(G9)-1)*2,FALSE),"")=0,"",IFERROR(VLOOKUP($A12,'venda-fornecedor-12-meses-7'!$1:$1048576,5 + (COLUMN(G9)-1)*2,FALSE),""))</f>
        <v/>
      </c>
      <c r="GO12" s="45">
        <f>IF(IFERROR(VLOOKUP($A12,'venda-fornecedor-12-meses-7'!$1:$1048576,5 + (COLUMN(H9)-1)*2,FALSE),"")=0,"",IFERROR(VLOOKUP($A12,'venda-fornecedor-12-meses-7'!$1:$1048576,5 + (COLUMN(H9)-1)*2,FALSE),""))</f>
        <v/>
      </c>
      <c r="GP12" s="45">
        <f>IF(IFERROR(VLOOKUP($A12,'venda-fornecedor-12-meses-7'!$1:$1048576,5 + (COLUMN(I9)-1)*2,FALSE),"")=0,"",IFERROR(VLOOKUP($A12,'venda-fornecedor-12-meses-7'!$1:$1048576,5 + (COLUMN(I9)-1)*2,FALSE),""))</f>
        <v/>
      </c>
      <c r="GQ12" s="45">
        <f>IF(IFERROR(VLOOKUP($A12,'venda-fornecedor-12-meses-7'!$1:$1048576,5 + (COLUMN(J9)-1)*2,FALSE),"")=0,"",IFERROR(VLOOKUP($A12,'venda-fornecedor-12-meses-7'!$1:$1048576,5 + (COLUMN(J9)-1)*2,FALSE),""))</f>
        <v/>
      </c>
      <c r="GR12" s="45">
        <f>IF(IFERROR(VLOOKUP($A12,'venda-fornecedor-12-meses-7'!$1:$1048576,5 + (COLUMN(K9)-1)*2,FALSE),"")=0,"",IFERROR(VLOOKUP($A12,'venda-fornecedor-12-meses-7'!$1:$1048576,5 + (COLUMN(K9)-1)*2,FALSE),""))</f>
        <v/>
      </c>
      <c r="GS12" s="45">
        <f>IF(IFERROR(VLOOKUP($A12,'venda-fornecedor-12-meses-7'!$1:$1048576,5 + (COLUMN(L9)-1)*2,FALSE),"")=0,"",IFERROR(VLOOKUP($A12,'venda-fornecedor-12-meses-7'!$1:$1048576,5 + (COLUMN(L9)-1)*2,FALSE),""))</f>
        <v/>
      </c>
      <c r="GT12" s="12">
        <f>IF(COUNT(GH12:GS12)=0,"",SUM(GH12:GS12))</f>
        <v/>
      </c>
    </row>
    <row r="13">
      <c r="A13" s="85" t="n">
        <v>139</v>
      </c>
      <c r="B13" s="85">
        <f>VLOOKUP(A13,'FORNECEDORES X COMPRADOR'!$A:$D,4,0)</f>
        <v/>
      </c>
      <c r="C13" s="85">
        <f>VLOOKUP(A13,'FORNECEDORES X COMPRADOR'!$A:$E,5,0)</f>
        <v/>
      </c>
      <c r="D13" s="40">
        <f>IFERROR(AVERAGEIF('ANALISE PRODUTO'!F:F,A13,'ANALISE PRODUTO'!BE:BE),"")</f>
        <v/>
      </c>
      <c r="E13" s="40">
        <f>IFERROR(AVERAGEIF('ANALISE PRODUTO'!F:F,A13,'ANALISE PRODUTO'!BF:BF),"")</f>
        <v/>
      </c>
      <c r="F13" s="47">
        <f t="array" ref="F13">IFERROR(
  IF(
    SUMPRODUCT(
      IFERROR(--('ANALISE PRODUTO'!$F$3:$F$10000=A13),0) *
      IFERROR(--'ANALISE PRODUTO'!$AJ$3:$AJ$10000,0)
    )=0,
    "",
    SUMPRODUCT(
      IFERROR(--('ANALISE PRODUTO'!$F$3:$F$10000=A13),0) *
      IFERROR(--'ANALISE PRODUTO'!$AN$3:$AN$10000,0)
    ) /
    SUMPRODUCT(
      IFERROR(--('ANALISE PRODUTO'!$F$3:$F$10000=A13),0) *
      IFERROR(--'ANALISE PRODUTO'!$AJ$3:$AJ$10000,0)
    )
  ),
  ""
)</f>
        <v/>
      </c>
      <c r="G13" s="47">
        <f t="array" ref="G13">IFERROR(
  IF(
    SUMPRODUCT(
      IFERROR(--('ANALISE PRODUTO'!$F$3:$F$10000=A13),0) *
      IFERROR(--'ANALISE PRODUTO'!$AJ$3:$AJ$10000,0)
    )=0,
    "",
    SUMPRODUCT(
      IFERROR(--('ANALISE PRODUTO'!$F$3:$F$10000=A13),0) *
      IFERROR(--'ANALISE PRODUTO'!$AO$3:$AO$10000,0)
    ) /
    SUMPRODUCT(
      IFERROR(--('ANALISE PRODUTO'!$F$3:$F$10000=A13),0) *
      IFERROR(--'ANALISE PRODUTO'!$AJ$3:$AJ$10000,0)
    )
  ),
  ""
)</f>
        <v/>
      </c>
      <c r="H13" s="86" t="n">
        <v>60</v>
      </c>
      <c r="I13" s="86" t="n">
        <v>90</v>
      </c>
      <c r="J13" s="87">
        <f>SUMIF('ANALISE PRODUTO'!F:F, A13, 'ANALISE PRODUTO'!AP:AP)</f>
        <v/>
      </c>
      <c r="K13" s="88">
        <f>SUMIF('ANALISE PRODUTO'!F:F, A13, 'ANALISE PRODUTO'!AN:AN)</f>
        <v/>
      </c>
      <c r="L13" s="40">
        <f>SUMIF('ANALISE PRODUTO'!F:F, A13, 'ANALISE PRODUTO'!BB:BB)</f>
        <v/>
      </c>
      <c r="M13" s="40">
        <f>SUMIF('ANALISE PRODUTO'!F:F, A13, 'ANALISE PRODUTO'!BC:BC)</f>
        <v/>
      </c>
      <c r="N13" s="40">
        <f>SUMIF('ANALISE PRODUTO'!F:F, A13, 'ANALISE PRODUTO'!BD:BD)</f>
        <v/>
      </c>
      <c r="O13" s="40">
        <f>SUMIF('ANALISE PRODUTO'!F:F, A13, 'ANALISE PRODUTO'!BA:BA)</f>
        <v/>
      </c>
      <c r="P13" s="40">
        <f>IF(J13=0, 0, IF(O13/J13=0, 0, O13/J13))</f>
        <v/>
      </c>
      <c r="Q13" s="40">
        <f>IF(J13=0, 0, IF(L13/J13=0, 0, L13/J13))</f>
        <v/>
      </c>
      <c r="R13" s="89">
        <f>SUMIF('ANALISE PRODUTO'!F:F, A13, 'ANALISE PRODUTO'!BJ:BJ)</f>
        <v/>
      </c>
      <c r="S13" s="89">
        <f>SUMIF('ANALISE PRODUTO'!F:F, A13, 'ANALISE PRODUTO'!BK:BK)</f>
        <v/>
      </c>
      <c r="T13" s="89">
        <f>SUMIF('ANALISE PRODUTO'!F:F, A13, 'ANALISE PRODUTO'!BL:BL)</f>
        <v/>
      </c>
      <c r="U13" s="89">
        <f>SUMIFS('ANALISE PRODUTO'!BI:BI, 'ANALISE PRODUTO'!F:F, A13)</f>
        <v/>
      </c>
      <c r="V13" s="89">
        <f>IF(C13="DESCONTINUADO", 0, IF(J13=0, 0, IF(U13/J13=0, 0, U13/J13)))</f>
        <v/>
      </c>
      <c r="W13" s="89">
        <f>IF(OR(C13="DESCONTINUADO", J13=0), 0, IFERROR((S13+T13)/J13, 0))</f>
        <v/>
      </c>
      <c r="X13" s="59">
        <f>COUNTIF('ANALISE PRODUTO'!F:F, A13)</f>
        <v/>
      </c>
      <c r="Y13" s="60">
        <f>COUNTIFS('ANALISE PRODUTO'!F:F, A13, 'ANALISE PRODUTO'!S:S, "S")</f>
        <v/>
      </c>
      <c r="Z13" s="61">
        <f>X13-Y13</f>
        <v/>
      </c>
      <c r="AA13" s="88">
        <f>IFERROR(IF(COUNTIF('contas-pagas-fornecedor-7'!$C:$C,B13)&gt;1,
   AVERAGEIF('contas-pagas-fornecedor-7'!$C:$C,B13,'contas-pagas-fornecedor-7'!$I:$I),
   VLOOKUP(B13,'contas-pagas-fornecedor-7'!$C:$Q,7,FALSE)), "")</f>
        <v/>
      </c>
      <c r="AB13" s="88">
        <f t="array" ref="AB13">IFERROR(
  INDEX('fornecedor-venda-por-filial-ger'!J:J,
    MATCH(1,
      ('fornecedor-venda-por-filial-ger'!A:A=A13) *
      ('fornecedor-venda-por-filial-ger'!B:B=$B$1),
    0)
  ),
"")</f>
        <v/>
      </c>
      <c r="AC13" s="90">
        <f t="array" ref="AC13">IFERROR(
  INDEX('fornecedor-venda-por-filial-ger'!O:O,
    MATCH(1,
      ('fornecedor-venda-por-filial-ger'!A:A=A13) *
      ('fornecedor-venda-por-filial-ger'!B:B=$B$1),
    0)
  ),
"")</f>
        <v/>
      </c>
      <c r="AD13" s="90">
        <f>IFERROR(VLOOKUP(A13,'venda-fornecedor-12-meses-7'!A:AC,3,0),"")</f>
        <v/>
      </c>
      <c r="AE13" s="87">
        <f t="array" ref="AE13">IFERROR(
  INDEX('fornecedor-venda-por-filial-ger'!N:N,
    MATCH(1,
      ('fornecedor-venda-por-filial-ger'!A:A=A13) *
      ('fornecedor-venda-por-filial-ger'!B:B=$B$1),
    0)
  ),
"")</f>
        <v/>
      </c>
      <c r="AF13" s="87">
        <f>IF(J13&lt;=0,"100,00%",IFERROR(AD13/AE13,1))</f>
        <v/>
      </c>
      <c r="AG13" s="64">
        <f t="array" ref="AG13">IFERROR(
  INDEX('fornecedor-venda-por-filial-ger'!L:L,
    MATCH(1,
      ('fornecedor-venda-por-filial-ger'!A:A=A13)*
      ('fornecedor-venda-por-filial-ger'!B:B=$B$1),
    0)
  )/100,
"")</f>
        <v/>
      </c>
      <c r="AH13" s="64">
        <f t="array" ref="AH13">IFERROR(
  INDEX('fornecedor-venda-por-filial-ger'!S:S,
    MATCH(1,
      ('fornecedor-venda-por-filial-ger'!A:A=A13) *
      ('fornecedor-venda-por-filial-ger'!B:B=$B$1),
    0)
  )/100,
"")</f>
        <v/>
      </c>
      <c r="AI13" s="64">
        <f>IFERROR(IF(OR(AH13="",AG13=""),"",IF(J13=0,0,AH13-AG13)),"")</f>
        <v/>
      </c>
      <c r="AJ13" s="91">
        <f t="array" ref="AJ13">IF(MAX(IF('ANALISE PRODUTO'!F:F=A13,'ANALISE PRODUTO'!AD:AD))=0,"SEM ENTRADA",MAX(IF('ANALISE PRODUTO'!F:F=A13,'ANALISE PRODUTO'!AD:AD)))</f>
        <v/>
      </c>
      <c r="AK13" s="39" t="n"/>
      <c r="AL13" s="92">
        <f>IF(IFERROR(VLOOKUP($A13,'VENDA 2023'!$1:$1048576,3 + (COLUMN(A10)-1)*2,FALSE),"")=0,"",IFERROR(VLOOKUP($A13,'VENDA 2023'!$1:$1048576,3 + (COLUMN(A10)-1)*2,FALSE),""))</f>
        <v/>
      </c>
      <c r="AM13" s="92">
        <f>IF(IFERROR(VLOOKUP($A13,'VENDA 2023'!$1:$1048576,3 + (COLUMN(B10)-1)*2,FALSE),"")=0,"",IFERROR(VLOOKUP($A13,'VENDA 2023'!$1:$1048576,3 + (COLUMN(B10)-1)*2,FALSE),""))</f>
        <v/>
      </c>
      <c r="AN13" s="92">
        <f>IF(IFERROR(VLOOKUP($A13,'VENDA 2023'!$1:$1048576,3 + (COLUMN(C10)-1)*2,FALSE),"")=0,"",IFERROR(VLOOKUP($A13,'VENDA 2023'!$1:$1048576,3 + (COLUMN(C10)-1)*2,FALSE),""))</f>
        <v/>
      </c>
      <c r="AO13" s="92">
        <f>IF(IFERROR(VLOOKUP($A13,'VENDA 2023'!$1:$1048576,3 + (COLUMN(D10)-1)*2,FALSE),"")=0,"",IFERROR(VLOOKUP($A13,'VENDA 2023'!$1:$1048576,3 + (COLUMN(D10)-1)*2,FALSE),""))</f>
        <v/>
      </c>
      <c r="AP13" s="92">
        <f>IF(IFERROR(VLOOKUP($A13,'VENDA 2023'!$1:$1048576,3 + (COLUMN(E10)-1)*2,FALSE),"")=0,"",IFERROR(VLOOKUP($A13,'VENDA 2023'!$1:$1048576,3 + (COLUMN(E10)-1)*2,FALSE),""))</f>
        <v/>
      </c>
      <c r="AQ13" s="92">
        <f>IF(IFERROR(VLOOKUP($A13,'VENDA 2023'!$1:$1048576,3 + (COLUMN(F10)-1)*2,FALSE),"")=0,"",IFERROR(VLOOKUP($A13,'VENDA 2023'!$1:$1048576,3 + (COLUMN(F10)-1)*2,FALSE),""))</f>
        <v/>
      </c>
      <c r="AR13" s="92">
        <f>IF(IFERROR(VLOOKUP($A13,'VENDA 2023'!$1:$1048576,3 + (COLUMN(G10)-1)*2,FALSE),"")=0,"",IFERROR(VLOOKUP($A13,'VENDA 2023'!$1:$1048576,3 + (COLUMN(G10)-1)*2,FALSE),""))</f>
        <v/>
      </c>
      <c r="AS13" s="92">
        <f>IF(IFERROR(VLOOKUP($A13,'VENDA 2023'!$1:$1048576,3 + (COLUMN(H10)-1)*2,FALSE),"")=0,"",IFERROR(VLOOKUP($A13,'VENDA 2023'!$1:$1048576,3 + (COLUMN(H10)-1)*2,FALSE),""))</f>
        <v/>
      </c>
      <c r="AT13" s="92">
        <f>IF(IFERROR(VLOOKUP($A13,'VENDA 2023'!$1:$1048576,3 + (COLUMN(I10)-1)*2,FALSE),"")=0,"",IFERROR(VLOOKUP($A13,'VENDA 2023'!$1:$1048576,3 + (COLUMN(I10)-1)*2,FALSE),""))</f>
        <v/>
      </c>
      <c r="AU13" s="92">
        <f>IF(IFERROR(VLOOKUP($A13,'VENDA 2023'!$1:$1048576,3 + (COLUMN(J10)-1)*2,FALSE),"")=0,"",IFERROR(VLOOKUP($A13,'VENDA 2023'!$1:$1048576,3 + (COLUMN(J10)-1)*2,FALSE),""))</f>
        <v/>
      </c>
      <c r="AV13" s="92">
        <f>IF(IFERROR(VLOOKUP($A13,'VENDA 2023'!$1:$1048576,3 + (COLUMN(K10)-1)*2,FALSE),"")=0,"",IFERROR(VLOOKUP($A13,'VENDA 2023'!$1:$1048576,3 + (COLUMN(K10)-1)*2,FALSE),""))</f>
        <v/>
      </c>
      <c r="AW13" s="92">
        <f>IF(IFERROR(VLOOKUP($A13,'VENDA 2023'!$1:$1048576,3 + (COLUMN(L10)-1)*2,FALSE),"")=0,"",IFERROR(VLOOKUP($A13,'VENDA 2023'!$1:$1048576,3 + (COLUMN(L10)-1)*2,FALSE),""))</f>
        <v/>
      </c>
      <c r="AX13" s="93">
        <f>IF(COUNT(AL13:AW13)=0,"",SUM(AL13:AW13))</f>
        <v/>
      </c>
      <c r="AY13" s="92">
        <f>IF(IFERROR(VLOOKUP($A13,'VENDA 2024'!$1:$1048576,3 + (COLUMN(A10)-1)*2,FALSE),"")=0,"",IFERROR(VLOOKUP($A13,'VENDA 2024'!$1:$1048576,3 + (COLUMN(A10)-1)*2,FALSE),""))</f>
        <v/>
      </c>
      <c r="AZ13" s="92">
        <f>IF(IFERROR(VLOOKUP($A13,'VENDA 2024'!$1:$1048576,3 + (COLUMN(B10)-1)*2,FALSE),"")=0,"",IFERROR(VLOOKUP($A13,'VENDA 2024'!$1:$1048576,3 + (COLUMN(B10)-1)*2,FALSE),""))</f>
        <v/>
      </c>
      <c r="BA13" s="92">
        <f>IF(IFERROR(VLOOKUP($A13,'VENDA 2024'!$1:$1048576,3 + (COLUMN(C10)-1)*2,FALSE),"")=0,"",IFERROR(VLOOKUP($A13,'VENDA 2024'!$1:$1048576,3 + (COLUMN(C10)-1)*2,FALSE),""))</f>
        <v/>
      </c>
      <c r="BB13" s="92">
        <f>IF(IFERROR(VLOOKUP($A13,'VENDA 2024'!$1:$1048576,3 + (COLUMN(D10)-1)*2,FALSE),"")=0,"",IFERROR(VLOOKUP($A13,'VENDA 2024'!$1:$1048576,3 + (COLUMN(D10)-1)*2,FALSE),""))</f>
        <v/>
      </c>
      <c r="BC13" s="92">
        <f>IF(IFERROR(VLOOKUP($A13,'VENDA 2024'!$1:$1048576,3 + (COLUMN(E10)-1)*2,FALSE),"")=0,"",IFERROR(VLOOKUP($A13,'VENDA 2024'!$1:$1048576,3 + (COLUMN(E10)-1)*2,FALSE),""))</f>
        <v/>
      </c>
      <c r="BD13" s="92">
        <f>IF(IFERROR(VLOOKUP($A13,'VENDA 2024'!$1:$1048576,3 + (COLUMN(F10)-1)*2,FALSE),"")=0,"",IFERROR(VLOOKUP($A13,'VENDA 2024'!$1:$1048576,3 + (COLUMN(F10)-1)*2,FALSE),""))</f>
        <v/>
      </c>
      <c r="BE13" s="92">
        <f>IF(IFERROR(VLOOKUP($A13,'VENDA 2024'!$1:$1048576,3 + (COLUMN(G10)-1)*2,FALSE),"")=0,"",IFERROR(VLOOKUP($A13,'VENDA 2024'!$1:$1048576,3 + (COLUMN(G10)-1)*2,FALSE),""))</f>
        <v/>
      </c>
      <c r="BF13" s="92">
        <f>IF(IFERROR(VLOOKUP($A13,'VENDA 2024'!$1:$1048576,3 + (COLUMN(H10)-1)*2,FALSE),"")=0,"",IFERROR(VLOOKUP($A13,'VENDA 2024'!$1:$1048576,3 + (COLUMN(H10)-1)*2,FALSE),""))</f>
        <v/>
      </c>
      <c r="BG13" s="92">
        <f>IF(IFERROR(VLOOKUP($A13,'VENDA 2024'!$1:$1048576,3 + (COLUMN(I10)-1)*2,FALSE),"")=0,"",IFERROR(VLOOKUP($A13,'VENDA 2024'!$1:$1048576,3 + (COLUMN(I10)-1)*2,FALSE),""))</f>
        <v/>
      </c>
      <c r="BH13" s="92">
        <f>IF(IFERROR(VLOOKUP($A13,'VENDA 2024'!$1:$1048576,3 + (COLUMN(J10)-1)*2,FALSE),"")=0,"",IFERROR(VLOOKUP($A13,'VENDA 2024'!$1:$1048576,3 + (COLUMN(J10)-1)*2,FALSE),""))</f>
        <v/>
      </c>
      <c r="BI13" s="92">
        <f>IF(IFERROR(VLOOKUP($A13,'VENDA 2024'!$1:$1048576,3 + (COLUMN(K10)-1)*2,FALSE),"")=0,"",IFERROR(VLOOKUP($A13,'VENDA 2024'!$1:$1048576,3 + (COLUMN(K10)-1)*2,FALSE),""))</f>
        <v/>
      </c>
      <c r="BJ13" s="92">
        <f>IF(IFERROR(VLOOKUP($A13,'VENDA 2024'!$1:$1048576,3 + (COLUMN(L10)-1)*2,FALSE),"")=0,"",IFERROR(VLOOKUP($A13,'VENDA 2024'!$1:$1048576,3 + (COLUMN(L10)-1)*2,FALSE),""))</f>
        <v/>
      </c>
      <c r="BK13" s="93">
        <f>IF(COUNT(AY13:BJ13)=0,"",SUM(AY13:BJ13))</f>
        <v/>
      </c>
      <c r="BL13" s="92">
        <f>IF(IFERROR(VLOOKUP($A13,'VENDA 2025'!$1:$1048576,3 + (COLUMN(A10)-1)*2,FALSE),"")=0,"",IFERROR(VLOOKUP($A13,'VENDA 2025'!$1:$1048576,3 + (COLUMN(A10)-1)*2,FALSE),""))</f>
        <v/>
      </c>
      <c r="BM13" s="92">
        <f>IF(IFERROR(VLOOKUP($A13,'VENDA 2025'!$1:$1048576,3 + (COLUMN(B10)-1)*2,FALSE),"")=0,"",IFERROR(VLOOKUP($A13,'VENDA 2025'!$1:$1048576,3 + (COLUMN(B10)-1)*2,FALSE),""))</f>
        <v/>
      </c>
      <c r="BN13" s="92">
        <f>IF(IFERROR(VLOOKUP($A13,'VENDA 2025'!$1:$1048576,3 + (COLUMN(C10)-1)*2,FALSE),"")=0,"",IFERROR(VLOOKUP($A13,'VENDA 2025'!$1:$1048576,3 + (COLUMN(C10)-1)*2,FALSE),""))</f>
        <v/>
      </c>
      <c r="BO13" s="92">
        <f>IF(IFERROR(VLOOKUP($A13,'VENDA 2025'!$1:$1048576,3 + (COLUMN(D10)-1)*2,FALSE),"")=0,"",IFERROR(VLOOKUP($A13,'VENDA 2025'!$1:$1048576,3 + (COLUMN(D10)-1)*2,FALSE),""))</f>
        <v/>
      </c>
      <c r="BP13" s="92">
        <f>IF(IFERROR(VLOOKUP($A13,'VENDA 2025'!$1:$1048576,3 + (COLUMN(E10)-1)*2,FALSE),"")=0,"",IFERROR(VLOOKUP($A13,'VENDA 2025'!$1:$1048576,3 + (COLUMN(E10)-1)*2,FALSE),""))</f>
        <v/>
      </c>
      <c r="BQ13" s="92">
        <f>IF(IFERROR(VLOOKUP($A13,'VENDA 2025'!$1:$1048576,3 + (COLUMN(F10)-1)*2,FALSE),"")=0,"",IFERROR(VLOOKUP($A13,'VENDA 2025'!$1:$1048576,3 + (COLUMN(F10)-1)*2,FALSE),""))</f>
        <v/>
      </c>
      <c r="BR13" s="92">
        <f>IF(IFERROR(VLOOKUP($A13,'VENDA 2025'!$1:$1048576,3 + (COLUMN(G10)-1)*2,FALSE),"")=0,"",IFERROR(VLOOKUP($A13,'VENDA 2025'!$1:$1048576,3 + (COLUMN(G10)-1)*2,FALSE),""))</f>
        <v/>
      </c>
      <c r="BS13" s="92">
        <f>IF(IFERROR(VLOOKUP($A13,'VENDA 2025'!$1:$1048576,3 + (COLUMN(H10)-1)*2,FALSE),"")=0,"",IFERROR(VLOOKUP($A13,'VENDA 2025'!$1:$1048576,3 + (COLUMN(H10)-1)*2,FALSE),""))</f>
        <v/>
      </c>
      <c r="BT13" s="92">
        <f>IF(IFERROR(VLOOKUP($A13,'VENDA 2025'!$1:$1048576,3 + (COLUMN(I10)-1)*2,FALSE),"")=0,"",IFERROR(VLOOKUP($A13,'VENDA 2025'!$1:$1048576,3 + (COLUMN(I10)-1)*2,FALSE),""))</f>
        <v/>
      </c>
      <c r="BU13" s="92">
        <f>IF(IFERROR(VLOOKUP($A13,'VENDA 2025'!$1:$1048576,3 + (COLUMN(J10)-1)*2,FALSE),"")=0,"",IFERROR(VLOOKUP($A13,'VENDA 2025'!$1:$1048576,3 + (COLUMN(J10)-1)*2,FALSE),""))</f>
        <v/>
      </c>
      <c r="BV13" s="92">
        <f>IF(IFERROR(VLOOKUP($A13,'VENDA 2025'!$1:$1048576,3 + (COLUMN(K10)-1)*2,FALSE),"")=0,"",IFERROR(VLOOKUP($A13,'VENDA 2025'!$1:$1048576,3 + (COLUMN(K10)-1)*2,FALSE),""))</f>
        <v/>
      </c>
      <c r="BW13" s="92">
        <f>IF(IFERROR(VLOOKUP($A13,'VENDA 2025'!$1:$1048576,3 + (COLUMN(L10)-1)*2,FALSE),"")=0,"",IFERROR(VLOOKUP($A13,'VENDA 2025'!$1:$1048576,3 + (COLUMN(L10)-1)*2,FALSE),""))</f>
        <v/>
      </c>
      <c r="BX13" s="93">
        <f>IF(COUNT(BL13:BW13)=0,"",SUM(BL13:BW13))</f>
        <v/>
      </c>
      <c r="BY13" s="92">
        <f>IF(IFERROR(VLOOKUP($A13,'venda-fornecedor-12-meses-7'!$1:$1048576,4 + (COLUMN(A10)-1)*2,FALSE),"")=0,"",IFERROR(VLOOKUP($A13,'venda-fornecedor-12-meses-7'!$1:$1048576,4 + (COLUMN(A10)-1)*2,FALSE),""))</f>
        <v/>
      </c>
      <c r="BZ13" s="92">
        <f>IF(IFERROR(VLOOKUP($A13,'venda-fornecedor-12-meses-7'!$1:$1048576,4 + (COLUMN(B10)-1)*2,FALSE),"")=0,"",IFERROR(VLOOKUP($A13,'venda-fornecedor-12-meses-7'!$1:$1048576,4 + (COLUMN(B10)-1)*2,FALSE),""))</f>
        <v/>
      </c>
      <c r="CA13" s="92">
        <f>IF(IFERROR(VLOOKUP($A13,'venda-fornecedor-12-meses-7'!$1:$1048576,4 + (COLUMN(C10)-1)*2,FALSE),"")=0,"",IFERROR(VLOOKUP($A13,'venda-fornecedor-12-meses-7'!$1:$1048576,4 + (COLUMN(C10)-1)*2,FALSE),""))</f>
        <v/>
      </c>
      <c r="CB13" s="92">
        <f>IF(IFERROR(VLOOKUP($A13,'venda-fornecedor-12-meses-7'!$1:$1048576,4 + (COLUMN(D10)-1)*2,FALSE),"")=0,"",IFERROR(VLOOKUP($A13,'venda-fornecedor-12-meses-7'!$1:$1048576,4 + (COLUMN(D10)-1)*2,FALSE),""))</f>
        <v/>
      </c>
      <c r="CC13" s="92">
        <f>IF(IFERROR(VLOOKUP($A13,'venda-fornecedor-12-meses-7'!$1:$1048576,4 + (COLUMN(E10)-1)*2,FALSE),"")=0,"",IFERROR(VLOOKUP($A13,'venda-fornecedor-12-meses-7'!$1:$1048576,4 + (COLUMN(E10)-1)*2,FALSE),""))</f>
        <v/>
      </c>
      <c r="CD13" s="92">
        <f>IF(IFERROR(VLOOKUP($A13,'venda-fornecedor-12-meses-7'!$1:$1048576,4 + (COLUMN(F10)-1)*2,FALSE),"")=0,"",IFERROR(VLOOKUP($A13,'venda-fornecedor-12-meses-7'!$1:$1048576,4 + (COLUMN(F10)-1)*2,FALSE),""))</f>
        <v/>
      </c>
      <c r="CE13" s="92">
        <f>IF(IFERROR(VLOOKUP($A13,'venda-fornecedor-12-meses-7'!$1:$1048576,4 + (COLUMN(G10)-1)*2,FALSE),"")=0,"",IFERROR(VLOOKUP($A13,'venda-fornecedor-12-meses-7'!$1:$1048576,4 + (COLUMN(G10)-1)*2,FALSE),""))</f>
        <v/>
      </c>
      <c r="CF13" s="92">
        <f>IF(IFERROR(VLOOKUP($A13,'venda-fornecedor-12-meses-7'!$1:$1048576,4 + (COLUMN(H10)-1)*2,FALSE),"")=0,"",IFERROR(VLOOKUP($A13,'venda-fornecedor-12-meses-7'!$1:$1048576,4 + (COLUMN(H10)-1)*2,FALSE),""))</f>
        <v/>
      </c>
      <c r="CG13" s="92">
        <f>IF(IFERROR(VLOOKUP($A13,'venda-fornecedor-12-meses-7'!$1:$1048576,4 + (COLUMN(I10)-1)*2,FALSE),"")=0,"",IFERROR(VLOOKUP($A13,'venda-fornecedor-12-meses-7'!$1:$1048576,4 + (COLUMN(I10)-1)*2,FALSE),""))</f>
        <v/>
      </c>
      <c r="CH13" s="92">
        <f>IF(IFERROR(VLOOKUP($A13,'venda-fornecedor-12-meses-7'!$1:$1048576,4 + (COLUMN(J10)-1)*2,FALSE),"")=0,"",IFERROR(VLOOKUP($A13,'venda-fornecedor-12-meses-7'!$1:$1048576,4 + (COLUMN(J10)-1)*2,FALSE),""))</f>
        <v/>
      </c>
      <c r="CI13" s="92">
        <f>IF(IFERROR(VLOOKUP($A13,'venda-fornecedor-12-meses-7'!$1:$1048576,4 + (COLUMN(K10)-1)*2,FALSE),"")=0,"",IFERROR(VLOOKUP($A13,'venda-fornecedor-12-meses-7'!$1:$1048576,4 + (COLUMN(K10)-1)*2,FALSE),""))</f>
        <v/>
      </c>
      <c r="CJ13" s="92">
        <f>IF(IFERROR(VLOOKUP($A13,'venda-fornecedor-12-meses-7'!$1:$1048576,4 + (COLUMN(L10)-1)*2,FALSE),"")=0,"",IFERROR(VLOOKUP($A13,'venda-fornecedor-12-meses-7'!$1:$1048576,4 + (COLUMN(L10)-1)*2,FALSE),""))</f>
        <v/>
      </c>
      <c r="CK13" s="93">
        <f>IF(COUNT(BY13:CJ13)=0,"",SUM(BY13:CJ13))</f>
        <v/>
      </c>
      <c r="CL13" s="93">
        <f>IF(COUNT(BY13:CJ13)=0,"",AVERAGE(BY13:CJ13))</f>
        <v/>
      </c>
      <c r="CM13" s="1" t="n"/>
      <c r="CN13" s="94">
        <f>IF(IFERROR(VLOOKUP($A13,'ENTRADA 2023'!$1:$1048576,3 + (COLUMN(A10)-1)*1,FALSE),"")=0,"",IFERROR(VLOOKUP($A13,'ENTRADA 2023'!$1:$1048576,3 + (COLUMN(A10)-1)*1,FALSE),""))</f>
        <v/>
      </c>
      <c r="CO13" s="94">
        <f>IF(IFERROR(VLOOKUP($A13,'ENTRADA 2023'!$1:$1048576,3 + (COLUMN(B10)-1)*1,FALSE),"")=0,"",IFERROR(VLOOKUP($A13,'ENTRADA 2023'!$1:$1048576,3 + (COLUMN(B10)-1)*1,FALSE),""))</f>
        <v/>
      </c>
      <c r="CP13" s="94">
        <f>IF(IFERROR(VLOOKUP($A13,'ENTRADA 2023'!$1:$1048576,3 + (COLUMN(C10)-1)*1,FALSE),"")=0,"",IFERROR(VLOOKUP($A13,'ENTRADA 2023'!$1:$1048576,3 + (COLUMN(C10)-1)*1,FALSE),""))</f>
        <v/>
      </c>
      <c r="CQ13" s="94">
        <f>IF(IFERROR(VLOOKUP($A13,'ENTRADA 2023'!$1:$1048576,3 + (COLUMN(D10)-1)*1,FALSE),"")=0,"",IFERROR(VLOOKUP($A13,'ENTRADA 2023'!$1:$1048576,3 + (COLUMN(D10)-1)*1,FALSE),""))</f>
        <v/>
      </c>
      <c r="CR13" s="94">
        <f>IF(IFERROR(VLOOKUP($A13,'ENTRADA 2023'!$1:$1048576,3 + (COLUMN(E10)-1)*1,FALSE),"")=0,"",IFERROR(VLOOKUP($A13,'ENTRADA 2023'!$1:$1048576,3 + (COLUMN(E10)-1)*1,FALSE),""))</f>
        <v/>
      </c>
      <c r="CS13" s="94">
        <f>IF(IFERROR(VLOOKUP($A13,'ENTRADA 2023'!$1:$1048576,3 + (COLUMN(F10)-1)*1,FALSE),"")=0,"",IFERROR(VLOOKUP($A13,'ENTRADA 2023'!$1:$1048576,3 + (COLUMN(F10)-1)*1,FALSE),""))</f>
        <v/>
      </c>
      <c r="CT13" s="94">
        <f>IF(IFERROR(VLOOKUP($A13,'ENTRADA 2023'!$1:$1048576,3 + (COLUMN(G10)-1)*1,FALSE),"")=0,"",IFERROR(VLOOKUP($A13,'ENTRADA 2023'!$1:$1048576,3 + (COLUMN(G10)-1)*1,FALSE),""))</f>
        <v/>
      </c>
      <c r="CU13" s="94">
        <f>IF(IFERROR(VLOOKUP($A13,'ENTRADA 2023'!$1:$1048576,3 + (COLUMN(H10)-1)*1,FALSE),"")=0,"",IFERROR(VLOOKUP($A13,'ENTRADA 2023'!$1:$1048576,3 + (COLUMN(H10)-1)*1,FALSE),""))</f>
        <v/>
      </c>
      <c r="CV13" s="94">
        <f>IF(IFERROR(VLOOKUP($A13,'ENTRADA 2023'!$1:$1048576,3 + (COLUMN(I10)-1)*1,FALSE),"")=0,"",IFERROR(VLOOKUP($A13,'ENTRADA 2023'!$1:$1048576,3 + (COLUMN(I10)-1)*1,FALSE),""))</f>
        <v/>
      </c>
      <c r="CW13" s="94">
        <f>IF(IFERROR(VLOOKUP($A13,'ENTRADA 2023'!$1:$1048576,3 + (COLUMN(J10)-1)*1,FALSE),"")=0,"",IFERROR(VLOOKUP($A13,'ENTRADA 2023'!$1:$1048576,3 + (COLUMN(J10)-1)*1,FALSE),""))</f>
        <v/>
      </c>
      <c r="CX13" s="94">
        <f>IF(IFERROR(VLOOKUP($A13,'ENTRADA 2023'!$1:$1048576,3 + (COLUMN(K10)-1)*1,FALSE),"")=0,"",IFERROR(VLOOKUP($A13,'ENTRADA 2023'!$1:$1048576,3 + (COLUMN(K10)-1)*1,FALSE),""))</f>
        <v/>
      </c>
      <c r="CY13" s="94">
        <f>IF(IFERROR(VLOOKUP($A13,'ENTRADA 2023'!$1:$1048576,3 + (COLUMN(L10)-1)*1,FALSE),"")=0,"",IFERROR(VLOOKUP($A13,'ENTRADA 2023'!$1:$1048576,3 + (COLUMN(L10)-1)*1,FALSE),""))</f>
        <v/>
      </c>
      <c r="CZ13" s="95">
        <f>IF(COUNT(CN13:CY13)=0,"",SUM(CN13:CY13))</f>
        <v/>
      </c>
      <c r="DA13" s="94">
        <f>IF(IFERROR(VLOOKUP($A13,'ENTRADA 2024'!$1:$1048576,3 + (COLUMN(A10)-1)*1,FALSE),"")=0,"",IFERROR(VLOOKUP($A13,'ENTRADA 2024'!$1:$1048576,3 + (COLUMN(A10)-1)*1,FALSE),""))</f>
        <v/>
      </c>
      <c r="DB13" s="94">
        <f>IF(IFERROR(VLOOKUP($A13,'ENTRADA 2024'!$1:$1048576,3 + (COLUMN(B10)-1)*1,FALSE),"")=0,"",IFERROR(VLOOKUP($A13,'ENTRADA 2024'!$1:$1048576,3 + (COLUMN(B10)-1)*1,FALSE),""))</f>
        <v/>
      </c>
      <c r="DC13" s="94">
        <f>IF(IFERROR(VLOOKUP($A13,'ENTRADA 2024'!$1:$1048576,3 + (COLUMN(C10)-1)*1,FALSE),"")=0,"",IFERROR(VLOOKUP($A13,'ENTRADA 2024'!$1:$1048576,3 + (COLUMN(C10)-1)*1,FALSE),""))</f>
        <v/>
      </c>
      <c r="DD13" s="94">
        <f>IF(IFERROR(VLOOKUP($A13,'ENTRADA 2024'!$1:$1048576,3 + (COLUMN(D10)-1)*1,FALSE),"")=0,"",IFERROR(VLOOKUP($A13,'ENTRADA 2024'!$1:$1048576,3 + (COLUMN(D10)-1)*1,FALSE),""))</f>
        <v/>
      </c>
      <c r="DE13" s="94">
        <f>IF(IFERROR(VLOOKUP($A13,'ENTRADA 2024'!$1:$1048576,3 + (COLUMN(E10)-1)*1,FALSE),"")=0,"",IFERROR(VLOOKUP($A13,'ENTRADA 2024'!$1:$1048576,3 + (COLUMN(E10)-1)*1,FALSE),""))</f>
        <v/>
      </c>
      <c r="DF13" s="94">
        <f>IF(IFERROR(VLOOKUP($A13,'ENTRADA 2024'!$1:$1048576,3 + (COLUMN(F10)-1)*1,FALSE),"")=0,"",IFERROR(VLOOKUP($A13,'ENTRADA 2024'!$1:$1048576,3 + (COLUMN(F10)-1)*1,FALSE),""))</f>
        <v/>
      </c>
      <c r="DG13" s="94">
        <f>IF(IFERROR(VLOOKUP($A13,'ENTRADA 2024'!$1:$1048576,3 + (COLUMN(G10)-1)*1,FALSE),"")=0,"",IFERROR(VLOOKUP($A13,'ENTRADA 2024'!$1:$1048576,3 + (COLUMN(G10)-1)*1,FALSE),""))</f>
        <v/>
      </c>
      <c r="DH13" s="94">
        <f>IF(IFERROR(VLOOKUP($A13,'ENTRADA 2024'!$1:$1048576,3 + (COLUMN(H10)-1)*1,FALSE),"")=0,"",IFERROR(VLOOKUP($A13,'ENTRADA 2024'!$1:$1048576,3 + (COLUMN(H10)-1)*1,FALSE),""))</f>
        <v/>
      </c>
      <c r="DI13" s="94">
        <f>IF(IFERROR(VLOOKUP($A13,'ENTRADA 2024'!$1:$1048576,3 + (COLUMN(I10)-1)*1,FALSE),"")=0,"",IFERROR(VLOOKUP($A13,'ENTRADA 2024'!$1:$1048576,3 + (COLUMN(I10)-1)*1,FALSE),""))</f>
        <v/>
      </c>
      <c r="DJ13" s="94">
        <f>IF(IFERROR(VLOOKUP($A13,'ENTRADA 2024'!$1:$1048576,3 + (COLUMN(J10)-1)*1,FALSE),"")=0,"",IFERROR(VLOOKUP($A13,'ENTRADA 2024'!$1:$1048576,3 + (COLUMN(J10)-1)*1,FALSE),""))</f>
        <v/>
      </c>
      <c r="DK13" s="94">
        <f>IF(IFERROR(VLOOKUP($A13,'ENTRADA 2024'!$1:$1048576,3 + (COLUMN(K10)-1)*1,FALSE),"")=0,"",IFERROR(VLOOKUP($A13,'ENTRADA 2024'!$1:$1048576,3 + (COLUMN(K10)-1)*1,FALSE),""))</f>
        <v/>
      </c>
      <c r="DL13" s="94">
        <f>IF(IFERROR(VLOOKUP($A13,'ENTRADA 2024'!$1:$1048576,3 + (COLUMN(L10)-1)*1,FALSE),"")=0,"",IFERROR(VLOOKUP($A13,'ENTRADA 2024'!$1:$1048576,3 + (COLUMN(L10)-1)*1,FALSE),""))</f>
        <v/>
      </c>
      <c r="DM13" s="95">
        <f>IF(COUNT(DA13:DL13)=0,"",SUM(DA13:DL13))</f>
        <v/>
      </c>
      <c r="DN13" s="94">
        <f>IF(IFERROR(VLOOKUP($A13,'ENTRADA 2025'!$1:$1048576,3 + (COLUMN(A10)-1)*1,FALSE),"")=0,"",IFERROR(VLOOKUP($A13,'ENTRADA 2025'!$1:$1048576,3 + (COLUMN(A10)-1)*1,FALSE),""))</f>
        <v/>
      </c>
      <c r="DO13" s="94">
        <f>IF(IFERROR(VLOOKUP($A13,'ENTRADA 2025'!$1:$1048576,3 + (COLUMN(B10)-1)*1,FALSE),"")=0,"",IFERROR(VLOOKUP($A13,'ENTRADA 2025'!$1:$1048576,3 + (COLUMN(B10)-1)*1,FALSE),""))</f>
        <v/>
      </c>
      <c r="DP13" s="94">
        <f>IF(IFERROR(VLOOKUP($A13,'ENTRADA 2025'!$1:$1048576,3 + (COLUMN(C10)-1)*1,FALSE),"")=0,"",IFERROR(VLOOKUP($A13,'ENTRADA 2025'!$1:$1048576,3 + (COLUMN(C10)-1)*1,FALSE),""))</f>
        <v/>
      </c>
      <c r="DQ13" s="94">
        <f>IF(IFERROR(VLOOKUP($A13,'ENTRADA 2025'!$1:$1048576,3 + (COLUMN(D10)-1)*1,FALSE),"")=0,"",IFERROR(VLOOKUP($A13,'ENTRADA 2025'!$1:$1048576,3 + (COLUMN(D10)-1)*1,FALSE),""))</f>
        <v/>
      </c>
      <c r="DR13" s="94">
        <f>IF(IFERROR(VLOOKUP($A13,'ENTRADA 2025'!$1:$1048576,3 + (COLUMN(E10)-1)*1,FALSE),"")=0,"",IFERROR(VLOOKUP($A13,'ENTRADA 2025'!$1:$1048576,3 + (COLUMN(E10)-1)*1,FALSE),""))</f>
        <v/>
      </c>
      <c r="DS13" s="94">
        <f>IF(IFERROR(VLOOKUP($A13,'ENTRADA 2025'!$1:$1048576,3 + (COLUMN(F10)-1)*1,FALSE),"")=0,"",IFERROR(VLOOKUP($A13,'ENTRADA 2025'!$1:$1048576,3 + (COLUMN(F10)-1)*1,FALSE),""))</f>
        <v/>
      </c>
      <c r="DT13" s="94">
        <f>IF(IFERROR(VLOOKUP($A13,'ENTRADA 2025'!$1:$1048576,3 + (COLUMN(G10)-1)*1,FALSE),"")=0,"",IFERROR(VLOOKUP($A13,'ENTRADA 2025'!$1:$1048576,3 + (COLUMN(G10)-1)*1,FALSE),""))</f>
        <v/>
      </c>
      <c r="DU13" s="94">
        <f>IF(IFERROR(VLOOKUP($A13,'ENTRADA 2025'!$1:$1048576,3 + (COLUMN(H10)-1)*1,FALSE),"")=0,"",IFERROR(VLOOKUP($A13,'ENTRADA 2025'!$1:$1048576,3 + (COLUMN(H10)-1)*1,FALSE),""))</f>
        <v/>
      </c>
      <c r="DV13" s="94">
        <f>IF(IFERROR(VLOOKUP($A13,'ENTRADA 2025'!$1:$1048576,3 + (COLUMN(I10)-1)*1,FALSE),"")=0,"",IFERROR(VLOOKUP($A13,'ENTRADA 2025'!$1:$1048576,3 + (COLUMN(I10)-1)*1,FALSE),""))</f>
        <v/>
      </c>
      <c r="DW13" s="94">
        <f>IF(IFERROR(VLOOKUP($A13,'ENTRADA 2025'!$1:$1048576,3 + (COLUMN(J10)-1)*1,FALSE),"")=0,"",IFERROR(VLOOKUP($A13,'ENTRADA 2025'!$1:$1048576,3 + (COLUMN(J10)-1)*1,FALSE),""))</f>
        <v/>
      </c>
      <c r="DX13" s="94">
        <f>IF(IFERROR(VLOOKUP($A13,'ENTRADA 2025'!$1:$1048576,3 + (COLUMN(K10)-1)*1,FALSE),"")=0,"",IFERROR(VLOOKUP($A13,'ENTRADA 2025'!$1:$1048576,3 + (COLUMN(K10)-1)*1,FALSE),""))</f>
        <v/>
      </c>
      <c r="DY13" s="94">
        <f>IF(IFERROR(VLOOKUP($A13,'ENTRADA 2025'!$1:$1048576,3 + (COLUMN(L10)-1)*1,FALSE),"")=0,"",IFERROR(VLOOKUP($A13,'ENTRADA 2025'!$1:$1048576,3 + (COLUMN(L10)-1)*1,FALSE),""))</f>
        <v/>
      </c>
      <c r="DZ13" s="95">
        <f>IF(COUNT(DN13:DY13)=0,"",SUM(DN13:DY13))</f>
        <v/>
      </c>
      <c r="EA13" s="94">
        <f>IF(IFERROR(VLOOKUP($A13,'entrada-fornecedor-12-meses-7'!$1:$1048576,3 + (COLUMN(A10)-1)*1,FALSE),"")=0,"",IFERROR(VLOOKUP($A13,'entrada-fornecedor-12-meses-7'!$1:$1048576,3 + (COLUMN(A10)-1)*1,FALSE),""))</f>
        <v/>
      </c>
      <c r="EB13" s="94">
        <f>IF(IFERROR(VLOOKUP($A13,'entrada-fornecedor-12-meses-7'!$1:$1048576,3 + (COLUMN(B10)-1)*1,FALSE),"")=0,"",IFERROR(VLOOKUP($A13,'entrada-fornecedor-12-meses-7'!$1:$1048576,3 + (COLUMN(B10)-1)*1,FALSE),""))</f>
        <v/>
      </c>
      <c r="EC13" s="94">
        <f>IF(IFERROR(VLOOKUP($A13,'entrada-fornecedor-12-meses-7'!$1:$1048576,3 + (COLUMN(C10)-1)*1,FALSE),"")=0,"",IFERROR(VLOOKUP($A13,'entrada-fornecedor-12-meses-7'!$1:$1048576,3 + (COLUMN(C10)-1)*1,FALSE),""))</f>
        <v/>
      </c>
      <c r="ED13" s="94">
        <f>IF(IFERROR(VLOOKUP($A13,'entrada-fornecedor-12-meses-7'!$1:$1048576,3 + (COLUMN(D10)-1)*1,FALSE),"")=0,"",IFERROR(VLOOKUP($A13,'entrada-fornecedor-12-meses-7'!$1:$1048576,3 + (COLUMN(D10)-1)*1,FALSE),""))</f>
        <v/>
      </c>
      <c r="EE13" s="94">
        <f>IF(IFERROR(VLOOKUP($A13,'entrada-fornecedor-12-meses-7'!$1:$1048576,3 + (COLUMN(E10)-1)*1,FALSE),"")=0,"",IFERROR(VLOOKUP($A13,'entrada-fornecedor-12-meses-7'!$1:$1048576,3 + (COLUMN(E10)-1)*1,FALSE),""))</f>
        <v/>
      </c>
      <c r="EF13" s="94">
        <f>IF(IFERROR(VLOOKUP($A13,'entrada-fornecedor-12-meses-7'!$1:$1048576,3 + (COLUMN(F10)-1)*1,FALSE),"")=0,"",IFERROR(VLOOKUP($A13,'entrada-fornecedor-12-meses-7'!$1:$1048576,3 + (COLUMN(F10)-1)*1,FALSE),""))</f>
        <v/>
      </c>
      <c r="EG13" s="94">
        <f>IF(IFERROR(VLOOKUP($A13,'entrada-fornecedor-12-meses-7'!$1:$1048576,3 + (COLUMN(G10)-1)*1,FALSE),"")=0,"",IFERROR(VLOOKUP($A13,'entrada-fornecedor-12-meses-7'!$1:$1048576,3 + (COLUMN(G10)-1)*1,FALSE),""))</f>
        <v/>
      </c>
      <c r="EH13" s="94">
        <f>IF(IFERROR(VLOOKUP($A13,'entrada-fornecedor-12-meses-7'!$1:$1048576,3 + (COLUMN(H10)-1)*1,FALSE),"")=0,"",IFERROR(VLOOKUP($A13,'entrada-fornecedor-12-meses-7'!$1:$1048576,3 + (COLUMN(H10)-1)*1,FALSE),""))</f>
        <v/>
      </c>
      <c r="EI13" s="94">
        <f>IF(IFERROR(VLOOKUP($A13,'entrada-fornecedor-12-meses-7'!$1:$1048576,3 + (COLUMN(I10)-1)*1,FALSE),"")=0,"",IFERROR(VLOOKUP($A13,'entrada-fornecedor-12-meses-7'!$1:$1048576,3 + (COLUMN(I10)-1)*1,FALSE),""))</f>
        <v/>
      </c>
      <c r="EJ13" s="94">
        <f>IF(IFERROR(VLOOKUP($A13,'entrada-fornecedor-12-meses-7'!$1:$1048576,3 + (COLUMN(J10)-1)*1,FALSE),"")=0,"",IFERROR(VLOOKUP($A13,'entrada-fornecedor-12-meses-7'!$1:$1048576,3 + (COLUMN(J10)-1)*1,FALSE),""))</f>
        <v/>
      </c>
      <c r="EK13" s="94">
        <f>IF(IFERROR(VLOOKUP($A13,'entrada-fornecedor-12-meses-7'!$1:$1048576,3 + (COLUMN(K10)-1)*1,FALSE),"")=0,"",IFERROR(VLOOKUP($A13,'entrada-fornecedor-12-meses-7'!$1:$1048576,3 + (COLUMN(K10)-1)*1,FALSE),""))</f>
        <v/>
      </c>
      <c r="EL13" s="94">
        <f>IF(IFERROR(VLOOKUP($A13,'entrada-fornecedor-12-meses-7'!$1:$1048576,3 + (COLUMN(L10)-1)*1,FALSE),"")=0,"",IFERROR(VLOOKUP($A13,'entrada-fornecedor-12-meses-7'!$1:$1048576,3 + (COLUMN(L10)-1)*1,FALSE),""))</f>
        <v/>
      </c>
      <c r="EM13" s="95">
        <f>IF(COUNT(EA13:EL13)=0,"",SUM(EA13:EL13))</f>
        <v/>
      </c>
      <c r="EN13" s="1" t="n"/>
      <c r="EO13" s="96">
        <f>IFERROR(AVERAGEIF('lead-time-compras-7'!B:B,A13,'lead-time-compras-7'!S:S),"")</f>
        <v/>
      </c>
      <c r="EP13" s="96">
        <f>IFERROR(
  AVERAGEIFS(
    'notas-fiscais-entrada-830-7'!H:H,
    'notas-fiscais-entrada-830-7'!O:O, A13,
    'notas-fiscais-entrada-830-7'!E:E, $B$1
  ),
""
)</f>
        <v/>
      </c>
      <c r="EQ13" s="96">
        <f>IFERROR(AVERAGEIF('lead-time-compras-7'!B:B,A13,'lead-time-compras-7'!Q:Q),"")</f>
        <v/>
      </c>
      <c r="ER13" s="97">
        <f>SUMIF('fornecedor-saldo-receber-7'!A:A, A13, 'fornecedor-saldo-receber-7'!L:L)</f>
        <v/>
      </c>
      <c r="ES13" s="97">
        <f>SUMIF('fornecedor-verba-aplicar-7'!A:A, A13, 'fornecedor-verba-aplicar-7'!D:D)</f>
        <v/>
      </c>
      <c r="ET13" s="1" t="n"/>
      <c r="EU13" s="52">
        <f>SUMIF('ANALISE PRODUTO'!F:F, A13, 'ANALISE PRODUTO'!BN:BN)</f>
        <v/>
      </c>
      <c r="EV13" s="52">
        <f>SUMIF('ANALISE PRODUTO'!F:F, A13, 'ANALISE PRODUTO'!BO:BO)</f>
        <v/>
      </c>
      <c r="EW13" s="52">
        <f>SUMIF('ANALISE PRODUTO'!F:F, A13, 'ANALISE PRODUTO'!BP:BP)</f>
        <v/>
      </c>
      <c r="EX13" s="52">
        <f>SUMIF('ANALISE PRODUTO'!F:F, A13, 'ANALISE PRODUTO'!BQ:BQ)</f>
        <v/>
      </c>
      <c r="EY13" s="52">
        <f>SUMIF('ANALISE PRODUTO'!F:F, A13, 'ANALISE PRODUTO'!BR:BR)</f>
        <v/>
      </c>
      <c r="EZ13" s="53">
        <f>SUMIF('ANALISE PRODUTO'!F:F, A13, 'ANALISE PRODUTO'!BS:BS)</f>
        <v/>
      </c>
      <c r="FA13" s="53">
        <f>SUMIF('ANALISE PRODUTO'!F:F, A13, 'ANALISE PRODUTO'!BT:BT)</f>
        <v/>
      </c>
      <c r="FB13" s="53">
        <f>SUMIF('ANALISE PRODUTO'!F:F, A13, 'ANALISE PRODUTO'!BU:BU)</f>
        <v/>
      </c>
      <c r="FC13" s="53">
        <f>SUMIF('ANALISE PRODUTO'!F:F, A13, 'ANALISE PRODUTO'!BV:BV)</f>
        <v/>
      </c>
      <c r="FD13" s="53">
        <f>SUMIF('ANALISE PRODUTO'!F:F, A13, 'ANALISE PRODUTO'!BW:BW)</f>
        <v/>
      </c>
      <c r="FE13" s="41">
        <f>SUMIF('ANALISE PRODUTO'!F:F, A13, 'ANALISE PRODUTO'!CB:CB)</f>
        <v/>
      </c>
      <c r="FF13" s="41">
        <f>SUMIF('ANALISE PRODUTO'!F:F, A13, 'ANALISE PRODUTO'!CC:CC)</f>
        <v/>
      </c>
      <c r="FG13" s="1" t="n"/>
      <c r="FH13" s="45">
        <f>IF(IFERROR(VLOOKUP($A13,'VENDA 2023'!$1:$1048576,4 + (COLUMN(A10)-1)*2,FALSE),"")=0,"",IFERROR(VLOOKUP($A13,'VENDA 2023'!$1:$1048576,4 + (COLUMN(A10)-1)*2,FALSE),""))</f>
        <v/>
      </c>
      <c r="FI13" s="45">
        <f>IF(IFERROR(VLOOKUP($A13,'VENDA 2023'!$1:$1048576,4 + (COLUMN(B10)-1)*2,FALSE),"")=0,"",IFERROR(VLOOKUP($A13,'VENDA 2023'!$1:$1048576,4 + (COLUMN(B10)-1)*2,FALSE),""))</f>
        <v/>
      </c>
      <c r="FJ13" s="45">
        <f>IF(IFERROR(VLOOKUP($A13,'VENDA 2023'!$1:$1048576,4 + (COLUMN(C10)-1)*2,FALSE),"")=0,"",IFERROR(VLOOKUP($A13,'VENDA 2023'!$1:$1048576,4 + (COLUMN(C10)-1)*2,FALSE),""))</f>
        <v/>
      </c>
      <c r="FK13" s="45">
        <f>IF(IFERROR(VLOOKUP($A13,'VENDA 2023'!$1:$1048576,4 + (COLUMN(D10)-1)*2,FALSE),"")=0,"",IFERROR(VLOOKUP($A13,'VENDA 2023'!$1:$1048576,4 + (COLUMN(D10)-1)*2,FALSE),""))</f>
        <v/>
      </c>
      <c r="FL13" s="45">
        <f>IF(IFERROR(VLOOKUP($A13,'VENDA 2023'!$1:$1048576,4 + (COLUMN(E10)-1)*2,FALSE),"")=0,"",IFERROR(VLOOKUP($A13,'VENDA 2023'!$1:$1048576,4 + (COLUMN(E10)-1)*2,FALSE),""))</f>
        <v/>
      </c>
      <c r="FM13" s="45">
        <f>IF(IFERROR(VLOOKUP($A13,'VENDA 2023'!$1:$1048576,4 + (COLUMN(F10)-1)*2,FALSE),"")=0,"",IFERROR(VLOOKUP($A13,'VENDA 2023'!$1:$1048576,4 + (COLUMN(F10)-1)*2,FALSE),""))</f>
        <v/>
      </c>
      <c r="FN13" s="45">
        <f>IF(IFERROR(VLOOKUP($A13,'VENDA 2023'!$1:$1048576,4 + (COLUMN(G10)-1)*2,FALSE),"")=0,"",IFERROR(VLOOKUP($A13,'VENDA 2023'!$1:$1048576,4 + (COLUMN(G10)-1)*2,FALSE),""))</f>
        <v/>
      </c>
      <c r="FO13" s="45">
        <f>IF(IFERROR(VLOOKUP($A13,'VENDA 2023'!$1:$1048576,4 + (COLUMN(H10)-1)*2,FALSE),"")=0,"",IFERROR(VLOOKUP($A13,'VENDA 2023'!$1:$1048576,4 + (COLUMN(H10)-1)*2,FALSE),""))</f>
        <v/>
      </c>
      <c r="FP13" s="45">
        <f>IF(IFERROR(VLOOKUP($A13,'VENDA 2023'!$1:$1048576,4 + (COLUMN(I10)-1)*2,FALSE),"")=0,"",IFERROR(VLOOKUP($A13,'VENDA 2023'!$1:$1048576,4 + (COLUMN(I10)-1)*2,FALSE),""))</f>
        <v/>
      </c>
      <c r="FQ13" s="45">
        <f>IF(IFERROR(VLOOKUP($A13,'VENDA 2023'!$1:$1048576,4 + (COLUMN(J10)-1)*2,FALSE),"")=0,"",IFERROR(VLOOKUP($A13,'VENDA 2023'!$1:$1048576,4 + (COLUMN(J10)-1)*2,FALSE),""))</f>
        <v/>
      </c>
      <c r="FR13" s="45">
        <f>IF(IFERROR(VLOOKUP($A13,'VENDA 2023'!$1:$1048576,4 + (COLUMN(K10)-1)*2,FALSE),"")=0,"",IFERROR(VLOOKUP($A13,'VENDA 2023'!$1:$1048576,4 + (COLUMN(K10)-1)*2,FALSE),""))</f>
        <v/>
      </c>
      <c r="FS13" s="45">
        <f>IF(IFERROR(VLOOKUP($A13,'VENDA 2023'!$1:$1048576,4 + (COLUMN(L10)-1)*2,FALSE),"")=0,"",IFERROR(VLOOKUP($A13,'VENDA 2023'!$1:$1048576,4 + (COLUMN(L10)-1)*2,FALSE),""))</f>
        <v/>
      </c>
      <c r="FT13" s="12">
        <f>IF(COUNT(FH13:FS13)=0,"",SUM(FH13:FS13))</f>
        <v/>
      </c>
      <c r="FU13" s="45">
        <f>IF(IFERROR(VLOOKUP($A13,'VENDA 2024'!$1:$1048576,4 + (COLUMN(A10)-1)*2,FALSE),"")=0,"",IFERROR(VLOOKUP($A13,'VENDA 2024'!$1:$1048576,4 + (COLUMN(A10)-1)*2,FALSE),""))</f>
        <v/>
      </c>
      <c r="FV13" s="45">
        <f>IF(IFERROR(VLOOKUP($A13,'VENDA 2024'!$1:$1048576,4 + (COLUMN(B10)-1)*2,FALSE),"")=0,"",IFERROR(VLOOKUP($A13,'VENDA 2024'!$1:$1048576,4 + (COLUMN(B10)-1)*2,FALSE),""))</f>
        <v/>
      </c>
      <c r="FW13" s="45">
        <f>IF(IFERROR(VLOOKUP($A13,'VENDA 2024'!$1:$1048576,4 + (COLUMN(C10)-1)*2,FALSE),"")=0,"",IFERROR(VLOOKUP($A13,'VENDA 2024'!$1:$1048576,4 + (COLUMN(C10)-1)*2,FALSE),""))</f>
        <v/>
      </c>
      <c r="FX13" s="45">
        <f>IF(IFERROR(VLOOKUP($A13,'VENDA 2024'!$1:$1048576,4 + (COLUMN(D10)-1)*2,FALSE),"")=0,"",IFERROR(VLOOKUP($A13,'VENDA 2024'!$1:$1048576,4 + (COLUMN(D10)-1)*2,FALSE),""))</f>
        <v/>
      </c>
      <c r="FY13" s="45">
        <f>IF(IFERROR(VLOOKUP($A13,'VENDA 2024'!$1:$1048576,4 + (COLUMN(E10)-1)*2,FALSE),"")=0,"",IFERROR(VLOOKUP($A13,'VENDA 2024'!$1:$1048576,4 + (COLUMN(E10)-1)*2,FALSE),""))</f>
        <v/>
      </c>
      <c r="FZ13" s="45">
        <f>IF(IFERROR(VLOOKUP($A13,'VENDA 2024'!$1:$1048576,4 + (COLUMN(F10)-1)*2,FALSE),"")=0,"",IFERROR(VLOOKUP($A13,'VENDA 2024'!$1:$1048576,4 + (COLUMN(F10)-1)*2,FALSE),""))</f>
        <v/>
      </c>
      <c r="GA13" s="45">
        <f>IF(IFERROR(VLOOKUP($A13,'VENDA 2024'!$1:$1048576,4 + (COLUMN(G10)-1)*2,FALSE),"")=0,"",IFERROR(VLOOKUP($A13,'VENDA 2024'!$1:$1048576,4 + (COLUMN(G10)-1)*2,FALSE),""))</f>
        <v/>
      </c>
      <c r="GB13" s="45">
        <f>IF(IFERROR(VLOOKUP($A13,'VENDA 2024'!$1:$1048576,4 + (COLUMN(H10)-1)*2,FALSE),"")=0,"",IFERROR(VLOOKUP($A13,'VENDA 2024'!$1:$1048576,4 + (COLUMN(H10)-1)*2,FALSE),""))</f>
        <v/>
      </c>
      <c r="GC13" s="45">
        <f>IF(IFERROR(VLOOKUP($A13,'VENDA 2024'!$1:$1048576,4 + (COLUMN(I10)-1)*2,FALSE),"")=0,"",IFERROR(VLOOKUP($A13,'VENDA 2024'!$1:$1048576,4 + (COLUMN(I10)-1)*2,FALSE),""))</f>
        <v/>
      </c>
      <c r="GD13" s="45">
        <f>IF(IFERROR(VLOOKUP($A13,'VENDA 2024'!$1:$1048576,4 + (COLUMN(J10)-1)*2,FALSE),"")=0,"",IFERROR(VLOOKUP($A13,'VENDA 2024'!$1:$1048576,4 + (COLUMN(J10)-1)*2,FALSE),""))</f>
        <v/>
      </c>
      <c r="GE13" s="45">
        <f>IF(IFERROR(VLOOKUP($A13,'VENDA 2024'!$1:$1048576,4 + (COLUMN(K10)-1)*2,FALSE),"")=0,"",IFERROR(VLOOKUP($A13,'VENDA 2024'!$1:$1048576,4 + (COLUMN(K10)-1)*2,FALSE),""))</f>
        <v/>
      </c>
      <c r="GF13" s="45">
        <f>IF(IFERROR(VLOOKUP($A13,'VENDA 2024'!$1:$1048576,4 + (COLUMN(L10)-1)*2,FALSE),"")=0,"",IFERROR(VLOOKUP($A13,'VENDA 2024'!$1:$1048576,4 + (COLUMN(L10)-1)*2,FALSE),""))</f>
        <v/>
      </c>
      <c r="GG13" s="12">
        <f>IF(COUNT(FU13:GF13)=0,"",SUM(FU13:GF13))</f>
        <v/>
      </c>
      <c r="GH13" s="45">
        <f>IF(IFERROR(VLOOKUP($A13,'venda-fornecedor-12-meses-7'!$1:$1048576,5 + (COLUMN(A10)-1)*2,FALSE),"")=0,"",IFERROR(VLOOKUP($A13,'venda-fornecedor-12-meses-7'!$1:$1048576,5 + (COLUMN(A10)-1)*2,FALSE),""))</f>
        <v/>
      </c>
      <c r="GI13" s="45">
        <f>IF(IFERROR(VLOOKUP($A13,'venda-fornecedor-12-meses-7'!$1:$1048576,5 + (COLUMN(B10)-1)*2,FALSE),"")=0,"",IFERROR(VLOOKUP($A13,'venda-fornecedor-12-meses-7'!$1:$1048576,5 + (COLUMN(B10)-1)*2,FALSE),""))</f>
        <v/>
      </c>
      <c r="GJ13" s="45">
        <f>IF(IFERROR(VLOOKUP($A13,'venda-fornecedor-12-meses-7'!$1:$1048576,5 + (COLUMN(C10)-1)*2,FALSE),"")=0,"",IFERROR(VLOOKUP($A13,'venda-fornecedor-12-meses-7'!$1:$1048576,5 + (COLUMN(C10)-1)*2,FALSE),""))</f>
        <v/>
      </c>
      <c r="GK13" s="45">
        <f>IF(IFERROR(VLOOKUP($A13,'venda-fornecedor-12-meses-7'!$1:$1048576,5 + (COLUMN(D10)-1)*2,FALSE),"")=0,"",IFERROR(VLOOKUP($A13,'venda-fornecedor-12-meses-7'!$1:$1048576,5 + (COLUMN(D10)-1)*2,FALSE),""))</f>
        <v/>
      </c>
      <c r="GL13" s="45">
        <f>IF(IFERROR(VLOOKUP($A13,'venda-fornecedor-12-meses-7'!$1:$1048576,5 + (COLUMN(E10)-1)*2,FALSE),"")=0,"",IFERROR(VLOOKUP($A13,'venda-fornecedor-12-meses-7'!$1:$1048576,5 + (COLUMN(E10)-1)*2,FALSE),""))</f>
        <v/>
      </c>
      <c r="GM13" s="45">
        <f>IF(IFERROR(VLOOKUP($A13,'venda-fornecedor-12-meses-7'!$1:$1048576,5 + (COLUMN(F10)-1)*2,FALSE),"")=0,"",IFERROR(VLOOKUP($A13,'venda-fornecedor-12-meses-7'!$1:$1048576,5 + (COLUMN(F10)-1)*2,FALSE),""))</f>
        <v/>
      </c>
      <c r="GN13" s="45">
        <f>IF(IFERROR(VLOOKUP($A13,'venda-fornecedor-12-meses-7'!$1:$1048576,5 + (COLUMN(G10)-1)*2,FALSE),"")=0,"",IFERROR(VLOOKUP($A13,'venda-fornecedor-12-meses-7'!$1:$1048576,5 + (COLUMN(G10)-1)*2,FALSE),""))</f>
        <v/>
      </c>
      <c r="GO13" s="45">
        <f>IF(IFERROR(VLOOKUP($A13,'venda-fornecedor-12-meses-7'!$1:$1048576,5 + (COLUMN(H10)-1)*2,FALSE),"")=0,"",IFERROR(VLOOKUP($A13,'venda-fornecedor-12-meses-7'!$1:$1048576,5 + (COLUMN(H10)-1)*2,FALSE),""))</f>
        <v/>
      </c>
      <c r="GP13" s="45">
        <f>IF(IFERROR(VLOOKUP($A13,'venda-fornecedor-12-meses-7'!$1:$1048576,5 + (COLUMN(I10)-1)*2,FALSE),"")=0,"",IFERROR(VLOOKUP($A13,'venda-fornecedor-12-meses-7'!$1:$1048576,5 + (COLUMN(I10)-1)*2,FALSE),""))</f>
        <v/>
      </c>
      <c r="GQ13" s="45">
        <f>IF(IFERROR(VLOOKUP($A13,'venda-fornecedor-12-meses-7'!$1:$1048576,5 + (COLUMN(J10)-1)*2,FALSE),"")=0,"",IFERROR(VLOOKUP($A13,'venda-fornecedor-12-meses-7'!$1:$1048576,5 + (COLUMN(J10)-1)*2,FALSE),""))</f>
        <v/>
      </c>
      <c r="GR13" s="45">
        <f>IF(IFERROR(VLOOKUP($A13,'venda-fornecedor-12-meses-7'!$1:$1048576,5 + (COLUMN(K10)-1)*2,FALSE),"")=0,"",IFERROR(VLOOKUP($A13,'venda-fornecedor-12-meses-7'!$1:$1048576,5 + (COLUMN(K10)-1)*2,FALSE),""))</f>
        <v/>
      </c>
      <c r="GS13" s="45">
        <f>IF(IFERROR(VLOOKUP($A13,'venda-fornecedor-12-meses-7'!$1:$1048576,5 + (COLUMN(L10)-1)*2,FALSE),"")=0,"",IFERROR(VLOOKUP($A13,'venda-fornecedor-12-meses-7'!$1:$1048576,5 + (COLUMN(L10)-1)*2,FALSE),""))</f>
        <v/>
      </c>
      <c r="GT13" s="12">
        <f>IF(COUNT(GH13:GS13)=0,"",SUM(GH13:GS13))</f>
        <v/>
      </c>
    </row>
    <row r="14">
      <c r="A14" s="85" t="n">
        <v>35413</v>
      </c>
      <c r="B14" s="85">
        <f>VLOOKUP(A14,'FORNECEDORES X COMPRADOR'!$A:$D,4,0)</f>
        <v/>
      </c>
      <c r="C14" s="85">
        <f>VLOOKUP(A14,'FORNECEDORES X COMPRADOR'!$A:$E,5,0)</f>
        <v/>
      </c>
      <c r="D14" s="40">
        <f>IFERROR(AVERAGEIF('ANALISE PRODUTO'!F:F,A14,'ANALISE PRODUTO'!BE:BE),"")</f>
        <v/>
      </c>
      <c r="E14" s="40">
        <f>IFERROR(AVERAGEIF('ANALISE PRODUTO'!F:F,A14,'ANALISE PRODUTO'!BF:BF),"")</f>
        <v/>
      </c>
      <c r="F14" s="47">
        <f t="array" ref="F14">IFERROR(
  IF(
    SUMPRODUCT(
      IFERROR(--('ANALISE PRODUTO'!$F$3:$F$10000=A14),0) *
      IFERROR(--'ANALISE PRODUTO'!$AJ$3:$AJ$10000,0)
    )=0,
    "",
    SUMPRODUCT(
      IFERROR(--('ANALISE PRODUTO'!$F$3:$F$10000=A14),0) *
      IFERROR(--'ANALISE PRODUTO'!$AN$3:$AN$10000,0)
    ) /
    SUMPRODUCT(
      IFERROR(--('ANALISE PRODUTO'!$F$3:$F$10000=A14),0) *
      IFERROR(--'ANALISE PRODUTO'!$AJ$3:$AJ$10000,0)
    )
  ),
  ""
)</f>
        <v/>
      </c>
      <c r="G14" s="47">
        <f t="array" ref="G14">IFERROR(
  IF(
    SUMPRODUCT(
      IFERROR(--('ANALISE PRODUTO'!$F$3:$F$10000=A14),0) *
      IFERROR(--'ANALISE PRODUTO'!$AJ$3:$AJ$10000,0)
    )=0,
    "",
    SUMPRODUCT(
      IFERROR(--('ANALISE PRODUTO'!$F$3:$F$10000=A14),0) *
      IFERROR(--'ANALISE PRODUTO'!$AO$3:$AO$10000,0)
    ) /
    SUMPRODUCT(
      IFERROR(--('ANALISE PRODUTO'!$F$3:$F$10000=A14),0) *
      IFERROR(--'ANALISE PRODUTO'!$AJ$3:$AJ$10000,0)
    )
  ),
  ""
)</f>
        <v/>
      </c>
      <c r="H14" s="86" t="n">
        <v>60</v>
      </c>
      <c r="I14" s="86" t="n">
        <v>90</v>
      </c>
      <c r="J14" s="87">
        <f>SUMIF('ANALISE PRODUTO'!F:F, A14, 'ANALISE PRODUTO'!AP:AP)</f>
        <v/>
      </c>
      <c r="K14" s="88">
        <f>SUMIF('ANALISE PRODUTO'!F:F, A14, 'ANALISE PRODUTO'!AN:AN)</f>
        <v/>
      </c>
      <c r="L14" s="40">
        <f>SUMIF('ANALISE PRODUTO'!F:F, A14, 'ANALISE PRODUTO'!BB:BB)</f>
        <v/>
      </c>
      <c r="M14" s="40">
        <f>SUMIF('ANALISE PRODUTO'!F:F, A14, 'ANALISE PRODUTO'!BC:BC)</f>
        <v/>
      </c>
      <c r="N14" s="40">
        <f>SUMIF('ANALISE PRODUTO'!F:F, A14, 'ANALISE PRODUTO'!BD:BD)</f>
        <v/>
      </c>
      <c r="O14" s="40">
        <f>SUMIF('ANALISE PRODUTO'!F:F, A14, 'ANALISE PRODUTO'!BA:BA)</f>
        <v/>
      </c>
      <c r="P14" s="40">
        <f>IF(J14=0, 0, IF(O14/J14=0, 0, O14/J14))</f>
        <v/>
      </c>
      <c r="Q14" s="40">
        <f>IF(J14=0, 0, IF(L14/J14=0, 0, L14/J14))</f>
        <v/>
      </c>
      <c r="R14" s="89">
        <f>SUMIF('ANALISE PRODUTO'!F:F, A14, 'ANALISE PRODUTO'!BJ:BJ)</f>
        <v/>
      </c>
      <c r="S14" s="89">
        <f>SUMIF('ANALISE PRODUTO'!F:F, A14, 'ANALISE PRODUTO'!BK:BK)</f>
        <v/>
      </c>
      <c r="T14" s="89">
        <f>SUMIF('ANALISE PRODUTO'!F:F, A14, 'ANALISE PRODUTO'!BL:BL)</f>
        <v/>
      </c>
      <c r="U14" s="89">
        <f>SUMIFS('ANALISE PRODUTO'!BI:BI, 'ANALISE PRODUTO'!F:F, A14)</f>
        <v/>
      </c>
      <c r="V14" s="89">
        <f>IF(C14="DESCONTINUADO", 0, IF(J14=0, 0, IF(U14/J14=0, 0, U14/J14)))</f>
        <v/>
      </c>
      <c r="W14" s="89">
        <f>IF(OR(C14="DESCONTINUADO", J14=0), 0, IFERROR((S14+T14)/J14, 0))</f>
        <v/>
      </c>
      <c r="X14" s="59">
        <f>COUNTIF('ANALISE PRODUTO'!F:F, A14)</f>
        <v/>
      </c>
      <c r="Y14" s="60">
        <f>COUNTIFS('ANALISE PRODUTO'!F:F, A14, 'ANALISE PRODUTO'!S:S, "S")</f>
        <v/>
      </c>
      <c r="Z14" s="61">
        <f>X14-Y14</f>
        <v/>
      </c>
      <c r="AA14" s="88">
        <f>IFERROR(IF(COUNTIF('contas-pagas-fornecedor-7'!$C:$C,B14)&gt;1,
   AVERAGEIF('contas-pagas-fornecedor-7'!$C:$C,B14,'contas-pagas-fornecedor-7'!$I:$I),
   VLOOKUP(B14,'contas-pagas-fornecedor-7'!$C:$Q,7,FALSE)), "")</f>
        <v/>
      </c>
      <c r="AB14" s="88">
        <f t="array" ref="AB14">IFERROR(
  INDEX('fornecedor-venda-por-filial-ger'!J:J,
    MATCH(1,
      ('fornecedor-venda-por-filial-ger'!A:A=A14) *
      ('fornecedor-venda-por-filial-ger'!B:B=$B$1),
    0)
  ),
"")</f>
        <v/>
      </c>
      <c r="AC14" s="90">
        <f t="array" ref="AC14">IFERROR(
  INDEX('fornecedor-venda-por-filial-ger'!O:O,
    MATCH(1,
      ('fornecedor-venda-por-filial-ger'!A:A=A14) *
      ('fornecedor-venda-por-filial-ger'!B:B=$B$1),
    0)
  ),
"")</f>
        <v/>
      </c>
      <c r="AD14" s="90">
        <f>IFERROR(VLOOKUP(A14,'venda-fornecedor-12-meses-7'!A:AC,3,0),"")</f>
        <v/>
      </c>
      <c r="AE14" s="87">
        <f t="array" ref="AE14">IFERROR(
  INDEX('fornecedor-venda-por-filial-ger'!N:N,
    MATCH(1,
      ('fornecedor-venda-por-filial-ger'!A:A=A14) *
      ('fornecedor-venda-por-filial-ger'!B:B=$B$1),
    0)
  ),
"")</f>
        <v/>
      </c>
      <c r="AF14" s="87">
        <f>IF(J14&lt;=0,"100,00%",IFERROR(AD14/AE14,1))</f>
        <v/>
      </c>
      <c r="AG14" s="64">
        <f t="array" ref="AG14">IFERROR(
  INDEX('fornecedor-venda-por-filial-ger'!L:L,
    MATCH(1,
      ('fornecedor-venda-por-filial-ger'!A:A=A14)*
      ('fornecedor-venda-por-filial-ger'!B:B=$B$1),
    0)
  )/100,
"")</f>
        <v/>
      </c>
      <c r="AH14" s="64">
        <f t="array" ref="AH14">IFERROR(
  INDEX('fornecedor-venda-por-filial-ger'!S:S,
    MATCH(1,
      ('fornecedor-venda-por-filial-ger'!A:A=A14) *
      ('fornecedor-venda-por-filial-ger'!B:B=$B$1),
    0)
  )/100,
"")</f>
        <v/>
      </c>
      <c r="AI14" s="64">
        <f>IFERROR(IF(OR(AH14="",AG14=""),"",IF(J14=0,0,AH14-AG14)),"")</f>
        <v/>
      </c>
      <c r="AJ14" s="91">
        <f t="array" ref="AJ14">IF(MAX(IF('ANALISE PRODUTO'!F:F=A14,'ANALISE PRODUTO'!AD:AD))=0,"SEM ENTRADA",MAX(IF('ANALISE PRODUTO'!F:F=A14,'ANALISE PRODUTO'!AD:AD)))</f>
        <v/>
      </c>
      <c r="AK14" s="39" t="n"/>
      <c r="AL14" s="92">
        <f>IF(IFERROR(VLOOKUP($A14,'VENDA 2023'!$1:$1048576,3 + (COLUMN(A11)-1)*2,FALSE),"")=0,"",IFERROR(VLOOKUP($A14,'VENDA 2023'!$1:$1048576,3 + (COLUMN(A11)-1)*2,FALSE),""))</f>
        <v/>
      </c>
      <c r="AM14" s="92">
        <f>IF(IFERROR(VLOOKUP($A14,'VENDA 2023'!$1:$1048576,3 + (COLUMN(B11)-1)*2,FALSE),"")=0,"",IFERROR(VLOOKUP($A14,'VENDA 2023'!$1:$1048576,3 + (COLUMN(B11)-1)*2,FALSE),""))</f>
        <v/>
      </c>
      <c r="AN14" s="92">
        <f>IF(IFERROR(VLOOKUP($A14,'VENDA 2023'!$1:$1048576,3 + (COLUMN(C11)-1)*2,FALSE),"")=0,"",IFERROR(VLOOKUP($A14,'VENDA 2023'!$1:$1048576,3 + (COLUMN(C11)-1)*2,FALSE),""))</f>
        <v/>
      </c>
      <c r="AO14" s="92">
        <f>IF(IFERROR(VLOOKUP($A14,'VENDA 2023'!$1:$1048576,3 + (COLUMN(D11)-1)*2,FALSE),"")=0,"",IFERROR(VLOOKUP($A14,'VENDA 2023'!$1:$1048576,3 + (COLUMN(D11)-1)*2,FALSE),""))</f>
        <v/>
      </c>
      <c r="AP14" s="92">
        <f>IF(IFERROR(VLOOKUP($A14,'VENDA 2023'!$1:$1048576,3 + (COLUMN(E11)-1)*2,FALSE),"")=0,"",IFERROR(VLOOKUP($A14,'VENDA 2023'!$1:$1048576,3 + (COLUMN(E11)-1)*2,FALSE),""))</f>
        <v/>
      </c>
      <c r="AQ14" s="92">
        <f>IF(IFERROR(VLOOKUP($A14,'VENDA 2023'!$1:$1048576,3 + (COLUMN(F11)-1)*2,FALSE),"")=0,"",IFERROR(VLOOKUP($A14,'VENDA 2023'!$1:$1048576,3 + (COLUMN(F11)-1)*2,FALSE),""))</f>
        <v/>
      </c>
      <c r="AR14" s="92">
        <f>IF(IFERROR(VLOOKUP($A14,'VENDA 2023'!$1:$1048576,3 + (COLUMN(G11)-1)*2,FALSE),"")=0,"",IFERROR(VLOOKUP($A14,'VENDA 2023'!$1:$1048576,3 + (COLUMN(G11)-1)*2,FALSE),""))</f>
        <v/>
      </c>
      <c r="AS14" s="92">
        <f>IF(IFERROR(VLOOKUP($A14,'VENDA 2023'!$1:$1048576,3 + (COLUMN(H11)-1)*2,FALSE),"")=0,"",IFERROR(VLOOKUP($A14,'VENDA 2023'!$1:$1048576,3 + (COLUMN(H11)-1)*2,FALSE),""))</f>
        <v/>
      </c>
      <c r="AT14" s="92">
        <f>IF(IFERROR(VLOOKUP($A14,'VENDA 2023'!$1:$1048576,3 + (COLUMN(I11)-1)*2,FALSE),"")=0,"",IFERROR(VLOOKUP($A14,'VENDA 2023'!$1:$1048576,3 + (COLUMN(I11)-1)*2,FALSE),""))</f>
        <v/>
      </c>
      <c r="AU14" s="92">
        <f>IF(IFERROR(VLOOKUP($A14,'VENDA 2023'!$1:$1048576,3 + (COLUMN(J11)-1)*2,FALSE),"")=0,"",IFERROR(VLOOKUP($A14,'VENDA 2023'!$1:$1048576,3 + (COLUMN(J11)-1)*2,FALSE),""))</f>
        <v/>
      </c>
      <c r="AV14" s="92">
        <f>IF(IFERROR(VLOOKUP($A14,'VENDA 2023'!$1:$1048576,3 + (COLUMN(K11)-1)*2,FALSE),"")=0,"",IFERROR(VLOOKUP($A14,'VENDA 2023'!$1:$1048576,3 + (COLUMN(K11)-1)*2,FALSE),""))</f>
        <v/>
      </c>
      <c r="AW14" s="92">
        <f>IF(IFERROR(VLOOKUP($A14,'VENDA 2023'!$1:$1048576,3 + (COLUMN(L11)-1)*2,FALSE),"")=0,"",IFERROR(VLOOKUP($A14,'VENDA 2023'!$1:$1048576,3 + (COLUMN(L11)-1)*2,FALSE),""))</f>
        <v/>
      </c>
      <c r="AX14" s="93">
        <f>IF(COUNT(AL14:AW14)=0,"",SUM(AL14:AW14))</f>
        <v/>
      </c>
      <c r="AY14" s="92">
        <f>IF(IFERROR(VLOOKUP($A14,'VENDA 2024'!$1:$1048576,3 + (COLUMN(A11)-1)*2,FALSE),"")=0,"",IFERROR(VLOOKUP($A14,'VENDA 2024'!$1:$1048576,3 + (COLUMN(A11)-1)*2,FALSE),""))</f>
        <v/>
      </c>
      <c r="AZ14" s="92">
        <f>IF(IFERROR(VLOOKUP($A14,'VENDA 2024'!$1:$1048576,3 + (COLUMN(B11)-1)*2,FALSE),"")=0,"",IFERROR(VLOOKUP($A14,'VENDA 2024'!$1:$1048576,3 + (COLUMN(B11)-1)*2,FALSE),""))</f>
        <v/>
      </c>
      <c r="BA14" s="92">
        <f>IF(IFERROR(VLOOKUP($A14,'VENDA 2024'!$1:$1048576,3 + (COLUMN(C11)-1)*2,FALSE),"")=0,"",IFERROR(VLOOKUP($A14,'VENDA 2024'!$1:$1048576,3 + (COLUMN(C11)-1)*2,FALSE),""))</f>
        <v/>
      </c>
      <c r="BB14" s="92">
        <f>IF(IFERROR(VLOOKUP($A14,'VENDA 2024'!$1:$1048576,3 + (COLUMN(D11)-1)*2,FALSE),"")=0,"",IFERROR(VLOOKUP($A14,'VENDA 2024'!$1:$1048576,3 + (COLUMN(D11)-1)*2,FALSE),""))</f>
        <v/>
      </c>
      <c r="BC14" s="92">
        <f>IF(IFERROR(VLOOKUP($A14,'VENDA 2024'!$1:$1048576,3 + (COLUMN(E11)-1)*2,FALSE),"")=0,"",IFERROR(VLOOKUP($A14,'VENDA 2024'!$1:$1048576,3 + (COLUMN(E11)-1)*2,FALSE),""))</f>
        <v/>
      </c>
      <c r="BD14" s="92">
        <f>IF(IFERROR(VLOOKUP($A14,'VENDA 2024'!$1:$1048576,3 + (COLUMN(F11)-1)*2,FALSE),"")=0,"",IFERROR(VLOOKUP($A14,'VENDA 2024'!$1:$1048576,3 + (COLUMN(F11)-1)*2,FALSE),""))</f>
        <v/>
      </c>
      <c r="BE14" s="92">
        <f>IF(IFERROR(VLOOKUP($A14,'VENDA 2024'!$1:$1048576,3 + (COLUMN(G11)-1)*2,FALSE),"")=0,"",IFERROR(VLOOKUP($A14,'VENDA 2024'!$1:$1048576,3 + (COLUMN(G11)-1)*2,FALSE),""))</f>
        <v/>
      </c>
      <c r="BF14" s="92">
        <f>IF(IFERROR(VLOOKUP($A14,'VENDA 2024'!$1:$1048576,3 + (COLUMN(H11)-1)*2,FALSE),"")=0,"",IFERROR(VLOOKUP($A14,'VENDA 2024'!$1:$1048576,3 + (COLUMN(H11)-1)*2,FALSE),""))</f>
        <v/>
      </c>
      <c r="BG14" s="92">
        <f>IF(IFERROR(VLOOKUP($A14,'VENDA 2024'!$1:$1048576,3 + (COLUMN(I11)-1)*2,FALSE),"")=0,"",IFERROR(VLOOKUP($A14,'VENDA 2024'!$1:$1048576,3 + (COLUMN(I11)-1)*2,FALSE),""))</f>
        <v/>
      </c>
      <c r="BH14" s="92">
        <f>IF(IFERROR(VLOOKUP($A14,'VENDA 2024'!$1:$1048576,3 + (COLUMN(J11)-1)*2,FALSE),"")=0,"",IFERROR(VLOOKUP($A14,'VENDA 2024'!$1:$1048576,3 + (COLUMN(J11)-1)*2,FALSE),""))</f>
        <v/>
      </c>
      <c r="BI14" s="92">
        <f>IF(IFERROR(VLOOKUP($A14,'VENDA 2024'!$1:$1048576,3 + (COLUMN(K11)-1)*2,FALSE),"")=0,"",IFERROR(VLOOKUP($A14,'VENDA 2024'!$1:$1048576,3 + (COLUMN(K11)-1)*2,FALSE),""))</f>
        <v/>
      </c>
      <c r="BJ14" s="92">
        <f>IF(IFERROR(VLOOKUP($A14,'VENDA 2024'!$1:$1048576,3 + (COLUMN(L11)-1)*2,FALSE),"")=0,"",IFERROR(VLOOKUP($A14,'VENDA 2024'!$1:$1048576,3 + (COLUMN(L11)-1)*2,FALSE),""))</f>
        <v/>
      </c>
      <c r="BK14" s="93">
        <f>IF(COUNT(AY14:BJ14)=0,"",SUM(AY14:BJ14))</f>
        <v/>
      </c>
      <c r="BL14" s="92">
        <f>IF(IFERROR(VLOOKUP($A14,'VENDA 2025'!$1:$1048576,3 + (COLUMN(A11)-1)*2,FALSE),"")=0,"",IFERROR(VLOOKUP($A14,'VENDA 2025'!$1:$1048576,3 + (COLUMN(A11)-1)*2,FALSE),""))</f>
        <v/>
      </c>
      <c r="BM14" s="92">
        <f>IF(IFERROR(VLOOKUP($A14,'VENDA 2025'!$1:$1048576,3 + (COLUMN(B11)-1)*2,FALSE),"")=0,"",IFERROR(VLOOKUP($A14,'VENDA 2025'!$1:$1048576,3 + (COLUMN(B11)-1)*2,FALSE),""))</f>
        <v/>
      </c>
      <c r="BN14" s="92">
        <f>IF(IFERROR(VLOOKUP($A14,'VENDA 2025'!$1:$1048576,3 + (COLUMN(C11)-1)*2,FALSE),"")=0,"",IFERROR(VLOOKUP($A14,'VENDA 2025'!$1:$1048576,3 + (COLUMN(C11)-1)*2,FALSE),""))</f>
        <v/>
      </c>
      <c r="BO14" s="92">
        <f>IF(IFERROR(VLOOKUP($A14,'VENDA 2025'!$1:$1048576,3 + (COLUMN(D11)-1)*2,FALSE),"")=0,"",IFERROR(VLOOKUP($A14,'VENDA 2025'!$1:$1048576,3 + (COLUMN(D11)-1)*2,FALSE),""))</f>
        <v/>
      </c>
      <c r="BP14" s="92">
        <f>IF(IFERROR(VLOOKUP($A14,'VENDA 2025'!$1:$1048576,3 + (COLUMN(E11)-1)*2,FALSE),"")=0,"",IFERROR(VLOOKUP($A14,'VENDA 2025'!$1:$1048576,3 + (COLUMN(E11)-1)*2,FALSE),""))</f>
        <v/>
      </c>
      <c r="BQ14" s="92">
        <f>IF(IFERROR(VLOOKUP($A14,'VENDA 2025'!$1:$1048576,3 + (COLUMN(F11)-1)*2,FALSE),"")=0,"",IFERROR(VLOOKUP($A14,'VENDA 2025'!$1:$1048576,3 + (COLUMN(F11)-1)*2,FALSE),""))</f>
        <v/>
      </c>
      <c r="BR14" s="92">
        <f>IF(IFERROR(VLOOKUP($A14,'VENDA 2025'!$1:$1048576,3 + (COLUMN(G11)-1)*2,FALSE),"")=0,"",IFERROR(VLOOKUP($A14,'VENDA 2025'!$1:$1048576,3 + (COLUMN(G11)-1)*2,FALSE),""))</f>
        <v/>
      </c>
      <c r="BS14" s="92">
        <f>IF(IFERROR(VLOOKUP($A14,'VENDA 2025'!$1:$1048576,3 + (COLUMN(H11)-1)*2,FALSE),"")=0,"",IFERROR(VLOOKUP($A14,'VENDA 2025'!$1:$1048576,3 + (COLUMN(H11)-1)*2,FALSE),""))</f>
        <v/>
      </c>
      <c r="BT14" s="92">
        <f>IF(IFERROR(VLOOKUP($A14,'VENDA 2025'!$1:$1048576,3 + (COLUMN(I11)-1)*2,FALSE),"")=0,"",IFERROR(VLOOKUP($A14,'VENDA 2025'!$1:$1048576,3 + (COLUMN(I11)-1)*2,FALSE),""))</f>
        <v/>
      </c>
      <c r="BU14" s="92">
        <f>IF(IFERROR(VLOOKUP($A14,'VENDA 2025'!$1:$1048576,3 + (COLUMN(J11)-1)*2,FALSE),"")=0,"",IFERROR(VLOOKUP($A14,'VENDA 2025'!$1:$1048576,3 + (COLUMN(J11)-1)*2,FALSE),""))</f>
        <v/>
      </c>
      <c r="BV14" s="92">
        <f>IF(IFERROR(VLOOKUP($A14,'VENDA 2025'!$1:$1048576,3 + (COLUMN(K11)-1)*2,FALSE),"")=0,"",IFERROR(VLOOKUP($A14,'VENDA 2025'!$1:$1048576,3 + (COLUMN(K11)-1)*2,FALSE),""))</f>
        <v/>
      </c>
      <c r="BW14" s="92">
        <f>IF(IFERROR(VLOOKUP($A14,'VENDA 2025'!$1:$1048576,3 + (COLUMN(L11)-1)*2,FALSE),"")=0,"",IFERROR(VLOOKUP($A14,'VENDA 2025'!$1:$1048576,3 + (COLUMN(L11)-1)*2,FALSE),""))</f>
        <v/>
      </c>
      <c r="BX14" s="93">
        <f>IF(COUNT(BL14:BW14)=0,"",SUM(BL14:BW14))</f>
        <v/>
      </c>
      <c r="BY14" s="92">
        <f>IF(IFERROR(VLOOKUP($A14,'venda-fornecedor-12-meses-7'!$1:$1048576,4 + (COLUMN(A11)-1)*2,FALSE),"")=0,"",IFERROR(VLOOKUP($A14,'venda-fornecedor-12-meses-7'!$1:$1048576,4 + (COLUMN(A11)-1)*2,FALSE),""))</f>
        <v/>
      </c>
      <c r="BZ14" s="92">
        <f>IF(IFERROR(VLOOKUP($A14,'venda-fornecedor-12-meses-7'!$1:$1048576,4 + (COLUMN(B11)-1)*2,FALSE),"")=0,"",IFERROR(VLOOKUP($A14,'venda-fornecedor-12-meses-7'!$1:$1048576,4 + (COLUMN(B11)-1)*2,FALSE),""))</f>
        <v/>
      </c>
      <c r="CA14" s="92">
        <f>IF(IFERROR(VLOOKUP($A14,'venda-fornecedor-12-meses-7'!$1:$1048576,4 + (COLUMN(C11)-1)*2,FALSE),"")=0,"",IFERROR(VLOOKUP($A14,'venda-fornecedor-12-meses-7'!$1:$1048576,4 + (COLUMN(C11)-1)*2,FALSE),""))</f>
        <v/>
      </c>
      <c r="CB14" s="92">
        <f>IF(IFERROR(VLOOKUP($A14,'venda-fornecedor-12-meses-7'!$1:$1048576,4 + (COLUMN(D11)-1)*2,FALSE),"")=0,"",IFERROR(VLOOKUP($A14,'venda-fornecedor-12-meses-7'!$1:$1048576,4 + (COLUMN(D11)-1)*2,FALSE),""))</f>
        <v/>
      </c>
      <c r="CC14" s="92">
        <f>IF(IFERROR(VLOOKUP($A14,'venda-fornecedor-12-meses-7'!$1:$1048576,4 + (COLUMN(E11)-1)*2,FALSE),"")=0,"",IFERROR(VLOOKUP($A14,'venda-fornecedor-12-meses-7'!$1:$1048576,4 + (COLUMN(E11)-1)*2,FALSE),""))</f>
        <v/>
      </c>
      <c r="CD14" s="92">
        <f>IF(IFERROR(VLOOKUP($A14,'venda-fornecedor-12-meses-7'!$1:$1048576,4 + (COLUMN(F11)-1)*2,FALSE),"")=0,"",IFERROR(VLOOKUP($A14,'venda-fornecedor-12-meses-7'!$1:$1048576,4 + (COLUMN(F11)-1)*2,FALSE),""))</f>
        <v/>
      </c>
      <c r="CE14" s="92">
        <f>IF(IFERROR(VLOOKUP($A14,'venda-fornecedor-12-meses-7'!$1:$1048576,4 + (COLUMN(G11)-1)*2,FALSE),"")=0,"",IFERROR(VLOOKUP($A14,'venda-fornecedor-12-meses-7'!$1:$1048576,4 + (COLUMN(G11)-1)*2,FALSE),""))</f>
        <v/>
      </c>
      <c r="CF14" s="92">
        <f>IF(IFERROR(VLOOKUP($A14,'venda-fornecedor-12-meses-7'!$1:$1048576,4 + (COLUMN(H11)-1)*2,FALSE),"")=0,"",IFERROR(VLOOKUP($A14,'venda-fornecedor-12-meses-7'!$1:$1048576,4 + (COLUMN(H11)-1)*2,FALSE),""))</f>
        <v/>
      </c>
      <c r="CG14" s="92">
        <f>IF(IFERROR(VLOOKUP($A14,'venda-fornecedor-12-meses-7'!$1:$1048576,4 + (COLUMN(I11)-1)*2,FALSE),"")=0,"",IFERROR(VLOOKUP($A14,'venda-fornecedor-12-meses-7'!$1:$1048576,4 + (COLUMN(I11)-1)*2,FALSE),""))</f>
        <v/>
      </c>
      <c r="CH14" s="92">
        <f>IF(IFERROR(VLOOKUP($A14,'venda-fornecedor-12-meses-7'!$1:$1048576,4 + (COLUMN(J11)-1)*2,FALSE),"")=0,"",IFERROR(VLOOKUP($A14,'venda-fornecedor-12-meses-7'!$1:$1048576,4 + (COLUMN(J11)-1)*2,FALSE),""))</f>
        <v/>
      </c>
      <c r="CI14" s="92">
        <f>IF(IFERROR(VLOOKUP($A14,'venda-fornecedor-12-meses-7'!$1:$1048576,4 + (COLUMN(K11)-1)*2,FALSE),"")=0,"",IFERROR(VLOOKUP($A14,'venda-fornecedor-12-meses-7'!$1:$1048576,4 + (COLUMN(K11)-1)*2,FALSE),""))</f>
        <v/>
      </c>
      <c r="CJ14" s="92">
        <f>IF(IFERROR(VLOOKUP($A14,'venda-fornecedor-12-meses-7'!$1:$1048576,4 + (COLUMN(L11)-1)*2,FALSE),"")=0,"",IFERROR(VLOOKUP($A14,'venda-fornecedor-12-meses-7'!$1:$1048576,4 + (COLUMN(L11)-1)*2,FALSE),""))</f>
        <v/>
      </c>
      <c r="CK14" s="93">
        <f>IF(COUNT(BY14:CJ14)=0,"",SUM(BY14:CJ14))</f>
        <v/>
      </c>
      <c r="CL14" s="93">
        <f>IF(COUNT(BY14:CJ14)=0,"",AVERAGE(BY14:CJ14))</f>
        <v/>
      </c>
      <c r="CM14" s="1" t="n"/>
      <c r="CN14" s="94">
        <f>IF(IFERROR(VLOOKUP($A14,'ENTRADA 2023'!$1:$1048576,3 + (COLUMN(A11)-1)*1,FALSE),"")=0,"",IFERROR(VLOOKUP($A14,'ENTRADA 2023'!$1:$1048576,3 + (COLUMN(A11)-1)*1,FALSE),""))</f>
        <v/>
      </c>
      <c r="CO14" s="94">
        <f>IF(IFERROR(VLOOKUP($A14,'ENTRADA 2023'!$1:$1048576,3 + (COLUMN(B11)-1)*1,FALSE),"")=0,"",IFERROR(VLOOKUP($A14,'ENTRADA 2023'!$1:$1048576,3 + (COLUMN(B11)-1)*1,FALSE),""))</f>
        <v/>
      </c>
      <c r="CP14" s="94">
        <f>IF(IFERROR(VLOOKUP($A14,'ENTRADA 2023'!$1:$1048576,3 + (COLUMN(C11)-1)*1,FALSE),"")=0,"",IFERROR(VLOOKUP($A14,'ENTRADA 2023'!$1:$1048576,3 + (COLUMN(C11)-1)*1,FALSE),""))</f>
        <v/>
      </c>
      <c r="CQ14" s="94">
        <f>IF(IFERROR(VLOOKUP($A14,'ENTRADA 2023'!$1:$1048576,3 + (COLUMN(D11)-1)*1,FALSE),"")=0,"",IFERROR(VLOOKUP($A14,'ENTRADA 2023'!$1:$1048576,3 + (COLUMN(D11)-1)*1,FALSE),""))</f>
        <v/>
      </c>
      <c r="CR14" s="94">
        <f>IF(IFERROR(VLOOKUP($A14,'ENTRADA 2023'!$1:$1048576,3 + (COLUMN(E11)-1)*1,FALSE),"")=0,"",IFERROR(VLOOKUP($A14,'ENTRADA 2023'!$1:$1048576,3 + (COLUMN(E11)-1)*1,FALSE),""))</f>
        <v/>
      </c>
      <c r="CS14" s="94">
        <f>IF(IFERROR(VLOOKUP($A14,'ENTRADA 2023'!$1:$1048576,3 + (COLUMN(F11)-1)*1,FALSE),"")=0,"",IFERROR(VLOOKUP($A14,'ENTRADA 2023'!$1:$1048576,3 + (COLUMN(F11)-1)*1,FALSE),""))</f>
        <v/>
      </c>
      <c r="CT14" s="94">
        <f>IF(IFERROR(VLOOKUP($A14,'ENTRADA 2023'!$1:$1048576,3 + (COLUMN(G11)-1)*1,FALSE),"")=0,"",IFERROR(VLOOKUP($A14,'ENTRADA 2023'!$1:$1048576,3 + (COLUMN(G11)-1)*1,FALSE),""))</f>
        <v/>
      </c>
      <c r="CU14" s="94">
        <f>IF(IFERROR(VLOOKUP($A14,'ENTRADA 2023'!$1:$1048576,3 + (COLUMN(H11)-1)*1,FALSE),"")=0,"",IFERROR(VLOOKUP($A14,'ENTRADA 2023'!$1:$1048576,3 + (COLUMN(H11)-1)*1,FALSE),""))</f>
        <v/>
      </c>
      <c r="CV14" s="94">
        <f>IF(IFERROR(VLOOKUP($A14,'ENTRADA 2023'!$1:$1048576,3 + (COLUMN(I11)-1)*1,FALSE),"")=0,"",IFERROR(VLOOKUP($A14,'ENTRADA 2023'!$1:$1048576,3 + (COLUMN(I11)-1)*1,FALSE),""))</f>
        <v/>
      </c>
      <c r="CW14" s="94">
        <f>IF(IFERROR(VLOOKUP($A14,'ENTRADA 2023'!$1:$1048576,3 + (COLUMN(J11)-1)*1,FALSE),"")=0,"",IFERROR(VLOOKUP($A14,'ENTRADA 2023'!$1:$1048576,3 + (COLUMN(J11)-1)*1,FALSE),""))</f>
        <v/>
      </c>
      <c r="CX14" s="94">
        <f>IF(IFERROR(VLOOKUP($A14,'ENTRADA 2023'!$1:$1048576,3 + (COLUMN(K11)-1)*1,FALSE),"")=0,"",IFERROR(VLOOKUP($A14,'ENTRADA 2023'!$1:$1048576,3 + (COLUMN(K11)-1)*1,FALSE),""))</f>
        <v/>
      </c>
      <c r="CY14" s="94">
        <f>IF(IFERROR(VLOOKUP($A14,'ENTRADA 2023'!$1:$1048576,3 + (COLUMN(L11)-1)*1,FALSE),"")=0,"",IFERROR(VLOOKUP($A14,'ENTRADA 2023'!$1:$1048576,3 + (COLUMN(L11)-1)*1,FALSE),""))</f>
        <v/>
      </c>
      <c r="CZ14" s="95">
        <f>IF(COUNT(CN14:CY14)=0,"",SUM(CN14:CY14))</f>
        <v/>
      </c>
      <c r="DA14" s="94">
        <f>IF(IFERROR(VLOOKUP($A14,'ENTRADA 2024'!$1:$1048576,3 + (COLUMN(A11)-1)*1,FALSE),"")=0,"",IFERROR(VLOOKUP($A14,'ENTRADA 2024'!$1:$1048576,3 + (COLUMN(A11)-1)*1,FALSE),""))</f>
        <v/>
      </c>
      <c r="DB14" s="94">
        <f>IF(IFERROR(VLOOKUP($A14,'ENTRADA 2024'!$1:$1048576,3 + (COLUMN(B11)-1)*1,FALSE),"")=0,"",IFERROR(VLOOKUP($A14,'ENTRADA 2024'!$1:$1048576,3 + (COLUMN(B11)-1)*1,FALSE),""))</f>
        <v/>
      </c>
      <c r="DC14" s="94">
        <f>IF(IFERROR(VLOOKUP($A14,'ENTRADA 2024'!$1:$1048576,3 + (COLUMN(C11)-1)*1,FALSE),"")=0,"",IFERROR(VLOOKUP($A14,'ENTRADA 2024'!$1:$1048576,3 + (COLUMN(C11)-1)*1,FALSE),""))</f>
        <v/>
      </c>
      <c r="DD14" s="94">
        <f>IF(IFERROR(VLOOKUP($A14,'ENTRADA 2024'!$1:$1048576,3 + (COLUMN(D11)-1)*1,FALSE),"")=0,"",IFERROR(VLOOKUP($A14,'ENTRADA 2024'!$1:$1048576,3 + (COLUMN(D11)-1)*1,FALSE),""))</f>
        <v/>
      </c>
      <c r="DE14" s="94">
        <f>IF(IFERROR(VLOOKUP($A14,'ENTRADA 2024'!$1:$1048576,3 + (COLUMN(E11)-1)*1,FALSE),"")=0,"",IFERROR(VLOOKUP($A14,'ENTRADA 2024'!$1:$1048576,3 + (COLUMN(E11)-1)*1,FALSE),""))</f>
        <v/>
      </c>
      <c r="DF14" s="94">
        <f>IF(IFERROR(VLOOKUP($A14,'ENTRADA 2024'!$1:$1048576,3 + (COLUMN(F11)-1)*1,FALSE),"")=0,"",IFERROR(VLOOKUP($A14,'ENTRADA 2024'!$1:$1048576,3 + (COLUMN(F11)-1)*1,FALSE),""))</f>
        <v/>
      </c>
      <c r="DG14" s="94">
        <f>IF(IFERROR(VLOOKUP($A14,'ENTRADA 2024'!$1:$1048576,3 + (COLUMN(G11)-1)*1,FALSE),"")=0,"",IFERROR(VLOOKUP($A14,'ENTRADA 2024'!$1:$1048576,3 + (COLUMN(G11)-1)*1,FALSE),""))</f>
        <v/>
      </c>
      <c r="DH14" s="94">
        <f>IF(IFERROR(VLOOKUP($A14,'ENTRADA 2024'!$1:$1048576,3 + (COLUMN(H11)-1)*1,FALSE),"")=0,"",IFERROR(VLOOKUP($A14,'ENTRADA 2024'!$1:$1048576,3 + (COLUMN(H11)-1)*1,FALSE),""))</f>
        <v/>
      </c>
      <c r="DI14" s="94">
        <f>IF(IFERROR(VLOOKUP($A14,'ENTRADA 2024'!$1:$1048576,3 + (COLUMN(I11)-1)*1,FALSE),"")=0,"",IFERROR(VLOOKUP($A14,'ENTRADA 2024'!$1:$1048576,3 + (COLUMN(I11)-1)*1,FALSE),""))</f>
        <v/>
      </c>
      <c r="DJ14" s="94">
        <f>IF(IFERROR(VLOOKUP($A14,'ENTRADA 2024'!$1:$1048576,3 + (COLUMN(J11)-1)*1,FALSE),"")=0,"",IFERROR(VLOOKUP($A14,'ENTRADA 2024'!$1:$1048576,3 + (COLUMN(J11)-1)*1,FALSE),""))</f>
        <v/>
      </c>
      <c r="DK14" s="94">
        <f>IF(IFERROR(VLOOKUP($A14,'ENTRADA 2024'!$1:$1048576,3 + (COLUMN(K11)-1)*1,FALSE),"")=0,"",IFERROR(VLOOKUP($A14,'ENTRADA 2024'!$1:$1048576,3 + (COLUMN(K11)-1)*1,FALSE),""))</f>
        <v/>
      </c>
      <c r="DL14" s="94">
        <f>IF(IFERROR(VLOOKUP($A14,'ENTRADA 2024'!$1:$1048576,3 + (COLUMN(L11)-1)*1,FALSE),"")=0,"",IFERROR(VLOOKUP($A14,'ENTRADA 2024'!$1:$1048576,3 + (COLUMN(L11)-1)*1,FALSE),""))</f>
        <v/>
      </c>
      <c r="DM14" s="95">
        <f>IF(COUNT(DA14:DL14)=0,"",SUM(DA14:DL14))</f>
        <v/>
      </c>
      <c r="DN14" s="94">
        <f>IF(IFERROR(VLOOKUP($A14,'ENTRADA 2025'!$1:$1048576,3 + (COLUMN(A11)-1)*1,FALSE),"")=0,"",IFERROR(VLOOKUP($A14,'ENTRADA 2025'!$1:$1048576,3 + (COLUMN(A11)-1)*1,FALSE),""))</f>
        <v/>
      </c>
      <c r="DO14" s="94">
        <f>IF(IFERROR(VLOOKUP($A14,'ENTRADA 2025'!$1:$1048576,3 + (COLUMN(B11)-1)*1,FALSE),"")=0,"",IFERROR(VLOOKUP($A14,'ENTRADA 2025'!$1:$1048576,3 + (COLUMN(B11)-1)*1,FALSE),""))</f>
        <v/>
      </c>
      <c r="DP14" s="94">
        <f>IF(IFERROR(VLOOKUP($A14,'ENTRADA 2025'!$1:$1048576,3 + (COLUMN(C11)-1)*1,FALSE),"")=0,"",IFERROR(VLOOKUP($A14,'ENTRADA 2025'!$1:$1048576,3 + (COLUMN(C11)-1)*1,FALSE),""))</f>
        <v/>
      </c>
      <c r="DQ14" s="94">
        <f>IF(IFERROR(VLOOKUP($A14,'ENTRADA 2025'!$1:$1048576,3 + (COLUMN(D11)-1)*1,FALSE),"")=0,"",IFERROR(VLOOKUP($A14,'ENTRADA 2025'!$1:$1048576,3 + (COLUMN(D11)-1)*1,FALSE),""))</f>
        <v/>
      </c>
      <c r="DR14" s="94">
        <f>IF(IFERROR(VLOOKUP($A14,'ENTRADA 2025'!$1:$1048576,3 + (COLUMN(E11)-1)*1,FALSE),"")=0,"",IFERROR(VLOOKUP($A14,'ENTRADA 2025'!$1:$1048576,3 + (COLUMN(E11)-1)*1,FALSE),""))</f>
        <v/>
      </c>
      <c r="DS14" s="94">
        <f>IF(IFERROR(VLOOKUP($A14,'ENTRADA 2025'!$1:$1048576,3 + (COLUMN(F11)-1)*1,FALSE),"")=0,"",IFERROR(VLOOKUP($A14,'ENTRADA 2025'!$1:$1048576,3 + (COLUMN(F11)-1)*1,FALSE),""))</f>
        <v/>
      </c>
      <c r="DT14" s="94">
        <f>IF(IFERROR(VLOOKUP($A14,'ENTRADA 2025'!$1:$1048576,3 + (COLUMN(G11)-1)*1,FALSE),"")=0,"",IFERROR(VLOOKUP($A14,'ENTRADA 2025'!$1:$1048576,3 + (COLUMN(G11)-1)*1,FALSE),""))</f>
        <v/>
      </c>
      <c r="DU14" s="94">
        <f>IF(IFERROR(VLOOKUP($A14,'ENTRADA 2025'!$1:$1048576,3 + (COLUMN(H11)-1)*1,FALSE),"")=0,"",IFERROR(VLOOKUP($A14,'ENTRADA 2025'!$1:$1048576,3 + (COLUMN(H11)-1)*1,FALSE),""))</f>
        <v/>
      </c>
      <c r="DV14" s="94">
        <f>IF(IFERROR(VLOOKUP($A14,'ENTRADA 2025'!$1:$1048576,3 + (COLUMN(I11)-1)*1,FALSE),"")=0,"",IFERROR(VLOOKUP($A14,'ENTRADA 2025'!$1:$1048576,3 + (COLUMN(I11)-1)*1,FALSE),""))</f>
        <v/>
      </c>
      <c r="DW14" s="94">
        <f>IF(IFERROR(VLOOKUP($A14,'ENTRADA 2025'!$1:$1048576,3 + (COLUMN(J11)-1)*1,FALSE),"")=0,"",IFERROR(VLOOKUP($A14,'ENTRADA 2025'!$1:$1048576,3 + (COLUMN(J11)-1)*1,FALSE),""))</f>
        <v/>
      </c>
      <c r="DX14" s="94">
        <f>IF(IFERROR(VLOOKUP($A14,'ENTRADA 2025'!$1:$1048576,3 + (COLUMN(K11)-1)*1,FALSE),"")=0,"",IFERROR(VLOOKUP($A14,'ENTRADA 2025'!$1:$1048576,3 + (COLUMN(K11)-1)*1,FALSE),""))</f>
        <v/>
      </c>
      <c r="DY14" s="94">
        <f>IF(IFERROR(VLOOKUP($A14,'ENTRADA 2025'!$1:$1048576,3 + (COLUMN(L11)-1)*1,FALSE),"")=0,"",IFERROR(VLOOKUP($A14,'ENTRADA 2025'!$1:$1048576,3 + (COLUMN(L11)-1)*1,FALSE),""))</f>
        <v/>
      </c>
      <c r="DZ14" s="95">
        <f>IF(COUNT(DN14:DY14)=0,"",SUM(DN14:DY14))</f>
        <v/>
      </c>
      <c r="EA14" s="94">
        <f>IF(IFERROR(VLOOKUP($A14,'entrada-fornecedor-12-meses-7'!$1:$1048576,3 + (COLUMN(A11)-1)*1,FALSE),"")=0,"",IFERROR(VLOOKUP($A14,'entrada-fornecedor-12-meses-7'!$1:$1048576,3 + (COLUMN(A11)-1)*1,FALSE),""))</f>
        <v/>
      </c>
      <c r="EB14" s="94">
        <f>IF(IFERROR(VLOOKUP($A14,'entrada-fornecedor-12-meses-7'!$1:$1048576,3 + (COLUMN(B11)-1)*1,FALSE),"")=0,"",IFERROR(VLOOKUP($A14,'entrada-fornecedor-12-meses-7'!$1:$1048576,3 + (COLUMN(B11)-1)*1,FALSE),""))</f>
        <v/>
      </c>
      <c r="EC14" s="94">
        <f>IF(IFERROR(VLOOKUP($A14,'entrada-fornecedor-12-meses-7'!$1:$1048576,3 + (COLUMN(C11)-1)*1,FALSE),"")=0,"",IFERROR(VLOOKUP($A14,'entrada-fornecedor-12-meses-7'!$1:$1048576,3 + (COLUMN(C11)-1)*1,FALSE),""))</f>
        <v/>
      </c>
      <c r="ED14" s="94">
        <f>IF(IFERROR(VLOOKUP($A14,'entrada-fornecedor-12-meses-7'!$1:$1048576,3 + (COLUMN(D11)-1)*1,FALSE),"")=0,"",IFERROR(VLOOKUP($A14,'entrada-fornecedor-12-meses-7'!$1:$1048576,3 + (COLUMN(D11)-1)*1,FALSE),""))</f>
        <v/>
      </c>
      <c r="EE14" s="94">
        <f>IF(IFERROR(VLOOKUP($A14,'entrada-fornecedor-12-meses-7'!$1:$1048576,3 + (COLUMN(E11)-1)*1,FALSE),"")=0,"",IFERROR(VLOOKUP($A14,'entrada-fornecedor-12-meses-7'!$1:$1048576,3 + (COLUMN(E11)-1)*1,FALSE),""))</f>
        <v/>
      </c>
      <c r="EF14" s="94">
        <f>IF(IFERROR(VLOOKUP($A14,'entrada-fornecedor-12-meses-7'!$1:$1048576,3 + (COLUMN(F11)-1)*1,FALSE),"")=0,"",IFERROR(VLOOKUP($A14,'entrada-fornecedor-12-meses-7'!$1:$1048576,3 + (COLUMN(F11)-1)*1,FALSE),""))</f>
        <v/>
      </c>
      <c r="EG14" s="94">
        <f>IF(IFERROR(VLOOKUP($A14,'entrada-fornecedor-12-meses-7'!$1:$1048576,3 + (COLUMN(G11)-1)*1,FALSE),"")=0,"",IFERROR(VLOOKUP($A14,'entrada-fornecedor-12-meses-7'!$1:$1048576,3 + (COLUMN(G11)-1)*1,FALSE),""))</f>
        <v/>
      </c>
      <c r="EH14" s="94">
        <f>IF(IFERROR(VLOOKUP($A14,'entrada-fornecedor-12-meses-7'!$1:$1048576,3 + (COLUMN(H11)-1)*1,FALSE),"")=0,"",IFERROR(VLOOKUP($A14,'entrada-fornecedor-12-meses-7'!$1:$1048576,3 + (COLUMN(H11)-1)*1,FALSE),""))</f>
        <v/>
      </c>
      <c r="EI14" s="94">
        <f>IF(IFERROR(VLOOKUP($A14,'entrada-fornecedor-12-meses-7'!$1:$1048576,3 + (COLUMN(I11)-1)*1,FALSE),"")=0,"",IFERROR(VLOOKUP($A14,'entrada-fornecedor-12-meses-7'!$1:$1048576,3 + (COLUMN(I11)-1)*1,FALSE),""))</f>
        <v/>
      </c>
      <c r="EJ14" s="94">
        <f>IF(IFERROR(VLOOKUP($A14,'entrada-fornecedor-12-meses-7'!$1:$1048576,3 + (COLUMN(J11)-1)*1,FALSE),"")=0,"",IFERROR(VLOOKUP($A14,'entrada-fornecedor-12-meses-7'!$1:$1048576,3 + (COLUMN(J11)-1)*1,FALSE),""))</f>
        <v/>
      </c>
      <c r="EK14" s="94">
        <f>IF(IFERROR(VLOOKUP($A14,'entrada-fornecedor-12-meses-7'!$1:$1048576,3 + (COLUMN(K11)-1)*1,FALSE),"")=0,"",IFERROR(VLOOKUP($A14,'entrada-fornecedor-12-meses-7'!$1:$1048576,3 + (COLUMN(K11)-1)*1,FALSE),""))</f>
        <v/>
      </c>
      <c r="EL14" s="94">
        <f>IF(IFERROR(VLOOKUP($A14,'entrada-fornecedor-12-meses-7'!$1:$1048576,3 + (COLUMN(L11)-1)*1,FALSE),"")=0,"",IFERROR(VLOOKUP($A14,'entrada-fornecedor-12-meses-7'!$1:$1048576,3 + (COLUMN(L11)-1)*1,FALSE),""))</f>
        <v/>
      </c>
      <c r="EM14" s="95">
        <f>IF(COUNT(EA14:EL14)=0,"",SUM(EA14:EL14))</f>
        <v/>
      </c>
      <c r="EN14" s="1" t="n"/>
      <c r="EO14" s="96">
        <f>IFERROR(AVERAGEIF('lead-time-compras-7'!B:B,A14,'lead-time-compras-7'!S:S),"")</f>
        <v/>
      </c>
      <c r="EP14" s="96">
        <f>IFERROR(
  AVERAGEIFS(
    'notas-fiscais-entrada-830-7'!H:H,
    'notas-fiscais-entrada-830-7'!O:O, A14,
    'notas-fiscais-entrada-830-7'!E:E, $B$1
  ),
""
)</f>
        <v/>
      </c>
      <c r="EQ14" s="96">
        <f>IFERROR(AVERAGEIF('lead-time-compras-7'!B:B,A14,'lead-time-compras-7'!Q:Q),"")</f>
        <v/>
      </c>
      <c r="ER14" s="97">
        <f>SUMIF('fornecedor-saldo-receber-7'!A:A, A14, 'fornecedor-saldo-receber-7'!L:L)</f>
        <v/>
      </c>
      <c r="ES14" s="97">
        <f>SUMIF('fornecedor-verba-aplicar-7'!A:A, A14, 'fornecedor-verba-aplicar-7'!D:D)</f>
        <v/>
      </c>
      <c r="ET14" s="1" t="n"/>
      <c r="EU14" s="52">
        <f>SUMIF('ANALISE PRODUTO'!F:F, A14, 'ANALISE PRODUTO'!BN:BN)</f>
        <v/>
      </c>
      <c r="EV14" s="52">
        <f>SUMIF('ANALISE PRODUTO'!F:F, A14, 'ANALISE PRODUTO'!BO:BO)</f>
        <v/>
      </c>
      <c r="EW14" s="52">
        <f>SUMIF('ANALISE PRODUTO'!F:F, A14, 'ANALISE PRODUTO'!BP:BP)</f>
        <v/>
      </c>
      <c r="EX14" s="52">
        <f>SUMIF('ANALISE PRODUTO'!F:F, A14, 'ANALISE PRODUTO'!BQ:BQ)</f>
        <v/>
      </c>
      <c r="EY14" s="52">
        <f>SUMIF('ANALISE PRODUTO'!F:F, A14, 'ANALISE PRODUTO'!BR:BR)</f>
        <v/>
      </c>
      <c r="EZ14" s="53">
        <f>SUMIF('ANALISE PRODUTO'!F:F, A14, 'ANALISE PRODUTO'!BS:BS)</f>
        <v/>
      </c>
      <c r="FA14" s="53">
        <f>SUMIF('ANALISE PRODUTO'!F:F, A14, 'ANALISE PRODUTO'!BT:BT)</f>
        <v/>
      </c>
      <c r="FB14" s="53">
        <f>SUMIF('ANALISE PRODUTO'!F:F, A14, 'ANALISE PRODUTO'!BU:BU)</f>
        <v/>
      </c>
      <c r="FC14" s="53">
        <f>SUMIF('ANALISE PRODUTO'!F:F, A14, 'ANALISE PRODUTO'!BV:BV)</f>
        <v/>
      </c>
      <c r="FD14" s="53">
        <f>SUMIF('ANALISE PRODUTO'!F:F, A14, 'ANALISE PRODUTO'!BW:BW)</f>
        <v/>
      </c>
      <c r="FE14" s="41">
        <f>SUMIF('ANALISE PRODUTO'!F:F, A14, 'ANALISE PRODUTO'!CB:CB)</f>
        <v/>
      </c>
      <c r="FF14" s="41">
        <f>SUMIF('ANALISE PRODUTO'!F:F, A14, 'ANALISE PRODUTO'!CC:CC)</f>
        <v/>
      </c>
      <c r="FG14" s="1" t="n"/>
      <c r="FH14" s="45">
        <f>IF(IFERROR(VLOOKUP($A14,'VENDA 2023'!$1:$1048576,4 + (COLUMN(A11)-1)*2,FALSE),"")=0,"",IFERROR(VLOOKUP($A14,'VENDA 2023'!$1:$1048576,4 + (COLUMN(A11)-1)*2,FALSE),""))</f>
        <v/>
      </c>
      <c r="FI14" s="45">
        <f>IF(IFERROR(VLOOKUP($A14,'VENDA 2023'!$1:$1048576,4 + (COLUMN(B11)-1)*2,FALSE),"")=0,"",IFERROR(VLOOKUP($A14,'VENDA 2023'!$1:$1048576,4 + (COLUMN(B11)-1)*2,FALSE),""))</f>
        <v/>
      </c>
      <c r="FJ14" s="45">
        <f>IF(IFERROR(VLOOKUP($A14,'VENDA 2023'!$1:$1048576,4 + (COLUMN(C11)-1)*2,FALSE),"")=0,"",IFERROR(VLOOKUP($A14,'VENDA 2023'!$1:$1048576,4 + (COLUMN(C11)-1)*2,FALSE),""))</f>
        <v/>
      </c>
      <c r="FK14" s="45">
        <f>IF(IFERROR(VLOOKUP($A14,'VENDA 2023'!$1:$1048576,4 + (COLUMN(D11)-1)*2,FALSE),"")=0,"",IFERROR(VLOOKUP($A14,'VENDA 2023'!$1:$1048576,4 + (COLUMN(D11)-1)*2,FALSE),""))</f>
        <v/>
      </c>
      <c r="FL14" s="45">
        <f>IF(IFERROR(VLOOKUP($A14,'VENDA 2023'!$1:$1048576,4 + (COLUMN(E11)-1)*2,FALSE),"")=0,"",IFERROR(VLOOKUP($A14,'VENDA 2023'!$1:$1048576,4 + (COLUMN(E11)-1)*2,FALSE),""))</f>
        <v/>
      </c>
      <c r="FM14" s="45">
        <f>IF(IFERROR(VLOOKUP($A14,'VENDA 2023'!$1:$1048576,4 + (COLUMN(F11)-1)*2,FALSE),"")=0,"",IFERROR(VLOOKUP($A14,'VENDA 2023'!$1:$1048576,4 + (COLUMN(F11)-1)*2,FALSE),""))</f>
        <v/>
      </c>
      <c r="FN14" s="45">
        <f>IF(IFERROR(VLOOKUP($A14,'VENDA 2023'!$1:$1048576,4 + (COLUMN(G11)-1)*2,FALSE),"")=0,"",IFERROR(VLOOKUP($A14,'VENDA 2023'!$1:$1048576,4 + (COLUMN(G11)-1)*2,FALSE),""))</f>
        <v/>
      </c>
      <c r="FO14" s="45">
        <f>IF(IFERROR(VLOOKUP($A14,'VENDA 2023'!$1:$1048576,4 + (COLUMN(H11)-1)*2,FALSE),"")=0,"",IFERROR(VLOOKUP($A14,'VENDA 2023'!$1:$1048576,4 + (COLUMN(H11)-1)*2,FALSE),""))</f>
        <v/>
      </c>
      <c r="FP14" s="45">
        <f>IF(IFERROR(VLOOKUP($A14,'VENDA 2023'!$1:$1048576,4 + (COLUMN(I11)-1)*2,FALSE),"")=0,"",IFERROR(VLOOKUP($A14,'VENDA 2023'!$1:$1048576,4 + (COLUMN(I11)-1)*2,FALSE),""))</f>
        <v/>
      </c>
      <c r="FQ14" s="45">
        <f>IF(IFERROR(VLOOKUP($A14,'VENDA 2023'!$1:$1048576,4 + (COLUMN(J11)-1)*2,FALSE),"")=0,"",IFERROR(VLOOKUP($A14,'VENDA 2023'!$1:$1048576,4 + (COLUMN(J11)-1)*2,FALSE),""))</f>
        <v/>
      </c>
      <c r="FR14" s="45">
        <f>IF(IFERROR(VLOOKUP($A14,'VENDA 2023'!$1:$1048576,4 + (COLUMN(K11)-1)*2,FALSE),"")=0,"",IFERROR(VLOOKUP($A14,'VENDA 2023'!$1:$1048576,4 + (COLUMN(K11)-1)*2,FALSE),""))</f>
        <v/>
      </c>
      <c r="FS14" s="45">
        <f>IF(IFERROR(VLOOKUP($A14,'VENDA 2023'!$1:$1048576,4 + (COLUMN(L11)-1)*2,FALSE),"")=0,"",IFERROR(VLOOKUP($A14,'VENDA 2023'!$1:$1048576,4 + (COLUMN(L11)-1)*2,FALSE),""))</f>
        <v/>
      </c>
      <c r="FT14" s="12">
        <f>IF(COUNT(FH14:FS14)=0,"",SUM(FH14:FS14))</f>
        <v/>
      </c>
      <c r="FU14" s="45">
        <f>IF(IFERROR(VLOOKUP($A14,'VENDA 2024'!$1:$1048576,4 + (COLUMN(A11)-1)*2,FALSE),"")=0,"",IFERROR(VLOOKUP($A14,'VENDA 2024'!$1:$1048576,4 + (COLUMN(A11)-1)*2,FALSE),""))</f>
        <v/>
      </c>
      <c r="FV14" s="45">
        <f>IF(IFERROR(VLOOKUP($A14,'VENDA 2024'!$1:$1048576,4 + (COLUMN(B11)-1)*2,FALSE),"")=0,"",IFERROR(VLOOKUP($A14,'VENDA 2024'!$1:$1048576,4 + (COLUMN(B11)-1)*2,FALSE),""))</f>
        <v/>
      </c>
      <c r="FW14" s="45">
        <f>IF(IFERROR(VLOOKUP($A14,'VENDA 2024'!$1:$1048576,4 + (COLUMN(C11)-1)*2,FALSE),"")=0,"",IFERROR(VLOOKUP($A14,'VENDA 2024'!$1:$1048576,4 + (COLUMN(C11)-1)*2,FALSE),""))</f>
        <v/>
      </c>
      <c r="FX14" s="45">
        <f>IF(IFERROR(VLOOKUP($A14,'VENDA 2024'!$1:$1048576,4 + (COLUMN(D11)-1)*2,FALSE),"")=0,"",IFERROR(VLOOKUP($A14,'VENDA 2024'!$1:$1048576,4 + (COLUMN(D11)-1)*2,FALSE),""))</f>
        <v/>
      </c>
      <c r="FY14" s="45">
        <f>IF(IFERROR(VLOOKUP($A14,'VENDA 2024'!$1:$1048576,4 + (COLUMN(E11)-1)*2,FALSE),"")=0,"",IFERROR(VLOOKUP($A14,'VENDA 2024'!$1:$1048576,4 + (COLUMN(E11)-1)*2,FALSE),""))</f>
        <v/>
      </c>
      <c r="FZ14" s="45">
        <f>IF(IFERROR(VLOOKUP($A14,'VENDA 2024'!$1:$1048576,4 + (COLUMN(F11)-1)*2,FALSE),"")=0,"",IFERROR(VLOOKUP($A14,'VENDA 2024'!$1:$1048576,4 + (COLUMN(F11)-1)*2,FALSE),""))</f>
        <v/>
      </c>
      <c r="GA14" s="45">
        <f>IF(IFERROR(VLOOKUP($A14,'VENDA 2024'!$1:$1048576,4 + (COLUMN(G11)-1)*2,FALSE),"")=0,"",IFERROR(VLOOKUP($A14,'VENDA 2024'!$1:$1048576,4 + (COLUMN(G11)-1)*2,FALSE),""))</f>
        <v/>
      </c>
      <c r="GB14" s="45">
        <f>IF(IFERROR(VLOOKUP($A14,'VENDA 2024'!$1:$1048576,4 + (COLUMN(H11)-1)*2,FALSE),"")=0,"",IFERROR(VLOOKUP($A14,'VENDA 2024'!$1:$1048576,4 + (COLUMN(H11)-1)*2,FALSE),""))</f>
        <v/>
      </c>
      <c r="GC14" s="45">
        <f>IF(IFERROR(VLOOKUP($A14,'VENDA 2024'!$1:$1048576,4 + (COLUMN(I11)-1)*2,FALSE),"")=0,"",IFERROR(VLOOKUP($A14,'VENDA 2024'!$1:$1048576,4 + (COLUMN(I11)-1)*2,FALSE),""))</f>
        <v/>
      </c>
      <c r="GD14" s="45">
        <f>IF(IFERROR(VLOOKUP($A14,'VENDA 2024'!$1:$1048576,4 + (COLUMN(J11)-1)*2,FALSE),"")=0,"",IFERROR(VLOOKUP($A14,'VENDA 2024'!$1:$1048576,4 + (COLUMN(J11)-1)*2,FALSE),""))</f>
        <v/>
      </c>
      <c r="GE14" s="45">
        <f>IF(IFERROR(VLOOKUP($A14,'VENDA 2024'!$1:$1048576,4 + (COLUMN(K11)-1)*2,FALSE),"")=0,"",IFERROR(VLOOKUP($A14,'VENDA 2024'!$1:$1048576,4 + (COLUMN(K11)-1)*2,FALSE),""))</f>
        <v/>
      </c>
      <c r="GF14" s="45">
        <f>IF(IFERROR(VLOOKUP($A14,'VENDA 2024'!$1:$1048576,4 + (COLUMN(L11)-1)*2,FALSE),"")=0,"",IFERROR(VLOOKUP($A14,'VENDA 2024'!$1:$1048576,4 + (COLUMN(L11)-1)*2,FALSE),""))</f>
        <v/>
      </c>
      <c r="GG14" s="12">
        <f>IF(COUNT(FU14:GF14)=0,"",SUM(FU14:GF14))</f>
        <v/>
      </c>
      <c r="GH14" s="45">
        <f>IF(IFERROR(VLOOKUP($A14,'venda-fornecedor-12-meses-7'!$1:$1048576,5 + (COLUMN(A11)-1)*2,FALSE),"")=0,"",IFERROR(VLOOKUP($A14,'venda-fornecedor-12-meses-7'!$1:$1048576,5 + (COLUMN(A11)-1)*2,FALSE),""))</f>
        <v/>
      </c>
      <c r="GI14" s="45">
        <f>IF(IFERROR(VLOOKUP($A14,'venda-fornecedor-12-meses-7'!$1:$1048576,5 + (COLUMN(B11)-1)*2,FALSE),"")=0,"",IFERROR(VLOOKUP($A14,'venda-fornecedor-12-meses-7'!$1:$1048576,5 + (COLUMN(B11)-1)*2,FALSE),""))</f>
        <v/>
      </c>
      <c r="GJ14" s="45">
        <f>IF(IFERROR(VLOOKUP($A14,'venda-fornecedor-12-meses-7'!$1:$1048576,5 + (COLUMN(C11)-1)*2,FALSE),"")=0,"",IFERROR(VLOOKUP($A14,'venda-fornecedor-12-meses-7'!$1:$1048576,5 + (COLUMN(C11)-1)*2,FALSE),""))</f>
        <v/>
      </c>
      <c r="GK14" s="45">
        <f>IF(IFERROR(VLOOKUP($A14,'venda-fornecedor-12-meses-7'!$1:$1048576,5 + (COLUMN(D11)-1)*2,FALSE),"")=0,"",IFERROR(VLOOKUP($A14,'venda-fornecedor-12-meses-7'!$1:$1048576,5 + (COLUMN(D11)-1)*2,FALSE),""))</f>
        <v/>
      </c>
      <c r="GL14" s="45">
        <f>IF(IFERROR(VLOOKUP($A14,'venda-fornecedor-12-meses-7'!$1:$1048576,5 + (COLUMN(E11)-1)*2,FALSE),"")=0,"",IFERROR(VLOOKUP($A14,'venda-fornecedor-12-meses-7'!$1:$1048576,5 + (COLUMN(E11)-1)*2,FALSE),""))</f>
        <v/>
      </c>
      <c r="GM14" s="45">
        <f>IF(IFERROR(VLOOKUP($A14,'venda-fornecedor-12-meses-7'!$1:$1048576,5 + (COLUMN(F11)-1)*2,FALSE),"")=0,"",IFERROR(VLOOKUP($A14,'venda-fornecedor-12-meses-7'!$1:$1048576,5 + (COLUMN(F11)-1)*2,FALSE),""))</f>
        <v/>
      </c>
      <c r="GN14" s="45">
        <f>IF(IFERROR(VLOOKUP($A14,'venda-fornecedor-12-meses-7'!$1:$1048576,5 + (COLUMN(G11)-1)*2,FALSE),"")=0,"",IFERROR(VLOOKUP($A14,'venda-fornecedor-12-meses-7'!$1:$1048576,5 + (COLUMN(G11)-1)*2,FALSE),""))</f>
        <v/>
      </c>
      <c r="GO14" s="45">
        <f>IF(IFERROR(VLOOKUP($A14,'venda-fornecedor-12-meses-7'!$1:$1048576,5 + (COLUMN(H11)-1)*2,FALSE),"")=0,"",IFERROR(VLOOKUP($A14,'venda-fornecedor-12-meses-7'!$1:$1048576,5 + (COLUMN(H11)-1)*2,FALSE),""))</f>
        <v/>
      </c>
      <c r="GP14" s="45">
        <f>IF(IFERROR(VLOOKUP($A14,'venda-fornecedor-12-meses-7'!$1:$1048576,5 + (COLUMN(I11)-1)*2,FALSE),"")=0,"",IFERROR(VLOOKUP($A14,'venda-fornecedor-12-meses-7'!$1:$1048576,5 + (COLUMN(I11)-1)*2,FALSE),""))</f>
        <v/>
      </c>
      <c r="GQ14" s="45">
        <f>IF(IFERROR(VLOOKUP($A14,'venda-fornecedor-12-meses-7'!$1:$1048576,5 + (COLUMN(J11)-1)*2,FALSE),"")=0,"",IFERROR(VLOOKUP($A14,'venda-fornecedor-12-meses-7'!$1:$1048576,5 + (COLUMN(J11)-1)*2,FALSE),""))</f>
        <v/>
      </c>
      <c r="GR14" s="45">
        <f>IF(IFERROR(VLOOKUP($A14,'venda-fornecedor-12-meses-7'!$1:$1048576,5 + (COLUMN(K11)-1)*2,FALSE),"")=0,"",IFERROR(VLOOKUP($A14,'venda-fornecedor-12-meses-7'!$1:$1048576,5 + (COLUMN(K11)-1)*2,FALSE),""))</f>
        <v/>
      </c>
      <c r="GS14" s="45">
        <f>IF(IFERROR(VLOOKUP($A14,'venda-fornecedor-12-meses-7'!$1:$1048576,5 + (COLUMN(L11)-1)*2,FALSE),"")=0,"",IFERROR(VLOOKUP($A14,'venda-fornecedor-12-meses-7'!$1:$1048576,5 + (COLUMN(L11)-1)*2,FALSE),""))</f>
        <v/>
      </c>
      <c r="GT14" s="12">
        <f>IF(COUNT(GH14:GS14)=0,"",SUM(GH14:GS14))</f>
        <v/>
      </c>
    </row>
    <row r="15">
      <c r="A15" s="85" t="n">
        <v>53</v>
      </c>
      <c r="B15" s="85">
        <f>VLOOKUP(A15,'FORNECEDORES X COMPRADOR'!$A:$D,4,0)</f>
        <v/>
      </c>
      <c r="C15" s="85">
        <f>VLOOKUP(A15,'FORNECEDORES X COMPRADOR'!$A:$E,5,0)</f>
        <v/>
      </c>
      <c r="D15" s="40">
        <f>IFERROR(AVERAGEIF('ANALISE PRODUTO'!F:F,A15,'ANALISE PRODUTO'!BE:BE),"")</f>
        <v/>
      </c>
      <c r="E15" s="40">
        <f>IFERROR(AVERAGEIF('ANALISE PRODUTO'!F:F,A15,'ANALISE PRODUTO'!BF:BF),"")</f>
        <v/>
      </c>
      <c r="F15" s="47">
        <f t="array" ref="F15">IFERROR(
  IF(
    SUMPRODUCT(
      IFERROR(--('ANALISE PRODUTO'!$F$3:$F$10000=A15),0) *
      IFERROR(--'ANALISE PRODUTO'!$AJ$3:$AJ$10000,0)
    )=0,
    "",
    SUMPRODUCT(
      IFERROR(--('ANALISE PRODUTO'!$F$3:$F$10000=A15),0) *
      IFERROR(--'ANALISE PRODUTO'!$AN$3:$AN$10000,0)
    ) /
    SUMPRODUCT(
      IFERROR(--('ANALISE PRODUTO'!$F$3:$F$10000=A15),0) *
      IFERROR(--'ANALISE PRODUTO'!$AJ$3:$AJ$10000,0)
    )
  ),
  ""
)</f>
        <v/>
      </c>
      <c r="G15" s="47">
        <f t="array" ref="G15">IFERROR(
  IF(
    SUMPRODUCT(
      IFERROR(--('ANALISE PRODUTO'!$F$3:$F$10000=A15),0) *
      IFERROR(--'ANALISE PRODUTO'!$AJ$3:$AJ$10000,0)
    )=0,
    "",
    SUMPRODUCT(
      IFERROR(--('ANALISE PRODUTO'!$F$3:$F$10000=A15),0) *
      IFERROR(--'ANALISE PRODUTO'!$AO$3:$AO$10000,0)
    ) /
    SUMPRODUCT(
      IFERROR(--('ANALISE PRODUTO'!$F$3:$F$10000=A15),0) *
      IFERROR(--'ANALISE PRODUTO'!$AJ$3:$AJ$10000,0)
    )
  ),
  ""
)</f>
        <v/>
      </c>
      <c r="H15" s="86" t="n">
        <v>60</v>
      </c>
      <c r="I15" s="86" t="n">
        <v>90</v>
      </c>
      <c r="J15" s="87">
        <f>SUMIF('ANALISE PRODUTO'!F:F, A15, 'ANALISE PRODUTO'!AP:AP)</f>
        <v/>
      </c>
      <c r="K15" s="88">
        <f>SUMIF('ANALISE PRODUTO'!F:F, A15, 'ANALISE PRODUTO'!AN:AN)</f>
        <v/>
      </c>
      <c r="L15" s="40">
        <f>SUMIF('ANALISE PRODUTO'!F:F, A15, 'ANALISE PRODUTO'!BB:BB)</f>
        <v/>
      </c>
      <c r="M15" s="40">
        <f>SUMIF('ANALISE PRODUTO'!F:F, A15, 'ANALISE PRODUTO'!BC:BC)</f>
        <v/>
      </c>
      <c r="N15" s="40">
        <f>SUMIF('ANALISE PRODUTO'!F:F, A15, 'ANALISE PRODUTO'!BD:BD)</f>
        <v/>
      </c>
      <c r="O15" s="40">
        <f>SUMIF('ANALISE PRODUTO'!F:F, A15, 'ANALISE PRODUTO'!BA:BA)</f>
        <v/>
      </c>
      <c r="P15" s="40">
        <f>IF(J15=0, 0, IF(O15/J15=0, 0, O15/J15))</f>
        <v/>
      </c>
      <c r="Q15" s="40">
        <f>IF(J15=0, 0, IF(L15/J15=0, 0, L15/J15))</f>
        <v/>
      </c>
      <c r="R15" s="89">
        <f>SUMIF('ANALISE PRODUTO'!F:F, A15, 'ANALISE PRODUTO'!BJ:BJ)</f>
        <v/>
      </c>
      <c r="S15" s="89">
        <f>SUMIF('ANALISE PRODUTO'!F:F, A15, 'ANALISE PRODUTO'!BK:BK)</f>
        <v/>
      </c>
      <c r="T15" s="89">
        <f>SUMIF('ANALISE PRODUTO'!F:F, A15, 'ANALISE PRODUTO'!BL:BL)</f>
        <v/>
      </c>
      <c r="U15" s="89">
        <f>SUMIFS('ANALISE PRODUTO'!BI:BI, 'ANALISE PRODUTO'!F:F, A15)</f>
        <v/>
      </c>
      <c r="V15" s="89">
        <f>IF(C15="DESCONTINUADO", 0, IF(J15=0, 0, IF(U15/J15=0, 0, U15/J15)))</f>
        <v/>
      </c>
      <c r="W15" s="89">
        <f>IF(OR(C15="DESCONTINUADO", J15=0), 0, IFERROR((S15+T15)/J15, 0))</f>
        <v/>
      </c>
      <c r="X15" s="59">
        <f>COUNTIF('ANALISE PRODUTO'!F:F, A15)</f>
        <v/>
      </c>
      <c r="Y15" s="60">
        <f>COUNTIFS('ANALISE PRODUTO'!F:F, A15, 'ANALISE PRODUTO'!S:S, "S")</f>
        <v/>
      </c>
      <c r="Z15" s="61">
        <f>X15-Y15</f>
        <v/>
      </c>
      <c r="AA15" s="88">
        <f>IFERROR(IF(COUNTIF('contas-pagas-fornecedor-7'!$C:$C,B15)&gt;1,
   AVERAGEIF('contas-pagas-fornecedor-7'!$C:$C,B15,'contas-pagas-fornecedor-7'!$I:$I),
   VLOOKUP(B15,'contas-pagas-fornecedor-7'!$C:$Q,7,FALSE)), "")</f>
        <v/>
      </c>
      <c r="AB15" s="88">
        <f t="array" ref="AB15">IFERROR(
  INDEX('fornecedor-venda-por-filial-ger'!J:J,
    MATCH(1,
      ('fornecedor-venda-por-filial-ger'!A:A=A15) *
      ('fornecedor-venda-por-filial-ger'!B:B=$B$1),
    0)
  ),
"")</f>
        <v/>
      </c>
      <c r="AC15" s="90">
        <f t="array" ref="AC15">IFERROR(
  INDEX('fornecedor-venda-por-filial-ger'!O:O,
    MATCH(1,
      ('fornecedor-venda-por-filial-ger'!A:A=A15) *
      ('fornecedor-venda-por-filial-ger'!B:B=$B$1),
    0)
  ),
"")</f>
        <v/>
      </c>
      <c r="AD15" s="90">
        <f>IFERROR(VLOOKUP(A15,'venda-fornecedor-12-meses-7'!A:AC,3,0),"")</f>
        <v/>
      </c>
      <c r="AE15" s="87">
        <f t="array" ref="AE15">IFERROR(
  INDEX('fornecedor-venda-por-filial-ger'!N:N,
    MATCH(1,
      ('fornecedor-venda-por-filial-ger'!A:A=A15) *
      ('fornecedor-venda-por-filial-ger'!B:B=$B$1),
    0)
  ),
"")</f>
        <v/>
      </c>
      <c r="AF15" s="87">
        <f>IF(J15&lt;=0,"100,00%",IFERROR(AD15/AE15,1))</f>
        <v/>
      </c>
      <c r="AG15" s="64">
        <f t="array" ref="AG15">IFERROR(
  INDEX('fornecedor-venda-por-filial-ger'!L:L,
    MATCH(1,
      ('fornecedor-venda-por-filial-ger'!A:A=A15)*
      ('fornecedor-venda-por-filial-ger'!B:B=$B$1),
    0)
  )/100,
"")</f>
        <v/>
      </c>
      <c r="AH15" s="64">
        <f t="array" ref="AH15">IFERROR(
  INDEX('fornecedor-venda-por-filial-ger'!S:S,
    MATCH(1,
      ('fornecedor-venda-por-filial-ger'!A:A=A15) *
      ('fornecedor-venda-por-filial-ger'!B:B=$B$1),
    0)
  )/100,
"")</f>
        <v/>
      </c>
      <c r="AI15" s="64">
        <f>IFERROR(IF(OR(AH15="",AG15=""),"",IF(J15=0,0,AH15-AG15)),"")</f>
        <v/>
      </c>
      <c r="AJ15" s="91">
        <f t="array" ref="AJ15">IF(MAX(IF('ANALISE PRODUTO'!F:F=A15,'ANALISE PRODUTO'!AD:AD))=0,"SEM ENTRADA",MAX(IF('ANALISE PRODUTO'!F:F=A15,'ANALISE PRODUTO'!AD:AD)))</f>
        <v/>
      </c>
      <c r="AK15" s="39" t="n"/>
      <c r="AL15" s="92">
        <f>IF(IFERROR(VLOOKUP($A15,'VENDA 2023'!$1:$1048576,3 + (COLUMN(A12)-1)*2,FALSE),"")=0,"",IFERROR(VLOOKUP($A15,'VENDA 2023'!$1:$1048576,3 + (COLUMN(A12)-1)*2,FALSE),""))</f>
        <v/>
      </c>
      <c r="AM15" s="92">
        <f>IF(IFERROR(VLOOKUP($A15,'VENDA 2023'!$1:$1048576,3 + (COLUMN(B12)-1)*2,FALSE),"")=0,"",IFERROR(VLOOKUP($A15,'VENDA 2023'!$1:$1048576,3 + (COLUMN(B12)-1)*2,FALSE),""))</f>
        <v/>
      </c>
      <c r="AN15" s="92">
        <f>IF(IFERROR(VLOOKUP($A15,'VENDA 2023'!$1:$1048576,3 + (COLUMN(C12)-1)*2,FALSE),"")=0,"",IFERROR(VLOOKUP($A15,'VENDA 2023'!$1:$1048576,3 + (COLUMN(C12)-1)*2,FALSE),""))</f>
        <v/>
      </c>
      <c r="AO15" s="92">
        <f>IF(IFERROR(VLOOKUP($A15,'VENDA 2023'!$1:$1048576,3 + (COLUMN(D12)-1)*2,FALSE),"")=0,"",IFERROR(VLOOKUP($A15,'VENDA 2023'!$1:$1048576,3 + (COLUMN(D12)-1)*2,FALSE),""))</f>
        <v/>
      </c>
      <c r="AP15" s="92">
        <f>IF(IFERROR(VLOOKUP($A15,'VENDA 2023'!$1:$1048576,3 + (COLUMN(E12)-1)*2,FALSE),"")=0,"",IFERROR(VLOOKUP($A15,'VENDA 2023'!$1:$1048576,3 + (COLUMN(E12)-1)*2,FALSE),""))</f>
        <v/>
      </c>
      <c r="AQ15" s="92">
        <f>IF(IFERROR(VLOOKUP($A15,'VENDA 2023'!$1:$1048576,3 + (COLUMN(F12)-1)*2,FALSE),"")=0,"",IFERROR(VLOOKUP($A15,'VENDA 2023'!$1:$1048576,3 + (COLUMN(F12)-1)*2,FALSE),""))</f>
        <v/>
      </c>
      <c r="AR15" s="92">
        <f>IF(IFERROR(VLOOKUP($A15,'VENDA 2023'!$1:$1048576,3 + (COLUMN(G12)-1)*2,FALSE),"")=0,"",IFERROR(VLOOKUP($A15,'VENDA 2023'!$1:$1048576,3 + (COLUMN(G12)-1)*2,FALSE),""))</f>
        <v/>
      </c>
      <c r="AS15" s="92">
        <f>IF(IFERROR(VLOOKUP($A15,'VENDA 2023'!$1:$1048576,3 + (COLUMN(H12)-1)*2,FALSE),"")=0,"",IFERROR(VLOOKUP($A15,'VENDA 2023'!$1:$1048576,3 + (COLUMN(H12)-1)*2,FALSE),""))</f>
        <v/>
      </c>
      <c r="AT15" s="92">
        <f>IF(IFERROR(VLOOKUP($A15,'VENDA 2023'!$1:$1048576,3 + (COLUMN(I12)-1)*2,FALSE),"")=0,"",IFERROR(VLOOKUP($A15,'VENDA 2023'!$1:$1048576,3 + (COLUMN(I12)-1)*2,FALSE),""))</f>
        <v/>
      </c>
      <c r="AU15" s="92">
        <f>IF(IFERROR(VLOOKUP($A15,'VENDA 2023'!$1:$1048576,3 + (COLUMN(J12)-1)*2,FALSE),"")=0,"",IFERROR(VLOOKUP($A15,'VENDA 2023'!$1:$1048576,3 + (COLUMN(J12)-1)*2,FALSE),""))</f>
        <v/>
      </c>
      <c r="AV15" s="92">
        <f>IF(IFERROR(VLOOKUP($A15,'VENDA 2023'!$1:$1048576,3 + (COLUMN(K12)-1)*2,FALSE),"")=0,"",IFERROR(VLOOKUP($A15,'VENDA 2023'!$1:$1048576,3 + (COLUMN(K12)-1)*2,FALSE),""))</f>
        <v/>
      </c>
      <c r="AW15" s="92">
        <f>IF(IFERROR(VLOOKUP($A15,'VENDA 2023'!$1:$1048576,3 + (COLUMN(L12)-1)*2,FALSE),"")=0,"",IFERROR(VLOOKUP($A15,'VENDA 2023'!$1:$1048576,3 + (COLUMN(L12)-1)*2,FALSE),""))</f>
        <v/>
      </c>
      <c r="AX15" s="93">
        <f>IF(COUNT(AL15:AW15)=0,"",SUM(AL15:AW15))</f>
        <v/>
      </c>
      <c r="AY15" s="92">
        <f>IF(IFERROR(VLOOKUP($A15,'VENDA 2024'!$1:$1048576,3 + (COLUMN(A12)-1)*2,FALSE),"")=0,"",IFERROR(VLOOKUP($A15,'VENDA 2024'!$1:$1048576,3 + (COLUMN(A12)-1)*2,FALSE),""))</f>
        <v/>
      </c>
      <c r="AZ15" s="92">
        <f>IF(IFERROR(VLOOKUP($A15,'VENDA 2024'!$1:$1048576,3 + (COLUMN(B12)-1)*2,FALSE),"")=0,"",IFERROR(VLOOKUP($A15,'VENDA 2024'!$1:$1048576,3 + (COLUMN(B12)-1)*2,FALSE),""))</f>
        <v/>
      </c>
      <c r="BA15" s="92">
        <f>IF(IFERROR(VLOOKUP($A15,'VENDA 2024'!$1:$1048576,3 + (COLUMN(C12)-1)*2,FALSE),"")=0,"",IFERROR(VLOOKUP($A15,'VENDA 2024'!$1:$1048576,3 + (COLUMN(C12)-1)*2,FALSE),""))</f>
        <v/>
      </c>
      <c r="BB15" s="92">
        <f>IF(IFERROR(VLOOKUP($A15,'VENDA 2024'!$1:$1048576,3 + (COLUMN(D12)-1)*2,FALSE),"")=0,"",IFERROR(VLOOKUP($A15,'VENDA 2024'!$1:$1048576,3 + (COLUMN(D12)-1)*2,FALSE),""))</f>
        <v/>
      </c>
      <c r="BC15" s="92">
        <f>IF(IFERROR(VLOOKUP($A15,'VENDA 2024'!$1:$1048576,3 + (COLUMN(E12)-1)*2,FALSE),"")=0,"",IFERROR(VLOOKUP($A15,'VENDA 2024'!$1:$1048576,3 + (COLUMN(E12)-1)*2,FALSE),""))</f>
        <v/>
      </c>
      <c r="BD15" s="92">
        <f>IF(IFERROR(VLOOKUP($A15,'VENDA 2024'!$1:$1048576,3 + (COLUMN(F12)-1)*2,FALSE),"")=0,"",IFERROR(VLOOKUP($A15,'VENDA 2024'!$1:$1048576,3 + (COLUMN(F12)-1)*2,FALSE),""))</f>
        <v/>
      </c>
      <c r="BE15" s="92">
        <f>IF(IFERROR(VLOOKUP($A15,'VENDA 2024'!$1:$1048576,3 + (COLUMN(G12)-1)*2,FALSE),"")=0,"",IFERROR(VLOOKUP($A15,'VENDA 2024'!$1:$1048576,3 + (COLUMN(G12)-1)*2,FALSE),""))</f>
        <v/>
      </c>
      <c r="BF15" s="92">
        <f>IF(IFERROR(VLOOKUP($A15,'VENDA 2024'!$1:$1048576,3 + (COLUMN(H12)-1)*2,FALSE),"")=0,"",IFERROR(VLOOKUP($A15,'VENDA 2024'!$1:$1048576,3 + (COLUMN(H12)-1)*2,FALSE),""))</f>
        <v/>
      </c>
      <c r="BG15" s="92">
        <f>IF(IFERROR(VLOOKUP($A15,'VENDA 2024'!$1:$1048576,3 + (COLUMN(I12)-1)*2,FALSE),"")=0,"",IFERROR(VLOOKUP($A15,'VENDA 2024'!$1:$1048576,3 + (COLUMN(I12)-1)*2,FALSE),""))</f>
        <v/>
      </c>
      <c r="BH15" s="92">
        <f>IF(IFERROR(VLOOKUP($A15,'VENDA 2024'!$1:$1048576,3 + (COLUMN(J12)-1)*2,FALSE),"")=0,"",IFERROR(VLOOKUP($A15,'VENDA 2024'!$1:$1048576,3 + (COLUMN(J12)-1)*2,FALSE),""))</f>
        <v/>
      </c>
      <c r="BI15" s="92">
        <f>IF(IFERROR(VLOOKUP($A15,'VENDA 2024'!$1:$1048576,3 + (COLUMN(K12)-1)*2,FALSE),"")=0,"",IFERROR(VLOOKUP($A15,'VENDA 2024'!$1:$1048576,3 + (COLUMN(K12)-1)*2,FALSE),""))</f>
        <v/>
      </c>
      <c r="BJ15" s="92">
        <f>IF(IFERROR(VLOOKUP($A15,'VENDA 2024'!$1:$1048576,3 + (COLUMN(L12)-1)*2,FALSE),"")=0,"",IFERROR(VLOOKUP($A15,'VENDA 2024'!$1:$1048576,3 + (COLUMN(L12)-1)*2,FALSE),""))</f>
        <v/>
      </c>
      <c r="BK15" s="93">
        <f>IF(COUNT(AY15:BJ15)=0,"",SUM(AY15:BJ15))</f>
        <v/>
      </c>
      <c r="BL15" s="92">
        <f>IF(IFERROR(VLOOKUP($A15,'VENDA 2025'!$1:$1048576,3 + (COLUMN(A12)-1)*2,FALSE),"")=0,"",IFERROR(VLOOKUP($A15,'VENDA 2025'!$1:$1048576,3 + (COLUMN(A12)-1)*2,FALSE),""))</f>
        <v/>
      </c>
      <c r="BM15" s="92">
        <f>IF(IFERROR(VLOOKUP($A15,'VENDA 2025'!$1:$1048576,3 + (COLUMN(B12)-1)*2,FALSE),"")=0,"",IFERROR(VLOOKUP($A15,'VENDA 2025'!$1:$1048576,3 + (COLUMN(B12)-1)*2,FALSE),""))</f>
        <v/>
      </c>
      <c r="BN15" s="92">
        <f>IF(IFERROR(VLOOKUP($A15,'VENDA 2025'!$1:$1048576,3 + (COLUMN(C12)-1)*2,FALSE),"")=0,"",IFERROR(VLOOKUP($A15,'VENDA 2025'!$1:$1048576,3 + (COLUMN(C12)-1)*2,FALSE),""))</f>
        <v/>
      </c>
      <c r="BO15" s="92">
        <f>IF(IFERROR(VLOOKUP($A15,'VENDA 2025'!$1:$1048576,3 + (COLUMN(D12)-1)*2,FALSE),"")=0,"",IFERROR(VLOOKUP($A15,'VENDA 2025'!$1:$1048576,3 + (COLUMN(D12)-1)*2,FALSE),""))</f>
        <v/>
      </c>
      <c r="BP15" s="92">
        <f>IF(IFERROR(VLOOKUP($A15,'VENDA 2025'!$1:$1048576,3 + (COLUMN(E12)-1)*2,FALSE),"")=0,"",IFERROR(VLOOKUP($A15,'VENDA 2025'!$1:$1048576,3 + (COLUMN(E12)-1)*2,FALSE),""))</f>
        <v/>
      </c>
      <c r="BQ15" s="92">
        <f>IF(IFERROR(VLOOKUP($A15,'VENDA 2025'!$1:$1048576,3 + (COLUMN(F12)-1)*2,FALSE),"")=0,"",IFERROR(VLOOKUP($A15,'VENDA 2025'!$1:$1048576,3 + (COLUMN(F12)-1)*2,FALSE),""))</f>
        <v/>
      </c>
      <c r="BR15" s="92">
        <f>IF(IFERROR(VLOOKUP($A15,'VENDA 2025'!$1:$1048576,3 + (COLUMN(G12)-1)*2,FALSE),"")=0,"",IFERROR(VLOOKUP($A15,'VENDA 2025'!$1:$1048576,3 + (COLUMN(G12)-1)*2,FALSE),""))</f>
        <v/>
      </c>
      <c r="BS15" s="92">
        <f>IF(IFERROR(VLOOKUP($A15,'VENDA 2025'!$1:$1048576,3 + (COLUMN(H12)-1)*2,FALSE),"")=0,"",IFERROR(VLOOKUP($A15,'VENDA 2025'!$1:$1048576,3 + (COLUMN(H12)-1)*2,FALSE),""))</f>
        <v/>
      </c>
      <c r="BT15" s="92">
        <f>IF(IFERROR(VLOOKUP($A15,'VENDA 2025'!$1:$1048576,3 + (COLUMN(I12)-1)*2,FALSE),"")=0,"",IFERROR(VLOOKUP($A15,'VENDA 2025'!$1:$1048576,3 + (COLUMN(I12)-1)*2,FALSE),""))</f>
        <v/>
      </c>
      <c r="BU15" s="92">
        <f>IF(IFERROR(VLOOKUP($A15,'VENDA 2025'!$1:$1048576,3 + (COLUMN(J12)-1)*2,FALSE),"")=0,"",IFERROR(VLOOKUP($A15,'VENDA 2025'!$1:$1048576,3 + (COLUMN(J12)-1)*2,FALSE),""))</f>
        <v/>
      </c>
      <c r="BV15" s="92">
        <f>IF(IFERROR(VLOOKUP($A15,'VENDA 2025'!$1:$1048576,3 + (COLUMN(K12)-1)*2,FALSE),"")=0,"",IFERROR(VLOOKUP($A15,'VENDA 2025'!$1:$1048576,3 + (COLUMN(K12)-1)*2,FALSE),""))</f>
        <v/>
      </c>
      <c r="BW15" s="92">
        <f>IF(IFERROR(VLOOKUP($A15,'VENDA 2025'!$1:$1048576,3 + (COLUMN(L12)-1)*2,FALSE),"")=0,"",IFERROR(VLOOKUP($A15,'VENDA 2025'!$1:$1048576,3 + (COLUMN(L12)-1)*2,FALSE),""))</f>
        <v/>
      </c>
      <c r="BX15" s="93">
        <f>IF(COUNT(BL15:BW15)=0,"",SUM(BL15:BW15))</f>
        <v/>
      </c>
      <c r="BY15" s="92">
        <f>IF(IFERROR(VLOOKUP($A15,'venda-fornecedor-12-meses-7'!$1:$1048576,4 + (COLUMN(A12)-1)*2,FALSE),"")=0,"",IFERROR(VLOOKUP($A15,'venda-fornecedor-12-meses-7'!$1:$1048576,4 + (COLUMN(A12)-1)*2,FALSE),""))</f>
        <v/>
      </c>
      <c r="BZ15" s="92">
        <f>IF(IFERROR(VLOOKUP($A15,'venda-fornecedor-12-meses-7'!$1:$1048576,4 + (COLUMN(B12)-1)*2,FALSE),"")=0,"",IFERROR(VLOOKUP($A15,'venda-fornecedor-12-meses-7'!$1:$1048576,4 + (COLUMN(B12)-1)*2,FALSE),""))</f>
        <v/>
      </c>
      <c r="CA15" s="92">
        <f>IF(IFERROR(VLOOKUP($A15,'venda-fornecedor-12-meses-7'!$1:$1048576,4 + (COLUMN(C12)-1)*2,FALSE),"")=0,"",IFERROR(VLOOKUP($A15,'venda-fornecedor-12-meses-7'!$1:$1048576,4 + (COLUMN(C12)-1)*2,FALSE),""))</f>
        <v/>
      </c>
      <c r="CB15" s="92">
        <f>IF(IFERROR(VLOOKUP($A15,'venda-fornecedor-12-meses-7'!$1:$1048576,4 + (COLUMN(D12)-1)*2,FALSE),"")=0,"",IFERROR(VLOOKUP($A15,'venda-fornecedor-12-meses-7'!$1:$1048576,4 + (COLUMN(D12)-1)*2,FALSE),""))</f>
        <v/>
      </c>
      <c r="CC15" s="92">
        <f>IF(IFERROR(VLOOKUP($A15,'venda-fornecedor-12-meses-7'!$1:$1048576,4 + (COLUMN(E12)-1)*2,FALSE),"")=0,"",IFERROR(VLOOKUP($A15,'venda-fornecedor-12-meses-7'!$1:$1048576,4 + (COLUMN(E12)-1)*2,FALSE),""))</f>
        <v/>
      </c>
      <c r="CD15" s="92">
        <f>IF(IFERROR(VLOOKUP($A15,'venda-fornecedor-12-meses-7'!$1:$1048576,4 + (COLUMN(F12)-1)*2,FALSE),"")=0,"",IFERROR(VLOOKUP($A15,'venda-fornecedor-12-meses-7'!$1:$1048576,4 + (COLUMN(F12)-1)*2,FALSE),""))</f>
        <v/>
      </c>
      <c r="CE15" s="92">
        <f>IF(IFERROR(VLOOKUP($A15,'venda-fornecedor-12-meses-7'!$1:$1048576,4 + (COLUMN(G12)-1)*2,FALSE),"")=0,"",IFERROR(VLOOKUP($A15,'venda-fornecedor-12-meses-7'!$1:$1048576,4 + (COLUMN(G12)-1)*2,FALSE),""))</f>
        <v/>
      </c>
      <c r="CF15" s="92">
        <f>IF(IFERROR(VLOOKUP($A15,'venda-fornecedor-12-meses-7'!$1:$1048576,4 + (COLUMN(H12)-1)*2,FALSE),"")=0,"",IFERROR(VLOOKUP($A15,'venda-fornecedor-12-meses-7'!$1:$1048576,4 + (COLUMN(H12)-1)*2,FALSE),""))</f>
        <v/>
      </c>
      <c r="CG15" s="92">
        <f>IF(IFERROR(VLOOKUP($A15,'venda-fornecedor-12-meses-7'!$1:$1048576,4 + (COLUMN(I12)-1)*2,FALSE),"")=0,"",IFERROR(VLOOKUP($A15,'venda-fornecedor-12-meses-7'!$1:$1048576,4 + (COLUMN(I12)-1)*2,FALSE),""))</f>
        <v/>
      </c>
      <c r="CH15" s="92">
        <f>IF(IFERROR(VLOOKUP($A15,'venda-fornecedor-12-meses-7'!$1:$1048576,4 + (COLUMN(J12)-1)*2,FALSE),"")=0,"",IFERROR(VLOOKUP($A15,'venda-fornecedor-12-meses-7'!$1:$1048576,4 + (COLUMN(J12)-1)*2,FALSE),""))</f>
        <v/>
      </c>
      <c r="CI15" s="92">
        <f>IF(IFERROR(VLOOKUP($A15,'venda-fornecedor-12-meses-7'!$1:$1048576,4 + (COLUMN(K12)-1)*2,FALSE),"")=0,"",IFERROR(VLOOKUP($A15,'venda-fornecedor-12-meses-7'!$1:$1048576,4 + (COLUMN(K12)-1)*2,FALSE),""))</f>
        <v/>
      </c>
      <c r="CJ15" s="92">
        <f>IF(IFERROR(VLOOKUP($A15,'venda-fornecedor-12-meses-7'!$1:$1048576,4 + (COLUMN(L12)-1)*2,FALSE),"")=0,"",IFERROR(VLOOKUP($A15,'venda-fornecedor-12-meses-7'!$1:$1048576,4 + (COLUMN(L12)-1)*2,FALSE),""))</f>
        <v/>
      </c>
      <c r="CK15" s="93">
        <f>IF(COUNT(BY15:CJ15)=0,"",SUM(BY15:CJ15))</f>
        <v/>
      </c>
      <c r="CL15" s="93">
        <f>IF(COUNT(BY15:CJ15)=0,"",AVERAGE(BY15:CJ15))</f>
        <v/>
      </c>
      <c r="CM15" s="1" t="n"/>
      <c r="CN15" s="94">
        <f>IF(IFERROR(VLOOKUP($A15,'ENTRADA 2023'!$1:$1048576,3 + (COLUMN(A12)-1)*1,FALSE),"")=0,"",IFERROR(VLOOKUP($A15,'ENTRADA 2023'!$1:$1048576,3 + (COLUMN(A12)-1)*1,FALSE),""))</f>
        <v/>
      </c>
      <c r="CO15" s="94">
        <f>IF(IFERROR(VLOOKUP($A15,'ENTRADA 2023'!$1:$1048576,3 + (COLUMN(B12)-1)*1,FALSE),"")=0,"",IFERROR(VLOOKUP($A15,'ENTRADA 2023'!$1:$1048576,3 + (COLUMN(B12)-1)*1,FALSE),""))</f>
        <v/>
      </c>
      <c r="CP15" s="94">
        <f>IF(IFERROR(VLOOKUP($A15,'ENTRADA 2023'!$1:$1048576,3 + (COLUMN(C12)-1)*1,FALSE),"")=0,"",IFERROR(VLOOKUP($A15,'ENTRADA 2023'!$1:$1048576,3 + (COLUMN(C12)-1)*1,FALSE),""))</f>
        <v/>
      </c>
      <c r="CQ15" s="94">
        <f>IF(IFERROR(VLOOKUP($A15,'ENTRADA 2023'!$1:$1048576,3 + (COLUMN(D12)-1)*1,FALSE),"")=0,"",IFERROR(VLOOKUP($A15,'ENTRADA 2023'!$1:$1048576,3 + (COLUMN(D12)-1)*1,FALSE),""))</f>
        <v/>
      </c>
      <c r="CR15" s="94">
        <f>IF(IFERROR(VLOOKUP($A15,'ENTRADA 2023'!$1:$1048576,3 + (COLUMN(E12)-1)*1,FALSE),"")=0,"",IFERROR(VLOOKUP($A15,'ENTRADA 2023'!$1:$1048576,3 + (COLUMN(E12)-1)*1,FALSE),""))</f>
        <v/>
      </c>
      <c r="CS15" s="94">
        <f>IF(IFERROR(VLOOKUP($A15,'ENTRADA 2023'!$1:$1048576,3 + (COLUMN(F12)-1)*1,FALSE),"")=0,"",IFERROR(VLOOKUP($A15,'ENTRADA 2023'!$1:$1048576,3 + (COLUMN(F12)-1)*1,FALSE),""))</f>
        <v/>
      </c>
      <c r="CT15" s="94">
        <f>IF(IFERROR(VLOOKUP($A15,'ENTRADA 2023'!$1:$1048576,3 + (COLUMN(G12)-1)*1,FALSE),"")=0,"",IFERROR(VLOOKUP($A15,'ENTRADA 2023'!$1:$1048576,3 + (COLUMN(G12)-1)*1,FALSE),""))</f>
        <v/>
      </c>
      <c r="CU15" s="94">
        <f>IF(IFERROR(VLOOKUP($A15,'ENTRADA 2023'!$1:$1048576,3 + (COLUMN(H12)-1)*1,FALSE),"")=0,"",IFERROR(VLOOKUP($A15,'ENTRADA 2023'!$1:$1048576,3 + (COLUMN(H12)-1)*1,FALSE),""))</f>
        <v/>
      </c>
      <c r="CV15" s="94">
        <f>IF(IFERROR(VLOOKUP($A15,'ENTRADA 2023'!$1:$1048576,3 + (COLUMN(I12)-1)*1,FALSE),"")=0,"",IFERROR(VLOOKUP($A15,'ENTRADA 2023'!$1:$1048576,3 + (COLUMN(I12)-1)*1,FALSE),""))</f>
        <v/>
      </c>
      <c r="CW15" s="94">
        <f>IF(IFERROR(VLOOKUP($A15,'ENTRADA 2023'!$1:$1048576,3 + (COLUMN(J12)-1)*1,FALSE),"")=0,"",IFERROR(VLOOKUP($A15,'ENTRADA 2023'!$1:$1048576,3 + (COLUMN(J12)-1)*1,FALSE),""))</f>
        <v/>
      </c>
      <c r="CX15" s="94">
        <f>IF(IFERROR(VLOOKUP($A15,'ENTRADA 2023'!$1:$1048576,3 + (COLUMN(K12)-1)*1,FALSE),"")=0,"",IFERROR(VLOOKUP($A15,'ENTRADA 2023'!$1:$1048576,3 + (COLUMN(K12)-1)*1,FALSE),""))</f>
        <v/>
      </c>
      <c r="CY15" s="94">
        <f>IF(IFERROR(VLOOKUP($A15,'ENTRADA 2023'!$1:$1048576,3 + (COLUMN(L12)-1)*1,FALSE),"")=0,"",IFERROR(VLOOKUP($A15,'ENTRADA 2023'!$1:$1048576,3 + (COLUMN(L12)-1)*1,FALSE),""))</f>
        <v/>
      </c>
      <c r="CZ15" s="95">
        <f>IF(COUNT(CN15:CY15)=0,"",SUM(CN15:CY15))</f>
        <v/>
      </c>
      <c r="DA15" s="94">
        <f>IF(IFERROR(VLOOKUP($A15,'ENTRADA 2024'!$1:$1048576,3 + (COLUMN(A12)-1)*1,FALSE),"")=0,"",IFERROR(VLOOKUP($A15,'ENTRADA 2024'!$1:$1048576,3 + (COLUMN(A12)-1)*1,FALSE),""))</f>
        <v/>
      </c>
      <c r="DB15" s="94">
        <f>IF(IFERROR(VLOOKUP($A15,'ENTRADA 2024'!$1:$1048576,3 + (COLUMN(B12)-1)*1,FALSE),"")=0,"",IFERROR(VLOOKUP($A15,'ENTRADA 2024'!$1:$1048576,3 + (COLUMN(B12)-1)*1,FALSE),""))</f>
        <v/>
      </c>
      <c r="DC15" s="94">
        <f>IF(IFERROR(VLOOKUP($A15,'ENTRADA 2024'!$1:$1048576,3 + (COLUMN(C12)-1)*1,FALSE),"")=0,"",IFERROR(VLOOKUP($A15,'ENTRADA 2024'!$1:$1048576,3 + (COLUMN(C12)-1)*1,FALSE),""))</f>
        <v/>
      </c>
      <c r="DD15" s="94">
        <f>IF(IFERROR(VLOOKUP($A15,'ENTRADA 2024'!$1:$1048576,3 + (COLUMN(D12)-1)*1,FALSE),"")=0,"",IFERROR(VLOOKUP($A15,'ENTRADA 2024'!$1:$1048576,3 + (COLUMN(D12)-1)*1,FALSE),""))</f>
        <v/>
      </c>
      <c r="DE15" s="94">
        <f>IF(IFERROR(VLOOKUP($A15,'ENTRADA 2024'!$1:$1048576,3 + (COLUMN(E12)-1)*1,FALSE),"")=0,"",IFERROR(VLOOKUP($A15,'ENTRADA 2024'!$1:$1048576,3 + (COLUMN(E12)-1)*1,FALSE),""))</f>
        <v/>
      </c>
      <c r="DF15" s="94">
        <f>IF(IFERROR(VLOOKUP($A15,'ENTRADA 2024'!$1:$1048576,3 + (COLUMN(F12)-1)*1,FALSE),"")=0,"",IFERROR(VLOOKUP($A15,'ENTRADA 2024'!$1:$1048576,3 + (COLUMN(F12)-1)*1,FALSE),""))</f>
        <v/>
      </c>
      <c r="DG15" s="94">
        <f>IF(IFERROR(VLOOKUP($A15,'ENTRADA 2024'!$1:$1048576,3 + (COLUMN(G12)-1)*1,FALSE),"")=0,"",IFERROR(VLOOKUP($A15,'ENTRADA 2024'!$1:$1048576,3 + (COLUMN(G12)-1)*1,FALSE),""))</f>
        <v/>
      </c>
      <c r="DH15" s="94">
        <f>IF(IFERROR(VLOOKUP($A15,'ENTRADA 2024'!$1:$1048576,3 + (COLUMN(H12)-1)*1,FALSE),"")=0,"",IFERROR(VLOOKUP($A15,'ENTRADA 2024'!$1:$1048576,3 + (COLUMN(H12)-1)*1,FALSE),""))</f>
        <v/>
      </c>
      <c r="DI15" s="94">
        <f>IF(IFERROR(VLOOKUP($A15,'ENTRADA 2024'!$1:$1048576,3 + (COLUMN(I12)-1)*1,FALSE),"")=0,"",IFERROR(VLOOKUP($A15,'ENTRADA 2024'!$1:$1048576,3 + (COLUMN(I12)-1)*1,FALSE),""))</f>
        <v/>
      </c>
      <c r="DJ15" s="94">
        <f>IF(IFERROR(VLOOKUP($A15,'ENTRADA 2024'!$1:$1048576,3 + (COLUMN(J12)-1)*1,FALSE),"")=0,"",IFERROR(VLOOKUP($A15,'ENTRADA 2024'!$1:$1048576,3 + (COLUMN(J12)-1)*1,FALSE),""))</f>
        <v/>
      </c>
      <c r="DK15" s="94">
        <f>IF(IFERROR(VLOOKUP($A15,'ENTRADA 2024'!$1:$1048576,3 + (COLUMN(K12)-1)*1,FALSE),"")=0,"",IFERROR(VLOOKUP($A15,'ENTRADA 2024'!$1:$1048576,3 + (COLUMN(K12)-1)*1,FALSE),""))</f>
        <v/>
      </c>
      <c r="DL15" s="94">
        <f>IF(IFERROR(VLOOKUP($A15,'ENTRADA 2024'!$1:$1048576,3 + (COLUMN(L12)-1)*1,FALSE),"")=0,"",IFERROR(VLOOKUP($A15,'ENTRADA 2024'!$1:$1048576,3 + (COLUMN(L12)-1)*1,FALSE),""))</f>
        <v/>
      </c>
      <c r="DM15" s="95">
        <f>IF(COUNT(DA15:DL15)=0,"",SUM(DA15:DL15))</f>
        <v/>
      </c>
      <c r="DN15" s="94">
        <f>IF(IFERROR(VLOOKUP($A15,'ENTRADA 2025'!$1:$1048576,3 + (COLUMN(A12)-1)*1,FALSE),"")=0,"",IFERROR(VLOOKUP($A15,'ENTRADA 2025'!$1:$1048576,3 + (COLUMN(A12)-1)*1,FALSE),""))</f>
        <v/>
      </c>
      <c r="DO15" s="94">
        <f>IF(IFERROR(VLOOKUP($A15,'ENTRADA 2025'!$1:$1048576,3 + (COLUMN(B12)-1)*1,FALSE),"")=0,"",IFERROR(VLOOKUP($A15,'ENTRADA 2025'!$1:$1048576,3 + (COLUMN(B12)-1)*1,FALSE),""))</f>
        <v/>
      </c>
      <c r="DP15" s="94">
        <f>IF(IFERROR(VLOOKUP($A15,'ENTRADA 2025'!$1:$1048576,3 + (COLUMN(C12)-1)*1,FALSE),"")=0,"",IFERROR(VLOOKUP($A15,'ENTRADA 2025'!$1:$1048576,3 + (COLUMN(C12)-1)*1,FALSE),""))</f>
        <v/>
      </c>
      <c r="DQ15" s="94">
        <f>IF(IFERROR(VLOOKUP($A15,'ENTRADA 2025'!$1:$1048576,3 + (COLUMN(D12)-1)*1,FALSE),"")=0,"",IFERROR(VLOOKUP($A15,'ENTRADA 2025'!$1:$1048576,3 + (COLUMN(D12)-1)*1,FALSE),""))</f>
        <v/>
      </c>
      <c r="DR15" s="94">
        <f>IF(IFERROR(VLOOKUP($A15,'ENTRADA 2025'!$1:$1048576,3 + (COLUMN(E12)-1)*1,FALSE),"")=0,"",IFERROR(VLOOKUP($A15,'ENTRADA 2025'!$1:$1048576,3 + (COLUMN(E12)-1)*1,FALSE),""))</f>
        <v/>
      </c>
      <c r="DS15" s="94">
        <f>IF(IFERROR(VLOOKUP($A15,'ENTRADA 2025'!$1:$1048576,3 + (COLUMN(F12)-1)*1,FALSE),"")=0,"",IFERROR(VLOOKUP($A15,'ENTRADA 2025'!$1:$1048576,3 + (COLUMN(F12)-1)*1,FALSE),""))</f>
        <v/>
      </c>
      <c r="DT15" s="94">
        <f>IF(IFERROR(VLOOKUP($A15,'ENTRADA 2025'!$1:$1048576,3 + (COLUMN(G12)-1)*1,FALSE),"")=0,"",IFERROR(VLOOKUP($A15,'ENTRADA 2025'!$1:$1048576,3 + (COLUMN(G12)-1)*1,FALSE),""))</f>
        <v/>
      </c>
      <c r="DU15" s="94">
        <f>IF(IFERROR(VLOOKUP($A15,'ENTRADA 2025'!$1:$1048576,3 + (COLUMN(H12)-1)*1,FALSE),"")=0,"",IFERROR(VLOOKUP($A15,'ENTRADA 2025'!$1:$1048576,3 + (COLUMN(H12)-1)*1,FALSE),""))</f>
        <v/>
      </c>
      <c r="DV15" s="94">
        <f>IF(IFERROR(VLOOKUP($A15,'ENTRADA 2025'!$1:$1048576,3 + (COLUMN(I12)-1)*1,FALSE),"")=0,"",IFERROR(VLOOKUP($A15,'ENTRADA 2025'!$1:$1048576,3 + (COLUMN(I12)-1)*1,FALSE),""))</f>
        <v/>
      </c>
      <c r="DW15" s="94">
        <f>IF(IFERROR(VLOOKUP($A15,'ENTRADA 2025'!$1:$1048576,3 + (COLUMN(J12)-1)*1,FALSE),"")=0,"",IFERROR(VLOOKUP($A15,'ENTRADA 2025'!$1:$1048576,3 + (COLUMN(J12)-1)*1,FALSE),""))</f>
        <v/>
      </c>
      <c r="DX15" s="94">
        <f>IF(IFERROR(VLOOKUP($A15,'ENTRADA 2025'!$1:$1048576,3 + (COLUMN(K12)-1)*1,FALSE),"")=0,"",IFERROR(VLOOKUP($A15,'ENTRADA 2025'!$1:$1048576,3 + (COLUMN(K12)-1)*1,FALSE),""))</f>
        <v/>
      </c>
      <c r="DY15" s="94">
        <f>IF(IFERROR(VLOOKUP($A15,'ENTRADA 2025'!$1:$1048576,3 + (COLUMN(L12)-1)*1,FALSE),"")=0,"",IFERROR(VLOOKUP($A15,'ENTRADA 2025'!$1:$1048576,3 + (COLUMN(L12)-1)*1,FALSE),""))</f>
        <v/>
      </c>
      <c r="DZ15" s="95">
        <f>IF(COUNT(DN15:DY15)=0,"",SUM(DN15:DY15))</f>
        <v/>
      </c>
      <c r="EA15" s="94">
        <f>IF(IFERROR(VLOOKUP($A15,'entrada-fornecedor-12-meses-7'!$1:$1048576,3 + (COLUMN(A12)-1)*1,FALSE),"")=0,"",IFERROR(VLOOKUP($A15,'entrada-fornecedor-12-meses-7'!$1:$1048576,3 + (COLUMN(A12)-1)*1,FALSE),""))</f>
        <v/>
      </c>
      <c r="EB15" s="94">
        <f>IF(IFERROR(VLOOKUP($A15,'entrada-fornecedor-12-meses-7'!$1:$1048576,3 + (COLUMN(B12)-1)*1,FALSE),"")=0,"",IFERROR(VLOOKUP($A15,'entrada-fornecedor-12-meses-7'!$1:$1048576,3 + (COLUMN(B12)-1)*1,FALSE),""))</f>
        <v/>
      </c>
      <c r="EC15" s="94">
        <f>IF(IFERROR(VLOOKUP($A15,'entrada-fornecedor-12-meses-7'!$1:$1048576,3 + (COLUMN(C12)-1)*1,FALSE),"")=0,"",IFERROR(VLOOKUP($A15,'entrada-fornecedor-12-meses-7'!$1:$1048576,3 + (COLUMN(C12)-1)*1,FALSE),""))</f>
        <v/>
      </c>
      <c r="ED15" s="94">
        <f>IF(IFERROR(VLOOKUP($A15,'entrada-fornecedor-12-meses-7'!$1:$1048576,3 + (COLUMN(D12)-1)*1,FALSE),"")=0,"",IFERROR(VLOOKUP($A15,'entrada-fornecedor-12-meses-7'!$1:$1048576,3 + (COLUMN(D12)-1)*1,FALSE),""))</f>
        <v/>
      </c>
      <c r="EE15" s="94">
        <f>IF(IFERROR(VLOOKUP($A15,'entrada-fornecedor-12-meses-7'!$1:$1048576,3 + (COLUMN(E12)-1)*1,FALSE),"")=0,"",IFERROR(VLOOKUP($A15,'entrada-fornecedor-12-meses-7'!$1:$1048576,3 + (COLUMN(E12)-1)*1,FALSE),""))</f>
        <v/>
      </c>
      <c r="EF15" s="94">
        <f>IF(IFERROR(VLOOKUP($A15,'entrada-fornecedor-12-meses-7'!$1:$1048576,3 + (COLUMN(F12)-1)*1,FALSE),"")=0,"",IFERROR(VLOOKUP($A15,'entrada-fornecedor-12-meses-7'!$1:$1048576,3 + (COLUMN(F12)-1)*1,FALSE),""))</f>
        <v/>
      </c>
      <c r="EG15" s="94">
        <f>IF(IFERROR(VLOOKUP($A15,'entrada-fornecedor-12-meses-7'!$1:$1048576,3 + (COLUMN(G12)-1)*1,FALSE),"")=0,"",IFERROR(VLOOKUP($A15,'entrada-fornecedor-12-meses-7'!$1:$1048576,3 + (COLUMN(G12)-1)*1,FALSE),""))</f>
        <v/>
      </c>
      <c r="EH15" s="94">
        <f>IF(IFERROR(VLOOKUP($A15,'entrada-fornecedor-12-meses-7'!$1:$1048576,3 + (COLUMN(H12)-1)*1,FALSE),"")=0,"",IFERROR(VLOOKUP($A15,'entrada-fornecedor-12-meses-7'!$1:$1048576,3 + (COLUMN(H12)-1)*1,FALSE),""))</f>
        <v/>
      </c>
      <c r="EI15" s="94">
        <f>IF(IFERROR(VLOOKUP($A15,'entrada-fornecedor-12-meses-7'!$1:$1048576,3 + (COLUMN(I12)-1)*1,FALSE),"")=0,"",IFERROR(VLOOKUP($A15,'entrada-fornecedor-12-meses-7'!$1:$1048576,3 + (COLUMN(I12)-1)*1,FALSE),""))</f>
        <v/>
      </c>
      <c r="EJ15" s="94">
        <f>IF(IFERROR(VLOOKUP($A15,'entrada-fornecedor-12-meses-7'!$1:$1048576,3 + (COLUMN(J12)-1)*1,FALSE),"")=0,"",IFERROR(VLOOKUP($A15,'entrada-fornecedor-12-meses-7'!$1:$1048576,3 + (COLUMN(J12)-1)*1,FALSE),""))</f>
        <v/>
      </c>
      <c r="EK15" s="94">
        <f>IF(IFERROR(VLOOKUP($A15,'entrada-fornecedor-12-meses-7'!$1:$1048576,3 + (COLUMN(K12)-1)*1,FALSE),"")=0,"",IFERROR(VLOOKUP($A15,'entrada-fornecedor-12-meses-7'!$1:$1048576,3 + (COLUMN(K12)-1)*1,FALSE),""))</f>
        <v/>
      </c>
      <c r="EL15" s="94">
        <f>IF(IFERROR(VLOOKUP($A15,'entrada-fornecedor-12-meses-7'!$1:$1048576,3 + (COLUMN(L12)-1)*1,FALSE),"")=0,"",IFERROR(VLOOKUP($A15,'entrada-fornecedor-12-meses-7'!$1:$1048576,3 + (COLUMN(L12)-1)*1,FALSE),""))</f>
        <v/>
      </c>
      <c r="EM15" s="95">
        <f>IF(COUNT(EA15:EL15)=0,"",SUM(EA15:EL15))</f>
        <v/>
      </c>
      <c r="EN15" s="1" t="n"/>
      <c r="EO15" s="96">
        <f>IFERROR(AVERAGEIF('lead-time-compras-7'!B:B,A15,'lead-time-compras-7'!S:S),"")</f>
        <v/>
      </c>
      <c r="EP15" s="96">
        <f>IFERROR(
  AVERAGEIFS(
    'notas-fiscais-entrada-830-7'!H:H,
    'notas-fiscais-entrada-830-7'!O:O, A15,
    'notas-fiscais-entrada-830-7'!E:E, $B$1
  ),
""
)</f>
        <v/>
      </c>
      <c r="EQ15" s="96">
        <f>IFERROR(AVERAGEIF('lead-time-compras-7'!B:B,A15,'lead-time-compras-7'!Q:Q),"")</f>
        <v/>
      </c>
      <c r="ER15" s="97">
        <f>SUMIF('fornecedor-saldo-receber-7'!A:A, A15, 'fornecedor-saldo-receber-7'!L:L)</f>
        <v/>
      </c>
      <c r="ES15" s="97">
        <f>SUMIF('fornecedor-verba-aplicar-7'!A:A, A15, 'fornecedor-verba-aplicar-7'!D:D)</f>
        <v/>
      </c>
      <c r="ET15" s="1" t="n"/>
      <c r="EU15" s="52">
        <f>SUMIF('ANALISE PRODUTO'!F:F, A15, 'ANALISE PRODUTO'!BN:BN)</f>
        <v/>
      </c>
      <c r="EV15" s="52">
        <f>SUMIF('ANALISE PRODUTO'!F:F, A15, 'ANALISE PRODUTO'!BO:BO)</f>
        <v/>
      </c>
      <c r="EW15" s="52">
        <f>SUMIF('ANALISE PRODUTO'!F:F, A15, 'ANALISE PRODUTO'!BP:BP)</f>
        <v/>
      </c>
      <c r="EX15" s="52">
        <f>SUMIF('ANALISE PRODUTO'!F:F, A15, 'ANALISE PRODUTO'!BQ:BQ)</f>
        <v/>
      </c>
      <c r="EY15" s="52">
        <f>SUMIF('ANALISE PRODUTO'!F:F, A15, 'ANALISE PRODUTO'!BR:BR)</f>
        <v/>
      </c>
      <c r="EZ15" s="53">
        <f>SUMIF('ANALISE PRODUTO'!F:F, A15, 'ANALISE PRODUTO'!BS:BS)</f>
        <v/>
      </c>
      <c r="FA15" s="53">
        <f>SUMIF('ANALISE PRODUTO'!F:F, A15, 'ANALISE PRODUTO'!BT:BT)</f>
        <v/>
      </c>
      <c r="FB15" s="53">
        <f>SUMIF('ANALISE PRODUTO'!F:F, A15, 'ANALISE PRODUTO'!BU:BU)</f>
        <v/>
      </c>
      <c r="FC15" s="53">
        <f>SUMIF('ANALISE PRODUTO'!F:F, A15, 'ANALISE PRODUTO'!BV:BV)</f>
        <v/>
      </c>
      <c r="FD15" s="53">
        <f>SUMIF('ANALISE PRODUTO'!F:F, A15, 'ANALISE PRODUTO'!BW:BW)</f>
        <v/>
      </c>
      <c r="FE15" s="41">
        <f>SUMIF('ANALISE PRODUTO'!F:F, A15, 'ANALISE PRODUTO'!CB:CB)</f>
        <v/>
      </c>
      <c r="FF15" s="41">
        <f>SUMIF('ANALISE PRODUTO'!F:F, A15, 'ANALISE PRODUTO'!CC:CC)</f>
        <v/>
      </c>
      <c r="FG15" s="1" t="n"/>
      <c r="FH15" s="45">
        <f>IF(IFERROR(VLOOKUP($A15,'VENDA 2023'!$1:$1048576,4 + (COLUMN(A12)-1)*2,FALSE),"")=0,"",IFERROR(VLOOKUP($A15,'VENDA 2023'!$1:$1048576,4 + (COLUMN(A12)-1)*2,FALSE),""))</f>
        <v/>
      </c>
      <c r="FI15" s="45">
        <f>IF(IFERROR(VLOOKUP($A15,'VENDA 2023'!$1:$1048576,4 + (COLUMN(B12)-1)*2,FALSE),"")=0,"",IFERROR(VLOOKUP($A15,'VENDA 2023'!$1:$1048576,4 + (COLUMN(B12)-1)*2,FALSE),""))</f>
        <v/>
      </c>
      <c r="FJ15" s="45">
        <f>IF(IFERROR(VLOOKUP($A15,'VENDA 2023'!$1:$1048576,4 + (COLUMN(C12)-1)*2,FALSE),"")=0,"",IFERROR(VLOOKUP($A15,'VENDA 2023'!$1:$1048576,4 + (COLUMN(C12)-1)*2,FALSE),""))</f>
        <v/>
      </c>
      <c r="FK15" s="45">
        <f>IF(IFERROR(VLOOKUP($A15,'VENDA 2023'!$1:$1048576,4 + (COLUMN(D12)-1)*2,FALSE),"")=0,"",IFERROR(VLOOKUP($A15,'VENDA 2023'!$1:$1048576,4 + (COLUMN(D12)-1)*2,FALSE),""))</f>
        <v/>
      </c>
      <c r="FL15" s="45">
        <f>IF(IFERROR(VLOOKUP($A15,'VENDA 2023'!$1:$1048576,4 + (COLUMN(E12)-1)*2,FALSE),"")=0,"",IFERROR(VLOOKUP($A15,'VENDA 2023'!$1:$1048576,4 + (COLUMN(E12)-1)*2,FALSE),""))</f>
        <v/>
      </c>
      <c r="FM15" s="45">
        <f>IF(IFERROR(VLOOKUP($A15,'VENDA 2023'!$1:$1048576,4 + (COLUMN(F12)-1)*2,FALSE),"")=0,"",IFERROR(VLOOKUP($A15,'VENDA 2023'!$1:$1048576,4 + (COLUMN(F12)-1)*2,FALSE),""))</f>
        <v/>
      </c>
      <c r="FN15" s="45">
        <f>IF(IFERROR(VLOOKUP($A15,'VENDA 2023'!$1:$1048576,4 + (COLUMN(G12)-1)*2,FALSE),"")=0,"",IFERROR(VLOOKUP($A15,'VENDA 2023'!$1:$1048576,4 + (COLUMN(G12)-1)*2,FALSE),""))</f>
        <v/>
      </c>
      <c r="FO15" s="45">
        <f>IF(IFERROR(VLOOKUP($A15,'VENDA 2023'!$1:$1048576,4 + (COLUMN(H12)-1)*2,FALSE),"")=0,"",IFERROR(VLOOKUP($A15,'VENDA 2023'!$1:$1048576,4 + (COLUMN(H12)-1)*2,FALSE),""))</f>
        <v/>
      </c>
      <c r="FP15" s="45">
        <f>IF(IFERROR(VLOOKUP($A15,'VENDA 2023'!$1:$1048576,4 + (COLUMN(I12)-1)*2,FALSE),"")=0,"",IFERROR(VLOOKUP($A15,'VENDA 2023'!$1:$1048576,4 + (COLUMN(I12)-1)*2,FALSE),""))</f>
        <v/>
      </c>
      <c r="FQ15" s="45">
        <f>IF(IFERROR(VLOOKUP($A15,'VENDA 2023'!$1:$1048576,4 + (COLUMN(J12)-1)*2,FALSE),"")=0,"",IFERROR(VLOOKUP($A15,'VENDA 2023'!$1:$1048576,4 + (COLUMN(J12)-1)*2,FALSE),""))</f>
        <v/>
      </c>
      <c r="FR15" s="45">
        <f>IF(IFERROR(VLOOKUP($A15,'VENDA 2023'!$1:$1048576,4 + (COLUMN(K12)-1)*2,FALSE),"")=0,"",IFERROR(VLOOKUP($A15,'VENDA 2023'!$1:$1048576,4 + (COLUMN(K12)-1)*2,FALSE),""))</f>
        <v/>
      </c>
      <c r="FS15" s="45">
        <f>IF(IFERROR(VLOOKUP($A15,'VENDA 2023'!$1:$1048576,4 + (COLUMN(L12)-1)*2,FALSE),"")=0,"",IFERROR(VLOOKUP($A15,'VENDA 2023'!$1:$1048576,4 + (COLUMN(L12)-1)*2,FALSE),""))</f>
        <v/>
      </c>
      <c r="FT15" s="12">
        <f>IF(COUNT(FH15:FS15)=0,"",SUM(FH15:FS15))</f>
        <v/>
      </c>
      <c r="FU15" s="45">
        <f>IF(IFERROR(VLOOKUP($A15,'VENDA 2024'!$1:$1048576,4 + (COLUMN(A12)-1)*2,FALSE),"")=0,"",IFERROR(VLOOKUP($A15,'VENDA 2024'!$1:$1048576,4 + (COLUMN(A12)-1)*2,FALSE),""))</f>
        <v/>
      </c>
      <c r="FV15" s="45">
        <f>IF(IFERROR(VLOOKUP($A15,'VENDA 2024'!$1:$1048576,4 + (COLUMN(B12)-1)*2,FALSE),"")=0,"",IFERROR(VLOOKUP($A15,'VENDA 2024'!$1:$1048576,4 + (COLUMN(B12)-1)*2,FALSE),""))</f>
        <v/>
      </c>
      <c r="FW15" s="45">
        <f>IF(IFERROR(VLOOKUP($A15,'VENDA 2024'!$1:$1048576,4 + (COLUMN(C12)-1)*2,FALSE),"")=0,"",IFERROR(VLOOKUP($A15,'VENDA 2024'!$1:$1048576,4 + (COLUMN(C12)-1)*2,FALSE),""))</f>
        <v/>
      </c>
      <c r="FX15" s="45">
        <f>IF(IFERROR(VLOOKUP($A15,'VENDA 2024'!$1:$1048576,4 + (COLUMN(D12)-1)*2,FALSE),"")=0,"",IFERROR(VLOOKUP($A15,'VENDA 2024'!$1:$1048576,4 + (COLUMN(D12)-1)*2,FALSE),""))</f>
        <v/>
      </c>
      <c r="FY15" s="45">
        <f>IF(IFERROR(VLOOKUP($A15,'VENDA 2024'!$1:$1048576,4 + (COLUMN(E12)-1)*2,FALSE),"")=0,"",IFERROR(VLOOKUP($A15,'VENDA 2024'!$1:$1048576,4 + (COLUMN(E12)-1)*2,FALSE),""))</f>
        <v/>
      </c>
      <c r="FZ15" s="45">
        <f>IF(IFERROR(VLOOKUP($A15,'VENDA 2024'!$1:$1048576,4 + (COLUMN(F12)-1)*2,FALSE),"")=0,"",IFERROR(VLOOKUP($A15,'VENDA 2024'!$1:$1048576,4 + (COLUMN(F12)-1)*2,FALSE),""))</f>
        <v/>
      </c>
      <c r="GA15" s="45">
        <f>IF(IFERROR(VLOOKUP($A15,'VENDA 2024'!$1:$1048576,4 + (COLUMN(G12)-1)*2,FALSE),"")=0,"",IFERROR(VLOOKUP($A15,'VENDA 2024'!$1:$1048576,4 + (COLUMN(G12)-1)*2,FALSE),""))</f>
        <v/>
      </c>
      <c r="GB15" s="45">
        <f>IF(IFERROR(VLOOKUP($A15,'VENDA 2024'!$1:$1048576,4 + (COLUMN(H12)-1)*2,FALSE),"")=0,"",IFERROR(VLOOKUP($A15,'VENDA 2024'!$1:$1048576,4 + (COLUMN(H12)-1)*2,FALSE),""))</f>
        <v/>
      </c>
      <c r="GC15" s="45">
        <f>IF(IFERROR(VLOOKUP($A15,'VENDA 2024'!$1:$1048576,4 + (COLUMN(I12)-1)*2,FALSE),"")=0,"",IFERROR(VLOOKUP($A15,'VENDA 2024'!$1:$1048576,4 + (COLUMN(I12)-1)*2,FALSE),""))</f>
        <v/>
      </c>
      <c r="GD15" s="45">
        <f>IF(IFERROR(VLOOKUP($A15,'VENDA 2024'!$1:$1048576,4 + (COLUMN(J12)-1)*2,FALSE),"")=0,"",IFERROR(VLOOKUP($A15,'VENDA 2024'!$1:$1048576,4 + (COLUMN(J12)-1)*2,FALSE),""))</f>
        <v/>
      </c>
      <c r="GE15" s="45">
        <f>IF(IFERROR(VLOOKUP($A15,'VENDA 2024'!$1:$1048576,4 + (COLUMN(K12)-1)*2,FALSE),"")=0,"",IFERROR(VLOOKUP($A15,'VENDA 2024'!$1:$1048576,4 + (COLUMN(K12)-1)*2,FALSE),""))</f>
        <v/>
      </c>
      <c r="GF15" s="45">
        <f>IF(IFERROR(VLOOKUP($A15,'VENDA 2024'!$1:$1048576,4 + (COLUMN(L12)-1)*2,FALSE),"")=0,"",IFERROR(VLOOKUP($A15,'VENDA 2024'!$1:$1048576,4 + (COLUMN(L12)-1)*2,FALSE),""))</f>
        <v/>
      </c>
      <c r="GG15" s="12">
        <f>IF(COUNT(FU15:GF15)=0,"",SUM(FU15:GF15))</f>
        <v/>
      </c>
      <c r="GH15" s="45">
        <f>IF(IFERROR(VLOOKUP($A15,'venda-fornecedor-12-meses-7'!$1:$1048576,5 + (COLUMN(A12)-1)*2,FALSE),"")=0,"",IFERROR(VLOOKUP($A15,'venda-fornecedor-12-meses-7'!$1:$1048576,5 + (COLUMN(A12)-1)*2,FALSE),""))</f>
        <v/>
      </c>
      <c r="GI15" s="45">
        <f>IF(IFERROR(VLOOKUP($A15,'venda-fornecedor-12-meses-7'!$1:$1048576,5 + (COLUMN(B12)-1)*2,FALSE),"")=0,"",IFERROR(VLOOKUP($A15,'venda-fornecedor-12-meses-7'!$1:$1048576,5 + (COLUMN(B12)-1)*2,FALSE),""))</f>
        <v/>
      </c>
      <c r="GJ15" s="45">
        <f>IF(IFERROR(VLOOKUP($A15,'venda-fornecedor-12-meses-7'!$1:$1048576,5 + (COLUMN(C12)-1)*2,FALSE),"")=0,"",IFERROR(VLOOKUP($A15,'venda-fornecedor-12-meses-7'!$1:$1048576,5 + (COLUMN(C12)-1)*2,FALSE),""))</f>
        <v/>
      </c>
      <c r="GK15" s="45">
        <f>IF(IFERROR(VLOOKUP($A15,'venda-fornecedor-12-meses-7'!$1:$1048576,5 + (COLUMN(D12)-1)*2,FALSE),"")=0,"",IFERROR(VLOOKUP($A15,'venda-fornecedor-12-meses-7'!$1:$1048576,5 + (COLUMN(D12)-1)*2,FALSE),""))</f>
        <v/>
      </c>
      <c r="GL15" s="45">
        <f>IF(IFERROR(VLOOKUP($A15,'venda-fornecedor-12-meses-7'!$1:$1048576,5 + (COLUMN(E12)-1)*2,FALSE),"")=0,"",IFERROR(VLOOKUP($A15,'venda-fornecedor-12-meses-7'!$1:$1048576,5 + (COLUMN(E12)-1)*2,FALSE),""))</f>
        <v/>
      </c>
      <c r="GM15" s="45">
        <f>IF(IFERROR(VLOOKUP($A15,'venda-fornecedor-12-meses-7'!$1:$1048576,5 + (COLUMN(F12)-1)*2,FALSE),"")=0,"",IFERROR(VLOOKUP($A15,'venda-fornecedor-12-meses-7'!$1:$1048576,5 + (COLUMN(F12)-1)*2,FALSE),""))</f>
        <v/>
      </c>
      <c r="GN15" s="45">
        <f>IF(IFERROR(VLOOKUP($A15,'venda-fornecedor-12-meses-7'!$1:$1048576,5 + (COLUMN(G12)-1)*2,FALSE),"")=0,"",IFERROR(VLOOKUP($A15,'venda-fornecedor-12-meses-7'!$1:$1048576,5 + (COLUMN(G12)-1)*2,FALSE),""))</f>
        <v/>
      </c>
      <c r="GO15" s="45">
        <f>IF(IFERROR(VLOOKUP($A15,'venda-fornecedor-12-meses-7'!$1:$1048576,5 + (COLUMN(H12)-1)*2,FALSE),"")=0,"",IFERROR(VLOOKUP($A15,'venda-fornecedor-12-meses-7'!$1:$1048576,5 + (COLUMN(H12)-1)*2,FALSE),""))</f>
        <v/>
      </c>
      <c r="GP15" s="45">
        <f>IF(IFERROR(VLOOKUP($A15,'venda-fornecedor-12-meses-7'!$1:$1048576,5 + (COLUMN(I12)-1)*2,FALSE),"")=0,"",IFERROR(VLOOKUP($A15,'venda-fornecedor-12-meses-7'!$1:$1048576,5 + (COLUMN(I12)-1)*2,FALSE),""))</f>
        <v/>
      </c>
      <c r="GQ15" s="45">
        <f>IF(IFERROR(VLOOKUP($A15,'venda-fornecedor-12-meses-7'!$1:$1048576,5 + (COLUMN(J12)-1)*2,FALSE),"")=0,"",IFERROR(VLOOKUP($A15,'venda-fornecedor-12-meses-7'!$1:$1048576,5 + (COLUMN(J12)-1)*2,FALSE),""))</f>
        <v/>
      </c>
      <c r="GR15" s="45">
        <f>IF(IFERROR(VLOOKUP($A15,'venda-fornecedor-12-meses-7'!$1:$1048576,5 + (COLUMN(K12)-1)*2,FALSE),"")=0,"",IFERROR(VLOOKUP($A15,'venda-fornecedor-12-meses-7'!$1:$1048576,5 + (COLUMN(K12)-1)*2,FALSE),""))</f>
        <v/>
      </c>
      <c r="GS15" s="45">
        <f>IF(IFERROR(VLOOKUP($A15,'venda-fornecedor-12-meses-7'!$1:$1048576,5 + (COLUMN(L12)-1)*2,FALSE),"")=0,"",IFERROR(VLOOKUP($A15,'venda-fornecedor-12-meses-7'!$1:$1048576,5 + (COLUMN(L12)-1)*2,FALSE),""))</f>
        <v/>
      </c>
      <c r="GT15" s="12">
        <f>IF(COUNT(GH15:GS15)=0,"",SUM(GH15:GS15))</f>
        <v/>
      </c>
    </row>
    <row r="16">
      <c r="A16" s="85" t="n">
        <v>153</v>
      </c>
      <c r="B16" s="85">
        <f>VLOOKUP(A16,'FORNECEDORES X COMPRADOR'!$A:$D,4,0)</f>
        <v/>
      </c>
      <c r="C16" s="85">
        <f>VLOOKUP(A16,'FORNECEDORES X COMPRADOR'!$A:$E,5,0)</f>
        <v/>
      </c>
      <c r="D16" s="40">
        <f>IFERROR(AVERAGEIF('ANALISE PRODUTO'!F:F,A16,'ANALISE PRODUTO'!BE:BE),"")</f>
        <v/>
      </c>
      <c r="E16" s="40">
        <f>IFERROR(AVERAGEIF('ANALISE PRODUTO'!F:F,A16,'ANALISE PRODUTO'!BF:BF),"")</f>
        <v/>
      </c>
      <c r="F16" s="47">
        <f t="array" ref="F16">IFERROR(
  IF(
    SUMPRODUCT(
      IFERROR(--('ANALISE PRODUTO'!$F$3:$F$10000=A16),0) *
      IFERROR(--'ANALISE PRODUTO'!$AJ$3:$AJ$10000,0)
    )=0,
    "",
    SUMPRODUCT(
      IFERROR(--('ANALISE PRODUTO'!$F$3:$F$10000=A16),0) *
      IFERROR(--'ANALISE PRODUTO'!$AN$3:$AN$10000,0)
    ) /
    SUMPRODUCT(
      IFERROR(--('ANALISE PRODUTO'!$F$3:$F$10000=A16),0) *
      IFERROR(--'ANALISE PRODUTO'!$AJ$3:$AJ$10000,0)
    )
  ),
  ""
)</f>
        <v/>
      </c>
      <c r="G16" s="47">
        <f t="array" ref="G16">IFERROR(
  IF(
    SUMPRODUCT(
      IFERROR(--('ANALISE PRODUTO'!$F$3:$F$10000=A16),0) *
      IFERROR(--'ANALISE PRODUTO'!$AJ$3:$AJ$10000,0)
    )=0,
    "",
    SUMPRODUCT(
      IFERROR(--('ANALISE PRODUTO'!$F$3:$F$10000=A16),0) *
      IFERROR(--'ANALISE PRODUTO'!$AO$3:$AO$10000,0)
    ) /
    SUMPRODUCT(
      IFERROR(--('ANALISE PRODUTO'!$F$3:$F$10000=A16),0) *
      IFERROR(--'ANALISE PRODUTO'!$AJ$3:$AJ$10000,0)
    )
  ),
  ""
)</f>
        <v/>
      </c>
      <c r="H16" s="86" t="n">
        <v>60</v>
      </c>
      <c r="I16" s="86" t="n">
        <v>90</v>
      </c>
      <c r="J16" s="87">
        <f>SUMIF('ANALISE PRODUTO'!F:F, A16, 'ANALISE PRODUTO'!AP:AP)</f>
        <v/>
      </c>
      <c r="K16" s="88">
        <f>SUMIF('ANALISE PRODUTO'!F:F, A16, 'ANALISE PRODUTO'!AN:AN)</f>
        <v/>
      </c>
      <c r="L16" s="40">
        <f>SUMIF('ANALISE PRODUTO'!F:F, A16, 'ANALISE PRODUTO'!BB:BB)</f>
        <v/>
      </c>
      <c r="M16" s="40">
        <f>SUMIF('ANALISE PRODUTO'!F:F, A16, 'ANALISE PRODUTO'!BC:BC)</f>
        <v/>
      </c>
      <c r="N16" s="40">
        <f>SUMIF('ANALISE PRODUTO'!F:F, A16, 'ANALISE PRODUTO'!BD:BD)</f>
        <v/>
      </c>
      <c r="O16" s="40">
        <f>SUMIF('ANALISE PRODUTO'!F:F, A16, 'ANALISE PRODUTO'!BA:BA)</f>
        <v/>
      </c>
      <c r="P16" s="40">
        <f>IF(J16=0, 0, IF(O16/J16=0, 0, O16/J16))</f>
        <v/>
      </c>
      <c r="Q16" s="40">
        <f>IF(J16=0, 0, IF(L16/J16=0, 0, L16/J16))</f>
        <v/>
      </c>
      <c r="R16" s="89">
        <f>SUMIF('ANALISE PRODUTO'!F:F, A16, 'ANALISE PRODUTO'!BJ:BJ)</f>
        <v/>
      </c>
      <c r="S16" s="89">
        <f>SUMIF('ANALISE PRODUTO'!F:F, A16, 'ANALISE PRODUTO'!BK:BK)</f>
        <v/>
      </c>
      <c r="T16" s="89">
        <f>SUMIF('ANALISE PRODUTO'!F:F, A16, 'ANALISE PRODUTO'!BL:BL)</f>
        <v/>
      </c>
      <c r="U16" s="89">
        <f>SUMIFS('ANALISE PRODUTO'!BI:BI, 'ANALISE PRODUTO'!F:F, A16)</f>
        <v/>
      </c>
      <c r="V16" s="89">
        <f>IF(C16="DESCONTINUADO", 0, IF(J16=0, 0, IF(U16/J16=0, 0, U16/J16)))</f>
        <v/>
      </c>
      <c r="W16" s="89">
        <f>IF(OR(C16="DESCONTINUADO", J16=0), 0, IFERROR((S16+T16)/J16, 0))</f>
        <v/>
      </c>
      <c r="X16" s="59">
        <f>COUNTIF('ANALISE PRODUTO'!F:F, A16)</f>
        <v/>
      </c>
      <c r="Y16" s="60">
        <f>COUNTIFS('ANALISE PRODUTO'!F:F, A16, 'ANALISE PRODUTO'!S:S, "S")</f>
        <v/>
      </c>
      <c r="Z16" s="61">
        <f>X16-Y16</f>
        <v/>
      </c>
      <c r="AA16" s="88">
        <f>IFERROR(IF(COUNTIF('contas-pagas-fornecedor-7'!$C:$C,B16)&gt;1,
   AVERAGEIF('contas-pagas-fornecedor-7'!$C:$C,B16,'contas-pagas-fornecedor-7'!$I:$I),
   VLOOKUP(B16,'contas-pagas-fornecedor-7'!$C:$Q,7,FALSE)), "")</f>
        <v/>
      </c>
      <c r="AB16" s="88">
        <f t="array" ref="AB16">IFERROR(
  INDEX('fornecedor-venda-por-filial-ger'!J:J,
    MATCH(1,
      ('fornecedor-venda-por-filial-ger'!A:A=A16) *
      ('fornecedor-venda-por-filial-ger'!B:B=$B$1),
    0)
  ),
"")</f>
        <v/>
      </c>
      <c r="AC16" s="90">
        <f t="array" ref="AC16">IFERROR(
  INDEX('fornecedor-venda-por-filial-ger'!O:O,
    MATCH(1,
      ('fornecedor-venda-por-filial-ger'!A:A=A16) *
      ('fornecedor-venda-por-filial-ger'!B:B=$B$1),
    0)
  ),
"")</f>
        <v/>
      </c>
      <c r="AD16" s="90">
        <f>IFERROR(VLOOKUP(A16,'venda-fornecedor-12-meses-7'!A:AC,3,0),"")</f>
        <v/>
      </c>
      <c r="AE16" s="87">
        <f t="array" ref="AE16">IFERROR(
  INDEX('fornecedor-venda-por-filial-ger'!N:N,
    MATCH(1,
      ('fornecedor-venda-por-filial-ger'!A:A=A16) *
      ('fornecedor-venda-por-filial-ger'!B:B=$B$1),
    0)
  ),
"")</f>
        <v/>
      </c>
      <c r="AF16" s="87">
        <f>IF(J16&lt;=0,"100,00%",IFERROR(AD16/AE16,1))</f>
        <v/>
      </c>
      <c r="AG16" s="64">
        <f t="array" ref="AG16">IFERROR(
  INDEX('fornecedor-venda-por-filial-ger'!L:L,
    MATCH(1,
      ('fornecedor-venda-por-filial-ger'!A:A=A16)*
      ('fornecedor-venda-por-filial-ger'!B:B=$B$1),
    0)
  )/100,
"")</f>
        <v/>
      </c>
      <c r="AH16" s="64">
        <f t="array" ref="AH16">IFERROR(
  INDEX('fornecedor-venda-por-filial-ger'!S:S,
    MATCH(1,
      ('fornecedor-venda-por-filial-ger'!A:A=A16) *
      ('fornecedor-venda-por-filial-ger'!B:B=$B$1),
    0)
  )/100,
"")</f>
        <v/>
      </c>
      <c r="AI16" s="64">
        <f>IFERROR(IF(OR(AH16="",AG16=""),"",IF(J16=0,0,AH16-AG16)),"")</f>
        <v/>
      </c>
      <c r="AJ16" s="91">
        <f t="array" ref="AJ16">IF(MAX(IF('ANALISE PRODUTO'!F:F=A16,'ANALISE PRODUTO'!AD:AD))=0,"SEM ENTRADA",MAX(IF('ANALISE PRODUTO'!F:F=A16,'ANALISE PRODUTO'!AD:AD)))</f>
        <v/>
      </c>
      <c r="AK16" s="39" t="n"/>
      <c r="AL16" s="92">
        <f>IF(IFERROR(VLOOKUP($A16,'VENDA 2023'!$1:$1048576,3 + (COLUMN(A13)-1)*2,FALSE),"")=0,"",IFERROR(VLOOKUP($A16,'VENDA 2023'!$1:$1048576,3 + (COLUMN(A13)-1)*2,FALSE),""))</f>
        <v/>
      </c>
      <c r="AM16" s="92">
        <f>IF(IFERROR(VLOOKUP($A16,'VENDA 2023'!$1:$1048576,3 + (COLUMN(B13)-1)*2,FALSE),"")=0,"",IFERROR(VLOOKUP($A16,'VENDA 2023'!$1:$1048576,3 + (COLUMN(B13)-1)*2,FALSE),""))</f>
        <v/>
      </c>
      <c r="AN16" s="92">
        <f>IF(IFERROR(VLOOKUP($A16,'VENDA 2023'!$1:$1048576,3 + (COLUMN(C13)-1)*2,FALSE),"")=0,"",IFERROR(VLOOKUP($A16,'VENDA 2023'!$1:$1048576,3 + (COLUMN(C13)-1)*2,FALSE),""))</f>
        <v/>
      </c>
      <c r="AO16" s="92">
        <f>IF(IFERROR(VLOOKUP($A16,'VENDA 2023'!$1:$1048576,3 + (COLUMN(D13)-1)*2,FALSE),"")=0,"",IFERROR(VLOOKUP($A16,'VENDA 2023'!$1:$1048576,3 + (COLUMN(D13)-1)*2,FALSE),""))</f>
        <v/>
      </c>
      <c r="AP16" s="92">
        <f>IF(IFERROR(VLOOKUP($A16,'VENDA 2023'!$1:$1048576,3 + (COLUMN(E13)-1)*2,FALSE),"")=0,"",IFERROR(VLOOKUP($A16,'VENDA 2023'!$1:$1048576,3 + (COLUMN(E13)-1)*2,FALSE),""))</f>
        <v/>
      </c>
      <c r="AQ16" s="92">
        <f>IF(IFERROR(VLOOKUP($A16,'VENDA 2023'!$1:$1048576,3 + (COLUMN(F13)-1)*2,FALSE),"")=0,"",IFERROR(VLOOKUP($A16,'VENDA 2023'!$1:$1048576,3 + (COLUMN(F13)-1)*2,FALSE),""))</f>
        <v/>
      </c>
      <c r="AR16" s="92">
        <f>IF(IFERROR(VLOOKUP($A16,'VENDA 2023'!$1:$1048576,3 + (COLUMN(G13)-1)*2,FALSE),"")=0,"",IFERROR(VLOOKUP($A16,'VENDA 2023'!$1:$1048576,3 + (COLUMN(G13)-1)*2,FALSE),""))</f>
        <v/>
      </c>
      <c r="AS16" s="92">
        <f>IF(IFERROR(VLOOKUP($A16,'VENDA 2023'!$1:$1048576,3 + (COLUMN(H13)-1)*2,FALSE),"")=0,"",IFERROR(VLOOKUP($A16,'VENDA 2023'!$1:$1048576,3 + (COLUMN(H13)-1)*2,FALSE),""))</f>
        <v/>
      </c>
      <c r="AT16" s="92">
        <f>IF(IFERROR(VLOOKUP($A16,'VENDA 2023'!$1:$1048576,3 + (COLUMN(I13)-1)*2,FALSE),"")=0,"",IFERROR(VLOOKUP($A16,'VENDA 2023'!$1:$1048576,3 + (COLUMN(I13)-1)*2,FALSE),""))</f>
        <v/>
      </c>
      <c r="AU16" s="92">
        <f>IF(IFERROR(VLOOKUP($A16,'VENDA 2023'!$1:$1048576,3 + (COLUMN(J13)-1)*2,FALSE),"")=0,"",IFERROR(VLOOKUP($A16,'VENDA 2023'!$1:$1048576,3 + (COLUMN(J13)-1)*2,FALSE),""))</f>
        <v/>
      </c>
      <c r="AV16" s="92">
        <f>IF(IFERROR(VLOOKUP($A16,'VENDA 2023'!$1:$1048576,3 + (COLUMN(K13)-1)*2,FALSE),"")=0,"",IFERROR(VLOOKUP($A16,'VENDA 2023'!$1:$1048576,3 + (COLUMN(K13)-1)*2,FALSE),""))</f>
        <v/>
      </c>
      <c r="AW16" s="92">
        <f>IF(IFERROR(VLOOKUP($A16,'VENDA 2023'!$1:$1048576,3 + (COLUMN(L13)-1)*2,FALSE),"")=0,"",IFERROR(VLOOKUP($A16,'VENDA 2023'!$1:$1048576,3 + (COLUMN(L13)-1)*2,FALSE),""))</f>
        <v/>
      </c>
      <c r="AX16" s="93">
        <f>IF(COUNT(AL16:AW16)=0,"",SUM(AL16:AW16))</f>
        <v/>
      </c>
      <c r="AY16" s="92">
        <f>IF(IFERROR(VLOOKUP($A16,'VENDA 2024'!$1:$1048576,3 + (COLUMN(A13)-1)*2,FALSE),"")=0,"",IFERROR(VLOOKUP($A16,'VENDA 2024'!$1:$1048576,3 + (COLUMN(A13)-1)*2,FALSE),""))</f>
        <v/>
      </c>
      <c r="AZ16" s="92">
        <f>IF(IFERROR(VLOOKUP($A16,'VENDA 2024'!$1:$1048576,3 + (COLUMN(B13)-1)*2,FALSE),"")=0,"",IFERROR(VLOOKUP($A16,'VENDA 2024'!$1:$1048576,3 + (COLUMN(B13)-1)*2,FALSE),""))</f>
        <v/>
      </c>
      <c r="BA16" s="92">
        <f>IF(IFERROR(VLOOKUP($A16,'VENDA 2024'!$1:$1048576,3 + (COLUMN(C13)-1)*2,FALSE),"")=0,"",IFERROR(VLOOKUP($A16,'VENDA 2024'!$1:$1048576,3 + (COLUMN(C13)-1)*2,FALSE),""))</f>
        <v/>
      </c>
      <c r="BB16" s="92">
        <f>IF(IFERROR(VLOOKUP($A16,'VENDA 2024'!$1:$1048576,3 + (COLUMN(D13)-1)*2,FALSE),"")=0,"",IFERROR(VLOOKUP($A16,'VENDA 2024'!$1:$1048576,3 + (COLUMN(D13)-1)*2,FALSE),""))</f>
        <v/>
      </c>
      <c r="BC16" s="92">
        <f>IF(IFERROR(VLOOKUP($A16,'VENDA 2024'!$1:$1048576,3 + (COLUMN(E13)-1)*2,FALSE),"")=0,"",IFERROR(VLOOKUP($A16,'VENDA 2024'!$1:$1048576,3 + (COLUMN(E13)-1)*2,FALSE),""))</f>
        <v/>
      </c>
      <c r="BD16" s="92">
        <f>IF(IFERROR(VLOOKUP($A16,'VENDA 2024'!$1:$1048576,3 + (COLUMN(F13)-1)*2,FALSE),"")=0,"",IFERROR(VLOOKUP($A16,'VENDA 2024'!$1:$1048576,3 + (COLUMN(F13)-1)*2,FALSE),""))</f>
        <v/>
      </c>
      <c r="BE16" s="92">
        <f>IF(IFERROR(VLOOKUP($A16,'VENDA 2024'!$1:$1048576,3 + (COLUMN(G13)-1)*2,FALSE),"")=0,"",IFERROR(VLOOKUP($A16,'VENDA 2024'!$1:$1048576,3 + (COLUMN(G13)-1)*2,FALSE),""))</f>
        <v/>
      </c>
      <c r="BF16" s="92">
        <f>IF(IFERROR(VLOOKUP($A16,'VENDA 2024'!$1:$1048576,3 + (COLUMN(H13)-1)*2,FALSE),"")=0,"",IFERROR(VLOOKUP($A16,'VENDA 2024'!$1:$1048576,3 + (COLUMN(H13)-1)*2,FALSE),""))</f>
        <v/>
      </c>
      <c r="BG16" s="92">
        <f>IF(IFERROR(VLOOKUP($A16,'VENDA 2024'!$1:$1048576,3 + (COLUMN(I13)-1)*2,FALSE),"")=0,"",IFERROR(VLOOKUP($A16,'VENDA 2024'!$1:$1048576,3 + (COLUMN(I13)-1)*2,FALSE),""))</f>
        <v/>
      </c>
      <c r="BH16" s="92">
        <f>IF(IFERROR(VLOOKUP($A16,'VENDA 2024'!$1:$1048576,3 + (COLUMN(J13)-1)*2,FALSE),"")=0,"",IFERROR(VLOOKUP($A16,'VENDA 2024'!$1:$1048576,3 + (COLUMN(J13)-1)*2,FALSE),""))</f>
        <v/>
      </c>
      <c r="BI16" s="92">
        <f>IF(IFERROR(VLOOKUP($A16,'VENDA 2024'!$1:$1048576,3 + (COLUMN(K13)-1)*2,FALSE),"")=0,"",IFERROR(VLOOKUP($A16,'VENDA 2024'!$1:$1048576,3 + (COLUMN(K13)-1)*2,FALSE),""))</f>
        <v/>
      </c>
      <c r="BJ16" s="92">
        <f>IF(IFERROR(VLOOKUP($A16,'VENDA 2024'!$1:$1048576,3 + (COLUMN(L13)-1)*2,FALSE),"")=0,"",IFERROR(VLOOKUP($A16,'VENDA 2024'!$1:$1048576,3 + (COLUMN(L13)-1)*2,FALSE),""))</f>
        <v/>
      </c>
      <c r="BK16" s="93">
        <f>IF(COUNT(AY16:BJ16)=0,"",SUM(AY16:BJ16))</f>
        <v/>
      </c>
      <c r="BL16" s="92">
        <f>IF(IFERROR(VLOOKUP($A16,'VENDA 2025'!$1:$1048576,3 + (COLUMN(A13)-1)*2,FALSE),"")=0,"",IFERROR(VLOOKUP($A16,'VENDA 2025'!$1:$1048576,3 + (COLUMN(A13)-1)*2,FALSE),""))</f>
        <v/>
      </c>
      <c r="BM16" s="92">
        <f>IF(IFERROR(VLOOKUP($A16,'VENDA 2025'!$1:$1048576,3 + (COLUMN(B13)-1)*2,FALSE),"")=0,"",IFERROR(VLOOKUP($A16,'VENDA 2025'!$1:$1048576,3 + (COLUMN(B13)-1)*2,FALSE),""))</f>
        <v/>
      </c>
      <c r="BN16" s="92">
        <f>IF(IFERROR(VLOOKUP($A16,'VENDA 2025'!$1:$1048576,3 + (COLUMN(C13)-1)*2,FALSE),"")=0,"",IFERROR(VLOOKUP($A16,'VENDA 2025'!$1:$1048576,3 + (COLUMN(C13)-1)*2,FALSE),""))</f>
        <v/>
      </c>
      <c r="BO16" s="92">
        <f>IF(IFERROR(VLOOKUP($A16,'VENDA 2025'!$1:$1048576,3 + (COLUMN(D13)-1)*2,FALSE),"")=0,"",IFERROR(VLOOKUP($A16,'VENDA 2025'!$1:$1048576,3 + (COLUMN(D13)-1)*2,FALSE),""))</f>
        <v/>
      </c>
      <c r="BP16" s="92">
        <f>IF(IFERROR(VLOOKUP($A16,'VENDA 2025'!$1:$1048576,3 + (COLUMN(E13)-1)*2,FALSE),"")=0,"",IFERROR(VLOOKUP($A16,'VENDA 2025'!$1:$1048576,3 + (COLUMN(E13)-1)*2,FALSE),""))</f>
        <v/>
      </c>
      <c r="BQ16" s="92">
        <f>IF(IFERROR(VLOOKUP($A16,'VENDA 2025'!$1:$1048576,3 + (COLUMN(F13)-1)*2,FALSE),"")=0,"",IFERROR(VLOOKUP($A16,'VENDA 2025'!$1:$1048576,3 + (COLUMN(F13)-1)*2,FALSE),""))</f>
        <v/>
      </c>
      <c r="BR16" s="92">
        <f>IF(IFERROR(VLOOKUP($A16,'VENDA 2025'!$1:$1048576,3 + (COLUMN(G13)-1)*2,FALSE),"")=0,"",IFERROR(VLOOKUP($A16,'VENDA 2025'!$1:$1048576,3 + (COLUMN(G13)-1)*2,FALSE),""))</f>
        <v/>
      </c>
      <c r="BS16" s="92">
        <f>IF(IFERROR(VLOOKUP($A16,'VENDA 2025'!$1:$1048576,3 + (COLUMN(H13)-1)*2,FALSE),"")=0,"",IFERROR(VLOOKUP($A16,'VENDA 2025'!$1:$1048576,3 + (COLUMN(H13)-1)*2,FALSE),""))</f>
        <v/>
      </c>
      <c r="BT16" s="92">
        <f>IF(IFERROR(VLOOKUP($A16,'VENDA 2025'!$1:$1048576,3 + (COLUMN(I13)-1)*2,FALSE),"")=0,"",IFERROR(VLOOKUP($A16,'VENDA 2025'!$1:$1048576,3 + (COLUMN(I13)-1)*2,FALSE),""))</f>
        <v/>
      </c>
      <c r="BU16" s="92">
        <f>IF(IFERROR(VLOOKUP($A16,'VENDA 2025'!$1:$1048576,3 + (COLUMN(J13)-1)*2,FALSE),"")=0,"",IFERROR(VLOOKUP($A16,'VENDA 2025'!$1:$1048576,3 + (COLUMN(J13)-1)*2,FALSE),""))</f>
        <v/>
      </c>
      <c r="BV16" s="92">
        <f>IF(IFERROR(VLOOKUP($A16,'VENDA 2025'!$1:$1048576,3 + (COLUMN(K13)-1)*2,FALSE),"")=0,"",IFERROR(VLOOKUP($A16,'VENDA 2025'!$1:$1048576,3 + (COLUMN(K13)-1)*2,FALSE),""))</f>
        <v/>
      </c>
      <c r="BW16" s="92">
        <f>IF(IFERROR(VLOOKUP($A16,'VENDA 2025'!$1:$1048576,3 + (COLUMN(L13)-1)*2,FALSE),"")=0,"",IFERROR(VLOOKUP($A16,'VENDA 2025'!$1:$1048576,3 + (COLUMN(L13)-1)*2,FALSE),""))</f>
        <v/>
      </c>
      <c r="BX16" s="93">
        <f>IF(COUNT(BL16:BW16)=0,"",SUM(BL16:BW16))</f>
        <v/>
      </c>
      <c r="BY16" s="92">
        <f>IF(IFERROR(VLOOKUP($A16,'venda-fornecedor-12-meses-7'!$1:$1048576,4 + (COLUMN(A13)-1)*2,FALSE),"")=0,"",IFERROR(VLOOKUP($A16,'venda-fornecedor-12-meses-7'!$1:$1048576,4 + (COLUMN(A13)-1)*2,FALSE),""))</f>
        <v/>
      </c>
      <c r="BZ16" s="92">
        <f>IF(IFERROR(VLOOKUP($A16,'venda-fornecedor-12-meses-7'!$1:$1048576,4 + (COLUMN(B13)-1)*2,FALSE),"")=0,"",IFERROR(VLOOKUP($A16,'venda-fornecedor-12-meses-7'!$1:$1048576,4 + (COLUMN(B13)-1)*2,FALSE),""))</f>
        <v/>
      </c>
      <c r="CA16" s="92">
        <f>IF(IFERROR(VLOOKUP($A16,'venda-fornecedor-12-meses-7'!$1:$1048576,4 + (COLUMN(C13)-1)*2,FALSE),"")=0,"",IFERROR(VLOOKUP($A16,'venda-fornecedor-12-meses-7'!$1:$1048576,4 + (COLUMN(C13)-1)*2,FALSE),""))</f>
        <v/>
      </c>
      <c r="CB16" s="92">
        <f>IF(IFERROR(VLOOKUP($A16,'venda-fornecedor-12-meses-7'!$1:$1048576,4 + (COLUMN(D13)-1)*2,FALSE),"")=0,"",IFERROR(VLOOKUP($A16,'venda-fornecedor-12-meses-7'!$1:$1048576,4 + (COLUMN(D13)-1)*2,FALSE),""))</f>
        <v/>
      </c>
      <c r="CC16" s="92">
        <f>IF(IFERROR(VLOOKUP($A16,'venda-fornecedor-12-meses-7'!$1:$1048576,4 + (COLUMN(E13)-1)*2,FALSE),"")=0,"",IFERROR(VLOOKUP($A16,'venda-fornecedor-12-meses-7'!$1:$1048576,4 + (COLUMN(E13)-1)*2,FALSE),""))</f>
        <v/>
      </c>
      <c r="CD16" s="92">
        <f>IF(IFERROR(VLOOKUP($A16,'venda-fornecedor-12-meses-7'!$1:$1048576,4 + (COLUMN(F13)-1)*2,FALSE),"")=0,"",IFERROR(VLOOKUP($A16,'venda-fornecedor-12-meses-7'!$1:$1048576,4 + (COLUMN(F13)-1)*2,FALSE),""))</f>
        <v/>
      </c>
      <c r="CE16" s="92">
        <f>IF(IFERROR(VLOOKUP($A16,'venda-fornecedor-12-meses-7'!$1:$1048576,4 + (COLUMN(G13)-1)*2,FALSE),"")=0,"",IFERROR(VLOOKUP($A16,'venda-fornecedor-12-meses-7'!$1:$1048576,4 + (COLUMN(G13)-1)*2,FALSE),""))</f>
        <v/>
      </c>
      <c r="CF16" s="92">
        <f>IF(IFERROR(VLOOKUP($A16,'venda-fornecedor-12-meses-7'!$1:$1048576,4 + (COLUMN(H13)-1)*2,FALSE),"")=0,"",IFERROR(VLOOKUP($A16,'venda-fornecedor-12-meses-7'!$1:$1048576,4 + (COLUMN(H13)-1)*2,FALSE),""))</f>
        <v/>
      </c>
      <c r="CG16" s="92">
        <f>IF(IFERROR(VLOOKUP($A16,'venda-fornecedor-12-meses-7'!$1:$1048576,4 + (COLUMN(I13)-1)*2,FALSE),"")=0,"",IFERROR(VLOOKUP($A16,'venda-fornecedor-12-meses-7'!$1:$1048576,4 + (COLUMN(I13)-1)*2,FALSE),""))</f>
        <v/>
      </c>
      <c r="CH16" s="92">
        <f>IF(IFERROR(VLOOKUP($A16,'venda-fornecedor-12-meses-7'!$1:$1048576,4 + (COLUMN(J13)-1)*2,FALSE),"")=0,"",IFERROR(VLOOKUP($A16,'venda-fornecedor-12-meses-7'!$1:$1048576,4 + (COLUMN(J13)-1)*2,FALSE),""))</f>
        <v/>
      </c>
      <c r="CI16" s="92">
        <f>IF(IFERROR(VLOOKUP($A16,'venda-fornecedor-12-meses-7'!$1:$1048576,4 + (COLUMN(K13)-1)*2,FALSE),"")=0,"",IFERROR(VLOOKUP($A16,'venda-fornecedor-12-meses-7'!$1:$1048576,4 + (COLUMN(K13)-1)*2,FALSE),""))</f>
        <v/>
      </c>
      <c r="CJ16" s="92">
        <f>IF(IFERROR(VLOOKUP($A16,'venda-fornecedor-12-meses-7'!$1:$1048576,4 + (COLUMN(L13)-1)*2,FALSE),"")=0,"",IFERROR(VLOOKUP($A16,'venda-fornecedor-12-meses-7'!$1:$1048576,4 + (COLUMN(L13)-1)*2,FALSE),""))</f>
        <v/>
      </c>
      <c r="CK16" s="93">
        <f>IF(COUNT(BY16:CJ16)=0,"",SUM(BY16:CJ16))</f>
        <v/>
      </c>
      <c r="CL16" s="93">
        <f>IF(COUNT(BY16:CJ16)=0,"",AVERAGE(BY16:CJ16))</f>
        <v/>
      </c>
      <c r="CM16" s="1" t="n"/>
      <c r="CN16" s="94">
        <f>IF(IFERROR(VLOOKUP($A16,'ENTRADA 2023'!$1:$1048576,3 + (COLUMN(A13)-1)*1,FALSE),"")=0,"",IFERROR(VLOOKUP($A16,'ENTRADA 2023'!$1:$1048576,3 + (COLUMN(A13)-1)*1,FALSE),""))</f>
        <v/>
      </c>
      <c r="CO16" s="94">
        <f>IF(IFERROR(VLOOKUP($A16,'ENTRADA 2023'!$1:$1048576,3 + (COLUMN(B13)-1)*1,FALSE),"")=0,"",IFERROR(VLOOKUP($A16,'ENTRADA 2023'!$1:$1048576,3 + (COLUMN(B13)-1)*1,FALSE),""))</f>
        <v/>
      </c>
      <c r="CP16" s="94">
        <f>IF(IFERROR(VLOOKUP($A16,'ENTRADA 2023'!$1:$1048576,3 + (COLUMN(C13)-1)*1,FALSE),"")=0,"",IFERROR(VLOOKUP($A16,'ENTRADA 2023'!$1:$1048576,3 + (COLUMN(C13)-1)*1,FALSE),""))</f>
        <v/>
      </c>
      <c r="CQ16" s="94">
        <f>IF(IFERROR(VLOOKUP($A16,'ENTRADA 2023'!$1:$1048576,3 + (COLUMN(D13)-1)*1,FALSE),"")=0,"",IFERROR(VLOOKUP($A16,'ENTRADA 2023'!$1:$1048576,3 + (COLUMN(D13)-1)*1,FALSE),""))</f>
        <v/>
      </c>
      <c r="CR16" s="94">
        <f>IF(IFERROR(VLOOKUP($A16,'ENTRADA 2023'!$1:$1048576,3 + (COLUMN(E13)-1)*1,FALSE),"")=0,"",IFERROR(VLOOKUP($A16,'ENTRADA 2023'!$1:$1048576,3 + (COLUMN(E13)-1)*1,FALSE),""))</f>
        <v/>
      </c>
      <c r="CS16" s="94">
        <f>IF(IFERROR(VLOOKUP($A16,'ENTRADA 2023'!$1:$1048576,3 + (COLUMN(F13)-1)*1,FALSE),"")=0,"",IFERROR(VLOOKUP($A16,'ENTRADA 2023'!$1:$1048576,3 + (COLUMN(F13)-1)*1,FALSE),""))</f>
        <v/>
      </c>
      <c r="CT16" s="94">
        <f>IF(IFERROR(VLOOKUP($A16,'ENTRADA 2023'!$1:$1048576,3 + (COLUMN(G13)-1)*1,FALSE),"")=0,"",IFERROR(VLOOKUP($A16,'ENTRADA 2023'!$1:$1048576,3 + (COLUMN(G13)-1)*1,FALSE),""))</f>
        <v/>
      </c>
      <c r="CU16" s="94">
        <f>IF(IFERROR(VLOOKUP($A16,'ENTRADA 2023'!$1:$1048576,3 + (COLUMN(H13)-1)*1,FALSE),"")=0,"",IFERROR(VLOOKUP($A16,'ENTRADA 2023'!$1:$1048576,3 + (COLUMN(H13)-1)*1,FALSE),""))</f>
        <v/>
      </c>
      <c r="CV16" s="94">
        <f>IF(IFERROR(VLOOKUP($A16,'ENTRADA 2023'!$1:$1048576,3 + (COLUMN(I13)-1)*1,FALSE),"")=0,"",IFERROR(VLOOKUP($A16,'ENTRADA 2023'!$1:$1048576,3 + (COLUMN(I13)-1)*1,FALSE),""))</f>
        <v/>
      </c>
      <c r="CW16" s="94">
        <f>IF(IFERROR(VLOOKUP($A16,'ENTRADA 2023'!$1:$1048576,3 + (COLUMN(J13)-1)*1,FALSE),"")=0,"",IFERROR(VLOOKUP($A16,'ENTRADA 2023'!$1:$1048576,3 + (COLUMN(J13)-1)*1,FALSE),""))</f>
        <v/>
      </c>
      <c r="CX16" s="94">
        <f>IF(IFERROR(VLOOKUP($A16,'ENTRADA 2023'!$1:$1048576,3 + (COLUMN(K13)-1)*1,FALSE),"")=0,"",IFERROR(VLOOKUP($A16,'ENTRADA 2023'!$1:$1048576,3 + (COLUMN(K13)-1)*1,FALSE),""))</f>
        <v/>
      </c>
      <c r="CY16" s="94">
        <f>IF(IFERROR(VLOOKUP($A16,'ENTRADA 2023'!$1:$1048576,3 + (COLUMN(L13)-1)*1,FALSE),"")=0,"",IFERROR(VLOOKUP($A16,'ENTRADA 2023'!$1:$1048576,3 + (COLUMN(L13)-1)*1,FALSE),""))</f>
        <v/>
      </c>
      <c r="CZ16" s="95">
        <f>IF(COUNT(CN16:CY16)=0,"",SUM(CN16:CY16))</f>
        <v/>
      </c>
      <c r="DA16" s="94">
        <f>IF(IFERROR(VLOOKUP($A16,'ENTRADA 2024'!$1:$1048576,3 + (COLUMN(A13)-1)*1,FALSE),"")=0,"",IFERROR(VLOOKUP($A16,'ENTRADA 2024'!$1:$1048576,3 + (COLUMN(A13)-1)*1,FALSE),""))</f>
        <v/>
      </c>
      <c r="DB16" s="94">
        <f>IF(IFERROR(VLOOKUP($A16,'ENTRADA 2024'!$1:$1048576,3 + (COLUMN(B13)-1)*1,FALSE),"")=0,"",IFERROR(VLOOKUP($A16,'ENTRADA 2024'!$1:$1048576,3 + (COLUMN(B13)-1)*1,FALSE),""))</f>
        <v/>
      </c>
      <c r="DC16" s="94">
        <f>IF(IFERROR(VLOOKUP($A16,'ENTRADA 2024'!$1:$1048576,3 + (COLUMN(C13)-1)*1,FALSE),"")=0,"",IFERROR(VLOOKUP($A16,'ENTRADA 2024'!$1:$1048576,3 + (COLUMN(C13)-1)*1,FALSE),""))</f>
        <v/>
      </c>
      <c r="DD16" s="94">
        <f>IF(IFERROR(VLOOKUP($A16,'ENTRADA 2024'!$1:$1048576,3 + (COLUMN(D13)-1)*1,FALSE),"")=0,"",IFERROR(VLOOKUP($A16,'ENTRADA 2024'!$1:$1048576,3 + (COLUMN(D13)-1)*1,FALSE),""))</f>
        <v/>
      </c>
      <c r="DE16" s="94">
        <f>IF(IFERROR(VLOOKUP($A16,'ENTRADA 2024'!$1:$1048576,3 + (COLUMN(E13)-1)*1,FALSE),"")=0,"",IFERROR(VLOOKUP($A16,'ENTRADA 2024'!$1:$1048576,3 + (COLUMN(E13)-1)*1,FALSE),""))</f>
        <v/>
      </c>
      <c r="DF16" s="94">
        <f>IF(IFERROR(VLOOKUP($A16,'ENTRADA 2024'!$1:$1048576,3 + (COLUMN(F13)-1)*1,FALSE),"")=0,"",IFERROR(VLOOKUP($A16,'ENTRADA 2024'!$1:$1048576,3 + (COLUMN(F13)-1)*1,FALSE),""))</f>
        <v/>
      </c>
      <c r="DG16" s="94">
        <f>IF(IFERROR(VLOOKUP($A16,'ENTRADA 2024'!$1:$1048576,3 + (COLUMN(G13)-1)*1,FALSE),"")=0,"",IFERROR(VLOOKUP($A16,'ENTRADA 2024'!$1:$1048576,3 + (COLUMN(G13)-1)*1,FALSE),""))</f>
        <v/>
      </c>
      <c r="DH16" s="94">
        <f>IF(IFERROR(VLOOKUP($A16,'ENTRADA 2024'!$1:$1048576,3 + (COLUMN(H13)-1)*1,FALSE),"")=0,"",IFERROR(VLOOKUP($A16,'ENTRADA 2024'!$1:$1048576,3 + (COLUMN(H13)-1)*1,FALSE),""))</f>
        <v/>
      </c>
      <c r="DI16" s="94">
        <f>IF(IFERROR(VLOOKUP($A16,'ENTRADA 2024'!$1:$1048576,3 + (COLUMN(I13)-1)*1,FALSE),"")=0,"",IFERROR(VLOOKUP($A16,'ENTRADA 2024'!$1:$1048576,3 + (COLUMN(I13)-1)*1,FALSE),""))</f>
        <v/>
      </c>
      <c r="DJ16" s="94">
        <f>IF(IFERROR(VLOOKUP($A16,'ENTRADA 2024'!$1:$1048576,3 + (COLUMN(J13)-1)*1,FALSE),"")=0,"",IFERROR(VLOOKUP($A16,'ENTRADA 2024'!$1:$1048576,3 + (COLUMN(J13)-1)*1,FALSE),""))</f>
        <v/>
      </c>
      <c r="DK16" s="94">
        <f>IF(IFERROR(VLOOKUP($A16,'ENTRADA 2024'!$1:$1048576,3 + (COLUMN(K13)-1)*1,FALSE),"")=0,"",IFERROR(VLOOKUP($A16,'ENTRADA 2024'!$1:$1048576,3 + (COLUMN(K13)-1)*1,FALSE),""))</f>
        <v/>
      </c>
      <c r="DL16" s="94">
        <f>IF(IFERROR(VLOOKUP($A16,'ENTRADA 2024'!$1:$1048576,3 + (COLUMN(L13)-1)*1,FALSE),"")=0,"",IFERROR(VLOOKUP($A16,'ENTRADA 2024'!$1:$1048576,3 + (COLUMN(L13)-1)*1,FALSE),""))</f>
        <v/>
      </c>
      <c r="DM16" s="95">
        <f>IF(COUNT(DA16:DL16)=0,"",SUM(DA16:DL16))</f>
        <v/>
      </c>
      <c r="DN16" s="94">
        <f>IF(IFERROR(VLOOKUP($A16,'ENTRADA 2025'!$1:$1048576,3 + (COLUMN(A13)-1)*1,FALSE),"")=0,"",IFERROR(VLOOKUP($A16,'ENTRADA 2025'!$1:$1048576,3 + (COLUMN(A13)-1)*1,FALSE),""))</f>
        <v/>
      </c>
      <c r="DO16" s="94">
        <f>IF(IFERROR(VLOOKUP($A16,'ENTRADA 2025'!$1:$1048576,3 + (COLUMN(B13)-1)*1,FALSE),"")=0,"",IFERROR(VLOOKUP($A16,'ENTRADA 2025'!$1:$1048576,3 + (COLUMN(B13)-1)*1,FALSE),""))</f>
        <v/>
      </c>
      <c r="DP16" s="94">
        <f>IF(IFERROR(VLOOKUP($A16,'ENTRADA 2025'!$1:$1048576,3 + (COLUMN(C13)-1)*1,FALSE),"")=0,"",IFERROR(VLOOKUP($A16,'ENTRADA 2025'!$1:$1048576,3 + (COLUMN(C13)-1)*1,FALSE),""))</f>
        <v/>
      </c>
      <c r="DQ16" s="94">
        <f>IF(IFERROR(VLOOKUP($A16,'ENTRADA 2025'!$1:$1048576,3 + (COLUMN(D13)-1)*1,FALSE),"")=0,"",IFERROR(VLOOKUP($A16,'ENTRADA 2025'!$1:$1048576,3 + (COLUMN(D13)-1)*1,FALSE),""))</f>
        <v/>
      </c>
      <c r="DR16" s="94">
        <f>IF(IFERROR(VLOOKUP($A16,'ENTRADA 2025'!$1:$1048576,3 + (COLUMN(E13)-1)*1,FALSE),"")=0,"",IFERROR(VLOOKUP($A16,'ENTRADA 2025'!$1:$1048576,3 + (COLUMN(E13)-1)*1,FALSE),""))</f>
        <v/>
      </c>
      <c r="DS16" s="94">
        <f>IF(IFERROR(VLOOKUP($A16,'ENTRADA 2025'!$1:$1048576,3 + (COLUMN(F13)-1)*1,FALSE),"")=0,"",IFERROR(VLOOKUP($A16,'ENTRADA 2025'!$1:$1048576,3 + (COLUMN(F13)-1)*1,FALSE),""))</f>
        <v/>
      </c>
      <c r="DT16" s="94">
        <f>IF(IFERROR(VLOOKUP($A16,'ENTRADA 2025'!$1:$1048576,3 + (COLUMN(G13)-1)*1,FALSE),"")=0,"",IFERROR(VLOOKUP($A16,'ENTRADA 2025'!$1:$1048576,3 + (COLUMN(G13)-1)*1,FALSE),""))</f>
        <v/>
      </c>
      <c r="DU16" s="94">
        <f>IF(IFERROR(VLOOKUP($A16,'ENTRADA 2025'!$1:$1048576,3 + (COLUMN(H13)-1)*1,FALSE),"")=0,"",IFERROR(VLOOKUP($A16,'ENTRADA 2025'!$1:$1048576,3 + (COLUMN(H13)-1)*1,FALSE),""))</f>
        <v/>
      </c>
      <c r="DV16" s="94">
        <f>IF(IFERROR(VLOOKUP($A16,'ENTRADA 2025'!$1:$1048576,3 + (COLUMN(I13)-1)*1,FALSE),"")=0,"",IFERROR(VLOOKUP($A16,'ENTRADA 2025'!$1:$1048576,3 + (COLUMN(I13)-1)*1,FALSE),""))</f>
        <v/>
      </c>
      <c r="DW16" s="94">
        <f>IF(IFERROR(VLOOKUP($A16,'ENTRADA 2025'!$1:$1048576,3 + (COLUMN(J13)-1)*1,FALSE),"")=0,"",IFERROR(VLOOKUP($A16,'ENTRADA 2025'!$1:$1048576,3 + (COLUMN(J13)-1)*1,FALSE),""))</f>
        <v/>
      </c>
      <c r="DX16" s="94">
        <f>IF(IFERROR(VLOOKUP($A16,'ENTRADA 2025'!$1:$1048576,3 + (COLUMN(K13)-1)*1,FALSE),"")=0,"",IFERROR(VLOOKUP($A16,'ENTRADA 2025'!$1:$1048576,3 + (COLUMN(K13)-1)*1,FALSE),""))</f>
        <v/>
      </c>
      <c r="DY16" s="94">
        <f>IF(IFERROR(VLOOKUP($A16,'ENTRADA 2025'!$1:$1048576,3 + (COLUMN(L13)-1)*1,FALSE),"")=0,"",IFERROR(VLOOKUP($A16,'ENTRADA 2025'!$1:$1048576,3 + (COLUMN(L13)-1)*1,FALSE),""))</f>
        <v/>
      </c>
      <c r="DZ16" s="95">
        <f>IF(COUNT(DN16:DY16)=0,"",SUM(DN16:DY16))</f>
        <v/>
      </c>
      <c r="EA16" s="94">
        <f>IF(IFERROR(VLOOKUP($A16,'entrada-fornecedor-12-meses-7'!$1:$1048576,3 + (COLUMN(A13)-1)*1,FALSE),"")=0,"",IFERROR(VLOOKUP($A16,'entrada-fornecedor-12-meses-7'!$1:$1048576,3 + (COLUMN(A13)-1)*1,FALSE),""))</f>
        <v/>
      </c>
      <c r="EB16" s="94">
        <f>IF(IFERROR(VLOOKUP($A16,'entrada-fornecedor-12-meses-7'!$1:$1048576,3 + (COLUMN(B13)-1)*1,FALSE),"")=0,"",IFERROR(VLOOKUP($A16,'entrada-fornecedor-12-meses-7'!$1:$1048576,3 + (COLUMN(B13)-1)*1,FALSE),""))</f>
        <v/>
      </c>
      <c r="EC16" s="94">
        <f>IF(IFERROR(VLOOKUP($A16,'entrada-fornecedor-12-meses-7'!$1:$1048576,3 + (COLUMN(C13)-1)*1,FALSE),"")=0,"",IFERROR(VLOOKUP($A16,'entrada-fornecedor-12-meses-7'!$1:$1048576,3 + (COLUMN(C13)-1)*1,FALSE),""))</f>
        <v/>
      </c>
      <c r="ED16" s="94">
        <f>IF(IFERROR(VLOOKUP($A16,'entrada-fornecedor-12-meses-7'!$1:$1048576,3 + (COLUMN(D13)-1)*1,FALSE),"")=0,"",IFERROR(VLOOKUP($A16,'entrada-fornecedor-12-meses-7'!$1:$1048576,3 + (COLUMN(D13)-1)*1,FALSE),""))</f>
        <v/>
      </c>
      <c r="EE16" s="94">
        <f>IF(IFERROR(VLOOKUP($A16,'entrada-fornecedor-12-meses-7'!$1:$1048576,3 + (COLUMN(E13)-1)*1,FALSE),"")=0,"",IFERROR(VLOOKUP($A16,'entrada-fornecedor-12-meses-7'!$1:$1048576,3 + (COLUMN(E13)-1)*1,FALSE),""))</f>
        <v/>
      </c>
      <c r="EF16" s="94">
        <f>IF(IFERROR(VLOOKUP($A16,'entrada-fornecedor-12-meses-7'!$1:$1048576,3 + (COLUMN(F13)-1)*1,FALSE),"")=0,"",IFERROR(VLOOKUP($A16,'entrada-fornecedor-12-meses-7'!$1:$1048576,3 + (COLUMN(F13)-1)*1,FALSE),""))</f>
        <v/>
      </c>
      <c r="EG16" s="94">
        <f>IF(IFERROR(VLOOKUP($A16,'entrada-fornecedor-12-meses-7'!$1:$1048576,3 + (COLUMN(G13)-1)*1,FALSE),"")=0,"",IFERROR(VLOOKUP($A16,'entrada-fornecedor-12-meses-7'!$1:$1048576,3 + (COLUMN(G13)-1)*1,FALSE),""))</f>
        <v/>
      </c>
      <c r="EH16" s="94">
        <f>IF(IFERROR(VLOOKUP($A16,'entrada-fornecedor-12-meses-7'!$1:$1048576,3 + (COLUMN(H13)-1)*1,FALSE),"")=0,"",IFERROR(VLOOKUP($A16,'entrada-fornecedor-12-meses-7'!$1:$1048576,3 + (COLUMN(H13)-1)*1,FALSE),""))</f>
        <v/>
      </c>
      <c r="EI16" s="94">
        <f>IF(IFERROR(VLOOKUP($A16,'entrada-fornecedor-12-meses-7'!$1:$1048576,3 + (COLUMN(I13)-1)*1,FALSE),"")=0,"",IFERROR(VLOOKUP($A16,'entrada-fornecedor-12-meses-7'!$1:$1048576,3 + (COLUMN(I13)-1)*1,FALSE),""))</f>
        <v/>
      </c>
      <c r="EJ16" s="94">
        <f>IF(IFERROR(VLOOKUP($A16,'entrada-fornecedor-12-meses-7'!$1:$1048576,3 + (COLUMN(J13)-1)*1,FALSE),"")=0,"",IFERROR(VLOOKUP($A16,'entrada-fornecedor-12-meses-7'!$1:$1048576,3 + (COLUMN(J13)-1)*1,FALSE),""))</f>
        <v/>
      </c>
      <c r="EK16" s="94">
        <f>IF(IFERROR(VLOOKUP($A16,'entrada-fornecedor-12-meses-7'!$1:$1048576,3 + (COLUMN(K13)-1)*1,FALSE),"")=0,"",IFERROR(VLOOKUP($A16,'entrada-fornecedor-12-meses-7'!$1:$1048576,3 + (COLUMN(K13)-1)*1,FALSE),""))</f>
        <v/>
      </c>
      <c r="EL16" s="94">
        <f>IF(IFERROR(VLOOKUP($A16,'entrada-fornecedor-12-meses-7'!$1:$1048576,3 + (COLUMN(L13)-1)*1,FALSE),"")=0,"",IFERROR(VLOOKUP($A16,'entrada-fornecedor-12-meses-7'!$1:$1048576,3 + (COLUMN(L13)-1)*1,FALSE),""))</f>
        <v/>
      </c>
      <c r="EM16" s="95">
        <f>IF(COUNT(EA16:EL16)=0,"",SUM(EA16:EL16))</f>
        <v/>
      </c>
      <c r="EN16" s="1" t="n"/>
      <c r="EO16" s="96">
        <f>IFERROR(AVERAGEIF('lead-time-compras-7'!B:B,A16,'lead-time-compras-7'!S:S),"")</f>
        <v/>
      </c>
      <c r="EP16" s="96">
        <f>IFERROR(
  AVERAGEIFS(
    'notas-fiscais-entrada-830-7'!H:H,
    'notas-fiscais-entrada-830-7'!O:O, A16,
    'notas-fiscais-entrada-830-7'!E:E, $B$1
  ),
""
)</f>
        <v/>
      </c>
      <c r="EQ16" s="96">
        <f>IFERROR(AVERAGEIF('lead-time-compras-7'!B:B,A16,'lead-time-compras-7'!Q:Q),"")</f>
        <v/>
      </c>
      <c r="ER16" s="97">
        <f>SUMIF('fornecedor-saldo-receber-7'!A:A, A16, 'fornecedor-saldo-receber-7'!L:L)</f>
        <v/>
      </c>
      <c r="ES16" s="97">
        <f>SUMIF('fornecedor-verba-aplicar-7'!A:A, A16, 'fornecedor-verba-aplicar-7'!D:D)</f>
        <v/>
      </c>
      <c r="ET16" s="1" t="n"/>
      <c r="EU16" s="52">
        <f>SUMIF('ANALISE PRODUTO'!F:F, A16, 'ANALISE PRODUTO'!BN:BN)</f>
        <v/>
      </c>
      <c r="EV16" s="52">
        <f>SUMIF('ANALISE PRODUTO'!F:F, A16, 'ANALISE PRODUTO'!BO:BO)</f>
        <v/>
      </c>
      <c r="EW16" s="52">
        <f>SUMIF('ANALISE PRODUTO'!F:F, A16, 'ANALISE PRODUTO'!BP:BP)</f>
        <v/>
      </c>
      <c r="EX16" s="52">
        <f>SUMIF('ANALISE PRODUTO'!F:F, A16, 'ANALISE PRODUTO'!BQ:BQ)</f>
        <v/>
      </c>
      <c r="EY16" s="52">
        <f>SUMIF('ANALISE PRODUTO'!F:F, A16, 'ANALISE PRODUTO'!BR:BR)</f>
        <v/>
      </c>
      <c r="EZ16" s="53">
        <f>SUMIF('ANALISE PRODUTO'!F:F, A16, 'ANALISE PRODUTO'!BS:BS)</f>
        <v/>
      </c>
      <c r="FA16" s="53">
        <f>SUMIF('ANALISE PRODUTO'!F:F, A16, 'ANALISE PRODUTO'!BT:BT)</f>
        <v/>
      </c>
      <c r="FB16" s="53">
        <f>SUMIF('ANALISE PRODUTO'!F:F, A16, 'ANALISE PRODUTO'!BU:BU)</f>
        <v/>
      </c>
      <c r="FC16" s="53">
        <f>SUMIF('ANALISE PRODUTO'!F:F, A16, 'ANALISE PRODUTO'!BV:BV)</f>
        <v/>
      </c>
      <c r="FD16" s="53">
        <f>SUMIF('ANALISE PRODUTO'!F:F, A16, 'ANALISE PRODUTO'!BW:BW)</f>
        <v/>
      </c>
      <c r="FE16" s="41">
        <f>SUMIF('ANALISE PRODUTO'!F:F, A16, 'ANALISE PRODUTO'!CB:CB)</f>
        <v/>
      </c>
      <c r="FF16" s="41">
        <f>SUMIF('ANALISE PRODUTO'!F:F, A16, 'ANALISE PRODUTO'!CC:CC)</f>
        <v/>
      </c>
      <c r="FG16" s="1" t="n"/>
      <c r="FH16" s="45">
        <f>IF(IFERROR(VLOOKUP($A16,'VENDA 2023'!$1:$1048576,4 + (COLUMN(A13)-1)*2,FALSE),"")=0,"",IFERROR(VLOOKUP($A16,'VENDA 2023'!$1:$1048576,4 + (COLUMN(A13)-1)*2,FALSE),""))</f>
        <v/>
      </c>
      <c r="FI16" s="45">
        <f>IF(IFERROR(VLOOKUP($A16,'VENDA 2023'!$1:$1048576,4 + (COLUMN(B13)-1)*2,FALSE),"")=0,"",IFERROR(VLOOKUP($A16,'VENDA 2023'!$1:$1048576,4 + (COLUMN(B13)-1)*2,FALSE),""))</f>
        <v/>
      </c>
      <c r="FJ16" s="45">
        <f>IF(IFERROR(VLOOKUP($A16,'VENDA 2023'!$1:$1048576,4 + (COLUMN(C13)-1)*2,FALSE),"")=0,"",IFERROR(VLOOKUP($A16,'VENDA 2023'!$1:$1048576,4 + (COLUMN(C13)-1)*2,FALSE),""))</f>
        <v/>
      </c>
      <c r="FK16" s="45">
        <f>IF(IFERROR(VLOOKUP($A16,'VENDA 2023'!$1:$1048576,4 + (COLUMN(D13)-1)*2,FALSE),"")=0,"",IFERROR(VLOOKUP($A16,'VENDA 2023'!$1:$1048576,4 + (COLUMN(D13)-1)*2,FALSE),""))</f>
        <v/>
      </c>
      <c r="FL16" s="45">
        <f>IF(IFERROR(VLOOKUP($A16,'VENDA 2023'!$1:$1048576,4 + (COLUMN(E13)-1)*2,FALSE),"")=0,"",IFERROR(VLOOKUP($A16,'VENDA 2023'!$1:$1048576,4 + (COLUMN(E13)-1)*2,FALSE),""))</f>
        <v/>
      </c>
      <c r="FM16" s="45">
        <f>IF(IFERROR(VLOOKUP($A16,'VENDA 2023'!$1:$1048576,4 + (COLUMN(F13)-1)*2,FALSE),"")=0,"",IFERROR(VLOOKUP($A16,'VENDA 2023'!$1:$1048576,4 + (COLUMN(F13)-1)*2,FALSE),""))</f>
        <v/>
      </c>
      <c r="FN16" s="45">
        <f>IF(IFERROR(VLOOKUP($A16,'VENDA 2023'!$1:$1048576,4 + (COLUMN(G13)-1)*2,FALSE),"")=0,"",IFERROR(VLOOKUP($A16,'VENDA 2023'!$1:$1048576,4 + (COLUMN(G13)-1)*2,FALSE),""))</f>
        <v/>
      </c>
      <c r="FO16" s="45">
        <f>IF(IFERROR(VLOOKUP($A16,'VENDA 2023'!$1:$1048576,4 + (COLUMN(H13)-1)*2,FALSE),"")=0,"",IFERROR(VLOOKUP($A16,'VENDA 2023'!$1:$1048576,4 + (COLUMN(H13)-1)*2,FALSE),""))</f>
        <v/>
      </c>
      <c r="FP16" s="45">
        <f>IF(IFERROR(VLOOKUP($A16,'VENDA 2023'!$1:$1048576,4 + (COLUMN(I13)-1)*2,FALSE),"")=0,"",IFERROR(VLOOKUP($A16,'VENDA 2023'!$1:$1048576,4 + (COLUMN(I13)-1)*2,FALSE),""))</f>
        <v/>
      </c>
      <c r="FQ16" s="45">
        <f>IF(IFERROR(VLOOKUP($A16,'VENDA 2023'!$1:$1048576,4 + (COLUMN(J13)-1)*2,FALSE),"")=0,"",IFERROR(VLOOKUP($A16,'VENDA 2023'!$1:$1048576,4 + (COLUMN(J13)-1)*2,FALSE),""))</f>
        <v/>
      </c>
      <c r="FR16" s="45">
        <f>IF(IFERROR(VLOOKUP($A16,'VENDA 2023'!$1:$1048576,4 + (COLUMN(K13)-1)*2,FALSE),"")=0,"",IFERROR(VLOOKUP($A16,'VENDA 2023'!$1:$1048576,4 + (COLUMN(K13)-1)*2,FALSE),""))</f>
        <v/>
      </c>
      <c r="FS16" s="45">
        <f>IF(IFERROR(VLOOKUP($A16,'VENDA 2023'!$1:$1048576,4 + (COLUMN(L13)-1)*2,FALSE),"")=0,"",IFERROR(VLOOKUP($A16,'VENDA 2023'!$1:$1048576,4 + (COLUMN(L13)-1)*2,FALSE),""))</f>
        <v/>
      </c>
      <c r="FT16" s="12">
        <f>IF(COUNT(FH16:FS16)=0,"",SUM(FH16:FS16))</f>
        <v/>
      </c>
      <c r="FU16" s="45">
        <f>IF(IFERROR(VLOOKUP($A16,'VENDA 2024'!$1:$1048576,4 + (COLUMN(A13)-1)*2,FALSE),"")=0,"",IFERROR(VLOOKUP($A16,'VENDA 2024'!$1:$1048576,4 + (COLUMN(A13)-1)*2,FALSE),""))</f>
        <v/>
      </c>
      <c r="FV16" s="45">
        <f>IF(IFERROR(VLOOKUP($A16,'VENDA 2024'!$1:$1048576,4 + (COLUMN(B13)-1)*2,FALSE),"")=0,"",IFERROR(VLOOKUP($A16,'VENDA 2024'!$1:$1048576,4 + (COLUMN(B13)-1)*2,FALSE),""))</f>
        <v/>
      </c>
      <c r="FW16" s="45">
        <f>IF(IFERROR(VLOOKUP($A16,'VENDA 2024'!$1:$1048576,4 + (COLUMN(C13)-1)*2,FALSE),"")=0,"",IFERROR(VLOOKUP($A16,'VENDA 2024'!$1:$1048576,4 + (COLUMN(C13)-1)*2,FALSE),""))</f>
        <v/>
      </c>
      <c r="FX16" s="45">
        <f>IF(IFERROR(VLOOKUP($A16,'VENDA 2024'!$1:$1048576,4 + (COLUMN(D13)-1)*2,FALSE),"")=0,"",IFERROR(VLOOKUP($A16,'VENDA 2024'!$1:$1048576,4 + (COLUMN(D13)-1)*2,FALSE),""))</f>
        <v/>
      </c>
      <c r="FY16" s="45">
        <f>IF(IFERROR(VLOOKUP($A16,'VENDA 2024'!$1:$1048576,4 + (COLUMN(E13)-1)*2,FALSE),"")=0,"",IFERROR(VLOOKUP($A16,'VENDA 2024'!$1:$1048576,4 + (COLUMN(E13)-1)*2,FALSE),""))</f>
        <v/>
      </c>
      <c r="FZ16" s="45">
        <f>IF(IFERROR(VLOOKUP($A16,'VENDA 2024'!$1:$1048576,4 + (COLUMN(F13)-1)*2,FALSE),"")=0,"",IFERROR(VLOOKUP($A16,'VENDA 2024'!$1:$1048576,4 + (COLUMN(F13)-1)*2,FALSE),""))</f>
        <v/>
      </c>
      <c r="GA16" s="45">
        <f>IF(IFERROR(VLOOKUP($A16,'VENDA 2024'!$1:$1048576,4 + (COLUMN(G13)-1)*2,FALSE),"")=0,"",IFERROR(VLOOKUP($A16,'VENDA 2024'!$1:$1048576,4 + (COLUMN(G13)-1)*2,FALSE),""))</f>
        <v/>
      </c>
      <c r="GB16" s="45">
        <f>IF(IFERROR(VLOOKUP($A16,'VENDA 2024'!$1:$1048576,4 + (COLUMN(H13)-1)*2,FALSE),"")=0,"",IFERROR(VLOOKUP($A16,'VENDA 2024'!$1:$1048576,4 + (COLUMN(H13)-1)*2,FALSE),""))</f>
        <v/>
      </c>
      <c r="GC16" s="45">
        <f>IF(IFERROR(VLOOKUP($A16,'VENDA 2024'!$1:$1048576,4 + (COLUMN(I13)-1)*2,FALSE),"")=0,"",IFERROR(VLOOKUP($A16,'VENDA 2024'!$1:$1048576,4 + (COLUMN(I13)-1)*2,FALSE),""))</f>
        <v/>
      </c>
      <c r="GD16" s="45">
        <f>IF(IFERROR(VLOOKUP($A16,'VENDA 2024'!$1:$1048576,4 + (COLUMN(J13)-1)*2,FALSE),"")=0,"",IFERROR(VLOOKUP($A16,'VENDA 2024'!$1:$1048576,4 + (COLUMN(J13)-1)*2,FALSE),""))</f>
        <v/>
      </c>
      <c r="GE16" s="45">
        <f>IF(IFERROR(VLOOKUP($A16,'VENDA 2024'!$1:$1048576,4 + (COLUMN(K13)-1)*2,FALSE),"")=0,"",IFERROR(VLOOKUP($A16,'VENDA 2024'!$1:$1048576,4 + (COLUMN(K13)-1)*2,FALSE),""))</f>
        <v/>
      </c>
      <c r="GF16" s="45">
        <f>IF(IFERROR(VLOOKUP($A16,'VENDA 2024'!$1:$1048576,4 + (COLUMN(L13)-1)*2,FALSE),"")=0,"",IFERROR(VLOOKUP($A16,'VENDA 2024'!$1:$1048576,4 + (COLUMN(L13)-1)*2,FALSE),""))</f>
        <v/>
      </c>
      <c r="GG16" s="12">
        <f>IF(COUNT(FU16:GF16)=0,"",SUM(FU16:GF16))</f>
        <v/>
      </c>
      <c r="GH16" s="45">
        <f>IF(IFERROR(VLOOKUP($A16,'venda-fornecedor-12-meses-7'!$1:$1048576,5 + (COLUMN(A13)-1)*2,FALSE),"")=0,"",IFERROR(VLOOKUP($A16,'venda-fornecedor-12-meses-7'!$1:$1048576,5 + (COLUMN(A13)-1)*2,FALSE),""))</f>
        <v/>
      </c>
      <c r="GI16" s="45">
        <f>IF(IFERROR(VLOOKUP($A16,'venda-fornecedor-12-meses-7'!$1:$1048576,5 + (COLUMN(B13)-1)*2,FALSE),"")=0,"",IFERROR(VLOOKUP($A16,'venda-fornecedor-12-meses-7'!$1:$1048576,5 + (COLUMN(B13)-1)*2,FALSE),""))</f>
        <v/>
      </c>
      <c r="GJ16" s="45">
        <f>IF(IFERROR(VLOOKUP($A16,'venda-fornecedor-12-meses-7'!$1:$1048576,5 + (COLUMN(C13)-1)*2,FALSE),"")=0,"",IFERROR(VLOOKUP($A16,'venda-fornecedor-12-meses-7'!$1:$1048576,5 + (COLUMN(C13)-1)*2,FALSE),""))</f>
        <v/>
      </c>
      <c r="GK16" s="45">
        <f>IF(IFERROR(VLOOKUP($A16,'venda-fornecedor-12-meses-7'!$1:$1048576,5 + (COLUMN(D13)-1)*2,FALSE),"")=0,"",IFERROR(VLOOKUP($A16,'venda-fornecedor-12-meses-7'!$1:$1048576,5 + (COLUMN(D13)-1)*2,FALSE),""))</f>
        <v/>
      </c>
      <c r="GL16" s="45">
        <f>IF(IFERROR(VLOOKUP($A16,'venda-fornecedor-12-meses-7'!$1:$1048576,5 + (COLUMN(E13)-1)*2,FALSE),"")=0,"",IFERROR(VLOOKUP($A16,'venda-fornecedor-12-meses-7'!$1:$1048576,5 + (COLUMN(E13)-1)*2,FALSE),""))</f>
        <v/>
      </c>
      <c r="GM16" s="45">
        <f>IF(IFERROR(VLOOKUP($A16,'venda-fornecedor-12-meses-7'!$1:$1048576,5 + (COLUMN(F13)-1)*2,FALSE),"")=0,"",IFERROR(VLOOKUP($A16,'venda-fornecedor-12-meses-7'!$1:$1048576,5 + (COLUMN(F13)-1)*2,FALSE),""))</f>
        <v/>
      </c>
      <c r="GN16" s="45">
        <f>IF(IFERROR(VLOOKUP($A16,'venda-fornecedor-12-meses-7'!$1:$1048576,5 + (COLUMN(G13)-1)*2,FALSE),"")=0,"",IFERROR(VLOOKUP($A16,'venda-fornecedor-12-meses-7'!$1:$1048576,5 + (COLUMN(G13)-1)*2,FALSE),""))</f>
        <v/>
      </c>
      <c r="GO16" s="45">
        <f>IF(IFERROR(VLOOKUP($A16,'venda-fornecedor-12-meses-7'!$1:$1048576,5 + (COLUMN(H13)-1)*2,FALSE),"")=0,"",IFERROR(VLOOKUP($A16,'venda-fornecedor-12-meses-7'!$1:$1048576,5 + (COLUMN(H13)-1)*2,FALSE),""))</f>
        <v/>
      </c>
      <c r="GP16" s="45">
        <f>IF(IFERROR(VLOOKUP($A16,'venda-fornecedor-12-meses-7'!$1:$1048576,5 + (COLUMN(I13)-1)*2,FALSE),"")=0,"",IFERROR(VLOOKUP($A16,'venda-fornecedor-12-meses-7'!$1:$1048576,5 + (COLUMN(I13)-1)*2,FALSE),""))</f>
        <v/>
      </c>
      <c r="GQ16" s="45">
        <f>IF(IFERROR(VLOOKUP($A16,'venda-fornecedor-12-meses-7'!$1:$1048576,5 + (COLUMN(J13)-1)*2,FALSE),"")=0,"",IFERROR(VLOOKUP($A16,'venda-fornecedor-12-meses-7'!$1:$1048576,5 + (COLUMN(J13)-1)*2,FALSE),""))</f>
        <v/>
      </c>
      <c r="GR16" s="45">
        <f>IF(IFERROR(VLOOKUP($A16,'venda-fornecedor-12-meses-7'!$1:$1048576,5 + (COLUMN(K13)-1)*2,FALSE),"")=0,"",IFERROR(VLOOKUP($A16,'venda-fornecedor-12-meses-7'!$1:$1048576,5 + (COLUMN(K13)-1)*2,FALSE),""))</f>
        <v/>
      </c>
      <c r="GS16" s="45">
        <f>IF(IFERROR(VLOOKUP($A16,'venda-fornecedor-12-meses-7'!$1:$1048576,5 + (COLUMN(L13)-1)*2,FALSE),"")=0,"",IFERROR(VLOOKUP($A16,'venda-fornecedor-12-meses-7'!$1:$1048576,5 + (COLUMN(L13)-1)*2,FALSE),""))</f>
        <v/>
      </c>
      <c r="GT16" s="12">
        <f>IF(COUNT(GH16:GS16)=0,"",SUM(GH16:GS16))</f>
        <v/>
      </c>
    </row>
    <row r="17">
      <c r="A17" s="85" t="n">
        <v>35</v>
      </c>
      <c r="B17" s="85">
        <f>VLOOKUP(A17,'FORNECEDORES X COMPRADOR'!$A:$D,4,0)</f>
        <v/>
      </c>
      <c r="C17" s="85">
        <f>VLOOKUP(A17,'FORNECEDORES X COMPRADOR'!$A:$E,5,0)</f>
        <v/>
      </c>
      <c r="D17" s="40">
        <f>IFERROR(AVERAGEIF('ANALISE PRODUTO'!F:F,A17,'ANALISE PRODUTO'!BE:BE),"")</f>
        <v/>
      </c>
      <c r="E17" s="40">
        <f>IFERROR(AVERAGEIF('ANALISE PRODUTO'!F:F,A17,'ANALISE PRODUTO'!BF:BF),"")</f>
        <v/>
      </c>
      <c r="F17" s="47">
        <f t="array" ref="F17">IFERROR(
  IF(
    SUMPRODUCT(
      IFERROR(--('ANALISE PRODUTO'!$F$3:$F$10000=A17),0) *
      IFERROR(--'ANALISE PRODUTO'!$AJ$3:$AJ$10000,0)
    )=0,
    "",
    SUMPRODUCT(
      IFERROR(--('ANALISE PRODUTO'!$F$3:$F$10000=A17),0) *
      IFERROR(--'ANALISE PRODUTO'!$AN$3:$AN$10000,0)
    ) /
    SUMPRODUCT(
      IFERROR(--('ANALISE PRODUTO'!$F$3:$F$10000=A17),0) *
      IFERROR(--'ANALISE PRODUTO'!$AJ$3:$AJ$10000,0)
    )
  ),
  ""
)</f>
        <v/>
      </c>
      <c r="G17" s="47">
        <f t="array" ref="G17">IFERROR(
  IF(
    SUMPRODUCT(
      IFERROR(--('ANALISE PRODUTO'!$F$3:$F$10000=A17),0) *
      IFERROR(--'ANALISE PRODUTO'!$AJ$3:$AJ$10000,0)
    )=0,
    "",
    SUMPRODUCT(
      IFERROR(--('ANALISE PRODUTO'!$F$3:$F$10000=A17),0) *
      IFERROR(--'ANALISE PRODUTO'!$AO$3:$AO$10000,0)
    ) /
    SUMPRODUCT(
      IFERROR(--('ANALISE PRODUTO'!$F$3:$F$10000=A17),0) *
      IFERROR(--'ANALISE PRODUTO'!$AJ$3:$AJ$10000,0)
    )
  ),
  ""
)</f>
        <v/>
      </c>
      <c r="H17" s="86" t="n">
        <v>60</v>
      </c>
      <c r="I17" s="86" t="n">
        <v>90</v>
      </c>
      <c r="J17" s="87">
        <f>SUMIF('ANALISE PRODUTO'!F:F, A17, 'ANALISE PRODUTO'!AP:AP)</f>
        <v/>
      </c>
      <c r="K17" s="88">
        <f>SUMIF('ANALISE PRODUTO'!F:F, A17, 'ANALISE PRODUTO'!AN:AN)</f>
        <v/>
      </c>
      <c r="L17" s="40">
        <f>SUMIF('ANALISE PRODUTO'!F:F, A17, 'ANALISE PRODUTO'!BB:BB)</f>
        <v/>
      </c>
      <c r="M17" s="40">
        <f>SUMIF('ANALISE PRODUTO'!F:F, A17, 'ANALISE PRODUTO'!BC:BC)</f>
        <v/>
      </c>
      <c r="N17" s="40">
        <f>SUMIF('ANALISE PRODUTO'!F:F, A17, 'ANALISE PRODUTO'!BD:BD)</f>
        <v/>
      </c>
      <c r="O17" s="40">
        <f>SUMIF('ANALISE PRODUTO'!F:F, A17, 'ANALISE PRODUTO'!BA:BA)</f>
        <v/>
      </c>
      <c r="P17" s="40">
        <f>IF(J17=0, 0, IF(O17/J17=0, 0, O17/J17))</f>
        <v/>
      </c>
      <c r="Q17" s="40">
        <f>IF(J17=0, 0, IF(L17/J17=0, 0, L17/J17))</f>
        <v/>
      </c>
      <c r="R17" s="89">
        <f>SUMIF('ANALISE PRODUTO'!F:F, A17, 'ANALISE PRODUTO'!BJ:BJ)</f>
        <v/>
      </c>
      <c r="S17" s="89">
        <f>SUMIF('ANALISE PRODUTO'!F:F, A17, 'ANALISE PRODUTO'!BK:BK)</f>
        <v/>
      </c>
      <c r="T17" s="89">
        <f>SUMIF('ANALISE PRODUTO'!F:F, A17, 'ANALISE PRODUTO'!BL:BL)</f>
        <v/>
      </c>
      <c r="U17" s="89">
        <f>SUMIFS('ANALISE PRODUTO'!BI:BI, 'ANALISE PRODUTO'!F:F, A17)</f>
        <v/>
      </c>
      <c r="V17" s="89">
        <f>IF(C17="DESCONTINUADO", 0, IF(J17=0, 0, IF(U17/J17=0, 0, U17/J17)))</f>
        <v/>
      </c>
      <c r="W17" s="89">
        <f>IF(OR(C17="DESCONTINUADO", J17=0), 0, IFERROR((S17+T17)/J17, 0))</f>
        <v/>
      </c>
      <c r="X17" s="59">
        <f>COUNTIF('ANALISE PRODUTO'!F:F, A17)</f>
        <v/>
      </c>
      <c r="Y17" s="60">
        <f>COUNTIFS('ANALISE PRODUTO'!F:F, A17, 'ANALISE PRODUTO'!S:S, "S")</f>
        <v/>
      </c>
      <c r="Z17" s="61">
        <f>X17-Y17</f>
        <v/>
      </c>
      <c r="AA17" s="88">
        <f>IFERROR(IF(COUNTIF('contas-pagas-fornecedor-7'!$C:$C,B17)&gt;1,
   AVERAGEIF('contas-pagas-fornecedor-7'!$C:$C,B17,'contas-pagas-fornecedor-7'!$I:$I),
   VLOOKUP(B17,'contas-pagas-fornecedor-7'!$C:$Q,7,FALSE)), "")</f>
        <v/>
      </c>
      <c r="AB17" s="88">
        <f t="array" ref="AB17">IFERROR(
  INDEX('fornecedor-venda-por-filial-ger'!J:J,
    MATCH(1,
      ('fornecedor-venda-por-filial-ger'!A:A=A17) *
      ('fornecedor-venda-por-filial-ger'!B:B=$B$1),
    0)
  ),
"")</f>
        <v/>
      </c>
      <c r="AC17" s="90">
        <f t="array" ref="AC17">IFERROR(
  INDEX('fornecedor-venda-por-filial-ger'!O:O,
    MATCH(1,
      ('fornecedor-venda-por-filial-ger'!A:A=A17) *
      ('fornecedor-venda-por-filial-ger'!B:B=$B$1),
    0)
  ),
"")</f>
        <v/>
      </c>
      <c r="AD17" s="90">
        <f>IFERROR(VLOOKUP(A17,'venda-fornecedor-12-meses-7'!A:AC,3,0),"")</f>
        <v/>
      </c>
      <c r="AE17" s="87">
        <f t="array" ref="AE17">IFERROR(
  INDEX('fornecedor-venda-por-filial-ger'!N:N,
    MATCH(1,
      ('fornecedor-venda-por-filial-ger'!A:A=A17) *
      ('fornecedor-venda-por-filial-ger'!B:B=$B$1),
    0)
  ),
"")</f>
        <v/>
      </c>
      <c r="AF17" s="87">
        <f>IF(J17&lt;=0,"100,00%",IFERROR(AD17/AE17,1))</f>
        <v/>
      </c>
      <c r="AG17" s="64">
        <f t="array" ref="AG17">IFERROR(
  INDEX('fornecedor-venda-por-filial-ger'!L:L,
    MATCH(1,
      ('fornecedor-venda-por-filial-ger'!A:A=A17)*
      ('fornecedor-venda-por-filial-ger'!B:B=$B$1),
    0)
  )/100,
"")</f>
        <v/>
      </c>
      <c r="AH17" s="64">
        <f t="array" ref="AH17">IFERROR(
  INDEX('fornecedor-venda-por-filial-ger'!S:S,
    MATCH(1,
      ('fornecedor-venda-por-filial-ger'!A:A=A17) *
      ('fornecedor-venda-por-filial-ger'!B:B=$B$1),
    0)
  )/100,
"")</f>
        <v/>
      </c>
      <c r="AI17" s="64">
        <f>IFERROR(IF(OR(AH17="",AG17=""),"",IF(J17=0,0,AH17-AG17)),"")</f>
        <v/>
      </c>
      <c r="AJ17" s="91">
        <f t="array" ref="AJ17">IF(MAX(IF('ANALISE PRODUTO'!F:F=A17,'ANALISE PRODUTO'!AD:AD))=0,"SEM ENTRADA",MAX(IF('ANALISE PRODUTO'!F:F=A17,'ANALISE PRODUTO'!AD:AD)))</f>
        <v/>
      </c>
      <c r="AK17" s="39" t="n"/>
      <c r="AL17" s="92">
        <f>IF(IFERROR(VLOOKUP($A17,'VENDA 2023'!$1:$1048576,3 + (COLUMN(A14)-1)*2,FALSE),"")=0,"",IFERROR(VLOOKUP($A17,'VENDA 2023'!$1:$1048576,3 + (COLUMN(A14)-1)*2,FALSE),""))</f>
        <v/>
      </c>
      <c r="AM17" s="92">
        <f>IF(IFERROR(VLOOKUP($A17,'VENDA 2023'!$1:$1048576,3 + (COLUMN(B14)-1)*2,FALSE),"")=0,"",IFERROR(VLOOKUP($A17,'VENDA 2023'!$1:$1048576,3 + (COLUMN(B14)-1)*2,FALSE),""))</f>
        <v/>
      </c>
      <c r="AN17" s="92">
        <f>IF(IFERROR(VLOOKUP($A17,'VENDA 2023'!$1:$1048576,3 + (COLUMN(C14)-1)*2,FALSE),"")=0,"",IFERROR(VLOOKUP($A17,'VENDA 2023'!$1:$1048576,3 + (COLUMN(C14)-1)*2,FALSE),""))</f>
        <v/>
      </c>
      <c r="AO17" s="92">
        <f>IF(IFERROR(VLOOKUP($A17,'VENDA 2023'!$1:$1048576,3 + (COLUMN(D14)-1)*2,FALSE),"")=0,"",IFERROR(VLOOKUP($A17,'VENDA 2023'!$1:$1048576,3 + (COLUMN(D14)-1)*2,FALSE),""))</f>
        <v/>
      </c>
      <c r="AP17" s="92">
        <f>IF(IFERROR(VLOOKUP($A17,'VENDA 2023'!$1:$1048576,3 + (COLUMN(E14)-1)*2,FALSE),"")=0,"",IFERROR(VLOOKUP($A17,'VENDA 2023'!$1:$1048576,3 + (COLUMN(E14)-1)*2,FALSE),""))</f>
        <v/>
      </c>
      <c r="AQ17" s="92">
        <f>IF(IFERROR(VLOOKUP($A17,'VENDA 2023'!$1:$1048576,3 + (COLUMN(F14)-1)*2,FALSE),"")=0,"",IFERROR(VLOOKUP($A17,'VENDA 2023'!$1:$1048576,3 + (COLUMN(F14)-1)*2,FALSE),""))</f>
        <v/>
      </c>
      <c r="AR17" s="92">
        <f>IF(IFERROR(VLOOKUP($A17,'VENDA 2023'!$1:$1048576,3 + (COLUMN(G14)-1)*2,FALSE),"")=0,"",IFERROR(VLOOKUP($A17,'VENDA 2023'!$1:$1048576,3 + (COLUMN(G14)-1)*2,FALSE),""))</f>
        <v/>
      </c>
      <c r="AS17" s="92">
        <f>IF(IFERROR(VLOOKUP($A17,'VENDA 2023'!$1:$1048576,3 + (COLUMN(H14)-1)*2,FALSE),"")=0,"",IFERROR(VLOOKUP($A17,'VENDA 2023'!$1:$1048576,3 + (COLUMN(H14)-1)*2,FALSE),""))</f>
        <v/>
      </c>
      <c r="AT17" s="92">
        <f>IF(IFERROR(VLOOKUP($A17,'VENDA 2023'!$1:$1048576,3 + (COLUMN(I14)-1)*2,FALSE),"")=0,"",IFERROR(VLOOKUP($A17,'VENDA 2023'!$1:$1048576,3 + (COLUMN(I14)-1)*2,FALSE),""))</f>
        <v/>
      </c>
      <c r="AU17" s="92">
        <f>IF(IFERROR(VLOOKUP($A17,'VENDA 2023'!$1:$1048576,3 + (COLUMN(J14)-1)*2,FALSE),"")=0,"",IFERROR(VLOOKUP($A17,'VENDA 2023'!$1:$1048576,3 + (COLUMN(J14)-1)*2,FALSE),""))</f>
        <v/>
      </c>
      <c r="AV17" s="92">
        <f>IF(IFERROR(VLOOKUP($A17,'VENDA 2023'!$1:$1048576,3 + (COLUMN(K14)-1)*2,FALSE),"")=0,"",IFERROR(VLOOKUP($A17,'VENDA 2023'!$1:$1048576,3 + (COLUMN(K14)-1)*2,FALSE),""))</f>
        <v/>
      </c>
      <c r="AW17" s="92">
        <f>IF(IFERROR(VLOOKUP($A17,'VENDA 2023'!$1:$1048576,3 + (COLUMN(L14)-1)*2,FALSE),"")=0,"",IFERROR(VLOOKUP($A17,'VENDA 2023'!$1:$1048576,3 + (COLUMN(L14)-1)*2,FALSE),""))</f>
        <v/>
      </c>
      <c r="AX17" s="93">
        <f>IF(COUNT(AL17:AW17)=0,"",SUM(AL17:AW17))</f>
        <v/>
      </c>
      <c r="AY17" s="92">
        <f>IF(IFERROR(VLOOKUP($A17,'VENDA 2024'!$1:$1048576,3 + (COLUMN(A14)-1)*2,FALSE),"")=0,"",IFERROR(VLOOKUP($A17,'VENDA 2024'!$1:$1048576,3 + (COLUMN(A14)-1)*2,FALSE),""))</f>
        <v/>
      </c>
      <c r="AZ17" s="92">
        <f>IF(IFERROR(VLOOKUP($A17,'VENDA 2024'!$1:$1048576,3 + (COLUMN(B14)-1)*2,FALSE),"")=0,"",IFERROR(VLOOKUP($A17,'VENDA 2024'!$1:$1048576,3 + (COLUMN(B14)-1)*2,FALSE),""))</f>
        <v/>
      </c>
      <c r="BA17" s="92">
        <f>IF(IFERROR(VLOOKUP($A17,'VENDA 2024'!$1:$1048576,3 + (COLUMN(C14)-1)*2,FALSE),"")=0,"",IFERROR(VLOOKUP($A17,'VENDA 2024'!$1:$1048576,3 + (COLUMN(C14)-1)*2,FALSE),""))</f>
        <v/>
      </c>
      <c r="BB17" s="92">
        <f>IF(IFERROR(VLOOKUP($A17,'VENDA 2024'!$1:$1048576,3 + (COLUMN(D14)-1)*2,FALSE),"")=0,"",IFERROR(VLOOKUP($A17,'VENDA 2024'!$1:$1048576,3 + (COLUMN(D14)-1)*2,FALSE),""))</f>
        <v/>
      </c>
      <c r="BC17" s="92">
        <f>IF(IFERROR(VLOOKUP($A17,'VENDA 2024'!$1:$1048576,3 + (COLUMN(E14)-1)*2,FALSE),"")=0,"",IFERROR(VLOOKUP($A17,'VENDA 2024'!$1:$1048576,3 + (COLUMN(E14)-1)*2,FALSE),""))</f>
        <v/>
      </c>
      <c r="BD17" s="92">
        <f>IF(IFERROR(VLOOKUP($A17,'VENDA 2024'!$1:$1048576,3 + (COLUMN(F14)-1)*2,FALSE),"")=0,"",IFERROR(VLOOKUP($A17,'VENDA 2024'!$1:$1048576,3 + (COLUMN(F14)-1)*2,FALSE),""))</f>
        <v/>
      </c>
      <c r="BE17" s="92">
        <f>IF(IFERROR(VLOOKUP($A17,'VENDA 2024'!$1:$1048576,3 + (COLUMN(G14)-1)*2,FALSE),"")=0,"",IFERROR(VLOOKUP($A17,'VENDA 2024'!$1:$1048576,3 + (COLUMN(G14)-1)*2,FALSE),""))</f>
        <v/>
      </c>
      <c r="BF17" s="92">
        <f>IF(IFERROR(VLOOKUP($A17,'VENDA 2024'!$1:$1048576,3 + (COLUMN(H14)-1)*2,FALSE),"")=0,"",IFERROR(VLOOKUP($A17,'VENDA 2024'!$1:$1048576,3 + (COLUMN(H14)-1)*2,FALSE),""))</f>
        <v/>
      </c>
      <c r="BG17" s="92">
        <f>IF(IFERROR(VLOOKUP($A17,'VENDA 2024'!$1:$1048576,3 + (COLUMN(I14)-1)*2,FALSE),"")=0,"",IFERROR(VLOOKUP($A17,'VENDA 2024'!$1:$1048576,3 + (COLUMN(I14)-1)*2,FALSE),""))</f>
        <v/>
      </c>
      <c r="BH17" s="92">
        <f>IF(IFERROR(VLOOKUP($A17,'VENDA 2024'!$1:$1048576,3 + (COLUMN(J14)-1)*2,FALSE),"")=0,"",IFERROR(VLOOKUP($A17,'VENDA 2024'!$1:$1048576,3 + (COLUMN(J14)-1)*2,FALSE),""))</f>
        <v/>
      </c>
      <c r="BI17" s="92">
        <f>IF(IFERROR(VLOOKUP($A17,'VENDA 2024'!$1:$1048576,3 + (COLUMN(K14)-1)*2,FALSE),"")=0,"",IFERROR(VLOOKUP($A17,'VENDA 2024'!$1:$1048576,3 + (COLUMN(K14)-1)*2,FALSE),""))</f>
        <v/>
      </c>
      <c r="BJ17" s="92">
        <f>IF(IFERROR(VLOOKUP($A17,'VENDA 2024'!$1:$1048576,3 + (COLUMN(L14)-1)*2,FALSE),"")=0,"",IFERROR(VLOOKUP($A17,'VENDA 2024'!$1:$1048576,3 + (COLUMN(L14)-1)*2,FALSE),""))</f>
        <v/>
      </c>
      <c r="BK17" s="93">
        <f>IF(COUNT(AY17:BJ17)=0,"",SUM(AY17:BJ17))</f>
        <v/>
      </c>
      <c r="BL17" s="92">
        <f>IF(IFERROR(VLOOKUP($A17,'VENDA 2025'!$1:$1048576,3 + (COLUMN(A14)-1)*2,FALSE),"")=0,"",IFERROR(VLOOKUP($A17,'VENDA 2025'!$1:$1048576,3 + (COLUMN(A14)-1)*2,FALSE),""))</f>
        <v/>
      </c>
      <c r="BM17" s="92">
        <f>IF(IFERROR(VLOOKUP($A17,'VENDA 2025'!$1:$1048576,3 + (COLUMN(B14)-1)*2,FALSE),"")=0,"",IFERROR(VLOOKUP($A17,'VENDA 2025'!$1:$1048576,3 + (COLUMN(B14)-1)*2,FALSE),""))</f>
        <v/>
      </c>
      <c r="BN17" s="92">
        <f>IF(IFERROR(VLOOKUP($A17,'VENDA 2025'!$1:$1048576,3 + (COLUMN(C14)-1)*2,FALSE),"")=0,"",IFERROR(VLOOKUP($A17,'VENDA 2025'!$1:$1048576,3 + (COLUMN(C14)-1)*2,FALSE),""))</f>
        <v/>
      </c>
      <c r="BO17" s="92">
        <f>IF(IFERROR(VLOOKUP($A17,'VENDA 2025'!$1:$1048576,3 + (COLUMN(D14)-1)*2,FALSE),"")=0,"",IFERROR(VLOOKUP($A17,'VENDA 2025'!$1:$1048576,3 + (COLUMN(D14)-1)*2,FALSE),""))</f>
        <v/>
      </c>
      <c r="BP17" s="92">
        <f>IF(IFERROR(VLOOKUP($A17,'VENDA 2025'!$1:$1048576,3 + (COLUMN(E14)-1)*2,FALSE),"")=0,"",IFERROR(VLOOKUP($A17,'VENDA 2025'!$1:$1048576,3 + (COLUMN(E14)-1)*2,FALSE),""))</f>
        <v/>
      </c>
      <c r="BQ17" s="92">
        <f>IF(IFERROR(VLOOKUP($A17,'VENDA 2025'!$1:$1048576,3 + (COLUMN(F14)-1)*2,FALSE),"")=0,"",IFERROR(VLOOKUP($A17,'VENDA 2025'!$1:$1048576,3 + (COLUMN(F14)-1)*2,FALSE),""))</f>
        <v/>
      </c>
      <c r="BR17" s="92">
        <f>IF(IFERROR(VLOOKUP($A17,'VENDA 2025'!$1:$1048576,3 + (COLUMN(G14)-1)*2,FALSE),"")=0,"",IFERROR(VLOOKUP($A17,'VENDA 2025'!$1:$1048576,3 + (COLUMN(G14)-1)*2,FALSE),""))</f>
        <v/>
      </c>
      <c r="BS17" s="92">
        <f>IF(IFERROR(VLOOKUP($A17,'VENDA 2025'!$1:$1048576,3 + (COLUMN(H14)-1)*2,FALSE),"")=0,"",IFERROR(VLOOKUP($A17,'VENDA 2025'!$1:$1048576,3 + (COLUMN(H14)-1)*2,FALSE),""))</f>
        <v/>
      </c>
      <c r="BT17" s="92">
        <f>IF(IFERROR(VLOOKUP($A17,'VENDA 2025'!$1:$1048576,3 + (COLUMN(I14)-1)*2,FALSE),"")=0,"",IFERROR(VLOOKUP($A17,'VENDA 2025'!$1:$1048576,3 + (COLUMN(I14)-1)*2,FALSE),""))</f>
        <v/>
      </c>
      <c r="BU17" s="92">
        <f>IF(IFERROR(VLOOKUP($A17,'VENDA 2025'!$1:$1048576,3 + (COLUMN(J14)-1)*2,FALSE),"")=0,"",IFERROR(VLOOKUP($A17,'VENDA 2025'!$1:$1048576,3 + (COLUMN(J14)-1)*2,FALSE),""))</f>
        <v/>
      </c>
      <c r="BV17" s="92">
        <f>IF(IFERROR(VLOOKUP($A17,'VENDA 2025'!$1:$1048576,3 + (COLUMN(K14)-1)*2,FALSE),"")=0,"",IFERROR(VLOOKUP($A17,'VENDA 2025'!$1:$1048576,3 + (COLUMN(K14)-1)*2,FALSE),""))</f>
        <v/>
      </c>
      <c r="BW17" s="92">
        <f>IF(IFERROR(VLOOKUP($A17,'VENDA 2025'!$1:$1048576,3 + (COLUMN(L14)-1)*2,FALSE),"")=0,"",IFERROR(VLOOKUP($A17,'VENDA 2025'!$1:$1048576,3 + (COLUMN(L14)-1)*2,FALSE),""))</f>
        <v/>
      </c>
      <c r="BX17" s="93">
        <f>IF(COUNT(BL17:BW17)=0,"",SUM(BL17:BW17))</f>
        <v/>
      </c>
      <c r="BY17" s="92">
        <f>IF(IFERROR(VLOOKUP($A17,'venda-fornecedor-12-meses-7'!$1:$1048576,4 + (COLUMN(A14)-1)*2,FALSE),"")=0,"",IFERROR(VLOOKUP($A17,'venda-fornecedor-12-meses-7'!$1:$1048576,4 + (COLUMN(A14)-1)*2,FALSE),""))</f>
        <v/>
      </c>
      <c r="BZ17" s="92">
        <f>IF(IFERROR(VLOOKUP($A17,'venda-fornecedor-12-meses-7'!$1:$1048576,4 + (COLUMN(B14)-1)*2,FALSE),"")=0,"",IFERROR(VLOOKUP($A17,'venda-fornecedor-12-meses-7'!$1:$1048576,4 + (COLUMN(B14)-1)*2,FALSE),""))</f>
        <v/>
      </c>
      <c r="CA17" s="92">
        <f>IF(IFERROR(VLOOKUP($A17,'venda-fornecedor-12-meses-7'!$1:$1048576,4 + (COLUMN(C14)-1)*2,FALSE),"")=0,"",IFERROR(VLOOKUP($A17,'venda-fornecedor-12-meses-7'!$1:$1048576,4 + (COLUMN(C14)-1)*2,FALSE),""))</f>
        <v/>
      </c>
      <c r="CB17" s="92">
        <f>IF(IFERROR(VLOOKUP($A17,'venda-fornecedor-12-meses-7'!$1:$1048576,4 + (COLUMN(D14)-1)*2,FALSE),"")=0,"",IFERROR(VLOOKUP($A17,'venda-fornecedor-12-meses-7'!$1:$1048576,4 + (COLUMN(D14)-1)*2,FALSE),""))</f>
        <v/>
      </c>
      <c r="CC17" s="92">
        <f>IF(IFERROR(VLOOKUP($A17,'venda-fornecedor-12-meses-7'!$1:$1048576,4 + (COLUMN(E14)-1)*2,FALSE),"")=0,"",IFERROR(VLOOKUP($A17,'venda-fornecedor-12-meses-7'!$1:$1048576,4 + (COLUMN(E14)-1)*2,FALSE),""))</f>
        <v/>
      </c>
      <c r="CD17" s="92">
        <f>IF(IFERROR(VLOOKUP($A17,'venda-fornecedor-12-meses-7'!$1:$1048576,4 + (COLUMN(F14)-1)*2,FALSE),"")=0,"",IFERROR(VLOOKUP($A17,'venda-fornecedor-12-meses-7'!$1:$1048576,4 + (COLUMN(F14)-1)*2,FALSE),""))</f>
        <v/>
      </c>
      <c r="CE17" s="92">
        <f>IF(IFERROR(VLOOKUP($A17,'venda-fornecedor-12-meses-7'!$1:$1048576,4 + (COLUMN(G14)-1)*2,FALSE),"")=0,"",IFERROR(VLOOKUP($A17,'venda-fornecedor-12-meses-7'!$1:$1048576,4 + (COLUMN(G14)-1)*2,FALSE),""))</f>
        <v/>
      </c>
      <c r="CF17" s="92">
        <f>IF(IFERROR(VLOOKUP($A17,'venda-fornecedor-12-meses-7'!$1:$1048576,4 + (COLUMN(H14)-1)*2,FALSE),"")=0,"",IFERROR(VLOOKUP($A17,'venda-fornecedor-12-meses-7'!$1:$1048576,4 + (COLUMN(H14)-1)*2,FALSE),""))</f>
        <v/>
      </c>
      <c r="CG17" s="92">
        <f>IF(IFERROR(VLOOKUP($A17,'venda-fornecedor-12-meses-7'!$1:$1048576,4 + (COLUMN(I14)-1)*2,FALSE),"")=0,"",IFERROR(VLOOKUP($A17,'venda-fornecedor-12-meses-7'!$1:$1048576,4 + (COLUMN(I14)-1)*2,FALSE),""))</f>
        <v/>
      </c>
      <c r="CH17" s="92">
        <f>IF(IFERROR(VLOOKUP($A17,'venda-fornecedor-12-meses-7'!$1:$1048576,4 + (COLUMN(J14)-1)*2,FALSE),"")=0,"",IFERROR(VLOOKUP($A17,'venda-fornecedor-12-meses-7'!$1:$1048576,4 + (COLUMN(J14)-1)*2,FALSE),""))</f>
        <v/>
      </c>
      <c r="CI17" s="92">
        <f>IF(IFERROR(VLOOKUP($A17,'venda-fornecedor-12-meses-7'!$1:$1048576,4 + (COLUMN(K14)-1)*2,FALSE),"")=0,"",IFERROR(VLOOKUP($A17,'venda-fornecedor-12-meses-7'!$1:$1048576,4 + (COLUMN(K14)-1)*2,FALSE),""))</f>
        <v/>
      </c>
      <c r="CJ17" s="92">
        <f>IF(IFERROR(VLOOKUP($A17,'venda-fornecedor-12-meses-7'!$1:$1048576,4 + (COLUMN(L14)-1)*2,FALSE),"")=0,"",IFERROR(VLOOKUP($A17,'venda-fornecedor-12-meses-7'!$1:$1048576,4 + (COLUMN(L14)-1)*2,FALSE),""))</f>
        <v/>
      </c>
      <c r="CK17" s="93">
        <f>IF(COUNT(BY17:CJ17)=0,"",SUM(BY17:CJ17))</f>
        <v/>
      </c>
      <c r="CL17" s="93">
        <f>IF(COUNT(BY17:CJ17)=0,"",AVERAGE(BY17:CJ17))</f>
        <v/>
      </c>
      <c r="CM17" s="1" t="n"/>
      <c r="CN17" s="94">
        <f>IF(IFERROR(VLOOKUP($A17,'ENTRADA 2023'!$1:$1048576,3 + (COLUMN(A14)-1)*1,FALSE),"")=0,"",IFERROR(VLOOKUP($A17,'ENTRADA 2023'!$1:$1048576,3 + (COLUMN(A14)-1)*1,FALSE),""))</f>
        <v/>
      </c>
      <c r="CO17" s="94">
        <f>IF(IFERROR(VLOOKUP($A17,'ENTRADA 2023'!$1:$1048576,3 + (COLUMN(B14)-1)*1,FALSE),"")=0,"",IFERROR(VLOOKUP($A17,'ENTRADA 2023'!$1:$1048576,3 + (COLUMN(B14)-1)*1,FALSE),""))</f>
        <v/>
      </c>
      <c r="CP17" s="94">
        <f>IF(IFERROR(VLOOKUP($A17,'ENTRADA 2023'!$1:$1048576,3 + (COLUMN(C14)-1)*1,FALSE),"")=0,"",IFERROR(VLOOKUP($A17,'ENTRADA 2023'!$1:$1048576,3 + (COLUMN(C14)-1)*1,FALSE),""))</f>
        <v/>
      </c>
      <c r="CQ17" s="94">
        <f>IF(IFERROR(VLOOKUP($A17,'ENTRADA 2023'!$1:$1048576,3 + (COLUMN(D14)-1)*1,FALSE),"")=0,"",IFERROR(VLOOKUP($A17,'ENTRADA 2023'!$1:$1048576,3 + (COLUMN(D14)-1)*1,FALSE),""))</f>
        <v/>
      </c>
      <c r="CR17" s="94">
        <f>IF(IFERROR(VLOOKUP($A17,'ENTRADA 2023'!$1:$1048576,3 + (COLUMN(E14)-1)*1,FALSE),"")=0,"",IFERROR(VLOOKUP($A17,'ENTRADA 2023'!$1:$1048576,3 + (COLUMN(E14)-1)*1,FALSE),""))</f>
        <v/>
      </c>
      <c r="CS17" s="94">
        <f>IF(IFERROR(VLOOKUP($A17,'ENTRADA 2023'!$1:$1048576,3 + (COLUMN(F14)-1)*1,FALSE),"")=0,"",IFERROR(VLOOKUP($A17,'ENTRADA 2023'!$1:$1048576,3 + (COLUMN(F14)-1)*1,FALSE),""))</f>
        <v/>
      </c>
      <c r="CT17" s="94">
        <f>IF(IFERROR(VLOOKUP($A17,'ENTRADA 2023'!$1:$1048576,3 + (COLUMN(G14)-1)*1,FALSE),"")=0,"",IFERROR(VLOOKUP($A17,'ENTRADA 2023'!$1:$1048576,3 + (COLUMN(G14)-1)*1,FALSE),""))</f>
        <v/>
      </c>
      <c r="CU17" s="94">
        <f>IF(IFERROR(VLOOKUP($A17,'ENTRADA 2023'!$1:$1048576,3 + (COLUMN(H14)-1)*1,FALSE),"")=0,"",IFERROR(VLOOKUP($A17,'ENTRADA 2023'!$1:$1048576,3 + (COLUMN(H14)-1)*1,FALSE),""))</f>
        <v/>
      </c>
      <c r="CV17" s="94">
        <f>IF(IFERROR(VLOOKUP($A17,'ENTRADA 2023'!$1:$1048576,3 + (COLUMN(I14)-1)*1,FALSE),"")=0,"",IFERROR(VLOOKUP($A17,'ENTRADA 2023'!$1:$1048576,3 + (COLUMN(I14)-1)*1,FALSE),""))</f>
        <v/>
      </c>
      <c r="CW17" s="94">
        <f>IF(IFERROR(VLOOKUP($A17,'ENTRADA 2023'!$1:$1048576,3 + (COLUMN(J14)-1)*1,FALSE),"")=0,"",IFERROR(VLOOKUP($A17,'ENTRADA 2023'!$1:$1048576,3 + (COLUMN(J14)-1)*1,FALSE),""))</f>
        <v/>
      </c>
      <c r="CX17" s="94">
        <f>IF(IFERROR(VLOOKUP($A17,'ENTRADA 2023'!$1:$1048576,3 + (COLUMN(K14)-1)*1,FALSE),"")=0,"",IFERROR(VLOOKUP($A17,'ENTRADA 2023'!$1:$1048576,3 + (COLUMN(K14)-1)*1,FALSE),""))</f>
        <v/>
      </c>
      <c r="CY17" s="94">
        <f>IF(IFERROR(VLOOKUP($A17,'ENTRADA 2023'!$1:$1048576,3 + (COLUMN(L14)-1)*1,FALSE),"")=0,"",IFERROR(VLOOKUP($A17,'ENTRADA 2023'!$1:$1048576,3 + (COLUMN(L14)-1)*1,FALSE),""))</f>
        <v/>
      </c>
      <c r="CZ17" s="95">
        <f>IF(COUNT(CN17:CY17)=0,"",SUM(CN17:CY17))</f>
        <v/>
      </c>
      <c r="DA17" s="94">
        <f>IF(IFERROR(VLOOKUP($A17,'ENTRADA 2024'!$1:$1048576,3 + (COLUMN(A14)-1)*1,FALSE),"")=0,"",IFERROR(VLOOKUP($A17,'ENTRADA 2024'!$1:$1048576,3 + (COLUMN(A14)-1)*1,FALSE),""))</f>
        <v/>
      </c>
      <c r="DB17" s="94">
        <f>IF(IFERROR(VLOOKUP($A17,'ENTRADA 2024'!$1:$1048576,3 + (COLUMN(B14)-1)*1,FALSE),"")=0,"",IFERROR(VLOOKUP($A17,'ENTRADA 2024'!$1:$1048576,3 + (COLUMN(B14)-1)*1,FALSE),""))</f>
        <v/>
      </c>
      <c r="DC17" s="94">
        <f>IF(IFERROR(VLOOKUP($A17,'ENTRADA 2024'!$1:$1048576,3 + (COLUMN(C14)-1)*1,FALSE),"")=0,"",IFERROR(VLOOKUP($A17,'ENTRADA 2024'!$1:$1048576,3 + (COLUMN(C14)-1)*1,FALSE),""))</f>
        <v/>
      </c>
      <c r="DD17" s="94">
        <f>IF(IFERROR(VLOOKUP($A17,'ENTRADA 2024'!$1:$1048576,3 + (COLUMN(D14)-1)*1,FALSE),"")=0,"",IFERROR(VLOOKUP($A17,'ENTRADA 2024'!$1:$1048576,3 + (COLUMN(D14)-1)*1,FALSE),""))</f>
        <v/>
      </c>
      <c r="DE17" s="94">
        <f>IF(IFERROR(VLOOKUP($A17,'ENTRADA 2024'!$1:$1048576,3 + (COLUMN(E14)-1)*1,FALSE),"")=0,"",IFERROR(VLOOKUP($A17,'ENTRADA 2024'!$1:$1048576,3 + (COLUMN(E14)-1)*1,FALSE),""))</f>
        <v/>
      </c>
      <c r="DF17" s="94">
        <f>IF(IFERROR(VLOOKUP($A17,'ENTRADA 2024'!$1:$1048576,3 + (COLUMN(F14)-1)*1,FALSE),"")=0,"",IFERROR(VLOOKUP($A17,'ENTRADA 2024'!$1:$1048576,3 + (COLUMN(F14)-1)*1,FALSE),""))</f>
        <v/>
      </c>
      <c r="DG17" s="94">
        <f>IF(IFERROR(VLOOKUP($A17,'ENTRADA 2024'!$1:$1048576,3 + (COLUMN(G14)-1)*1,FALSE),"")=0,"",IFERROR(VLOOKUP($A17,'ENTRADA 2024'!$1:$1048576,3 + (COLUMN(G14)-1)*1,FALSE),""))</f>
        <v/>
      </c>
      <c r="DH17" s="94">
        <f>IF(IFERROR(VLOOKUP($A17,'ENTRADA 2024'!$1:$1048576,3 + (COLUMN(H14)-1)*1,FALSE),"")=0,"",IFERROR(VLOOKUP($A17,'ENTRADA 2024'!$1:$1048576,3 + (COLUMN(H14)-1)*1,FALSE),""))</f>
        <v/>
      </c>
      <c r="DI17" s="94">
        <f>IF(IFERROR(VLOOKUP($A17,'ENTRADA 2024'!$1:$1048576,3 + (COLUMN(I14)-1)*1,FALSE),"")=0,"",IFERROR(VLOOKUP($A17,'ENTRADA 2024'!$1:$1048576,3 + (COLUMN(I14)-1)*1,FALSE),""))</f>
        <v/>
      </c>
      <c r="DJ17" s="94">
        <f>IF(IFERROR(VLOOKUP($A17,'ENTRADA 2024'!$1:$1048576,3 + (COLUMN(J14)-1)*1,FALSE),"")=0,"",IFERROR(VLOOKUP($A17,'ENTRADA 2024'!$1:$1048576,3 + (COLUMN(J14)-1)*1,FALSE),""))</f>
        <v/>
      </c>
      <c r="DK17" s="94">
        <f>IF(IFERROR(VLOOKUP($A17,'ENTRADA 2024'!$1:$1048576,3 + (COLUMN(K14)-1)*1,FALSE),"")=0,"",IFERROR(VLOOKUP($A17,'ENTRADA 2024'!$1:$1048576,3 + (COLUMN(K14)-1)*1,FALSE),""))</f>
        <v/>
      </c>
      <c r="DL17" s="94">
        <f>IF(IFERROR(VLOOKUP($A17,'ENTRADA 2024'!$1:$1048576,3 + (COLUMN(L14)-1)*1,FALSE),"")=0,"",IFERROR(VLOOKUP($A17,'ENTRADA 2024'!$1:$1048576,3 + (COLUMN(L14)-1)*1,FALSE),""))</f>
        <v/>
      </c>
      <c r="DM17" s="95">
        <f>IF(COUNT(DA17:DL17)=0,"",SUM(DA17:DL17))</f>
        <v/>
      </c>
      <c r="DN17" s="94">
        <f>IF(IFERROR(VLOOKUP($A17,'ENTRADA 2025'!$1:$1048576,3 + (COLUMN(A14)-1)*1,FALSE),"")=0,"",IFERROR(VLOOKUP($A17,'ENTRADA 2025'!$1:$1048576,3 + (COLUMN(A14)-1)*1,FALSE),""))</f>
        <v/>
      </c>
      <c r="DO17" s="94">
        <f>IF(IFERROR(VLOOKUP($A17,'ENTRADA 2025'!$1:$1048576,3 + (COLUMN(B14)-1)*1,FALSE),"")=0,"",IFERROR(VLOOKUP($A17,'ENTRADA 2025'!$1:$1048576,3 + (COLUMN(B14)-1)*1,FALSE),""))</f>
        <v/>
      </c>
      <c r="DP17" s="94">
        <f>IF(IFERROR(VLOOKUP($A17,'ENTRADA 2025'!$1:$1048576,3 + (COLUMN(C14)-1)*1,FALSE),"")=0,"",IFERROR(VLOOKUP($A17,'ENTRADA 2025'!$1:$1048576,3 + (COLUMN(C14)-1)*1,FALSE),""))</f>
        <v/>
      </c>
      <c r="DQ17" s="94">
        <f>IF(IFERROR(VLOOKUP($A17,'ENTRADA 2025'!$1:$1048576,3 + (COLUMN(D14)-1)*1,FALSE),"")=0,"",IFERROR(VLOOKUP($A17,'ENTRADA 2025'!$1:$1048576,3 + (COLUMN(D14)-1)*1,FALSE),""))</f>
        <v/>
      </c>
      <c r="DR17" s="94">
        <f>IF(IFERROR(VLOOKUP($A17,'ENTRADA 2025'!$1:$1048576,3 + (COLUMN(E14)-1)*1,FALSE),"")=0,"",IFERROR(VLOOKUP($A17,'ENTRADA 2025'!$1:$1048576,3 + (COLUMN(E14)-1)*1,FALSE),""))</f>
        <v/>
      </c>
      <c r="DS17" s="94">
        <f>IF(IFERROR(VLOOKUP($A17,'ENTRADA 2025'!$1:$1048576,3 + (COLUMN(F14)-1)*1,FALSE),"")=0,"",IFERROR(VLOOKUP($A17,'ENTRADA 2025'!$1:$1048576,3 + (COLUMN(F14)-1)*1,FALSE),""))</f>
        <v/>
      </c>
      <c r="DT17" s="94">
        <f>IF(IFERROR(VLOOKUP($A17,'ENTRADA 2025'!$1:$1048576,3 + (COLUMN(G14)-1)*1,FALSE),"")=0,"",IFERROR(VLOOKUP($A17,'ENTRADA 2025'!$1:$1048576,3 + (COLUMN(G14)-1)*1,FALSE),""))</f>
        <v/>
      </c>
      <c r="DU17" s="94">
        <f>IF(IFERROR(VLOOKUP($A17,'ENTRADA 2025'!$1:$1048576,3 + (COLUMN(H14)-1)*1,FALSE),"")=0,"",IFERROR(VLOOKUP($A17,'ENTRADA 2025'!$1:$1048576,3 + (COLUMN(H14)-1)*1,FALSE),""))</f>
        <v/>
      </c>
      <c r="DV17" s="94">
        <f>IF(IFERROR(VLOOKUP($A17,'ENTRADA 2025'!$1:$1048576,3 + (COLUMN(I14)-1)*1,FALSE),"")=0,"",IFERROR(VLOOKUP($A17,'ENTRADA 2025'!$1:$1048576,3 + (COLUMN(I14)-1)*1,FALSE),""))</f>
        <v/>
      </c>
      <c r="DW17" s="94">
        <f>IF(IFERROR(VLOOKUP($A17,'ENTRADA 2025'!$1:$1048576,3 + (COLUMN(J14)-1)*1,FALSE),"")=0,"",IFERROR(VLOOKUP($A17,'ENTRADA 2025'!$1:$1048576,3 + (COLUMN(J14)-1)*1,FALSE),""))</f>
        <v/>
      </c>
      <c r="DX17" s="94">
        <f>IF(IFERROR(VLOOKUP($A17,'ENTRADA 2025'!$1:$1048576,3 + (COLUMN(K14)-1)*1,FALSE),"")=0,"",IFERROR(VLOOKUP($A17,'ENTRADA 2025'!$1:$1048576,3 + (COLUMN(K14)-1)*1,FALSE),""))</f>
        <v/>
      </c>
      <c r="DY17" s="94">
        <f>IF(IFERROR(VLOOKUP($A17,'ENTRADA 2025'!$1:$1048576,3 + (COLUMN(L14)-1)*1,FALSE),"")=0,"",IFERROR(VLOOKUP($A17,'ENTRADA 2025'!$1:$1048576,3 + (COLUMN(L14)-1)*1,FALSE),""))</f>
        <v/>
      </c>
      <c r="DZ17" s="95">
        <f>IF(COUNT(DN17:DY17)=0,"",SUM(DN17:DY17))</f>
        <v/>
      </c>
      <c r="EA17" s="94">
        <f>IF(IFERROR(VLOOKUP($A17,'entrada-fornecedor-12-meses-7'!$1:$1048576,3 + (COLUMN(A14)-1)*1,FALSE),"")=0,"",IFERROR(VLOOKUP($A17,'entrada-fornecedor-12-meses-7'!$1:$1048576,3 + (COLUMN(A14)-1)*1,FALSE),""))</f>
        <v/>
      </c>
      <c r="EB17" s="94">
        <f>IF(IFERROR(VLOOKUP($A17,'entrada-fornecedor-12-meses-7'!$1:$1048576,3 + (COLUMN(B14)-1)*1,FALSE),"")=0,"",IFERROR(VLOOKUP($A17,'entrada-fornecedor-12-meses-7'!$1:$1048576,3 + (COLUMN(B14)-1)*1,FALSE),""))</f>
        <v/>
      </c>
      <c r="EC17" s="94">
        <f>IF(IFERROR(VLOOKUP($A17,'entrada-fornecedor-12-meses-7'!$1:$1048576,3 + (COLUMN(C14)-1)*1,FALSE),"")=0,"",IFERROR(VLOOKUP($A17,'entrada-fornecedor-12-meses-7'!$1:$1048576,3 + (COLUMN(C14)-1)*1,FALSE),""))</f>
        <v/>
      </c>
      <c r="ED17" s="94">
        <f>IF(IFERROR(VLOOKUP($A17,'entrada-fornecedor-12-meses-7'!$1:$1048576,3 + (COLUMN(D14)-1)*1,FALSE),"")=0,"",IFERROR(VLOOKUP($A17,'entrada-fornecedor-12-meses-7'!$1:$1048576,3 + (COLUMN(D14)-1)*1,FALSE),""))</f>
        <v/>
      </c>
      <c r="EE17" s="94">
        <f>IF(IFERROR(VLOOKUP($A17,'entrada-fornecedor-12-meses-7'!$1:$1048576,3 + (COLUMN(E14)-1)*1,FALSE),"")=0,"",IFERROR(VLOOKUP($A17,'entrada-fornecedor-12-meses-7'!$1:$1048576,3 + (COLUMN(E14)-1)*1,FALSE),""))</f>
        <v/>
      </c>
      <c r="EF17" s="94">
        <f>IF(IFERROR(VLOOKUP($A17,'entrada-fornecedor-12-meses-7'!$1:$1048576,3 + (COLUMN(F14)-1)*1,FALSE),"")=0,"",IFERROR(VLOOKUP($A17,'entrada-fornecedor-12-meses-7'!$1:$1048576,3 + (COLUMN(F14)-1)*1,FALSE),""))</f>
        <v/>
      </c>
      <c r="EG17" s="94">
        <f>IF(IFERROR(VLOOKUP($A17,'entrada-fornecedor-12-meses-7'!$1:$1048576,3 + (COLUMN(G14)-1)*1,FALSE),"")=0,"",IFERROR(VLOOKUP($A17,'entrada-fornecedor-12-meses-7'!$1:$1048576,3 + (COLUMN(G14)-1)*1,FALSE),""))</f>
        <v/>
      </c>
      <c r="EH17" s="94">
        <f>IF(IFERROR(VLOOKUP($A17,'entrada-fornecedor-12-meses-7'!$1:$1048576,3 + (COLUMN(H14)-1)*1,FALSE),"")=0,"",IFERROR(VLOOKUP($A17,'entrada-fornecedor-12-meses-7'!$1:$1048576,3 + (COLUMN(H14)-1)*1,FALSE),""))</f>
        <v/>
      </c>
      <c r="EI17" s="94">
        <f>IF(IFERROR(VLOOKUP($A17,'entrada-fornecedor-12-meses-7'!$1:$1048576,3 + (COLUMN(I14)-1)*1,FALSE),"")=0,"",IFERROR(VLOOKUP($A17,'entrada-fornecedor-12-meses-7'!$1:$1048576,3 + (COLUMN(I14)-1)*1,FALSE),""))</f>
        <v/>
      </c>
      <c r="EJ17" s="94">
        <f>IF(IFERROR(VLOOKUP($A17,'entrada-fornecedor-12-meses-7'!$1:$1048576,3 + (COLUMN(J14)-1)*1,FALSE),"")=0,"",IFERROR(VLOOKUP($A17,'entrada-fornecedor-12-meses-7'!$1:$1048576,3 + (COLUMN(J14)-1)*1,FALSE),""))</f>
        <v/>
      </c>
      <c r="EK17" s="94">
        <f>IF(IFERROR(VLOOKUP($A17,'entrada-fornecedor-12-meses-7'!$1:$1048576,3 + (COLUMN(K14)-1)*1,FALSE),"")=0,"",IFERROR(VLOOKUP($A17,'entrada-fornecedor-12-meses-7'!$1:$1048576,3 + (COLUMN(K14)-1)*1,FALSE),""))</f>
        <v/>
      </c>
      <c r="EL17" s="94">
        <f>IF(IFERROR(VLOOKUP($A17,'entrada-fornecedor-12-meses-7'!$1:$1048576,3 + (COLUMN(L14)-1)*1,FALSE),"")=0,"",IFERROR(VLOOKUP($A17,'entrada-fornecedor-12-meses-7'!$1:$1048576,3 + (COLUMN(L14)-1)*1,FALSE),""))</f>
        <v/>
      </c>
      <c r="EM17" s="95">
        <f>IF(COUNT(EA17:EL17)=0,"",SUM(EA17:EL17))</f>
        <v/>
      </c>
      <c r="EN17" s="1" t="n"/>
      <c r="EO17" s="96">
        <f>IFERROR(AVERAGEIF('lead-time-compras-7'!B:B,A17,'lead-time-compras-7'!S:S),"")</f>
        <v/>
      </c>
      <c r="EP17" s="96">
        <f>IFERROR(
  AVERAGEIFS(
    'notas-fiscais-entrada-830-7'!H:H,
    'notas-fiscais-entrada-830-7'!O:O, A17,
    'notas-fiscais-entrada-830-7'!E:E, $B$1
  ),
""
)</f>
        <v/>
      </c>
      <c r="EQ17" s="96">
        <f>IFERROR(AVERAGEIF('lead-time-compras-7'!B:B,A17,'lead-time-compras-7'!Q:Q),"")</f>
        <v/>
      </c>
      <c r="ER17" s="97">
        <f>SUMIF('fornecedor-saldo-receber-7'!A:A, A17, 'fornecedor-saldo-receber-7'!L:L)</f>
        <v/>
      </c>
      <c r="ES17" s="97">
        <f>SUMIF('fornecedor-verba-aplicar-7'!A:A, A17, 'fornecedor-verba-aplicar-7'!D:D)</f>
        <v/>
      </c>
      <c r="ET17" s="1" t="n"/>
      <c r="EU17" s="52">
        <f>SUMIF('ANALISE PRODUTO'!F:F, A17, 'ANALISE PRODUTO'!BN:BN)</f>
        <v/>
      </c>
      <c r="EV17" s="52">
        <f>SUMIF('ANALISE PRODUTO'!F:F, A17, 'ANALISE PRODUTO'!BO:BO)</f>
        <v/>
      </c>
      <c r="EW17" s="52">
        <f>SUMIF('ANALISE PRODUTO'!F:F, A17, 'ANALISE PRODUTO'!BP:BP)</f>
        <v/>
      </c>
      <c r="EX17" s="52">
        <f>SUMIF('ANALISE PRODUTO'!F:F, A17, 'ANALISE PRODUTO'!BQ:BQ)</f>
        <v/>
      </c>
      <c r="EY17" s="52">
        <f>SUMIF('ANALISE PRODUTO'!F:F, A17, 'ANALISE PRODUTO'!BR:BR)</f>
        <v/>
      </c>
      <c r="EZ17" s="53">
        <f>SUMIF('ANALISE PRODUTO'!F:F, A17, 'ANALISE PRODUTO'!BS:BS)</f>
        <v/>
      </c>
      <c r="FA17" s="53">
        <f>SUMIF('ANALISE PRODUTO'!F:F, A17, 'ANALISE PRODUTO'!BT:BT)</f>
        <v/>
      </c>
      <c r="FB17" s="53">
        <f>SUMIF('ANALISE PRODUTO'!F:F, A17, 'ANALISE PRODUTO'!BU:BU)</f>
        <v/>
      </c>
      <c r="FC17" s="53">
        <f>SUMIF('ANALISE PRODUTO'!F:F, A17, 'ANALISE PRODUTO'!BV:BV)</f>
        <v/>
      </c>
      <c r="FD17" s="53">
        <f>SUMIF('ANALISE PRODUTO'!F:F, A17, 'ANALISE PRODUTO'!BW:BW)</f>
        <v/>
      </c>
      <c r="FE17" s="41">
        <f>SUMIF('ANALISE PRODUTO'!F:F, A17, 'ANALISE PRODUTO'!CB:CB)</f>
        <v/>
      </c>
      <c r="FF17" s="41">
        <f>SUMIF('ANALISE PRODUTO'!F:F, A17, 'ANALISE PRODUTO'!CC:CC)</f>
        <v/>
      </c>
      <c r="FG17" s="1" t="n"/>
      <c r="FH17" s="45">
        <f>IF(IFERROR(VLOOKUP($A17,'VENDA 2023'!$1:$1048576,4 + (COLUMN(A14)-1)*2,FALSE),"")=0,"",IFERROR(VLOOKUP($A17,'VENDA 2023'!$1:$1048576,4 + (COLUMN(A14)-1)*2,FALSE),""))</f>
        <v/>
      </c>
      <c r="FI17" s="45">
        <f>IF(IFERROR(VLOOKUP($A17,'VENDA 2023'!$1:$1048576,4 + (COLUMN(B14)-1)*2,FALSE),"")=0,"",IFERROR(VLOOKUP($A17,'VENDA 2023'!$1:$1048576,4 + (COLUMN(B14)-1)*2,FALSE),""))</f>
        <v/>
      </c>
      <c r="FJ17" s="45">
        <f>IF(IFERROR(VLOOKUP($A17,'VENDA 2023'!$1:$1048576,4 + (COLUMN(C14)-1)*2,FALSE),"")=0,"",IFERROR(VLOOKUP($A17,'VENDA 2023'!$1:$1048576,4 + (COLUMN(C14)-1)*2,FALSE),""))</f>
        <v/>
      </c>
      <c r="FK17" s="45">
        <f>IF(IFERROR(VLOOKUP($A17,'VENDA 2023'!$1:$1048576,4 + (COLUMN(D14)-1)*2,FALSE),"")=0,"",IFERROR(VLOOKUP($A17,'VENDA 2023'!$1:$1048576,4 + (COLUMN(D14)-1)*2,FALSE),""))</f>
        <v/>
      </c>
      <c r="FL17" s="45">
        <f>IF(IFERROR(VLOOKUP($A17,'VENDA 2023'!$1:$1048576,4 + (COLUMN(E14)-1)*2,FALSE),"")=0,"",IFERROR(VLOOKUP($A17,'VENDA 2023'!$1:$1048576,4 + (COLUMN(E14)-1)*2,FALSE),""))</f>
        <v/>
      </c>
      <c r="FM17" s="45">
        <f>IF(IFERROR(VLOOKUP($A17,'VENDA 2023'!$1:$1048576,4 + (COLUMN(F14)-1)*2,FALSE),"")=0,"",IFERROR(VLOOKUP($A17,'VENDA 2023'!$1:$1048576,4 + (COLUMN(F14)-1)*2,FALSE),""))</f>
        <v/>
      </c>
      <c r="FN17" s="45">
        <f>IF(IFERROR(VLOOKUP($A17,'VENDA 2023'!$1:$1048576,4 + (COLUMN(G14)-1)*2,FALSE),"")=0,"",IFERROR(VLOOKUP($A17,'VENDA 2023'!$1:$1048576,4 + (COLUMN(G14)-1)*2,FALSE),""))</f>
        <v/>
      </c>
      <c r="FO17" s="45">
        <f>IF(IFERROR(VLOOKUP($A17,'VENDA 2023'!$1:$1048576,4 + (COLUMN(H14)-1)*2,FALSE),"")=0,"",IFERROR(VLOOKUP($A17,'VENDA 2023'!$1:$1048576,4 + (COLUMN(H14)-1)*2,FALSE),""))</f>
        <v/>
      </c>
      <c r="FP17" s="45">
        <f>IF(IFERROR(VLOOKUP($A17,'VENDA 2023'!$1:$1048576,4 + (COLUMN(I14)-1)*2,FALSE),"")=0,"",IFERROR(VLOOKUP($A17,'VENDA 2023'!$1:$1048576,4 + (COLUMN(I14)-1)*2,FALSE),""))</f>
        <v/>
      </c>
      <c r="FQ17" s="45">
        <f>IF(IFERROR(VLOOKUP($A17,'VENDA 2023'!$1:$1048576,4 + (COLUMN(J14)-1)*2,FALSE),"")=0,"",IFERROR(VLOOKUP($A17,'VENDA 2023'!$1:$1048576,4 + (COLUMN(J14)-1)*2,FALSE),""))</f>
        <v/>
      </c>
      <c r="FR17" s="45">
        <f>IF(IFERROR(VLOOKUP($A17,'VENDA 2023'!$1:$1048576,4 + (COLUMN(K14)-1)*2,FALSE),"")=0,"",IFERROR(VLOOKUP($A17,'VENDA 2023'!$1:$1048576,4 + (COLUMN(K14)-1)*2,FALSE),""))</f>
        <v/>
      </c>
      <c r="FS17" s="45">
        <f>IF(IFERROR(VLOOKUP($A17,'VENDA 2023'!$1:$1048576,4 + (COLUMN(L14)-1)*2,FALSE),"")=0,"",IFERROR(VLOOKUP($A17,'VENDA 2023'!$1:$1048576,4 + (COLUMN(L14)-1)*2,FALSE),""))</f>
        <v/>
      </c>
      <c r="FT17" s="12">
        <f>IF(COUNT(FH17:FS17)=0,"",SUM(FH17:FS17))</f>
        <v/>
      </c>
      <c r="FU17" s="45">
        <f>IF(IFERROR(VLOOKUP($A17,'VENDA 2024'!$1:$1048576,4 + (COLUMN(A14)-1)*2,FALSE),"")=0,"",IFERROR(VLOOKUP($A17,'VENDA 2024'!$1:$1048576,4 + (COLUMN(A14)-1)*2,FALSE),""))</f>
        <v/>
      </c>
      <c r="FV17" s="45">
        <f>IF(IFERROR(VLOOKUP($A17,'VENDA 2024'!$1:$1048576,4 + (COLUMN(B14)-1)*2,FALSE),"")=0,"",IFERROR(VLOOKUP($A17,'VENDA 2024'!$1:$1048576,4 + (COLUMN(B14)-1)*2,FALSE),""))</f>
        <v/>
      </c>
      <c r="FW17" s="45">
        <f>IF(IFERROR(VLOOKUP($A17,'VENDA 2024'!$1:$1048576,4 + (COLUMN(C14)-1)*2,FALSE),"")=0,"",IFERROR(VLOOKUP($A17,'VENDA 2024'!$1:$1048576,4 + (COLUMN(C14)-1)*2,FALSE),""))</f>
        <v/>
      </c>
      <c r="FX17" s="45">
        <f>IF(IFERROR(VLOOKUP($A17,'VENDA 2024'!$1:$1048576,4 + (COLUMN(D14)-1)*2,FALSE),"")=0,"",IFERROR(VLOOKUP($A17,'VENDA 2024'!$1:$1048576,4 + (COLUMN(D14)-1)*2,FALSE),""))</f>
        <v/>
      </c>
      <c r="FY17" s="45">
        <f>IF(IFERROR(VLOOKUP($A17,'VENDA 2024'!$1:$1048576,4 + (COLUMN(E14)-1)*2,FALSE),"")=0,"",IFERROR(VLOOKUP($A17,'VENDA 2024'!$1:$1048576,4 + (COLUMN(E14)-1)*2,FALSE),""))</f>
        <v/>
      </c>
      <c r="FZ17" s="45">
        <f>IF(IFERROR(VLOOKUP($A17,'VENDA 2024'!$1:$1048576,4 + (COLUMN(F14)-1)*2,FALSE),"")=0,"",IFERROR(VLOOKUP($A17,'VENDA 2024'!$1:$1048576,4 + (COLUMN(F14)-1)*2,FALSE),""))</f>
        <v/>
      </c>
      <c r="GA17" s="45">
        <f>IF(IFERROR(VLOOKUP($A17,'VENDA 2024'!$1:$1048576,4 + (COLUMN(G14)-1)*2,FALSE),"")=0,"",IFERROR(VLOOKUP($A17,'VENDA 2024'!$1:$1048576,4 + (COLUMN(G14)-1)*2,FALSE),""))</f>
        <v/>
      </c>
      <c r="GB17" s="45">
        <f>IF(IFERROR(VLOOKUP($A17,'VENDA 2024'!$1:$1048576,4 + (COLUMN(H14)-1)*2,FALSE),"")=0,"",IFERROR(VLOOKUP($A17,'VENDA 2024'!$1:$1048576,4 + (COLUMN(H14)-1)*2,FALSE),""))</f>
        <v/>
      </c>
      <c r="GC17" s="45">
        <f>IF(IFERROR(VLOOKUP($A17,'VENDA 2024'!$1:$1048576,4 + (COLUMN(I14)-1)*2,FALSE),"")=0,"",IFERROR(VLOOKUP($A17,'VENDA 2024'!$1:$1048576,4 + (COLUMN(I14)-1)*2,FALSE),""))</f>
        <v/>
      </c>
      <c r="GD17" s="45">
        <f>IF(IFERROR(VLOOKUP($A17,'VENDA 2024'!$1:$1048576,4 + (COLUMN(J14)-1)*2,FALSE),"")=0,"",IFERROR(VLOOKUP($A17,'VENDA 2024'!$1:$1048576,4 + (COLUMN(J14)-1)*2,FALSE),""))</f>
        <v/>
      </c>
      <c r="GE17" s="45">
        <f>IF(IFERROR(VLOOKUP($A17,'VENDA 2024'!$1:$1048576,4 + (COLUMN(K14)-1)*2,FALSE),"")=0,"",IFERROR(VLOOKUP($A17,'VENDA 2024'!$1:$1048576,4 + (COLUMN(K14)-1)*2,FALSE),""))</f>
        <v/>
      </c>
      <c r="GF17" s="45">
        <f>IF(IFERROR(VLOOKUP($A17,'VENDA 2024'!$1:$1048576,4 + (COLUMN(L14)-1)*2,FALSE),"")=0,"",IFERROR(VLOOKUP($A17,'VENDA 2024'!$1:$1048576,4 + (COLUMN(L14)-1)*2,FALSE),""))</f>
        <v/>
      </c>
      <c r="GG17" s="12">
        <f>IF(COUNT(FU17:GF17)=0,"",SUM(FU17:GF17))</f>
        <v/>
      </c>
      <c r="GH17" s="45">
        <f>IF(IFERROR(VLOOKUP($A17,'venda-fornecedor-12-meses-7'!$1:$1048576,5 + (COLUMN(A14)-1)*2,FALSE),"")=0,"",IFERROR(VLOOKUP($A17,'venda-fornecedor-12-meses-7'!$1:$1048576,5 + (COLUMN(A14)-1)*2,FALSE),""))</f>
        <v/>
      </c>
      <c r="GI17" s="45">
        <f>IF(IFERROR(VLOOKUP($A17,'venda-fornecedor-12-meses-7'!$1:$1048576,5 + (COLUMN(B14)-1)*2,FALSE),"")=0,"",IFERROR(VLOOKUP($A17,'venda-fornecedor-12-meses-7'!$1:$1048576,5 + (COLUMN(B14)-1)*2,FALSE),""))</f>
        <v/>
      </c>
      <c r="GJ17" s="45">
        <f>IF(IFERROR(VLOOKUP($A17,'venda-fornecedor-12-meses-7'!$1:$1048576,5 + (COLUMN(C14)-1)*2,FALSE),"")=0,"",IFERROR(VLOOKUP($A17,'venda-fornecedor-12-meses-7'!$1:$1048576,5 + (COLUMN(C14)-1)*2,FALSE),""))</f>
        <v/>
      </c>
      <c r="GK17" s="45">
        <f>IF(IFERROR(VLOOKUP($A17,'venda-fornecedor-12-meses-7'!$1:$1048576,5 + (COLUMN(D14)-1)*2,FALSE),"")=0,"",IFERROR(VLOOKUP($A17,'venda-fornecedor-12-meses-7'!$1:$1048576,5 + (COLUMN(D14)-1)*2,FALSE),""))</f>
        <v/>
      </c>
      <c r="GL17" s="45">
        <f>IF(IFERROR(VLOOKUP($A17,'venda-fornecedor-12-meses-7'!$1:$1048576,5 + (COLUMN(E14)-1)*2,FALSE),"")=0,"",IFERROR(VLOOKUP($A17,'venda-fornecedor-12-meses-7'!$1:$1048576,5 + (COLUMN(E14)-1)*2,FALSE),""))</f>
        <v/>
      </c>
      <c r="GM17" s="45">
        <f>IF(IFERROR(VLOOKUP($A17,'venda-fornecedor-12-meses-7'!$1:$1048576,5 + (COLUMN(F14)-1)*2,FALSE),"")=0,"",IFERROR(VLOOKUP($A17,'venda-fornecedor-12-meses-7'!$1:$1048576,5 + (COLUMN(F14)-1)*2,FALSE),""))</f>
        <v/>
      </c>
      <c r="GN17" s="45">
        <f>IF(IFERROR(VLOOKUP($A17,'venda-fornecedor-12-meses-7'!$1:$1048576,5 + (COLUMN(G14)-1)*2,FALSE),"")=0,"",IFERROR(VLOOKUP($A17,'venda-fornecedor-12-meses-7'!$1:$1048576,5 + (COLUMN(G14)-1)*2,FALSE),""))</f>
        <v/>
      </c>
      <c r="GO17" s="45">
        <f>IF(IFERROR(VLOOKUP($A17,'venda-fornecedor-12-meses-7'!$1:$1048576,5 + (COLUMN(H14)-1)*2,FALSE),"")=0,"",IFERROR(VLOOKUP($A17,'venda-fornecedor-12-meses-7'!$1:$1048576,5 + (COLUMN(H14)-1)*2,FALSE),""))</f>
        <v/>
      </c>
      <c r="GP17" s="45">
        <f>IF(IFERROR(VLOOKUP($A17,'venda-fornecedor-12-meses-7'!$1:$1048576,5 + (COLUMN(I14)-1)*2,FALSE),"")=0,"",IFERROR(VLOOKUP($A17,'venda-fornecedor-12-meses-7'!$1:$1048576,5 + (COLUMN(I14)-1)*2,FALSE),""))</f>
        <v/>
      </c>
      <c r="GQ17" s="45">
        <f>IF(IFERROR(VLOOKUP($A17,'venda-fornecedor-12-meses-7'!$1:$1048576,5 + (COLUMN(J14)-1)*2,FALSE),"")=0,"",IFERROR(VLOOKUP($A17,'venda-fornecedor-12-meses-7'!$1:$1048576,5 + (COLUMN(J14)-1)*2,FALSE),""))</f>
        <v/>
      </c>
      <c r="GR17" s="45">
        <f>IF(IFERROR(VLOOKUP($A17,'venda-fornecedor-12-meses-7'!$1:$1048576,5 + (COLUMN(K14)-1)*2,FALSE),"")=0,"",IFERROR(VLOOKUP($A17,'venda-fornecedor-12-meses-7'!$1:$1048576,5 + (COLUMN(K14)-1)*2,FALSE),""))</f>
        <v/>
      </c>
      <c r="GS17" s="45">
        <f>IF(IFERROR(VLOOKUP($A17,'venda-fornecedor-12-meses-7'!$1:$1048576,5 + (COLUMN(L14)-1)*2,FALSE),"")=0,"",IFERROR(VLOOKUP($A17,'venda-fornecedor-12-meses-7'!$1:$1048576,5 + (COLUMN(L14)-1)*2,FALSE),""))</f>
        <v/>
      </c>
      <c r="GT17" s="12">
        <f>IF(COUNT(GH17:GS17)=0,"",SUM(GH17:GS17))</f>
        <v/>
      </c>
    </row>
    <row r="18">
      <c r="A18" s="85" t="n">
        <v>49</v>
      </c>
      <c r="B18" s="85">
        <f>VLOOKUP(A18,'FORNECEDORES X COMPRADOR'!$A:$D,4,0)</f>
        <v/>
      </c>
      <c r="C18" s="85">
        <f>VLOOKUP(A18,'FORNECEDORES X COMPRADOR'!$A:$E,5,0)</f>
        <v/>
      </c>
      <c r="D18" s="40">
        <f>IFERROR(AVERAGEIF('ANALISE PRODUTO'!F:F,A18,'ANALISE PRODUTO'!BE:BE),"")</f>
        <v/>
      </c>
      <c r="E18" s="40">
        <f>IFERROR(AVERAGEIF('ANALISE PRODUTO'!F:F,A18,'ANALISE PRODUTO'!BF:BF),"")</f>
        <v/>
      </c>
      <c r="F18" s="47">
        <f t="array" ref="F18">IFERROR(
  IF(
    SUMPRODUCT(
      IFERROR(--('ANALISE PRODUTO'!$F$3:$F$10000=A18),0) *
      IFERROR(--'ANALISE PRODUTO'!$AJ$3:$AJ$10000,0)
    )=0,
    "",
    SUMPRODUCT(
      IFERROR(--('ANALISE PRODUTO'!$F$3:$F$10000=A18),0) *
      IFERROR(--'ANALISE PRODUTO'!$AN$3:$AN$10000,0)
    ) /
    SUMPRODUCT(
      IFERROR(--('ANALISE PRODUTO'!$F$3:$F$10000=A18),0) *
      IFERROR(--'ANALISE PRODUTO'!$AJ$3:$AJ$10000,0)
    )
  ),
  ""
)</f>
        <v/>
      </c>
      <c r="G18" s="47">
        <f t="array" ref="G18">IFERROR(
  IF(
    SUMPRODUCT(
      IFERROR(--('ANALISE PRODUTO'!$F$3:$F$10000=A18),0) *
      IFERROR(--'ANALISE PRODUTO'!$AJ$3:$AJ$10000,0)
    )=0,
    "",
    SUMPRODUCT(
      IFERROR(--('ANALISE PRODUTO'!$F$3:$F$10000=A18),0) *
      IFERROR(--'ANALISE PRODUTO'!$AO$3:$AO$10000,0)
    ) /
    SUMPRODUCT(
      IFERROR(--('ANALISE PRODUTO'!$F$3:$F$10000=A18),0) *
      IFERROR(--'ANALISE PRODUTO'!$AJ$3:$AJ$10000,0)
    )
  ),
  ""
)</f>
        <v/>
      </c>
      <c r="H18" s="86" t="n">
        <v>60</v>
      </c>
      <c r="I18" s="86" t="n">
        <v>90</v>
      </c>
      <c r="J18" s="87">
        <f>SUMIF('ANALISE PRODUTO'!F:F, A18, 'ANALISE PRODUTO'!AP:AP)</f>
        <v/>
      </c>
      <c r="K18" s="88">
        <f>SUMIF('ANALISE PRODUTO'!F:F, A18, 'ANALISE PRODUTO'!AN:AN)</f>
        <v/>
      </c>
      <c r="L18" s="40">
        <f>SUMIF('ANALISE PRODUTO'!F:F, A18, 'ANALISE PRODUTO'!BB:BB)</f>
        <v/>
      </c>
      <c r="M18" s="40">
        <f>SUMIF('ANALISE PRODUTO'!F:F, A18, 'ANALISE PRODUTO'!BC:BC)</f>
        <v/>
      </c>
      <c r="N18" s="40">
        <f>SUMIF('ANALISE PRODUTO'!F:F, A18, 'ANALISE PRODUTO'!BD:BD)</f>
        <v/>
      </c>
      <c r="O18" s="40">
        <f>SUMIF('ANALISE PRODUTO'!F:F, A18, 'ANALISE PRODUTO'!BA:BA)</f>
        <v/>
      </c>
      <c r="P18" s="40">
        <f>IF(J18=0, 0, IF(O18/J18=0, 0, O18/J18))</f>
        <v/>
      </c>
      <c r="Q18" s="40">
        <f>IF(J18=0, 0, IF(L18/J18=0, 0, L18/J18))</f>
        <v/>
      </c>
      <c r="R18" s="89">
        <f>SUMIF('ANALISE PRODUTO'!F:F, A18, 'ANALISE PRODUTO'!BJ:BJ)</f>
        <v/>
      </c>
      <c r="S18" s="89">
        <f>SUMIF('ANALISE PRODUTO'!F:F, A18, 'ANALISE PRODUTO'!BK:BK)</f>
        <v/>
      </c>
      <c r="T18" s="89">
        <f>SUMIF('ANALISE PRODUTO'!F:F, A18, 'ANALISE PRODUTO'!BL:BL)</f>
        <v/>
      </c>
      <c r="U18" s="89">
        <f>SUMIFS('ANALISE PRODUTO'!BI:BI, 'ANALISE PRODUTO'!F:F, A18)</f>
        <v/>
      </c>
      <c r="V18" s="89">
        <f>IF(C18="DESCONTINUADO", 0, IF(J18=0, 0, IF(U18/J18=0, 0, U18/J18)))</f>
        <v/>
      </c>
      <c r="W18" s="89">
        <f>IF(OR(C18="DESCONTINUADO", J18=0), 0, IFERROR((S18+T18)/J18, 0))</f>
        <v/>
      </c>
      <c r="X18" s="59">
        <f>COUNTIF('ANALISE PRODUTO'!F:F, A18)</f>
        <v/>
      </c>
      <c r="Y18" s="60">
        <f>COUNTIFS('ANALISE PRODUTO'!F:F, A18, 'ANALISE PRODUTO'!S:S, "S")</f>
        <v/>
      </c>
      <c r="Z18" s="61">
        <f>X18-Y18</f>
        <v/>
      </c>
      <c r="AA18" s="88">
        <f>IFERROR(IF(COUNTIF('contas-pagas-fornecedor-7'!$C:$C,B18)&gt;1,
   AVERAGEIF('contas-pagas-fornecedor-7'!$C:$C,B18,'contas-pagas-fornecedor-7'!$I:$I),
   VLOOKUP(B18,'contas-pagas-fornecedor-7'!$C:$Q,7,FALSE)), "")</f>
        <v/>
      </c>
      <c r="AB18" s="88">
        <f t="array" ref="AB18">IFERROR(
  INDEX('fornecedor-venda-por-filial-ger'!J:J,
    MATCH(1,
      ('fornecedor-venda-por-filial-ger'!A:A=A18) *
      ('fornecedor-venda-por-filial-ger'!B:B=$B$1),
    0)
  ),
"")</f>
        <v/>
      </c>
      <c r="AC18" s="90">
        <f t="array" ref="AC18">IFERROR(
  INDEX('fornecedor-venda-por-filial-ger'!O:O,
    MATCH(1,
      ('fornecedor-venda-por-filial-ger'!A:A=A18) *
      ('fornecedor-venda-por-filial-ger'!B:B=$B$1),
    0)
  ),
"")</f>
        <v/>
      </c>
      <c r="AD18" s="90">
        <f>IFERROR(VLOOKUP(A18,'venda-fornecedor-12-meses-7'!A:AC,3,0),"")</f>
        <v/>
      </c>
      <c r="AE18" s="87">
        <f t="array" ref="AE18">IFERROR(
  INDEX('fornecedor-venda-por-filial-ger'!N:N,
    MATCH(1,
      ('fornecedor-venda-por-filial-ger'!A:A=A18) *
      ('fornecedor-venda-por-filial-ger'!B:B=$B$1),
    0)
  ),
"")</f>
        <v/>
      </c>
      <c r="AF18" s="87">
        <f>IF(J18&lt;=0,"100,00%",IFERROR(AD18/AE18,1))</f>
        <v/>
      </c>
      <c r="AG18" s="64">
        <f t="array" ref="AG18">IFERROR(
  INDEX('fornecedor-venda-por-filial-ger'!L:L,
    MATCH(1,
      ('fornecedor-venda-por-filial-ger'!A:A=A18)*
      ('fornecedor-venda-por-filial-ger'!B:B=$B$1),
    0)
  )/100,
"")</f>
        <v/>
      </c>
      <c r="AH18" s="64">
        <f t="array" ref="AH18">IFERROR(
  INDEX('fornecedor-venda-por-filial-ger'!S:S,
    MATCH(1,
      ('fornecedor-venda-por-filial-ger'!A:A=A18) *
      ('fornecedor-venda-por-filial-ger'!B:B=$B$1),
    0)
  )/100,
"")</f>
        <v/>
      </c>
      <c r="AI18" s="64">
        <f>IFERROR(IF(OR(AH18="",AG18=""),"",IF(J18=0,0,AH18-AG18)),"")</f>
        <v/>
      </c>
      <c r="AJ18" s="91">
        <f t="array" ref="AJ18">IF(MAX(IF('ANALISE PRODUTO'!F:F=A18,'ANALISE PRODUTO'!AD:AD))=0,"SEM ENTRADA",MAX(IF('ANALISE PRODUTO'!F:F=A18,'ANALISE PRODUTO'!AD:AD)))</f>
        <v/>
      </c>
      <c r="AK18" s="39" t="n"/>
      <c r="AL18" s="92">
        <f>IF(IFERROR(VLOOKUP($A18,'VENDA 2023'!$1:$1048576,3 + (COLUMN(A15)-1)*2,FALSE),"")=0,"",IFERROR(VLOOKUP($A18,'VENDA 2023'!$1:$1048576,3 + (COLUMN(A15)-1)*2,FALSE),""))</f>
        <v/>
      </c>
      <c r="AM18" s="92">
        <f>IF(IFERROR(VLOOKUP($A18,'VENDA 2023'!$1:$1048576,3 + (COLUMN(B15)-1)*2,FALSE),"")=0,"",IFERROR(VLOOKUP($A18,'VENDA 2023'!$1:$1048576,3 + (COLUMN(B15)-1)*2,FALSE),""))</f>
        <v/>
      </c>
      <c r="AN18" s="92">
        <f>IF(IFERROR(VLOOKUP($A18,'VENDA 2023'!$1:$1048576,3 + (COLUMN(C15)-1)*2,FALSE),"")=0,"",IFERROR(VLOOKUP($A18,'VENDA 2023'!$1:$1048576,3 + (COLUMN(C15)-1)*2,FALSE),""))</f>
        <v/>
      </c>
      <c r="AO18" s="92">
        <f>IF(IFERROR(VLOOKUP($A18,'VENDA 2023'!$1:$1048576,3 + (COLUMN(D15)-1)*2,FALSE),"")=0,"",IFERROR(VLOOKUP($A18,'VENDA 2023'!$1:$1048576,3 + (COLUMN(D15)-1)*2,FALSE),""))</f>
        <v/>
      </c>
      <c r="AP18" s="92">
        <f>IF(IFERROR(VLOOKUP($A18,'VENDA 2023'!$1:$1048576,3 + (COLUMN(E15)-1)*2,FALSE),"")=0,"",IFERROR(VLOOKUP($A18,'VENDA 2023'!$1:$1048576,3 + (COLUMN(E15)-1)*2,FALSE),""))</f>
        <v/>
      </c>
      <c r="AQ18" s="92">
        <f>IF(IFERROR(VLOOKUP($A18,'VENDA 2023'!$1:$1048576,3 + (COLUMN(F15)-1)*2,FALSE),"")=0,"",IFERROR(VLOOKUP($A18,'VENDA 2023'!$1:$1048576,3 + (COLUMN(F15)-1)*2,FALSE),""))</f>
        <v/>
      </c>
      <c r="AR18" s="92">
        <f>IF(IFERROR(VLOOKUP($A18,'VENDA 2023'!$1:$1048576,3 + (COLUMN(G15)-1)*2,FALSE),"")=0,"",IFERROR(VLOOKUP($A18,'VENDA 2023'!$1:$1048576,3 + (COLUMN(G15)-1)*2,FALSE),""))</f>
        <v/>
      </c>
      <c r="AS18" s="92">
        <f>IF(IFERROR(VLOOKUP($A18,'VENDA 2023'!$1:$1048576,3 + (COLUMN(H15)-1)*2,FALSE),"")=0,"",IFERROR(VLOOKUP($A18,'VENDA 2023'!$1:$1048576,3 + (COLUMN(H15)-1)*2,FALSE),""))</f>
        <v/>
      </c>
      <c r="AT18" s="92">
        <f>IF(IFERROR(VLOOKUP($A18,'VENDA 2023'!$1:$1048576,3 + (COLUMN(I15)-1)*2,FALSE),"")=0,"",IFERROR(VLOOKUP($A18,'VENDA 2023'!$1:$1048576,3 + (COLUMN(I15)-1)*2,FALSE),""))</f>
        <v/>
      </c>
      <c r="AU18" s="92">
        <f>IF(IFERROR(VLOOKUP($A18,'VENDA 2023'!$1:$1048576,3 + (COLUMN(J15)-1)*2,FALSE),"")=0,"",IFERROR(VLOOKUP($A18,'VENDA 2023'!$1:$1048576,3 + (COLUMN(J15)-1)*2,FALSE),""))</f>
        <v/>
      </c>
      <c r="AV18" s="92">
        <f>IF(IFERROR(VLOOKUP($A18,'VENDA 2023'!$1:$1048576,3 + (COLUMN(K15)-1)*2,FALSE),"")=0,"",IFERROR(VLOOKUP($A18,'VENDA 2023'!$1:$1048576,3 + (COLUMN(K15)-1)*2,FALSE),""))</f>
        <v/>
      </c>
      <c r="AW18" s="92">
        <f>IF(IFERROR(VLOOKUP($A18,'VENDA 2023'!$1:$1048576,3 + (COLUMN(L15)-1)*2,FALSE),"")=0,"",IFERROR(VLOOKUP($A18,'VENDA 2023'!$1:$1048576,3 + (COLUMN(L15)-1)*2,FALSE),""))</f>
        <v/>
      </c>
      <c r="AX18" s="93">
        <f>IF(COUNT(AL18:AW18)=0,"",SUM(AL18:AW18))</f>
        <v/>
      </c>
      <c r="AY18" s="92">
        <f>IF(IFERROR(VLOOKUP($A18,'VENDA 2024'!$1:$1048576,3 + (COLUMN(A15)-1)*2,FALSE),"")=0,"",IFERROR(VLOOKUP($A18,'VENDA 2024'!$1:$1048576,3 + (COLUMN(A15)-1)*2,FALSE),""))</f>
        <v/>
      </c>
      <c r="AZ18" s="92">
        <f>IF(IFERROR(VLOOKUP($A18,'VENDA 2024'!$1:$1048576,3 + (COLUMN(B15)-1)*2,FALSE),"")=0,"",IFERROR(VLOOKUP($A18,'VENDA 2024'!$1:$1048576,3 + (COLUMN(B15)-1)*2,FALSE),""))</f>
        <v/>
      </c>
      <c r="BA18" s="92">
        <f>IF(IFERROR(VLOOKUP($A18,'VENDA 2024'!$1:$1048576,3 + (COLUMN(C15)-1)*2,FALSE),"")=0,"",IFERROR(VLOOKUP($A18,'VENDA 2024'!$1:$1048576,3 + (COLUMN(C15)-1)*2,FALSE),""))</f>
        <v/>
      </c>
      <c r="BB18" s="92">
        <f>IF(IFERROR(VLOOKUP($A18,'VENDA 2024'!$1:$1048576,3 + (COLUMN(D15)-1)*2,FALSE),"")=0,"",IFERROR(VLOOKUP($A18,'VENDA 2024'!$1:$1048576,3 + (COLUMN(D15)-1)*2,FALSE),""))</f>
        <v/>
      </c>
      <c r="BC18" s="92">
        <f>IF(IFERROR(VLOOKUP($A18,'VENDA 2024'!$1:$1048576,3 + (COLUMN(E15)-1)*2,FALSE),"")=0,"",IFERROR(VLOOKUP($A18,'VENDA 2024'!$1:$1048576,3 + (COLUMN(E15)-1)*2,FALSE),""))</f>
        <v/>
      </c>
      <c r="BD18" s="92">
        <f>IF(IFERROR(VLOOKUP($A18,'VENDA 2024'!$1:$1048576,3 + (COLUMN(F15)-1)*2,FALSE),"")=0,"",IFERROR(VLOOKUP($A18,'VENDA 2024'!$1:$1048576,3 + (COLUMN(F15)-1)*2,FALSE),""))</f>
        <v/>
      </c>
      <c r="BE18" s="92">
        <f>IF(IFERROR(VLOOKUP($A18,'VENDA 2024'!$1:$1048576,3 + (COLUMN(G15)-1)*2,FALSE),"")=0,"",IFERROR(VLOOKUP($A18,'VENDA 2024'!$1:$1048576,3 + (COLUMN(G15)-1)*2,FALSE),""))</f>
        <v/>
      </c>
      <c r="BF18" s="92">
        <f>IF(IFERROR(VLOOKUP($A18,'VENDA 2024'!$1:$1048576,3 + (COLUMN(H15)-1)*2,FALSE),"")=0,"",IFERROR(VLOOKUP($A18,'VENDA 2024'!$1:$1048576,3 + (COLUMN(H15)-1)*2,FALSE),""))</f>
        <v/>
      </c>
      <c r="BG18" s="92">
        <f>IF(IFERROR(VLOOKUP($A18,'VENDA 2024'!$1:$1048576,3 + (COLUMN(I15)-1)*2,FALSE),"")=0,"",IFERROR(VLOOKUP($A18,'VENDA 2024'!$1:$1048576,3 + (COLUMN(I15)-1)*2,FALSE),""))</f>
        <v/>
      </c>
      <c r="BH18" s="92">
        <f>IF(IFERROR(VLOOKUP($A18,'VENDA 2024'!$1:$1048576,3 + (COLUMN(J15)-1)*2,FALSE),"")=0,"",IFERROR(VLOOKUP($A18,'VENDA 2024'!$1:$1048576,3 + (COLUMN(J15)-1)*2,FALSE),""))</f>
        <v/>
      </c>
      <c r="BI18" s="92">
        <f>IF(IFERROR(VLOOKUP($A18,'VENDA 2024'!$1:$1048576,3 + (COLUMN(K15)-1)*2,FALSE),"")=0,"",IFERROR(VLOOKUP($A18,'VENDA 2024'!$1:$1048576,3 + (COLUMN(K15)-1)*2,FALSE),""))</f>
        <v/>
      </c>
      <c r="BJ18" s="92">
        <f>IF(IFERROR(VLOOKUP($A18,'VENDA 2024'!$1:$1048576,3 + (COLUMN(L15)-1)*2,FALSE),"")=0,"",IFERROR(VLOOKUP($A18,'VENDA 2024'!$1:$1048576,3 + (COLUMN(L15)-1)*2,FALSE),""))</f>
        <v/>
      </c>
      <c r="BK18" s="93">
        <f>IF(COUNT(AY18:BJ18)=0,"",SUM(AY18:BJ18))</f>
        <v/>
      </c>
      <c r="BL18" s="92">
        <f>IF(IFERROR(VLOOKUP($A18,'VENDA 2025'!$1:$1048576,3 + (COLUMN(A15)-1)*2,FALSE),"")=0,"",IFERROR(VLOOKUP($A18,'VENDA 2025'!$1:$1048576,3 + (COLUMN(A15)-1)*2,FALSE),""))</f>
        <v/>
      </c>
      <c r="BM18" s="92">
        <f>IF(IFERROR(VLOOKUP($A18,'VENDA 2025'!$1:$1048576,3 + (COLUMN(B15)-1)*2,FALSE),"")=0,"",IFERROR(VLOOKUP($A18,'VENDA 2025'!$1:$1048576,3 + (COLUMN(B15)-1)*2,FALSE),""))</f>
        <v/>
      </c>
      <c r="BN18" s="92">
        <f>IF(IFERROR(VLOOKUP($A18,'VENDA 2025'!$1:$1048576,3 + (COLUMN(C15)-1)*2,FALSE),"")=0,"",IFERROR(VLOOKUP($A18,'VENDA 2025'!$1:$1048576,3 + (COLUMN(C15)-1)*2,FALSE),""))</f>
        <v/>
      </c>
      <c r="BO18" s="92">
        <f>IF(IFERROR(VLOOKUP($A18,'VENDA 2025'!$1:$1048576,3 + (COLUMN(D15)-1)*2,FALSE),"")=0,"",IFERROR(VLOOKUP($A18,'VENDA 2025'!$1:$1048576,3 + (COLUMN(D15)-1)*2,FALSE),""))</f>
        <v/>
      </c>
      <c r="BP18" s="92">
        <f>IF(IFERROR(VLOOKUP($A18,'VENDA 2025'!$1:$1048576,3 + (COLUMN(E15)-1)*2,FALSE),"")=0,"",IFERROR(VLOOKUP($A18,'VENDA 2025'!$1:$1048576,3 + (COLUMN(E15)-1)*2,FALSE),""))</f>
        <v/>
      </c>
      <c r="BQ18" s="92">
        <f>IF(IFERROR(VLOOKUP($A18,'VENDA 2025'!$1:$1048576,3 + (COLUMN(F15)-1)*2,FALSE),"")=0,"",IFERROR(VLOOKUP($A18,'VENDA 2025'!$1:$1048576,3 + (COLUMN(F15)-1)*2,FALSE),""))</f>
        <v/>
      </c>
      <c r="BR18" s="92">
        <f>IF(IFERROR(VLOOKUP($A18,'VENDA 2025'!$1:$1048576,3 + (COLUMN(G15)-1)*2,FALSE),"")=0,"",IFERROR(VLOOKUP($A18,'VENDA 2025'!$1:$1048576,3 + (COLUMN(G15)-1)*2,FALSE),""))</f>
        <v/>
      </c>
      <c r="BS18" s="92">
        <f>IF(IFERROR(VLOOKUP($A18,'VENDA 2025'!$1:$1048576,3 + (COLUMN(H15)-1)*2,FALSE),"")=0,"",IFERROR(VLOOKUP($A18,'VENDA 2025'!$1:$1048576,3 + (COLUMN(H15)-1)*2,FALSE),""))</f>
        <v/>
      </c>
      <c r="BT18" s="92">
        <f>IF(IFERROR(VLOOKUP($A18,'VENDA 2025'!$1:$1048576,3 + (COLUMN(I15)-1)*2,FALSE),"")=0,"",IFERROR(VLOOKUP($A18,'VENDA 2025'!$1:$1048576,3 + (COLUMN(I15)-1)*2,FALSE),""))</f>
        <v/>
      </c>
      <c r="BU18" s="92">
        <f>IF(IFERROR(VLOOKUP($A18,'VENDA 2025'!$1:$1048576,3 + (COLUMN(J15)-1)*2,FALSE),"")=0,"",IFERROR(VLOOKUP($A18,'VENDA 2025'!$1:$1048576,3 + (COLUMN(J15)-1)*2,FALSE),""))</f>
        <v/>
      </c>
      <c r="BV18" s="92">
        <f>IF(IFERROR(VLOOKUP($A18,'VENDA 2025'!$1:$1048576,3 + (COLUMN(K15)-1)*2,FALSE),"")=0,"",IFERROR(VLOOKUP($A18,'VENDA 2025'!$1:$1048576,3 + (COLUMN(K15)-1)*2,FALSE),""))</f>
        <v/>
      </c>
      <c r="BW18" s="92">
        <f>IF(IFERROR(VLOOKUP($A18,'VENDA 2025'!$1:$1048576,3 + (COLUMN(L15)-1)*2,FALSE),"")=0,"",IFERROR(VLOOKUP($A18,'VENDA 2025'!$1:$1048576,3 + (COLUMN(L15)-1)*2,FALSE),""))</f>
        <v/>
      </c>
      <c r="BX18" s="93">
        <f>IF(COUNT(BL18:BW18)=0,"",SUM(BL18:BW18))</f>
        <v/>
      </c>
      <c r="BY18" s="92">
        <f>IF(IFERROR(VLOOKUP($A18,'venda-fornecedor-12-meses-7'!$1:$1048576,4 + (COLUMN(A15)-1)*2,FALSE),"")=0,"",IFERROR(VLOOKUP($A18,'venda-fornecedor-12-meses-7'!$1:$1048576,4 + (COLUMN(A15)-1)*2,FALSE),""))</f>
        <v/>
      </c>
      <c r="BZ18" s="92">
        <f>IF(IFERROR(VLOOKUP($A18,'venda-fornecedor-12-meses-7'!$1:$1048576,4 + (COLUMN(B15)-1)*2,FALSE),"")=0,"",IFERROR(VLOOKUP($A18,'venda-fornecedor-12-meses-7'!$1:$1048576,4 + (COLUMN(B15)-1)*2,FALSE),""))</f>
        <v/>
      </c>
      <c r="CA18" s="92">
        <f>IF(IFERROR(VLOOKUP($A18,'venda-fornecedor-12-meses-7'!$1:$1048576,4 + (COLUMN(C15)-1)*2,FALSE),"")=0,"",IFERROR(VLOOKUP($A18,'venda-fornecedor-12-meses-7'!$1:$1048576,4 + (COLUMN(C15)-1)*2,FALSE),""))</f>
        <v/>
      </c>
      <c r="CB18" s="92">
        <f>IF(IFERROR(VLOOKUP($A18,'venda-fornecedor-12-meses-7'!$1:$1048576,4 + (COLUMN(D15)-1)*2,FALSE),"")=0,"",IFERROR(VLOOKUP($A18,'venda-fornecedor-12-meses-7'!$1:$1048576,4 + (COLUMN(D15)-1)*2,FALSE),""))</f>
        <v/>
      </c>
      <c r="CC18" s="92">
        <f>IF(IFERROR(VLOOKUP($A18,'venda-fornecedor-12-meses-7'!$1:$1048576,4 + (COLUMN(E15)-1)*2,FALSE),"")=0,"",IFERROR(VLOOKUP($A18,'venda-fornecedor-12-meses-7'!$1:$1048576,4 + (COLUMN(E15)-1)*2,FALSE),""))</f>
        <v/>
      </c>
      <c r="CD18" s="92">
        <f>IF(IFERROR(VLOOKUP($A18,'venda-fornecedor-12-meses-7'!$1:$1048576,4 + (COLUMN(F15)-1)*2,FALSE),"")=0,"",IFERROR(VLOOKUP($A18,'venda-fornecedor-12-meses-7'!$1:$1048576,4 + (COLUMN(F15)-1)*2,FALSE),""))</f>
        <v/>
      </c>
      <c r="CE18" s="92">
        <f>IF(IFERROR(VLOOKUP($A18,'venda-fornecedor-12-meses-7'!$1:$1048576,4 + (COLUMN(G15)-1)*2,FALSE),"")=0,"",IFERROR(VLOOKUP($A18,'venda-fornecedor-12-meses-7'!$1:$1048576,4 + (COLUMN(G15)-1)*2,FALSE),""))</f>
        <v/>
      </c>
      <c r="CF18" s="92">
        <f>IF(IFERROR(VLOOKUP($A18,'venda-fornecedor-12-meses-7'!$1:$1048576,4 + (COLUMN(H15)-1)*2,FALSE),"")=0,"",IFERROR(VLOOKUP($A18,'venda-fornecedor-12-meses-7'!$1:$1048576,4 + (COLUMN(H15)-1)*2,FALSE),""))</f>
        <v/>
      </c>
      <c r="CG18" s="92">
        <f>IF(IFERROR(VLOOKUP($A18,'venda-fornecedor-12-meses-7'!$1:$1048576,4 + (COLUMN(I15)-1)*2,FALSE),"")=0,"",IFERROR(VLOOKUP($A18,'venda-fornecedor-12-meses-7'!$1:$1048576,4 + (COLUMN(I15)-1)*2,FALSE),""))</f>
        <v/>
      </c>
      <c r="CH18" s="92">
        <f>IF(IFERROR(VLOOKUP($A18,'venda-fornecedor-12-meses-7'!$1:$1048576,4 + (COLUMN(J15)-1)*2,FALSE),"")=0,"",IFERROR(VLOOKUP($A18,'venda-fornecedor-12-meses-7'!$1:$1048576,4 + (COLUMN(J15)-1)*2,FALSE),""))</f>
        <v/>
      </c>
      <c r="CI18" s="92">
        <f>IF(IFERROR(VLOOKUP($A18,'venda-fornecedor-12-meses-7'!$1:$1048576,4 + (COLUMN(K15)-1)*2,FALSE),"")=0,"",IFERROR(VLOOKUP($A18,'venda-fornecedor-12-meses-7'!$1:$1048576,4 + (COLUMN(K15)-1)*2,FALSE),""))</f>
        <v/>
      </c>
      <c r="CJ18" s="92">
        <f>IF(IFERROR(VLOOKUP($A18,'venda-fornecedor-12-meses-7'!$1:$1048576,4 + (COLUMN(L15)-1)*2,FALSE),"")=0,"",IFERROR(VLOOKUP($A18,'venda-fornecedor-12-meses-7'!$1:$1048576,4 + (COLUMN(L15)-1)*2,FALSE),""))</f>
        <v/>
      </c>
      <c r="CK18" s="93">
        <f>IF(COUNT(BY18:CJ18)=0,"",SUM(BY18:CJ18))</f>
        <v/>
      </c>
      <c r="CL18" s="93">
        <f>IF(COUNT(BY18:CJ18)=0,"",AVERAGE(BY18:CJ18))</f>
        <v/>
      </c>
      <c r="CM18" s="1" t="n"/>
      <c r="CN18" s="94">
        <f>IF(IFERROR(VLOOKUP($A18,'ENTRADA 2023'!$1:$1048576,3 + (COLUMN(A15)-1)*1,FALSE),"")=0,"",IFERROR(VLOOKUP($A18,'ENTRADA 2023'!$1:$1048576,3 + (COLUMN(A15)-1)*1,FALSE),""))</f>
        <v/>
      </c>
      <c r="CO18" s="94">
        <f>IF(IFERROR(VLOOKUP($A18,'ENTRADA 2023'!$1:$1048576,3 + (COLUMN(B15)-1)*1,FALSE),"")=0,"",IFERROR(VLOOKUP($A18,'ENTRADA 2023'!$1:$1048576,3 + (COLUMN(B15)-1)*1,FALSE),""))</f>
        <v/>
      </c>
      <c r="CP18" s="94">
        <f>IF(IFERROR(VLOOKUP($A18,'ENTRADA 2023'!$1:$1048576,3 + (COLUMN(C15)-1)*1,FALSE),"")=0,"",IFERROR(VLOOKUP($A18,'ENTRADA 2023'!$1:$1048576,3 + (COLUMN(C15)-1)*1,FALSE),""))</f>
        <v/>
      </c>
      <c r="CQ18" s="94">
        <f>IF(IFERROR(VLOOKUP($A18,'ENTRADA 2023'!$1:$1048576,3 + (COLUMN(D15)-1)*1,FALSE),"")=0,"",IFERROR(VLOOKUP($A18,'ENTRADA 2023'!$1:$1048576,3 + (COLUMN(D15)-1)*1,FALSE),""))</f>
        <v/>
      </c>
      <c r="CR18" s="94">
        <f>IF(IFERROR(VLOOKUP($A18,'ENTRADA 2023'!$1:$1048576,3 + (COLUMN(E15)-1)*1,FALSE),"")=0,"",IFERROR(VLOOKUP($A18,'ENTRADA 2023'!$1:$1048576,3 + (COLUMN(E15)-1)*1,FALSE),""))</f>
        <v/>
      </c>
      <c r="CS18" s="94">
        <f>IF(IFERROR(VLOOKUP($A18,'ENTRADA 2023'!$1:$1048576,3 + (COLUMN(F15)-1)*1,FALSE),"")=0,"",IFERROR(VLOOKUP($A18,'ENTRADA 2023'!$1:$1048576,3 + (COLUMN(F15)-1)*1,FALSE),""))</f>
        <v/>
      </c>
      <c r="CT18" s="94">
        <f>IF(IFERROR(VLOOKUP($A18,'ENTRADA 2023'!$1:$1048576,3 + (COLUMN(G15)-1)*1,FALSE),"")=0,"",IFERROR(VLOOKUP($A18,'ENTRADA 2023'!$1:$1048576,3 + (COLUMN(G15)-1)*1,FALSE),""))</f>
        <v/>
      </c>
      <c r="CU18" s="94">
        <f>IF(IFERROR(VLOOKUP($A18,'ENTRADA 2023'!$1:$1048576,3 + (COLUMN(H15)-1)*1,FALSE),"")=0,"",IFERROR(VLOOKUP($A18,'ENTRADA 2023'!$1:$1048576,3 + (COLUMN(H15)-1)*1,FALSE),""))</f>
        <v/>
      </c>
      <c r="CV18" s="94">
        <f>IF(IFERROR(VLOOKUP($A18,'ENTRADA 2023'!$1:$1048576,3 + (COLUMN(I15)-1)*1,FALSE),"")=0,"",IFERROR(VLOOKUP($A18,'ENTRADA 2023'!$1:$1048576,3 + (COLUMN(I15)-1)*1,FALSE),""))</f>
        <v/>
      </c>
      <c r="CW18" s="94">
        <f>IF(IFERROR(VLOOKUP($A18,'ENTRADA 2023'!$1:$1048576,3 + (COLUMN(J15)-1)*1,FALSE),"")=0,"",IFERROR(VLOOKUP($A18,'ENTRADA 2023'!$1:$1048576,3 + (COLUMN(J15)-1)*1,FALSE),""))</f>
        <v/>
      </c>
      <c r="CX18" s="94">
        <f>IF(IFERROR(VLOOKUP($A18,'ENTRADA 2023'!$1:$1048576,3 + (COLUMN(K15)-1)*1,FALSE),"")=0,"",IFERROR(VLOOKUP($A18,'ENTRADA 2023'!$1:$1048576,3 + (COLUMN(K15)-1)*1,FALSE),""))</f>
        <v/>
      </c>
      <c r="CY18" s="94">
        <f>IF(IFERROR(VLOOKUP($A18,'ENTRADA 2023'!$1:$1048576,3 + (COLUMN(L15)-1)*1,FALSE),"")=0,"",IFERROR(VLOOKUP($A18,'ENTRADA 2023'!$1:$1048576,3 + (COLUMN(L15)-1)*1,FALSE),""))</f>
        <v/>
      </c>
      <c r="CZ18" s="95">
        <f>IF(COUNT(CN18:CY18)=0,"",SUM(CN18:CY18))</f>
        <v/>
      </c>
      <c r="DA18" s="94">
        <f>IF(IFERROR(VLOOKUP($A18,'ENTRADA 2024'!$1:$1048576,3 + (COLUMN(A15)-1)*1,FALSE),"")=0,"",IFERROR(VLOOKUP($A18,'ENTRADA 2024'!$1:$1048576,3 + (COLUMN(A15)-1)*1,FALSE),""))</f>
        <v/>
      </c>
      <c r="DB18" s="94">
        <f>IF(IFERROR(VLOOKUP($A18,'ENTRADA 2024'!$1:$1048576,3 + (COLUMN(B15)-1)*1,FALSE),"")=0,"",IFERROR(VLOOKUP($A18,'ENTRADA 2024'!$1:$1048576,3 + (COLUMN(B15)-1)*1,FALSE),""))</f>
        <v/>
      </c>
      <c r="DC18" s="94">
        <f>IF(IFERROR(VLOOKUP($A18,'ENTRADA 2024'!$1:$1048576,3 + (COLUMN(C15)-1)*1,FALSE),"")=0,"",IFERROR(VLOOKUP($A18,'ENTRADA 2024'!$1:$1048576,3 + (COLUMN(C15)-1)*1,FALSE),""))</f>
        <v/>
      </c>
      <c r="DD18" s="94">
        <f>IF(IFERROR(VLOOKUP($A18,'ENTRADA 2024'!$1:$1048576,3 + (COLUMN(D15)-1)*1,FALSE),"")=0,"",IFERROR(VLOOKUP($A18,'ENTRADA 2024'!$1:$1048576,3 + (COLUMN(D15)-1)*1,FALSE),""))</f>
        <v/>
      </c>
      <c r="DE18" s="94">
        <f>IF(IFERROR(VLOOKUP($A18,'ENTRADA 2024'!$1:$1048576,3 + (COLUMN(E15)-1)*1,FALSE),"")=0,"",IFERROR(VLOOKUP($A18,'ENTRADA 2024'!$1:$1048576,3 + (COLUMN(E15)-1)*1,FALSE),""))</f>
        <v/>
      </c>
      <c r="DF18" s="94">
        <f>IF(IFERROR(VLOOKUP($A18,'ENTRADA 2024'!$1:$1048576,3 + (COLUMN(F15)-1)*1,FALSE),"")=0,"",IFERROR(VLOOKUP($A18,'ENTRADA 2024'!$1:$1048576,3 + (COLUMN(F15)-1)*1,FALSE),""))</f>
        <v/>
      </c>
      <c r="DG18" s="94">
        <f>IF(IFERROR(VLOOKUP($A18,'ENTRADA 2024'!$1:$1048576,3 + (COLUMN(G15)-1)*1,FALSE),"")=0,"",IFERROR(VLOOKUP($A18,'ENTRADA 2024'!$1:$1048576,3 + (COLUMN(G15)-1)*1,FALSE),""))</f>
        <v/>
      </c>
      <c r="DH18" s="94">
        <f>IF(IFERROR(VLOOKUP($A18,'ENTRADA 2024'!$1:$1048576,3 + (COLUMN(H15)-1)*1,FALSE),"")=0,"",IFERROR(VLOOKUP($A18,'ENTRADA 2024'!$1:$1048576,3 + (COLUMN(H15)-1)*1,FALSE),""))</f>
        <v/>
      </c>
      <c r="DI18" s="94">
        <f>IF(IFERROR(VLOOKUP($A18,'ENTRADA 2024'!$1:$1048576,3 + (COLUMN(I15)-1)*1,FALSE),"")=0,"",IFERROR(VLOOKUP($A18,'ENTRADA 2024'!$1:$1048576,3 + (COLUMN(I15)-1)*1,FALSE),""))</f>
        <v/>
      </c>
      <c r="DJ18" s="94">
        <f>IF(IFERROR(VLOOKUP($A18,'ENTRADA 2024'!$1:$1048576,3 + (COLUMN(J15)-1)*1,FALSE),"")=0,"",IFERROR(VLOOKUP($A18,'ENTRADA 2024'!$1:$1048576,3 + (COLUMN(J15)-1)*1,FALSE),""))</f>
        <v/>
      </c>
      <c r="DK18" s="94">
        <f>IF(IFERROR(VLOOKUP($A18,'ENTRADA 2024'!$1:$1048576,3 + (COLUMN(K15)-1)*1,FALSE),"")=0,"",IFERROR(VLOOKUP($A18,'ENTRADA 2024'!$1:$1048576,3 + (COLUMN(K15)-1)*1,FALSE),""))</f>
        <v/>
      </c>
      <c r="DL18" s="94">
        <f>IF(IFERROR(VLOOKUP($A18,'ENTRADA 2024'!$1:$1048576,3 + (COLUMN(L15)-1)*1,FALSE),"")=0,"",IFERROR(VLOOKUP($A18,'ENTRADA 2024'!$1:$1048576,3 + (COLUMN(L15)-1)*1,FALSE),""))</f>
        <v/>
      </c>
      <c r="DM18" s="95">
        <f>IF(COUNT(DA18:DL18)=0,"",SUM(DA18:DL18))</f>
        <v/>
      </c>
      <c r="DN18" s="94">
        <f>IF(IFERROR(VLOOKUP($A18,'ENTRADA 2025'!$1:$1048576,3 + (COLUMN(A15)-1)*1,FALSE),"")=0,"",IFERROR(VLOOKUP($A18,'ENTRADA 2025'!$1:$1048576,3 + (COLUMN(A15)-1)*1,FALSE),""))</f>
        <v/>
      </c>
      <c r="DO18" s="94">
        <f>IF(IFERROR(VLOOKUP($A18,'ENTRADA 2025'!$1:$1048576,3 + (COLUMN(B15)-1)*1,FALSE),"")=0,"",IFERROR(VLOOKUP($A18,'ENTRADA 2025'!$1:$1048576,3 + (COLUMN(B15)-1)*1,FALSE),""))</f>
        <v/>
      </c>
      <c r="DP18" s="94">
        <f>IF(IFERROR(VLOOKUP($A18,'ENTRADA 2025'!$1:$1048576,3 + (COLUMN(C15)-1)*1,FALSE),"")=0,"",IFERROR(VLOOKUP($A18,'ENTRADA 2025'!$1:$1048576,3 + (COLUMN(C15)-1)*1,FALSE),""))</f>
        <v/>
      </c>
      <c r="DQ18" s="94">
        <f>IF(IFERROR(VLOOKUP($A18,'ENTRADA 2025'!$1:$1048576,3 + (COLUMN(D15)-1)*1,FALSE),"")=0,"",IFERROR(VLOOKUP($A18,'ENTRADA 2025'!$1:$1048576,3 + (COLUMN(D15)-1)*1,FALSE),""))</f>
        <v/>
      </c>
      <c r="DR18" s="94">
        <f>IF(IFERROR(VLOOKUP($A18,'ENTRADA 2025'!$1:$1048576,3 + (COLUMN(E15)-1)*1,FALSE),"")=0,"",IFERROR(VLOOKUP($A18,'ENTRADA 2025'!$1:$1048576,3 + (COLUMN(E15)-1)*1,FALSE),""))</f>
        <v/>
      </c>
      <c r="DS18" s="94">
        <f>IF(IFERROR(VLOOKUP($A18,'ENTRADA 2025'!$1:$1048576,3 + (COLUMN(F15)-1)*1,FALSE),"")=0,"",IFERROR(VLOOKUP($A18,'ENTRADA 2025'!$1:$1048576,3 + (COLUMN(F15)-1)*1,FALSE),""))</f>
        <v/>
      </c>
      <c r="DT18" s="94">
        <f>IF(IFERROR(VLOOKUP($A18,'ENTRADA 2025'!$1:$1048576,3 + (COLUMN(G15)-1)*1,FALSE),"")=0,"",IFERROR(VLOOKUP($A18,'ENTRADA 2025'!$1:$1048576,3 + (COLUMN(G15)-1)*1,FALSE),""))</f>
        <v/>
      </c>
      <c r="DU18" s="94">
        <f>IF(IFERROR(VLOOKUP($A18,'ENTRADA 2025'!$1:$1048576,3 + (COLUMN(H15)-1)*1,FALSE),"")=0,"",IFERROR(VLOOKUP($A18,'ENTRADA 2025'!$1:$1048576,3 + (COLUMN(H15)-1)*1,FALSE),""))</f>
        <v/>
      </c>
      <c r="DV18" s="94">
        <f>IF(IFERROR(VLOOKUP($A18,'ENTRADA 2025'!$1:$1048576,3 + (COLUMN(I15)-1)*1,FALSE),"")=0,"",IFERROR(VLOOKUP($A18,'ENTRADA 2025'!$1:$1048576,3 + (COLUMN(I15)-1)*1,FALSE),""))</f>
        <v/>
      </c>
      <c r="DW18" s="94">
        <f>IF(IFERROR(VLOOKUP($A18,'ENTRADA 2025'!$1:$1048576,3 + (COLUMN(J15)-1)*1,FALSE),"")=0,"",IFERROR(VLOOKUP($A18,'ENTRADA 2025'!$1:$1048576,3 + (COLUMN(J15)-1)*1,FALSE),""))</f>
        <v/>
      </c>
      <c r="DX18" s="94">
        <f>IF(IFERROR(VLOOKUP($A18,'ENTRADA 2025'!$1:$1048576,3 + (COLUMN(K15)-1)*1,FALSE),"")=0,"",IFERROR(VLOOKUP($A18,'ENTRADA 2025'!$1:$1048576,3 + (COLUMN(K15)-1)*1,FALSE),""))</f>
        <v/>
      </c>
      <c r="DY18" s="94">
        <f>IF(IFERROR(VLOOKUP($A18,'ENTRADA 2025'!$1:$1048576,3 + (COLUMN(L15)-1)*1,FALSE),"")=0,"",IFERROR(VLOOKUP($A18,'ENTRADA 2025'!$1:$1048576,3 + (COLUMN(L15)-1)*1,FALSE),""))</f>
        <v/>
      </c>
      <c r="DZ18" s="95">
        <f>IF(COUNT(DN18:DY18)=0,"",SUM(DN18:DY18))</f>
        <v/>
      </c>
      <c r="EA18" s="94">
        <f>IF(IFERROR(VLOOKUP($A18,'entrada-fornecedor-12-meses-7'!$1:$1048576,3 + (COLUMN(A15)-1)*1,FALSE),"")=0,"",IFERROR(VLOOKUP($A18,'entrada-fornecedor-12-meses-7'!$1:$1048576,3 + (COLUMN(A15)-1)*1,FALSE),""))</f>
        <v/>
      </c>
      <c r="EB18" s="94">
        <f>IF(IFERROR(VLOOKUP($A18,'entrada-fornecedor-12-meses-7'!$1:$1048576,3 + (COLUMN(B15)-1)*1,FALSE),"")=0,"",IFERROR(VLOOKUP($A18,'entrada-fornecedor-12-meses-7'!$1:$1048576,3 + (COLUMN(B15)-1)*1,FALSE),""))</f>
        <v/>
      </c>
      <c r="EC18" s="94">
        <f>IF(IFERROR(VLOOKUP($A18,'entrada-fornecedor-12-meses-7'!$1:$1048576,3 + (COLUMN(C15)-1)*1,FALSE),"")=0,"",IFERROR(VLOOKUP($A18,'entrada-fornecedor-12-meses-7'!$1:$1048576,3 + (COLUMN(C15)-1)*1,FALSE),""))</f>
        <v/>
      </c>
      <c r="ED18" s="94">
        <f>IF(IFERROR(VLOOKUP($A18,'entrada-fornecedor-12-meses-7'!$1:$1048576,3 + (COLUMN(D15)-1)*1,FALSE),"")=0,"",IFERROR(VLOOKUP($A18,'entrada-fornecedor-12-meses-7'!$1:$1048576,3 + (COLUMN(D15)-1)*1,FALSE),""))</f>
        <v/>
      </c>
      <c r="EE18" s="94">
        <f>IF(IFERROR(VLOOKUP($A18,'entrada-fornecedor-12-meses-7'!$1:$1048576,3 + (COLUMN(E15)-1)*1,FALSE),"")=0,"",IFERROR(VLOOKUP($A18,'entrada-fornecedor-12-meses-7'!$1:$1048576,3 + (COLUMN(E15)-1)*1,FALSE),""))</f>
        <v/>
      </c>
      <c r="EF18" s="94">
        <f>IF(IFERROR(VLOOKUP($A18,'entrada-fornecedor-12-meses-7'!$1:$1048576,3 + (COLUMN(F15)-1)*1,FALSE),"")=0,"",IFERROR(VLOOKUP($A18,'entrada-fornecedor-12-meses-7'!$1:$1048576,3 + (COLUMN(F15)-1)*1,FALSE),""))</f>
        <v/>
      </c>
      <c r="EG18" s="94">
        <f>IF(IFERROR(VLOOKUP($A18,'entrada-fornecedor-12-meses-7'!$1:$1048576,3 + (COLUMN(G15)-1)*1,FALSE),"")=0,"",IFERROR(VLOOKUP($A18,'entrada-fornecedor-12-meses-7'!$1:$1048576,3 + (COLUMN(G15)-1)*1,FALSE),""))</f>
        <v/>
      </c>
      <c r="EH18" s="94">
        <f>IF(IFERROR(VLOOKUP($A18,'entrada-fornecedor-12-meses-7'!$1:$1048576,3 + (COLUMN(H15)-1)*1,FALSE),"")=0,"",IFERROR(VLOOKUP($A18,'entrada-fornecedor-12-meses-7'!$1:$1048576,3 + (COLUMN(H15)-1)*1,FALSE),""))</f>
        <v/>
      </c>
      <c r="EI18" s="94">
        <f>IF(IFERROR(VLOOKUP($A18,'entrada-fornecedor-12-meses-7'!$1:$1048576,3 + (COLUMN(I15)-1)*1,FALSE),"")=0,"",IFERROR(VLOOKUP($A18,'entrada-fornecedor-12-meses-7'!$1:$1048576,3 + (COLUMN(I15)-1)*1,FALSE),""))</f>
        <v/>
      </c>
      <c r="EJ18" s="94">
        <f>IF(IFERROR(VLOOKUP($A18,'entrada-fornecedor-12-meses-7'!$1:$1048576,3 + (COLUMN(J15)-1)*1,FALSE),"")=0,"",IFERROR(VLOOKUP($A18,'entrada-fornecedor-12-meses-7'!$1:$1048576,3 + (COLUMN(J15)-1)*1,FALSE),""))</f>
        <v/>
      </c>
      <c r="EK18" s="94">
        <f>IF(IFERROR(VLOOKUP($A18,'entrada-fornecedor-12-meses-7'!$1:$1048576,3 + (COLUMN(K15)-1)*1,FALSE),"")=0,"",IFERROR(VLOOKUP($A18,'entrada-fornecedor-12-meses-7'!$1:$1048576,3 + (COLUMN(K15)-1)*1,FALSE),""))</f>
        <v/>
      </c>
      <c r="EL18" s="94">
        <f>IF(IFERROR(VLOOKUP($A18,'entrada-fornecedor-12-meses-7'!$1:$1048576,3 + (COLUMN(L15)-1)*1,FALSE),"")=0,"",IFERROR(VLOOKUP($A18,'entrada-fornecedor-12-meses-7'!$1:$1048576,3 + (COLUMN(L15)-1)*1,FALSE),""))</f>
        <v/>
      </c>
      <c r="EM18" s="95">
        <f>IF(COUNT(EA18:EL18)=0,"",SUM(EA18:EL18))</f>
        <v/>
      </c>
      <c r="EN18" s="1" t="n"/>
      <c r="EO18" s="96">
        <f>IFERROR(AVERAGEIF('lead-time-compras-7'!B:B,A18,'lead-time-compras-7'!S:S),"")</f>
        <v/>
      </c>
      <c r="EP18" s="96">
        <f>IFERROR(
  AVERAGEIFS(
    'notas-fiscais-entrada-830-7'!H:H,
    'notas-fiscais-entrada-830-7'!O:O, A18,
    'notas-fiscais-entrada-830-7'!E:E, $B$1
  ),
""
)</f>
        <v/>
      </c>
      <c r="EQ18" s="96">
        <f>IFERROR(AVERAGEIF('lead-time-compras-7'!B:B,A18,'lead-time-compras-7'!Q:Q),"")</f>
        <v/>
      </c>
      <c r="ER18" s="97">
        <f>SUMIF('fornecedor-saldo-receber-7'!A:A, A18, 'fornecedor-saldo-receber-7'!L:L)</f>
        <v/>
      </c>
      <c r="ES18" s="97">
        <f>SUMIF('fornecedor-verba-aplicar-7'!A:A, A18, 'fornecedor-verba-aplicar-7'!D:D)</f>
        <v/>
      </c>
      <c r="ET18" s="1" t="n"/>
      <c r="EU18" s="52">
        <f>SUMIF('ANALISE PRODUTO'!F:F, A18, 'ANALISE PRODUTO'!BN:BN)</f>
        <v/>
      </c>
      <c r="EV18" s="52">
        <f>SUMIF('ANALISE PRODUTO'!F:F, A18, 'ANALISE PRODUTO'!BO:BO)</f>
        <v/>
      </c>
      <c r="EW18" s="52">
        <f>SUMIF('ANALISE PRODUTO'!F:F, A18, 'ANALISE PRODUTO'!BP:BP)</f>
        <v/>
      </c>
      <c r="EX18" s="52">
        <f>SUMIF('ANALISE PRODUTO'!F:F, A18, 'ANALISE PRODUTO'!BQ:BQ)</f>
        <v/>
      </c>
      <c r="EY18" s="52">
        <f>SUMIF('ANALISE PRODUTO'!F:F, A18, 'ANALISE PRODUTO'!BR:BR)</f>
        <v/>
      </c>
      <c r="EZ18" s="53">
        <f>SUMIF('ANALISE PRODUTO'!F:F, A18, 'ANALISE PRODUTO'!BS:BS)</f>
        <v/>
      </c>
      <c r="FA18" s="53">
        <f>SUMIF('ANALISE PRODUTO'!F:F, A18, 'ANALISE PRODUTO'!BT:BT)</f>
        <v/>
      </c>
      <c r="FB18" s="53">
        <f>SUMIF('ANALISE PRODUTO'!F:F, A18, 'ANALISE PRODUTO'!BU:BU)</f>
        <v/>
      </c>
      <c r="FC18" s="53">
        <f>SUMIF('ANALISE PRODUTO'!F:F, A18, 'ANALISE PRODUTO'!BV:BV)</f>
        <v/>
      </c>
      <c r="FD18" s="53">
        <f>SUMIF('ANALISE PRODUTO'!F:F, A18, 'ANALISE PRODUTO'!BW:BW)</f>
        <v/>
      </c>
      <c r="FE18" s="41">
        <f>SUMIF('ANALISE PRODUTO'!F:F, A18, 'ANALISE PRODUTO'!CB:CB)</f>
        <v/>
      </c>
      <c r="FF18" s="41">
        <f>SUMIF('ANALISE PRODUTO'!F:F, A18, 'ANALISE PRODUTO'!CC:CC)</f>
        <v/>
      </c>
      <c r="FG18" s="1" t="n"/>
      <c r="FH18" s="45">
        <f>IF(IFERROR(VLOOKUP($A18,'VENDA 2023'!$1:$1048576,4 + (COLUMN(A15)-1)*2,FALSE),"")=0,"",IFERROR(VLOOKUP($A18,'VENDA 2023'!$1:$1048576,4 + (COLUMN(A15)-1)*2,FALSE),""))</f>
        <v/>
      </c>
      <c r="FI18" s="45">
        <f>IF(IFERROR(VLOOKUP($A18,'VENDA 2023'!$1:$1048576,4 + (COLUMN(B15)-1)*2,FALSE),"")=0,"",IFERROR(VLOOKUP($A18,'VENDA 2023'!$1:$1048576,4 + (COLUMN(B15)-1)*2,FALSE),""))</f>
        <v/>
      </c>
      <c r="FJ18" s="45">
        <f>IF(IFERROR(VLOOKUP($A18,'VENDA 2023'!$1:$1048576,4 + (COLUMN(C15)-1)*2,FALSE),"")=0,"",IFERROR(VLOOKUP($A18,'VENDA 2023'!$1:$1048576,4 + (COLUMN(C15)-1)*2,FALSE),""))</f>
        <v/>
      </c>
      <c r="FK18" s="45">
        <f>IF(IFERROR(VLOOKUP($A18,'VENDA 2023'!$1:$1048576,4 + (COLUMN(D15)-1)*2,FALSE),"")=0,"",IFERROR(VLOOKUP($A18,'VENDA 2023'!$1:$1048576,4 + (COLUMN(D15)-1)*2,FALSE),""))</f>
        <v/>
      </c>
      <c r="FL18" s="45">
        <f>IF(IFERROR(VLOOKUP($A18,'VENDA 2023'!$1:$1048576,4 + (COLUMN(E15)-1)*2,FALSE),"")=0,"",IFERROR(VLOOKUP($A18,'VENDA 2023'!$1:$1048576,4 + (COLUMN(E15)-1)*2,FALSE),""))</f>
        <v/>
      </c>
      <c r="FM18" s="45">
        <f>IF(IFERROR(VLOOKUP($A18,'VENDA 2023'!$1:$1048576,4 + (COLUMN(F15)-1)*2,FALSE),"")=0,"",IFERROR(VLOOKUP($A18,'VENDA 2023'!$1:$1048576,4 + (COLUMN(F15)-1)*2,FALSE),""))</f>
        <v/>
      </c>
      <c r="FN18" s="45">
        <f>IF(IFERROR(VLOOKUP($A18,'VENDA 2023'!$1:$1048576,4 + (COLUMN(G15)-1)*2,FALSE),"")=0,"",IFERROR(VLOOKUP($A18,'VENDA 2023'!$1:$1048576,4 + (COLUMN(G15)-1)*2,FALSE),""))</f>
        <v/>
      </c>
      <c r="FO18" s="45">
        <f>IF(IFERROR(VLOOKUP($A18,'VENDA 2023'!$1:$1048576,4 + (COLUMN(H15)-1)*2,FALSE),"")=0,"",IFERROR(VLOOKUP($A18,'VENDA 2023'!$1:$1048576,4 + (COLUMN(H15)-1)*2,FALSE),""))</f>
        <v/>
      </c>
      <c r="FP18" s="45">
        <f>IF(IFERROR(VLOOKUP($A18,'VENDA 2023'!$1:$1048576,4 + (COLUMN(I15)-1)*2,FALSE),"")=0,"",IFERROR(VLOOKUP($A18,'VENDA 2023'!$1:$1048576,4 + (COLUMN(I15)-1)*2,FALSE),""))</f>
        <v/>
      </c>
      <c r="FQ18" s="45">
        <f>IF(IFERROR(VLOOKUP($A18,'VENDA 2023'!$1:$1048576,4 + (COLUMN(J15)-1)*2,FALSE),"")=0,"",IFERROR(VLOOKUP($A18,'VENDA 2023'!$1:$1048576,4 + (COLUMN(J15)-1)*2,FALSE),""))</f>
        <v/>
      </c>
      <c r="FR18" s="45">
        <f>IF(IFERROR(VLOOKUP($A18,'VENDA 2023'!$1:$1048576,4 + (COLUMN(K15)-1)*2,FALSE),"")=0,"",IFERROR(VLOOKUP($A18,'VENDA 2023'!$1:$1048576,4 + (COLUMN(K15)-1)*2,FALSE),""))</f>
        <v/>
      </c>
      <c r="FS18" s="45">
        <f>IF(IFERROR(VLOOKUP($A18,'VENDA 2023'!$1:$1048576,4 + (COLUMN(L15)-1)*2,FALSE),"")=0,"",IFERROR(VLOOKUP($A18,'VENDA 2023'!$1:$1048576,4 + (COLUMN(L15)-1)*2,FALSE),""))</f>
        <v/>
      </c>
      <c r="FT18" s="12">
        <f>IF(COUNT(FH18:FS18)=0,"",SUM(FH18:FS18))</f>
        <v/>
      </c>
      <c r="FU18" s="45">
        <f>IF(IFERROR(VLOOKUP($A18,'VENDA 2024'!$1:$1048576,4 + (COLUMN(A15)-1)*2,FALSE),"")=0,"",IFERROR(VLOOKUP($A18,'VENDA 2024'!$1:$1048576,4 + (COLUMN(A15)-1)*2,FALSE),""))</f>
        <v/>
      </c>
      <c r="FV18" s="45">
        <f>IF(IFERROR(VLOOKUP($A18,'VENDA 2024'!$1:$1048576,4 + (COLUMN(B15)-1)*2,FALSE),"")=0,"",IFERROR(VLOOKUP($A18,'VENDA 2024'!$1:$1048576,4 + (COLUMN(B15)-1)*2,FALSE),""))</f>
        <v/>
      </c>
      <c r="FW18" s="45">
        <f>IF(IFERROR(VLOOKUP($A18,'VENDA 2024'!$1:$1048576,4 + (COLUMN(C15)-1)*2,FALSE),"")=0,"",IFERROR(VLOOKUP($A18,'VENDA 2024'!$1:$1048576,4 + (COLUMN(C15)-1)*2,FALSE),""))</f>
        <v/>
      </c>
      <c r="FX18" s="45">
        <f>IF(IFERROR(VLOOKUP($A18,'VENDA 2024'!$1:$1048576,4 + (COLUMN(D15)-1)*2,FALSE),"")=0,"",IFERROR(VLOOKUP($A18,'VENDA 2024'!$1:$1048576,4 + (COLUMN(D15)-1)*2,FALSE),""))</f>
        <v/>
      </c>
      <c r="FY18" s="45">
        <f>IF(IFERROR(VLOOKUP($A18,'VENDA 2024'!$1:$1048576,4 + (COLUMN(E15)-1)*2,FALSE),"")=0,"",IFERROR(VLOOKUP($A18,'VENDA 2024'!$1:$1048576,4 + (COLUMN(E15)-1)*2,FALSE),""))</f>
        <v/>
      </c>
      <c r="FZ18" s="45">
        <f>IF(IFERROR(VLOOKUP($A18,'VENDA 2024'!$1:$1048576,4 + (COLUMN(F15)-1)*2,FALSE),"")=0,"",IFERROR(VLOOKUP($A18,'VENDA 2024'!$1:$1048576,4 + (COLUMN(F15)-1)*2,FALSE),""))</f>
        <v/>
      </c>
      <c r="GA18" s="45">
        <f>IF(IFERROR(VLOOKUP($A18,'VENDA 2024'!$1:$1048576,4 + (COLUMN(G15)-1)*2,FALSE),"")=0,"",IFERROR(VLOOKUP($A18,'VENDA 2024'!$1:$1048576,4 + (COLUMN(G15)-1)*2,FALSE),""))</f>
        <v/>
      </c>
      <c r="GB18" s="45">
        <f>IF(IFERROR(VLOOKUP($A18,'VENDA 2024'!$1:$1048576,4 + (COLUMN(H15)-1)*2,FALSE),"")=0,"",IFERROR(VLOOKUP($A18,'VENDA 2024'!$1:$1048576,4 + (COLUMN(H15)-1)*2,FALSE),""))</f>
        <v/>
      </c>
      <c r="GC18" s="45">
        <f>IF(IFERROR(VLOOKUP($A18,'VENDA 2024'!$1:$1048576,4 + (COLUMN(I15)-1)*2,FALSE),"")=0,"",IFERROR(VLOOKUP($A18,'VENDA 2024'!$1:$1048576,4 + (COLUMN(I15)-1)*2,FALSE),""))</f>
        <v/>
      </c>
      <c r="GD18" s="45">
        <f>IF(IFERROR(VLOOKUP($A18,'VENDA 2024'!$1:$1048576,4 + (COLUMN(J15)-1)*2,FALSE),"")=0,"",IFERROR(VLOOKUP($A18,'VENDA 2024'!$1:$1048576,4 + (COLUMN(J15)-1)*2,FALSE),""))</f>
        <v/>
      </c>
      <c r="GE18" s="45">
        <f>IF(IFERROR(VLOOKUP($A18,'VENDA 2024'!$1:$1048576,4 + (COLUMN(K15)-1)*2,FALSE),"")=0,"",IFERROR(VLOOKUP($A18,'VENDA 2024'!$1:$1048576,4 + (COLUMN(K15)-1)*2,FALSE),""))</f>
        <v/>
      </c>
      <c r="GF18" s="45">
        <f>IF(IFERROR(VLOOKUP($A18,'VENDA 2024'!$1:$1048576,4 + (COLUMN(L15)-1)*2,FALSE),"")=0,"",IFERROR(VLOOKUP($A18,'VENDA 2024'!$1:$1048576,4 + (COLUMN(L15)-1)*2,FALSE),""))</f>
        <v/>
      </c>
      <c r="GG18" s="12">
        <f>IF(COUNT(FU18:GF18)=0,"",SUM(FU18:GF18))</f>
        <v/>
      </c>
      <c r="GH18" s="45">
        <f>IF(IFERROR(VLOOKUP($A18,'venda-fornecedor-12-meses-7'!$1:$1048576,5 + (COLUMN(A15)-1)*2,FALSE),"")=0,"",IFERROR(VLOOKUP($A18,'venda-fornecedor-12-meses-7'!$1:$1048576,5 + (COLUMN(A15)-1)*2,FALSE),""))</f>
        <v/>
      </c>
      <c r="GI18" s="45">
        <f>IF(IFERROR(VLOOKUP($A18,'venda-fornecedor-12-meses-7'!$1:$1048576,5 + (COLUMN(B15)-1)*2,FALSE),"")=0,"",IFERROR(VLOOKUP($A18,'venda-fornecedor-12-meses-7'!$1:$1048576,5 + (COLUMN(B15)-1)*2,FALSE),""))</f>
        <v/>
      </c>
      <c r="GJ18" s="45">
        <f>IF(IFERROR(VLOOKUP($A18,'venda-fornecedor-12-meses-7'!$1:$1048576,5 + (COLUMN(C15)-1)*2,FALSE),"")=0,"",IFERROR(VLOOKUP($A18,'venda-fornecedor-12-meses-7'!$1:$1048576,5 + (COLUMN(C15)-1)*2,FALSE),""))</f>
        <v/>
      </c>
      <c r="GK18" s="45">
        <f>IF(IFERROR(VLOOKUP($A18,'venda-fornecedor-12-meses-7'!$1:$1048576,5 + (COLUMN(D15)-1)*2,FALSE),"")=0,"",IFERROR(VLOOKUP($A18,'venda-fornecedor-12-meses-7'!$1:$1048576,5 + (COLUMN(D15)-1)*2,FALSE),""))</f>
        <v/>
      </c>
      <c r="GL18" s="45">
        <f>IF(IFERROR(VLOOKUP($A18,'venda-fornecedor-12-meses-7'!$1:$1048576,5 + (COLUMN(E15)-1)*2,FALSE),"")=0,"",IFERROR(VLOOKUP($A18,'venda-fornecedor-12-meses-7'!$1:$1048576,5 + (COLUMN(E15)-1)*2,FALSE),""))</f>
        <v/>
      </c>
      <c r="GM18" s="45">
        <f>IF(IFERROR(VLOOKUP($A18,'venda-fornecedor-12-meses-7'!$1:$1048576,5 + (COLUMN(F15)-1)*2,FALSE),"")=0,"",IFERROR(VLOOKUP($A18,'venda-fornecedor-12-meses-7'!$1:$1048576,5 + (COLUMN(F15)-1)*2,FALSE),""))</f>
        <v/>
      </c>
      <c r="GN18" s="45">
        <f>IF(IFERROR(VLOOKUP($A18,'venda-fornecedor-12-meses-7'!$1:$1048576,5 + (COLUMN(G15)-1)*2,FALSE),"")=0,"",IFERROR(VLOOKUP($A18,'venda-fornecedor-12-meses-7'!$1:$1048576,5 + (COLUMN(G15)-1)*2,FALSE),""))</f>
        <v/>
      </c>
      <c r="GO18" s="45">
        <f>IF(IFERROR(VLOOKUP($A18,'venda-fornecedor-12-meses-7'!$1:$1048576,5 + (COLUMN(H15)-1)*2,FALSE),"")=0,"",IFERROR(VLOOKUP($A18,'venda-fornecedor-12-meses-7'!$1:$1048576,5 + (COLUMN(H15)-1)*2,FALSE),""))</f>
        <v/>
      </c>
      <c r="GP18" s="45">
        <f>IF(IFERROR(VLOOKUP($A18,'venda-fornecedor-12-meses-7'!$1:$1048576,5 + (COLUMN(I15)-1)*2,FALSE),"")=0,"",IFERROR(VLOOKUP($A18,'venda-fornecedor-12-meses-7'!$1:$1048576,5 + (COLUMN(I15)-1)*2,FALSE),""))</f>
        <v/>
      </c>
      <c r="GQ18" s="45">
        <f>IF(IFERROR(VLOOKUP($A18,'venda-fornecedor-12-meses-7'!$1:$1048576,5 + (COLUMN(J15)-1)*2,FALSE),"")=0,"",IFERROR(VLOOKUP($A18,'venda-fornecedor-12-meses-7'!$1:$1048576,5 + (COLUMN(J15)-1)*2,FALSE),""))</f>
        <v/>
      </c>
      <c r="GR18" s="45">
        <f>IF(IFERROR(VLOOKUP($A18,'venda-fornecedor-12-meses-7'!$1:$1048576,5 + (COLUMN(K15)-1)*2,FALSE),"")=0,"",IFERROR(VLOOKUP($A18,'venda-fornecedor-12-meses-7'!$1:$1048576,5 + (COLUMN(K15)-1)*2,FALSE),""))</f>
        <v/>
      </c>
      <c r="GS18" s="45">
        <f>IF(IFERROR(VLOOKUP($A18,'venda-fornecedor-12-meses-7'!$1:$1048576,5 + (COLUMN(L15)-1)*2,FALSE),"")=0,"",IFERROR(VLOOKUP($A18,'venda-fornecedor-12-meses-7'!$1:$1048576,5 + (COLUMN(L15)-1)*2,FALSE),""))</f>
        <v/>
      </c>
      <c r="GT18" s="12">
        <f>IF(COUNT(GH18:GS18)=0,"",SUM(GH18:GS18))</f>
        <v/>
      </c>
    </row>
    <row r="19">
      <c r="A19" s="85" t="n">
        <v>21</v>
      </c>
      <c r="B19" s="85">
        <f>VLOOKUP(A19,'FORNECEDORES X COMPRADOR'!$A:$D,4,0)</f>
        <v/>
      </c>
      <c r="C19" s="85">
        <f>VLOOKUP(A19,'FORNECEDORES X COMPRADOR'!$A:$E,5,0)</f>
        <v/>
      </c>
      <c r="D19" s="40">
        <f>IFERROR(AVERAGEIF('ANALISE PRODUTO'!F:F,A19,'ANALISE PRODUTO'!BE:BE),"")</f>
        <v/>
      </c>
      <c r="E19" s="40">
        <f>IFERROR(AVERAGEIF('ANALISE PRODUTO'!F:F,A19,'ANALISE PRODUTO'!BF:BF),"")</f>
        <v/>
      </c>
      <c r="F19" s="47">
        <f t="array" ref="F19">IFERROR(
  IF(
    SUMPRODUCT(
      IFERROR(--('ANALISE PRODUTO'!$F$3:$F$10000=A19),0) *
      IFERROR(--'ANALISE PRODUTO'!$AJ$3:$AJ$10000,0)
    )=0,
    "",
    SUMPRODUCT(
      IFERROR(--('ANALISE PRODUTO'!$F$3:$F$10000=A19),0) *
      IFERROR(--'ANALISE PRODUTO'!$AN$3:$AN$10000,0)
    ) /
    SUMPRODUCT(
      IFERROR(--('ANALISE PRODUTO'!$F$3:$F$10000=A19),0) *
      IFERROR(--'ANALISE PRODUTO'!$AJ$3:$AJ$10000,0)
    )
  ),
  ""
)</f>
        <v/>
      </c>
      <c r="G19" s="47">
        <f t="array" ref="G19">IFERROR(
  IF(
    SUMPRODUCT(
      IFERROR(--('ANALISE PRODUTO'!$F$3:$F$10000=A19),0) *
      IFERROR(--'ANALISE PRODUTO'!$AJ$3:$AJ$10000,0)
    )=0,
    "",
    SUMPRODUCT(
      IFERROR(--('ANALISE PRODUTO'!$F$3:$F$10000=A19),0) *
      IFERROR(--'ANALISE PRODUTO'!$AO$3:$AO$10000,0)
    ) /
    SUMPRODUCT(
      IFERROR(--('ANALISE PRODUTO'!$F$3:$F$10000=A19),0) *
      IFERROR(--'ANALISE PRODUTO'!$AJ$3:$AJ$10000,0)
    )
  ),
  ""
)</f>
        <v/>
      </c>
      <c r="H19" s="86" t="n">
        <v>60</v>
      </c>
      <c r="I19" s="86" t="n">
        <v>90</v>
      </c>
      <c r="J19" s="87">
        <f>SUMIF('ANALISE PRODUTO'!F:F, A19, 'ANALISE PRODUTO'!AP:AP)</f>
        <v/>
      </c>
      <c r="K19" s="88">
        <f>SUMIF('ANALISE PRODUTO'!F:F, A19, 'ANALISE PRODUTO'!AN:AN)</f>
        <v/>
      </c>
      <c r="L19" s="40">
        <f>SUMIF('ANALISE PRODUTO'!F:F, A19, 'ANALISE PRODUTO'!BB:BB)</f>
        <v/>
      </c>
      <c r="M19" s="40">
        <f>SUMIF('ANALISE PRODUTO'!F:F, A19, 'ANALISE PRODUTO'!BC:BC)</f>
        <v/>
      </c>
      <c r="N19" s="40">
        <f>SUMIF('ANALISE PRODUTO'!F:F, A19, 'ANALISE PRODUTO'!BD:BD)</f>
        <v/>
      </c>
      <c r="O19" s="40">
        <f>SUMIF('ANALISE PRODUTO'!F:F, A19, 'ANALISE PRODUTO'!BA:BA)</f>
        <v/>
      </c>
      <c r="P19" s="40">
        <f>IF(J19=0, 0, IF(O19/J19=0, 0, O19/J19))</f>
        <v/>
      </c>
      <c r="Q19" s="40">
        <f>IF(J19=0, 0, IF(L19/J19=0, 0, L19/J19))</f>
        <v/>
      </c>
      <c r="R19" s="89">
        <f>SUMIF('ANALISE PRODUTO'!F:F, A19, 'ANALISE PRODUTO'!BJ:BJ)</f>
        <v/>
      </c>
      <c r="S19" s="89">
        <f>SUMIF('ANALISE PRODUTO'!F:F, A19, 'ANALISE PRODUTO'!BK:BK)</f>
        <v/>
      </c>
      <c r="T19" s="89">
        <f>SUMIF('ANALISE PRODUTO'!F:F, A19, 'ANALISE PRODUTO'!BL:BL)</f>
        <v/>
      </c>
      <c r="U19" s="89">
        <f>SUMIFS('ANALISE PRODUTO'!BI:BI, 'ANALISE PRODUTO'!F:F, A19)</f>
        <v/>
      </c>
      <c r="V19" s="89">
        <f>IF(C19="DESCONTINUADO", 0, IF(J19=0, 0, IF(U19/J19=0, 0, U19/J19)))</f>
        <v/>
      </c>
      <c r="W19" s="89">
        <f>IF(OR(C19="DESCONTINUADO", J19=0), 0, IFERROR((S19+T19)/J19, 0))</f>
        <v/>
      </c>
      <c r="X19" s="59">
        <f>COUNTIF('ANALISE PRODUTO'!F:F, A19)</f>
        <v/>
      </c>
      <c r="Y19" s="60">
        <f>COUNTIFS('ANALISE PRODUTO'!F:F, A19, 'ANALISE PRODUTO'!S:S, "S")</f>
        <v/>
      </c>
      <c r="Z19" s="61">
        <f>X19-Y19</f>
        <v/>
      </c>
      <c r="AA19" s="88">
        <f>IFERROR(IF(COUNTIF('contas-pagas-fornecedor-7'!$C:$C,B19)&gt;1,
   AVERAGEIF('contas-pagas-fornecedor-7'!$C:$C,B19,'contas-pagas-fornecedor-7'!$I:$I),
   VLOOKUP(B19,'contas-pagas-fornecedor-7'!$C:$Q,7,FALSE)), "")</f>
        <v/>
      </c>
      <c r="AB19" s="88">
        <f t="array" ref="AB19">IFERROR(
  INDEX('fornecedor-venda-por-filial-ger'!J:J,
    MATCH(1,
      ('fornecedor-venda-por-filial-ger'!A:A=A19) *
      ('fornecedor-venda-por-filial-ger'!B:B=$B$1),
    0)
  ),
"")</f>
        <v/>
      </c>
      <c r="AC19" s="90">
        <f t="array" ref="AC19">IFERROR(
  INDEX('fornecedor-venda-por-filial-ger'!O:O,
    MATCH(1,
      ('fornecedor-venda-por-filial-ger'!A:A=A19) *
      ('fornecedor-venda-por-filial-ger'!B:B=$B$1),
    0)
  ),
"")</f>
        <v/>
      </c>
      <c r="AD19" s="90">
        <f>IFERROR(VLOOKUP(A19,'venda-fornecedor-12-meses-7'!A:AC,3,0),"")</f>
        <v/>
      </c>
      <c r="AE19" s="87">
        <f t="array" ref="AE19">IFERROR(
  INDEX('fornecedor-venda-por-filial-ger'!N:N,
    MATCH(1,
      ('fornecedor-venda-por-filial-ger'!A:A=A19) *
      ('fornecedor-venda-por-filial-ger'!B:B=$B$1),
    0)
  ),
"")</f>
        <v/>
      </c>
      <c r="AF19" s="87">
        <f>IF(J19&lt;=0,"100,00%",IFERROR(AD19/AE19,1))</f>
        <v/>
      </c>
      <c r="AG19" s="64">
        <f t="array" ref="AG19">IFERROR(
  INDEX('fornecedor-venda-por-filial-ger'!L:L,
    MATCH(1,
      ('fornecedor-venda-por-filial-ger'!A:A=A19)*
      ('fornecedor-venda-por-filial-ger'!B:B=$B$1),
    0)
  )/100,
"")</f>
        <v/>
      </c>
      <c r="AH19" s="64">
        <f t="array" ref="AH19">IFERROR(
  INDEX('fornecedor-venda-por-filial-ger'!S:S,
    MATCH(1,
      ('fornecedor-venda-por-filial-ger'!A:A=A19) *
      ('fornecedor-venda-por-filial-ger'!B:B=$B$1),
    0)
  )/100,
"")</f>
        <v/>
      </c>
      <c r="AI19" s="64">
        <f>IFERROR(IF(OR(AH19="",AG19=""),"",IF(J19=0,0,AH19-AG19)),"")</f>
        <v/>
      </c>
      <c r="AJ19" s="91">
        <f t="array" ref="AJ19">IF(MAX(IF('ANALISE PRODUTO'!F:F=A19,'ANALISE PRODUTO'!AD:AD))=0,"SEM ENTRADA",MAX(IF('ANALISE PRODUTO'!F:F=A19,'ANALISE PRODUTO'!AD:AD)))</f>
        <v/>
      </c>
      <c r="AK19" s="39" t="n"/>
      <c r="AL19" s="92">
        <f>IF(IFERROR(VLOOKUP($A19,'VENDA 2023'!$1:$1048576,3 + (COLUMN(A16)-1)*2,FALSE),"")=0,"",IFERROR(VLOOKUP($A19,'VENDA 2023'!$1:$1048576,3 + (COLUMN(A16)-1)*2,FALSE),""))</f>
        <v/>
      </c>
      <c r="AM19" s="92">
        <f>IF(IFERROR(VLOOKUP($A19,'VENDA 2023'!$1:$1048576,3 + (COLUMN(B16)-1)*2,FALSE),"")=0,"",IFERROR(VLOOKUP($A19,'VENDA 2023'!$1:$1048576,3 + (COLUMN(B16)-1)*2,FALSE),""))</f>
        <v/>
      </c>
      <c r="AN19" s="92">
        <f>IF(IFERROR(VLOOKUP($A19,'VENDA 2023'!$1:$1048576,3 + (COLUMN(C16)-1)*2,FALSE),"")=0,"",IFERROR(VLOOKUP($A19,'VENDA 2023'!$1:$1048576,3 + (COLUMN(C16)-1)*2,FALSE),""))</f>
        <v/>
      </c>
      <c r="AO19" s="92">
        <f>IF(IFERROR(VLOOKUP($A19,'VENDA 2023'!$1:$1048576,3 + (COLUMN(D16)-1)*2,FALSE),"")=0,"",IFERROR(VLOOKUP($A19,'VENDA 2023'!$1:$1048576,3 + (COLUMN(D16)-1)*2,FALSE),""))</f>
        <v/>
      </c>
      <c r="AP19" s="92">
        <f>IF(IFERROR(VLOOKUP($A19,'VENDA 2023'!$1:$1048576,3 + (COLUMN(E16)-1)*2,FALSE),"")=0,"",IFERROR(VLOOKUP($A19,'VENDA 2023'!$1:$1048576,3 + (COLUMN(E16)-1)*2,FALSE),""))</f>
        <v/>
      </c>
      <c r="AQ19" s="92">
        <f>IF(IFERROR(VLOOKUP($A19,'VENDA 2023'!$1:$1048576,3 + (COLUMN(F16)-1)*2,FALSE),"")=0,"",IFERROR(VLOOKUP($A19,'VENDA 2023'!$1:$1048576,3 + (COLUMN(F16)-1)*2,FALSE),""))</f>
        <v/>
      </c>
      <c r="AR19" s="92">
        <f>IF(IFERROR(VLOOKUP($A19,'VENDA 2023'!$1:$1048576,3 + (COLUMN(G16)-1)*2,FALSE),"")=0,"",IFERROR(VLOOKUP($A19,'VENDA 2023'!$1:$1048576,3 + (COLUMN(G16)-1)*2,FALSE),""))</f>
        <v/>
      </c>
      <c r="AS19" s="92">
        <f>IF(IFERROR(VLOOKUP($A19,'VENDA 2023'!$1:$1048576,3 + (COLUMN(H16)-1)*2,FALSE),"")=0,"",IFERROR(VLOOKUP($A19,'VENDA 2023'!$1:$1048576,3 + (COLUMN(H16)-1)*2,FALSE),""))</f>
        <v/>
      </c>
      <c r="AT19" s="92">
        <f>IF(IFERROR(VLOOKUP($A19,'VENDA 2023'!$1:$1048576,3 + (COLUMN(I16)-1)*2,FALSE),"")=0,"",IFERROR(VLOOKUP($A19,'VENDA 2023'!$1:$1048576,3 + (COLUMN(I16)-1)*2,FALSE),""))</f>
        <v/>
      </c>
      <c r="AU19" s="92">
        <f>IF(IFERROR(VLOOKUP($A19,'VENDA 2023'!$1:$1048576,3 + (COLUMN(J16)-1)*2,FALSE),"")=0,"",IFERROR(VLOOKUP($A19,'VENDA 2023'!$1:$1048576,3 + (COLUMN(J16)-1)*2,FALSE),""))</f>
        <v/>
      </c>
      <c r="AV19" s="92">
        <f>IF(IFERROR(VLOOKUP($A19,'VENDA 2023'!$1:$1048576,3 + (COLUMN(K16)-1)*2,FALSE),"")=0,"",IFERROR(VLOOKUP($A19,'VENDA 2023'!$1:$1048576,3 + (COLUMN(K16)-1)*2,FALSE),""))</f>
        <v/>
      </c>
      <c r="AW19" s="92">
        <f>IF(IFERROR(VLOOKUP($A19,'VENDA 2023'!$1:$1048576,3 + (COLUMN(L16)-1)*2,FALSE),"")=0,"",IFERROR(VLOOKUP($A19,'VENDA 2023'!$1:$1048576,3 + (COLUMN(L16)-1)*2,FALSE),""))</f>
        <v/>
      </c>
      <c r="AX19" s="93">
        <f>IF(COUNT(AL19:AW19)=0,"",SUM(AL19:AW19))</f>
        <v/>
      </c>
      <c r="AY19" s="92">
        <f>IF(IFERROR(VLOOKUP($A19,'VENDA 2024'!$1:$1048576,3 + (COLUMN(A16)-1)*2,FALSE),"")=0,"",IFERROR(VLOOKUP($A19,'VENDA 2024'!$1:$1048576,3 + (COLUMN(A16)-1)*2,FALSE),""))</f>
        <v/>
      </c>
      <c r="AZ19" s="92">
        <f>IF(IFERROR(VLOOKUP($A19,'VENDA 2024'!$1:$1048576,3 + (COLUMN(B16)-1)*2,FALSE),"")=0,"",IFERROR(VLOOKUP($A19,'VENDA 2024'!$1:$1048576,3 + (COLUMN(B16)-1)*2,FALSE),""))</f>
        <v/>
      </c>
      <c r="BA19" s="92">
        <f>IF(IFERROR(VLOOKUP($A19,'VENDA 2024'!$1:$1048576,3 + (COLUMN(C16)-1)*2,FALSE),"")=0,"",IFERROR(VLOOKUP($A19,'VENDA 2024'!$1:$1048576,3 + (COLUMN(C16)-1)*2,FALSE),""))</f>
        <v/>
      </c>
      <c r="BB19" s="92">
        <f>IF(IFERROR(VLOOKUP($A19,'VENDA 2024'!$1:$1048576,3 + (COLUMN(D16)-1)*2,FALSE),"")=0,"",IFERROR(VLOOKUP($A19,'VENDA 2024'!$1:$1048576,3 + (COLUMN(D16)-1)*2,FALSE),""))</f>
        <v/>
      </c>
      <c r="BC19" s="92">
        <f>IF(IFERROR(VLOOKUP($A19,'VENDA 2024'!$1:$1048576,3 + (COLUMN(E16)-1)*2,FALSE),"")=0,"",IFERROR(VLOOKUP($A19,'VENDA 2024'!$1:$1048576,3 + (COLUMN(E16)-1)*2,FALSE),""))</f>
        <v/>
      </c>
      <c r="BD19" s="92">
        <f>IF(IFERROR(VLOOKUP($A19,'VENDA 2024'!$1:$1048576,3 + (COLUMN(F16)-1)*2,FALSE),"")=0,"",IFERROR(VLOOKUP($A19,'VENDA 2024'!$1:$1048576,3 + (COLUMN(F16)-1)*2,FALSE),""))</f>
        <v/>
      </c>
      <c r="BE19" s="92">
        <f>IF(IFERROR(VLOOKUP($A19,'VENDA 2024'!$1:$1048576,3 + (COLUMN(G16)-1)*2,FALSE),"")=0,"",IFERROR(VLOOKUP($A19,'VENDA 2024'!$1:$1048576,3 + (COLUMN(G16)-1)*2,FALSE),""))</f>
        <v/>
      </c>
      <c r="BF19" s="92">
        <f>IF(IFERROR(VLOOKUP($A19,'VENDA 2024'!$1:$1048576,3 + (COLUMN(H16)-1)*2,FALSE),"")=0,"",IFERROR(VLOOKUP($A19,'VENDA 2024'!$1:$1048576,3 + (COLUMN(H16)-1)*2,FALSE),""))</f>
        <v/>
      </c>
      <c r="BG19" s="92">
        <f>IF(IFERROR(VLOOKUP($A19,'VENDA 2024'!$1:$1048576,3 + (COLUMN(I16)-1)*2,FALSE),"")=0,"",IFERROR(VLOOKUP($A19,'VENDA 2024'!$1:$1048576,3 + (COLUMN(I16)-1)*2,FALSE),""))</f>
        <v/>
      </c>
      <c r="BH19" s="92">
        <f>IF(IFERROR(VLOOKUP($A19,'VENDA 2024'!$1:$1048576,3 + (COLUMN(J16)-1)*2,FALSE),"")=0,"",IFERROR(VLOOKUP($A19,'VENDA 2024'!$1:$1048576,3 + (COLUMN(J16)-1)*2,FALSE),""))</f>
        <v/>
      </c>
      <c r="BI19" s="92">
        <f>IF(IFERROR(VLOOKUP($A19,'VENDA 2024'!$1:$1048576,3 + (COLUMN(K16)-1)*2,FALSE),"")=0,"",IFERROR(VLOOKUP($A19,'VENDA 2024'!$1:$1048576,3 + (COLUMN(K16)-1)*2,FALSE),""))</f>
        <v/>
      </c>
      <c r="BJ19" s="92">
        <f>IF(IFERROR(VLOOKUP($A19,'VENDA 2024'!$1:$1048576,3 + (COLUMN(L16)-1)*2,FALSE),"")=0,"",IFERROR(VLOOKUP($A19,'VENDA 2024'!$1:$1048576,3 + (COLUMN(L16)-1)*2,FALSE),""))</f>
        <v/>
      </c>
      <c r="BK19" s="93">
        <f>IF(COUNT(AY19:BJ19)=0,"",SUM(AY19:BJ19))</f>
        <v/>
      </c>
      <c r="BL19" s="92">
        <f>IF(IFERROR(VLOOKUP($A19,'VENDA 2025'!$1:$1048576,3 + (COLUMN(A16)-1)*2,FALSE),"")=0,"",IFERROR(VLOOKUP($A19,'VENDA 2025'!$1:$1048576,3 + (COLUMN(A16)-1)*2,FALSE),""))</f>
        <v/>
      </c>
      <c r="BM19" s="92">
        <f>IF(IFERROR(VLOOKUP($A19,'VENDA 2025'!$1:$1048576,3 + (COLUMN(B16)-1)*2,FALSE),"")=0,"",IFERROR(VLOOKUP($A19,'VENDA 2025'!$1:$1048576,3 + (COLUMN(B16)-1)*2,FALSE),""))</f>
        <v/>
      </c>
      <c r="BN19" s="92">
        <f>IF(IFERROR(VLOOKUP($A19,'VENDA 2025'!$1:$1048576,3 + (COLUMN(C16)-1)*2,FALSE),"")=0,"",IFERROR(VLOOKUP($A19,'VENDA 2025'!$1:$1048576,3 + (COLUMN(C16)-1)*2,FALSE),""))</f>
        <v/>
      </c>
      <c r="BO19" s="92">
        <f>IF(IFERROR(VLOOKUP($A19,'VENDA 2025'!$1:$1048576,3 + (COLUMN(D16)-1)*2,FALSE),"")=0,"",IFERROR(VLOOKUP($A19,'VENDA 2025'!$1:$1048576,3 + (COLUMN(D16)-1)*2,FALSE),""))</f>
        <v/>
      </c>
      <c r="BP19" s="92">
        <f>IF(IFERROR(VLOOKUP($A19,'VENDA 2025'!$1:$1048576,3 + (COLUMN(E16)-1)*2,FALSE),"")=0,"",IFERROR(VLOOKUP($A19,'VENDA 2025'!$1:$1048576,3 + (COLUMN(E16)-1)*2,FALSE),""))</f>
        <v/>
      </c>
      <c r="BQ19" s="92">
        <f>IF(IFERROR(VLOOKUP($A19,'VENDA 2025'!$1:$1048576,3 + (COLUMN(F16)-1)*2,FALSE),"")=0,"",IFERROR(VLOOKUP($A19,'VENDA 2025'!$1:$1048576,3 + (COLUMN(F16)-1)*2,FALSE),""))</f>
        <v/>
      </c>
      <c r="BR19" s="92">
        <f>IF(IFERROR(VLOOKUP($A19,'VENDA 2025'!$1:$1048576,3 + (COLUMN(G16)-1)*2,FALSE),"")=0,"",IFERROR(VLOOKUP($A19,'VENDA 2025'!$1:$1048576,3 + (COLUMN(G16)-1)*2,FALSE),""))</f>
        <v/>
      </c>
      <c r="BS19" s="92">
        <f>IF(IFERROR(VLOOKUP($A19,'VENDA 2025'!$1:$1048576,3 + (COLUMN(H16)-1)*2,FALSE),"")=0,"",IFERROR(VLOOKUP($A19,'VENDA 2025'!$1:$1048576,3 + (COLUMN(H16)-1)*2,FALSE),""))</f>
        <v/>
      </c>
      <c r="BT19" s="92">
        <f>IF(IFERROR(VLOOKUP($A19,'VENDA 2025'!$1:$1048576,3 + (COLUMN(I16)-1)*2,FALSE),"")=0,"",IFERROR(VLOOKUP($A19,'VENDA 2025'!$1:$1048576,3 + (COLUMN(I16)-1)*2,FALSE),""))</f>
        <v/>
      </c>
      <c r="BU19" s="92">
        <f>IF(IFERROR(VLOOKUP($A19,'VENDA 2025'!$1:$1048576,3 + (COLUMN(J16)-1)*2,FALSE),"")=0,"",IFERROR(VLOOKUP($A19,'VENDA 2025'!$1:$1048576,3 + (COLUMN(J16)-1)*2,FALSE),""))</f>
        <v/>
      </c>
      <c r="BV19" s="92">
        <f>IF(IFERROR(VLOOKUP($A19,'VENDA 2025'!$1:$1048576,3 + (COLUMN(K16)-1)*2,FALSE),"")=0,"",IFERROR(VLOOKUP($A19,'VENDA 2025'!$1:$1048576,3 + (COLUMN(K16)-1)*2,FALSE),""))</f>
        <v/>
      </c>
      <c r="BW19" s="92">
        <f>IF(IFERROR(VLOOKUP($A19,'VENDA 2025'!$1:$1048576,3 + (COLUMN(L16)-1)*2,FALSE),"")=0,"",IFERROR(VLOOKUP($A19,'VENDA 2025'!$1:$1048576,3 + (COLUMN(L16)-1)*2,FALSE),""))</f>
        <v/>
      </c>
      <c r="BX19" s="93">
        <f>IF(COUNT(BL19:BW19)=0,"",SUM(BL19:BW19))</f>
        <v/>
      </c>
      <c r="BY19" s="92">
        <f>IF(IFERROR(VLOOKUP($A19,'venda-fornecedor-12-meses-7'!$1:$1048576,4 + (COLUMN(A16)-1)*2,FALSE),"")=0,"",IFERROR(VLOOKUP($A19,'venda-fornecedor-12-meses-7'!$1:$1048576,4 + (COLUMN(A16)-1)*2,FALSE),""))</f>
        <v/>
      </c>
      <c r="BZ19" s="92">
        <f>IF(IFERROR(VLOOKUP($A19,'venda-fornecedor-12-meses-7'!$1:$1048576,4 + (COLUMN(B16)-1)*2,FALSE),"")=0,"",IFERROR(VLOOKUP($A19,'venda-fornecedor-12-meses-7'!$1:$1048576,4 + (COLUMN(B16)-1)*2,FALSE),""))</f>
        <v/>
      </c>
      <c r="CA19" s="92">
        <f>IF(IFERROR(VLOOKUP($A19,'venda-fornecedor-12-meses-7'!$1:$1048576,4 + (COLUMN(C16)-1)*2,FALSE),"")=0,"",IFERROR(VLOOKUP($A19,'venda-fornecedor-12-meses-7'!$1:$1048576,4 + (COLUMN(C16)-1)*2,FALSE),""))</f>
        <v/>
      </c>
      <c r="CB19" s="92">
        <f>IF(IFERROR(VLOOKUP($A19,'venda-fornecedor-12-meses-7'!$1:$1048576,4 + (COLUMN(D16)-1)*2,FALSE),"")=0,"",IFERROR(VLOOKUP($A19,'venda-fornecedor-12-meses-7'!$1:$1048576,4 + (COLUMN(D16)-1)*2,FALSE),""))</f>
        <v/>
      </c>
      <c r="CC19" s="92">
        <f>IF(IFERROR(VLOOKUP($A19,'venda-fornecedor-12-meses-7'!$1:$1048576,4 + (COLUMN(E16)-1)*2,FALSE),"")=0,"",IFERROR(VLOOKUP($A19,'venda-fornecedor-12-meses-7'!$1:$1048576,4 + (COLUMN(E16)-1)*2,FALSE),""))</f>
        <v/>
      </c>
      <c r="CD19" s="92">
        <f>IF(IFERROR(VLOOKUP($A19,'venda-fornecedor-12-meses-7'!$1:$1048576,4 + (COLUMN(F16)-1)*2,FALSE),"")=0,"",IFERROR(VLOOKUP($A19,'venda-fornecedor-12-meses-7'!$1:$1048576,4 + (COLUMN(F16)-1)*2,FALSE),""))</f>
        <v/>
      </c>
      <c r="CE19" s="92">
        <f>IF(IFERROR(VLOOKUP($A19,'venda-fornecedor-12-meses-7'!$1:$1048576,4 + (COLUMN(G16)-1)*2,FALSE),"")=0,"",IFERROR(VLOOKUP($A19,'venda-fornecedor-12-meses-7'!$1:$1048576,4 + (COLUMN(G16)-1)*2,FALSE),""))</f>
        <v/>
      </c>
      <c r="CF19" s="92">
        <f>IF(IFERROR(VLOOKUP($A19,'venda-fornecedor-12-meses-7'!$1:$1048576,4 + (COLUMN(H16)-1)*2,FALSE),"")=0,"",IFERROR(VLOOKUP($A19,'venda-fornecedor-12-meses-7'!$1:$1048576,4 + (COLUMN(H16)-1)*2,FALSE),""))</f>
        <v/>
      </c>
      <c r="CG19" s="92">
        <f>IF(IFERROR(VLOOKUP($A19,'venda-fornecedor-12-meses-7'!$1:$1048576,4 + (COLUMN(I16)-1)*2,FALSE),"")=0,"",IFERROR(VLOOKUP($A19,'venda-fornecedor-12-meses-7'!$1:$1048576,4 + (COLUMN(I16)-1)*2,FALSE),""))</f>
        <v/>
      </c>
      <c r="CH19" s="92">
        <f>IF(IFERROR(VLOOKUP($A19,'venda-fornecedor-12-meses-7'!$1:$1048576,4 + (COLUMN(J16)-1)*2,FALSE),"")=0,"",IFERROR(VLOOKUP($A19,'venda-fornecedor-12-meses-7'!$1:$1048576,4 + (COLUMN(J16)-1)*2,FALSE),""))</f>
        <v/>
      </c>
      <c r="CI19" s="92">
        <f>IF(IFERROR(VLOOKUP($A19,'venda-fornecedor-12-meses-7'!$1:$1048576,4 + (COLUMN(K16)-1)*2,FALSE),"")=0,"",IFERROR(VLOOKUP($A19,'venda-fornecedor-12-meses-7'!$1:$1048576,4 + (COLUMN(K16)-1)*2,FALSE),""))</f>
        <v/>
      </c>
      <c r="CJ19" s="92">
        <f>IF(IFERROR(VLOOKUP($A19,'venda-fornecedor-12-meses-7'!$1:$1048576,4 + (COLUMN(L16)-1)*2,FALSE),"")=0,"",IFERROR(VLOOKUP($A19,'venda-fornecedor-12-meses-7'!$1:$1048576,4 + (COLUMN(L16)-1)*2,FALSE),""))</f>
        <v/>
      </c>
      <c r="CK19" s="93">
        <f>IF(COUNT(BY19:CJ19)=0,"",SUM(BY19:CJ19))</f>
        <v/>
      </c>
      <c r="CL19" s="93">
        <f>IF(COUNT(BY19:CJ19)=0,"",AVERAGE(BY19:CJ19))</f>
        <v/>
      </c>
      <c r="CM19" s="1" t="n"/>
      <c r="CN19" s="94">
        <f>IF(IFERROR(VLOOKUP($A19,'ENTRADA 2023'!$1:$1048576,3 + (COLUMN(A16)-1)*1,FALSE),"")=0,"",IFERROR(VLOOKUP($A19,'ENTRADA 2023'!$1:$1048576,3 + (COLUMN(A16)-1)*1,FALSE),""))</f>
        <v/>
      </c>
      <c r="CO19" s="94">
        <f>IF(IFERROR(VLOOKUP($A19,'ENTRADA 2023'!$1:$1048576,3 + (COLUMN(B16)-1)*1,FALSE),"")=0,"",IFERROR(VLOOKUP($A19,'ENTRADA 2023'!$1:$1048576,3 + (COLUMN(B16)-1)*1,FALSE),""))</f>
        <v/>
      </c>
      <c r="CP19" s="94">
        <f>IF(IFERROR(VLOOKUP($A19,'ENTRADA 2023'!$1:$1048576,3 + (COLUMN(C16)-1)*1,FALSE),"")=0,"",IFERROR(VLOOKUP($A19,'ENTRADA 2023'!$1:$1048576,3 + (COLUMN(C16)-1)*1,FALSE),""))</f>
        <v/>
      </c>
      <c r="CQ19" s="94">
        <f>IF(IFERROR(VLOOKUP($A19,'ENTRADA 2023'!$1:$1048576,3 + (COLUMN(D16)-1)*1,FALSE),"")=0,"",IFERROR(VLOOKUP($A19,'ENTRADA 2023'!$1:$1048576,3 + (COLUMN(D16)-1)*1,FALSE),""))</f>
        <v/>
      </c>
      <c r="CR19" s="94">
        <f>IF(IFERROR(VLOOKUP($A19,'ENTRADA 2023'!$1:$1048576,3 + (COLUMN(E16)-1)*1,FALSE),"")=0,"",IFERROR(VLOOKUP($A19,'ENTRADA 2023'!$1:$1048576,3 + (COLUMN(E16)-1)*1,FALSE),""))</f>
        <v/>
      </c>
      <c r="CS19" s="94">
        <f>IF(IFERROR(VLOOKUP($A19,'ENTRADA 2023'!$1:$1048576,3 + (COLUMN(F16)-1)*1,FALSE),"")=0,"",IFERROR(VLOOKUP($A19,'ENTRADA 2023'!$1:$1048576,3 + (COLUMN(F16)-1)*1,FALSE),""))</f>
        <v/>
      </c>
      <c r="CT19" s="94">
        <f>IF(IFERROR(VLOOKUP($A19,'ENTRADA 2023'!$1:$1048576,3 + (COLUMN(G16)-1)*1,FALSE),"")=0,"",IFERROR(VLOOKUP($A19,'ENTRADA 2023'!$1:$1048576,3 + (COLUMN(G16)-1)*1,FALSE),""))</f>
        <v/>
      </c>
      <c r="CU19" s="94">
        <f>IF(IFERROR(VLOOKUP($A19,'ENTRADA 2023'!$1:$1048576,3 + (COLUMN(H16)-1)*1,FALSE),"")=0,"",IFERROR(VLOOKUP($A19,'ENTRADA 2023'!$1:$1048576,3 + (COLUMN(H16)-1)*1,FALSE),""))</f>
        <v/>
      </c>
      <c r="CV19" s="94">
        <f>IF(IFERROR(VLOOKUP($A19,'ENTRADA 2023'!$1:$1048576,3 + (COLUMN(I16)-1)*1,FALSE),"")=0,"",IFERROR(VLOOKUP($A19,'ENTRADA 2023'!$1:$1048576,3 + (COLUMN(I16)-1)*1,FALSE),""))</f>
        <v/>
      </c>
      <c r="CW19" s="94">
        <f>IF(IFERROR(VLOOKUP($A19,'ENTRADA 2023'!$1:$1048576,3 + (COLUMN(J16)-1)*1,FALSE),"")=0,"",IFERROR(VLOOKUP($A19,'ENTRADA 2023'!$1:$1048576,3 + (COLUMN(J16)-1)*1,FALSE),""))</f>
        <v/>
      </c>
      <c r="CX19" s="94">
        <f>IF(IFERROR(VLOOKUP($A19,'ENTRADA 2023'!$1:$1048576,3 + (COLUMN(K16)-1)*1,FALSE),"")=0,"",IFERROR(VLOOKUP($A19,'ENTRADA 2023'!$1:$1048576,3 + (COLUMN(K16)-1)*1,FALSE),""))</f>
        <v/>
      </c>
      <c r="CY19" s="94">
        <f>IF(IFERROR(VLOOKUP($A19,'ENTRADA 2023'!$1:$1048576,3 + (COLUMN(L16)-1)*1,FALSE),"")=0,"",IFERROR(VLOOKUP($A19,'ENTRADA 2023'!$1:$1048576,3 + (COLUMN(L16)-1)*1,FALSE),""))</f>
        <v/>
      </c>
      <c r="CZ19" s="95">
        <f>IF(COUNT(CN19:CY19)=0,"",SUM(CN19:CY19))</f>
        <v/>
      </c>
      <c r="DA19" s="94">
        <f>IF(IFERROR(VLOOKUP($A19,'ENTRADA 2024'!$1:$1048576,3 + (COLUMN(A16)-1)*1,FALSE),"")=0,"",IFERROR(VLOOKUP($A19,'ENTRADA 2024'!$1:$1048576,3 + (COLUMN(A16)-1)*1,FALSE),""))</f>
        <v/>
      </c>
      <c r="DB19" s="94">
        <f>IF(IFERROR(VLOOKUP($A19,'ENTRADA 2024'!$1:$1048576,3 + (COLUMN(B16)-1)*1,FALSE),"")=0,"",IFERROR(VLOOKUP($A19,'ENTRADA 2024'!$1:$1048576,3 + (COLUMN(B16)-1)*1,FALSE),""))</f>
        <v/>
      </c>
      <c r="DC19" s="94">
        <f>IF(IFERROR(VLOOKUP($A19,'ENTRADA 2024'!$1:$1048576,3 + (COLUMN(C16)-1)*1,FALSE),"")=0,"",IFERROR(VLOOKUP($A19,'ENTRADA 2024'!$1:$1048576,3 + (COLUMN(C16)-1)*1,FALSE),""))</f>
        <v/>
      </c>
      <c r="DD19" s="94">
        <f>IF(IFERROR(VLOOKUP($A19,'ENTRADA 2024'!$1:$1048576,3 + (COLUMN(D16)-1)*1,FALSE),"")=0,"",IFERROR(VLOOKUP($A19,'ENTRADA 2024'!$1:$1048576,3 + (COLUMN(D16)-1)*1,FALSE),""))</f>
        <v/>
      </c>
      <c r="DE19" s="94">
        <f>IF(IFERROR(VLOOKUP($A19,'ENTRADA 2024'!$1:$1048576,3 + (COLUMN(E16)-1)*1,FALSE),"")=0,"",IFERROR(VLOOKUP($A19,'ENTRADA 2024'!$1:$1048576,3 + (COLUMN(E16)-1)*1,FALSE),""))</f>
        <v/>
      </c>
      <c r="DF19" s="94">
        <f>IF(IFERROR(VLOOKUP($A19,'ENTRADA 2024'!$1:$1048576,3 + (COLUMN(F16)-1)*1,FALSE),"")=0,"",IFERROR(VLOOKUP($A19,'ENTRADA 2024'!$1:$1048576,3 + (COLUMN(F16)-1)*1,FALSE),""))</f>
        <v/>
      </c>
      <c r="DG19" s="94">
        <f>IF(IFERROR(VLOOKUP($A19,'ENTRADA 2024'!$1:$1048576,3 + (COLUMN(G16)-1)*1,FALSE),"")=0,"",IFERROR(VLOOKUP($A19,'ENTRADA 2024'!$1:$1048576,3 + (COLUMN(G16)-1)*1,FALSE),""))</f>
        <v/>
      </c>
      <c r="DH19" s="94">
        <f>IF(IFERROR(VLOOKUP($A19,'ENTRADA 2024'!$1:$1048576,3 + (COLUMN(H16)-1)*1,FALSE),"")=0,"",IFERROR(VLOOKUP($A19,'ENTRADA 2024'!$1:$1048576,3 + (COLUMN(H16)-1)*1,FALSE),""))</f>
        <v/>
      </c>
      <c r="DI19" s="94">
        <f>IF(IFERROR(VLOOKUP($A19,'ENTRADA 2024'!$1:$1048576,3 + (COLUMN(I16)-1)*1,FALSE),"")=0,"",IFERROR(VLOOKUP($A19,'ENTRADA 2024'!$1:$1048576,3 + (COLUMN(I16)-1)*1,FALSE),""))</f>
        <v/>
      </c>
      <c r="DJ19" s="94">
        <f>IF(IFERROR(VLOOKUP($A19,'ENTRADA 2024'!$1:$1048576,3 + (COLUMN(J16)-1)*1,FALSE),"")=0,"",IFERROR(VLOOKUP($A19,'ENTRADA 2024'!$1:$1048576,3 + (COLUMN(J16)-1)*1,FALSE),""))</f>
        <v/>
      </c>
      <c r="DK19" s="94">
        <f>IF(IFERROR(VLOOKUP($A19,'ENTRADA 2024'!$1:$1048576,3 + (COLUMN(K16)-1)*1,FALSE),"")=0,"",IFERROR(VLOOKUP($A19,'ENTRADA 2024'!$1:$1048576,3 + (COLUMN(K16)-1)*1,FALSE),""))</f>
        <v/>
      </c>
      <c r="DL19" s="94">
        <f>IF(IFERROR(VLOOKUP($A19,'ENTRADA 2024'!$1:$1048576,3 + (COLUMN(L16)-1)*1,FALSE),"")=0,"",IFERROR(VLOOKUP($A19,'ENTRADA 2024'!$1:$1048576,3 + (COLUMN(L16)-1)*1,FALSE),""))</f>
        <v/>
      </c>
      <c r="DM19" s="95">
        <f>IF(COUNT(DA19:DL19)=0,"",SUM(DA19:DL19))</f>
        <v/>
      </c>
      <c r="DN19" s="94">
        <f>IF(IFERROR(VLOOKUP($A19,'ENTRADA 2025'!$1:$1048576,3 + (COLUMN(A16)-1)*1,FALSE),"")=0,"",IFERROR(VLOOKUP($A19,'ENTRADA 2025'!$1:$1048576,3 + (COLUMN(A16)-1)*1,FALSE),""))</f>
        <v/>
      </c>
      <c r="DO19" s="94">
        <f>IF(IFERROR(VLOOKUP($A19,'ENTRADA 2025'!$1:$1048576,3 + (COLUMN(B16)-1)*1,FALSE),"")=0,"",IFERROR(VLOOKUP($A19,'ENTRADA 2025'!$1:$1048576,3 + (COLUMN(B16)-1)*1,FALSE),""))</f>
        <v/>
      </c>
      <c r="DP19" s="94">
        <f>IF(IFERROR(VLOOKUP($A19,'ENTRADA 2025'!$1:$1048576,3 + (COLUMN(C16)-1)*1,FALSE),"")=0,"",IFERROR(VLOOKUP($A19,'ENTRADA 2025'!$1:$1048576,3 + (COLUMN(C16)-1)*1,FALSE),""))</f>
        <v/>
      </c>
      <c r="DQ19" s="94">
        <f>IF(IFERROR(VLOOKUP($A19,'ENTRADA 2025'!$1:$1048576,3 + (COLUMN(D16)-1)*1,FALSE),"")=0,"",IFERROR(VLOOKUP($A19,'ENTRADA 2025'!$1:$1048576,3 + (COLUMN(D16)-1)*1,FALSE),""))</f>
        <v/>
      </c>
      <c r="DR19" s="94">
        <f>IF(IFERROR(VLOOKUP($A19,'ENTRADA 2025'!$1:$1048576,3 + (COLUMN(E16)-1)*1,FALSE),"")=0,"",IFERROR(VLOOKUP($A19,'ENTRADA 2025'!$1:$1048576,3 + (COLUMN(E16)-1)*1,FALSE),""))</f>
        <v/>
      </c>
      <c r="DS19" s="94">
        <f>IF(IFERROR(VLOOKUP($A19,'ENTRADA 2025'!$1:$1048576,3 + (COLUMN(F16)-1)*1,FALSE),"")=0,"",IFERROR(VLOOKUP($A19,'ENTRADA 2025'!$1:$1048576,3 + (COLUMN(F16)-1)*1,FALSE),""))</f>
        <v/>
      </c>
      <c r="DT19" s="94">
        <f>IF(IFERROR(VLOOKUP($A19,'ENTRADA 2025'!$1:$1048576,3 + (COLUMN(G16)-1)*1,FALSE),"")=0,"",IFERROR(VLOOKUP($A19,'ENTRADA 2025'!$1:$1048576,3 + (COLUMN(G16)-1)*1,FALSE),""))</f>
        <v/>
      </c>
      <c r="DU19" s="94">
        <f>IF(IFERROR(VLOOKUP($A19,'ENTRADA 2025'!$1:$1048576,3 + (COLUMN(H16)-1)*1,FALSE),"")=0,"",IFERROR(VLOOKUP($A19,'ENTRADA 2025'!$1:$1048576,3 + (COLUMN(H16)-1)*1,FALSE),""))</f>
        <v/>
      </c>
      <c r="DV19" s="94">
        <f>IF(IFERROR(VLOOKUP($A19,'ENTRADA 2025'!$1:$1048576,3 + (COLUMN(I16)-1)*1,FALSE),"")=0,"",IFERROR(VLOOKUP($A19,'ENTRADA 2025'!$1:$1048576,3 + (COLUMN(I16)-1)*1,FALSE),""))</f>
        <v/>
      </c>
      <c r="DW19" s="94">
        <f>IF(IFERROR(VLOOKUP($A19,'ENTRADA 2025'!$1:$1048576,3 + (COLUMN(J16)-1)*1,FALSE),"")=0,"",IFERROR(VLOOKUP($A19,'ENTRADA 2025'!$1:$1048576,3 + (COLUMN(J16)-1)*1,FALSE),""))</f>
        <v/>
      </c>
      <c r="DX19" s="94">
        <f>IF(IFERROR(VLOOKUP($A19,'ENTRADA 2025'!$1:$1048576,3 + (COLUMN(K16)-1)*1,FALSE),"")=0,"",IFERROR(VLOOKUP($A19,'ENTRADA 2025'!$1:$1048576,3 + (COLUMN(K16)-1)*1,FALSE),""))</f>
        <v/>
      </c>
      <c r="DY19" s="94">
        <f>IF(IFERROR(VLOOKUP($A19,'ENTRADA 2025'!$1:$1048576,3 + (COLUMN(L16)-1)*1,FALSE),"")=0,"",IFERROR(VLOOKUP($A19,'ENTRADA 2025'!$1:$1048576,3 + (COLUMN(L16)-1)*1,FALSE),""))</f>
        <v/>
      </c>
      <c r="DZ19" s="95">
        <f>IF(COUNT(DN19:DY19)=0,"",SUM(DN19:DY19))</f>
        <v/>
      </c>
      <c r="EA19" s="94">
        <f>IF(IFERROR(VLOOKUP($A19,'entrada-fornecedor-12-meses-7'!$1:$1048576,3 + (COLUMN(A16)-1)*1,FALSE),"")=0,"",IFERROR(VLOOKUP($A19,'entrada-fornecedor-12-meses-7'!$1:$1048576,3 + (COLUMN(A16)-1)*1,FALSE),""))</f>
        <v/>
      </c>
      <c r="EB19" s="94">
        <f>IF(IFERROR(VLOOKUP($A19,'entrada-fornecedor-12-meses-7'!$1:$1048576,3 + (COLUMN(B16)-1)*1,FALSE),"")=0,"",IFERROR(VLOOKUP($A19,'entrada-fornecedor-12-meses-7'!$1:$1048576,3 + (COLUMN(B16)-1)*1,FALSE),""))</f>
        <v/>
      </c>
      <c r="EC19" s="94">
        <f>IF(IFERROR(VLOOKUP($A19,'entrada-fornecedor-12-meses-7'!$1:$1048576,3 + (COLUMN(C16)-1)*1,FALSE),"")=0,"",IFERROR(VLOOKUP($A19,'entrada-fornecedor-12-meses-7'!$1:$1048576,3 + (COLUMN(C16)-1)*1,FALSE),""))</f>
        <v/>
      </c>
      <c r="ED19" s="94">
        <f>IF(IFERROR(VLOOKUP($A19,'entrada-fornecedor-12-meses-7'!$1:$1048576,3 + (COLUMN(D16)-1)*1,FALSE),"")=0,"",IFERROR(VLOOKUP($A19,'entrada-fornecedor-12-meses-7'!$1:$1048576,3 + (COLUMN(D16)-1)*1,FALSE),""))</f>
        <v/>
      </c>
      <c r="EE19" s="94">
        <f>IF(IFERROR(VLOOKUP($A19,'entrada-fornecedor-12-meses-7'!$1:$1048576,3 + (COLUMN(E16)-1)*1,FALSE),"")=0,"",IFERROR(VLOOKUP($A19,'entrada-fornecedor-12-meses-7'!$1:$1048576,3 + (COLUMN(E16)-1)*1,FALSE),""))</f>
        <v/>
      </c>
      <c r="EF19" s="94">
        <f>IF(IFERROR(VLOOKUP($A19,'entrada-fornecedor-12-meses-7'!$1:$1048576,3 + (COLUMN(F16)-1)*1,FALSE),"")=0,"",IFERROR(VLOOKUP($A19,'entrada-fornecedor-12-meses-7'!$1:$1048576,3 + (COLUMN(F16)-1)*1,FALSE),""))</f>
        <v/>
      </c>
      <c r="EG19" s="94">
        <f>IF(IFERROR(VLOOKUP($A19,'entrada-fornecedor-12-meses-7'!$1:$1048576,3 + (COLUMN(G16)-1)*1,FALSE),"")=0,"",IFERROR(VLOOKUP($A19,'entrada-fornecedor-12-meses-7'!$1:$1048576,3 + (COLUMN(G16)-1)*1,FALSE),""))</f>
        <v/>
      </c>
      <c r="EH19" s="94">
        <f>IF(IFERROR(VLOOKUP($A19,'entrada-fornecedor-12-meses-7'!$1:$1048576,3 + (COLUMN(H16)-1)*1,FALSE),"")=0,"",IFERROR(VLOOKUP($A19,'entrada-fornecedor-12-meses-7'!$1:$1048576,3 + (COLUMN(H16)-1)*1,FALSE),""))</f>
        <v/>
      </c>
      <c r="EI19" s="94">
        <f>IF(IFERROR(VLOOKUP($A19,'entrada-fornecedor-12-meses-7'!$1:$1048576,3 + (COLUMN(I16)-1)*1,FALSE),"")=0,"",IFERROR(VLOOKUP($A19,'entrada-fornecedor-12-meses-7'!$1:$1048576,3 + (COLUMN(I16)-1)*1,FALSE),""))</f>
        <v/>
      </c>
      <c r="EJ19" s="94">
        <f>IF(IFERROR(VLOOKUP($A19,'entrada-fornecedor-12-meses-7'!$1:$1048576,3 + (COLUMN(J16)-1)*1,FALSE),"")=0,"",IFERROR(VLOOKUP($A19,'entrada-fornecedor-12-meses-7'!$1:$1048576,3 + (COLUMN(J16)-1)*1,FALSE),""))</f>
        <v/>
      </c>
      <c r="EK19" s="94">
        <f>IF(IFERROR(VLOOKUP($A19,'entrada-fornecedor-12-meses-7'!$1:$1048576,3 + (COLUMN(K16)-1)*1,FALSE),"")=0,"",IFERROR(VLOOKUP($A19,'entrada-fornecedor-12-meses-7'!$1:$1048576,3 + (COLUMN(K16)-1)*1,FALSE),""))</f>
        <v/>
      </c>
      <c r="EL19" s="94">
        <f>IF(IFERROR(VLOOKUP($A19,'entrada-fornecedor-12-meses-7'!$1:$1048576,3 + (COLUMN(L16)-1)*1,FALSE),"")=0,"",IFERROR(VLOOKUP($A19,'entrada-fornecedor-12-meses-7'!$1:$1048576,3 + (COLUMN(L16)-1)*1,FALSE),""))</f>
        <v/>
      </c>
      <c r="EM19" s="95">
        <f>IF(COUNT(EA19:EL19)=0,"",SUM(EA19:EL19))</f>
        <v/>
      </c>
      <c r="EN19" s="1" t="n"/>
      <c r="EO19" s="96">
        <f>IFERROR(AVERAGEIF('lead-time-compras-7'!B:B,A19,'lead-time-compras-7'!S:S),"")</f>
        <v/>
      </c>
      <c r="EP19" s="96">
        <f>IFERROR(
  AVERAGEIFS(
    'notas-fiscais-entrada-830-7'!H:H,
    'notas-fiscais-entrada-830-7'!O:O, A19,
    'notas-fiscais-entrada-830-7'!E:E, $B$1
  ),
""
)</f>
        <v/>
      </c>
      <c r="EQ19" s="96">
        <f>IFERROR(AVERAGEIF('lead-time-compras-7'!B:B,A19,'lead-time-compras-7'!Q:Q),"")</f>
        <v/>
      </c>
      <c r="ER19" s="97">
        <f>SUMIF('fornecedor-saldo-receber-7'!A:A, A19, 'fornecedor-saldo-receber-7'!L:L)</f>
        <v/>
      </c>
      <c r="ES19" s="97">
        <f>SUMIF('fornecedor-verba-aplicar-7'!A:A, A19, 'fornecedor-verba-aplicar-7'!D:D)</f>
        <v/>
      </c>
      <c r="ET19" s="1" t="n"/>
      <c r="EU19" s="52">
        <f>SUMIF('ANALISE PRODUTO'!F:F, A19, 'ANALISE PRODUTO'!BN:BN)</f>
        <v/>
      </c>
      <c r="EV19" s="52">
        <f>SUMIF('ANALISE PRODUTO'!F:F, A19, 'ANALISE PRODUTO'!BO:BO)</f>
        <v/>
      </c>
      <c r="EW19" s="52">
        <f>SUMIF('ANALISE PRODUTO'!F:F, A19, 'ANALISE PRODUTO'!BP:BP)</f>
        <v/>
      </c>
      <c r="EX19" s="52">
        <f>SUMIF('ANALISE PRODUTO'!F:F, A19, 'ANALISE PRODUTO'!BQ:BQ)</f>
        <v/>
      </c>
      <c r="EY19" s="52">
        <f>SUMIF('ANALISE PRODUTO'!F:F, A19, 'ANALISE PRODUTO'!BR:BR)</f>
        <v/>
      </c>
      <c r="EZ19" s="53">
        <f>SUMIF('ANALISE PRODUTO'!F:F, A19, 'ANALISE PRODUTO'!BS:BS)</f>
        <v/>
      </c>
      <c r="FA19" s="53">
        <f>SUMIF('ANALISE PRODUTO'!F:F, A19, 'ANALISE PRODUTO'!BT:BT)</f>
        <v/>
      </c>
      <c r="FB19" s="53">
        <f>SUMIF('ANALISE PRODUTO'!F:F, A19, 'ANALISE PRODUTO'!BU:BU)</f>
        <v/>
      </c>
      <c r="FC19" s="53">
        <f>SUMIF('ANALISE PRODUTO'!F:F, A19, 'ANALISE PRODUTO'!BV:BV)</f>
        <v/>
      </c>
      <c r="FD19" s="53">
        <f>SUMIF('ANALISE PRODUTO'!F:F, A19, 'ANALISE PRODUTO'!BW:BW)</f>
        <v/>
      </c>
      <c r="FE19" s="41">
        <f>SUMIF('ANALISE PRODUTO'!F:F, A19, 'ANALISE PRODUTO'!CB:CB)</f>
        <v/>
      </c>
      <c r="FF19" s="41">
        <f>SUMIF('ANALISE PRODUTO'!F:F, A19, 'ANALISE PRODUTO'!CC:CC)</f>
        <v/>
      </c>
      <c r="FG19" s="1" t="n"/>
      <c r="FH19" s="45">
        <f>IF(IFERROR(VLOOKUP($A19,'VENDA 2023'!$1:$1048576,4 + (COLUMN(A16)-1)*2,FALSE),"")=0,"",IFERROR(VLOOKUP($A19,'VENDA 2023'!$1:$1048576,4 + (COLUMN(A16)-1)*2,FALSE),""))</f>
        <v/>
      </c>
      <c r="FI19" s="45">
        <f>IF(IFERROR(VLOOKUP($A19,'VENDA 2023'!$1:$1048576,4 + (COLUMN(B16)-1)*2,FALSE),"")=0,"",IFERROR(VLOOKUP($A19,'VENDA 2023'!$1:$1048576,4 + (COLUMN(B16)-1)*2,FALSE),""))</f>
        <v/>
      </c>
      <c r="FJ19" s="45">
        <f>IF(IFERROR(VLOOKUP($A19,'VENDA 2023'!$1:$1048576,4 + (COLUMN(C16)-1)*2,FALSE),"")=0,"",IFERROR(VLOOKUP($A19,'VENDA 2023'!$1:$1048576,4 + (COLUMN(C16)-1)*2,FALSE),""))</f>
        <v/>
      </c>
      <c r="FK19" s="45">
        <f>IF(IFERROR(VLOOKUP($A19,'VENDA 2023'!$1:$1048576,4 + (COLUMN(D16)-1)*2,FALSE),"")=0,"",IFERROR(VLOOKUP($A19,'VENDA 2023'!$1:$1048576,4 + (COLUMN(D16)-1)*2,FALSE),""))</f>
        <v/>
      </c>
      <c r="FL19" s="45">
        <f>IF(IFERROR(VLOOKUP($A19,'VENDA 2023'!$1:$1048576,4 + (COLUMN(E16)-1)*2,FALSE),"")=0,"",IFERROR(VLOOKUP($A19,'VENDA 2023'!$1:$1048576,4 + (COLUMN(E16)-1)*2,FALSE),""))</f>
        <v/>
      </c>
      <c r="FM19" s="45">
        <f>IF(IFERROR(VLOOKUP($A19,'VENDA 2023'!$1:$1048576,4 + (COLUMN(F16)-1)*2,FALSE),"")=0,"",IFERROR(VLOOKUP($A19,'VENDA 2023'!$1:$1048576,4 + (COLUMN(F16)-1)*2,FALSE),""))</f>
        <v/>
      </c>
      <c r="FN19" s="45">
        <f>IF(IFERROR(VLOOKUP($A19,'VENDA 2023'!$1:$1048576,4 + (COLUMN(G16)-1)*2,FALSE),"")=0,"",IFERROR(VLOOKUP($A19,'VENDA 2023'!$1:$1048576,4 + (COLUMN(G16)-1)*2,FALSE),""))</f>
        <v/>
      </c>
      <c r="FO19" s="45">
        <f>IF(IFERROR(VLOOKUP($A19,'VENDA 2023'!$1:$1048576,4 + (COLUMN(H16)-1)*2,FALSE),"")=0,"",IFERROR(VLOOKUP($A19,'VENDA 2023'!$1:$1048576,4 + (COLUMN(H16)-1)*2,FALSE),""))</f>
        <v/>
      </c>
      <c r="FP19" s="45">
        <f>IF(IFERROR(VLOOKUP($A19,'VENDA 2023'!$1:$1048576,4 + (COLUMN(I16)-1)*2,FALSE),"")=0,"",IFERROR(VLOOKUP($A19,'VENDA 2023'!$1:$1048576,4 + (COLUMN(I16)-1)*2,FALSE),""))</f>
        <v/>
      </c>
      <c r="FQ19" s="45">
        <f>IF(IFERROR(VLOOKUP($A19,'VENDA 2023'!$1:$1048576,4 + (COLUMN(J16)-1)*2,FALSE),"")=0,"",IFERROR(VLOOKUP($A19,'VENDA 2023'!$1:$1048576,4 + (COLUMN(J16)-1)*2,FALSE),""))</f>
        <v/>
      </c>
      <c r="FR19" s="45">
        <f>IF(IFERROR(VLOOKUP($A19,'VENDA 2023'!$1:$1048576,4 + (COLUMN(K16)-1)*2,FALSE),"")=0,"",IFERROR(VLOOKUP($A19,'VENDA 2023'!$1:$1048576,4 + (COLUMN(K16)-1)*2,FALSE),""))</f>
        <v/>
      </c>
      <c r="FS19" s="45">
        <f>IF(IFERROR(VLOOKUP($A19,'VENDA 2023'!$1:$1048576,4 + (COLUMN(L16)-1)*2,FALSE),"")=0,"",IFERROR(VLOOKUP($A19,'VENDA 2023'!$1:$1048576,4 + (COLUMN(L16)-1)*2,FALSE),""))</f>
        <v/>
      </c>
      <c r="FT19" s="12">
        <f>IF(COUNT(FH19:FS19)=0,"",SUM(FH19:FS19))</f>
        <v/>
      </c>
      <c r="FU19" s="45">
        <f>IF(IFERROR(VLOOKUP($A19,'VENDA 2024'!$1:$1048576,4 + (COLUMN(A16)-1)*2,FALSE),"")=0,"",IFERROR(VLOOKUP($A19,'VENDA 2024'!$1:$1048576,4 + (COLUMN(A16)-1)*2,FALSE),""))</f>
        <v/>
      </c>
      <c r="FV19" s="45">
        <f>IF(IFERROR(VLOOKUP($A19,'VENDA 2024'!$1:$1048576,4 + (COLUMN(B16)-1)*2,FALSE),"")=0,"",IFERROR(VLOOKUP($A19,'VENDA 2024'!$1:$1048576,4 + (COLUMN(B16)-1)*2,FALSE),""))</f>
        <v/>
      </c>
      <c r="FW19" s="45">
        <f>IF(IFERROR(VLOOKUP($A19,'VENDA 2024'!$1:$1048576,4 + (COLUMN(C16)-1)*2,FALSE),"")=0,"",IFERROR(VLOOKUP($A19,'VENDA 2024'!$1:$1048576,4 + (COLUMN(C16)-1)*2,FALSE),""))</f>
        <v/>
      </c>
      <c r="FX19" s="45">
        <f>IF(IFERROR(VLOOKUP($A19,'VENDA 2024'!$1:$1048576,4 + (COLUMN(D16)-1)*2,FALSE),"")=0,"",IFERROR(VLOOKUP($A19,'VENDA 2024'!$1:$1048576,4 + (COLUMN(D16)-1)*2,FALSE),""))</f>
        <v/>
      </c>
      <c r="FY19" s="45">
        <f>IF(IFERROR(VLOOKUP($A19,'VENDA 2024'!$1:$1048576,4 + (COLUMN(E16)-1)*2,FALSE),"")=0,"",IFERROR(VLOOKUP($A19,'VENDA 2024'!$1:$1048576,4 + (COLUMN(E16)-1)*2,FALSE),""))</f>
        <v/>
      </c>
      <c r="FZ19" s="45">
        <f>IF(IFERROR(VLOOKUP($A19,'VENDA 2024'!$1:$1048576,4 + (COLUMN(F16)-1)*2,FALSE),"")=0,"",IFERROR(VLOOKUP($A19,'VENDA 2024'!$1:$1048576,4 + (COLUMN(F16)-1)*2,FALSE),""))</f>
        <v/>
      </c>
      <c r="GA19" s="45">
        <f>IF(IFERROR(VLOOKUP($A19,'VENDA 2024'!$1:$1048576,4 + (COLUMN(G16)-1)*2,FALSE),"")=0,"",IFERROR(VLOOKUP($A19,'VENDA 2024'!$1:$1048576,4 + (COLUMN(G16)-1)*2,FALSE),""))</f>
        <v/>
      </c>
      <c r="GB19" s="45">
        <f>IF(IFERROR(VLOOKUP($A19,'VENDA 2024'!$1:$1048576,4 + (COLUMN(H16)-1)*2,FALSE),"")=0,"",IFERROR(VLOOKUP($A19,'VENDA 2024'!$1:$1048576,4 + (COLUMN(H16)-1)*2,FALSE),""))</f>
        <v/>
      </c>
      <c r="GC19" s="45">
        <f>IF(IFERROR(VLOOKUP($A19,'VENDA 2024'!$1:$1048576,4 + (COLUMN(I16)-1)*2,FALSE),"")=0,"",IFERROR(VLOOKUP($A19,'VENDA 2024'!$1:$1048576,4 + (COLUMN(I16)-1)*2,FALSE),""))</f>
        <v/>
      </c>
      <c r="GD19" s="45">
        <f>IF(IFERROR(VLOOKUP($A19,'VENDA 2024'!$1:$1048576,4 + (COLUMN(J16)-1)*2,FALSE),"")=0,"",IFERROR(VLOOKUP($A19,'VENDA 2024'!$1:$1048576,4 + (COLUMN(J16)-1)*2,FALSE),""))</f>
        <v/>
      </c>
      <c r="GE19" s="45">
        <f>IF(IFERROR(VLOOKUP($A19,'VENDA 2024'!$1:$1048576,4 + (COLUMN(K16)-1)*2,FALSE),"")=0,"",IFERROR(VLOOKUP($A19,'VENDA 2024'!$1:$1048576,4 + (COLUMN(K16)-1)*2,FALSE),""))</f>
        <v/>
      </c>
      <c r="GF19" s="45">
        <f>IF(IFERROR(VLOOKUP($A19,'VENDA 2024'!$1:$1048576,4 + (COLUMN(L16)-1)*2,FALSE),"")=0,"",IFERROR(VLOOKUP($A19,'VENDA 2024'!$1:$1048576,4 + (COLUMN(L16)-1)*2,FALSE),""))</f>
        <v/>
      </c>
      <c r="GG19" s="12">
        <f>IF(COUNT(FU19:GF19)=0,"",SUM(FU19:GF19))</f>
        <v/>
      </c>
      <c r="GH19" s="45">
        <f>IF(IFERROR(VLOOKUP($A19,'venda-fornecedor-12-meses-7'!$1:$1048576,5 + (COLUMN(A16)-1)*2,FALSE),"")=0,"",IFERROR(VLOOKUP($A19,'venda-fornecedor-12-meses-7'!$1:$1048576,5 + (COLUMN(A16)-1)*2,FALSE),""))</f>
        <v/>
      </c>
      <c r="GI19" s="45">
        <f>IF(IFERROR(VLOOKUP($A19,'venda-fornecedor-12-meses-7'!$1:$1048576,5 + (COLUMN(B16)-1)*2,FALSE),"")=0,"",IFERROR(VLOOKUP($A19,'venda-fornecedor-12-meses-7'!$1:$1048576,5 + (COLUMN(B16)-1)*2,FALSE),""))</f>
        <v/>
      </c>
      <c r="GJ19" s="45">
        <f>IF(IFERROR(VLOOKUP($A19,'venda-fornecedor-12-meses-7'!$1:$1048576,5 + (COLUMN(C16)-1)*2,FALSE),"")=0,"",IFERROR(VLOOKUP($A19,'venda-fornecedor-12-meses-7'!$1:$1048576,5 + (COLUMN(C16)-1)*2,FALSE),""))</f>
        <v/>
      </c>
      <c r="GK19" s="45">
        <f>IF(IFERROR(VLOOKUP($A19,'venda-fornecedor-12-meses-7'!$1:$1048576,5 + (COLUMN(D16)-1)*2,FALSE),"")=0,"",IFERROR(VLOOKUP($A19,'venda-fornecedor-12-meses-7'!$1:$1048576,5 + (COLUMN(D16)-1)*2,FALSE),""))</f>
        <v/>
      </c>
      <c r="GL19" s="45">
        <f>IF(IFERROR(VLOOKUP($A19,'venda-fornecedor-12-meses-7'!$1:$1048576,5 + (COLUMN(E16)-1)*2,FALSE),"")=0,"",IFERROR(VLOOKUP($A19,'venda-fornecedor-12-meses-7'!$1:$1048576,5 + (COLUMN(E16)-1)*2,FALSE),""))</f>
        <v/>
      </c>
      <c r="GM19" s="45">
        <f>IF(IFERROR(VLOOKUP($A19,'venda-fornecedor-12-meses-7'!$1:$1048576,5 + (COLUMN(F16)-1)*2,FALSE),"")=0,"",IFERROR(VLOOKUP($A19,'venda-fornecedor-12-meses-7'!$1:$1048576,5 + (COLUMN(F16)-1)*2,FALSE),""))</f>
        <v/>
      </c>
      <c r="GN19" s="45">
        <f>IF(IFERROR(VLOOKUP($A19,'venda-fornecedor-12-meses-7'!$1:$1048576,5 + (COLUMN(G16)-1)*2,FALSE),"")=0,"",IFERROR(VLOOKUP($A19,'venda-fornecedor-12-meses-7'!$1:$1048576,5 + (COLUMN(G16)-1)*2,FALSE),""))</f>
        <v/>
      </c>
      <c r="GO19" s="45">
        <f>IF(IFERROR(VLOOKUP($A19,'venda-fornecedor-12-meses-7'!$1:$1048576,5 + (COLUMN(H16)-1)*2,FALSE),"")=0,"",IFERROR(VLOOKUP($A19,'venda-fornecedor-12-meses-7'!$1:$1048576,5 + (COLUMN(H16)-1)*2,FALSE),""))</f>
        <v/>
      </c>
      <c r="GP19" s="45">
        <f>IF(IFERROR(VLOOKUP($A19,'venda-fornecedor-12-meses-7'!$1:$1048576,5 + (COLUMN(I16)-1)*2,FALSE),"")=0,"",IFERROR(VLOOKUP($A19,'venda-fornecedor-12-meses-7'!$1:$1048576,5 + (COLUMN(I16)-1)*2,FALSE),""))</f>
        <v/>
      </c>
      <c r="GQ19" s="45">
        <f>IF(IFERROR(VLOOKUP($A19,'venda-fornecedor-12-meses-7'!$1:$1048576,5 + (COLUMN(J16)-1)*2,FALSE),"")=0,"",IFERROR(VLOOKUP($A19,'venda-fornecedor-12-meses-7'!$1:$1048576,5 + (COLUMN(J16)-1)*2,FALSE),""))</f>
        <v/>
      </c>
      <c r="GR19" s="45">
        <f>IF(IFERROR(VLOOKUP($A19,'venda-fornecedor-12-meses-7'!$1:$1048576,5 + (COLUMN(K16)-1)*2,FALSE),"")=0,"",IFERROR(VLOOKUP($A19,'venda-fornecedor-12-meses-7'!$1:$1048576,5 + (COLUMN(K16)-1)*2,FALSE),""))</f>
        <v/>
      </c>
      <c r="GS19" s="45">
        <f>IF(IFERROR(VLOOKUP($A19,'venda-fornecedor-12-meses-7'!$1:$1048576,5 + (COLUMN(L16)-1)*2,FALSE),"")=0,"",IFERROR(VLOOKUP($A19,'venda-fornecedor-12-meses-7'!$1:$1048576,5 + (COLUMN(L16)-1)*2,FALSE),""))</f>
        <v/>
      </c>
      <c r="GT19" s="12">
        <f>IF(COUNT(GH19:GS19)=0,"",SUM(GH19:GS19))</f>
        <v/>
      </c>
    </row>
    <row r="20">
      <c r="A20" s="85" t="n">
        <v>12043</v>
      </c>
      <c r="B20" s="85">
        <f>VLOOKUP(A20,'FORNECEDORES X COMPRADOR'!$A:$D,4,0)</f>
        <v/>
      </c>
      <c r="C20" s="85">
        <f>VLOOKUP(A20,'FORNECEDORES X COMPRADOR'!$A:$E,5,0)</f>
        <v/>
      </c>
      <c r="D20" s="40">
        <f>IFERROR(AVERAGEIF('ANALISE PRODUTO'!F:F,A20,'ANALISE PRODUTO'!BE:BE),"")</f>
        <v/>
      </c>
      <c r="E20" s="40">
        <f>IFERROR(AVERAGEIF('ANALISE PRODUTO'!F:F,A20,'ANALISE PRODUTO'!BF:BF),"")</f>
        <v/>
      </c>
      <c r="F20" s="47">
        <f t="array" ref="F20">IFERROR(
  IF(
    SUMPRODUCT(
      IFERROR(--('ANALISE PRODUTO'!$F$3:$F$10000=A20),0) *
      IFERROR(--'ANALISE PRODUTO'!$AJ$3:$AJ$10000,0)
    )=0,
    "",
    SUMPRODUCT(
      IFERROR(--('ANALISE PRODUTO'!$F$3:$F$10000=A20),0) *
      IFERROR(--'ANALISE PRODUTO'!$AN$3:$AN$10000,0)
    ) /
    SUMPRODUCT(
      IFERROR(--('ANALISE PRODUTO'!$F$3:$F$10000=A20),0) *
      IFERROR(--'ANALISE PRODUTO'!$AJ$3:$AJ$10000,0)
    )
  ),
  ""
)</f>
        <v/>
      </c>
      <c r="G20" s="47">
        <f t="array" ref="G20">IFERROR(
  IF(
    SUMPRODUCT(
      IFERROR(--('ANALISE PRODUTO'!$F$3:$F$10000=A20),0) *
      IFERROR(--'ANALISE PRODUTO'!$AJ$3:$AJ$10000,0)
    )=0,
    "",
    SUMPRODUCT(
      IFERROR(--('ANALISE PRODUTO'!$F$3:$F$10000=A20),0) *
      IFERROR(--'ANALISE PRODUTO'!$AO$3:$AO$10000,0)
    ) /
    SUMPRODUCT(
      IFERROR(--('ANALISE PRODUTO'!$F$3:$F$10000=A20),0) *
      IFERROR(--'ANALISE PRODUTO'!$AJ$3:$AJ$10000,0)
    )
  ),
  ""
)</f>
        <v/>
      </c>
      <c r="H20" s="86" t="n">
        <v>60</v>
      </c>
      <c r="I20" s="86" t="n">
        <v>90</v>
      </c>
      <c r="J20" s="87">
        <f>SUMIF('ANALISE PRODUTO'!F:F, A20, 'ANALISE PRODUTO'!AP:AP)</f>
        <v/>
      </c>
      <c r="K20" s="88">
        <f>SUMIF('ANALISE PRODUTO'!F:F, A20, 'ANALISE PRODUTO'!AN:AN)</f>
        <v/>
      </c>
      <c r="L20" s="40">
        <f>SUMIF('ANALISE PRODUTO'!F:F, A20, 'ANALISE PRODUTO'!BB:BB)</f>
        <v/>
      </c>
      <c r="M20" s="40">
        <f>SUMIF('ANALISE PRODUTO'!F:F, A20, 'ANALISE PRODUTO'!BC:BC)</f>
        <v/>
      </c>
      <c r="N20" s="40">
        <f>SUMIF('ANALISE PRODUTO'!F:F, A20, 'ANALISE PRODUTO'!BD:BD)</f>
        <v/>
      </c>
      <c r="O20" s="40">
        <f>SUMIF('ANALISE PRODUTO'!F:F, A20, 'ANALISE PRODUTO'!BA:BA)</f>
        <v/>
      </c>
      <c r="P20" s="40">
        <f>IF(J20=0, 0, IF(O20/J20=0, 0, O20/J20))</f>
        <v/>
      </c>
      <c r="Q20" s="40">
        <f>IF(J20=0, 0, IF(L20/J20=0, 0, L20/J20))</f>
        <v/>
      </c>
      <c r="R20" s="89">
        <f>SUMIF('ANALISE PRODUTO'!F:F, A20, 'ANALISE PRODUTO'!BJ:BJ)</f>
        <v/>
      </c>
      <c r="S20" s="89">
        <f>SUMIF('ANALISE PRODUTO'!F:F, A20, 'ANALISE PRODUTO'!BK:BK)</f>
        <v/>
      </c>
      <c r="T20" s="89">
        <f>SUMIF('ANALISE PRODUTO'!F:F, A20, 'ANALISE PRODUTO'!BL:BL)</f>
        <v/>
      </c>
      <c r="U20" s="89">
        <f>SUMIFS('ANALISE PRODUTO'!BI:BI, 'ANALISE PRODUTO'!F:F, A20)</f>
        <v/>
      </c>
      <c r="V20" s="89">
        <f>IF(C20="DESCONTINUADO", 0, IF(J20=0, 0, IF(U20/J20=0, 0, U20/J20)))</f>
        <v/>
      </c>
      <c r="W20" s="89">
        <f>IF(OR(C20="DESCONTINUADO", J20=0), 0, IFERROR((S20+T20)/J20, 0))</f>
        <v/>
      </c>
      <c r="X20" s="59">
        <f>COUNTIF('ANALISE PRODUTO'!F:F, A20)</f>
        <v/>
      </c>
      <c r="Y20" s="60">
        <f>COUNTIFS('ANALISE PRODUTO'!F:F, A20, 'ANALISE PRODUTO'!S:S, "S")</f>
        <v/>
      </c>
      <c r="Z20" s="61">
        <f>X20-Y20</f>
        <v/>
      </c>
      <c r="AA20" s="88">
        <f>IFERROR(IF(COUNTIF('contas-pagas-fornecedor-7'!$C:$C,B20)&gt;1,
   AVERAGEIF('contas-pagas-fornecedor-7'!$C:$C,B20,'contas-pagas-fornecedor-7'!$I:$I),
   VLOOKUP(B20,'contas-pagas-fornecedor-7'!$C:$Q,7,FALSE)), "")</f>
        <v/>
      </c>
      <c r="AB20" s="88">
        <f t="array" ref="AB20">IFERROR(
  INDEX('fornecedor-venda-por-filial-ger'!J:J,
    MATCH(1,
      ('fornecedor-venda-por-filial-ger'!A:A=A20) *
      ('fornecedor-venda-por-filial-ger'!B:B=$B$1),
    0)
  ),
"")</f>
        <v/>
      </c>
      <c r="AC20" s="90">
        <f t="array" ref="AC20">IFERROR(
  INDEX('fornecedor-venda-por-filial-ger'!O:O,
    MATCH(1,
      ('fornecedor-venda-por-filial-ger'!A:A=A20) *
      ('fornecedor-venda-por-filial-ger'!B:B=$B$1),
    0)
  ),
"")</f>
        <v/>
      </c>
      <c r="AD20" s="90">
        <f>IFERROR(VLOOKUP(A20,'venda-fornecedor-12-meses-7'!A:AC,3,0),"")</f>
        <v/>
      </c>
      <c r="AE20" s="87">
        <f t="array" ref="AE20">IFERROR(
  INDEX('fornecedor-venda-por-filial-ger'!N:N,
    MATCH(1,
      ('fornecedor-venda-por-filial-ger'!A:A=A20) *
      ('fornecedor-venda-por-filial-ger'!B:B=$B$1),
    0)
  ),
"")</f>
        <v/>
      </c>
      <c r="AF20" s="87">
        <f>IF(J20&lt;=0,"100,00%",IFERROR(AD20/AE20,1))</f>
        <v/>
      </c>
      <c r="AG20" s="64">
        <f t="array" ref="AG20">IFERROR(
  INDEX('fornecedor-venda-por-filial-ger'!L:L,
    MATCH(1,
      ('fornecedor-venda-por-filial-ger'!A:A=A20)*
      ('fornecedor-venda-por-filial-ger'!B:B=$B$1),
    0)
  )/100,
"")</f>
        <v/>
      </c>
      <c r="AH20" s="64">
        <f t="array" ref="AH20">IFERROR(
  INDEX('fornecedor-venda-por-filial-ger'!S:S,
    MATCH(1,
      ('fornecedor-venda-por-filial-ger'!A:A=A20) *
      ('fornecedor-venda-por-filial-ger'!B:B=$B$1),
    0)
  )/100,
"")</f>
        <v/>
      </c>
      <c r="AI20" s="64">
        <f>IFERROR(IF(OR(AH20="",AG20=""),"",IF(J20=0,0,AH20-AG20)),"")</f>
        <v/>
      </c>
      <c r="AJ20" s="91">
        <f t="array" ref="AJ20">IF(MAX(IF('ANALISE PRODUTO'!F:F=A20,'ANALISE PRODUTO'!AD:AD))=0,"SEM ENTRADA",MAX(IF('ANALISE PRODUTO'!F:F=A20,'ANALISE PRODUTO'!AD:AD)))</f>
        <v/>
      </c>
      <c r="AK20" s="39" t="n"/>
      <c r="AL20" s="92">
        <f>IF(IFERROR(VLOOKUP($A20,'VENDA 2023'!$1:$1048576,3 + (COLUMN(A17)-1)*2,FALSE),"")=0,"",IFERROR(VLOOKUP($A20,'VENDA 2023'!$1:$1048576,3 + (COLUMN(A17)-1)*2,FALSE),""))</f>
        <v/>
      </c>
      <c r="AM20" s="92">
        <f>IF(IFERROR(VLOOKUP($A20,'VENDA 2023'!$1:$1048576,3 + (COLUMN(B17)-1)*2,FALSE),"")=0,"",IFERROR(VLOOKUP($A20,'VENDA 2023'!$1:$1048576,3 + (COLUMN(B17)-1)*2,FALSE),""))</f>
        <v/>
      </c>
      <c r="AN20" s="92">
        <f>IF(IFERROR(VLOOKUP($A20,'VENDA 2023'!$1:$1048576,3 + (COLUMN(C17)-1)*2,FALSE),"")=0,"",IFERROR(VLOOKUP($A20,'VENDA 2023'!$1:$1048576,3 + (COLUMN(C17)-1)*2,FALSE),""))</f>
        <v/>
      </c>
      <c r="AO20" s="92">
        <f>IF(IFERROR(VLOOKUP($A20,'VENDA 2023'!$1:$1048576,3 + (COLUMN(D17)-1)*2,FALSE),"")=0,"",IFERROR(VLOOKUP($A20,'VENDA 2023'!$1:$1048576,3 + (COLUMN(D17)-1)*2,FALSE),""))</f>
        <v/>
      </c>
      <c r="AP20" s="92">
        <f>IF(IFERROR(VLOOKUP($A20,'VENDA 2023'!$1:$1048576,3 + (COLUMN(E17)-1)*2,FALSE),"")=0,"",IFERROR(VLOOKUP($A20,'VENDA 2023'!$1:$1048576,3 + (COLUMN(E17)-1)*2,FALSE),""))</f>
        <v/>
      </c>
      <c r="AQ20" s="92">
        <f>IF(IFERROR(VLOOKUP($A20,'VENDA 2023'!$1:$1048576,3 + (COLUMN(F17)-1)*2,FALSE),"")=0,"",IFERROR(VLOOKUP($A20,'VENDA 2023'!$1:$1048576,3 + (COLUMN(F17)-1)*2,FALSE),""))</f>
        <v/>
      </c>
      <c r="AR20" s="92">
        <f>IF(IFERROR(VLOOKUP($A20,'VENDA 2023'!$1:$1048576,3 + (COLUMN(G17)-1)*2,FALSE),"")=0,"",IFERROR(VLOOKUP($A20,'VENDA 2023'!$1:$1048576,3 + (COLUMN(G17)-1)*2,FALSE),""))</f>
        <v/>
      </c>
      <c r="AS20" s="92">
        <f>IF(IFERROR(VLOOKUP($A20,'VENDA 2023'!$1:$1048576,3 + (COLUMN(H17)-1)*2,FALSE),"")=0,"",IFERROR(VLOOKUP($A20,'VENDA 2023'!$1:$1048576,3 + (COLUMN(H17)-1)*2,FALSE),""))</f>
        <v/>
      </c>
      <c r="AT20" s="92">
        <f>IF(IFERROR(VLOOKUP($A20,'VENDA 2023'!$1:$1048576,3 + (COLUMN(I17)-1)*2,FALSE),"")=0,"",IFERROR(VLOOKUP($A20,'VENDA 2023'!$1:$1048576,3 + (COLUMN(I17)-1)*2,FALSE),""))</f>
        <v/>
      </c>
      <c r="AU20" s="92">
        <f>IF(IFERROR(VLOOKUP($A20,'VENDA 2023'!$1:$1048576,3 + (COLUMN(J17)-1)*2,FALSE),"")=0,"",IFERROR(VLOOKUP($A20,'VENDA 2023'!$1:$1048576,3 + (COLUMN(J17)-1)*2,FALSE),""))</f>
        <v/>
      </c>
      <c r="AV20" s="92">
        <f>IF(IFERROR(VLOOKUP($A20,'VENDA 2023'!$1:$1048576,3 + (COLUMN(K17)-1)*2,FALSE),"")=0,"",IFERROR(VLOOKUP($A20,'VENDA 2023'!$1:$1048576,3 + (COLUMN(K17)-1)*2,FALSE),""))</f>
        <v/>
      </c>
      <c r="AW20" s="92">
        <f>IF(IFERROR(VLOOKUP($A20,'VENDA 2023'!$1:$1048576,3 + (COLUMN(L17)-1)*2,FALSE),"")=0,"",IFERROR(VLOOKUP($A20,'VENDA 2023'!$1:$1048576,3 + (COLUMN(L17)-1)*2,FALSE),""))</f>
        <v/>
      </c>
      <c r="AX20" s="93">
        <f>IF(COUNT(AL20:AW20)=0,"",SUM(AL20:AW20))</f>
        <v/>
      </c>
      <c r="AY20" s="92">
        <f>IF(IFERROR(VLOOKUP($A20,'VENDA 2024'!$1:$1048576,3 + (COLUMN(A17)-1)*2,FALSE),"")=0,"",IFERROR(VLOOKUP($A20,'VENDA 2024'!$1:$1048576,3 + (COLUMN(A17)-1)*2,FALSE),""))</f>
        <v/>
      </c>
      <c r="AZ20" s="92">
        <f>IF(IFERROR(VLOOKUP($A20,'VENDA 2024'!$1:$1048576,3 + (COLUMN(B17)-1)*2,FALSE),"")=0,"",IFERROR(VLOOKUP($A20,'VENDA 2024'!$1:$1048576,3 + (COLUMN(B17)-1)*2,FALSE),""))</f>
        <v/>
      </c>
      <c r="BA20" s="92">
        <f>IF(IFERROR(VLOOKUP($A20,'VENDA 2024'!$1:$1048576,3 + (COLUMN(C17)-1)*2,FALSE),"")=0,"",IFERROR(VLOOKUP($A20,'VENDA 2024'!$1:$1048576,3 + (COLUMN(C17)-1)*2,FALSE),""))</f>
        <v/>
      </c>
      <c r="BB20" s="92">
        <f>IF(IFERROR(VLOOKUP($A20,'VENDA 2024'!$1:$1048576,3 + (COLUMN(D17)-1)*2,FALSE),"")=0,"",IFERROR(VLOOKUP($A20,'VENDA 2024'!$1:$1048576,3 + (COLUMN(D17)-1)*2,FALSE),""))</f>
        <v/>
      </c>
      <c r="BC20" s="92">
        <f>IF(IFERROR(VLOOKUP($A20,'VENDA 2024'!$1:$1048576,3 + (COLUMN(E17)-1)*2,FALSE),"")=0,"",IFERROR(VLOOKUP($A20,'VENDA 2024'!$1:$1048576,3 + (COLUMN(E17)-1)*2,FALSE),""))</f>
        <v/>
      </c>
      <c r="BD20" s="92">
        <f>IF(IFERROR(VLOOKUP($A20,'VENDA 2024'!$1:$1048576,3 + (COLUMN(F17)-1)*2,FALSE),"")=0,"",IFERROR(VLOOKUP($A20,'VENDA 2024'!$1:$1048576,3 + (COLUMN(F17)-1)*2,FALSE),""))</f>
        <v/>
      </c>
      <c r="BE20" s="92">
        <f>IF(IFERROR(VLOOKUP($A20,'VENDA 2024'!$1:$1048576,3 + (COLUMN(G17)-1)*2,FALSE),"")=0,"",IFERROR(VLOOKUP($A20,'VENDA 2024'!$1:$1048576,3 + (COLUMN(G17)-1)*2,FALSE),""))</f>
        <v/>
      </c>
      <c r="BF20" s="92">
        <f>IF(IFERROR(VLOOKUP($A20,'VENDA 2024'!$1:$1048576,3 + (COLUMN(H17)-1)*2,FALSE),"")=0,"",IFERROR(VLOOKUP($A20,'VENDA 2024'!$1:$1048576,3 + (COLUMN(H17)-1)*2,FALSE),""))</f>
        <v/>
      </c>
      <c r="BG20" s="92">
        <f>IF(IFERROR(VLOOKUP($A20,'VENDA 2024'!$1:$1048576,3 + (COLUMN(I17)-1)*2,FALSE),"")=0,"",IFERROR(VLOOKUP($A20,'VENDA 2024'!$1:$1048576,3 + (COLUMN(I17)-1)*2,FALSE),""))</f>
        <v/>
      </c>
      <c r="BH20" s="92">
        <f>IF(IFERROR(VLOOKUP($A20,'VENDA 2024'!$1:$1048576,3 + (COLUMN(J17)-1)*2,FALSE),"")=0,"",IFERROR(VLOOKUP($A20,'VENDA 2024'!$1:$1048576,3 + (COLUMN(J17)-1)*2,FALSE),""))</f>
        <v/>
      </c>
      <c r="BI20" s="92">
        <f>IF(IFERROR(VLOOKUP($A20,'VENDA 2024'!$1:$1048576,3 + (COLUMN(K17)-1)*2,FALSE),"")=0,"",IFERROR(VLOOKUP($A20,'VENDA 2024'!$1:$1048576,3 + (COLUMN(K17)-1)*2,FALSE),""))</f>
        <v/>
      </c>
      <c r="BJ20" s="92">
        <f>IF(IFERROR(VLOOKUP($A20,'VENDA 2024'!$1:$1048576,3 + (COLUMN(L17)-1)*2,FALSE),"")=0,"",IFERROR(VLOOKUP($A20,'VENDA 2024'!$1:$1048576,3 + (COLUMN(L17)-1)*2,FALSE),""))</f>
        <v/>
      </c>
      <c r="BK20" s="93">
        <f>IF(COUNT(AY20:BJ20)=0,"",SUM(AY20:BJ20))</f>
        <v/>
      </c>
      <c r="BL20" s="92">
        <f>IF(IFERROR(VLOOKUP($A20,'VENDA 2025'!$1:$1048576,3 + (COLUMN(A17)-1)*2,FALSE),"")=0,"",IFERROR(VLOOKUP($A20,'VENDA 2025'!$1:$1048576,3 + (COLUMN(A17)-1)*2,FALSE),""))</f>
        <v/>
      </c>
      <c r="BM20" s="92">
        <f>IF(IFERROR(VLOOKUP($A20,'VENDA 2025'!$1:$1048576,3 + (COLUMN(B17)-1)*2,FALSE),"")=0,"",IFERROR(VLOOKUP($A20,'VENDA 2025'!$1:$1048576,3 + (COLUMN(B17)-1)*2,FALSE),""))</f>
        <v/>
      </c>
      <c r="BN20" s="92">
        <f>IF(IFERROR(VLOOKUP($A20,'VENDA 2025'!$1:$1048576,3 + (COLUMN(C17)-1)*2,FALSE),"")=0,"",IFERROR(VLOOKUP($A20,'VENDA 2025'!$1:$1048576,3 + (COLUMN(C17)-1)*2,FALSE),""))</f>
        <v/>
      </c>
      <c r="BO20" s="92">
        <f>IF(IFERROR(VLOOKUP($A20,'VENDA 2025'!$1:$1048576,3 + (COLUMN(D17)-1)*2,FALSE),"")=0,"",IFERROR(VLOOKUP($A20,'VENDA 2025'!$1:$1048576,3 + (COLUMN(D17)-1)*2,FALSE),""))</f>
        <v/>
      </c>
      <c r="BP20" s="92">
        <f>IF(IFERROR(VLOOKUP($A20,'VENDA 2025'!$1:$1048576,3 + (COLUMN(E17)-1)*2,FALSE),"")=0,"",IFERROR(VLOOKUP($A20,'VENDA 2025'!$1:$1048576,3 + (COLUMN(E17)-1)*2,FALSE),""))</f>
        <v/>
      </c>
      <c r="BQ20" s="92">
        <f>IF(IFERROR(VLOOKUP($A20,'VENDA 2025'!$1:$1048576,3 + (COLUMN(F17)-1)*2,FALSE),"")=0,"",IFERROR(VLOOKUP($A20,'VENDA 2025'!$1:$1048576,3 + (COLUMN(F17)-1)*2,FALSE),""))</f>
        <v/>
      </c>
      <c r="BR20" s="92">
        <f>IF(IFERROR(VLOOKUP($A20,'VENDA 2025'!$1:$1048576,3 + (COLUMN(G17)-1)*2,FALSE),"")=0,"",IFERROR(VLOOKUP($A20,'VENDA 2025'!$1:$1048576,3 + (COLUMN(G17)-1)*2,FALSE),""))</f>
        <v/>
      </c>
      <c r="BS20" s="92">
        <f>IF(IFERROR(VLOOKUP($A20,'VENDA 2025'!$1:$1048576,3 + (COLUMN(H17)-1)*2,FALSE),"")=0,"",IFERROR(VLOOKUP($A20,'VENDA 2025'!$1:$1048576,3 + (COLUMN(H17)-1)*2,FALSE),""))</f>
        <v/>
      </c>
      <c r="BT20" s="92">
        <f>IF(IFERROR(VLOOKUP($A20,'VENDA 2025'!$1:$1048576,3 + (COLUMN(I17)-1)*2,FALSE),"")=0,"",IFERROR(VLOOKUP($A20,'VENDA 2025'!$1:$1048576,3 + (COLUMN(I17)-1)*2,FALSE),""))</f>
        <v/>
      </c>
      <c r="BU20" s="92">
        <f>IF(IFERROR(VLOOKUP($A20,'VENDA 2025'!$1:$1048576,3 + (COLUMN(J17)-1)*2,FALSE),"")=0,"",IFERROR(VLOOKUP($A20,'VENDA 2025'!$1:$1048576,3 + (COLUMN(J17)-1)*2,FALSE),""))</f>
        <v/>
      </c>
      <c r="BV20" s="92">
        <f>IF(IFERROR(VLOOKUP($A20,'VENDA 2025'!$1:$1048576,3 + (COLUMN(K17)-1)*2,FALSE),"")=0,"",IFERROR(VLOOKUP($A20,'VENDA 2025'!$1:$1048576,3 + (COLUMN(K17)-1)*2,FALSE),""))</f>
        <v/>
      </c>
      <c r="BW20" s="92">
        <f>IF(IFERROR(VLOOKUP($A20,'VENDA 2025'!$1:$1048576,3 + (COLUMN(L17)-1)*2,FALSE),"")=0,"",IFERROR(VLOOKUP($A20,'VENDA 2025'!$1:$1048576,3 + (COLUMN(L17)-1)*2,FALSE),""))</f>
        <v/>
      </c>
      <c r="BX20" s="93">
        <f>IF(COUNT(BL20:BW20)=0,"",SUM(BL20:BW20))</f>
        <v/>
      </c>
      <c r="BY20" s="92">
        <f>IF(IFERROR(VLOOKUP($A20,'venda-fornecedor-12-meses-7'!$1:$1048576,4 + (COLUMN(A17)-1)*2,FALSE),"")=0,"",IFERROR(VLOOKUP($A20,'venda-fornecedor-12-meses-7'!$1:$1048576,4 + (COLUMN(A17)-1)*2,FALSE),""))</f>
        <v/>
      </c>
      <c r="BZ20" s="92">
        <f>IF(IFERROR(VLOOKUP($A20,'venda-fornecedor-12-meses-7'!$1:$1048576,4 + (COLUMN(B17)-1)*2,FALSE),"")=0,"",IFERROR(VLOOKUP($A20,'venda-fornecedor-12-meses-7'!$1:$1048576,4 + (COLUMN(B17)-1)*2,FALSE),""))</f>
        <v/>
      </c>
      <c r="CA20" s="92">
        <f>IF(IFERROR(VLOOKUP($A20,'venda-fornecedor-12-meses-7'!$1:$1048576,4 + (COLUMN(C17)-1)*2,FALSE),"")=0,"",IFERROR(VLOOKUP($A20,'venda-fornecedor-12-meses-7'!$1:$1048576,4 + (COLUMN(C17)-1)*2,FALSE),""))</f>
        <v/>
      </c>
      <c r="CB20" s="92">
        <f>IF(IFERROR(VLOOKUP($A20,'venda-fornecedor-12-meses-7'!$1:$1048576,4 + (COLUMN(D17)-1)*2,FALSE),"")=0,"",IFERROR(VLOOKUP($A20,'venda-fornecedor-12-meses-7'!$1:$1048576,4 + (COLUMN(D17)-1)*2,FALSE),""))</f>
        <v/>
      </c>
      <c r="CC20" s="92">
        <f>IF(IFERROR(VLOOKUP($A20,'venda-fornecedor-12-meses-7'!$1:$1048576,4 + (COLUMN(E17)-1)*2,FALSE),"")=0,"",IFERROR(VLOOKUP($A20,'venda-fornecedor-12-meses-7'!$1:$1048576,4 + (COLUMN(E17)-1)*2,FALSE),""))</f>
        <v/>
      </c>
      <c r="CD20" s="92">
        <f>IF(IFERROR(VLOOKUP($A20,'venda-fornecedor-12-meses-7'!$1:$1048576,4 + (COLUMN(F17)-1)*2,FALSE),"")=0,"",IFERROR(VLOOKUP($A20,'venda-fornecedor-12-meses-7'!$1:$1048576,4 + (COLUMN(F17)-1)*2,FALSE),""))</f>
        <v/>
      </c>
      <c r="CE20" s="92">
        <f>IF(IFERROR(VLOOKUP($A20,'venda-fornecedor-12-meses-7'!$1:$1048576,4 + (COLUMN(G17)-1)*2,FALSE),"")=0,"",IFERROR(VLOOKUP($A20,'venda-fornecedor-12-meses-7'!$1:$1048576,4 + (COLUMN(G17)-1)*2,FALSE),""))</f>
        <v/>
      </c>
      <c r="CF20" s="92">
        <f>IF(IFERROR(VLOOKUP($A20,'venda-fornecedor-12-meses-7'!$1:$1048576,4 + (COLUMN(H17)-1)*2,FALSE),"")=0,"",IFERROR(VLOOKUP($A20,'venda-fornecedor-12-meses-7'!$1:$1048576,4 + (COLUMN(H17)-1)*2,FALSE),""))</f>
        <v/>
      </c>
      <c r="CG20" s="92">
        <f>IF(IFERROR(VLOOKUP($A20,'venda-fornecedor-12-meses-7'!$1:$1048576,4 + (COLUMN(I17)-1)*2,FALSE),"")=0,"",IFERROR(VLOOKUP($A20,'venda-fornecedor-12-meses-7'!$1:$1048576,4 + (COLUMN(I17)-1)*2,FALSE),""))</f>
        <v/>
      </c>
      <c r="CH20" s="92">
        <f>IF(IFERROR(VLOOKUP($A20,'venda-fornecedor-12-meses-7'!$1:$1048576,4 + (COLUMN(J17)-1)*2,FALSE),"")=0,"",IFERROR(VLOOKUP($A20,'venda-fornecedor-12-meses-7'!$1:$1048576,4 + (COLUMN(J17)-1)*2,FALSE),""))</f>
        <v/>
      </c>
      <c r="CI20" s="92">
        <f>IF(IFERROR(VLOOKUP($A20,'venda-fornecedor-12-meses-7'!$1:$1048576,4 + (COLUMN(K17)-1)*2,FALSE),"")=0,"",IFERROR(VLOOKUP($A20,'venda-fornecedor-12-meses-7'!$1:$1048576,4 + (COLUMN(K17)-1)*2,FALSE),""))</f>
        <v/>
      </c>
      <c r="CJ20" s="92">
        <f>IF(IFERROR(VLOOKUP($A20,'venda-fornecedor-12-meses-7'!$1:$1048576,4 + (COLUMN(L17)-1)*2,FALSE),"")=0,"",IFERROR(VLOOKUP($A20,'venda-fornecedor-12-meses-7'!$1:$1048576,4 + (COLUMN(L17)-1)*2,FALSE),""))</f>
        <v/>
      </c>
      <c r="CK20" s="93">
        <f>IF(COUNT(BY20:CJ20)=0,"",SUM(BY20:CJ20))</f>
        <v/>
      </c>
      <c r="CL20" s="93">
        <f>IF(COUNT(BY20:CJ20)=0,"",AVERAGE(BY20:CJ20))</f>
        <v/>
      </c>
      <c r="CM20" s="1" t="n"/>
      <c r="CN20" s="94">
        <f>IF(IFERROR(VLOOKUP($A20,'ENTRADA 2023'!$1:$1048576,3 + (COLUMN(A17)-1)*1,FALSE),"")=0,"",IFERROR(VLOOKUP($A20,'ENTRADA 2023'!$1:$1048576,3 + (COLUMN(A17)-1)*1,FALSE),""))</f>
        <v/>
      </c>
      <c r="CO20" s="94">
        <f>IF(IFERROR(VLOOKUP($A20,'ENTRADA 2023'!$1:$1048576,3 + (COLUMN(B17)-1)*1,FALSE),"")=0,"",IFERROR(VLOOKUP($A20,'ENTRADA 2023'!$1:$1048576,3 + (COLUMN(B17)-1)*1,FALSE),""))</f>
        <v/>
      </c>
      <c r="CP20" s="94">
        <f>IF(IFERROR(VLOOKUP($A20,'ENTRADA 2023'!$1:$1048576,3 + (COLUMN(C17)-1)*1,FALSE),"")=0,"",IFERROR(VLOOKUP($A20,'ENTRADA 2023'!$1:$1048576,3 + (COLUMN(C17)-1)*1,FALSE),""))</f>
        <v/>
      </c>
      <c r="CQ20" s="94">
        <f>IF(IFERROR(VLOOKUP($A20,'ENTRADA 2023'!$1:$1048576,3 + (COLUMN(D17)-1)*1,FALSE),"")=0,"",IFERROR(VLOOKUP($A20,'ENTRADA 2023'!$1:$1048576,3 + (COLUMN(D17)-1)*1,FALSE),""))</f>
        <v/>
      </c>
      <c r="CR20" s="94">
        <f>IF(IFERROR(VLOOKUP($A20,'ENTRADA 2023'!$1:$1048576,3 + (COLUMN(E17)-1)*1,FALSE),"")=0,"",IFERROR(VLOOKUP($A20,'ENTRADA 2023'!$1:$1048576,3 + (COLUMN(E17)-1)*1,FALSE),""))</f>
        <v/>
      </c>
      <c r="CS20" s="94">
        <f>IF(IFERROR(VLOOKUP($A20,'ENTRADA 2023'!$1:$1048576,3 + (COLUMN(F17)-1)*1,FALSE),"")=0,"",IFERROR(VLOOKUP($A20,'ENTRADA 2023'!$1:$1048576,3 + (COLUMN(F17)-1)*1,FALSE),""))</f>
        <v/>
      </c>
      <c r="CT20" s="94">
        <f>IF(IFERROR(VLOOKUP($A20,'ENTRADA 2023'!$1:$1048576,3 + (COLUMN(G17)-1)*1,FALSE),"")=0,"",IFERROR(VLOOKUP($A20,'ENTRADA 2023'!$1:$1048576,3 + (COLUMN(G17)-1)*1,FALSE),""))</f>
        <v/>
      </c>
      <c r="CU20" s="94">
        <f>IF(IFERROR(VLOOKUP($A20,'ENTRADA 2023'!$1:$1048576,3 + (COLUMN(H17)-1)*1,FALSE),"")=0,"",IFERROR(VLOOKUP($A20,'ENTRADA 2023'!$1:$1048576,3 + (COLUMN(H17)-1)*1,FALSE),""))</f>
        <v/>
      </c>
      <c r="CV20" s="94">
        <f>IF(IFERROR(VLOOKUP($A20,'ENTRADA 2023'!$1:$1048576,3 + (COLUMN(I17)-1)*1,FALSE),"")=0,"",IFERROR(VLOOKUP($A20,'ENTRADA 2023'!$1:$1048576,3 + (COLUMN(I17)-1)*1,FALSE),""))</f>
        <v/>
      </c>
      <c r="CW20" s="94">
        <f>IF(IFERROR(VLOOKUP($A20,'ENTRADA 2023'!$1:$1048576,3 + (COLUMN(J17)-1)*1,FALSE),"")=0,"",IFERROR(VLOOKUP($A20,'ENTRADA 2023'!$1:$1048576,3 + (COLUMN(J17)-1)*1,FALSE),""))</f>
        <v/>
      </c>
      <c r="CX20" s="94">
        <f>IF(IFERROR(VLOOKUP($A20,'ENTRADA 2023'!$1:$1048576,3 + (COLUMN(K17)-1)*1,FALSE),"")=0,"",IFERROR(VLOOKUP($A20,'ENTRADA 2023'!$1:$1048576,3 + (COLUMN(K17)-1)*1,FALSE),""))</f>
        <v/>
      </c>
      <c r="CY20" s="94">
        <f>IF(IFERROR(VLOOKUP($A20,'ENTRADA 2023'!$1:$1048576,3 + (COLUMN(L17)-1)*1,FALSE),"")=0,"",IFERROR(VLOOKUP($A20,'ENTRADA 2023'!$1:$1048576,3 + (COLUMN(L17)-1)*1,FALSE),""))</f>
        <v/>
      </c>
      <c r="CZ20" s="95">
        <f>IF(COUNT(CN20:CY20)=0,"",SUM(CN20:CY20))</f>
        <v/>
      </c>
      <c r="DA20" s="94">
        <f>IF(IFERROR(VLOOKUP($A20,'ENTRADA 2024'!$1:$1048576,3 + (COLUMN(A17)-1)*1,FALSE),"")=0,"",IFERROR(VLOOKUP($A20,'ENTRADA 2024'!$1:$1048576,3 + (COLUMN(A17)-1)*1,FALSE),""))</f>
        <v/>
      </c>
      <c r="DB20" s="94">
        <f>IF(IFERROR(VLOOKUP($A20,'ENTRADA 2024'!$1:$1048576,3 + (COLUMN(B17)-1)*1,FALSE),"")=0,"",IFERROR(VLOOKUP($A20,'ENTRADA 2024'!$1:$1048576,3 + (COLUMN(B17)-1)*1,FALSE),""))</f>
        <v/>
      </c>
      <c r="DC20" s="94">
        <f>IF(IFERROR(VLOOKUP($A20,'ENTRADA 2024'!$1:$1048576,3 + (COLUMN(C17)-1)*1,FALSE),"")=0,"",IFERROR(VLOOKUP($A20,'ENTRADA 2024'!$1:$1048576,3 + (COLUMN(C17)-1)*1,FALSE),""))</f>
        <v/>
      </c>
      <c r="DD20" s="94">
        <f>IF(IFERROR(VLOOKUP($A20,'ENTRADA 2024'!$1:$1048576,3 + (COLUMN(D17)-1)*1,FALSE),"")=0,"",IFERROR(VLOOKUP($A20,'ENTRADA 2024'!$1:$1048576,3 + (COLUMN(D17)-1)*1,FALSE),""))</f>
        <v/>
      </c>
      <c r="DE20" s="94">
        <f>IF(IFERROR(VLOOKUP($A20,'ENTRADA 2024'!$1:$1048576,3 + (COLUMN(E17)-1)*1,FALSE),"")=0,"",IFERROR(VLOOKUP($A20,'ENTRADA 2024'!$1:$1048576,3 + (COLUMN(E17)-1)*1,FALSE),""))</f>
        <v/>
      </c>
      <c r="DF20" s="94">
        <f>IF(IFERROR(VLOOKUP($A20,'ENTRADA 2024'!$1:$1048576,3 + (COLUMN(F17)-1)*1,FALSE),"")=0,"",IFERROR(VLOOKUP($A20,'ENTRADA 2024'!$1:$1048576,3 + (COLUMN(F17)-1)*1,FALSE),""))</f>
        <v/>
      </c>
      <c r="DG20" s="94">
        <f>IF(IFERROR(VLOOKUP($A20,'ENTRADA 2024'!$1:$1048576,3 + (COLUMN(G17)-1)*1,FALSE),"")=0,"",IFERROR(VLOOKUP($A20,'ENTRADA 2024'!$1:$1048576,3 + (COLUMN(G17)-1)*1,FALSE),""))</f>
        <v/>
      </c>
      <c r="DH20" s="94">
        <f>IF(IFERROR(VLOOKUP($A20,'ENTRADA 2024'!$1:$1048576,3 + (COLUMN(H17)-1)*1,FALSE),"")=0,"",IFERROR(VLOOKUP($A20,'ENTRADA 2024'!$1:$1048576,3 + (COLUMN(H17)-1)*1,FALSE),""))</f>
        <v/>
      </c>
      <c r="DI20" s="94">
        <f>IF(IFERROR(VLOOKUP($A20,'ENTRADA 2024'!$1:$1048576,3 + (COLUMN(I17)-1)*1,FALSE),"")=0,"",IFERROR(VLOOKUP($A20,'ENTRADA 2024'!$1:$1048576,3 + (COLUMN(I17)-1)*1,FALSE),""))</f>
        <v/>
      </c>
      <c r="DJ20" s="94">
        <f>IF(IFERROR(VLOOKUP($A20,'ENTRADA 2024'!$1:$1048576,3 + (COLUMN(J17)-1)*1,FALSE),"")=0,"",IFERROR(VLOOKUP($A20,'ENTRADA 2024'!$1:$1048576,3 + (COLUMN(J17)-1)*1,FALSE),""))</f>
        <v/>
      </c>
      <c r="DK20" s="94">
        <f>IF(IFERROR(VLOOKUP($A20,'ENTRADA 2024'!$1:$1048576,3 + (COLUMN(K17)-1)*1,FALSE),"")=0,"",IFERROR(VLOOKUP($A20,'ENTRADA 2024'!$1:$1048576,3 + (COLUMN(K17)-1)*1,FALSE),""))</f>
        <v/>
      </c>
      <c r="DL20" s="94">
        <f>IF(IFERROR(VLOOKUP($A20,'ENTRADA 2024'!$1:$1048576,3 + (COLUMN(L17)-1)*1,FALSE),"")=0,"",IFERROR(VLOOKUP($A20,'ENTRADA 2024'!$1:$1048576,3 + (COLUMN(L17)-1)*1,FALSE),""))</f>
        <v/>
      </c>
      <c r="DM20" s="95">
        <f>IF(COUNT(DA20:DL20)=0,"",SUM(DA20:DL20))</f>
        <v/>
      </c>
      <c r="DN20" s="94">
        <f>IF(IFERROR(VLOOKUP($A20,'ENTRADA 2025'!$1:$1048576,3 + (COLUMN(A17)-1)*1,FALSE),"")=0,"",IFERROR(VLOOKUP($A20,'ENTRADA 2025'!$1:$1048576,3 + (COLUMN(A17)-1)*1,FALSE),""))</f>
        <v/>
      </c>
      <c r="DO20" s="94">
        <f>IF(IFERROR(VLOOKUP($A20,'ENTRADA 2025'!$1:$1048576,3 + (COLUMN(B17)-1)*1,FALSE),"")=0,"",IFERROR(VLOOKUP($A20,'ENTRADA 2025'!$1:$1048576,3 + (COLUMN(B17)-1)*1,FALSE),""))</f>
        <v/>
      </c>
      <c r="DP20" s="94">
        <f>IF(IFERROR(VLOOKUP($A20,'ENTRADA 2025'!$1:$1048576,3 + (COLUMN(C17)-1)*1,FALSE),"")=0,"",IFERROR(VLOOKUP($A20,'ENTRADA 2025'!$1:$1048576,3 + (COLUMN(C17)-1)*1,FALSE),""))</f>
        <v/>
      </c>
      <c r="DQ20" s="94">
        <f>IF(IFERROR(VLOOKUP($A20,'ENTRADA 2025'!$1:$1048576,3 + (COLUMN(D17)-1)*1,FALSE),"")=0,"",IFERROR(VLOOKUP($A20,'ENTRADA 2025'!$1:$1048576,3 + (COLUMN(D17)-1)*1,FALSE),""))</f>
        <v/>
      </c>
      <c r="DR20" s="94">
        <f>IF(IFERROR(VLOOKUP($A20,'ENTRADA 2025'!$1:$1048576,3 + (COLUMN(E17)-1)*1,FALSE),"")=0,"",IFERROR(VLOOKUP($A20,'ENTRADA 2025'!$1:$1048576,3 + (COLUMN(E17)-1)*1,FALSE),""))</f>
        <v/>
      </c>
      <c r="DS20" s="94">
        <f>IF(IFERROR(VLOOKUP($A20,'ENTRADA 2025'!$1:$1048576,3 + (COLUMN(F17)-1)*1,FALSE),"")=0,"",IFERROR(VLOOKUP($A20,'ENTRADA 2025'!$1:$1048576,3 + (COLUMN(F17)-1)*1,FALSE),""))</f>
        <v/>
      </c>
      <c r="DT20" s="94">
        <f>IF(IFERROR(VLOOKUP($A20,'ENTRADA 2025'!$1:$1048576,3 + (COLUMN(G17)-1)*1,FALSE),"")=0,"",IFERROR(VLOOKUP($A20,'ENTRADA 2025'!$1:$1048576,3 + (COLUMN(G17)-1)*1,FALSE),""))</f>
        <v/>
      </c>
      <c r="DU20" s="94">
        <f>IF(IFERROR(VLOOKUP($A20,'ENTRADA 2025'!$1:$1048576,3 + (COLUMN(H17)-1)*1,FALSE),"")=0,"",IFERROR(VLOOKUP($A20,'ENTRADA 2025'!$1:$1048576,3 + (COLUMN(H17)-1)*1,FALSE),""))</f>
        <v/>
      </c>
      <c r="DV20" s="94">
        <f>IF(IFERROR(VLOOKUP($A20,'ENTRADA 2025'!$1:$1048576,3 + (COLUMN(I17)-1)*1,FALSE),"")=0,"",IFERROR(VLOOKUP($A20,'ENTRADA 2025'!$1:$1048576,3 + (COLUMN(I17)-1)*1,FALSE),""))</f>
        <v/>
      </c>
      <c r="DW20" s="94">
        <f>IF(IFERROR(VLOOKUP($A20,'ENTRADA 2025'!$1:$1048576,3 + (COLUMN(J17)-1)*1,FALSE),"")=0,"",IFERROR(VLOOKUP($A20,'ENTRADA 2025'!$1:$1048576,3 + (COLUMN(J17)-1)*1,FALSE),""))</f>
        <v/>
      </c>
      <c r="DX20" s="94">
        <f>IF(IFERROR(VLOOKUP($A20,'ENTRADA 2025'!$1:$1048576,3 + (COLUMN(K17)-1)*1,FALSE),"")=0,"",IFERROR(VLOOKUP($A20,'ENTRADA 2025'!$1:$1048576,3 + (COLUMN(K17)-1)*1,FALSE),""))</f>
        <v/>
      </c>
      <c r="DY20" s="94">
        <f>IF(IFERROR(VLOOKUP($A20,'ENTRADA 2025'!$1:$1048576,3 + (COLUMN(L17)-1)*1,FALSE),"")=0,"",IFERROR(VLOOKUP($A20,'ENTRADA 2025'!$1:$1048576,3 + (COLUMN(L17)-1)*1,FALSE),""))</f>
        <v/>
      </c>
      <c r="DZ20" s="95">
        <f>IF(COUNT(DN20:DY20)=0,"",SUM(DN20:DY20))</f>
        <v/>
      </c>
      <c r="EA20" s="94">
        <f>IF(IFERROR(VLOOKUP($A20,'entrada-fornecedor-12-meses-7'!$1:$1048576,3 + (COLUMN(A17)-1)*1,FALSE),"")=0,"",IFERROR(VLOOKUP($A20,'entrada-fornecedor-12-meses-7'!$1:$1048576,3 + (COLUMN(A17)-1)*1,FALSE),""))</f>
        <v/>
      </c>
      <c r="EB20" s="94">
        <f>IF(IFERROR(VLOOKUP($A20,'entrada-fornecedor-12-meses-7'!$1:$1048576,3 + (COLUMN(B17)-1)*1,FALSE),"")=0,"",IFERROR(VLOOKUP($A20,'entrada-fornecedor-12-meses-7'!$1:$1048576,3 + (COLUMN(B17)-1)*1,FALSE),""))</f>
        <v/>
      </c>
      <c r="EC20" s="94">
        <f>IF(IFERROR(VLOOKUP($A20,'entrada-fornecedor-12-meses-7'!$1:$1048576,3 + (COLUMN(C17)-1)*1,FALSE),"")=0,"",IFERROR(VLOOKUP($A20,'entrada-fornecedor-12-meses-7'!$1:$1048576,3 + (COLUMN(C17)-1)*1,FALSE),""))</f>
        <v/>
      </c>
      <c r="ED20" s="94">
        <f>IF(IFERROR(VLOOKUP($A20,'entrada-fornecedor-12-meses-7'!$1:$1048576,3 + (COLUMN(D17)-1)*1,FALSE),"")=0,"",IFERROR(VLOOKUP($A20,'entrada-fornecedor-12-meses-7'!$1:$1048576,3 + (COLUMN(D17)-1)*1,FALSE),""))</f>
        <v/>
      </c>
      <c r="EE20" s="94">
        <f>IF(IFERROR(VLOOKUP($A20,'entrada-fornecedor-12-meses-7'!$1:$1048576,3 + (COLUMN(E17)-1)*1,FALSE),"")=0,"",IFERROR(VLOOKUP($A20,'entrada-fornecedor-12-meses-7'!$1:$1048576,3 + (COLUMN(E17)-1)*1,FALSE),""))</f>
        <v/>
      </c>
      <c r="EF20" s="94">
        <f>IF(IFERROR(VLOOKUP($A20,'entrada-fornecedor-12-meses-7'!$1:$1048576,3 + (COLUMN(F17)-1)*1,FALSE),"")=0,"",IFERROR(VLOOKUP($A20,'entrada-fornecedor-12-meses-7'!$1:$1048576,3 + (COLUMN(F17)-1)*1,FALSE),""))</f>
        <v/>
      </c>
      <c r="EG20" s="94">
        <f>IF(IFERROR(VLOOKUP($A20,'entrada-fornecedor-12-meses-7'!$1:$1048576,3 + (COLUMN(G17)-1)*1,FALSE),"")=0,"",IFERROR(VLOOKUP($A20,'entrada-fornecedor-12-meses-7'!$1:$1048576,3 + (COLUMN(G17)-1)*1,FALSE),""))</f>
        <v/>
      </c>
      <c r="EH20" s="94">
        <f>IF(IFERROR(VLOOKUP($A20,'entrada-fornecedor-12-meses-7'!$1:$1048576,3 + (COLUMN(H17)-1)*1,FALSE),"")=0,"",IFERROR(VLOOKUP($A20,'entrada-fornecedor-12-meses-7'!$1:$1048576,3 + (COLUMN(H17)-1)*1,FALSE),""))</f>
        <v/>
      </c>
      <c r="EI20" s="94">
        <f>IF(IFERROR(VLOOKUP($A20,'entrada-fornecedor-12-meses-7'!$1:$1048576,3 + (COLUMN(I17)-1)*1,FALSE),"")=0,"",IFERROR(VLOOKUP($A20,'entrada-fornecedor-12-meses-7'!$1:$1048576,3 + (COLUMN(I17)-1)*1,FALSE),""))</f>
        <v/>
      </c>
      <c r="EJ20" s="94">
        <f>IF(IFERROR(VLOOKUP($A20,'entrada-fornecedor-12-meses-7'!$1:$1048576,3 + (COLUMN(J17)-1)*1,FALSE),"")=0,"",IFERROR(VLOOKUP($A20,'entrada-fornecedor-12-meses-7'!$1:$1048576,3 + (COLUMN(J17)-1)*1,FALSE),""))</f>
        <v/>
      </c>
      <c r="EK20" s="94">
        <f>IF(IFERROR(VLOOKUP($A20,'entrada-fornecedor-12-meses-7'!$1:$1048576,3 + (COLUMN(K17)-1)*1,FALSE),"")=0,"",IFERROR(VLOOKUP($A20,'entrada-fornecedor-12-meses-7'!$1:$1048576,3 + (COLUMN(K17)-1)*1,FALSE),""))</f>
        <v/>
      </c>
      <c r="EL20" s="94">
        <f>IF(IFERROR(VLOOKUP($A20,'entrada-fornecedor-12-meses-7'!$1:$1048576,3 + (COLUMN(L17)-1)*1,FALSE),"")=0,"",IFERROR(VLOOKUP($A20,'entrada-fornecedor-12-meses-7'!$1:$1048576,3 + (COLUMN(L17)-1)*1,FALSE),""))</f>
        <v/>
      </c>
      <c r="EM20" s="95">
        <f>IF(COUNT(EA20:EL20)=0,"",SUM(EA20:EL20))</f>
        <v/>
      </c>
      <c r="EN20" s="1" t="n"/>
      <c r="EO20" s="96">
        <f>IFERROR(AVERAGEIF('lead-time-compras-7'!B:B,A20,'lead-time-compras-7'!S:S),"")</f>
        <v/>
      </c>
      <c r="EP20" s="96">
        <f>IFERROR(
  AVERAGEIFS(
    'notas-fiscais-entrada-830-7'!H:H,
    'notas-fiscais-entrada-830-7'!O:O, A20,
    'notas-fiscais-entrada-830-7'!E:E, $B$1
  ),
""
)</f>
        <v/>
      </c>
      <c r="EQ20" s="96">
        <f>IFERROR(AVERAGEIF('lead-time-compras-7'!B:B,A20,'lead-time-compras-7'!Q:Q),"")</f>
        <v/>
      </c>
      <c r="ER20" s="97">
        <f>SUMIF('fornecedor-saldo-receber-7'!A:A, A20, 'fornecedor-saldo-receber-7'!L:L)</f>
        <v/>
      </c>
      <c r="ES20" s="97">
        <f>SUMIF('fornecedor-verba-aplicar-7'!A:A, A20, 'fornecedor-verba-aplicar-7'!D:D)</f>
        <v/>
      </c>
      <c r="ET20" s="1" t="n"/>
      <c r="EU20" s="52">
        <f>SUMIF('ANALISE PRODUTO'!F:F, A20, 'ANALISE PRODUTO'!BN:BN)</f>
        <v/>
      </c>
      <c r="EV20" s="52">
        <f>SUMIF('ANALISE PRODUTO'!F:F, A20, 'ANALISE PRODUTO'!BO:BO)</f>
        <v/>
      </c>
      <c r="EW20" s="52">
        <f>SUMIF('ANALISE PRODUTO'!F:F, A20, 'ANALISE PRODUTO'!BP:BP)</f>
        <v/>
      </c>
      <c r="EX20" s="52">
        <f>SUMIF('ANALISE PRODUTO'!F:F, A20, 'ANALISE PRODUTO'!BQ:BQ)</f>
        <v/>
      </c>
      <c r="EY20" s="52">
        <f>SUMIF('ANALISE PRODUTO'!F:F, A20, 'ANALISE PRODUTO'!BR:BR)</f>
        <v/>
      </c>
      <c r="EZ20" s="53">
        <f>SUMIF('ANALISE PRODUTO'!F:F, A20, 'ANALISE PRODUTO'!BS:BS)</f>
        <v/>
      </c>
      <c r="FA20" s="53">
        <f>SUMIF('ANALISE PRODUTO'!F:F, A20, 'ANALISE PRODUTO'!BT:BT)</f>
        <v/>
      </c>
      <c r="FB20" s="53">
        <f>SUMIF('ANALISE PRODUTO'!F:F, A20, 'ANALISE PRODUTO'!BU:BU)</f>
        <v/>
      </c>
      <c r="FC20" s="53">
        <f>SUMIF('ANALISE PRODUTO'!F:F, A20, 'ANALISE PRODUTO'!BV:BV)</f>
        <v/>
      </c>
      <c r="FD20" s="53">
        <f>SUMIF('ANALISE PRODUTO'!F:F, A20, 'ANALISE PRODUTO'!BW:BW)</f>
        <v/>
      </c>
      <c r="FE20" s="41">
        <f>SUMIF('ANALISE PRODUTO'!F:F, A20, 'ANALISE PRODUTO'!CB:CB)</f>
        <v/>
      </c>
      <c r="FF20" s="41">
        <f>SUMIF('ANALISE PRODUTO'!F:F, A20, 'ANALISE PRODUTO'!CC:CC)</f>
        <v/>
      </c>
      <c r="FG20" s="1" t="n"/>
      <c r="FH20" s="45">
        <f>IF(IFERROR(VLOOKUP($A20,'VENDA 2023'!$1:$1048576,4 + (COLUMN(A17)-1)*2,FALSE),"")=0,"",IFERROR(VLOOKUP($A20,'VENDA 2023'!$1:$1048576,4 + (COLUMN(A17)-1)*2,FALSE),""))</f>
        <v/>
      </c>
      <c r="FI20" s="45">
        <f>IF(IFERROR(VLOOKUP($A20,'VENDA 2023'!$1:$1048576,4 + (COLUMN(B17)-1)*2,FALSE),"")=0,"",IFERROR(VLOOKUP($A20,'VENDA 2023'!$1:$1048576,4 + (COLUMN(B17)-1)*2,FALSE),""))</f>
        <v/>
      </c>
      <c r="FJ20" s="45">
        <f>IF(IFERROR(VLOOKUP($A20,'VENDA 2023'!$1:$1048576,4 + (COLUMN(C17)-1)*2,FALSE),"")=0,"",IFERROR(VLOOKUP($A20,'VENDA 2023'!$1:$1048576,4 + (COLUMN(C17)-1)*2,FALSE),""))</f>
        <v/>
      </c>
      <c r="FK20" s="45">
        <f>IF(IFERROR(VLOOKUP($A20,'VENDA 2023'!$1:$1048576,4 + (COLUMN(D17)-1)*2,FALSE),"")=0,"",IFERROR(VLOOKUP($A20,'VENDA 2023'!$1:$1048576,4 + (COLUMN(D17)-1)*2,FALSE),""))</f>
        <v/>
      </c>
      <c r="FL20" s="45">
        <f>IF(IFERROR(VLOOKUP($A20,'VENDA 2023'!$1:$1048576,4 + (COLUMN(E17)-1)*2,FALSE),"")=0,"",IFERROR(VLOOKUP($A20,'VENDA 2023'!$1:$1048576,4 + (COLUMN(E17)-1)*2,FALSE),""))</f>
        <v/>
      </c>
      <c r="FM20" s="45">
        <f>IF(IFERROR(VLOOKUP($A20,'VENDA 2023'!$1:$1048576,4 + (COLUMN(F17)-1)*2,FALSE),"")=0,"",IFERROR(VLOOKUP($A20,'VENDA 2023'!$1:$1048576,4 + (COLUMN(F17)-1)*2,FALSE),""))</f>
        <v/>
      </c>
      <c r="FN20" s="45">
        <f>IF(IFERROR(VLOOKUP($A20,'VENDA 2023'!$1:$1048576,4 + (COLUMN(G17)-1)*2,FALSE),"")=0,"",IFERROR(VLOOKUP($A20,'VENDA 2023'!$1:$1048576,4 + (COLUMN(G17)-1)*2,FALSE),""))</f>
        <v/>
      </c>
      <c r="FO20" s="45">
        <f>IF(IFERROR(VLOOKUP($A20,'VENDA 2023'!$1:$1048576,4 + (COLUMN(H17)-1)*2,FALSE),"")=0,"",IFERROR(VLOOKUP($A20,'VENDA 2023'!$1:$1048576,4 + (COLUMN(H17)-1)*2,FALSE),""))</f>
        <v/>
      </c>
      <c r="FP20" s="45">
        <f>IF(IFERROR(VLOOKUP($A20,'VENDA 2023'!$1:$1048576,4 + (COLUMN(I17)-1)*2,FALSE),"")=0,"",IFERROR(VLOOKUP($A20,'VENDA 2023'!$1:$1048576,4 + (COLUMN(I17)-1)*2,FALSE),""))</f>
        <v/>
      </c>
      <c r="FQ20" s="45">
        <f>IF(IFERROR(VLOOKUP($A20,'VENDA 2023'!$1:$1048576,4 + (COLUMN(J17)-1)*2,FALSE),"")=0,"",IFERROR(VLOOKUP($A20,'VENDA 2023'!$1:$1048576,4 + (COLUMN(J17)-1)*2,FALSE),""))</f>
        <v/>
      </c>
      <c r="FR20" s="45">
        <f>IF(IFERROR(VLOOKUP($A20,'VENDA 2023'!$1:$1048576,4 + (COLUMN(K17)-1)*2,FALSE),"")=0,"",IFERROR(VLOOKUP($A20,'VENDA 2023'!$1:$1048576,4 + (COLUMN(K17)-1)*2,FALSE),""))</f>
        <v/>
      </c>
      <c r="FS20" s="45">
        <f>IF(IFERROR(VLOOKUP($A20,'VENDA 2023'!$1:$1048576,4 + (COLUMN(L17)-1)*2,FALSE),"")=0,"",IFERROR(VLOOKUP($A20,'VENDA 2023'!$1:$1048576,4 + (COLUMN(L17)-1)*2,FALSE),""))</f>
        <v/>
      </c>
      <c r="FT20" s="12">
        <f>IF(COUNT(FH20:FS20)=0,"",SUM(FH20:FS20))</f>
        <v/>
      </c>
      <c r="FU20" s="45">
        <f>IF(IFERROR(VLOOKUP($A20,'VENDA 2024'!$1:$1048576,4 + (COLUMN(A17)-1)*2,FALSE),"")=0,"",IFERROR(VLOOKUP($A20,'VENDA 2024'!$1:$1048576,4 + (COLUMN(A17)-1)*2,FALSE),""))</f>
        <v/>
      </c>
      <c r="FV20" s="45">
        <f>IF(IFERROR(VLOOKUP($A20,'VENDA 2024'!$1:$1048576,4 + (COLUMN(B17)-1)*2,FALSE),"")=0,"",IFERROR(VLOOKUP($A20,'VENDA 2024'!$1:$1048576,4 + (COLUMN(B17)-1)*2,FALSE),""))</f>
        <v/>
      </c>
      <c r="FW20" s="45">
        <f>IF(IFERROR(VLOOKUP($A20,'VENDA 2024'!$1:$1048576,4 + (COLUMN(C17)-1)*2,FALSE),"")=0,"",IFERROR(VLOOKUP($A20,'VENDA 2024'!$1:$1048576,4 + (COLUMN(C17)-1)*2,FALSE),""))</f>
        <v/>
      </c>
      <c r="FX20" s="45">
        <f>IF(IFERROR(VLOOKUP($A20,'VENDA 2024'!$1:$1048576,4 + (COLUMN(D17)-1)*2,FALSE),"")=0,"",IFERROR(VLOOKUP($A20,'VENDA 2024'!$1:$1048576,4 + (COLUMN(D17)-1)*2,FALSE),""))</f>
        <v/>
      </c>
      <c r="FY20" s="45">
        <f>IF(IFERROR(VLOOKUP($A20,'VENDA 2024'!$1:$1048576,4 + (COLUMN(E17)-1)*2,FALSE),"")=0,"",IFERROR(VLOOKUP($A20,'VENDA 2024'!$1:$1048576,4 + (COLUMN(E17)-1)*2,FALSE),""))</f>
        <v/>
      </c>
      <c r="FZ20" s="45">
        <f>IF(IFERROR(VLOOKUP($A20,'VENDA 2024'!$1:$1048576,4 + (COLUMN(F17)-1)*2,FALSE),"")=0,"",IFERROR(VLOOKUP($A20,'VENDA 2024'!$1:$1048576,4 + (COLUMN(F17)-1)*2,FALSE),""))</f>
        <v/>
      </c>
      <c r="GA20" s="45">
        <f>IF(IFERROR(VLOOKUP($A20,'VENDA 2024'!$1:$1048576,4 + (COLUMN(G17)-1)*2,FALSE),"")=0,"",IFERROR(VLOOKUP($A20,'VENDA 2024'!$1:$1048576,4 + (COLUMN(G17)-1)*2,FALSE),""))</f>
        <v/>
      </c>
      <c r="GB20" s="45">
        <f>IF(IFERROR(VLOOKUP($A20,'VENDA 2024'!$1:$1048576,4 + (COLUMN(H17)-1)*2,FALSE),"")=0,"",IFERROR(VLOOKUP($A20,'VENDA 2024'!$1:$1048576,4 + (COLUMN(H17)-1)*2,FALSE),""))</f>
        <v/>
      </c>
      <c r="GC20" s="45">
        <f>IF(IFERROR(VLOOKUP($A20,'VENDA 2024'!$1:$1048576,4 + (COLUMN(I17)-1)*2,FALSE),"")=0,"",IFERROR(VLOOKUP($A20,'VENDA 2024'!$1:$1048576,4 + (COLUMN(I17)-1)*2,FALSE),""))</f>
        <v/>
      </c>
      <c r="GD20" s="45">
        <f>IF(IFERROR(VLOOKUP($A20,'VENDA 2024'!$1:$1048576,4 + (COLUMN(J17)-1)*2,FALSE),"")=0,"",IFERROR(VLOOKUP($A20,'VENDA 2024'!$1:$1048576,4 + (COLUMN(J17)-1)*2,FALSE),""))</f>
        <v/>
      </c>
      <c r="GE20" s="45">
        <f>IF(IFERROR(VLOOKUP($A20,'VENDA 2024'!$1:$1048576,4 + (COLUMN(K17)-1)*2,FALSE),"")=0,"",IFERROR(VLOOKUP($A20,'VENDA 2024'!$1:$1048576,4 + (COLUMN(K17)-1)*2,FALSE),""))</f>
        <v/>
      </c>
      <c r="GF20" s="45">
        <f>IF(IFERROR(VLOOKUP($A20,'VENDA 2024'!$1:$1048576,4 + (COLUMN(L17)-1)*2,FALSE),"")=0,"",IFERROR(VLOOKUP($A20,'VENDA 2024'!$1:$1048576,4 + (COLUMN(L17)-1)*2,FALSE),""))</f>
        <v/>
      </c>
      <c r="GG20" s="12">
        <f>IF(COUNT(FU20:GF20)=0,"",SUM(FU20:GF20))</f>
        <v/>
      </c>
      <c r="GH20" s="45">
        <f>IF(IFERROR(VLOOKUP($A20,'venda-fornecedor-12-meses-7'!$1:$1048576,5 + (COLUMN(A17)-1)*2,FALSE),"")=0,"",IFERROR(VLOOKUP($A20,'venda-fornecedor-12-meses-7'!$1:$1048576,5 + (COLUMN(A17)-1)*2,FALSE),""))</f>
        <v/>
      </c>
      <c r="GI20" s="45">
        <f>IF(IFERROR(VLOOKUP($A20,'venda-fornecedor-12-meses-7'!$1:$1048576,5 + (COLUMN(B17)-1)*2,FALSE),"")=0,"",IFERROR(VLOOKUP($A20,'venda-fornecedor-12-meses-7'!$1:$1048576,5 + (COLUMN(B17)-1)*2,FALSE),""))</f>
        <v/>
      </c>
      <c r="GJ20" s="45">
        <f>IF(IFERROR(VLOOKUP($A20,'venda-fornecedor-12-meses-7'!$1:$1048576,5 + (COLUMN(C17)-1)*2,FALSE),"")=0,"",IFERROR(VLOOKUP($A20,'venda-fornecedor-12-meses-7'!$1:$1048576,5 + (COLUMN(C17)-1)*2,FALSE),""))</f>
        <v/>
      </c>
      <c r="GK20" s="45">
        <f>IF(IFERROR(VLOOKUP($A20,'venda-fornecedor-12-meses-7'!$1:$1048576,5 + (COLUMN(D17)-1)*2,FALSE),"")=0,"",IFERROR(VLOOKUP($A20,'venda-fornecedor-12-meses-7'!$1:$1048576,5 + (COLUMN(D17)-1)*2,FALSE),""))</f>
        <v/>
      </c>
      <c r="GL20" s="45">
        <f>IF(IFERROR(VLOOKUP($A20,'venda-fornecedor-12-meses-7'!$1:$1048576,5 + (COLUMN(E17)-1)*2,FALSE),"")=0,"",IFERROR(VLOOKUP($A20,'venda-fornecedor-12-meses-7'!$1:$1048576,5 + (COLUMN(E17)-1)*2,FALSE),""))</f>
        <v/>
      </c>
      <c r="GM20" s="45">
        <f>IF(IFERROR(VLOOKUP($A20,'venda-fornecedor-12-meses-7'!$1:$1048576,5 + (COLUMN(F17)-1)*2,FALSE),"")=0,"",IFERROR(VLOOKUP($A20,'venda-fornecedor-12-meses-7'!$1:$1048576,5 + (COLUMN(F17)-1)*2,FALSE),""))</f>
        <v/>
      </c>
      <c r="GN20" s="45">
        <f>IF(IFERROR(VLOOKUP($A20,'venda-fornecedor-12-meses-7'!$1:$1048576,5 + (COLUMN(G17)-1)*2,FALSE),"")=0,"",IFERROR(VLOOKUP($A20,'venda-fornecedor-12-meses-7'!$1:$1048576,5 + (COLUMN(G17)-1)*2,FALSE),""))</f>
        <v/>
      </c>
      <c r="GO20" s="45">
        <f>IF(IFERROR(VLOOKUP($A20,'venda-fornecedor-12-meses-7'!$1:$1048576,5 + (COLUMN(H17)-1)*2,FALSE),"")=0,"",IFERROR(VLOOKUP($A20,'venda-fornecedor-12-meses-7'!$1:$1048576,5 + (COLUMN(H17)-1)*2,FALSE),""))</f>
        <v/>
      </c>
      <c r="GP20" s="45">
        <f>IF(IFERROR(VLOOKUP($A20,'venda-fornecedor-12-meses-7'!$1:$1048576,5 + (COLUMN(I17)-1)*2,FALSE),"")=0,"",IFERROR(VLOOKUP($A20,'venda-fornecedor-12-meses-7'!$1:$1048576,5 + (COLUMN(I17)-1)*2,FALSE),""))</f>
        <v/>
      </c>
      <c r="GQ20" s="45">
        <f>IF(IFERROR(VLOOKUP($A20,'venda-fornecedor-12-meses-7'!$1:$1048576,5 + (COLUMN(J17)-1)*2,FALSE),"")=0,"",IFERROR(VLOOKUP($A20,'venda-fornecedor-12-meses-7'!$1:$1048576,5 + (COLUMN(J17)-1)*2,FALSE),""))</f>
        <v/>
      </c>
      <c r="GR20" s="45">
        <f>IF(IFERROR(VLOOKUP($A20,'venda-fornecedor-12-meses-7'!$1:$1048576,5 + (COLUMN(K17)-1)*2,FALSE),"")=0,"",IFERROR(VLOOKUP($A20,'venda-fornecedor-12-meses-7'!$1:$1048576,5 + (COLUMN(K17)-1)*2,FALSE),""))</f>
        <v/>
      </c>
      <c r="GS20" s="45">
        <f>IF(IFERROR(VLOOKUP($A20,'venda-fornecedor-12-meses-7'!$1:$1048576,5 + (COLUMN(L17)-1)*2,FALSE),"")=0,"",IFERROR(VLOOKUP($A20,'venda-fornecedor-12-meses-7'!$1:$1048576,5 + (COLUMN(L17)-1)*2,FALSE),""))</f>
        <v/>
      </c>
      <c r="GT20" s="12">
        <f>IF(COUNT(GH20:GS20)=0,"",SUM(GH20:GS20))</f>
        <v/>
      </c>
    </row>
    <row r="21">
      <c r="A21" s="85" t="n">
        <v>36891</v>
      </c>
      <c r="B21" s="85">
        <f>VLOOKUP(A21,'FORNECEDORES X COMPRADOR'!$A:$D,4,0)</f>
        <v/>
      </c>
      <c r="C21" s="85">
        <f>VLOOKUP(A21,'FORNECEDORES X COMPRADOR'!$A:$E,5,0)</f>
        <v/>
      </c>
      <c r="D21" s="40">
        <f>IFERROR(AVERAGEIF('ANALISE PRODUTO'!F:F,A21,'ANALISE PRODUTO'!BE:BE),"")</f>
        <v/>
      </c>
      <c r="E21" s="40">
        <f>IFERROR(AVERAGEIF('ANALISE PRODUTO'!F:F,A21,'ANALISE PRODUTO'!BF:BF),"")</f>
        <v/>
      </c>
      <c r="F21" s="47">
        <f t="array" ref="F21">IFERROR(
  IF(
    SUMPRODUCT(
      IFERROR(--('ANALISE PRODUTO'!$F$3:$F$10000=A21),0) *
      IFERROR(--'ANALISE PRODUTO'!$AJ$3:$AJ$10000,0)
    )=0,
    "",
    SUMPRODUCT(
      IFERROR(--('ANALISE PRODUTO'!$F$3:$F$10000=A21),0) *
      IFERROR(--'ANALISE PRODUTO'!$AN$3:$AN$10000,0)
    ) /
    SUMPRODUCT(
      IFERROR(--('ANALISE PRODUTO'!$F$3:$F$10000=A21),0) *
      IFERROR(--'ANALISE PRODUTO'!$AJ$3:$AJ$10000,0)
    )
  ),
  ""
)</f>
        <v/>
      </c>
      <c r="G21" s="47">
        <f t="array" ref="G21">IFERROR(
  IF(
    SUMPRODUCT(
      IFERROR(--('ANALISE PRODUTO'!$F$3:$F$10000=A21),0) *
      IFERROR(--'ANALISE PRODUTO'!$AJ$3:$AJ$10000,0)
    )=0,
    "",
    SUMPRODUCT(
      IFERROR(--('ANALISE PRODUTO'!$F$3:$F$10000=A21),0) *
      IFERROR(--'ANALISE PRODUTO'!$AO$3:$AO$10000,0)
    ) /
    SUMPRODUCT(
      IFERROR(--('ANALISE PRODUTO'!$F$3:$F$10000=A21),0) *
      IFERROR(--'ANALISE PRODUTO'!$AJ$3:$AJ$10000,0)
    )
  ),
  ""
)</f>
        <v/>
      </c>
      <c r="H21" s="86" t="n">
        <v>60</v>
      </c>
      <c r="I21" s="86" t="n">
        <v>90</v>
      </c>
      <c r="J21" s="87">
        <f>SUMIF('ANALISE PRODUTO'!F:F, A21, 'ANALISE PRODUTO'!AP:AP)</f>
        <v/>
      </c>
      <c r="K21" s="88">
        <f>SUMIF('ANALISE PRODUTO'!F:F, A21, 'ANALISE PRODUTO'!AN:AN)</f>
        <v/>
      </c>
      <c r="L21" s="40">
        <f>SUMIF('ANALISE PRODUTO'!F:F, A21, 'ANALISE PRODUTO'!BB:BB)</f>
        <v/>
      </c>
      <c r="M21" s="40">
        <f>SUMIF('ANALISE PRODUTO'!F:F, A21, 'ANALISE PRODUTO'!BC:BC)</f>
        <v/>
      </c>
      <c r="N21" s="40">
        <f>SUMIF('ANALISE PRODUTO'!F:F, A21, 'ANALISE PRODUTO'!BD:BD)</f>
        <v/>
      </c>
      <c r="O21" s="40">
        <f>SUMIF('ANALISE PRODUTO'!F:F, A21, 'ANALISE PRODUTO'!BA:BA)</f>
        <v/>
      </c>
      <c r="P21" s="40">
        <f>IF(J21=0, 0, IF(O21/J21=0, 0, O21/J21))</f>
        <v/>
      </c>
      <c r="Q21" s="40">
        <f>IF(J21=0, 0, IF(L21/J21=0, 0, L21/J21))</f>
        <v/>
      </c>
      <c r="R21" s="89">
        <f>SUMIF('ANALISE PRODUTO'!F:F, A21, 'ANALISE PRODUTO'!BJ:BJ)</f>
        <v/>
      </c>
      <c r="S21" s="89">
        <f>SUMIF('ANALISE PRODUTO'!F:F, A21, 'ANALISE PRODUTO'!BK:BK)</f>
        <v/>
      </c>
      <c r="T21" s="89">
        <f>SUMIF('ANALISE PRODUTO'!F:F, A21, 'ANALISE PRODUTO'!BL:BL)</f>
        <v/>
      </c>
      <c r="U21" s="89">
        <f>SUMIFS('ANALISE PRODUTO'!BI:BI, 'ANALISE PRODUTO'!F:F, A21)</f>
        <v/>
      </c>
      <c r="V21" s="89">
        <f>IF(C21="DESCONTINUADO", 0, IF(J21=0, 0, IF(U21/J21=0, 0, U21/J21)))</f>
        <v/>
      </c>
      <c r="W21" s="89">
        <f>IF(OR(C21="DESCONTINUADO", J21=0), 0, IFERROR((S21+T21)/J21, 0))</f>
        <v/>
      </c>
      <c r="X21" s="59">
        <f>COUNTIF('ANALISE PRODUTO'!F:F, A21)</f>
        <v/>
      </c>
      <c r="Y21" s="60">
        <f>COUNTIFS('ANALISE PRODUTO'!F:F, A21, 'ANALISE PRODUTO'!S:S, "S")</f>
        <v/>
      </c>
      <c r="Z21" s="61">
        <f>X21-Y21</f>
        <v/>
      </c>
      <c r="AA21" s="88">
        <f>IFERROR(IF(COUNTIF('contas-pagas-fornecedor-7'!$C:$C,B21)&gt;1,
   AVERAGEIF('contas-pagas-fornecedor-7'!$C:$C,B21,'contas-pagas-fornecedor-7'!$I:$I),
   VLOOKUP(B21,'contas-pagas-fornecedor-7'!$C:$Q,7,FALSE)), "")</f>
        <v/>
      </c>
      <c r="AB21" s="88">
        <f t="array" ref="AB21">IFERROR(
  INDEX('fornecedor-venda-por-filial-ger'!J:J,
    MATCH(1,
      ('fornecedor-venda-por-filial-ger'!A:A=A21) *
      ('fornecedor-venda-por-filial-ger'!B:B=$B$1),
    0)
  ),
"")</f>
        <v/>
      </c>
      <c r="AC21" s="90">
        <f t="array" ref="AC21">IFERROR(
  INDEX('fornecedor-venda-por-filial-ger'!O:O,
    MATCH(1,
      ('fornecedor-venda-por-filial-ger'!A:A=A21) *
      ('fornecedor-venda-por-filial-ger'!B:B=$B$1),
    0)
  ),
"")</f>
        <v/>
      </c>
      <c r="AD21" s="90">
        <f>IFERROR(VLOOKUP(A21,'venda-fornecedor-12-meses-7'!A:AC,3,0),"")</f>
        <v/>
      </c>
      <c r="AE21" s="87">
        <f t="array" ref="AE21">IFERROR(
  INDEX('fornecedor-venda-por-filial-ger'!N:N,
    MATCH(1,
      ('fornecedor-venda-por-filial-ger'!A:A=A21) *
      ('fornecedor-venda-por-filial-ger'!B:B=$B$1),
    0)
  ),
"")</f>
        <v/>
      </c>
      <c r="AF21" s="87">
        <f>IF(J21&lt;=0,"100,00%",IFERROR(AD21/AE21,1))</f>
        <v/>
      </c>
      <c r="AG21" s="64">
        <f t="array" ref="AG21">IFERROR(
  INDEX('fornecedor-venda-por-filial-ger'!L:L,
    MATCH(1,
      ('fornecedor-venda-por-filial-ger'!A:A=A21)*
      ('fornecedor-venda-por-filial-ger'!B:B=$B$1),
    0)
  )/100,
"")</f>
        <v/>
      </c>
      <c r="AH21" s="64">
        <f t="array" ref="AH21">IFERROR(
  INDEX('fornecedor-venda-por-filial-ger'!S:S,
    MATCH(1,
      ('fornecedor-venda-por-filial-ger'!A:A=A21) *
      ('fornecedor-venda-por-filial-ger'!B:B=$B$1),
    0)
  )/100,
"")</f>
        <v/>
      </c>
      <c r="AI21" s="64">
        <f>IFERROR(IF(OR(AH21="",AG21=""),"",IF(J21=0,0,AH21-AG21)),"")</f>
        <v/>
      </c>
      <c r="AJ21" s="91">
        <f t="array" ref="AJ21">IF(MAX(IF('ANALISE PRODUTO'!F:F=A21,'ANALISE PRODUTO'!AD:AD))=0,"SEM ENTRADA",MAX(IF('ANALISE PRODUTO'!F:F=A21,'ANALISE PRODUTO'!AD:AD)))</f>
        <v/>
      </c>
      <c r="AK21" s="39" t="n"/>
      <c r="AL21" s="92">
        <f>IF(IFERROR(VLOOKUP($A21,'VENDA 2023'!$1:$1048576,3 + (COLUMN(A18)-1)*2,FALSE),"")=0,"",IFERROR(VLOOKUP($A21,'VENDA 2023'!$1:$1048576,3 + (COLUMN(A18)-1)*2,FALSE),""))</f>
        <v/>
      </c>
      <c r="AM21" s="92">
        <f>IF(IFERROR(VLOOKUP($A21,'VENDA 2023'!$1:$1048576,3 + (COLUMN(B18)-1)*2,FALSE),"")=0,"",IFERROR(VLOOKUP($A21,'VENDA 2023'!$1:$1048576,3 + (COLUMN(B18)-1)*2,FALSE),""))</f>
        <v/>
      </c>
      <c r="AN21" s="92">
        <f>IF(IFERROR(VLOOKUP($A21,'VENDA 2023'!$1:$1048576,3 + (COLUMN(C18)-1)*2,FALSE),"")=0,"",IFERROR(VLOOKUP($A21,'VENDA 2023'!$1:$1048576,3 + (COLUMN(C18)-1)*2,FALSE),""))</f>
        <v/>
      </c>
      <c r="AO21" s="92">
        <f>IF(IFERROR(VLOOKUP($A21,'VENDA 2023'!$1:$1048576,3 + (COLUMN(D18)-1)*2,FALSE),"")=0,"",IFERROR(VLOOKUP($A21,'VENDA 2023'!$1:$1048576,3 + (COLUMN(D18)-1)*2,FALSE),""))</f>
        <v/>
      </c>
      <c r="AP21" s="92">
        <f>IF(IFERROR(VLOOKUP($A21,'VENDA 2023'!$1:$1048576,3 + (COLUMN(E18)-1)*2,FALSE),"")=0,"",IFERROR(VLOOKUP($A21,'VENDA 2023'!$1:$1048576,3 + (COLUMN(E18)-1)*2,FALSE),""))</f>
        <v/>
      </c>
      <c r="AQ21" s="92">
        <f>IF(IFERROR(VLOOKUP($A21,'VENDA 2023'!$1:$1048576,3 + (COLUMN(F18)-1)*2,FALSE),"")=0,"",IFERROR(VLOOKUP($A21,'VENDA 2023'!$1:$1048576,3 + (COLUMN(F18)-1)*2,FALSE),""))</f>
        <v/>
      </c>
      <c r="AR21" s="92">
        <f>IF(IFERROR(VLOOKUP($A21,'VENDA 2023'!$1:$1048576,3 + (COLUMN(G18)-1)*2,FALSE),"")=0,"",IFERROR(VLOOKUP($A21,'VENDA 2023'!$1:$1048576,3 + (COLUMN(G18)-1)*2,FALSE),""))</f>
        <v/>
      </c>
      <c r="AS21" s="92">
        <f>IF(IFERROR(VLOOKUP($A21,'VENDA 2023'!$1:$1048576,3 + (COLUMN(H18)-1)*2,FALSE),"")=0,"",IFERROR(VLOOKUP($A21,'VENDA 2023'!$1:$1048576,3 + (COLUMN(H18)-1)*2,FALSE),""))</f>
        <v/>
      </c>
      <c r="AT21" s="92">
        <f>IF(IFERROR(VLOOKUP($A21,'VENDA 2023'!$1:$1048576,3 + (COLUMN(I18)-1)*2,FALSE),"")=0,"",IFERROR(VLOOKUP($A21,'VENDA 2023'!$1:$1048576,3 + (COLUMN(I18)-1)*2,FALSE),""))</f>
        <v/>
      </c>
      <c r="AU21" s="92">
        <f>IF(IFERROR(VLOOKUP($A21,'VENDA 2023'!$1:$1048576,3 + (COLUMN(J18)-1)*2,FALSE),"")=0,"",IFERROR(VLOOKUP($A21,'VENDA 2023'!$1:$1048576,3 + (COLUMN(J18)-1)*2,FALSE),""))</f>
        <v/>
      </c>
      <c r="AV21" s="92">
        <f>IF(IFERROR(VLOOKUP($A21,'VENDA 2023'!$1:$1048576,3 + (COLUMN(K18)-1)*2,FALSE),"")=0,"",IFERROR(VLOOKUP($A21,'VENDA 2023'!$1:$1048576,3 + (COLUMN(K18)-1)*2,FALSE),""))</f>
        <v/>
      </c>
      <c r="AW21" s="92">
        <f>IF(IFERROR(VLOOKUP($A21,'VENDA 2023'!$1:$1048576,3 + (COLUMN(L18)-1)*2,FALSE),"")=0,"",IFERROR(VLOOKUP($A21,'VENDA 2023'!$1:$1048576,3 + (COLUMN(L18)-1)*2,FALSE),""))</f>
        <v/>
      </c>
      <c r="AX21" s="93">
        <f>IF(COUNT(AL21:AW21)=0,"",SUM(AL21:AW21))</f>
        <v/>
      </c>
      <c r="AY21" s="92">
        <f>IF(IFERROR(VLOOKUP($A21,'VENDA 2024'!$1:$1048576,3 + (COLUMN(A18)-1)*2,FALSE),"")=0,"",IFERROR(VLOOKUP($A21,'VENDA 2024'!$1:$1048576,3 + (COLUMN(A18)-1)*2,FALSE),""))</f>
        <v/>
      </c>
      <c r="AZ21" s="92">
        <f>IF(IFERROR(VLOOKUP($A21,'VENDA 2024'!$1:$1048576,3 + (COLUMN(B18)-1)*2,FALSE),"")=0,"",IFERROR(VLOOKUP($A21,'VENDA 2024'!$1:$1048576,3 + (COLUMN(B18)-1)*2,FALSE),""))</f>
        <v/>
      </c>
      <c r="BA21" s="92">
        <f>IF(IFERROR(VLOOKUP($A21,'VENDA 2024'!$1:$1048576,3 + (COLUMN(C18)-1)*2,FALSE),"")=0,"",IFERROR(VLOOKUP($A21,'VENDA 2024'!$1:$1048576,3 + (COLUMN(C18)-1)*2,FALSE),""))</f>
        <v/>
      </c>
      <c r="BB21" s="92">
        <f>IF(IFERROR(VLOOKUP($A21,'VENDA 2024'!$1:$1048576,3 + (COLUMN(D18)-1)*2,FALSE),"")=0,"",IFERROR(VLOOKUP($A21,'VENDA 2024'!$1:$1048576,3 + (COLUMN(D18)-1)*2,FALSE),""))</f>
        <v/>
      </c>
      <c r="BC21" s="92">
        <f>IF(IFERROR(VLOOKUP($A21,'VENDA 2024'!$1:$1048576,3 + (COLUMN(E18)-1)*2,FALSE),"")=0,"",IFERROR(VLOOKUP($A21,'VENDA 2024'!$1:$1048576,3 + (COLUMN(E18)-1)*2,FALSE),""))</f>
        <v/>
      </c>
      <c r="BD21" s="92">
        <f>IF(IFERROR(VLOOKUP($A21,'VENDA 2024'!$1:$1048576,3 + (COLUMN(F18)-1)*2,FALSE),"")=0,"",IFERROR(VLOOKUP($A21,'VENDA 2024'!$1:$1048576,3 + (COLUMN(F18)-1)*2,FALSE),""))</f>
        <v/>
      </c>
      <c r="BE21" s="92">
        <f>IF(IFERROR(VLOOKUP($A21,'VENDA 2024'!$1:$1048576,3 + (COLUMN(G18)-1)*2,FALSE),"")=0,"",IFERROR(VLOOKUP($A21,'VENDA 2024'!$1:$1048576,3 + (COLUMN(G18)-1)*2,FALSE),""))</f>
        <v/>
      </c>
      <c r="BF21" s="92">
        <f>IF(IFERROR(VLOOKUP($A21,'VENDA 2024'!$1:$1048576,3 + (COLUMN(H18)-1)*2,FALSE),"")=0,"",IFERROR(VLOOKUP($A21,'VENDA 2024'!$1:$1048576,3 + (COLUMN(H18)-1)*2,FALSE),""))</f>
        <v/>
      </c>
      <c r="BG21" s="92">
        <f>IF(IFERROR(VLOOKUP($A21,'VENDA 2024'!$1:$1048576,3 + (COLUMN(I18)-1)*2,FALSE),"")=0,"",IFERROR(VLOOKUP($A21,'VENDA 2024'!$1:$1048576,3 + (COLUMN(I18)-1)*2,FALSE),""))</f>
        <v/>
      </c>
      <c r="BH21" s="92">
        <f>IF(IFERROR(VLOOKUP($A21,'VENDA 2024'!$1:$1048576,3 + (COLUMN(J18)-1)*2,FALSE),"")=0,"",IFERROR(VLOOKUP($A21,'VENDA 2024'!$1:$1048576,3 + (COLUMN(J18)-1)*2,FALSE),""))</f>
        <v/>
      </c>
      <c r="BI21" s="92">
        <f>IF(IFERROR(VLOOKUP($A21,'VENDA 2024'!$1:$1048576,3 + (COLUMN(K18)-1)*2,FALSE),"")=0,"",IFERROR(VLOOKUP($A21,'VENDA 2024'!$1:$1048576,3 + (COLUMN(K18)-1)*2,FALSE),""))</f>
        <v/>
      </c>
      <c r="BJ21" s="92">
        <f>IF(IFERROR(VLOOKUP($A21,'VENDA 2024'!$1:$1048576,3 + (COLUMN(L18)-1)*2,FALSE),"")=0,"",IFERROR(VLOOKUP($A21,'VENDA 2024'!$1:$1048576,3 + (COLUMN(L18)-1)*2,FALSE),""))</f>
        <v/>
      </c>
      <c r="BK21" s="93">
        <f>IF(COUNT(AY21:BJ21)=0,"",SUM(AY21:BJ21))</f>
        <v/>
      </c>
      <c r="BL21" s="92">
        <f>IF(IFERROR(VLOOKUP($A21,'VENDA 2025'!$1:$1048576,3 + (COLUMN(A18)-1)*2,FALSE),"")=0,"",IFERROR(VLOOKUP($A21,'VENDA 2025'!$1:$1048576,3 + (COLUMN(A18)-1)*2,FALSE),""))</f>
        <v/>
      </c>
      <c r="BM21" s="92">
        <f>IF(IFERROR(VLOOKUP($A21,'VENDA 2025'!$1:$1048576,3 + (COLUMN(B18)-1)*2,FALSE),"")=0,"",IFERROR(VLOOKUP($A21,'VENDA 2025'!$1:$1048576,3 + (COLUMN(B18)-1)*2,FALSE),""))</f>
        <v/>
      </c>
      <c r="BN21" s="92">
        <f>IF(IFERROR(VLOOKUP($A21,'VENDA 2025'!$1:$1048576,3 + (COLUMN(C18)-1)*2,FALSE),"")=0,"",IFERROR(VLOOKUP($A21,'VENDA 2025'!$1:$1048576,3 + (COLUMN(C18)-1)*2,FALSE),""))</f>
        <v/>
      </c>
      <c r="BO21" s="92">
        <f>IF(IFERROR(VLOOKUP($A21,'VENDA 2025'!$1:$1048576,3 + (COLUMN(D18)-1)*2,FALSE),"")=0,"",IFERROR(VLOOKUP($A21,'VENDA 2025'!$1:$1048576,3 + (COLUMN(D18)-1)*2,FALSE),""))</f>
        <v/>
      </c>
      <c r="BP21" s="92">
        <f>IF(IFERROR(VLOOKUP($A21,'VENDA 2025'!$1:$1048576,3 + (COLUMN(E18)-1)*2,FALSE),"")=0,"",IFERROR(VLOOKUP($A21,'VENDA 2025'!$1:$1048576,3 + (COLUMN(E18)-1)*2,FALSE),""))</f>
        <v/>
      </c>
      <c r="BQ21" s="92">
        <f>IF(IFERROR(VLOOKUP($A21,'VENDA 2025'!$1:$1048576,3 + (COLUMN(F18)-1)*2,FALSE),"")=0,"",IFERROR(VLOOKUP($A21,'VENDA 2025'!$1:$1048576,3 + (COLUMN(F18)-1)*2,FALSE),""))</f>
        <v/>
      </c>
      <c r="BR21" s="92">
        <f>IF(IFERROR(VLOOKUP($A21,'VENDA 2025'!$1:$1048576,3 + (COLUMN(G18)-1)*2,FALSE),"")=0,"",IFERROR(VLOOKUP($A21,'VENDA 2025'!$1:$1048576,3 + (COLUMN(G18)-1)*2,FALSE),""))</f>
        <v/>
      </c>
      <c r="BS21" s="92">
        <f>IF(IFERROR(VLOOKUP($A21,'VENDA 2025'!$1:$1048576,3 + (COLUMN(H18)-1)*2,FALSE),"")=0,"",IFERROR(VLOOKUP($A21,'VENDA 2025'!$1:$1048576,3 + (COLUMN(H18)-1)*2,FALSE),""))</f>
        <v/>
      </c>
      <c r="BT21" s="92">
        <f>IF(IFERROR(VLOOKUP($A21,'VENDA 2025'!$1:$1048576,3 + (COLUMN(I18)-1)*2,FALSE),"")=0,"",IFERROR(VLOOKUP($A21,'VENDA 2025'!$1:$1048576,3 + (COLUMN(I18)-1)*2,FALSE),""))</f>
        <v/>
      </c>
      <c r="BU21" s="92">
        <f>IF(IFERROR(VLOOKUP($A21,'VENDA 2025'!$1:$1048576,3 + (COLUMN(J18)-1)*2,FALSE),"")=0,"",IFERROR(VLOOKUP($A21,'VENDA 2025'!$1:$1048576,3 + (COLUMN(J18)-1)*2,FALSE),""))</f>
        <v/>
      </c>
      <c r="BV21" s="92">
        <f>IF(IFERROR(VLOOKUP($A21,'VENDA 2025'!$1:$1048576,3 + (COLUMN(K18)-1)*2,FALSE),"")=0,"",IFERROR(VLOOKUP($A21,'VENDA 2025'!$1:$1048576,3 + (COLUMN(K18)-1)*2,FALSE),""))</f>
        <v/>
      </c>
      <c r="BW21" s="92">
        <f>IF(IFERROR(VLOOKUP($A21,'VENDA 2025'!$1:$1048576,3 + (COLUMN(L18)-1)*2,FALSE),"")=0,"",IFERROR(VLOOKUP($A21,'VENDA 2025'!$1:$1048576,3 + (COLUMN(L18)-1)*2,FALSE),""))</f>
        <v/>
      </c>
      <c r="BX21" s="93">
        <f>IF(COUNT(BL21:BW21)=0,"",SUM(BL21:BW21))</f>
        <v/>
      </c>
      <c r="BY21" s="92">
        <f>IF(IFERROR(VLOOKUP($A21,'venda-fornecedor-12-meses-7'!$1:$1048576,4 + (COLUMN(A18)-1)*2,FALSE),"")=0,"",IFERROR(VLOOKUP($A21,'venda-fornecedor-12-meses-7'!$1:$1048576,4 + (COLUMN(A18)-1)*2,FALSE),""))</f>
        <v/>
      </c>
      <c r="BZ21" s="92">
        <f>IF(IFERROR(VLOOKUP($A21,'venda-fornecedor-12-meses-7'!$1:$1048576,4 + (COLUMN(B18)-1)*2,FALSE),"")=0,"",IFERROR(VLOOKUP($A21,'venda-fornecedor-12-meses-7'!$1:$1048576,4 + (COLUMN(B18)-1)*2,FALSE),""))</f>
        <v/>
      </c>
      <c r="CA21" s="92">
        <f>IF(IFERROR(VLOOKUP($A21,'venda-fornecedor-12-meses-7'!$1:$1048576,4 + (COLUMN(C18)-1)*2,FALSE),"")=0,"",IFERROR(VLOOKUP($A21,'venda-fornecedor-12-meses-7'!$1:$1048576,4 + (COLUMN(C18)-1)*2,FALSE),""))</f>
        <v/>
      </c>
      <c r="CB21" s="92">
        <f>IF(IFERROR(VLOOKUP($A21,'venda-fornecedor-12-meses-7'!$1:$1048576,4 + (COLUMN(D18)-1)*2,FALSE),"")=0,"",IFERROR(VLOOKUP($A21,'venda-fornecedor-12-meses-7'!$1:$1048576,4 + (COLUMN(D18)-1)*2,FALSE),""))</f>
        <v/>
      </c>
      <c r="CC21" s="92">
        <f>IF(IFERROR(VLOOKUP($A21,'venda-fornecedor-12-meses-7'!$1:$1048576,4 + (COLUMN(E18)-1)*2,FALSE),"")=0,"",IFERROR(VLOOKUP($A21,'venda-fornecedor-12-meses-7'!$1:$1048576,4 + (COLUMN(E18)-1)*2,FALSE),""))</f>
        <v/>
      </c>
      <c r="CD21" s="92">
        <f>IF(IFERROR(VLOOKUP($A21,'venda-fornecedor-12-meses-7'!$1:$1048576,4 + (COLUMN(F18)-1)*2,FALSE),"")=0,"",IFERROR(VLOOKUP($A21,'venda-fornecedor-12-meses-7'!$1:$1048576,4 + (COLUMN(F18)-1)*2,FALSE),""))</f>
        <v/>
      </c>
      <c r="CE21" s="92">
        <f>IF(IFERROR(VLOOKUP($A21,'venda-fornecedor-12-meses-7'!$1:$1048576,4 + (COLUMN(G18)-1)*2,FALSE),"")=0,"",IFERROR(VLOOKUP($A21,'venda-fornecedor-12-meses-7'!$1:$1048576,4 + (COLUMN(G18)-1)*2,FALSE),""))</f>
        <v/>
      </c>
      <c r="CF21" s="92">
        <f>IF(IFERROR(VLOOKUP($A21,'venda-fornecedor-12-meses-7'!$1:$1048576,4 + (COLUMN(H18)-1)*2,FALSE),"")=0,"",IFERROR(VLOOKUP($A21,'venda-fornecedor-12-meses-7'!$1:$1048576,4 + (COLUMN(H18)-1)*2,FALSE),""))</f>
        <v/>
      </c>
      <c r="CG21" s="92">
        <f>IF(IFERROR(VLOOKUP($A21,'venda-fornecedor-12-meses-7'!$1:$1048576,4 + (COLUMN(I18)-1)*2,FALSE),"")=0,"",IFERROR(VLOOKUP($A21,'venda-fornecedor-12-meses-7'!$1:$1048576,4 + (COLUMN(I18)-1)*2,FALSE),""))</f>
        <v/>
      </c>
      <c r="CH21" s="92">
        <f>IF(IFERROR(VLOOKUP($A21,'venda-fornecedor-12-meses-7'!$1:$1048576,4 + (COLUMN(J18)-1)*2,FALSE),"")=0,"",IFERROR(VLOOKUP($A21,'venda-fornecedor-12-meses-7'!$1:$1048576,4 + (COLUMN(J18)-1)*2,FALSE),""))</f>
        <v/>
      </c>
      <c r="CI21" s="92">
        <f>IF(IFERROR(VLOOKUP($A21,'venda-fornecedor-12-meses-7'!$1:$1048576,4 + (COLUMN(K18)-1)*2,FALSE),"")=0,"",IFERROR(VLOOKUP($A21,'venda-fornecedor-12-meses-7'!$1:$1048576,4 + (COLUMN(K18)-1)*2,FALSE),""))</f>
        <v/>
      </c>
      <c r="CJ21" s="92">
        <f>IF(IFERROR(VLOOKUP($A21,'venda-fornecedor-12-meses-7'!$1:$1048576,4 + (COLUMN(L18)-1)*2,FALSE),"")=0,"",IFERROR(VLOOKUP($A21,'venda-fornecedor-12-meses-7'!$1:$1048576,4 + (COLUMN(L18)-1)*2,FALSE),""))</f>
        <v/>
      </c>
      <c r="CK21" s="93">
        <f>IF(COUNT(BY21:CJ21)=0,"",SUM(BY21:CJ21))</f>
        <v/>
      </c>
      <c r="CL21" s="93">
        <f>IF(COUNT(BY21:CJ21)=0,"",AVERAGE(BY21:CJ21))</f>
        <v/>
      </c>
      <c r="CM21" s="1" t="n"/>
      <c r="CN21" s="94">
        <f>IF(IFERROR(VLOOKUP($A21,'ENTRADA 2023'!$1:$1048576,3 + (COLUMN(A18)-1)*1,FALSE),"")=0,"",IFERROR(VLOOKUP($A21,'ENTRADA 2023'!$1:$1048576,3 + (COLUMN(A18)-1)*1,FALSE),""))</f>
        <v/>
      </c>
      <c r="CO21" s="94">
        <f>IF(IFERROR(VLOOKUP($A21,'ENTRADA 2023'!$1:$1048576,3 + (COLUMN(B18)-1)*1,FALSE),"")=0,"",IFERROR(VLOOKUP($A21,'ENTRADA 2023'!$1:$1048576,3 + (COLUMN(B18)-1)*1,FALSE),""))</f>
        <v/>
      </c>
      <c r="CP21" s="94">
        <f>IF(IFERROR(VLOOKUP($A21,'ENTRADA 2023'!$1:$1048576,3 + (COLUMN(C18)-1)*1,FALSE),"")=0,"",IFERROR(VLOOKUP($A21,'ENTRADA 2023'!$1:$1048576,3 + (COLUMN(C18)-1)*1,FALSE),""))</f>
        <v/>
      </c>
      <c r="CQ21" s="94">
        <f>IF(IFERROR(VLOOKUP($A21,'ENTRADA 2023'!$1:$1048576,3 + (COLUMN(D18)-1)*1,FALSE),"")=0,"",IFERROR(VLOOKUP($A21,'ENTRADA 2023'!$1:$1048576,3 + (COLUMN(D18)-1)*1,FALSE),""))</f>
        <v/>
      </c>
      <c r="CR21" s="94">
        <f>IF(IFERROR(VLOOKUP($A21,'ENTRADA 2023'!$1:$1048576,3 + (COLUMN(E18)-1)*1,FALSE),"")=0,"",IFERROR(VLOOKUP($A21,'ENTRADA 2023'!$1:$1048576,3 + (COLUMN(E18)-1)*1,FALSE),""))</f>
        <v/>
      </c>
      <c r="CS21" s="94">
        <f>IF(IFERROR(VLOOKUP($A21,'ENTRADA 2023'!$1:$1048576,3 + (COLUMN(F18)-1)*1,FALSE),"")=0,"",IFERROR(VLOOKUP($A21,'ENTRADA 2023'!$1:$1048576,3 + (COLUMN(F18)-1)*1,FALSE),""))</f>
        <v/>
      </c>
      <c r="CT21" s="94">
        <f>IF(IFERROR(VLOOKUP($A21,'ENTRADA 2023'!$1:$1048576,3 + (COLUMN(G18)-1)*1,FALSE),"")=0,"",IFERROR(VLOOKUP($A21,'ENTRADA 2023'!$1:$1048576,3 + (COLUMN(G18)-1)*1,FALSE),""))</f>
        <v/>
      </c>
      <c r="CU21" s="94">
        <f>IF(IFERROR(VLOOKUP($A21,'ENTRADA 2023'!$1:$1048576,3 + (COLUMN(H18)-1)*1,FALSE),"")=0,"",IFERROR(VLOOKUP($A21,'ENTRADA 2023'!$1:$1048576,3 + (COLUMN(H18)-1)*1,FALSE),""))</f>
        <v/>
      </c>
      <c r="CV21" s="94">
        <f>IF(IFERROR(VLOOKUP($A21,'ENTRADA 2023'!$1:$1048576,3 + (COLUMN(I18)-1)*1,FALSE),"")=0,"",IFERROR(VLOOKUP($A21,'ENTRADA 2023'!$1:$1048576,3 + (COLUMN(I18)-1)*1,FALSE),""))</f>
        <v/>
      </c>
      <c r="CW21" s="94">
        <f>IF(IFERROR(VLOOKUP($A21,'ENTRADA 2023'!$1:$1048576,3 + (COLUMN(J18)-1)*1,FALSE),"")=0,"",IFERROR(VLOOKUP($A21,'ENTRADA 2023'!$1:$1048576,3 + (COLUMN(J18)-1)*1,FALSE),""))</f>
        <v/>
      </c>
      <c r="CX21" s="94">
        <f>IF(IFERROR(VLOOKUP($A21,'ENTRADA 2023'!$1:$1048576,3 + (COLUMN(K18)-1)*1,FALSE),"")=0,"",IFERROR(VLOOKUP($A21,'ENTRADA 2023'!$1:$1048576,3 + (COLUMN(K18)-1)*1,FALSE),""))</f>
        <v/>
      </c>
      <c r="CY21" s="94">
        <f>IF(IFERROR(VLOOKUP($A21,'ENTRADA 2023'!$1:$1048576,3 + (COLUMN(L18)-1)*1,FALSE),"")=0,"",IFERROR(VLOOKUP($A21,'ENTRADA 2023'!$1:$1048576,3 + (COLUMN(L18)-1)*1,FALSE),""))</f>
        <v/>
      </c>
      <c r="CZ21" s="95">
        <f>IF(COUNT(CN21:CY21)=0,"",SUM(CN21:CY21))</f>
        <v/>
      </c>
      <c r="DA21" s="94">
        <f>IF(IFERROR(VLOOKUP($A21,'ENTRADA 2024'!$1:$1048576,3 + (COLUMN(A18)-1)*1,FALSE),"")=0,"",IFERROR(VLOOKUP($A21,'ENTRADA 2024'!$1:$1048576,3 + (COLUMN(A18)-1)*1,FALSE),""))</f>
        <v/>
      </c>
      <c r="DB21" s="94">
        <f>IF(IFERROR(VLOOKUP($A21,'ENTRADA 2024'!$1:$1048576,3 + (COLUMN(B18)-1)*1,FALSE),"")=0,"",IFERROR(VLOOKUP($A21,'ENTRADA 2024'!$1:$1048576,3 + (COLUMN(B18)-1)*1,FALSE),""))</f>
        <v/>
      </c>
      <c r="DC21" s="94">
        <f>IF(IFERROR(VLOOKUP($A21,'ENTRADA 2024'!$1:$1048576,3 + (COLUMN(C18)-1)*1,FALSE),"")=0,"",IFERROR(VLOOKUP($A21,'ENTRADA 2024'!$1:$1048576,3 + (COLUMN(C18)-1)*1,FALSE),""))</f>
        <v/>
      </c>
      <c r="DD21" s="94">
        <f>IF(IFERROR(VLOOKUP($A21,'ENTRADA 2024'!$1:$1048576,3 + (COLUMN(D18)-1)*1,FALSE),"")=0,"",IFERROR(VLOOKUP($A21,'ENTRADA 2024'!$1:$1048576,3 + (COLUMN(D18)-1)*1,FALSE),""))</f>
        <v/>
      </c>
      <c r="DE21" s="94">
        <f>IF(IFERROR(VLOOKUP($A21,'ENTRADA 2024'!$1:$1048576,3 + (COLUMN(E18)-1)*1,FALSE),"")=0,"",IFERROR(VLOOKUP($A21,'ENTRADA 2024'!$1:$1048576,3 + (COLUMN(E18)-1)*1,FALSE),""))</f>
        <v/>
      </c>
      <c r="DF21" s="94">
        <f>IF(IFERROR(VLOOKUP($A21,'ENTRADA 2024'!$1:$1048576,3 + (COLUMN(F18)-1)*1,FALSE),"")=0,"",IFERROR(VLOOKUP($A21,'ENTRADA 2024'!$1:$1048576,3 + (COLUMN(F18)-1)*1,FALSE),""))</f>
        <v/>
      </c>
      <c r="DG21" s="94">
        <f>IF(IFERROR(VLOOKUP($A21,'ENTRADA 2024'!$1:$1048576,3 + (COLUMN(G18)-1)*1,FALSE),"")=0,"",IFERROR(VLOOKUP($A21,'ENTRADA 2024'!$1:$1048576,3 + (COLUMN(G18)-1)*1,FALSE),""))</f>
        <v/>
      </c>
      <c r="DH21" s="94">
        <f>IF(IFERROR(VLOOKUP($A21,'ENTRADA 2024'!$1:$1048576,3 + (COLUMN(H18)-1)*1,FALSE),"")=0,"",IFERROR(VLOOKUP($A21,'ENTRADA 2024'!$1:$1048576,3 + (COLUMN(H18)-1)*1,FALSE),""))</f>
        <v/>
      </c>
      <c r="DI21" s="94">
        <f>IF(IFERROR(VLOOKUP($A21,'ENTRADA 2024'!$1:$1048576,3 + (COLUMN(I18)-1)*1,FALSE),"")=0,"",IFERROR(VLOOKUP($A21,'ENTRADA 2024'!$1:$1048576,3 + (COLUMN(I18)-1)*1,FALSE),""))</f>
        <v/>
      </c>
      <c r="DJ21" s="94">
        <f>IF(IFERROR(VLOOKUP($A21,'ENTRADA 2024'!$1:$1048576,3 + (COLUMN(J18)-1)*1,FALSE),"")=0,"",IFERROR(VLOOKUP($A21,'ENTRADA 2024'!$1:$1048576,3 + (COLUMN(J18)-1)*1,FALSE),""))</f>
        <v/>
      </c>
      <c r="DK21" s="94">
        <f>IF(IFERROR(VLOOKUP($A21,'ENTRADA 2024'!$1:$1048576,3 + (COLUMN(K18)-1)*1,FALSE),"")=0,"",IFERROR(VLOOKUP($A21,'ENTRADA 2024'!$1:$1048576,3 + (COLUMN(K18)-1)*1,FALSE),""))</f>
        <v/>
      </c>
      <c r="DL21" s="94">
        <f>IF(IFERROR(VLOOKUP($A21,'ENTRADA 2024'!$1:$1048576,3 + (COLUMN(L18)-1)*1,FALSE),"")=0,"",IFERROR(VLOOKUP($A21,'ENTRADA 2024'!$1:$1048576,3 + (COLUMN(L18)-1)*1,FALSE),""))</f>
        <v/>
      </c>
      <c r="DM21" s="95">
        <f>IF(COUNT(DA21:DL21)=0,"",SUM(DA21:DL21))</f>
        <v/>
      </c>
      <c r="DN21" s="94">
        <f>IF(IFERROR(VLOOKUP($A21,'ENTRADA 2025'!$1:$1048576,3 + (COLUMN(A18)-1)*1,FALSE),"")=0,"",IFERROR(VLOOKUP($A21,'ENTRADA 2025'!$1:$1048576,3 + (COLUMN(A18)-1)*1,FALSE),""))</f>
        <v/>
      </c>
      <c r="DO21" s="94">
        <f>IF(IFERROR(VLOOKUP($A21,'ENTRADA 2025'!$1:$1048576,3 + (COLUMN(B18)-1)*1,FALSE),"")=0,"",IFERROR(VLOOKUP($A21,'ENTRADA 2025'!$1:$1048576,3 + (COLUMN(B18)-1)*1,FALSE),""))</f>
        <v/>
      </c>
      <c r="DP21" s="94">
        <f>IF(IFERROR(VLOOKUP($A21,'ENTRADA 2025'!$1:$1048576,3 + (COLUMN(C18)-1)*1,FALSE),"")=0,"",IFERROR(VLOOKUP($A21,'ENTRADA 2025'!$1:$1048576,3 + (COLUMN(C18)-1)*1,FALSE),""))</f>
        <v/>
      </c>
      <c r="DQ21" s="94">
        <f>IF(IFERROR(VLOOKUP($A21,'ENTRADA 2025'!$1:$1048576,3 + (COLUMN(D18)-1)*1,FALSE),"")=0,"",IFERROR(VLOOKUP($A21,'ENTRADA 2025'!$1:$1048576,3 + (COLUMN(D18)-1)*1,FALSE),""))</f>
        <v/>
      </c>
      <c r="DR21" s="94">
        <f>IF(IFERROR(VLOOKUP($A21,'ENTRADA 2025'!$1:$1048576,3 + (COLUMN(E18)-1)*1,FALSE),"")=0,"",IFERROR(VLOOKUP($A21,'ENTRADA 2025'!$1:$1048576,3 + (COLUMN(E18)-1)*1,FALSE),""))</f>
        <v/>
      </c>
      <c r="DS21" s="94">
        <f>IF(IFERROR(VLOOKUP($A21,'ENTRADA 2025'!$1:$1048576,3 + (COLUMN(F18)-1)*1,FALSE),"")=0,"",IFERROR(VLOOKUP($A21,'ENTRADA 2025'!$1:$1048576,3 + (COLUMN(F18)-1)*1,FALSE),""))</f>
        <v/>
      </c>
      <c r="DT21" s="94">
        <f>IF(IFERROR(VLOOKUP($A21,'ENTRADA 2025'!$1:$1048576,3 + (COLUMN(G18)-1)*1,FALSE),"")=0,"",IFERROR(VLOOKUP($A21,'ENTRADA 2025'!$1:$1048576,3 + (COLUMN(G18)-1)*1,FALSE),""))</f>
        <v/>
      </c>
      <c r="DU21" s="94">
        <f>IF(IFERROR(VLOOKUP($A21,'ENTRADA 2025'!$1:$1048576,3 + (COLUMN(H18)-1)*1,FALSE),"")=0,"",IFERROR(VLOOKUP($A21,'ENTRADA 2025'!$1:$1048576,3 + (COLUMN(H18)-1)*1,FALSE),""))</f>
        <v/>
      </c>
      <c r="DV21" s="94">
        <f>IF(IFERROR(VLOOKUP($A21,'ENTRADA 2025'!$1:$1048576,3 + (COLUMN(I18)-1)*1,FALSE),"")=0,"",IFERROR(VLOOKUP($A21,'ENTRADA 2025'!$1:$1048576,3 + (COLUMN(I18)-1)*1,FALSE),""))</f>
        <v/>
      </c>
      <c r="DW21" s="94">
        <f>IF(IFERROR(VLOOKUP($A21,'ENTRADA 2025'!$1:$1048576,3 + (COLUMN(J18)-1)*1,FALSE),"")=0,"",IFERROR(VLOOKUP($A21,'ENTRADA 2025'!$1:$1048576,3 + (COLUMN(J18)-1)*1,FALSE),""))</f>
        <v/>
      </c>
      <c r="DX21" s="94">
        <f>IF(IFERROR(VLOOKUP($A21,'ENTRADA 2025'!$1:$1048576,3 + (COLUMN(K18)-1)*1,FALSE),"")=0,"",IFERROR(VLOOKUP($A21,'ENTRADA 2025'!$1:$1048576,3 + (COLUMN(K18)-1)*1,FALSE),""))</f>
        <v/>
      </c>
      <c r="DY21" s="94">
        <f>IF(IFERROR(VLOOKUP($A21,'ENTRADA 2025'!$1:$1048576,3 + (COLUMN(L18)-1)*1,FALSE),"")=0,"",IFERROR(VLOOKUP($A21,'ENTRADA 2025'!$1:$1048576,3 + (COLUMN(L18)-1)*1,FALSE),""))</f>
        <v/>
      </c>
      <c r="DZ21" s="95">
        <f>IF(COUNT(DN21:DY21)=0,"",SUM(DN21:DY21))</f>
        <v/>
      </c>
      <c r="EA21" s="94">
        <f>IF(IFERROR(VLOOKUP($A21,'entrada-fornecedor-12-meses-7'!$1:$1048576,3 + (COLUMN(A18)-1)*1,FALSE),"")=0,"",IFERROR(VLOOKUP($A21,'entrada-fornecedor-12-meses-7'!$1:$1048576,3 + (COLUMN(A18)-1)*1,FALSE),""))</f>
        <v/>
      </c>
      <c r="EB21" s="94">
        <f>IF(IFERROR(VLOOKUP($A21,'entrada-fornecedor-12-meses-7'!$1:$1048576,3 + (COLUMN(B18)-1)*1,FALSE),"")=0,"",IFERROR(VLOOKUP($A21,'entrada-fornecedor-12-meses-7'!$1:$1048576,3 + (COLUMN(B18)-1)*1,FALSE),""))</f>
        <v/>
      </c>
      <c r="EC21" s="94">
        <f>IF(IFERROR(VLOOKUP($A21,'entrada-fornecedor-12-meses-7'!$1:$1048576,3 + (COLUMN(C18)-1)*1,FALSE),"")=0,"",IFERROR(VLOOKUP($A21,'entrada-fornecedor-12-meses-7'!$1:$1048576,3 + (COLUMN(C18)-1)*1,FALSE),""))</f>
        <v/>
      </c>
      <c r="ED21" s="94">
        <f>IF(IFERROR(VLOOKUP($A21,'entrada-fornecedor-12-meses-7'!$1:$1048576,3 + (COLUMN(D18)-1)*1,FALSE),"")=0,"",IFERROR(VLOOKUP($A21,'entrada-fornecedor-12-meses-7'!$1:$1048576,3 + (COLUMN(D18)-1)*1,FALSE),""))</f>
        <v/>
      </c>
      <c r="EE21" s="94">
        <f>IF(IFERROR(VLOOKUP($A21,'entrada-fornecedor-12-meses-7'!$1:$1048576,3 + (COLUMN(E18)-1)*1,FALSE),"")=0,"",IFERROR(VLOOKUP($A21,'entrada-fornecedor-12-meses-7'!$1:$1048576,3 + (COLUMN(E18)-1)*1,FALSE),""))</f>
        <v/>
      </c>
      <c r="EF21" s="94">
        <f>IF(IFERROR(VLOOKUP($A21,'entrada-fornecedor-12-meses-7'!$1:$1048576,3 + (COLUMN(F18)-1)*1,FALSE),"")=0,"",IFERROR(VLOOKUP($A21,'entrada-fornecedor-12-meses-7'!$1:$1048576,3 + (COLUMN(F18)-1)*1,FALSE),""))</f>
        <v/>
      </c>
      <c r="EG21" s="94">
        <f>IF(IFERROR(VLOOKUP($A21,'entrada-fornecedor-12-meses-7'!$1:$1048576,3 + (COLUMN(G18)-1)*1,FALSE),"")=0,"",IFERROR(VLOOKUP($A21,'entrada-fornecedor-12-meses-7'!$1:$1048576,3 + (COLUMN(G18)-1)*1,FALSE),""))</f>
        <v/>
      </c>
      <c r="EH21" s="94">
        <f>IF(IFERROR(VLOOKUP($A21,'entrada-fornecedor-12-meses-7'!$1:$1048576,3 + (COLUMN(H18)-1)*1,FALSE),"")=0,"",IFERROR(VLOOKUP($A21,'entrada-fornecedor-12-meses-7'!$1:$1048576,3 + (COLUMN(H18)-1)*1,FALSE),""))</f>
        <v/>
      </c>
      <c r="EI21" s="94">
        <f>IF(IFERROR(VLOOKUP($A21,'entrada-fornecedor-12-meses-7'!$1:$1048576,3 + (COLUMN(I18)-1)*1,FALSE),"")=0,"",IFERROR(VLOOKUP($A21,'entrada-fornecedor-12-meses-7'!$1:$1048576,3 + (COLUMN(I18)-1)*1,FALSE),""))</f>
        <v/>
      </c>
      <c r="EJ21" s="94">
        <f>IF(IFERROR(VLOOKUP($A21,'entrada-fornecedor-12-meses-7'!$1:$1048576,3 + (COLUMN(J18)-1)*1,FALSE),"")=0,"",IFERROR(VLOOKUP($A21,'entrada-fornecedor-12-meses-7'!$1:$1048576,3 + (COLUMN(J18)-1)*1,FALSE),""))</f>
        <v/>
      </c>
      <c r="EK21" s="94">
        <f>IF(IFERROR(VLOOKUP($A21,'entrada-fornecedor-12-meses-7'!$1:$1048576,3 + (COLUMN(K18)-1)*1,FALSE),"")=0,"",IFERROR(VLOOKUP($A21,'entrada-fornecedor-12-meses-7'!$1:$1048576,3 + (COLUMN(K18)-1)*1,FALSE),""))</f>
        <v/>
      </c>
      <c r="EL21" s="94">
        <f>IF(IFERROR(VLOOKUP($A21,'entrada-fornecedor-12-meses-7'!$1:$1048576,3 + (COLUMN(L18)-1)*1,FALSE),"")=0,"",IFERROR(VLOOKUP($A21,'entrada-fornecedor-12-meses-7'!$1:$1048576,3 + (COLUMN(L18)-1)*1,FALSE),""))</f>
        <v/>
      </c>
      <c r="EM21" s="95">
        <f>IF(COUNT(EA21:EL21)=0,"",SUM(EA21:EL21))</f>
        <v/>
      </c>
      <c r="EN21" s="1" t="n"/>
      <c r="EO21" s="96">
        <f>IFERROR(AVERAGEIF('lead-time-compras-7'!B:B,A21,'lead-time-compras-7'!S:S),"")</f>
        <v/>
      </c>
      <c r="EP21" s="96">
        <f>IFERROR(
  AVERAGEIFS(
    'notas-fiscais-entrada-830-7'!H:H,
    'notas-fiscais-entrada-830-7'!O:O, A21,
    'notas-fiscais-entrada-830-7'!E:E, $B$1
  ),
""
)</f>
        <v/>
      </c>
      <c r="EQ21" s="96">
        <f>IFERROR(AVERAGEIF('lead-time-compras-7'!B:B,A21,'lead-time-compras-7'!Q:Q),"")</f>
        <v/>
      </c>
      <c r="ER21" s="97">
        <f>SUMIF('fornecedor-saldo-receber-7'!A:A, A21, 'fornecedor-saldo-receber-7'!L:L)</f>
        <v/>
      </c>
      <c r="ES21" s="97">
        <f>SUMIF('fornecedor-verba-aplicar-7'!A:A, A21, 'fornecedor-verba-aplicar-7'!D:D)</f>
        <v/>
      </c>
      <c r="ET21" s="1" t="n"/>
      <c r="EU21" s="52">
        <f>SUMIF('ANALISE PRODUTO'!F:F, A21, 'ANALISE PRODUTO'!BN:BN)</f>
        <v/>
      </c>
      <c r="EV21" s="52">
        <f>SUMIF('ANALISE PRODUTO'!F:F, A21, 'ANALISE PRODUTO'!BO:BO)</f>
        <v/>
      </c>
      <c r="EW21" s="52">
        <f>SUMIF('ANALISE PRODUTO'!F:F, A21, 'ANALISE PRODUTO'!BP:BP)</f>
        <v/>
      </c>
      <c r="EX21" s="52">
        <f>SUMIF('ANALISE PRODUTO'!F:F, A21, 'ANALISE PRODUTO'!BQ:BQ)</f>
        <v/>
      </c>
      <c r="EY21" s="52">
        <f>SUMIF('ANALISE PRODUTO'!F:F, A21, 'ANALISE PRODUTO'!BR:BR)</f>
        <v/>
      </c>
      <c r="EZ21" s="53">
        <f>SUMIF('ANALISE PRODUTO'!F:F, A21, 'ANALISE PRODUTO'!BS:BS)</f>
        <v/>
      </c>
      <c r="FA21" s="53">
        <f>SUMIF('ANALISE PRODUTO'!F:F, A21, 'ANALISE PRODUTO'!BT:BT)</f>
        <v/>
      </c>
      <c r="FB21" s="53">
        <f>SUMIF('ANALISE PRODUTO'!F:F, A21, 'ANALISE PRODUTO'!BU:BU)</f>
        <v/>
      </c>
      <c r="FC21" s="53">
        <f>SUMIF('ANALISE PRODUTO'!F:F, A21, 'ANALISE PRODUTO'!BV:BV)</f>
        <v/>
      </c>
      <c r="FD21" s="53">
        <f>SUMIF('ANALISE PRODUTO'!F:F, A21, 'ANALISE PRODUTO'!BW:BW)</f>
        <v/>
      </c>
      <c r="FE21" s="41">
        <f>SUMIF('ANALISE PRODUTO'!F:F, A21, 'ANALISE PRODUTO'!CB:CB)</f>
        <v/>
      </c>
      <c r="FF21" s="41">
        <f>SUMIF('ANALISE PRODUTO'!F:F, A21, 'ANALISE PRODUTO'!CC:CC)</f>
        <v/>
      </c>
      <c r="FG21" s="1" t="n"/>
      <c r="FH21" s="45">
        <f>IF(IFERROR(VLOOKUP($A21,'VENDA 2023'!$1:$1048576,4 + (COLUMN(A18)-1)*2,FALSE),"")=0,"",IFERROR(VLOOKUP($A21,'VENDA 2023'!$1:$1048576,4 + (COLUMN(A18)-1)*2,FALSE),""))</f>
        <v/>
      </c>
      <c r="FI21" s="45">
        <f>IF(IFERROR(VLOOKUP($A21,'VENDA 2023'!$1:$1048576,4 + (COLUMN(B18)-1)*2,FALSE),"")=0,"",IFERROR(VLOOKUP($A21,'VENDA 2023'!$1:$1048576,4 + (COLUMN(B18)-1)*2,FALSE),""))</f>
        <v/>
      </c>
      <c r="FJ21" s="45">
        <f>IF(IFERROR(VLOOKUP($A21,'VENDA 2023'!$1:$1048576,4 + (COLUMN(C18)-1)*2,FALSE),"")=0,"",IFERROR(VLOOKUP($A21,'VENDA 2023'!$1:$1048576,4 + (COLUMN(C18)-1)*2,FALSE),""))</f>
        <v/>
      </c>
      <c r="FK21" s="45">
        <f>IF(IFERROR(VLOOKUP($A21,'VENDA 2023'!$1:$1048576,4 + (COLUMN(D18)-1)*2,FALSE),"")=0,"",IFERROR(VLOOKUP($A21,'VENDA 2023'!$1:$1048576,4 + (COLUMN(D18)-1)*2,FALSE),""))</f>
        <v/>
      </c>
      <c r="FL21" s="45">
        <f>IF(IFERROR(VLOOKUP($A21,'VENDA 2023'!$1:$1048576,4 + (COLUMN(E18)-1)*2,FALSE),"")=0,"",IFERROR(VLOOKUP($A21,'VENDA 2023'!$1:$1048576,4 + (COLUMN(E18)-1)*2,FALSE),""))</f>
        <v/>
      </c>
      <c r="FM21" s="45">
        <f>IF(IFERROR(VLOOKUP($A21,'VENDA 2023'!$1:$1048576,4 + (COLUMN(F18)-1)*2,FALSE),"")=0,"",IFERROR(VLOOKUP($A21,'VENDA 2023'!$1:$1048576,4 + (COLUMN(F18)-1)*2,FALSE),""))</f>
        <v/>
      </c>
      <c r="FN21" s="45">
        <f>IF(IFERROR(VLOOKUP($A21,'VENDA 2023'!$1:$1048576,4 + (COLUMN(G18)-1)*2,FALSE),"")=0,"",IFERROR(VLOOKUP($A21,'VENDA 2023'!$1:$1048576,4 + (COLUMN(G18)-1)*2,FALSE),""))</f>
        <v/>
      </c>
      <c r="FO21" s="45">
        <f>IF(IFERROR(VLOOKUP($A21,'VENDA 2023'!$1:$1048576,4 + (COLUMN(H18)-1)*2,FALSE),"")=0,"",IFERROR(VLOOKUP($A21,'VENDA 2023'!$1:$1048576,4 + (COLUMN(H18)-1)*2,FALSE),""))</f>
        <v/>
      </c>
      <c r="FP21" s="45">
        <f>IF(IFERROR(VLOOKUP($A21,'VENDA 2023'!$1:$1048576,4 + (COLUMN(I18)-1)*2,FALSE),"")=0,"",IFERROR(VLOOKUP($A21,'VENDA 2023'!$1:$1048576,4 + (COLUMN(I18)-1)*2,FALSE),""))</f>
        <v/>
      </c>
      <c r="FQ21" s="45">
        <f>IF(IFERROR(VLOOKUP($A21,'VENDA 2023'!$1:$1048576,4 + (COLUMN(J18)-1)*2,FALSE),"")=0,"",IFERROR(VLOOKUP($A21,'VENDA 2023'!$1:$1048576,4 + (COLUMN(J18)-1)*2,FALSE),""))</f>
        <v/>
      </c>
      <c r="FR21" s="45">
        <f>IF(IFERROR(VLOOKUP($A21,'VENDA 2023'!$1:$1048576,4 + (COLUMN(K18)-1)*2,FALSE),"")=0,"",IFERROR(VLOOKUP($A21,'VENDA 2023'!$1:$1048576,4 + (COLUMN(K18)-1)*2,FALSE),""))</f>
        <v/>
      </c>
      <c r="FS21" s="45">
        <f>IF(IFERROR(VLOOKUP($A21,'VENDA 2023'!$1:$1048576,4 + (COLUMN(L18)-1)*2,FALSE),"")=0,"",IFERROR(VLOOKUP($A21,'VENDA 2023'!$1:$1048576,4 + (COLUMN(L18)-1)*2,FALSE),""))</f>
        <v/>
      </c>
      <c r="FT21" s="12">
        <f>IF(COUNT(FH21:FS21)=0,"",SUM(FH21:FS21))</f>
        <v/>
      </c>
      <c r="FU21" s="45">
        <f>IF(IFERROR(VLOOKUP($A21,'VENDA 2024'!$1:$1048576,4 + (COLUMN(A18)-1)*2,FALSE),"")=0,"",IFERROR(VLOOKUP($A21,'VENDA 2024'!$1:$1048576,4 + (COLUMN(A18)-1)*2,FALSE),""))</f>
        <v/>
      </c>
      <c r="FV21" s="45">
        <f>IF(IFERROR(VLOOKUP($A21,'VENDA 2024'!$1:$1048576,4 + (COLUMN(B18)-1)*2,FALSE),"")=0,"",IFERROR(VLOOKUP($A21,'VENDA 2024'!$1:$1048576,4 + (COLUMN(B18)-1)*2,FALSE),""))</f>
        <v/>
      </c>
      <c r="FW21" s="45">
        <f>IF(IFERROR(VLOOKUP($A21,'VENDA 2024'!$1:$1048576,4 + (COLUMN(C18)-1)*2,FALSE),"")=0,"",IFERROR(VLOOKUP($A21,'VENDA 2024'!$1:$1048576,4 + (COLUMN(C18)-1)*2,FALSE),""))</f>
        <v/>
      </c>
      <c r="FX21" s="45">
        <f>IF(IFERROR(VLOOKUP($A21,'VENDA 2024'!$1:$1048576,4 + (COLUMN(D18)-1)*2,FALSE),"")=0,"",IFERROR(VLOOKUP($A21,'VENDA 2024'!$1:$1048576,4 + (COLUMN(D18)-1)*2,FALSE),""))</f>
        <v/>
      </c>
      <c r="FY21" s="45">
        <f>IF(IFERROR(VLOOKUP($A21,'VENDA 2024'!$1:$1048576,4 + (COLUMN(E18)-1)*2,FALSE),"")=0,"",IFERROR(VLOOKUP($A21,'VENDA 2024'!$1:$1048576,4 + (COLUMN(E18)-1)*2,FALSE),""))</f>
        <v/>
      </c>
      <c r="FZ21" s="45">
        <f>IF(IFERROR(VLOOKUP($A21,'VENDA 2024'!$1:$1048576,4 + (COLUMN(F18)-1)*2,FALSE),"")=0,"",IFERROR(VLOOKUP($A21,'VENDA 2024'!$1:$1048576,4 + (COLUMN(F18)-1)*2,FALSE),""))</f>
        <v/>
      </c>
      <c r="GA21" s="45">
        <f>IF(IFERROR(VLOOKUP($A21,'VENDA 2024'!$1:$1048576,4 + (COLUMN(G18)-1)*2,FALSE),"")=0,"",IFERROR(VLOOKUP($A21,'VENDA 2024'!$1:$1048576,4 + (COLUMN(G18)-1)*2,FALSE),""))</f>
        <v/>
      </c>
      <c r="GB21" s="45">
        <f>IF(IFERROR(VLOOKUP($A21,'VENDA 2024'!$1:$1048576,4 + (COLUMN(H18)-1)*2,FALSE),"")=0,"",IFERROR(VLOOKUP($A21,'VENDA 2024'!$1:$1048576,4 + (COLUMN(H18)-1)*2,FALSE),""))</f>
        <v/>
      </c>
      <c r="GC21" s="45">
        <f>IF(IFERROR(VLOOKUP($A21,'VENDA 2024'!$1:$1048576,4 + (COLUMN(I18)-1)*2,FALSE),"")=0,"",IFERROR(VLOOKUP($A21,'VENDA 2024'!$1:$1048576,4 + (COLUMN(I18)-1)*2,FALSE),""))</f>
        <v/>
      </c>
      <c r="GD21" s="45">
        <f>IF(IFERROR(VLOOKUP($A21,'VENDA 2024'!$1:$1048576,4 + (COLUMN(J18)-1)*2,FALSE),"")=0,"",IFERROR(VLOOKUP($A21,'VENDA 2024'!$1:$1048576,4 + (COLUMN(J18)-1)*2,FALSE),""))</f>
        <v/>
      </c>
      <c r="GE21" s="45">
        <f>IF(IFERROR(VLOOKUP($A21,'VENDA 2024'!$1:$1048576,4 + (COLUMN(K18)-1)*2,FALSE),"")=0,"",IFERROR(VLOOKUP($A21,'VENDA 2024'!$1:$1048576,4 + (COLUMN(K18)-1)*2,FALSE),""))</f>
        <v/>
      </c>
      <c r="GF21" s="45">
        <f>IF(IFERROR(VLOOKUP($A21,'VENDA 2024'!$1:$1048576,4 + (COLUMN(L18)-1)*2,FALSE),"")=0,"",IFERROR(VLOOKUP($A21,'VENDA 2024'!$1:$1048576,4 + (COLUMN(L18)-1)*2,FALSE),""))</f>
        <v/>
      </c>
      <c r="GG21" s="12">
        <f>IF(COUNT(FU21:GF21)=0,"",SUM(FU21:GF21))</f>
        <v/>
      </c>
      <c r="GH21" s="45">
        <f>IF(IFERROR(VLOOKUP($A21,'venda-fornecedor-12-meses-7'!$1:$1048576,5 + (COLUMN(A18)-1)*2,FALSE),"")=0,"",IFERROR(VLOOKUP($A21,'venda-fornecedor-12-meses-7'!$1:$1048576,5 + (COLUMN(A18)-1)*2,FALSE),""))</f>
        <v/>
      </c>
      <c r="GI21" s="45">
        <f>IF(IFERROR(VLOOKUP($A21,'venda-fornecedor-12-meses-7'!$1:$1048576,5 + (COLUMN(B18)-1)*2,FALSE),"")=0,"",IFERROR(VLOOKUP($A21,'venda-fornecedor-12-meses-7'!$1:$1048576,5 + (COLUMN(B18)-1)*2,FALSE),""))</f>
        <v/>
      </c>
      <c r="GJ21" s="45">
        <f>IF(IFERROR(VLOOKUP($A21,'venda-fornecedor-12-meses-7'!$1:$1048576,5 + (COLUMN(C18)-1)*2,FALSE),"")=0,"",IFERROR(VLOOKUP($A21,'venda-fornecedor-12-meses-7'!$1:$1048576,5 + (COLUMN(C18)-1)*2,FALSE),""))</f>
        <v/>
      </c>
      <c r="GK21" s="45">
        <f>IF(IFERROR(VLOOKUP($A21,'venda-fornecedor-12-meses-7'!$1:$1048576,5 + (COLUMN(D18)-1)*2,FALSE),"")=0,"",IFERROR(VLOOKUP($A21,'venda-fornecedor-12-meses-7'!$1:$1048576,5 + (COLUMN(D18)-1)*2,FALSE),""))</f>
        <v/>
      </c>
      <c r="GL21" s="45">
        <f>IF(IFERROR(VLOOKUP($A21,'venda-fornecedor-12-meses-7'!$1:$1048576,5 + (COLUMN(E18)-1)*2,FALSE),"")=0,"",IFERROR(VLOOKUP($A21,'venda-fornecedor-12-meses-7'!$1:$1048576,5 + (COLUMN(E18)-1)*2,FALSE),""))</f>
        <v/>
      </c>
      <c r="GM21" s="45">
        <f>IF(IFERROR(VLOOKUP($A21,'venda-fornecedor-12-meses-7'!$1:$1048576,5 + (COLUMN(F18)-1)*2,FALSE),"")=0,"",IFERROR(VLOOKUP($A21,'venda-fornecedor-12-meses-7'!$1:$1048576,5 + (COLUMN(F18)-1)*2,FALSE),""))</f>
        <v/>
      </c>
      <c r="GN21" s="45">
        <f>IF(IFERROR(VLOOKUP($A21,'venda-fornecedor-12-meses-7'!$1:$1048576,5 + (COLUMN(G18)-1)*2,FALSE),"")=0,"",IFERROR(VLOOKUP($A21,'venda-fornecedor-12-meses-7'!$1:$1048576,5 + (COLUMN(G18)-1)*2,FALSE),""))</f>
        <v/>
      </c>
      <c r="GO21" s="45">
        <f>IF(IFERROR(VLOOKUP($A21,'venda-fornecedor-12-meses-7'!$1:$1048576,5 + (COLUMN(H18)-1)*2,FALSE),"")=0,"",IFERROR(VLOOKUP($A21,'venda-fornecedor-12-meses-7'!$1:$1048576,5 + (COLUMN(H18)-1)*2,FALSE),""))</f>
        <v/>
      </c>
      <c r="GP21" s="45">
        <f>IF(IFERROR(VLOOKUP($A21,'venda-fornecedor-12-meses-7'!$1:$1048576,5 + (COLUMN(I18)-1)*2,FALSE),"")=0,"",IFERROR(VLOOKUP($A21,'venda-fornecedor-12-meses-7'!$1:$1048576,5 + (COLUMN(I18)-1)*2,FALSE),""))</f>
        <v/>
      </c>
      <c r="GQ21" s="45">
        <f>IF(IFERROR(VLOOKUP($A21,'venda-fornecedor-12-meses-7'!$1:$1048576,5 + (COLUMN(J18)-1)*2,FALSE),"")=0,"",IFERROR(VLOOKUP($A21,'venda-fornecedor-12-meses-7'!$1:$1048576,5 + (COLUMN(J18)-1)*2,FALSE),""))</f>
        <v/>
      </c>
      <c r="GR21" s="45">
        <f>IF(IFERROR(VLOOKUP($A21,'venda-fornecedor-12-meses-7'!$1:$1048576,5 + (COLUMN(K18)-1)*2,FALSE),"")=0,"",IFERROR(VLOOKUP($A21,'venda-fornecedor-12-meses-7'!$1:$1048576,5 + (COLUMN(K18)-1)*2,FALSE),""))</f>
        <v/>
      </c>
      <c r="GS21" s="45">
        <f>IF(IFERROR(VLOOKUP($A21,'venda-fornecedor-12-meses-7'!$1:$1048576,5 + (COLUMN(L18)-1)*2,FALSE),"")=0,"",IFERROR(VLOOKUP($A21,'venda-fornecedor-12-meses-7'!$1:$1048576,5 + (COLUMN(L18)-1)*2,FALSE),""))</f>
        <v/>
      </c>
      <c r="GT21" s="12">
        <f>IF(COUNT(GH21:GS21)=0,"",SUM(GH21:GS21))</f>
        <v/>
      </c>
    </row>
    <row r="22">
      <c r="A22" s="85" t="n">
        <v>36939</v>
      </c>
      <c r="B22" s="85">
        <f>VLOOKUP(A22,'FORNECEDORES X COMPRADOR'!$A:$D,4,0)</f>
        <v/>
      </c>
      <c r="C22" s="85">
        <f>VLOOKUP(A22,'FORNECEDORES X COMPRADOR'!$A:$E,5,0)</f>
        <v/>
      </c>
      <c r="D22" s="40">
        <f>IFERROR(AVERAGEIF('ANALISE PRODUTO'!F:F,A22,'ANALISE PRODUTO'!BE:BE),"")</f>
        <v/>
      </c>
      <c r="E22" s="40">
        <f>IFERROR(AVERAGEIF('ANALISE PRODUTO'!F:F,A22,'ANALISE PRODUTO'!BF:BF),"")</f>
        <v/>
      </c>
      <c r="F22" s="47">
        <f t="array" ref="F22">IFERROR(
  IF(
    SUMPRODUCT(
      IFERROR(--('ANALISE PRODUTO'!$F$3:$F$10000=A22),0) *
      IFERROR(--'ANALISE PRODUTO'!$AJ$3:$AJ$10000,0)
    )=0,
    "",
    SUMPRODUCT(
      IFERROR(--('ANALISE PRODUTO'!$F$3:$F$10000=A22),0) *
      IFERROR(--'ANALISE PRODUTO'!$AN$3:$AN$10000,0)
    ) /
    SUMPRODUCT(
      IFERROR(--('ANALISE PRODUTO'!$F$3:$F$10000=A22),0) *
      IFERROR(--'ANALISE PRODUTO'!$AJ$3:$AJ$10000,0)
    )
  ),
  ""
)</f>
        <v/>
      </c>
      <c r="G22" s="47">
        <f t="array" ref="G22">IFERROR(
  IF(
    SUMPRODUCT(
      IFERROR(--('ANALISE PRODUTO'!$F$3:$F$10000=A22),0) *
      IFERROR(--'ANALISE PRODUTO'!$AJ$3:$AJ$10000,0)
    )=0,
    "",
    SUMPRODUCT(
      IFERROR(--('ANALISE PRODUTO'!$F$3:$F$10000=A22),0) *
      IFERROR(--'ANALISE PRODUTO'!$AO$3:$AO$10000,0)
    ) /
    SUMPRODUCT(
      IFERROR(--('ANALISE PRODUTO'!$F$3:$F$10000=A22),0) *
      IFERROR(--'ANALISE PRODUTO'!$AJ$3:$AJ$10000,0)
    )
  ),
  ""
)</f>
        <v/>
      </c>
      <c r="H22" s="86" t="n">
        <v>60</v>
      </c>
      <c r="I22" s="86" t="n">
        <v>90</v>
      </c>
      <c r="J22" s="87">
        <f>SUMIF('ANALISE PRODUTO'!F:F, A22, 'ANALISE PRODUTO'!AP:AP)</f>
        <v/>
      </c>
      <c r="K22" s="88">
        <f>SUMIF('ANALISE PRODUTO'!F:F, A22, 'ANALISE PRODUTO'!AN:AN)</f>
        <v/>
      </c>
      <c r="L22" s="40">
        <f>SUMIF('ANALISE PRODUTO'!F:F, A22, 'ANALISE PRODUTO'!BB:BB)</f>
        <v/>
      </c>
      <c r="M22" s="40">
        <f>SUMIF('ANALISE PRODUTO'!F:F, A22, 'ANALISE PRODUTO'!BC:BC)</f>
        <v/>
      </c>
      <c r="N22" s="40">
        <f>SUMIF('ANALISE PRODUTO'!F:F, A22, 'ANALISE PRODUTO'!BD:BD)</f>
        <v/>
      </c>
      <c r="O22" s="40">
        <f>SUMIF('ANALISE PRODUTO'!F:F, A22, 'ANALISE PRODUTO'!BA:BA)</f>
        <v/>
      </c>
      <c r="P22" s="40">
        <f>IF(J22=0, 0, IF(O22/J22=0, 0, O22/J22))</f>
        <v/>
      </c>
      <c r="Q22" s="40">
        <f>IF(J22=0, 0, IF(L22/J22=0, 0, L22/J22))</f>
        <v/>
      </c>
      <c r="R22" s="89">
        <f>SUMIF('ANALISE PRODUTO'!F:F, A22, 'ANALISE PRODUTO'!BJ:BJ)</f>
        <v/>
      </c>
      <c r="S22" s="89">
        <f>SUMIF('ANALISE PRODUTO'!F:F, A22, 'ANALISE PRODUTO'!BK:BK)</f>
        <v/>
      </c>
      <c r="T22" s="89">
        <f>SUMIF('ANALISE PRODUTO'!F:F, A22, 'ANALISE PRODUTO'!BL:BL)</f>
        <v/>
      </c>
      <c r="U22" s="89">
        <f>SUMIFS('ANALISE PRODUTO'!BI:BI, 'ANALISE PRODUTO'!F:F, A22)</f>
        <v/>
      </c>
      <c r="V22" s="89">
        <f>IF(C22="DESCONTINUADO", 0, IF(J22=0, 0, IF(U22/J22=0, 0, U22/J22)))</f>
        <v/>
      </c>
      <c r="W22" s="89">
        <f>IF(OR(C22="DESCONTINUADO", J22=0), 0, IFERROR((S22+T22)/J22, 0))</f>
        <v/>
      </c>
      <c r="X22" s="59">
        <f>COUNTIF('ANALISE PRODUTO'!F:F, A22)</f>
        <v/>
      </c>
      <c r="Y22" s="60">
        <f>COUNTIFS('ANALISE PRODUTO'!F:F, A22, 'ANALISE PRODUTO'!S:S, "S")</f>
        <v/>
      </c>
      <c r="Z22" s="61">
        <f>X22-Y22</f>
        <v/>
      </c>
      <c r="AA22" s="88">
        <f>IFERROR(IF(COUNTIF('contas-pagas-fornecedor-7'!$C:$C,B22)&gt;1,
   AVERAGEIF('contas-pagas-fornecedor-7'!$C:$C,B22,'contas-pagas-fornecedor-7'!$I:$I),
   VLOOKUP(B22,'contas-pagas-fornecedor-7'!$C:$Q,7,FALSE)), "")</f>
        <v/>
      </c>
      <c r="AB22" s="88">
        <f t="array" ref="AB22">IFERROR(
  INDEX('fornecedor-venda-por-filial-ger'!J:J,
    MATCH(1,
      ('fornecedor-venda-por-filial-ger'!A:A=A22) *
      ('fornecedor-venda-por-filial-ger'!B:B=$B$1),
    0)
  ),
"")</f>
        <v/>
      </c>
      <c r="AC22" s="90">
        <f t="array" ref="AC22">IFERROR(
  INDEX('fornecedor-venda-por-filial-ger'!O:O,
    MATCH(1,
      ('fornecedor-venda-por-filial-ger'!A:A=A22) *
      ('fornecedor-venda-por-filial-ger'!B:B=$B$1),
    0)
  ),
"")</f>
        <v/>
      </c>
      <c r="AD22" s="90">
        <f>IFERROR(VLOOKUP(A22,'venda-fornecedor-12-meses-7'!A:AC,3,0),"")</f>
        <v/>
      </c>
      <c r="AE22" s="87">
        <f t="array" ref="AE22">IFERROR(
  INDEX('fornecedor-venda-por-filial-ger'!N:N,
    MATCH(1,
      ('fornecedor-venda-por-filial-ger'!A:A=A22) *
      ('fornecedor-venda-por-filial-ger'!B:B=$B$1),
    0)
  ),
"")</f>
        <v/>
      </c>
      <c r="AF22" s="87">
        <f>IF(J22&lt;=0,"100,00%",IFERROR(AD22/AE22,1))</f>
        <v/>
      </c>
      <c r="AG22" s="64">
        <f t="array" ref="AG22">IFERROR(
  INDEX('fornecedor-venda-por-filial-ger'!L:L,
    MATCH(1,
      ('fornecedor-venda-por-filial-ger'!A:A=A22)*
      ('fornecedor-venda-por-filial-ger'!B:B=$B$1),
    0)
  )/100,
"")</f>
        <v/>
      </c>
      <c r="AH22" s="64">
        <f t="array" ref="AH22">IFERROR(
  INDEX('fornecedor-venda-por-filial-ger'!S:S,
    MATCH(1,
      ('fornecedor-venda-por-filial-ger'!A:A=A22) *
      ('fornecedor-venda-por-filial-ger'!B:B=$B$1),
    0)
  )/100,
"")</f>
        <v/>
      </c>
      <c r="AI22" s="64">
        <f>IFERROR(IF(OR(AH22="",AG22=""),"",IF(J22=0,0,AH22-AG22)),"")</f>
        <v/>
      </c>
      <c r="AJ22" s="91">
        <f t="array" ref="AJ22">IF(MAX(IF('ANALISE PRODUTO'!F:F=A22,'ANALISE PRODUTO'!AD:AD))=0,"SEM ENTRADA",MAX(IF('ANALISE PRODUTO'!F:F=A22,'ANALISE PRODUTO'!AD:AD)))</f>
        <v/>
      </c>
      <c r="AK22" s="39" t="n"/>
      <c r="AL22" s="92">
        <f>IF(IFERROR(VLOOKUP($A22,'VENDA 2023'!$1:$1048576,3 + (COLUMN(A19)-1)*2,FALSE),"")=0,"",IFERROR(VLOOKUP($A22,'VENDA 2023'!$1:$1048576,3 + (COLUMN(A19)-1)*2,FALSE),""))</f>
        <v/>
      </c>
      <c r="AM22" s="92">
        <f>IF(IFERROR(VLOOKUP($A22,'VENDA 2023'!$1:$1048576,3 + (COLUMN(B19)-1)*2,FALSE),"")=0,"",IFERROR(VLOOKUP($A22,'VENDA 2023'!$1:$1048576,3 + (COLUMN(B19)-1)*2,FALSE),""))</f>
        <v/>
      </c>
      <c r="AN22" s="92">
        <f>IF(IFERROR(VLOOKUP($A22,'VENDA 2023'!$1:$1048576,3 + (COLUMN(C19)-1)*2,FALSE),"")=0,"",IFERROR(VLOOKUP($A22,'VENDA 2023'!$1:$1048576,3 + (COLUMN(C19)-1)*2,FALSE),""))</f>
        <v/>
      </c>
      <c r="AO22" s="92">
        <f>IF(IFERROR(VLOOKUP($A22,'VENDA 2023'!$1:$1048576,3 + (COLUMN(D19)-1)*2,FALSE),"")=0,"",IFERROR(VLOOKUP($A22,'VENDA 2023'!$1:$1048576,3 + (COLUMN(D19)-1)*2,FALSE),""))</f>
        <v/>
      </c>
      <c r="AP22" s="92">
        <f>IF(IFERROR(VLOOKUP($A22,'VENDA 2023'!$1:$1048576,3 + (COLUMN(E19)-1)*2,FALSE),"")=0,"",IFERROR(VLOOKUP($A22,'VENDA 2023'!$1:$1048576,3 + (COLUMN(E19)-1)*2,FALSE),""))</f>
        <v/>
      </c>
      <c r="AQ22" s="92">
        <f>IF(IFERROR(VLOOKUP($A22,'VENDA 2023'!$1:$1048576,3 + (COLUMN(F19)-1)*2,FALSE),"")=0,"",IFERROR(VLOOKUP($A22,'VENDA 2023'!$1:$1048576,3 + (COLUMN(F19)-1)*2,FALSE),""))</f>
        <v/>
      </c>
      <c r="AR22" s="92">
        <f>IF(IFERROR(VLOOKUP($A22,'VENDA 2023'!$1:$1048576,3 + (COLUMN(G19)-1)*2,FALSE),"")=0,"",IFERROR(VLOOKUP($A22,'VENDA 2023'!$1:$1048576,3 + (COLUMN(G19)-1)*2,FALSE),""))</f>
        <v/>
      </c>
      <c r="AS22" s="92">
        <f>IF(IFERROR(VLOOKUP($A22,'VENDA 2023'!$1:$1048576,3 + (COLUMN(H19)-1)*2,FALSE),"")=0,"",IFERROR(VLOOKUP($A22,'VENDA 2023'!$1:$1048576,3 + (COLUMN(H19)-1)*2,FALSE),""))</f>
        <v/>
      </c>
      <c r="AT22" s="92">
        <f>IF(IFERROR(VLOOKUP($A22,'VENDA 2023'!$1:$1048576,3 + (COLUMN(I19)-1)*2,FALSE),"")=0,"",IFERROR(VLOOKUP($A22,'VENDA 2023'!$1:$1048576,3 + (COLUMN(I19)-1)*2,FALSE),""))</f>
        <v/>
      </c>
      <c r="AU22" s="92">
        <f>IF(IFERROR(VLOOKUP($A22,'VENDA 2023'!$1:$1048576,3 + (COLUMN(J19)-1)*2,FALSE),"")=0,"",IFERROR(VLOOKUP($A22,'VENDA 2023'!$1:$1048576,3 + (COLUMN(J19)-1)*2,FALSE),""))</f>
        <v/>
      </c>
      <c r="AV22" s="92">
        <f>IF(IFERROR(VLOOKUP($A22,'VENDA 2023'!$1:$1048576,3 + (COLUMN(K19)-1)*2,FALSE),"")=0,"",IFERROR(VLOOKUP($A22,'VENDA 2023'!$1:$1048576,3 + (COLUMN(K19)-1)*2,FALSE),""))</f>
        <v/>
      </c>
      <c r="AW22" s="92">
        <f>IF(IFERROR(VLOOKUP($A22,'VENDA 2023'!$1:$1048576,3 + (COLUMN(L19)-1)*2,FALSE),"")=0,"",IFERROR(VLOOKUP($A22,'VENDA 2023'!$1:$1048576,3 + (COLUMN(L19)-1)*2,FALSE),""))</f>
        <v/>
      </c>
      <c r="AX22" s="93">
        <f>IF(COUNT(AL22:AW22)=0,"",SUM(AL22:AW22))</f>
        <v/>
      </c>
      <c r="AY22" s="92">
        <f>IF(IFERROR(VLOOKUP($A22,'VENDA 2024'!$1:$1048576,3 + (COLUMN(A19)-1)*2,FALSE),"")=0,"",IFERROR(VLOOKUP($A22,'VENDA 2024'!$1:$1048576,3 + (COLUMN(A19)-1)*2,FALSE),""))</f>
        <v/>
      </c>
      <c r="AZ22" s="92">
        <f>IF(IFERROR(VLOOKUP($A22,'VENDA 2024'!$1:$1048576,3 + (COLUMN(B19)-1)*2,FALSE),"")=0,"",IFERROR(VLOOKUP($A22,'VENDA 2024'!$1:$1048576,3 + (COLUMN(B19)-1)*2,FALSE),""))</f>
        <v/>
      </c>
      <c r="BA22" s="92">
        <f>IF(IFERROR(VLOOKUP($A22,'VENDA 2024'!$1:$1048576,3 + (COLUMN(C19)-1)*2,FALSE),"")=0,"",IFERROR(VLOOKUP($A22,'VENDA 2024'!$1:$1048576,3 + (COLUMN(C19)-1)*2,FALSE),""))</f>
        <v/>
      </c>
      <c r="BB22" s="92">
        <f>IF(IFERROR(VLOOKUP($A22,'VENDA 2024'!$1:$1048576,3 + (COLUMN(D19)-1)*2,FALSE),"")=0,"",IFERROR(VLOOKUP($A22,'VENDA 2024'!$1:$1048576,3 + (COLUMN(D19)-1)*2,FALSE),""))</f>
        <v/>
      </c>
      <c r="BC22" s="92">
        <f>IF(IFERROR(VLOOKUP($A22,'VENDA 2024'!$1:$1048576,3 + (COLUMN(E19)-1)*2,FALSE),"")=0,"",IFERROR(VLOOKUP($A22,'VENDA 2024'!$1:$1048576,3 + (COLUMN(E19)-1)*2,FALSE),""))</f>
        <v/>
      </c>
      <c r="BD22" s="92">
        <f>IF(IFERROR(VLOOKUP($A22,'VENDA 2024'!$1:$1048576,3 + (COLUMN(F19)-1)*2,FALSE),"")=0,"",IFERROR(VLOOKUP($A22,'VENDA 2024'!$1:$1048576,3 + (COLUMN(F19)-1)*2,FALSE),""))</f>
        <v/>
      </c>
      <c r="BE22" s="92">
        <f>IF(IFERROR(VLOOKUP($A22,'VENDA 2024'!$1:$1048576,3 + (COLUMN(G19)-1)*2,FALSE),"")=0,"",IFERROR(VLOOKUP($A22,'VENDA 2024'!$1:$1048576,3 + (COLUMN(G19)-1)*2,FALSE),""))</f>
        <v/>
      </c>
      <c r="BF22" s="92">
        <f>IF(IFERROR(VLOOKUP($A22,'VENDA 2024'!$1:$1048576,3 + (COLUMN(H19)-1)*2,FALSE),"")=0,"",IFERROR(VLOOKUP($A22,'VENDA 2024'!$1:$1048576,3 + (COLUMN(H19)-1)*2,FALSE),""))</f>
        <v/>
      </c>
      <c r="BG22" s="92">
        <f>IF(IFERROR(VLOOKUP($A22,'VENDA 2024'!$1:$1048576,3 + (COLUMN(I19)-1)*2,FALSE),"")=0,"",IFERROR(VLOOKUP($A22,'VENDA 2024'!$1:$1048576,3 + (COLUMN(I19)-1)*2,FALSE),""))</f>
        <v/>
      </c>
      <c r="BH22" s="92">
        <f>IF(IFERROR(VLOOKUP($A22,'VENDA 2024'!$1:$1048576,3 + (COLUMN(J19)-1)*2,FALSE),"")=0,"",IFERROR(VLOOKUP($A22,'VENDA 2024'!$1:$1048576,3 + (COLUMN(J19)-1)*2,FALSE),""))</f>
        <v/>
      </c>
      <c r="BI22" s="92">
        <f>IF(IFERROR(VLOOKUP($A22,'VENDA 2024'!$1:$1048576,3 + (COLUMN(K19)-1)*2,FALSE),"")=0,"",IFERROR(VLOOKUP($A22,'VENDA 2024'!$1:$1048576,3 + (COLUMN(K19)-1)*2,FALSE),""))</f>
        <v/>
      </c>
      <c r="BJ22" s="92">
        <f>IF(IFERROR(VLOOKUP($A22,'VENDA 2024'!$1:$1048576,3 + (COLUMN(L19)-1)*2,FALSE),"")=0,"",IFERROR(VLOOKUP($A22,'VENDA 2024'!$1:$1048576,3 + (COLUMN(L19)-1)*2,FALSE),""))</f>
        <v/>
      </c>
      <c r="BK22" s="93">
        <f>IF(COUNT(AY22:BJ22)=0,"",SUM(AY22:BJ22))</f>
        <v/>
      </c>
      <c r="BL22" s="92">
        <f>IF(IFERROR(VLOOKUP($A22,'VENDA 2025'!$1:$1048576,3 + (COLUMN(A19)-1)*2,FALSE),"")=0,"",IFERROR(VLOOKUP($A22,'VENDA 2025'!$1:$1048576,3 + (COLUMN(A19)-1)*2,FALSE),""))</f>
        <v/>
      </c>
      <c r="BM22" s="92">
        <f>IF(IFERROR(VLOOKUP($A22,'VENDA 2025'!$1:$1048576,3 + (COLUMN(B19)-1)*2,FALSE),"")=0,"",IFERROR(VLOOKUP($A22,'VENDA 2025'!$1:$1048576,3 + (COLUMN(B19)-1)*2,FALSE),""))</f>
        <v/>
      </c>
      <c r="BN22" s="92">
        <f>IF(IFERROR(VLOOKUP($A22,'VENDA 2025'!$1:$1048576,3 + (COLUMN(C19)-1)*2,FALSE),"")=0,"",IFERROR(VLOOKUP($A22,'VENDA 2025'!$1:$1048576,3 + (COLUMN(C19)-1)*2,FALSE),""))</f>
        <v/>
      </c>
      <c r="BO22" s="92">
        <f>IF(IFERROR(VLOOKUP($A22,'VENDA 2025'!$1:$1048576,3 + (COLUMN(D19)-1)*2,FALSE),"")=0,"",IFERROR(VLOOKUP($A22,'VENDA 2025'!$1:$1048576,3 + (COLUMN(D19)-1)*2,FALSE),""))</f>
        <v/>
      </c>
      <c r="BP22" s="92">
        <f>IF(IFERROR(VLOOKUP($A22,'VENDA 2025'!$1:$1048576,3 + (COLUMN(E19)-1)*2,FALSE),"")=0,"",IFERROR(VLOOKUP($A22,'VENDA 2025'!$1:$1048576,3 + (COLUMN(E19)-1)*2,FALSE),""))</f>
        <v/>
      </c>
      <c r="BQ22" s="92">
        <f>IF(IFERROR(VLOOKUP($A22,'VENDA 2025'!$1:$1048576,3 + (COLUMN(F19)-1)*2,FALSE),"")=0,"",IFERROR(VLOOKUP($A22,'VENDA 2025'!$1:$1048576,3 + (COLUMN(F19)-1)*2,FALSE),""))</f>
        <v/>
      </c>
      <c r="BR22" s="92">
        <f>IF(IFERROR(VLOOKUP($A22,'VENDA 2025'!$1:$1048576,3 + (COLUMN(G19)-1)*2,FALSE),"")=0,"",IFERROR(VLOOKUP($A22,'VENDA 2025'!$1:$1048576,3 + (COLUMN(G19)-1)*2,FALSE),""))</f>
        <v/>
      </c>
      <c r="BS22" s="92">
        <f>IF(IFERROR(VLOOKUP($A22,'VENDA 2025'!$1:$1048576,3 + (COLUMN(H19)-1)*2,FALSE),"")=0,"",IFERROR(VLOOKUP($A22,'VENDA 2025'!$1:$1048576,3 + (COLUMN(H19)-1)*2,FALSE),""))</f>
        <v/>
      </c>
      <c r="BT22" s="92">
        <f>IF(IFERROR(VLOOKUP($A22,'VENDA 2025'!$1:$1048576,3 + (COLUMN(I19)-1)*2,FALSE),"")=0,"",IFERROR(VLOOKUP($A22,'VENDA 2025'!$1:$1048576,3 + (COLUMN(I19)-1)*2,FALSE),""))</f>
        <v/>
      </c>
      <c r="BU22" s="92">
        <f>IF(IFERROR(VLOOKUP($A22,'VENDA 2025'!$1:$1048576,3 + (COLUMN(J19)-1)*2,FALSE),"")=0,"",IFERROR(VLOOKUP($A22,'VENDA 2025'!$1:$1048576,3 + (COLUMN(J19)-1)*2,FALSE),""))</f>
        <v/>
      </c>
      <c r="BV22" s="92">
        <f>IF(IFERROR(VLOOKUP($A22,'VENDA 2025'!$1:$1048576,3 + (COLUMN(K19)-1)*2,FALSE),"")=0,"",IFERROR(VLOOKUP($A22,'VENDA 2025'!$1:$1048576,3 + (COLUMN(K19)-1)*2,FALSE),""))</f>
        <v/>
      </c>
      <c r="BW22" s="92">
        <f>IF(IFERROR(VLOOKUP($A22,'VENDA 2025'!$1:$1048576,3 + (COLUMN(L19)-1)*2,FALSE),"")=0,"",IFERROR(VLOOKUP($A22,'VENDA 2025'!$1:$1048576,3 + (COLUMN(L19)-1)*2,FALSE),""))</f>
        <v/>
      </c>
      <c r="BX22" s="93">
        <f>IF(COUNT(BL22:BW22)=0,"",SUM(BL22:BW22))</f>
        <v/>
      </c>
      <c r="BY22" s="92">
        <f>IF(IFERROR(VLOOKUP($A22,'venda-fornecedor-12-meses-7'!$1:$1048576,4 + (COLUMN(A19)-1)*2,FALSE),"")=0,"",IFERROR(VLOOKUP($A22,'venda-fornecedor-12-meses-7'!$1:$1048576,4 + (COLUMN(A19)-1)*2,FALSE),""))</f>
        <v/>
      </c>
      <c r="BZ22" s="92">
        <f>IF(IFERROR(VLOOKUP($A22,'venda-fornecedor-12-meses-7'!$1:$1048576,4 + (COLUMN(B19)-1)*2,FALSE),"")=0,"",IFERROR(VLOOKUP($A22,'venda-fornecedor-12-meses-7'!$1:$1048576,4 + (COLUMN(B19)-1)*2,FALSE),""))</f>
        <v/>
      </c>
      <c r="CA22" s="92">
        <f>IF(IFERROR(VLOOKUP($A22,'venda-fornecedor-12-meses-7'!$1:$1048576,4 + (COLUMN(C19)-1)*2,FALSE),"")=0,"",IFERROR(VLOOKUP($A22,'venda-fornecedor-12-meses-7'!$1:$1048576,4 + (COLUMN(C19)-1)*2,FALSE),""))</f>
        <v/>
      </c>
      <c r="CB22" s="92">
        <f>IF(IFERROR(VLOOKUP($A22,'venda-fornecedor-12-meses-7'!$1:$1048576,4 + (COLUMN(D19)-1)*2,FALSE),"")=0,"",IFERROR(VLOOKUP($A22,'venda-fornecedor-12-meses-7'!$1:$1048576,4 + (COLUMN(D19)-1)*2,FALSE),""))</f>
        <v/>
      </c>
      <c r="CC22" s="92">
        <f>IF(IFERROR(VLOOKUP($A22,'venda-fornecedor-12-meses-7'!$1:$1048576,4 + (COLUMN(E19)-1)*2,FALSE),"")=0,"",IFERROR(VLOOKUP($A22,'venda-fornecedor-12-meses-7'!$1:$1048576,4 + (COLUMN(E19)-1)*2,FALSE),""))</f>
        <v/>
      </c>
      <c r="CD22" s="92">
        <f>IF(IFERROR(VLOOKUP($A22,'venda-fornecedor-12-meses-7'!$1:$1048576,4 + (COLUMN(F19)-1)*2,FALSE),"")=0,"",IFERROR(VLOOKUP($A22,'venda-fornecedor-12-meses-7'!$1:$1048576,4 + (COLUMN(F19)-1)*2,FALSE),""))</f>
        <v/>
      </c>
      <c r="CE22" s="92">
        <f>IF(IFERROR(VLOOKUP($A22,'venda-fornecedor-12-meses-7'!$1:$1048576,4 + (COLUMN(G19)-1)*2,FALSE),"")=0,"",IFERROR(VLOOKUP($A22,'venda-fornecedor-12-meses-7'!$1:$1048576,4 + (COLUMN(G19)-1)*2,FALSE),""))</f>
        <v/>
      </c>
      <c r="CF22" s="92">
        <f>IF(IFERROR(VLOOKUP($A22,'venda-fornecedor-12-meses-7'!$1:$1048576,4 + (COLUMN(H19)-1)*2,FALSE),"")=0,"",IFERROR(VLOOKUP($A22,'venda-fornecedor-12-meses-7'!$1:$1048576,4 + (COLUMN(H19)-1)*2,FALSE),""))</f>
        <v/>
      </c>
      <c r="CG22" s="92">
        <f>IF(IFERROR(VLOOKUP($A22,'venda-fornecedor-12-meses-7'!$1:$1048576,4 + (COLUMN(I19)-1)*2,FALSE),"")=0,"",IFERROR(VLOOKUP($A22,'venda-fornecedor-12-meses-7'!$1:$1048576,4 + (COLUMN(I19)-1)*2,FALSE),""))</f>
        <v/>
      </c>
      <c r="CH22" s="92">
        <f>IF(IFERROR(VLOOKUP($A22,'venda-fornecedor-12-meses-7'!$1:$1048576,4 + (COLUMN(J19)-1)*2,FALSE),"")=0,"",IFERROR(VLOOKUP($A22,'venda-fornecedor-12-meses-7'!$1:$1048576,4 + (COLUMN(J19)-1)*2,FALSE),""))</f>
        <v/>
      </c>
      <c r="CI22" s="92">
        <f>IF(IFERROR(VLOOKUP($A22,'venda-fornecedor-12-meses-7'!$1:$1048576,4 + (COLUMN(K19)-1)*2,FALSE),"")=0,"",IFERROR(VLOOKUP($A22,'venda-fornecedor-12-meses-7'!$1:$1048576,4 + (COLUMN(K19)-1)*2,FALSE),""))</f>
        <v/>
      </c>
      <c r="CJ22" s="92">
        <f>IF(IFERROR(VLOOKUP($A22,'venda-fornecedor-12-meses-7'!$1:$1048576,4 + (COLUMN(L19)-1)*2,FALSE),"")=0,"",IFERROR(VLOOKUP($A22,'venda-fornecedor-12-meses-7'!$1:$1048576,4 + (COLUMN(L19)-1)*2,FALSE),""))</f>
        <v/>
      </c>
      <c r="CK22" s="93">
        <f>IF(COUNT(BY22:CJ22)=0,"",SUM(BY22:CJ22))</f>
        <v/>
      </c>
      <c r="CL22" s="93">
        <f>IF(COUNT(BY22:CJ22)=0,"",AVERAGE(BY22:CJ22))</f>
        <v/>
      </c>
      <c r="CM22" s="1" t="n"/>
      <c r="CN22" s="94">
        <f>IF(IFERROR(VLOOKUP($A22,'ENTRADA 2023'!$1:$1048576,3 + (COLUMN(A19)-1)*1,FALSE),"")=0,"",IFERROR(VLOOKUP($A22,'ENTRADA 2023'!$1:$1048576,3 + (COLUMN(A19)-1)*1,FALSE),""))</f>
        <v/>
      </c>
      <c r="CO22" s="94">
        <f>IF(IFERROR(VLOOKUP($A22,'ENTRADA 2023'!$1:$1048576,3 + (COLUMN(B19)-1)*1,FALSE),"")=0,"",IFERROR(VLOOKUP($A22,'ENTRADA 2023'!$1:$1048576,3 + (COLUMN(B19)-1)*1,FALSE),""))</f>
        <v/>
      </c>
      <c r="CP22" s="94">
        <f>IF(IFERROR(VLOOKUP($A22,'ENTRADA 2023'!$1:$1048576,3 + (COLUMN(C19)-1)*1,FALSE),"")=0,"",IFERROR(VLOOKUP($A22,'ENTRADA 2023'!$1:$1048576,3 + (COLUMN(C19)-1)*1,FALSE),""))</f>
        <v/>
      </c>
      <c r="CQ22" s="94">
        <f>IF(IFERROR(VLOOKUP($A22,'ENTRADA 2023'!$1:$1048576,3 + (COLUMN(D19)-1)*1,FALSE),"")=0,"",IFERROR(VLOOKUP($A22,'ENTRADA 2023'!$1:$1048576,3 + (COLUMN(D19)-1)*1,FALSE),""))</f>
        <v/>
      </c>
      <c r="CR22" s="94">
        <f>IF(IFERROR(VLOOKUP($A22,'ENTRADA 2023'!$1:$1048576,3 + (COLUMN(E19)-1)*1,FALSE),"")=0,"",IFERROR(VLOOKUP($A22,'ENTRADA 2023'!$1:$1048576,3 + (COLUMN(E19)-1)*1,FALSE),""))</f>
        <v/>
      </c>
      <c r="CS22" s="94">
        <f>IF(IFERROR(VLOOKUP($A22,'ENTRADA 2023'!$1:$1048576,3 + (COLUMN(F19)-1)*1,FALSE),"")=0,"",IFERROR(VLOOKUP($A22,'ENTRADA 2023'!$1:$1048576,3 + (COLUMN(F19)-1)*1,FALSE),""))</f>
        <v/>
      </c>
      <c r="CT22" s="94">
        <f>IF(IFERROR(VLOOKUP($A22,'ENTRADA 2023'!$1:$1048576,3 + (COLUMN(G19)-1)*1,FALSE),"")=0,"",IFERROR(VLOOKUP($A22,'ENTRADA 2023'!$1:$1048576,3 + (COLUMN(G19)-1)*1,FALSE),""))</f>
        <v/>
      </c>
      <c r="CU22" s="94">
        <f>IF(IFERROR(VLOOKUP($A22,'ENTRADA 2023'!$1:$1048576,3 + (COLUMN(H19)-1)*1,FALSE),"")=0,"",IFERROR(VLOOKUP($A22,'ENTRADA 2023'!$1:$1048576,3 + (COLUMN(H19)-1)*1,FALSE),""))</f>
        <v/>
      </c>
      <c r="CV22" s="94">
        <f>IF(IFERROR(VLOOKUP($A22,'ENTRADA 2023'!$1:$1048576,3 + (COLUMN(I19)-1)*1,FALSE),"")=0,"",IFERROR(VLOOKUP($A22,'ENTRADA 2023'!$1:$1048576,3 + (COLUMN(I19)-1)*1,FALSE),""))</f>
        <v/>
      </c>
      <c r="CW22" s="94">
        <f>IF(IFERROR(VLOOKUP($A22,'ENTRADA 2023'!$1:$1048576,3 + (COLUMN(J19)-1)*1,FALSE),"")=0,"",IFERROR(VLOOKUP($A22,'ENTRADA 2023'!$1:$1048576,3 + (COLUMN(J19)-1)*1,FALSE),""))</f>
        <v/>
      </c>
      <c r="CX22" s="94">
        <f>IF(IFERROR(VLOOKUP($A22,'ENTRADA 2023'!$1:$1048576,3 + (COLUMN(K19)-1)*1,FALSE),"")=0,"",IFERROR(VLOOKUP($A22,'ENTRADA 2023'!$1:$1048576,3 + (COLUMN(K19)-1)*1,FALSE),""))</f>
        <v/>
      </c>
      <c r="CY22" s="94">
        <f>IF(IFERROR(VLOOKUP($A22,'ENTRADA 2023'!$1:$1048576,3 + (COLUMN(L19)-1)*1,FALSE),"")=0,"",IFERROR(VLOOKUP($A22,'ENTRADA 2023'!$1:$1048576,3 + (COLUMN(L19)-1)*1,FALSE),""))</f>
        <v/>
      </c>
      <c r="CZ22" s="95">
        <f>IF(COUNT(CN22:CY22)=0,"",SUM(CN22:CY22))</f>
        <v/>
      </c>
      <c r="DA22" s="94">
        <f>IF(IFERROR(VLOOKUP($A22,'ENTRADA 2024'!$1:$1048576,3 + (COLUMN(A19)-1)*1,FALSE),"")=0,"",IFERROR(VLOOKUP($A22,'ENTRADA 2024'!$1:$1048576,3 + (COLUMN(A19)-1)*1,FALSE),""))</f>
        <v/>
      </c>
      <c r="DB22" s="94">
        <f>IF(IFERROR(VLOOKUP($A22,'ENTRADA 2024'!$1:$1048576,3 + (COLUMN(B19)-1)*1,FALSE),"")=0,"",IFERROR(VLOOKUP($A22,'ENTRADA 2024'!$1:$1048576,3 + (COLUMN(B19)-1)*1,FALSE),""))</f>
        <v/>
      </c>
      <c r="DC22" s="94">
        <f>IF(IFERROR(VLOOKUP($A22,'ENTRADA 2024'!$1:$1048576,3 + (COLUMN(C19)-1)*1,FALSE),"")=0,"",IFERROR(VLOOKUP($A22,'ENTRADA 2024'!$1:$1048576,3 + (COLUMN(C19)-1)*1,FALSE),""))</f>
        <v/>
      </c>
      <c r="DD22" s="94">
        <f>IF(IFERROR(VLOOKUP($A22,'ENTRADA 2024'!$1:$1048576,3 + (COLUMN(D19)-1)*1,FALSE),"")=0,"",IFERROR(VLOOKUP($A22,'ENTRADA 2024'!$1:$1048576,3 + (COLUMN(D19)-1)*1,FALSE),""))</f>
        <v/>
      </c>
      <c r="DE22" s="94">
        <f>IF(IFERROR(VLOOKUP($A22,'ENTRADA 2024'!$1:$1048576,3 + (COLUMN(E19)-1)*1,FALSE),"")=0,"",IFERROR(VLOOKUP($A22,'ENTRADA 2024'!$1:$1048576,3 + (COLUMN(E19)-1)*1,FALSE),""))</f>
        <v/>
      </c>
      <c r="DF22" s="94">
        <f>IF(IFERROR(VLOOKUP($A22,'ENTRADA 2024'!$1:$1048576,3 + (COLUMN(F19)-1)*1,FALSE),"")=0,"",IFERROR(VLOOKUP($A22,'ENTRADA 2024'!$1:$1048576,3 + (COLUMN(F19)-1)*1,FALSE),""))</f>
        <v/>
      </c>
      <c r="DG22" s="94">
        <f>IF(IFERROR(VLOOKUP($A22,'ENTRADA 2024'!$1:$1048576,3 + (COLUMN(G19)-1)*1,FALSE),"")=0,"",IFERROR(VLOOKUP($A22,'ENTRADA 2024'!$1:$1048576,3 + (COLUMN(G19)-1)*1,FALSE),""))</f>
        <v/>
      </c>
      <c r="DH22" s="94">
        <f>IF(IFERROR(VLOOKUP($A22,'ENTRADA 2024'!$1:$1048576,3 + (COLUMN(H19)-1)*1,FALSE),"")=0,"",IFERROR(VLOOKUP($A22,'ENTRADA 2024'!$1:$1048576,3 + (COLUMN(H19)-1)*1,FALSE),""))</f>
        <v/>
      </c>
      <c r="DI22" s="94">
        <f>IF(IFERROR(VLOOKUP($A22,'ENTRADA 2024'!$1:$1048576,3 + (COLUMN(I19)-1)*1,FALSE),"")=0,"",IFERROR(VLOOKUP($A22,'ENTRADA 2024'!$1:$1048576,3 + (COLUMN(I19)-1)*1,FALSE),""))</f>
        <v/>
      </c>
      <c r="DJ22" s="94">
        <f>IF(IFERROR(VLOOKUP($A22,'ENTRADA 2024'!$1:$1048576,3 + (COLUMN(J19)-1)*1,FALSE),"")=0,"",IFERROR(VLOOKUP($A22,'ENTRADA 2024'!$1:$1048576,3 + (COLUMN(J19)-1)*1,FALSE),""))</f>
        <v/>
      </c>
      <c r="DK22" s="94">
        <f>IF(IFERROR(VLOOKUP($A22,'ENTRADA 2024'!$1:$1048576,3 + (COLUMN(K19)-1)*1,FALSE),"")=0,"",IFERROR(VLOOKUP($A22,'ENTRADA 2024'!$1:$1048576,3 + (COLUMN(K19)-1)*1,FALSE),""))</f>
        <v/>
      </c>
      <c r="DL22" s="94">
        <f>IF(IFERROR(VLOOKUP($A22,'ENTRADA 2024'!$1:$1048576,3 + (COLUMN(L19)-1)*1,FALSE),"")=0,"",IFERROR(VLOOKUP($A22,'ENTRADA 2024'!$1:$1048576,3 + (COLUMN(L19)-1)*1,FALSE),""))</f>
        <v/>
      </c>
      <c r="DM22" s="95">
        <f>IF(COUNT(DA22:DL22)=0,"",SUM(DA22:DL22))</f>
        <v/>
      </c>
      <c r="DN22" s="94">
        <f>IF(IFERROR(VLOOKUP($A22,'ENTRADA 2025'!$1:$1048576,3 + (COLUMN(A19)-1)*1,FALSE),"")=0,"",IFERROR(VLOOKUP($A22,'ENTRADA 2025'!$1:$1048576,3 + (COLUMN(A19)-1)*1,FALSE),""))</f>
        <v/>
      </c>
      <c r="DO22" s="94">
        <f>IF(IFERROR(VLOOKUP($A22,'ENTRADA 2025'!$1:$1048576,3 + (COLUMN(B19)-1)*1,FALSE),"")=0,"",IFERROR(VLOOKUP($A22,'ENTRADA 2025'!$1:$1048576,3 + (COLUMN(B19)-1)*1,FALSE),""))</f>
        <v/>
      </c>
      <c r="DP22" s="94">
        <f>IF(IFERROR(VLOOKUP($A22,'ENTRADA 2025'!$1:$1048576,3 + (COLUMN(C19)-1)*1,FALSE),"")=0,"",IFERROR(VLOOKUP($A22,'ENTRADA 2025'!$1:$1048576,3 + (COLUMN(C19)-1)*1,FALSE),""))</f>
        <v/>
      </c>
      <c r="DQ22" s="94">
        <f>IF(IFERROR(VLOOKUP($A22,'ENTRADA 2025'!$1:$1048576,3 + (COLUMN(D19)-1)*1,FALSE),"")=0,"",IFERROR(VLOOKUP($A22,'ENTRADA 2025'!$1:$1048576,3 + (COLUMN(D19)-1)*1,FALSE),""))</f>
        <v/>
      </c>
      <c r="DR22" s="94">
        <f>IF(IFERROR(VLOOKUP($A22,'ENTRADA 2025'!$1:$1048576,3 + (COLUMN(E19)-1)*1,FALSE),"")=0,"",IFERROR(VLOOKUP($A22,'ENTRADA 2025'!$1:$1048576,3 + (COLUMN(E19)-1)*1,FALSE),""))</f>
        <v/>
      </c>
      <c r="DS22" s="94">
        <f>IF(IFERROR(VLOOKUP($A22,'ENTRADA 2025'!$1:$1048576,3 + (COLUMN(F19)-1)*1,FALSE),"")=0,"",IFERROR(VLOOKUP($A22,'ENTRADA 2025'!$1:$1048576,3 + (COLUMN(F19)-1)*1,FALSE),""))</f>
        <v/>
      </c>
      <c r="DT22" s="94">
        <f>IF(IFERROR(VLOOKUP($A22,'ENTRADA 2025'!$1:$1048576,3 + (COLUMN(G19)-1)*1,FALSE),"")=0,"",IFERROR(VLOOKUP($A22,'ENTRADA 2025'!$1:$1048576,3 + (COLUMN(G19)-1)*1,FALSE),""))</f>
        <v/>
      </c>
      <c r="DU22" s="94">
        <f>IF(IFERROR(VLOOKUP($A22,'ENTRADA 2025'!$1:$1048576,3 + (COLUMN(H19)-1)*1,FALSE),"")=0,"",IFERROR(VLOOKUP($A22,'ENTRADA 2025'!$1:$1048576,3 + (COLUMN(H19)-1)*1,FALSE),""))</f>
        <v/>
      </c>
      <c r="DV22" s="94">
        <f>IF(IFERROR(VLOOKUP($A22,'ENTRADA 2025'!$1:$1048576,3 + (COLUMN(I19)-1)*1,FALSE),"")=0,"",IFERROR(VLOOKUP($A22,'ENTRADA 2025'!$1:$1048576,3 + (COLUMN(I19)-1)*1,FALSE),""))</f>
        <v/>
      </c>
      <c r="DW22" s="94">
        <f>IF(IFERROR(VLOOKUP($A22,'ENTRADA 2025'!$1:$1048576,3 + (COLUMN(J19)-1)*1,FALSE),"")=0,"",IFERROR(VLOOKUP($A22,'ENTRADA 2025'!$1:$1048576,3 + (COLUMN(J19)-1)*1,FALSE),""))</f>
        <v/>
      </c>
      <c r="DX22" s="94">
        <f>IF(IFERROR(VLOOKUP($A22,'ENTRADA 2025'!$1:$1048576,3 + (COLUMN(K19)-1)*1,FALSE),"")=0,"",IFERROR(VLOOKUP($A22,'ENTRADA 2025'!$1:$1048576,3 + (COLUMN(K19)-1)*1,FALSE),""))</f>
        <v/>
      </c>
      <c r="DY22" s="94">
        <f>IF(IFERROR(VLOOKUP($A22,'ENTRADA 2025'!$1:$1048576,3 + (COLUMN(L19)-1)*1,FALSE),"")=0,"",IFERROR(VLOOKUP($A22,'ENTRADA 2025'!$1:$1048576,3 + (COLUMN(L19)-1)*1,FALSE),""))</f>
        <v/>
      </c>
      <c r="DZ22" s="95">
        <f>IF(COUNT(DN22:DY22)=0,"",SUM(DN22:DY22))</f>
        <v/>
      </c>
      <c r="EA22" s="94">
        <f>IF(IFERROR(VLOOKUP($A22,'entrada-fornecedor-12-meses-7'!$1:$1048576,3 + (COLUMN(A19)-1)*1,FALSE),"")=0,"",IFERROR(VLOOKUP($A22,'entrada-fornecedor-12-meses-7'!$1:$1048576,3 + (COLUMN(A19)-1)*1,FALSE),""))</f>
        <v/>
      </c>
      <c r="EB22" s="94">
        <f>IF(IFERROR(VLOOKUP($A22,'entrada-fornecedor-12-meses-7'!$1:$1048576,3 + (COLUMN(B19)-1)*1,FALSE),"")=0,"",IFERROR(VLOOKUP($A22,'entrada-fornecedor-12-meses-7'!$1:$1048576,3 + (COLUMN(B19)-1)*1,FALSE),""))</f>
        <v/>
      </c>
      <c r="EC22" s="94">
        <f>IF(IFERROR(VLOOKUP($A22,'entrada-fornecedor-12-meses-7'!$1:$1048576,3 + (COLUMN(C19)-1)*1,FALSE),"")=0,"",IFERROR(VLOOKUP($A22,'entrada-fornecedor-12-meses-7'!$1:$1048576,3 + (COLUMN(C19)-1)*1,FALSE),""))</f>
        <v/>
      </c>
      <c r="ED22" s="94">
        <f>IF(IFERROR(VLOOKUP($A22,'entrada-fornecedor-12-meses-7'!$1:$1048576,3 + (COLUMN(D19)-1)*1,FALSE),"")=0,"",IFERROR(VLOOKUP($A22,'entrada-fornecedor-12-meses-7'!$1:$1048576,3 + (COLUMN(D19)-1)*1,FALSE),""))</f>
        <v/>
      </c>
      <c r="EE22" s="94">
        <f>IF(IFERROR(VLOOKUP($A22,'entrada-fornecedor-12-meses-7'!$1:$1048576,3 + (COLUMN(E19)-1)*1,FALSE),"")=0,"",IFERROR(VLOOKUP($A22,'entrada-fornecedor-12-meses-7'!$1:$1048576,3 + (COLUMN(E19)-1)*1,FALSE),""))</f>
        <v/>
      </c>
      <c r="EF22" s="94">
        <f>IF(IFERROR(VLOOKUP($A22,'entrada-fornecedor-12-meses-7'!$1:$1048576,3 + (COLUMN(F19)-1)*1,FALSE),"")=0,"",IFERROR(VLOOKUP($A22,'entrada-fornecedor-12-meses-7'!$1:$1048576,3 + (COLUMN(F19)-1)*1,FALSE),""))</f>
        <v/>
      </c>
      <c r="EG22" s="94">
        <f>IF(IFERROR(VLOOKUP($A22,'entrada-fornecedor-12-meses-7'!$1:$1048576,3 + (COLUMN(G19)-1)*1,FALSE),"")=0,"",IFERROR(VLOOKUP($A22,'entrada-fornecedor-12-meses-7'!$1:$1048576,3 + (COLUMN(G19)-1)*1,FALSE),""))</f>
        <v/>
      </c>
      <c r="EH22" s="94">
        <f>IF(IFERROR(VLOOKUP($A22,'entrada-fornecedor-12-meses-7'!$1:$1048576,3 + (COLUMN(H19)-1)*1,FALSE),"")=0,"",IFERROR(VLOOKUP($A22,'entrada-fornecedor-12-meses-7'!$1:$1048576,3 + (COLUMN(H19)-1)*1,FALSE),""))</f>
        <v/>
      </c>
      <c r="EI22" s="94">
        <f>IF(IFERROR(VLOOKUP($A22,'entrada-fornecedor-12-meses-7'!$1:$1048576,3 + (COLUMN(I19)-1)*1,FALSE),"")=0,"",IFERROR(VLOOKUP($A22,'entrada-fornecedor-12-meses-7'!$1:$1048576,3 + (COLUMN(I19)-1)*1,FALSE),""))</f>
        <v/>
      </c>
      <c r="EJ22" s="94">
        <f>IF(IFERROR(VLOOKUP($A22,'entrada-fornecedor-12-meses-7'!$1:$1048576,3 + (COLUMN(J19)-1)*1,FALSE),"")=0,"",IFERROR(VLOOKUP($A22,'entrada-fornecedor-12-meses-7'!$1:$1048576,3 + (COLUMN(J19)-1)*1,FALSE),""))</f>
        <v/>
      </c>
      <c r="EK22" s="94">
        <f>IF(IFERROR(VLOOKUP($A22,'entrada-fornecedor-12-meses-7'!$1:$1048576,3 + (COLUMN(K19)-1)*1,FALSE),"")=0,"",IFERROR(VLOOKUP($A22,'entrada-fornecedor-12-meses-7'!$1:$1048576,3 + (COLUMN(K19)-1)*1,FALSE),""))</f>
        <v/>
      </c>
      <c r="EL22" s="94">
        <f>IF(IFERROR(VLOOKUP($A22,'entrada-fornecedor-12-meses-7'!$1:$1048576,3 + (COLUMN(L19)-1)*1,FALSE),"")=0,"",IFERROR(VLOOKUP($A22,'entrada-fornecedor-12-meses-7'!$1:$1048576,3 + (COLUMN(L19)-1)*1,FALSE),""))</f>
        <v/>
      </c>
      <c r="EM22" s="95">
        <f>IF(COUNT(EA22:EL22)=0,"",SUM(EA22:EL22))</f>
        <v/>
      </c>
      <c r="EN22" s="1" t="n"/>
      <c r="EO22" s="96">
        <f>IFERROR(AVERAGEIF('lead-time-compras-7'!B:B,A22,'lead-time-compras-7'!S:S),"")</f>
        <v/>
      </c>
      <c r="EP22" s="96">
        <f>IFERROR(
  AVERAGEIFS(
    'notas-fiscais-entrada-830-7'!H:H,
    'notas-fiscais-entrada-830-7'!O:O, A22,
    'notas-fiscais-entrada-830-7'!E:E, $B$1
  ),
""
)</f>
        <v/>
      </c>
      <c r="EQ22" s="96">
        <f>IFERROR(AVERAGEIF('lead-time-compras-7'!B:B,A22,'lead-time-compras-7'!Q:Q),"")</f>
        <v/>
      </c>
      <c r="ER22" s="97">
        <f>SUMIF('fornecedor-saldo-receber-7'!A:A, A22, 'fornecedor-saldo-receber-7'!L:L)</f>
        <v/>
      </c>
      <c r="ES22" s="97">
        <f>SUMIF('fornecedor-verba-aplicar-7'!A:A, A22, 'fornecedor-verba-aplicar-7'!D:D)</f>
        <v/>
      </c>
      <c r="ET22" s="1" t="n"/>
      <c r="EU22" s="52">
        <f>SUMIF('ANALISE PRODUTO'!F:F, A22, 'ANALISE PRODUTO'!BN:BN)</f>
        <v/>
      </c>
      <c r="EV22" s="52">
        <f>SUMIF('ANALISE PRODUTO'!F:F, A22, 'ANALISE PRODUTO'!BO:BO)</f>
        <v/>
      </c>
      <c r="EW22" s="52">
        <f>SUMIF('ANALISE PRODUTO'!F:F, A22, 'ANALISE PRODUTO'!BP:BP)</f>
        <v/>
      </c>
      <c r="EX22" s="52">
        <f>SUMIF('ANALISE PRODUTO'!F:F, A22, 'ANALISE PRODUTO'!BQ:BQ)</f>
        <v/>
      </c>
      <c r="EY22" s="52">
        <f>SUMIF('ANALISE PRODUTO'!F:F, A22, 'ANALISE PRODUTO'!BR:BR)</f>
        <v/>
      </c>
      <c r="EZ22" s="53">
        <f>SUMIF('ANALISE PRODUTO'!F:F, A22, 'ANALISE PRODUTO'!BS:BS)</f>
        <v/>
      </c>
      <c r="FA22" s="53">
        <f>SUMIF('ANALISE PRODUTO'!F:F, A22, 'ANALISE PRODUTO'!BT:BT)</f>
        <v/>
      </c>
      <c r="FB22" s="53">
        <f>SUMIF('ANALISE PRODUTO'!F:F, A22, 'ANALISE PRODUTO'!BU:BU)</f>
        <v/>
      </c>
      <c r="FC22" s="53">
        <f>SUMIF('ANALISE PRODUTO'!F:F, A22, 'ANALISE PRODUTO'!BV:BV)</f>
        <v/>
      </c>
      <c r="FD22" s="53">
        <f>SUMIF('ANALISE PRODUTO'!F:F, A22, 'ANALISE PRODUTO'!BW:BW)</f>
        <v/>
      </c>
      <c r="FE22" s="41">
        <f>SUMIF('ANALISE PRODUTO'!F:F, A22, 'ANALISE PRODUTO'!CB:CB)</f>
        <v/>
      </c>
      <c r="FF22" s="41">
        <f>SUMIF('ANALISE PRODUTO'!F:F, A22, 'ANALISE PRODUTO'!CC:CC)</f>
        <v/>
      </c>
      <c r="FG22" s="1" t="n"/>
      <c r="FH22" s="45">
        <f>IF(IFERROR(VLOOKUP($A22,'VENDA 2023'!$1:$1048576,4 + (COLUMN(A19)-1)*2,FALSE),"")=0,"",IFERROR(VLOOKUP($A22,'VENDA 2023'!$1:$1048576,4 + (COLUMN(A19)-1)*2,FALSE),""))</f>
        <v/>
      </c>
      <c r="FI22" s="45">
        <f>IF(IFERROR(VLOOKUP($A22,'VENDA 2023'!$1:$1048576,4 + (COLUMN(B19)-1)*2,FALSE),"")=0,"",IFERROR(VLOOKUP($A22,'VENDA 2023'!$1:$1048576,4 + (COLUMN(B19)-1)*2,FALSE),""))</f>
        <v/>
      </c>
      <c r="FJ22" s="45">
        <f>IF(IFERROR(VLOOKUP($A22,'VENDA 2023'!$1:$1048576,4 + (COLUMN(C19)-1)*2,FALSE),"")=0,"",IFERROR(VLOOKUP($A22,'VENDA 2023'!$1:$1048576,4 + (COLUMN(C19)-1)*2,FALSE),""))</f>
        <v/>
      </c>
      <c r="FK22" s="45">
        <f>IF(IFERROR(VLOOKUP($A22,'VENDA 2023'!$1:$1048576,4 + (COLUMN(D19)-1)*2,FALSE),"")=0,"",IFERROR(VLOOKUP($A22,'VENDA 2023'!$1:$1048576,4 + (COLUMN(D19)-1)*2,FALSE),""))</f>
        <v/>
      </c>
      <c r="FL22" s="45">
        <f>IF(IFERROR(VLOOKUP($A22,'VENDA 2023'!$1:$1048576,4 + (COLUMN(E19)-1)*2,FALSE),"")=0,"",IFERROR(VLOOKUP($A22,'VENDA 2023'!$1:$1048576,4 + (COLUMN(E19)-1)*2,FALSE),""))</f>
        <v/>
      </c>
      <c r="FM22" s="45">
        <f>IF(IFERROR(VLOOKUP($A22,'VENDA 2023'!$1:$1048576,4 + (COLUMN(F19)-1)*2,FALSE),"")=0,"",IFERROR(VLOOKUP($A22,'VENDA 2023'!$1:$1048576,4 + (COLUMN(F19)-1)*2,FALSE),""))</f>
        <v/>
      </c>
      <c r="FN22" s="45">
        <f>IF(IFERROR(VLOOKUP($A22,'VENDA 2023'!$1:$1048576,4 + (COLUMN(G19)-1)*2,FALSE),"")=0,"",IFERROR(VLOOKUP($A22,'VENDA 2023'!$1:$1048576,4 + (COLUMN(G19)-1)*2,FALSE),""))</f>
        <v/>
      </c>
      <c r="FO22" s="45">
        <f>IF(IFERROR(VLOOKUP($A22,'VENDA 2023'!$1:$1048576,4 + (COLUMN(H19)-1)*2,FALSE),"")=0,"",IFERROR(VLOOKUP($A22,'VENDA 2023'!$1:$1048576,4 + (COLUMN(H19)-1)*2,FALSE),""))</f>
        <v/>
      </c>
      <c r="FP22" s="45">
        <f>IF(IFERROR(VLOOKUP($A22,'VENDA 2023'!$1:$1048576,4 + (COLUMN(I19)-1)*2,FALSE),"")=0,"",IFERROR(VLOOKUP($A22,'VENDA 2023'!$1:$1048576,4 + (COLUMN(I19)-1)*2,FALSE),""))</f>
        <v/>
      </c>
      <c r="FQ22" s="45">
        <f>IF(IFERROR(VLOOKUP($A22,'VENDA 2023'!$1:$1048576,4 + (COLUMN(J19)-1)*2,FALSE),"")=0,"",IFERROR(VLOOKUP($A22,'VENDA 2023'!$1:$1048576,4 + (COLUMN(J19)-1)*2,FALSE),""))</f>
        <v/>
      </c>
      <c r="FR22" s="45">
        <f>IF(IFERROR(VLOOKUP($A22,'VENDA 2023'!$1:$1048576,4 + (COLUMN(K19)-1)*2,FALSE),"")=0,"",IFERROR(VLOOKUP($A22,'VENDA 2023'!$1:$1048576,4 + (COLUMN(K19)-1)*2,FALSE),""))</f>
        <v/>
      </c>
      <c r="FS22" s="45">
        <f>IF(IFERROR(VLOOKUP($A22,'VENDA 2023'!$1:$1048576,4 + (COLUMN(L19)-1)*2,FALSE),"")=0,"",IFERROR(VLOOKUP($A22,'VENDA 2023'!$1:$1048576,4 + (COLUMN(L19)-1)*2,FALSE),""))</f>
        <v/>
      </c>
      <c r="FT22" s="12">
        <f>IF(COUNT(FH22:FS22)=0,"",SUM(FH22:FS22))</f>
        <v/>
      </c>
      <c r="FU22" s="45">
        <f>IF(IFERROR(VLOOKUP($A22,'VENDA 2024'!$1:$1048576,4 + (COLUMN(A19)-1)*2,FALSE),"")=0,"",IFERROR(VLOOKUP($A22,'VENDA 2024'!$1:$1048576,4 + (COLUMN(A19)-1)*2,FALSE),""))</f>
        <v/>
      </c>
      <c r="FV22" s="45">
        <f>IF(IFERROR(VLOOKUP($A22,'VENDA 2024'!$1:$1048576,4 + (COLUMN(B19)-1)*2,FALSE),"")=0,"",IFERROR(VLOOKUP($A22,'VENDA 2024'!$1:$1048576,4 + (COLUMN(B19)-1)*2,FALSE),""))</f>
        <v/>
      </c>
      <c r="FW22" s="45">
        <f>IF(IFERROR(VLOOKUP($A22,'VENDA 2024'!$1:$1048576,4 + (COLUMN(C19)-1)*2,FALSE),"")=0,"",IFERROR(VLOOKUP($A22,'VENDA 2024'!$1:$1048576,4 + (COLUMN(C19)-1)*2,FALSE),""))</f>
        <v/>
      </c>
      <c r="FX22" s="45">
        <f>IF(IFERROR(VLOOKUP($A22,'VENDA 2024'!$1:$1048576,4 + (COLUMN(D19)-1)*2,FALSE),"")=0,"",IFERROR(VLOOKUP($A22,'VENDA 2024'!$1:$1048576,4 + (COLUMN(D19)-1)*2,FALSE),""))</f>
        <v/>
      </c>
      <c r="FY22" s="45">
        <f>IF(IFERROR(VLOOKUP($A22,'VENDA 2024'!$1:$1048576,4 + (COLUMN(E19)-1)*2,FALSE),"")=0,"",IFERROR(VLOOKUP($A22,'VENDA 2024'!$1:$1048576,4 + (COLUMN(E19)-1)*2,FALSE),""))</f>
        <v/>
      </c>
      <c r="FZ22" s="45">
        <f>IF(IFERROR(VLOOKUP($A22,'VENDA 2024'!$1:$1048576,4 + (COLUMN(F19)-1)*2,FALSE),"")=0,"",IFERROR(VLOOKUP($A22,'VENDA 2024'!$1:$1048576,4 + (COLUMN(F19)-1)*2,FALSE),""))</f>
        <v/>
      </c>
      <c r="GA22" s="45">
        <f>IF(IFERROR(VLOOKUP($A22,'VENDA 2024'!$1:$1048576,4 + (COLUMN(G19)-1)*2,FALSE),"")=0,"",IFERROR(VLOOKUP($A22,'VENDA 2024'!$1:$1048576,4 + (COLUMN(G19)-1)*2,FALSE),""))</f>
        <v/>
      </c>
      <c r="GB22" s="45">
        <f>IF(IFERROR(VLOOKUP($A22,'VENDA 2024'!$1:$1048576,4 + (COLUMN(H19)-1)*2,FALSE),"")=0,"",IFERROR(VLOOKUP($A22,'VENDA 2024'!$1:$1048576,4 + (COLUMN(H19)-1)*2,FALSE),""))</f>
        <v/>
      </c>
      <c r="GC22" s="45">
        <f>IF(IFERROR(VLOOKUP($A22,'VENDA 2024'!$1:$1048576,4 + (COLUMN(I19)-1)*2,FALSE),"")=0,"",IFERROR(VLOOKUP($A22,'VENDA 2024'!$1:$1048576,4 + (COLUMN(I19)-1)*2,FALSE),""))</f>
        <v/>
      </c>
      <c r="GD22" s="45">
        <f>IF(IFERROR(VLOOKUP($A22,'VENDA 2024'!$1:$1048576,4 + (COLUMN(J19)-1)*2,FALSE),"")=0,"",IFERROR(VLOOKUP($A22,'VENDA 2024'!$1:$1048576,4 + (COLUMN(J19)-1)*2,FALSE),""))</f>
        <v/>
      </c>
      <c r="GE22" s="45">
        <f>IF(IFERROR(VLOOKUP($A22,'VENDA 2024'!$1:$1048576,4 + (COLUMN(K19)-1)*2,FALSE),"")=0,"",IFERROR(VLOOKUP($A22,'VENDA 2024'!$1:$1048576,4 + (COLUMN(K19)-1)*2,FALSE),""))</f>
        <v/>
      </c>
      <c r="GF22" s="45">
        <f>IF(IFERROR(VLOOKUP($A22,'VENDA 2024'!$1:$1048576,4 + (COLUMN(L19)-1)*2,FALSE),"")=0,"",IFERROR(VLOOKUP($A22,'VENDA 2024'!$1:$1048576,4 + (COLUMN(L19)-1)*2,FALSE),""))</f>
        <v/>
      </c>
      <c r="GG22" s="12">
        <f>IF(COUNT(FU22:GF22)=0,"",SUM(FU22:GF22))</f>
        <v/>
      </c>
      <c r="GH22" s="45">
        <f>IF(IFERROR(VLOOKUP($A22,'venda-fornecedor-12-meses-7'!$1:$1048576,5 + (COLUMN(A19)-1)*2,FALSE),"")=0,"",IFERROR(VLOOKUP($A22,'venda-fornecedor-12-meses-7'!$1:$1048576,5 + (COLUMN(A19)-1)*2,FALSE),""))</f>
        <v/>
      </c>
      <c r="GI22" s="45">
        <f>IF(IFERROR(VLOOKUP($A22,'venda-fornecedor-12-meses-7'!$1:$1048576,5 + (COLUMN(B19)-1)*2,FALSE),"")=0,"",IFERROR(VLOOKUP($A22,'venda-fornecedor-12-meses-7'!$1:$1048576,5 + (COLUMN(B19)-1)*2,FALSE),""))</f>
        <v/>
      </c>
      <c r="GJ22" s="45">
        <f>IF(IFERROR(VLOOKUP($A22,'venda-fornecedor-12-meses-7'!$1:$1048576,5 + (COLUMN(C19)-1)*2,FALSE),"")=0,"",IFERROR(VLOOKUP($A22,'venda-fornecedor-12-meses-7'!$1:$1048576,5 + (COLUMN(C19)-1)*2,FALSE),""))</f>
        <v/>
      </c>
      <c r="GK22" s="45">
        <f>IF(IFERROR(VLOOKUP($A22,'venda-fornecedor-12-meses-7'!$1:$1048576,5 + (COLUMN(D19)-1)*2,FALSE),"")=0,"",IFERROR(VLOOKUP($A22,'venda-fornecedor-12-meses-7'!$1:$1048576,5 + (COLUMN(D19)-1)*2,FALSE),""))</f>
        <v/>
      </c>
      <c r="GL22" s="45">
        <f>IF(IFERROR(VLOOKUP($A22,'venda-fornecedor-12-meses-7'!$1:$1048576,5 + (COLUMN(E19)-1)*2,FALSE),"")=0,"",IFERROR(VLOOKUP($A22,'venda-fornecedor-12-meses-7'!$1:$1048576,5 + (COLUMN(E19)-1)*2,FALSE),""))</f>
        <v/>
      </c>
      <c r="GM22" s="45">
        <f>IF(IFERROR(VLOOKUP($A22,'venda-fornecedor-12-meses-7'!$1:$1048576,5 + (COLUMN(F19)-1)*2,FALSE),"")=0,"",IFERROR(VLOOKUP($A22,'venda-fornecedor-12-meses-7'!$1:$1048576,5 + (COLUMN(F19)-1)*2,FALSE),""))</f>
        <v/>
      </c>
      <c r="GN22" s="45">
        <f>IF(IFERROR(VLOOKUP($A22,'venda-fornecedor-12-meses-7'!$1:$1048576,5 + (COLUMN(G19)-1)*2,FALSE),"")=0,"",IFERROR(VLOOKUP($A22,'venda-fornecedor-12-meses-7'!$1:$1048576,5 + (COLUMN(G19)-1)*2,FALSE),""))</f>
        <v/>
      </c>
      <c r="GO22" s="45">
        <f>IF(IFERROR(VLOOKUP($A22,'venda-fornecedor-12-meses-7'!$1:$1048576,5 + (COLUMN(H19)-1)*2,FALSE),"")=0,"",IFERROR(VLOOKUP($A22,'venda-fornecedor-12-meses-7'!$1:$1048576,5 + (COLUMN(H19)-1)*2,FALSE),""))</f>
        <v/>
      </c>
      <c r="GP22" s="45">
        <f>IF(IFERROR(VLOOKUP($A22,'venda-fornecedor-12-meses-7'!$1:$1048576,5 + (COLUMN(I19)-1)*2,FALSE),"")=0,"",IFERROR(VLOOKUP($A22,'venda-fornecedor-12-meses-7'!$1:$1048576,5 + (COLUMN(I19)-1)*2,FALSE),""))</f>
        <v/>
      </c>
      <c r="GQ22" s="45">
        <f>IF(IFERROR(VLOOKUP($A22,'venda-fornecedor-12-meses-7'!$1:$1048576,5 + (COLUMN(J19)-1)*2,FALSE),"")=0,"",IFERROR(VLOOKUP($A22,'venda-fornecedor-12-meses-7'!$1:$1048576,5 + (COLUMN(J19)-1)*2,FALSE),""))</f>
        <v/>
      </c>
      <c r="GR22" s="45">
        <f>IF(IFERROR(VLOOKUP($A22,'venda-fornecedor-12-meses-7'!$1:$1048576,5 + (COLUMN(K19)-1)*2,FALSE),"")=0,"",IFERROR(VLOOKUP($A22,'venda-fornecedor-12-meses-7'!$1:$1048576,5 + (COLUMN(K19)-1)*2,FALSE),""))</f>
        <v/>
      </c>
      <c r="GS22" s="45">
        <f>IF(IFERROR(VLOOKUP($A22,'venda-fornecedor-12-meses-7'!$1:$1048576,5 + (COLUMN(L19)-1)*2,FALSE),"")=0,"",IFERROR(VLOOKUP($A22,'venda-fornecedor-12-meses-7'!$1:$1048576,5 + (COLUMN(L19)-1)*2,FALSE),""))</f>
        <v/>
      </c>
      <c r="GT22" s="12">
        <f>IF(COUNT(GH22:GS22)=0,"",SUM(GH22:GS22))</f>
        <v/>
      </c>
    </row>
    <row r="23">
      <c r="A23" s="85" t="n">
        <v>120</v>
      </c>
      <c r="B23" s="85">
        <f>VLOOKUP(A23,'FORNECEDORES X COMPRADOR'!$A:$D,4,0)</f>
        <v/>
      </c>
      <c r="C23" s="85">
        <f>VLOOKUP(A23,'FORNECEDORES X COMPRADOR'!$A:$E,5,0)</f>
        <v/>
      </c>
      <c r="D23" s="40">
        <f>IFERROR(AVERAGEIF('ANALISE PRODUTO'!F:F,A23,'ANALISE PRODUTO'!BE:BE),"")</f>
        <v/>
      </c>
      <c r="E23" s="40">
        <f>IFERROR(AVERAGEIF('ANALISE PRODUTO'!F:F,A23,'ANALISE PRODUTO'!BF:BF),"")</f>
        <v/>
      </c>
      <c r="F23" s="47">
        <f t="array" ref="F23">IFERROR(
  IF(
    SUMPRODUCT(
      IFERROR(--('ANALISE PRODUTO'!$F$3:$F$10000=A23),0) *
      IFERROR(--'ANALISE PRODUTO'!$AJ$3:$AJ$10000,0)
    )=0,
    "",
    SUMPRODUCT(
      IFERROR(--('ANALISE PRODUTO'!$F$3:$F$10000=A23),0) *
      IFERROR(--'ANALISE PRODUTO'!$AN$3:$AN$10000,0)
    ) /
    SUMPRODUCT(
      IFERROR(--('ANALISE PRODUTO'!$F$3:$F$10000=A23),0) *
      IFERROR(--'ANALISE PRODUTO'!$AJ$3:$AJ$10000,0)
    )
  ),
  ""
)</f>
        <v/>
      </c>
      <c r="G23" s="47">
        <f t="array" ref="G23">IFERROR(
  IF(
    SUMPRODUCT(
      IFERROR(--('ANALISE PRODUTO'!$F$3:$F$10000=A23),0) *
      IFERROR(--'ANALISE PRODUTO'!$AJ$3:$AJ$10000,0)
    )=0,
    "",
    SUMPRODUCT(
      IFERROR(--('ANALISE PRODUTO'!$F$3:$F$10000=A23),0) *
      IFERROR(--'ANALISE PRODUTO'!$AO$3:$AO$10000,0)
    ) /
    SUMPRODUCT(
      IFERROR(--('ANALISE PRODUTO'!$F$3:$F$10000=A23),0) *
      IFERROR(--'ANALISE PRODUTO'!$AJ$3:$AJ$10000,0)
    )
  ),
  ""
)</f>
        <v/>
      </c>
      <c r="H23" s="86" t="n">
        <v>60</v>
      </c>
      <c r="I23" s="86" t="n">
        <v>90</v>
      </c>
      <c r="J23" s="87">
        <f>SUMIF('ANALISE PRODUTO'!F:F, A23, 'ANALISE PRODUTO'!AP:AP)</f>
        <v/>
      </c>
      <c r="K23" s="88">
        <f>SUMIF('ANALISE PRODUTO'!F:F, A23, 'ANALISE PRODUTO'!AN:AN)</f>
        <v/>
      </c>
      <c r="L23" s="40">
        <f>SUMIF('ANALISE PRODUTO'!F:F, A23, 'ANALISE PRODUTO'!BB:BB)</f>
        <v/>
      </c>
      <c r="M23" s="40">
        <f>SUMIF('ANALISE PRODUTO'!F:F, A23, 'ANALISE PRODUTO'!BC:BC)</f>
        <v/>
      </c>
      <c r="N23" s="40">
        <f>SUMIF('ANALISE PRODUTO'!F:F, A23, 'ANALISE PRODUTO'!BD:BD)</f>
        <v/>
      </c>
      <c r="O23" s="40">
        <f>SUMIF('ANALISE PRODUTO'!F:F, A23, 'ANALISE PRODUTO'!BA:BA)</f>
        <v/>
      </c>
      <c r="P23" s="40">
        <f>IF(J23=0, 0, IF(O23/J23=0, 0, O23/J23))</f>
        <v/>
      </c>
      <c r="Q23" s="40">
        <f>IF(J23=0, 0, IF(L23/J23=0, 0, L23/J23))</f>
        <v/>
      </c>
      <c r="R23" s="89">
        <f>SUMIF('ANALISE PRODUTO'!F:F, A23, 'ANALISE PRODUTO'!BJ:BJ)</f>
        <v/>
      </c>
      <c r="S23" s="89">
        <f>SUMIF('ANALISE PRODUTO'!F:F, A23, 'ANALISE PRODUTO'!BK:BK)</f>
        <v/>
      </c>
      <c r="T23" s="89">
        <f>SUMIF('ANALISE PRODUTO'!F:F, A23, 'ANALISE PRODUTO'!BL:BL)</f>
        <v/>
      </c>
      <c r="U23" s="89">
        <f>SUMIFS('ANALISE PRODUTO'!BI:BI, 'ANALISE PRODUTO'!F:F, A23)</f>
        <v/>
      </c>
      <c r="V23" s="89">
        <f>IF(C23="DESCONTINUADO", 0, IF(J23=0, 0, IF(U23/J23=0, 0, U23/J23)))</f>
        <v/>
      </c>
      <c r="W23" s="89">
        <f>IF(OR(C23="DESCONTINUADO", J23=0), 0, IFERROR((S23+T23)/J23, 0))</f>
        <v/>
      </c>
      <c r="X23" s="59">
        <f>COUNTIF('ANALISE PRODUTO'!F:F, A23)</f>
        <v/>
      </c>
      <c r="Y23" s="60">
        <f>COUNTIFS('ANALISE PRODUTO'!F:F, A23, 'ANALISE PRODUTO'!S:S, "S")</f>
        <v/>
      </c>
      <c r="Z23" s="61">
        <f>X23-Y23</f>
        <v/>
      </c>
      <c r="AA23" s="88">
        <f>IFERROR(IF(COUNTIF('contas-pagas-fornecedor-7'!$C:$C,B23)&gt;1,
   AVERAGEIF('contas-pagas-fornecedor-7'!$C:$C,B23,'contas-pagas-fornecedor-7'!$I:$I),
   VLOOKUP(B23,'contas-pagas-fornecedor-7'!$C:$Q,7,FALSE)), "")</f>
        <v/>
      </c>
      <c r="AB23" s="88">
        <f t="array" ref="AB23">IFERROR(
  INDEX('fornecedor-venda-por-filial-ger'!J:J,
    MATCH(1,
      ('fornecedor-venda-por-filial-ger'!A:A=A23) *
      ('fornecedor-venda-por-filial-ger'!B:B=$B$1),
    0)
  ),
"")</f>
        <v/>
      </c>
      <c r="AC23" s="90">
        <f t="array" ref="AC23">IFERROR(
  INDEX('fornecedor-venda-por-filial-ger'!O:O,
    MATCH(1,
      ('fornecedor-venda-por-filial-ger'!A:A=A23) *
      ('fornecedor-venda-por-filial-ger'!B:B=$B$1),
    0)
  ),
"")</f>
        <v/>
      </c>
      <c r="AD23" s="90">
        <f>IFERROR(VLOOKUP(A23,'venda-fornecedor-12-meses-7'!A:AC,3,0),"")</f>
        <v/>
      </c>
      <c r="AE23" s="87">
        <f t="array" ref="AE23">IFERROR(
  INDEX('fornecedor-venda-por-filial-ger'!N:N,
    MATCH(1,
      ('fornecedor-venda-por-filial-ger'!A:A=A23) *
      ('fornecedor-venda-por-filial-ger'!B:B=$B$1),
    0)
  ),
"")</f>
        <v/>
      </c>
      <c r="AF23" s="87">
        <f>IF(J23&lt;=0,"100,00%",IFERROR(AD23/AE23,1))</f>
        <v/>
      </c>
      <c r="AG23" s="64">
        <f t="array" ref="AG23">IFERROR(
  INDEX('fornecedor-venda-por-filial-ger'!L:L,
    MATCH(1,
      ('fornecedor-venda-por-filial-ger'!A:A=A23)*
      ('fornecedor-venda-por-filial-ger'!B:B=$B$1),
    0)
  )/100,
"")</f>
        <v/>
      </c>
      <c r="AH23" s="64">
        <f t="array" ref="AH23">IFERROR(
  INDEX('fornecedor-venda-por-filial-ger'!S:S,
    MATCH(1,
      ('fornecedor-venda-por-filial-ger'!A:A=A23) *
      ('fornecedor-venda-por-filial-ger'!B:B=$B$1),
    0)
  )/100,
"")</f>
        <v/>
      </c>
      <c r="AI23" s="64">
        <f>IFERROR(IF(OR(AH23="",AG23=""),"",IF(J23=0,0,AH23-AG23)),"")</f>
        <v/>
      </c>
      <c r="AJ23" s="91">
        <f t="array" ref="AJ23">IF(MAX(IF('ANALISE PRODUTO'!F:F=A23,'ANALISE PRODUTO'!AD:AD))=0,"SEM ENTRADA",MAX(IF('ANALISE PRODUTO'!F:F=A23,'ANALISE PRODUTO'!AD:AD)))</f>
        <v/>
      </c>
      <c r="AK23" s="39" t="n"/>
      <c r="AL23" s="92">
        <f>IF(IFERROR(VLOOKUP($A23,'VENDA 2023'!$1:$1048576,3 + (COLUMN(A20)-1)*2,FALSE),"")=0,"",IFERROR(VLOOKUP($A23,'VENDA 2023'!$1:$1048576,3 + (COLUMN(A20)-1)*2,FALSE),""))</f>
        <v/>
      </c>
      <c r="AM23" s="92">
        <f>IF(IFERROR(VLOOKUP($A23,'VENDA 2023'!$1:$1048576,3 + (COLUMN(B20)-1)*2,FALSE),"")=0,"",IFERROR(VLOOKUP($A23,'VENDA 2023'!$1:$1048576,3 + (COLUMN(B20)-1)*2,FALSE),""))</f>
        <v/>
      </c>
      <c r="AN23" s="92">
        <f>IF(IFERROR(VLOOKUP($A23,'VENDA 2023'!$1:$1048576,3 + (COLUMN(C20)-1)*2,FALSE),"")=0,"",IFERROR(VLOOKUP($A23,'VENDA 2023'!$1:$1048576,3 + (COLUMN(C20)-1)*2,FALSE),""))</f>
        <v/>
      </c>
      <c r="AO23" s="92">
        <f>IF(IFERROR(VLOOKUP($A23,'VENDA 2023'!$1:$1048576,3 + (COLUMN(D20)-1)*2,FALSE),"")=0,"",IFERROR(VLOOKUP($A23,'VENDA 2023'!$1:$1048576,3 + (COLUMN(D20)-1)*2,FALSE),""))</f>
        <v/>
      </c>
      <c r="AP23" s="92">
        <f>IF(IFERROR(VLOOKUP($A23,'VENDA 2023'!$1:$1048576,3 + (COLUMN(E20)-1)*2,FALSE),"")=0,"",IFERROR(VLOOKUP($A23,'VENDA 2023'!$1:$1048576,3 + (COLUMN(E20)-1)*2,FALSE),""))</f>
        <v/>
      </c>
      <c r="AQ23" s="92">
        <f>IF(IFERROR(VLOOKUP($A23,'VENDA 2023'!$1:$1048576,3 + (COLUMN(F20)-1)*2,FALSE),"")=0,"",IFERROR(VLOOKUP($A23,'VENDA 2023'!$1:$1048576,3 + (COLUMN(F20)-1)*2,FALSE),""))</f>
        <v/>
      </c>
      <c r="AR23" s="92">
        <f>IF(IFERROR(VLOOKUP($A23,'VENDA 2023'!$1:$1048576,3 + (COLUMN(G20)-1)*2,FALSE),"")=0,"",IFERROR(VLOOKUP($A23,'VENDA 2023'!$1:$1048576,3 + (COLUMN(G20)-1)*2,FALSE),""))</f>
        <v/>
      </c>
      <c r="AS23" s="92">
        <f>IF(IFERROR(VLOOKUP($A23,'VENDA 2023'!$1:$1048576,3 + (COLUMN(H20)-1)*2,FALSE),"")=0,"",IFERROR(VLOOKUP($A23,'VENDA 2023'!$1:$1048576,3 + (COLUMN(H20)-1)*2,FALSE),""))</f>
        <v/>
      </c>
      <c r="AT23" s="92">
        <f>IF(IFERROR(VLOOKUP($A23,'VENDA 2023'!$1:$1048576,3 + (COLUMN(I20)-1)*2,FALSE),"")=0,"",IFERROR(VLOOKUP($A23,'VENDA 2023'!$1:$1048576,3 + (COLUMN(I20)-1)*2,FALSE),""))</f>
        <v/>
      </c>
      <c r="AU23" s="92">
        <f>IF(IFERROR(VLOOKUP($A23,'VENDA 2023'!$1:$1048576,3 + (COLUMN(J20)-1)*2,FALSE),"")=0,"",IFERROR(VLOOKUP($A23,'VENDA 2023'!$1:$1048576,3 + (COLUMN(J20)-1)*2,FALSE),""))</f>
        <v/>
      </c>
      <c r="AV23" s="92">
        <f>IF(IFERROR(VLOOKUP($A23,'VENDA 2023'!$1:$1048576,3 + (COLUMN(K20)-1)*2,FALSE),"")=0,"",IFERROR(VLOOKUP($A23,'VENDA 2023'!$1:$1048576,3 + (COLUMN(K20)-1)*2,FALSE),""))</f>
        <v/>
      </c>
      <c r="AW23" s="92">
        <f>IF(IFERROR(VLOOKUP($A23,'VENDA 2023'!$1:$1048576,3 + (COLUMN(L20)-1)*2,FALSE),"")=0,"",IFERROR(VLOOKUP($A23,'VENDA 2023'!$1:$1048576,3 + (COLUMN(L20)-1)*2,FALSE),""))</f>
        <v/>
      </c>
      <c r="AX23" s="93">
        <f>IF(COUNT(AL23:AW23)=0,"",SUM(AL23:AW23))</f>
        <v/>
      </c>
      <c r="AY23" s="92">
        <f>IF(IFERROR(VLOOKUP($A23,'VENDA 2024'!$1:$1048576,3 + (COLUMN(A20)-1)*2,FALSE),"")=0,"",IFERROR(VLOOKUP($A23,'VENDA 2024'!$1:$1048576,3 + (COLUMN(A20)-1)*2,FALSE),""))</f>
        <v/>
      </c>
      <c r="AZ23" s="92">
        <f>IF(IFERROR(VLOOKUP($A23,'VENDA 2024'!$1:$1048576,3 + (COLUMN(B20)-1)*2,FALSE),"")=0,"",IFERROR(VLOOKUP($A23,'VENDA 2024'!$1:$1048576,3 + (COLUMN(B20)-1)*2,FALSE),""))</f>
        <v/>
      </c>
      <c r="BA23" s="92">
        <f>IF(IFERROR(VLOOKUP($A23,'VENDA 2024'!$1:$1048576,3 + (COLUMN(C20)-1)*2,FALSE),"")=0,"",IFERROR(VLOOKUP($A23,'VENDA 2024'!$1:$1048576,3 + (COLUMN(C20)-1)*2,FALSE),""))</f>
        <v/>
      </c>
      <c r="BB23" s="92">
        <f>IF(IFERROR(VLOOKUP($A23,'VENDA 2024'!$1:$1048576,3 + (COLUMN(D20)-1)*2,FALSE),"")=0,"",IFERROR(VLOOKUP($A23,'VENDA 2024'!$1:$1048576,3 + (COLUMN(D20)-1)*2,FALSE),""))</f>
        <v/>
      </c>
      <c r="BC23" s="92">
        <f>IF(IFERROR(VLOOKUP($A23,'VENDA 2024'!$1:$1048576,3 + (COLUMN(E20)-1)*2,FALSE),"")=0,"",IFERROR(VLOOKUP($A23,'VENDA 2024'!$1:$1048576,3 + (COLUMN(E20)-1)*2,FALSE),""))</f>
        <v/>
      </c>
      <c r="BD23" s="92">
        <f>IF(IFERROR(VLOOKUP($A23,'VENDA 2024'!$1:$1048576,3 + (COLUMN(F20)-1)*2,FALSE),"")=0,"",IFERROR(VLOOKUP($A23,'VENDA 2024'!$1:$1048576,3 + (COLUMN(F20)-1)*2,FALSE),""))</f>
        <v/>
      </c>
      <c r="BE23" s="92">
        <f>IF(IFERROR(VLOOKUP($A23,'VENDA 2024'!$1:$1048576,3 + (COLUMN(G20)-1)*2,FALSE),"")=0,"",IFERROR(VLOOKUP($A23,'VENDA 2024'!$1:$1048576,3 + (COLUMN(G20)-1)*2,FALSE),""))</f>
        <v/>
      </c>
      <c r="BF23" s="92">
        <f>IF(IFERROR(VLOOKUP($A23,'VENDA 2024'!$1:$1048576,3 + (COLUMN(H20)-1)*2,FALSE),"")=0,"",IFERROR(VLOOKUP($A23,'VENDA 2024'!$1:$1048576,3 + (COLUMN(H20)-1)*2,FALSE),""))</f>
        <v/>
      </c>
      <c r="BG23" s="92">
        <f>IF(IFERROR(VLOOKUP($A23,'VENDA 2024'!$1:$1048576,3 + (COLUMN(I20)-1)*2,FALSE),"")=0,"",IFERROR(VLOOKUP($A23,'VENDA 2024'!$1:$1048576,3 + (COLUMN(I20)-1)*2,FALSE),""))</f>
        <v/>
      </c>
      <c r="BH23" s="92">
        <f>IF(IFERROR(VLOOKUP($A23,'VENDA 2024'!$1:$1048576,3 + (COLUMN(J20)-1)*2,FALSE),"")=0,"",IFERROR(VLOOKUP($A23,'VENDA 2024'!$1:$1048576,3 + (COLUMN(J20)-1)*2,FALSE),""))</f>
        <v/>
      </c>
      <c r="BI23" s="92">
        <f>IF(IFERROR(VLOOKUP($A23,'VENDA 2024'!$1:$1048576,3 + (COLUMN(K20)-1)*2,FALSE),"")=0,"",IFERROR(VLOOKUP($A23,'VENDA 2024'!$1:$1048576,3 + (COLUMN(K20)-1)*2,FALSE),""))</f>
        <v/>
      </c>
      <c r="BJ23" s="92">
        <f>IF(IFERROR(VLOOKUP($A23,'VENDA 2024'!$1:$1048576,3 + (COLUMN(L20)-1)*2,FALSE),"")=0,"",IFERROR(VLOOKUP($A23,'VENDA 2024'!$1:$1048576,3 + (COLUMN(L20)-1)*2,FALSE),""))</f>
        <v/>
      </c>
      <c r="BK23" s="93">
        <f>IF(COUNT(AY23:BJ23)=0,"",SUM(AY23:BJ23))</f>
        <v/>
      </c>
      <c r="BL23" s="92">
        <f>IF(IFERROR(VLOOKUP($A23,'VENDA 2025'!$1:$1048576,3 + (COLUMN(A20)-1)*2,FALSE),"")=0,"",IFERROR(VLOOKUP($A23,'VENDA 2025'!$1:$1048576,3 + (COLUMN(A20)-1)*2,FALSE),""))</f>
        <v/>
      </c>
      <c r="BM23" s="92">
        <f>IF(IFERROR(VLOOKUP($A23,'VENDA 2025'!$1:$1048576,3 + (COLUMN(B20)-1)*2,FALSE),"")=0,"",IFERROR(VLOOKUP($A23,'VENDA 2025'!$1:$1048576,3 + (COLUMN(B20)-1)*2,FALSE),""))</f>
        <v/>
      </c>
      <c r="BN23" s="92">
        <f>IF(IFERROR(VLOOKUP($A23,'VENDA 2025'!$1:$1048576,3 + (COLUMN(C20)-1)*2,FALSE),"")=0,"",IFERROR(VLOOKUP($A23,'VENDA 2025'!$1:$1048576,3 + (COLUMN(C20)-1)*2,FALSE),""))</f>
        <v/>
      </c>
      <c r="BO23" s="92">
        <f>IF(IFERROR(VLOOKUP($A23,'VENDA 2025'!$1:$1048576,3 + (COLUMN(D20)-1)*2,FALSE),"")=0,"",IFERROR(VLOOKUP($A23,'VENDA 2025'!$1:$1048576,3 + (COLUMN(D20)-1)*2,FALSE),""))</f>
        <v/>
      </c>
      <c r="BP23" s="92">
        <f>IF(IFERROR(VLOOKUP($A23,'VENDA 2025'!$1:$1048576,3 + (COLUMN(E20)-1)*2,FALSE),"")=0,"",IFERROR(VLOOKUP($A23,'VENDA 2025'!$1:$1048576,3 + (COLUMN(E20)-1)*2,FALSE),""))</f>
        <v/>
      </c>
      <c r="BQ23" s="92">
        <f>IF(IFERROR(VLOOKUP($A23,'VENDA 2025'!$1:$1048576,3 + (COLUMN(F20)-1)*2,FALSE),"")=0,"",IFERROR(VLOOKUP($A23,'VENDA 2025'!$1:$1048576,3 + (COLUMN(F20)-1)*2,FALSE),""))</f>
        <v/>
      </c>
      <c r="BR23" s="92">
        <f>IF(IFERROR(VLOOKUP($A23,'VENDA 2025'!$1:$1048576,3 + (COLUMN(G20)-1)*2,FALSE),"")=0,"",IFERROR(VLOOKUP($A23,'VENDA 2025'!$1:$1048576,3 + (COLUMN(G20)-1)*2,FALSE),""))</f>
        <v/>
      </c>
      <c r="BS23" s="92">
        <f>IF(IFERROR(VLOOKUP($A23,'VENDA 2025'!$1:$1048576,3 + (COLUMN(H20)-1)*2,FALSE),"")=0,"",IFERROR(VLOOKUP($A23,'VENDA 2025'!$1:$1048576,3 + (COLUMN(H20)-1)*2,FALSE),""))</f>
        <v/>
      </c>
      <c r="BT23" s="92">
        <f>IF(IFERROR(VLOOKUP($A23,'VENDA 2025'!$1:$1048576,3 + (COLUMN(I20)-1)*2,FALSE),"")=0,"",IFERROR(VLOOKUP($A23,'VENDA 2025'!$1:$1048576,3 + (COLUMN(I20)-1)*2,FALSE),""))</f>
        <v/>
      </c>
      <c r="BU23" s="92">
        <f>IF(IFERROR(VLOOKUP($A23,'VENDA 2025'!$1:$1048576,3 + (COLUMN(J20)-1)*2,FALSE),"")=0,"",IFERROR(VLOOKUP($A23,'VENDA 2025'!$1:$1048576,3 + (COLUMN(J20)-1)*2,FALSE),""))</f>
        <v/>
      </c>
      <c r="BV23" s="92">
        <f>IF(IFERROR(VLOOKUP($A23,'VENDA 2025'!$1:$1048576,3 + (COLUMN(K20)-1)*2,FALSE),"")=0,"",IFERROR(VLOOKUP($A23,'VENDA 2025'!$1:$1048576,3 + (COLUMN(K20)-1)*2,FALSE),""))</f>
        <v/>
      </c>
      <c r="BW23" s="92">
        <f>IF(IFERROR(VLOOKUP($A23,'VENDA 2025'!$1:$1048576,3 + (COLUMN(L20)-1)*2,FALSE),"")=0,"",IFERROR(VLOOKUP($A23,'VENDA 2025'!$1:$1048576,3 + (COLUMN(L20)-1)*2,FALSE),""))</f>
        <v/>
      </c>
      <c r="BX23" s="93">
        <f>IF(COUNT(BL23:BW23)=0,"",SUM(BL23:BW23))</f>
        <v/>
      </c>
      <c r="BY23" s="92">
        <f>IF(IFERROR(VLOOKUP($A23,'venda-fornecedor-12-meses-7'!$1:$1048576,4 + (COLUMN(A20)-1)*2,FALSE),"")=0,"",IFERROR(VLOOKUP($A23,'venda-fornecedor-12-meses-7'!$1:$1048576,4 + (COLUMN(A20)-1)*2,FALSE),""))</f>
        <v/>
      </c>
      <c r="BZ23" s="92">
        <f>IF(IFERROR(VLOOKUP($A23,'venda-fornecedor-12-meses-7'!$1:$1048576,4 + (COLUMN(B20)-1)*2,FALSE),"")=0,"",IFERROR(VLOOKUP($A23,'venda-fornecedor-12-meses-7'!$1:$1048576,4 + (COLUMN(B20)-1)*2,FALSE),""))</f>
        <v/>
      </c>
      <c r="CA23" s="92">
        <f>IF(IFERROR(VLOOKUP($A23,'venda-fornecedor-12-meses-7'!$1:$1048576,4 + (COLUMN(C20)-1)*2,FALSE),"")=0,"",IFERROR(VLOOKUP($A23,'venda-fornecedor-12-meses-7'!$1:$1048576,4 + (COLUMN(C20)-1)*2,FALSE),""))</f>
        <v/>
      </c>
      <c r="CB23" s="92">
        <f>IF(IFERROR(VLOOKUP($A23,'venda-fornecedor-12-meses-7'!$1:$1048576,4 + (COLUMN(D20)-1)*2,FALSE),"")=0,"",IFERROR(VLOOKUP($A23,'venda-fornecedor-12-meses-7'!$1:$1048576,4 + (COLUMN(D20)-1)*2,FALSE),""))</f>
        <v/>
      </c>
      <c r="CC23" s="92">
        <f>IF(IFERROR(VLOOKUP($A23,'venda-fornecedor-12-meses-7'!$1:$1048576,4 + (COLUMN(E20)-1)*2,FALSE),"")=0,"",IFERROR(VLOOKUP($A23,'venda-fornecedor-12-meses-7'!$1:$1048576,4 + (COLUMN(E20)-1)*2,FALSE),""))</f>
        <v/>
      </c>
      <c r="CD23" s="92">
        <f>IF(IFERROR(VLOOKUP($A23,'venda-fornecedor-12-meses-7'!$1:$1048576,4 + (COLUMN(F20)-1)*2,FALSE),"")=0,"",IFERROR(VLOOKUP($A23,'venda-fornecedor-12-meses-7'!$1:$1048576,4 + (COLUMN(F20)-1)*2,FALSE),""))</f>
        <v/>
      </c>
      <c r="CE23" s="92">
        <f>IF(IFERROR(VLOOKUP($A23,'venda-fornecedor-12-meses-7'!$1:$1048576,4 + (COLUMN(G20)-1)*2,FALSE),"")=0,"",IFERROR(VLOOKUP($A23,'venda-fornecedor-12-meses-7'!$1:$1048576,4 + (COLUMN(G20)-1)*2,FALSE),""))</f>
        <v/>
      </c>
      <c r="CF23" s="92">
        <f>IF(IFERROR(VLOOKUP($A23,'venda-fornecedor-12-meses-7'!$1:$1048576,4 + (COLUMN(H20)-1)*2,FALSE),"")=0,"",IFERROR(VLOOKUP($A23,'venda-fornecedor-12-meses-7'!$1:$1048576,4 + (COLUMN(H20)-1)*2,FALSE),""))</f>
        <v/>
      </c>
      <c r="CG23" s="92">
        <f>IF(IFERROR(VLOOKUP($A23,'venda-fornecedor-12-meses-7'!$1:$1048576,4 + (COLUMN(I20)-1)*2,FALSE),"")=0,"",IFERROR(VLOOKUP($A23,'venda-fornecedor-12-meses-7'!$1:$1048576,4 + (COLUMN(I20)-1)*2,FALSE),""))</f>
        <v/>
      </c>
      <c r="CH23" s="92">
        <f>IF(IFERROR(VLOOKUP($A23,'venda-fornecedor-12-meses-7'!$1:$1048576,4 + (COLUMN(J20)-1)*2,FALSE),"")=0,"",IFERROR(VLOOKUP($A23,'venda-fornecedor-12-meses-7'!$1:$1048576,4 + (COLUMN(J20)-1)*2,FALSE),""))</f>
        <v/>
      </c>
      <c r="CI23" s="92">
        <f>IF(IFERROR(VLOOKUP($A23,'venda-fornecedor-12-meses-7'!$1:$1048576,4 + (COLUMN(K20)-1)*2,FALSE),"")=0,"",IFERROR(VLOOKUP($A23,'venda-fornecedor-12-meses-7'!$1:$1048576,4 + (COLUMN(K20)-1)*2,FALSE),""))</f>
        <v/>
      </c>
      <c r="CJ23" s="92">
        <f>IF(IFERROR(VLOOKUP($A23,'venda-fornecedor-12-meses-7'!$1:$1048576,4 + (COLUMN(L20)-1)*2,FALSE),"")=0,"",IFERROR(VLOOKUP($A23,'venda-fornecedor-12-meses-7'!$1:$1048576,4 + (COLUMN(L20)-1)*2,FALSE),""))</f>
        <v/>
      </c>
      <c r="CK23" s="93">
        <f>IF(COUNT(BY23:CJ23)=0,"",SUM(BY23:CJ23))</f>
        <v/>
      </c>
      <c r="CL23" s="93">
        <f>IF(COUNT(BY23:CJ23)=0,"",AVERAGE(BY23:CJ23))</f>
        <v/>
      </c>
      <c r="CM23" s="1" t="n"/>
      <c r="CN23" s="94">
        <f>IF(IFERROR(VLOOKUP($A23,'ENTRADA 2023'!$1:$1048576,3 + (COLUMN(A20)-1)*1,FALSE),"")=0,"",IFERROR(VLOOKUP($A23,'ENTRADA 2023'!$1:$1048576,3 + (COLUMN(A20)-1)*1,FALSE),""))</f>
        <v/>
      </c>
      <c r="CO23" s="94">
        <f>IF(IFERROR(VLOOKUP($A23,'ENTRADA 2023'!$1:$1048576,3 + (COLUMN(B20)-1)*1,FALSE),"")=0,"",IFERROR(VLOOKUP($A23,'ENTRADA 2023'!$1:$1048576,3 + (COLUMN(B20)-1)*1,FALSE),""))</f>
        <v/>
      </c>
      <c r="CP23" s="94">
        <f>IF(IFERROR(VLOOKUP($A23,'ENTRADA 2023'!$1:$1048576,3 + (COLUMN(C20)-1)*1,FALSE),"")=0,"",IFERROR(VLOOKUP($A23,'ENTRADA 2023'!$1:$1048576,3 + (COLUMN(C20)-1)*1,FALSE),""))</f>
        <v/>
      </c>
      <c r="CQ23" s="94">
        <f>IF(IFERROR(VLOOKUP($A23,'ENTRADA 2023'!$1:$1048576,3 + (COLUMN(D20)-1)*1,FALSE),"")=0,"",IFERROR(VLOOKUP($A23,'ENTRADA 2023'!$1:$1048576,3 + (COLUMN(D20)-1)*1,FALSE),""))</f>
        <v/>
      </c>
      <c r="CR23" s="94">
        <f>IF(IFERROR(VLOOKUP($A23,'ENTRADA 2023'!$1:$1048576,3 + (COLUMN(E20)-1)*1,FALSE),"")=0,"",IFERROR(VLOOKUP($A23,'ENTRADA 2023'!$1:$1048576,3 + (COLUMN(E20)-1)*1,FALSE),""))</f>
        <v/>
      </c>
      <c r="CS23" s="94">
        <f>IF(IFERROR(VLOOKUP($A23,'ENTRADA 2023'!$1:$1048576,3 + (COLUMN(F20)-1)*1,FALSE),"")=0,"",IFERROR(VLOOKUP($A23,'ENTRADA 2023'!$1:$1048576,3 + (COLUMN(F20)-1)*1,FALSE),""))</f>
        <v/>
      </c>
      <c r="CT23" s="94">
        <f>IF(IFERROR(VLOOKUP($A23,'ENTRADA 2023'!$1:$1048576,3 + (COLUMN(G20)-1)*1,FALSE),"")=0,"",IFERROR(VLOOKUP($A23,'ENTRADA 2023'!$1:$1048576,3 + (COLUMN(G20)-1)*1,FALSE),""))</f>
        <v/>
      </c>
      <c r="CU23" s="94">
        <f>IF(IFERROR(VLOOKUP($A23,'ENTRADA 2023'!$1:$1048576,3 + (COLUMN(H20)-1)*1,FALSE),"")=0,"",IFERROR(VLOOKUP($A23,'ENTRADA 2023'!$1:$1048576,3 + (COLUMN(H20)-1)*1,FALSE),""))</f>
        <v/>
      </c>
      <c r="CV23" s="94">
        <f>IF(IFERROR(VLOOKUP($A23,'ENTRADA 2023'!$1:$1048576,3 + (COLUMN(I20)-1)*1,FALSE),"")=0,"",IFERROR(VLOOKUP($A23,'ENTRADA 2023'!$1:$1048576,3 + (COLUMN(I20)-1)*1,FALSE),""))</f>
        <v/>
      </c>
      <c r="CW23" s="94">
        <f>IF(IFERROR(VLOOKUP($A23,'ENTRADA 2023'!$1:$1048576,3 + (COLUMN(J20)-1)*1,FALSE),"")=0,"",IFERROR(VLOOKUP($A23,'ENTRADA 2023'!$1:$1048576,3 + (COLUMN(J20)-1)*1,FALSE),""))</f>
        <v/>
      </c>
      <c r="CX23" s="94">
        <f>IF(IFERROR(VLOOKUP($A23,'ENTRADA 2023'!$1:$1048576,3 + (COLUMN(K20)-1)*1,FALSE),"")=0,"",IFERROR(VLOOKUP($A23,'ENTRADA 2023'!$1:$1048576,3 + (COLUMN(K20)-1)*1,FALSE),""))</f>
        <v/>
      </c>
      <c r="CY23" s="94">
        <f>IF(IFERROR(VLOOKUP($A23,'ENTRADA 2023'!$1:$1048576,3 + (COLUMN(L20)-1)*1,FALSE),"")=0,"",IFERROR(VLOOKUP($A23,'ENTRADA 2023'!$1:$1048576,3 + (COLUMN(L20)-1)*1,FALSE),""))</f>
        <v/>
      </c>
      <c r="CZ23" s="95">
        <f>IF(COUNT(CN23:CY23)=0,"",SUM(CN23:CY23))</f>
        <v/>
      </c>
      <c r="DA23" s="94">
        <f>IF(IFERROR(VLOOKUP($A23,'ENTRADA 2024'!$1:$1048576,3 + (COLUMN(A20)-1)*1,FALSE),"")=0,"",IFERROR(VLOOKUP($A23,'ENTRADA 2024'!$1:$1048576,3 + (COLUMN(A20)-1)*1,FALSE),""))</f>
        <v/>
      </c>
      <c r="DB23" s="94">
        <f>IF(IFERROR(VLOOKUP($A23,'ENTRADA 2024'!$1:$1048576,3 + (COLUMN(B20)-1)*1,FALSE),"")=0,"",IFERROR(VLOOKUP($A23,'ENTRADA 2024'!$1:$1048576,3 + (COLUMN(B20)-1)*1,FALSE),""))</f>
        <v/>
      </c>
      <c r="DC23" s="94">
        <f>IF(IFERROR(VLOOKUP($A23,'ENTRADA 2024'!$1:$1048576,3 + (COLUMN(C20)-1)*1,FALSE),"")=0,"",IFERROR(VLOOKUP($A23,'ENTRADA 2024'!$1:$1048576,3 + (COLUMN(C20)-1)*1,FALSE),""))</f>
        <v/>
      </c>
      <c r="DD23" s="94">
        <f>IF(IFERROR(VLOOKUP($A23,'ENTRADA 2024'!$1:$1048576,3 + (COLUMN(D20)-1)*1,FALSE),"")=0,"",IFERROR(VLOOKUP($A23,'ENTRADA 2024'!$1:$1048576,3 + (COLUMN(D20)-1)*1,FALSE),""))</f>
        <v/>
      </c>
      <c r="DE23" s="94">
        <f>IF(IFERROR(VLOOKUP($A23,'ENTRADA 2024'!$1:$1048576,3 + (COLUMN(E20)-1)*1,FALSE),"")=0,"",IFERROR(VLOOKUP($A23,'ENTRADA 2024'!$1:$1048576,3 + (COLUMN(E20)-1)*1,FALSE),""))</f>
        <v/>
      </c>
      <c r="DF23" s="94">
        <f>IF(IFERROR(VLOOKUP($A23,'ENTRADA 2024'!$1:$1048576,3 + (COLUMN(F20)-1)*1,FALSE),"")=0,"",IFERROR(VLOOKUP($A23,'ENTRADA 2024'!$1:$1048576,3 + (COLUMN(F20)-1)*1,FALSE),""))</f>
        <v/>
      </c>
      <c r="DG23" s="94">
        <f>IF(IFERROR(VLOOKUP($A23,'ENTRADA 2024'!$1:$1048576,3 + (COLUMN(G20)-1)*1,FALSE),"")=0,"",IFERROR(VLOOKUP($A23,'ENTRADA 2024'!$1:$1048576,3 + (COLUMN(G20)-1)*1,FALSE),""))</f>
        <v/>
      </c>
      <c r="DH23" s="94">
        <f>IF(IFERROR(VLOOKUP($A23,'ENTRADA 2024'!$1:$1048576,3 + (COLUMN(H20)-1)*1,FALSE),"")=0,"",IFERROR(VLOOKUP($A23,'ENTRADA 2024'!$1:$1048576,3 + (COLUMN(H20)-1)*1,FALSE),""))</f>
        <v/>
      </c>
      <c r="DI23" s="94">
        <f>IF(IFERROR(VLOOKUP($A23,'ENTRADA 2024'!$1:$1048576,3 + (COLUMN(I20)-1)*1,FALSE),"")=0,"",IFERROR(VLOOKUP($A23,'ENTRADA 2024'!$1:$1048576,3 + (COLUMN(I20)-1)*1,FALSE),""))</f>
        <v/>
      </c>
      <c r="DJ23" s="94">
        <f>IF(IFERROR(VLOOKUP($A23,'ENTRADA 2024'!$1:$1048576,3 + (COLUMN(J20)-1)*1,FALSE),"")=0,"",IFERROR(VLOOKUP($A23,'ENTRADA 2024'!$1:$1048576,3 + (COLUMN(J20)-1)*1,FALSE),""))</f>
        <v/>
      </c>
      <c r="DK23" s="94">
        <f>IF(IFERROR(VLOOKUP($A23,'ENTRADA 2024'!$1:$1048576,3 + (COLUMN(K20)-1)*1,FALSE),"")=0,"",IFERROR(VLOOKUP($A23,'ENTRADA 2024'!$1:$1048576,3 + (COLUMN(K20)-1)*1,FALSE),""))</f>
        <v/>
      </c>
      <c r="DL23" s="94">
        <f>IF(IFERROR(VLOOKUP($A23,'ENTRADA 2024'!$1:$1048576,3 + (COLUMN(L20)-1)*1,FALSE),"")=0,"",IFERROR(VLOOKUP($A23,'ENTRADA 2024'!$1:$1048576,3 + (COLUMN(L20)-1)*1,FALSE),""))</f>
        <v/>
      </c>
      <c r="DM23" s="95">
        <f>IF(COUNT(DA23:DL23)=0,"",SUM(DA23:DL23))</f>
        <v/>
      </c>
      <c r="DN23" s="94">
        <f>IF(IFERROR(VLOOKUP($A23,'ENTRADA 2025'!$1:$1048576,3 + (COLUMN(A20)-1)*1,FALSE),"")=0,"",IFERROR(VLOOKUP($A23,'ENTRADA 2025'!$1:$1048576,3 + (COLUMN(A20)-1)*1,FALSE),""))</f>
        <v/>
      </c>
      <c r="DO23" s="94">
        <f>IF(IFERROR(VLOOKUP($A23,'ENTRADA 2025'!$1:$1048576,3 + (COLUMN(B20)-1)*1,FALSE),"")=0,"",IFERROR(VLOOKUP($A23,'ENTRADA 2025'!$1:$1048576,3 + (COLUMN(B20)-1)*1,FALSE),""))</f>
        <v/>
      </c>
      <c r="DP23" s="94">
        <f>IF(IFERROR(VLOOKUP($A23,'ENTRADA 2025'!$1:$1048576,3 + (COLUMN(C20)-1)*1,FALSE),"")=0,"",IFERROR(VLOOKUP($A23,'ENTRADA 2025'!$1:$1048576,3 + (COLUMN(C20)-1)*1,FALSE),""))</f>
        <v/>
      </c>
      <c r="DQ23" s="94">
        <f>IF(IFERROR(VLOOKUP($A23,'ENTRADA 2025'!$1:$1048576,3 + (COLUMN(D20)-1)*1,FALSE),"")=0,"",IFERROR(VLOOKUP($A23,'ENTRADA 2025'!$1:$1048576,3 + (COLUMN(D20)-1)*1,FALSE),""))</f>
        <v/>
      </c>
      <c r="DR23" s="94">
        <f>IF(IFERROR(VLOOKUP($A23,'ENTRADA 2025'!$1:$1048576,3 + (COLUMN(E20)-1)*1,FALSE),"")=0,"",IFERROR(VLOOKUP($A23,'ENTRADA 2025'!$1:$1048576,3 + (COLUMN(E20)-1)*1,FALSE),""))</f>
        <v/>
      </c>
      <c r="DS23" s="94">
        <f>IF(IFERROR(VLOOKUP($A23,'ENTRADA 2025'!$1:$1048576,3 + (COLUMN(F20)-1)*1,FALSE),"")=0,"",IFERROR(VLOOKUP($A23,'ENTRADA 2025'!$1:$1048576,3 + (COLUMN(F20)-1)*1,FALSE),""))</f>
        <v/>
      </c>
      <c r="DT23" s="94">
        <f>IF(IFERROR(VLOOKUP($A23,'ENTRADA 2025'!$1:$1048576,3 + (COLUMN(G20)-1)*1,FALSE),"")=0,"",IFERROR(VLOOKUP($A23,'ENTRADA 2025'!$1:$1048576,3 + (COLUMN(G20)-1)*1,FALSE),""))</f>
        <v/>
      </c>
      <c r="DU23" s="94">
        <f>IF(IFERROR(VLOOKUP($A23,'ENTRADA 2025'!$1:$1048576,3 + (COLUMN(H20)-1)*1,FALSE),"")=0,"",IFERROR(VLOOKUP($A23,'ENTRADA 2025'!$1:$1048576,3 + (COLUMN(H20)-1)*1,FALSE),""))</f>
        <v/>
      </c>
      <c r="DV23" s="94">
        <f>IF(IFERROR(VLOOKUP($A23,'ENTRADA 2025'!$1:$1048576,3 + (COLUMN(I20)-1)*1,FALSE),"")=0,"",IFERROR(VLOOKUP($A23,'ENTRADA 2025'!$1:$1048576,3 + (COLUMN(I20)-1)*1,FALSE),""))</f>
        <v/>
      </c>
      <c r="DW23" s="94">
        <f>IF(IFERROR(VLOOKUP($A23,'ENTRADA 2025'!$1:$1048576,3 + (COLUMN(J20)-1)*1,FALSE),"")=0,"",IFERROR(VLOOKUP($A23,'ENTRADA 2025'!$1:$1048576,3 + (COLUMN(J20)-1)*1,FALSE),""))</f>
        <v/>
      </c>
      <c r="DX23" s="94">
        <f>IF(IFERROR(VLOOKUP($A23,'ENTRADA 2025'!$1:$1048576,3 + (COLUMN(K20)-1)*1,FALSE),"")=0,"",IFERROR(VLOOKUP($A23,'ENTRADA 2025'!$1:$1048576,3 + (COLUMN(K20)-1)*1,FALSE),""))</f>
        <v/>
      </c>
      <c r="DY23" s="94">
        <f>IF(IFERROR(VLOOKUP($A23,'ENTRADA 2025'!$1:$1048576,3 + (COLUMN(L20)-1)*1,FALSE),"")=0,"",IFERROR(VLOOKUP($A23,'ENTRADA 2025'!$1:$1048576,3 + (COLUMN(L20)-1)*1,FALSE),""))</f>
        <v/>
      </c>
      <c r="DZ23" s="95">
        <f>IF(COUNT(DN23:DY23)=0,"",SUM(DN23:DY23))</f>
        <v/>
      </c>
      <c r="EA23" s="94">
        <f>IF(IFERROR(VLOOKUP($A23,'entrada-fornecedor-12-meses-7'!$1:$1048576,3 + (COLUMN(A20)-1)*1,FALSE),"")=0,"",IFERROR(VLOOKUP($A23,'entrada-fornecedor-12-meses-7'!$1:$1048576,3 + (COLUMN(A20)-1)*1,FALSE),""))</f>
        <v/>
      </c>
      <c r="EB23" s="94">
        <f>IF(IFERROR(VLOOKUP($A23,'entrada-fornecedor-12-meses-7'!$1:$1048576,3 + (COLUMN(B20)-1)*1,FALSE),"")=0,"",IFERROR(VLOOKUP($A23,'entrada-fornecedor-12-meses-7'!$1:$1048576,3 + (COLUMN(B20)-1)*1,FALSE),""))</f>
        <v/>
      </c>
      <c r="EC23" s="94">
        <f>IF(IFERROR(VLOOKUP($A23,'entrada-fornecedor-12-meses-7'!$1:$1048576,3 + (COLUMN(C20)-1)*1,FALSE),"")=0,"",IFERROR(VLOOKUP($A23,'entrada-fornecedor-12-meses-7'!$1:$1048576,3 + (COLUMN(C20)-1)*1,FALSE),""))</f>
        <v/>
      </c>
      <c r="ED23" s="94">
        <f>IF(IFERROR(VLOOKUP($A23,'entrada-fornecedor-12-meses-7'!$1:$1048576,3 + (COLUMN(D20)-1)*1,FALSE),"")=0,"",IFERROR(VLOOKUP($A23,'entrada-fornecedor-12-meses-7'!$1:$1048576,3 + (COLUMN(D20)-1)*1,FALSE),""))</f>
        <v/>
      </c>
      <c r="EE23" s="94">
        <f>IF(IFERROR(VLOOKUP($A23,'entrada-fornecedor-12-meses-7'!$1:$1048576,3 + (COLUMN(E20)-1)*1,FALSE),"")=0,"",IFERROR(VLOOKUP($A23,'entrada-fornecedor-12-meses-7'!$1:$1048576,3 + (COLUMN(E20)-1)*1,FALSE),""))</f>
        <v/>
      </c>
      <c r="EF23" s="94">
        <f>IF(IFERROR(VLOOKUP($A23,'entrada-fornecedor-12-meses-7'!$1:$1048576,3 + (COLUMN(F20)-1)*1,FALSE),"")=0,"",IFERROR(VLOOKUP($A23,'entrada-fornecedor-12-meses-7'!$1:$1048576,3 + (COLUMN(F20)-1)*1,FALSE),""))</f>
        <v/>
      </c>
      <c r="EG23" s="94">
        <f>IF(IFERROR(VLOOKUP($A23,'entrada-fornecedor-12-meses-7'!$1:$1048576,3 + (COLUMN(G20)-1)*1,FALSE),"")=0,"",IFERROR(VLOOKUP($A23,'entrada-fornecedor-12-meses-7'!$1:$1048576,3 + (COLUMN(G20)-1)*1,FALSE),""))</f>
        <v/>
      </c>
      <c r="EH23" s="94">
        <f>IF(IFERROR(VLOOKUP($A23,'entrada-fornecedor-12-meses-7'!$1:$1048576,3 + (COLUMN(H20)-1)*1,FALSE),"")=0,"",IFERROR(VLOOKUP($A23,'entrada-fornecedor-12-meses-7'!$1:$1048576,3 + (COLUMN(H20)-1)*1,FALSE),""))</f>
        <v/>
      </c>
      <c r="EI23" s="94">
        <f>IF(IFERROR(VLOOKUP($A23,'entrada-fornecedor-12-meses-7'!$1:$1048576,3 + (COLUMN(I20)-1)*1,FALSE),"")=0,"",IFERROR(VLOOKUP($A23,'entrada-fornecedor-12-meses-7'!$1:$1048576,3 + (COLUMN(I20)-1)*1,FALSE),""))</f>
        <v/>
      </c>
      <c r="EJ23" s="94">
        <f>IF(IFERROR(VLOOKUP($A23,'entrada-fornecedor-12-meses-7'!$1:$1048576,3 + (COLUMN(J20)-1)*1,FALSE),"")=0,"",IFERROR(VLOOKUP($A23,'entrada-fornecedor-12-meses-7'!$1:$1048576,3 + (COLUMN(J20)-1)*1,FALSE),""))</f>
        <v/>
      </c>
      <c r="EK23" s="94">
        <f>IF(IFERROR(VLOOKUP($A23,'entrada-fornecedor-12-meses-7'!$1:$1048576,3 + (COLUMN(K20)-1)*1,FALSE),"")=0,"",IFERROR(VLOOKUP($A23,'entrada-fornecedor-12-meses-7'!$1:$1048576,3 + (COLUMN(K20)-1)*1,FALSE),""))</f>
        <v/>
      </c>
      <c r="EL23" s="94">
        <f>IF(IFERROR(VLOOKUP($A23,'entrada-fornecedor-12-meses-7'!$1:$1048576,3 + (COLUMN(L20)-1)*1,FALSE),"")=0,"",IFERROR(VLOOKUP($A23,'entrada-fornecedor-12-meses-7'!$1:$1048576,3 + (COLUMN(L20)-1)*1,FALSE),""))</f>
        <v/>
      </c>
      <c r="EM23" s="95">
        <f>IF(COUNT(EA23:EL23)=0,"",SUM(EA23:EL23))</f>
        <v/>
      </c>
      <c r="EN23" s="1" t="n"/>
      <c r="EO23" s="96">
        <f>IFERROR(AVERAGEIF('lead-time-compras-7'!B:B,A23,'lead-time-compras-7'!S:S),"")</f>
        <v/>
      </c>
      <c r="EP23" s="96">
        <f>IFERROR(
  AVERAGEIFS(
    'notas-fiscais-entrada-830-7'!H:H,
    'notas-fiscais-entrada-830-7'!O:O, A23,
    'notas-fiscais-entrada-830-7'!E:E, $B$1
  ),
""
)</f>
        <v/>
      </c>
      <c r="EQ23" s="96">
        <f>IFERROR(AVERAGEIF('lead-time-compras-7'!B:B,A23,'lead-time-compras-7'!Q:Q),"")</f>
        <v/>
      </c>
      <c r="ER23" s="97">
        <f>SUMIF('fornecedor-saldo-receber-7'!A:A, A23, 'fornecedor-saldo-receber-7'!L:L)</f>
        <v/>
      </c>
      <c r="ES23" s="97">
        <f>SUMIF('fornecedor-verba-aplicar-7'!A:A, A23, 'fornecedor-verba-aplicar-7'!D:D)</f>
        <v/>
      </c>
      <c r="ET23" s="1" t="n"/>
      <c r="EU23" s="52">
        <f>SUMIF('ANALISE PRODUTO'!F:F, A23, 'ANALISE PRODUTO'!BN:BN)</f>
        <v/>
      </c>
      <c r="EV23" s="52">
        <f>SUMIF('ANALISE PRODUTO'!F:F, A23, 'ANALISE PRODUTO'!BO:BO)</f>
        <v/>
      </c>
      <c r="EW23" s="52">
        <f>SUMIF('ANALISE PRODUTO'!F:F, A23, 'ANALISE PRODUTO'!BP:BP)</f>
        <v/>
      </c>
      <c r="EX23" s="52">
        <f>SUMIF('ANALISE PRODUTO'!F:F, A23, 'ANALISE PRODUTO'!BQ:BQ)</f>
        <v/>
      </c>
      <c r="EY23" s="52">
        <f>SUMIF('ANALISE PRODUTO'!F:F, A23, 'ANALISE PRODUTO'!BR:BR)</f>
        <v/>
      </c>
      <c r="EZ23" s="53">
        <f>SUMIF('ANALISE PRODUTO'!F:F, A23, 'ANALISE PRODUTO'!BS:BS)</f>
        <v/>
      </c>
      <c r="FA23" s="53">
        <f>SUMIF('ANALISE PRODUTO'!F:F, A23, 'ANALISE PRODUTO'!BT:BT)</f>
        <v/>
      </c>
      <c r="FB23" s="53">
        <f>SUMIF('ANALISE PRODUTO'!F:F, A23, 'ANALISE PRODUTO'!BU:BU)</f>
        <v/>
      </c>
      <c r="FC23" s="53">
        <f>SUMIF('ANALISE PRODUTO'!F:F, A23, 'ANALISE PRODUTO'!BV:BV)</f>
        <v/>
      </c>
      <c r="FD23" s="53">
        <f>SUMIF('ANALISE PRODUTO'!F:F, A23, 'ANALISE PRODUTO'!BW:BW)</f>
        <v/>
      </c>
      <c r="FE23" s="41">
        <f>SUMIF('ANALISE PRODUTO'!F:F, A23, 'ANALISE PRODUTO'!CB:CB)</f>
        <v/>
      </c>
      <c r="FF23" s="41">
        <f>SUMIF('ANALISE PRODUTO'!F:F, A23, 'ANALISE PRODUTO'!CC:CC)</f>
        <v/>
      </c>
      <c r="FG23" s="1" t="n"/>
      <c r="FH23" s="45">
        <f>IF(IFERROR(VLOOKUP($A23,'VENDA 2023'!$1:$1048576,4 + (COLUMN(A20)-1)*2,FALSE),"")=0,"",IFERROR(VLOOKUP($A23,'VENDA 2023'!$1:$1048576,4 + (COLUMN(A20)-1)*2,FALSE),""))</f>
        <v/>
      </c>
      <c r="FI23" s="45">
        <f>IF(IFERROR(VLOOKUP($A23,'VENDA 2023'!$1:$1048576,4 + (COLUMN(B20)-1)*2,FALSE),"")=0,"",IFERROR(VLOOKUP($A23,'VENDA 2023'!$1:$1048576,4 + (COLUMN(B20)-1)*2,FALSE),""))</f>
        <v/>
      </c>
      <c r="FJ23" s="45">
        <f>IF(IFERROR(VLOOKUP($A23,'VENDA 2023'!$1:$1048576,4 + (COLUMN(C20)-1)*2,FALSE),"")=0,"",IFERROR(VLOOKUP($A23,'VENDA 2023'!$1:$1048576,4 + (COLUMN(C20)-1)*2,FALSE),""))</f>
        <v/>
      </c>
      <c r="FK23" s="45">
        <f>IF(IFERROR(VLOOKUP($A23,'VENDA 2023'!$1:$1048576,4 + (COLUMN(D20)-1)*2,FALSE),"")=0,"",IFERROR(VLOOKUP($A23,'VENDA 2023'!$1:$1048576,4 + (COLUMN(D20)-1)*2,FALSE),""))</f>
        <v/>
      </c>
      <c r="FL23" s="45">
        <f>IF(IFERROR(VLOOKUP($A23,'VENDA 2023'!$1:$1048576,4 + (COLUMN(E20)-1)*2,FALSE),"")=0,"",IFERROR(VLOOKUP($A23,'VENDA 2023'!$1:$1048576,4 + (COLUMN(E20)-1)*2,FALSE),""))</f>
        <v/>
      </c>
      <c r="FM23" s="45">
        <f>IF(IFERROR(VLOOKUP($A23,'VENDA 2023'!$1:$1048576,4 + (COLUMN(F20)-1)*2,FALSE),"")=0,"",IFERROR(VLOOKUP($A23,'VENDA 2023'!$1:$1048576,4 + (COLUMN(F20)-1)*2,FALSE),""))</f>
        <v/>
      </c>
      <c r="FN23" s="45">
        <f>IF(IFERROR(VLOOKUP($A23,'VENDA 2023'!$1:$1048576,4 + (COLUMN(G20)-1)*2,FALSE),"")=0,"",IFERROR(VLOOKUP($A23,'VENDA 2023'!$1:$1048576,4 + (COLUMN(G20)-1)*2,FALSE),""))</f>
        <v/>
      </c>
      <c r="FO23" s="45">
        <f>IF(IFERROR(VLOOKUP($A23,'VENDA 2023'!$1:$1048576,4 + (COLUMN(H20)-1)*2,FALSE),"")=0,"",IFERROR(VLOOKUP($A23,'VENDA 2023'!$1:$1048576,4 + (COLUMN(H20)-1)*2,FALSE),""))</f>
        <v/>
      </c>
      <c r="FP23" s="45">
        <f>IF(IFERROR(VLOOKUP($A23,'VENDA 2023'!$1:$1048576,4 + (COLUMN(I20)-1)*2,FALSE),"")=0,"",IFERROR(VLOOKUP($A23,'VENDA 2023'!$1:$1048576,4 + (COLUMN(I20)-1)*2,FALSE),""))</f>
        <v/>
      </c>
      <c r="FQ23" s="45">
        <f>IF(IFERROR(VLOOKUP($A23,'VENDA 2023'!$1:$1048576,4 + (COLUMN(J20)-1)*2,FALSE),"")=0,"",IFERROR(VLOOKUP($A23,'VENDA 2023'!$1:$1048576,4 + (COLUMN(J20)-1)*2,FALSE),""))</f>
        <v/>
      </c>
      <c r="FR23" s="45">
        <f>IF(IFERROR(VLOOKUP($A23,'VENDA 2023'!$1:$1048576,4 + (COLUMN(K20)-1)*2,FALSE),"")=0,"",IFERROR(VLOOKUP($A23,'VENDA 2023'!$1:$1048576,4 + (COLUMN(K20)-1)*2,FALSE),""))</f>
        <v/>
      </c>
      <c r="FS23" s="45">
        <f>IF(IFERROR(VLOOKUP($A23,'VENDA 2023'!$1:$1048576,4 + (COLUMN(L20)-1)*2,FALSE),"")=0,"",IFERROR(VLOOKUP($A23,'VENDA 2023'!$1:$1048576,4 + (COLUMN(L20)-1)*2,FALSE),""))</f>
        <v/>
      </c>
      <c r="FT23" s="12">
        <f>IF(COUNT(FH23:FS23)=0,"",SUM(FH23:FS23))</f>
        <v/>
      </c>
      <c r="FU23" s="45">
        <f>IF(IFERROR(VLOOKUP($A23,'VENDA 2024'!$1:$1048576,4 + (COLUMN(A20)-1)*2,FALSE),"")=0,"",IFERROR(VLOOKUP($A23,'VENDA 2024'!$1:$1048576,4 + (COLUMN(A20)-1)*2,FALSE),""))</f>
        <v/>
      </c>
      <c r="FV23" s="45">
        <f>IF(IFERROR(VLOOKUP($A23,'VENDA 2024'!$1:$1048576,4 + (COLUMN(B20)-1)*2,FALSE),"")=0,"",IFERROR(VLOOKUP($A23,'VENDA 2024'!$1:$1048576,4 + (COLUMN(B20)-1)*2,FALSE),""))</f>
        <v/>
      </c>
      <c r="FW23" s="45">
        <f>IF(IFERROR(VLOOKUP($A23,'VENDA 2024'!$1:$1048576,4 + (COLUMN(C20)-1)*2,FALSE),"")=0,"",IFERROR(VLOOKUP($A23,'VENDA 2024'!$1:$1048576,4 + (COLUMN(C20)-1)*2,FALSE),""))</f>
        <v/>
      </c>
      <c r="FX23" s="45">
        <f>IF(IFERROR(VLOOKUP($A23,'VENDA 2024'!$1:$1048576,4 + (COLUMN(D20)-1)*2,FALSE),"")=0,"",IFERROR(VLOOKUP($A23,'VENDA 2024'!$1:$1048576,4 + (COLUMN(D20)-1)*2,FALSE),""))</f>
        <v/>
      </c>
      <c r="FY23" s="45">
        <f>IF(IFERROR(VLOOKUP($A23,'VENDA 2024'!$1:$1048576,4 + (COLUMN(E20)-1)*2,FALSE),"")=0,"",IFERROR(VLOOKUP($A23,'VENDA 2024'!$1:$1048576,4 + (COLUMN(E20)-1)*2,FALSE),""))</f>
        <v/>
      </c>
      <c r="FZ23" s="45">
        <f>IF(IFERROR(VLOOKUP($A23,'VENDA 2024'!$1:$1048576,4 + (COLUMN(F20)-1)*2,FALSE),"")=0,"",IFERROR(VLOOKUP($A23,'VENDA 2024'!$1:$1048576,4 + (COLUMN(F20)-1)*2,FALSE),""))</f>
        <v/>
      </c>
      <c r="GA23" s="45">
        <f>IF(IFERROR(VLOOKUP($A23,'VENDA 2024'!$1:$1048576,4 + (COLUMN(G20)-1)*2,FALSE),"")=0,"",IFERROR(VLOOKUP($A23,'VENDA 2024'!$1:$1048576,4 + (COLUMN(G20)-1)*2,FALSE),""))</f>
        <v/>
      </c>
      <c r="GB23" s="45">
        <f>IF(IFERROR(VLOOKUP($A23,'VENDA 2024'!$1:$1048576,4 + (COLUMN(H20)-1)*2,FALSE),"")=0,"",IFERROR(VLOOKUP($A23,'VENDA 2024'!$1:$1048576,4 + (COLUMN(H20)-1)*2,FALSE),""))</f>
        <v/>
      </c>
      <c r="GC23" s="45">
        <f>IF(IFERROR(VLOOKUP($A23,'VENDA 2024'!$1:$1048576,4 + (COLUMN(I20)-1)*2,FALSE),"")=0,"",IFERROR(VLOOKUP($A23,'VENDA 2024'!$1:$1048576,4 + (COLUMN(I20)-1)*2,FALSE),""))</f>
        <v/>
      </c>
      <c r="GD23" s="45">
        <f>IF(IFERROR(VLOOKUP($A23,'VENDA 2024'!$1:$1048576,4 + (COLUMN(J20)-1)*2,FALSE),"")=0,"",IFERROR(VLOOKUP($A23,'VENDA 2024'!$1:$1048576,4 + (COLUMN(J20)-1)*2,FALSE),""))</f>
        <v/>
      </c>
      <c r="GE23" s="45">
        <f>IF(IFERROR(VLOOKUP($A23,'VENDA 2024'!$1:$1048576,4 + (COLUMN(K20)-1)*2,FALSE),"")=0,"",IFERROR(VLOOKUP($A23,'VENDA 2024'!$1:$1048576,4 + (COLUMN(K20)-1)*2,FALSE),""))</f>
        <v/>
      </c>
      <c r="GF23" s="45">
        <f>IF(IFERROR(VLOOKUP($A23,'VENDA 2024'!$1:$1048576,4 + (COLUMN(L20)-1)*2,FALSE),"")=0,"",IFERROR(VLOOKUP($A23,'VENDA 2024'!$1:$1048576,4 + (COLUMN(L20)-1)*2,FALSE),""))</f>
        <v/>
      </c>
      <c r="GG23" s="12">
        <f>IF(COUNT(FU23:GF23)=0,"",SUM(FU23:GF23))</f>
        <v/>
      </c>
      <c r="GH23" s="45">
        <f>IF(IFERROR(VLOOKUP($A23,'venda-fornecedor-12-meses-7'!$1:$1048576,5 + (COLUMN(A20)-1)*2,FALSE),"")=0,"",IFERROR(VLOOKUP($A23,'venda-fornecedor-12-meses-7'!$1:$1048576,5 + (COLUMN(A20)-1)*2,FALSE),""))</f>
        <v/>
      </c>
      <c r="GI23" s="45">
        <f>IF(IFERROR(VLOOKUP($A23,'venda-fornecedor-12-meses-7'!$1:$1048576,5 + (COLUMN(B20)-1)*2,FALSE),"")=0,"",IFERROR(VLOOKUP($A23,'venda-fornecedor-12-meses-7'!$1:$1048576,5 + (COLUMN(B20)-1)*2,FALSE),""))</f>
        <v/>
      </c>
      <c r="GJ23" s="45">
        <f>IF(IFERROR(VLOOKUP($A23,'venda-fornecedor-12-meses-7'!$1:$1048576,5 + (COLUMN(C20)-1)*2,FALSE),"")=0,"",IFERROR(VLOOKUP($A23,'venda-fornecedor-12-meses-7'!$1:$1048576,5 + (COLUMN(C20)-1)*2,FALSE),""))</f>
        <v/>
      </c>
      <c r="GK23" s="45">
        <f>IF(IFERROR(VLOOKUP($A23,'venda-fornecedor-12-meses-7'!$1:$1048576,5 + (COLUMN(D20)-1)*2,FALSE),"")=0,"",IFERROR(VLOOKUP($A23,'venda-fornecedor-12-meses-7'!$1:$1048576,5 + (COLUMN(D20)-1)*2,FALSE),""))</f>
        <v/>
      </c>
      <c r="GL23" s="45">
        <f>IF(IFERROR(VLOOKUP($A23,'venda-fornecedor-12-meses-7'!$1:$1048576,5 + (COLUMN(E20)-1)*2,FALSE),"")=0,"",IFERROR(VLOOKUP($A23,'venda-fornecedor-12-meses-7'!$1:$1048576,5 + (COLUMN(E20)-1)*2,FALSE),""))</f>
        <v/>
      </c>
      <c r="GM23" s="45">
        <f>IF(IFERROR(VLOOKUP($A23,'venda-fornecedor-12-meses-7'!$1:$1048576,5 + (COLUMN(F20)-1)*2,FALSE),"")=0,"",IFERROR(VLOOKUP($A23,'venda-fornecedor-12-meses-7'!$1:$1048576,5 + (COLUMN(F20)-1)*2,FALSE),""))</f>
        <v/>
      </c>
      <c r="GN23" s="45">
        <f>IF(IFERROR(VLOOKUP($A23,'venda-fornecedor-12-meses-7'!$1:$1048576,5 + (COLUMN(G20)-1)*2,FALSE),"")=0,"",IFERROR(VLOOKUP($A23,'venda-fornecedor-12-meses-7'!$1:$1048576,5 + (COLUMN(G20)-1)*2,FALSE),""))</f>
        <v/>
      </c>
      <c r="GO23" s="45">
        <f>IF(IFERROR(VLOOKUP($A23,'venda-fornecedor-12-meses-7'!$1:$1048576,5 + (COLUMN(H20)-1)*2,FALSE),"")=0,"",IFERROR(VLOOKUP($A23,'venda-fornecedor-12-meses-7'!$1:$1048576,5 + (COLUMN(H20)-1)*2,FALSE),""))</f>
        <v/>
      </c>
      <c r="GP23" s="45">
        <f>IF(IFERROR(VLOOKUP($A23,'venda-fornecedor-12-meses-7'!$1:$1048576,5 + (COLUMN(I20)-1)*2,FALSE),"")=0,"",IFERROR(VLOOKUP($A23,'venda-fornecedor-12-meses-7'!$1:$1048576,5 + (COLUMN(I20)-1)*2,FALSE),""))</f>
        <v/>
      </c>
      <c r="GQ23" s="45">
        <f>IF(IFERROR(VLOOKUP($A23,'venda-fornecedor-12-meses-7'!$1:$1048576,5 + (COLUMN(J20)-1)*2,FALSE),"")=0,"",IFERROR(VLOOKUP($A23,'venda-fornecedor-12-meses-7'!$1:$1048576,5 + (COLUMN(J20)-1)*2,FALSE),""))</f>
        <v/>
      </c>
      <c r="GR23" s="45">
        <f>IF(IFERROR(VLOOKUP($A23,'venda-fornecedor-12-meses-7'!$1:$1048576,5 + (COLUMN(K20)-1)*2,FALSE),"")=0,"",IFERROR(VLOOKUP($A23,'venda-fornecedor-12-meses-7'!$1:$1048576,5 + (COLUMN(K20)-1)*2,FALSE),""))</f>
        <v/>
      </c>
      <c r="GS23" s="45">
        <f>IF(IFERROR(VLOOKUP($A23,'venda-fornecedor-12-meses-7'!$1:$1048576,5 + (COLUMN(L20)-1)*2,FALSE),"")=0,"",IFERROR(VLOOKUP($A23,'venda-fornecedor-12-meses-7'!$1:$1048576,5 + (COLUMN(L20)-1)*2,FALSE),""))</f>
        <v/>
      </c>
      <c r="GT23" s="12">
        <f>IF(COUNT(GH23:GS23)=0,"",SUM(GH23:GS23))</f>
        <v/>
      </c>
    </row>
    <row r="24">
      <c r="A24" s="85" t="n">
        <v>65</v>
      </c>
      <c r="B24" s="85">
        <f>VLOOKUP(A24,'FORNECEDORES X COMPRADOR'!$A:$D,4,0)</f>
        <v/>
      </c>
      <c r="C24" s="85">
        <f>VLOOKUP(A24,'FORNECEDORES X COMPRADOR'!$A:$E,5,0)</f>
        <v/>
      </c>
      <c r="D24" s="40">
        <f>IFERROR(AVERAGEIF('ANALISE PRODUTO'!F:F,A24,'ANALISE PRODUTO'!BE:BE),"")</f>
        <v/>
      </c>
      <c r="E24" s="40">
        <f>IFERROR(AVERAGEIF('ANALISE PRODUTO'!F:F,A24,'ANALISE PRODUTO'!BF:BF),"")</f>
        <v/>
      </c>
      <c r="F24" s="47">
        <f t="array" ref="F24">IFERROR(
  IF(
    SUMPRODUCT(
      IFERROR(--('ANALISE PRODUTO'!$F$3:$F$10000=A24),0) *
      IFERROR(--'ANALISE PRODUTO'!$AJ$3:$AJ$10000,0)
    )=0,
    "",
    SUMPRODUCT(
      IFERROR(--('ANALISE PRODUTO'!$F$3:$F$10000=A24),0) *
      IFERROR(--'ANALISE PRODUTO'!$AN$3:$AN$10000,0)
    ) /
    SUMPRODUCT(
      IFERROR(--('ANALISE PRODUTO'!$F$3:$F$10000=A24),0) *
      IFERROR(--'ANALISE PRODUTO'!$AJ$3:$AJ$10000,0)
    )
  ),
  ""
)</f>
        <v/>
      </c>
      <c r="G24" s="47">
        <f t="array" ref="G24">IFERROR(
  IF(
    SUMPRODUCT(
      IFERROR(--('ANALISE PRODUTO'!$F$3:$F$10000=A24),0) *
      IFERROR(--'ANALISE PRODUTO'!$AJ$3:$AJ$10000,0)
    )=0,
    "",
    SUMPRODUCT(
      IFERROR(--('ANALISE PRODUTO'!$F$3:$F$10000=A24),0) *
      IFERROR(--'ANALISE PRODUTO'!$AO$3:$AO$10000,0)
    ) /
    SUMPRODUCT(
      IFERROR(--('ANALISE PRODUTO'!$F$3:$F$10000=A24),0) *
      IFERROR(--'ANALISE PRODUTO'!$AJ$3:$AJ$10000,0)
    )
  ),
  ""
)</f>
        <v/>
      </c>
      <c r="H24" s="86" t="n">
        <v>60</v>
      </c>
      <c r="I24" s="86" t="n">
        <v>90</v>
      </c>
      <c r="J24" s="87">
        <f>SUMIF('ANALISE PRODUTO'!F:F, A24, 'ANALISE PRODUTO'!AP:AP)</f>
        <v/>
      </c>
      <c r="K24" s="88">
        <f>SUMIF('ANALISE PRODUTO'!F:F, A24, 'ANALISE PRODUTO'!AN:AN)</f>
        <v/>
      </c>
      <c r="L24" s="40">
        <f>SUMIF('ANALISE PRODUTO'!F:F, A24, 'ANALISE PRODUTO'!BB:BB)</f>
        <v/>
      </c>
      <c r="M24" s="40">
        <f>SUMIF('ANALISE PRODUTO'!F:F, A24, 'ANALISE PRODUTO'!BC:BC)</f>
        <v/>
      </c>
      <c r="N24" s="40">
        <f>SUMIF('ANALISE PRODUTO'!F:F, A24, 'ANALISE PRODUTO'!BD:BD)</f>
        <v/>
      </c>
      <c r="O24" s="40">
        <f>SUMIF('ANALISE PRODUTO'!F:F, A24, 'ANALISE PRODUTO'!BA:BA)</f>
        <v/>
      </c>
      <c r="P24" s="40">
        <f>IF(J24=0, 0, IF(O24/J24=0, 0, O24/J24))</f>
        <v/>
      </c>
      <c r="Q24" s="40">
        <f>IF(J24=0, 0, IF(L24/J24=0, 0, L24/J24))</f>
        <v/>
      </c>
      <c r="R24" s="89">
        <f>SUMIF('ANALISE PRODUTO'!F:F, A24, 'ANALISE PRODUTO'!BJ:BJ)</f>
        <v/>
      </c>
      <c r="S24" s="89">
        <f>SUMIF('ANALISE PRODUTO'!F:F, A24, 'ANALISE PRODUTO'!BK:BK)</f>
        <v/>
      </c>
      <c r="T24" s="89">
        <f>SUMIF('ANALISE PRODUTO'!F:F, A24, 'ANALISE PRODUTO'!BL:BL)</f>
        <v/>
      </c>
      <c r="U24" s="89">
        <f>SUMIFS('ANALISE PRODUTO'!BI:BI, 'ANALISE PRODUTO'!F:F, A24)</f>
        <v/>
      </c>
      <c r="V24" s="89">
        <f>IF(C24="DESCONTINUADO", 0, IF(J24=0, 0, IF(U24/J24=0, 0, U24/J24)))</f>
        <v/>
      </c>
      <c r="W24" s="89">
        <f>IF(OR(C24="DESCONTINUADO", J24=0), 0, IFERROR((S24+T24)/J24, 0))</f>
        <v/>
      </c>
      <c r="X24" s="59">
        <f>COUNTIF('ANALISE PRODUTO'!F:F, A24)</f>
        <v/>
      </c>
      <c r="Y24" s="60">
        <f>COUNTIFS('ANALISE PRODUTO'!F:F, A24, 'ANALISE PRODUTO'!S:S, "S")</f>
        <v/>
      </c>
      <c r="Z24" s="61">
        <f>X24-Y24</f>
        <v/>
      </c>
      <c r="AA24" s="88">
        <f>IFERROR(IF(COUNTIF('contas-pagas-fornecedor-7'!$C:$C,B24)&gt;1,
   AVERAGEIF('contas-pagas-fornecedor-7'!$C:$C,B24,'contas-pagas-fornecedor-7'!$I:$I),
   VLOOKUP(B24,'contas-pagas-fornecedor-7'!$C:$Q,7,FALSE)), "")</f>
        <v/>
      </c>
      <c r="AB24" s="88">
        <f t="array" ref="AB24">IFERROR(
  INDEX('fornecedor-venda-por-filial-ger'!J:J,
    MATCH(1,
      ('fornecedor-venda-por-filial-ger'!A:A=A24) *
      ('fornecedor-venda-por-filial-ger'!B:B=$B$1),
    0)
  ),
"")</f>
        <v/>
      </c>
      <c r="AC24" s="90">
        <f t="array" ref="AC24">IFERROR(
  INDEX('fornecedor-venda-por-filial-ger'!O:O,
    MATCH(1,
      ('fornecedor-venda-por-filial-ger'!A:A=A24) *
      ('fornecedor-venda-por-filial-ger'!B:B=$B$1),
    0)
  ),
"")</f>
        <v/>
      </c>
      <c r="AD24" s="90">
        <f>IFERROR(VLOOKUP(A24,'venda-fornecedor-12-meses-7'!A:AC,3,0),"")</f>
        <v/>
      </c>
      <c r="AE24" s="87">
        <f t="array" ref="AE24">IFERROR(
  INDEX('fornecedor-venda-por-filial-ger'!N:N,
    MATCH(1,
      ('fornecedor-venda-por-filial-ger'!A:A=A24) *
      ('fornecedor-venda-por-filial-ger'!B:B=$B$1),
    0)
  ),
"")</f>
        <v/>
      </c>
      <c r="AF24" s="87">
        <f>IF(J24&lt;=0,"100,00%",IFERROR(AD24/AE24,1))</f>
        <v/>
      </c>
      <c r="AG24" s="64">
        <f t="array" ref="AG24">IFERROR(
  INDEX('fornecedor-venda-por-filial-ger'!L:L,
    MATCH(1,
      ('fornecedor-venda-por-filial-ger'!A:A=A24)*
      ('fornecedor-venda-por-filial-ger'!B:B=$B$1),
    0)
  )/100,
"")</f>
        <v/>
      </c>
      <c r="AH24" s="64">
        <f t="array" ref="AH24">IFERROR(
  INDEX('fornecedor-venda-por-filial-ger'!S:S,
    MATCH(1,
      ('fornecedor-venda-por-filial-ger'!A:A=A24) *
      ('fornecedor-venda-por-filial-ger'!B:B=$B$1),
    0)
  )/100,
"")</f>
        <v/>
      </c>
      <c r="AI24" s="64">
        <f>IFERROR(IF(OR(AH24="",AG24=""),"",IF(J24=0,0,AH24-AG24)),"")</f>
        <v/>
      </c>
      <c r="AJ24" s="91">
        <f t="array" ref="AJ24">IF(MAX(IF('ANALISE PRODUTO'!F:F=A24,'ANALISE PRODUTO'!AD:AD))=0,"SEM ENTRADA",MAX(IF('ANALISE PRODUTO'!F:F=A24,'ANALISE PRODUTO'!AD:AD)))</f>
        <v/>
      </c>
      <c r="AK24" s="39" t="n"/>
      <c r="AL24" s="92">
        <f>IF(IFERROR(VLOOKUP($A24,'VENDA 2023'!$1:$1048576,3 + (COLUMN(A21)-1)*2,FALSE),"")=0,"",IFERROR(VLOOKUP($A24,'VENDA 2023'!$1:$1048576,3 + (COLUMN(A21)-1)*2,FALSE),""))</f>
        <v/>
      </c>
      <c r="AM24" s="92">
        <f>IF(IFERROR(VLOOKUP($A24,'VENDA 2023'!$1:$1048576,3 + (COLUMN(B21)-1)*2,FALSE),"")=0,"",IFERROR(VLOOKUP($A24,'VENDA 2023'!$1:$1048576,3 + (COLUMN(B21)-1)*2,FALSE),""))</f>
        <v/>
      </c>
      <c r="AN24" s="92">
        <f>IF(IFERROR(VLOOKUP($A24,'VENDA 2023'!$1:$1048576,3 + (COLUMN(C21)-1)*2,FALSE),"")=0,"",IFERROR(VLOOKUP($A24,'VENDA 2023'!$1:$1048576,3 + (COLUMN(C21)-1)*2,FALSE),""))</f>
        <v/>
      </c>
      <c r="AO24" s="92">
        <f>IF(IFERROR(VLOOKUP($A24,'VENDA 2023'!$1:$1048576,3 + (COLUMN(D21)-1)*2,FALSE),"")=0,"",IFERROR(VLOOKUP($A24,'VENDA 2023'!$1:$1048576,3 + (COLUMN(D21)-1)*2,FALSE),""))</f>
        <v/>
      </c>
      <c r="AP24" s="92">
        <f>IF(IFERROR(VLOOKUP($A24,'VENDA 2023'!$1:$1048576,3 + (COLUMN(E21)-1)*2,FALSE),"")=0,"",IFERROR(VLOOKUP($A24,'VENDA 2023'!$1:$1048576,3 + (COLUMN(E21)-1)*2,FALSE),""))</f>
        <v/>
      </c>
      <c r="AQ24" s="92">
        <f>IF(IFERROR(VLOOKUP($A24,'VENDA 2023'!$1:$1048576,3 + (COLUMN(F21)-1)*2,FALSE),"")=0,"",IFERROR(VLOOKUP($A24,'VENDA 2023'!$1:$1048576,3 + (COLUMN(F21)-1)*2,FALSE),""))</f>
        <v/>
      </c>
      <c r="AR24" s="92">
        <f>IF(IFERROR(VLOOKUP($A24,'VENDA 2023'!$1:$1048576,3 + (COLUMN(G21)-1)*2,FALSE),"")=0,"",IFERROR(VLOOKUP($A24,'VENDA 2023'!$1:$1048576,3 + (COLUMN(G21)-1)*2,FALSE),""))</f>
        <v/>
      </c>
      <c r="AS24" s="92">
        <f>IF(IFERROR(VLOOKUP($A24,'VENDA 2023'!$1:$1048576,3 + (COLUMN(H21)-1)*2,FALSE),"")=0,"",IFERROR(VLOOKUP($A24,'VENDA 2023'!$1:$1048576,3 + (COLUMN(H21)-1)*2,FALSE),""))</f>
        <v/>
      </c>
      <c r="AT24" s="92">
        <f>IF(IFERROR(VLOOKUP($A24,'VENDA 2023'!$1:$1048576,3 + (COLUMN(I21)-1)*2,FALSE),"")=0,"",IFERROR(VLOOKUP($A24,'VENDA 2023'!$1:$1048576,3 + (COLUMN(I21)-1)*2,FALSE),""))</f>
        <v/>
      </c>
      <c r="AU24" s="92">
        <f>IF(IFERROR(VLOOKUP($A24,'VENDA 2023'!$1:$1048576,3 + (COLUMN(J21)-1)*2,FALSE),"")=0,"",IFERROR(VLOOKUP($A24,'VENDA 2023'!$1:$1048576,3 + (COLUMN(J21)-1)*2,FALSE),""))</f>
        <v/>
      </c>
      <c r="AV24" s="92">
        <f>IF(IFERROR(VLOOKUP($A24,'VENDA 2023'!$1:$1048576,3 + (COLUMN(K21)-1)*2,FALSE),"")=0,"",IFERROR(VLOOKUP($A24,'VENDA 2023'!$1:$1048576,3 + (COLUMN(K21)-1)*2,FALSE),""))</f>
        <v/>
      </c>
      <c r="AW24" s="92">
        <f>IF(IFERROR(VLOOKUP($A24,'VENDA 2023'!$1:$1048576,3 + (COLUMN(L21)-1)*2,FALSE),"")=0,"",IFERROR(VLOOKUP($A24,'VENDA 2023'!$1:$1048576,3 + (COLUMN(L21)-1)*2,FALSE),""))</f>
        <v/>
      </c>
      <c r="AX24" s="93">
        <f>IF(COUNT(AL24:AW24)=0,"",SUM(AL24:AW24))</f>
        <v/>
      </c>
      <c r="AY24" s="92">
        <f>IF(IFERROR(VLOOKUP($A24,'VENDA 2024'!$1:$1048576,3 + (COLUMN(A21)-1)*2,FALSE),"")=0,"",IFERROR(VLOOKUP($A24,'VENDA 2024'!$1:$1048576,3 + (COLUMN(A21)-1)*2,FALSE),""))</f>
        <v/>
      </c>
      <c r="AZ24" s="92">
        <f>IF(IFERROR(VLOOKUP($A24,'VENDA 2024'!$1:$1048576,3 + (COLUMN(B21)-1)*2,FALSE),"")=0,"",IFERROR(VLOOKUP($A24,'VENDA 2024'!$1:$1048576,3 + (COLUMN(B21)-1)*2,FALSE),""))</f>
        <v/>
      </c>
      <c r="BA24" s="92">
        <f>IF(IFERROR(VLOOKUP($A24,'VENDA 2024'!$1:$1048576,3 + (COLUMN(C21)-1)*2,FALSE),"")=0,"",IFERROR(VLOOKUP($A24,'VENDA 2024'!$1:$1048576,3 + (COLUMN(C21)-1)*2,FALSE),""))</f>
        <v/>
      </c>
      <c r="BB24" s="92">
        <f>IF(IFERROR(VLOOKUP($A24,'VENDA 2024'!$1:$1048576,3 + (COLUMN(D21)-1)*2,FALSE),"")=0,"",IFERROR(VLOOKUP($A24,'VENDA 2024'!$1:$1048576,3 + (COLUMN(D21)-1)*2,FALSE),""))</f>
        <v/>
      </c>
      <c r="BC24" s="92">
        <f>IF(IFERROR(VLOOKUP($A24,'VENDA 2024'!$1:$1048576,3 + (COLUMN(E21)-1)*2,FALSE),"")=0,"",IFERROR(VLOOKUP($A24,'VENDA 2024'!$1:$1048576,3 + (COLUMN(E21)-1)*2,FALSE),""))</f>
        <v/>
      </c>
      <c r="BD24" s="92">
        <f>IF(IFERROR(VLOOKUP($A24,'VENDA 2024'!$1:$1048576,3 + (COLUMN(F21)-1)*2,FALSE),"")=0,"",IFERROR(VLOOKUP($A24,'VENDA 2024'!$1:$1048576,3 + (COLUMN(F21)-1)*2,FALSE),""))</f>
        <v/>
      </c>
      <c r="BE24" s="92">
        <f>IF(IFERROR(VLOOKUP($A24,'VENDA 2024'!$1:$1048576,3 + (COLUMN(G21)-1)*2,FALSE),"")=0,"",IFERROR(VLOOKUP($A24,'VENDA 2024'!$1:$1048576,3 + (COLUMN(G21)-1)*2,FALSE),""))</f>
        <v/>
      </c>
      <c r="BF24" s="92">
        <f>IF(IFERROR(VLOOKUP($A24,'VENDA 2024'!$1:$1048576,3 + (COLUMN(H21)-1)*2,FALSE),"")=0,"",IFERROR(VLOOKUP($A24,'VENDA 2024'!$1:$1048576,3 + (COLUMN(H21)-1)*2,FALSE),""))</f>
        <v/>
      </c>
      <c r="BG24" s="92">
        <f>IF(IFERROR(VLOOKUP($A24,'VENDA 2024'!$1:$1048576,3 + (COLUMN(I21)-1)*2,FALSE),"")=0,"",IFERROR(VLOOKUP($A24,'VENDA 2024'!$1:$1048576,3 + (COLUMN(I21)-1)*2,FALSE),""))</f>
        <v/>
      </c>
      <c r="BH24" s="92">
        <f>IF(IFERROR(VLOOKUP($A24,'VENDA 2024'!$1:$1048576,3 + (COLUMN(J21)-1)*2,FALSE),"")=0,"",IFERROR(VLOOKUP($A24,'VENDA 2024'!$1:$1048576,3 + (COLUMN(J21)-1)*2,FALSE),""))</f>
        <v/>
      </c>
      <c r="BI24" s="92">
        <f>IF(IFERROR(VLOOKUP($A24,'VENDA 2024'!$1:$1048576,3 + (COLUMN(K21)-1)*2,FALSE),"")=0,"",IFERROR(VLOOKUP($A24,'VENDA 2024'!$1:$1048576,3 + (COLUMN(K21)-1)*2,FALSE),""))</f>
        <v/>
      </c>
      <c r="BJ24" s="92">
        <f>IF(IFERROR(VLOOKUP($A24,'VENDA 2024'!$1:$1048576,3 + (COLUMN(L21)-1)*2,FALSE),"")=0,"",IFERROR(VLOOKUP($A24,'VENDA 2024'!$1:$1048576,3 + (COLUMN(L21)-1)*2,FALSE),""))</f>
        <v/>
      </c>
      <c r="BK24" s="93">
        <f>IF(COUNT(AY24:BJ24)=0,"",SUM(AY24:BJ24))</f>
        <v/>
      </c>
      <c r="BL24" s="92">
        <f>IF(IFERROR(VLOOKUP($A24,'VENDA 2025'!$1:$1048576,3 + (COLUMN(A21)-1)*2,FALSE),"")=0,"",IFERROR(VLOOKUP($A24,'VENDA 2025'!$1:$1048576,3 + (COLUMN(A21)-1)*2,FALSE),""))</f>
        <v/>
      </c>
      <c r="BM24" s="92">
        <f>IF(IFERROR(VLOOKUP($A24,'VENDA 2025'!$1:$1048576,3 + (COLUMN(B21)-1)*2,FALSE),"")=0,"",IFERROR(VLOOKUP($A24,'VENDA 2025'!$1:$1048576,3 + (COLUMN(B21)-1)*2,FALSE),""))</f>
        <v/>
      </c>
      <c r="BN24" s="92">
        <f>IF(IFERROR(VLOOKUP($A24,'VENDA 2025'!$1:$1048576,3 + (COLUMN(C21)-1)*2,FALSE),"")=0,"",IFERROR(VLOOKUP($A24,'VENDA 2025'!$1:$1048576,3 + (COLUMN(C21)-1)*2,FALSE),""))</f>
        <v/>
      </c>
      <c r="BO24" s="92">
        <f>IF(IFERROR(VLOOKUP($A24,'VENDA 2025'!$1:$1048576,3 + (COLUMN(D21)-1)*2,FALSE),"")=0,"",IFERROR(VLOOKUP($A24,'VENDA 2025'!$1:$1048576,3 + (COLUMN(D21)-1)*2,FALSE),""))</f>
        <v/>
      </c>
      <c r="BP24" s="92">
        <f>IF(IFERROR(VLOOKUP($A24,'VENDA 2025'!$1:$1048576,3 + (COLUMN(E21)-1)*2,FALSE),"")=0,"",IFERROR(VLOOKUP($A24,'VENDA 2025'!$1:$1048576,3 + (COLUMN(E21)-1)*2,FALSE),""))</f>
        <v/>
      </c>
      <c r="BQ24" s="92">
        <f>IF(IFERROR(VLOOKUP($A24,'VENDA 2025'!$1:$1048576,3 + (COLUMN(F21)-1)*2,FALSE),"")=0,"",IFERROR(VLOOKUP($A24,'VENDA 2025'!$1:$1048576,3 + (COLUMN(F21)-1)*2,FALSE),""))</f>
        <v/>
      </c>
      <c r="BR24" s="92">
        <f>IF(IFERROR(VLOOKUP($A24,'VENDA 2025'!$1:$1048576,3 + (COLUMN(G21)-1)*2,FALSE),"")=0,"",IFERROR(VLOOKUP($A24,'VENDA 2025'!$1:$1048576,3 + (COLUMN(G21)-1)*2,FALSE),""))</f>
        <v/>
      </c>
      <c r="BS24" s="92">
        <f>IF(IFERROR(VLOOKUP($A24,'VENDA 2025'!$1:$1048576,3 + (COLUMN(H21)-1)*2,FALSE),"")=0,"",IFERROR(VLOOKUP($A24,'VENDA 2025'!$1:$1048576,3 + (COLUMN(H21)-1)*2,FALSE),""))</f>
        <v/>
      </c>
      <c r="BT24" s="92">
        <f>IF(IFERROR(VLOOKUP($A24,'VENDA 2025'!$1:$1048576,3 + (COLUMN(I21)-1)*2,FALSE),"")=0,"",IFERROR(VLOOKUP($A24,'VENDA 2025'!$1:$1048576,3 + (COLUMN(I21)-1)*2,FALSE),""))</f>
        <v/>
      </c>
      <c r="BU24" s="92">
        <f>IF(IFERROR(VLOOKUP($A24,'VENDA 2025'!$1:$1048576,3 + (COLUMN(J21)-1)*2,FALSE),"")=0,"",IFERROR(VLOOKUP($A24,'VENDA 2025'!$1:$1048576,3 + (COLUMN(J21)-1)*2,FALSE),""))</f>
        <v/>
      </c>
      <c r="BV24" s="92">
        <f>IF(IFERROR(VLOOKUP($A24,'VENDA 2025'!$1:$1048576,3 + (COLUMN(K21)-1)*2,FALSE),"")=0,"",IFERROR(VLOOKUP($A24,'VENDA 2025'!$1:$1048576,3 + (COLUMN(K21)-1)*2,FALSE),""))</f>
        <v/>
      </c>
      <c r="BW24" s="92">
        <f>IF(IFERROR(VLOOKUP($A24,'VENDA 2025'!$1:$1048576,3 + (COLUMN(L21)-1)*2,FALSE),"")=0,"",IFERROR(VLOOKUP($A24,'VENDA 2025'!$1:$1048576,3 + (COLUMN(L21)-1)*2,FALSE),""))</f>
        <v/>
      </c>
      <c r="BX24" s="93">
        <f>IF(COUNT(BL24:BW24)=0,"",SUM(BL24:BW24))</f>
        <v/>
      </c>
      <c r="BY24" s="92">
        <f>IF(IFERROR(VLOOKUP($A24,'venda-fornecedor-12-meses-7'!$1:$1048576,4 + (COLUMN(A21)-1)*2,FALSE),"")=0,"",IFERROR(VLOOKUP($A24,'venda-fornecedor-12-meses-7'!$1:$1048576,4 + (COLUMN(A21)-1)*2,FALSE),""))</f>
        <v/>
      </c>
      <c r="BZ24" s="92">
        <f>IF(IFERROR(VLOOKUP($A24,'venda-fornecedor-12-meses-7'!$1:$1048576,4 + (COLUMN(B21)-1)*2,FALSE),"")=0,"",IFERROR(VLOOKUP($A24,'venda-fornecedor-12-meses-7'!$1:$1048576,4 + (COLUMN(B21)-1)*2,FALSE),""))</f>
        <v/>
      </c>
      <c r="CA24" s="92">
        <f>IF(IFERROR(VLOOKUP($A24,'venda-fornecedor-12-meses-7'!$1:$1048576,4 + (COLUMN(C21)-1)*2,FALSE),"")=0,"",IFERROR(VLOOKUP($A24,'venda-fornecedor-12-meses-7'!$1:$1048576,4 + (COLUMN(C21)-1)*2,FALSE),""))</f>
        <v/>
      </c>
      <c r="CB24" s="92">
        <f>IF(IFERROR(VLOOKUP($A24,'venda-fornecedor-12-meses-7'!$1:$1048576,4 + (COLUMN(D21)-1)*2,FALSE),"")=0,"",IFERROR(VLOOKUP($A24,'venda-fornecedor-12-meses-7'!$1:$1048576,4 + (COLUMN(D21)-1)*2,FALSE),""))</f>
        <v/>
      </c>
      <c r="CC24" s="92">
        <f>IF(IFERROR(VLOOKUP($A24,'venda-fornecedor-12-meses-7'!$1:$1048576,4 + (COLUMN(E21)-1)*2,FALSE),"")=0,"",IFERROR(VLOOKUP($A24,'venda-fornecedor-12-meses-7'!$1:$1048576,4 + (COLUMN(E21)-1)*2,FALSE),""))</f>
        <v/>
      </c>
      <c r="CD24" s="92">
        <f>IF(IFERROR(VLOOKUP($A24,'venda-fornecedor-12-meses-7'!$1:$1048576,4 + (COLUMN(F21)-1)*2,FALSE),"")=0,"",IFERROR(VLOOKUP($A24,'venda-fornecedor-12-meses-7'!$1:$1048576,4 + (COLUMN(F21)-1)*2,FALSE),""))</f>
        <v/>
      </c>
      <c r="CE24" s="92">
        <f>IF(IFERROR(VLOOKUP($A24,'venda-fornecedor-12-meses-7'!$1:$1048576,4 + (COLUMN(G21)-1)*2,FALSE),"")=0,"",IFERROR(VLOOKUP($A24,'venda-fornecedor-12-meses-7'!$1:$1048576,4 + (COLUMN(G21)-1)*2,FALSE),""))</f>
        <v/>
      </c>
      <c r="CF24" s="92">
        <f>IF(IFERROR(VLOOKUP($A24,'venda-fornecedor-12-meses-7'!$1:$1048576,4 + (COLUMN(H21)-1)*2,FALSE),"")=0,"",IFERROR(VLOOKUP($A24,'venda-fornecedor-12-meses-7'!$1:$1048576,4 + (COLUMN(H21)-1)*2,FALSE),""))</f>
        <v/>
      </c>
      <c r="CG24" s="92">
        <f>IF(IFERROR(VLOOKUP($A24,'venda-fornecedor-12-meses-7'!$1:$1048576,4 + (COLUMN(I21)-1)*2,FALSE),"")=0,"",IFERROR(VLOOKUP($A24,'venda-fornecedor-12-meses-7'!$1:$1048576,4 + (COLUMN(I21)-1)*2,FALSE),""))</f>
        <v/>
      </c>
      <c r="CH24" s="92">
        <f>IF(IFERROR(VLOOKUP($A24,'venda-fornecedor-12-meses-7'!$1:$1048576,4 + (COLUMN(J21)-1)*2,FALSE),"")=0,"",IFERROR(VLOOKUP($A24,'venda-fornecedor-12-meses-7'!$1:$1048576,4 + (COLUMN(J21)-1)*2,FALSE),""))</f>
        <v/>
      </c>
      <c r="CI24" s="92">
        <f>IF(IFERROR(VLOOKUP($A24,'venda-fornecedor-12-meses-7'!$1:$1048576,4 + (COLUMN(K21)-1)*2,FALSE),"")=0,"",IFERROR(VLOOKUP($A24,'venda-fornecedor-12-meses-7'!$1:$1048576,4 + (COLUMN(K21)-1)*2,FALSE),""))</f>
        <v/>
      </c>
      <c r="CJ24" s="92">
        <f>IF(IFERROR(VLOOKUP($A24,'venda-fornecedor-12-meses-7'!$1:$1048576,4 + (COLUMN(L21)-1)*2,FALSE),"")=0,"",IFERROR(VLOOKUP($A24,'venda-fornecedor-12-meses-7'!$1:$1048576,4 + (COLUMN(L21)-1)*2,FALSE),""))</f>
        <v/>
      </c>
      <c r="CK24" s="93">
        <f>IF(COUNT(BY24:CJ24)=0,"",SUM(BY24:CJ24))</f>
        <v/>
      </c>
      <c r="CL24" s="93">
        <f>IF(COUNT(BY24:CJ24)=0,"",AVERAGE(BY24:CJ24))</f>
        <v/>
      </c>
      <c r="CM24" s="1" t="n"/>
      <c r="CN24" s="94">
        <f>IF(IFERROR(VLOOKUP($A24,'ENTRADA 2023'!$1:$1048576,3 + (COLUMN(A21)-1)*1,FALSE),"")=0,"",IFERROR(VLOOKUP($A24,'ENTRADA 2023'!$1:$1048576,3 + (COLUMN(A21)-1)*1,FALSE),""))</f>
        <v/>
      </c>
      <c r="CO24" s="94">
        <f>IF(IFERROR(VLOOKUP($A24,'ENTRADA 2023'!$1:$1048576,3 + (COLUMN(B21)-1)*1,FALSE),"")=0,"",IFERROR(VLOOKUP($A24,'ENTRADA 2023'!$1:$1048576,3 + (COLUMN(B21)-1)*1,FALSE),""))</f>
        <v/>
      </c>
      <c r="CP24" s="94">
        <f>IF(IFERROR(VLOOKUP($A24,'ENTRADA 2023'!$1:$1048576,3 + (COLUMN(C21)-1)*1,FALSE),"")=0,"",IFERROR(VLOOKUP($A24,'ENTRADA 2023'!$1:$1048576,3 + (COLUMN(C21)-1)*1,FALSE),""))</f>
        <v/>
      </c>
      <c r="CQ24" s="94">
        <f>IF(IFERROR(VLOOKUP($A24,'ENTRADA 2023'!$1:$1048576,3 + (COLUMN(D21)-1)*1,FALSE),"")=0,"",IFERROR(VLOOKUP($A24,'ENTRADA 2023'!$1:$1048576,3 + (COLUMN(D21)-1)*1,FALSE),""))</f>
        <v/>
      </c>
      <c r="CR24" s="94">
        <f>IF(IFERROR(VLOOKUP($A24,'ENTRADA 2023'!$1:$1048576,3 + (COLUMN(E21)-1)*1,FALSE),"")=0,"",IFERROR(VLOOKUP($A24,'ENTRADA 2023'!$1:$1048576,3 + (COLUMN(E21)-1)*1,FALSE),""))</f>
        <v/>
      </c>
      <c r="CS24" s="94">
        <f>IF(IFERROR(VLOOKUP($A24,'ENTRADA 2023'!$1:$1048576,3 + (COLUMN(F21)-1)*1,FALSE),"")=0,"",IFERROR(VLOOKUP($A24,'ENTRADA 2023'!$1:$1048576,3 + (COLUMN(F21)-1)*1,FALSE),""))</f>
        <v/>
      </c>
      <c r="CT24" s="94">
        <f>IF(IFERROR(VLOOKUP($A24,'ENTRADA 2023'!$1:$1048576,3 + (COLUMN(G21)-1)*1,FALSE),"")=0,"",IFERROR(VLOOKUP($A24,'ENTRADA 2023'!$1:$1048576,3 + (COLUMN(G21)-1)*1,FALSE),""))</f>
        <v/>
      </c>
      <c r="CU24" s="94">
        <f>IF(IFERROR(VLOOKUP($A24,'ENTRADA 2023'!$1:$1048576,3 + (COLUMN(H21)-1)*1,FALSE),"")=0,"",IFERROR(VLOOKUP($A24,'ENTRADA 2023'!$1:$1048576,3 + (COLUMN(H21)-1)*1,FALSE),""))</f>
        <v/>
      </c>
      <c r="CV24" s="94">
        <f>IF(IFERROR(VLOOKUP($A24,'ENTRADA 2023'!$1:$1048576,3 + (COLUMN(I21)-1)*1,FALSE),"")=0,"",IFERROR(VLOOKUP($A24,'ENTRADA 2023'!$1:$1048576,3 + (COLUMN(I21)-1)*1,FALSE),""))</f>
        <v/>
      </c>
      <c r="CW24" s="94">
        <f>IF(IFERROR(VLOOKUP($A24,'ENTRADA 2023'!$1:$1048576,3 + (COLUMN(J21)-1)*1,FALSE),"")=0,"",IFERROR(VLOOKUP($A24,'ENTRADA 2023'!$1:$1048576,3 + (COLUMN(J21)-1)*1,FALSE),""))</f>
        <v/>
      </c>
      <c r="CX24" s="94">
        <f>IF(IFERROR(VLOOKUP($A24,'ENTRADA 2023'!$1:$1048576,3 + (COLUMN(K21)-1)*1,FALSE),"")=0,"",IFERROR(VLOOKUP($A24,'ENTRADA 2023'!$1:$1048576,3 + (COLUMN(K21)-1)*1,FALSE),""))</f>
        <v/>
      </c>
      <c r="CY24" s="94">
        <f>IF(IFERROR(VLOOKUP($A24,'ENTRADA 2023'!$1:$1048576,3 + (COLUMN(L21)-1)*1,FALSE),"")=0,"",IFERROR(VLOOKUP($A24,'ENTRADA 2023'!$1:$1048576,3 + (COLUMN(L21)-1)*1,FALSE),""))</f>
        <v/>
      </c>
      <c r="CZ24" s="95">
        <f>IF(COUNT(CN24:CY24)=0,"",SUM(CN24:CY24))</f>
        <v/>
      </c>
      <c r="DA24" s="94">
        <f>IF(IFERROR(VLOOKUP($A24,'ENTRADA 2024'!$1:$1048576,3 + (COLUMN(A21)-1)*1,FALSE),"")=0,"",IFERROR(VLOOKUP($A24,'ENTRADA 2024'!$1:$1048576,3 + (COLUMN(A21)-1)*1,FALSE),""))</f>
        <v/>
      </c>
      <c r="DB24" s="94">
        <f>IF(IFERROR(VLOOKUP($A24,'ENTRADA 2024'!$1:$1048576,3 + (COLUMN(B21)-1)*1,FALSE),"")=0,"",IFERROR(VLOOKUP($A24,'ENTRADA 2024'!$1:$1048576,3 + (COLUMN(B21)-1)*1,FALSE),""))</f>
        <v/>
      </c>
      <c r="DC24" s="94">
        <f>IF(IFERROR(VLOOKUP($A24,'ENTRADA 2024'!$1:$1048576,3 + (COLUMN(C21)-1)*1,FALSE),"")=0,"",IFERROR(VLOOKUP($A24,'ENTRADA 2024'!$1:$1048576,3 + (COLUMN(C21)-1)*1,FALSE),""))</f>
        <v/>
      </c>
      <c r="DD24" s="94">
        <f>IF(IFERROR(VLOOKUP($A24,'ENTRADA 2024'!$1:$1048576,3 + (COLUMN(D21)-1)*1,FALSE),"")=0,"",IFERROR(VLOOKUP($A24,'ENTRADA 2024'!$1:$1048576,3 + (COLUMN(D21)-1)*1,FALSE),""))</f>
        <v/>
      </c>
      <c r="DE24" s="94">
        <f>IF(IFERROR(VLOOKUP($A24,'ENTRADA 2024'!$1:$1048576,3 + (COLUMN(E21)-1)*1,FALSE),"")=0,"",IFERROR(VLOOKUP($A24,'ENTRADA 2024'!$1:$1048576,3 + (COLUMN(E21)-1)*1,FALSE),""))</f>
        <v/>
      </c>
      <c r="DF24" s="94">
        <f>IF(IFERROR(VLOOKUP($A24,'ENTRADA 2024'!$1:$1048576,3 + (COLUMN(F21)-1)*1,FALSE),"")=0,"",IFERROR(VLOOKUP($A24,'ENTRADA 2024'!$1:$1048576,3 + (COLUMN(F21)-1)*1,FALSE),""))</f>
        <v/>
      </c>
      <c r="DG24" s="94">
        <f>IF(IFERROR(VLOOKUP($A24,'ENTRADA 2024'!$1:$1048576,3 + (COLUMN(G21)-1)*1,FALSE),"")=0,"",IFERROR(VLOOKUP($A24,'ENTRADA 2024'!$1:$1048576,3 + (COLUMN(G21)-1)*1,FALSE),""))</f>
        <v/>
      </c>
      <c r="DH24" s="94">
        <f>IF(IFERROR(VLOOKUP($A24,'ENTRADA 2024'!$1:$1048576,3 + (COLUMN(H21)-1)*1,FALSE),"")=0,"",IFERROR(VLOOKUP($A24,'ENTRADA 2024'!$1:$1048576,3 + (COLUMN(H21)-1)*1,FALSE),""))</f>
        <v/>
      </c>
      <c r="DI24" s="94">
        <f>IF(IFERROR(VLOOKUP($A24,'ENTRADA 2024'!$1:$1048576,3 + (COLUMN(I21)-1)*1,FALSE),"")=0,"",IFERROR(VLOOKUP($A24,'ENTRADA 2024'!$1:$1048576,3 + (COLUMN(I21)-1)*1,FALSE),""))</f>
        <v/>
      </c>
      <c r="DJ24" s="94">
        <f>IF(IFERROR(VLOOKUP($A24,'ENTRADA 2024'!$1:$1048576,3 + (COLUMN(J21)-1)*1,FALSE),"")=0,"",IFERROR(VLOOKUP($A24,'ENTRADA 2024'!$1:$1048576,3 + (COLUMN(J21)-1)*1,FALSE),""))</f>
        <v/>
      </c>
      <c r="DK24" s="94">
        <f>IF(IFERROR(VLOOKUP($A24,'ENTRADA 2024'!$1:$1048576,3 + (COLUMN(K21)-1)*1,FALSE),"")=0,"",IFERROR(VLOOKUP($A24,'ENTRADA 2024'!$1:$1048576,3 + (COLUMN(K21)-1)*1,FALSE),""))</f>
        <v/>
      </c>
      <c r="DL24" s="94">
        <f>IF(IFERROR(VLOOKUP($A24,'ENTRADA 2024'!$1:$1048576,3 + (COLUMN(L21)-1)*1,FALSE),"")=0,"",IFERROR(VLOOKUP($A24,'ENTRADA 2024'!$1:$1048576,3 + (COLUMN(L21)-1)*1,FALSE),""))</f>
        <v/>
      </c>
      <c r="DM24" s="95">
        <f>IF(COUNT(DA24:DL24)=0,"",SUM(DA24:DL24))</f>
        <v/>
      </c>
      <c r="DN24" s="94">
        <f>IF(IFERROR(VLOOKUP($A24,'ENTRADA 2025'!$1:$1048576,3 + (COLUMN(A21)-1)*1,FALSE),"")=0,"",IFERROR(VLOOKUP($A24,'ENTRADA 2025'!$1:$1048576,3 + (COLUMN(A21)-1)*1,FALSE),""))</f>
        <v/>
      </c>
      <c r="DO24" s="94">
        <f>IF(IFERROR(VLOOKUP($A24,'ENTRADA 2025'!$1:$1048576,3 + (COLUMN(B21)-1)*1,FALSE),"")=0,"",IFERROR(VLOOKUP($A24,'ENTRADA 2025'!$1:$1048576,3 + (COLUMN(B21)-1)*1,FALSE),""))</f>
        <v/>
      </c>
      <c r="DP24" s="94">
        <f>IF(IFERROR(VLOOKUP($A24,'ENTRADA 2025'!$1:$1048576,3 + (COLUMN(C21)-1)*1,FALSE),"")=0,"",IFERROR(VLOOKUP($A24,'ENTRADA 2025'!$1:$1048576,3 + (COLUMN(C21)-1)*1,FALSE),""))</f>
        <v/>
      </c>
      <c r="DQ24" s="94">
        <f>IF(IFERROR(VLOOKUP($A24,'ENTRADA 2025'!$1:$1048576,3 + (COLUMN(D21)-1)*1,FALSE),"")=0,"",IFERROR(VLOOKUP($A24,'ENTRADA 2025'!$1:$1048576,3 + (COLUMN(D21)-1)*1,FALSE),""))</f>
        <v/>
      </c>
      <c r="DR24" s="94">
        <f>IF(IFERROR(VLOOKUP($A24,'ENTRADA 2025'!$1:$1048576,3 + (COLUMN(E21)-1)*1,FALSE),"")=0,"",IFERROR(VLOOKUP($A24,'ENTRADA 2025'!$1:$1048576,3 + (COLUMN(E21)-1)*1,FALSE),""))</f>
        <v/>
      </c>
      <c r="DS24" s="94">
        <f>IF(IFERROR(VLOOKUP($A24,'ENTRADA 2025'!$1:$1048576,3 + (COLUMN(F21)-1)*1,FALSE),"")=0,"",IFERROR(VLOOKUP($A24,'ENTRADA 2025'!$1:$1048576,3 + (COLUMN(F21)-1)*1,FALSE),""))</f>
        <v/>
      </c>
      <c r="DT24" s="94">
        <f>IF(IFERROR(VLOOKUP($A24,'ENTRADA 2025'!$1:$1048576,3 + (COLUMN(G21)-1)*1,FALSE),"")=0,"",IFERROR(VLOOKUP($A24,'ENTRADA 2025'!$1:$1048576,3 + (COLUMN(G21)-1)*1,FALSE),""))</f>
        <v/>
      </c>
      <c r="DU24" s="94">
        <f>IF(IFERROR(VLOOKUP($A24,'ENTRADA 2025'!$1:$1048576,3 + (COLUMN(H21)-1)*1,FALSE),"")=0,"",IFERROR(VLOOKUP($A24,'ENTRADA 2025'!$1:$1048576,3 + (COLUMN(H21)-1)*1,FALSE),""))</f>
        <v/>
      </c>
      <c r="DV24" s="94">
        <f>IF(IFERROR(VLOOKUP($A24,'ENTRADA 2025'!$1:$1048576,3 + (COLUMN(I21)-1)*1,FALSE),"")=0,"",IFERROR(VLOOKUP($A24,'ENTRADA 2025'!$1:$1048576,3 + (COLUMN(I21)-1)*1,FALSE),""))</f>
        <v/>
      </c>
      <c r="DW24" s="94">
        <f>IF(IFERROR(VLOOKUP($A24,'ENTRADA 2025'!$1:$1048576,3 + (COLUMN(J21)-1)*1,FALSE),"")=0,"",IFERROR(VLOOKUP($A24,'ENTRADA 2025'!$1:$1048576,3 + (COLUMN(J21)-1)*1,FALSE),""))</f>
        <v/>
      </c>
      <c r="DX24" s="94">
        <f>IF(IFERROR(VLOOKUP($A24,'ENTRADA 2025'!$1:$1048576,3 + (COLUMN(K21)-1)*1,FALSE),"")=0,"",IFERROR(VLOOKUP($A24,'ENTRADA 2025'!$1:$1048576,3 + (COLUMN(K21)-1)*1,FALSE),""))</f>
        <v/>
      </c>
      <c r="DY24" s="94">
        <f>IF(IFERROR(VLOOKUP($A24,'ENTRADA 2025'!$1:$1048576,3 + (COLUMN(L21)-1)*1,FALSE),"")=0,"",IFERROR(VLOOKUP($A24,'ENTRADA 2025'!$1:$1048576,3 + (COLUMN(L21)-1)*1,FALSE),""))</f>
        <v/>
      </c>
      <c r="DZ24" s="95">
        <f>IF(COUNT(DN24:DY24)=0,"",SUM(DN24:DY24))</f>
        <v/>
      </c>
      <c r="EA24" s="94">
        <f>IF(IFERROR(VLOOKUP($A24,'entrada-fornecedor-12-meses-7'!$1:$1048576,3 + (COLUMN(A21)-1)*1,FALSE),"")=0,"",IFERROR(VLOOKUP($A24,'entrada-fornecedor-12-meses-7'!$1:$1048576,3 + (COLUMN(A21)-1)*1,FALSE),""))</f>
        <v/>
      </c>
      <c r="EB24" s="94">
        <f>IF(IFERROR(VLOOKUP($A24,'entrada-fornecedor-12-meses-7'!$1:$1048576,3 + (COLUMN(B21)-1)*1,FALSE),"")=0,"",IFERROR(VLOOKUP($A24,'entrada-fornecedor-12-meses-7'!$1:$1048576,3 + (COLUMN(B21)-1)*1,FALSE),""))</f>
        <v/>
      </c>
      <c r="EC24" s="94">
        <f>IF(IFERROR(VLOOKUP($A24,'entrada-fornecedor-12-meses-7'!$1:$1048576,3 + (COLUMN(C21)-1)*1,FALSE),"")=0,"",IFERROR(VLOOKUP($A24,'entrada-fornecedor-12-meses-7'!$1:$1048576,3 + (COLUMN(C21)-1)*1,FALSE),""))</f>
        <v/>
      </c>
      <c r="ED24" s="94">
        <f>IF(IFERROR(VLOOKUP($A24,'entrada-fornecedor-12-meses-7'!$1:$1048576,3 + (COLUMN(D21)-1)*1,FALSE),"")=0,"",IFERROR(VLOOKUP($A24,'entrada-fornecedor-12-meses-7'!$1:$1048576,3 + (COLUMN(D21)-1)*1,FALSE),""))</f>
        <v/>
      </c>
      <c r="EE24" s="94">
        <f>IF(IFERROR(VLOOKUP($A24,'entrada-fornecedor-12-meses-7'!$1:$1048576,3 + (COLUMN(E21)-1)*1,FALSE),"")=0,"",IFERROR(VLOOKUP($A24,'entrada-fornecedor-12-meses-7'!$1:$1048576,3 + (COLUMN(E21)-1)*1,FALSE),""))</f>
        <v/>
      </c>
      <c r="EF24" s="94">
        <f>IF(IFERROR(VLOOKUP($A24,'entrada-fornecedor-12-meses-7'!$1:$1048576,3 + (COLUMN(F21)-1)*1,FALSE),"")=0,"",IFERROR(VLOOKUP($A24,'entrada-fornecedor-12-meses-7'!$1:$1048576,3 + (COLUMN(F21)-1)*1,FALSE),""))</f>
        <v/>
      </c>
      <c r="EG24" s="94">
        <f>IF(IFERROR(VLOOKUP($A24,'entrada-fornecedor-12-meses-7'!$1:$1048576,3 + (COLUMN(G21)-1)*1,FALSE),"")=0,"",IFERROR(VLOOKUP($A24,'entrada-fornecedor-12-meses-7'!$1:$1048576,3 + (COLUMN(G21)-1)*1,FALSE),""))</f>
        <v/>
      </c>
      <c r="EH24" s="94">
        <f>IF(IFERROR(VLOOKUP($A24,'entrada-fornecedor-12-meses-7'!$1:$1048576,3 + (COLUMN(H21)-1)*1,FALSE),"")=0,"",IFERROR(VLOOKUP($A24,'entrada-fornecedor-12-meses-7'!$1:$1048576,3 + (COLUMN(H21)-1)*1,FALSE),""))</f>
        <v/>
      </c>
      <c r="EI24" s="94">
        <f>IF(IFERROR(VLOOKUP($A24,'entrada-fornecedor-12-meses-7'!$1:$1048576,3 + (COLUMN(I21)-1)*1,FALSE),"")=0,"",IFERROR(VLOOKUP($A24,'entrada-fornecedor-12-meses-7'!$1:$1048576,3 + (COLUMN(I21)-1)*1,FALSE),""))</f>
        <v/>
      </c>
      <c r="EJ24" s="94">
        <f>IF(IFERROR(VLOOKUP($A24,'entrada-fornecedor-12-meses-7'!$1:$1048576,3 + (COLUMN(J21)-1)*1,FALSE),"")=0,"",IFERROR(VLOOKUP($A24,'entrada-fornecedor-12-meses-7'!$1:$1048576,3 + (COLUMN(J21)-1)*1,FALSE),""))</f>
        <v/>
      </c>
      <c r="EK24" s="94">
        <f>IF(IFERROR(VLOOKUP($A24,'entrada-fornecedor-12-meses-7'!$1:$1048576,3 + (COLUMN(K21)-1)*1,FALSE),"")=0,"",IFERROR(VLOOKUP($A24,'entrada-fornecedor-12-meses-7'!$1:$1048576,3 + (COLUMN(K21)-1)*1,FALSE),""))</f>
        <v/>
      </c>
      <c r="EL24" s="94">
        <f>IF(IFERROR(VLOOKUP($A24,'entrada-fornecedor-12-meses-7'!$1:$1048576,3 + (COLUMN(L21)-1)*1,FALSE),"")=0,"",IFERROR(VLOOKUP($A24,'entrada-fornecedor-12-meses-7'!$1:$1048576,3 + (COLUMN(L21)-1)*1,FALSE),""))</f>
        <v/>
      </c>
      <c r="EM24" s="95">
        <f>IF(COUNT(EA24:EL24)=0,"",SUM(EA24:EL24))</f>
        <v/>
      </c>
      <c r="EN24" s="1" t="n"/>
      <c r="EO24" s="96">
        <f>IFERROR(AVERAGEIF('lead-time-compras-7'!B:B,A24,'lead-time-compras-7'!S:S),"")</f>
        <v/>
      </c>
      <c r="EP24" s="96">
        <f>IFERROR(
  AVERAGEIFS(
    'notas-fiscais-entrada-830-7'!H:H,
    'notas-fiscais-entrada-830-7'!O:O, A24,
    'notas-fiscais-entrada-830-7'!E:E, $B$1
  ),
""
)</f>
        <v/>
      </c>
      <c r="EQ24" s="96">
        <f>IFERROR(AVERAGEIF('lead-time-compras-7'!B:B,A24,'lead-time-compras-7'!Q:Q),"")</f>
        <v/>
      </c>
      <c r="ER24" s="97">
        <f>SUMIF('fornecedor-saldo-receber-7'!A:A, A24, 'fornecedor-saldo-receber-7'!L:L)</f>
        <v/>
      </c>
      <c r="ES24" s="97">
        <f>SUMIF('fornecedor-verba-aplicar-7'!A:A, A24, 'fornecedor-verba-aplicar-7'!D:D)</f>
        <v/>
      </c>
      <c r="ET24" s="1" t="n"/>
      <c r="EU24" s="52">
        <f>SUMIF('ANALISE PRODUTO'!F:F, A24, 'ANALISE PRODUTO'!BN:BN)</f>
        <v/>
      </c>
      <c r="EV24" s="52">
        <f>SUMIF('ANALISE PRODUTO'!F:F, A24, 'ANALISE PRODUTO'!BO:BO)</f>
        <v/>
      </c>
      <c r="EW24" s="52">
        <f>SUMIF('ANALISE PRODUTO'!F:F, A24, 'ANALISE PRODUTO'!BP:BP)</f>
        <v/>
      </c>
      <c r="EX24" s="52">
        <f>SUMIF('ANALISE PRODUTO'!F:F, A24, 'ANALISE PRODUTO'!BQ:BQ)</f>
        <v/>
      </c>
      <c r="EY24" s="52">
        <f>SUMIF('ANALISE PRODUTO'!F:F, A24, 'ANALISE PRODUTO'!BR:BR)</f>
        <v/>
      </c>
      <c r="EZ24" s="53">
        <f>SUMIF('ANALISE PRODUTO'!F:F, A24, 'ANALISE PRODUTO'!BS:BS)</f>
        <v/>
      </c>
      <c r="FA24" s="53">
        <f>SUMIF('ANALISE PRODUTO'!F:F, A24, 'ANALISE PRODUTO'!BT:BT)</f>
        <v/>
      </c>
      <c r="FB24" s="53">
        <f>SUMIF('ANALISE PRODUTO'!F:F, A24, 'ANALISE PRODUTO'!BU:BU)</f>
        <v/>
      </c>
      <c r="FC24" s="53">
        <f>SUMIF('ANALISE PRODUTO'!F:F, A24, 'ANALISE PRODUTO'!BV:BV)</f>
        <v/>
      </c>
      <c r="FD24" s="53">
        <f>SUMIF('ANALISE PRODUTO'!F:F, A24, 'ANALISE PRODUTO'!BW:BW)</f>
        <v/>
      </c>
      <c r="FE24" s="41">
        <f>SUMIF('ANALISE PRODUTO'!F:F, A24, 'ANALISE PRODUTO'!CB:CB)</f>
        <v/>
      </c>
      <c r="FF24" s="41">
        <f>SUMIF('ANALISE PRODUTO'!F:F, A24, 'ANALISE PRODUTO'!CC:CC)</f>
        <v/>
      </c>
      <c r="FG24" s="1" t="n"/>
      <c r="FH24" s="45">
        <f>IF(IFERROR(VLOOKUP($A24,'VENDA 2023'!$1:$1048576,4 + (COLUMN(A21)-1)*2,FALSE),"")=0,"",IFERROR(VLOOKUP($A24,'VENDA 2023'!$1:$1048576,4 + (COLUMN(A21)-1)*2,FALSE),""))</f>
        <v/>
      </c>
      <c r="FI24" s="45">
        <f>IF(IFERROR(VLOOKUP($A24,'VENDA 2023'!$1:$1048576,4 + (COLUMN(B21)-1)*2,FALSE),"")=0,"",IFERROR(VLOOKUP($A24,'VENDA 2023'!$1:$1048576,4 + (COLUMN(B21)-1)*2,FALSE),""))</f>
        <v/>
      </c>
      <c r="FJ24" s="45">
        <f>IF(IFERROR(VLOOKUP($A24,'VENDA 2023'!$1:$1048576,4 + (COLUMN(C21)-1)*2,FALSE),"")=0,"",IFERROR(VLOOKUP($A24,'VENDA 2023'!$1:$1048576,4 + (COLUMN(C21)-1)*2,FALSE),""))</f>
        <v/>
      </c>
      <c r="FK24" s="45">
        <f>IF(IFERROR(VLOOKUP($A24,'VENDA 2023'!$1:$1048576,4 + (COLUMN(D21)-1)*2,FALSE),"")=0,"",IFERROR(VLOOKUP($A24,'VENDA 2023'!$1:$1048576,4 + (COLUMN(D21)-1)*2,FALSE),""))</f>
        <v/>
      </c>
      <c r="FL24" s="45">
        <f>IF(IFERROR(VLOOKUP($A24,'VENDA 2023'!$1:$1048576,4 + (COLUMN(E21)-1)*2,FALSE),"")=0,"",IFERROR(VLOOKUP($A24,'VENDA 2023'!$1:$1048576,4 + (COLUMN(E21)-1)*2,FALSE),""))</f>
        <v/>
      </c>
      <c r="FM24" s="45">
        <f>IF(IFERROR(VLOOKUP($A24,'VENDA 2023'!$1:$1048576,4 + (COLUMN(F21)-1)*2,FALSE),"")=0,"",IFERROR(VLOOKUP($A24,'VENDA 2023'!$1:$1048576,4 + (COLUMN(F21)-1)*2,FALSE),""))</f>
        <v/>
      </c>
      <c r="FN24" s="45">
        <f>IF(IFERROR(VLOOKUP($A24,'VENDA 2023'!$1:$1048576,4 + (COLUMN(G21)-1)*2,FALSE),"")=0,"",IFERROR(VLOOKUP($A24,'VENDA 2023'!$1:$1048576,4 + (COLUMN(G21)-1)*2,FALSE),""))</f>
        <v/>
      </c>
      <c r="FO24" s="45">
        <f>IF(IFERROR(VLOOKUP($A24,'VENDA 2023'!$1:$1048576,4 + (COLUMN(H21)-1)*2,FALSE),"")=0,"",IFERROR(VLOOKUP($A24,'VENDA 2023'!$1:$1048576,4 + (COLUMN(H21)-1)*2,FALSE),""))</f>
        <v/>
      </c>
      <c r="FP24" s="45">
        <f>IF(IFERROR(VLOOKUP($A24,'VENDA 2023'!$1:$1048576,4 + (COLUMN(I21)-1)*2,FALSE),"")=0,"",IFERROR(VLOOKUP($A24,'VENDA 2023'!$1:$1048576,4 + (COLUMN(I21)-1)*2,FALSE),""))</f>
        <v/>
      </c>
      <c r="FQ24" s="45">
        <f>IF(IFERROR(VLOOKUP($A24,'VENDA 2023'!$1:$1048576,4 + (COLUMN(J21)-1)*2,FALSE),"")=0,"",IFERROR(VLOOKUP($A24,'VENDA 2023'!$1:$1048576,4 + (COLUMN(J21)-1)*2,FALSE),""))</f>
        <v/>
      </c>
      <c r="FR24" s="45">
        <f>IF(IFERROR(VLOOKUP($A24,'VENDA 2023'!$1:$1048576,4 + (COLUMN(K21)-1)*2,FALSE),"")=0,"",IFERROR(VLOOKUP($A24,'VENDA 2023'!$1:$1048576,4 + (COLUMN(K21)-1)*2,FALSE),""))</f>
        <v/>
      </c>
      <c r="FS24" s="45">
        <f>IF(IFERROR(VLOOKUP($A24,'VENDA 2023'!$1:$1048576,4 + (COLUMN(L21)-1)*2,FALSE),"")=0,"",IFERROR(VLOOKUP($A24,'VENDA 2023'!$1:$1048576,4 + (COLUMN(L21)-1)*2,FALSE),""))</f>
        <v/>
      </c>
      <c r="FT24" s="12">
        <f>IF(COUNT(FH24:FS24)=0,"",SUM(FH24:FS24))</f>
        <v/>
      </c>
      <c r="FU24" s="45">
        <f>IF(IFERROR(VLOOKUP($A24,'VENDA 2024'!$1:$1048576,4 + (COLUMN(A21)-1)*2,FALSE),"")=0,"",IFERROR(VLOOKUP($A24,'VENDA 2024'!$1:$1048576,4 + (COLUMN(A21)-1)*2,FALSE),""))</f>
        <v/>
      </c>
      <c r="FV24" s="45">
        <f>IF(IFERROR(VLOOKUP($A24,'VENDA 2024'!$1:$1048576,4 + (COLUMN(B21)-1)*2,FALSE),"")=0,"",IFERROR(VLOOKUP($A24,'VENDA 2024'!$1:$1048576,4 + (COLUMN(B21)-1)*2,FALSE),""))</f>
        <v/>
      </c>
      <c r="FW24" s="45">
        <f>IF(IFERROR(VLOOKUP($A24,'VENDA 2024'!$1:$1048576,4 + (COLUMN(C21)-1)*2,FALSE),"")=0,"",IFERROR(VLOOKUP($A24,'VENDA 2024'!$1:$1048576,4 + (COLUMN(C21)-1)*2,FALSE),""))</f>
        <v/>
      </c>
      <c r="FX24" s="45">
        <f>IF(IFERROR(VLOOKUP($A24,'VENDA 2024'!$1:$1048576,4 + (COLUMN(D21)-1)*2,FALSE),"")=0,"",IFERROR(VLOOKUP($A24,'VENDA 2024'!$1:$1048576,4 + (COLUMN(D21)-1)*2,FALSE),""))</f>
        <v/>
      </c>
      <c r="FY24" s="45">
        <f>IF(IFERROR(VLOOKUP($A24,'VENDA 2024'!$1:$1048576,4 + (COLUMN(E21)-1)*2,FALSE),"")=0,"",IFERROR(VLOOKUP($A24,'VENDA 2024'!$1:$1048576,4 + (COLUMN(E21)-1)*2,FALSE),""))</f>
        <v/>
      </c>
      <c r="FZ24" s="45">
        <f>IF(IFERROR(VLOOKUP($A24,'VENDA 2024'!$1:$1048576,4 + (COLUMN(F21)-1)*2,FALSE),"")=0,"",IFERROR(VLOOKUP($A24,'VENDA 2024'!$1:$1048576,4 + (COLUMN(F21)-1)*2,FALSE),""))</f>
        <v/>
      </c>
      <c r="GA24" s="45">
        <f>IF(IFERROR(VLOOKUP($A24,'VENDA 2024'!$1:$1048576,4 + (COLUMN(G21)-1)*2,FALSE),"")=0,"",IFERROR(VLOOKUP($A24,'VENDA 2024'!$1:$1048576,4 + (COLUMN(G21)-1)*2,FALSE),""))</f>
        <v/>
      </c>
      <c r="GB24" s="45">
        <f>IF(IFERROR(VLOOKUP($A24,'VENDA 2024'!$1:$1048576,4 + (COLUMN(H21)-1)*2,FALSE),"")=0,"",IFERROR(VLOOKUP($A24,'VENDA 2024'!$1:$1048576,4 + (COLUMN(H21)-1)*2,FALSE),""))</f>
        <v/>
      </c>
      <c r="GC24" s="45">
        <f>IF(IFERROR(VLOOKUP($A24,'VENDA 2024'!$1:$1048576,4 + (COLUMN(I21)-1)*2,FALSE),"")=0,"",IFERROR(VLOOKUP($A24,'VENDA 2024'!$1:$1048576,4 + (COLUMN(I21)-1)*2,FALSE),""))</f>
        <v/>
      </c>
      <c r="GD24" s="45">
        <f>IF(IFERROR(VLOOKUP($A24,'VENDA 2024'!$1:$1048576,4 + (COLUMN(J21)-1)*2,FALSE),"")=0,"",IFERROR(VLOOKUP($A24,'VENDA 2024'!$1:$1048576,4 + (COLUMN(J21)-1)*2,FALSE),""))</f>
        <v/>
      </c>
      <c r="GE24" s="45">
        <f>IF(IFERROR(VLOOKUP($A24,'VENDA 2024'!$1:$1048576,4 + (COLUMN(K21)-1)*2,FALSE),"")=0,"",IFERROR(VLOOKUP($A24,'VENDA 2024'!$1:$1048576,4 + (COLUMN(K21)-1)*2,FALSE),""))</f>
        <v/>
      </c>
      <c r="GF24" s="45">
        <f>IF(IFERROR(VLOOKUP($A24,'VENDA 2024'!$1:$1048576,4 + (COLUMN(L21)-1)*2,FALSE),"")=0,"",IFERROR(VLOOKUP($A24,'VENDA 2024'!$1:$1048576,4 + (COLUMN(L21)-1)*2,FALSE),""))</f>
        <v/>
      </c>
      <c r="GG24" s="12">
        <f>IF(COUNT(FU24:GF24)=0,"",SUM(FU24:GF24))</f>
        <v/>
      </c>
      <c r="GH24" s="45">
        <f>IF(IFERROR(VLOOKUP($A24,'venda-fornecedor-12-meses-7'!$1:$1048576,5 + (COLUMN(A21)-1)*2,FALSE),"")=0,"",IFERROR(VLOOKUP($A24,'venda-fornecedor-12-meses-7'!$1:$1048576,5 + (COLUMN(A21)-1)*2,FALSE),""))</f>
        <v/>
      </c>
      <c r="GI24" s="45">
        <f>IF(IFERROR(VLOOKUP($A24,'venda-fornecedor-12-meses-7'!$1:$1048576,5 + (COLUMN(B21)-1)*2,FALSE),"")=0,"",IFERROR(VLOOKUP($A24,'venda-fornecedor-12-meses-7'!$1:$1048576,5 + (COLUMN(B21)-1)*2,FALSE),""))</f>
        <v/>
      </c>
      <c r="GJ24" s="45">
        <f>IF(IFERROR(VLOOKUP($A24,'venda-fornecedor-12-meses-7'!$1:$1048576,5 + (COLUMN(C21)-1)*2,FALSE),"")=0,"",IFERROR(VLOOKUP($A24,'venda-fornecedor-12-meses-7'!$1:$1048576,5 + (COLUMN(C21)-1)*2,FALSE),""))</f>
        <v/>
      </c>
      <c r="GK24" s="45">
        <f>IF(IFERROR(VLOOKUP($A24,'venda-fornecedor-12-meses-7'!$1:$1048576,5 + (COLUMN(D21)-1)*2,FALSE),"")=0,"",IFERROR(VLOOKUP($A24,'venda-fornecedor-12-meses-7'!$1:$1048576,5 + (COLUMN(D21)-1)*2,FALSE),""))</f>
        <v/>
      </c>
      <c r="GL24" s="45">
        <f>IF(IFERROR(VLOOKUP($A24,'venda-fornecedor-12-meses-7'!$1:$1048576,5 + (COLUMN(E21)-1)*2,FALSE),"")=0,"",IFERROR(VLOOKUP($A24,'venda-fornecedor-12-meses-7'!$1:$1048576,5 + (COLUMN(E21)-1)*2,FALSE),""))</f>
        <v/>
      </c>
      <c r="GM24" s="45">
        <f>IF(IFERROR(VLOOKUP($A24,'venda-fornecedor-12-meses-7'!$1:$1048576,5 + (COLUMN(F21)-1)*2,FALSE),"")=0,"",IFERROR(VLOOKUP($A24,'venda-fornecedor-12-meses-7'!$1:$1048576,5 + (COLUMN(F21)-1)*2,FALSE),""))</f>
        <v/>
      </c>
      <c r="GN24" s="45">
        <f>IF(IFERROR(VLOOKUP($A24,'venda-fornecedor-12-meses-7'!$1:$1048576,5 + (COLUMN(G21)-1)*2,FALSE),"")=0,"",IFERROR(VLOOKUP($A24,'venda-fornecedor-12-meses-7'!$1:$1048576,5 + (COLUMN(G21)-1)*2,FALSE),""))</f>
        <v/>
      </c>
      <c r="GO24" s="45">
        <f>IF(IFERROR(VLOOKUP($A24,'venda-fornecedor-12-meses-7'!$1:$1048576,5 + (COLUMN(H21)-1)*2,FALSE),"")=0,"",IFERROR(VLOOKUP($A24,'venda-fornecedor-12-meses-7'!$1:$1048576,5 + (COLUMN(H21)-1)*2,FALSE),""))</f>
        <v/>
      </c>
      <c r="GP24" s="45">
        <f>IF(IFERROR(VLOOKUP($A24,'venda-fornecedor-12-meses-7'!$1:$1048576,5 + (COLUMN(I21)-1)*2,FALSE),"")=0,"",IFERROR(VLOOKUP($A24,'venda-fornecedor-12-meses-7'!$1:$1048576,5 + (COLUMN(I21)-1)*2,FALSE),""))</f>
        <v/>
      </c>
      <c r="GQ24" s="45">
        <f>IF(IFERROR(VLOOKUP($A24,'venda-fornecedor-12-meses-7'!$1:$1048576,5 + (COLUMN(J21)-1)*2,FALSE),"")=0,"",IFERROR(VLOOKUP($A24,'venda-fornecedor-12-meses-7'!$1:$1048576,5 + (COLUMN(J21)-1)*2,FALSE),""))</f>
        <v/>
      </c>
      <c r="GR24" s="45">
        <f>IF(IFERROR(VLOOKUP($A24,'venda-fornecedor-12-meses-7'!$1:$1048576,5 + (COLUMN(K21)-1)*2,FALSE),"")=0,"",IFERROR(VLOOKUP($A24,'venda-fornecedor-12-meses-7'!$1:$1048576,5 + (COLUMN(K21)-1)*2,FALSE),""))</f>
        <v/>
      </c>
      <c r="GS24" s="45">
        <f>IF(IFERROR(VLOOKUP($A24,'venda-fornecedor-12-meses-7'!$1:$1048576,5 + (COLUMN(L21)-1)*2,FALSE),"")=0,"",IFERROR(VLOOKUP($A24,'venda-fornecedor-12-meses-7'!$1:$1048576,5 + (COLUMN(L21)-1)*2,FALSE),""))</f>
        <v/>
      </c>
      <c r="GT24" s="12">
        <f>IF(COUNT(GH24:GS24)=0,"",SUM(GH24:GS24))</f>
        <v/>
      </c>
    </row>
    <row r="25">
      <c r="A25" s="85" t="n">
        <v>110</v>
      </c>
      <c r="B25" s="85">
        <f>VLOOKUP(A25,'FORNECEDORES X COMPRADOR'!$A:$D,4,0)</f>
        <v/>
      </c>
      <c r="C25" s="85">
        <f>VLOOKUP(A25,'FORNECEDORES X COMPRADOR'!$A:$E,5,0)</f>
        <v/>
      </c>
      <c r="D25" s="40">
        <f>IFERROR(AVERAGEIF('ANALISE PRODUTO'!F:F,A25,'ANALISE PRODUTO'!BE:BE),"")</f>
        <v/>
      </c>
      <c r="E25" s="40">
        <f>IFERROR(AVERAGEIF('ANALISE PRODUTO'!F:F,A25,'ANALISE PRODUTO'!BF:BF),"")</f>
        <v/>
      </c>
      <c r="F25" s="47">
        <f t="array" ref="F25">IFERROR(
  IF(
    SUMPRODUCT(
      IFERROR(--('ANALISE PRODUTO'!$F$3:$F$10000=A25),0) *
      IFERROR(--'ANALISE PRODUTO'!$AJ$3:$AJ$10000,0)
    )=0,
    "",
    SUMPRODUCT(
      IFERROR(--('ANALISE PRODUTO'!$F$3:$F$10000=A25),0) *
      IFERROR(--'ANALISE PRODUTO'!$AN$3:$AN$10000,0)
    ) /
    SUMPRODUCT(
      IFERROR(--('ANALISE PRODUTO'!$F$3:$F$10000=A25),0) *
      IFERROR(--'ANALISE PRODUTO'!$AJ$3:$AJ$10000,0)
    )
  ),
  ""
)</f>
        <v/>
      </c>
      <c r="G25" s="47">
        <f t="array" ref="G25">IFERROR(
  IF(
    SUMPRODUCT(
      IFERROR(--('ANALISE PRODUTO'!$F$3:$F$10000=A25),0) *
      IFERROR(--'ANALISE PRODUTO'!$AJ$3:$AJ$10000,0)
    )=0,
    "",
    SUMPRODUCT(
      IFERROR(--('ANALISE PRODUTO'!$F$3:$F$10000=A25),0) *
      IFERROR(--'ANALISE PRODUTO'!$AO$3:$AO$10000,0)
    ) /
    SUMPRODUCT(
      IFERROR(--('ANALISE PRODUTO'!$F$3:$F$10000=A25),0) *
      IFERROR(--'ANALISE PRODUTO'!$AJ$3:$AJ$10000,0)
    )
  ),
  ""
)</f>
        <v/>
      </c>
      <c r="H25" s="86" t="n">
        <v>60</v>
      </c>
      <c r="I25" s="86" t="n">
        <v>90</v>
      </c>
      <c r="J25" s="87">
        <f>SUMIF('ANALISE PRODUTO'!F:F, A25, 'ANALISE PRODUTO'!AP:AP)</f>
        <v/>
      </c>
      <c r="K25" s="88">
        <f>SUMIF('ANALISE PRODUTO'!F:F, A25, 'ANALISE PRODUTO'!AN:AN)</f>
        <v/>
      </c>
      <c r="L25" s="40">
        <f>SUMIF('ANALISE PRODUTO'!F:F, A25, 'ANALISE PRODUTO'!BB:BB)</f>
        <v/>
      </c>
      <c r="M25" s="40">
        <f>SUMIF('ANALISE PRODUTO'!F:F, A25, 'ANALISE PRODUTO'!BC:BC)</f>
        <v/>
      </c>
      <c r="N25" s="40">
        <f>SUMIF('ANALISE PRODUTO'!F:F, A25, 'ANALISE PRODUTO'!BD:BD)</f>
        <v/>
      </c>
      <c r="O25" s="40">
        <f>SUMIF('ANALISE PRODUTO'!F:F, A25, 'ANALISE PRODUTO'!BA:BA)</f>
        <v/>
      </c>
      <c r="P25" s="40">
        <f>IF(J25=0, 0, IF(O25/J25=0, 0, O25/J25))</f>
        <v/>
      </c>
      <c r="Q25" s="40">
        <f>IF(J25=0, 0, IF(L25/J25=0, 0, L25/J25))</f>
        <v/>
      </c>
      <c r="R25" s="89">
        <f>SUMIF('ANALISE PRODUTO'!F:F, A25, 'ANALISE PRODUTO'!BJ:BJ)</f>
        <v/>
      </c>
      <c r="S25" s="89">
        <f>SUMIF('ANALISE PRODUTO'!F:F, A25, 'ANALISE PRODUTO'!BK:BK)</f>
        <v/>
      </c>
      <c r="T25" s="89">
        <f>SUMIF('ANALISE PRODUTO'!F:F, A25, 'ANALISE PRODUTO'!BL:BL)</f>
        <v/>
      </c>
      <c r="U25" s="89">
        <f>SUMIFS('ANALISE PRODUTO'!BI:BI, 'ANALISE PRODUTO'!F:F, A25)</f>
        <v/>
      </c>
      <c r="V25" s="89">
        <f>IF(C25="DESCONTINUADO", 0, IF(J25=0, 0, IF(U25/J25=0, 0, U25/J25)))</f>
        <v/>
      </c>
      <c r="W25" s="89">
        <f>IF(OR(C25="DESCONTINUADO", J25=0), 0, IFERROR((S25+T25)/J25, 0))</f>
        <v/>
      </c>
      <c r="X25" s="59">
        <f>COUNTIF('ANALISE PRODUTO'!F:F, A25)</f>
        <v/>
      </c>
      <c r="Y25" s="60">
        <f>COUNTIFS('ANALISE PRODUTO'!F:F, A25, 'ANALISE PRODUTO'!S:S, "S")</f>
        <v/>
      </c>
      <c r="Z25" s="61">
        <f>X25-Y25</f>
        <v/>
      </c>
      <c r="AA25" s="88">
        <f>IFERROR(IF(COUNTIF('contas-pagas-fornecedor-7'!$C:$C,B25)&gt;1,
   AVERAGEIF('contas-pagas-fornecedor-7'!$C:$C,B25,'contas-pagas-fornecedor-7'!$I:$I),
   VLOOKUP(B25,'contas-pagas-fornecedor-7'!$C:$Q,7,FALSE)), "")</f>
        <v/>
      </c>
      <c r="AB25" s="88">
        <f t="array" ref="AB25">IFERROR(
  INDEX('fornecedor-venda-por-filial-ger'!J:J,
    MATCH(1,
      ('fornecedor-venda-por-filial-ger'!A:A=A25) *
      ('fornecedor-venda-por-filial-ger'!B:B=$B$1),
    0)
  ),
"")</f>
        <v/>
      </c>
      <c r="AC25" s="90">
        <f t="array" ref="AC25">IFERROR(
  INDEX('fornecedor-venda-por-filial-ger'!O:O,
    MATCH(1,
      ('fornecedor-venda-por-filial-ger'!A:A=A25) *
      ('fornecedor-venda-por-filial-ger'!B:B=$B$1),
    0)
  ),
"")</f>
        <v/>
      </c>
      <c r="AD25" s="90">
        <f>IFERROR(VLOOKUP(A25,'venda-fornecedor-12-meses-7'!A:AC,3,0),"")</f>
        <v/>
      </c>
      <c r="AE25" s="87">
        <f t="array" ref="AE25">IFERROR(
  INDEX('fornecedor-venda-por-filial-ger'!N:N,
    MATCH(1,
      ('fornecedor-venda-por-filial-ger'!A:A=A25) *
      ('fornecedor-venda-por-filial-ger'!B:B=$B$1),
    0)
  ),
"")</f>
        <v/>
      </c>
      <c r="AF25" s="87">
        <f>IF(J25&lt;=0,"100,00%",IFERROR(AD25/AE25,1))</f>
        <v/>
      </c>
      <c r="AG25" s="64">
        <f t="array" ref="AG25">IFERROR(
  INDEX('fornecedor-venda-por-filial-ger'!L:L,
    MATCH(1,
      ('fornecedor-venda-por-filial-ger'!A:A=A25)*
      ('fornecedor-venda-por-filial-ger'!B:B=$B$1),
    0)
  )/100,
"")</f>
        <v/>
      </c>
      <c r="AH25" s="64">
        <f t="array" ref="AH25">IFERROR(
  INDEX('fornecedor-venda-por-filial-ger'!S:S,
    MATCH(1,
      ('fornecedor-venda-por-filial-ger'!A:A=A25) *
      ('fornecedor-venda-por-filial-ger'!B:B=$B$1),
    0)
  )/100,
"")</f>
        <v/>
      </c>
      <c r="AI25" s="64">
        <f>IFERROR(IF(OR(AH25="",AG25=""),"",IF(J25=0,0,AH25-AG25)),"")</f>
        <v/>
      </c>
      <c r="AJ25" s="91">
        <f t="array" ref="AJ25">IF(MAX(IF('ANALISE PRODUTO'!F:F=A25,'ANALISE PRODUTO'!AD:AD))=0,"SEM ENTRADA",MAX(IF('ANALISE PRODUTO'!F:F=A25,'ANALISE PRODUTO'!AD:AD)))</f>
        <v/>
      </c>
      <c r="AK25" s="39" t="n"/>
      <c r="AL25" s="92">
        <f>IF(IFERROR(VLOOKUP($A25,'VENDA 2023'!$1:$1048576,3 + (COLUMN(A22)-1)*2,FALSE),"")=0,"",IFERROR(VLOOKUP($A25,'VENDA 2023'!$1:$1048576,3 + (COLUMN(A22)-1)*2,FALSE),""))</f>
        <v/>
      </c>
      <c r="AM25" s="92">
        <f>IF(IFERROR(VLOOKUP($A25,'VENDA 2023'!$1:$1048576,3 + (COLUMN(B22)-1)*2,FALSE),"")=0,"",IFERROR(VLOOKUP($A25,'VENDA 2023'!$1:$1048576,3 + (COLUMN(B22)-1)*2,FALSE),""))</f>
        <v/>
      </c>
      <c r="AN25" s="92">
        <f>IF(IFERROR(VLOOKUP($A25,'VENDA 2023'!$1:$1048576,3 + (COLUMN(C22)-1)*2,FALSE),"")=0,"",IFERROR(VLOOKUP($A25,'VENDA 2023'!$1:$1048576,3 + (COLUMN(C22)-1)*2,FALSE),""))</f>
        <v/>
      </c>
      <c r="AO25" s="92">
        <f>IF(IFERROR(VLOOKUP($A25,'VENDA 2023'!$1:$1048576,3 + (COLUMN(D22)-1)*2,FALSE),"")=0,"",IFERROR(VLOOKUP($A25,'VENDA 2023'!$1:$1048576,3 + (COLUMN(D22)-1)*2,FALSE),""))</f>
        <v/>
      </c>
      <c r="AP25" s="92">
        <f>IF(IFERROR(VLOOKUP($A25,'VENDA 2023'!$1:$1048576,3 + (COLUMN(E22)-1)*2,FALSE),"")=0,"",IFERROR(VLOOKUP($A25,'VENDA 2023'!$1:$1048576,3 + (COLUMN(E22)-1)*2,FALSE),""))</f>
        <v/>
      </c>
      <c r="AQ25" s="92">
        <f>IF(IFERROR(VLOOKUP($A25,'VENDA 2023'!$1:$1048576,3 + (COLUMN(F22)-1)*2,FALSE),"")=0,"",IFERROR(VLOOKUP($A25,'VENDA 2023'!$1:$1048576,3 + (COLUMN(F22)-1)*2,FALSE),""))</f>
        <v/>
      </c>
      <c r="AR25" s="92">
        <f>IF(IFERROR(VLOOKUP($A25,'VENDA 2023'!$1:$1048576,3 + (COLUMN(G22)-1)*2,FALSE),"")=0,"",IFERROR(VLOOKUP($A25,'VENDA 2023'!$1:$1048576,3 + (COLUMN(G22)-1)*2,FALSE),""))</f>
        <v/>
      </c>
      <c r="AS25" s="92">
        <f>IF(IFERROR(VLOOKUP($A25,'VENDA 2023'!$1:$1048576,3 + (COLUMN(H22)-1)*2,FALSE),"")=0,"",IFERROR(VLOOKUP($A25,'VENDA 2023'!$1:$1048576,3 + (COLUMN(H22)-1)*2,FALSE),""))</f>
        <v/>
      </c>
      <c r="AT25" s="92">
        <f>IF(IFERROR(VLOOKUP($A25,'VENDA 2023'!$1:$1048576,3 + (COLUMN(I22)-1)*2,FALSE),"")=0,"",IFERROR(VLOOKUP($A25,'VENDA 2023'!$1:$1048576,3 + (COLUMN(I22)-1)*2,FALSE),""))</f>
        <v/>
      </c>
      <c r="AU25" s="92">
        <f>IF(IFERROR(VLOOKUP($A25,'VENDA 2023'!$1:$1048576,3 + (COLUMN(J22)-1)*2,FALSE),"")=0,"",IFERROR(VLOOKUP($A25,'VENDA 2023'!$1:$1048576,3 + (COLUMN(J22)-1)*2,FALSE),""))</f>
        <v/>
      </c>
      <c r="AV25" s="92">
        <f>IF(IFERROR(VLOOKUP($A25,'VENDA 2023'!$1:$1048576,3 + (COLUMN(K22)-1)*2,FALSE),"")=0,"",IFERROR(VLOOKUP($A25,'VENDA 2023'!$1:$1048576,3 + (COLUMN(K22)-1)*2,FALSE),""))</f>
        <v/>
      </c>
      <c r="AW25" s="92">
        <f>IF(IFERROR(VLOOKUP($A25,'VENDA 2023'!$1:$1048576,3 + (COLUMN(L22)-1)*2,FALSE),"")=0,"",IFERROR(VLOOKUP($A25,'VENDA 2023'!$1:$1048576,3 + (COLUMN(L22)-1)*2,FALSE),""))</f>
        <v/>
      </c>
      <c r="AX25" s="93">
        <f>IF(COUNT(AL25:AW25)=0,"",SUM(AL25:AW25))</f>
        <v/>
      </c>
      <c r="AY25" s="92">
        <f>IF(IFERROR(VLOOKUP($A25,'VENDA 2024'!$1:$1048576,3 + (COLUMN(A22)-1)*2,FALSE),"")=0,"",IFERROR(VLOOKUP($A25,'VENDA 2024'!$1:$1048576,3 + (COLUMN(A22)-1)*2,FALSE),""))</f>
        <v/>
      </c>
      <c r="AZ25" s="92">
        <f>IF(IFERROR(VLOOKUP($A25,'VENDA 2024'!$1:$1048576,3 + (COLUMN(B22)-1)*2,FALSE),"")=0,"",IFERROR(VLOOKUP($A25,'VENDA 2024'!$1:$1048576,3 + (COLUMN(B22)-1)*2,FALSE),""))</f>
        <v/>
      </c>
      <c r="BA25" s="92">
        <f>IF(IFERROR(VLOOKUP($A25,'VENDA 2024'!$1:$1048576,3 + (COLUMN(C22)-1)*2,FALSE),"")=0,"",IFERROR(VLOOKUP($A25,'VENDA 2024'!$1:$1048576,3 + (COLUMN(C22)-1)*2,FALSE),""))</f>
        <v/>
      </c>
      <c r="BB25" s="92">
        <f>IF(IFERROR(VLOOKUP($A25,'VENDA 2024'!$1:$1048576,3 + (COLUMN(D22)-1)*2,FALSE),"")=0,"",IFERROR(VLOOKUP($A25,'VENDA 2024'!$1:$1048576,3 + (COLUMN(D22)-1)*2,FALSE),""))</f>
        <v/>
      </c>
      <c r="BC25" s="92">
        <f>IF(IFERROR(VLOOKUP($A25,'VENDA 2024'!$1:$1048576,3 + (COLUMN(E22)-1)*2,FALSE),"")=0,"",IFERROR(VLOOKUP($A25,'VENDA 2024'!$1:$1048576,3 + (COLUMN(E22)-1)*2,FALSE),""))</f>
        <v/>
      </c>
      <c r="BD25" s="92">
        <f>IF(IFERROR(VLOOKUP($A25,'VENDA 2024'!$1:$1048576,3 + (COLUMN(F22)-1)*2,FALSE),"")=0,"",IFERROR(VLOOKUP($A25,'VENDA 2024'!$1:$1048576,3 + (COLUMN(F22)-1)*2,FALSE),""))</f>
        <v/>
      </c>
      <c r="BE25" s="92">
        <f>IF(IFERROR(VLOOKUP($A25,'VENDA 2024'!$1:$1048576,3 + (COLUMN(G22)-1)*2,FALSE),"")=0,"",IFERROR(VLOOKUP($A25,'VENDA 2024'!$1:$1048576,3 + (COLUMN(G22)-1)*2,FALSE),""))</f>
        <v/>
      </c>
      <c r="BF25" s="92">
        <f>IF(IFERROR(VLOOKUP($A25,'VENDA 2024'!$1:$1048576,3 + (COLUMN(H22)-1)*2,FALSE),"")=0,"",IFERROR(VLOOKUP($A25,'VENDA 2024'!$1:$1048576,3 + (COLUMN(H22)-1)*2,FALSE),""))</f>
        <v/>
      </c>
      <c r="BG25" s="92">
        <f>IF(IFERROR(VLOOKUP($A25,'VENDA 2024'!$1:$1048576,3 + (COLUMN(I22)-1)*2,FALSE),"")=0,"",IFERROR(VLOOKUP($A25,'VENDA 2024'!$1:$1048576,3 + (COLUMN(I22)-1)*2,FALSE),""))</f>
        <v/>
      </c>
      <c r="BH25" s="92">
        <f>IF(IFERROR(VLOOKUP($A25,'VENDA 2024'!$1:$1048576,3 + (COLUMN(J22)-1)*2,FALSE),"")=0,"",IFERROR(VLOOKUP($A25,'VENDA 2024'!$1:$1048576,3 + (COLUMN(J22)-1)*2,FALSE),""))</f>
        <v/>
      </c>
      <c r="BI25" s="92">
        <f>IF(IFERROR(VLOOKUP($A25,'VENDA 2024'!$1:$1048576,3 + (COLUMN(K22)-1)*2,FALSE),"")=0,"",IFERROR(VLOOKUP($A25,'VENDA 2024'!$1:$1048576,3 + (COLUMN(K22)-1)*2,FALSE),""))</f>
        <v/>
      </c>
      <c r="BJ25" s="92">
        <f>IF(IFERROR(VLOOKUP($A25,'VENDA 2024'!$1:$1048576,3 + (COLUMN(L22)-1)*2,FALSE),"")=0,"",IFERROR(VLOOKUP($A25,'VENDA 2024'!$1:$1048576,3 + (COLUMN(L22)-1)*2,FALSE),""))</f>
        <v/>
      </c>
      <c r="BK25" s="93">
        <f>IF(COUNT(AY25:BJ25)=0,"",SUM(AY25:BJ25))</f>
        <v/>
      </c>
      <c r="BL25" s="92">
        <f>IF(IFERROR(VLOOKUP($A25,'VENDA 2025'!$1:$1048576,3 + (COLUMN(A22)-1)*2,FALSE),"")=0,"",IFERROR(VLOOKUP($A25,'VENDA 2025'!$1:$1048576,3 + (COLUMN(A22)-1)*2,FALSE),""))</f>
        <v/>
      </c>
      <c r="BM25" s="92">
        <f>IF(IFERROR(VLOOKUP($A25,'VENDA 2025'!$1:$1048576,3 + (COLUMN(B22)-1)*2,FALSE),"")=0,"",IFERROR(VLOOKUP($A25,'VENDA 2025'!$1:$1048576,3 + (COLUMN(B22)-1)*2,FALSE),""))</f>
        <v/>
      </c>
      <c r="BN25" s="92">
        <f>IF(IFERROR(VLOOKUP($A25,'VENDA 2025'!$1:$1048576,3 + (COLUMN(C22)-1)*2,FALSE),"")=0,"",IFERROR(VLOOKUP($A25,'VENDA 2025'!$1:$1048576,3 + (COLUMN(C22)-1)*2,FALSE),""))</f>
        <v/>
      </c>
      <c r="BO25" s="92">
        <f>IF(IFERROR(VLOOKUP($A25,'VENDA 2025'!$1:$1048576,3 + (COLUMN(D22)-1)*2,FALSE),"")=0,"",IFERROR(VLOOKUP($A25,'VENDA 2025'!$1:$1048576,3 + (COLUMN(D22)-1)*2,FALSE),""))</f>
        <v/>
      </c>
      <c r="BP25" s="92">
        <f>IF(IFERROR(VLOOKUP($A25,'VENDA 2025'!$1:$1048576,3 + (COLUMN(E22)-1)*2,FALSE),"")=0,"",IFERROR(VLOOKUP($A25,'VENDA 2025'!$1:$1048576,3 + (COLUMN(E22)-1)*2,FALSE),""))</f>
        <v/>
      </c>
      <c r="BQ25" s="92">
        <f>IF(IFERROR(VLOOKUP($A25,'VENDA 2025'!$1:$1048576,3 + (COLUMN(F22)-1)*2,FALSE),"")=0,"",IFERROR(VLOOKUP($A25,'VENDA 2025'!$1:$1048576,3 + (COLUMN(F22)-1)*2,FALSE),""))</f>
        <v/>
      </c>
      <c r="BR25" s="92">
        <f>IF(IFERROR(VLOOKUP($A25,'VENDA 2025'!$1:$1048576,3 + (COLUMN(G22)-1)*2,FALSE),"")=0,"",IFERROR(VLOOKUP($A25,'VENDA 2025'!$1:$1048576,3 + (COLUMN(G22)-1)*2,FALSE),""))</f>
        <v/>
      </c>
      <c r="BS25" s="92">
        <f>IF(IFERROR(VLOOKUP($A25,'VENDA 2025'!$1:$1048576,3 + (COLUMN(H22)-1)*2,FALSE),"")=0,"",IFERROR(VLOOKUP($A25,'VENDA 2025'!$1:$1048576,3 + (COLUMN(H22)-1)*2,FALSE),""))</f>
        <v/>
      </c>
      <c r="BT25" s="92">
        <f>IF(IFERROR(VLOOKUP($A25,'VENDA 2025'!$1:$1048576,3 + (COLUMN(I22)-1)*2,FALSE),"")=0,"",IFERROR(VLOOKUP($A25,'VENDA 2025'!$1:$1048576,3 + (COLUMN(I22)-1)*2,FALSE),""))</f>
        <v/>
      </c>
      <c r="BU25" s="92">
        <f>IF(IFERROR(VLOOKUP($A25,'VENDA 2025'!$1:$1048576,3 + (COLUMN(J22)-1)*2,FALSE),"")=0,"",IFERROR(VLOOKUP($A25,'VENDA 2025'!$1:$1048576,3 + (COLUMN(J22)-1)*2,FALSE),""))</f>
        <v/>
      </c>
      <c r="BV25" s="92">
        <f>IF(IFERROR(VLOOKUP($A25,'VENDA 2025'!$1:$1048576,3 + (COLUMN(K22)-1)*2,FALSE),"")=0,"",IFERROR(VLOOKUP($A25,'VENDA 2025'!$1:$1048576,3 + (COLUMN(K22)-1)*2,FALSE),""))</f>
        <v/>
      </c>
      <c r="BW25" s="92">
        <f>IF(IFERROR(VLOOKUP($A25,'VENDA 2025'!$1:$1048576,3 + (COLUMN(L22)-1)*2,FALSE),"")=0,"",IFERROR(VLOOKUP($A25,'VENDA 2025'!$1:$1048576,3 + (COLUMN(L22)-1)*2,FALSE),""))</f>
        <v/>
      </c>
      <c r="BX25" s="93">
        <f>IF(COUNT(BL25:BW25)=0,"",SUM(BL25:BW25))</f>
        <v/>
      </c>
      <c r="BY25" s="92">
        <f>IF(IFERROR(VLOOKUP($A25,'venda-fornecedor-12-meses-7'!$1:$1048576,4 + (COLUMN(A22)-1)*2,FALSE),"")=0,"",IFERROR(VLOOKUP($A25,'venda-fornecedor-12-meses-7'!$1:$1048576,4 + (COLUMN(A22)-1)*2,FALSE),""))</f>
        <v/>
      </c>
      <c r="BZ25" s="92">
        <f>IF(IFERROR(VLOOKUP($A25,'venda-fornecedor-12-meses-7'!$1:$1048576,4 + (COLUMN(B22)-1)*2,FALSE),"")=0,"",IFERROR(VLOOKUP($A25,'venda-fornecedor-12-meses-7'!$1:$1048576,4 + (COLUMN(B22)-1)*2,FALSE),""))</f>
        <v/>
      </c>
      <c r="CA25" s="92">
        <f>IF(IFERROR(VLOOKUP($A25,'venda-fornecedor-12-meses-7'!$1:$1048576,4 + (COLUMN(C22)-1)*2,FALSE),"")=0,"",IFERROR(VLOOKUP($A25,'venda-fornecedor-12-meses-7'!$1:$1048576,4 + (COLUMN(C22)-1)*2,FALSE),""))</f>
        <v/>
      </c>
      <c r="CB25" s="92">
        <f>IF(IFERROR(VLOOKUP($A25,'venda-fornecedor-12-meses-7'!$1:$1048576,4 + (COLUMN(D22)-1)*2,FALSE),"")=0,"",IFERROR(VLOOKUP($A25,'venda-fornecedor-12-meses-7'!$1:$1048576,4 + (COLUMN(D22)-1)*2,FALSE),""))</f>
        <v/>
      </c>
      <c r="CC25" s="92">
        <f>IF(IFERROR(VLOOKUP($A25,'venda-fornecedor-12-meses-7'!$1:$1048576,4 + (COLUMN(E22)-1)*2,FALSE),"")=0,"",IFERROR(VLOOKUP($A25,'venda-fornecedor-12-meses-7'!$1:$1048576,4 + (COLUMN(E22)-1)*2,FALSE),""))</f>
        <v/>
      </c>
      <c r="CD25" s="92">
        <f>IF(IFERROR(VLOOKUP($A25,'venda-fornecedor-12-meses-7'!$1:$1048576,4 + (COLUMN(F22)-1)*2,FALSE),"")=0,"",IFERROR(VLOOKUP($A25,'venda-fornecedor-12-meses-7'!$1:$1048576,4 + (COLUMN(F22)-1)*2,FALSE),""))</f>
        <v/>
      </c>
      <c r="CE25" s="92">
        <f>IF(IFERROR(VLOOKUP($A25,'venda-fornecedor-12-meses-7'!$1:$1048576,4 + (COLUMN(G22)-1)*2,FALSE),"")=0,"",IFERROR(VLOOKUP($A25,'venda-fornecedor-12-meses-7'!$1:$1048576,4 + (COLUMN(G22)-1)*2,FALSE),""))</f>
        <v/>
      </c>
      <c r="CF25" s="92">
        <f>IF(IFERROR(VLOOKUP($A25,'venda-fornecedor-12-meses-7'!$1:$1048576,4 + (COLUMN(H22)-1)*2,FALSE),"")=0,"",IFERROR(VLOOKUP($A25,'venda-fornecedor-12-meses-7'!$1:$1048576,4 + (COLUMN(H22)-1)*2,FALSE),""))</f>
        <v/>
      </c>
      <c r="CG25" s="92">
        <f>IF(IFERROR(VLOOKUP($A25,'venda-fornecedor-12-meses-7'!$1:$1048576,4 + (COLUMN(I22)-1)*2,FALSE),"")=0,"",IFERROR(VLOOKUP($A25,'venda-fornecedor-12-meses-7'!$1:$1048576,4 + (COLUMN(I22)-1)*2,FALSE),""))</f>
        <v/>
      </c>
      <c r="CH25" s="92">
        <f>IF(IFERROR(VLOOKUP($A25,'venda-fornecedor-12-meses-7'!$1:$1048576,4 + (COLUMN(J22)-1)*2,FALSE),"")=0,"",IFERROR(VLOOKUP($A25,'venda-fornecedor-12-meses-7'!$1:$1048576,4 + (COLUMN(J22)-1)*2,FALSE),""))</f>
        <v/>
      </c>
      <c r="CI25" s="92">
        <f>IF(IFERROR(VLOOKUP($A25,'venda-fornecedor-12-meses-7'!$1:$1048576,4 + (COLUMN(K22)-1)*2,FALSE),"")=0,"",IFERROR(VLOOKUP($A25,'venda-fornecedor-12-meses-7'!$1:$1048576,4 + (COLUMN(K22)-1)*2,FALSE),""))</f>
        <v/>
      </c>
      <c r="CJ25" s="92">
        <f>IF(IFERROR(VLOOKUP($A25,'venda-fornecedor-12-meses-7'!$1:$1048576,4 + (COLUMN(L22)-1)*2,FALSE),"")=0,"",IFERROR(VLOOKUP($A25,'venda-fornecedor-12-meses-7'!$1:$1048576,4 + (COLUMN(L22)-1)*2,FALSE),""))</f>
        <v/>
      </c>
      <c r="CK25" s="93">
        <f>IF(COUNT(BY25:CJ25)=0,"",SUM(BY25:CJ25))</f>
        <v/>
      </c>
      <c r="CL25" s="93">
        <f>IF(COUNT(BY25:CJ25)=0,"",AVERAGE(BY25:CJ25))</f>
        <v/>
      </c>
      <c r="CM25" s="1" t="n"/>
      <c r="CN25" s="94">
        <f>IF(IFERROR(VLOOKUP($A25,'ENTRADA 2023'!$1:$1048576,3 + (COLUMN(A22)-1)*1,FALSE),"")=0,"",IFERROR(VLOOKUP($A25,'ENTRADA 2023'!$1:$1048576,3 + (COLUMN(A22)-1)*1,FALSE),""))</f>
        <v/>
      </c>
      <c r="CO25" s="94">
        <f>IF(IFERROR(VLOOKUP($A25,'ENTRADA 2023'!$1:$1048576,3 + (COLUMN(B22)-1)*1,FALSE),"")=0,"",IFERROR(VLOOKUP($A25,'ENTRADA 2023'!$1:$1048576,3 + (COLUMN(B22)-1)*1,FALSE),""))</f>
        <v/>
      </c>
      <c r="CP25" s="94">
        <f>IF(IFERROR(VLOOKUP($A25,'ENTRADA 2023'!$1:$1048576,3 + (COLUMN(C22)-1)*1,FALSE),"")=0,"",IFERROR(VLOOKUP($A25,'ENTRADA 2023'!$1:$1048576,3 + (COLUMN(C22)-1)*1,FALSE),""))</f>
        <v/>
      </c>
      <c r="CQ25" s="94">
        <f>IF(IFERROR(VLOOKUP($A25,'ENTRADA 2023'!$1:$1048576,3 + (COLUMN(D22)-1)*1,FALSE),"")=0,"",IFERROR(VLOOKUP($A25,'ENTRADA 2023'!$1:$1048576,3 + (COLUMN(D22)-1)*1,FALSE),""))</f>
        <v/>
      </c>
      <c r="CR25" s="94">
        <f>IF(IFERROR(VLOOKUP($A25,'ENTRADA 2023'!$1:$1048576,3 + (COLUMN(E22)-1)*1,FALSE),"")=0,"",IFERROR(VLOOKUP($A25,'ENTRADA 2023'!$1:$1048576,3 + (COLUMN(E22)-1)*1,FALSE),""))</f>
        <v/>
      </c>
      <c r="CS25" s="94">
        <f>IF(IFERROR(VLOOKUP($A25,'ENTRADA 2023'!$1:$1048576,3 + (COLUMN(F22)-1)*1,FALSE),"")=0,"",IFERROR(VLOOKUP($A25,'ENTRADA 2023'!$1:$1048576,3 + (COLUMN(F22)-1)*1,FALSE),""))</f>
        <v/>
      </c>
      <c r="CT25" s="94">
        <f>IF(IFERROR(VLOOKUP($A25,'ENTRADA 2023'!$1:$1048576,3 + (COLUMN(G22)-1)*1,FALSE),"")=0,"",IFERROR(VLOOKUP($A25,'ENTRADA 2023'!$1:$1048576,3 + (COLUMN(G22)-1)*1,FALSE),""))</f>
        <v/>
      </c>
      <c r="CU25" s="94">
        <f>IF(IFERROR(VLOOKUP($A25,'ENTRADA 2023'!$1:$1048576,3 + (COLUMN(H22)-1)*1,FALSE),"")=0,"",IFERROR(VLOOKUP($A25,'ENTRADA 2023'!$1:$1048576,3 + (COLUMN(H22)-1)*1,FALSE),""))</f>
        <v/>
      </c>
      <c r="CV25" s="94">
        <f>IF(IFERROR(VLOOKUP($A25,'ENTRADA 2023'!$1:$1048576,3 + (COLUMN(I22)-1)*1,FALSE),"")=0,"",IFERROR(VLOOKUP($A25,'ENTRADA 2023'!$1:$1048576,3 + (COLUMN(I22)-1)*1,FALSE),""))</f>
        <v/>
      </c>
      <c r="CW25" s="94">
        <f>IF(IFERROR(VLOOKUP($A25,'ENTRADA 2023'!$1:$1048576,3 + (COLUMN(J22)-1)*1,FALSE),"")=0,"",IFERROR(VLOOKUP($A25,'ENTRADA 2023'!$1:$1048576,3 + (COLUMN(J22)-1)*1,FALSE),""))</f>
        <v/>
      </c>
      <c r="CX25" s="94">
        <f>IF(IFERROR(VLOOKUP($A25,'ENTRADA 2023'!$1:$1048576,3 + (COLUMN(K22)-1)*1,FALSE),"")=0,"",IFERROR(VLOOKUP($A25,'ENTRADA 2023'!$1:$1048576,3 + (COLUMN(K22)-1)*1,FALSE),""))</f>
        <v/>
      </c>
      <c r="CY25" s="94">
        <f>IF(IFERROR(VLOOKUP($A25,'ENTRADA 2023'!$1:$1048576,3 + (COLUMN(L22)-1)*1,FALSE),"")=0,"",IFERROR(VLOOKUP($A25,'ENTRADA 2023'!$1:$1048576,3 + (COLUMN(L22)-1)*1,FALSE),""))</f>
        <v/>
      </c>
      <c r="CZ25" s="95">
        <f>IF(COUNT(CN25:CY25)=0,"",SUM(CN25:CY25))</f>
        <v/>
      </c>
      <c r="DA25" s="94">
        <f>IF(IFERROR(VLOOKUP($A25,'ENTRADA 2024'!$1:$1048576,3 + (COLUMN(A22)-1)*1,FALSE),"")=0,"",IFERROR(VLOOKUP($A25,'ENTRADA 2024'!$1:$1048576,3 + (COLUMN(A22)-1)*1,FALSE),""))</f>
        <v/>
      </c>
      <c r="DB25" s="94">
        <f>IF(IFERROR(VLOOKUP($A25,'ENTRADA 2024'!$1:$1048576,3 + (COLUMN(B22)-1)*1,FALSE),"")=0,"",IFERROR(VLOOKUP($A25,'ENTRADA 2024'!$1:$1048576,3 + (COLUMN(B22)-1)*1,FALSE),""))</f>
        <v/>
      </c>
      <c r="DC25" s="94">
        <f>IF(IFERROR(VLOOKUP($A25,'ENTRADA 2024'!$1:$1048576,3 + (COLUMN(C22)-1)*1,FALSE),"")=0,"",IFERROR(VLOOKUP($A25,'ENTRADA 2024'!$1:$1048576,3 + (COLUMN(C22)-1)*1,FALSE),""))</f>
        <v/>
      </c>
      <c r="DD25" s="94">
        <f>IF(IFERROR(VLOOKUP($A25,'ENTRADA 2024'!$1:$1048576,3 + (COLUMN(D22)-1)*1,FALSE),"")=0,"",IFERROR(VLOOKUP($A25,'ENTRADA 2024'!$1:$1048576,3 + (COLUMN(D22)-1)*1,FALSE),""))</f>
        <v/>
      </c>
      <c r="DE25" s="94">
        <f>IF(IFERROR(VLOOKUP($A25,'ENTRADA 2024'!$1:$1048576,3 + (COLUMN(E22)-1)*1,FALSE),"")=0,"",IFERROR(VLOOKUP($A25,'ENTRADA 2024'!$1:$1048576,3 + (COLUMN(E22)-1)*1,FALSE),""))</f>
        <v/>
      </c>
      <c r="DF25" s="94">
        <f>IF(IFERROR(VLOOKUP($A25,'ENTRADA 2024'!$1:$1048576,3 + (COLUMN(F22)-1)*1,FALSE),"")=0,"",IFERROR(VLOOKUP($A25,'ENTRADA 2024'!$1:$1048576,3 + (COLUMN(F22)-1)*1,FALSE),""))</f>
        <v/>
      </c>
      <c r="DG25" s="94">
        <f>IF(IFERROR(VLOOKUP($A25,'ENTRADA 2024'!$1:$1048576,3 + (COLUMN(G22)-1)*1,FALSE),"")=0,"",IFERROR(VLOOKUP($A25,'ENTRADA 2024'!$1:$1048576,3 + (COLUMN(G22)-1)*1,FALSE),""))</f>
        <v/>
      </c>
      <c r="DH25" s="94">
        <f>IF(IFERROR(VLOOKUP($A25,'ENTRADA 2024'!$1:$1048576,3 + (COLUMN(H22)-1)*1,FALSE),"")=0,"",IFERROR(VLOOKUP($A25,'ENTRADA 2024'!$1:$1048576,3 + (COLUMN(H22)-1)*1,FALSE),""))</f>
        <v/>
      </c>
      <c r="DI25" s="94">
        <f>IF(IFERROR(VLOOKUP($A25,'ENTRADA 2024'!$1:$1048576,3 + (COLUMN(I22)-1)*1,FALSE),"")=0,"",IFERROR(VLOOKUP($A25,'ENTRADA 2024'!$1:$1048576,3 + (COLUMN(I22)-1)*1,FALSE),""))</f>
        <v/>
      </c>
      <c r="DJ25" s="94">
        <f>IF(IFERROR(VLOOKUP($A25,'ENTRADA 2024'!$1:$1048576,3 + (COLUMN(J22)-1)*1,FALSE),"")=0,"",IFERROR(VLOOKUP($A25,'ENTRADA 2024'!$1:$1048576,3 + (COLUMN(J22)-1)*1,FALSE),""))</f>
        <v/>
      </c>
      <c r="DK25" s="94">
        <f>IF(IFERROR(VLOOKUP($A25,'ENTRADA 2024'!$1:$1048576,3 + (COLUMN(K22)-1)*1,FALSE),"")=0,"",IFERROR(VLOOKUP($A25,'ENTRADA 2024'!$1:$1048576,3 + (COLUMN(K22)-1)*1,FALSE),""))</f>
        <v/>
      </c>
      <c r="DL25" s="94">
        <f>IF(IFERROR(VLOOKUP($A25,'ENTRADA 2024'!$1:$1048576,3 + (COLUMN(L22)-1)*1,FALSE),"")=0,"",IFERROR(VLOOKUP($A25,'ENTRADA 2024'!$1:$1048576,3 + (COLUMN(L22)-1)*1,FALSE),""))</f>
        <v/>
      </c>
      <c r="DM25" s="95">
        <f>IF(COUNT(DA25:DL25)=0,"",SUM(DA25:DL25))</f>
        <v/>
      </c>
      <c r="DN25" s="94">
        <f>IF(IFERROR(VLOOKUP($A25,'ENTRADA 2025'!$1:$1048576,3 + (COLUMN(A22)-1)*1,FALSE),"")=0,"",IFERROR(VLOOKUP($A25,'ENTRADA 2025'!$1:$1048576,3 + (COLUMN(A22)-1)*1,FALSE),""))</f>
        <v/>
      </c>
      <c r="DO25" s="94">
        <f>IF(IFERROR(VLOOKUP($A25,'ENTRADA 2025'!$1:$1048576,3 + (COLUMN(B22)-1)*1,FALSE),"")=0,"",IFERROR(VLOOKUP($A25,'ENTRADA 2025'!$1:$1048576,3 + (COLUMN(B22)-1)*1,FALSE),""))</f>
        <v/>
      </c>
      <c r="DP25" s="94">
        <f>IF(IFERROR(VLOOKUP($A25,'ENTRADA 2025'!$1:$1048576,3 + (COLUMN(C22)-1)*1,FALSE),"")=0,"",IFERROR(VLOOKUP($A25,'ENTRADA 2025'!$1:$1048576,3 + (COLUMN(C22)-1)*1,FALSE),""))</f>
        <v/>
      </c>
      <c r="DQ25" s="94">
        <f>IF(IFERROR(VLOOKUP($A25,'ENTRADA 2025'!$1:$1048576,3 + (COLUMN(D22)-1)*1,FALSE),"")=0,"",IFERROR(VLOOKUP($A25,'ENTRADA 2025'!$1:$1048576,3 + (COLUMN(D22)-1)*1,FALSE),""))</f>
        <v/>
      </c>
      <c r="DR25" s="94">
        <f>IF(IFERROR(VLOOKUP($A25,'ENTRADA 2025'!$1:$1048576,3 + (COLUMN(E22)-1)*1,FALSE),"")=0,"",IFERROR(VLOOKUP($A25,'ENTRADA 2025'!$1:$1048576,3 + (COLUMN(E22)-1)*1,FALSE),""))</f>
        <v/>
      </c>
      <c r="DS25" s="94">
        <f>IF(IFERROR(VLOOKUP($A25,'ENTRADA 2025'!$1:$1048576,3 + (COLUMN(F22)-1)*1,FALSE),"")=0,"",IFERROR(VLOOKUP($A25,'ENTRADA 2025'!$1:$1048576,3 + (COLUMN(F22)-1)*1,FALSE),""))</f>
        <v/>
      </c>
      <c r="DT25" s="94">
        <f>IF(IFERROR(VLOOKUP($A25,'ENTRADA 2025'!$1:$1048576,3 + (COLUMN(G22)-1)*1,FALSE),"")=0,"",IFERROR(VLOOKUP($A25,'ENTRADA 2025'!$1:$1048576,3 + (COLUMN(G22)-1)*1,FALSE),""))</f>
        <v/>
      </c>
      <c r="DU25" s="94">
        <f>IF(IFERROR(VLOOKUP($A25,'ENTRADA 2025'!$1:$1048576,3 + (COLUMN(H22)-1)*1,FALSE),"")=0,"",IFERROR(VLOOKUP($A25,'ENTRADA 2025'!$1:$1048576,3 + (COLUMN(H22)-1)*1,FALSE),""))</f>
        <v/>
      </c>
      <c r="DV25" s="94">
        <f>IF(IFERROR(VLOOKUP($A25,'ENTRADA 2025'!$1:$1048576,3 + (COLUMN(I22)-1)*1,FALSE),"")=0,"",IFERROR(VLOOKUP($A25,'ENTRADA 2025'!$1:$1048576,3 + (COLUMN(I22)-1)*1,FALSE),""))</f>
        <v/>
      </c>
      <c r="DW25" s="94">
        <f>IF(IFERROR(VLOOKUP($A25,'ENTRADA 2025'!$1:$1048576,3 + (COLUMN(J22)-1)*1,FALSE),"")=0,"",IFERROR(VLOOKUP($A25,'ENTRADA 2025'!$1:$1048576,3 + (COLUMN(J22)-1)*1,FALSE),""))</f>
        <v/>
      </c>
      <c r="DX25" s="94">
        <f>IF(IFERROR(VLOOKUP($A25,'ENTRADA 2025'!$1:$1048576,3 + (COLUMN(K22)-1)*1,FALSE),"")=0,"",IFERROR(VLOOKUP($A25,'ENTRADA 2025'!$1:$1048576,3 + (COLUMN(K22)-1)*1,FALSE),""))</f>
        <v/>
      </c>
      <c r="DY25" s="94">
        <f>IF(IFERROR(VLOOKUP($A25,'ENTRADA 2025'!$1:$1048576,3 + (COLUMN(L22)-1)*1,FALSE),"")=0,"",IFERROR(VLOOKUP($A25,'ENTRADA 2025'!$1:$1048576,3 + (COLUMN(L22)-1)*1,FALSE),""))</f>
        <v/>
      </c>
      <c r="DZ25" s="95">
        <f>IF(COUNT(DN25:DY25)=0,"",SUM(DN25:DY25))</f>
        <v/>
      </c>
      <c r="EA25" s="94">
        <f>IF(IFERROR(VLOOKUP($A25,'entrada-fornecedor-12-meses-7'!$1:$1048576,3 + (COLUMN(A22)-1)*1,FALSE),"")=0,"",IFERROR(VLOOKUP($A25,'entrada-fornecedor-12-meses-7'!$1:$1048576,3 + (COLUMN(A22)-1)*1,FALSE),""))</f>
        <v/>
      </c>
      <c r="EB25" s="94">
        <f>IF(IFERROR(VLOOKUP($A25,'entrada-fornecedor-12-meses-7'!$1:$1048576,3 + (COLUMN(B22)-1)*1,FALSE),"")=0,"",IFERROR(VLOOKUP($A25,'entrada-fornecedor-12-meses-7'!$1:$1048576,3 + (COLUMN(B22)-1)*1,FALSE),""))</f>
        <v/>
      </c>
      <c r="EC25" s="94">
        <f>IF(IFERROR(VLOOKUP($A25,'entrada-fornecedor-12-meses-7'!$1:$1048576,3 + (COLUMN(C22)-1)*1,FALSE),"")=0,"",IFERROR(VLOOKUP($A25,'entrada-fornecedor-12-meses-7'!$1:$1048576,3 + (COLUMN(C22)-1)*1,FALSE),""))</f>
        <v/>
      </c>
      <c r="ED25" s="94">
        <f>IF(IFERROR(VLOOKUP($A25,'entrada-fornecedor-12-meses-7'!$1:$1048576,3 + (COLUMN(D22)-1)*1,FALSE),"")=0,"",IFERROR(VLOOKUP($A25,'entrada-fornecedor-12-meses-7'!$1:$1048576,3 + (COLUMN(D22)-1)*1,FALSE),""))</f>
        <v/>
      </c>
      <c r="EE25" s="94">
        <f>IF(IFERROR(VLOOKUP($A25,'entrada-fornecedor-12-meses-7'!$1:$1048576,3 + (COLUMN(E22)-1)*1,FALSE),"")=0,"",IFERROR(VLOOKUP($A25,'entrada-fornecedor-12-meses-7'!$1:$1048576,3 + (COLUMN(E22)-1)*1,FALSE),""))</f>
        <v/>
      </c>
      <c r="EF25" s="94">
        <f>IF(IFERROR(VLOOKUP($A25,'entrada-fornecedor-12-meses-7'!$1:$1048576,3 + (COLUMN(F22)-1)*1,FALSE),"")=0,"",IFERROR(VLOOKUP($A25,'entrada-fornecedor-12-meses-7'!$1:$1048576,3 + (COLUMN(F22)-1)*1,FALSE),""))</f>
        <v/>
      </c>
      <c r="EG25" s="94">
        <f>IF(IFERROR(VLOOKUP($A25,'entrada-fornecedor-12-meses-7'!$1:$1048576,3 + (COLUMN(G22)-1)*1,FALSE),"")=0,"",IFERROR(VLOOKUP($A25,'entrada-fornecedor-12-meses-7'!$1:$1048576,3 + (COLUMN(G22)-1)*1,FALSE),""))</f>
        <v/>
      </c>
      <c r="EH25" s="94">
        <f>IF(IFERROR(VLOOKUP($A25,'entrada-fornecedor-12-meses-7'!$1:$1048576,3 + (COLUMN(H22)-1)*1,FALSE),"")=0,"",IFERROR(VLOOKUP($A25,'entrada-fornecedor-12-meses-7'!$1:$1048576,3 + (COLUMN(H22)-1)*1,FALSE),""))</f>
        <v/>
      </c>
      <c r="EI25" s="94">
        <f>IF(IFERROR(VLOOKUP($A25,'entrada-fornecedor-12-meses-7'!$1:$1048576,3 + (COLUMN(I22)-1)*1,FALSE),"")=0,"",IFERROR(VLOOKUP($A25,'entrada-fornecedor-12-meses-7'!$1:$1048576,3 + (COLUMN(I22)-1)*1,FALSE),""))</f>
        <v/>
      </c>
      <c r="EJ25" s="94">
        <f>IF(IFERROR(VLOOKUP($A25,'entrada-fornecedor-12-meses-7'!$1:$1048576,3 + (COLUMN(J22)-1)*1,FALSE),"")=0,"",IFERROR(VLOOKUP($A25,'entrada-fornecedor-12-meses-7'!$1:$1048576,3 + (COLUMN(J22)-1)*1,FALSE),""))</f>
        <v/>
      </c>
      <c r="EK25" s="94">
        <f>IF(IFERROR(VLOOKUP($A25,'entrada-fornecedor-12-meses-7'!$1:$1048576,3 + (COLUMN(K22)-1)*1,FALSE),"")=0,"",IFERROR(VLOOKUP($A25,'entrada-fornecedor-12-meses-7'!$1:$1048576,3 + (COLUMN(K22)-1)*1,FALSE),""))</f>
        <v/>
      </c>
      <c r="EL25" s="94">
        <f>IF(IFERROR(VLOOKUP($A25,'entrada-fornecedor-12-meses-7'!$1:$1048576,3 + (COLUMN(L22)-1)*1,FALSE),"")=0,"",IFERROR(VLOOKUP($A25,'entrada-fornecedor-12-meses-7'!$1:$1048576,3 + (COLUMN(L22)-1)*1,FALSE),""))</f>
        <v/>
      </c>
      <c r="EM25" s="95">
        <f>IF(COUNT(EA25:EL25)=0,"",SUM(EA25:EL25))</f>
        <v/>
      </c>
      <c r="EN25" s="1" t="n"/>
      <c r="EO25" s="96">
        <f>IFERROR(AVERAGEIF('lead-time-compras-7'!B:B,A25,'lead-time-compras-7'!S:S),"")</f>
        <v/>
      </c>
      <c r="EP25" s="96">
        <f>IFERROR(
  AVERAGEIFS(
    'notas-fiscais-entrada-830-7'!H:H,
    'notas-fiscais-entrada-830-7'!O:O, A25,
    'notas-fiscais-entrada-830-7'!E:E, $B$1
  ),
""
)</f>
        <v/>
      </c>
      <c r="EQ25" s="96">
        <f>IFERROR(AVERAGEIF('lead-time-compras-7'!B:B,A25,'lead-time-compras-7'!Q:Q),"")</f>
        <v/>
      </c>
      <c r="ER25" s="97">
        <f>SUMIF('fornecedor-saldo-receber-7'!A:A, A25, 'fornecedor-saldo-receber-7'!L:L)</f>
        <v/>
      </c>
      <c r="ES25" s="97">
        <f>SUMIF('fornecedor-verba-aplicar-7'!A:A, A25, 'fornecedor-verba-aplicar-7'!D:D)</f>
        <v/>
      </c>
      <c r="ET25" s="1" t="n"/>
      <c r="EU25" s="52">
        <f>SUMIF('ANALISE PRODUTO'!F:F, A25, 'ANALISE PRODUTO'!BN:BN)</f>
        <v/>
      </c>
      <c r="EV25" s="52">
        <f>SUMIF('ANALISE PRODUTO'!F:F, A25, 'ANALISE PRODUTO'!BO:BO)</f>
        <v/>
      </c>
      <c r="EW25" s="52">
        <f>SUMIF('ANALISE PRODUTO'!F:F, A25, 'ANALISE PRODUTO'!BP:BP)</f>
        <v/>
      </c>
      <c r="EX25" s="52">
        <f>SUMIF('ANALISE PRODUTO'!F:F, A25, 'ANALISE PRODUTO'!BQ:BQ)</f>
        <v/>
      </c>
      <c r="EY25" s="52">
        <f>SUMIF('ANALISE PRODUTO'!F:F, A25, 'ANALISE PRODUTO'!BR:BR)</f>
        <v/>
      </c>
      <c r="EZ25" s="53">
        <f>SUMIF('ANALISE PRODUTO'!F:F, A25, 'ANALISE PRODUTO'!BS:BS)</f>
        <v/>
      </c>
      <c r="FA25" s="53">
        <f>SUMIF('ANALISE PRODUTO'!F:F, A25, 'ANALISE PRODUTO'!BT:BT)</f>
        <v/>
      </c>
      <c r="FB25" s="53">
        <f>SUMIF('ANALISE PRODUTO'!F:F, A25, 'ANALISE PRODUTO'!BU:BU)</f>
        <v/>
      </c>
      <c r="FC25" s="53">
        <f>SUMIF('ANALISE PRODUTO'!F:F, A25, 'ANALISE PRODUTO'!BV:BV)</f>
        <v/>
      </c>
      <c r="FD25" s="53">
        <f>SUMIF('ANALISE PRODUTO'!F:F, A25, 'ANALISE PRODUTO'!BW:BW)</f>
        <v/>
      </c>
      <c r="FE25" s="41">
        <f>SUMIF('ANALISE PRODUTO'!F:F, A25, 'ANALISE PRODUTO'!CB:CB)</f>
        <v/>
      </c>
      <c r="FF25" s="41">
        <f>SUMIF('ANALISE PRODUTO'!F:F, A25, 'ANALISE PRODUTO'!CC:CC)</f>
        <v/>
      </c>
      <c r="FG25" s="1" t="n"/>
      <c r="FH25" s="45">
        <f>IF(IFERROR(VLOOKUP($A25,'VENDA 2023'!$1:$1048576,4 + (COLUMN(A22)-1)*2,FALSE),"")=0,"",IFERROR(VLOOKUP($A25,'VENDA 2023'!$1:$1048576,4 + (COLUMN(A22)-1)*2,FALSE),""))</f>
        <v/>
      </c>
      <c r="FI25" s="45">
        <f>IF(IFERROR(VLOOKUP($A25,'VENDA 2023'!$1:$1048576,4 + (COLUMN(B22)-1)*2,FALSE),"")=0,"",IFERROR(VLOOKUP($A25,'VENDA 2023'!$1:$1048576,4 + (COLUMN(B22)-1)*2,FALSE),""))</f>
        <v/>
      </c>
      <c r="FJ25" s="45">
        <f>IF(IFERROR(VLOOKUP($A25,'VENDA 2023'!$1:$1048576,4 + (COLUMN(C22)-1)*2,FALSE),"")=0,"",IFERROR(VLOOKUP($A25,'VENDA 2023'!$1:$1048576,4 + (COLUMN(C22)-1)*2,FALSE),""))</f>
        <v/>
      </c>
      <c r="FK25" s="45">
        <f>IF(IFERROR(VLOOKUP($A25,'VENDA 2023'!$1:$1048576,4 + (COLUMN(D22)-1)*2,FALSE),"")=0,"",IFERROR(VLOOKUP($A25,'VENDA 2023'!$1:$1048576,4 + (COLUMN(D22)-1)*2,FALSE),""))</f>
        <v/>
      </c>
      <c r="FL25" s="45">
        <f>IF(IFERROR(VLOOKUP($A25,'VENDA 2023'!$1:$1048576,4 + (COLUMN(E22)-1)*2,FALSE),"")=0,"",IFERROR(VLOOKUP($A25,'VENDA 2023'!$1:$1048576,4 + (COLUMN(E22)-1)*2,FALSE),""))</f>
        <v/>
      </c>
      <c r="FM25" s="45">
        <f>IF(IFERROR(VLOOKUP($A25,'VENDA 2023'!$1:$1048576,4 + (COLUMN(F22)-1)*2,FALSE),"")=0,"",IFERROR(VLOOKUP($A25,'VENDA 2023'!$1:$1048576,4 + (COLUMN(F22)-1)*2,FALSE),""))</f>
        <v/>
      </c>
      <c r="FN25" s="45">
        <f>IF(IFERROR(VLOOKUP($A25,'VENDA 2023'!$1:$1048576,4 + (COLUMN(G22)-1)*2,FALSE),"")=0,"",IFERROR(VLOOKUP($A25,'VENDA 2023'!$1:$1048576,4 + (COLUMN(G22)-1)*2,FALSE),""))</f>
        <v/>
      </c>
      <c r="FO25" s="45">
        <f>IF(IFERROR(VLOOKUP($A25,'VENDA 2023'!$1:$1048576,4 + (COLUMN(H22)-1)*2,FALSE),"")=0,"",IFERROR(VLOOKUP($A25,'VENDA 2023'!$1:$1048576,4 + (COLUMN(H22)-1)*2,FALSE),""))</f>
        <v/>
      </c>
      <c r="FP25" s="45">
        <f>IF(IFERROR(VLOOKUP($A25,'VENDA 2023'!$1:$1048576,4 + (COLUMN(I22)-1)*2,FALSE),"")=0,"",IFERROR(VLOOKUP($A25,'VENDA 2023'!$1:$1048576,4 + (COLUMN(I22)-1)*2,FALSE),""))</f>
        <v/>
      </c>
      <c r="FQ25" s="45">
        <f>IF(IFERROR(VLOOKUP($A25,'VENDA 2023'!$1:$1048576,4 + (COLUMN(J22)-1)*2,FALSE),"")=0,"",IFERROR(VLOOKUP($A25,'VENDA 2023'!$1:$1048576,4 + (COLUMN(J22)-1)*2,FALSE),""))</f>
        <v/>
      </c>
      <c r="FR25" s="45">
        <f>IF(IFERROR(VLOOKUP($A25,'VENDA 2023'!$1:$1048576,4 + (COLUMN(K22)-1)*2,FALSE),"")=0,"",IFERROR(VLOOKUP($A25,'VENDA 2023'!$1:$1048576,4 + (COLUMN(K22)-1)*2,FALSE),""))</f>
        <v/>
      </c>
      <c r="FS25" s="45">
        <f>IF(IFERROR(VLOOKUP($A25,'VENDA 2023'!$1:$1048576,4 + (COLUMN(L22)-1)*2,FALSE),"")=0,"",IFERROR(VLOOKUP($A25,'VENDA 2023'!$1:$1048576,4 + (COLUMN(L22)-1)*2,FALSE),""))</f>
        <v/>
      </c>
      <c r="FT25" s="12">
        <f>IF(COUNT(FH25:FS25)=0,"",SUM(FH25:FS25))</f>
        <v/>
      </c>
      <c r="FU25" s="45">
        <f>IF(IFERROR(VLOOKUP($A25,'VENDA 2024'!$1:$1048576,4 + (COLUMN(A22)-1)*2,FALSE),"")=0,"",IFERROR(VLOOKUP($A25,'VENDA 2024'!$1:$1048576,4 + (COLUMN(A22)-1)*2,FALSE),""))</f>
        <v/>
      </c>
      <c r="FV25" s="45">
        <f>IF(IFERROR(VLOOKUP($A25,'VENDA 2024'!$1:$1048576,4 + (COLUMN(B22)-1)*2,FALSE),"")=0,"",IFERROR(VLOOKUP($A25,'VENDA 2024'!$1:$1048576,4 + (COLUMN(B22)-1)*2,FALSE),""))</f>
        <v/>
      </c>
      <c r="FW25" s="45">
        <f>IF(IFERROR(VLOOKUP($A25,'VENDA 2024'!$1:$1048576,4 + (COLUMN(C22)-1)*2,FALSE),"")=0,"",IFERROR(VLOOKUP($A25,'VENDA 2024'!$1:$1048576,4 + (COLUMN(C22)-1)*2,FALSE),""))</f>
        <v/>
      </c>
      <c r="FX25" s="45">
        <f>IF(IFERROR(VLOOKUP($A25,'VENDA 2024'!$1:$1048576,4 + (COLUMN(D22)-1)*2,FALSE),"")=0,"",IFERROR(VLOOKUP($A25,'VENDA 2024'!$1:$1048576,4 + (COLUMN(D22)-1)*2,FALSE),""))</f>
        <v/>
      </c>
      <c r="FY25" s="45">
        <f>IF(IFERROR(VLOOKUP($A25,'VENDA 2024'!$1:$1048576,4 + (COLUMN(E22)-1)*2,FALSE),"")=0,"",IFERROR(VLOOKUP($A25,'VENDA 2024'!$1:$1048576,4 + (COLUMN(E22)-1)*2,FALSE),""))</f>
        <v/>
      </c>
      <c r="FZ25" s="45">
        <f>IF(IFERROR(VLOOKUP($A25,'VENDA 2024'!$1:$1048576,4 + (COLUMN(F22)-1)*2,FALSE),"")=0,"",IFERROR(VLOOKUP($A25,'VENDA 2024'!$1:$1048576,4 + (COLUMN(F22)-1)*2,FALSE),""))</f>
        <v/>
      </c>
      <c r="GA25" s="45">
        <f>IF(IFERROR(VLOOKUP($A25,'VENDA 2024'!$1:$1048576,4 + (COLUMN(G22)-1)*2,FALSE),"")=0,"",IFERROR(VLOOKUP($A25,'VENDA 2024'!$1:$1048576,4 + (COLUMN(G22)-1)*2,FALSE),""))</f>
        <v/>
      </c>
      <c r="GB25" s="45">
        <f>IF(IFERROR(VLOOKUP($A25,'VENDA 2024'!$1:$1048576,4 + (COLUMN(H22)-1)*2,FALSE),"")=0,"",IFERROR(VLOOKUP($A25,'VENDA 2024'!$1:$1048576,4 + (COLUMN(H22)-1)*2,FALSE),""))</f>
        <v/>
      </c>
      <c r="GC25" s="45">
        <f>IF(IFERROR(VLOOKUP($A25,'VENDA 2024'!$1:$1048576,4 + (COLUMN(I22)-1)*2,FALSE),"")=0,"",IFERROR(VLOOKUP($A25,'VENDA 2024'!$1:$1048576,4 + (COLUMN(I22)-1)*2,FALSE),""))</f>
        <v/>
      </c>
      <c r="GD25" s="45">
        <f>IF(IFERROR(VLOOKUP($A25,'VENDA 2024'!$1:$1048576,4 + (COLUMN(J22)-1)*2,FALSE),"")=0,"",IFERROR(VLOOKUP($A25,'VENDA 2024'!$1:$1048576,4 + (COLUMN(J22)-1)*2,FALSE),""))</f>
        <v/>
      </c>
      <c r="GE25" s="45">
        <f>IF(IFERROR(VLOOKUP($A25,'VENDA 2024'!$1:$1048576,4 + (COLUMN(K22)-1)*2,FALSE),"")=0,"",IFERROR(VLOOKUP($A25,'VENDA 2024'!$1:$1048576,4 + (COLUMN(K22)-1)*2,FALSE),""))</f>
        <v/>
      </c>
      <c r="GF25" s="45">
        <f>IF(IFERROR(VLOOKUP($A25,'VENDA 2024'!$1:$1048576,4 + (COLUMN(L22)-1)*2,FALSE),"")=0,"",IFERROR(VLOOKUP($A25,'VENDA 2024'!$1:$1048576,4 + (COLUMN(L22)-1)*2,FALSE),""))</f>
        <v/>
      </c>
      <c r="GG25" s="12">
        <f>IF(COUNT(FU25:GF25)=0,"",SUM(FU25:GF25))</f>
        <v/>
      </c>
      <c r="GH25" s="45">
        <f>IF(IFERROR(VLOOKUP($A25,'venda-fornecedor-12-meses-7'!$1:$1048576,5 + (COLUMN(A22)-1)*2,FALSE),"")=0,"",IFERROR(VLOOKUP($A25,'venda-fornecedor-12-meses-7'!$1:$1048576,5 + (COLUMN(A22)-1)*2,FALSE),""))</f>
        <v/>
      </c>
      <c r="GI25" s="45">
        <f>IF(IFERROR(VLOOKUP($A25,'venda-fornecedor-12-meses-7'!$1:$1048576,5 + (COLUMN(B22)-1)*2,FALSE),"")=0,"",IFERROR(VLOOKUP($A25,'venda-fornecedor-12-meses-7'!$1:$1048576,5 + (COLUMN(B22)-1)*2,FALSE),""))</f>
        <v/>
      </c>
      <c r="GJ25" s="45">
        <f>IF(IFERROR(VLOOKUP($A25,'venda-fornecedor-12-meses-7'!$1:$1048576,5 + (COLUMN(C22)-1)*2,FALSE),"")=0,"",IFERROR(VLOOKUP($A25,'venda-fornecedor-12-meses-7'!$1:$1048576,5 + (COLUMN(C22)-1)*2,FALSE),""))</f>
        <v/>
      </c>
      <c r="GK25" s="45">
        <f>IF(IFERROR(VLOOKUP($A25,'venda-fornecedor-12-meses-7'!$1:$1048576,5 + (COLUMN(D22)-1)*2,FALSE),"")=0,"",IFERROR(VLOOKUP($A25,'venda-fornecedor-12-meses-7'!$1:$1048576,5 + (COLUMN(D22)-1)*2,FALSE),""))</f>
        <v/>
      </c>
      <c r="GL25" s="45">
        <f>IF(IFERROR(VLOOKUP($A25,'venda-fornecedor-12-meses-7'!$1:$1048576,5 + (COLUMN(E22)-1)*2,FALSE),"")=0,"",IFERROR(VLOOKUP($A25,'venda-fornecedor-12-meses-7'!$1:$1048576,5 + (COLUMN(E22)-1)*2,FALSE),""))</f>
        <v/>
      </c>
      <c r="GM25" s="45">
        <f>IF(IFERROR(VLOOKUP($A25,'venda-fornecedor-12-meses-7'!$1:$1048576,5 + (COLUMN(F22)-1)*2,FALSE),"")=0,"",IFERROR(VLOOKUP($A25,'venda-fornecedor-12-meses-7'!$1:$1048576,5 + (COLUMN(F22)-1)*2,FALSE),""))</f>
        <v/>
      </c>
      <c r="GN25" s="45">
        <f>IF(IFERROR(VLOOKUP($A25,'venda-fornecedor-12-meses-7'!$1:$1048576,5 + (COLUMN(G22)-1)*2,FALSE),"")=0,"",IFERROR(VLOOKUP($A25,'venda-fornecedor-12-meses-7'!$1:$1048576,5 + (COLUMN(G22)-1)*2,FALSE),""))</f>
        <v/>
      </c>
      <c r="GO25" s="45">
        <f>IF(IFERROR(VLOOKUP($A25,'venda-fornecedor-12-meses-7'!$1:$1048576,5 + (COLUMN(H22)-1)*2,FALSE),"")=0,"",IFERROR(VLOOKUP($A25,'venda-fornecedor-12-meses-7'!$1:$1048576,5 + (COLUMN(H22)-1)*2,FALSE),""))</f>
        <v/>
      </c>
      <c r="GP25" s="45">
        <f>IF(IFERROR(VLOOKUP($A25,'venda-fornecedor-12-meses-7'!$1:$1048576,5 + (COLUMN(I22)-1)*2,FALSE),"")=0,"",IFERROR(VLOOKUP($A25,'venda-fornecedor-12-meses-7'!$1:$1048576,5 + (COLUMN(I22)-1)*2,FALSE),""))</f>
        <v/>
      </c>
      <c r="GQ25" s="45">
        <f>IF(IFERROR(VLOOKUP($A25,'venda-fornecedor-12-meses-7'!$1:$1048576,5 + (COLUMN(J22)-1)*2,FALSE),"")=0,"",IFERROR(VLOOKUP($A25,'venda-fornecedor-12-meses-7'!$1:$1048576,5 + (COLUMN(J22)-1)*2,FALSE),""))</f>
        <v/>
      </c>
      <c r="GR25" s="45">
        <f>IF(IFERROR(VLOOKUP($A25,'venda-fornecedor-12-meses-7'!$1:$1048576,5 + (COLUMN(K22)-1)*2,FALSE),"")=0,"",IFERROR(VLOOKUP($A25,'venda-fornecedor-12-meses-7'!$1:$1048576,5 + (COLUMN(K22)-1)*2,FALSE),""))</f>
        <v/>
      </c>
      <c r="GS25" s="45">
        <f>IF(IFERROR(VLOOKUP($A25,'venda-fornecedor-12-meses-7'!$1:$1048576,5 + (COLUMN(L22)-1)*2,FALSE),"")=0,"",IFERROR(VLOOKUP($A25,'venda-fornecedor-12-meses-7'!$1:$1048576,5 + (COLUMN(L22)-1)*2,FALSE),""))</f>
        <v/>
      </c>
      <c r="GT25" s="12">
        <f>IF(COUNT(GH25:GS25)=0,"",SUM(GH25:GS25))</f>
        <v/>
      </c>
    </row>
    <row r="26">
      <c r="A26" s="85" t="n">
        <v>36000</v>
      </c>
      <c r="B26" s="85">
        <f>VLOOKUP(A26,'FORNECEDORES X COMPRADOR'!$A:$D,4,0)</f>
        <v/>
      </c>
      <c r="C26" s="85">
        <f>VLOOKUP(A26,'FORNECEDORES X COMPRADOR'!$A:$E,5,0)</f>
        <v/>
      </c>
      <c r="D26" s="40">
        <f>IFERROR(AVERAGEIF('ANALISE PRODUTO'!F:F,A26,'ANALISE PRODUTO'!BE:BE),"")</f>
        <v/>
      </c>
      <c r="E26" s="40">
        <f>IFERROR(AVERAGEIF('ANALISE PRODUTO'!F:F,A26,'ANALISE PRODUTO'!BF:BF),"")</f>
        <v/>
      </c>
      <c r="F26" s="47">
        <f t="array" ref="F26">IFERROR(
  IF(
    SUMPRODUCT(
      IFERROR(--('ANALISE PRODUTO'!$F$3:$F$10000=A26),0) *
      IFERROR(--'ANALISE PRODUTO'!$AJ$3:$AJ$10000,0)
    )=0,
    "",
    SUMPRODUCT(
      IFERROR(--('ANALISE PRODUTO'!$F$3:$F$10000=A26),0) *
      IFERROR(--'ANALISE PRODUTO'!$AN$3:$AN$10000,0)
    ) /
    SUMPRODUCT(
      IFERROR(--('ANALISE PRODUTO'!$F$3:$F$10000=A26),0) *
      IFERROR(--'ANALISE PRODUTO'!$AJ$3:$AJ$10000,0)
    )
  ),
  ""
)</f>
        <v/>
      </c>
      <c r="G26" s="47">
        <f t="array" ref="G26">IFERROR(
  IF(
    SUMPRODUCT(
      IFERROR(--('ANALISE PRODUTO'!$F$3:$F$10000=A26),0) *
      IFERROR(--'ANALISE PRODUTO'!$AJ$3:$AJ$10000,0)
    )=0,
    "",
    SUMPRODUCT(
      IFERROR(--('ANALISE PRODUTO'!$F$3:$F$10000=A26),0) *
      IFERROR(--'ANALISE PRODUTO'!$AO$3:$AO$10000,0)
    ) /
    SUMPRODUCT(
      IFERROR(--('ANALISE PRODUTO'!$F$3:$F$10000=A26),0) *
      IFERROR(--'ANALISE PRODUTO'!$AJ$3:$AJ$10000,0)
    )
  ),
  ""
)</f>
        <v/>
      </c>
      <c r="H26" s="86" t="n">
        <v>60</v>
      </c>
      <c r="I26" s="86" t="n">
        <v>90</v>
      </c>
      <c r="J26" s="87">
        <f>SUMIF('ANALISE PRODUTO'!F:F, A26, 'ANALISE PRODUTO'!AP:AP)</f>
        <v/>
      </c>
      <c r="K26" s="88">
        <f>SUMIF('ANALISE PRODUTO'!F:F, A26, 'ANALISE PRODUTO'!AN:AN)</f>
        <v/>
      </c>
      <c r="L26" s="40">
        <f>SUMIF('ANALISE PRODUTO'!F:F, A26, 'ANALISE PRODUTO'!BB:BB)</f>
        <v/>
      </c>
      <c r="M26" s="40">
        <f>SUMIF('ANALISE PRODUTO'!F:F, A26, 'ANALISE PRODUTO'!BC:BC)</f>
        <v/>
      </c>
      <c r="N26" s="40">
        <f>SUMIF('ANALISE PRODUTO'!F:F, A26, 'ANALISE PRODUTO'!BD:BD)</f>
        <v/>
      </c>
      <c r="O26" s="40">
        <f>SUMIF('ANALISE PRODUTO'!F:F, A26, 'ANALISE PRODUTO'!BA:BA)</f>
        <v/>
      </c>
      <c r="P26" s="40">
        <f>IF(J26=0, 0, IF(O26/J26=0, 0, O26/J26))</f>
        <v/>
      </c>
      <c r="Q26" s="40">
        <f>IF(J26=0, 0, IF(L26/J26=0, 0, L26/J26))</f>
        <v/>
      </c>
      <c r="R26" s="89">
        <f>SUMIF('ANALISE PRODUTO'!F:F, A26, 'ANALISE PRODUTO'!BJ:BJ)</f>
        <v/>
      </c>
      <c r="S26" s="89">
        <f>SUMIF('ANALISE PRODUTO'!F:F, A26, 'ANALISE PRODUTO'!BK:BK)</f>
        <v/>
      </c>
      <c r="T26" s="89">
        <f>SUMIF('ANALISE PRODUTO'!F:F, A26, 'ANALISE PRODUTO'!BL:BL)</f>
        <v/>
      </c>
      <c r="U26" s="89">
        <f>SUMIFS('ANALISE PRODUTO'!BI:BI, 'ANALISE PRODUTO'!F:F, A26)</f>
        <v/>
      </c>
      <c r="V26" s="89">
        <f>IF(C26="DESCONTINUADO", 0, IF(J26=0, 0, IF(U26/J26=0, 0, U26/J26)))</f>
        <v/>
      </c>
      <c r="W26" s="89">
        <f>IF(OR(C26="DESCONTINUADO", J26=0), 0, IFERROR((S26+T26)/J26, 0))</f>
        <v/>
      </c>
      <c r="X26" s="59">
        <f>COUNTIF('ANALISE PRODUTO'!F:F, A26)</f>
        <v/>
      </c>
      <c r="Y26" s="60">
        <f>COUNTIFS('ANALISE PRODUTO'!F:F, A26, 'ANALISE PRODUTO'!S:S, "S")</f>
        <v/>
      </c>
      <c r="Z26" s="61">
        <f>X26-Y26</f>
        <v/>
      </c>
      <c r="AA26" s="88">
        <f>IFERROR(IF(COUNTIF('contas-pagas-fornecedor-7'!$C:$C,B26)&gt;1,
   AVERAGEIF('contas-pagas-fornecedor-7'!$C:$C,B26,'contas-pagas-fornecedor-7'!$I:$I),
   VLOOKUP(B26,'contas-pagas-fornecedor-7'!$C:$Q,7,FALSE)), "")</f>
        <v/>
      </c>
      <c r="AB26" s="88">
        <f t="array" ref="AB26">IFERROR(
  INDEX('fornecedor-venda-por-filial-ger'!J:J,
    MATCH(1,
      ('fornecedor-venda-por-filial-ger'!A:A=A26) *
      ('fornecedor-venda-por-filial-ger'!B:B=$B$1),
    0)
  ),
"")</f>
        <v/>
      </c>
      <c r="AC26" s="90">
        <f t="array" ref="AC26">IFERROR(
  INDEX('fornecedor-venda-por-filial-ger'!O:O,
    MATCH(1,
      ('fornecedor-venda-por-filial-ger'!A:A=A26) *
      ('fornecedor-venda-por-filial-ger'!B:B=$B$1),
    0)
  ),
"")</f>
        <v/>
      </c>
      <c r="AD26" s="90">
        <f>IFERROR(VLOOKUP(A26,'venda-fornecedor-12-meses-7'!A:AC,3,0),"")</f>
        <v/>
      </c>
      <c r="AE26" s="87">
        <f t="array" ref="AE26">IFERROR(
  INDEX('fornecedor-venda-por-filial-ger'!N:N,
    MATCH(1,
      ('fornecedor-venda-por-filial-ger'!A:A=A26) *
      ('fornecedor-venda-por-filial-ger'!B:B=$B$1),
    0)
  ),
"")</f>
        <v/>
      </c>
      <c r="AF26" s="87">
        <f>IF(J26&lt;=0,"100,00%",IFERROR(AD26/AE26,1))</f>
        <v/>
      </c>
      <c r="AG26" s="64">
        <f t="array" ref="AG26">IFERROR(
  INDEX('fornecedor-venda-por-filial-ger'!L:L,
    MATCH(1,
      ('fornecedor-venda-por-filial-ger'!A:A=A26)*
      ('fornecedor-venda-por-filial-ger'!B:B=$B$1),
    0)
  )/100,
"")</f>
        <v/>
      </c>
      <c r="AH26" s="64">
        <f t="array" ref="AH26">IFERROR(
  INDEX('fornecedor-venda-por-filial-ger'!S:S,
    MATCH(1,
      ('fornecedor-venda-por-filial-ger'!A:A=A26) *
      ('fornecedor-venda-por-filial-ger'!B:B=$B$1),
    0)
  )/100,
"")</f>
        <v/>
      </c>
      <c r="AI26" s="64">
        <f>IFERROR(IF(OR(AH26="",AG26=""),"",IF(J26=0,0,AH26-AG26)),"")</f>
        <v/>
      </c>
      <c r="AJ26" s="91">
        <f t="array" ref="AJ26">IF(MAX(IF('ANALISE PRODUTO'!F:F=A26,'ANALISE PRODUTO'!AD:AD))=0,"SEM ENTRADA",MAX(IF('ANALISE PRODUTO'!F:F=A26,'ANALISE PRODUTO'!AD:AD)))</f>
        <v/>
      </c>
      <c r="AK26" s="39" t="n"/>
      <c r="AL26" s="92">
        <f>IF(IFERROR(VLOOKUP($A26,'VENDA 2023'!$1:$1048576,3 + (COLUMN(A23)-1)*2,FALSE),"")=0,"",IFERROR(VLOOKUP($A26,'VENDA 2023'!$1:$1048576,3 + (COLUMN(A23)-1)*2,FALSE),""))</f>
        <v/>
      </c>
      <c r="AM26" s="92">
        <f>IF(IFERROR(VLOOKUP($A26,'VENDA 2023'!$1:$1048576,3 + (COLUMN(B23)-1)*2,FALSE),"")=0,"",IFERROR(VLOOKUP($A26,'VENDA 2023'!$1:$1048576,3 + (COLUMN(B23)-1)*2,FALSE),""))</f>
        <v/>
      </c>
      <c r="AN26" s="92">
        <f>IF(IFERROR(VLOOKUP($A26,'VENDA 2023'!$1:$1048576,3 + (COLUMN(C23)-1)*2,FALSE),"")=0,"",IFERROR(VLOOKUP($A26,'VENDA 2023'!$1:$1048576,3 + (COLUMN(C23)-1)*2,FALSE),""))</f>
        <v/>
      </c>
      <c r="AO26" s="92">
        <f>IF(IFERROR(VLOOKUP($A26,'VENDA 2023'!$1:$1048576,3 + (COLUMN(D23)-1)*2,FALSE),"")=0,"",IFERROR(VLOOKUP($A26,'VENDA 2023'!$1:$1048576,3 + (COLUMN(D23)-1)*2,FALSE),""))</f>
        <v/>
      </c>
      <c r="AP26" s="92">
        <f>IF(IFERROR(VLOOKUP($A26,'VENDA 2023'!$1:$1048576,3 + (COLUMN(E23)-1)*2,FALSE),"")=0,"",IFERROR(VLOOKUP($A26,'VENDA 2023'!$1:$1048576,3 + (COLUMN(E23)-1)*2,FALSE),""))</f>
        <v/>
      </c>
      <c r="AQ26" s="92">
        <f>IF(IFERROR(VLOOKUP($A26,'VENDA 2023'!$1:$1048576,3 + (COLUMN(F23)-1)*2,FALSE),"")=0,"",IFERROR(VLOOKUP($A26,'VENDA 2023'!$1:$1048576,3 + (COLUMN(F23)-1)*2,FALSE),""))</f>
        <v/>
      </c>
      <c r="AR26" s="92">
        <f>IF(IFERROR(VLOOKUP($A26,'VENDA 2023'!$1:$1048576,3 + (COLUMN(G23)-1)*2,FALSE),"")=0,"",IFERROR(VLOOKUP($A26,'VENDA 2023'!$1:$1048576,3 + (COLUMN(G23)-1)*2,FALSE),""))</f>
        <v/>
      </c>
      <c r="AS26" s="92">
        <f>IF(IFERROR(VLOOKUP($A26,'VENDA 2023'!$1:$1048576,3 + (COLUMN(H23)-1)*2,FALSE),"")=0,"",IFERROR(VLOOKUP($A26,'VENDA 2023'!$1:$1048576,3 + (COLUMN(H23)-1)*2,FALSE),""))</f>
        <v/>
      </c>
      <c r="AT26" s="92">
        <f>IF(IFERROR(VLOOKUP($A26,'VENDA 2023'!$1:$1048576,3 + (COLUMN(I23)-1)*2,FALSE),"")=0,"",IFERROR(VLOOKUP($A26,'VENDA 2023'!$1:$1048576,3 + (COLUMN(I23)-1)*2,FALSE),""))</f>
        <v/>
      </c>
      <c r="AU26" s="92">
        <f>IF(IFERROR(VLOOKUP($A26,'VENDA 2023'!$1:$1048576,3 + (COLUMN(J23)-1)*2,FALSE),"")=0,"",IFERROR(VLOOKUP($A26,'VENDA 2023'!$1:$1048576,3 + (COLUMN(J23)-1)*2,FALSE),""))</f>
        <v/>
      </c>
      <c r="AV26" s="92">
        <f>IF(IFERROR(VLOOKUP($A26,'VENDA 2023'!$1:$1048576,3 + (COLUMN(K23)-1)*2,FALSE),"")=0,"",IFERROR(VLOOKUP($A26,'VENDA 2023'!$1:$1048576,3 + (COLUMN(K23)-1)*2,FALSE),""))</f>
        <v/>
      </c>
      <c r="AW26" s="92">
        <f>IF(IFERROR(VLOOKUP($A26,'VENDA 2023'!$1:$1048576,3 + (COLUMN(L23)-1)*2,FALSE),"")=0,"",IFERROR(VLOOKUP($A26,'VENDA 2023'!$1:$1048576,3 + (COLUMN(L23)-1)*2,FALSE),""))</f>
        <v/>
      </c>
      <c r="AX26" s="93">
        <f>IF(COUNT(AL26:AW26)=0,"",SUM(AL26:AW26))</f>
        <v/>
      </c>
      <c r="AY26" s="92">
        <f>IF(IFERROR(VLOOKUP($A26,'VENDA 2024'!$1:$1048576,3 + (COLUMN(A23)-1)*2,FALSE),"")=0,"",IFERROR(VLOOKUP($A26,'VENDA 2024'!$1:$1048576,3 + (COLUMN(A23)-1)*2,FALSE),""))</f>
        <v/>
      </c>
      <c r="AZ26" s="92">
        <f>IF(IFERROR(VLOOKUP($A26,'VENDA 2024'!$1:$1048576,3 + (COLUMN(B23)-1)*2,FALSE),"")=0,"",IFERROR(VLOOKUP($A26,'VENDA 2024'!$1:$1048576,3 + (COLUMN(B23)-1)*2,FALSE),""))</f>
        <v/>
      </c>
      <c r="BA26" s="92">
        <f>IF(IFERROR(VLOOKUP($A26,'VENDA 2024'!$1:$1048576,3 + (COLUMN(C23)-1)*2,FALSE),"")=0,"",IFERROR(VLOOKUP($A26,'VENDA 2024'!$1:$1048576,3 + (COLUMN(C23)-1)*2,FALSE),""))</f>
        <v/>
      </c>
      <c r="BB26" s="92">
        <f>IF(IFERROR(VLOOKUP($A26,'VENDA 2024'!$1:$1048576,3 + (COLUMN(D23)-1)*2,FALSE),"")=0,"",IFERROR(VLOOKUP($A26,'VENDA 2024'!$1:$1048576,3 + (COLUMN(D23)-1)*2,FALSE),""))</f>
        <v/>
      </c>
      <c r="BC26" s="92">
        <f>IF(IFERROR(VLOOKUP($A26,'VENDA 2024'!$1:$1048576,3 + (COLUMN(E23)-1)*2,FALSE),"")=0,"",IFERROR(VLOOKUP($A26,'VENDA 2024'!$1:$1048576,3 + (COLUMN(E23)-1)*2,FALSE),""))</f>
        <v/>
      </c>
      <c r="BD26" s="92">
        <f>IF(IFERROR(VLOOKUP($A26,'VENDA 2024'!$1:$1048576,3 + (COLUMN(F23)-1)*2,FALSE),"")=0,"",IFERROR(VLOOKUP($A26,'VENDA 2024'!$1:$1048576,3 + (COLUMN(F23)-1)*2,FALSE),""))</f>
        <v/>
      </c>
      <c r="BE26" s="92">
        <f>IF(IFERROR(VLOOKUP($A26,'VENDA 2024'!$1:$1048576,3 + (COLUMN(G23)-1)*2,FALSE),"")=0,"",IFERROR(VLOOKUP($A26,'VENDA 2024'!$1:$1048576,3 + (COLUMN(G23)-1)*2,FALSE),""))</f>
        <v/>
      </c>
      <c r="BF26" s="92">
        <f>IF(IFERROR(VLOOKUP($A26,'VENDA 2024'!$1:$1048576,3 + (COLUMN(H23)-1)*2,FALSE),"")=0,"",IFERROR(VLOOKUP($A26,'VENDA 2024'!$1:$1048576,3 + (COLUMN(H23)-1)*2,FALSE),""))</f>
        <v/>
      </c>
      <c r="BG26" s="92">
        <f>IF(IFERROR(VLOOKUP($A26,'VENDA 2024'!$1:$1048576,3 + (COLUMN(I23)-1)*2,FALSE),"")=0,"",IFERROR(VLOOKUP($A26,'VENDA 2024'!$1:$1048576,3 + (COLUMN(I23)-1)*2,FALSE),""))</f>
        <v/>
      </c>
      <c r="BH26" s="92">
        <f>IF(IFERROR(VLOOKUP($A26,'VENDA 2024'!$1:$1048576,3 + (COLUMN(J23)-1)*2,FALSE),"")=0,"",IFERROR(VLOOKUP($A26,'VENDA 2024'!$1:$1048576,3 + (COLUMN(J23)-1)*2,FALSE),""))</f>
        <v/>
      </c>
      <c r="BI26" s="92">
        <f>IF(IFERROR(VLOOKUP($A26,'VENDA 2024'!$1:$1048576,3 + (COLUMN(K23)-1)*2,FALSE),"")=0,"",IFERROR(VLOOKUP($A26,'VENDA 2024'!$1:$1048576,3 + (COLUMN(K23)-1)*2,FALSE),""))</f>
        <v/>
      </c>
      <c r="BJ26" s="92">
        <f>IF(IFERROR(VLOOKUP($A26,'VENDA 2024'!$1:$1048576,3 + (COLUMN(L23)-1)*2,FALSE),"")=0,"",IFERROR(VLOOKUP($A26,'VENDA 2024'!$1:$1048576,3 + (COLUMN(L23)-1)*2,FALSE),""))</f>
        <v/>
      </c>
      <c r="BK26" s="93">
        <f>IF(COUNT(AY26:BJ26)=0,"",SUM(AY26:BJ26))</f>
        <v/>
      </c>
      <c r="BL26" s="92">
        <f>IF(IFERROR(VLOOKUP($A26,'VENDA 2025'!$1:$1048576,3 + (COLUMN(A23)-1)*2,FALSE),"")=0,"",IFERROR(VLOOKUP($A26,'VENDA 2025'!$1:$1048576,3 + (COLUMN(A23)-1)*2,FALSE),""))</f>
        <v/>
      </c>
      <c r="BM26" s="92">
        <f>IF(IFERROR(VLOOKUP($A26,'VENDA 2025'!$1:$1048576,3 + (COLUMN(B23)-1)*2,FALSE),"")=0,"",IFERROR(VLOOKUP($A26,'VENDA 2025'!$1:$1048576,3 + (COLUMN(B23)-1)*2,FALSE),""))</f>
        <v/>
      </c>
      <c r="BN26" s="92">
        <f>IF(IFERROR(VLOOKUP($A26,'VENDA 2025'!$1:$1048576,3 + (COLUMN(C23)-1)*2,FALSE),"")=0,"",IFERROR(VLOOKUP($A26,'VENDA 2025'!$1:$1048576,3 + (COLUMN(C23)-1)*2,FALSE),""))</f>
        <v/>
      </c>
      <c r="BO26" s="92">
        <f>IF(IFERROR(VLOOKUP($A26,'VENDA 2025'!$1:$1048576,3 + (COLUMN(D23)-1)*2,FALSE),"")=0,"",IFERROR(VLOOKUP($A26,'VENDA 2025'!$1:$1048576,3 + (COLUMN(D23)-1)*2,FALSE),""))</f>
        <v/>
      </c>
      <c r="BP26" s="92">
        <f>IF(IFERROR(VLOOKUP($A26,'VENDA 2025'!$1:$1048576,3 + (COLUMN(E23)-1)*2,FALSE),"")=0,"",IFERROR(VLOOKUP($A26,'VENDA 2025'!$1:$1048576,3 + (COLUMN(E23)-1)*2,FALSE),""))</f>
        <v/>
      </c>
      <c r="BQ26" s="92">
        <f>IF(IFERROR(VLOOKUP($A26,'VENDA 2025'!$1:$1048576,3 + (COLUMN(F23)-1)*2,FALSE),"")=0,"",IFERROR(VLOOKUP($A26,'VENDA 2025'!$1:$1048576,3 + (COLUMN(F23)-1)*2,FALSE),""))</f>
        <v/>
      </c>
      <c r="BR26" s="92">
        <f>IF(IFERROR(VLOOKUP($A26,'VENDA 2025'!$1:$1048576,3 + (COLUMN(G23)-1)*2,FALSE),"")=0,"",IFERROR(VLOOKUP($A26,'VENDA 2025'!$1:$1048576,3 + (COLUMN(G23)-1)*2,FALSE),""))</f>
        <v/>
      </c>
      <c r="BS26" s="92">
        <f>IF(IFERROR(VLOOKUP($A26,'VENDA 2025'!$1:$1048576,3 + (COLUMN(H23)-1)*2,FALSE),"")=0,"",IFERROR(VLOOKUP($A26,'VENDA 2025'!$1:$1048576,3 + (COLUMN(H23)-1)*2,FALSE),""))</f>
        <v/>
      </c>
      <c r="BT26" s="92">
        <f>IF(IFERROR(VLOOKUP($A26,'VENDA 2025'!$1:$1048576,3 + (COLUMN(I23)-1)*2,FALSE),"")=0,"",IFERROR(VLOOKUP($A26,'VENDA 2025'!$1:$1048576,3 + (COLUMN(I23)-1)*2,FALSE),""))</f>
        <v/>
      </c>
      <c r="BU26" s="92">
        <f>IF(IFERROR(VLOOKUP($A26,'VENDA 2025'!$1:$1048576,3 + (COLUMN(J23)-1)*2,FALSE),"")=0,"",IFERROR(VLOOKUP($A26,'VENDA 2025'!$1:$1048576,3 + (COLUMN(J23)-1)*2,FALSE),""))</f>
        <v/>
      </c>
      <c r="BV26" s="92">
        <f>IF(IFERROR(VLOOKUP($A26,'VENDA 2025'!$1:$1048576,3 + (COLUMN(K23)-1)*2,FALSE),"")=0,"",IFERROR(VLOOKUP($A26,'VENDA 2025'!$1:$1048576,3 + (COLUMN(K23)-1)*2,FALSE),""))</f>
        <v/>
      </c>
      <c r="BW26" s="92">
        <f>IF(IFERROR(VLOOKUP($A26,'VENDA 2025'!$1:$1048576,3 + (COLUMN(L23)-1)*2,FALSE),"")=0,"",IFERROR(VLOOKUP($A26,'VENDA 2025'!$1:$1048576,3 + (COLUMN(L23)-1)*2,FALSE),""))</f>
        <v/>
      </c>
      <c r="BX26" s="93">
        <f>IF(COUNT(BL26:BW26)=0,"",SUM(BL26:BW26))</f>
        <v/>
      </c>
      <c r="BY26" s="92">
        <f>IF(IFERROR(VLOOKUP($A26,'venda-fornecedor-12-meses-7'!$1:$1048576,4 + (COLUMN(A23)-1)*2,FALSE),"")=0,"",IFERROR(VLOOKUP($A26,'venda-fornecedor-12-meses-7'!$1:$1048576,4 + (COLUMN(A23)-1)*2,FALSE),""))</f>
        <v/>
      </c>
      <c r="BZ26" s="92">
        <f>IF(IFERROR(VLOOKUP($A26,'venda-fornecedor-12-meses-7'!$1:$1048576,4 + (COLUMN(B23)-1)*2,FALSE),"")=0,"",IFERROR(VLOOKUP($A26,'venda-fornecedor-12-meses-7'!$1:$1048576,4 + (COLUMN(B23)-1)*2,FALSE),""))</f>
        <v/>
      </c>
      <c r="CA26" s="92">
        <f>IF(IFERROR(VLOOKUP($A26,'venda-fornecedor-12-meses-7'!$1:$1048576,4 + (COLUMN(C23)-1)*2,FALSE),"")=0,"",IFERROR(VLOOKUP($A26,'venda-fornecedor-12-meses-7'!$1:$1048576,4 + (COLUMN(C23)-1)*2,FALSE),""))</f>
        <v/>
      </c>
      <c r="CB26" s="92">
        <f>IF(IFERROR(VLOOKUP($A26,'venda-fornecedor-12-meses-7'!$1:$1048576,4 + (COLUMN(D23)-1)*2,FALSE),"")=0,"",IFERROR(VLOOKUP($A26,'venda-fornecedor-12-meses-7'!$1:$1048576,4 + (COLUMN(D23)-1)*2,FALSE),""))</f>
        <v/>
      </c>
      <c r="CC26" s="92">
        <f>IF(IFERROR(VLOOKUP($A26,'venda-fornecedor-12-meses-7'!$1:$1048576,4 + (COLUMN(E23)-1)*2,FALSE),"")=0,"",IFERROR(VLOOKUP($A26,'venda-fornecedor-12-meses-7'!$1:$1048576,4 + (COLUMN(E23)-1)*2,FALSE),""))</f>
        <v/>
      </c>
      <c r="CD26" s="92">
        <f>IF(IFERROR(VLOOKUP($A26,'venda-fornecedor-12-meses-7'!$1:$1048576,4 + (COLUMN(F23)-1)*2,FALSE),"")=0,"",IFERROR(VLOOKUP($A26,'venda-fornecedor-12-meses-7'!$1:$1048576,4 + (COLUMN(F23)-1)*2,FALSE),""))</f>
        <v/>
      </c>
      <c r="CE26" s="92">
        <f>IF(IFERROR(VLOOKUP($A26,'venda-fornecedor-12-meses-7'!$1:$1048576,4 + (COLUMN(G23)-1)*2,FALSE),"")=0,"",IFERROR(VLOOKUP($A26,'venda-fornecedor-12-meses-7'!$1:$1048576,4 + (COLUMN(G23)-1)*2,FALSE),""))</f>
        <v/>
      </c>
      <c r="CF26" s="92">
        <f>IF(IFERROR(VLOOKUP($A26,'venda-fornecedor-12-meses-7'!$1:$1048576,4 + (COLUMN(H23)-1)*2,FALSE),"")=0,"",IFERROR(VLOOKUP($A26,'venda-fornecedor-12-meses-7'!$1:$1048576,4 + (COLUMN(H23)-1)*2,FALSE),""))</f>
        <v/>
      </c>
      <c r="CG26" s="92">
        <f>IF(IFERROR(VLOOKUP($A26,'venda-fornecedor-12-meses-7'!$1:$1048576,4 + (COLUMN(I23)-1)*2,FALSE),"")=0,"",IFERROR(VLOOKUP($A26,'venda-fornecedor-12-meses-7'!$1:$1048576,4 + (COLUMN(I23)-1)*2,FALSE),""))</f>
        <v/>
      </c>
      <c r="CH26" s="92">
        <f>IF(IFERROR(VLOOKUP($A26,'venda-fornecedor-12-meses-7'!$1:$1048576,4 + (COLUMN(J23)-1)*2,FALSE),"")=0,"",IFERROR(VLOOKUP($A26,'venda-fornecedor-12-meses-7'!$1:$1048576,4 + (COLUMN(J23)-1)*2,FALSE),""))</f>
        <v/>
      </c>
      <c r="CI26" s="92">
        <f>IF(IFERROR(VLOOKUP($A26,'venda-fornecedor-12-meses-7'!$1:$1048576,4 + (COLUMN(K23)-1)*2,FALSE),"")=0,"",IFERROR(VLOOKUP($A26,'venda-fornecedor-12-meses-7'!$1:$1048576,4 + (COLUMN(K23)-1)*2,FALSE),""))</f>
        <v/>
      </c>
      <c r="CJ26" s="92">
        <f>IF(IFERROR(VLOOKUP($A26,'venda-fornecedor-12-meses-7'!$1:$1048576,4 + (COLUMN(L23)-1)*2,FALSE),"")=0,"",IFERROR(VLOOKUP($A26,'venda-fornecedor-12-meses-7'!$1:$1048576,4 + (COLUMN(L23)-1)*2,FALSE),""))</f>
        <v/>
      </c>
      <c r="CK26" s="93">
        <f>IF(COUNT(BY26:CJ26)=0,"",SUM(BY26:CJ26))</f>
        <v/>
      </c>
      <c r="CL26" s="93">
        <f>IF(COUNT(BY26:CJ26)=0,"",AVERAGE(BY26:CJ26))</f>
        <v/>
      </c>
      <c r="CM26" s="1" t="n"/>
      <c r="CN26" s="94">
        <f>IF(IFERROR(VLOOKUP($A26,'ENTRADA 2023'!$1:$1048576,3 + (COLUMN(A23)-1)*1,FALSE),"")=0,"",IFERROR(VLOOKUP($A26,'ENTRADA 2023'!$1:$1048576,3 + (COLUMN(A23)-1)*1,FALSE),""))</f>
        <v/>
      </c>
      <c r="CO26" s="94">
        <f>IF(IFERROR(VLOOKUP($A26,'ENTRADA 2023'!$1:$1048576,3 + (COLUMN(B23)-1)*1,FALSE),"")=0,"",IFERROR(VLOOKUP($A26,'ENTRADA 2023'!$1:$1048576,3 + (COLUMN(B23)-1)*1,FALSE),""))</f>
        <v/>
      </c>
      <c r="CP26" s="94">
        <f>IF(IFERROR(VLOOKUP($A26,'ENTRADA 2023'!$1:$1048576,3 + (COLUMN(C23)-1)*1,FALSE),"")=0,"",IFERROR(VLOOKUP($A26,'ENTRADA 2023'!$1:$1048576,3 + (COLUMN(C23)-1)*1,FALSE),""))</f>
        <v/>
      </c>
      <c r="CQ26" s="94">
        <f>IF(IFERROR(VLOOKUP($A26,'ENTRADA 2023'!$1:$1048576,3 + (COLUMN(D23)-1)*1,FALSE),"")=0,"",IFERROR(VLOOKUP($A26,'ENTRADA 2023'!$1:$1048576,3 + (COLUMN(D23)-1)*1,FALSE),""))</f>
        <v/>
      </c>
      <c r="CR26" s="94">
        <f>IF(IFERROR(VLOOKUP($A26,'ENTRADA 2023'!$1:$1048576,3 + (COLUMN(E23)-1)*1,FALSE),"")=0,"",IFERROR(VLOOKUP($A26,'ENTRADA 2023'!$1:$1048576,3 + (COLUMN(E23)-1)*1,FALSE),""))</f>
        <v/>
      </c>
      <c r="CS26" s="94">
        <f>IF(IFERROR(VLOOKUP($A26,'ENTRADA 2023'!$1:$1048576,3 + (COLUMN(F23)-1)*1,FALSE),"")=0,"",IFERROR(VLOOKUP($A26,'ENTRADA 2023'!$1:$1048576,3 + (COLUMN(F23)-1)*1,FALSE),""))</f>
        <v/>
      </c>
      <c r="CT26" s="94">
        <f>IF(IFERROR(VLOOKUP($A26,'ENTRADA 2023'!$1:$1048576,3 + (COLUMN(G23)-1)*1,FALSE),"")=0,"",IFERROR(VLOOKUP($A26,'ENTRADA 2023'!$1:$1048576,3 + (COLUMN(G23)-1)*1,FALSE),""))</f>
        <v/>
      </c>
      <c r="CU26" s="94">
        <f>IF(IFERROR(VLOOKUP($A26,'ENTRADA 2023'!$1:$1048576,3 + (COLUMN(H23)-1)*1,FALSE),"")=0,"",IFERROR(VLOOKUP($A26,'ENTRADA 2023'!$1:$1048576,3 + (COLUMN(H23)-1)*1,FALSE),""))</f>
        <v/>
      </c>
      <c r="CV26" s="94">
        <f>IF(IFERROR(VLOOKUP($A26,'ENTRADA 2023'!$1:$1048576,3 + (COLUMN(I23)-1)*1,FALSE),"")=0,"",IFERROR(VLOOKUP($A26,'ENTRADA 2023'!$1:$1048576,3 + (COLUMN(I23)-1)*1,FALSE),""))</f>
        <v/>
      </c>
      <c r="CW26" s="94">
        <f>IF(IFERROR(VLOOKUP($A26,'ENTRADA 2023'!$1:$1048576,3 + (COLUMN(J23)-1)*1,FALSE),"")=0,"",IFERROR(VLOOKUP($A26,'ENTRADA 2023'!$1:$1048576,3 + (COLUMN(J23)-1)*1,FALSE),""))</f>
        <v/>
      </c>
      <c r="CX26" s="94">
        <f>IF(IFERROR(VLOOKUP($A26,'ENTRADA 2023'!$1:$1048576,3 + (COLUMN(K23)-1)*1,FALSE),"")=0,"",IFERROR(VLOOKUP($A26,'ENTRADA 2023'!$1:$1048576,3 + (COLUMN(K23)-1)*1,FALSE),""))</f>
        <v/>
      </c>
      <c r="CY26" s="94">
        <f>IF(IFERROR(VLOOKUP($A26,'ENTRADA 2023'!$1:$1048576,3 + (COLUMN(L23)-1)*1,FALSE),"")=0,"",IFERROR(VLOOKUP($A26,'ENTRADA 2023'!$1:$1048576,3 + (COLUMN(L23)-1)*1,FALSE),""))</f>
        <v/>
      </c>
      <c r="CZ26" s="95">
        <f>IF(COUNT(CN26:CY26)=0,"",SUM(CN26:CY26))</f>
        <v/>
      </c>
      <c r="DA26" s="94">
        <f>IF(IFERROR(VLOOKUP($A26,'ENTRADA 2024'!$1:$1048576,3 + (COLUMN(A23)-1)*1,FALSE),"")=0,"",IFERROR(VLOOKUP($A26,'ENTRADA 2024'!$1:$1048576,3 + (COLUMN(A23)-1)*1,FALSE),""))</f>
        <v/>
      </c>
      <c r="DB26" s="94">
        <f>IF(IFERROR(VLOOKUP($A26,'ENTRADA 2024'!$1:$1048576,3 + (COLUMN(B23)-1)*1,FALSE),"")=0,"",IFERROR(VLOOKUP($A26,'ENTRADA 2024'!$1:$1048576,3 + (COLUMN(B23)-1)*1,FALSE),""))</f>
        <v/>
      </c>
      <c r="DC26" s="94">
        <f>IF(IFERROR(VLOOKUP($A26,'ENTRADA 2024'!$1:$1048576,3 + (COLUMN(C23)-1)*1,FALSE),"")=0,"",IFERROR(VLOOKUP($A26,'ENTRADA 2024'!$1:$1048576,3 + (COLUMN(C23)-1)*1,FALSE),""))</f>
        <v/>
      </c>
      <c r="DD26" s="94">
        <f>IF(IFERROR(VLOOKUP($A26,'ENTRADA 2024'!$1:$1048576,3 + (COLUMN(D23)-1)*1,FALSE),"")=0,"",IFERROR(VLOOKUP($A26,'ENTRADA 2024'!$1:$1048576,3 + (COLUMN(D23)-1)*1,FALSE),""))</f>
        <v/>
      </c>
      <c r="DE26" s="94">
        <f>IF(IFERROR(VLOOKUP($A26,'ENTRADA 2024'!$1:$1048576,3 + (COLUMN(E23)-1)*1,FALSE),"")=0,"",IFERROR(VLOOKUP($A26,'ENTRADA 2024'!$1:$1048576,3 + (COLUMN(E23)-1)*1,FALSE),""))</f>
        <v/>
      </c>
      <c r="DF26" s="94">
        <f>IF(IFERROR(VLOOKUP($A26,'ENTRADA 2024'!$1:$1048576,3 + (COLUMN(F23)-1)*1,FALSE),"")=0,"",IFERROR(VLOOKUP($A26,'ENTRADA 2024'!$1:$1048576,3 + (COLUMN(F23)-1)*1,FALSE),""))</f>
        <v/>
      </c>
      <c r="DG26" s="94">
        <f>IF(IFERROR(VLOOKUP($A26,'ENTRADA 2024'!$1:$1048576,3 + (COLUMN(G23)-1)*1,FALSE),"")=0,"",IFERROR(VLOOKUP($A26,'ENTRADA 2024'!$1:$1048576,3 + (COLUMN(G23)-1)*1,FALSE),""))</f>
        <v/>
      </c>
      <c r="DH26" s="94">
        <f>IF(IFERROR(VLOOKUP($A26,'ENTRADA 2024'!$1:$1048576,3 + (COLUMN(H23)-1)*1,FALSE),"")=0,"",IFERROR(VLOOKUP($A26,'ENTRADA 2024'!$1:$1048576,3 + (COLUMN(H23)-1)*1,FALSE),""))</f>
        <v/>
      </c>
      <c r="DI26" s="94">
        <f>IF(IFERROR(VLOOKUP($A26,'ENTRADA 2024'!$1:$1048576,3 + (COLUMN(I23)-1)*1,FALSE),"")=0,"",IFERROR(VLOOKUP($A26,'ENTRADA 2024'!$1:$1048576,3 + (COLUMN(I23)-1)*1,FALSE),""))</f>
        <v/>
      </c>
      <c r="DJ26" s="94">
        <f>IF(IFERROR(VLOOKUP($A26,'ENTRADA 2024'!$1:$1048576,3 + (COLUMN(J23)-1)*1,FALSE),"")=0,"",IFERROR(VLOOKUP($A26,'ENTRADA 2024'!$1:$1048576,3 + (COLUMN(J23)-1)*1,FALSE),""))</f>
        <v/>
      </c>
      <c r="DK26" s="94">
        <f>IF(IFERROR(VLOOKUP($A26,'ENTRADA 2024'!$1:$1048576,3 + (COLUMN(K23)-1)*1,FALSE),"")=0,"",IFERROR(VLOOKUP($A26,'ENTRADA 2024'!$1:$1048576,3 + (COLUMN(K23)-1)*1,FALSE),""))</f>
        <v/>
      </c>
      <c r="DL26" s="94">
        <f>IF(IFERROR(VLOOKUP($A26,'ENTRADA 2024'!$1:$1048576,3 + (COLUMN(L23)-1)*1,FALSE),"")=0,"",IFERROR(VLOOKUP($A26,'ENTRADA 2024'!$1:$1048576,3 + (COLUMN(L23)-1)*1,FALSE),""))</f>
        <v/>
      </c>
      <c r="DM26" s="95">
        <f>IF(COUNT(DA26:DL26)=0,"",SUM(DA26:DL26))</f>
        <v/>
      </c>
      <c r="DN26" s="94">
        <f>IF(IFERROR(VLOOKUP($A26,'ENTRADA 2025'!$1:$1048576,3 + (COLUMN(A23)-1)*1,FALSE),"")=0,"",IFERROR(VLOOKUP($A26,'ENTRADA 2025'!$1:$1048576,3 + (COLUMN(A23)-1)*1,FALSE),""))</f>
        <v/>
      </c>
      <c r="DO26" s="94">
        <f>IF(IFERROR(VLOOKUP($A26,'ENTRADA 2025'!$1:$1048576,3 + (COLUMN(B23)-1)*1,FALSE),"")=0,"",IFERROR(VLOOKUP($A26,'ENTRADA 2025'!$1:$1048576,3 + (COLUMN(B23)-1)*1,FALSE),""))</f>
        <v/>
      </c>
      <c r="DP26" s="94">
        <f>IF(IFERROR(VLOOKUP($A26,'ENTRADA 2025'!$1:$1048576,3 + (COLUMN(C23)-1)*1,FALSE),"")=0,"",IFERROR(VLOOKUP($A26,'ENTRADA 2025'!$1:$1048576,3 + (COLUMN(C23)-1)*1,FALSE),""))</f>
        <v/>
      </c>
      <c r="DQ26" s="94">
        <f>IF(IFERROR(VLOOKUP($A26,'ENTRADA 2025'!$1:$1048576,3 + (COLUMN(D23)-1)*1,FALSE),"")=0,"",IFERROR(VLOOKUP($A26,'ENTRADA 2025'!$1:$1048576,3 + (COLUMN(D23)-1)*1,FALSE),""))</f>
        <v/>
      </c>
      <c r="DR26" s="94">
        <f>IF(IFERROR(VLOOKUP($A26,'ENTRADA 2025'!$1:$1048576,3 + (COLUMN(E23)-1)*1,FALSE),"")=0,"",IFERROR(VLOOKUP($A26,'ENTRADA 2025'!$1:$1048576,3 + (COLUMN(E23)-1)*1,FALSE),""))</f>
        <v/>
      </c>
      <c r="DS26" s="94">
        <f>IF(IFERROR(VLOOKUP($A26,'ENTRADA 2025'!$1:$1048576,3 + (COLUMN(F23)-1)*1,FALSE),"")=0,"",IFERROR(VLOOKUP($A26,'ENTRADA 2025'!$1:$1048576,3 + (COLUMN(F23)-1)*1,FALSE),""))</f>
        <v/>
      </c>
      <c r="DT26" s="94">
        <f>IF(IFERROR(VLOOKUP($A26,'ENTRADA 2025'!$1:$1048576,3 + (COLUMN(G23)-1)*1,FALSE),"")=0,"",IFERROR(VLOOKUP($A26,'ENTRADA 2025'!$1:$1048576,3 + (COLUMN(G23)-1)*1,FALSE),""))</f>
        <v/>
      </c>
      <c r="DU26" s="94">
        <f>IF(IFERROR(VLOOKUP($A26,'ENTRADA 2025'!$1:$1048576,3 + (COLUMN(H23)-1)*1,FALSE),"")=0,"",IFERROR(VLOOKUP($A26,'ENTRADA 2025'!$1:$1048576,3 + (COLUMN(H23)-1)*1,FALSE),""))</f>
        <v/>
      </c>
      <c r="DV26" s="94">
        <f>IF(IFERROR(VLOOKUP($A26,'ENTRADA 2025'!$1:$1048576,3 + (COLUMN(I23)-1)*1,FALSE),"")=0,"",IFERROR(VLOOKUP($A26,'ENTRADA 2025'!$1:$1048576,3 + (COLUMN(I23)-1)*1,FALSE),""))</f>
        <v/>
      </c>
      <c r="DW26" s="94">
        <f>IF(IFERROR(VLOOKUP($A26,'ENTRADA 2025'!$1:$1048576,3 + (COLUMN(J23)-1)*1,FALSE),"")=0,"",IFERROR(VLOOKUP($A26,'ENTRADA 2025'!$1:$1048576,3 + (COLUMN(J23)-1)*1,FALSE),""))</f>
        <v/>
      </c>
      <c r="DX26" s="94">
        <f>IF(IFERROR(VLOOKUP($A26,'ENTRADA 2025'!$1:$1048576,3 + (COLUMN(K23)-1)*1,FALSE),"")=0,"",IFERROR(VLOOKUP($A26,'ENTRADA 2025'!$1:$1048576,3 + (COLUMN(K23)-1)*1,FALSE),""))</f>
        <v/>
      </c>
      <c r="DY26" s="94">
        <f>IF(IFERROR(VLOOKUP($A26,'ENTRADA 2025'!$1:$1048576,3 + (COLUMN(L23)-1)*1,FALSE),"")=0,"",IFERROR(VLOOKUP($A26,'ENTRADA 2025'!$1:$1048576,3 + (COLUMN(L23)-1)*1,FALSE),""))</f>
        <v/>
      </c>
      <c r="DZ26" s="95">
        <f>IF(COUNT(DN26:DY26)=0,"",SUM(DN26:DY26))</f>
        <v/>
      </c>
      <c r="EA26" s="94">
        <f>IF(IFERROR(VLOOKUP($A26,'entrada-fornecedor-12-meses-7'!$1:$1048576,3 + (COLUMN(A23)-1)*1,FALSE),"")=0,"",IFERROR(VLOOKUP($A26,'entrada-fornecedor-12-meses-7'!$1:$1048576,3 + (COLUMN(A23)-1)*1,FALSE),""))</f>
        <v/>
      </c>
      <c r="EB26" s="94">
        <f>IF(IFERROR(VLOOKUP($A26,'entrada-fornecedor-12-meses-7'!$1:$1048576,3 + (COLUMN(B23)-1)*1,FALSE),"")=0,"",IFERROR(VLOOKUP($A26,'entrada-fornecedor-12-meses-7'!$1:$1048576,3 + (COLUMN(B23)-1)*1,FALSE),""))</f>
        <v/>
      </c>
      <c r="EC26" s="94">
        <f>IF(IFERROR(VLOOKUP($A26,'entrada-fornecedor-12-meses-7'!$1:$1048576,3 + (COLUMN(C23)-1)*1,FALSE),"")=0,"",IFERROR(VLOOKUP($A26,'entrada-fornecedor-12-meses-7'!$1:$1048576,3 + (COLUMN(C23)-1)*1,FALSE),""))</f>
        <v/>
      </c>
      <c r="ED26" s="94">
        <f>IF(IFERROR(VLOOKUP($A26,'entrada-fornecedor-12-meses-7'!$1:$1048576,3 + (COLUMN(D23)-1)*1,FALSE),"")=0,"",IFERROR(VLOOKUP($A26,'entrada-fornecedor-12-meses-7'!$1:$1048576,3 + (COLUMN(D23)-1)*1,FALSE),""))</f>
        <v/>
      </c>
      <c r="EE26" s="94">
        <f>IF(IFERROR(VLOOKUP($A26,'entrada-fornecedor-12-meses-7'!$1:$1048576,3 + (COLUMN(E23)-1)*1,FALSE),"")=0,"",IFERROR(VLOOKUP($A26,'entrada-fornecedor-12-meses-7'!$1:$1048576,3 + (COLUMN(E23)-1)*1,FALSE),""))</f>
        <v/>
      </c>
      <c r="EF26" s="94">
        <f>IF(IFERROR(VLOOKUP($A26,'entrada-fornecedor-12-meses-7'!$1:$1048576,3 + (COLUMN(F23)-1)*1,FALSE),"")=0,"",IFERROR(VLOOKUP($A26,'entrada-fornecedor-12-meses-7'!$1:$1048576,3 + (COLUMN(F23)-1)*1,FALSE),""))</f>
        <v/>
      </c>
      <c r="EG26" s="94">
        <f>IF(IFERROR(VLOOKUP($A26,'entrada-fornecedor-12-meses-7'!$1:$1048576,3 + (COLUMN(G23)-1)*1,FALSE),"")=0,"",IFERROR(VLOOKUP($A26,'entrada-fornecedor-12-meses-7'!$1:$1048576,3 + (COLUMN(G23)-1)*1,FALSE),""))</f>
        <v/>
      </c>
      <c r="EH26" s="94">
        <f>IF(IFERROR(VLOOKUP($A26,'entrada-fornecedor-12-meses-7'!$1:$1048576,3 + (COLUMN(H23)-1)*1,FALSE),"")=0,"",IFERROR(VLOOKUP($A26,'entrada-fornecedor-12-meses-7'!$1:$1048576,3 + (COLUMN(H23)-1)*1,FALSE),""))</f>
        <v/>
      </c>
      <c r="EI26" s="94">
        <f>IF(IFERROR(VLOOKUP($A26,'entrada-fornecedor-12-meses-7'!$1:$1048576,3 + (COLUMN(I23)-1)*1,FALSE),"")=0,"",IFERROR(VLOOKUP($A26,'entrada-fornecedor-12-meses-7'!$1:$1048576,3 + (COLUMN(I23)-1)*1,FALSE),""))</f>
        <v/>
      </c>
      <c r="EJ26" s="94">
        <f>IF(IFERROR(VLOOKUP($A26,'entrada-fornecedor-12-meses-7'!$1:$1048576,3 + (COLUMN(J23)-1)*1,FALSE),"")=0,"",IFERROR(VLOOKUP($A26,'entrada-fornecedor-12-meses-7'!$1:$1048576,3 + (COLUMN(J23)-1)*1,FALSE),""))</f>
        <v/>
      </c>
      <c r="EK26" s="94">
        <f>IF(IFERROR(VLOOKUP($A26,'entrada-fornecedor-12-meses-7'!$1:$1048576,3 + (COLUMN(K23)-1)*1,FALSE),"")=0,"",IFERROR(VLOOKUP($A26,'entrada-fornecedor-12-meses-7'!$1:$1048576,3 + (COLUMN(K23)-1)*1,FALSE),""))</f>
        <v/>
      </c>
      <c r="EL26" s="94">
        <f>IF(IFERROR(VLOOKUP($A26,'entrada-fornecedor-12-meses-7'!$1:$1048576,3 + (COLUMN(L23)-1)*1,FALSE),"")=0,"",IFERROR(VLOOKUP($A26,'entrada-fornecedor-12-meses-7'!$1:$1048576,3 + (COLUMN(L23)-1)*1,FALSE),""))</f>
        <v/>
      </c>
      <c r="EM26" s="95">
        <f>IF(COUNT(EA26:EL26)=0,"",SUM(EA26:EL26))</f>
        <v/>
      </c>
      <c r="EN26" s="1" t="n"/>
      <c r="EO26" s="96">
        <f>IFERROR(AVERAGEIF('lead-time-compras-7'!B:B,A26,'lead-time-compras-7'!S:S),"")</f>
        <v/>
      </c>
      <c r="EP26" s="96">
        <f>IFERROR(
  AVERAGEIFS(
    'notas-fiscais-entrada-830-7'!H:H,
    'notas-fiscais-entrada-830-7'!O:O, A26,
    'notas-fiscais-entrada-830-7'!E:E, $B$1
  ),
""
)</f>
        <v/>
      </c>
      <c r="EQ26" s="96">
        <f>IFERROR(AVERAGEIF('lead-time-compras-7'!B:B,A26,'lead-time-compras-7'!Q:Q),"")</f>
        <v/>
      </c>
      <c r="ER26" s="97">
        <f>SUMIF('fornecedor-saldo-receber-7'!A:A, A26, 'fornecedor-saldo-receber-7'!L:L)</f>
        <v/>
      </c>
      <c r="ES26" s="97">
        <f>SUMIF('fornecedor-verba-aplicar-7'!A:A, A26, 'fornecedor-verba-aplicar-7'!D:D)</f>
        <v/>
      </c>
      <c r="ET26" s="1" t="n"/>
      <c r="EU26" s="52">
        <f>SUMIF('ANALISE PRODUTO'!F:F, A26, 'ANALISE PRODUTO'!BN:BN)</f>
        <v/>
      </c>
      <c r="EV26" s="52">
        <f>SUMIF('ANALISE PRODUTO'!F:F, A26, 'ANALISE PRODUTO'!BO:BO)</f>
        <v/>
      </c>
      <c r="EW26" s="52">
        <f>SUMIF('ANALISE PRODUTO'!F:F, A26, 'ANALISE PRODUTO'!BP:BP)</f>
        <v/>
      </c>
      <c r="EX26" s="52">
        <f>SUMIF('ANALISE PRODUTO'!F:F, A26, 'ANALISE PRODUTO'!BQ:BQ)</f>
        <v/>
      </c>
      <c r="EY26" s="52">
        <f>SUMIF('ANALISE PRODUTO'!F:F, A26, 'ANALISE PRODUTO'!BR:BR)</f>
        <v/>
      </c>
      <c r="EZ26" s="53">
        <f>SUMIF('ANALISE PRODUTO'!F:F, A26, 'ANALISE PRODUTO'!BS:BS)</f>
        <v/>
      </c>
      <c r="FA26" s="53">
        <f>SUMIF('ANALISE PRODUTO'!F:F, A26, 'ANALISE PRODUTO'!BT:BT)</f>
        <v/>
      </c>
      <c r="FB26" s="53">
        <f>SUMIF('ANALISE PRODUTO'!F:F, A26, 'ANALISE PRODUTO'!BU:BU)</f>
        <v/>
      </c>
      <c r="FC26" s="53">
        <f>SUMIF('ANALISE PRODUTO'!F:F, A26, 'ANALISE PRODUTO'!BV:BV)</f>
        <v/>
      </c>
      <c r="FD26" s="53">
        <f>SUMIF('ANALISE PRODUTO'!F:F, A26, 'ANALISE PRODUTO'!BW:BW)</f>
        <v/>
      </c>
      <c r="FE26" s="41">
        <f>SUMIF('ANALISE PRODUTO'!F:F, A26, 'ANALISE PRODUTO'!CB:CB)</f>
        <v/>
      </c>
      <c r="FF26" s="41">
        <f>SUMIF('ANALISE PRODUTO'!F:F, A26, 'ANALISE PRODUTO'!CC:CC)</f>
        <v/>
      </c>
      <c r="FG26" s="1" t="n"/>
      <c r="FH26" s="45">
        <f>IF(IFERROR(VLOOKUP($A26,'VENDA 2023'!$1:$1048576,4 + (COLUMN(A23)-1)*2,FALSE),"")=0,"",IFERROR(VLOOKUP($A26,'VENDA 2023'!$1:$1048576,4 + (COLUMN(A23)-1)*2,FALSE),""))</f>
        <v/>
      </c>
      <c r="FI26" s="45">
        <f>IF(IFERROR(VLOOKUP($A26,'VENDA 2023'!$1:$1048576,4 + (COLUMN(B23)-1)*2,FALSE),"")=0,"",IFERROR(VLOOKUP($A26,'VENDA 2023'!$1:$1048576,4 + (COLUMN(B23)-1)*2,FALSE),""))</f>
        <v/>
      </c>
      <c r="FJ26" s="45">
        <f>IF(IFERROR(VLOOKUP($A26,'VENDA 2023'!$1:$1048576,4 + (COLUMN(C23)-1)*2,FALSE),"")=0,"",IFERROR(VLOOKUP($A26,'VENDA 2023'!$1:$1048576,4 + (COLUMN(C23)-1)*2,FALSE),""))</f>
        <v/>
      </c>
      <c r="FK26" s="45">
        <f>IF(IFERROR(VLOOKUP($A26,'VENDA 2023'!$1:$1048576,4 + (COLUMN(D23)-1)*2,FALSE),"")=0,"",IFERROR(VLOOKUP($A26,'VENDA 2023'!$1:$1048576,4 + (COLUMN(D23)-1)*2,FALSE),""))</f>
        <v/>
      </c>
      <c r="FL26" s="45">
        <f>IF(IFERROR(VLOOKUP($A26,'VENDA 2023'!$1:$1048576,4 + (COLUMN(E23)-1)*2,FALSE),"")=0,"",IFERROR(VLOOKUP($A26,'VENDA 2023'!$1:$1048576,4 + (COLUMN(E23)-1)*2,FALSE),""))</f>
        <v/>
      </c>
      <c r="FM26" s="45">
        <f>IF(IFERROR(VLOOKUP($A26,'VENDA 2023'!$1:$1048576,4 + (COLUMN(F23)-1)*2,FALSE),"")=0,"",IFERROR(VLOOKUP($A26,'VENDA 2023'!$1:$1048576,4 + (COLUMN(F23)-1)*2,FALSE),""))</f>
        <v/>
      </c>
      <c r="FN26" s="45">
        <f>IF(IFERROR(VLOOKUP($A26,'VENDA 2023'!$1:$1048576,4 + (COLUMN(G23)-1)*2,FALSE),"")=0,"",IFERROR(VLOOKUP($A26,'VENDA 2023'!$1:$1048576,4 + (COLUMN(G23)-1)*2,FALSE),""))</f>
        <v/>
      </c>
      <c r="FO26" s="45">
        <f>IF(IFERROR(VLOOKUP($A26,'VENDA 2023'!$1:$1048576,4 + (COLUMN(H23)-1)*2,FALSE),"")=0,"",IFERROR(VLOOKUP($A26,'VENDA 2023'!$1:$1048576,4 + (COLUMN(H23)-1)*2,FALSE),""))</f>
        <v/>
      </c>
      <c r="FP26" s="45">
        <f>IF(IFERROR(VLOOKUP($A26,'VENDA 2023'!$1:$1048576,4 + (COLUMN(I23)-1)*2,FALSE),"")=0,"",IFERROR(VLOOKUP($A26,'VENDA 2023'!$1:$1048576,4 + (COLUMN(I23)-1)*2,FALSE),""))</f>
        <v/>
      </c>
      <c r="FQ26" s="45">
        <f>IF(IFERROR(VLOOKUP($A26,'VENDA 2023'!$1:$1048576,4 + (COLUMN(J23)-1)*2,FALSE),"")=0,"",IFERROR(VLOOKUP($A26,'VENDA 2023'!$1:$1048576,4 + (COLUMN(J23)-1)*2,FALSE),""))</f>
        <v/>
      </c>
      <c r="FR26" s="45">
        <f>IF(IFERROR(VLOOKUP($A26,'VENDA 2023'!$1:$1048576,4 + (COLUMN(K23)-1)*2,FALSE),"")=0,"",IFERROR(VLOOKUP($A26,'VENDA 2023'!$1:$1048576,4 + (COLUMN(K23)-1)*2,FALSE),""))</f>
        <v/>
      </c>
      <c r="FS26" s="45">
        <f>IF(IFERROR(VLOOKUP($A26,'VENDA 2023'!$1:$1048576,4 + (COLUMN(L23)-1)*2,FALSE),"")=0,"",IFERROR(VLOOKUP($A26,'VENDA 2023'!$1:$1048576,4 + (COLUMN(L23)-1)*2,FALSE),""))</f>
        <v/>
      </c>
      <c r="FT26" s="12">
        <f>IF(COUNT(FH26:FS26)=0,"",SUM(FH26:FS26))</f>
        <v/>
      </c>
      <c r="FU26" s="45">
        <f>IF(IFERROR(VLOOKUP($A26,'VENDA 2024'!$1:$1048576,4 + (COLUMN(A23)-1)*2,FALSE),"")=0,"",IFERROR(VLOOKUP($A26,'VENDA 2024'!$1:$1048576,4 + (COLUMN(A23)-1)*2,FALSE),""))</f>
        <v/>
      </c>
      <c r="FV26" s="45">
        <f>IF(IFERROR(VLOOKUP($A26,'VENDA 2024'!$1:$1048576,4 + (COLUMN(B23)-1)*2,FALSE),"")=0,"",IFERROR(VLOOKUP($A26,'VENDA 2024'!$1:$1048576,4 + (COLUMN(B23)-1)*2,FALSE),""))</f>
        <v/>
      </c>
      <c r="FW26" s="45">
        <f>IF(IFERROR(VLOOKUP($A26,'VENDA 2024'!$1:$1048576,4 + (COLUMN(C23)-1)*2,FALSE),"")=0,"",IFERROR(VLOOKUP($A26,'VENDA 2024'!$1:$1048576,4 + (COLUMN(C23)-1)*2,FALSE),""))</f>
        <v/>
      </c>
      <c r="FX26" s="45">
        <f>IF(IFERROR(VLOOKUP($A26,'VENDA 2024'!$1:$1048576,4 + (COLUMN(D23)-1)*2,FALSE),"")=0,"",IFERROR(VLOOKUP($A26,'VENDA 2024'!$1:$1048576,4 + (COLUMN(D23)-1)*2,FALSE),""))</f>
        <v/>
      </c>
      <c r="FY26" s="45">
        <f>IF(IFERROR(VLOOKUP($A26,'VENDA 2024'!$1:$1048576,4 + (COLUMN(E23)-1)*2,FALSE),"")=0,"",IFERROR(VLOOKUP($A26,'VENDA 2024'!$1:$1048576,4 + (COLUMN(E23)-1)*2,FALSE),""))</f>
        <v/>
      </c>
      <c r="FZ26" s="45">
        <f>IF(IFERROR(VLOOKUP($A26,'VENDA 2024'!$1:$1048576,4 + (COLUMN(F23)-1)*2,FALSE),"")=0,"",IFERROR(VLOOKUP($A26,'VENDA 2024'!$1:$1048576,4 + (COLUMN(F23)-1)*2,FALSE),""))</f>
        <v/>
      </c>
      <c r="GA26" s="45">
        <f>IF(IFERROR(VLOOKUP($A26,'VENDA 2024'!$1:$1048576,4 + (COLUMN(G23)-1)*2,FALSE),"")=0,"",IFERROR(VLOOKUP($A26,'VENDA 2024'!$1:$1048576,4 + (COLUMN(G23)-1)*2,FALSE),""))</f>
        <v/>
      </c>
      <c r="GB26" s="45">
        <f>IF(IFERROR(VLOOKUP($A26,'VENDA 2024'!$1:$1048576,4 + (COLUMN(H23)-1)*2,FALSE),"")=0,"",IFERROR(VLOOKUP($A26,'VENDA 2024'!$1:$1048576,4 + (COLUMN(H23)-1)*2,FALSE),""))</f>
        <v/>
      </c>
      <c r="GC26" s="45">
        <f>IF(IFERROR(VLOOKUP($A26,'VENDA 2024'!$1:$1048576,4 + (COLUMN(I23)-1)*2,FALSE),"")=0,"",IFERROR(VLOOKUP($A26,'VENDA 2024'!$1:$1048576,4 + (COLUMN(I23)-1)*2,FALSE),""))</f>
        <v/>
      </c>
      <c r="GD26" s="45">
        <f>IF(IFERROR(VLOOKUP($A26,'VENDA 2024'!$1:$1048576,4 + (COLUMN(J23)-1)*2,FALSE),"")=0,"",IFERROR(VLOOKUP($A26,'VENDA 2024'!$1:$1048576,4 + (COLUMN(J23)-1)*2,FALSE),""))</f>
        <v/>
      </c>
      <c r="GE26" s="45">
        <f>IF(IFERROR(VLOOKUP($A26,'VENDA 2024'!$1:$1048576,4 + (COLUMN(K23)-1)*2,FALSE),"")=0,"",IFERROR(VLOOKUP($A26,'VENDA 2024'!$1:$1048576,4 + (COLUMN(K23)-1)*2,FALSE),""))</f>
        <v/>
      </c>
      <c r="GF26" s="45">
        <f>IF(IFERROR(VLOOKUP($A26,'VENDA 2024'!$1:$1048576,4 + (COLUMN(L23)-1)*2,FALSE),"")=0,"",IFERROR(VLOOKUP($A26,'VENDA 2024'!$1:$1048576,4 + (COLUMN(L23)-1)*2,FALSE),""))</f>
        <v/>
      </c>
      <c r="GG26" s="12">
        <f>IF(COUNT(FU26:GF26)=0,"",SUM(FU26:GF26))</f>
        <v/>
      </c>
      <c r="GH26" s="45">
        <f>IF(IFERROR(VLOOKUP($A26,'venda-fornecedor-12-meses-7'!$1:$1048576,5 + (COLUMN(A23)-1)*2,FALSE),"")=0,"",IFERROR(VLOOKUP($A26,'venda-fornecedor-12-meses-7'!$1:$1048576,5 + (COLUMN(A23)-1)*2,FALSE),""))</f>
        <v/>
      </c>
      <c r="GI26" s="45">
        <f>IF(IFERROR(VLOOKUP($A26,'venda-fornecedor-12-meses-7'!$1:$1048576,5 + (COLUMN(B23)-1)*2,FALSE),"")=0,"",IFERROR(VLOOKUP($A26,'venda-fornecedor-12-meses-7'!$1:$1048576,5 + (COLUMN(B23)-1)*2,FALSE),""))</f>
        <v/>
      </c>
      <c r="GJ26" s="45">
        <f>IF(IFERROR(VLOOKUP($A26,'venda-fornecedor-12-meses-7'!$1:$1048576,5 + (COLUMN(C23)-1)*2,FALSE),"")=0,"",IFERROR(VLOOKUP($A26,'venda-fornecedor-12-meses-7'!$1:$1048576,5 + (COLUMN(C23)-1)*2,FALSE),""))</f>
        <v/>
      </c>
      <c r="GK26" s="45">
        <f>IF(IFERROR(VLOOKUP($A26,'venda-fornecedor-12-meses-7'!$1:$1048576,5 + (COLUMN(D23)-1)*2,FALSE),"")=0,"",IFERROR(VLOOKUP($A26,'venda-fornecedor-12-meses-7'!$1:$1048576,5 + (COLUMN(D23)-1)*2,FALSE),""))</f>
        <v/>
      </c>
      <c r="GL26" s="45">
        <f>IF(IFERROR(VLOOKUP($A26,'venda-fornecedor-12-meses-7'!$1:$1048576,5 + (COLUMN(E23)-1)*2,FALSE),"")=0,"",IFERROR(VLOOKUP($A26,'venda-fornecedor-12-meses-7'!$1:$1048576,5 + (COLUMN(E23)-1)*2,FALSE),""))</f>
        <v/>
      </c>
      <c r="GM26" s="45">
        <f>IF(IFERROR(VLOOKUP($A26,'venda-fornecedor-12-meses-7'!$1:$1048576,5 + (COLUMN(F23)-1)*2,FALSE),"")=0,"",IFERROR(VLOOKUP($A26,'venda-fornecedor-12-meses-7'!$1:$1048576,5 + (COLUMN(F23)-1)*2,FALSE),""))</f>
        <v/>
      </c>
      <c r="GN26" s="45">
        <f>IF(IFERROR(VLOOKUP($A26,'venda-fornecedor-12-meses-7'!$1:$1048576,5 + (COLUMN(G23)-1)*2,FALSE),"")=0,"",IFERROR(VLOOKUP($A26,'venda-fornecedor-12-meses-7'!$1:$1048576,5 + (COLUMN(G23)-1)*2,FALSE),""))</f>
        <v/>
      </c>
      <c r="GO26" s="45">
        <f>IF(IFERROR(VLOOKUP($A26,'venda-fornecedor-12-meses-7'!$1:$1048576,5 + (COLUMN(H23)-1)*2,FALSE),"")=0,"",IFERROR(VLOOKUP($A26,'venda-fornecedor-12-meses-7'!$1:$1048576,5 + (COLUMN(H23)-1)*2,FALSE),""))</f>
        <v/>
      </c>
      <c r="GP26" s="45">
        <f>IF(IFERROR(VLOOKUP($A26,'venda-fornecedor-12-meses-7'!$1:$1048576,5 + (COLUMN(I23)-1)*2,FALSE),"")=0,"",IFERROR(VLOOKUP($A26,'venda-fornecedor-12-meses-7'!$1:$1048576,5 + (COLUMN(I23)-1)*2,FALSE),""))</f>
        <v/>
      </c>
      <c r="GQ26" s="45">
        <f>IF(IFERROR(VLOOKUP($A26,'venda-fornecedor-12-meses-7'!$1:$1048576,5 + (COLUMN(J23)-1)*2,FALSE),"")=0,"",IFERROR(VLOOKUP($A26,'venda-fornecedor-12-meses-7'!$1:$1048576,5 + (COLUMN(J23)-1)*2,FALSE),""))</f>
        <v/>
      </c>
      <c r="GR26" s="45">
        <f>IF(IFERROR(VLOOKUP($A26,'venda-fornecedor-12-meses-7'!$1:$1048576,5 + (COLUMN(K23)-1)*2,FALSE),"")=0,"",IFERROR(VLOOKUP($A26,'venda-fornecedor-12-meses-7'!$1:$1048576,5 + (COLUMN(K23)-1)*2,FALSE),""))</f>
        <v/>
      </c>
      <c r="GS26" s="45">
        <f>IF(IFERROR(VLOOKUP($A26,'venda-fornecedor-12-meses-7'!$1:$1048576,5 + (COLUMN(L23)-1)*2,FALSE),"")=0,"",IFERROR(VLOOKUP($A26,'venda-fornecedor-12-meses-7'!$1:$1048576,5 + (COLUMN(L23)-1)*2,FALSE),""))</f>
        <v/>
      </c>
      <c r="GT26" s="12">
        <f>IF(COUNT(GH26:GS26)=0,"",SUM(GH26:GS26))</f>
        <v/>
      </c>
    </row>
    <row r="27">
      <c r="A27" s="85" t="n">
        <v>36656</v>
      </c>
      <c r="B27" s="85">
        <f>VLOOKUP(A27,'FORNECEDORES X COMPRADOR'!$A:$D,4,0)</f>
        <v/>
      </c>
      <c r="C27" s="85">
        <f>VLOOKUP(A27,'FORNECEDORES X COMPRADOR'!$A:$E,5,0)</f>
        <v/>
      </c>
      <c r="D27" s="40">
        <f>IFERROR(AVERAGEIF('ANALISE PRODUTO'!F:F,A27,'ANALISE PRODUTO'!BE:BE),"")</f>
        <v/>
      </c>
      <c r="E27" s="40">
        <f>IFERROR(AVERAGEIF('ANALISE PRODUTO'!F:F,A27,'ANALISE PRODUTO'!BF:BF),"")</f>
        <v/>
      </c>
      <c r="F27" s="47">
        <f t="array" ref="F27">IFERROR(
  IF(
    SUMPRODUCT(
      IFERROR(--('ANALISE PRODUTO'!$F$3:$F$10000=A27),0) *
      IFERROR(--'ANALISE PRODUTO'!$AJ$3:$AJ$10000,0)
    )=0,
    "",
    SUMPRODUCT(
      IFERROR(--('ANALISE PRODUTO'!$F$3:$F$10000=A27),0) *
      IFERROR(--'ANALISE PRODUTO'!$AN$3:$AN$10000,0)
    ) /
    SUMPRODUCT(
      IFERROR(--('ANALISE PRODUTO'!$F$3:$F$10000=A27),0) *
      IFERROR(--'ANALISE PRODUTO'!$AJ$3:$AJ$10000,0)
    )
  ),
  ""
)</f>
        <v/>
      </c>
      <c r="G27" s="47">
        <f t="array" ref="G27">IFERROR(
  IF(
    SUMPRODUCT(
      IFERROR(--('ANALISE PRODUTO'!$F$3:$F$10000=A27),0) *
      IFERROR(--'ANALISE PRODUTO'!$AJ$3:$AJ$10000,0)
    )=0,
    "",
    SUMPRODUCT(
      IFERROR(--('ANALISE PRODUTO'!$F$3:$F$10000=A27),0) *
      IFERROR(--'ANALISE PRODUTO'!$AO$3:$AO$10000,0)
    ) /
    SUMPRODUCT(
      IFERROR(--('ANALISE PRODUTO'!$F$3:$F$10000=A27),0) *
      IFERROR(--'ANALISE PRODUTO'!$AJ$3:$AJ$10000,0)
    )
  ),
  ""
)</f>
        <v/>
      </c>
      <c r="H27" s="86" t="n">
        <v>60</v>
      </c>
      <c r="I27" s="86" t="n">
        <v>90</v>
      </c>
      <c r="J27" s="87">
        <f>SUMIF('ANALISE PRODUTO'!F:F, A27, 'ANALISE PRODUTO'!AP:AP)</f>
        <v/>
      </c>
      <c r="K27" s="88">
        <f>SUMIF('ANALISE PRODUTO'!F:F, A27, 'ANALISE PRODUTO'!AN:AN)</f>
        <v/>
      </c>
      <c r="L27" s="40">
        <f>SUMIF('ANALISE PRODUTO'!F:F, A27, 'ANALISE PRODUTO'!BB:BB)</f>
        <v/>
      </c>
      <c r="M27" s="40">
        <f>SUMIF('ANALISE PRODUTO'!F:F, A27, 'ANALISE PRODUTO'!BC:BC)</f>
        <v/>
      </c>
      <c r="N27" s="40">
        <f>SUMIF('ANALISE PRODUTO'!F:F, A27, 'ANALISE PRODUTO'!BD:BD)</f>
        <v/>
      </c>
      <c r="O27" s="40">
        <f>SUMIF('ANALISE PRODUTO'!F:F, A27, 'ANALISE PRODUTO'!BA:BA)</f>
        <v/>
      </c>
      <c r="P27" s="40">
        <f>IF(J27=0, 0, IF(O27/J27=0, 0, O27/J27))</f>
        <v/>
      </c>
      <c r="Q27" s="40">
        <f>IF(J27=0, 0, IF(L27/J27=0, 0, L27/J27))</f>
        <v/>
      </c>
      <c r="R27" s="89">
        <f>SUMIF('ANALISE PRODUTO'!F:F, A27, 'ANALISE PRODUTO'!BJ:BJ)</f>
        <v/>
      </c>
      <c r="S27" s="89">
        <f>SUMIF('ANALISE PRODUTO'!F:F, A27, 'ANALISE PRODUTO'!BK:BK)</f>
        <v/>
      </c>
      <c r="T27" s="89">
        <f>SUMIF('ANALISE PRODUTO'!F:F, A27, 'ANALISE PRODUTO'!BL:BL)</f>
        <v/>
      </c>
      <c r="U27" s="89">
        <f>SUMIFS('ANALISE PRODUTO'!BI:BI, 'ANALISE PRODUTO'!F:F, A27)</f>
        <v/>
      </c>
      <c r="V27" s="89">
        <f>IF(C27="DESCONTINUADO", 0, IF(J27=0, 0, IF(U27/J27=0, 0, U27/J27)))</f>
        <v/>
      </c>
      <c r="W27" s="89">
        <f>IF(OR(C27="DESCONTINUADO", J27=0), 0, IFERROR((S27+T27)/J27, 0))</f>
        <v/>
      </c>
      <c r="X27" s="59">
        <f>COUNTIF('ANALISE PRODUTO'!F:F, A27)</f>
        <v/>
      </c>
      <c r="Y27" s="60">
        <f>COUNTIFS('ANALISE PRODUTO'!F:F, A27, 'ANALISE PRODUTO'!S:S, "S")</f>
        <v/>
      </c>
      <c r="Z27" s="61">
        <f>X27-Y27</f>
        <v/>
      </c>
      <c r="AA27" s="88">
        <f>IFERROR(IF(COUNTIF('contas-pagas-fornecedor-7'!$C:$C,B27)&gt;1,
   AVERAGEIF('contas-pagas-fornecedor-7'!$C:$C,B27,'contas-pagas-fornecedor-7'!$I:$I),
   VLOOKUP(B27,'contas-pagas-fornecedor-7'!$C:$Q,7,FALSE)), "")</f>
        <v/>
      </c>
      <c r="AB27" s="88">
        <f t="array" ref="AB27">IFERROR(
  INDEX('fornecedor-venda-por-filial-ger'!J:J,
    MATCH(1,
      ('fornecedor-venda-por-filial-ger'!A:A=A27) *
      ('fornecedor-venda-por-filial-ger'!B:B=$B$1),
    0)
  ),
"")</f>
        <v/>
      </c>
      <c r="AC27" s="90">
        <f t="array" ref="AC27">IFERROR(
  INDEX('fornecedor-venda-por-filial-ger'!O:O,
    MATCH(1,
      ('fornecedor-venda-por-filial-ger'!A:A=A27) *
      ('fornecedor-venda-por-filial-ger'!B:B=$B$1),
    0)
  ),
"")</f>
        <v/>
      </c>
      <c r="AD27" s="90">
        <f>IFERROR(VLOOKUP(A27,'venda-fornecedor-12-meses-7'!A:AC,3,0),"")</f>
        <v/>
      </c>
      <c r="AE27" s="87">
        <f t="array" ref="AE27">IFERROR(
  INDEX('fornecedor-venda-por-filial-ger'!N:N,
    MATCH(1,
      ('fornecedor-venda-por-filial-ger'!A:A=A27) *
      ('fornecedor-venda-por-filial-ger'!B:B=$B$1),
    0)
  ),
"")</f>
        <v/>
      </c>
      <c r="AF27" s="87">
        <f>IF(J27&lt;=0,"100,00%",IFERROR(AD27/AE27,1))</f>
        <v/>
      </c>
      <c r="AG27" s="64">
        <f t="array" ref="AG27">IFERROR(
  INDEX('fornecedor-venda-por-filial-ger'!L:L,
    MATCH(1,
      ('fornecedor-venda-por-filial-ger'!A:A=A27)*
      ('fornecedor-venda-por-filial-ger'!B:B=$B$1),
    0)
  )/100,
"")</f>
        <v/>
      </c>
      <c r="AH27" s="64">
        <f t="array" ref="AH27">IFERROR(
  INDEX('fornecedor-venda-por-filial-ger'!S:S,
    MATCH(1,
      ('fornecedor-venda-por-filial-ger'!A:A=A27) *
      ('fornecedor-venda-por-filial-ger'!B:B=$B$1),
    0)
  )/100,
"")</f>
        <v/>
      </c>
      <c r="AI27" s="64">
        <f>IFERROR(IF(OR(AH27="",AG27=""),"",IF(J27=0,0,AH27-AG27)),"")</f>
        <v/>
      </c>
      <c r="AJ27" s="91">
        <f t="array" ref="AJ27">IF(MAX(IF('ANALISE PRODUTO'!F:F=A27,'ANALISE PRODUTO'!AD:AD))=0,"SEM ENTRADA",MAX(IF('ANALISE PRODUTO'!F:F=A27,'ANALISE PRODUTO'!AD:AD)))</f>
        <v/>
      </c>
      <c r="AK27" s="39" t="n"/>
      <c r="AL27" s="92">
        <f>IF(IFERROR(VLOOKUP($A27,'VENDA 2023'!$1:$1048576,3 + (COLUMN(A24)-1)*2,FALSE),"")=0,"",IFERROR(VLOOKUP($A27,'VENDA 2023'!$1:$1048576,3 + (COLUMN(A24)-1)*2,FALSE),""))</f>
        <v/>
      </c>
      <c r="AM27" s="92">
        <f>IF(IFERROR(VLOOKUP($A27,'VENDA 2023'!$1:$1048576,3 + (COLUMN(B24)-1)*2,FALSE),"")=0,"",IFERROR(VLOOKUP($A27,'VENDA 2023'!$1:$1048576,3 + (COLUMN(B24)-1)*2,FALSE),""))</f>
        <v/>
      </c>
      <c r="AN27" s="92">
        <f>IF(IFERROR(VLOOKUP($A27,'VENDA 2023'!$1:$1048576,3 + (COLUMN(C24)-1)*2,FALSE),"")=0,"",IFERROR(VLOOKUP($A27,'VENDA 2023'!$1:$1048576,3 + (COLUMN(C24)-1)*2,FALSE),""))</f>
        <v/>
      </c>
      <c r="AO27" s="92">
        <f>IF(IFERROR(VLOOKUP($A27,'VENDA 2023'!$1:$1048576,3 + (COLUMN(D24)-1)*2,FALSE),"")=0,"",IFERROR(VLOOKUP($A27,'VENDA 2023'!$1:$1048576,3 + (COLUMN(D24)-1)*2,FALSE),""))</f>
        <v/>
      </c>
      <c r="AP27" s="92">
        <f>IF(IFERROR(VLOOKUP($A27,'VENDA 2023'!$1:$1048576,3 + (COLUMN(E24)-1)*2,FALSE),"")=0,"",IFERROR(VLOOKUP($A27,'VENDA 2023'!$1:$1048576,3 + (COLUMN(E24)-1)*2,FALSE),""))</f>
        <v/>
      </c>
      <c r="AQ27" s="92">
        <f>IF(IFERROR(VLOOKUP($A27,'VENDA 2023'!$1:$1048576,3 + (COLUMN(F24)-1)*2,FALSE),"")=0,"",IFERROR(VLOOKUP($A27,'VENDA 2023'!$1:$1048576,3 + (COLUMN(F24)-1)*2,FALSE),""))</f>
        <v/>
      </c>
      <c r="AR27" s="92">
        <f>IF(IFERROR(VLOOKUP($A27,'VENDA 2023'!$1:$1048576,3 + (COLUMN(G24)-1)*2,FALSE),"")=0,"",IFERROR(VLOOKUP($A27,'VENDA 2023'!$1:$1048576,3 + (COLUMN(G24)-1)*2,FALSE),""))</f>
        <v/>
      </c>
      <c r="AS27" s="92">
        <f>IF(IFERROR(VLOOKUP($A27,'VENDA 2023'!$1:$1048576,3 + (COLUMN(H24)-1)*2,FALSE),"")=0,"",IFERROR(VLOOKUP($A27,'VENDA 2023'!$1:$1048576,3 + (COLUMN(H24)-1)*2,FALSE),""))</f>
        <v/>
      </c>
      <c r="AT27" s="92">
        <f>IF(IFERROR(VLOOKUP($A27,'VENDA 2023'!$1:$1048576,3 + (COLUMN(I24)-1)*2,FALSE),"")=0,"",IFERROR(VLOOKUP($A27,'VENDA 2023'!$1:$1048576,3 + (COLUMN(I24)-1)*2,FALSE),""))</f>
        <v/>
      </c>
      <c r="AU27" s="92">
        <f>IF(IFERROR(VLOOKUP($A27,'VENDA 2023'!$1:$1048576,3 + (COLUMN(J24)-1)*2,FALSE),"")=0,"",IFERROR(VLOOKUP($A27,'VENDA 2023'!$1:$1048576,3 + (COLUMN(J24)-1)*2,FALSE),""))</f>
        <v/>
      </c>
      <c r="AV27" s="92">
        <f>IF(IFERROR(VLOOKUP($A27,'VENDA 2023'!$1:$1048576,3 + (COLUMN(K24)-1)*2,FALSE),"")=0,"",IFERROR(VLOOKUP($A27,'VENDA 2023'!$1:$1048576,3 + (COLUMN(K24)-1)*2,FALSE),""))</f>
        <v/>
      </c>
      <c r="AW27" s="92">
        <f>IF(IFERROR(VLOOKUP($A27,'VENDA 2023'!$1:$1048576,3 + (COLUMN(L24)-1)*2,FALSE),"")=0,"",IFERROR(VLOOKUP($A27,'VENDA 2023'!$1:$1048576,3 + (COLUMN(L24)-1)*2,FALSE),""))</f>
        <v/>
      </c>
      <c r="AX27" s="93">
        <f>IF(COUNT(AL27:AW27)=0,"",SUM(AL27:AW27))</f>
        <v/>
      </c>
      <c r="AY27" s="92">
        <f>IF(IFERROR(VLOOKUP($A27,'VENDA 2024'!$1:$1048576,3 + (COLUMN(A24)-1)*2,FALSE),"")=0,"",IFERROR(VLOOKUP($A27,'VENDA 2024'!$1:$1048576,3 + (COLUMN(A24)-1)*2,FALSE),""))</f>
        <v/>
      </c>
      <c r="AZ27" s="92">
        <f>IF(IFERROR(VLOOKUP($A27,'VENDA 2024'!$1:$1048576,3 + (COLUMN(B24)-1)*2,FALSE),"")=0,"",IFERROR(VLOOKUP($A27,'VENDA 2024'!$1:$1048576,3 + (COLUMN(B24)-1)*2,FALSE),""))</f>
        <v/>
      </c>
      <c r="BA27" s="92">
        <f>IF(IFERROR(VLOOKUP($A27,'VENDA 2024'!$1:$1048576,3 + (COLUMN(C24)-1)*2,FALSE),"")=0,"",IFERROR(VLOOKUP($A27,'VENDA 2024'!$1:$1048576,3 + (COLUMN(C24)-1)*2,FALSE),""))</f>
        <v/>
      </c>
      <c r="BB27" s="92">
        <f>IF(IFERROR(VLOOKUP($A27,'VENDA 2024'!$1:$1048576,3 + (COLUMN(D24)-1)*2,FALSE),"")=0,"",IFERROR(VLOOKUP($A27,'VENDA 2024'!$1:$1048576,3 + (COLUMN(D24)-1)*2,FALSE),""))</f>
        <v/>
      </c>
      <c r="BC27" s="92">
        <f>IF(IFERROR(VLOOKUP($A27,'VENDA 2024'!$1:$1048576,3 + (COLUMN(E24)-1)*2,FALSE),"")=0,"",IFERROR(VLOOKUP($A27,'VENDA 2024'!$1:$1048576,3 + (COLUMN(E24)-1)*2,FALSE),""))</f>
        <v/>
      </c>
      <c r="BD27" s="92">
        <f>IF(IFERROR(VLOOKUP($A27,'VENDA 2024'!$1:$1048576,3 + (COLUMN(F24)-1)*2,FALSE),"")=0,"",IFERROR(VLOOKUP($A27,'VENDA 2024'!$1:$1048576,3 + (COLUMN(F24)-1)*2,FALSE),""))</f>
        <v/>
      </c>
      <c r="BE27" s="92">
        <f>IF(IFERROR(VLOOKUP($A27,'VENDA 2024'!$1:$1048576,3 + (COLUMN(G24)-1)*2,FALSE),"")=0,"",IFERROR(VLOOKUP($A27,'VENDA 2024'!$1:$1048576,3 + (COLUMN(G24)-1)*2,FALSE),""))</f>
        <v/>
      </c>
      <c r="BF27" s="92">
        <f>IF(IFERROR(VLOOKUP($A27,'VENDA 2024'!$1:$1048576,3 + (COLUMN(H24)-1)*2,FALSE),"")=0,"",IFERROR(VLOOKUP($A27,'VENDA 2024'!$1:$1048576,3 + (COLUMN(H24)-1)*2,FALSE),""))</f>
        <v/>
      </c>
      <c r="BG27" s="92">
        <f>IF(IFERROR(VLOOKUP($A27,'VENDA 2024'!$1:$1048576,3 + (COLUMN(I24)-1)*2,FALSE),"")=0,"",IFERROR(VLOOKUP($A27,'VENDA 2024'!$1:$1048576,3 + (COLUMN(I24)-1)*2,FALSE),""))</f>
        <v/>
      </c>
      <c r="BH27" s="92">
        <f>IF(IFERROR(VLOOKUP($A27,'VENDA 2024'!$1:$1048576,3 + (COLUMN(J24)-1)*2,FALSE),"")=0,"",IFERROR(VLOOKUP($A27,'VENDA 2024'!$1:$1048576,3 + (COLUMN(J24)-1)*2,FALSE),""))</f>
        <v/>
      </c>
      <c r="BI27" s="92">
        <f>IF(IFERROR(VLOOKUP($A27,'VENDA 2024'!$1:$1048576,3 + (COLUMN(K24)-1)*2,FALSE),"")=0,"",IFERROR(VLOOKUP($A27,'VENDA 2024'!$1:$1048576,3 + (COLUMN(K24)-1)*2,FALSE),""))</f>
        <v/>
      </c>
      <c r="BJ27" s="92">
        <f>IF(IFERROR(VLOOKUP($A27,'VENDA 2024'!$1:$1048576,3 + (COLUMN(L24)-1)*2,FALSE),"")=0,"",IFERROR(VLOOKUP($A27,'VENDA 2024'!$1:$1048576,3 + (COLUMN(L24)-1)*2,FALSE),""))</f>
        <v/>
      </c>
      <c r="BK27" s="93">
        <f>IF(COUNT(AY27:BJ27)=0,"",SUM(AY27:BJ27))</f>
        <v/>
      </c>
      <c r="BL27" s="92">
        <f>IF(IFERROR(VLOOKUP($A27,'VENDA 2025'!$1:$1048576,3 + (COLUMN(A24)-1)*2,FALSE),"")=0,"",IFERROR(VLOOKUP($A27,'VENDA 2025'!$1:$1048576,3 + (COLUMN(A24)-1)*2,FALSE),""))</f>
        <v/>
      </c>
      <c r="BM27" s="92">
        <f>IF(IFERROR(VLOOKUP($A27,'VENDA 2025'!$1:$1048576,3 + (COLUMN(B24)-1)*2,FALSE),"")=0,"",IFERROR(VLOOKUP($A27,'VENDA 2025'!$1:$1048576,3 + (COLUMN(B24)-1)*2,FALSE),""))</f>
        <v/>
      </c>
      <c r="BN27" s="92">
        <f>IF(IFERROR(VLOOKUP($A27,'VENDA 2025'!$1:$1048576,3 + (COLUMN(C24)-1)*2,FALSE),"")=0,"",IFERROR(VLOOKUP($A27,'VENDA 2025'!$1:$1048576,3 + (COLUMN(C24)-1)*2,FALSE),""))</f>
        <v/>
      </c>
      <c r="BO27" s="92">
        <f>IF(IFERROR(VLOOKUP($A27,'VENDA 2025'!$1:$1048576,3 + (COLUMN(D24)-1)*2,FALSE),"")=0,"",IFERROR(VLOOKUP($A27,'VENDA 2025'!$1:$1048576,3 + (COLUMN(D24)-1)*2,FALSE),""))</f>
        <v/>
      </c>
      <c r="BP27" s="92">
        <f>IF(IFERROR(VLOOKUP($A27,'VENDA 2025'!$1:$1048576,3 + (COLUMN(E24)-1)*2,FALSE),"")=0,"",IFERROR(VLOOKUP($A27,'VENDA 2025'!$1:$1048576,3 + (COLUMN(E24)-1)*2,FALSE),""))</f>
        <v/>
      </c>
      <c r="BQ27" s="92">
        <f>IF(IFERROR(VLOOKUP($A27,'VENDA 2025'!$1:$1048576,3 + (COLUMN(F24)-1)*2,FALSE),"")=0,"",IFERROR(VLOOKUP($A27,'VENDA 2025'!$1:$1048576,3 + (COLUMN(F24)-1)*2,FALSE),""))</f>
        <v/>
      </c>
      <c r="BR27" s="92">
        <f>IF(IFERROR(VLOOKUP($A27,'VENDA 2025'!$1:$1048576,3 + (COLUMN(G24)-1)*2,FALSE),"")=0,"",IFERROR(VLOOKUP($A27,'VENDA 2025'!$1:$1048576,3 + (COLUMN(G24)-1)*2,FALSE),""))</f>
        <v/>
      </c>
      <c r="BS27" s="92">
        <f>IF(IFERROR(VLOOKUP($A27,'VENDA 2025'!$1:$1048576,3 + (COLUMN(H24)-1)*2,FALSE),"")=0,"",IFERROR(VLOOKUP($A27,'VENDA 2025'!$1:$1048576,3 + (COLUMN(H24)-1)*2,FALSE),""))</f>
        <v/>
      </c>
      <c r="BT27" s="92">
        <f>IF(IFERROR(VLOOKUP($A27,'VENDA 2025'!$1:$1048576,3 + (COLUMN(I24)-1)*2,FALSE),"")=0,"",IFERROR(VLOOKUP($A27,'VENDA 2025'!$1:$1048576,3 + (COLUMN(I24)-1)*2,FALSE),""))</f>
        <v/>
      </c>
      <c r="BU27" s="92">
        <f>IF(IFERROR(VLOOKUP($A27,'VENDA 2025'!$1:$1048576,3 + (COLUMN(J24)-1)*2,FALSE),"")=0,"",IFERROR(VLOOKUP($A27,'VENDA 2025'!$1:$1048576,3 + (COLUMN(J24)-1)*2,FALSE),""))</f>
        <v/>
      </c>
      <c r="BV27" s="92">
        <f>IF(IFERROR(VLOOKUP($A27,'VENDA 2025'!$1:$1048576,3 + (COLUMN(K24)-1)*2,FALSE),"")=0,"",IFERROR(VLOOKUP($A27,'VENDA 2025'!$1:$1048576,3 + (COLUMN(K24)-1)*2,FALSE),""))</f>
        <v/>
      </c>
      <c r="BW27" s="92">
        <f>IF(IFERROR(VLOOKUP($A27,'VENDA 2025'!$1:$1048576,3 + (COLUMN(L24)-1)*2,FALSE),"")=0,"",IFERROR(VLOOKUP($A27,'VENDA 2025'!$1:$1048576,3 + (COLUMN(L24)-1)*2,FALSE),""))</f>
        <v/>
      </c>
      <c r="BX27" s="93">
        <f>IF(COUNT(BL27:BW27)=0,"",SUM(BL27:BW27))</f>
        <v/>
      </c>
      <c r="BY27" s="92">
        <f>IF(IFERROR(VLOOKUP($A27,'venda-fornecedor-12-meses-7'!$1:$1048576,4 + (COLUMN(A24)-1)*2,FALSE),"")=0,"",IFERROR(VLOOKUP($A27,'venda-fornecedor-12-meses-7'!$1:$1048576,4 + (COLUMN(A24)-1)*2,FALSE),""))</f>
        <v/>
      </c>
      <c r="BZ27" s="92">
        <f>IF(IFERROR(VLOOKUP($A27,'venda-fornecedor-12-meses-7'!$1:$1048576,4 + (COLUMN(B24)-1)*2,FALSE),"")=0,"",IFERROR(VLOOKUP($A27,'venda-fornecedor-12-meses-7'!$1:$1048576,4 + (COLUMN(B24)-1)*2,FALSE),""))</f>
        <v/>
      </c>
      <c r="CA27" s="92">
        <f>IF(IFERROR(VLOOKUP($A27,'venda-fornecedor-12-meses-7'!$1:$1048576,4 + (COLUMN(C24)-1)*2,FALSE),"")=0,"",IFERROR(VLOOKUP($A27,'venda-fornecedor-12-meses-7'!$1:$1048576,4 + (COLUMN(C24)-1)*2,FALSE),""))</f>
        <v/>
      </c>
      <c r="CB27" s="92">
        <f>IF(IFERROR(VLOOKUP($A27,'venda-fornecedor-12-meses-7'!$1:$1048576,4 + (COLUMN(D24)-1)*2,FALSE),"")=0,"",IFERROR(VLOOKUP($A27,'venda-fornecedor-12-meses-7'!$1:$1048576,4 + (COLUMN(D24)-1)*2,FALSE),""))</f>
        <v/>
      </c>
      <c r="CC27" s="92">
        <f>IF(IFERROR(VLOOKUP($A27,'venda-fornecedor-12-meses-7'!$1:$1048576,4 + (COLUMN(E24)-1)*2,FALSE),"")=0,"",IFERROR(VLOOKUP($A27,'venda-fornecedor-12-meses-7'!$1:$1048576,4 + (COLUMN(E24)-1)*2,FALSE),""))</f>
        <v/>
      </c>
      <c r="CD27" s="92">
        <f>IF(IFERROR(VLOOKUP($A27,'venda-fornecedor-12-meses-7'!$1:$1048576,4 + (COLUMN(F24)-1)*2,FALSE),"")=0,"",IFERROR(VLOOKUP($A27,'venda-fornecedor-12-meses-7'!$1:$1048576,4 + (COLUMN(F24)-1)*2,FALSE),""))</f>
        <v/>
      </c>
      <c r="CE27" s="92">
        <f>IF(IFERROR(VLOOKUP($A27,'venda-fornecedor-12-meses-7'!$1:$1048576,4 + (COLUMN(G24)-1)*2,FALSE),"")=0,"",IFERROR(VLOOKUP($A27,'venda-fornecedor-12-meses-7'!$1:$1048576,4 + (COLUMN(G24)-1)*2,FALSE),""))</f>
        <v/>
      </c>
      <c r="CF27" s="92">
        <f>IF(IFERROR(VLOOKUP($A27,'venda-fornecedor-12-meses-7'!$1:$1048576,4 + (COLUMN(H24)-1)*2,FALSE),"")=0,"",IFERROR(VLOOKUP($A27,'venda-fornecedor-12-meses-7'!$1:$1048576,4 + (COLUMN(H24)-1)*2,FALSE),""))</f>
        <v/>
      </c>
      <c r="CG27" s="92">
        <f>IF(IFERROR(VLOOKUP($A27,'venda-fornecedor-12-meses-7'!$1:$1048576,4 + (COLUMN(I24)-1)*2,FALSE),"")=0,"",IFERROR(VLOOKUP($A27,'venda-fornecedor-12-meses-7'!$1:$1048576,4 + (COLUMN(I24)-1)*2,FALSE),""))</f>
        <v/>
      </c>
      <c r="CH27" s="92">
        <f>IF(IFERROR(VLOOKUP($A27,'venda-fornecedor-12-meses-7'!$1:$1048576,4 + (COLUMN(J24)-1)*2,FALSE),"")=0,"",IFERROR(VLOOKUP($A27,'venda-fornecedor-12-meses-7'!$1:$1048576,4 + (COLUMN(J24)-1)*2,FALSE),""))</f>
        <v/>
      </c>
      <c r="CI27" s="92">
        <f>IF(IFERROR(VLOOKUP($A27,'venda-fornecedor-12-meses-7'!$1:$1048576,4 + (COLUMN(K24)-1)*2,FALSE),"")=0,"",IFERROR(VLOOKUP($A27,'venda-fornecedor-12-meses-7'!$1:$1048576,4 + (COLUMN(K24)-1)*2,FALSE),""))</f>
        <v/>
      </c>
      <c r="CJ27" s="92">
        <f>IF(IFERROR(VLOOKUP($A27,'venda-fornecedor-12-meses-7'!$1:$1048576,4 + (COLUMN(L24)-1)*2,FALSE),"")=0,"",IFERROR(VLOOKUP($A27,'venda-fornecedor-12-meses-7'!$1:$1048576,4 + (COLUMN(L24)-1)*2,FALSE),""))</f>
        <v/>
      </c>
      <c r="CK27" s="93">
        <f>IF(COUNT(BY27:CJ27)=0,"",SUM(BY27:CJ27))</f>
        <v/>
      </c>
      <c r="CL27" s="93">
        <f>IF(COUNT(BY27:CJ27)=0,"",AVERAGE(BY27:CJ27))</f>
        <v/>
      </c>
      <c r="CM27" s="1" t="n"/>
      <c r="CN27" s="94">
        <f>IF(IFERROR(VLOOKUP($A27,'ENTRADA 2023'!$1:$1048576,3 + (COLUMN(A24)-1)*1,FALSE),"")=0,"",IFERROR(VLOOKUP($A27,'ENTRADA 2023'!$1:$1048576,3 + (COLUMN(A24)-1)*1,FALSE),""))</f>
        <v/>
      </c>
      <c r="CO27" s="94">
        <f>IF(IFERROR(VLOOKUP($A27,'ENTRADA 2023'!$1:$1048576,3 + (COLUMN(B24)-1)*1,FALSE),"")=0,"",IFERROR(VLOOKUP($A27,'ENTRADA 2023'!$1:$1048576,3 + (COLUMN(B24)-1)*1,FALSE),""))</f>
        <v/>
      </c>
      <c r="CP27" s="94">
        <f>IF(IFERROR(VLOOKUP($A27,'ENTRADA 2023'!$1:$1048576,3 + (COLUMN(C24)-1)*1,FALSE),"")=0,"",IFERROR(VLOOKUP($A27,'ENTRADA 2023'!$1:$1048576,3 + (COLUMN(C24)-1)*1,FALSE),""))</f>
        <v/>
      </c>
      <c r="CQ27" s="94">
        <f>IF(IFERROR(VLOOKUP($A27,'ENTRADA 2023'!$1:$1048576,3 + (COLUMN(D24)-1)*1,FALSE),"")=0,"",IFERROR(VLOOKUP($A27,'ENTRADA 2023'!$1:$1048576,3 + (COLUMN(D24)-1)*1,FALSE),""))</f>
        <v/>
      </c>
      <c r="CR27" s="94">
        <f>IF(IFERROR(VLOOKUP($A27,'ENTRADA 2023'!$1:$1048576,3 + (COLUMN(E24)-1)*1,FALSE),"")=0,"",IFERROR(VLOOKUP($A27,'ENTRADA 2023'!$1:$1048576,3 + (COLUMN(E24)-1)*1,FALSE),""))</f>
        <v/>
      </c>
      <c r="CS27" s="94">
        <f>IF(IFERROR(VLOOKUP($A27,'ENTRADA 2023'!$1:$1048576,3 + (COLUMN(F24)-1)*1,FALSE),"")=0,"",IFERROR(VLOOKUP($A27,'ENTRADA 2023'!$1:$1048576,3 + (COLUMN(F24)-1)*1,FALSE),""))</f>
        <v/>
      </c>
      <c r="CT27" s="94">
        <f>IF(IFERROR(VLOOKUP($A27,'ENTRADA 2023'!$1:$1048576,3 + (COLUMN(G24)-1)*1,FALSE),"")=0,"",IFERROR(VLOOKUP($A27,'ENTRADA 2023'!$1:$1048576,3 + (COLUMN(G24)-1)*1,FALSE),""))</f>
        <v/>
      </c>
      <c r="CU27" s="94">
        <f>IF(IFERROR(VLOOKUP($A27,'ENTRADA 2023'!$1:$1048576,3 + (COLUMN(H24)-1)*1,FALSE),"")=0,"",IFERROR(VLOOKUP($A27,'ENTRADA 2023'!$1:$1048576,3 + (COLUMN(H24)-1)*1,FALSE),""))</f>
        <v/>
      </c>
      <c r="CV27" s="94">
        <f>IF(IFERROR(VLOOKUP($A27,'ENTRADA 2023'!$1:$1048576,3 + (COLUMN(I24)-1)*1,FALSE),"")=0,"",IFERROR(VLOOKUP($A27,'ENTRADA 2023'!$1:$1048576,3 + (COLUMN(I24)-1)*1,FALSE),""))</f>
        <v/>
      </c>
      <c r="CW27" s="94">
        <f>IF(IFERROR(VLOOKUP($A27,'ENTRADA 2023'!$1:$1048576,3 + (COLUMN(J24)-1)*1,FALSE),"")=0,"",IFERROR(VLOOKUP($A27,'ENTRADA 2023'!$1:$1048576,3 + (COLUMN(J24)-1)*1,FALSE),""))</f>
        <v/>
      </c>
      <c r="CX27" s="94">
        <f>IF(IFERROR(VLOOKUP($A27,'ENTRADA 2023'!$1:$1048576,3 + (COLUMN(K24)-1)*1,FALSE),"")=0,"",IFERROR(VLOOKUP($A27,'ENTRADA 2023'!$1:$1048576,3 + (COLUMN(K24)-1)*1,FALSE),""))</f>
        <v/>
      </c>
      <c r="CY27" s="94">
        <f>IF(IFERROR(VLOOKUP($A27,'ENTRADA 2023'!$1:$1048576,3 + (COLUMN(L24)-1)*1,FALSE),"")=0,"",IFERROR(VLOOKUP($A27,'ENTRADA 2023'!$1:$1048576,3 + (COLUMN(L24)-1)*1,FALSE),""))</f>
        <v/>
      </c>
      <c r="CZ27" s="95">
        <f>IF(COUNT(CN27:CY27)=0,"",SUM(CN27:CY27))</f>
        <v/>
      </c>
      <c r="DA27" s="94">
        <f>IF(IFERROR(VLOOKUP($A27,'ENTRADA 2024'!$1:$1048576,3 + (COLUMN(A24)-1)*1,FALSE),"")=0,"",IFERROR(VLOOKUP($A27,'ENTRADA 2024'!$1:$1048576,3 + (COLUMN(A24)-1)*1,FALSE),""))</f>
        <v/>
      </c>
      <c r="DB27" s="94">
        <f>IF(IFERROR(VLOOKUP($A27,'ENTRADA 2024'!$1:$1048576,3 + (COLUMN(B24)-1)*1,FALSE),"")=0,"",IFERROR(VLOOKUP($A27,'ENTRADA 2024'!$1:$1048576,3 + (COLUMN(B24)-1)*1,FALSE),""))</f>
        <v/>
      </c>
      <c r="DC27" s="94">
        <f>IF(IFERROR(VLOOKUP($A27,'ENTRADA 2024'!$1:$1048576,3 + (COLUMN(C24)-1)*1,FALSE),"")=0,"",IFERROR(VLOOKUP($A27,'ENTRADA 2024'!$1:$1048576,3 + (COLUMN(C24)-1)*1,FALSE),""))</f>
        <v/>
      </c>
      <c r="DD27" s="94">
        <f>IF(IFERROR(VLOOKUP($A27,'ENTRADA 2024'!$1:$1048576,3 + (COLUMN(D24)-1)*1,FALSE),"")=0,"",IFERROR(VLOOKUP($A27,'ENTRADA 2024'!$1:$1048576,3 + (COLUMN(D24)-1)*1,FALSE),""))</f>
        <v/>
      </c>
      <c r="DE27" s="94">
        <f>IF(IFERROR(VLOOKUP($A27,'ENTRADA 2024'!$1:$1048576,3 + (COLUMN(E24)-1)*1,FALSE),"")=0,"",IFERROR(VLOOKUP($A27,'ENTRADA 2024'!$1:$1048576,3 + (COLUMN(E24)-1)*1,FALSE),""))</f>
        <v/>
      </c>
      <c r="DF27" s="94">
        <f>IF(IFERROR(VLOOKUP($A27,'ENTRADA 2024'!$1:$1048576,3 + (COLUMN(F24)-1)*1,FALSE),"")=0,"",IFERROR(VLOOKUP($A27,'ENTRADA 2024'!$1:$1048576,3 + (COLUMN(F24)-1)*1,FALSE),""))</f>
        <v/>
      </c>
      <c r="DG27" s="94">
        <f>IF(IFERROR(VLOOKUP($A27,'ENTRADA 2024'!$1:$1048576,3 + (COLUMN(G24)-1)*1,FALSE),"")=0,"",IFERROR(VLOOKUP($A27,'ENTRADA 2024'!$1:$1048576,3 + (COLUMN(G24)-1)*1,FALSE),""))</f>
        <v/>
      </c>
      <c r="DH27" s="94">
        <f>IF(IFERROR(VLOOKUP($A27,'ENTRADA 2024'!$1:$1048576,3 + (COLUMN(H24)-1)*1,FALSE),"")=0,"",IFERROR(VLOOKUP($A27,'ENTRADA 2024'!$1:$1048576,3 + (COLUMN(H24)-1)*1,FALSE),""))</f>
        <v/>
      </c>
      <c r="DI27" s="94">
        <f>IF(IFERROR(VLOOKUP($A27,'ENTRADA 2024'!$1:$1048576,3 + (COLUMN(I24)-1)*1,FALSE),"")=0,"",IFERROR(VLOOKUP($A27,'ENTRADA 2024'!$1:$1048576,3 + (COLUMN(I24)-1)*1,FALSE),""))</f>
        <v/>
      </c>
      <c r="DJ27" s="94">
        <f>IF(IFERROR(VLOOKUP($A27,'ENTRADA 2024'!$1:$1048576,3 + (COLUMN(J24)-1)*1,FALSE),"")=0,"",IFERROR(VLOOKUP($A27,'ENTRADA 2024'!$1:$1048576,3 + (COLUMN(J24)-1)*1,FALSE),""))</f>
        <v/>
      </c>
      <c r="DK27" s="94">
        <f>IF(IFERROR(VLOOKUP($A27,'ENTRADA 2024'!$1:$1048576,3 + (COLUMN(K24)-1)*1,FALSE),"")=0,"",IFERROR(VLOOKUP($A27,'ENTRADA 2024'!$1:$1048576,3 + (COLUMN(K24)-1)*1,FALSE),""))</f>
        <v/>
      </c>
      <c r="DL27" s="94">
        <f>IF(IFERROR(VLOOKUP($A27,'ENTRADA 2024'!$1:$1048576,3 + (COLUMN(L24)-1)*1,FALSE),"")=0,"",IFERROR(VLOOKUP($A27,'ENTRADA 2024'!$1:$1048576,3 + (COLUMN(L24)-1)*1,FALSE),""))</f>
        <v/>
      </c>
      <c r="DM27" s="95">
        <f>IF(COUNT(DA27:DL27)=0,"",SUM(DA27:DL27))</f>
        <v/>
      </c>
      <c r="DN27" s="94">
        <f>IF(IFERROR(VLOOKUP($A27,'ENTRADA 2025'!$1:$1048576,3 + (COLUMN(A24)-1)*1,FALSE),"")=0,"",IFERROR(VLOOKUP($A27,'ENTRADA 2025'!$1:$1048576,3 + (COLUMN(A24)-1)*1,FALSE),""))</f>
        <v/>
      </c>
      <c r="DO27" s="94">
        <f>IF(IFERROR(VLOOKUP($A27,'ENTRADA 2025'!$1:$1048576,3 + (COLUMN(B24)-1)*1,FALSE),"")=0,"",IFERROR(VLOOKUP($A27,'ENTRADA 2025'!$1:$1048576,3 + (COLUMN(B24)-1)*1,FALSE),""))</f>
        <v/>
      </c>
      <c r="DP27" s="94">
        <f>IF(IFERROR(VLOOKUP($A27,'ENTRADA 2025'!$1:$1048576,3 + (COLUMN(C24)-1)*1,FALSE),"")=0,"",IFERROR(VLOOKUP($A27,'ENTRADA 2025'!$1:$1048576,3 + (COLUMN(C24)-1)*1,FALSE),""))</f>
        <v/>
      </c>
      <c r="DQ27" s="94">
        <f>IF(IFERROR(VLOOKUP($A27,'ENTRADA 2025'!$1:$1048576,3 + (COLUMN(D24)-1)*1,FALSE),"")=0,"",IFERROR(VLOOKUP($A27,'ENTRADA 2025'!$1:$1048576,3 + (COLUMN(D24)-1)*1,FALSE),""))</f>
        <v/>
      </c>
      <c r="DR27" s="94">
        <f>IF(IFERROR(VLOOKUP($A27,'ENTRADA 2025'!$1:$1048576,3 + (COLUMN(E24)-1)*1,FALSE),"")=0,"",IFERROR(VLOOKUP($A27,'ENTRADA 2025'!$1:$1048576,3 + (COLUMN(E24)-1)*1,FALSE),""))</f>
        <v/>
      </c>
      <c r="DS27" s="94">
        <f>IF(IFERROR(VLOOKUP($A27,'ENTRADA 2025'!$1:$1048576,3 + (COLUMN(F24)-1)*1,FALSE),"")=0,"",IFERROR(VLOOKUP($A27,'ENTRADA 2025'!$1:$1048576,3 + (COLUMN(F24)-1)*1,FALSE),""))</f>
        <v/>
      </c>
      <c r="DT27" s="94">
        <f>IF(IFERROR(VLOOKUP($A27,'ENTRADA 2025'!$1:$1048576,3 + (COLUMN(G24)-1)*1,FALSE),"")=0,"",IFERROR(VLOOKUP($A27,'ENTRADA 2025'!$1:$1048576,3 + (COLUMN(G24)-1)*1,FALSE),""))</f>
        <v/>
      </c>
      <c r="DU27" s="94">
        <f>IF(IFERROR(VLOOKUP($A27,'ENTRADA 2025'!$1:$1048576,3 + (COLUMN(H24)-1)*1,FALSE),"")=0,"",IFERROR(VLOOKUP($A27,'ENTRADA 2025'!$1:$1048576,3 + (COLUMN(H24)-1)*1,FALSE),""))</f>
        <v/>
      </c>
      <c r="DV27" s="94">
        <f>IF(IFERROR(VLOOKUP($A27,'ENTRADA 2025'!$1:$1048576,3 + (COLUMN(I24)-1)*1,FALSE),"")=0,"",IFERROR(VLOOKUP($A27,'ENTRADA 2025'!$1:$1048576,3 + (COLUMN(I24)-1)*1,FALSE),""))</f>
        <v/>
      </c>
      <c r="DW27" s="94">
        <f>IF(IFERROR(VLOOKUP($A27,'ENTRADA 2025'!$1:$1048576,3 + (COLUMN(J24)-1)*1,FALSE),"")=0,"",IFERROR(VLOOKUP($A27,'ENTRADA 2025'!$1:$1048576,3 + (COLUMN(J24)-1)*1,FALSE),""))</f>
        <v/>
      </c>
      <c r="DX27" s="94">
        <f>IF(IFERROR(VLOOKUP($A27,'ENTRADA 2025'!$1:$1048576,3 + (COLUMN(K24)-1)*1,FALSE),"")=0,"",IFERROR(VLOOKUP($A27,'ENTRADA 2025'!$1:$1048576,3 + (COLUMN(K24)-1)*1,FALSE),""))</f>
        <v/>
      </c>
      <c r="DY27" s="94">
        <f>IF(IFERROR(VLOOKUP($A27,'ENTRADA 2025'!$1:$1048576,3 + (COLUMN(L24)-1)*1,FALSE),"")=0,"",IFERROR(VLOOKUP($A27,'ENTRADA 2025'!$1:$1048576,3 + (COLUMN(L24)-1)*1,FALSE),""))</f>
        <v/>
      </c>
      <c r="DZ27" s="95">
        <f>IF(COUNT(DN27:DY27)=0,"",SUM(DN27:DY27))</f>
        <v/>
      </c>
      <c r="EA27" s="94">
        <f>IF(IFERROR(VLOOKUP($A27,'entrada-fornecedor-12-meses-7'!$1:$1048576,3 + (COLUMN(A24)-1)*1,FALSE),"")=0,"",IFERROR(VLOOKUP($A27,'entrada-fornecedor-12-meses-7'!$1:$1048576,3 + (COLUMN(A24)-1)*1,FALSE),""))</f>
        <v/>
      </c>
      <c r="EB27" s="94">
        <f>IF(IFERROR(VLOOKUP($A27,'entrada-fornecedor-12-meses-7'!$1:$1048576,3 + (COLUMN(B24)-1)*1,FALSE),"")=0,"",IFERROR(VLOOKUP($A27,'entrada-fornecedor-12-meses-7'!$1:$1048576,3 + (COLUMN(B24)-1)*1,FALSE),""))</f>
        <v/>
      </c>
      <c r="EC27" s="94">
        <f>IF(IFERROR(VLOOKUP($A27,'entrada-fornecedor-12-meses-7'!$1:$1048576,3 + (COLUMN(C24)-1)*1,FALSE),"")=0,"",IFERROR(VLOOKUP($A27,'entrada-fornecedor-12-meses-7'!$1:$1048576,3 + (COLUMN(C24)-1)*1,FALSE),""))</f>
        <v/>
      </c>
      <c r="ED27" s="94">
        <f>IF(IFERROR(VLOOKUP($A27,'entrada-fornecedor-12-meses-7'!$1:$1048576,3 + (COLUMN(D24)-1)*1,FALSE),"")=0,"",IFERROR(VLOOKUP($A27,'entrada-fornecedor-12-meses-7'!$1:$1048576,3 + (COLUMN(D24)-1)*1,FALSE),""))</f>
        <v/>
      </c>
      <c r="EE27" s="94">
        <f>IF(IFERROR(VLOOKUP($A27,'entrada-fornecedor-12-meses-7'!$1:$1048576,3 + (COLUMN(E24)-1)*1,FALSE),"")=0,"",IFERROR(VLOOKUP($A27,'entrada-fornecedor-12-meses-7'!$1:$1048576,3 + (COLUMN(E24)-1)*1,FALSE),""))</f>
        <v/>
      </c>
      <c r="EF27" s="94">
        <f>IF(IFERROR(VLOOKUP($A27,'entrada-fornecedor-12-meses-7'!$1:$1048576,3 + (COLUMN(F24)-1)*1,FALSE),"")=0,"",IFERROR(VLOOKUP($A27,'entrada-fornecedor-12-meses-7'!$1:$1048576,3 + (COLUMN(F24)-1)*1,FALSE),""))</f>
        <v/>
      </c>
      <c r="EG27" s="94">
        <f>IF(IFERROR(VLOOKUP($A27,'entrada-fornecedor-12-meses-7'!$1:$1048576,3 + (COLUMN(G24)-1)*1,FALSE),"")=0,"",IFERROR(VLOOKUP($A27,'entrada-fornecedor-12-meses-7'!$1:$1048576,3 + (COLUMN(G24)-1)*1,FALSE),""))</f>
        <v/>
      </c>
      <c r="EH27" s="94">
        <f>IF(IFERROR(VLOOKUP($A27,'entrada-fornecedor-12-meses-7'!$1:$1048576,3 + (COLUMN(H24)-1)*1,FALSE),"")=0,"",IFERROR(VLOOKUP($A27,'entrada-fornecedor-12-meses-7'!$1:$1048576,3 + (COLUMN(H24)-1)*1,FALSE),""))</f>
        <v/>
      </c>
      <c r="EI27" s="94">
        <f>IF(IFERROR(VLOOKUP($A27,'entrada-fornecedor-12-meses-7'!$1:$1048576,3 + (COLUMN(I24)-1)*1,FALSE),"")=0,"",IFERROR(VLOOKUP($A27,'entrada-fornecedor-12-meses-7'!$1:$1048576,3 + (COLUMN(I24)-1)*1,FALSE),""))</f>
        <v/>
      </c>
      <c r="EJ27" s="94">
        <f>IF(IFERROR(VLOOKUP($A27,'entrada-fornecedor-12-meses-7'!$1:$1048576,3 + (COLUMN(J24)-1)*1,FALSE),"")=0,"",IFERROR(VLOOKUP($A27,'entrada-fornecedor-12-meses-7'!$1:$1048576,3 + (COLUMN(J24)-1)*1,FALSE),""))</f>
        <v/>
      </c>
      <c r="EK27" s="94">
        <f>IF(IFERROR(VLOOKUP($A27,'entrada-fornecedor-12-meses-7'!$1:$1048576,3 + (COLUMN(K24)-1)*1,FALSE),"")=0,"",IFERROR(VLOOKUP($A27,'entrada-fornecedor-12-meses-7'!$1:$1048576,3 + (COLUMN(K24)-1)*1,FALSE),""))</f>
        <v/>
      </c>
      <c r="EL27" s="94">
        <f>IF(IFERROR(VLOOKUP($A27,'entrada-fornecedor-12-meses-7'!$1:$1048576,3 + (COLUMN(L24)-1)*1,FALSE),"")=0,"",IFERROR(VLOOKUP($A27,'entrada-fornecedor-12-meses-7'!$1:$1048576,3 + (COLUMN(L24)-1)*1,FALSE),""))</f>
        <v/>
      </c>
      <c r="EM27" s="95">
        <f>IF(COUNT(EA27:EL27)=0,"",SUM(EA27:EL27))</f>
        <v/>
      </c>
      <c r="EN27" s="1" t="n"/>
      <c r="EO27" s="96">
        <f>IFERROR(AVERAGEIF('lead-time-compras-7'!B:B,A27,'lead-time-compras-7'!S:S),"")</f>
        <v/>
      </c>
      <c r="EP27" s="96">
        <f>IFERROR(
  AVERAGEIFS(
    'notas-fiscais-entrada-830-7'!H:H,
    'notas-fiscais-entrada-830-7'!O:O, A27,
    'notas-fiscais-entrada-830-7'!E:E, $B$1
  ),
""
)</f>
        <v/>
      </c>
      <c r="EQ27" s="96">
        <f>IFERROR(AVERAGEIF('lead-time-compras-7'!B:B,A27,'lead-time-compras-7'!Q:Q),"")</f>
        <v/>
      </c>
      <c r="ER27" s="97">
        <f>SUMIF('fornecedor-saldo-receber-7'!A:A, A27, 'fornecedor-saldo-receber-7'!L:L)</f>
        <v/>
      </c>
      <c r="ES27" s="97">
        <f>SUMIF('fornecedor-verba-aplicar-7'!A:A, A27, 'fornecedor-verba-aplicar-7'!D:D)</f>
        <v/>
      </c>
      <c r="ET27" s="1" t="n"/>
      <c r="EU27" s="52">
        <f>SUMIF('ANALISE PRODUTO'!F:F, A27, 'ANALISE PRODUTO'!BN:BN)</f>
        <v/>
      </c>
      <c r="EV27" s="52">
        <f>SUMIF('ANALISE PRODUTO'!F:F, A27, 'ANALISE PRODUTO'!BO:BO)</f>
        <v/>
      </c>
      <c r="EW27" s="52">
        <f>SUMIF('ANALISE PRODUTO'!F:F, A27, 'ANALISE PRODUTO'!BP:BP)</f>
        <v/>
      </c>
      <c r="EX27" s="52">
        <f>SUMIF('ANALISE PRODUTO'!F:F, A27, 'ANALISE PRODUTO'!BQ:BQ)</f>
        <v/>
      </c>
      <c r="EY27" s="52">
        <f>SUMIF('ANALISE PRODUTO'!F:F, A27, 'ANALISE PRODUTO'!BR:BR)</f>
        <v/>
      </c>
      <c r="EZ27" s="53">
        <f>SUMIF('ANALISE PRODUTO'!F:F, A27, 'ANALISE PRODUTO'!BS:BS)</f>
        <v/>
      </c>
      <c r="FA27" s="53">
        <f>SUMIF('ANALISE PRODUTO'!F:F, A27, 'ANALISE PRODUTO'!BT:BT)</f>
        <v/>
      </c>
      <c r="FB27" s="53">
        <f>SUMIF('ANALISE PRODUTO'!F:F, A27, 'ANALISE PRODUTO'!BU:BU)</f>
        <v/>
      </c>
      <c r="FC27" s="53">
        <f>SUMIF('ANALISE PRODUTO'!F:F, A27, 'ANALISE PRODUTO'!BV:BV)</f>
        <v/>
      </c>
      <c r="FD27" s="53">
        <f>SUMIF('ANALISE PRODUTO'!F:F, A27, 'ANALISE PRODUTO'!BW:BW)</f>
        <v/>
      </c>
      <c r="FE27" s="41">
        <f>SUMIF('ANALISE PRODUTO'!F:F, A27, 'ANALISE PRODUTO'!CB:CB)</f>
        <v/>
      </c>
      <c r="FF27" s="41">
        <f>SUMIF('ANALISE PRODUTO'!F:F, A27, 'ANALISE PRODUTO'!CC:CC)</f>
        <v/>
      </c>
      <c r="FG27" s="1" t="n"/>
      <c r="FH27" s="45">
        <f>IF(IFERROR(VLOOKUP($A27,'VENDA 2023'!$1:$1048576,4 + (COLUMN(A24)-1)*2,FALSE),"")=0,"",IFERROR(VLOOKUP($A27,'VENDA 2023'!$1:$1048576,4 + (COLUMN(A24)-1)*2,FALSE),""))</f>
        <v/>
      </c>
      <c r="FI27" s="45">
        <f>IF(IFERROR(VLOOKUP($A27,'VENDA 2023'!$1:$1048576,4 + (COLUMN(B24)-1)*2,FALSE),"")=0,"",IFERROR(VLOOKUP($A27,'VENDA 2023'!$1:$1048576,4 + (COLUMN(B24)-1)*2,FALSE),""))</f>
        <v/>
      </c>
      <c r="FJ27" s="45">
        <f>IF(IFERROR(VLOOKUP($A27,'VENDA 2023'!$1:$1048576,4 + (COLUMN(C24)-1)*2,FALSE),"")=0,"",IFERROR(VLOOKUP($A27,'VENDA 2023'!$1:$1048576,4 + (COLUMN(C24)-1)*2,FALSE),""))</f>
        <v/>
      </c>
      <c r="FK27" s="45">
        <f>IF(IFERROR(VLOOKUP($A27,'VENDA 2023'!$1:$1048576,4 + (COLUMN(D24)-1)*2,FALSE),"")=0,"",IFERROR(VLOOKUP($A27,'VENDA 2023'!$1:$1048576,4 + (COLUMN(D24)-1)*2,FALSE),""))</f>
        <v/>
      </c>
      <c r="FL27" s="45">
        <f>IF(IFERROR(VLOOKUP($A27,'VENDA 2023'!$1:$1048576,4 + (COLUMN(E24)-1)*2,FALSE),"")=0,"",IFERROR(VLOOKUP($A27,'VENDA 2023'!$1:$1048576,4 + (COLUMN(E24)-1)*2,FALSE),""))</f>
        <v/>
      </c>
      <c r="FM27" s="45">
        <f>IF(IFERROR(VLOOKUP($A27,'VENDA 2023'!$1:$1048576,4 + (COLUMN(F24)-1)*2,FALSE),"")=0,"",IFERROR(VLOOKUP($A27,'VENDA 2023'!$1:$1048576,4 + (COLUMN(F24)-1)*2,FALSE),""))</f>
        <v/>
      </c>
      <c r="FN27" s="45">
        <f>IF(IFERROR(VLOOKUP($A27,'VENDA 2023'!$1:$1048576,4 + (COLUMN(G24)-1)*2,FALSE),"")=0,"",IFERROR(VLOOKUP($A27,'VENDA 2023'!$1:$1048576,4 + (COLUMN(G24)-1)*2,FALSE),""))</f>
        <v/>
      </c>
      <c r="FO27" s="45">
        <f>IF(IFERROR(VLOOKUP($A27,'VENDA 2023'!$1:$1048576,4 + (COLUMN(H24)-1)*2,FALSE),"")=0,"",IFERROR(VLOOKUP($A27,'VENDA 2023'!$1:$1048576,4 + (COLUMN(H24)-1)*2,FALSE),""))</f>
        <v/>
      </c>
      <c r="FP27" s="45">
        <f>IF(IFERROR(VLOOKUP($A27,'VENDA 2023'!$1:$1048576,4 + (COLUMN(I24)-1)*2,FALSE),"")=0,"",IFERROR(VLOOKUP($A27,'VENDA 2023'!$1:$1048576,4 + (COLUMN(I24)-1)*2,FALSE),""))</f>
        <v/>
      </c>
      <c r="FQ27" s="45">
        <f>IF(IFERROR(VLOOKUP($A27,'VENDA 2023'!$1:$1048576,4 + (COLUMN(J24)-1)*2,FALSE),"")=0,"",IFERROR(VLOOKUP($A27,'VENDA 2023'!$1:$1048576,4 + (COLUMN(J24)-1)*2,FALSE),""))</f>
        <v/>
      </c>
      <c r="FR27" s="45">
        <f>IF(IFERROR(VLOOKUP($A27,'VENDA 2023'!$1:$1048576,4 + (COLUMN(K24)-1)*2,FALSE),"")=0,"",IFERROR(VLOOKUP($A27,'VENDA 2023'!$1:$1048576,4 + (COLUMN(K24)-1)*2,FALSE),""))</f>
        <v/>
      </c>
      <c r="FS27" s="45">
        <f>IF(IFERROR(VLOOKUP($A27,'VENDA 2023'!$1:$1048576,4 + (COLUMN(L24)-1)*2,FALSE),"")=0,"",IFERROR(VLOOKUP($A27,'VENDA 2023'!$1:$1048576,4 + (COLUMN(L24)-1)*2,FALSE),""))</f>
        <v/>
      </c>
      <c r="FT27" s="12">
        <f>IF(COUNT(FH27:FS27)=0,"",SUM(FH27:FS27))</f>
        <v/>
      </c>
      <c r="FU27" s="45">
        <f>IF(IFERROR(VLOOKUP($A27,'VENDA 2024'!$1:$1048576,4 + (COLUMN(A24)-1)*2,FALSE),"")=0,"",IFERROR(VLOOKUP($A27,'VENDA 2024'!$1:$1048576,4 + (COLUMN(A24)-1)*2,FALSE),""))</f>
        <v/>
      </c>
      <c r="FV27" s="45">
        <f>IF(IFERROR(VLOOKUP($A27,'VENDA 2024'!$1:$1048576,4 + (COLUMN(B24)-1)*2,FALSE),"")=0,"",IFERROR(VLOOKUP($A27,'VENDA 2024'!$1:$1048576,4 + (COLUMN(B24)-1)*2,FALSE),""))</f>
        <v/>
      </c>
      <c r="FW27" s="45">
        <f>IF(IFERROR(VLOOKUP($A27,'VENDA 2024'!$1:$1048576,4 + (COLUMN(C24)-1)*2,FALSE),"")=0,"",IFERROR(VLOOKUP($A27,'VENDA 2024'!$1:$1048576,4 + (COLUMN(C24)-1)*2,FALSE),""))</f>
        <v/>
      </c>
      <c r="FX27" s="45">
        <f>IF(IFERROR(VLOOKUP($A27,'VENDA 2024'!$1:$1048576,4 + (COLUMN(D24)-1)*2,FALSE),"")=0,"",IFERROR(VLOOKUP($A27,'VENDA 2024'!$1:$1048576,4 + (COLUMN(D24)-1)*2,FALSE),""))</f>
        <v/>
      </c>
      <c r="FY27" s="45">
        <f>IF(IFERROR(VLOOKUP($A27,'VENDA 2024'!$1:$1048576,4 + (COLUMN(E24)-1)*2,FALSE),"")=0,"",IFERROR(VLOOKUP($A27,'VENDA 2024'!$1:$1048576,4 + (COLUMN(E24)-1)*2,FALSE),""))</f>
        <v/>
      </c>
      <c r="FZ27" s="45">
        <f>IF(IFERROR(VLOOKUP($A27,'VENDA 2024'!$1:$1048576,4 + (COLUMN(F24)-1)*2,FALSE),"")=0,"",IFERROR(VLOOKUP($A27,'VENDA 2024'!$1:$1048576,4 + (COLUMN(F24)-1)*2,FALSE),""))</f>
        <v/>
      </c>
      <c r="GA27" s="45">
        <f>IF(IFERROR(VLOOKUP($A27,'VENDA 2024'!$1:$1048576,4 + (COLUMN(G24)-1)*2,FALSE),"")=0,"",IFERROR(VLOOKUP($A27,'VENDA 2024'!$1:$1048576,4 + (COLUMN(G24)-1)*2,FALSE),""))</f>
        <v/>
      </c>
      <c r="GB27" s="45">
        <f>IF(IFERROR(VLOOKUP($A27,'VENDA 2024'!$1:$1048576,4 + (COLUMN(H24)-1)*2,FALSE),"")=0,"",IFERROR(VLOOKUP($A27,'VENDA 2024'!$1:$1048576,4 + (COLUMN(H24)-1)*2,FALSE),""))</f>
        <v/>
      </c>
      <c r="GC27" s="45">
        <f>IF(IFERROR(VLOOKUP($A27,'VENDA 2024'!$1:$1048576,4 + (COLUMN(I24)-1)*2,FALSE),"")=0,"",IFERROR(VLOOKUP($A27,'VENDA 2024'!$1:$1048576,4 + (COLUMN(I24)-1)*2,FALSE),""))</f>
        <v/>
      </c>
      <c r="GD27" s="45">
        <f>IF(IFERROR(VLOOKUP($A27,'VENDA 2024'!$1:$1048576,4 + (COLUMN(J24)-1)*2,FALSE),"")=0,"",IFERROR(VLOOKUP($A27,'VENDA 2024'!$1:$1048576,4 + (COLUMN(J24)-1)*2,FALSE),""))</f>
        <v/>
      </c>
      <c r="GE27" s="45">
        <f>IF(IFERROR(VLOOKUP($A27,'VENDA 2024'!$1:$1048576,4 + (COLUMN(K24)-1)*2,FALSE),"")=0,"",IFERROR(VLOOKUP($A27,'VENDA 2024'!$1:$1048576,4 + (COLUMN(K24)-1)*2,FALSE),""))</f>
        <v/>
      </c>
      <c r="GF27" s="45">
        <f>IF(IFERROR(VLOOKUP($A27,'VENDA 2024'!$1:$1048576,4 + (COLUMN(L24)-1)*2,FALSE),"")=0,"",IFERROR(VLOOKUP($A27,'VENDA 2024'!$1:$1048576,4 + (COLUMN(L24)-1)*2,FALSE),""))</f>
        <v/>
      </c>
      <c r="GG27" s="12">
        <f>IF(COUNT(FU27:GF27)=0,"",SUM(FU27:GF27))</f>
        <v/>
      </c>
      <c r="GH27" s="45">
        <f>IF(IFERROR(VLOOKUP($A27,'venda-fornecedor-12-meses-7'!$1:$1048576,5 + (COLUMN(A24)-1)*2,FALSE),"")=0,"",IFERROR(VLOOKUP($A27,'venda-fornecedor-12-meses-7'!$1:$1048576,5 + (COLUMN(A24)-1)*2,FALSE),""))</f>
        <v/>
      </c>
      <c r="GI27" s="45">
        <f>IF(IFERROR(VLOOKUP($A27,'venda-fornecedor-12-meses-7'!$1:$1048576,5 + (COLUMN(B24)-1)*2,FALSE),"")=0,"",IFERROR(VLOOKUP($A27,'venda-fornecedor-12-meses-7'!$1:$1048576,5 + (COLUMN(B24)-1)*2,FALSE),""))</f>
        <v/>
      </c>
      <c r="GJ27" s="45">
        <f>IF(IFERROR(VLOOKUP($A27,'venda-fornecedor-12-meses-7'!$1:$1048576,5 + (COLUMN(C24)-1)*2,FALSE),"")=0,"",IFERROR(VLOOKUP($A27,'venda-fornecedor-12-meses-7'!$1:$1048576,5 + (COLUMN(C24)-1)*2,FALSE),""))</f>
        <v/>
      </c>
      <c r="GK27" s="45">
        <f>IF(IFERROR(VLOOKUP($A27,'venda-fornecedor-12-meses-7'!$1:$1048576,5 + (COLUMN(D24)-1)*2,FALSE),"")=0,"",IFERROR(VLOOKUP($A27,'venda-fornecedor-12-meses-7'!$1:$1048576,5 + (COLUMN(D24)-1)*2,FALSE),""))</f>
        <v/>
      </c>
      <c r="GL27" s="45">
        <f>IF(IFERROR(VLOOKUP($A27,'venda-fornecedor-12-meses-7'!$1:$1048576,5 + (COLUMN(E24)-1)*2,FALSE),"")=0,"",IFERROR(VLOOKUP($A27,'venda-fornecedor-12-meses-7'!$1:$1048576,5 + (COLUMN(E24)-1)*2,FALSE),""))</f>
        <v/>
      </c>
      <c r="GM27" s="45">
        <f>IF(IFERROR(VLOOKUP($A27,'venda-fornecedor-12-meses-7'!$1:$1048576,5 + (COLUMN(F24)-1)*2,FALSE),"")=0,"",IFERROR(VLOOKUP($A27,'venda-fornecedor-12-meses-7'!$1:$1048576,5 + (COLUMN(F24)-1)*2,FALSE),""))</f>
        <v/>
      </c>
      <c r="GN27" s="45">
        <f>IF(IFERROR(VLOOKUP($A27,'venda-fornecedor-12-meses-7'!$1:$1048576,5 + (COLUMN(G24)-1)*2,FALSE),"")=0,"",IFERROR(VLOOKUP($A27,'venda-fornecedor-12-meses-7'!$1:$1048576,5 + (COLUMN(G24)-1)*2,FALSE),""))</f>
        <v/>
      </c>
      <c r="GO27" s="45">
        <f>IF(IFERROR(VLOOKUP($A27,'venda-fornecedor-12-meses-7'!$1:$1048576,5 + (COLUMN(H24)-1)*2,FALSE),"")=0,"",IFERROR(VLOOKUP($A27,'venda-fornecedor-12-meses-7'!$1:$1048576,5 + (COLUMN(H24)-1)*2,FALSE),""))</f>
        <v/>
      </c>
      <c r="GP27" s="45">
        <f>IF(IFERROR(VLOOKUP($A27,'venda-fornecedor-12-meses-7'!$1:$1048576,5 + (COLUMN(I24)-1)*2,FALSE),"")=0,"",IFERROR(VLOOKUP($A27,'venda-fornecedor-12-meses-7'!$1:$1048576,5 + (COLUMN(I24)-1)*2,FALSE),""))</f>
        <v/>
      </c>
      <c r="GQ27" s="45">
        <f>IF(IFERROR(VLOOKUP($A27,'venda-fornecedor-12-meses-7'!$1:$1048576,5 + (COLUMN(J24)-1)*2,FALSE),"")=0,"",IFERROR(VLOOKUP($A27,'venda-fornecedor-12-meses-7'!$1:$1048576,5 + (COLUMN(J24)-1)*2,FALSE),""))</f>
        <v/>
      </c>
      <c r="GR27" s="45">
        <f>IF(IFERROR(VLOOKUP($A27,'venda-fornecedor-12-meses-7'!$1:$1048576,5 + (COLUMN(K24)-1)*2,FALSE),"")=0,"",IFERROR(VLOOKUP($A27,'venda-fornecedor-12-meses-7'!$1:$1048576,5 + (COLUMN(K24)-1)*2,FALSE),""))</f>
        <v/>
      </c>
      <c r="GS27" s="45">
        <f>IF(IFERROR(VLOOKUP($A27,'venda-fornecedor-12-meses-7'!$1:$1048576,5 + (COLUMN(L24)-1)*2,FALSE),"")=0,"",IFERROR(VLOOKUP($A27,'venda-fornecedor-12-meses-7'!$1:$1048576,5 + (COLUMN(L24)-1)*2,FALSE),""))</f>
        <v/>
      </c>
      <c r="GT27" s="12">
        <f>IF(COUNT(GH27:GS27)=0,"",SUM(GH27:GS27))</f>
        <v/>
      </c>
    </row>
    <row r="28">
      <c r="A28" s="85" t="n">
        <v>34796</v>
      </c>
      <c r="B28" s="85">
        <f>VLOOKUP(A28,'FORNECEDORES X COMPRADOR'!$A:$D,4,0)</f>
        <v/>
      </c>
      <c r="C28" s="85">
        <f>VLOOKUP(A28,'FORNECEDORES X COMPRADOR'!$A:$E,5,0)</f>
        <v/>
      </c>
      <c r="D28" s="40">
        <f>IFERROR(AVERAGEIF('ANALISE PRODUTO'!F:F,A28,'ANALISE PRODUTO'!BE:BE),"")</f>
        <v/>
      </c>
      <c r="E28" s="40">
        <f>IFERROR(AVERAGEIF('ANALISE PRODUTO'!F:F,A28,'ANALISE PRODUTO'!BF:BF),"")</f>
        <v/>
      </c>
      <c r="F28" s="47">
        <f t="array" ref="F28">IFERROR(
  IF(
    SUMPRODUCT(
      IFERROR(--('ANALISE PRODUTO'!$F$3:$F$10000=A28),0) *
      IFERROR(--'ANALISE PRODUTO'!$AJ$3:$AJ$10000,0)
    )=0,
    "",
    SUMPRODUCT(
      IFERROR(--('ANALISE PRODUTO'!$F$3:$F$10000=A28),0) *
      IFERROR(--'ANALISE PRODUTO'!$AN$3:$AN$10000,0)
    ) /
    SUMPRODUCT(
      IFERROR(--('ANALISE PRODUTO'!$F$3:$F$10000=A28),0) *
      IFERROR(--'ANALISE PRODUTO'!$AJ$3:$AJ$10000,0)
    )
  ),
  ""
)</f>
        <v/>
      </c>
      <c r="G28" s="47">
        <f t="array" ref="G28">IFERROR(
  IF(
    SUMPRODUCT(
      IFERROR(--('ANALISE PRODUTO'!$F$3:$F$10000=A28),0) *
      IFERROR(--'ANALISE PRODUTO'!$AJ$3:$AJ$10000,0)
    )=0,
    "",
    SUMPRODUCT(
      IFERROR(--('ANALISE PRODUTO'!$F$3:$F$10000=A28),0) *
      IFERROR(--'ANALISE PRODUTO'!$AO$3:$AO$10000,0)
    ) /
    SUMPRODUCT(
      IFERROR(--('ANALISE PRODUTO'!$F$3:$F$10000=A28),0) *
      IFERROR(--'ANALISE PRODUTO'!$AJ$3:$AJ$10000,0)
    )
  ),
  ""
)</f>
        <v/>
      </c>
      <c r="H28" s="86" t="n">
        <v>90</v>
      </c>
      <c r="I28" s="86" t="n">
        <v>120</v>
      </c>
      <c r="J28" s="87">
        <f>SUMIF('ANALISE PRODUTO'!F:F, A28, 'ANALISE PRODUTO'!AP:AP)</f>
        <v/>
      </c>
      <c r="K28" s="88">
        <f>SUMIF('ANALISE PRODUTO'!F:F, A28, 'ANALISE PRODUTO'!AN:AN)</f>
        <v/>
      </c>
      <c r="L28" s="40">
        <f>SUMIF('ANALISE PRODUTO'!F:F, A28, 'ANALISE PRODUTO'!BB:BB)</f>
        <v/>
      </c>
      <c r="M28" s="40">
        <f>SUMIF('ANALISE PRODUTO'!F:F, A28, 'ANALISE PRODUTO'!BC:BC)</f>
        <v/>
      </c>
      <c r="N28" s="40">
        <f>SUMIF('ANALISE PRODUTO'!F:F, A28, 'ANALISE PRODUTO'!BD:BD)</f>
        <v/>
      </c>
      <c r="O28" s="40">
        <f>SUMIF('ANALISE PRODUTO'!F:F, A28, 'ANALISE PRODUTO'!BA:BA)</f>
        <v/>
      </c>
      <c r="P28" s="40">
        <f>IF(J28=0, 0, IF(O28/J28=0, 0, O28/J28))</f>
        <v/>
      </c>
      <c r="Q28" s="40">
        <f>IF(J28=0, 0, IF(L28/J28=0, 0, L28/J28))</f>
        <v/>
      </c>
      <c r="R28" s="89">
        <f>SUMIF('ANALISE PRODUTO'!F:F, A28, 'ANALISE PRODUTO'!BJ:BJ)</f>
        <v/>
      </c>
      <c r="S28" s="89">
        <f>SUMIF('ANALISE PRODUTO'!F:F, A28, 'ANALISE PRODUTO'!BK:BK)</f>
        <v/>
      </c>
      <c r="T28" s="89">
        <f>SUMIF('ANALISE PRODUTO'!F:F, A28, 'ANALISE PRODUTO'!BL:BL)</f>
        <v/>
      </c>
      <c r="U28" s="89">
        <f>SUMIFS('ANALISE PRODUTO'!BI:BI, 'ANALISE PRODUTO'!F:F, A28)</f>
        <v/>
      </c>
      <c r="V28" s="89">
        <f>IF(C28="DESCONTINUADO", 0, IF(J28=0, 0, IF(U28/J28=0, 0, U28/J28)))</f>
        <v/>
      </c>
      <c r="W28" s="89">
        <f>IF(OR(C28="DESCONTINUADO", J28=0), 0, IFERROR((S28+T28)/J28, 0))</f>
        <v/>
      </c>
      <c r="X28" s="59">
        <f>COUNTIF('ANALISE PRODUTO'!F:F, A28)</f>
        <v/>
      </c>
      <c r="Y28" s="60">
        <f>COUNTIFS('ANALISE PRODUTO'!F:F, A28, 'ANALISE PRODUTO'!S:S, "S")</f>
        <v/>
      </c>
      <c r="Z28" s="61">
        <f>X28-Y28</f>
        <v/>
      </c>
      <c r="AA28" s="88">
        <f>IFERROR(IF(COUNTIF('contas-pagas-fornecedor-7'!$C:$C,B28)&gt;1,
   AVERAGEIF('contas-pagas-fornecedor-7'!$C:$C,B28,'contas-pagas-fornecedor-7'!$I:$I),
   VLOOKUP(B28,'contas-pagas-fornecedor-7'!$C:$Q,7,FALSE)), "")</f>
        <v/>
      </c>
      <c r="AB28" s="88">
        <f t="array" ref="AB28">IFERROR(
  INDEX('fornecedor-venda-por-filial-ger'!J:J,
    MATCH(1,
      ('fornecedor-venda-por-filial-ger'!A:A=A28) *
      ('fornecedor-venda-por-filial-ger'!B:B=$B$1),
    0)
  ),
"")</f>
        <v/>
      </c>
      <c r="AC28" s="90">
        <f t="array" ref="AC28">IFERROR(
  INDEX('fornecedor-venda-por-filial-ger'!O:O,
    MATCH(1,
      ('fornecedor-venda-por-filial-ger'!A:A=A28) *
      ('fornecedor-venda-por-filial-ger'!B:B=$B$1),
    0)
  ),
"")</f>
        <v/>
      </c>
      <c r="AD28" s="90">
        <f>IFERROR(VLOOKUP(A28,'venda-fornecedor-12-meses-7'!A:AC,3,0),"")</f>
        <v/>
      </c>
      <c r="AE28" s="87">
        <f t="array" ref="AE28">IFERROR(
  INDEX('fornecedor-venda-por-filial-ger'!N:N,
    MATCH(1,
      ('fornecedor-venda-por-filial-ger'!A:A=A28) *
      ('fornecedor-venda-por-filial-ger'!B:B=$B$1),
    0)
  ),
"")</f>
        <v/>
      </c>
      <c r="AF28" s="87">
        <f>IF(J28&lt;=0,"100,00%",IFERROR(AD28/AE28,1))</f>
        <v/>
      </c>
      <c r="AG28" s="64">
        <f t="array" ref="AG28">IFERROR(
  INDEX('fornecedor-venda-por-filial-ger'!L:L,
    MATCH(1,
      ('fornecedor-venda-por-filial-ger'!A:A=A28)*
      ('fornecedor-venda-por-filial-ger'!B:B=$B$1),
    0)
  )/100,
"")</f>
        <v/>
      </c>
      <c r="AH28" s="64">
        <f t="array" ref="AH28">IFERROR(
  INDEX('fornecedor-venda-por-filial-ger'!S:S,
    MATCH(1,
      ('fornecedor-venda-por-filial-ger'!A:A=A28) *
      ('fornecedor-venda-por-filial-ger'!B:B=$B$1),
    0)
  )/100,
"")</f>
        <v/>
      </c>
      <c r="AI28" s="64">
        <f>IFERROR(IF(OR(AH28="",AG28=""),"",IF(J28=0,0,AH28-AG28)),"")</f>
        <v/>
      </c>
      <c r="AJ28" s="91">
        <f t="array" ref="AJ28">IF(MAX(IF('ANALISE PRODUTO'!F:F=A28,'ANALISE PRODUTO'!AD:AD))=0,"SEM ENTRADA",MAX(IF('ANALISE PRODUTO'!F:F=A28,'ANALISE PRODUTO'!AD:AD)))</f>
        <v/>
      </c>
      <c r="AK28" s="39" t="n"/>
      <c r="AL28" s="92">
        <f>IF(IFERROR(VLOOKUP($A28,'VENDA 2023'!$1:$1048576,3 + (COLUMN(A25)-1)*2,FALSE),"")=0,"",IFERROR(VLOOKUP($A28,'VENDA 2023'!$1:$1048576,3 + (COLUMN(A25)-1)*2,FALSE),""))</f>
        <v/>
      </c>
      <c r="AM28" s="92">
        <f>IF(IFERROR(VLOOKUP($A28,'VENDA 2023'!$1:$1048576,3 + (COLUMN(B25)-1)*2,FALSE),"")=0,"",IFERROR(VLOOKUP($A28,'VENDA 2023'!$1:$1048576,3 + (COLUMN(B25)-1)*2,FALSE),""))</f>
        <v/>
      </c>
      <c r="AN28" s="92">
        <f>IF(IFERROR(VLOOKUP($A28,'VENDA 2023'!$1:$1048576,3 + (COLUMN(C25)-1)*2,FALSE),"")=0,"",IFERROR(VLOOKUP($A28,'VENDA 2023'!$1:$1048576,3 + (COLUMN(C25)-1)*2,FALSE),""))</f>
        <v/>
      </c>
      <c r="AO28" s="92">
        <f>IF(IFERROR(VLOOKUP($A28,'VENDA 2023'!$1:$1048576,3 + (COLUMN(D25)-1)*2,FALSE),"")=0,"",IFERROR(VLOOKUP($A28,'VENDA 2023'!$1:$1048576,3 + (COLUMN(D25)-1)*2,FALSE),""))</f>
        <v/>
      </c>
      <c r="AP28" s="92">
        <f>IF(IFERROR(VLOOKUP($A28,'VENDA 2023'!$1:$1048576,3 + (COLUMN(E25)-1)*2,FALSE),"")=0,"",IFERROR(VLOOKUP($A28,'VENDA 2023'!$1:$1048576,3 + (COLUMN(E25)-1)*2,FALSE),""))</f>
        <v/>
      </c>
      <c r="AQ28" s="92">
        <f>IF(IFERROR(VLOOKUP($A28,'VENDA 2023'!$1:$1048576,3 + (COLUMN(F25)-1)*2,FALSE),"")=0,"",IFERROR(VLOOKUP($A28,'VENDA 2023'!$1:$1048576,3 + (COLUMN(F25)-1)*2,FALSE),""))</f>
        <v/>
      </c>
      <c r="AR28" s="92">
        <f>IF(IFERROR(VLOOKUP($A28,'VENDA 2023'!$1:$1048576,3 + (COLUMN(G25)-1)*2,FALSE),"")=0,"",IFERROR(VLOOKUP($A28,'VENDA 2023'!$1:$1048576,3 + (COLUMN(G25)-1)*2,FALSE),""))</f>
        <v/>
      </c>
      <c r="AS28" s="92">
        <f>IF(IFERROR(VLOOKUP($A28,'VENDA 2023'!$1:$1048576,3 + (COLUMN(H25)-1)*2,FALSE),"")=0,"",IFERROR(VLOOKUP($A28,'VENDA 2023'!$1:$1048576,3 + (COLUMN(H25)-1)*2,FALSE),""))</f>
        <v/>
      </c>
      <c r="AT28" s="92">
        <f>IF(IFERROR(VLOOKUP($A28,'VENDA 2023'!$1:$1048576,3 + (COLUMN(I25)-1)*2,FALSE),"")=0,"",IFERROR(VLOOKUP($A28,'VENDA 2023'!$1:$1048576,3 + (COLUMN(I25)-1)*2,FALSE),""))</f>
        <v/>
      </c>
      <c r="AU28" s="92">
        <f>IF(IFERROR(VLOOKUP($A28,'VENDA 2023'!$1:$1048576,3 + (COLUMN(J25)-1)*2,FALSE),"")=0,"",IFERROR(VLOOKUP($A28,'VENDA 2023'!$1:$1048576,3 + (COLUMN(J25)-1)*2,FALSE),""))</f>
        <v/>
      </c>
      <c r="AV28" s="92">
        <f>IF(IFERROR(VLOOKUP($A28,'VENDA 2023'!$1:$1048576,3 + (COLUMN(K25)-1)*2,FALSE),"")=0,"",IFERROR(VLOOKUP($A28,'VENDA 2023'!$1:$1048576,3 + (COLUMN(K25)-1)*2,FALSE),""))</f>
        <v/>
      </c>
      <c r="AW28" s="92">
        <f>IF(IFERROR(VLOOKUP($A28,'VENDA 2023'!$1:$1048576,3 + (COLUMN(L25)-1)*2,FALSE),"")=0,"",IFERROR(VLOOKUP($A28,'VENDA 2023'!$1:$1048576,3 + (COLUMN(L25)-1)*2,FALSE),""))</f>
        <v/>
      </c>
      <c r="AX28" s="93">
        <f>IF(COUNT(AL28:AW28)=0,"",SUM(AL28:AW28))</f>
        <v/>
      </c>
      <c r="AY28" s="92">
        <f>IF(IFERROR(VLOOKUP($A28,'VENDA 2024'!$1:$1048576,3 + (COLUMN(A25)-1)*2,FALSE),"")=0,"",IFERROR(VLOOKUP($A28,'VENDA 2024'!$1:$1048576,3 + (COLUMN(A25)-1)*2,FALSE),""))</f>
        <v/>
      </c>
      <c r="AZ28" s="92">
        <f>IF(IFERROR(VLOOKUP($A28,'VENDA 2024'!$1:$1048576,3 + (COLUMN(B25)-1)*2,FALSE),"")=0,"",IFERROR(VLOOKUP($A28,'VENDA 2024'!$1:$1048576,3 + (COLUMN(B25)-1)*2,FALSE),""))</f>
        <v/>
      </c>
      <c r="BA28" s="92">
        <f>IF(IFERROR(VLOOKUP($A28,'VENDA 2024'!$1:$1048576,3 + (COLUMN(C25)-1)*2,FALSE),"")=0,"",IFERROR(VLOOKUP($A28,'VENDA 2024'!$1:$1048576,3 + (COLUMN(C25)-1)*2,FALSE),""))</f>
        <v/>
      </c>
      <c r="BB28" s="92">
        <f>IF(IFERROR(VLOOKUP($A28,'VENDA 2024'!$1:$1048576,3 + (COLUMN(D25)-1)*2,FALSE),"")=0,"",IFERROR(VLOOKUP($A28,'VENDA 2024'!$1:$1048576,3 + (COLUMN(D25)-1)*2,FALSE),""))</f>
        <v/>
      </c>
      <c r="BC28" s="92">
        <f>IF(IFERROR(VLOOKUP($A28,'VENDA 2024'!$1:$1048576,3 + (COLUMN(E25)-1)*2,FALSE),"")=0,"",IFERROR(VLOOKUP($A28,'VENDA 2024'!$1:$1048576,3 + (COLUMN(E25)-1)*2,FALSE),""))</f>
        <v/>
      </c>
      <c r="BD28" s="92">
        <f>IF(IFERROR(VLOOKUP($A28,'VENDA 2024'!$1:$1048576,3 + (COLUMN(F25)-1)*2,FALSE),"")=0,"",IFERROR(VLOOKUP($A28,'VENDA 2024'!$1:$1048576,3 + (COLUMN(F25)-1)*2,FALSE),""))</f>
        <v/>
      </c>
      <c r="BE28" s="92">
        <f>IF(IFERROR(VLOOKUP($A28,'VENDA 2024'!$1:$1048576,3 + (COLUMN(G25)-1)*2,FALSE),"")=0,"",IFERROR(VLOOKUP($A28,'VENDA 2024'!$1:$1048576,3 + (COLUMN(G25)-1)*2,FALSE),""))</f>
        <v/>
      </c>
      <c r="BF28" s="92">
        <f>IF(IFERROR(VLOOKUP($A28,'VENDA 2024'!$1:$1048576,3 + (COLUMN(H25)-1)*2,FALSE),"")=0,"",IFERROR(VLOOKUP($A28,'VENDA 2024'!$1:$1048576,3 + (COLUMN(H25)-1)*2,FALSE),""))</f>
        <v/>
      </c>
      <c r="BG28" s="92">
        <f>IF(IFERROR(VLOOKUP($A28,'VENDA 2024'!$1:$1048576,3 + (COLUMN(I25)-1)*2,FALSE),"")=0,"",IFERROR(VLOOKUP($A28,'VENDA 2024'!$1:$1048576,3 + (COLUMN(I25)-1)*2,FALSE),""))</f>
        <v/>
      </c>
      <c r="BH28" s="92">
        <f>IF(IFERROR(VLOOKUP($A28,'VENDA 2024'!$1:$1048576,3 + (COLUMN(J25)-1)*2,FALSE),"")=0,"",IFERROR(VLOOKUP($A28,'VENDA 2024'!$1:$1048576,3 + (COLUMN(J25)-1)*2,FALSE),""))</f>
        <v/>
      </c>
      <c r="BI28" s="92">
        <f>IF(IFERROR(VLOOKUP($A28,'VENDA 2024'!$1:$1048576,3 + (COLUMN(K25)-1)*2,FALSE),"")=0,"",IFERROR(VLOOKUP($A28,'VENDA 2024'!$1:$1048576,3 + (COLUMN(K25)-1)*2,FALSE),""))</f>
        <v/>
      </c>
      <c r="BJ28" s="92">
        <f>IF(IFERROR(VLOOKUP($A28,'VENDA 2024'!$1:$1048576,3 + (COLUMN(L25)-1)*2,FALSE),"")=0,"",IFERROR(VLOOKUP($A28,'VENDA 2024'!$1:$1048576,3 + (COLUMN(L25)-1)*2,FALSE),""))</f>
        <v/>
      </c>
      <c r="BK28" s="93">
        <f>IF(COUNT(AY28:BJ28)=0,"",SUM(AY28:BJ28))</f>
        <v/>
      </c>
      <c r="BL28" s="92">
        <f>IF(IFERROR(VLOOKUP($A28,'VENDA 2025'!$1:$1048576,3 + (COLUMN(A25)-1)*2,FALSE),"")=0,"",IFERROR(VLOOKUP($A28,'VENDA 2025'!$1:$1048576,3 + (COLUMN(A25)-1)*2,FALSE),""))</f>
        <v/>
      </c>
      <c r="BM28" s="92">
        <f>IF(IFERROR(VLOOKUP($A28,'VENDA 2025'!$1:$1048576,3 + (COLUMN(B25)-1)*2,FALSE),"")=0,"",IFERROR(VLOOKUP($A28,'VENDA 2025'!$1:$1048576,3 + (COLUMN(B25)-1)*2,FALSE),""))</f>
        <v/>
      </c>
      <c r="BN28" s="92">
        <f>IF(IFERROR(VLOOKUP($A28,'VENDA 2025'!$1:$1048576,3 + (COLUMN(C25)-1)*2,FALSE),"")=0,"",IFERROR(VLOOKUP($A28,'VENDA 2025'!$1:$1048576,3 + (COLUMN(C25)-1)*2,FALSE),""))</f>
        <v/>
      </c>
      <c r="BO28" s="92">
        <f>IF(IFERROR(VLOOKUP($A28,'VENDA 2025'!$1:$1048576,3 + (COLUMN(D25)-1)*2,FALSE),"")=0,"",IFERROR(VLOOKUP($A28,'VENDA 2025'!$1:$1048576,3 + (COLUMN(D25)-1)*2,FALSE),""))</f>
        <v/>
      </c>
      <c r="BP28" s="92">
        <f>IF(IFERROR(VLOOKUP($A28,'VENDA 2025'!$1:$1048576,3 + (COLUMN(E25)-1)*2,FALSE),"")=0,"",IFERROR(VLOOKUP($A28,'VENDA 2025'!$1:$1048576,3 + (COLUMN(E25)-1)*2,FALSE),""))</f>
        <v/>
      </c>
      <c r="BQ28" s="92">
        <f>IF(IFERROR(VLOOKUP($A28,'VENDA 2025'!$1:$1048576,3 + (COLUMN(F25)-1)*2,FALSE),"")=0,"",IFERROR(VLOOKUP($A28,'VENDA 2025'!$1:$1048576,3 + (COLUMN(F25)-1)*2,FALSE),""))</f>
        <v/>
      </c>
      <c r="BR28" s="92">
        <f>IF(IFERROR(VLOOKUP($A28,'VENDA 2025'!$1:$1048576,3 + (COLUMN(G25)-1)*2,FALSE),"")=0,"",IFERROR(VLOOKUP($A28,'VENDA 2025'!$1:$1048576,3 + (COLUMN(G25)-1)*2,FALSE),""))</f>
        <v/>
      </c>
      <c r="BS28" s="92">
        <f>IF(IFERROR(VLOOKUP($A28,'VENDA 2025'!$1:$1048576,3 + (COLUMN(H25)-1)*2,FALSE),"")=0,"",IFERROR(VLOOKUP($A28,'VENDA 2025'!$1:$1048576,3 + (COLUMN(H25)-1)*2,FALSE),""))</f>
        <v/>
      </c>
      <c r="BT28" s="92">
        <f>IF(IFERROR(VLOOKUP($A28,'VENDA 2025'!$1:$1048576,3 + (COLUMN(I25)-1)*2,FALSE),"")=0,"",IFERROR(VLOOKUP($A28,'VENDA 2025'!$1:$1048576,3 + (COLUMN(I25)-1)*2,FALSE),""))</f>
        <v/>
      </c>
      <c r="BU28" s="92">
        <f>IF(IFERROR(VLOOKUP($A28,'VENDA 2025'!$1:$1048576,3 + (COLUMN(J25)-1)*2,FALSE),"")=0,"",IFERROR(VLOOKUP($A28,'VENDA 2025'!$1:$1048576,3 + (COLUMN(J25)-1)*2,FALSE),""))</f>
        <v/>
      </c>
      <c r="BV28" s="92">
        <f>IF(IFERROR(VLOOKUP($A28,'VENDA 2025'!$1:$1048576,3 + (COLUMN(K25)-1)*2,FALSE),"")=0,"",IFERROR(VLOOKUP($A28,'VENDA 2025'!$1:$1048576,3 + (COLUMN(K25)-1)*2,FALSE),""))</f>
        <v/>
      </c>
      <c r="BW28" s="92">
        <f>IF(IFERROR(VLOOKUP($A28,'VENDA 2025'!$1:$1048576,3 + (COLUMN(L25)-1)*2,FALSE),"")=0,"",IFERROR(VLOOKUP($A28,'VENDA 2025'!$1:$1048576,3 + (COLUMN(L25)-1)*2,FALSE),""))</f>
        <v/>
      </c>
      <c r="BX28" s="93">
        <f>IF(COUNT(BL28:BW28)=0,"",SUM(BL28:BW28))</f>
        <v/>
      </c>
      <c r="BY28" s="92">
        <f>IF(IFERROR(VLOOKUP($A28,'venda-fornecedor-12-meses-7'!$1:$1048576,4 + (COLUMN(A25)-1)*2,FALSE),"")=0,"",IFERROR(VLOOKUP($A28,'venda-fornecedor-12-meses-7'!$1:$1048576,4 + (COLUMN(A25)-1)*2,FALSE),""))</f>
        <v/>
      </c>
      <c r="BZ28" s="92">
        <f>IF(IFERROR(VLOOKUP($A28,'venda-fornecedor-12-meses-7'!$1:$1048576,4 + (COLUMN(B25)-1)*2,FALSE),"")=0,"",IFERROR(VLOOKUP($A28,'venda-fornecedor-12-meses-7'!$1:$1048576,4 + (COLUMN(B25)-1)*2,FALSE),""))</f>
        <v/>
      </c>
      <c r="CA28" s="92">
        <f>IF(IFERROR(VLOOKUP($A28,'venda-fornecedor-12-meses-7'!$1:$1048576,4 + (COLUMN(C25)-1)*2,FALSE),"")=0,"",IFERROR(VLOOKUP($A28,'venda-fornecedor-12-meses-7'!$1:$1048576,4 + (COLUMN(C25)-1)*2,FALSE),""))</f>
        <v/>
      </c>
      <c r="CB28" s="92">
        <f>IF(IFERROR(VLOOKUP($A28,'venda-fornecedor-12-meses-7'!$1:$1048576,4 + (COLUMN(D25)-1)*2,FALSE),"")=0,"",IFERROR(VLOOKUP($A28,'venda-fornecedor-12-meses-7'!$1:$1048576,4 + (COLUMN(D25)-1)*2,FALSE),""))</f>
        <v/>
      </c>
      <c r="CC28" s="92">
        <f>IF(IFERROR(VLOOKUP($A28,'venda-fornecedor-12-meses-7'!$1:$1048576,4 + (COLUMN(E25)-1)*2,FALSE),"")=0,"",IFERROR(VLOOKUP($A28,'venda-fornecedor-12-meses-7'!$1:$1048576,4 + (COLUMN(E25)-1)*2,FALSE),""))</f>
        <v/>
      </c>
      <c r="CD28" s="92">
        <f>IF(IFERROR(VLOOKUP($A28,'venda-fornecedor-12-meses-7'!$1:$1048576,4 + (COLUMN(F25)-1)*2,FALSE),"")=0,"",IFERROR(VLOOKUP($A28,'venda-fornecedor-12-meses-7'!$1:$1048576,4 + (COLUMN(F25)-1)*2,FALSE),""))</f>
        <v/>
      </c>
      <c r="CE28" s="92">
        <f>IF(IFERROR(VLOOKUP($A28,'venda-fornecedor-12-meses-7'!$1:$1048576,4 + (COLUMN(G25)-1)*2,FALSE),"")=0,"",IFERROR(VLOOKUP($A28,'venda-fornecedor-12-meses-7'!$1:$1048576,4 + (COLUMN(G25)-1)*2,FALSE),""))</f>
        <v/>
      </c>
      <c r="CF28" s="92">
        <f>IF(IFERROR(VLOOKUP($A28,'venda-fornecedor-12-meses-7'!$1:$1048576,4 + (COLUMN(H25)-1)*2,FALSE),"")=0,"",IFERROR(VLOOKUP($A28,'venda-fornecedor-12-meses-7'!$1:$1048576,4 + (COLUMN(H25)-1)*2,FALSE),""))</f>
        <v/>
      </c>
      <c r="CG28" s="92">
        <f>IF(IFERROR(VLOOKUP($A28,'venda-fornecedor-12-meses-7'!$1:$1048576,4 + (COLUMN(I25)-1)*2,FALSE),"")=0,"",IFERROR(VLOOKUP($A28,'venda-fornecedor-12-meses-7'!$1:$1048576,4 + (COLUMN(I25)-1)*2,FALSE),""))</f>
        <v/>
      </c>
      <c r="CH28" s="92">
        <f>IF(IFERROR(VLOOKUP($A28,'venda-fornecedor-12-meses-7'!$1:$1048576,4 + (COLUMN(J25)-1)*2,FALSE),"")=0,"",IFERROR(VLOOKUP($A28,'venda-fornecedor-12-meses-7'!$1:$1048576,4 + (COLUMN(J25)-1)*2,FALSE),""))</f>
        <v/>
      </c>
      <c r="CI28" s="92">
        <f>IF(IFERROR(VLOOKUP($A28,'venda-fornecedor-12-meses-7'!$1:$1048576,4 + (COLUMN(K25)-1)*2,FALSE),"")=0,"",IFERROR(VLOOKUP($A28,'venda-fornecedor-12-meses-7'!$1:$1048576,4 + (COLUMN(K25)-1)*2,FALSE),""))</f>
        <v/>
      </c>
      <c r="CJ28" s="92">
        <f>IF(IFERROR(VLOOKUP($A28,'venda-fornecedor-12-meses-7'!$1:$1048576,4 + (COLUMN(L25)-1)*2,FALSE),"")=0,"",IFERROR(VLOOKUP($A28,'venda-fornecedor-12-meses-7'!$1:$1048576,4 + (COLUMN(L25)-1)*2,FALSE),""))</f>
        <v/>
      </c>
      <c r="CK28" s="93">
        <f>IF(COUNT(BY28:CJ28)=0,"",SUM(BY28:CJ28))</f>
        <v/>
      </c>
      <c r="CL28" s="93">
        <f>IF(COUNT(BY28:CJ28)=0,"",AVERAGE(BY28:CJ28))</f>
        <v/>
      </c>
      <c r="CM28" s="1" t="n"/>
      <c r="CN28" s="94">
        <f>IF(IFERROR(VLOOKUP($A28,'ENTRADA 2023'!$1:$1048576,3 + (COLUMN(A25)-1)*1,FALSE),"")=0,"",IFERROR(VLOOKUP($A28,'ENTRADA 2023'!$1:$1048576,3 + (COLUMN(A25)-1)*1,FALSE),""))</f>
        <v/>
      </c>
      <c r="CO28" s="94">
        <f>IF(IFERROR(VLOOKUP($A28,'ENTRADA 2023'!$1:$1048576,3 + (COLUMN(B25)-1)*1,FALSE),"")=0,"",IFERROR(VLOOKUP($A28,'ENTRADA 2023'!$1:$1048576,3 + (COLUMN(B25)-1)*1,FALSE),""))</f>
        <v/>
      </c>
      <c r="CP28" s="94">
        <f>IF(IFERROR(VLOOKUP($A28,'ENTRADA 2023'!$1:$1048576,3 + (COLUMN(C25)-1)*1,FALSE),"")=0,"",IFERROR(VLOOKUP($A28,'ENTRADA 2023'!$1:$1048576,3 + (COLUMN(C25)-1)*1,FALSE),""))</f>
        <v/>
      </c>
      <c r="CQ28" s="94">
        <f>IF(IFERROR(VLOOKUP($A28,'ENTRADA 2023'!$1:$1048576,3 + (COLUMN(D25)-1)*1,FALSE),"")=0,"",IFERROR(VLOOKUP($A28,'ENTRADA 2023'!$1:$1048576,3 + (COLUMN(D25)-1)*1,FALSE),""))</f>
        <v/>
      </c>
      <c r="CR28" s="94">
        <f>IF(IFERROR(VLOOKUP($A28,'ENTRADA 2023'!$1:$1048576,3 + (COLUMN(E25)-1)*1,FALSE),"")=0,"",IFERROR(VLOOKUP($A28,'ENTRADA 2023'!$1:$1048576,3 + (COLUMN(E25)-1)*1,FALSE),""))</f>
        <v/>
      </c>
      <c r="CS28" s="94">
        <f>IF(IFERROR(VLOOKUP($A28,'ENTRADA 2023'!$1:$1048576,3 + (COLUMN(F25)-1)*1,FALSE),"")=0,"",IFERROR(VLOOKUP($A28,'ENTRADA 2023'!$1:$1048576,3 + (COLUMN(F25)-1)*1,FALSE),""))</f>
        <v/>
      </c>
      <c r="CT28" s="94">
        <f>IF(IFERROR(VLOOKUP($A28,'ENTRADA 2023'!$1:$1048576,3 + (COLUMN(G25)-1)*1,FALSE),"")=0,"",IFERROR(VLOOKUP($A28,'ENTRADA 2023'!$1:$1048576,3 + (COLUMN(G25)-1)*1,FALSE),""))</f>
        <v/>
      </c>
      <c r="CU28" s="94">
        <f>IF(IFERROR(VLOOKUP($A28,'ENTRADA 2023'!$1:$1048576,3 + (COLUMN(H25)-1)*1,FALSE),"")=0,"",IFERROR(VLOOKUP($A28,'ENTRADA 2023'!$1:$1048576,3 + (COLUMN(H25)-1)*1,FALSE),""))</f>
        <v/>
      </c>
      <c r="CV28" s="94">
        <f>IF(IFERROR(VLOOKUP($A28,'ENTRADA 2023'!$1:$1048576,3 + (COLUMN(I25)-1)*1,FALSE),"")=0,"",IFERROR(VLOOKUP($A28,'ENTRADA 2023'!$1:$1048576,3 + (COLUMN(I25)-1)*1,FALSE),""))</f>
        <v/>
      </c>
      <c r="CW28" s="94">
        <f>IF(IFERROR(VLOOKUP($A28,'ENTRADA 2023'!$1:$1048576,3 + (COLUMN(J25)-1)*1,FALSE),"")=0,"",IFERROR(VLOOKUP($A28,'ENTRADA 2023'!$1:$1048576,3 + (COLUMN(J25)-1)*1,FALSE),""))</f>
        <v/>
      </c>
      <c r="CX28" s="94">
        <f>IF(IFERROR(VLOOKUP($A28,'ENTRADA 2023'!$1:$1048576,3 + (COLUMN(K25)-1)*1,FALSE),"")=0,"",IFERROR(VLOOKUP($A28,'ENTRADA 2023'!$1:$1048576,3 + (COLUMN(K25)-1)*1,FALSE),""))</f>
        <v/>
      </c>
      <c r="CY28" s="94">
        <f>IF(IFERROR(VLOOKUP($A28,'ENTRADA 2023'!$1:$1048576,3 + (COLUMN(L25)-1)*1,FALSE),"")=0,"",IFERROR(VLOOKUP($A28,'ENTRADA 2023'!$1:$1048576,3 + (COLUMN(L25)-1)*1,FALSE),""))</f>
        <v/>
      </c>
      <c r="CZ28" s="95">
        <f>IF(COUNT(CN28:CY28)=0,"",SUM(CN28:CY28))</f>
        <v/>
      </c>
      <c r="DA28" s="94">
        <f>IF(IFERROR(VLOOKUP($A28,'ENTRADA 2024'!$1:$1048576,3 + (COLUMN(A25)-1)*1,FALSE),"")=0,"",IFERROR(VLOOKUP($A28,'ENTRADA 2024'!$1:$1048576,3 + (COLUMN(A25)-1)*1,FALSE),""))</f>
        <v/>
      </c>
      <c r="DB28" s="94">
        <f>IF(IFERROR(VLOOKUP($A28,'ENTRADA 2024'!$1:$1048576,3 + (COLUMN(B25)-1)*1,FALSE),"")=0,"",IFERROR(VLOOKUP($A28,'ENTRADA 2024'!$1:$1048576,3 + (COLUMN(B25)-1)*1,FALSE),""))</f>
        <v/>
      </c>
      <c r="DC28" s="94">
        <f>IF(IFERROR(VLOOKUP($A28,'ENTRADA 2024'!$1:$1048576,3 + (COLUMN(C25)-1)*1,FALSE),"")=0,"",IFERROR(VLOOKUP($A28,'ENTRADA 2024'!$1:$1048576,3 + (COLUMN(C25)-1)*1,FALSE),""))</f>
        <v/>
      </c>
      <c r="DD28" s="94">
        <f>IF(IFERROR(VLOOKUP($A28,'ENTRADA 2024'!$1:$1048576,3 + (COLUMN(D25)-1)*1,FALSE),"")=0,"",IFERROR(VLOOKUP($A28,'ENTRADA 2024'!$1:$1048576,3 + (COLUMN(D25)-1)*1,FALSE),""))</f>
        <v/>
      </c>
      <c r="DE28" s="94">
        <f>IF(IFERROR(VLOOKUP($A28,'ENTRADA 2024'!$1:$1048576,3 + (COLUMN(E25)-1)*1,FALSE),"")=0,"",IFERROR(VLOOKUP($A28,'ENTRADA 2024'!$1:$1048576,3 + (COLUMN(E25)-1)*1,FALSE),""))</f>
        <v/>
      </c>
      <c r="DF28" s="94">
        <f>IF(IFERROR(VLOOKUP($A28,'ENTRADA 2024'!$1:$1048576,3 + (COLUMN(F25)-1)*1,FALSE),"")=0,"",IFERROR(VLOOKUP($A28,'ENTRADA 2024'!$1:$1048576,3 + (COLUMN(F25)-1)*1,FALSE),""))</f>
        <v/>
      </c>
      <c r="DG28" s="94">
        <f>IF(IFERROR(VLOOKUP($A28,'ENTRADA 2024'!$1:$1048576,3 + (COLUMN(G25)-1)*1,FALSE),"")=0,"",IFERROR(VLOOKUP($A28,'ENTRADA 2024'!$1:$1048576,3 + (COLUMN(G25)-1)*1,FALSE),""))</f>
        <v/>
      </c>
      <c r="DH28" s="94">
        <f>IF(IFERROR(VLOOKUP($A28,'ENTRADA 2024'!$1:$1048576,3 + (COLUMN(H25)-1)*1,FALSE),"")=0,"",IFERROR(VLOOKUP($A28,'ENTRADA 2024'!$1:$1048576,3 + (COLUMN(H25)-1)*1,FALSE),""))</f>
        <v/>
      </c>
      <c r="DI28" s="94">
        <f>IF(IFERROR(VLOOKUP($A28,'ENTRADA 2024'!$1:$1048576,3 + (COLUMN(I25)-1)*1,FALSE),"")=0,"",IFERROR(VLOOKUP($A28,'ENTRADA 2024'!$1:$1048576,3 + (COLUMN(I25)-1)*1,FALSE),""))</f>
        <v/>
      </c>
      <c r="DJ28" s="94">
        <f>IF(IFERROR(VLOOKUP($A28,'ENTRADA 2024'!$1:$1048576,3 + (COLUMN(J25)-1)*1,FALSE),"")=0,"",IFERROR(VLOOKUP($A28,'ENTRADA 2024'!$1:$1048576,3 + (COLUMN(J25)-1)*1,FALSE),""))</f>
        <v/>
      </c>
      <c r="DK28" s="94">
        <f>IF(IFERROR(VLOOKUP($A28,'ENTRADA 2024'!$1:$1048576,3 + (COLUMN(K25)-1)*1,FALSE),"")=0,"",IFERROR(VLOOKUP($A28,'ENTRADA 2024'!$1:$1048576,3 + (COLUMN(K25)-1)*1,FALSE),""))</f>
        <v/>
      </c>
      <c r="DL28" s="94">
        <f>IF(IFERROR(VLOOKUP($A28,'ENTRADA 2024'!$1:$1048576,3 + (COLUMN(L25)-1)*1,FALSE),"")=0,"",IFERROR(VLOOKUP($A28,'ENTRADA 2024'!$1:$1048576,3 + (COLUMN(L25)-1)*1,FALSE),""))</f>
        <v/>
      </c>
      <c r="DM28" s="95">
        <f>IF(COUNT(DA28:DL28)=0,"",SUM(DA28:DL28))</f>
        <v/>
      </c>
      <c r="DN28" s="94">
        <f>IF(IFERROR(VLOOKUP($A28,'ENTRADA 2025'!$1:$1048576,3 + (COLUMN(A25)-1)*1,FALSE),"")=0,"",IFERROR(VLOOKUP($A28,'ENTRADA 2025'!$1:$1048576,3 + (COLUMN(A25)-1)*1,FALSE),""))</f>
        <v/>
      </c>
      <c r="DO28" s="94">
        <f>IF(IFERROR(VLOOKUP($A28,'ENTRADA 2025'!$1:$1048576,3 + (COLUMN(B25)-1)*1,FALSE),"")=0,"",IFERROR(VLOOKUP($A28,'ENTRADA 2025'!$1:$1048576,3 + (COLUMN(B25)-1)*1,FALSE),""))</f>
        <v/>
      </c>
      <c r="DP28" s="94">
        <f>IF(IFERROR(VLOOKUP($A28,'ENTRADA 2025'!$1:$1048576,3 + (COLUMN(C25)-1)*1,FALSE),"")=0,"",IFERROR(VLOOKUP($A28,'ENTRADA 2025'!$1:$1048576,3 + (COLUMN(C25)-1)*1,FALSE),""))</f>
        <v/>
      </c>
      <c r="DQ28" s="94">
        <f>IF(IFERROR(VLOOKUP($A28,'ENTRADA 2025'!$1:$1048576,3 + (COLUMN(D25)-1)*1,FALSE),"")=0,"",IFERROR(VLOOKUP($A28,'ENTRADA 2025'!$1:$1048576,3 + (COLUMN(D25)-1)*1,FALSE),""))</f>
        <v/>
      </c>
      <c r="DR28" s="94">
        <f>IF(IFERROR(VLOOKUP($A28,'ENTRADA 2025'!$1:$1048576,3 + (COLUMN(E25)-1)*1,FALSE),"")=0,"",IFERROR(VLOOKUP($A28,'ENTRADA 2025'!$1:$1048576,3 + (COLUMN(E25)-1)*1,FALSE),""))</f>
        <v/>
      </c>
      <c r="DS28" s="94">
        <f>IF(IFERROR(VLOOKUP($A28,'ENTRADA 2025'!$1:$1048576,3 + (COLUMN(F25)-1)*1,FALSE),"")=0,"",IFERROR(VLOOKUP($A28,'ENTRADA 2025'!$1:$1048576,3 + (COLUMN(F25)-1)*1,FALSE),""))</f>
        <v/>
      </c>
      <c r="DT28" s="94">
        <f>IF(IFERROR(VLOOKUP($A28,'ENTRADA 2025'!$1:$1048576,3 + (COLUMN(G25)-1)*1,FALSE),"")=0,"",IFERROR(VLOOKUP($A28,'ENTRADA 2025'!$1:$1048576,3 + (COLUMN(G25)-1)*1,FALSE),""))</f>
        <v/>
      </c>
      <c r="DU28" s="94">
        <f>IF(IFERROR(VLOOKUP($A28,'ENTRADA 2025'!$1:$1048576,3 + (COLUMN(H25)-1)*1,FALSE),"")=0,"",IFERROR(VLOOKUP($A28,'ENTRADA 2025'!$1:$1048576,3 + (COLUMN(H25)-1)*1,FALSE),""))</f>
        <v/>
      </c>
      <c r="DV28" s="94">
        <f>IF(IFERROR(VLOOKUP($A28,'ENTRADA 2025'!$1:$1048576,3 + (COLUMN(I25)-1)*1,FALSE),"")=0,"",IFERROR(VLOOKUP($A28,'ENTRADA 2025'!$1:$1048576,3 + (COLUMN(I25)-1)*1,FALSE),""))</f>
        <v/>
      </c>
      <c r="DW28" s="94">
        <f>IF(IFERROR(VLOOKUP($A28,'ENTRADA 2025'!$1:$1048576,3 + (COLUMN(J25)-1)*1,FALSE),"")=0,"",IFERROR(VLOOKUP($A28,'ENTRADA 2025'!$1:$1048576,3 + (COLUMN(J25)-1)*1,FALSE),""))</f>
        <v/>
      </c>
      <c r="DX28" s="94">
        <f>IF(IFERROR(VLOOKUP($A28,'ENTRADA 2025'!$1:$1048576,3 + (COLUMN(K25)-1)*1,FALSE),"")=0,"",IFERROR(VLOOKUP($A28,'ENTRADA 2025'!$1:$1048576,3 + (COLUMN(K25)-1)*1,FALSE),""))</f>
        <v/>
      </c>
      <c r="DY28" s="94">
        <f>IF(IFERROR(VLOOKUP($A28,'ENTRADA 2025'!$1:$1048576,3 + (COLUMN(L25)-1)*1,FALSE),"")=0,"",IFERROR(VLOOKUP($A28,'ENTRADA 2025'!$1:$1048576,3 + (COLUMN(L25)-1)*1,FALSE),""))</f>
        <v/>
      </c>
      <c r="DZ28" s="95">
        <f>IF(COUNT(DN28:DY28)=0,"",SUM(DN28:DY28))</f>
        <v/>
      </c>
      <c r="EA28" s="94">
        <f>IF(IFERROR(VLOOKUP($A28,'entrada-fornecedor-12-meses-7'!$1:$1048576,3 + (COLUMN(A25)-1)*1,FALSE),"")=0,"",IFERROR(VLOOKUP($A28,'entrada-fornecedor-12-meses-7'!$1:$1048576,3 + (COLUMN(A25)-1)*1,FALSE),""))</f>
        <v/>
      </c>
      <c r="EB28" s="94">
        <f>IF(IFERROR(VLOOKUP($A28,'entrada-fornecedor-12-meses-7'!$1:$1048576,3 + (COLUMN(B25)-1)*1,FALSE),"")=0,"",IFERROR(VLOOKUP($A28,'entrada-fornecedor-12-meses-7'!$1:$1048576,3 + (COLUMN(B25)-1)*1,FALSE),""))</f>
        <v/>
      </c>
      <c r="EC28" s="94">
        <f>IF(IFERROR(VLOOKUP($A28,'entrada-fornecedor-12-meses-7'!$1:$1048576,3 + (COLUMN(C25)-1)*1,FALSE),"")=0,"",IFERROR(VLOOKUP($A28,'entrada-fornecedor-12-meses-7'!$1:$1048576,3 + (COLUMN(C25)-1)*1,FALSE),""))</f>
        <v/>
      </c>
      <c r="ED28" s="94">
        <f>IF(IFERROR(VLOOKUP($A28,'entrada-fornecedor-12-meses-7'!$1:$1048576,3 + (COLUMN(D25)-1)*1,FALSE),"")=0,"",IFERROR(VLOOKUP($A28,'entrada-fornecedor-12-meses-7'!$1:$1048576,3 + (COLUMN(D25)-1)*1,FALSE),""))</f>
        <v/>
      </c>
      <c r="EE28" s="94">
        <f>IF(IFERROR(VLOOKUP($A28,'entrada-fornecedor-12-meses-7'!$1:$1048576,3 + (COLUMN(E25)-1)*1,FALSE),"")=0,"",IFERROR(VLOOKUP($A28,'entrada-fornecedor-12-meses-7'!$1:$1048576,3 + (COLUMN(E25)-1)*1,FALSE),""))</f>
        <v/>
      </c>
      <c r="EF28" s="94">
        <f>IF(IFERROR(VLOOKUP($A28,'entrada-fornecedor-12-meses-7'!$1:$1048576,3 + (COLUMN(F25)-1)*1,FALSE),"")=0,"",IFERROR(VLOOKUP($A28,'entrada-fornecedor-12-meses-7'!$1:$1048576,3 + (COLUMN(F25)-1)*1,FALSE),""))</f>
        <v/>
      </c>
      <c r="EG28" s="94">
        <f>IF(IFERROR(VLOOKUP($A28,'entrada-fornecedor-12-meses-7'!$1:$1048576,3 + (COLUMN(G25)-1)*1,FALSE),"")=0,"",IFERROR(VLOOKUP($A28,'entrada-fornecedor-12-meses-7'!$1:$1048576,3 + (COLUMN(G25)-1)*1,FALSE),""))</f>
        <v/>
      </c>
      <c r="EH28" s="94">
        <f>IF(IFERROR(VLOOKUP($A28,'entrada-fornecedor-12-meses-7'!$1:$1048576,3 + (COLUMN(H25)-1)*1,FALSE),"")=0,"",IFERROR(VLOOKUP($A28,'entrada-fornecedor-12-meses-7'!$1:$1048576,3 + (COLUMN(H25)-1)*1,FALSE),""))</f>
        <v/>
      </c>
      <c r="EI28" s="94">
        <f>IF(IFERROR(VLOOKUP($A28,'entrada-fornecedor-12-meses-7'!$1:$1048576,3 + (COLUMN(I25)-1)*1,FALSE),"")=0,"",IFERROR(VLOOKUP($A28,'entrada-fornecedor-12-meses-7'!$1:$1048576,3 + (COLUMN(I25)-1)*1,FALSE),""))</f>
        <v/>
      </c>
      <c r="EJ28" s="94">
        <f>IF(IFERROR(VLOOKUP($A28,'entrada-fornecedor-12-meses-7'!$1:$1048576,3 + (COLUMN(J25)-1)*1,FALSE),"")=0,"",IFERROR(VLOOKUP($A28,'entrada-fornecedor-12-meses-7'!$1:$1048576,3 + (COLUMN(J25)-1)*1,FALSE),""))</f>
        <v/>
      </c>
      <c r="EK28" s="94">
        <f>IF(IFERROR(VLOOKUP($A28,'entrada-fornecedor-12-meses-7'!$1:$1048576,3 + (COLUMN(K25)-1)*1,FALSE),"")=0,"",IFERROR(VLOOKUP($A28,'entrada-fornecedor-12-meses-7'!$1:$1048576,3 + (COLUMN(K25)-1)*1,FALSE),""))</f>
        <v/>
      </c>
      <c r="EL28" s="94">
        <f>IF(IFERROR(VLOOKUP($A28,'entrada-fornecedor-12-meses-7'!$1:$1048576,3 + (COLUMN(L25)-1)*1,FALSE),"")=0,"",IFERROR(VLOOKUP($A28,'entrada-fornecedor-12-meses-7'!$1:$1048576,3 + (COLUMN(L25)-1)*1,FALSE),""))</f>
        <v/>
      </c>
      <c r="EM28" s="95">
        <f>IF(COUNT(EA28:EL28)=0,"",SUM(EA28:EL28))</f>
        <v/>
      </c>
      <c r="EN28" s="1" t="n"/>
      <c r="EO28" s="96">
        <f>IFERROR(AVERAGEIF('lead-time-compras-7'!B:B,A28,'lead-time-compras-7'!S:S),"")</f>
        <v/>
      </c>
      <c r="EP28" s="96">
        <f>IFERROR(
  AVERAGEIFS(
    'notas-fiscais-entrada-830-7'!H:H,
    'notas-fiscais-entrada-830-7'!O:O, A28,
    'notas-fiscais-entrada-830-7'!E:E, $B$1
  ),
""
)</f>
        <v/>
      </c>
      <c r="EQ28" s="96">
        <f>IFERROR(AVERAGEIF('lead-time-compras-7'!B:B,A28,'lead-time-compras-7'!Q:Q),"")</f>
        <v/>
      </c>
      <c r="ER28" s="97">
        <f>SUMIF('fornecedor-saldo-receber-7'!A:A, A28, 'fornecedor-saldo-receber-7'!L:L)</f>
        <v/>
      </c>
      <c r="ES28" s="97">
        <f>SUMIF('fornecedor-verba-aplicar-7'!A:A, A28, 'fornecedor-verba-aplicar-7'!D:D)</f>
        <v/>
      </c>
      <c r="ET28" s="1" t="n"/>
      <c r="EU28" s="52">
        <f>SUMIF('ANALISE PRODUTO'!F:F, A28, 'ANALISE PRODUTO'!BN:BN)</f>
        <v/>
      </c>
      <c r="EV28" s="52">
        <f>SUMIF('ANALISE PRODUTO'!F:F, A28, 'ANALISE PRODUTO'!BO:BO)</f>
        <v/>
      </c>
      <c r="EW28" s="52">
        <f>SUMIF('ANALISE PRODUTO'!F:F, A28, 'ANALISE PRODUTO'!BP:BP)</f>
        <v/>
      </c>
      <c r="EX28" s="52">
        <f>SUMIF('ANALISE PRODUTO'!F:F, A28, 'ANALISE PRODUTO'!BQ:BQ)</f>
        <v/>
      </c>
      <c r="EY28" s="52">
        <f>SUMIF('ANALISE PRODUTO'!F:F, A28, 'ANALISE PRODUTO'!BR:BR)</f>
        <v/>
      </c>
      <c r="EZ28" s="53">
        <f>SUMIF('ANALISE PRODUTO'!F:F, A28, 'ANALISE PRODUTO'!BS:BS)</f>
        <v/>
      </c>
      <c r="FA28" s="53">
        <f>SUMIF('ANALISE PRODUTO'!F:F, A28, 'ANALISE PRODUTO'!BT:BT)</f>
        <v/>
      </c>
      <c r="FB28" s="53">
        <f>SUMIF('ANALISE PRODUTO'!F:F, A28, 'ANALISE PRODUTO'!BU:BU)</f>
        <v/>
      </c>
      <c r="FC28" s="53">
        <f>SUMIF('ANALISE PRODUTO'!F:F, A28, 'ANALISE PRODUTO'!BV:BV)</f>
        <v/>
      </c>
      <c r="FD28" s="53">
        <f>SUMIF('ANALISE PRODUTO'!F:F, A28, 'ANALISE PRODUTO'!BW:BW)</f>
        <v/>
      </c>
      <c r="FE28" s="41">
        <f>SUMIF('ANALISE PRODUTO'!F:F, A28, 'ANALISE PRODUTO'!CB:CB)</f>
        <v/>
      </c>
      <c r="FF28" s="41">
        <f>SUMIF('ANALISE PRODUTO'!F:F, A28, 'ANALISE PRODUTO'!CC:CC)</f>
        <v/>
      </c>
      <c r="FG28" s="1" t="n"/>
      <c r="FH28" s="45">
        <f>IF(IFERROR(VLOOKUP($A28,'VENDA 2023'!$1:$1048576,4 + (COLUMN(A25)-1)*2,FALSE),"")=0,"",IFERROR(VLOOKUP($A28,'VENDA 2023'!$1:$1048576,4 + (COLUMN(A25)-1)*2,FALSE),""))</f>
        <v/>
      </c>
      <c r="FI28" s="45">
        <f>IF(IFERROR(VLOOKUP($A28,'VENDA 2023'!$1:$1048576,4 + (COLUMN(B25)-1)*2,FALSE),"")=0,"",IFERROR(VLOOKUP($A28,'VENDA 2023'!$1:$1048576,4 + (COLUMN(B25)-1)*2,FALSE),""))</f>
        <v/>
      </c>
      <c r="FJ28" s="45">
        <f>IF(IFERROR(VLOOKUP($A28,'VENDA 2023'!$1:$1048576,4 + (COLUMN(C25)-1)*2,FALSE),"")=0,"",IFERROR(VLOOKUP($A28,'VENDA 2023'!$1:$1048576,4 + (COLUMN(C25)-1)*2,FALSE),""))</f>
        <v/>
      </c>
      <c r="FK28" s="45">
        <f>IF(IFERROR(VLOOKUP($A28,'VENDA 2023'!$1:$1048576,4 + (COLUMN(D25)-1)*2,FALSE),"")=0,"",IFERROR(VLOOKUP($A28,'VENDA 2023'!$1:$1048576,4 + (COLUMN(D25)-1)*2,FALSE),""))</f>
        <v/>
      </c>
      <c r="FL28" s="45">
        <f>IF(IFERROR(VLOOKUP($A28,'VENDA 2023'!$1:$1048576,4 + (COLUMN(E25)-1)*2,FALSE),"")=0,"",IFERROR(VLOOKUP($A28,'VENDA 2023'!$1:$1048576,4 + (COLUMN(E25)-1)*2,FALSE),""))</f>
        <v/>
      </c>
      <c r="FM28" s="45">
        <f>IF(IFERROR(VLOOKUP($A28,'VENDA 2023'!$1:$1048576,4 + (COLUMN(F25)-1)*2,FALSE),"")=0,"",IFERROR(VLOOKUP($A28,'VENDA 2023'!$1:$1048576,4 + (COLUMN(F25)-1)*2,FALSE),""))</f>
        <v/>
      </c>
      <c r="FN28" s="45">
        <f>IF(IFERROR(VLOOKUP($A28,'VENDA 2023'!$1:$1048576,4 + (COLUMN(G25)-1)*2,FALSE),"")=0,"",IFERROR(VLOOKUP($A28,'VENDA 2023'!$1:$1048576,4 + (COLUMN(G25)-1)*2,FALSE),""))</f>
        <v/>
      </c>
      <c r="FO28" s="45">
        <f>IF(IFERROR(VLOOKUP($A28,'VENDA 2023'!$1:$1048576,4 + (COLUMN(H25)-1)*2,FALSE),"")=0,"",IFERROR(VLOOKUP($A28,'VENDA 2023'!$1:$1048576,4 + (COLUMN(H25)-1)*2,FALSE),""))</f>
        <v/>
      </c>
      <c r="FP28" s="45">
        <f>IF(IFERROR(VLOOKUP($A28,'VENDA 2023'!$1:$1048576,4 + (COLUMN(I25)-1)*2,FALSE),"")=0,"",IFERROR(VLOOKUP($A28,'VENDA 2023'!$1:$1048576,4 + (COLUMN(I25)-1)*2,FALSE),""))</f>
        <v/>
      </c>
      <c r="FQ28" s="45">
        <f>IF(IFERROR(VLOOKUP($A28,'VENDA 2023'!$1:$1048576,4 + (COLUMN(J25)-1)*2,FALSE),"")=0,"",IFERROR(VLOOKUP($A28,'VENDA 2023'!$1:$1048576,4 + (COLUMN(J25)-1)*2,FALSE),""))</f>
        <v/>
      </c>
      <c r="FR28" s="45">
        <f>IF(IFERROR(VLOOKUP($A28,'VENDA 2023'!$1:$1048576,4 + (COLUMN(K25)-1)*2,FALSE),"")=0,"",IFERROR(VLOOKUP($A28,'VENDA 2023'!$1:$1048576,4 + (COLUMN(K25)-1)*2,FALSE),""))</f>
        <v/>
      </c>
      <c r="FS28" s="45">
        <f>IF(IFERROR(VLOOKUP($A28,'VENDA 2023'!$1:$1048576,4 + (COLUMN(L25)-1)*2,FALSE),"")=0,"",IFERROR(VLOOKUP($A28,'VENDA 2023'!$1:$1048576,4 + (COLUMN(L25)-1)*2,FALSE),""))</f>
        <v/>
      </c>
      <c r="FT28" s="12">
        <f>IF(COUNT(FH28:FS28)=0,"",SUM(FH28:FS28))</f>
        <v/>
      </c>
      <c r="FU28" s="45">
        <f>IF(IFERROR(VLOOKUP($A28,'VENDA 2024'!$1:$1048576,4 + (COLUMN(A25)-1)*2,FALSE),"")=0,"",IFERROR(VLOOKUP($A28,'VENDA 2024'!$1:$1048576,4 + (COLUMN(A25)-1)*2,FALSE),""))</f>
        <v/>
      </c>
      <c r="FV28" s="45">
        <f>IF(IFERROR(VLOOKUP($A28,'VENDA 2024'!$1:$1048576,4 + (COLUMN(B25)-1)*2,FALSE),"")=0,"",IFERROR(VLOOKUP($A28,'VENDA 2024'!$1:$1048576,4 + (COLUMN(B25)-1)*2,FALSE),""))</f>
        <v/>
      </c>
      <c r="FW28" s="45">
        <f>IF(IFERROR(VLOOKUP($A28,'VENDA 2024'!$1:$1048576,4 + (COLUMN(C25)-1)*2,FALSE),"")=0,"",IFERROR(VLOOKUP($A28,'VENDA 2024'!$1:$1048576,4 + (COLUMN(C25)-1)*2,FALSE),""))</f>
        <v/>
      </c>
      <c r="FX28" s="45">
        <f>IF(IFERROR(VLOOKUP($A28,'VENDA 2024'!$1:$1048576,4 + (COLUMN(D25)-1)*2,FALSE),"")=0,"",IFERROR(VLOOKUP($A28,'VENDA 2024'!$1:$1048576,4 + (COLUMN(D25)-1)*2,FALSE),""))</f>
        <v/>
      </c>
      <c r="FY28" s="45">
        <f>IF(IFERROR(VLOOKUP($A28,'VENDA 2024'!$1:$1048576,4 + (COLUMN(E25)-1)*2,FALSE),"")=0,"",IFERROR(VLOOKUP($A28,'VENDA 2024'!$1:$1048576,4 + (COLUMN(E25)-1)*2,FALSE),""))</f>
        <v/>
      </c>
      <c r="FZ28" s="45">
        <f>IF(IFERROR(VLOOKUP($A28,'VENDA 2024'!$1:$1048576,4 + (COLUMN(F25)-1)*2,FALSE),"")=0,"",IFERROR(VLOOKUP($A28,'VENDA 2024'!$1:$1048576,4 + (COLUMN(F25)-1)*2,FALSE),""))</f>
        <v/>
      </c>
      <c r="GA28" s="45">
        <f>IF(IFERROR(VLOOKUP($A28,'VENDA 2024'!$1:$1048576,4 + (COLUMN(G25)-1)*2,FALSE),"")=0,"",IFERROR(VLOOKUP($A28,'VENDA 2024'!$1:$1048576,4 + (COLUMN(G25)-1)*2,FALSE),""))</f>
        <v/>
      </c>
      <c r="GB28" s="45">
        <f>IF(IFERROR(VLOOKUP($A28,'VENDA 2024'!$1:$1048576,4 + (COLUMN(H25)-1)*2,FALSE),"")=0,"",IFERROR(VLOOKUP($A28,'VENDA 2024'!$1:$1048576,4 + (COLUMN(H25)-1)*2,FALSE),""))</f>
        <v/>
      </c>
      <c r="GC28" s="45">
        <f>IF(IFERROR(VLOOKUP($A28,'VENDA 2024'!$1:$1048576,4 + (COLUMN(I25)-1)*2,FALSE),"")=0,"",IFERROR(VLOOKUP($A28,'VENDA 2024'!$1:$1048576,4 + (COLUMN(I25)-1)*2,FALSE),""))</f>
        <v/>
      </c>
      <c r="GD28" s="45">
        <f>IF(IFERROR(VLOOKUP($A28,'VENDA 2024'!$1:$1048576,4 + (COLUMN(J25)-1)*2,FALSE),"")=0,"",IFERROR(VLOOKUP($A28,'VENDA 2024'!$1:$1048576,4 + (COLUMN(J25)-1)*2,FALSE),""))</f>
        <v/>
      </c>
      <c r="GE28" s="45">
        <f>IF(IFERROR(VLOOKUP($A28,'VENDA 2024'!$1:$1048576,4 + (COLUMN(K25)-1)*2,FALSE),"")=0,"",IFERROR(VLOOKUP($A28,'VENDA 2024'!$1:$1048576,4 + (COLUMN(K25)-1)*2,FALSE),""))</f>
        <v/>
      </c>
      <c r="GF28" s="45">
        <f>IF(IFERROR(VLOOKUP($A28,'VENDA 2024'!$1:$1048576,4 + (COLUMN(L25)-1)*2,FALSE),"")=0,"",IFERROR(VLOOKUP($A28,'VENDA 2024'!$1:$1048576,4 + (COLUMN(L25)-1)*2,FALSE),""))</f>
        <v/>
      </c>
      <c r="GG28" s="12">
        <f>IF(COUNT(FU28:GF28)=0,"",SUM(FU28:GF28))</f>
        <v/>
      </c>
      <c r="GH28" s="45">
        <f>IF(IFERROR(VLOOKUP($A28,'venda-fornecedor-12-meses-7'!$1:$1048576,5 + (COLUMN(A25)-1)*2,FALSE),"")=0,"",IFERROR(VLOOKUP($A28,'venda-fornecedor-12-meses-7'!$1:$1048576,5 + (COLUMN(A25)-1)*2,FALSE),""))</f>
        <v/>
      </c>
      <c r="GI28" s="45">
        <f>IF(IFERROR(VLOOKUP($A28,'venda-fornecedor-12-meses-7'!$1:$1048576,5 + (COLUMN(B25)-1)*2,FALSE),"")=0,"",IFERROR(VLOOKUP($A28,'venda-fornecedor-12-meses-7'!$1:$1048576,5 + (COLUMN(B25)-1)*2,FALSE),""))</f>
        <v/>
      </c>
      <c r="GJ28" s="45">
        <f>IF(IFERROR(VLOOKUP($A28,'venda-fornecedor-12-meses-7'!$1:$1048576,5 + (COLUMN(C25)-1)*2,FALSE),"")=0,"",IFERROR(VLOOKUP($A28,'venda-fornecedor-12-meses-7'!$1:$1048576,5 + (COLUMN(C25)-1)*2,FALSE),""))</f>
        <v/>
      </c>
      <c r="GK28" s="45">
        <f>IF(IFERROR(VLOOKUP($A28,'venda-fornecedor-12-meses-7'!$1:$1048576,5 + (COLUMN(D25)-1)*2,FALSE),"")=0,"",IFERROR(VLOOKUP($A28,'venda-fornecedor-12-meses-7'!$1:$1048576,5 + (COLUMN(D25)-1)*2,FALSE),""))</f>
        <v/>
      </c>
      <c r="GL28" s="45">
        <f>IF(IFERROR(VLOOKUP($A28,'venda-fornecedor-12-meses-7'!$1:$1048576,5 + (COLUMN(E25)-1)*2,FALSE),"")=0,"",IFERROR(VLOOKUP($A28,'venda-fornecedor-12-meses-7'!$1:$1048576,5 + (COLUMN(E25)-1)*2,FALSE),""))</f>
        <v/>
      </c>
      <c r="GM28" s="45">
        <f>IF(IFERROR(VLOOKUP($A28,'venda-fornecedor-12-meses-7'!$1:$1048576,5 + (COLUMN(F25)-1)*2,FALSE),"")=0,"",IFERROR(VLOOKUP($A28,'venda-fornecedor-12-meses-7'!$1:$1048576,5 + (COLUMN(F25)-1)*2,FALSE),""))</f>
        <v/>
      </c>
      <c r="GN28" s="45">
        <f>IF(IFERROR(VLOOKUP($A28,'venda-fornecedor-12-meses-7'!$1:$1048576,5 + (COLUMN(G25)-1)*2,FALSE),"")=0,"",IFERROR(VLOOKUP($A28,'venda-fornecedor-12-meses-7'!$1:$1048576,5 + (COLUMN(G25)-1)*2,FALSE),""))</f>
        <v/>
      </c>
      <c r="GO28" s="45">
        <f>IF(IFERROR(VLOOKUP($A28,'venda-fornecedor-12-meses-7'!$1:$1048576,5 + (COLUMN(H25)-1)*2,FALSE),"")=0,"",IFERROR(VLOOKUP($A28,'venda-fornecedor-12-meses-7'!$1:$1048576,5 + (COLUMN(H25)-1)*2,FALSE),""))</f>
        <v/>
      </c>
      <c r="GP28" s="45">
        <f>IF(IFERROR(VLOOKUP($A28,'venda-fornecedor-12-meses-7'!$1:$1048576,5 + (COLUMN(I25)-1)*2,FALSE),"")=0,"",IFERROR(VLOOKUP($A28,'venda-fornecedor-12-meses-7'!$1:$1048576,5 + (COLUMN(I25)-1)*2,FALSE),""))</f>
        <v/>
      </c>
      <c r="GQ28" s="45">
        <f>IF(IFERROR(VLOOKUP($A28,'venda-fornecedor-12-meses-7'!$1:$1048576,5 + (COLUMN(J25)-1)*2,FALSE),"")=0,"",IFERROR(VLOOKUP($A28,'venda-fornecedor-12-meses-7'!$1:$1048576,5 + (COLUMN(J25)-1)*2,FALSE),""))</f>
        <v/>
      </c>
      <c r="GR28" s="45">
        <f>IF(IFERROR(VLOOKUP($A28,'venda-fornecedor-12-meses-7'!$1:$1048576,5 + (COLUMN(K25)-1)*2,FALSE),"")=0,"",IFERROR(VLOOKUP($A28,'venda-fornecedor-12-meses-7'!$1:$1048576,5 + (COLUMN(K25)-1)*2,FALSE),""))</f>
        <v/>
      </c>
      <c r="GS28" s="45">
        <f>IF(IFERROR(VLOOKUP($A28,'venda-fornecedor-12-meses-7'!$1:$1048576,5 + (COLUMN(L25)-1)*2,FALSE),"")=0,"",IFERROR(VLOOKUP($A28,'venda-fornecedor-12-meses-7'!$1:$1048576,5 + (COLUMN(L25)-1)*2,FALSE),""))</f>
        <v/>
      </c>
      <c r="GT28" s="12">
        <f>IF(COUNT(GH28:GS28)=0,"",SUM(GH28:GS28))</f>
        <v/>
      </c>
    </row>
    <row r="29">
      <c r="A29" s="85" t="n">
        <v>34971</v>
      </c>
      <c r="B29" s="85">
        <f>VLOOKUP(A29,'FORNECEDORES X COMPRADOR'!$A:$D,4,0)</f>
        <v/>
      </c>
      <c r="C29" s="85">
        <f>VLOOKUP(A29,'FORNECEDORES X COMPRADOR'!$A:$E,5,0)</f>
        <v/>
      </c>
      <c r="D29" s="40">
        <f>IFERROR(AVERAGEIF('ANALISE PRODUTO'!F:F,A29,'ANALISE PRODUTO'!BE:BE),"")</f>
        <v/>
      </c>
      <c r="E29" s="40">
        <f>IFERROR(AVERAGEIF('ANALISE PRODUTO'!F:F,A29,'ANALISE PRODUTO'!BF:BF),"")</f>
        <v/>
      </c>
      <c r="F29" s="47">
        <f t="array" ref="F29">IFERROR(
  IF(
    SUMPRODUCT(
      IFERROR(--('ANALISE PRODUTO'!$F$3:$F$10000=A29),0) *
      IFERROR(--'ANALISE PRODUTO'!$AJ$3:$AJ$10000,0)
    )=0,
    "",
    SUMPRODUCT(
      IFERROR(--('ANALISE PRODUTO'!$F$3:$F$10000=A29),0) *
      IFERROR(--'ANALISE PRODUTO'!$AN$3:$AN$10000,0)
    ) /
    SUMPRODUCT(
      IFERROR(--('ANALISE PRODUTO'!$F$3:$F$10000=A29),0) *
      IFERROR(--'ANALISE PRODUTO'!$AJ$3:$AJ$10000,0)
    )
  ),
  ""
)</f>
        <v/>
      </c>
      <c r="G29" s="47">
        <f t="array" ref="G29">IFERROR(
  IF(
    SUMPRODUCT(
      IFERROR(--('ANALISE PRODUTO'!$F$3:$F$10000=A29),0) *
      IFERROR(--'ANALISE PRODUTO'!$AJ$3:$AJ$10000,0)
    )=0,
    "",
    SUMPRODUCT(
      IFERROR(--('ANALISE PRODUTO'!$F$3:$F$10000=A29),0) *
      IFERROR(--'ANALISE PRODUTO'!$AO$3:$AO$10000,0)
    ) /
    SUMPRODUCT(
      IFERROR(--('ANALISE PRODUTO'!$F$3:$F$10000=A29),0) *
      IFERROR(--'ANALISE PRODUTO'!$AJ$3:$AJ$10000,0)
    )
  ),
  ""
)</f>
        <v/>
      </c>
      <c r="H29" s="86" t="n">
        <v>90</v>
      </c>
      <c r="I29" s="86" t="n">
        <v>120</v>
      </c>
      <c r="J29" s="87">
        <f>SUMIF('ANALISE PRODUTO'!F:F, A29, 'ANALISE PRODUTO'!AP:AP)</f>
        <v/>
      </c>
      <c r="K29" s="88">
        <f>SUMIF('ANALISE PRODUTO'!F:F, A29, 'ANALISE PRODUTO'!AN:AN)</f>
        <v/>
      </c>
      <c r="L29" s="40">
        <f>SUMIF('ANALISE PRODUTO'!F:F, A29, 'ANALISE PRODUTO'!BB:BB)</f>
        <v/>
      </c>
      <c r="M29" s="40">
        <f>SUMIF('ANALISE PRODUTO'!F:F, A29, 'ANALISE PRODUTO'!BC:BC)</f>
        <v/>
      </c>
      <c r="N29" s="40">
        <f>SUMIF('ANALISE PRODUTO'!F:F, A29, 'ANALISE PRODUTO'!BD:BD)</f>
        <v/>
      </c>
      <c r="O29" s="40">
        <f>SUMIF('ANALISE PRODUTO'!F:F, A29, 'ANALISE PRODUTO'!BA:BA)</f>
        <v/>
      </c>
      <c r="P29" s="40">
        <f>IF(J29=0, 0, IF(O29/J29=0, 0, O29/J29))</f>
        <v/>
      </c>
      <c r="Q29" s="40">
        <f>IF(J29=0, 0, IF(L29/J29=0, 0, L29/J29))</f>
        <v/>
      </c>
      <c r="R29" s="89">
        <f>SUMIF('ANALISE PRODUTO'!F:F, A29, 'ANALISE PRODUTO'!BJ:BJ)</f>
        <v/>
      </c>
      <c r="S29" s="89">
        <f>SUMIF('ANALISE PRODUTO'!F:F, A29, 'ANALISE PRODUTO'!BK:BK)</f>
        <v/>
      </c>
      <c r="T29" s="89">
        <f>SUMIF('ANALISE PRODUTO'!F:F, A29, 'ANALISE PRODUTO'!BL:BL)</f>
        <v/>
      </c>
      <c r="U29" s="89">
        <f>SUMIFS('ANALISE PRODUTO'!BI:BI, 'ANALISE PRODUTO'!F:F, A29)</f>
        <v/>
      </c>
      <c r="V29" s="89">
        <f>IF(C29="DESCONTINUADO", 0, IF(J29=0, 0, IF(U29/J29=0, 0, U29/J29)))</f>
        <v/>
      </c>
      <c r="W29" s="89">
        <f>IF(OR(C29="DESCONTINUADO", J29=0), 0, IFERROR((S29+T29)/J29, 0))</f>
        <v/>
      </c>
      <c r="X29" s="59">
        <f>COUNTIF('ANALISE PRODUTO'!F:F, A29)</f>
        <v/>
      </c>
      <c r="Y29" s="60">
        <f>COUNTIFS('ANALISE PRODUTO'!F:F, A29, 'ANALISE PRODUTO'!S:S, "S")</f>
        <v/>
      </c>
      <c r="Z29" s="61">
        <f>X29-Y29</f>
        <v/>
      </c>
      <c r="AA29" s="88">
        <f>IFERROR(IF(COUNTIF('contas-pagas-fornecedor-7'!$C:$C,B29)&gt;1,
   AVERAGEIF('contas-pagas-fornecedor-7'!$C:$C,B29,'contas-pagas-fornecedor-7'!$I:$I),
   VLOOKUP(B29,'contas-pagas-fornecedor-7'!$C:$Q,7,FALSE)), "")</f>
        <v/>
      </c>
      <c r="AB29" s="88">
        <f t="array" ref="AB29">IFERROR(
  INDEX('fornecedor-venda-por-filial-ger'!J:J,
    MATCH(1,
      ('fornecedor-venda-por-filial-ger'!A:A=A29) *
      ('fornecedor-venda-por-filial-ger'!B:B=$B$1),
    0)
  ),
"")</f>
        <v/>
      </c>
      <c r="AC29" s="90">
        <f t="array" ref="AC29">IFERROR(
  INDEX('fornecedor-venda-por-filial-ger'!O:O,
    MATCH(1,
      ('fornecedor-venda-por-filial-ger'!A:A=A29) *
      ('fornecedor-venda-por-filial-ger'!B:B=$B$1),
    0)
  ),
"")</f>
        <v/>
      </c>
      <c r="AD29" s="90">
        <f>IFERROR(VLOOKUP(A29,'venda-fornecedor-12-meses-7'!A:AC,3,0),"")</f>
        <v/>
      </c>
      <c r="AE29" s="87">
        <f t="array" ref="AE29">IFERROR(
  INDEX('fornecedor-venda-por-filial-ger'!N:N,
    MATCH(1,
      ('fornecedor-venda-por-filial-ger'!A:A=A29) *
      ('fornecedor-venda-por-filial-ger'!B:B=$B$1),
    0)
  ),
"")</f>
        <v/>
      </c>
      <c r="AF29" s="87">
        <f>IF(J29&lt;=0,"100,00%",IFERROR(AD29/AE29,1))</f>
        <v/>
      </c>
      <c r="AG29" s="64">
        <f t="array" ref="AG29">IFERROR(
  INDEX('fornecedor-venda-por-filial-ger'!L:L,
    MATCH(1,
      ('fornecedor-venda-por-filial-ger'!A:A=A29)*
      ('fornecedor-venda-por-filial-ger'!B:B=$B$1),
    0)
  )/100,
"")</f>
        <v/>
      </c>
      <c r="AH29" s="64">
        <f t="array" ref="AH29">IFERROR(
  INDEX('fornecedor-venda-por-filial-ger'!S:S,
    MATCH(1,
      ('fornecedor-venda-por-filial-ger'!A:A=A29) *
      ('fornecedor-venda-por-filial-ger'!B:B=$B$1),
    0)
  )/100,
"")</f>
        <v/>
      </c>
      <c r="AI29" s="64">
        <f>IFERROR(IF(OR(AH29="",AG29=""),"",IF(J29=0,0,AH29-AG29)),"")</f>
        <v/>
      </c>
      <c r="AJ29" s="91">
        <f t="array" ref="AJ29">IF(MAX(IF('ANALISE PRODUTO'!F:F=A29,'ANALISE PRODUTO'!AD:AD))=0,"SEM ENTRADA",MAX(IF('ANALISE PRODUTO'!F:F=A29,'ANALISE PRODUTO'!AD:AD)))</f>
        <v/>
      </c>
      <c r="AK29" s="39" t="n"/>
      <c r="AL29" s="92">
        <f>IF(IFERROR(VLOOKUP($A29,'VENDA 2023'!$1:$1048576,3 + (COLUMN(A26)-1)*2,FALSE),"")=0,"",IFERROR(VLOOKUP($A29,'VENDA 2023'!$1:$1048576,3 + (COLUMN(A26)-1)*2,FALSE),""))</f>
        <v/>
      </c>
      <c r="AM29" s="92">
        <f>IF(IFERROR(VLOOKUP($A29,'VENDA 2023'!$1:$1048576,3 + (COLUMN(B26)-1)*2,FALSE),"")=0,"",IFERROR(VLOOKUP($A29,'VENDA 2023'!$1:$1048576,3 + (COLUMN(B26)-1)*2,FALSE),""))</f>
        <v/>
      </c>
      <c r="AN29" s="92">
        <f>IF(IFERROR(VLOOKUP($A29,'VENDA 2023'!$1:$1048576,3 + (COLUMN(C26)-1)*2,FALSE),"")=0,"",IFERROR(VLOOKUP($A29,'VENDA 2023'!$1:$1048576,3 + (COLUMN(C26)-1)*2,FALSE),""))</f>
        <v/>
      </c>
      <c r="AO29" s="92">
        <f>IF(IFERROR(VLOOKUP($A29,'VENDA 2023'!$1:$1048576,3 + (COLUMN(D26)-1)*2,FALSE),"")=0,"",IFERROR(VLOOKUP($A29,'VENDA 2023'!$1:$1048576,3 + (COLUMN(D26)-1)*2,FALSE),""))</f>
        <v/>
      </c>
      <c r="AP29" s="92">
        <f>IF(IFERROR(VLOOKUP($A29,'VENDA 2023'!$1:$1048576,3 + (COLUMN(E26)-1)*2,FALSE),"")=0,"",IFERROR(VLOOKUP($A29,'VENDA 2023'!$1:$1048576,3 + (COLUMN(E26)-1)*2,FALSE),""))</f>
        <v/>
      </c>
      <c r="AQ29" s="92">
        <f>IF(IFERROR(VLOOKUP($A29,'VENDA 2023'!$1:$1048576,3 + (COLUMN(F26)-1)*2,FALSE),"")=0,"",IFERROR(VLOOKUP($A29,'VENDA 2023'!$1:$1048576,3 + (COLUMN(F26)-1)*2,FALSE),""))</f>
        <v/>
      </c>
      <c r="AR29" s="92">
        <f>IF(IFERROR(VLOOKUP($A29,'VENDA 2023'!$1:$1048576,3 + (COLUMN(G26)-1)*2,FALSE),"")=0,"",IFERROR(VLOOKUP($A29,'VENDA 2023'!$1:$1048576,3 + (COLUMN(G26)-1)*2,FALSE),""))</f>
        <v/>
      </c>
      <c r="AS29" s="92">
        <f>IF(IFERROR(VLOOKUP($A29,'VENDA 2023'!$1:$1048576,3 + (COLUMN(H26)-1)*2,FALSE),"")=0,"",IFERROR(VLOOKUP($A29,'VENDA 2023'!$1:$1048576,3 + (COLUMN(H26)-1)*2,FALSE),""))</f>
        <v/>
      </c>
      <c r="AT29" s="92">
        <f>IF(IFERROR(VLOOKUP($A29,'VENDA 2023'!$1:$1048576,3 + (COLUMN(I26)-1)*2,FALSE),"")=0,"",IFERROR(VLOOKUP($A29,'VENDA 2023'!$1:$1048576,3 + (COLUMN(I26)-1)*2,FALSE),""))</f>
        <v/>
      </c>
      <c r="AU29" s="92">
        <f>IF(IFERROR(VLOOKUP($A29,'VENDA 2023'!$1:$1048576,3 + (COLUMN(J26)-1)*2,FALSE),"")=0,"",IFERROR(VLOOKUP($A29,'VENDA 2023'!$1:$1048576,3 + (COLUMN(J26)-1)*2,FALSE),""))</f>
        <v/>
      </c>
      <c r="AV29" s="92">
        <f>IF(IFERROR(VLOOKUP($A29,'VENDA 2023'!$1:$1048576,3 + (COLUMN(K26)-1)*2,FALSE),"")=0,"",IFERROR(VLOOKUP($A29,'VENDA 2023'!$1:$1048576,3 + (COLUMN(K26)-1)*2,FALSE),""))</f>
        <v/>
      </c>
      <c r="AW29" s="92">
        <f>IF(IFERROR(VLOOKUP($A29,'VENDA 2023'!$1:$1048576,3 + (COLUMN(L26)-1)*2,FALSE),"")=0,"",IFERROR(VLOOKUP($A29,'VENDA 2023'!$1:$1048576,3 + (COLUMN(L26)-1)*2,FALSE),""))</f>
        <v/>
      </c>
      <c r="AX29" s="93">
        <f>IF(COUNT(AL29:AW29)=0,"",SUM(AL29:AW29))</f>
        <v/>
      </c>
      <c r="AY29" s="92">
        <f>IF(IFERROR(VLOOKUP($A29,'VENDA 2024'!$1:$1048576,3 + (COLUMN(A26)-1)*2,FALSE),"")=0,"",IFERROR(VLOOKUP($A29,'VENDA 2024'!$1:$1048576,3 + (COLUMN(A26)-1)*2,FALSE),""))</f>
        <v/>
      </c>
      <c r="AZ29" s="92">
        <f>IF(IFERROR(VLOOKUP($A29,'VENDA 2024'!$1:$1048576,3 + (COLUMN(B26)-1)*2,FALSE),"")=0,"",IFERROR(VLOOKUP($A29,'VENDA 2024'!$1:$1048576,3 + (COLUMN(B26)-1)*2,FALSE),""))</f>
        <v/>
      </c>
      <c r="BA29" s="92">
        <f>IF(IFERROR(VLOOKUP($A29,'VENDA 2024'!$1:$1048576,3 + (COLUMN(C26)-1)*2,FALSE),"")=0,"",IFERROR(VLOOKUP($A29,'VENDA 2024'!$1:$1048576,3 + (COLUMN(C26)-1)*2,FALSE),""))</f>
        <v/>
      </c>
      <c r="BB29" s="92">
        <f>IF(IFERROR(VLOOKUP($A29,'VENDA 2024'!$1:$1048576,3 + (COLUMN(D26)-1)*2,FALSE),"")=0,"",IFERROR(VLOOKUP($A29,'VENDA 2024'!$1:$1048576,3 + (COLUMN(D26)-1)*2,FALSE),""))</f>
        <v/>
      </c>
      <c r="BC29" s="92">
        <f>IF(IFERROR(VLOOKUP($A29,'VENDA 2024'!$1:$1048576,3 + (COLUMN(E26)-1)*2,FALSE),"")=0,"",IFERROR(VLOOKUP($A29,'VENDA 2024'!$1:$1048576,3 + (COLUMN(E26)-1)*2,FALSE),""))</f>
        <v/>
      </c>
      <c r="BD29" s="92">
        <f>IF(IFERROR(VLOOKUP($A29,'VENDA 2024'!$1:$1048576,3 + (COLUMN(F26)-1)*2,FALSE),"")=0,"",IFERROR(VLOOKUP($A29,'VENDA 2024'!$1:$1048576,3 + (COLUMN(F26)-1)*2,FALSE),""))</f>
        <v/>
      </c>
      <c r="BE29" s="92">
        <f>IF(IFERROR(VLOOKUP($A29,'VENDA 2024'!$1:$1048576,3 + (COLUMN(G26)-1)*2,FALSE),"")=0,"",IFERROR(VLOOKUP($A29,'VENDA 2024'!$1:$1048576,3 + (COLUMN(G26)-1)*2,FALSE),""))</f>
        <v/>
      </c>
      <c r="BF29" s="92">
        <f>IF(IFERROR(VLOOKUP($A29,'VENDA 2024'!$1:$1048576,3 + (COLUMN(H26)-1)*2,FALSE),"")=0,"",IFERROR(VLOOKUP($A29,'VENDA 2024'!$1:$1048576,3 + (COLUMN(H26)-1)*2,FALSE),""))</f>
        <v/>
      </c>
      <c r="BG29" s="92">
        <f>IF(IFERROR(VLOOKUP($A29,'VENDA 2024'!$1:$1048576,3 + (COLUMN(I26)-1)*2,FALSE),"")=0,"",IFERROR(VLOOKUP($A29,'VENDA 2024'!$1:$1048576,3 + (COLUMN(I26)-1)*2,FALSE),""))</f>
        <v/>
      </c>
      <c r="BH29" s="92">
        <f>IF(IFERROR(VLOOKUP($A29,'VENDA 2024'!$1:$1048576,3 + (COLUMN(J26)-1)*2,FALSE),"")=0,"",IFERROR(VLOOKUP($A29,'VENDA 2024'!$1:$1048576,3 + (COLUMN(J26)-1)*2,FALSE),""))</f>
        <v/>
      </c>
      <c r="BI29" s="92">
        <f>IF(IFERROR(VLOOKUP($A29,'VENDA 2024'!$1:$1048576,3 + (COLUMN(K26)-1)*2,FALSE),"")=0,"",IFERROR(VLOOKUP($A29,'VENDA 2024'!$1:$1048576,3 + (COLUMN(K26)-1)*2,FALSE),""))</f>
        <v/>
      </c>
      <c r="BJ29" s="92">
        <f>IF(IFERROR(VLOOKUP($A29,'VENDA 2024'!$1:$1048576,3 + (COLUMN(L26)-1)*2,FALSE),"")=0,"",IFERROR(VLOOKUP($A29,'VENDA 2024'!$1:$1048576,3 + (COLUMN(L26)-1)*2,FALSE),""))</f>
        <v/>
      </c>
      <c r="BK29" s="93">
        <f>IF(COUNT(AY29:BJ29)=0,"",SUM(AY29:BJ29))</f>
        <v/>
      </c>
      <c r="BL29" s="92">
        <f>IF(IFERROR(VLOOKUP($A29,'VENDA 2025'!$1:$1048576,3 + (COLUMN(A26)-1)*2,FALSE),"")=0,"",IFERROR(VLOOKUP($A29,'VENDA 2025'!$1:$1048576,3 + (COLUMN(A26)-1)*2,FALSE),""))</f>
        <v/>
      </c>
      <c r="BM29" s="92">
        <f>IF(IFERROR(VLOOKUP($A29,'VENDA 2025'!$1:$1048576,3 + (COLUMN(B26)-1)*2,FALSE),"")=0,"",IFERROR(VLOOKUP($A29,'VENDA 2025'!$1:$1048576,3 + (COLUMN(B26)-1)*2,FALSE),""))</f>
        <v/>
      </c>
      <c r="BN29" s="92">
        <f>IF(IFERROR(VLOOKUP($A29,'VENDA 2025'!$1:$1048576,3 + (COLUMN(C26)-1)*2,FALSE),"")=0,"",IFERROR(VLOOKUP($A29,'VENDA 2025'!$1:$1048576,3 + (COLUMN(C26)-1)*2,FALSE),""))</f>
        <v/>
      </c>
      <c r="BO29" s="92">
        <f>IF(IFERROR(VLOOKUP($A29,'VENDA 2025'!$1:$1048576,3 + (COLUMN(D26)-1)*2,FALSE),"")=0,"",IFERROR(VLOOKUP($A29,'VENDA 2025'!$1:$1048576,3 + (COLUMN(D26)-1)*2,FALSE),""))</f>
        <v/>
      </c>
      <c r="BP29" s="92">
        <f>IF(IFERROR(VLOOKUP($A29,'VENDA 2025'!$1:$1048576,3 + (COLUMN(E26)-1)*2,FALSE),"")=0,"",IFERROR(VLOOKUP($A29,'VENDA 2025'!$1:$1048576,3 + (COLUMN(E26)-1)*2,FALSE),""))</f>
        <v/>
      </c>
      <c r="BQ29" s="92">
        <f>IF(IFERROR(VLOOKUP($A29,'VENDA 2025'!$1:$1048576,3 + (COLUMN(F26)-1)*2,FALSE),"")=0,"",IFERROR(VLOOKUP($A29,'VENDA 2025'!$1:$1048576,3 + (COLUMN(F26)-1)*2,FALSE),""))</f>
        <v/>
      </c>
      <c r="BR29" s="92">
        <f>IF(IFERROR(VLOOKUP($A29,'VENDA 2025'!$1:$1048576,3 + (COLUMN(G26)-1)*2,FALSE),"")=0,"",IFERROR(VLOOKUP($A29,'VENDA 2025'!$1:$1048576,3 + (COLUMN(G26)-1)*2,FALSE),""))</f>
        <v/>
      </c>
      <c r="BS29" s="92">
        <f>IF(IFERROR(VLOOKUP($A29,'VENDA 2025'!$1:$1048576,3 + (COLUMN(H26)-1)*2,FALSE),"")=0,"",IFERROR(VLOOKUP($A29,'VENDA 2025'!$1:$1048576,3 + (COLUMN(H26)-1)*2,FALSE),""))</f>
        <v/>
      </c>
      <c r="BT29" s="92">
        <f>IF(IFERROR(VLOOKUP($A29,'VENDA 2025'!$1:$1048576,3 + (COLUMN(I26)-1)*2,FALSE),"")=0,"",IFERROR(VLOOKUP($A29,'VENDA 2025'!$1:$1048576,3 + (COLUMN(I26)-1)*2,FALSE),""))</f>
        <v/>
      </c>
      <c r="BU29" s="92">
        <f>IF(IFERROR(VLOOKUP($A29,'VENDA 2025'!$1:$1048576,3 + (COLUMN(J26)-1)*2,FALSE),"")=0,"",IFERROR(VLOOKUP($A29,'VENDA 2025'!$1:$1048576,3 + (COLUMN(J26)-1)*2,FALSE),""))</f>
        <v/>
      </c>
      <c r="BV29" s="92">
        <f>IF(IFERROR(VLOOKUP($A29,'VENDA 2025'!$1:$1048576,3 + (COLUMN(K26)-1)*2,FALSE),"")=0,"",IFERROR(VLOOKUP($A29,'VENDA 2025'!$1:$1048576,3 + (COLUMN(K26)-1)*2,FALSE),""))</f>
        <v/>
      </c>
      <c r="BW29" s="92">
        <f>IF(IFERROR(VLOOKUP($A29,'VENDA 2025'!$1:$1048576,3 + (COLUMN(L26)-1)*2,FALSE),"")=0,"",IFERROR(VLOOKUP($A29,'VENDA 2025'!$1:$1048576,3 + (COLUMN(L26)-1)*2,FALSE),""))</f>
        <v/>
      </c>
      <c r="BX29" s="93">
        <f>IF(COUNT(BL29:BW29)=0,"",SUM(BL29:BW29))</f>
        <v/>
      </c>
      <c r="BY29" s="92">
        <f>IF(IFERROR(VLOOKUP($A29,'venda-fornecedor-12-meses-7'!$1:$1048576,4 + (COLUMN(A26)-1)*2,FALSE),"")=0,"",IFERROR(VLOOKUP($A29,'venda-fornecedor-12-meses-7'!$1:$1048576,4 + (COLUMN(A26)-1)*2,FALSE),""))</f>
        <v/>
      </c>
      <c r="BZ29" s="92">
        <f>IF(IFERROR(VLOOKUP($A29,'venda-fornecedor-12-meses-7'!$1:$1048576,4 + (COLUMN(B26)-1)*2,FALSE),"")=0,"",IFERROR(VLOOKUP($A29,'venda-fornecedor-12-meses-7'!$1:$1048576,4 + (COLUMN(B26)-1)*2,FALSE),""))</f>
        <v/>
      </c>
      <c r="CA29" s="92">
        <f>IF(IFERROR(VLOOKUP($A29,'venda-fornecedor-12-meses-7'!$1:$1048576,4 + (COLUMN(C26)-1)*2,FALSE),"")=0,"",IFERROR(VLOOKUP($A29,'venda-fornecedor-12-meses-7'!$1:$1048576,4 + (COLUMN(C26)-1)*2,FALSE),""))</f>
        <v/>
      </c>
      <c r="CB29" s="92">
        <f>IF(IFERROR(VLOOKUP($A29,'venda-fornecedor-12-meses-7'!$1:$1048576,4 + (COLUMN(D26)-1)*2,FALSE),"")=0,"",IFERROR(VLOOKUP($A29,'venda-fornecedor-12-meses-7'!$1:$1048576,4 + (COLUMN(D26)-1)*2,FALSE),""))</f>
        <v/>
      </c>
      <c r="CC29" s="92">
        <f>IF(IFERROR(VLOOKUP($A29,'venda-fornecedor-12-meses-7'!$1:$1048576,4 + (COLUMN(E26)-1)*2,FALSE),"")=0,"",IFERROR(VLOOKUP($A29,'venda-fornecedor-12-meses-7'!$1:$1048576,4 + (COLUMN(E26)-1)*2,FALSE),""))</f>
        <v/>
      </c>
      <c r="CD29" s="92">
        <f>IF(IFERROR(VLOOKUP($A29,'venda-fornecedor-12-meses-7'!$1:$1048576,4 + (COLUMN(F26)-1)*2,FALSE),"")=0,"",IFERROR(VLOOKUP($A29,'venda-fornecedor-12-meses-7'!$1:$1048576,4 + (COLUMN(F26)-1)*2,FALSE),""))</f>
        <v/>
      </c>
      <c r="CE29" s="92">
        <f>IF(IFERROR(VLOOKUP($A29,'venda-fornecedor-12-meses-7'!$1:$1048576,4 + (COLUMN(G26)-1)*2,FALSE),"")=0,"",IFERROR(VLOOKUP($A29,'venda-fornecedor-12-meses-7'!$1:$1048576,4 + (COLUMN(G26)-1)*2,FALSE),""))</f>
        <v/>
      </c>
      <c r="CF29" s="92">
        <f>IF(IFERROR(VLOOKUP($A29,'venda-fornecedor-12-meses-7'!$1:$1048576,4 + (COLUMN(H26)-1)*2,FALSE),"")=0,"",IFERROR(VLOOKUP($A29,'venda-fornecedor-12-meses-7'!$1:$1048576,4 + (COLUMN(H26)-1)*2,FALSE),""))</f>
        <v/>
      </c>
      <c r="CG29" s="92">
        <f>IF(IFERROR(VLOOKUP($A29,'venda-fornecedor-12-meses-7'!$1:$1048576,4 + (COLUMN(I26)-1)*2,FALSE),"")=0,"",IFERROR(VLOOKUP($A29,'venda-fornecedor-12-meses-7'!$1:$1048576,4 + (COLUMN(I26)-1)*2,FALSE),""))</f>
        <v/>
      </c>
      <c r="CH29" s="92">
        <f>IF(IFERROR(VLOOKUP($A29,'venda-fornecedor-12-meses-7'!$1:$1048576,4 + (COLUMN(J26)-1)*2,FALSE),"")=0,"",IFERROR(VLOOKUP($A29,'venda-fornecedor-12-meses-7'!$1:$1048576,4 + (COLUMN(J26)-1)*2,FALSE),""))</f>
        <v/>
      </c>
      <c r="CI29" s="92">
        <f>IF(IFERROR(VLOOKUP($A29,'venda-fornecedor-12-meses-7'!$1:$1048576,4 + (COLUMN(K26)-1)*2,FALSE),"")=0,"",IFERROR(VLOOKUP($A29,'venda-fornecedor-12-meses-7'!$1:$1048576,4 + (COLUMN(K26)-1)*2,FALSE),""))</f>
        <v/>
      </c>
      <c r="CJ29" s="92">
        <f>IF(IFERROR(VLOOKUP($A29,'venda-fornecedor-12-meses-7'!$1:$1048576,4 + (COLUMN(L26)-1)*2,FALSE),"")=0,"",IFERROR(VLOOKUP($A29,'venda-fornecedor-12-meses-7'!$1:$1048576,4 + (COLUMN(L26)-1)*2,FALSE),""))</f>
        <v/>
      </c>
      <c r="CK29" s="93">
        <f>IF(COUNT(BY29:CJ29)=0,"",SUM(BY29:CJ29))</f>
        <v/>
      </c>
      <c r="CL29" s="93">
        <f>IF(COUNT(BY29:CJ29)=0,"",AVERAGE(BY29:CJ29))</f>
        <v/>
      </c>
      <c r="CM29" s="1" t="n"/>
      <c r="CN29" s="94">
        <f>IF(IFERROR(VLOOKUP($A29,'ENTRADA 2023'!$1:$1048576,3 + (COLUMN(A26)-1)*1,FALSE),"")=0,"",IFERROR(VLOOKUP($A29,'ENTRADA 2023'!$1:$1048576,3 + (COLUMN(A26)-1)*1,FALSE),""))</f>
        <v/>
      </c>
      <c r="CO29" s="94">
        <f>IF(IFERROR(VLOOKUP($A29,'ENTRADA 2023'!$1:$1048576,3 + (COLUMN(B26)-1)*1,FALSE),"")=0,"",IFERROR(VLOOKUP($A29,'ENTRADA 2023'!$1:$1048576,3 + (COLUMN(B26)-1)*1,FALSE),""))</f>
        <v/>
      </c>
      <c r="CP29" s="94">
        <f>IF(IFERROR(VLOOKUP($A29,'ENTRADA 2023'!$1:$1048576,3 + (COLUMN(C26)-1)*1,FALSE),"")=0,"",IFERROR(VLOOKUP($A29,'ENTRADA 2023'!$1:$1048576,3 + (COLUMN(C26)-1)*1,FALSE),""))</f>
        <v/>
      </c>
      <c r="CQ29" s="94">
        <f>IF(IFERROR(VLOOKUP($A29,'ENTRADA 2023'!$1:$1048576,3 + (COLUMN(D26)-1)*1,FALSE),"")=0,"",IFERROR(VLOOKUP($A29,'ENTRADA 2023'!$1:$1048576,3 + (COLUMN(D26)-1)*1,FALSE),""))</f>
        <v/>
      </c>
      <c r="CR29" s="94">
        <f>IF(IFERROR(VLOOKUP($A29,'ENTRADA 2023'!$1:$1048576,3 + (COLUMN(E26)-1)*1,FALSE),"")=0,"",IFERROR(VLOOKUP($A29,'ENTRADA 2023'!$1:$1048576,3 + (COLUMN(E26)-1)*1,FALSE),""))</f>
        <v/>
      </c>
      <c r="CS29" s="94">
        <f>IF(IFERROR(VLOOKUP($A29,'ENTRADA 2023'!$1:$1048576,3 + (COLUMN(F26)-1)*1,FALSE),"")=0,"",IFERROR(VLOOKUP($A29,'ENTRADA 2023'!$1:$1048576,3 + (COLUMN(F26)-1)*1,FALSE),""))</f>
        <v/>
      </c>
      <c r="CT29" s="94">
        <f>IF(IFERROR(VLOOKUP($A29,'ENTRADA 2023'!$1:$1048576,3 + (COLUMN(G26)-1)*1,FALSE),"")=0,"",IFERROR(VLOOKUP($A29,'ENTRADA 2023'!$1:$1048576,3 + (COLUMN(G26)-1)*1,FALSE),""))</f>
        <v/>
      </c>
      <c r="CU29" s="94">
        <f>IF(IFERROR(VLOOKUP($A29,'ENTRADA 2023'!$1:$1048576,3 + (COLUMN(H26)-1)*1,FALSE),"")=0,"",IFERROR(VLOOKUP($A29,'ENTRADA 2023'!$1:$1048576,3 + (COLUMN(H26)-1)*1,FALSE),""))</f>
        <v/>
      </c>
      <c r="CV29" s="94">
        <f>IF(IFERROR(VLOOKUP($A29,'ENTRADA 2023'!$1:$1048576,3 + (COLUMN(I26)-1)*1,FALSE),"")=0,"",IFERROR(VLOOKUP($A29,'ENTRADA 2023'!$1:$1048576,3 + (COLUMN(I26)-1)*1,FALSE),""))</f>
        <v/>
      </c>
      <c r="CW29" s="94">
        <f>IF(IFERROR(VLOOKUP($A29,'ENTRADA 2023'!$1:$1048576,3 + (COLUMN(J26)-1)*1,FALSE),"")=0,"",IFERROR(VLOOKUP($A29,'ENTRADA 2023'!$1:$1048576,3 + (COLUMN(J26)-1)*1,FALSE),""))</f>
        <v/>
      </c>
      <c r="CX29" s="94">
        <f>IF(IFERROR(VLOOKUP($A29,'ENTRADA 2023'!$1:$1048576,3 + (COLUMN(K26)-1)*1,FALSE),"")=0,"",IFERROR(VLOOKUP($A29,'ENTRADA 2023'!$1:$1048576,3 + (COLUMN(K26)-1)*1,FALSE),""))</f>
        <v/>
      </c>
      <c r="CY29" s="94">
        <f>IF(IFERROR(VLOOKUP($A29,'ENTRADA 2023'!$1:$1048576,3 + (COLUMN(L26)-1)*1,FALSE),"")=0,"",IFERROR(VLOOKUP($A29,'ENTRADA 2023'!$1:$1048576,3 + (COLUMN(L26)-1)*1,FALSE),""))</f>
        <v/>
      </c>
      <c r="CZ29" s="95">
        <f>IF(COUNT(CN29:CY29)=0,"",SUM(CN29:CY29))</f>
        <v/>
      </c>
      <c r="DA29" s="94">
        <f>IF(IFERROR(VLOOKUP($A29,'ENTRADA 2024'!$1:$1048576,3 + (COLUMN(A26)-1)*1,FALSE),"")=0,"",IFERROR(VLOOKUP($A29,'ENTRADA 2024'!$1:$1048576,3 + (COLUMN(A26)-1)*1,FALSE),""))</f>
        <v/>
      </c>
      <c r="DB29" s="94">
        <f>IF(IFERROR(VLOOKUP($A29,'ENTRADA 2024'!$1:$1048576,3 + (COLUMN(B26)-1)*1,FALSE),"")=0,"",IFERROR(VLOOKUP($A29,'ENTRADA 2024'!$1:$1048576,3 + (COLUMN(B26)-1)*1,FALSE),""))</f>
        <v/>
      </c>
      <c r="DC29" s="94">
        <f>IF(IFERROR(VLOOKUP($A29,'ENTRADA 2024'!$1:$1048576,3 + (COLUMN(C26)-1)*1,FALSE),"")=0,"",IFERROR(VLOOKUP($A29,'ENTRADA 2024'!$1:$1048576,3 + (COLUMN(C26)-1)*1,FALSE),""))</f>
        <v/>
      </c>
      <c r="DD29" s="94">
        <f>IF(IFERROR(VLOOKUP($A29,'ENTRADA 2024'!$1:$1048576,3 + (COLUMN(D26)-1)*1,FALSE),"")=0,"",IFERROR(VLOOKUP($A29,'ENTRADA 2024'!$1:$1048576,3 + (COLUMN(D26)-1)*1,FALSE),""))</f>
        <v/>
      </c>
      <c r="DE29" s="94">
        <f>IF(IFERROR(VLOOKUP($A29,'ENTRADA 2024'!$1:$1048576,3 + (COLUMN(E26)-1)*1,FALSE),"")=0,"",IFERROR(VLOOKUP($A29,'ENTRADA 2024'!$1:$1048576,3 + (COLUMN(E26)-1)*1,FALSE),""))</f>
        <v/>
      </c>
      <c r="DF29" s="94">
        <f>IF(IFERROR(VLOOKUP($A29,'ENTRADA 2024'!$1:$1048576,3 + (COLUMN(F26)-1)*1,FALSE),"")=0,"",IFERROR(VLOOKUP($A29,'ENTRADA 2024'!$1:$1048576,3 + (COLUMN(F26)-1)*1,FALSE),""))</f>
        <v/>
      </c>
      <c r="DG29" s="94">
        <f>IF(IFERROR(VLOOKUP($A29,'ENTRADA 2024'!$1:$1048576,3 + (COLUMN(G26)-1)*1,FALSE),"")=0,"",IFERROR(VLOOKUP($A29,'ENTRADA 2024'!$1:$1048576,3 + (COLUMN(G26)-1)*1,FALSE),""))</f>
        <v/>
      </c>
      <c r="DH29" s="94">
        <f>IF(IFERROR(VLOOKUP($A29,'ENTRADA 2024'!$1:$1048576,3 + (COLUMN(H26)-1)*1,FALSE),"")=0,"",IFERROR(VLOOKUP($A29,'ENTRADA 2024'!$1:$1048576,3 + (COLUMN(H26)-1)*1,FALSE),""))</f>
        <v/>
      </c>
      <c r="DI29" s="94">
        <f>IF(IFERROR(VLOOKUP($A29,'ENTRADA 2024'!$1:$1048576,3 + (COLUMN(I26)-1)*1,FALSE),"")=0,"",IFERROR(VLOOKUP($A29,'ENTRADA 2024'!$1:$1048576,3 + (COLUMN(I26)-1)*1,FALSE),""))</f>
        <v/>
      </c>
      <c r="DJ29" s="94">
        <f>IF(IFERROR(VLOOKUP($A29,'ENTRADA 2024'!$1:$1048576,3 + (COLUMN(J26)-1)*1,FALSE),"")=0,"",IFERROR(VLOOKUP($A29,'ENTRADA 2024'!$1:$1048576,3 + (COLUMN(J26)-1)*1,FALSE),""))</f>
        <v/>
      </c>
      <c r="DK29" s="94">
        <f>IF(IFERROR(VLOOKUP($A29,'ENTRADA 2024'!$1:$1048576,3 + (COLUMN(K26)-1)*1,FALSE),"")=0,"",IFERROR(VLOOKUP($A29,'ENTRADA 2024'!$1:$1048576,3 + (COLUMN(K26)-1)*1,FALSE),""))</f>
        <v/>
      </c>
      <c r="DL29" s="94">
        <f>IF(IFERROR(VLOOKUP($A29,'ENTRADA 2024'!$1:$1048576,3 + (COLUMN(L26)-1)*1,FALSE),"")=0,"",IFERROR(VLOOKUP($A29,'ENTRADA 2024'!$1:$1048576,3 + (COLUMN(L26)-1)*1,FALSE),""))</f>
        <v/>
      </c>
      <c r="DM29" s="95">
        <f>IF(COUNT(DA29:DL29)=0,"",SUM(DA29:DL29))</f>
        <v/>
      </c>
      <c r="DN29" s="94">
        <f>IF(IFERROR(VLOOKUP($A29,'ENTRADA 2025'!$1:$1048576,3 + (COLUMN(A26)-1)*1,FALSE),"")=0,"",IFERROR(VLOOKUP($A29,'ENTRADA 2025'!$1:$1048576,3 + (COLUMN(A26)-1)*1,FALSE),""))</f>
        <v/>
      </c>
      <c r="DO29" s="94">
        <f>IF(IFERROR(VLOOKUP($A29,'ENTRADA 2025'!$1:$1048576,3 + (COLUMN(B26)-1)*1,FALSE),"")=0,"",IFERROR(VLOOKUP($A29,'ENTRADA 2025'!$1:$1048576,3 + (COLUMN(B26)-1)*1,FALSE),""))</f>
        <v/>
      </c>
      <c r="DP29" s="94">
        <f>IF(IFERROR(VLOOKUP($A29,'ENTRADA 2025'!$1:$1048576,3 + (COLUMN(C26)-1)*1,FALSE),"")=0,"",IFERROR(VLOOKUP($A29,'ENTRADA 2025'!$1:$1048576,3 + (COLUMN(C26)-1)*1,FALSE),""))</f>
        <v/>
      </c>
      <c r="DQ29" s="94">
        <f>IF(IFERROR(VLOOKUP($A29,'ENTRADA 2025'!$1:$1048576,3 + (COLUMN(D26)-1)*1,FALSE),"")=0,"",IFERROR(VLOOKUP($A29,'ENTRADA 2025'!$1:$1048576,3 + (COLUMN(D26)-1)*1,FALSE),""))</f>
        <v/>
      </c>
      <c r="DR29" s="94">
        <f>IF(IFERROR(VLOOKUP($A29,'ENTRADA 2025'!$1:$1048576,3 + (COLUMN(E26)-1)*1,FALSE),"")=0,"",IFERROR(VLOOKUP($A29,'ENTRADA 2025'!$1:$1048576,3 + (COLUMN(E26)-1)*1,FALSE),""))</f>
        <v/>
      </c>
      <c r="DS29" s="94">
        <f>IF(IFERROR(VLOOKUP($A29,'ENTRADA 2025'!$1:$1048576,3 + (COLUMN(F26)-1)*1,FALSE),"")=0,"",IFERROR(VLOOKUP($A29,'ENTRADA 2025'!$1:$1048576,3 + (COLUMN(F26)-1)*1,FALSE),""))</f>
        <v/>
      </c>
      <c r="DT29" s="94">
        <f>IF(IFERROR(VLOOKUP($A29,'ENTRADA 2025'!$1:$1048576,3 + (COLUMN(G26)-1)*1,FALSE),"")=0,"",IFERROR(VLOOKUP($A29,'ENTRADA 2025'!$1:$1048576,3 + (COLUMN(G26)-1)*1,FALSE),""))</f>
        <v/>
      </c>
      <c r="DU29" s="94">
        <f>IF(IFERROR(VLOOKUP($A29,'ENTRADA 2025'!$1:$1048576,3 + (COLUMN(H26)-1)*1,FALSE),"")=0,"",IFERROR(VLOOKUP($A29,'ENTRADA 2025'!$1:$1048576,3 + (COLUMN(H26)-1)*1,FALSE),""))</f>
        <v/>
      </c>
      <c r="DV29" s="94">
        <f>IF(IFERROR(VLOOKUP($A29,'ENTRADA 2025'!$1:$1048576,3 + (COLUMN(I26)-1)*1,FALSE),"")=0,"",IFERROR(VLOOKUP($A29,'ENTRADA 2025'!$1:$1048576,3 + (COLUMN(I26)-1)*1,FALSE),""))</f>
        <v/>
      </c>
      <c r="DW29" s="94">
        <f>IF(IFERROR(VLOOKUP($A29,'ENTRADA 2025'!$1:$1048576,3 + (COLUMN(J26)-1)*1,FALSE),"")=0,"",IFERROR(VLOOKUP($A29,'ENTRADA 2025'!$1:$1048576,3 + (COLUMN(J26)-1)*1,FALSE),""))</f>
        <v/>
      </c>
      <c r="DX29" s="94">
        <f>IF(IFERROR(VLOOKUP($A29,'ENTRADA 2025'!$1:$1048576,3 + (COLUMN(K26)-1)*1,FALSE),"")=0,"",IFERROR(VLOOKUP($A29,'ENTRADA 2025'!$1:$1048576,3 + (COLUMN(K26)-1)*1,FALSE),""))</f>
        <v/>
      </c>
      <c r="DY29" s="94">
        <f>IF(IFERROR(VLOOKUP($A29,'ENTRADA 2025'!$1:$1048576,3 + (COLUMN(L26)-1)*1,FALSE),"")=0,"",IFERROR(VLOOKUP($A29,'ENTRADA 2025'!$1:$1048576,3 + (COLUMN(L26)-1)*1,FALSE),""))</f>
        <v/>
      </c>
      <c r="DZ29" s="95">
        <f>IF(COUNT(DN29:DY29)=0,"",SUM(DN29:DY29))</f>
        <v/>
      </c>
      <c r="EA29" s="94">
        <f>IF(IFERROR(VLOOKUP($A29,'entrada-fornecedor-12-meses-7'!$1:$1048576,3 + (COLUMN(A26)-1)*1,FALSE),"")=0,"",IFERROR(VLOOKUP($A29,'entrada-fornecedor-12-meses-7'!$1:$1048576,3 + (COLUMN(A26)-1)*1,FALSE),""))</f>
        <v/>
      </c>
      <c r="EB29" s="94">
        <f>IF(IFERROR(VLOOKUP($A29,'entrada-fornecedor-12-meses-7'!$1:$1048576,3 + (COLUMN(B26)-1)*1,FALSE),"")=0,"",IFERROR(VLOOKUP($A29,'entrada-fornecedor-12-meses-7'!$1:$1048576,3 + (COLUMN(B26)-1)*1,FALSE),""))</f>
        <v/>
      </c>
      <c r="EC29" s="94">
        <f>IF(IFERROR(VLOOKUP($A29,'entrada-fornecedor-12-meses-7'!$1:$1048576,3 + (COLUMN(C26)-1)*1,FALSE),"")=0,"",IFERROR(VLOOKUP($A29,'entrada-fornecedor-12-meses-7'!$1:$1048576,3 + (COLUMN(C26)-1)*1,FALSE),""))</f>
        <v/>
      </c>
      <c r="ED29" s="94">
        <f>IF(IFERROR(VLOOKUP($A29,'entrada-fornecedor-12-meses-7'!$1:$1048576,3 + (COLUMN(D26)-1)*1,FALSE),"")=0,"",IFERROR(VLOOKUP($A29,'entrada-fornecedor-12-meses-7'!$1:$1048576,3 + (COLUMN(D26)-1)*1,FALSE),""))</f>
        <v/>
      </c>
      <c r="EE29" s="94">
        <f>IF(IFERROR(VLOOKUP($A29,'entrada-fornecedor-12-meses-7'!$1:$1048576,3 + (COLUMN(E26)-1)*1,FALSE),"")=0,"",IFERROR(VLOOKUP($A29,'entrada-fornecedor-12-meses-7'!$1:$1048576,3 + (COLUMN(E26)-1)*1,FALSE),""))</f>
        <v/>
      </c>
      <c r="EF29" s="94">
        <f>IF(IFERROR(VLOOKUP($A29,'entrada-fornecedor-12-meses-7'!$1:$1048576,3 + (COLUMN(F26)-1)*1,FALSE),"")=0,"",IFERROR(VLOOKUP($A29,'entrada-fornecedor-12-meses-7'!$1:$1048576,3 + (COLUMN(F26)-1)*1,FALSE),""))</f>
        <v/>
      </c>
      <c r="EG29" s="94">
        <f>IF(IFERROR(VLOOKUP($A29,'entrada-fornecedor-12-meses-7'!$1:$1048576,3 + (COLUMN(G26)-1)*1,FALSE),"")=0,"",IFERROR(VLOOKUP($A29,'entrada-fornecedor-12-meses-7'!$1:$1048576,3 + (COLUMN(G26)-1)*1,FALSE),""))</f>
        <v/>
      </c>
      <c r="EH29" s="94">
        <f>IF(IFERROR(VLOOKUP($A29,'entrada-fornecedor-12-meses-7'!$1:$1048576,3 + (COLUMN(H26)-1)*1,FALSE),"")=0,"",IFERROR(VLOOKUP($A29,'entrada-fornecedor-12-meses-7'!$1:$1048576,3 + (COLUMN(H26)-1)*1,FALSE),""))</f>
        <v/>
      </c>
      <c r="EI29" s="94">
        <f>IF(IFERROR(VLOOKUP($A29,'entrada-fornecedor-12-meses-7'!$1:$1048576,3 + (COLUMN(I26)-1)*1,FALSE),"")=0,"",IFERROR(VLOOKUP($A29,'entrada-fornecedor-12-meses-7'!$1:$1048576,3 + (COLUMN(I26)-1)*1,FALSE),""))</f>
        <v/>
      </c>
      <c r="EJ29" s="94">
        <f>IF(IFERROR(VLOOKUP($A29,'entrada-fornecedor-12-meses-7'!$1:$1048576,3 + (COLUMN(J26)-1)*1,FALSE),"")=0,"",IFERROR(VLOOKUP($A29,'entrada-fornecedor-12-meses-7'!$1:$1048576,3 + (COLUMN(J26)-1)*1,FALSE),""))</f>
        <v/>
      </c>
      <c r="EK29" s="94">
        <f>IF(IFERROR(VLOOKUP($A29,'entrada-fornecedor-12-meses-7'!$1:$1048576,3 + (COLUMN(K26)-1)*1,FALSE),"")=0,"",IFERROR(VLOOKUP($A29,'entrada-fornecedor-12-meses-7'!$1:$1048576,3 + (COLUMN(K26)-1)*1,FALSE),""))</f>
        <v/>
      </c>
      <c r="EL29" s="94">
        <f>IF(IFERROR(VLOOKUP($A29,'entrada-fornecedor-12-meses-7'!$1:$1048576,3 + (COLUMN(L26)-1)*1,FALSE),"")=0,"",IFERROR(VLOOKUP($A29,'entrada-fornecedor-12-meses-7'!$1:$1048576,3 + (COLUMN(L26)-1)*1,FALSE),""))</f>
        <v/>
      </c>
      <c r="EM29" s="95">
        <f>IF(COUNT(EA29:EL29)=0,"",SUM(EA29:EL29))</f>
        <v/>
      </c>
      <c r="EN29" s="1" t="n"/>
      <c r="EO29" s="96">
        <f>IFERROR(AVERAGEIF('lead-time-compras-7'!B:B,A29,'lead-time-compras-7'!S:S),"")</f>
        <v/>
      </c>
      <c r="EP29" s="96">
        <f>IFERROR(
  AVERAGEIFS(
    'notas-fiscais-entrada-830-7'!H:H,
    'notas-fiscais-entrada-830-7'!O:O, A29,
    'notas-fiscais-entrada-830-7'!E:E, $B$1
  ),
""
)</f>
        <v/>
      </c>
      <c r="EQ29" s="96">
        <f>IFERROR(AVERAGEIF('lead-time-compras-7'!B:B,A29,'lead-time-compras-7'!Q:Q),"")</f>
        <v/>
      </c>
      <c r="ER29" s="97">
        <f>SUMIF('fornecedor-saldo-receber-7'!A:A, A29, 'fornecedor-saldo-receber-7'!L:L)</f>
        <v/>
      </c>
      <c r="ES29" s="97">
        <f>SUMIF('fornecedor-verba-aplicar-7'!A:A, A29, 'fornecedor-verba-aplicar-7'!D:D)</f>
        <v/>
      </c>
      <c r="ET29" s="1" t="n"/>
      <c r="EU29" s="52">
        <f>SUMIF('ANALISE PRODUTO'!F:F, A29, 'ANALISE PRODUTO'!BN:BN)</f>
        <v/>
      </c>
      <c r="EV29" s="52">
        <f>SUMIF('ANALISE PRODUTO'!F:F, A29, 'ANALISE PRODUTO'!BO:BO)</f>
        <v/>
      </c>
      <c r="EW29" s="52">
        <f>SUMIF('ANALISE PRODUTO'!F:F, A29, 'ANALISE PRODUTO'!BP:BP)</f>
        <v/>
      </c>
      <c r="EX29" s="52">
        <f>SUMIF('ANALISE PRODUTO'!F:F, A29, 'ANALISE PRODUTO'!BQ:BQ)</f>
        <v/>
      </c>
      <c r="EY29" s="52">
        <f>SUMIF('ANALISE PRODUTO'!F:F, A29, 'ANALISE PRODUTO'!BR:BR)</f>
        <v/>
      </c>
      <c r="EZ29" s="53">
        <f>SUMIF('ANALISE PRODUTO'!F:F, A29, 'ANALISE PRODUTO'!BS:BS)</f>
        <v/>
      </c>
      <c r="FA29" s="53">
        <f>SUMIF('ANALISE PRODUTO'!F:F, A29, 'ANALISE PRODUTO'!BT:BT)</f>
        <v/>
      </c>
      <c r="FB29" s="53">
        <f>SUMIF('ANALISE PRODUTO'!F:F, A29, 'ANALISE PRODUTO'!BU:BU)</f>
        <v/>
      </c>
      <c r="FC29" s="53">
        <f>SUMIF('ANALISE PRODUTO'!F:F, A29, 'ANALISE PRODUTO'!BV:BV)</f>
        <v/>
      </c>
      <c r="FD29" s="53">
        <f>SUMIF('ANALISE PRODUTO'!F:F, A29, 'ANALISE PRODUTO'!BW:BW)</f>
        <v/>
      </c>
      <c r="FE29" s="41">
        <f>SUMIF('ANALISE PRODUTO'!F:F, A29, 'ANALISE PRODUTO'!CB:CB)</f>
        <v/>
      </c>
      <c r="FF29" s="41">
        <f>SUMIF('ANALISE PRODUTO'!F:F, A29, 'ANALISE PRODUTO'!CC:CC)</f>
        <v/>
      </c>
      <c r="FG29" s="1" t="n"/>
      <c r="FH29" s="45">
        <f>IF(IFERROR(VLOOKUP($A29,'VENDA 2023'!$1:$1048576,4 + (COLUMN(A26)-1)*2,FALSE),"")=0,"",IFERROR(VLOOKUP($A29,'VENDA 2023'!$1:$1048576,4 + (COLUMN(A26)-1)*2,FALSE),""))</f>
        <v/>
      </c>
      <c r="FI29" s="45">
        <f>IF(IFERROR(VLOOKUP($A29,'VENDA 2023'!$1:$1048576,4 + (COLUMN(B26)-1)*2,FALSE),"")=0,"",IFERROR(VLOOKUP($A29,'VENDA 2023'!$1:$1048576,4 + (COLUMN(B26)-1)*2,FALSE),""))</f>
        <v/>
      </c>
      <c r="FJ29" s="45">
        <f>IF(IFERROR(VLOOKUP($A29,'VENDA 2023'!$1:$1048576,4 + (COLUMN(C26)-1)*2,FALSE),"")=0,"",IFERROR(VLOOKUP($A29,'VENDA 2023'!$1:$1048576,4 + (COLUMN(C26)-1)*2,FALSE),""))</f>
        <v/>
      </c>
      <c r="FK29" s="45">
        <f>IF(IFERROR(VLOOKUP($A29,'VENDA 2023'!$1:$1048576,4 + (COLUMN(D26)-1)*2,FALSE),"")=0,"",IFERROR(VLOOKUP($A29,'VENDA 2023'!$1:$1048576,4 + (COLUMN(D26)-1)*2,FALSE),""))</f>
        <v/>
      </c>
      <c r="FL29" s="45">
        <f>IF(IFERROR(VLOOKUP($A29,'VENDA 2023'!$1:$1048576,4 + (COLUMN(E26)-1)*2,FALSE),"")=0,"",IFERROR(VLOOKUP($A29,'VENDA 2023'!$1:$1048576,4 + (COLUMN(E26)-1)*2,FALSE),""))</f>
        <v/>
      </c>
      <c r="FM29" s="45">
        <f>IF(IFERROR(VLOOKUP($A29,'VENDA 2023'!$1:$1048576,4 + (COLUMN(F26)-1)*2,FALSE),"")=0,"",IFERROR(VLOOKUP($A29,'VENDA 2023'!$1:$1048576,4 + (COLUMN(F26)-1)*2,FALSE),""))</f>
        <v/>
      </c>
      <c r="FN29" s="45">
        <f>IF(IFERROR(VLOOKUP($A29,'VENDA 2023'!$1:$1048576,4 + (COLUMN(G26)-1)*2,FALSE),"")=0,"",IFERROR(VLOOKUP($A29,'VENDA 2023'!$1:$1048576,4 + (COLUMN(G26)-1)*2,FALSE),""))</f>
        <v/>
      </c>
      <c r="FO29" s="45">
        <f>IF(IFERROR(VLOOKUP($A29,'VENDA 2023'!$1:$1048576,4 + (COLUMN(H26)-1)*2,FALSE),"")=0,"",IFERROR(VLOOKUP($A29,'VENDA 2023'!$1:$1048576,4 + (COLUMN(H26)-1)*2,FALSE),""))</f>
        <v/>
      </c>
      <c r="FP29" s="45">
        <f>IF(IFERROR(VLOOKUP($A29,'VENDA 2023'!$1:$1048576,4 + (COLUMN(I26)-1)*2,FALSE),"")=0,"",IFERROR(VLOOKUP($A29,'VENDA 2023'!$1:$1048576,4 + (COLUMN(I26)-1)*2,FALSE),""))</f>
        <v/>
      </c>
      <c r="FQ29" s="45">
        <f>IF(IFERROR(VLOOKUP($A29,'VENDA 2023'!$1:$1048576,4 + (COLUMN(J26)-1)*2,FALSE),"")=0,"",IFERROR(VLOOKUP($A29,'VENDA 2023'!$1:$1048576,4 + (COLUMN(J26)-1)*2,FALSE),""))</f>
        <v/>
      </c>
      <c r="FR29" s="45">
        <f>IF(IFERROR(VLOOKUP($A29,'VENDA 2023'!$1:$1048576,4 + (COLUMN(K26)-1)*2,FALSE),"")=0,"",IFERROR(VLOOKUP($A29,'VENDA 2023'!$1:$1048576,4 + (COLUMN(K26)-1)*2,FALSE),""))</f>
        <v/>
      </c>
      <c r="FS29" s="45">
        <f>IF(IFERROR(VLOOKUP($A29,'VENDA 2023'!$1:$1048576,4 + (COLUMN(L26)-1)*2,FALSE),"")=0,"",IFERROR(VLOOKUP($A29,'VENDA 2023'!$1:$1048576,4 + (COLUMN(L26)-1)*2,FALSE),""))</f>
        <v/>
      </c>
      <c r="FT29" s="12">
        <f>IF(COUNT(FH29:FS29)=0,"",SUM(FH29:FS29))</f>
        <v/>
      </c>
      <c r="FU29" s="45">
        <f>IF(IFERROR(VLOOKUP($A29,'VENDA 2024'!$1:$1048576,4 + (COLUMN(A26)-1)*2,FALSE),"")=0,"",IFERROR(VLOOKUP($A29,'VENDA 2024'!$1:$1048576,4 + (COLUMN(A26)-1)*2,FALSE),""))</f>
        <v/>
      </c>
      <c r="FV29" s="45">
        <f>IF(IFERROR(VLOOKUP($A29,'VENDA 2024'!$1:$1048576,4 + (COLUMN(B26)-1)*2,FALSE),"")=0,"",IFERROR(VLOOKUP($A29,'VENDA 2024'!$1:$1048576,4 + (COLUMN(B26)-1)*2,FALSE),""))</f>
        <v/>
      </c>
      <c r="FW29" s="45">
        <f>IF(IFERROR(VLOOKUP($A29,'VENDA 2024'!$1:$1048576,4 + (COLUMN(C26)-1)*2,FALSE),"")=0,"",IFERROR(VLOOKUP($A29,'VENDA 2024'!$1:$1048576,4 + (COLUMN(C26)-1)*2,FALSE),""))</f>
        <v/>
      </c>
      <c r="FX29" s="45">
        <f>IF(IFERROR(VLOOKUP($A29,'VENDA 2024'!$1:$1048576,4 + (COLUMN(D26)-1)*2,FALSE),"")=0,"",IFERROR(VLOOKUP($A29,'VENDA 2024'!$1:$1048576,4 + (COLUMN(D26)-1)*2,FALSE),""))</f>
        <v/>
      </c>
      <c r="FY29" s="45">
        <f>IF(IFERROR(VLOOKUP($A29,'VENDA 2024'!$1:$1048576,4 + (COLUMN(E26)-1)*2,FALSE),"")=0,"",IFERROR(VLOOKUP($A29,'VENDA 2024'!$1:$1048576,4 + (COLUMN(E26)-1)*2,FALSE),""))</f>
        <v/>
      </c>
      <c r="FZ29" s="45">
        <f>IF(IFERROR(VLOOKUP($A29,'VENDA 2024'!$1:$1048576,4 + (COLUMN(F26)-1)*2,FALSE),"")=0,"",IFERROR(VLOOKUP($A29,'VENDA 2024'!$1:$1048576,4 + (COLUMN(F26)-1)*2,FALSE),""))</f>
        <v/>
      </c>
      <c r="GA29" s="45">
        <f>IF(IFERROR(VLOOKUP($A29,'VENDA 2024'!$1:$1048576,4 + (COLUMN(G26)-1)*2,FALSE),"")=0,"",IFERROR(VLOOKUP($A29,'VENDA 2024'!$1:$1048576,4 + (COLUMN(G26)-1)*2,FALSE),""))</f>
        <v/>
      </c>
      <c r="GB29" s="45">
        <f>IF(IFERROR(VLOOKUP($A29,'VENDA 2024'!$1:$1048576,4 + (COLUMN(H26)-1)*2,FALSE),"")=0,"",IFERROR(VLOOKUP($A29,'VENDA 2024'!$1:$1048576,4 + (COLUMN(H26)-1)*2,FALSE),""))</f>
        <v/>
      </c>
      <c r="GC29" s="45">
        <f>IF(IFERROR(VLOOKUP($A29,'VENDA 2024'!$1:$1048576,4 + (COLUMN(I26)-1)*2,FALSE),"")=0,"",IFERROR(VLOOKUP($A29,'VENDA 2024'!$1:$1048576,4 + (COLUMN(I26)-1)*2,FALSE),""))</f>
        <v/>
      </c>
      <c r="GD29" s="45">
        <f>IF(IFERROR(VLOOKUP($A29,'VENDA 2024'!$1:$1048576,4 + (COLUMN(J26)-1)*2,FALSE),"")=0,"",IFERROR(VLOOKUP($A29,'VENDA 2024'!$1:$1048576,4 + (COLUMN(J26)-1)*2,FALSE),""))</f>
        <v/>
      </c>
      <c r="GE29" s="45">
        <f>IF(IFERROR(VLOOKUP($A29,'VENDA 2024'!$1:$1048576,4 + (COLUMN(K26)-1)*2,FALSE),"")=0,"",IFERROR(VLOOKUP($A29,'VENDA 2024'!$1:$1048576,4 + (COLUMN(K26)-1)*2,FALSE),""))</f>
        <v/>
      </c>
      <c r="GF29" s="45">
        <f>IF(IFERROR(VLOOKUP($A29,'VENDA 2024'!$1:$1048576,4 + (COLUMN(L26)-1)*2,FALSE),"")=0,"",IFERROR(VLOOKUP($A29,'VENDA 2024'!$1:$1048576,4 + (COLUMN(L26)-1)*2,FALSE),""))</f>
        <v/>
      </c>
      <c r="GG29" s="12">
        <f>IF(COUNT(FU29:GF29)=0,"",SUM(FU29:GF29))</f>
        <v/>
      </c>
      <c r="GH29" s="45">
        <f>IF(IFERROR(VLOOKUP($A29,'venda-fornecedor-12-meses-7'!$1:$1048576,5 + (COLUMN(A26)-1)*2,FALSE),"")=0,"",IFERROR(VLOOKUP($A29,'venda-fornecedor-12-meses-7'!$1:$1048576,5 + (COLUMN(A26)-1)*2,FALSE),""))</f>
        <v/>
      </c>
      <c r="GI29" s="45">
        <f>IF(IFERROR(VLOOKUP($A29,'venda-fornecedor-12-meses-7'!$1:$1048576,5 + (COLUMN(B26)-1)*2,FALSE),"")=0,"",IFERROR(VLOOKUP($A29,'venda-fornecedor-12-meses-7'!$1:$1048576,5 + (COLUMN(B26)-1)*2,FALSE),""))</f>
        <v/>
      </c>
      <c r="GJ29" s="45">
        <f>IF(IFERROR(VLOOKUP($A29,'venda-fornecedor-12-meses-7'!$1:$1048576,5 + (COLUMN(C26)-1)*2,FALSE),"")=0,"",IFERROR(VLOOKUP($A29,'venda-fornecedor-12-meses-7'!$1:$1048576,5 + (COLUMN(C26)-1)*2,FALSE),""))</f>
        <v/>
      </c>
      <c r="GK29" s="45">
        <f>IF(IFERROR(VLOOKUP($A29,'venda-fornecedor-12-meses-7'!$1:$1048576,5 + (COLUMN(D26)-1)*2,FALSE),"")=0,"",IFERROR(VLOOKUP($A29,'venda-fornecedor-12-meses-7'!$1:$1048576,5 + (COLUMN(D26)-1)*2,FALSE),""))</f>
        <v/>
      </c>
      <c r="GL29" s="45">
        <f>IF(IFERROR(VLOOKUP($A29,'venda-fornecedor-12-meses-7'!$1:$1048576,5 + (COLUMN(E26)-1)*2,FALSE),"")=0,"",IFERROR(VLOOKUP($A29,'venda-fornecedor-12-meses-7'!$1:$1048576,5 + (COLUMN(E26)-1)*2,FALSE),""))</f>
        <v/>
      </c>
      <c r="GM29" s="45">
        <f>IF(IFERROR(VLOOKUP($A29,'venda-fornecedor-12-meses-7'!$1:$1048576,5 + (COLUMN(F26)-1)*2,FALSE),"")=0,"",IFERROR(VLOOKUP($A29,'venda-fornecedor-12-meses-7'!$1:$1048576,5 + (COLUMN(F26)-1)*2,FALSE),""))</f>
        <v/>
      </c>
      <c r="GN29" s="45">
        <f>IF(IFERROR(VLOOKUP($A29,'venda-fornecedor-12-meses-7'!$1:$1048576,5 + (COLUMN(G26)-1)*2,FALSE),"")=0,"",IFERROR(VLOOKUP($A29,'venda-fornecedor-12-meses-7'!$1:$1048576,5 + (COLUMN(G26)-1)*2,FALSE),""))</f>
        <v/>
      </c>
      <c r="GO29" s="45">
        <f>IF(IFERROR(VLOOKUP($A29,'venda-fornecedor-12-meses-7'!$1:$1048576,5 + (COLUMN(H26)-1)*2,FALSE),"")=0,"",IFERROR(VLOOKUP($A29,'venda-fornecedor-12-meses-7'!$1:$1048576,5 + (COLUMN(H26)-1)*2,FALSE),""))</f>
        <v/>
      </c>
      <c r="GP29" s="45">
        <f>IF(IFERROR(VLOOKUP($A29,'venda-fornecedor-12-meses-7'!$1:$1048576,5 + (COLUMN(I26)-1)*2,FALSE),"")=0,"",IFERROR(VLOOKUP($A29,'venda-fornecedor-12-meses-7'!$1:$1048576,5 + (COLUMN(I26)-1)*2,FALSE),""))</f>
        <v/>
      </c>
      <c r="GQ29" s="45">
        <f>IF(IFERROR(VLOOKUP($A29,'venda-fornecedor-12-meses-7'!$1:$1048576,5 + (COLUMN(J26)-1)*2,FALSE),"")=0,"",IFERROR(VLOOKUP($A29,'venda-fornecedor-12-meses-7'!$1:$1048576,5 + (COLUMN(J26)-1)*2,FALSE),""))</f>
        <v/>
      </c>
      <c r="GR29" s="45">
        <f>IF(IFERROR(VLOOKUP($A29,'venda-fornecedor-12-meses-7'!$1:$1048576,5 + (COLUMN(K26)-1)*2,FALSE),"")=0,"",IFERROR(VLOOKUP($A29,'venda-fornecedor-12-meses-7'!$1:$1048576,5 + (COLUMN(K26)-1)*2,FALSE),""))</f>
        <v/>
      </c>
      <c r="GS29" s="45">
        <f>IF(IFERROR(VLOOKUP($A29,'venda-fornecedor-12-meses-7'!$1:$1048576,5 + (COLUMN(L26)-1)*2,FALSE),"")=0,"",IFERROR(VLOOKUP($A29,'venda-fornecedor-12-meses-7'!$1:$1048576,5 + (COLUMN(L26)-1)*2,FALSE),""))</f>
        <v/>
      </c>
      <c r="GT29" s="12">
        <f>IF(COUNT(GH29:GS29)=0,"",SUM(GH29:GS29))</f>
        <v/>
      </c>
    </row>
    <row r="30">
      <c r="A30" s="85" t="n">
        <v>29</v>
      </c>
      <c r="B30" s="85">
        <f>VLOOKUP(A30,'FORNECEDORES X COMPRADOR'!$A:$D,4,0)</f>
        <v/>
      </c>
      <c r="C30" s="85">
        <f>VLOOKUP(A30,'FORNECEDORES X COMPRADOR'!$A:$E,5,0)</f>
        <v/>
      </c>
      <c r="D30" s="40">
        <f>IFERROR(AVERAGEIF('ANALISE PRODUTO'!F:F,A30,'ANALISE PRODUTO'!BE:BE),"")</f>
        <v/>
      </c>
      <c r="E30" s="40">
        <f>IFERROR(AVERAGEIF('ANALISE PRODUTO'!F:F,A30,'ANALISE PRODUTO'!BF:BF),"")</f>
        <v/>
      </c>
      <c r="F30" s="47">
        <f t="array" ref="F30">IFERROR(
  IF(
    SUMPRODUCT(
      IFERROR(--('ANALISE PRODUTO'!$F$3:$F$10000=A30),0) *
      IFERROR(--'ANALISE PRODUTO'!$AJ$3:$AJ$10000,0)
    )=0,
    "",
    SUMPRODUCT(
      IFERROR(--('ANALISE PRODUTO'!$F$3:$F$10000=A30),0) *
      IFERROR(--'ANALISE PRODUTO'!$AN$3:$AN$10000,0)
    ) /
    SUMPRODUCT(
      IFERROR(--('ANALISE PRODUTO'!$F$3:$F$10000=A30),0) *
      IFERROR(--'ANALISE PRODUTO'!$AJ$3:$AJ$10000,0)
    )
  ),
  ""
)</f>
        <v/>
      </c>
      <c r="G30" s="47">
        <f t="array" ref="G30">IFERROR(
  IF(
    SUMPRODUCT(
      IFERROR(--('ANALISE PRODUTO'!$F$3:$F$10000=A30),0) *
      IFERROR(--'ANALISE PRODUTO'!$AJ$3:$AJ$10000,0)
    )=0,
    "",
    SUMPRODUCT(
      IFERROR(--('ANALISE PRODUTO'!$F$3:$F$10000=A30),0) *
      IFERROR(--'ANALISE PRODUTO'!$AO$3:$AO$10000,0)
    ) /
    SUMPRODUCT(
      IFERROR(--('ANALISE PRODUTO'!$F$3:$F$10000=A30),0) *
      IFERROR(--'ANALISE PRODUTO'!$AJ$3:$AJ$10000,0)
    )
  ),
  ""
)</f>
        <v/>
      </c>
      <c r="H30" s="86" t="n">
        <v>60</v>
      </c>
      <c r="I30" s="86" t="n">
        <v>90</v>
      </c>
      <c r="J30" s="87">
        <f>SUMIF('ANALISE PRODUTO'!F:F, A30, 'ANALISE PRODUTO'!AP:AP)</f>
        <v/>
      </c>
      <c r="K30" s="88">
        <f>SUMIF('ANALISE PRODUTO'!F:F, A30, 'ANALISE PRODUTO'!AN:AN)</f>
        <v/>
      </c>
      <c r="L30" s="40">
        <f>SUMIF('ANALISE PRODUTO'!F:F, A30, 'ANALISE PRODUTO'!BB:BB)</f>
        <v/>
      </c>
      <c r="M30" s="40">
        <f>SUMIF('ANALISE PRODUTO'!F:F, A30, 'ANALISE PRODUTO'!BC:BC)</f>
        <v/>
      </c>
      <c r="N30" s="40">
        <f>SUMIF('ANALISE PRODUTO'!F:F, A30, 'ANALISE PRODUTO'!BD:BD)</f>
        <v/>
      </c>
      <c r="O30" s="40">
        <f>SUMIF('ANALISE PRODUTO'!F:F, A30, 'ANALISE PRODUTO'!BA:BA)</f>
        <v/>
      </c>
      <c r="P30" s="40">
        <f>IF(J30=0, 0, IF(O30/J30=0, 0, O30/J30))</f>
        <v/>
      </c>
      <c r="Q30" s="40">
        <f>IF(J30=0, 0, IF(L30/J30=0, 0, L30/J30))</f>
        <v/>
      </c>
      <c r="R30" s="89">
        <f>SUMIF('ANALISE PRODUTO'!F:F, A30, 'ANALISE PRODUTO'!BJ:BJ)</f>
        <v/>
      </c>
      <c r="S30" s="89">
        <f>SUMIF('ANALISE PRODUTO'!F:F, A30, 'ANALISE PRODUTO'!BK:BK)</f>
        <v/>
      </c>
      <c r="T30" s="89">
        <f>SUMIF('ANALISE PRODUTO'!F:F, A30, 'ANALISE PRODUTO'!BL:BL)</f>
        <v/>
      </c>
      <c r="U30" s="89">
        <f>SUMIFS('ANALISE PRODUTO'!BI:BI, 'ANALISE PRODUTO'!F:F, A30)</f>
        <v/>
      </c>
      <c r="V30" s="89">
        <f>IF(C30="DESCONTINUADO", 0, IF(J30=0, 0, IF(U30/J30=0, 0, U30/J30)))</f>
        <v/>
      </c>
      <c r="W30" s="89">
        <f>IF(OR(C30="DESCONTINUADO", J30=0), 0, IFERROR((S30+T30)/J30, 0))</f>
        <v/>
      </c>
      <c r="X30" s="59">
        <f>COUNTIF('ANALISE PRODUTO'!F:F, A30)</f>
        <v/>
      </c>
      <c r="Y30" s="60">
        <f>COUNTIFS('ANALISE PRODUTO'!F:F, A30, 'ANALISE PRODUTO'!S:S, "S")</f>
        <v/>
      </c>
      <c r="Z30" s="61">
        <f>X30-Y30</f>
        <v/>
      </c>
      <c r="AA30" s="88">
        <f>IFERROR(IF(COUNTIF('contas-pagas-fornecedor-7'!$C:$C,B30)&gt;1,
   AVERAGEIF('contas-pagas-fornecedor-7'!$C:$C,B30,'contas-pagas-fornecedor-7'!$I:$I),
   VLOOKUP(B30,'contas-pagas-fornecedor-7'!$C:$Q,7,FALSE)), "")</f>
        <v/>
      </c>
      <c r="AB30" s="88">
        <f t="array" ref="AB30">IFERROR(
  INDEX('fornecedor-venda-por-filial-ger'!J:J,
    MATCH(1,
      ('fornecedor-venda-por-filial-ger'!A:A=A30) *
      ('fornecedor-venda-por-filial-ger'!B:B=$B$1),
    0)
  ),
"")</f>
        <v/>
      </c>
      <c r="AC30" s="90">
        <f t="array" ref="AC30">IFERROR(
  INDEX('fornecedor-venda-por-filial-ger'!O:O,
    MATCH(1,
      ('fornecedor-venda-por-filial-ger'!A:A=A30) *
      ('fornecedor-venda-por-filial-ger'!B:B=$B$1),
    0)
  ),
"")</f>
        <v/>
      </c>
      <c r="AD30" s="90">
        <f>IFERROR(VLOOKUP(A30,'venda-fornecedor-12-meses-7'!A:AC,3,0),"")</f>
        <v/>
      </c>
      <c r="AE30" s="87">
        <f t="array" ref="AE30">IFERROR(
  INDEX('fornecedor-venda-por-filial-ger'!N:N,
    MATCH(1,
      ('fornecedor-venda-por-filial-ger'!A:A=A30) *
      ('fornecedor-venda-por-filial-ger'!B:B=$B$1),
    0)
  ),
"")</f>
        <v/>
      </c>
      <c r="AF30" s="87">
        <f>IF(J30&lt;=0,"100,00%",IFERROR(AD30/AE30,1))</f>
        <v/>
      </c>
      <c r="AG30" s="64">
        <f t="array" ref="AG30">IFERROR(
  INDEX('fornecedor-venda-por-filial-ger'!L:L,
    MATCH(1,
      ('fornecedor-venda-por-filial-ger'!A:A=A30)*
      ('fornecedor-venda-por-filial-ger'!B:B=$B$1),
    0)
  )/100,
"")</f>
        <v/>
      </c>
      <c r="AH30" s="64">
        <f t="array" ref="AH30">IFERROR(
  INDEX('fornecedor-venda-por-filial-ger'!S:S,
    MATCH(1,
      ('fornecedor-venda-por-filial-ger'!A:A=A30) *
      ('fornecedor-venda-por-filial-ger'!B:B=$B$1),
    0)
  )/100,
"")</f>
        <v/>
      </c>
      <c r="AI30" s="64">
        <f>IFERROR(IF(OR(AH30="",AG30=""),"",IF(J30=0,0,AH30-AG30)),"")</f>
        <v/>
      </c>
      <c r="AJ30" s="91">
        <f t="array" ref="AJ30">IF(MAX(IF('ANALISE PRODUTO'!F:F=A30,'ANALISE PRODUTO'!AD:AD))=0,"SEM ENTRADA",MAX(IF('ANALISE PRODUTO'!F:F=A30,'ANALISE PRODUTO'!AD:AD)))</f>
        <v/>
      </c>
      <c r="AK30" s="39" t="n"/>
      <c r="AL30" s="92">
        <f>IF(IFERROR(VLOOKUP($A30,'VENDA 2023'!$1:$1048576,3 + (COLUMN(A27)-1)*2,FALSE),"")=0,"",IFERROR(VLOOKUP($A30,'VENDA 2023'!$1:$1048576,3 + (COLUMN(A27)-1)*2,FALSE),""))</f>
        <v/>
      </c>
      <c r="AM30" s="92">
        <f>IF(IFERROR(VLOOKUP($A30,'VENDA 2023'!$1:$1048576,3 + (COLUMN(B27)-1)*2,FALSE),"")=0,"",IFERROR(VLOOKUP($A30,'VENDA 2023'!$1:$1048576,3 + (COLUMN(B27)-1)*2,FALSE),""))</f>
        <v/>
      </c>
      <c r="AN30" s="92">
        <f>IF(IFERROR(VLOOKUP($A30,'VENDA 2023'!$1:$1048576,3 + (COLUMN(C27)-1)*2,FALSE),"")=0,"",IFERROR(VLOOKUP($A30,'VENDA 2023'!$1:$1048576,3 + (COLUMN(C27)-1)*2,FALSE),""))</f>
        <v/>
      </c>
      <c r="AO30" s="92">
        <f>IF(IFERROR(VLOOKUP($A30,'VENDA 2023'!$1:$1048576,3 + (COLUMN(D27)-1)*2,FALSE),"")=0,"",IFERROR(VLOOKUP($A30,'VENDA 2023'!$1:$1048576,3 + (COLUMN(D27)-1)*2,FALSE),""))</f>
        <v/>
      </c>
      <c r="AP30" s="92">
        <f>IF(IFERROR(VLOOKUP($A30,'VENDA 2023'!$1:$1048576,3 + (COLUMN(E27)-1)*2,FALSE),"")=0,"",IFERROR(VLOOKUP($A30,'VENDA 2023'!$1:$1048576,3 + (COLUMN(E27)-1)*2,FALSE),""))</f>
        <v/>
      </c>
      <c r="AQ30" s="92">
        <f>IF(IFERROR(VLOOKUP($A30,'VENDA 2023'!$1:$1048576,3 + (COLUMN(F27)-1)*2,FALSE),"")=0,"",IFERROR(VLOOKUP($A30,'VENDA 2023'!$1:$1048576,3 + (COLUMN(F27)-1)*2,FALSE),""))</f>
        <v/>
      </c>
      <c r="AR30" s="92">
        <f>IF(IFERROR(VLOOKUP($A30,'VENDA 2023'!$1:$1048576,3 + (COLUMN(G27)-1)*2,FALSE),"")=0,"",IFERROR(VLOOKUP($A30,'VENDA 2023'!$1:$1048576,3 + (COLUMN(G27)-1)*2,FALSE),""))</f>
        <v/>
      </c>
      <c r="AS30" s="92">
        <f>IF(IFERROR(VLOOKUP($A30,'VENDA 2023'!$1:$1048576,3 + (COLUMN(H27)-1)*2,FALSE),"")=0,"",IFERROR(VLOOKUP($A30,'VENDA 2023'!$1:$1048576,3 + (COLUMN(H27)-1)*2,FALSE),""))</f>
        <v/>
      </c>
      <c r="AT30" s="92">
        <f>IF(IFERROR(VLOOKUP($A30,'VENDA 2023'!$1:$1048576,3 + (COLUMN(I27)-1)*2,FALSE),"")=0,"",IFERROR(VLOOKUP($A30,'VENDA 2023'!$1:$1048576,3 + (COLUMN(I27)-1)*2,FALSE),""))</f>
        <v/>
      </c>
      <c r="AU30" s="92">
        <f>IF(IFERROR(VLOOKUP($A30,'VENDA 2023'!$1:$1048576,3 + (COLUMN(J27)-1)*2,FALSE),"")=0,"",IFERROR(VLOOKUP($A30,'VENDA 2023'!$1:$1048576,3 + (COLUMN(J27)-1)*2,FALSE),""))</f>
        <v/>
      </c>
      <c r="AV30" s="92">
        <f>IF(IFERROR(VLOOKUP($A30,'VENDA 2023'!$1:$1048576,3 + (COLUMN(K27)-1)*2,FALSE),"")=0,"",IFERROR(VLOOKUP($A30,'VENDA 2023'!$1:$1048576,3 + (COLUMN(K27)-1)*2,FALSE),""))</f>
        <v/>
      </c>
      <c r="AW30" s="92">
        <f>IF(IFERROR(VLOOKUP($A30,'VENDA 2023'!$1:$1048576,3 + (COLUMN(L27)-1)*2,FALSE),"")=0,"",IFERROR(VLOOKUP($A30,'VENDA 2023'!$1:$1048576,3 + (COLUMN(L27)-1)*2,FALSE),""))</f>
        <v/>
      </c>
      <c r="AX30" s="93">
        <f>IF(COUNT(AL30:AW30)=0,"",SUM(AL30:AW30))</f>
        <v/>
      </c>
      <c r="AY30" s="92">
        <f>IF(IFERROR(VLOOKUP($A30,'VENDA 2024'!$1:$1048576,3 + (COLUMN(A27)-1)*2,FALSE),"")=0,"",IFERROR(VLOOKUP($A30,'VENDA 2024'!$1:$1048576,3 + (COLUMN(A27)-1)*2,FALSE),""))</f>
        <v/>
      </c>
      <c r="AZ30" s="92">
        <f>IF(IFERROR(VLOOKUP($A30,'VENDA 2024'!$1:$1048576,3 + (COLUMN(B27)-1)*2,FALSE),"")=0,"",IFERROR(VLOOKUP($A30,'VENDA 2024'!$1:$1048576,3 + (COLUMN(B27)-1)*2,FALSE),""))</f>
        <v/>
      </c>
      <c r="BA30" s="92">
        <f>IF(IFERROR(VLOOKUP($A30,'VENDA 2024'!$1:$1048576,3 + (COLUMN(C27)-1)*2,FALSE),"")=0,"",IFERROR(VLOOKUP($A30,'VENDA 2024'!$1:$1048576,3 + (COLUMN(C27)-1)*2,FALSE),""))</f>
        <v/>
      </c>
      <c r="BB30" s="92">
        <f>IF(IFERROR(VLOOKUP($A30,'VENDA 2024'!$1:$1048576,3 + (COLUMN(D27)-1)*2,FALSE),"")=0,"",IFERROR(VLOOKUP($A30,'VENDA 2024'!$1:$1048576,3 + (COLUMN(D27)-1)*2,FALSE),""))</f>
        <v/>
      </c>
      <c r="BC30" s="92">
        <f>IF(IFERROR(VLOOKUP($A30,'VENDA 2024'!$1:$1048576,3 + (COLUMN(E27)-1)*2,FALSE),"")=0,"",IFERROR(VLOOKUP($A30,'VENDA 2024'!$1:$1048576,3 + (COLUMN(E27)-1)*2,FALSE),""))</f>
        <v/>
      </c>
      <c r="BD30" s="92">
        <f>IF(IFERROR(VLOOKUP($A30,'VENDA 2024'!$1:$1048576,3 + (COLUMN(F27)-1)*2,FALSE),"")=0,"",IFERROR(VLOOKUP($A30,'VENDA 2024'!$1:$1048576,3 + (COLUMN(F27)-1)*2,FALSE),""))</f>
        <v/>
      </c>
      <c r="BE30" s="92">
        <f>IF(IFERROR(VLOOKUP($A30,'VENDA 2024'!$1:$1048576,3 + (COLUMN(G27)-1)*2,FALSE),"")=0,"",IFERROR(VLOOKUP($A30,'VENDA 2024'!$1:$1048576,3 + (COLUMN(G27)-1)*2,FALSE),""))</f>
        <v/>
      </c>
      <c r="BF30" s="92">
        <f>IF(IFERROR(VLOOKUP($A30,'VENDA 2024'!$1:$1048576,3 + (COLUMN(H27)-1)*2,FALSE),"")=0,"",IFERROR(VLOOKUP($A30,'VENDA 2024'!$1:$1048576,3 + (COLUMN(H27)-1)*2,FALSE),""))</f>
        <v/>
      </c>
      <c r="BG30" s="92">
        <f>IF(IFERROR(VLOOKUP($A30,'VENDA 2024'!$1:$1048576,3 + (COLUMN(I27)-1)*2,FALSE),"")=0,"",IFERROR(VLOOKUP($A30,'VENDA 2024'!$1:$1048576,3 + (COLUMN(I27)-1)*2,FALSE),""))</f>
        <v/>
      </c>
      <c r="BH30" s="92">
        <f>IF(IFERROR(VLOOKUP($A30,'VENDA 2024'!$1:$1048576,3 + (COLUMN(J27)-1)*2,FALSE),"")=0,"",IFERROR(VLOOKUP($A30,'VENDA 2024'!$1:$1048576,3 + (COLUMN(J27)-1)*2,FALSE),""))</f>
        <v/>
      </c>
      <c r="BI30" s="92">
        <f>IF(IFERROR(VLOOKUP($A30,'VENDA 2024'!$1:$1048576,3 + (COLUMN(K27)-1)*2,FALSE),"")=0,"",IFERROR(VLOOKUP($A30,'VENDA 2024'!$1:$1048576,3 + (COLUMN(K27)-1)*2,FALSE),""))</f>
        <v/>
      </c>
      <c r="BJ30" s="92">
        <f>IF(IFERROR(VLOOKUP($A30,'VENDA 2024'!$1:$1048576,3 + (COLUMN(L27)-1)*2,FALSE),"")=0,"",IFERROR(VLOOKUP($A30,'VENDA 2024'!$1:$1048576,3 + (COLUMN(L27)-1)*2,FALSE),""))</f>
        <v/>
      </c>
      <c r="BK30" s="93">
        <f>IF(COUNT(AY30:BJ30)=0,"",SUM(AY30:BJ30))</f>
        <v/>
      </c>
      <c r="BL30" s="92">
        <f>IF(IFERROR(VLOOKUP($A30,'VENDA 2025'!$1:$1048576,3 + (COLUMN(A27)-1)*2,FALSE),"")=0,"",IFERROR(VLOOKUP($A30,'VENDA 2025'!$1:$1048576,3 + (COLUMN(A27)-1)*2,FALSE),""))</f>
        <v/>
      </c>
      <c r="BM30" s="92">
        <f>IF(IFERROR(VLOOKUP($A30,'VENDA 2025'!$1:$1048576,3 + (COLUMN(B27)-1)*2,FALSE),"")=0,"",IFERROR(VLOOKUP($A30,'VENDA 2025'!$1:$1048576,3 + (COLUMN(B27)-1)*2,FALSE),""))</f>
        <v/>
      </c>
      <c r="BN30" s="92">
        <f>IF(IFERROR(VLOOKUP($A30,'VENDA 2025'!$1:$1048576,3 + (COLUMN(C27)-1)*2,FALSE),"")=0,"",IFERROR(VLOOKUP($A30,'VENDA 2025'!$1:$1048576,3 + (COLUMN(C27)-1)*2,FALSE),""))</f>
        <v/>
      </c>
      <c r="BO30" s="92">
        <f>IF(IFERROR(VLOOKUP($A30,'VENDA 2025'!$1:$1048576,3 + (COLUMN(D27)-1)*2,FALSE),"")=0,"",IFERROR(VLOOKUP($A30,'VENDA 2025'!$1:$1048576,3 + (COLUMN(D27)-1)*2,FALSE),""))</f>
        <v/>
      </c>
      <c r="BP30" s="92">
        <f>IF(IFERROR(VLOOKUP($A30,'VENDA 2025'!$1:$1048576,3 + (COLUMN(E27)-1)*2,FALSE),"")=0,"",IFERROR(VLOOKUP($A30,'VENDA 2025'!$1:$1048576,3 + (COLUMN(E27)-1)*2,FALSE),""))</f>
        <v/>
      </c>
      <c r="BQ30" s="92">
        <f>IF(IFERROR(VLOOKUP($A30,'VENDA 2025'!$1:$1048576,3 + (COLUMN(F27)-1)*2,FALSE),"")=0,"",IFERROR(VLOOKUP($A30,'VENDA 2025'!$1:$1048576,3 + (COLUMN(F27)-1)*2,FALSE),""))</f>
        <v/>
      </c>
      <c r="BR30" s="92">
        <f>IF(IFERROR(VLOOKUP($A30,'VENDA 2025'!$1:$1048576,3 + (COLUMN(G27)-1)*2,FALSE),"")=0,"",IFERROR(VLOOKUP($A30,'VENDA 2025'!$1:$1048576,3 + (COLUMN(G27)-1)*2,FALSE),""))</f>
        <v/>
      </c>
      <c r="BS30" s="92">
        <f>IF(IFERROR(VLOOKUP($A30,'VENDA 2025'!$1:$1048576,3 + (COLUMN(H27)-1)*2,FALSE),"")=0,"",IFERROR(VLOOKUP($A30,'VENDA 2025'!$1:$1048576,3 + (COLUMN(H27)-1)*2,FALSE),""))</f>
        <v/>
      </c>
      <c r="BT30" s="92">
        <f>IF(IFERROR(VLOOKUP($A30,'VENDA 2025'!$1:$1048576,3 + (COLUMN(I27)-1)*2,FALSE),"")=0,"",IFERROR(VLOOKUP($A30,'VENDA 2025'!$1:$1048576,3 + (COLUMN(I27)-1)*2,FALSE),""))</f>
        <v/>
      </c>
      <c r="BU30" s="92">
        <f>IF(IFERROR(VLOOKUP($A30,'VENDA 2025'!$1:$1048576,3 + (COLUMN(J27)-1)*2,FALSE),"")=0,"",IFERROR(VLOOKUP($A30,'VENDA 2025'!$1:$1048576,3 + (COLUMN(J27)-1)*2,FALSE),""))</f>
        <v/>
      </c>
      <c r="BV30" s="92">
        <f>IF(IFERROR(VLOOKUP($A30,'VENDA 2025'!$1:$1048576,3 + (COLUMN(K27)-1)*2,FALSE),"")=0,"",IFERROR(VLOOKUP($A30,'VENDA 2025'!$1:$1048576,3 + (COLUMN(K27)-1)*2,FALSE),""))</f>
        <v/>
      </c>
      <c r="BW30" s="92">
        <f>IF(IFERROR(VLOOKUP($A30,'VENDA 2025'!$1:$1048576,3 + (COLUMN(L27)-1)*2,FALSE),"")=0,"",IFERROR(VLOOKUP($A30,'VENDA 2025'!$1:$1048576,3 + (COLUMN(L27)-1)*2,FALSE),""))</f>
        <v/>
      </c>
      <c r="BX30" s="93">
        <f>IF(COUNT(BL30:BW30)=0,"",SUM(BL30:BW30))</f>
        <v/>
      </c>
      <c r="BY30" s="92">
        <f>IF(IFERROR(VLOOKUP($A30,'venda-fornecedor-12-meses-7'!$1:$1048576,4 + (COLUMN(A27)-1)*2,FALSE),"")=0,"",IFERROR(VLOOKUP($A30,'venda-fornecedor-12-meses-7'!$1:$1048576,4 + (COLUMN(A27)-1)*2,FALSE),""))</f>
        <v/>
      </c>
      <c r="BZ30" s="92">
        <f>IF(IFERROR(VLOOKUP($A30,'venda-fornecedor-12-meses-7'!$1:$1048576,4 + (COLUMN(B27)-1)*2,FALSE),"")=0,"",IFERROR(VLOOKUP($A30,'venda-fornecedor-12-meses-7'!$1:$1048576,4 + (COLUMN(B27)-1)*2,FALSE),""))</f>
        <v/>
      </c>
      <c r="CA30" s="92">
        <f>IF(IFERROR(VLOOKUP($A30,'venda-fornecedor-12-meses-7'!$1:$1048576,4 + (COLUMN(C27)-1)*2,FALSE),"")=0,"",IFERROR(VLOOKUP($A30,'venda-fornecedor-12-meses-7'!$1:$1048576,4 + (COLUMN(C27)-1)*2,FALSE),""))</f>
        <v/>
      </c>
      <c r="CB30" s="92">
        <f>IF(IFERROR(VLOOKUP($A30,'venda-fornecedor-12-meses-7'!$1:$1048576,4 + (COLUMN(D27)-1)*2,FALSE),"")=0,"",IFERROR(VLOOKUP($A30,'venda-fornecedor-12-meses-7'!$1:$1048576,4 + (COLUMN(D27)-1)*2,FALSE),""))</f>
        <v/>
      </c>
      <c r="CC30" s="92">
        <f>IF(IFERROR(VLOOKUP($A30,'venda-fornecedor-12-meses-7'!$1:$1048576,4 + (COLUMN(E27)-1)*2,FALSE),"")=0,"",IFERROR(VLOOKUP($A30,'venda-fornecedor-12-meses-7'!$1:$1048576,4 + (COLUMN(E27)-1)*2,FALSE),""))</f>
        <v/>
      </c>
      <c r="CD30" s="92">
        <f>IF(IFERROR(VLOOKUP($A30,'venda-fornecedor-12-meses-7'!$1:$1048576,4 + (COLUMN(F27)-1)*2,FALSE),"")=0,"",IFERROR(VLOOKUP($A30,'venda-fornecedor-12-meses-7'!$1:$1048576,4 + (COLUMN(F27)-1)*2,FALSE),""))</f>
        <v/>
      </c>
      <c r="CE30" s="92">
        <f>IF(IFERROR(VLOOKUP($A30,'venda-fornecedor-12-meses-7'!$1:$1048576,4 + (COLUMN(G27)-1)*2,FALSE),"")=0,"",IFERROR(VLOOKUP($A30,'venda-fornecedor-12-meses-7'!$1:$1048576,4 + (COLUMN(G27)-1)*2,FALSE),""))</f>
        <v/>
      </c>
      <c r="CF30" s="92">
        <f>IF(IFERROR(VLOOKUP($A30,'venda-fornecedor-12-meses-7'!$1:$1048576,4 + (COLUMN(H27)-1)*2,FALSE),"")=0,"",IFERROR(VLOOKUP($A30,'venda-fornecedor-12-meses-7'!$1:$1048576,4 + (COLUMN(H27)-1)*2,FALSE),""))</f>
        <v/>
      </c>
      <c r="CG30" s="92">
        <f>IF(IFERROR(VLOOKUP($A30,'venda-fornecedor-12-meses-7'!$1:$1048576,4 + (COLUMN(I27)-1)*2,FALSE),"")=0,"",IFERROR(VLOOKUP($A30,'venda-fornecedor-12-meses-7'!$1:$1048576,4 + (COLUMN(I27)-1)*2,FALSE),""))</f>
        <v/>
      </c>
      <c r="CH30" s="92">
        <f>IF(IFERROR(VLOOKUP($A30,'venda-fornecedor-12-meses-7'!$1:$1048576,4 + (COLUMN(J27)-1)*2,FALSE),"")=0,"",IFERROR(VLOOKUP($A30,'venda-fornecedor-12-meses-7'!$1:$1048576,4 + (COLUMN(J27)-1)*2,FALSE),""))</f>
        <v/>
      </c>
      <c r="CI30" s="92">
        <f>IF(IFERROR(VLOOKUP($A30,'venda-fornecedor-12-meses-7'!$1:$1048576,4 + (COLUMN(K27)-1)*2,FALSE),"")=0,"",IFERROR(VLOOKUP($A30,'venda-fornecedor-12-meses-7'!$1:$1048576,4 + (COLUMN(K27)-1)*2,FALSE),""))</f>
        <v/>
      </c>
      <c r="CJ30" s="92">
        <f>IF(IFERROR(VLOOKUP($A30,'venda-fornecedor-12-meses-7'!$1:$1048576,4 + (COLUMN(L27)-1)*2,FALSE),"")=0,"",IFERROR(VLOOKUP($A30,'venda-fornecedor-12-meses-7'!$1:$1048576,4 + (COLUMN(L27)-1)*2,FALSE),""))</f>
        <v/>
      </c>
      <c r="CK30" s="93">
        <f>IF(COUNT(BY30:CJ30)=0,"",SUM(BY30:CJ30))</f>
        <v/>
      </c>
      <c r="CL30" s="93">
        <f>IF(COUNT(BY30:CJ30)=0,"",AVERAGE(BY30:CJ30))</f>
        <v/>
      </c>
      <c r="CM30" s="1" t="n"/>
      <c r="CN30" s="94">
        <f>IF(IFERROR(VLOOKUP($A30,'ENTRADA 2023'!$1:$1048576,3 + (COLUMN(A27)-1)*1,FALSE),"")=0,"",IFERROR(VLOOKUP($A30,'ENTRADA 2023'!$1:$1048576,3 + (COLUMN(A27)-1)*1,FALSE),""))</f>
        <v/>
      </c>
      <c r="CO30" s="94">
        <f>IF(IFERROR(VLOOKUP($A30,'ENTRADA 2023'!$1:$1048576,3 + (COLUMN(B27)-1)*1,FALSE),"")=0,"",IFERROR(VLOOKUP($A30,'ENTRADA 2023'!$1:$1048576,3 + (COLUMN(B27)-1)*1,FALSE),""))</f>
        <v/>
      </c>
      <c r="CP30" s="94">
        <f>IF(IFERROR(VLOOKUP($A30,'ENTRADA 2023'!$1:$1048576,3 + (COLUMN(C27)-1)*1,FALSE),"")=0,"",IFERROR(VLOOKUP($A30,'ENTRADA 2023'!$1:$1048576,3 + (COLUMN(C27)-1)*1,FALSE),""))</f>
        <v/>
      </c>
      <c r="CQ30" s="94">
        <f>IF(IFERROR(VLOOKUP($A30,'ENTRADA 2023'!$1:$1048576,3 + (COLUMN(D27)-1)*1,FALSE),"")=0,"",IFERROR(VLOOKUP($A30,'ENTRADA 2023'!$1:$1048576,3 + (COLUMN(D27)-1)*1,FALSE),""))</f>
        <v/>
      </c>
      <c r="CR30" s="94">
        <f>IF(IFERROR(VLOOKUP($A30,'ENTRADA 2023'!$1:$1048576,3 + (COLUMN(E27)-1)*1,FALSE),"")=0,"",IFERROR(VLOOKUP($A30,'ENTRADA 2023'!$1:$1048576,3 + (COLUMN(E27)-1)*1,FALSE),""))</f>
        <v/>
      </c>
      <c r="CS30" s="94">
        <f>IF(IFERROR(VLOOKUP($A30,'ENTRADA 2023'!$1:$1048576,3 + (COLUMN(F27)-1)*1,FALSE),"")=0,"",IFERROR(VLOOKUP($A30,'ENTRADA 2023'!$1:$1048576,3 + (COLUMN(F27)-1)*1,FALSE),""))</f>
        <v/>
      </c>
      <c r="CT30" s="94">
        <f>IF(IFERROR(VLOOKUP($A30,'ENTRADA 2023'!$1:$1048576,3 + (COLUMN(G27)-1)*1,FALSE),"")=0,"",IFERROR(VLOOKUP($A30,'ENTRADA 2023'!$1:$1048576,3 + (COLUMN(G27)-1)*1,FALSE),""))</f>
        <v/>
      </c>
      <c r="CU30" s="94">
        <f>IF(IFERROR(VLOOKUP($A30,'ENTRADA 2023'!$1:$1048576,3 + (COLUMN(H27)-1)*1,FALSE),"")=0,"",IFERROR(VLOOKUP($A30,'ENTRADA 2023'!$1:$1048576,3 + (COLUMN(H27)-1)*1,FALSE),""))</f>
        <v/>
      </c>
      <c r="CV30" s="94">
        <f>IF(IFERROR(VLOOKUP($A30,'ENTRADA 2023'!$1:$1048576,3 + (COLUMN(I27)-1)*1,FALSE),"")=0,"",IFERROR(VLOOKUP($A30,'ENTRADA 2023'!$1:$1048576,3 + (COLUMN(I27)-1)*1,FALSE),""))</f>
        <v/>
      </c>
      <c r="CW30" s="94">
        <f>IF(IFERROR(VLOOKUP($A30,'ENTRADA 2023'!$1:$1048576,3 + (COLUMN(J27)-1)*1,FALSE),"")=0,"",IFERROR(VLOOKUP($A30,'ENTRADA 2023'!$1:$1048576,3 + (COLUMN(J27)-1)*1,FALSE),""))</f>
        <v/>
      </c>
      <c r="CX30" s="94">
        <f>IF(IFERROR(VLOOKUP($A30,'ENTRADA 2023'!$1:$1048576,3 + (COLUMN(K27)-1)*1,FALSE),"")=0,"",IFERROR(VLOOKUP($A30,'ENTRADA 2023'!$1:$1048576,3 + (COLUMN(K27)-1)*1,FALSE),""))</f>
        <v/>
      </c>
      <c r="CY30" s="94">
        <f>IF(IFERROR(VLOOKUP($A30,'ENTRADA 2023'!$1:$1048576,3 + (COLUMN(L27)-1)*1,FALSE),"")=0,"",IFERROR(VLOOKUP($A30,'ENTRADA 2023'!$1:$1048576,3 + (COLUMN(L27)-1)*1,FALSE),""))</f>
        <v/>
      </c>
      <c r="CZ30" s="95">
        <f>IF(COUNT(CN30:CY30)=0,"",SUM(CN30:CY30))</f>
        <v/>
      </c>
      <c r="DA30" s="94">
        <f>IF(IFERROR(VLOOKUP($A30,'ENTRADA 2024'!$1:$1048576,3 + (COLUMN(A27)-1)*1,FALSE),"")=0,"",IFERROR(VLOOKUP($A30,'ENTRADA 2024'!$1:$1048576,3 + (COLUMN(A27)-1)*1,FALSE),""))</f>
        <v/>
      </c>
      <c r="DB30" s="94">
        <f>IF(IFERROR(VLOOKUP($A30,'ENTRADA 2024'!$1:$1048576,3 + (COLUMN(B27)-1)*1,FALSE),"")=0,"",IFERROR(VLOOKUP($A30,'ENTRADA 2024'!$1:$1048576,3 + (COLUMN(B27)-1)*1,FALSE),""))</f>
        <v/>
      </c>
      <c r="DC30" s="94">
        <f>IF(IFERROR(VLOOKUP($A30,'ENTRADA 2024'!$1:$1048576,3 + (COLUMN(C27)-1)*1,FALSE),"")=0,"",IFERROR(VLOOKUP($A30,'ENTRADA 2024'!$1:$1048576,3 + (COLUMN(C27)-1)*1,FALSE),""))</f>
        <v/>
      </c>
      <c r="DD30" s="94">
        <f>IF(IFERROR(VLOOKUP($A30,'ENTRADA 2024'!$1:$1048576,3 + (COLUMN(D27)-1)*1,FALSE),"")=0,"",IFERROR(VLOOKUP($A30,'ENTRADA 2024'!$1:$1048576,3 + (COLUMN(D27)-1)*1,FALSE),""))</f>
        <v/>
      </c>
      <c r="DE30" s="94">
        <f>IF(IFERROR(VLOOKUP($A30,'ENTRADA 2024'!$1:$1048576,3 + (COLUMN(E27)-1)*1,FALSE),"")=0,"",IFERROR(VLOOKUP($A30,'ENTRADA 2024'!$1:$1048576,3 + (COLUMN(E27)-1)*1,FALSE),""))</f>
        <v/>
      </c>
      <c r="DF30" s="94">
        <f>IF(IFERROR(VLOOKUP($A30,'ENTRADA 2024'!$1:$1048576,3 + (COLUMN(F27)-1)*1,FALSE),"")=0,"",IFERROR(VLOOKUP($A30,'ENTRADA 2024'!$1:$1048576,3 + (COLUMN(F27)-1)*1,FALSE),""))</f>
        <v/>
      </c>
      <c r="DG30" s="94">
        <f>IF(IFERROR(VLOOKUP($A30,'ENTRADA 2024'!$1:$1048576,3 + (COLUMN(G27)-1)*1,FALSE),"")=0,"",IFERROR(VLOOKUP($A30,'ENTRADA 2024'!$1:$1048576,3 + (COLUMN(G27)-1)*1,FALSE),""))</f>
        <v/>
      </c>
      <c r="DH30" s="94">
        <f>IF(IFERROR(VLOOKUP($A30,'ENTRADA 2024'!$1:$1048576,3 + (COLUMN(H27)-1)*1,FALSE),"")=0,"",IFERROR(VLOOKUP($A30,'ENTRADA 2024'!$1:$1048576,3 + (COLUMN(H27)-1)*1,FALSE),""))</f>
        <v/>
      </c>
      <c r="DI30" s="94">
        <f>IF(IFERROR(VLOOKUP($A30,'ENTRADA 2024'!$1:$1048576,3 + (COLUMN(I27)-1)*1,FALSE),"")=0,"",IFERROR(VLOOKUP($A30,'ENTRADA 2024'!$1:$1048576,3 + (COLUMN(I27)-1)*1,FALSE),""))</f>
        <v/>
      </c>
      <c r="DJ30" s="94">
        <f>IF(IFERROR(VLOOKUP($A30,'ENTRADA 2024'!$1:$1048576,3 + (COLUMN(J27)-1)*1,FALSE),"")=0,"",IFERROR(VLOOKUP($A30,'ENTRADA 2024'!$1:$1048576,3 + (COLUMN(J27)-1)*1,FALSE),""))</f>
        <v/>
      </c>
      <c r="DK30" s="94">
        <f>IF(IFERROR(VLOOKUP($A30,'ENTRADA 2024'!$1:$1048576,3 + (COLUMN(K27)-1)*1,FALSE),"")=0,"",IFERROR(VLOOKUP($A30,'ENTRADA 2024'!$1:$1048576,3 + (COLUMN(K27)-1)*1,FALSE),""))</f>
        <v/>
      </c>
      <c r="DL30" s="94">
        <f>IF(IFERROR(VLOOKUP($A30,'ENTRADA 2024'!$1:$1048576,3 + (COLUMN(L27)-1)*1,FALSE),"")=0,"",IFERROR(VLOOKUP($A30,'ENTRADA 2024'!$1:$1048576,3 + (COLUMN(L27)-1)*1,FALSE),""))</f>
        <v/>
      </c>
      <c r="DM30" s="95">
        <f>IF(COUNT(DA30:DL30)=0,"",SUM(DA30:DL30))</f>
        <v/>
      </c>
      <c r="DN30" s="94">
        <f>IF(IFERROR(VLOOKUP($A30,'ENTRADA 2025'!$1:$1048576,3 + (COLUMN(A27)-1)*1,FALSE),"")=0,"",IFERROR(VLOOKUP($A30,'ENTRADA 2025'!$1:$1048576,3 + (COLUMN(A27)-1)*1,FALSE),""))</f>
        <v/>
      </c>
      <c r="DO30" s="94">
        <f>IF(IFERROR(VLOOKUP($A30,'ENTRADA 2025'!$1:$1048576,3 + (COLUMN(B27)-1)*1,FALSE),"")=0,"",IFERROR(VLOOKUP($A30,'ENTRADA 2025'!$1:$1048576,3 + (COLUMN(B27)-1)*1,FALSE),""))</f>
        <v/>
      </c>
      <c r="DP30" s="94">
        <f>IF(IFERROR(VLOOKUP($A30,'ENTRADA 2025'!$1:$1048576,3 + (COLUMN(C27)-1)*1,FALSE),"")=0,"",IFERROR(VLOOKUP($A30,'ENTRADA 2025'!$1:$1048576,3 + (COLUMN(C27)-1)*1,FALSE),""))</f>
        <v/>
      </c>
      <c r="DQ30" s="94">
        <f>IF(IFERROR(VLOOKUP($A30,'ENTRADA 2025'!$1:$1048576,3 + (COLUMN(D27)-1)*1,FALSE),"")=0,"",IFERROR(VLOOKUP($A30,'ENTRADA 2025'!$1:$1048576,3 + (COLUMN(D27)-1)*1,FALSE),""))</f>
        <v/>
      </c>
      <c r="DR30" s="94">
        <f>IF(IFERROR(VLOOKUP($A30,'ENTRADA 2025'!$1:$1048576,3 + (COLUMN(E27)-1)*1,FALSE),"")=0,"",IFERROR(VLOOKUP($A30,'ENTRADA 2025'!$1:$1048576,3 + (COLUMN(E27)-1)*1,FALSE),""))</f>
        <v/>
      </c>
      <c r="DS30" s="94">
        <f>IF(IFERROR(VLOOKUP($A30,'ENTRADA 2025'!$1:$1048576,3 + (COLUMN(F27)-1)*1,FALSE),"")=0,"",IFERROR(VLOOKUP($A30,'ENTRADA 2025'!$1:$1048576,3 + (COLUMN(F27)-1)*1,FALSE),""))</f>
        <v/>
      </c>
      <c r="DT30" s="94">
        <f>IF(IFERROR(VLOOKUP($A30,'ENTRADA 2025'!$1:$1048576,3 + (COLUMN(G27)-1)*1,FALSE),"")=0,"",IFERROR(VLOOKUP($A30,'ENTRADA 2025'!$1:$1048576,3 + (COLUMN(G27)-1)*1,FALSE),""))</f>
        <v/>
      </c>
      <c r="DU30" s="94">
        <f>IF(IFERROR(VLOOKUP($A30,'ENTRADA 2025'!$1:$1048576,3 + (COLUMN(H27)-1)*1,FALSE),"")=0,"",IFERROR(VLOOKUP($A30,'ENTRADA 2025'!$1:$1048576,3 + (COLUMN(H27)-1)*1,FALSE),""))</f>
        <v/>
      </c>
      <c r="DV30" s="94">
        <f>IF(IFERROR(VLOOKUP($A30,'ENTRADA 2025'!$1:$1048576,3 + (COLUMN(I27)-1)*1,FALSE),"")=0,"",IFERROR(VLOOKUP($A30,'ENTRADA 2025'!$1:$1048576,3 + (COLUMN(I27)-1)*1,FALSE),""))</f>
        <v/>
      </c>
      <c r="DW30" s="94">
        <f>IF(IFERROR(VLOOKUP($A30,'ENTRADA 2025'!$1:$1048576,3 + (COLUMN(J27)-1)*1,FALSE),"")=0,"",IFERROR(VLOOKUP($A30,'ENTRADA 2025'!$1:$1048576,3 + (COLUMN(J27)-1)*1,FALSE),""))</f>
        <v/>
      </c>
      <c r="DX30" s="94">
        <f>IF(IFERROR(VLOOKUP($A30,'ENTRADA 2025'!$1:$1048576,3 + (COLUMN(K27)-1)*1,FALSE),"")=0,"",IFERROR(VLOOKUP($A30,'ENTRADA 2025'!$1:$1048576,3 + (COLUMN(K27)-1)*1,FALSE),""))</f>
        <v/>
      </c>
      <c r="DY30" s="94">
        <f>IF(IFERROR(VLOOKUP($A30,'ENTRADA 2025'!$1:$1048576,3 + (COLUMN(L27)-1)*1,FALSE),"")=0,"",IFERROR(VLOOKUP($A30,'ENTRADA 2025'!$1:$1048576,3 + (COLUMN(L27)-1)*1,FALSE),""))</f>
        <v/>
      </c>
      <c r="DZ30" s="95">
        <f>IF(COUNT(DN30:DY30)=0,"",SUM(DN30:DY30))</f>
        <v/>
      </c>
      <c r="EA30" s="94">
        <f>IF(IFERROR(VLOOKUP($A30,'entrada-fornecedor-12-meses-7'!$1:$1048576,3 + (COLUMN(A27)-1)*1,FALSE),"")=0,"",IFERROR(VLOOKUP($A30,'entrada-fornecedor-12-meses-7'!$1:$1048576,3 + (COLUMN(A27)-1)*1,FALSE),""))</f>
        <v/>
      </c>
      <c r="EB30" s="94">
        <f>IF(IFERROR(VLOOKUP($A30,'entrada-fornecedor-12-meses-7'!$1:$1048576,3 + (COLUMN(B27)-1)*1,FALSE),"")=0,"",IFERROR(VLOOKUP($A30,'entrada-fornecedor-12-meses-7'!$1:$1048576,3 + (COLUMN(B27)-1)*1,FALSE),""))</f>
        <v/>
      </c>
      <c r="EC30" s="94">
        <f>IF(IFERROR(VLOOKUP($A30,'entrada-fornecedor-12-meses-7'!$1:$1048576,3 + (COLUMN(C27)-1)*1,FALSE),"")=0,"",IFERROR(VLOOKUP($A30,'entrada-fornecedor-12-meses-7'!$1:$1048576,3 + (COLUMN(C27)-1)*1,FALSE),""))</f>
        <v/>
      </c>
      <c r="ED30" s="94">
        <f>IF(IFERROR(VLOOKUP($A30,'entrada-fornecedor-12-meses-7'!$1:$1048576,3 + (COLUMN(D27)-1)*1,FALSE),"")=0,"",IFERROR(VLOOKUP($A30,'entrada-fornecedor-12-meses-7'!$1:$1048576,3 + (COLUMN(D27)-1)*1,FALSE),""))</f>
        <v/>
      </c>
      <c r="EE30" s="94">
        <f>IF(IFERROR(VLOOKUP($A30,'entrada-fornecedor-12-meses-7'!$1:$1048576,3 + (COLUMN(E27)-1)*1,FALSE),"")=0,"",IFERROR(VLOOKUP($A30,'entrada-fornecedor-12-meses-7'!$1:$1048576,3 + (COLUMN(E27)-1)*1,FALSE),""))</f>
        <v/>
      </c>
      <c r="EF30" s="94">
        <f>IF(IFERROR(VLOOKUP($A30,'entrada-fornecedor-12-meses-7'!$1:$1048576,3 + (COLUMN(F27)-1)*1,FALSE),"")=0,"",IFERROR(VLOOKUP($A30,'entrada-fornecedor-12-meses-7'!$1:$1048576,3 + (COLUMN(F27)-1)*1,FALSE),""))</f>
        <v/>
      </c>
      <c r="EG30" s="94">
        <f>IF(IFERROR(VLOOKUP($A30,'entrada-fornecedor-12-meses-7'!$1:$1048576,3 + (COLUMN(G27)-1)*1,FALSE),"")=0,"",IFERROR(VLOOKUP($A30,'entrada-fornecedor-12-meses-7'!$1:$1048576,3 + (COLUMN(G27)-1)*1,FALSE),""))</f>
        <v/>
      </c>
      <c r="EH30" s="94">
        <f>IF(IFERROR(VLOOKUP($A30,'entrada-fornecedor-12-meses-7'!$1:$1048576,3 + (COLUMN(H27)-1)*1,FALSE),"")=0,"",IFERROR(VLOOKUP($A30,'entrada-fornecedor-12-meses-7'!$1:$1048576,3 + (COLUMN(H27)-1)*1,FALSE),""))</f>
        <v/>
      </c>
      <c r="EI30" s="94">
        <f>IF(IFERROR(VLOOKUP($A30,'entrada-fornecedor-12-meses-7'!$1:$1048576,3 + (COLUMN(I27)-1)*1,FALSE),"")=0,"",IFERROR(VLOOKUP($A30,'entrada-fornecedor-12-meses-7'!$1:$1048576,3 + (COLUMN(I27)-1)*1,FALSE),""))</f>
        <v/>
      </c>
      <c r="EJ30" s="94">
        <f>IF(IFERROR(VLOOKUP($A30,'entrada-fornecedor-12-meses-7'!$1:$1048576,3 + (COLUMN(J27)-1)*1,FALSE),"")=0,"",IFERROR(VLOOKUP($A30,'entrada-fornecedor-12-meses-7'!$1:$1048576,3 + (COLUMN(J27)-1)*1,FALSE),""))</f>
        <v/>
      </c>
      <c r="EK30" s="94">
        <f>IF(IFERROR(VLOOKUP($A30,'entrada-fornecedor-12-meses-7'!$1:$1048576,3 + (COLUMN(K27)-1)*1,FALSE),"")=0,"",IFERROR(VLOOKUP($A30,'entrada-fornecedor-12-meses-7'!$1:$1048576,3 + (COLUMN(K27)-1)*1,FALSE),""))</f>
        <v/>
      </c>
      <c r="EL30" s="94">
        <f>IF(IFERROR(VLOOKUP($A30,'entrada-fornecedor-12-meses-7'!$1:$1048576,3 + (COLUMN(L27)-1)*1,FALSE),"")=0,"",IFERROR(VLOOKUP($A30,'entrada-fornecedor-12-meses-7'!$1:$1048576,3 + (COLUMN(L27)-1)*1,FALSE),""))</f>
        <v/>
      </c>
      <c r="EM30" s="95">
        <f>IF(COUNT(EA30:EL30)=0,"",SUM(EA30:EL30))</f>
        <v/>
      </c>
      <c r="EN30" s="1" t="n"/>
      <c r="EO30" s="96">
        <f>IFERROR(AVERAGEIF('lead-time-compras-7'!B:B,A30,'lead-time-compras-7'!S:S),"")</f>
        <v/>
      </c>
      <c r="EP30" s="96">
        <f>IFERROR(
  AVERAGEIFS(
    'notas-fiscais-entrada-830-7'!H:H,
    'notas-fiscais-entrada-830-7'!O:O, A30,
    'notas-fiscais-entrada-830-7'!E:E, $B$1
  ),
""
)</f>
        <v/>
      </c>
      <c r="EQ30" s="96">
        <f>IFERROR(AVERAGEIF('lead-time-compras-7'!B:B,A30,'lead-time-compras-7'!Q:Q),"")</f>
        <v/>
      </c>
      <c r="ER30" s="97">
        <f>SUMIF('fornecedor-saldo-receber-7'!A:A, A30, 'fornecedor-saldo-receber-7'!L:L)</f>
        <v/>
      </c>
      <c r="ES30" s="97">
        <f>SUMIF('fornecedor-verba-aplicar-7'!A:A, A30, 'fornecedor-verba-aplicar-7'!D:D)</f>
        <v/>
      </c>
      <c r="ET30" s="1" t="n"/>
      <c r="EU30" s="52">
        <f>SUMIF('ANALISE PRODUTO'!F:F, A30, 'ANALISE PRODUTO'!BN:BN)</f>
        <v/>
      </c>
      <c r="EV30" s="52">
        <f>SUMIF('ANALISE PRODUTO'!F:F, A30, 'ANALISE PRODUTO'!BO:BO)</f>
        <v/>
      </c>
      <c r="EW30" s="52">
        <f>SUMIF('ANALISE PRODUTO'!F:F, A30, 'ANALISE PRODUTO'!BP:BP)</f>
        <v/>
      </c>
      <c r="EX30" s="52">
        <f>SUMIF('ANALISE PRODUTO'!F:F, A30, 'ANALISE PRODUTO'!BQ:BQ)</f>
        <v/>
      </c>
      <c r="EY30" s="52">
        <f>SUMIF('ANALISE PRODUTO'!F:F, A30, 'ANALISE PRODUTO'!BR:BR)</f>
        <v/>
      </c>
      <c r="EZ30" s="53">
        <f>SUMIF('ANALISE PRODUTO'!F:F, A30, 'ANALISE PRODUTO'!BS:BS)</f>
        <v/>
      </c>
      <c r="FA30" s="53">
        <f>SUMIF('ANALISE PRODUTO'!F:F, A30, 'ANALISE PRODUTO'!BT:BT)</f>
        <v/>
      </c>
      <c r="FB30" s="53">
        <f>SUMIF('ANALISE PRODUTO'!F:F, A30, 'ANALISE PRODUTO'!BU:BU)</f>
        <v/>
      </c>
      <c r="FC30" s="53">
        <f>SUMIF('ANALISE PRODUTO'!F:F, A30, 'ANALISE PRODUTO'!BV:BV)</f>
        <v/>
      </c>
      <c r="FD30" s="53">
        <f>SUMIF('ANALISE PRODUTO'!F:F, A30, 'ANALISE PRODUTO'!BW:BW)</f>
        <v/>
      </c>
      <c r="FE30" s="41">
        <f>SUMIF('ANALISE PRODUTO'!F:F, A30, 'ANALISE PRODUTO'!CB:CB)</f>
        <v/>
      </c>
      <c r="FF30" s="41">
        <f>SUMIF('ANALISE PRODUTO'!F:F, A30, 'ANALISE PRODUTO'!CC:CC)</f>
        <v/>
      </c>
      <c r="FG30" s="1" t="n"/>
      <c r="FH30" s="45">
        <f>IF(IFERROR(VLOOKUP($A30,'VENDA 2023'!$1:$1048576,4 + (COLUMN(A27)-1)*2,FALSE),"")=0,"",IFERROR(VLOOKUP($A30,'VENDA 2023'!$1:$1048576,4 + (COLUMN(A27)-1)*2,FALSE),""))</f>
        <v/>
      </c>
      <c r="FI30" s="45">
        <f>IF(IFERROR(VLOOKUP($A30,'VENDA 2023'!$1:$1048576,4 + (COLUMN(B27)-1)*2,FALSE),"")=0,"",IFERROR(VLOOKUP($A30,'VENDA 2023'!$1:$1048576,4 + (COLUMN(B27)-1)*2,FALSE),""))</f>
        <v/>
      </c>
      <c r="FJ30" s="45">
        <f>IF(IFERROR(VLOOKUP($A30,'VENDA 2023'!$1:$1048576,4 + (COLUMN(C27)-1)*2,FALSE),"")=0,"",IFERROR(VLOOKUP($A30,'VENDA 2023'!$1:$1048576,4 + (COLUMN(C27)-1)*2,FALSE),""))</f>
        <v/>
      </c>
      <c r="FK30" s="45">
        <f>IF(IFERROR(VLOOKUP($A30,'VENDA 2023'!$1:$1048576,4 + (COLUMN(D27)-1)*2,FALSE),"")=0,"",IFERROR(VLOOKUP($A30,'VENDA 2023'!$1:$1048576,4 + (COLUMN(D27)-1)*2,FALSE),""))</f>
        <v/>
      </c>
      <c r="FL30" s="45">
        <f>IF(IFERROR(VLOOKUP($A30,'VENDA 2023'!$1:$1048576,4 + (COLUMN(E27)-1)*2,FALSE),"")=0,"",IFERROR(VLOOKUP($A30,'VENDA 2023'!$1:$1048576,4 + (COLUMN(E27)-1)*2,FALSE),""))</f>
        <v/>
      </c>
      <c r="FM30" s="45">
        <f>IF(IFERROR(VLOOKUP($A30,'VENDA 2023'!$1:$1048576,4 + (COLUMN(F27)-1)*2,FALSE),"")=0,"",IFERROR(VLOOKUP($A30,'VENDA 2023'!$1:$1048576,4 + (COLUMN(F27)-1)*2,FALSE),""))</f>
        <v/>
      </c>
      <c r="FN30" s="45">
        <f>IF(IFERROR(VLOOKUP($A30,'VENDA 2023'!$1:$1048576,4 + (COLUMN(G27)-1)*2,FALSE),"")=0,"",IFERROR(VLOOKUP($A30,'VENDA 2023'!$1:$1048576,4 + (COLUMN(G27)-1)*2,FALSE),""))</f>
        <v/>
      </c>
      <c r="FO30" s="45">
        <f>IF(IFERROR(VLOOKUP($A30,'VENDA 2023'!$1:$1048576,4 + (COLUMN(H27)-1)*2,FALSE),"")=0,"",IFERROR(VLOOKUP($A30,'VENDA 2023'!$1:$1048576,4 + (COLUMN(H27)-1)*2,FALSE),""))</f>
        <v/>
      </c>
      <c r="FP30" s="45">
        <f>IF(IFERROR(VLOOKUP($A30,'VENDA 2023'!$1:$1048576,4 + (COLUMN(I27)-1)*2,FALSE),"")=0,"",IFERROR(VLOOKUP($A30,'VENDA 2023'!$1:$1048576,4 + (COLUMN(I27)-1)*2,FALSE),""))</f>
        <v/>
      </c>
      <c r="FQ30" s="45">
        <f>IF(IFERROR(VLOOKUP($A30,'VENDA 2023'!$1:$1048576,4 + (COLUMN(J27)-1)*2,FALSE),"")=0,"",IFERROR(VLOOKUP($A30,'VENDA 2023'!$1:$1048576,4 + (COLUMN(J27)-1)*2,FALSE),""))</f>
        <v/>
      </c>
      <c r="FR30" s="45">
        <f>IF(IFERROR(VLOOKUP($A30,'VENDA 2023'!$1:$1048576,4 + (COLUMN(K27)-1)*2,FALSE),"")=0,"",IFERROR(VLOOKUP($A30,'VENDA 2023'!$1:$1048576,4 + (COLUMN(K27)-1)*2,FALSE),""))</f>
        <v/>
      </c>
      <c r="FS30" s="45">
        <f>IF(IFERROR(VLOOKUP($A30,'VENDA 2023'!$1:$1048576,4 + (COLUMN(L27)-1)*2,FALSE),"")=0,"",IFERROR(VLOOKUP($A30,'VENDA 2023'!$1:$1048576,4 + (COLUMN(L27)-1)*2,FALSE),""))</f>
        <v/>
      </c>
      <c r="FT30" s="12">
        <f>IF(COUNT(FH30:FS30)=0,"",SUM(FH30:FS30))</f>
        <v/>
      </c>
      <c r="FU30" s="45">
        <f>IF(IFERROR(VLOOKUP($A30,'VENDA 2024'!$1:$1048576,4 + (COLUMN(A27)-1)*2,FALSE),"")=0,"",IFERROR(VLOOKUP($A30,'VENDA 2024'!$1:$1048576,4 + (COLUMN(A27)-1)*2,FALSE),""))</f>
        <v/>
      </c>
      <c r="FV30" s="45">
        <f>IF(IFERROR(VLOOKUP($A30,'VENDA 2024'!$1:$1048576,4 + (COLUMN(B27)-1)*2,FALSE),"")=0,"",IFERROR(VLOOKUP($A30,'VENDA 2024'!$1:$1048576,4 + (COLUMN(B27)-1)*2,FALSE),""))</f>
        <v/>
      </c>
      <c r="FW30" s="45">
        <f>IF(IFERROR(VLOOKUP($A30,'VENDA 2024'!$1:$1048576,4 + (COLUMN(C27)-1)*2,FALSE),"")=0,"",IFERROR(VLOOKUP($A30,'VENDA 2024'!$1:$1048576,4 + (COLUMN(C27)-1)*2,FALSE),""))</f>
        <v/>
      </c>
      <c r="FX30" s="45">
        <f>IF(IFERROR(VLOOKUP($A30,'VENDA 2024'!$1:$1048576,4 + (COLUMN(D27)-1)*2,FALSE),"")=0,"",IFERROR(VLOOKUP($A30,'VENDA 2024'!$1:$1048576,4 + (COLUMN(D27)-1)*2,FALSE),""))</f>
        <v/>
      </c>
      <c r="FY30" s="45">
        <f>IF(IFERROR(VLOOKUP($A30,'VENDA 2024'!$1:$1048576,4 + (COLUMN(E27)-1)*2,FALSE),"")=0,"",IFERROR(VLOOKUP($A30,'VENDA 2024'!$1:$1048576,4 + (COLUMN(E27)-1)*2,FALSE),""))</f>
        <v/>
      </c>
      <c r="FZ30" s="45">
        <f>IF(IFERROR(VLOOKUP($A30,'VENDA 2024'!$1:$1048576,4 + (COLUMN(F27)-1)*2,FALSE),"")=0,"",IFERROR(VLOOKUP($A30,'VENDA 2024'!$1:$1048576,4 + (COLUMN(F27)-1)*2,FALSE),""))</f>
        <v/>
      </c>
      <c r="GA30" s="45">
        <f>IF(IFERROR(VLOOKUP($A30,'VENDA 2024'!$1:$1048576,4 + (COLUMN(G27)-1)*2,FALSE),"")=0,"",IFERROR(VLOOKUP($A30,'VENDA 2024'!$1:$1048576,4 + (COLUMN(G27)-1)*2,FALSE),""))</f>
        <v/>
      </c>
      <c r="GB30" s="45">
        <f>IF(IFERROR(VLOOKUP($A30,'VENDA 2024'!$1:$1048576,4 + (COLUMN(H27)-1)*2,FALSE),"")=0,"",IFERROR(VLOOKUP($A30,'VENDA 2024'!$1:$1048576,4 + (COLUMN(H27)-1)*2,FALSE),""))</f>
        <v/>
      </c>
      <c r="GC30" s="45">
        <f>IF(IFERROR(VLOOKUP($A30,'VENDA 2024'!$1:$1048576,4 + (COLUMN(I27)-1)*2,FALSE),"")=0,"",IFERROR(VLOOKUP($A30,'VENDA 2024'!$1:$1048576,4 + (COLUMN(I27)-1)*2,FALSE),""))</f>
        <v/>
      </c>
      <c r="GD30" s="45">
        <f>IF(IFERROR(VLOOKUP($A30,'VENDA 2024'!$1:$1048576,4 + (COLUMN(J27)-1)*2,FALSE),"")=0,"",IFERROR(VLOOKUP($A30,'VENDA 2024'!$1:$1048576,4 + (COLUMN(J27)-1)*2,FALSE),""))</f>
        <v/>
      </c>
      <c r="GE30" s="45">
        <f>IF(IFERROR(VLOOKUP($A30,'VENDA 2024'!$1:$1048576,4 + (COLUMN(K27)-1)*2,FALSE),"")=0,"",IFERROR(VLOOKUP($A30,'VENDA 2024'!$1:$1048576,4 + (COLUMN(K27)-1)*2,FALSE),""))</f>
        <v/>
      </c>
      <c r="GF30" s="45">
        <f>IF(IFERROR(VLOOKUP($A30,'VENDA 2024'!$1:$1048576,4 + (COLUMN(L27)-1)*2,FALSE),"")=0,"",IFERROR(VLOOKUP($A30,'VENDA 2024'!$1:$1048576,4 + (COLUMN(L27)-1)*2,FALSE),""))</f>
        <v/>
      </c>
      <c r="GG30" s="12">
        <f>IF(COUNT(FU30:GF30)=0,"",SUM(FU30:GF30))</f>
        <v/>
      </c>
      <c r="GH30" s="45">
        <f>IF(IFERROR(VLOOKUP($A30,'venda-fornecedor-12-meses-7'!$1:$1048576,5 + (COLUMN(A27)-1)*2,FALSE),"")=0,"",IFERROR(VLOOKUP($A30,'venda-fornecedor-12-meses-7'!$1:$1048576,5 + (COLUMN(A27)-1)*2,FALSE),""))</f>
        <v/>
      </c>
      <c r="GI30" s="45">
        <f>IF(IFERROR(VLOOKUP($A30,'venda-fornecedor-12-meses-7'!$1:$1048576,5 + (COLUMN(B27)-1)*2,FALSE),"")=0,"",IFERROR(VLOOKUP($A30,'venda-fornecedor-12-meses-7'!$1:$1048576,5 + (COLUMN(B27)-1)*2,FALSE),""))</f>
        <v/>
      </c>
      <c r="GJ30" s="45">
        <f>IF(IFERROR(VLOOKUP($A30,'venda-fornecedor-12-meses-7'!$1:$1048576,5 + (COLUMN(C27)-1)*2,FALSE),"")=0,"",IFERROR(VLOOKUP($A30,'venda-fornecedor-12-meses-7'!$1:$1048576,5 + (COLUMN(C27)-1)*2,FALSE),""))</f>
        <v/>
      </c>
      <c r="GK30" s="45">
        <f>IF(IFERROR(VLOOKUP($A30,'venda-fornecedor-12-meses-7'!$1:$1048576,5 + (COLUMN(D27)-1)*2,FALSE),"")=0,"",IFERROR(VLOOKUP($A30,'venda-fornecedor-12-meses-7'!$1:$1048576,5 + (COLUMN(D27)-1)*2,FALSE),""))</f>
        <v/>
      </c>
      <c r="GL30" s="45">
        <f>IF(IFERROR(VLOOKUP($A30,'venda-fornecedor-12-meses-7'!$1:$1048576,5 + (COLUMN(E27)-1)*2,FALSE),"")=0,"",IFERROR(VLOOKUP($A30,'venda-fornecedor-12-meses-7'!$1:$1048576,5 + (COLUMN(E27)-1)*2,FALSE),""))</f>
        <v/>
      </c>
      <c r="GM30" s="45">
        <f>IF(IFERROR(VLOOKUP($A30,'venda-fornecedor-12-meses-7'!$1:$1048576,5 + (COLUMN(F27)-1)*2,FALSE),"")=0,"",IFERROR(VLOOKUP($A30,'venda-fornecedor-12-meses-7'!$1:$1048576,5 + (COLUMN(F27)-1)*2,FALSE),""))</f>
        <v/>
      </c>
      <c r="GN30" s="45">
        <f>IF(IFERROR(VLOOKUP($A30,'venda-fornecedor-12-meses-7'!$1:$1048576,5 + (COLUMN(G27)-1)*2,FALSE),"")=0,"",IFERROR(VLOOKUP($A30,'venda-fornecedor-12-meses-7'!$1:$1048576,5 + (COLUMN(G27)-1)*2,FALSE),""))</f>
        <v/>
      </c>
      <c r="GO30" s="45">
        <f>IF(IFERROR(VLOOKUP($A30,'venda-fornecedor-12-meses-7'!$1:$1048576,5 + (COLUMN(H27)-1)*2,FALSE),"")=0,"",IFERROR(VLOOKUP($A30,'venda-fornecedor-12-meses-7'!$1:$1048576,5 + (COLUMN(H27)-1)*2,FALSE),""))</f>
        <v/>
      </c>
      <c r="GP30" s="45">
        <f>IF(IFERROR(VLOOKUP($A30,'venda-fornecedor-12-meses-7'!$1:$1048576,5 + (COLUMN(I27)-1)*2,FALSE),"")=0,"",IFERROR(VLOOKUP($A30,'venda-fornecedor-12-meses-7'!$1:$1048576,5 + (COLUMN(I27)-1)*2,FALSE),""))</f>
        <v/>
      </c>
      <c r="GQ30" s="45">
        <f>IF(IFERROR(VLOOKUP($A30,'venda-fornecedor-12-meses-7'!$1:$1048576,5 + (COLUMN(J27)-1)*2,FALSE),"")=0,"",IFERROR(VLOOKUP($A30,'venda-fornecedor-12-meses-7'!$1:$1048576,5 + (COLUMN(J27)-1)*2,FALSE),""))</f>
        <v/>
      </c>
      <c r="GR30" s="45">
        <f>IF(IFERROR(VLOOKUP($A30,'venda-fornecedor-12-meses-7'!$1:$1048576,5 + (COLUMN(K27)-1)*2,FALSE),"")=0,"",IFERROR(VLOOKUP($A30,'venda-fornecedor-12-meses-7'!$1:$1048576,5 + (COLUMN(K27)-1)*2,FALSE),""))</f>
        <v/>
      </c>
      <c r="GS30" s="45">
        <f>IF(IFERROR(VLOOKUP($A30,'venda-fornecedor-12-meses-7'!$1:$1048576,5 + (COLUMN(L27)-1)*2,FALSE),"")=0,"",IFERROR(VLOOKUP($A30,'venda-fornecedor-12-meses-7'!$1:$1048576,5 + (COLUMN(L27)-1)*2,FALSE),""))</f>
        <v/>
      </c>
      <c r="GT30" s="12">
        <f>IF(COUNT(GH30:GS30)=0,"",SUM(GH30:GS30))</f>
        <v/>
      </c>
    </row>
    <row r="31">
      <c r="A31" s="85" t="n">
        <v>35168</v>
      </c>
      <c r="B31" s="85">
        <f>VLOOKUP(A31,'FORNECEDORES X COMPRADOR'!$A:$D,4,0)</f>
        <v/>
      </c>
      <c r="C31" s="85">
        <f>VLOOKUP(A31,'FORNECEDORES X COMPRADOR'!$A:$E,5,0)</f>
        <v/>
      </c>
      <c r="D31" s="40">
        <f>IFERROR(AVERAGEIF('ANALISE PRODUTO'!F:F,A31,'ANALISE PRODUTO'!BE:BE),"")</f>
        <v/>
      </c>
      <c r="E31" s="40">
        <f>IFERROR(AVERAGEIF('ANALISE PRODUTO'!F:F,A31,'ANALISE PRODUTO'!BF:BF),"")</f>
        <v/>
      </c>
      <c r="F31" s="47">
        <f t="array" ref="F31">IFERROR(
  IF(
    SUMPRODUCT(
      IFERROR(--('ANALISE PRODUTO'!$F$3:$F$10000=A31),0) *
      IFERROR(--'ANALISE PRODUTO'!$AJ$3:$AJ$10000,0)
    )=0,
    "",
    SUMPRODUCT(
      IFERROR(--('ANALISE PRODUTO'!$F$3:$F$10000=A31),0) *
      IFERROR(--'ANALISE PRODUTO'!$AN$3:$AN$10000,0)
    ) /
    SUMPRODUCT(
      IFERROR(--('ANALISE PRODUTO'!$F$3:$F$10000=A31),0) *
      IFERROR(--'ANALISE PRODUTO'!$AJ$3:$AJ$10000,0)
    )
  ),
  ""
)</f>
        <v/>
      </c>
      <c r="G31" s="47">
        <f t="array" ref="G31">IFERROR(
  IF(
    SUMPRODUCT(
      IFERROR(--('ANALISE PRODUTO'!$F$3:$F$10000=A31),0) *
      IFERROR(--'ANALISE PRODUTO'!$AJ$3:$AJ$10000,0)
    )=0,
    "",
    SUMPRODUCT(
      IFERROR(--('ANALISE PRODUTO'!$F$3:$F$10000=A31),0) *
      IFERROR(--'ANALISE PRODUTO'!$AO$3:$AO$10000,0)
    ) /
    SUMPRODUCT(
      IFERROR(--('ANALISE PRODUTO'!$F$3:$F$10000=A31),0) *
      IFERROR(--'ANALISE PRODUTO'!$AJ$3:$AJ$10000,0)
    )
  ),
  ""
)</f>
        <v/>
      </c>
      <c r="H31" s="86" t="n">
        <v>60</v>
      </c>
      <c r="I31" s="86" t="n">
        <v>90</v>
      </c>
      <c r="J31" s="87">
        <f>SUMIF('ANALISE PRODUTO'!F:F, A31, 'ANALISE PRODUTO'!AP:AP)</f>
        <v/>
      </c>
      <c r="K31" s="88">
        <f>SUMIF('ANALISE PRODUTO'!F:F, A31, 'ANALISE PRODUTO'!AN:AN)</f>
        <v/>
      </c>
      <c r="L31" s="40">
        <f>SUMIF('ANALISE PRODUTO'!F:F, A31, 'ANALISE PRODUTO'!BB:BB)</f>
        <v/>
      </c>
      <c r="M31" s="40">
        <f>SUMIF('ANALISE PRODUTO'!F:F, A31, 'ANALISE PRODUTO'!BC:BC)</f>
        <v/>
      </c>
      <c r="N31" s="40">
        <f>SUMIF('ANALISE PRODUTO'!F:F, A31, 'ANALISE PRODUTO'!BD:BD)</f>
        <v/>
      </c>
      <c r="O31" s="40">
        <f>SUMIF('ANALISE PRODUTO'!F:F, A31, 'ANALISE PRODUTO'!BA:BA)</f>
        <v/>
      </c>
      <c r="P31" s="40">
        <f>IF(J31=0, 0, IF(O31/J31=0, 0, O31/J31))</f>
        <v/>
      </c>
      <c r="Q31" s="40">
        <f>IF(J31=0, 0, IF(L31/J31=0, 0, L31/J31))</f>
        <v/>
      </c>
      <c r="R31" s="89">
        <f>SUMIF('ANALISE PRODUTO'!F:F, A31, 'ANALISE PRODUTO'!BJ:BJ)</f>
        <v/>
      </c>
      <c r="S31" s="89">
        <f>SUMIF('ANALISE PRODUTO'!F:F, A31, 'ANALISE PRODUTO'!BK:BK)</f>
        <v/>
      </c>
      <c r="T31" s="89">
        <f>SUMIF('ANALISE PRODUTO'!F:F, A31, 'ANALISE PRODUTO'!BL:BL)</f>
        <v/>
      </c>
      <c r="U31" s="89">
        <f>SUMIFS('ANALISE PRODUTO'!BI:BI, 'ANALISE PRODUTO'!F:F, A31)</f>
        <v/>
      </c>
      <c r="V31" s="89">
        <f>IF(C31="DESCONTINUADO", 0, IF(J31=0, 0, IF(U31/J31=0, 0, U31/J31)))</f>
        <v/>
      </c>
      <c r="W31" s="89">
        <f>IF(OR(C31="DESCONTINUADO", J31=0), 0, IFERROR((S31+T31)/J31, 0))</f>
        <v/>
      </c>
      <c r="X31" s="59">
        <f>COUNTIF('ANALISE PRODUTO'!F:F, A31)</f>
        <v/>
      </c>
      <c r="Y31" s="60">
        <f>COUNTIFS('ANALISE PRODUTO'!F:F, A31, 'ANALISE PRODUTO'!S:S, "S")</f>
        <v/>
      </c>
      <c r="Z31" s="61">
        <f>X31-Y31</f>
        <v/>
      </c>
      <c r="AA31" s="88">
        <f>IFERROR(IF(COUNTIF('contas-pagas-fornecedor-7'!$C:$C,B31)&gt;1,
   AVERAGEIF('contas-pagas-fornecedor-7'!$C:$C,B31,'contas-pagas-fornecedor-7'!$I:$I),
   VLOOKUP(B31,'contas-pagas-fornecedor-7'!$C:$Q,7,FALSE)), "")</f>
        <v/>
      </c>
      <c r="AB31" s="88">
        <f t="array" ref="AB31">IFERROR(
  INDEX('fornecedor-venda-por-filial-ger'!J:J,
    MATCH(1,
      ('fornecedor-venda-por-filial-ger'!A:A=A31) *
      ('fornecedor-venda-por-filial-ger'!B:B=$B$1),
    0)
  ),
"")</f>
        <v/>
      </c>
      <c r="AC31" s="90">
        <f t="array" ref="AC31">IFERROR(
  INDEX('fornecedor-venda-por-filial-ger'!O:O,
    MATCH(1,
      ('fornecedor-venda-por-filial-ger'!A:A=A31) *
      ('fornecedor-venda-por-filial-ger'!B:B=$B$1),
    0)
  ),
"")</f>
        <v/>
      </c>
      <c r="AD31" s="90">
        <f>IFERROR(VLOOKUP(A31,'venda-fornecedor-12-meses-7'!A:AC,3,0),"")</f>
        <v/>
      </c>
      <c r="AE31" s="87">
        <f t="array" ref="AE31">IFERROR(
  INDEX('fornecedor-venda-por-filial-ger'!N:N,
    MATCH(1,
      ('fornecedor-venda-por-filial-ger'!A:A=A31) *
      ('fornecedor-venda-por-filial-ger'!B:B=$B$1),
    0)
  ),
"")</f>
        <v/>
      </c>
      <c r="AF31" s="87">
        <f>IF(J31&lt;=0,"100,00%",IFERROR(AD31/AE31,1))</f>
        <v/>
      </c>
      <c r="AG31" s="64">
        <f t="array" ref="AG31">IFERROR(
  INDEX('fornecedor-venda-por-filial-ger'!L:L,
    MATCH(1,
      ('fornecedor-venda-por-filial-ger'!A:A=A31)*
      ('fornecedor-venda-por-filial-ger'!B:B=$B$1),
    0)
  )/100,
"")</f>
        <v/>
      </c>
      <c r="AH31" s="64">
        <f t="array" ref="AH31">IFERROR(
  INDEX('fornecedor-venda-por-filial-ger'!S:S,
    MATCH(1,
      ('fornecedor-venda-por-filial-ger'!A:A=A31) *
      ('fornecedor-venda-por-filial-ger'!B:B=$B$1),
    0)
  )/100,
"")</f>
        <v/>
      </c>
      <c r="AI31" s="64">
        <f>IFERROR(IF(OR(AH31="",AG31=""),"",IF(J31=0,0,AH31-AG31)),"")</f>
        <v/>
      </c>
      <c r="AJ31" s="91">
        <f t="array" ref="AJ31">IF(MAX(IF('ANALISE PRODUTO'!F:F=A31,'ANALISE PRODUTO'!AD:AD))=0,"SEM ENTRADA",MAX(IF('ANALISE PRODUTO'!F:F=A31,'ANALISE PRODUTO'!AD:AD)))</f>
        <v/>
      </c>
      <c r="AK31" s="39" t="n"/>
      <c r="AL31" s="92">
        <f>IF(IFERROR(VLOOKUP($A31,'VENDA 2023'!$1:$1048576,3 + (COLUMN(A28)-1)*2,FALSE),"")=0,"",IFERROR(VLOOKUP($A31,'VENDA 2023'!$1:$1048576,3 + (COLUMN(A28)-1)*2,FALSE),""))</f>
        <v/>
      </c>
      <c r="AM31" s="92">
        <f>IF(IFERROR(VLOOKUP($A31,'VENDA 2023'!$1:$1048576,3 + (COLUMN(B28)-1)*2,FALSE),"")=0,"",IFERROR(VLOOKUP($A31,'VENDA 2023'!$1:$1048576,3 + (COLUMN(B28)-1)*2,FALSE),""))</f>
        <v/>
      </c>
      <c r="AN31" s="92">
        <f>IF(IFERROR(VLOOKUP($A31,'VENDA 2023'!$1:$1048576,3 + (COLUMN(C28)-1)*2,FALSE),"")=0,"",IFERROR(VLOOKUP($A31,'VENDA 2023'!$1:$1048576,3 + (COLUMN(C28)-1)*2,FALSE),""))</f>
        <v/>
      </c>
      <c r="AO31" s="92">
        <f>IF(IFERROR(VLOOKUP($A31,'VENDA 2023'!$1:$1048576,3 + (COLUMN(D28)-1)*2,FALSE),"")=0,"",IFERROR(VLOOKUP($A31,'VENDA 2023'!$1:$1048576,3 + (COLUMN(D28)-1)*2,FALSE),""))</f>
        <v/>
      </c>
      <c r="AP31" s="92">
        <f>IF(IFERROR(VLOOKUP($A31,'VENDA 2023'!$1:$1048576,3 + (COLUMN(E28)-1)*2,FALSE),"")=0,"",IFERROR(VLOOKUP($A31,'VENDA 2023'!$1:$1048576,3 + (COLUMN(E28)-1)*2,FALSE),""))</f>
        <v/>
      </c>
      <c r="AQ31" s="92">
        <f>IF(IFERROR(VLOOKUP($A31,'VENDA 2023'!$1:$1048576,3 + (COLUMN(F28)-1)*2,FALSE),"")=0,"",IFERROR(VLOOKUP($A31,'VENDA 2023'!$1:$1048576,3 + (COLUMN(F28)-1)*2,FALSE),""))</f>
        <v/>
      </c>
      <c r="AR31" s="92">
        <f>IF(IFERROR(VLOOKUP($A31,'VENDA 2023'!$1:$1048576,3 + (COLUMN(G28)-1)*2,FALSE),"")=0,"",IFERROR(VLOOKUP($A31,'VENDA 2023'!$1:$1048576,3 + (COLUMN(G28)-1)*2,FALSE),""))</f>
        <v/>
      </c>
      <c r="AS31" s="92">
        <f>IF(IFERROR(VLOOKUP($A31,'VENDA 2023'!$1:$1048576,3 + (COLUMN(H28)-1)*2,FALSE),"")=0,"",IFERROR(VLOOKUP($A31,'VENDA 2023'!$1:$1048576,3 + (COLUMN(H28)-1)*2,FALSE),""))</f>
        <v/>
      </c>
      <c r="AT31" s="92">
        <f>IF(IFERROR(VLOOKUP($A31,'VENDA 2023'!$1:$1048576,3 + (COLUMN(I28)-1)*2,FALSE),"")=0,"",IFERROR(VLOOKUP($A31,'VENDA 2023'!$1:$1048576,3 + (COLUMN(I28)-1)*2,FALSE),""))</f>
        <v/>
      </c>
      <c r="AU31" s="92">
        <f>IF(IFERROR(VLOOKUP($A31,'VENDA 2023'!$1:$1048576,3 + (COLUMN(J28)-1)*2,FALSE),"")=0,"",IFERROR(VLOOKUP($A31,'VENDA 2023'!$1:$1048576,3 + (COLUMN(J28)-1)*2,FALSE),""))</f>
        <v/>
      </c>
      <c r="AV31" s="92">
        <f>IF(IFERROR(VLOOKUP($A31,'VENDA 2023'!$1:$1048576,3 + (COLUMN(K28)-1)*2,FALSE),"")=0,"",IFERROR(VLOOKUP($A31,'VENDA 2023'!$1:$1048576,3 + (COLUMN(K28)-1)*2,FALSE),""))</f>
        <v/>
      </c>
      <c r="AW31" s="92">
        <f>IF(IFERROR(VLOOKUP($A31,'VENDA 2023'!$1:$1048576,3 + (COLUMN(L28)-1)*2,FALSE),"")=0,"",IFERROR(VLOOKUP($A31,'VENDA 2023'!$1:$1048576,3 + (COLUMN(L28)-1)*2,FALSE),""))</f>
        <v/>
      </c>
      <c r="AX31" s="93">
        <f>IF(COUNT(AL31:AW31)=0,"",SUM(AL31:AW31))</f>
        <v/>
      </c>
      <c r="AY31" s="92">
        <f>IF(IFERROR(VLOOKUP($A31,'VENDA 2024'!$1:$1048576,3 + (COLUMN(A28)-1)*2,FALSE),"")=0,"",IFERROR(VLOOKUP($A31,'VENDA 2024'!$1:$1048576,3 + (COLUMN(A28)-1)*2,FALSE),""))</f>
        <v/>
      </c>
      <c r="AZ31" s="92">
        <f>IF(IFERROR(VLOOKUP($A31,'VENDA 2024'!$1:$1048576,3 + (COLUMN(B28)-1)*2,FALSE),"")=0,"",IFERROR(VLOOKUP($A31,'VENDA 2024'!$1:$1048576,3 + (COLUMN(B28)-1)*2,FALSE),""))</f>
        <v/>
      </c>
      <c r="BA31" s="92">
        <f>IF(IFERROR(VLOOKUP($A31,'VENDA 2024'!$1:$1048576,3 + (COLUMN(C28)-1)*2,FALSE),"")=0,"",IFERROR(VLOOKUP($A31,'VENDA 2024'!$1:$1048576,3 + (COLUMN(C28)-1)*2,FALSE),""))</f>
        <v/>
      </c>
      <c r="BB31" s="92">
        <f>IF(IFERROR(VLOOKUP($A31,'VENDA 2024'!$1:$1048576,3 + (COLUMN(D28)-1)*2,FALSE),"")=0,"",IFERROR(VLOOKUP($A31,'VENDA 2024'!$1:$1048576,3 + (COLUMN(D28)-1)*2,FALSE),""))</f>
        <v/>
      </c>
      <c r="BC31" s="92">
        <f>IF(IFERROR(VLOOKUP($A31,'VENDA 2024'!$1:$1048576,3 + (COLUMN(E28)-1)*2,FALSE),"")=0,"",IFERROR(VLOOKUP($A31,'VENDA 2024'!$1:$1048576,3 + (COLUMN(E28)-1)*2,FALSE),""))</f>
        <v/>
      </c>
      <c r="BD31" s="92">
        <f>IF(IFERROR(VLOOKUP($A31,'VENDA 2024'!$1:$1048576,3 + (COLUMN(F28)-1)*2,FALSE),"")=0,"",IFERROR(VLOOKUP($A31,'VENDA 2024'!$1:$1048576,3 + (COLUMN(F28)-1)*2,FALSE),""))</f>
        <v/>
      </c>
      <c r="BE31" s="92">
        <f>IF(IFERROR(VLOOKUP($A31,'VENDA 2024'!$1:$1048576,3 + (COLUMN(G28)-1)*2,FALSE),"")=0,"",IFERROR(VLOOKUP($A31,'VENDA 2024'!$1:$1048576,3 + (COLUMN(G28)-1)*2,FALSE),""))</f>
        <v/>
      </c>
      <c r="BF31" s="92">
        <f>IF(IFERROR(VLOOKUP($A31,'VENDA 2024'!$1:$1048576,3 + (COLUMN(H28)-1)*2,FALSE),"")=0,"",IFERROR(VLOOKUP($A31,'VENDA 2024'!$1:$1048576,3 + (COLUMN(H28)-1)*2,FALSE),""))</f>
        <v/>
      </c>
      <c r="BG31" s="92">
        <f>IF(IFERROR(VLOOKUP($A31,'VENDA 2024'!$1:$1048576,3 + (COLUMN(I28)-1)*2,FALSE),"")=0,"",IFERROR(VLOOKUP($A31,'VENDA 2024'!$1:$1048576,3 + (COLUMN(I28)-1)*2,FALSE),""))</f>
        <v/>
      </c>
      <c r="BH31" s="92">
        <f>IF(IFERROR(VLOOKUP($A31,'VENDA 2024'!$1:$1048576,3 + (COLUMN(J28)-1)*2,FALSE),"")=0,"",IFERROR(VLOOKUP($A31,'VENDA 2024'!$1:$1048576,3 + (COLUMN(J28)-1)*2,FALSE),""))</f>
        <v/>
      </c>
      <c r="BI31" s="92">
        <f>IF(IFERROR(VLOOKUP($A31,'VENDA 2024'!$1:$1048576,3 + (COLUMN(K28)-1)*2,FALSE),"")=0,"",IFERROR(VLOOKUP($A31,'VENDA 2024'!$1:$1048576,3 + (COLUMN(K28)-1)*2,FALSE),""))</f>
        <v/>
      </c>
      <c r="BJ31" s="92">
        <f>IF(IFERROR(VLOOKUP($A31,'VENDA 2024'!$1:$1048576,3 + (COLUMN(L28)-1)*2,FALSE),"")=0,"",IFERROR(VLOOKUP($A31,'VENDA 2024'!$1:$1048576,3 + (COLUMN(L28)-1)*2,FALSE),""))</f>
        <v/>
      </c>
      <c r="BK31" s="93">
        <f>IF(COUNT(AY31:BJ31)=0,"",SUM(AY31:BJ31))</f>
        <v/>
      </c>
      <c r="BL31" s="92">
        <f>IF(IFERROR(VLOOKUP($A31,'VENDA 2025'!$1:$1048576,3 + (COLUMN(A28)-1)*2,FALSE),"")=0,"",IFERROR(VLOOKUP($A31,'VENDA 2025'!$1:$1048576,3 + (COLUMN(A28)-1)*2,FALSE),""))</f>
        <v/>
      </c>
      <c r="BM31" s="92">
        <f>IF(IFERROR(VLOOKUP($A31,'VENDA 2025'!$1:$1048576,3 + (COLUMN(B28)-1)*2,FALSE),"")=0,"",IFERROR(VLOOKUP($A31,'VENDA 2025'!$1:$1048576,3 + (COLUMN(B28)-1)*2,FALSE),""))</f>
        <v/>
      </c>
      <c r="BN31" s="92">
        <f>IF(IFERROR(VLOOKUP($A31,'VENDA 2025'!$1:$1048576,3 + (COLUMN(C28)-1)*2,FALSE),"")=0,"",IFERROR(VLOOKUP($A31,'VENDA 2025'!$1:$1048576,3 + (COLUMN(C28)-1)*2,FALSE),""))</f>
        <v/>
      </c>
      <c r="BO31" s="92">
        <f>IF(IFERROR(VLOOKUP($A31,'VENDA 2025'!$1:$1048576,3 + (COLUMN(D28)-1)*2,FALSE),"")=0,"",IFERROR(VLOOKUP($A31,'VENDA 2025'!$1:$1048576,3 + (COLUMN(D28)-1)*2,FALSE),""))</f>
        <v/>
      </c>
      <c r="BP31" s="92">
        <f>IF(IFERROR(VLOOKUP($A31,'VENDA 2025'!$1:$1048576,3 + (COLUMN(E28)-1)*2,FALSE),"")=0,"",IFERROR(VLOOKUP($A31,'VENDA 2025'!$1:$1048576,3 + (COLUMN(E28)-1)*2,FALSE),""))</f>
        <v/>
      </c>
      <c r="BQ31" s="92">
        <f>IF(IFERROR(VLOOKUP($A31,'VENDA 2025'!$1:$1048576,3 + (COLUMN(F28)-1)*2,FALSE),"")=0,"",IFERROR(VLOOKUP($A31,'VENDA 2025'!$1:$1048576,3 + (COLUMN(F28)-1)*2,FALSE),""))</f>
        <v/>
      </c>
      <c r="BR31" s="92">
        <f>IF(IFERROR(VLOOKUP($A31,'VENDA 2025'!$1:$1048576,3 + (COLUMN(G28)-1)*2,FALSE),"")=0,"",IFERROR(VLOOKUP($A31,'VENDA 2025'!$1:$1048576,3 + (COLUMN(G28)-1)*2,FALSE),""))</f>
        <v/>
      </c>
      <c r="BS31" s="92">
        <f>IF(IFERROR(VLOOKUP($A31,'VENDA 2025'!$1:$1048576,3 + (COLUMN(H28)-1)*2,FALSE),"")=0,"",IFERROR(VLOOKUP($A31,'VENDA 2025'!$1:$1048576,3 + (COLUMN(H28)-1)*2,FALSE),""))</f>
        <v/>
      </c>
      <c r="BT31" s="92">
        <f>IF(IFERROR(VLOOKUP($A31,'VENDA 2025'!$1:$1048576,3 + (COLUMN(I28)-1)*2,FALSE),"")=0,"",IFERROR(VLOOKUP($A31,'VENDA 2025'!$1:$1048576,3 + (COLUMN(I28)-1)*2,FALSE),""))</f>
        <v/>
      </c>
      <c r="BU31" s="92">
        <f>IF(IFERROR(VLOOKUP($A31,'VENDA 2025'!$1:$1048576,3 + (COLUMN(J28)-1)*2,FALSE),"")=0,"",IFERROR(VLOOKUP($A31,'VENDA 2025'!$1:$1048576,3 + (COLUMN(J28)-1)*2,FALSE),""))</f>
        <v/>
      </c>
      <c r="BV31" s="92">
        <f>IF(IFERROR(VLOOKUP($A31,'VENDA 2025'!$1:$1048576,3 + (COLUMN(K28)-1)*2,FALSE),"")=0,"",IFERROR(VLOOKUP($A31,'VENDA 2025'!$1:$1048576,3 + (COLUMN(K28)-1)*2,FALSE),""))</f>
        <v/>
      </c>
      <c r="BW31" s="92">
        <f>IF(IFERROR(VLOOKUP($A31,'VENDA 2025'!$1:$1048576,3 + (COLUMN(L28)-1)*2,FALSE),"")=0,"",IFERROR(VLOOKUP($A31,'VENDA 2025'!$1:$1048576,3 + (COLUMN(L28)-1)*2,FALSE),""))</f>
        <v/>
      </c>
      <c r="BX31" s="93">
        <f>IF(COUNT(BL31:BW31)=0,"",SUM(BL31:BW31))</f>
        <v/>
      </c>
      <c r="BY31" s="92">
        <f>IF(IFERROR(VLOOKUP($A31,'venda-fornecedor-12-meses-7'!$1:$1048576,4 + (COLUMN(A28)-1)*2,FALSE),"")=0,"",IFERROR(VLOOKUP($A31,'venda-fornecedor-12-meses-7'!$1:$1048576,4 + (COLUMN(A28)-1)*2,FALSE),""))</f>
        <v/>
      </c>
      <c r="BZ31" s="92">
        <f>IF(IFERROR(VLOOKUP($A31,'venda-fornecedor-12-meses-7'!$1:$1048576,4 + (COLUMN(B28)-1)*2,FALSE),"")=0,"",IFERROR(VLOOKUP($A31,'venda-fornecedor-12-meses-7'!$1:$1048576,4 + (COLUMN(B28)-1)*2,FALSE),""))</f>
        <v/>
      </c>
      <c r="CA31" s="92">
        <f>IF(IFERROR(VLOOKUP($A31,'venda-fornecedor-12-meses-7'!$1:$1048576,4 + (COLUMN(C28)-1)*2,FALSE),"")=0,"",IFERROR(VLOOKUP($A31,'venda-fornecedor-12-meses-7'!$1:$1048576,4 + (COLUMN(C28)-1)*2,FALSE),""))</f>
        <v/>
      </c>
      <c r="CB31" s="92">
        <f>IF(IFERROR(VLOOKUP($A31,'venda-fornecedor-12-meses-7'!$1:$1048576,4 + (COLUMN(D28)-1)*2,FALSE),"")=0,"",IFERROR(VLOOKUP($A31,'venda-fornecedor-12-meses-7'!$1:$1048576,4 + (COLUMN(D28)-1)*2,FALSE),""))</f>
        <v/>
      </c>
      <c r="CC31" s="92">
        <f>IF(IFERROR(VLOOKUP($A31,'venda-fornecedor-12-meses-7'!$1:$1048576,4 + (COLUMN(E28)-1)*2,FALSE),"")=0,"",IFERROR(VLOOKUP($A31,'venda-fornecedor-12-meses-7'!$1:$1048576,4 + (COLUMN(E28)-1)*2,FALSE),""))</f>
        <v/>
      </c>
      <c r="CD31" s="92">
        <f>IF(IFERROR(VLOOKUP($A31,'venda-fornecedor-12-meses-7'!$1:$1048576,4 + (COLUMN(F28)-1)*2,FALSE),"")=0,"",IFERROR(VLOOKUP($A31,'venda-fornecedor-12-meses-7'!$1:$1048576,4 + (COLUMN(F28)-1)*2,FALSE),""))</f>
        <v/>
      </c>
      <c r="CE31" s="92">
        <f>IF(IFERROR(VLOOKUP($A31,'venda-fornecedor-12-meses-7'!$1:$1048576,4 + (COLUMN(G28)-1)*2,FALSE),"")=0,"",IFERROR(VLOOKUP($A31,'venda-fornecedor-12-meses-7'!$1:$1048576,4 + (COLUMN(G28)-1)*2,FALSE),""))</f>
        <v/>
      </c>
      <c r="CF31" s="92">
        <f>IF(IFERROR(VLOOKUP($A31,'venda-fornecedor-12-meses-7'!$1:$1048576,4 + (COLUMN(H28)-1)*2,FALSE),"")=0,"",IFERROR(VLOOKUP($A31,'venda-fornecedor-12-meses-7'!$1:$1048576,4 + (COLUMN(H28)-1)*2,FALSE),""))</f>
        <v/>
      </c>
      <c r="CG31" s="92">
        <f>IF(IFERROR(VLOOKUP($A31,'venda-fornecedor-12-meses-7'!$1:$1048576,4 + (COLUMN(I28)-1)*2,FALSE),"")=0,"",IFERROR(VLOOKUP($A31,'venda-fornecedor-12-meses-7'!$1:$1048576,4 + (COLUMN(I28)-1)*2,FALSE),""))</f>
        <v/>
      </c>
      <c r="CH31" s="92">
        <f>IF(IFERROR(VLOOKUP($A31,'venda-fornecedor-12-meses-7'!$1:$1048576,4 + (COLUMN(J28)-1)*2,FALSE),"")=0,"",IFERROR(VLOOKUP($A31,'venda-fornecedor-12-meses-7'!$1:$1048576,4 + (COLUMN(J28)-1)*2,FALSE),""))</f>
        <v/>
      </c>
      <c r="CI31" s="92">
        <f>IF(IFERROR(VLOOKUP($A31,'venda-fornecedor-12-meses-7'!$1:$1048576,4 + (COLUMN(K28)-1)*2,FALSE),"")=0,"",IFERROR(VLOOKUP($A31,'venda-fornecedor-12-meses-7'!$1:$1048576,4 + (COLUMN(K28)-1)*2,FALSE),""))</f>
        <v/>
      </c>
      <c r="CJ31" s="92">
        <f>IF(IFERROR(VLOOKUP($A31,'venda-fornecedor-12-meses-7'!$1:$1048576,4 + (COLUMN(L28)-1)*2,FALSE),"")=0,"",IFERROR(VLOOKUP($A31,'venda-fornecedor-12-meses-7'!$1:$1048576,4 + (COLUMN(L28)-1)*2,FALSE),""))</f>
        <v/>
      </c>
      <c r="CK31" s="93">
        <f>IF(COUNT(BY31:CJ31)=0,"",SUM(BY31:CJ31))</f>
        <v/>
      </c>
      <c r="CL31" s="93">
        <f>IF(COUNT(BY31:CJ31)=0,"",AVERAGE(BY31:CJ31))</f>
        <v/>
      </c>
      <c r="CM31" s="1" t="n"/>
      <c r="CN31" s="94">
        <f>IF(IFERROR(VLOOKUP($A31,'ENTRADA 2023'!$1:$1048576,3 + (COLUMN(A28)-1)*1,FALSE),"")=0,"",IFERROR(VLOOKUP($A31,'ENTRADA 2023'!$1:$1048576,3 + (COLUMN(A28)-1)*1,FALSE),""))</f>
        <v/>
      </c>
      <c r="CO31" s="94">
        <f>IF(IFERROR(VLOOKUP($A31,'ENTRADA 2023'!$1:$1048576,3 + (COLUMN(B28)-1)*1,FALSE),"")=0,"",IFERROR(VLOOKUP($A31,'ENTRADA 2023'!$1:$1048576,3 + (COLUMN(B28)-1)*1,FALSE),""))</f>
        <v/>
      </c>
      <c r="CP31" s="94">
        <f>IF(IFERROR(VLOOKUP($A31,'ENTRADA 2023'!$1:$1048576,3 + (COLUMN(C28)-1)*1,FALSE),"")=0,"",IFERROR(VLOOKUP($A31,'ENTRADA 2023'!$1:$1048576,3 + (COLUMN(C28)-1)*1,FALSE),""))</f>
        <v/>
      </c>
      <c r="CQ31" s="94">
        <f>IF(IFERROR(VLOOKUP($A31,'ENTRADA 2023'!$1:$1048576,3 + (COLUMN(D28)-1)*1,FALSE),"")=0,"",IFERROR(VLOOKUP($A31,'ENTRADA 2023'!$1:$1048576,3 + (COLUMN(D28)-1)*1,FALSE),""))</f>
        <v/>
      </c>
      <c r="CR31" s="94">
        <f>IF(IFERROR(VLOOKUP($A31,'ENTRADA 2023'!$1:$1048576,3 + (COLUMN(E28)-1)*1,FALSE),"")=0,"",IFERROR(VLOOKUP($A31,'ENTRADA 2023'!$1:$1048576,3 + (COLUMN(E28)-1)*1,FALSE),""))</f>
        <v/>
      </c>
      <c r="CS31" s="94">
        <f>IF(IFERROR(VLOOKUP($A31,'ENTRADA 2023'!$1:$1048576,3 + (COLUMN(F28)-1)*1,FALSE),"")=0,"",IFERROR(VLOOKUP($A31,'ENTRADA 2023'!$1:$1048576,3 + (COLUMN(F28)-1)*1,FALSE),""))</f>
        <v/>
      </c>
      <c r="CT31" s="94">
        <f>IF(IFERROR(VLOOKUP($A31,'ENTRADA 2023'!$1:$1048576,3 + (COLUMN(G28)-1)*1,FALSE),"")=0,"",IFERROR(VLOOKUP($A31,'ENTRADA 2023'!$1:$1048576,3 + (COLUMN(G28)-1)*1,FALSE),""))</f>
        <v/>
      </c>
      <c r="CU31" s="94">
        <f>IF(IFERROR(VLOOKUP($A31,'ENTRADA 2023'!$1:$1048576,3 + (COLUMN(H28)-1)*1,FALSE),"")=0,"",IFERROR(VLOOKUP($A31,'ENTRADA 2023'!$1:$1048576,3 + (COLUMN(H28)-1)*1,FALSE),""))</f>
        <v/>
      </c>
      <c r="CV31" s="94">
        <f>IF(IFERROR(VLOOKUP($A31,'ENTRADA 2023'!$1:$1048576,3 + (COLUMN(I28)-1)*1,FALSE),"")=0,"",IFERROR(VLOOKUP($A31,'ENTRADA 2023'!$1:$1048576,3 + (COLUMN(I28)-1)*1,FALSE),""))</f>
        <v/>
      </c>
      <c r="CW31" s="94">
        <f>IF(IFERROR(VLOOKUP($A31,'ENTRADA 2023'!$1:$1048576,3 + (COLUMN(J28)-1)*1,FALSE),"")=0,"",IFERROR(VLOOKUP($A31,'ENTRADA 2023'!$1:$1048576,3 + (COLUMN(J28)-1)*1,FALSE),""))</f>
        <v/>
      </c>
      <c r="CX31" s="94">
        <f>IF(IFERROR(VLOOKUP($A31,'ENTRADA 2023'!$1:$1048576,3 + (COLUMN(K28)-1)*1,FALSE),"")=0,"",IFERROR(VLOOKUP($A31,'ENTRADA 2023'!$1:$1048576,3 + (COLUMN(K28)-1)*1,FALSE),""))</f>
        <v/>
      </c>
      <c r="CY31" s="94">
        <f>IF(IFERROR(VLOOKUP($A31,'ENTRADA 2023'!$1:$1048576,3 + (COLUMN(L28)-1)*1,FALSE),"")=0,"",IFERROR(VLOOKUP($A31,'ENTRADA 2023'!$1:$1048576,3 + (COLUMN(L28)-1)*1,FALSE),""))</f>
        <v/>
      </c>
      <c r="CZ31" s="95">
        <f>IF(COUNT(CN31:CY31)=0,"",SUM(CN31:CY31))</f>
        <v/>
      </c>
      <c r="DA31" s="94">
        <f>IF(IFERROR(VLOOKUP($A31,'ENTRADA 2024'!$1:$1048576,3 + (COLUMN(A28)-1)*1,FALSE),"")=0,"",IFERROR(VLOOKUP($A31,'ENTRADA 2024'!$1:$1048576,3 + (COLUMN(A28)-1)*1,FALSE),""))</f>
        <v/>
      </c>
      <c r="DB31" s="94">
        <f>IF(IFERROR(VLOOKUP($A31,'ENTRADA 2024'!$1:$1048576,3 + (COLUMN(B28)-1)*1,FALSE),"")=0,"",IFERROR(VLOOKUP($A31,'ENTRADA 2024'!$1:$1048576,3 + (COLUMN(B28)-1)*1,FALSE),""))</f>
        <v/>
      </c>
      <c r="DC31" s="94">
        <f>IF(IFERROR(VLOOKUP($A31,'ENTRADA 2024'!$1:$1048576,3 + (COLUMN(C28)-1)*1,FALSE),"")=0,"",IFERROR(VLOOKUP($A31,'ENTRADA 2024'!$1:$1048576,3 + (COLUMN(C28)-1)*1,FALSE),""))</f>
        <v/>
      </c>
      <c r="DD31" s="94">
        <f>IF(IFERROR(VLOOKUP($A31,'ENTRADA 2024'!$1:$1048576,3 + (COLUMN(D28)-1)*1,FALSE),"")=0,"",IFERROR(VLOOKUP($A31,'ENTRADA 2024'!$1:$1048576,3 + (COLUMN(D28)-1)*1,FALSE),""))</f>
        <v/>
      </c>
      <c r="DE31" s="94">
        <f>IF(IFERROR(VLOOKUP($A31,'ENTRADA 2024'!$1:$1048576,3 + (COLUMN(E28)-1)*1,FALSE),"")=0,"",IFERROR(VLOOKUP($A31,'ENTRADA 2024'!$1:$1048576,3 + (COLUMN(E28)-1)*1,FALSE),""))</f>
        <v/>
      </c>
      <c r="DF31" s="94">
        <f>IF(IFERROR(VLOOKUP($A31,'ENTRADA 2024'!$1:$1048576,3 + (COLUMN(F28)-1)*1,FALSE),"")=0,"",IFERROR(VLOOKUP($A31,'ENTRADA 2024'!$1:$1048576,3 + (COLUMN(F28)-1)*1,FALSE),""))</f>
        <v/>
      </c>
      <c r="DG31" s="94">
        <f>IF(IFERROR(VLOOKUP($A31,'ENTRADA 2024'!$1:$1048576,3 + (COLUMN(G28)-1)*1,FALSE),"")=0,"",IFERROR(VLOOKUP($A31,'ENTRADA 2024'!$1:$1048576,3 + (COLUMN(G28)-1)*1,FALSE),""))</f>
        <v/>
      </c>
      <c r="DH31" s="94">
        <f>IF(IFERROR(VLOOKUP($A31,'ENTRADA 2024'!$1:$1048576,3 + (COLUMN(H28)-1)*1,FALSE),"")=0,"",IFERROR(VLOOKUP($A31,'ENTRADA 2024'!$1:$1048576,3 + (COLUMN(H28)-1)*1,FALSE),""))</f>
        <v/>
      </c>
      <c r="DI31" s="94">
        <f>IF(IFERROR(VLOOKUP($A31,'ENTRADA 2024'!$1:$1048576,3 + (COLUMN(I28)-1)*1,FALSE),"")=0,"",IFERROR(VLOOKUP($A31,'ENTRADA 2024'!$1:$1048576,3 + (COLUMN(I28)-1)*1,FALSE),""))</f>
        <v/>
      </c>
      <c r="DJ31" s="94">
        <f>IF(IFERROR(VLOOKUP($A31,'ENTRADA 2024'!$1:$1048576,3 + (COLUMN(J28)-1)*1,FALSE),"")=0,"",IFERROR(VLOOKUP($A31,'ENTRADA 2024'!$1:$1048576,3 + (COLUMN(J28)-1)*1,FALSE),""))</f>
        <v/>
      </c>
      <c r="DK31" s="94">
        <f>IF(IFERROR(VLOOKUP($A31,'ENTRADA 2024'!$1:$1048576,3 + (COLUMN(K28)-1)*1,FALSE),"")=0,"",IFERROR(VLOOKUP($A31,'ENTRADA 2024'!$1:$1048576,3 + (COLUMN(K28)-1)*1,FALSE),""))</f>
        <v/>
      </c>
      <c r="DL31" s="94">
        <f>IF(IFERROR(VLOOKUP($A31,'ENTRADA 2024'!$1:$1048576,3 + (COLUMN(L28)-1)*1,FALSE),"")=0,"",IFERROR(VLOOKUP($A31,'ENTRADA 2024'!$1:$1048576,3 + (COLUMN(L28)-1)*1,FALSE),""))</f>
        <v/>
      </c>
      <c r="DM31" s="95">
        <f>IF(COUNT(DA31:DL31)=0,"",SUM(DA31:DL31))</f>
        <v/>
      </c>
      <c r="DN31" s="94">
        <f>IF(IFERROR(VLOOKUP($A31,'ENTRADA 2025'!$1:$1048576,3 + (COLUMN(A28)-1)*1,FALSE),"")=0,"",IFERROR(VLOOKUP($A31,'ENTRADA 2025'!$1:$1048576,3 + (COLUMN(A28)-1)*1,FALSE),""))</f>
        <v/>
      </c>
      <c r="DO31" s="94">
        <f>IF(IFERROR(VLOOKUP($A31,'ENTRADA 2025'!$1:$1048576,3 + (COLUMN(B28)-1)*1,FALSE),"")=0,"",IFERROR(VLOOKUP($A31,'ENTRADA 2025'!$1:$1048576,3 + (COLUMN(B28)-1)*1,FALSE),""))</f>
        <v/>
      </c>
      <c r="DP31" s="94">
        <f>IF(IFERROR(VLOOKUP($A31,'ENTRADA 2025'!$1:$1048576,3 + (COLUMN(C28)-1)*1,FALSE),"")=0,"",IFERROR(VLOOKUP($A31,'ENTRADA 2025'!$1:$1048576,3 + (COLUMN(C28)-1)*1,FALSE),""))</f>
        <v/>
      </c>
      <c r="DQ31" s="94">
        <f>IF(IFERROR(VLOOKUP($A31,'ENTRADA 2025'!$1:$1048576,3 + (COLUMN(D28)-1)*1,FALSE),"")=0,"",IFERROR(VLOOKUP($A31,'ENTRADA 2025'!$1:$1048576,3 + (COLUMN(D28)-1)*1,FALSE),""))</f>
        <v/>
      </c>
      <c r="DR31" s="94">
        <f>IF(IFERROR(VLOOKUP($A31,'ENTRADA 2025'!$1:$1048576,3 + (COLUMN(E28)-1)*1,FALSE),"")=0,"",IFERROR(VLOOKUP($A31,'ENTRADA 2025'!$1:$1048576,3 + (COLUMN(E28)-1)*1,FALSE),""))</f>
        <v/>
      </c>
      <c r="DS31" s="94">
        <f>IF(IFERROR(VLOOKUP($A31,'ENTRADA 2025'!$1:$1048576,3 + (COLUMN(F28)-1)*1,FALSE),"")=0,"",IFERROR(VLOOKUP($A31,'ENTRADA 2025'!$1:$1048576,3 + (COLUMN(F28)-1)*1,FALSE),""))</f>
        <v/>
      </c>
      <c r="DT31" s="94">
        <f>IF(IFERROR(VLOOKUP($A31,'ENTRADA 2025'!$1:$1048576,3 + (COLUMN(G28)-1)*1,FALSE),"")=0,"",IFERROR(VLOOKUP($A31,'ENTRADA 2025'!$1:$1048576,3 + (COLUMN(G28)-1)*1,FALSE),""))</f>
        <v/>
      </c>
      <c r="DU31" s="94">
        <f>IF(IFERROR(VLOOKUP($A31,'ENTRADA 2025'!$1:$1048576,3 + (COLUMN(H28)-1)*1,FALSE),"")=0,"",IFERROR(VLOOKUP($A31,'ENTRADA 2025'!$1:$1048576,3 + (COLUMN(H28)-1)*1,FALSE),""))</f>
        <v/>
      </c>
      <c r="DV31" s="94">
        <f>IF(IFERROR(VLOOKUP($A31,'ENTRADA 2025'!$1:$1048576,3 + (COLUMN(I28)-1)*1,FALSE),"")=0,"",IFERROR(VLOOKUP($A31,'ENTRADA 2025'!$1:$1048576,3 + (COLUMN(I28)-1)*1,FALSE),""))</f>
        <v/>
      </c>
      <c r="DW31" s="94">
        <f>IF(IFERROR(VLOOKUP($A31,'ENTRADA 2025'!$1:$1048576,3 + (COLUMN(J28)-1)*1,FALSE),"")=0,"",IFERROR(VLOOKUP($A31,'ENTRADA 2025'!$1:$1048576,3 + (COLUMN(J28)-1)*1,FALSE),""))</f>
        <v/>
      </c>
      <c r="DX31" s="94">
        <f>IF(IFERROR(VLOOKUP($A31,'ENTRADA 2025'!$1:$1048576,3 + (COLUMN(K28)-1)*1,FALSE),"")=0,"",IFERROR(VLOOKUP($A31,'ENTRADA 2025'!$1:$1048576,3 + (COLUMN(K28)-1)*1,FALSE),""))</f>
        <v/>
      </c>
      <c r="DY31" s="94">
        <f>IF(IFERROR(VLOOKUP($A31,'ENTRADA 2025'!$1:$1048576,3 + (COLUMN(L28)-1)*1,FALSE),"")=0,"",IFERROR(VLOOKUP($A31,'ENTRADA 2025'!$1:$1048576,3 + (COLUMN(L28)-1)*1,FALSE),""))</f>
        <v/>
      </c>
      <c r="DZ31" s="95">
        <f>IF(COUNT(DN31:DY31)=0,"",SUM(DN31:DY31))</f>
        <v/>
      </c>
      <c r="EA31" s="94">
        <f>IF(IFERROR(VLOOKUP($A31,'entrada-fornecedor-12-meses-7'!$1:$1048576,3 + (COLUMN(A28)-1)*1,FALSE),"")=0,"",IFERROR(VLOOKUP($A31,'entrada-fornecedor-12-meses-7'!$1:$1048576,3 + (COLUMN(A28)-1)*1,FALSE),""))</f>
        <v/>
      </c>
      <c r="EB31" s="94">
        <f>IF(IFERROR(VLOOKUP($A31,'entrada-fornecedor-12-meses-7'!$1:$1048576,3 + (COLUMN(B28)-1)*1,FALSE),"")=0,"",IFERROR(VLOOKUP($A31,'entrada-fornecedor-12-meses-7'!$1:$1048576,3 + (COLUMN(B28)-1)*1,FALSE),""))</f>
        <v/>
      </c>
      <c r="EC31" s="94">
        <f>IF(IFERROR(VLOOKUP($A31,'entrada-fornecedor-12-meses-7'!$1:$1048576,3 + (COLUMN(C28)-1)*1,FALSE),"")=0,"",IFERROR(VLOOKUP($A31,'entrada-fornecedor-12-meses-7'!$1:$1048576,3 + (COLUMN(C28)-1)*1,FALSE),""))</f>
        <v/>
      </c>
      <c r="ED31" s="94">
        <f>IF(IFERROR(VLOOKUP($A31,'entrada-fornecedor-12-meses-7'!$1:$1048576,3 + (COLUMN(D28)-1)*1,FALSE),"")=0,"",IFERROR(VLOOKUP($A31,'entrada-fornecedor-12-meses-7'!$1:$1048576,3 + (COLUMN(D28)-1)*1,FALSE),""))</f>
        <v/>
      </c>
      <c r="EE31" s="94">
        <f>IF(IFERROR(VLOOKUP($A31,'entrada-fornecedor-12-meses-7'!$1:$1048576,3 + (COLUMN(E28)-1)*1,FALSE),"")=0,"",IFERROR(VLOOKUP($A31,'entrada-fornecedor-12-meses-7'!$1:$1048576,3 + (COLUMN(E28)-1)*1,FALSE),""))</f>
        <v/>
      </c>
      <c r="EF31" s="94">
        <f>IF(IFERROR(VLOOKUP($A31,'entrada-fornecedor-12-meses-7'!$1:$1048576,3 + (COLUMN(F28)-1)*1,FALSE),"")=0,"",IFERROR(VLOOKUP($A31,'entrada-fornecedor-12-meses-7'!$1:$1048576,3 + (COLUMN(F28)-1)*1,FALSE),""))</f>
        <v/>
      </c>
      <c r="EG31" s="94">
        <f>IF(IFERROR(VLOOKUP($A31,'entrada-fornecedor-12-meses-7'!$1:$1048576,3 + (COLUMN(G28)-1)*1,FALSE),"")=0,"",IFERROR(VLOOKUP($A31,'entrada-fornecedor-12-meses-7'!$1:$1048576,3 + (COLUMN(G28)-1)*1,FALSE),""))</f>
        <v/>
      </c>
      <c r="EH31" s="94">
        <f>IF(IFERROR(VLOOKUP($A31,'entrada-fornecedor-12-meses-7'!$1:$1048576,3 + (COLUMN(H28)-1)*1,FALSE),"")=0,"",IFERROR(VLOOKUP($A31,'entrada-fornecedor-12-meses-7'!$1:$1048576,3 + (COLUMN(H28)-1)*1,FALSE),""))</f>
        <v/>
      </c>
      <c r="EI31" s="94">
        <f>IF(IFERROR(VLOOKUP($A31,'entrada-fornecedor-12-meses-7'!$1:$1048576,3 + (COLUMN(I28)-1)*1,FALSE),"")=0,"",IFERROR(VLOOKUP($A31,'entrada-fornecedor-12-meses-7'!$1:$1048576,3 + (COLUMN(I28)-1)*1,FALSE),""))</f>
        <v/>
      </c>
      <c r="EJ31" s="94">
        <f>IF(IFERROR(VLOOKUP($A31,'entrada-fornecedor-12-meses-7'!$1:$1048576,3 + (COLUMN(J28)-1)*1,FALSE),"")=0,"",IFERROR(VLOOKUP($A31,'entrada-fornecedor-12-meses-7'!$1:$1048576,3 + (COLUMN(J28)-1)*1,FALSE),""))</f>
        <v/>
      </c>
      <c r="EK31" s="94">
        <f>IF(IFERROR(VLOOKUP($A31,'entrada-fornecedor-12-meses-7'!$1:$1048576,3 + (COLUMN(K28)-1)*1,FALSE),"")=0,"",IFERROR(VLOOKUP($A31,'entrada-fornecedor-12-meses-7'!$1:$1048576,3 + (COLUMN(K28)-1)*1,FALSE),""))</f>
        <v/>
      </c>
      <c r="EL31" s="94">
        <f>IF(IFERROR(VLOOKUP($A31,'entrada-fornecedor-12-meses-7'!$1:$1048576,3 + (COLUMN(L28)-1)*1,FALSE),"")=0,"",IFERROR(VLOOKUP($A31,'entrada-fornecedor-12-meses-7'!$1:$1048576,3 + (COLUMN(L28)-1)*1,FALSE),""))</f>
        <v/>
      </c>
      <c r="EM31" s="95">
        <f>IF(COUNT(EA31:EL31)=0,"",SUM(EA31:EL31))</f>
        <v/>
      </c>
      <c r="EN31" s="1" t="n"/>
      <c r="EO31" s="96">
        <f>IFERROR(AVERAGEIF('lead-time-compras-7'!B:B,A31,'lead-time-compras-7'!S:S),"")</f>
        <v/>
      </c>
      <c r="EP31" s="96">
        <f>IFERROR(
  AVERAGEIFS(
    'notas-fiscais-entrada-830-7'!H:H,
    'notas-fiscais-entrada-830-7'!O:O, A31,
    'notas-fiscais-entrada-830-7'!E:E, $B$1
  ),
""
)</f>
        <v/>
      </c>
      <c r="EQ31" s="96">
        <f>IFERROR(AVERAGEIF('lead-time-compras-7'!B:B,A31,'lead-time-compras-7'!Q:Q),"")</f>
        <v/>
      </c>
      <c r="ER31" s="97">
        <f>SUMIF('fornecedor-saldo-receber-7'!A:A, A31, 'fornecedor-saldo-receber-7'!L:L)</f>
        <v/>
      </c>
      <c r="ES31" s="97">
        <f>SUMIF('fornecedor-verba-aplicar-7'!A:A, A31, 'fornecedor-verba-aplicar-7'!D:D)</f>
        <v/>
      </c>
      <c r="ET31" s="1" t="n"/>
      <c r="EU31" s="52">
        <f>SUMIF('ANALISE PRODUTO'!F:F, A31, 'ANALISE PRODUTO'!BN:BN)</f>
        <v/>
      </c>
      <c r="EV31" s="52">
        <f>SUMIF('ANALISE PRODUTO'!F:F, A31, 'ANALISE PRODUTO'!BO:BO)</f>
        <v/>
      </c>
      <c r="EW31" s="52">
        <f>SUMIF('ANALISE PRODUTO'!F:F, A31, 'ANALISE PRODUTO'!BP:BP)</f>
        <v/>
      </c>
      <c r="EX31" s="52">
        <f>SUMIF('ANALISE PRODUTO'!F:F, A31, 'ANALISE PRODUTO'!BQ:BQ)</f>
        <v/>
      </c>
      <c r="EY31" s="52">
        <f>SUMIF('ANALISE PRODUTO'!F:F, A31, 'ANALISE PRODUTO'!BR:BR)</f>
        <v/>
      </c>
      <c r="EZ31" s="53">
        <f>SUMIF('ANALISE PRODUTO'!F:F, A31, 'ANALISE PRODUTO'!BS:BS)</f>
        <v/>
      </c>
      <c r="FA31" s="53">
        <f>SUMIF('ANALISE PRODUTO'!F:F, A31, 'ANALISE PRODUTO'!BT:BT)</f>
        <v/>
      </c>
      <c r="FB31" s="53">
        <f>SUMIF('ANALISE PRODUTO'!F:F, A31, 'ANALISE PRODUTO'!BU:BU)</f>
        <v/>
      </c>
      <c r="FC31" s="53">
        <f>SUMIF('ANALISE PRODUTO'!F:F, A31, 'ANALISE PRODUTO'!BV:BV)</f>
        <v/>
      </c>
      <c r="FD31" s="53">
        <f>SUMIF('ANALISE PRODUTO'!F:F, A31, 'ANALISE PRODUTO'!BW:BW)</f>
        <v/>
      </c>
      <c r="FE31" s="41">
        <f>SUMIF('ANALISE PRODUTO'!F:F, A31, 'ANALISE PRODUTO'!CB:CB)</f>
        <v/>
      </c>
      <c r="FF31" s="41">
        <f>SUMIF('ANALISE PRODUTO'!F:F, A31, 'ANALISE PRODUTO'!CC:CC)</f>
        <v/>
      </c>
      <c r="FG31" s="1" t="n"/>
      <c r="FH31" s="45">
        <f>IF(IFERROR(VLOOKUP($A31,'VENDA 2023'!$1:$1048576,4 + (COLUMN(A28)-1)*2,FALSE),"")=0,"",IFERROR(VLOOKUP($A31,'VENDA 2023'!$1:$1048576,4 + (COLUMN(A28)-1)*2,FALSE),""))</f>
        <v/>
      </c>
      <c r="FI31" s="45">
        <f>IF(IFERROR(VLOOKUP($A31,'VENDA 2023'!$1:$1048576,4 + (COLUMN(B28)-1)*2,FALSE),"")=0,"",IFERROR(VLOOKUP($A31,'VENDA 2023'!$1:$1048576,4 + (COLUMN(B28)-1)*2,FALSE),""))</f>
        <v/>
      </c>
      <c r="FJ31" s="45">
        <f>IF(IFERROR(VLOOKUP($A31,'VENDA 2023'!$1:$1048576,4 + (COLUMN(C28)-1)*2,FALSE),"")=0,"",IFERROR(VLOOKUP($A31,'VENDA 2023'!$1:$1048576,4 + (COLUMN(C28)-1)*2,FALSE),""))</f>
        <v/>
      </c>
      <c r="FK31" s="45">
        <f>IF(IFERROR(VLOOKUP($A31,'VENDA 2023'!$1:$1048576,4 + (COLUMN(D28)-1)*2,FALSE),"")=0,"",IFERROR(VLOOKUP($A31,'VENDA 2023'!$1:$1048576,4 + (COLUMN(D28)-1)*2,FALSE),""))</f>
        <v/>
      </c>
      <c r="FL31" s="45">
        <f>IF(IFERROR(VLOOKUP($A31,'VENDA 2023'!$1:$1048576,4 + (COLUMN(E28)-1)*2,FALSE),"")=0,"",IFERROR(VLOOKUP($A31,'VENDA 2023'!$1:$1048576,4 + (COLUMN(E28)-1)*2,FALSE),""))</f>
        <v/>
      </c>
      <c r="FM31" s="45">
        <f>IF(IFERROR(VLOOKUP($A31,'VENDA 2023'!$1:$1048576,4 + (COLUMN(F28)-1)*2,FALSE),"")=0,"",IFERROR(VLOOKUP($A31,'VENDA 2023'!$1:$1048576,4 + (COLUMN(F28)-1)*2,FALSE),""))</f>
        <v/>
      </c>
      <c r="FN31" s="45">
        <f>IF(IFERROR(VLOOKUP($A31,'VENDA 2023'!$1:$1048576,4 + (COLUMN(G28)-1)*2,FALSE),"")=0,"",IFERROR(VLOOKUP($A31,'VENDA 2023'!$1:$1048576,4 + (COLUMN(G28)-1)*2,FALSE),""))</f>
        <v/>
      </c>
      <c r="FO31" s="45">
        <f>IF(IFERROR(VLOOKUP($A31,'VENDA 2023'!$1:$1048576,4 + (COLUMN(H28)-1)*2,FALSE),"")=0,"",IFERROR(VLOOKUP($A31,'VENDA 2023'!$1:$1048576,4 + (COLUMN(H28)-1)*2,FALSE),""))</f>
        <v/>
      </c>
      <c r="FP31" s="45">
        <f>IF(IFERROR(VLOOKUP($A31,'VENDA 2023'!$1:$1048576,4 + (COLUMN(I28)-1)*2,FALSE),"")=0,"",IFERROR(VLOOKUP($A31,'VENDA 2023'!$1:$1048576,4 + (COLUMN(I28)-1)*2,FALSE),""))</f>
        <v/>
      </c>
      <c r="FQ31" s="45">
        <f>IF(IFERROR(VLOOKUP($A31,'VENDA 2023'!$1:$1048576,4 + (COLUMN(J28)-1)*2,FALSE),"")=0,"",IFERROR(VLOOKUP($A31,'VENDA 2023'!$1:$1048576,4 + (COLUMN(J28)-1)*2,FALSE),""))</f>
        <v/>
      </c>
      <c r="FR31" s="45">
        <f>IF(IFERROR(VLOOKUP($A31,'VENDA 2023'!$1:$1048576,4 + (COLUMN(K28)-1)*2,FALSE),"")=0,"",IFERROR(VLOOKUP($A31,'VENDA 2023'!$1:$1048576,4 + (COLUMN(K28)-1)*2,FALSE),""))</f>
        <v/>
      </c>
      <c r="FS31" s="45">
        <f>IF(IFERROR(VLOOKUP($A31,'VENDA 2023'!$1:$1048576,4 + (COLUMN(L28)-1)*2,FALSE),"")=0,"",IFERROR(VLOOKUP($A31,'VENDA 2023'!$1:$1048576,4 + (COLUMN(L28)-1)*2,FALSE),""))</f>
        <v/>
      </c>
      <c r="FT31" s="12">
        <f>IF(COUNT(FH31:FS31)=0,"",SUM(FH31:FS31))</f>
        <v/>
      </c>
      <c r="FU31" s="45">
        <f>IF(IFERROR(VLOOKUP($A31,'VENDA 2024'!$1:$1048576,4 + (COLUMN(A28)-1)*2,FALSE),"")=0,"",IFERROR(VLOOKUP($A31,'VENDA 2024'!$1:$1048576,4 + (COLUMN(A28)-1)*2,FALSE),""))</f>
        <v/>
      </c>
      <c r="FV31" s="45">
        <f>IF(IFERROR(VLOOKUP($A31,'VENDA 2024'!$1:$1048576,4 + (COLUMN(B28)-1)*2,FALSE),"")=0,"",IFERROR(VLOOKUP($A31,'VENDA 2024'!$1:$1048576,4 + (COLUMN(B28)-1)*2,FALSE),""))</f>
        <v/>
      </c>
      <c r="FW31" s="45">
        <f>IF(IFERROR(VLOOKUP($A31,'VENDA 2024'!$1:$1048576,4 + (COLUMN(C28)-1)*2,FALSE),"")=0,"",IFERROR(VLOOKUP($A31,'VENDA 2024'!$1:$1048576,4 + (COLUMN(C28)-1)*2,FALSE),""))</f>
        <v/>
      </c>
      <c r="FX31" s="45">
        <f>IF(IFERROR(VLOOKUP($A31,'VENDA 2024'!$1:$1048576,4 + (COLUMN(D28)-1)*2,FALSE),"")=0,"",IFERROR(VLOOKUP($A31,'VENDA 2024'!$1:$1048576,4 + (COLUMN(D28)-1)*2,FALSE),""))</f>
        <v/>
      </c>
      <c r="FY31" s="45">
        <f>IF(IFERROR(VLOOKUP($A31,'VENDA 2024'!$1:$1048576,4 + (COLUMN(E28)-1)*2,FALSE),"")=0,"",IFERROR(VLOOKUP($A31,'VENDA 2024'!$1:$1048576,4 + (COLUMN(E28)-1)*2,FALSE),""))</f>
        <v/>
      </c>
      <c r="FZ31" s="45">
        <f>IF(IFERROR(VLOOKUP($A31,'VENDA 2024'!$1:$1048576,4 + (COLUMN(F28)-1)*2,FALSE),"")=0,"",IFERROR(VLOOKUP($A31,'VENDA 2024'!$1:$1048576,4 + (COLUMN(F28)-1)*2,FALSE),""))</f>
        <v/>
      </c>
      <c r="GA31" s="45">
        <f>IF(IFERROR(VLOOKUP($A31,'VENDA 2024'!$1:$1048576,4 + (COLUMN(G28)-1)*2,FALSE),"")=0,"",IFERROR(VLOOKUP($A31,'VENDA 2024'!$1:$1048576,4 + (COLUMN(G28)-1)*2,FALSE),""))</f>
        <v/>
      </c>
      <c r="GB31" s="45">
        <f>IF(IFERROR(VLOOKUP($A31,'VENDA 2024'!$1:$1048576,4 + (COLUMN(H28)-1)*2,FALSE),"")=0,"",IFERROR(VLOOKUP($A31,'VENDA 2024'!$1:$1048576,4 + (COLUMN(H28)-1)*2,FALSE),""))</f>
        <v/>
      </c>
      <c r="GC31" s="45">
        <f>IF(IFERROR(VLOOKUP($A31,'VENDA 2024'!$1:$1048576,4 + (COLUMN(I28)-1)*2,FALSE),"")=0,"",IFERROR(VLOOKUP($A31,'VENDA 2024'!$1:$1048576,4 + (COLUMN(I28)-1)*2,FALSE),""))</f>
        <v/>
      </c>
      <c r="GD31" s="45">
        <f>IF(IFERROR(VLOOKUP($A31,'VENDA 2024'!$1:$1048576,4 + (COLUMN(J28)-1)*2,FALSE),"")=0,"",IFERROR(VLOOKUP($A31,'VENDA 2024'!$1:$1048576,4 + (COLUMN(J28)-1)*2,FALSE),""))</f>
        <v/>
      </c>
      <c r="GE31" s="45">
        <f>IF(IFERROR(VLOOKUP($A31,'VENDA 2024'!$1:$1048576,4 + (COLUMN(K28)-1)*2,FALSE),"")=0,"",IFERROR(VLOOKUP($A31,'VENDA 2024'!$1:$1048576,4 + (COLUMN(K28)-1)*2,FALSE),""))</f>
        <v/>
      </c>
      <c r="GF31" s="45">
        <f>IF(IFERROR(VLOOKUP($A31,'VENDA 2024'!$1:$1048576,4 + (COLUMN(L28)-1)*2,FALSE),"")=0,"",IFERROR(VLOOKUP($A31,'VENDA 2024'!$1:$1048576,4 + (COLUMN(L28)-1)*2,FALSE),""))</f>
        <v/>
      </c>
      <c r="GG31" s="12">
        <f>IF(COUNT(FU31:GF31)=0,"",SUM(FU31:GF31))</f>
        <v/>
      </c>
      <c r="GH31" s="45">
        <f>IF(IFERROR(VLOOKUP($A31,'venda-fornecedor-12-meses-7'!$1:$1048576,5 + (COLUMN(A28)-1)*2,FALSE),"")=0,"",IFERROR(VLOOKUP($A31,'venda-fornecedor-12-meses-7'!$1:$1048576,5 + (COLUMN(A28)-1)*2,FALSE),""))</f>
        <v/>
      </c>
      <c r="GI31" s="45">
        <f>IF(IFERROR(VLOOKUP($A31,'venda-fornecedor-12-meses-7'!$1:$1048576,5 + (COLUMN(B28)-1)*2,FALSE),"")=0,"",IFERROR(VLOOKUP($A31,'venda-fornecedor-12-meses-7'!$1:$1048576,5 + (COLUMN(B28)-1)*2,FALSE),""))</f>
        <v/>
      </c>
      <c r="GJ31" s="45">
        <f>IF(IFERROR(VLOOKUP($A31,'venda-fornecedor-12-meses-7'!$1:$1048576,5 + (COLUMN(C28)-1)*2,FALSE),"")=0,"",IFERROR(VLOOKUP($A31,'venda-fornecedor-12-meses-7'!$1:$1048576,5 + (COLUMN(C28)-1)*2,FALSE),""))</f>
        <v/>
      </c>
      <c r="GK31" s="45">
        <f>IF(IFERROR(VLOOKUP($A31,'venda-fornecedor-12-meses-7'!$1:$1048576,5 + (COLUMN(D28)-1)*2,FALSE),"")=0,"",IFERROR(VLOOKUP($A31,'venda-fornecedor-12-meses-7'!$1:$1048576,5 + (COLUMN(D28)-1)*2,FALSE),""))</f>
        <v/>
      </c>
      <c r="GL31" s="45">
        <f>IF(IFERROR(VLOOKUP($A31,'venda-fornecedor-12-meses-7'!$1:$1048576,5 + (COLUMN(E28)-1)*2,FALSE),"")=0,"",IFERROR(VLOOKUP($A31,'venda-fornecedor-12-meses-7'!$1:$1048576,5 + (COLUMN(E28)-1)*2,FALSE),""))</f>
        <v/>
      </c>
      <c r="GM31" s="45">
        <f>IF(IFERROR(VLOOKUP($A31,'venda-fornecedor-12-meses-7'!$1:$1048576,5 + (COLUMN(F28)-1)*2,FALSE),"")=0,"",IFERROR(VLOOKUP($A31,'venda-fornecedor-12-meses-7'!$1:$1048576,5 + (COLUMN(F28)-1)*2,FALSE),""))</f>
        <v/>
      </c>
      <c r="GN31" s="45">
        <f>IF(IFERROR(VLOOKUP($A31,'venda-fornecedor-12-meses-7'!$1:$1048576,5 + (COLUMN(G28)-1)*2,FALSE),"")=0,"",IFERROR(VLOOKUP($A31,'venda-fornecedor-12-meses-7'!$1:$1048576,5 + (COLUMN(G28)-1)*2,FALSE),""))</f>
        <v/>
      </c>
      <c r="GO31" s="45">
        <f>IF(IFERROR(VLOOKUP($A31,'venda-fornecedor-12-meses-7'!$1:$1048576,5 + (COLUMN(H28)-1)*2,FALSE),"")=0,"",IFERROR(VLOOKUP($A31,'venda-fornecedor-12-meses-7'!$1:$1048576,5 + (COLUMN(H28)-1)*2,FALSE),""))</f>
        <v/>
      </c>
      <c r="GP31" s="45">
        <f>IF(IFERROR(VLOOKUP($A31,'venda-fornecedor-12-meses-7'!$1:$1048576,5 + (COLUMN(I28)-1)*2,FALSE),"")=0,"",IFERROR(VLOOKUP($A31,'venda-fornecedor-12-meses-7'!$1:$1048576,5 + (COLUMN(I28)-1)*2,FALSE),""))</f>
        <v/>
      </c>
      <c r="GQ31" s="45">
        <f>IF(IFERROR(VLOOKUP($A31,'venda-fornecedor-12-meses-7'!$1:$1048576,5 + (COLUMN(J28)-1)*2,FALSE),"")=0,"",IFERROR(VLOOKUP($A31,'venda-fornecedor-12-meses-7'!$1:$1048576,5 + (COLUMN(J28)-1)*2,FALSE),""))</f>
        <v/>
      </c>
      <c r="GR31" s="45">
        <f>IF(IFERROR(VLOOKUP($A31,'venda-fornecedor-12-meses-7'!$1:$1048576,5 + (COLUMN(K28)-1)*2,FALSE),"")=0,"",IFERROR(VLOOKUP($A31,'venda-fornecedor-12-meses-7'!$1:$1048576,5 + (COLUMN(K28)-1)*2,FALSE),""))</f>
        <v/>
      </c>
      <c r="GS31" s="45">
        <f>IF(IFERROR(VLOOKUP($A31,'venda-fornecedor-12-meses-7'!$1:$1048576,5 + (COLUMN(L28)-1)*2,FALSE),"")=0,"",IFERROR(VLOOKUP($A31,'venda-fornecedor-12-meses-7'!$1:$1048576,5 + (COLUMN(L28)-1)*2,FALSE),""))</f>
        <v/>
      </c>
      <c r="GT31" s="12">
        <f>IF(COUNT(GH31:GS31)=0,"",SUM(GH31:GS31))</f>
        <v/>
      </c>
    </row>
    <row r="32">
      <c r="A32" s="85" t="n">
        <v>34862</v>
      </c>
      <c r="B32" s="85">
        <f>VLOOKUP(A32,'FORNECEDORES X COMPRADOR'!$A:$D,4,0)</f>
        <v/>
      </c>
      <c r="C32" s="85">
        <f>VLOOKUP(A32,'FORNECEDORES X COMPRADOR'!$A:$E,5,0)</f>
        <v/>
      </c>
      <c r="D32" s="40">
        <f>IFERROR(AVERAGEIF('ANALISE PRODUTO'!F:F,A32,'ANALISE PRODUTO'!BE:BE),"")</f>
        <v/>
      </c>
      <c r="E32" s="40">
        <f>IFERROR(AVERAGEIF('ANALISE PRODUTO'!F:F,A32,'ANALISE PRODUTO'!BF:BF),"")</f>
        <v/>
      </c>
      <c r="F32" s="47">
        <f t="array" ref="F32">IFERROR(
  IF(
    SUMPRODUCT(
      IFERROR(--('ANALISE PRODUTO'!$F$3:$F$10000=A32),0) *
      IFERROR(--'ANALISE PRODUTO'!$AJ$3:$AJ$10000,0)
    )=0,
    "",
    SUMPRODUCT(
      IFERROR(--('ANALISE PRODUTO'!$F$3:$F$10000=A32),0) *
      IFERROR(--'ANALISE PRODUTO'!$AN$3:$AN$10000,0)
    ) /
    SUMPRODUCT(
      IFERROR(--('ANALISE PRODUTO'!$F$3:$F$10000=A32),0) *
      IFERROR(--'ANALISE PRODUTO'!$AJ$3:$AJ$10000,0)
    )
  ),
  ""
)</f>
        <v/>
      </c>
      <c r="G32" s="47">
        <f t="array" ref="G32">IFERROR(
  IF(
    SUMPRODUCT(
      IFERROR(--('ANALISE PRODUTO'!$F$3:$F$10000=A32),0) *
      IFERROR(--'ANALISE PRODUTO'!$AJ$3:$AJ$10000,0)
    )=0,
    "",
    SUMPRODUCT(
      IFERROR(--('ANALISE PRODUTO'!$F$3:$F$10000=A32),0) *
      IFERROR(--'ANALISE PRODUTO'!$AO$3:$AO$10000,0)
    ) /
    SUMPRODUCT(
      IFERROR(--('ANALISE PRODUTO'!$F$3:$F$10000=A32),0) *
      IFERROR(--'ANALISE PRODUTO'!$AJ$3:$AJ$10000,0)
    )
  ),
  ""
)</f>
        <v/>
      </c>
      <c r="H32" s="86" t="n">
        <v>60</v>
      </c>
      <c r="I32" s="86" t="n">
        <v>90</v>
      </c>
      <c r="J32" s="87">
        <f>SUMIF('ANALISE PRODUTO'!F:F, A32, 'ANALISE PRODUTO'!AP:AP)</f>
        <v/>
      </c>
      <c r="K32" s="88">
        <f>SUMIF('ANALISE PRODUTO'!F:F, A32, 'ANALISE PRODUTO'!AN:AN)</f>
        <v/>
      </c>
      <c r="L32" s="40">
        <f>SUMIF('ANALISE PRODUTO'!F:F, A32, 'ANALISE PRODUTO'!BB:BB)</f>
        <v/>
      </c>
      <c r="M32" s="40">
        <f>SUMIF('ANALISE PRODUTO'!F:F, A32, 'ANALISE PRODUTO'!BC:BC)</f>
        <v/>
      </c>
      <c r="N32" s="40">
        <f>SUMIF('ANALISE PRODUTO'!F:F, A32, 'ANALISE PRODUTO'!BD:BD)</f>
        <v/>
      </c>
      <c r="O32" s="40">
        <f>SUMIF('ANALISE PRODUTO'!F:F, A32, 'ANALISE PRODUTO'!BA:BA)</f>
        <v/>
      </c>
      <c r="P32" s="40">
        <f>IF(J32=0, 0, IF(O32/J32=0, 0, O32/J32))</f>
        <v/>
      </c>
      <c r="Q32" s="40">
        <f>IF(J32=0, 0, IF(L32/J32=0, 0, L32/J32))</f>
        <v/>
      </c>
      <c r="R32" s="89">
        <f>SUMIF('ANALISE PRODUTO'!F:F, A32, 'ANALISE PRODUTO'!BJ:BJ)</f>
        <v/>
      </c>
      <c r="S32" s="89">
        <f>SUMIF('ANALISE PRODUTO'!F:F, A32, 'ANALISE PRODUTO'!BK:BK)</f>
        <v/>
      </c>
      <c r="T32" s="89">
        <f>SUMIF('ANALISE PRODUTO'!F:F, A32, 'ANALISE PRODUTO'!BL:BL)</f>
        <v/>
      </c>
      <c r="U32" s="89">
        <f>SUMIFS('ANALISE PRODUTO'!BI:BI, 'ANALISE PRODUTO'!F:F, A32)</f>
        <v/>
      </c>
      <c r="V32" s="89">
        <f>IF(C32="DESCONTINUADO", 0, IF(J32=0, 0, IF(U32/J32=0, 0, U32/J32)))</f>
        <v/>
      </c>
      <c r="W32" s="89">
        <f>IF(OR(C32="DESCONTINUADO", J32=0), 0, IFERROR((S32+T32)/J32, 0))</f>
        <v/>
      </c>
      <c r="X32" s="59">
        <f>COUNTIF('ANALISE PRODUTO'!F:F, A32)</f>
        <v/>
      </c>
      <c r="Y32" s="60">
        <f>COUNTIFS('ANALISE PRODUTO'!F:F, A32, 'ANALISE PRODUTO'!S:S, "S")</f>
        <v/>
      </c>
      <c r="Z32" s="61">
        <f>X32-Y32</f>
        <v/>
      </c>
      <c r="AA32" s="88">
        <f>IFERROR(IF(COUNTIF('contas-pagas-fornecedor-7'!$C:$C,B32)&gt;1,
   AVERAGEIF('contas-pagas-fornecedor-7'!$C:$C,B32,'contas-pagas-fornecedor-7'!$I:$I),
   VLOOKUP(B32,'contas-pagas-fornecedor-7'!$C:$Q,7,FALSE)), "")</f>
        <v/>
      </c>
      <c r="AB32" s="88">
        <f t="array" ref="AB32">IFERROR(
  INDEX('fornecedor-venda-por-filial-ger'!J:J,
    MATCH(1,
      ('fornecedor-venda-por-filial-ger'!A:A=A32) *
      ('fornecedor-venda-por-filial-ger'!B:B=$B$1),
    0)
  ),
"")</f>
        <v/>
      </c>
      <c r="AC32" s="90">
        <f t="array" ref="AC32">IFERROR(
  INDEX('fornecedor-venda-por-filial-ger'!O:O,
    MATCH(1,
      ('fornecedor-venda-por-filial-ger'!A:A=A32) *
      ('fornecedor-venda-por-filial-ger'!B:B=$B$1),
    0)
  ),
"")</f>
        <v/>
      </c>
      <c r="AD32" s="90">
        <f>IFERROR(VLOOKUP(A32,'venda-fornecedor-12-meses-7'!A:AC,3,0),"")</f>
        <v/>
      </c>
      <c r="AE32" s="87">
        <f t="array" ref="AE32">IFERROR(
  INDEX('fornecedor-venda-por-filial-ger'!N:N,
    MATCH(1,
      ('fornecedor-venda-por-filial-ger'!A:A=A32) *
      ('fornecedor-venda-por-filial-ger'!B:B=$B$1),
    0)
  ),
"")</f>
        <v/>
      </c>
      <c r="AF32" s="87">
        <f>IF(J32&lt;=0,"100,00%",IFERROR(AD32/AE32,1))</f>
        <v/>
      </c>
      <c r="AG32" s="64">
        <f t="array" ref="AG32">IFERROR(
  INDEX('fornecedor-venda-por-filial-ger'!L:L,
    MATCH(1,
      ('fornecedor-venda-por-filial-ger'!A:A=A32)*
      ('fornecedor-venda-por-filial-ger'!B:B=$B$1),
    0)
  )/100,
"")</f>
        <v/>
      </c>
      <c r="AH32" s="64">
        <f t="array" ref="AH32">IFERROR(
  INDEX('fornecedor-venda-por-filial-ger'!S:S,
    MATCH(1,
      ('fornecedor-venda-por-filial-ger'!A:A=A32) *
      ('fornecedor-venda-por-filial-ger'!B:B=$B$1),
    0)
  )/100,
"")</f>
        <v/>
      </c>
      <c r="AI32" s="64">
        <f>IFERROR(IF(OR(AH32="",AG32=""),"",IF(J32=0,0,AH32-AG32)),"")</f>
        <v/>
      </c>
      <c r="AJ32" s="91">
        <f t="array" ref="AJ32">IF(MAX(IF('ANALISE PRODUTO'!F:F=A32,'ANALISE PRODUTO'!AD:AD))=0,"SEM ENTRADA",MAX(IF('ANALISE PRODUTO'!F:F=A32,'ANALISE PRODUTO'!AD:AD)))</f>
        <v/>
      </c>
      <c r="AK32" s="39" t="n"/>
      <c r="AL32" s="92">
        <f>IF(IFERROR(VLOOKUP($A32,'VENDA 2023'!$1:$1048576,3 + (COLUMN(A29)-1)*2,FALSE),"")=0,"",IFERROR(VLOOKUP($A32,'VENDA 2023'!$1:$1048576,3 + (COLUMN(A29)-1)*2,FALSE),""))</f>
        <v/>
      </c>
      <c r="AM32" s="92">
        <f>IF(IFERROR(VLOOKUP($A32,'VENDA 2023'!$1:$1048576,3 + (COLUMN(B29)-1)*2,FALSE),"")=0,"",IFERROR(VLOOKUP($A32,'VENDA 2023'!$1:$1048576,3 + (COLUMN(B29)-1)*2,FALSE),""))</f>
        <v/>
      </c>
      <c r="AN32" s="92">
        <f>IF(IFERROR(VLOOKUP($A32,'VENDA 2023'!$1:$1048576,3 + (COLUMN(C29)-1)*2,FALSE),"")=0,"",IFERROR(VLOOKUP($A32,'VENDA 2023'!$1:$1048576,3 + (COLUMN(C29)-1)*2,FALSE),""))</f>
        <v/>
      </c>
      <c r="AO32" s="92">
        <f>IF(IFERROR(VLOOKUP($A32,'VENDA 2023'!$1:$1048576,3 + (COLUMN(D29)-1)*2,FALSE),"")=0,"",IFERROR(VLOOKUP($A32,'VENDA 2023'!$1:$1048576,3 + (COLUMN(D29)-1)*2,FALSE),""))</f>
        <v/>
      </c>
      <c r="AP32" s="92">
        <f>IF(IFERROR(VLOOKUP($A32,'VENDA 2023'!$1:$1048576,3 + (COLUMN(E29)-1)*2,FALSE),"")=0,"",IFERROR(VLOOKUP($A32,'VENDA 2023'!$1:$1048576,3 + (COLUMN(E29)-1)*2,FALSE),""))</f>
        <v/>
      </c>
      <c r="AQ32" s="92">
        <f>IF(IFERROR(VLOOKUP($A32,'VENDA 2023'!$1:$1048576,3 + (COLUMN(F29)-1)*2,FALSE),"")=0,"",IFERROR(VLOOKUP($A32,'VENDA 2023'!$1:$1048576,3 + (COLUMN(F29)-1)*2,FALSE),""))</f>
        <v/>
      </c>
      <c r="AR32" s="92">
        <f>IF(IFERROR(VLOOKUP($A32,'VENDA 2023'!$1:$1048576,3 + (COLUMN(G29)-1)*2,FALSE),"")=0,"",IFERROR(VLOOKUP($A32,'VENDA 2023'!$1:$1048576,3 + (COLUMN(G29)-1)*2,FALSE),""))</f>
        <v/>
      </c>
      <c r="AS32" s="92">
        <f>IF(IFERROR(VLOOKUP($A32,'VENDA 2023'!$1:$1048576,3 + (COLUMN(H29)-1)*2,FALSE),"")=0,"",IFERROR(VLOOKUP($A32,'VENDA 2023'!$1:$1048576,3 + (COLUMN(H29)-1)*2,FALSE),""))</f>
        <v/>
      </c>
      <c r="AT32" s="92">
        <f>IF(IFERROR(VLOOKUP($A32,'VENDA 2023'!$1:$1048576,3 + (COLUMN(I29)-1)*2,FALSE),"")=0,"",IFERROR(VLOOKUP($A32,'VENDA 2023'!$1:$1048576,3 + (COLUMN(I29)-1)*2,FALSE),""))</f>
        <v/>
      </c>
      <c r="AU32" s="92">
        <f>IF(IFERROR(VLOOKUP($A32,'VENDA 2023'!$1:$1048576,3 + (COLUMN(J29)-1)*2,FALSE),"")=0,"",IFERROR(VLOOKUP($A32,'VENDA 2023'!$1:$1048576,3 + (COLUMN(J29)-1)*2,FALSE),""))</f>
        <v/>
      </c>
      <c r="AV32" s="92">
        <f>IF(IFERROR(VLOOKUP($A32,'VENDA 2023'!$1:$1048576,3 + (COLUMN(K29)-1)*2,FALSE),"")=0,"",IFERROR(VLOOKUP($A32,'VENDA 2023'!$1:$1048576,3 + (COLUMN(K29)-1)*2,FALSE),""))</f>
        <v/>
      </c>
      <c r="AW32" s="92">
        <f>IF(IFERROR(VLOOKUP($A32,'VENDA 2023'!$1:$1048576,3 + (COLUMN(L29)-1)*2,FALSE),"")=0,"",IFERROR(VLOOKUP($A32,'VENDA 2023'!$1:$1048576,3 + (COLUMN(L29)-1)*2,FALSE),""))</f>
        <v/>
      </c>
      <c r="AX32" s="93">
        <f>IF(COUNT(AL32:AW32)=0,"",SUM(AL32:AW32))</f>
        <v/>
      </c>
      <c r="AY32" s="92">
        <f>IF(IFERROR(VLOOKUP($A32,'VENDA 2024'!$1:$1048576,3 + (COLUMN(A29)-1)*2,FALSE),"")=0,"",IFERROR(VLOOKUP($A32,'VENDA 2024'!$1:$1048576,3 + (COLUMN(A29)-1)*2,FALSE),""))</f>
        <v/>
      </c>
      <c r="AZ32" s="92">
        <f>IF(IFERROR(VLOOKUP($A32,'VENDA 2024'!$1:$1048576,3 + (COLUMN(B29)-1)*2,FALSE),"")=0,"",IFERROR(VLOOKUP($A32,'VENDA 2024'!$1:$1048576,3 + (COLUMN(B29)-1)*2,FALSE),""))</f>
        <v/>
      </c>
      <c r="BA32" s="92">
        <f>IF(IFERROR(VLOOKUP($A32,'VENDA 2024'!$1:$1048576,3 + (COLUMN(C29)-1)*2,FALSE),"")=0,"",IFERROR(VLOOKUP($A32,'VENDA 2024'!$1:$1048576,3 + (COLUMN(C29)-1)*2,FALSE),""))</f>
        <v/>
      </c>
      <c r="BB32" s="92">
        <f>IF(IFERROR(VLOOKUP($A32,'VENDA 2024'!$1:$1048576,3 + (COLUMN(D29)-1)*2,FALSE),"")=0,"",IFERROR(VLOOKUP($A32,'VENDA 2024'!$1:$1048576,3 + (COLUMN(D29)-1)*2,FALSE),""))</f>
        <v/>
      </c>
      <c r="BC32" s="92">
        <f>IF(IFERROR(VLOOKUP($A32,'VENDA 2024'!$1:$1048576,3 + (COLUMN(E29)-1)*2,FALSE),"")=0,"",IFERROR(VLOOKUP($A32,'VENDA 2024'!$1:$1048576,3 + (COLUMN(E29)-1)*2,FALSE),""))</f>
        <v/>
      </c>
      <c r="BD32" s="92">
        <f>IF(IFERROR(VLOOKUP($A32,'VENDA 2024'!$1:$1048576,3 + (COLUMN(F29)-1)*2,FALSE),"")=0,"",IFERROR(VLOOKUP($A32,'VENDA 2024'!$1:$1048576,3 + (COLUMN(F29)-1)*2,FALSE),""))</f>
        <v/>
      </c>
      <c r="BE32" s="92">
        <f>IF(IFERROR(VLOOKUP($A32,'VENDA 2024'!$1:$1048576,3 + (COLUMN(G29)-1)*2,FALSE),"")=0,"",IFERROR(VLOOKUP($A32,'VENDA 2024'!$1:$1048576,3 + (COLUMN(G29)-1)*2,FALSE),""))</f>
        <v/>
      </c>
      <c r="BF32" s="92">
        <f>IF(IFERROR(VLOOKUP($A32,'VENDA 2024'!$1:$1048576,3 + (COLUMN(H29)-1)*2,FALSE),"")=0,"",IFERROR(VLOOKUP($A32,'VENDA 2024'!$1:$1048576,3 + (COLUMN(H29)-1)*2,FALSE),""))</f>
        <v/>
      </c>
      <c r="BG32" s="92">
        <f>IF(IFERROR(VLOOKUP($A32,'VENDA 2024'!$1:$1048576,3 + (COLUMN(I29)-1)*2,FALSE),"")=0,"",IFERROR(VLOOKUP($A32,'VENDA 2024'!$1:$1048576,3 + (COLUMN(I29)-1)*2,FALSE),""))</f>
        <v/>
      </c>
      <c r="BH32" s="92">
        <f>IF(IFERROR(VLOOKUP($A32,'VENDA 2024'!$1:$1048576,3 + (COLUMN(J29)-1)*2,FALSE),"")=0,"",IFERROR(VLOOKUP($A32,'VENDA 2024'!$1:$1048576,3 + (COLUMN(J29)-1)*2,FALSE),""))</f>
        <v/>
      </c>
      <c r="BI32" s="92">
        <f>IF(IFERROR(VLOOKUP($A32,'VENDA 2024'!$1:$1048576,3 + (COLUMN(K29)-1)*2,FALSE),"")=0,"",IFERROR(VLOOKUP($A32,'VENDA 2024'!$1:$1048576,3 + (COLUMN(K29)-1)*2,FALSE),""))</f>
        <v/>
      </c>
      <c r="BJ32" s="92">
        <f>IF(IFERROR(VLOOKUP($A32,'VENDA 2024'!$1:$1048576,3 + (COLUMN(L29)-1)*2,FALSE),"")=0,"",IFERROR(VLOOKUP($A32,'VENDA 2024'!$1:$1048576,3 + (COLUMN(L29)-1)*2,FALSE),""))</f>
        <v/>
      </c>
      <c r="BK32" s="93">
        <f>IF(COUNT(AY32:BJ32)=0,"",SUM(AY32:BJ32))</f>
        <v/>
      </c>
      <c r="BL32" s="92">
        <f>IF(IFERROR(VLOOKUP($A32,'VENDA 2025'!$1:$1048576,3 + (COLUMN(A29)-1)*2,FALSE),"")=0,"",IFERROR(VLOOKUP($A32,'VENDA 2025'!$1:$1048576,3 + (COLUMN(A29)-1)*2,FALSE),""))</f>
        <v/>
      </c>
      <c r="BM32" s="92">
        <f>IF(IFERROR(VLOOKUP($A32,'VENDA 2025'!$1:$1048576,3 + (COLUMN(B29)-1)*2,FALSE),"")=0,"",IFERROR(VLOOKUP($A32,'VENDA 2025'!$1:$1048576,3 + (COLUMN(B29)-1)*2,FALSE),""))</f>
        <v/>
      </c>
      <c r="BN32" s="92">
        <f>IF(IFERROR(VLOOKUP($A32,'VENDA 2025'!$1:$1048576,3 + (COLUMN(C29)-1)*2,FALSE),"")=0,"",IFERROR(VLOOKUP($A32,'VENDA 2025'!$1:$1048576,3 + (COLUMN(C29)-1)*2,FALSE),""))</f>
        <v/>
      </c>
      <c r="BO32" s="92">
        <f>IF(IFERROR(VLOOKUP($A32,'VENDA 2025'!$1:$1048576,3 + (COLUMN(D29)-1)*2,FALSE),"")=0,"",IFERROR(VLOOKUP($A32,'VENDA 2025'!$1:$1048576,3 + (COLUMN(D29)-1)*2,FALSE),""))</f>
        <v/>
      </c>
      <c r="BP32" s="92">
        <f>IF(IFERROR(VLOOKUP($A32,'VENDA 2025'!$1:$1048576,3 + (COLUMN(E29)-1)*2,FALSE),"")=0,"",IFERROR(VLOOKUP($A32,'VENDA 2025'!$1:$1048576,3 + (COLUMN(E29)-1)*2,FALSE),""))</f>
        <v/>
      </c>
      <c r="BQ32" s="92">
        <f>IF(IFERROR(VLOOKUP($A32,'VENDA 2025'!$1:$1048576,3 + (COLUMN(F29)-1)*2,FALSE),"")=0,"",IFERROR(VLOOKUP($A32,'VENDA 2025'!$1:$1048576,3 + (COLUMN(F29)-1)*2,FALSE),""))</f>
        <v/>
      </c>
      <c r="BR32" s="92">
        <f>IF(IFERROR(VLOOKUP($A32,'VENDA 2025'!$1:$1048576,3 + (COLUMN(G29)-1)*2,FALSE),"")=0,"",IFERROR(VLOOKUP($A32,'VENDA 2025'!$1:$1048576,3 + (COLUMN(G29)-1)*2,FALSE),""))</f>
        <v/>
      </c>
      <c r="BS32" s="92">
        <f>IF(IFERROR(VLOOKUP($A32,'VENDA 2025'!$1:$1048576,3 + (COLUMN(H29)-1)*2,FALSE),"")=0,"",IFERROR(VLOOKUP($A32,'VENDA 2025'!$1:$1048576,3 + (COLUMN(H29)-1)*2,FALSE),""))</f>
        <v/>
      </c>
      <c r="BT32" s="92">
        <f>IF(IFERROR(VLOOKUP($A32,'VENDA 2025'!$1:$1048576,3 + (COLUMN(I29)-1)*2,FALSE),"")=0,"",IFERROR(VLOOKUP($A32,'VENDA 2025'!$1:$1048576,3 + (COLUMN(I29)-1)*2,FALSE),""))</f>
        <v/>
      </c>
      <c r="BU32" s="92">
        <f>IF(IFERROR(VLOOKUP($A32,'VENDA 2025'!$1:$1048576,3 + (COLUMN(J29)-1)*2,FALSE),"")=0,"",IFERROR(VLOOKUP($A32,'VENDA 2025'!$1:$1048576,3 + (COLUMN(J29)-1)*2,FALSE),""))</f>
        <v/>
      </c>
      <c r="BV32" s="92">
        <f>IF(IFERROR(VLOOKUP($A32,'VENDA 2025'!$1:$1048576,3 + (COLUMN(K29)-1)*2,FALSE),"")=0,"",IFERROR(VLOOKUP($A32,'VENDA 2025'!$1:$1048576,3 + (COLUMN(K29)-1)*2,FALSE),""))</f>
        <v/>
      </c>
      <c r="BW32" s="92">
        <f>IF(IFERROR(VLOOKUP($A32,'VENDA 2025'!$1:$1048576,3 + (COLUMN(L29)-1)*2,FALSE),"")=0,"",IFERROR(VLOOKUP($A32,'VENDA 2025'!$1:$1048576,3 + (COLUMN(L29)-1)*2,FALSE),""))</f>
        <v/>
      </c>
      <c r="BX32" s="93">
        <f>IF(COUNT(BL32:BW32)=0,"",SUM(BL32:BW32))</f>
        <v/>
      </c>
      <c r="BY32" s="92">
        <f>IF(IFERROR(VLOOKUP($A32,'venda-fornecedor-12-meses-7'!$1:$1048576,4 + (COLUMN(A29)-1)*2,FALSE),"")=0,"",IFERROR(VLOOKUP($A32,'venda-fornecedor-12-meses-7'!$1:$1048576,4 + (COLUMN(A29)-1)*2,FALSE),""))</f>
        <v/>
      </c>
      <c r="BZ32" s="92">
        <f>IF(IFERROR(VLOOKUP($A32,'venda-fornecedor-12-meses-7'!$1:$1048576,4 + (COLUMN(B29)-1)*2,FALSE),"")=0,"",IFERROR(VLOOKUP($A32,'venda-fornecedor-12-meses-7'!$1:$1048576,4 + (COLUMN(B29)-1)*2,FALSE),""))</f>
        <v/>
      </c>
      <c r="CA32" s="92">
        <f>IF(IFERROR(VLOOKUP($A32,'venda-fornecedor-12-meses-7'!$1:$1048576,4 + (COLUMN(C29)-1)*2,FALSE),"")=0,"",IFERROR(VLOOKUP($A32,'venda-fornecedor-12-meses-7'!$1:$1048576,4 + (COLUMN(C29)-1)*2,FALSE),""))</f>
        <v/>
      </c>
      <c r="CB32" s="92">
        <f>IF(IFERROR(VLOOKUP($A32,'venda-fornecedor-12-meses-7'!$1:$1048576,4 + (COLUMN(D29)-1)*2,FALSE),"")=0,"",IFERROR(VLOOKUP($A32,'venda-fornecedor-12-meses-7'!$1:$1048576,4 + (COLUMN(D29)-1)*2,FALSE),""))</f>
        <v/>
      </c>
      <c r="CC32" s="92">
        <f>IF(IFERROR(VLOOKUP($A32,'venda-fornecedor-12-meses-7'!$1:$1048576,4 + (COLUMN(E29)-1)*2,FALSE),"")=0,"",IFERROR(VLOOKUP($A32,'venda-fornecedor-12-meses-7'!$1:$1048576,4 + (COLUMN(E29)-1)*2,FALSE),""))</f>
        <v/>
      </c>
      <c r="CD32" s="92">
        <f>IF(IFERROR(VLOOKUP($A32,'venda-fornecedor-12-meses-7'!$1:$1048576,4 + (COLUMN(F29)-1)*2,FALSE),"")=0,"",IFERROR(VLOOKUP($A32,'venda-fornecedor-12-meses-7'!$1:$1048576,4 + (COLUMN(F29)-1)*2,FALSE),""))</f>
        <v/>
      </c>
      <c r="CE32" s="92">
        <f>IF(IFERROR(VLOOKUP($A32,'venda-fornecedor-12-meses-7'!$1:$1048576,4 + (COLUMN(G29)-1)*2,FALSE),"")=0,"",IFERROR(VLOOKUP($A32,'venda-fornecedor-12-meses-7'!$1:$1048576,4 + (COLUMN(G29)-1)*2,FALSE),""))</f>
        <v/>
      </c>
      <c r="CF32" s="92">
        <f>IF(IFERROR(VLOOKUP($A32,'venda-fornecedor-12-meses-7'!$1:$1048576,4 + (COLUMN(H29)-1)*2,FALSE),"")=0,"",IFERROR(VLOOKUP($A32,'venda-fornecedor-12-meses-7'!$1:$1048576,4 + (COLUMN(H29)-1)*2,FALSE),""))</f>
        <v/>
      </c>
      <c r="CG32" s="92">
        <f>IF(IFERROR(VLOOKUP($A32,'venda-fornecedor-12-meses-7'!$1:$1048576,4 + (COLUMN(I29)-1)*2,FALSE),"")=0,"",IFERROR(VLOOKUP($A32,'venda-fornecedor-12-meses-7'!$1:$1048576,4 + (COLUMN(I29)-1)*2,FALSE),""))</f>
        <v/>
      </c>
      <c r="CH32" s="92">
        <f>IF(IFERROR(VLOOKUP($A32,'venda-fornecedor-12-meses-7'!$1:$1048576,4 + (COLUMN(J29)-1)*2,FALSE),"")=0,"",IFERROR(VLOOKUP($A32,'venda-fornecedor-12-meses-7'!$1:$1048576,4 + (COLUMN(J29)-1)*2,FALSE),""))</f>
        <v/>
      </c>
      <c r="CI32" s="92">
        <f>IF(IFERROR(VLOOKUP($A32,'venda-fornecedor-12-meses-7'!$1:$1048576,4 + (COLUMN(K29)-1)*2,FALSE),"")=0,"",IFERROR(VLOOKUP($A32,'venda-fornecedor-12-meses-7'!$1:$1048576,4 + (COLUMN(K29)-1)*2,FALSE),""))</f>
        <v/>
      </c>
      <c r="CJ32" s="92">
        <f>IF(IFERROR(VLOOKUP($A32,'venda-fornecedor-12-meses-7'!$1:$1048576,4 + (COLUMN(L29)-1)*2,FALSE),"")=0,"",IFERROR(VLOOKUP($A32,'venda-fornecedor-12-meses-7'!$1:$1048576,4 + (COLUMN(L29)-1)*2,FALSE),""))</f>
        <v/>
      </c>
      <c r="CK32" s="93">
        <f>IF(COUNT(BY32:CJ32)=0,"",SUM(BY32:CJ32))</f>
        <v/>
      </c>
      <c r="CL32" s="93">
        <f>IF(COUNT(BY32:CJ32)=0,"",AVERAGE(BY32:CJ32))</f>
        <v/>
      </c>
      <c r="CM32" s="1" t="n"/>
      <c r="CN32" s="94">
        <f>IF(IFERROR(VLOOKUP($A32,'ENTRADA 2023'!$1:$1048576,3 + (COLUMN(A29)-1)*1,FALSE),"")=0,"",IFERROR(VLOOKUP($A32,'ENTRADA 2023'!$1:$1048576,3 + (COLUMN(A29)-1)*1,FALSE),""))</f>
        <v/>
      </c>
      <c r="CO32" s="94">
        <f>IF(IFERROR(VLOOKUP($A32,'ENTRADA 2023'!$1:$1048576,3 + (COLUMN(B29)-1)*1,FALSE),"")=0,"",IFERROR(VLOOKUP($A32,'ENTRADA 2023'!$1:$1048576,3 + (COLUMN(B29)-1)*1,FALSE),""))</f>
        <v/>
      </c>
      <c r="CP32" s="94">
        <f>IF(IFERROR(VLOOKUP($A32,'ENTRADA 2023'!$1:$1048576,3 + (COLUMN(C29)-1)*1,FALSE),"")=0,"",IFERROR(VLOOKUP($A32,'ENTRADA 2023'!$1:$1048576,3 + (COLUMN(C29)-1)*1,FALSE),""))</f>
        <v/>
      </c>
      <c r="CQ32" s="94">
        <f>IF(IFERROR(VLOOKUP($A32,'ENTRADA 2023'!$1:$1048576,3 + (COLUMN(D29)-1)*1,FALSE),"")=0,"",IFERROR(VLOOKUP($A32,'ENTRADA 2023'!$1:$1048576,3 + (COLUMN(D29)-1)*1,FALSE),""))</f>
        <v/>
      </c>
      <c r="CR32" s="94">
        <f>IF(IFERROR(VLOOKUP($A32,'ENTRADA 2023'!$1:$1048576,3 + (COLUMN(E29)-1)*1,FALSE),"")=0,"",IFERROR(VLOOKUP($A32,'ENTRADA 2023'!$1:$1048576,3 + (COLUMN(E29)-1)*1,FALSE),""))</f>
        <v/>
      </c>
      <c r="CS32" s="94">
        <f>IF(IFERROR(VLOOKUP($A32,'ENTRADA 2023'!$1:$1048576,3 + (COLUMN(F29)-1)*1,FALSE),"")=0,"",IFERROR(VLOOKUP($A32,'ENTRADA 2023'!$1:$1048576,3 + (COLUMN(F29)-1)*1,FALSE),""))</f>
        <v/>
      </c>
      <c r="CT32" s="94">
        <f>IF(IFERROR(VLOOKUP($A32,'ENTRADA 2023'!$1:$1048576,3 + (COLUMN(G29)-1)*1,FALSE),"")=0,"",IFERROR(VLOOKUP($A32,'ENTRADA 2023'!$1:$1048576,3 + (COLUMN(G29)-1)*1,FALSE),""))</f>
        <v/>
      </c>
      <c r="CU32" s="94">
        <f>IF(IFERROR(VLOOKUP($A32,'ENTRADA 2023'!$1:$1048576,3 + (COLUMN(H29)-1)*1,FALSE),"")=0,"",IFERROR(VLOOKUP($A32,'ENTRADA 2023'!$1:$1048576,3 + (COLUMN(H29)-1)*1,FALSE),""))</f>
        <v/>
      </c>
      <c r="CV32" s="94">
        <f>IF(IFERROR(VLOOKUP($A32,'ENTRADA 2023'!$1:$1048576,3 + (COLUMN(I29)-1)*1,FALSE),"")=0,"",IFERROR(VLOOKUP($A32,'ENTRADA 2023'!$1:$1048576,3 + (COLUMN(I29)-1)*1,FALSE),""))</f>
        <v/>
      </c>
      <c r="CW32" s="94">
        <f>IF(IFERROR(VLOOKUP($A32,'ENTRADA 2023'!$1:$1048576,3 + (COLUMN(J29)-1)*1,FALSE),"")=0,"",IFERROR(VLOOKUP($A32,'ENTRADA 2023'!$1:$1048576,3 + (COLUMN(J29)-1)*1,FALSE),""))</f>
        <v/>
      </c>
      <c r="CX32" s="94">
        <f>IF(IFERROR(VLOOKUP($A32,'ENTRADA 2023'!$1:$1048576,3 + (COLUMN(K29)-1)*1,FALSE),"")=0,"",IFERROR(VLOOKUP($A32,'ENTRADA 2023'!$1:$1048576,3 + (COLUMN(K29)-1)*1,FALSE),""))</f>
        <v/>
      </c>
      <c r="CY32" s="94">
        <f>IF(IFERROR(VLOOKUP($A32,'ENTRADA 2023'!$1:$1048576,3 + (COLUMN(L29)-1)*1,FALSE),"")=0,"",IFERROR(VLOOKUP($A32,'ENTRADA 2023'!$1:$1048576,3 + (COLUMN(L29)-1)*1,FALSE),""))</f>
        <v/>
      </c>
      <c r="CZ32" s="95">
        <f>IF(COUNT(CN32:CY32)=0,"",SUM(CN32:CY32))</f>
        <v/>
      </c>
      <c r="DA32" s="94">
        <f>IF(IFERROR(VLOOKUP($A32,'ENTRADA 2024'!$1:$1048576,3 + (COLUMN(A29)-1)*1,FALSE),"")=0,"",IFERROR(VLOOKUP($A32,'ENTRADA 2024'!$1:$1048576,3 + (COLUMN(A29)-1)*1,FALSE),""))</f>
        <v/>
      </c>
      <c r="DB32" s="94">
        <f>IF(IFERROR(VLOOKUP($A32,'ENTRADA 2024'!$1:$1048576,3 + (COLUMN(B29)-1)*1,FALSE),"")=0,"",IFERROR(VLOOKUP($A32,'ENTRADA 2024'!$1:$1048576,3 + (COLUMN(B29)-1)*1,FALSE),""))</f>
        <v/>
      </c>
      <c r="DC32" s="94">
        <f>IF(IFERROR(VLOOKUP($A32,'ENTRADA 2024'!$1:$1048576,3 + (COLUMN(C29)-1)*1,FALSE),"")=0,"",IFERROR(VLOOKUP($A32,'ENTRADA 2024'!$1:$1048576,3 + (COLUMN(C29)-1)*1,FALSE),""))</f>
        <v/>
      </c>
      <c r="DD32" s="94">
        <f>IF(IFERROR(VLOOKUP($A32,'ENTRADA 2024'!$1:$1048576,3 + (COLUMN(D29)-1)*1,FALSE),"")=0,"",IFERROR(VLOOKUP($A32,'ENTRADA 2024'!$1:$1048576,3 + (COLUMN(D29)-1)*1,FALSE),""))</f>
        <v/>
      </c>
      <c r="DE32" s="94">
        <f>IF(IFERROR(VLOOKUP($A32,'ENTRADA 2024'!$1:$1048576,3 + (COLUMN(E29)-1)*1,FALSE),"")=0,"",IFERROR(VLOOKUP($A32,'ENTRADA 2024'!$1:$1048576,3 + (COLUMN(E29)-1)*1,FALSE),""))</f>
        <v/>
      </c>
      <c r="DF32" s="94">
        <f>IF(IFERROR(VLOOKUP($A32,'ENTRADA 2024'!$1:$1048576,3 + (COLUMN(F29)-1)*1,FALSE),"")=0,"",IFERROR(VLOOKUP($A32,'ENTRADA 2024'!$1:$1048576,3 + (COLUMN(F29)-1)*1,FALSE),""))</f>
        <v/>
      </c>
      <c r="DG32" s="94">
        <f>IF(IFERROR(VLOOKUP($A32,'ENTRADA 2024'!$1:$1048576,3 + (COLUMN(G29)-1)*1,FALSE),"")=0,"",IFERROR(VLOOKUP($A32,'ENTRADA 2024'!$1:$1048576,3 + (COLUMN(G29)-1)*1,FALSE),""))</f>
        <v/>
      </c>
      <c r="DH32" s="94">
        <f>IF(IFERROR(VLOOKUP($A32,'ENTRADA 2024'!$1:$1048576,3 + (COLUMN(H29)-1)*1,FALSE),"")=0,"",IFERROR(VLOOKUP($A32,'ENTRADA 2024'!$1:$1048576,3 + (COLUMN(H29)-1)*1,FALSE),""))</f>
        <v/>
      </c>
      <c r="DI32" s="94">
        <f>IF(IFERROR(VLOOKUP($A32,'ENTRADA 2024'!$1:$1048576,3 + (COLUMN(I29)-1)*1,FALSE),"")=0,"",IFERROR(VLOOKUP($A32,'ENTRADA 2024'!$1:$1048576,3 + (COLUMN(I29)-1)*1,FALSE),""))</f>
        <v/>
      </c>
      <c r="DJ32" s="94">
        <f>IF(IFERROR(VLOOKUP($A32,'ENTRADA 2024'!$1:$1048576,3 + (COLUMN(J29)-1)*1,FALSE),"")=0,"",IFERROR(VLOOKUP($A32,'ENTRADA 2024'!$1:$1048576,3 + (COLUMN(J29)-1)*1,FALSE),""))</f>
        <v/>
      </c>
      <c r="DK32" s="94">
        <f>IF(IFERROR(VLOOKUP($A32,'ENTRADA 2024'!$1:$1048576,3 + (COLUMN(K29)-1)*1,FALSE),"")=0,"",IFERROR(VLOOKUP($A32,'ENTRADA 2024'!$1:$1048576,3 + (COLUMN(K29)-1)*1,FALSE),""))</f>
        <v/>
      </c>
      <c r="DL32" s="94">
        <f>IF(IFERROR(VLOOKUP($A32,'ENTRADA 2024'!$1:$1048576,3 + (COLUMN(L29)-1)*1,FALSE),"")=0,"",IFERROR(VLOOKUP($A32,'ENTRADA 2024'!$1:$1048576,3 + (COLUMN(L29)-1)*1,FALSE),""))</f>
        <v/>
      </c>
      <c r="DM32" s="95">
        <f>IF(COUNT(DA32:DL32)=0,"",SUM(DA32:DL32))</f>
        <v/>
      </c>
      <c r="DN32" s="94">
        <f>IF(IFERROR(VLOOKUP($A32,'ENTRADA 2025'!$1:$1048576,3 + (COLUMN(A29)-1)*1,FALSE),"")=0,"",IFERROR(VLOOKUP($A32,'ENTRADA 2025'!$1:$1048576,3 + (COLUMN(A29)-1)*1,FALSE),""))</f>
        <v/>
      </c>
      <c r="DO32" s="94">
        <f>IF(IFERROR(VLOOKUP($A32,'ENTRADA 2025'!$1:$1048576,3 + (COLUMN(B29)-1)*1,FALSE),"")=0,"",IFERROR(VLOOKUP($A32,'ENTRADA 2025'!$1:$1048576,3 + (COLUMN(B29)-1)*1,FALSE),""))</f>
        <v/>
      </c>
      <c r="DP32" s="94">
        <f>IF(IFERROR(VLOOKUP($A32,'ENTRADA 2025'!$1:$1048576,3 + (COLUMN(C29)-1)*1,FALSE),"")=0,"",IFERROR(VLOOKUP($A32,'ENTRADA 2025'!$1:$1048576,3 + (COLUMN(C29)-1)*1,FALSE),""))</f>
        <v/>
      </c>
      <c r="DQ32" s="94">
        <f>IF(IFERROR(VLOOKUP($A32,'ENTRADA 2025'!$1:$1048576,3 + (COLUMN(D29)-1)*1,FALSE),"")=0,"",IFERROR(VLOOKUP($A32,'ENTRADA 2025'!$1:$1048576,3 + (COLUMN(D29)-1)*1,FALSE),""))</f>
        <v/>
      </c>
      <c r="DR32" s="94">
        <f>IF(IFERROR(VLOOKUP($A32,'ENTRADA 2025'!$1:$1048576,3 + (COLUMN(E29)-1)*1,FALSE),"")=0,"",IFERROR(VLOOKUP($A32,'ENTRADA 2025'!$1:$1048576,3 + (COLUMN(E29)-1)*1,FALSE),""))</f>
        <v/>
      </c>
      <c r="DS32" s="94">
        <f>IF(IFERROR(VLOOKUP($A32,'ENTRADA 2025'!$1:$1048576,3 + (COLUMN(F29)-1)*1,FALSE),"")=0,"",IFERROR(VLOOKUP($A32,'ENTRADA 2025'!$1:$1048576,3 + (COLUMN(F29)-1)*1,FALSE),""))</f>
        <v/>
      </c>
      <c r="DT32" s="94">
        <f>IF(IFERROR(VLOOKUP($A32,'ENTRADA 2025'!$1:$1048576,3 + (COLUMN(G29)-1)*1,FALSE),"")=0,"",IFERROR(VLOOKUP($A32,'ENTRADA 2025'!$1:$1048576,3 + (COLUMN(G29)-1)*1,FALSE),""))</f>
        <v/>
      </c>
      <c r="DU32" s="94">
        <f>IF(IFERROR(VLOOKUP($A32,'ENTRADA 2025'!$1:$1048576,3 + (COLUMN(H29)-1)*1,FALSE),"")=0,"",IFERROR(VLOOKUP($A32,'ENTRADA 2025'!$1:$1048576,3 + (COLUMN(H29)-1)*1,FALSE),""))</f>
        <v/>
      </c>
      <c r="DV32" s="94">
        <f>IF(IFERROR(VLOOKUP($A32,'ENTRADA 2025'!$1:$1048576,3 + (COLUMN(I29)-1)*1,FALSE),"")=0,"",IFERROR(VLOOKUP($A32,'ENTRADA 2025'!$1:$1048576,3 + (COLUMN(I29)-1)*1,FALSE),""))</f>
        <v/>
      </c>
      <c r="DW32" s="94">
        <f>IF(IFERROR(VLOOKUP($A32,'ENTRADA 2025'!$1:$1048576,3 + (COLUMN(J29)-1)*1,FALSE),"")=0,"",IFERROR(VLOOKUP($A32,'ENTRADA 2025'!$1:$1048576,3 + (COLUMN(J29)-1)*1,FALSE),""))</f>
        <v/>
      </c>
      <c r="DX32" s="94">
        <f>IF(IFERROR(VLOOKUP($A32,'ENTRADA 2025'!$1:$1048576,3 + (COLUMN(K29)-1)*1,FALSE),"")=0,"",IFERROR(VLOOKUP($A32,'ENTRADA 2025'!$1:$1048576,3 + (COLUMN(K29)-1)*1,FALSE),""))</f>
        <v/>
      </c>
      <c r="DY32" s="94">
        <f>IF(IFERROR(VLOOKUP($A32,'ENTRADA 2025'!$1:$1048576,3 + (COLUMN(L29)-1)*1,FALSE),"")=0,"",IFERROR(VLOOKUP($A32,'ENTRADA 2025'!$1:$1048576,3 + (COLUMN(L29)-1)*1,FALSE),""))</f>
        <v/>
      </c>
      <c r="DZ32" s="95">
        <f>IF(COUNT(DN32:DY32)=0,"",SUM(DN32:DY32))</f>
        <v/>
      </c>
      <c r="EA32" s="94">
        <f>IF(IFERROR(VLOOKUP($A32,'entrada-fornecedor-12-meses-7'!$1:$1048576,3 + (COLUMN(A29)-1)*1,FALSE),"")=0,"",IFERROR(VLOOKUP($A32,'entrada-fornecedor-12-meses-7'!$1:$1048576,3 + (COLUMN(A29)-1)*1,FALSE),""))</f>
        <v/>
      </c>
      <c r="EB32" s="94">
        <f>IF(IFERROR(VLOOKUP($A32,'entrada-fornecedor-12-meses-7'!$1:$1048576,3 + (COLUMN(B29)-1)*1,FALSE),"")=0,"",IFERROR(VLOOKUP($A32,'entrada-fornecedor-12-meses-7'!$1:$1048576,3 + (COLUMN(B29)-1)*1,FALSE),""))</f>
        <v/>
      </c>
      <c r="EC32" s="94">
        <f>IF(IFERROR(VLOOKUP($A32,'entrada-fornecedor-12-meses-7'!$1:$1048576,3 + (COLUMN(C29)-1)*1,FALSE),"")=0,"",IFERROR(VLOOKUP($A32,'entrada-fornecedor-12-meses-7'!$1:$1048576,3 + (COLUMN(C29)-1)*1,FALSE),""))</f>
        <v/>
      </c>
      <c r="ED32" s="94">
        <f>IF(IFERROR(VLOOKUP($A32,'entrada-fornecedor-12-meses-7'!$1:$1048576,3 + (COLUMN(D29)-1)*1,FALSE),"")=0,"",IFERROR(VLOOKUP($A32,'entrada-fornecedor-12-meses-7'!$1:$1048576,3 + (COLUMN(D29)-1)*1,FALSE),""))</f>
        <v/>
      </c>
      <c r="EE32" s="94">
        <f>IF(IFERROR(VLOOKUP($A32,'entrada-fornecedor-12-meses-7'!$1:$1048576,3 + (COLUMN(E29)-1)*1,FALSE),"")=0,"",IFERROR(VLOOKUP($A32,'entrada-fornecedor-12-meses-7'!$1:$1048576,3 + (COLUMN(E29)-1)*1,FALSE),""))</f>
        <v/>
      </c>
      <c r="EF32" s="94">
        <f>IF(IFERROR(VLOOKUP($A32,'entrada-fornecedor-12-meses-7'!$1:$1048576,3 + (COLUMN(F29)-1)*1,FALSE),"")=0,"",IFERROR(VLOOKUP($A32,'entrada-fornecedor-12-meses-7'!$1:$1048576,3 + (COLUMN(F29)-1)*1,FALSE),""))</f>
        <v/>
      </c>
      <c r="EG32" s="94">
        <f>IF(IFERROR(VLOOKUP($A32,'entrada-fornecedor-12-meses-7'!$1:$1048576,3 + (COLUMN(G29)-1)*1,FALSE),"")=0,"",IFERROR(VLOOKUP($A32,'entrada-fornecedor-12-meses-7'!$1:$1048576,3 + (COLUMN(G29)-1)*1,FALSE),""))</f>
        <v/>
      </c>
      <c r="EH32" s="94">
        <f>IF(IFERROR(VLOOKUP($A32,'entrada-fornecedor-12-meses-7'!$1:$1048576,3 + (COLUMN(H29)-1)*1,FALSE),"")=0,"",IFERROR(VLOOKUP($A32,'entrada-fornecedor-12-meses-7'!$1:$1048576,3 + (COLUMN(H29)-1)*1,FALSE),""))</f>
        <v/>
      </c>
      <c r="EI32" s="94">
        <f>IF(IFERROR(VLOOKUP($A32,'entrada-fornecedor-12-meses-7'!$1:$1048576,3 + (COLUMN(I29)-1)*1,FALSE),"")=0,"",IFERROR(VLOOKUP($A32,'entrada-fornecedor-12-meses-7'!$1:$1048576,3 + (COLUMN(I29)-1)*1,FALSE),""))</f>
        <v/>
      </c>
      <c r="EJ32" s="94">
        <f>IF(IFERROR(VLOOKUP($A32,'entrada-fornecedor-12-meses-7'!$1:$1048576,3 + (COLUMN(J29)-1)*1,FALSE),"")=0,"",IFERROR(VLOOKUP($A32,'entrada-fornecedor-12-meses-7'!$1:$1048576,3 + (COLUMN(J29)-1)*1,FALSE),""))</f>
        <v/>
      </c>
      <c r="EK32" s="94">
        <f>IF(IFERROR(VLOOKUP($A32,'entrada-fornecedor-12-meses-7'!$1:$1048576,3 + (COLUMN(K29)-1)*1,FALSE),"")=0,"",IFERROR(VLOOKUP($A32,'entrada-fornecedor-12-meses-7'!$1:$1048576,3 + (COLUMN(K29)-1)*1,FALSE),""))</f>
        <v/>
      </c>
      <c r="EL32" s="94">
        <f>IF(IFERROR(VLOOKUP($A32,'entrada-fornecedor-12-meses-7'!$1:$1048576,3 + (COLUMN(L29)-1)*1,FALSE),"")=0,"",IFERROR(VLOOKUP($A32,'entrada-fornecedor-12-meses-7'!$1:$1048576,3 + (COLUMN(L29)-1)*1,FALSE),""))</f>
        <v/>
      </c>
      <c r="EM32" s="95">
        <f>IF(COUNT(EA32:EL32)=0,"",SUM(EA32:EL32))</f>
        <v/>
      </c>
      <c r="EN32" s="1" t="n"/>
      <c r="EO32" s="96">
        <f>IFERROR(AVERAGEIF('lead-time-compras-7'!B:B,A32,'lead-time-compras-7'!S:S),"")</f>
        <v/>
      </c>
      <c r="EP32" s="96">
        <f>IFERROR(
  AVERAGEIFS(
    'notas-fiscais-entrada-830-7'!H:H,
    'notas-fiscais-entrada-830-7'!O:O, A32,
    'notas-fiscais-entrada-830-7'!E:E, $B$1
  ),
""
)</f>
        <v/>
      </c>
      <c r="EQ32" s="96">
        <f>IFERROR(AVERAGEIF('lead-time-compras-7'!B:B,A32,'lead-time-compras-7'!Q:Q),"")</f>
        <v/>
      </c>
      <c r="ER32" s="97">
        <f>SUMIF('fornecedor-saldo-receber-7'!A:A, A32, 'fornecedor-saldo-receber-7'!L:L)</f>
        <v/>
      </c>
      <c r="ES32" s="97">
        <f>SUMIF('fornecedor-verba-aplicar-7'!A:A, A32, 'fornecedor-verba-aplicar-7'!D:D)</f>
        <v/>
      </c>
      <c r="ET32" s="1" t="n"/>
      <c r="EU32" s="52">
        <f>SUMIF('ANALISE PRODUTO'!F:F, A32, 'ANALISE PRODUTO'!BN:BN)</f>
        <v/>
      </c>
      <c r="EV32" s="52">
        <f>SUMIF('ANALISE PRODUTO'!F:F, A32, 'ANALISE PRODUTO'!BO:BO)</f>
        <v/>
      </c>
      <c r="EW32" s="52">
        <f>SUMIF('ANALISE PRODUTO'!F:F, A32, 'ANALISE PRODUTO'!BP:BP)</f>
        <v/>
      </c>
      <c r="EX32" s="52">
        <f>SUMIF('ANALISE PRODUTO'!F:F, A32, 'ANALISE PRODUTO'!BQ:BQ)</f>
        <v/>
      </c>
      <c r="EY32" s="52">
        <f>SUMIF('ANALISE PRODUTO'!F:F, A32, 'ANALISE PRODUTO'!BR:BR)</f>
        <v/>
      </c>
      <c r="EZ32" s="53">
        <f>SUMIF('ANALISE PRODUTO'!F:F, A32, 'ANALISE PRODUTO'!BS:BS)</f>
        <v/>
      </c>
      <c r="FA32" s="53">
        <f>SUMIF('ANALISE PRODUTO'!F:F, A32, 'ANALISE PRODUTO'!BT:BT)</f>
        <v/>
      </c>
      <c r="FB32" s="53">
        <f>SUMIF('ANALISE PRODUTO'!F:F, A32, 'ANALISE PRODUTO'!BU:BU)</f>
        <v/>
      </c>
      <c r="FC32" s="53">
        <f>SUMIF('ANALISE PRODUTO'!F:F, A32, 'ANALISE PRODUTO'!BV:BV)</f>
        <v/>
      </c>
      <c r="FD32" s="53">
        <f>SUMIF('ANALISE PRODUTO'!F:F, A32, 'ANALISE PRODUTO'!BW:BW)</f>
        <v/>
      </c>
      <c r="FE32" s="41">
        <f>SUMIF('ANALISE PRODUTO'!F:F, A32, 'ANALISE PRODUTO'!CB:CB)</f>
        <v/>
      </c>
      <c r="FF32" s="41">
        <f>SUMIF('ANALISE PRODUTO'!F:F, A32, 'ANALISE PRODUTO'!CC:CC)</f>
        <v/>
      </c>
      <c r="FG32" s="1" t="n"/>
      <c r="FH32" s="45">
        <f>IF(IFERROR(VLOOKUP($A32,'VENDA 2023'!$1:$1048576,4 + (COLUMN(A29)-1)*2,FALSE),"")=0,"",IFERROR(VLOOKUP($A32,'VENDA 2023'!$1:$1048576,4 + (COLUMN(A29)-1)*2,FALSE),""))</f>
        <v/>
      </c>
      <c r="FI32" s="45">
        <f>IF(IFERROR(VLOOKUP($A32,'VENDA 2023'!$1:$1048576,4 + (COLUMN(B29)-1)*2,FALSE),"")=0,"",IFERROR(VLOOKUP($A32,'VENDA 2023'!$1:$1048576,4 + (COLUMN(B29)-1)*2,FALSE),""))</f>
        <v/>
      </c>
      <c r="FJ32" s="45">
        <f>IF(IFERROR(VLOOKUP($A32,'VENDA 2023'!$1:$1048576,4 + (COLUMN(C29)-1)*2,FALSE),"")=0,"",IFERROR(VLOOKUP($A32,'VENDA 2023'!$1:$1048576,4 + (COLUMN(C29)-1)*2,FALSE),""))</f>
        <v/>
      </c>
      <c r="FK32" s="45">
        <f>IF(IFERROR(VLOOKUP($A32,'VENDA 2023'!$1:$1048576,4 + (COLUMN(D29)-1)*2,FALSE),"")=0,"",IFERROR(VLOOKUP($A32,'VENDA 2023'!$1:$1048576,4 + (COLUMN(D29)-1)*2,FALSE),""))</f>
        <v/>
      </c>
      <c r="FL32" s="45">
        <f>IF(IFERROR(VLOOKUP($A32,'VENDA 2023'!$1:$1048576,4 + (COLUMN(E29)-1)*2,FALSE),"")=0,"",IFERROR(VLOOKUP($A32,'VENDA 2023'!$1:$1048576,4 + (COLUMN(E29)-1)*2,FALSE),""))</f>
        <v/>
      </c>
      <c r="FM32" s="45">
        <f>IF(IFERROR(VLOOKUP($A32,'VENDA 2023'!$1:$1048576,4 + (COLUMN(F29)-1)*2,FALSE),"")=0,"",IFERROR(VLOOKUP($A32,'VENDA 2023'!$1:$1048576,4 + (COLUMN(F29)-1)*2,FALSE),""))</f>
        <v/>
      </c>
      <c r="FN32" s="45">
        <f>IF(IFERROR(VLOOKUP($A32,'VENDA 2023'!$1:$1048576,4 + (COLUMN(G29)-1)*2,FALSE),"")=0,"",IFERROR(VLOOKUP($A32,'VENDA 2023'!$1:$1048576,4 + (COLUMN(G29)-1)*2,FALSE),""))</f>
        <v/>
      </c>
      <c r="FO32" s="45">
        <f>IF(IFERROR(VLOOKUP($A32,'VENDA 2023'!$1:$1048576,4 + (COLUMN(H29)-1)*2,FALSE),"")=0,"",IFERROR(VLOOKUP($A32,'VENDA 2023'!$1:$1048576,4 + (COLUMN(H29)-1)*2,FALSE),""))</f>
        <v/>
      </c>
      <c r="FP32" s="45">
        <f>IF(IFERROR(VLOOKUP($A32,'VENDA 2023'!$1:$1048576,4 + (COLUMN(I29)-1)*2,FALSE),"")=0,"",IFERROR(VLOOKUP($A32,'VENDA 2023'!$1:$1048576,4 + (COLUMN(I29)-1)*2,FALSE),""))</f>
        <v/>
      </c>
      <c r="FQ32" s="45">
        <f>IF(IFERROR(VLOOKUP($A32,'VENDA 2023'!$1:$1048576,4 + (COLUMN(J29)-1)*2,FALSE),"")=0,"",IFERROR(VLOOKUP($A32,'VENDA 2023'!$1:$1048576,4 + (COLUMN(J29)-1)*2,FALSE),""))</f>
        <v/>
      </c>
      <c r="FR32" s="45">
        <f>IF(IFERROR(VLOOKUP($A32,'VENDA 2023'!$1:$1048576,4 + (COLUMN(K29)-1)*2,FALSE),"")=0,"",IFERROR(VLOOKUP($A32,'VENDA 2023'!$1:$1048576,4 + (COLUMN(K29)-1)*2,FALSE),""))</f>
        <v/>
      </c>
      <c r="FS32" s="45">
        <f>IF(IFERROR(VLOOKUP($A32,'VENDA 2023'!$1:$1048576,4 + (COLUMN(L29)-1)*2,FALSE),"")=0,"",IFERROR(VLOOKUP($A32,'VENDA 2023'!$1:$1048576,4 + (COLUMN(L29)-1)*2,FALSE),""))</f>
        <v/>
      </c>
      <c r="FT32" s="12">
        <f>IF(COUNT(FH32:FS32)=0,"",SUM(FH32:FS32))</f>
        <v/>
      </c>
      <c r="FU32" s="45">
        <f>IF(IFERROR(VLOOKUP($A32,'VENDA 2024'!$1:$1048576,4 + (COLUMN(A29)-1)*2,FALSE),"")=0,"",IFERROR(VLOOKUP($A32,'VENDA 2024'!$1:$1048576,4 + (COLUMN(A29)-1)*2,FALSE),""))</f>
        <v/>
      </c>
      <c r="FV32" s="45">
        <f>IF(IFERROR(VLOOKUP($A32,'VENDA 2024'!$1:$1048576,4 + (COLUMN(B29)-1)*2,FALSE),"")=0,"",IFERROR(VLOOKUP($A32,'VENDA 2024'!$1:$1048576,4 + (COLUMN(B29)-1)*2,FALSE),""))</f>
        <v/>
      </c>
      <c r="FW32" s="45">
        <f>IF(IFERROR(VLOOKUP($A32,'VENDA 2024'!$1:$1048576,4 + (COLUMN(C29)-1)*2,FALSE),"")=0,"",IFERROR(VLOOKUP($A32,'VENDA 2024'!$1:$1048576,4 + (COLUMN(C29)-1)*2,FALSE),""))</f>
        <v/>
      </c>
      <c r="FX32" s="45">
        <f>IF(IFERROR(VLOOKUP($A32,'VENDA 2024'!$1:$1048576,4 + (COLUMN(D29)-1)*2,FALSE),"")=0,"",IFERROR(VLOOKUP($A32,'VENDA 2024'!$1:$1048576,4 + (COLUMN(D29)-1)*2,FALSE),""))</f>
        <v/>
      </c>
      <c r="FY32" s="45">
        <f>IF(IFERROR(VLOOKUP($A32,'VENDA 2024'!$1:$1048576,4 + (COLUMN(E29)-1)*2,FALSE),"")=0,"",IFERROR(VLOOKUP($A32,'VENDA 2024'!$1:$1048576,4 + (COLUMN(E29)-1)*2,FALSE),""))</f>
        <v/>
      </c>
      <c r="FZ32" s="45">
        <f>IF(IFERROR(VLOOKUP($A32,'VENDA 2024'!$1:$1048576,4 + (COLUMN(F29)-1)*2,FALSE),"")=0,"",IFERROR(VLOOKUP($A32,'VENDA 2024'!$1:$1048576,4 + (COLUMN(F29)-1)*2,FALSE),""))</f>
        <v/>
      </c>
      <c r="GA32" s="45">
        <f>IF(IFERROR(VLOOKUP($A32,'VENDA 2024'!$1:$1048576,4 + (COLUMN(G29)-1)*2,FALSE),"")=0,"",IFERROR(VLOOKUP($A32,'VENDA 2024'!$1:$1048576,4 + (COLUMN(G29)-1)*2,FALSE),""))</f>
        <v/>
      </c>
      <c r="GB32" s="45">
        <f>IF(IFERROR(VLOOKUP($A32,'VENDA 2024'!$1:$1048576,4 + (COLUMN(H29)-1)*2,FALSE),"")=0,"",IFERROR(VLOOKUP($A32,'VENDA 2024'!$1:$1048576,4 + (COLUMN(H29)-1)*2,FALSE),""))</f>
        <v/>
      </c>
      <c r="GC32" s="45">
        <f>IF(IFERROR(VLOOKUP($A32,'VENDA 2024'!$1:$1048576,4 + (COLUMN(I29)-1)*2,FALSE),"")=0,"",IFERROR(VLOOKUP($A32,'VENDA 2024'!$1:$1048576,4 + (COLUMN(I29)-1)*2,FALSE),""))</f>
        <v/>
      </c>
      <c r="GD32" s="45">
        <f>IF(IFERROR(VLOOKUP($A32,'VENDA 2024'!$1:$1048576,4 + (COLUMN(J29)-1)*2,FALSE),"")=0,"",IFERROR(VLOOKUP($A32,'VENDA 2024'!$1:$1048576,4 + (COLUMN(J29)-1)*2,FALSE),""))</f>
        <v/>
      </c>
      <c r="GE32" s="45">
        <f>IF(IFERROR(VLOOKUP($A32,'VENDA 2024'!$1:$1048576,4 + (COLUMN(K29)-1)*2,FALSE),"")=0,"",IFERROR(VLOOKUP($A32,'VENDA 2024'!$1:$1048576,4 + (COLUMN(K29)-1)*2,FALSE),""))</f>
        <v/>
      </c>
      <c r="GF32" s="45">
        <f>IF(IFERROR(VLOOKUP($A32,'VENDA 2024'!$1:$1048576,4 + (COLUMN(L29)-1)*2,FALSE),"")=0,"",IFERROR(VLOOKUP($A32,'VENDA 2024'!$1:$1048576,4 + (COLUMN(L29)-1)*2,FALSE),""))</f>
        <v/>
      </c>
      <c r="GG32" s="12">
        <f>IF(COUNT(FU32:GF32)=0,"",SUM(FU32:GF32))</f>
        <v/>
      </c>
      <c r="GH32" s="45">
        <f>IF(IFERROR(VLOOKUP($A32,'venda-fornecedor-12-meses-7'!$1:$1048576,5 + (COLUMN(A29)-1)*2,FALSE),"")=0,"",IFERROR(VLOOKUP($A32,'venda-fornecedor-12-meses-7'!$1:$1048576,5 + (COLUMN(A29)-1)*2,FALSE),""))</f>
        <v/>
      </c>
      <c r="GI32" s="45">
        <f>IF(IFERROR(VLOOKUP($A32,'venda-fornecedor-12-meses-7'!$1:$1048576,5 + (COLUMN(B29)-1)*2,FALSE),"")=0,"",IFERROR(VLOOKUP($A32,'venda-fornecedor-12-meses-7'!$1:$1048576,5 + (COLUMN(B29)-1)*2,FALSE),""))</f>
        <v/>
      </c>
      <c r="GJ32" s="45">
        <f>IF(IFERROR(VLOOKUP($A32,'venda-fornecedor-12-meses-7'!$1:$1048576,5 + (COLUMN(C29)-1)*2,FALSE),"")=0,"",IFERROR(VLOOKUP($A32,'venda-fornecedor-12-meses-7'!$1:$1048576,5 + (COLUMN(C29)-1)*2,FALSE),""))</f>
        <v/>
      </c>
      <c r="GK32" s="45">
        <f>IF(IFERROR(VLOOKUP($A32,'venda-fornecedor-12-meses-7'!$1:$1048576,5 + (COLUMN(D29)-1)*2,FALSE),"")=0,"",IFERROR(VLOOKUP($A32,'venda-fornecedor-12-meses-7'!$1:$1048576,5 + (COLUMN(D29)-1)*2,FALSE),""))</f>
        <v/>
      </c>
      <c r="GL32" s="45">
        <f>IF(IFERROR(VLOOKUP($A32,'venda-fornecedor-12-meses-7'!$1:$1048576,5 + (COLUMN(E29)-1)*2,FALSE),"")=0,"",IFERROR(VLOOKUP($A32,'venda-fornecedor-12-meses-7'!$1:$1048576,5 + (COLUMN(E29)-1)*2,FALSE),""))</f>
        <v/>
      </c>
      <c r="GM32" s="45">
        <f>IF(IFERROR(VLOOKUP($A32,'venda-fornecedor-12-meses-7'!$1:$1048576,5 + (COLUMN(F29)-1)*2,FALSE),"")=0,"",IFERROR(VLOOKUP($A32,'venda-fornecedor-12-meses-7'!$1:$1048576,5 + (COLUMN(F29)-1)*2,FALSE),""))</f>
        <v/>
      </c>
      <c r="GN32" s="45">
        <f>IF(IFERROR(VLOOKUP($A32,'venda-fornecedor-12-meses-7'!$1:$1048576,5 + (COLUMN(G29)-1)*2,FALSE),"")=0,"",IFERROR(VLOOKUP($A32,'venda-fornecedor-12-meses-7'!$1:$1048576,5 + (COLUMN(G29)-1)*2,FALSE),""))</f>
        <v/>
      </c>
      <c r="GO32" s="45">
        <f>IF(IFERROR(VLOOKUP($A32,'venda-fornecedor-12-meses-7'!$1:$1048576,5 + (COLUMN(H29)-1)*2,FALSE),"")=0,"",IFERROR(VLOOKUP($A32,'venda-fornecedor-12-meses-7'!$1:$1048576,5 + (COLUMN(H29)-1)*2,FALSE),""))</f>
        <v/>
      </c>
      <c r="GP32" s="45">
        <f>IF(IFERROR(VLOOKUP($A32,'venda-fornecedor-12-meses-7'!$1:$1048576,5 + (COLUMN(I29)-1)*2,FALSE),"")=0,"",IFERROR(VLOOKUP($A32,'venda-fornecedor-12-meses-7'!$1:$1048576,5 + (COLUMN(I29)-1)*2,FALSE),""))</f>
        <v/>
      </c>
      <c r="GQ32" s="45">
        <f>IF(IFERROR(VLOOKUP($A32,'venda-fornecedor-12-meses-7'!$1:$1048576,5 + (COLUMN(J29)-1)*2,FALSE),"")=0,"",IFERROR(VLOOKUP($A32,'venda-fornecedor-12-meses-7'!$1:$1048576,5 + (COLUMN(J29)-1)*2,FALSE),""))</f>
        <v/>
      </c>
      <c r="GR32" s="45">
        <f>IF(IFERROR(VLOOKUP($A32,'venda-fornecedor-12-meses-7'!$1:$1048576,5 + (COLUMN(K29)-1)*2,FALSE),"")=0,"",IFERROR(VLOOKUP($A32,'venda-fornecedor-12-meses-7'!$1:$1048576,5 + (COLUMN(K29)-1)*2,FALSE),""))</f>
        <v/>
      </c>
      <c r="GS32" s="45">
        <f>IF(IFERROR(VLOOKUP($A32,'venda-fornecedor-12-meses-7'!$1:$1048576,5 + (COLUMN(L29)-1)*2,FALSE),"")=0,"",IFERROR(VLOOKUP($A32,'venda-fornecedor-12-meses-7'!$1:$1048576,5 + (COLUMN(L29)-1)*2,FALSE),""))</f>
        <v/>
      </c>
      <c r="GT32" s="12">
        <f>IF(COUNT(GH32:GS32)=0,"",SUM(GH32:GS32))</f>
        <v/>
      </c>
    </row>
    <row r="33">
      <c r="A33" s="85" t="n">
        <v>36018</v>
      </c>
      <c r="B33" s="85">
        <f>VLOOKUP(A33,'FORNECEDORES X COMPRADOR'!$A:$D,4,0)</f>
        <v/>
      </c>
      <c r="C33" s="85">
        <f>VLOOKUP(A33,'FORNECEDORES X COMPRADOR'!$A:$E,5,0)</f>
        <v/>
      </c>
      <c r="D33" s="40">
        <f>IFERROR(AVERAGEIF('ANALISE PRODUTO'!F:F,A33,'ANALISE PRODUTO'!BE:BE),"")</f>
        <v/>
      </c>
      <c r="E33" s="40">
        <f>IFERROR(AVERAGEIF('ANALISE PRODUTO'!F:F,A33,'ANALISE PRODUTO'!BF:BF),"")</f>
        <v/>
      </c>
      <c r="F33" s="47">
        <f t="array" ref="F33">IFERROR(
  IF(
    SUMPRODUCT(
      IFERROR(--('ANALISE PRODUTO'!$F$3:$F$10000=A33),0) *
      IFERROR(--'ANALISE PRODUTO'!$AJ$3:$AJ$10000,0)
    )=0,
    "",
    SUMPRODUCT(
      IFERROR(--('ANALISE PRODUTO'!$F$3:$F$10000=A33),0) *
      IFERROR(--'ANALISE PRODUTO'!$AN$3:$AN$10000,0)
    ) /
    SUMPRODUCT(
      IFERROR(--('ANALISE PRODUTO'!$F$3:$F$10000=A33),0) *
      IFERROR(--'ANALISE PRODUTO'!$AJ$3:$AJ$10000,0)
    )
  ),
  ""
)</f>
        <v/>
      </c>
      <c r="G33" s="47">
        <f t="array" ref="G33">IFERROR(
  IF(
    SUMPRODUCT(
      IFERROR(--('ANALISE PRODUTO'!$F$3:$F$10000=A33),0) *
      IFERROR(--'ANALISE PRODUTO'!$AJ$3:$AJ$10000,0)
    )=0,
    "",
    SUMPRODUCT(
      IFERROR(--('ANALISE PRODUTO'!$F$3:$F$10000=A33),0) *
      IFERROR(--'ANALISE PRODUTO'!$AO$3:$AO$10000,0)
    ) /
    SUMPRODUCT(
      IFERROR(--('ANALISE PRODUTO'!$F$3:$F$10000=A33),0) *
      IFERROR(--'ANALISE PRODUTO'!$AJ$3:$AJ$10000,0)
    )
  ),
  ""
)</f>
        <v/>
      </c>
      <c r="H33" s="86" t="n">
        <v>60</v>
      </c>
      <c r="I33" s="86" t="n">
        <v>90</v>
      </c>
      <c r="J33" s="87">
        <f>SUMIF('ANALISE PRODUTO'!F:F, A33, 'ANALISE PRODUTO'!AP:AP)</f>
        <v/>
      </c>
      <c r="K33" s="88">
        <f>SUMIF('ANALISE PRODUTO'!F:F, A33, 'ANALISE PRODUTO'!AN:AN)</f>
        <v/>
      </c>
      <c r="L33" s="40">
        <f>SUMIF('ANALISE PRODUTO'!F:F, A33, 'ANALISE PRODUTO'!BB:BB)</f>
        <v/>
      </c>
      <c r="M33" s="40">
        <f>SUMIF('ANALISE PRODUTO'!F:F, A33, 'ANALISE PRODUTO'!BC:BC)</f>
        <v/>
      </c>
      <c r="N33" s="40">
        <f>SUMIF('ANALISE PRODUTO'!F:F, A33, 'ANALISE PRODUTO'!BD:BD)</f>
        <v/>
      </c>
      <c r="O33" s="40">
        <f>SUMIF('ANALISE PRODUTO'!F:F, A33, 'ANALISE PRODUTO'!BA:BA)</f>
        <v/>
      </c>
      <c r="P33" s="40">
        <f>IF(J33=0, 0, IF(O33/J33=0, 0, O33/J33))</f>
        <v/>
      </c>
      <c r="Q33" s="40">
        <f>IF(J33=0, 0, IF(L33/J33=0, 0, L33/J33))</f>
        <v/>
      </c>
      <c r="R33" s="89">
        <f>SUMIF('ANALISE PRODUTO'!F:F, A33, 'ANALISE PRODUTO'!BJ:BJ)</f>
        <v/>
      </c>
      <c r="S33" s="89">
        <f>SUMIF('ANALISE PRODUTO'!F:F, A33, 'ANALISE PRODUTO'!BK:BK)</f>
        <v/>
      </c>
      <c r="T33" s="89">
        <f>SUMIF('ANALISE PRODUTO'!F:F, A33, 'ANALISE PRODUTO'!BL:BL)</f>
        <v/>
      </c>
      <c r="U33" s="89">
        <f>SUMIFS('ANALISE PRODUTO'!BI:BI, 'ANALISE PRODUTO'!F:F, A33)</f>
        <v/>
      </c>
      <c r="V33" s="89">
        <f>IF(C33="DESCONTINUADO", 0, IF(J33=0, 0, IF(U33/J33=0, 0, U33/J33)))</f>
        <v/>
      </c>
      <c r="W33" s="89">
        <f>IF(OR(C33="DESCONTINUADO", J33=0), 0, IFERROR((S33+T33)/J33, 0))</f>
        <v/>
      </c>
      <c r="X33" s="59">
        <f>COUNTIF('ANALISE PRODUTO'!F:F, A33)</f>
        <v/>
      </c>
      <c r="Y33" s="60">
        <f>COUNTIFS('ANALISE PRODUTO'!F:F, A33, 'ANALISE PRODUTO'!S:S, "S")</f>
        <v/>
      </c>
      <c r="Z33" s="61">
        <f>X33-Y33</f>
        <v/>
      </c>
      <c r="AA33" s="88">
        <f>IFERROR(IF(COUNTIF('contas-pagas-fornecedor-7'!$C:$C,B33)&gt;1,
   AVERAGEIF('contas-pagas-fornecedor-7'!$C:$C,B33,'contas-pagas-fornecedor-7'!$I:$I),
   VLOOKUP(B33,'contas-pagas-fornecedor-7'!$C:$Q,7,FALSE)), "")</f>
        <v/>
      </c>
      <c r="AB33" s="88">
        <f t="array" ref="AB33">IFERROR(
  INDEX('fornecedor-venda-por-filial-ger'!J:J,
    MATCH(1,
      ('fornecedor-venda-por-filial-ger'!A:A=A33) *
      ('fornecedor-venda-por-filial-ger'!B:B=$B$1),
    0)
  ),
"")</f>
        <v/>
      </c>
      <c r="AC33" s="90">
        <f t="array" ref="AC33">IFERROR(
  INDEX('fornecedor-venda-por-filial-ger'!O:O,
    MATCH(1,
      ('fornecedor-venda-por-filial-ger'!A:A=A33) *
      ('fornecedor-venda-por-filial-ger'!B:B=$B$1),
    0)
  ),
"")</f>
        <v/>
      </c>
      <c r="AD33" s="90">
        <f>IFERROR(VLOOKUP(A33,'venda-fornecedor-12-meses-7'!A:AC,3,0),"")</f>
        <v/>
      </c>
      <c r="AE33" s="87">
        <f t="array" ref="AE33">IFERROR(
  INDEX('fornecedor-venda-por-filial-ger'!N:N,
    MATCH(1,
      ('fornecedor-venda-por-filial-ger'!A:A=A33) *
      ('fornecedor-venda-por-filial-ger'!B:B=$B$1),
    0)
  ),
"")</f>
        <v/>
      </c>
      <c r="AF33" s="87">
        <f>IF(J33&lt;=0,"100,00%",IFERROR(AD33/AE33,1))</f>
        <v/>
      </c>
      <c r="AG33" s="64">
        <f t="array" ref="AG33">IFERROR(
  INDEX('fornecedor-venda-por-filial-ger'!L:L,
    MATCH(1,
      ('fornecedor-venda-por-filial-ger'!A:A=A33)*
      ('fornecedor-venda-por-filial-ger'!B:B=$B$1),
    0)
  )/100,
"")</f>
        <v/>
      </c>
      <c r="AH33" s="64">
        <f t="array" ref="AH33">IFERROR(
  INDEX('fornecedor-venda-por-filial-ger'!S:S,
    MATCH(1,
      ('fornecedor-venda-por-filial-ger'!A:A=A33) *
      ('fornecedor-venda-por-filial-ger'!B:B=$B$1),
    0)
  )/100,
"")</f>
        <v/>
      </c>
      <c r="AI33" s="64">
        <f>IFERROR(IF(OR(AH33="",AG33=""),"",IF(J33=0,0,AH33-AG33)),"")</f>
        <v/>
      </c>
      <c r="AJ33" s="91">
        <f t="array" ref="AJ33">IF(MAX(IF('ANALISE PRODUTO'!F:F=A33,'ANALISE PRODUTO'!AD:AD))=0,"SEM ENTRADA",MAX(IF('ANALISE PRODUTO'!F:F=A33,'ANALISE PRODUTO'!AD:AD)))</f>
        <v/>
      </c>
      <c r="AK33" s="39" t="n"/>
      <c r="AL33" s="92">
        <f>IF(IFERROR(VLOOKUP($A33,'VENDA 2023'!$1:$1048576,3 + (COLUMN(A30)-1)*2,FALSE),"")=0,"",IFERROR(VLOOKUP($A33,'VENDA 2023'!$1:$1048576,3 + (COLUMN(A30)-1)*2,FALSE),""))</f>
        <v/>
      </c>
      <c r="AM33" s="92">
        <f>IF(IFERROR(VLOOKUP($A33,'VENDA 2023'!$1:$1048576,3 + (COLUMN(B30)-1)*2,FALSE),"")=0,"",IFERROR(VLOOKUP($A33,'VENDA 2023'!$1:$1048576,3 + (COLUMN(B30)-1)*2,FALSE),""))</f>
        <v/>
      </c>
      <c r="AN33" s="92">
        <f>IF(IFERROR(VLOOKUP($A33,'VENDA 2023'!$1:$1048576,3 + (COLUMN(C30)-1)*2,FALSE),"")=0,"",IFERROR(VLOOKUP($A33,'VENDA 2023'!$1:$1048576,3 + (COLUMN(C30)-1)*2,FALSE),""))</f>
        <v/>
      </c>
      <c r="AO33" s="92">
        <f>IF(IFERROR(VLOOKUP($A33,'VENDA 2023'!$1:$1048576,3 + (COLUMN(D30)-1)*2,FALSE),"")=0,"",IFERROR(VLOOKUP($A33,'VENDA 2023'!$1:$1048576,3 + (COLUMN(D30)-1)*2,FALSE),""))</f>
        <v/>
      </c>
      <c r="AP33" s="92">
        <f>IF(IFERROR(VLOOKUP($A33,'VENDA 2023'!$1:$1048576,3 + (COLUMN(E30)-1)*2,FALSE),"")=0,"",IFERROR(VLOOKUP($A33,'VENDA 2023'!$1:$1048576,3 + (COLUMN(E30)-1)*2,FALSE),""))</f>
        <v/>
      </c>
      <c r="AQ33" s="92">
        <f>IF(IFERROR(VLOOKUP($A33,'VENDA 2023'!$1:$1048576,3 + (COLUMN(F30)-1)*2,FALSE),"")=0,"",IFERROR(VLOOKUP($A33,'VENDA 2023'!$1:$1048576,3 + (COLUMN(F30)-1)*2,FALSE),""))</f>
        <v/>
      </c>
      <c r="AR33" s="92">
        <f>IF(IFERROR(VLOOKUP($A33,'VENDA 2023'!$1:$1048576,3 + (COLUMN(G30)-1)*2,FALSE),"")=0,"",IFERROR(VLOOKUP($A33,'VENDA 2023'!$1:$1048576,3 + (COLUMN(G30)-1)*2,FALSE),""))</f>
        <v/>
      </c>
      <c r="AS33" s="92">
        <f>IF(IFERROR(VLOOKUP($A33,'VENDA 2023'!$1:$1048576,3 + (COLUMN(H30)-1)*2,FALSE),"")=0,"",IFERROR(VLOOKUP($A33,'VENDA 2023'!$1:$1048576,3 + (COLUMN(H30)-1)*2,FALSE),""))</f>
        <v/>
      </c>
      <c r="AT33" s="92">
        <f>IF(IFERROR(VLOOKUP($A33,'VENDA 2023'!$1:$1048576,3 + (COLUMN(I30)-1)*2,FALSE),"")=0,"",IFERROR(VLOOKUP($A33,'VENDA 2023'!$1:$1048576,3 + (COLUMN(I30)-1)*2,FALSE),""))</f>
        <v/>
      </c>
      <c r="AU33" s="92">
        <f>IF(IFERROR(VLOOKUP($A33,'VENDA 2023'!$1:$1048576,3 + (COLUMN(J30)-1)*2,FALSE),"")=0,"",IFERROR(VLOOKUP($A33,'VENDA 2023'!$1:$1048576,3 + (COLUMN(J30)-1)*2,FALSE),""))</f>
        <v/>
      </c>
      <c r="AV33" s="92">
        <f>IF(IFERROR(VLOOKUP($A33,'VENDA 2023'!$1:$1048576,3 + (COLUMN(K30)-1)*2,FALSE),"")=0,"",IFERROR(VLOOKUP($A33,'VENDA 2023'!$1:$1048576,3 + (COLUMN(K30)-1)*2,FALSE),""))</f>
        <v/>
      </c>
      <c r="AW33" s="92">
        <f>IF(IFERROR(VLOOKUP($A33,'VENDA 2023'!$1:$1048576,3 + (COLUMN(L30)-1)*2,FALSE),"")=0,"",IFERROR(VLOOKUP($A33,'VENDA 2023'!$1:$1048576,3 + (COLUMN(L30)-1)*2,FALSE),""))</f>
        <v/>
      </c>
      <c r="AX33" s="93">
        <f>IF(COUNT(AL33:AW33)=0,"",SUM(AL33:AW33))</f>
        <v/>
      </c>
      <c r="AY33" s="92">
        <f>IF(IFERROR(VLOOKUP($A33,'VENDA 2024'!$1:$1048576,3 + (COLUMN(A30)-1)*2,FALSE),"")=0,"",IFERROR(VLOOKUP($A33,'VENDA 2024'!$1:$1048576,3 + (COLUMN(A30)-1)*2,FALSE),""))</f>
        <v/>
      </c>
      <c r="AZ33" s="92">
        <f>IF(IFERROR(VLOOKUP($A33,'VENDA 2024'!$1:$1048576,3 + (COLUMN(B30)-1)*2,FALSE),"")=0,"",IFERROR(VLOOKUP($A33,'VENDA 2024'!$1:$1048576,3 + (COLUMN(B30)-1)*2,FALSE),""))</f>
        <v/>
      </c>
      <c r="BA33" s="92">
        <f>IF(IFERROR(VLOOKUP($A33,'VENDA 2024'!$1:$1048576,3 + (COLUMN(C30)-1)*2,FALSE),"")=0,"",IFERROR(VLOOKUP($A33,'VENDA 2024'!$1:$1048576,3 + (COLUMN(C30)-1)*2,FALSE),""))</f>
        <v/>
      </c>
      <c r="BB33" s="92">
        <f>IF(IFERROR(VLOOKUP($A33,'VENDA 2024'!$1:$1048576,3 + (COLUMN(D30)-1)*2,FALSE),"")=0,"",IFERROR(VLOOKUP($A33,'VENDA 2024'!$1:$1048576,3 + (COLUMN(D30)-1)*2,FALSE),""))</f>
        <v/>
      </c>
      <c r="BC33" s="92">
        <f>IF(IFERROR(VLOOKUP($A33,'VENDA 2024'!$1:$1048576,3 + (COLUMN(E30)-1)*2,FALSE),"")=0,"",IFERROR(VLOOKUP($A33,'VENDA 2024'!$1:$1048576,3 + (COLUMN(E30)-1)*2,FALSE),""))</f>
        <v/>
      </c>
      <c r="BD33" s="92">
        <f>IF(IFERROR(VLOOKUP($A33,'VENDA 2024'!$1:$1048576,3 + (COLUMN(F30)-1)*2,FALSE),"")=0,"",IFERROR(VLOOKUP($A33,'VENDA 2024'!$1:$1048576,3 + (COLUMN(F30)-1)*2,FALSE),""))</f>
        <v/>
      </c>
      <c r="BE33" s="92">
        <f>IF(IFERROR(VLOOKUP($A33,'VENDA 2024'!$1:$1048576,3 + (COLUMN(G30)-1)*2,FALSE),"")=0,"",IFERROR(VLOOKUP($A33,'VENDA 2024'!$1:$1048576,3 + (COLUMN(G30)-1)*2,FALSE),""))</f>
        <v/>
      </c>
      <c r="BF33" s="92">
        <f>IF(IFERROR(VLOOKUP($A33,'VENDA 2024'!$1:$1048576,3 + (COLUMN(H30)-1)*2,FALSE),"")=0,"",IFERROR(VLOOKUP($A33,'VENDA 2024'!$1:$1048576,3 + (COLUMN(H30)-1)*2,FALSE),""))</f>
        <v/>
      </c>
      <c r="BG33" s="92">
        <f>IF(IFERROR(VLOOKUP($A33,'VENDA 2024'!$1:$1048576,3 + (COLUMN(I30)-1)*2,FALSE),"")=0,"",IFERROR(VLOOKUP($A33,'VENDA 2024'!$1:$1048576,3 + (COLUMN(I30)-1)*2,FALSE),""))</f>
        <v/>
      </c>
      <c r="BH33" s="92">
        <f>IF(IFERROR(VLOOKUP($A33,'VENDA 2024'!$1:$1048576,3 + (COLUMN(J30)-1)*2,FALSE),"")=0,"",IFERROR(VLOOKUP($A33,'VENDA 2024'!$1:$1048576,3 + (COLUMN(J30)-1)*2,FALSE),""))</f>
        <v/>
      </c>
      <c r="BI33" s="92">
        <f>IF(IFERROR(VLOOKUP($A33,'VENDA 2024'!$1:$1048576,3 + (COLUMN(K30)-1)*2,FALSE),"")=0,"",IFERROR(VLOOKUP($A33,'VENDA 2024'!$1:$1048576,3 + (COLUMN(K30)-1)*2,FALSE),""))</f>
        <v/>
      </c>
      <c r="BJ33" s="92">
        <f>IF(IFERROR(VLOOKUP($A33,'VENDA 2024'!$1:$1048576,3 + (COLUMN(L30)-1)*2,FALSE),"")=0,"",IFERROR(VLOOKUP($A33,'VENDA 2024'!$1:$1048576,3 + (COLUMN(L30)-1)*2,FALSE),""))</f>
        <v/>
      </c>
      <c r="BK33" s="93">
        <f>IF(COUNT(AY33:BJ33)=0,"",SUM(AY33:BJ33))</f>
        <v/>
      </c>
      <c r="BL33" s="92">
        <f>IF(IFERROR(VLOOKUP($A33,'VENDA 2025'!$1:$1048576,3 + (COLUMN(A30)-1)*2,FALSE),"")=0,"",IFERROR(VLOOKUP($A33,'VENDA 2025'!$1:$1048576,3 + (COLUMN(A30)-1)*2,FALSE),""))</f>
        <v/>
      </c>
      <c r="BM33" s="92">
        <f>IF(IFERROR(VLOOKUP($A33,'VENDA 2025'!$1:$1048576,3 + (COLUMN(B30)-1)*2,FALSE),"")=0,"",IFERROR(VLOOKUP($A33,'VENDA 2025'!$1:$1048576,3 + (COLUMN(B30)-1)*2,FALSE),""))</f>
        <v/>
      </c>
      <c r="BN33" s="92">
        <f>IF(IFERROR(VLOOKUP($A33,'VENDA 2025'!$1:$1048576,3 + (COLUMN(C30)-1)*2,FALSE),"")=0,"",IFERROR(VLOOKUP($A33,'VENDA 2025'!$1:$1048576,3 + (COLUMN(C30)-1)*2,FALSE),""))</f>
        <v/>
      </c>
      <c r="BO33" s="92">
        <f>IF(IFERROR(VLOOKUP($A33,'VENDA 2025'!$1:$1048576,3 + (COLUMN(D30)-1)*2,FALSE),"")=0,"",IFERROR(VLOOKUP($A33,'VENDA 2025'!$1:$1048576,3 + (COLUMN(D30)-1)*2,FALSE),""))</f>
        <v/>
      </c>
      <c r="BP33" s="92">
        <f>IF(IFERROR(VLOOKUP($A33,'VENDA 2025'!$1:$1048576,3 + (COLUMN(E30)-1)*2,FALSE),"")=0,"",IFERROR(VLOOKUP($A33,'VENDA 2025'!$1:$1048576,3 + (COLUMN(E30)-1)*2,FALSE),""))</f>
        <v/>
      </c>
      <c r="BQ33" s="92">
        <f>IF(IFERROR(VLOOKUP($A33,'VENDA 2025'!$1:$1048576,3 + (COLUMN(F30)-1)*2,FALSE),"")=0,"",IFERROR(VLOOKUP($A33,'VENDA 2025'!$1:$1048576,3 + (COLUMN(F30)-1)*2,FALSE),""))</f>
        <v/>
      </c>
      <c r="BR33" s="92">
        <f>IF(IFERROR(VLOOKUP($A33,'VENDA 2025'!$1:$1048576,3 + (COLUMN(G30)-1)*2,FALSE),"")=0,"",IFERROR(VLOOKUP($A33,'VENDA 2025'!$1:$1048576,3 + (COLUMN(G30)-1)*2,FALSE),""))</f>
        <v/>
      </c>
      <c r="BS33" s="92">
        <f>IF(IFERROR(VLOOKUP($A33,'VENDA 2025'!$1:$1048576,3 + (COLUMN(H30)-1)*2,FALSE),"")=0,"",IFERROR(VLOOKUP($A33,'VENDA 2025'!$1:$1048576,3 + (COLUMN(H30)-1)*2,FALSE),""))</f>
        <v/>
      </c>
      <c r="BT33" s="92">
        <f>IF(IFERROR(VLOOKUP($A33,'VENDA 2025'!$1:$1048576,3 + (COLUMN(I30)-1)*2,FALSE),"")=0,"",IFERROR(VLOOKUP($A33,'VENDA 2025'!$1:$1048576,3 + (COLUMN(I30)-1)*2,FALSE),""))</f>
        <v/>
      </c>
      <c r="BU33" s="92">
        <f>IF(IFERROR(VLOOKUP($A33,'VENDA 2025'!$1:$1048576,3 + (COLUMN(J30)-1)*2,FALSE),"")=0,"",IFERROR(VLOOKUP($A33,'VENDA 2025'!$1:$1048576,3 + (COLUMN(J30)-1)*2,FALSE),""))</f>
        <v/>
      </c>
      <c r="BV33" s="92">
        <f>IF(IFERROR(VLOOKUP($A33,'VENDA 2025'!$1:$1048576,3 + (COLUMN(K30)-1)*2,FALSE),"")=0,"",IFERROR(VLOOKUP($A33,'VENDA 2025'!$1:$1048576,3 + (COLUMN(K30)-1)*2,FALSE),""))</f>
        <v/>
      </c>
      <c r="BW33" s="92">
        <f>IF(IFERROR(VLOOKUP($A33,'VENDA 2025'!$1:$1048576,3 + (COLUMN(L30)-1)*2,FALSE),"")=0,"",IFERROR(VLOOKUP($A33,'VENDA 2025'!$1:$1048576,3 + (COLUMN(L30)-1)*2,FALSE),""))</f>
        <v/>
      </c>
      <c r="BX33" s="93">
        <f>IF(COUNT(BL33:BW33)=0,"",SUM(BL33:BW33))</f>
        <v/>
      </c>
      <c r="BY33" s="92">
        <f>IF(IFERROR(VLOOKUP($A33,'venda-fornecedor-12-meses-7'!$1:$1048576,4 + (COLUMN(A30)-1)*2,FALSE),"")=0,"",IFERROR(VLOOKUP($A33,'venda-fornecedor-12-meses-7'!$1:$1048576,4 + (COLUMN(A30)-1)*2,FALSE),""))</f>
        <v/>
      </c>
      <c r="BZ33" s="92">
        <f>IF(IFERROR(VLOOKUP($A33,'venda-fornecedor-12-meses-7'!$1:$1048576,4 + (COLUMN(B30)-1)*2,FALSE),"")=0,"",IFERROR(VLOOKUP($A33,'venda-fornecedor-12-meses-7'!$1:$1048576,4 + (COLUMN(B30)-1)*2,FALSE),""))</f>
        <v/>
      </c>
      <c r="CA33" s="92">
        <f>IF(IFERROR(VLOOKUP($A33,'venda-fornecedor-12-meses-7'!$1:$1048576,4 + (COLUMN(C30)-1)*2,FALSE),"")=0,"",IFERROR(VLOOKUP($A33,'venda-fornecedor-12-meses-7'!$1:$1048576,4 + (COLUMN(C30)-1)*2,FALSE),""))</f>
        <v/>
      </c>
      <c r="CB33" s="92">
        <f>IF(IFERROR(VLOOKUP($A33,'venda-fornecedor-12-meses-7'!$1:$1048576,4 + (COLUMN(D30)-1)*2,FALSE),"")=0,"",IFERROR(VLOOKUP($A33,'venda-fornecedor-12-meses-7'!$1:$1048576,4 + (COLUMN(D30)-1)*2,FALSE),""))</f>
        <v/>
      </c>
      <c r="CC33" s="92">
        <f>IF(IFERROR(VLOOKUP($A33,'venda-fornecedor-12-meses-7'!$1:$1048576,4 + (COLUMN(E30)-1)*2,FALSE),"")=0,"",IFERROR(VLOOKUP($A33,'venda-fornecedor-12-meses-7'!$1:$1048576,4 + (COLUMN(E30)-1)*2,FALSE),""))</f>
        <v/>
      </c>
      <c r="CD33" s="92">
        <f>IF(IFERROR(VLOOKUP($A33,'venda-fornecedor-12-meses-7'!$1:$1048576,4 + (COLUMN(F30)-1)*2,FALSE),"")=0,"",IFERROR(VLOOKUP($A33,'venda-fornecedor-12-meses-7'!$1:$1048576,4 + (COLUMN(F30)-1)*2,FALSE),""))</f>
        <v/>
      </c>
      <c r="CE33" s="92">
        <f>IF(IFERROR(VLOOKUP($A33,'venda-fornecedor-12-meses-7'!$1:$1048576,4 + (COLUMN(G30)-1)*2,FALSE),"")=0,"",IFERROR(VLOOKUP($A33,'venda-fornecedor-12-meses-7'!$1:$1048576,4 + (COLUMN(G30)-1)*2,FALSE),""))</f>
        <v/>
      </c>
      <c r="CF33" s="92">
        <f>IF(IFERROR(VLOOKUP($A33,'venda-fornecedor-12-meses-7'!$1:$1048576,4 + (COLUMN(H30)-1)*2,FALSE),"")=0,"",IFERROR(VLOOKUP($A33,'venda-fornecedor-12-meses-7'!$1:$1048576,4 + (COLUMN(H30)-1)*2,FALSE),""))</f>
        <v/>
      </c>
      <c r="CG33" s="92">
        <f>IF(IFERROR(VLOOKUP($A33,'venda-fornecedor-12-meses-7'!$1:$1048576,4 + (COLUMN(I30)-1)*2,FALSE),"")=0,"",IFERROR(VLOOKUP($A33,'venda-fornecedor-12-meses-7'!$1:$1048576,4 + (COLUMN(I30)-1)*2,FALSE),""))</f>
        <v/>
      </c>
      <c r="CH33" s="92">
        <f>IF(IFERROR(VLOOKUP($A33,'venda-fornecedor-12-meses-7'!$1:$1048576,4 + (COLUMN(J30)-1)*2,FALSE),"")=0,"",IFERROR(VLOOKUP($A33,'venda-fornecedor-12-meses-7'!$1:$1048576,4 + (COLUMN(J30)-1)*2,FALSE),""))</f>
        <v/>
      </c>
      <c r="CI33" s="92">
        <f>IF(IFERROR(VLOOKUP($A33,'venda-fornecedor-12-meses-7'!$1:$1048576,4 + (COLUMN(K30)-1)*2,FALSE),"")=0,"",IFERROR(VLOOKUP($A33,'venda-fornecedor-12-meses-7'!$1:$1048576,4 + (COLUMN(K30)-1)*2,FALSE),""))</f>
        <v/>
      </c>
      <c r="CJ33" s="92">
        <f>IF(IFERROR(VLOOKUP($A33,'venda-fornecedor-12-meses-7'!$1:$1048576,4 + (COLUMN(L30)-1)*2,FALSE),"")=0,"",IFERROR(VLOOKUP($A33,'venda-fornecedor-12-meses-7'!$1:$1048576,4 + (COLUMN(L30)-1)*2,FALSE),""))</f>
        <v/>
      </c>
      <c r="CK33" s="93">
        <f>IF(COUNT(BY33:CJ33)=0,"",SUM(BY33:CJ33))</f>
        <v/>
      </c>
      <c r="CL33" s="93">
        <f>IF(COUNT(BY33:CJ33)=0,"",AVERAGE(BY33:CJ33))</f>
        <v/>
      </c>
      <c r="CM33" s="1" t="n"/>
      <c r="CN33" s="94">
        <f>IF(IFERROR(VLOOKUP($A33,'ENTRADA 2023'!$1:$1048576,3 + (COLUMN(A30)-1)*1,FALSE),"")=0,"",IFERROR(VLOOKUP($A33,'ENTRADA 2023'!$1:$1048576,3 + (COLUMN(A30)-1)*1,FALSE),""))</f>
        <v/>
      </c>
      <c r="CO33" s="94">
        <f>IF(IFERROR(VLOOKUP($A33,'ENTRADA 2023'!$1:$1048576,3 + (COLUMN(B30)-1)*1,FALSE),"")=0,"",IFERROR(VLOOKUP($A33,'ENTRADA 2023'!$1:$1048576,3 + (COLUMN(B30)-1)*1,FALSE),""))</f>
        <v/>
      </c>
      <c r="CP33" s="94">
        <f>IF(IFERROR(VLOOKUP($A33,'ENTRADA 2023'!$1:$1048576,3 + (COLUMN(C30)-1)*1,FALSE),"")=0,"",IFERROR(VLOOKUP($A33,'ENTRADA 2023'!$1:$1048576,3 + (COLUMN(C30)-1)*1,FALSE),""))</f>
        <v/>
      </c>
      <c r="CQ33" s="94">
        <f>IF(IFERROR(VLOOKUP($A33,'ENTRADA 2023'!$1:$1048576,3 + (COLUMN(D30)-1)*1,FALSE),"")=0,"",IFERROR(VLOOKUP($A33,'ENTRADA 2023'!$1:$1048576,3 + (COLUMN(D30)-1)*1,FALSE),""))</f>
        <v/>
      </c>
      <c r="CR33" s="94">
        <f>IF(IFERROR(VLOOKUP($A33,'ENTRADA 2023'!$1:$1048576,3 + (COLUMN(E30)-1)*1,FALSE),"")=0,"",IFERROR(VLOOKUP($A33,'ENTRADA 2023'!$1:$1048576,3 + (COLUMN(E30)-1)*1,FALSE),""))</f>
        <v/>
      </c>
      <c r="CS33" s="94">
        <f>IF(IFERROR(VLOOKUP($A33,'ENTRADA 2023'!$1:$1048576,3 + (COLUMN(F30)-1)*1,FALSE),"")=0,"",IFERROR(VLOOKUP($A33,'ENTRADA 2023'!$1:$1048576,3 + (COLUMN(F30)-1)*1,FALSE),""))</f>
        <v/>
      </c>
      <c r="CT33" s="94">
        <f>IF(IFERROR(VLOOKUP($A33,'ENTRADA 2023'!$1:$1048576,3 + (COLUMN(G30)-1)*1,FALSE),"")=0,"",IFERROR(VLOOKUP($A33,'ENTRADA 2023'!$1:$1048576,3 + (COLUMN(G30)-1)*1,FALSE),""))</f>
        <v/>
      </c>
      <c r="CU33" s="94">
        <f>IF(IFERROR(VLOOKUP($A33,'ENTRADA 2023'!$1:$1048576,3 + (COLUMN(H30)-1)*1,FALSE),"")=0,"",IFERROR(VLOOKUP($A33,'ENTRADA 2023'!$1:$1048576,3 + (COLUMN(H30)-1)*1,FALSE),""))</f>
        <v/>
      </c>
      <c r="CV33" s="94">
        <f>IF(IFERROR(VLOOKUP($A33,'ENTRADA 2023'!$1:$1048576,3 + (COLUMN(I30)-1)*1,FALSE),"")=0,"",IFERROR(VLOOKUP($A33,'ENTRADA 2023'!$1:$1048576,3 + (COLUMN(I30)-1)*1,FALSE),""))</f>
        <v/>
      </c>
      <c r="CW33" s="94">
        <f>IF(IFERROR(VLOOKUP($A33,'ENTRADA 2023'!$1:$1048576,3 + (COLUMN(J30)-1)*1,FALSE),"")=0,"",IFERROR(VLOOKUP($A33,'ENTRADA 2023'!$1:$1048576,3 + (COLUMN(J30)-1)*1,FALSE),""))</f>
        <v/>
      </c>
      <c r="CX33" s="94">
        <f>IF(IFERROR(VLOOKUP($A33,'ENTRADA 2023'!$1:$1048576,3 + (COLUMN(K30)-1)*1,FALSE),"")=0,"",IFERROR(VLOOKUP($A33,'ENTRADA 2023'!$1:$1048576,3 + (COLUMN(K30)-1)*1,FALSE),""))</f>
        <v/>
      </c>
      <c r="CY33" s="94">
        <f>IF(IFERROR(VLOOKUP($A33,'ENTRADA 2023'!$1:$1048576,3 + (COLUMN(L30)-1)*1,FALSE),"")=0,"",IFERROR(VLOOKUP($A33,'ENTRADA 2023'!$1:$1048576,3 + (COLUMN(L30)-1)*1,FALSE),""))</f>
        <v/>
      </c>
      <c r="CZ33" s="95">
        <f>IF(COUNT(CN33:CY33)=0,"",SUM(CN33:CY33))</f>
        <v/>
      </c>
      <c r="DA33" s="94">
        <f>IF(IFERROR(VLOOKUP($A33,'ENTRADA 2024'!$1:$1048576,3 + (COLUMN(A30)-1)*1,FALSE),"")=0,"",IFERROR(VLOOKUP($A33,'ENTRADA 2024'!$1:$1048576,3 + (COLUMN(A30)-1)*1,FALSE),""))</f>
        <v/>
      </c>
      <c r="DB33" s="94">
        <f>IF(IFERROR(VLOOKUP($A33,'ENTRADA 2024'!$1:$1048576,3 + (COLUMN(B30)-1)*1,FALSE),"")=0,"",IFERROR(VLOOKUP($A33,'ENTRADA 2024'!$1:$1048576,3 + (COLUMN(B30)-1)*1,FALSE),""))</f>
        <v/>
      </c>
      <c r="DC33" s="94">
        <f>IF(IFERROR(VLOOKUP($A33,'ENTRADA 2024'!$1:$1048576,3 + (COLUMN(C30)-1)*1,FALSE),"")=0,"",IFERROR(VLOOKUP($A33,'ENTRADA 2024'!$1:$1048576,3 + (COLUMN(C30)-1)*1,FALSE),""))</f>
        <v/>
      </c>
      <c r="DD33" s="94">
        <f>IF(IFERROR(VLOOKUP($A33,'ENTRADA 2024'!$1:$1048576,3 + (COLUMN(D30)-1)*1,FALSE),"")=0,"",IFERROR(VLOOKUP($A33,'ENTRADA 2024'!$1:$1048576,3 + (COLUMN(D30)-1)*1,FALSE),""))</f>
        <v/>
      </c>
      <c r="DE33" s="94">
        <f>IF(IFERROR(VLOOKUP($A33,'ENTRADA 2024'!$1:$1048576,3 + (COLUMN(E30)-1)*1,FALSE),"")=0,"",IFERROR(VLOOKUP($A33,'ENTRADA 2024'!$1:$1048576,3 + (COLUMN(E30)-1)*1,FALSE),""))</f>
        <v/>
      </c>
      <c r="DF33" s="94">
        <f>IF(IFERROR(VLOOKUP($A33,'ENTRADA 2024'!$1:$1048576,3 + (COLUMN(F30)-1)*1,FALSE),"")=0,"",IFERROR(VLOOKUP($A33,'ENTRADA 2024'!$1:$1048576,3 + (COLUMN(F30)-1)*1,FALSE),""))</f>
        <v/>
      </c>
      <c r="DG33" s="94">
        <f>IF(IFERROR(VLOOKUP($A33,'ENTRADA 2024'!$1:$1048576,3 + (COLUMN(G30)-1)*1,FALSE),"")=0,"",IFERROR(VLOOKUP($A33,'ENTRADA 2024'!$1:$1048576,3 + (COLUMN(G30)-1)*1,FALSE),""))</f>
        <v/>
      </c>
      <c r="DH33" s="94">
        <f>IF(IFERROR(VLOOKUP($A33,'ENTRADA 2024'!$1:$1048576,3 + (COLUMN(H30)-1)*1,FALSE),"")=0,"",IFERROR(VLOOKUP($A33,'ENTRADA 2024'!$1:$1048576,3 + (COLUMN(H30)-1)*1,FALSE),""))</f>
        <v/>
      </c>
      <c r="DI33" s="94">
        <f>IF(IFERROR(VLOOKUP($A33,'ENTRADA 2024'!$1:$1048576,3 + (COLUMN(I30)-1)*1,FALSE),"")=0,"",IFERROR(VLOOKUP($A33,'ENTRADA 2024'!$1:$1048576,3 + (COLUMN(I30)-1)*1,FALSE),""))</f>
        <v/>
      </c>
      <c r="DJ33" s="94">
        <f>IF(IFERROR(VLOOKUP($A33,'ENTRADA 2024'!$1:$1048576,3 + (COLUMN(J30)-1)*1,FALSE),"")=0,"",IFERROR(VLOOKUP($A33,'ENTRADA 2024'!$1:$1048576,3 + (COLUMN(J30)-1)*1,FALSE),""))</f>
        <v/>
      </c>
      <c r="DK33" s="94">
        <f>IF(IFERROR(VLOOKUP($A33,'ENTRADA 2024'!$1:$1048576,3 + (COLUMN(K30)-1)*1,FALSE),"")=0,"",IFERROR(VLOOKUP($A33,'ENTRADA 2024'!$1:$1048576,3 + (COLUMN(K30)-1)*1,FALSE),""))</f>
        <v/>
      </c>
      <c r="DL33" s="94">
        <f>IF(IFERROR(VLOOKUP($A33,'ENTRADA 2024'!$1:$1048576,3 + (COLUMN(L30)-1)*1,FALSE),"")=0,"",IFERROR(VLOOKUP($A33,'ENTRADA 2024'!$1:$1048576,3 + (COLUMN(L30)-1)*1,FALSE),""))</f>
        <v/>
      </c>
      <c r="DM33" s="95">
        <f>IF(COUNT(DA33:DL33)=0,"",SUM(DA33:DL33))</f>
        <v/>
      </c>
      <c r="DN33" s="94">
        <f>IF(IFERROR(VLOOKUP($A33,'ENTRADA 2025'!$1:$1048576,3 + (COLUMN(A30)-1)*1,FALSE),"")=0,"",IFERROR(VLOOKUP($A33,'ENTRADA 2025'!$1:$1048576,3 + (COLUMN(A30)-1)*1,FALSE),""))</f>
        <v/>
      </c>
      <c r="DO33" s="94">
        <f>IF(IFERROR(VLOOKUP($A33,'ENTRADA 2025'!$1:$1048576,3 + (COLUMN(B30)-1)*1,FALSE),"")=0,"",IFERROR(VLOOKUP($A33,'ENTRADA 2025'!$1:$1048576,3 + (COLUMN(B30)-1)*1,FALSE),""))</f>
        <v/>
      </c>
      <c r="DP33" s="94">
        <f>IF(IFERROR(VLOOKUP($A33,'ENTRADA 2025'!$1:$1048576,3 + (COLUMN(C30)-1)*1,FALSE),"")=0,"",IFERROR(VLOOKUP($A33,'ENTRADA 2025'!$1:$1048576,3 + (COLUMN(C30)-1)*1,FALSE),""))</f>
        <v/>
      </c>
      <c r="DQ33" s="94">
        <f>IF(IFERROR(VLOOKUP($A33,'ENTRADA 2025'!$1:$1048576,3 + (COLUMN(D30)-1)*1,FALSE),"")=0,"",IFERROR(VLOOKUP($A33,'ENTRADA 2025'!$1:$1048576,3 + (COLUMN(D30)-1)*1,FALSE),""))</f>
        <v/>
      </c>
      <c r="DR33" s="94">
        <f>IF(IFERROR(VLOOKUP($A33,'ENTRADA 2025'!$1:$1048576,3 + (COLUMN(E30)-1)*1,FALSE),"")=0,"",IFERROR(VLOOKUP($A33,'ENTRADA 2025'!$1:$1048576,3 + (COLUMN(E30)-1)*1,FALSE),""))</f>
        <v/>
      </c>
      <c r="DS33" s="94">
        <f>IF(IFERROR(VLOOKUP($A33,'ENTRADA 2025'!$1:$1048576,3 + (COLUMN(F30)-1)*1,FALSE),"")=0,"",IFERROR(VLOOKUP($A33,'ENTRADA 2025'!$1:$1048576,3 + (COLUMN(F30)-1)*1,FALSE),""))</f>
        <v/>
      </c>
      <c r="DT33" s="94">
        <f>IF(IFERROR(VLOOKUP($A33,'ENTRADA 2025'!$1:$1048576,3 + (COLUMN(G30)-1)*1,FALSE),"")=0,"",IFERROR(VLOOKUP($A33,'ENTRADA 2025'!$1:$1048576,3 + (COLUMN(G30)-1)*1,FALSE),""))</f>
        <v/>
      </c>
      <c r="DU33" s="94">
        <f>IF(IFERROR(VLOOKUP($A33,'ENTRADA 2025'!$1:$1048576,3 + (COLUMN(H30)-1)*1,FALSE),"")=0,"",IFERROR(VLOOKUP($A33,'ENTRADA 2025'!$1:$1048576,3 + (COLUMN(H30)-1)*1,FALSE),""))</f>
        <v/>
      </c>
      <c r="DV33" s="94">
        <f>IF(IFERROR(VLOOKUP($A33,'ENTRADA 2025'!$1:$1048576,3 + (COLUMN(I30)-1)*1,FALSE),"")=0,"",IFERROR(VLOOKUP($A33,'ENTRADA 2025'!$1:$1048576,3 + (COLUMN(I30)-1)*1,FALSE),""))</f>
        <v/>
      </c>
      <c r="DW33" s="94">
        <f>IF(IFERROR(VLOOKUP($A33,'ENTRADA 2025'!$1:$1048576,3 + (COLUMN(J30)-1)*1,FALSE),"")=0,"",IFERROR(VLOOKUP($A33,'ENTRADA 2025'!$1:$1048576,3 + (COLUMN(J30)-1)*1,FALSE),""))</f>
        <v/>
      </c>
      <c r="DX33" s="94">
        <f>IF(IFERROR(VLOOKUP($A33,'ENTRADA 2025'!$1:$1048576,3 + (COLUMN(K30)-1)*1,FALSE),"")=0,"",IFERROR(VLOOKUP($A33,'ENTRADA 2025'!$1:$1048576,3 + (COLUMN(K30)-1)*1,FALSE),""))</f>
        <v/>
      </c>
      <c r="DY33" s="94">
        <f>IF(IFERROR(VLOOKUP($A33,'ENTRADA 2025'!$1:$1048576,3 + (COLUMN(L30)-1)*1,FALSE),"")=0,"",IFERROR(VLOOKUP($A33,'ENTRADA 2025'!$1:$1048576,3 + (COLUMN(L30)-1)*1,FALSE),""))</f>
        <v/>
      </c>
      <c r="DZ33" s="95">
        <f>IF(COUNT(DN33:DY33)=0,"",SUM(DN33:DY33))</f>
        <v/>
      </c>
      <c r="EA33" s="94">
        <f>IF(IFERROR(VLOOKUP($A33,'entrada-fornecedor-12-meses-7'!$1:$1048576,3 + (COLUMN(A30)-1)*1,FALSE),"")=0,"",IFERROR(VLOOKUP($A33,'entrada-fornecedor-12-meses-7'!$1:$1048576,3 + (COLUMN(A30)-1)*1,FALSE),""))</f>
        <v/>
      </c>
      <c r="EB33" s="94">
        <f>IF(IFERROR(VLOOKUP($A33,'entrada-fornecedor-12-meses-7'!$1:$1048576,3 + (COLUMN(B30)-1)*1,FALSE),"")=0,"",IFERROR(VLOOKUP($A33,'entrada-fornecedor-12-meses-7'!$1:$1048576,3 + (COLUMN(B30)-1)*1,FALSE),""))</f>
        <v/>
      </c>
      <c r="EC33" s="94">
        <f>IF(IFERROR(VLOOKUP($A33,'entrada-fornecedor-12-meses-7'!$1:$1048576,3 + (COLUMN(C30)-1)*1,FALSE),"")=0,"",IFERROR(VLOOKUP($A33,'entrada-fornecedor-12-meses-7'!$1:$1048576,3 + (COLUMN(C30)-1)*1,FALSE),""))</f>
        <v/>
      </c>
      <c r="ED33" s="94">
        <f>IF(IFERROR(VLOOKUP($A33,'entrada-fornecedor-12-meses-7'!$1:$1048576,3 + (COLUMN(D30)-1)*1,FALSE),"")=0,"",IFERROR(VLOOKUP($A33,'entrada-fornecedor-12-meses-7'!$1:$1048576,3 + (COLUMN(D30)-1)*1,FALSE),""))</f>
        <v/>
      </c>
      <c r="EE33" s="94">
        <f>IF(IFERROR(VLOOKUP($A33,'entrada-fornecedor-12-meses-7'!$1:$1048576,3 + (COLUMN(E30)-1)*1,FALSE),"")=0,"",IFERROR(VLOOKUP($A33,'entrada-fornecedor-12-meses-7'!$1:$1048576,3 + (COLUMN(E30)-1)*1,FALSE),""))</f>
        <v/>
      </c>
      <c r="EF33" s="94">
        <f>IF(IFERROR(VLOOKUP($A33,'entrada-fornecedor-12-meses-7'!$1:$1048576,3 + (COLUMN(F30)-1)*1,FALSE),"")=0,"",IFERROR(VLOOKUP($A33,'entrada-fornecedor-12-meses-7'!$1:$1048576,3 + (COLUMN(F30)-1)*1,FALSE),""))</f>
        <v/>
      </c>
      <c r="EG33" s="94">
        <f>IF(IFERROR(VLOOKUP($A33,'entrada-fornecedor-12-meses-7'!$1:$1048576,3 + (COLUMN(G30)-1)*1,FALSE),"")=0,"",IFERROR(VLOOKUP($A33,'entrada-fornecedor-12-meses-7'!$1:$1048576,3 + (COLUMN(G30)-1)*1,FALSE),""))</f>
        <v/>
      </c>
      <c r="EH33" s="94">
        <f>IF(IFERROR(VLOOKUP($A33,'entrada-fornecedor-12-meses-7'!$1:$1048576,3 + (COLUMN(H30)-1)*1,FALSE),"")=0,"",IFERROR(VLOOKUP($A33,'entrada-fornecedor-12-meses-7'!$1:$1048576,3 + (COLUMN(H30)-1)*1,FALSE),""))</f>
        <v/>
      </c>
      <c r="EI33" s="94">
        <f>IF(IFERROR(VLOOKUP($A33,'entrada-fornecedor-12-meses-7'!$1:$1048576,3 + (COLUMN(I30)-1)*1,FALSE),"")=0,"",IFERROR(VLOOKUP($A33,'entrada-fornecedor-12-meses-7'!$1:$1048576,3 + (COLUMN(I30)-1)*1,FALSE),""))</f>
        <v/>
      </c>
      <c r="EJ33" s="94">
        <f>IF(IFERROR(VLOOKUP($A33,'entrada-fornecedor-12-meses-7'!$1:$1048576,3 + (COLUMN(J30)-1)*1,FALSE),"")=0,"",IFERROR(VLOOKUP($A33,'entrada-fornecedor-12-meses-7'!$1:$1048576,3 + (COLUMN(J30)-1)*1,FALSE),""))</f>
        <v/>
      </c>
      <c r="EK33" s="94">
        <f>IF(IFERROR(VLOOKUP($A33,'entrada-fornecedor-12-meses-7'!$1:$1048576,3 + (COLUMN(K30)-1)*1,FALSE),"")=0,"",IFERROR(VLOOKUP($A33,'entrada-fornecedor-12-meses-7'!$1:$1048576,3 + (COLUMN(K30)-1)*1,FALSE),""))</f>
        <v/>
      </c>
      <c r="EL33" s="94">
        <f>IF(IFERROR(VLOOKUP($A33,'entrada-fornecedor-12-meses-7'!$1:$1048576,3 + (COLUMN(L30)-1)*1,FALSE),"")=0,"",IFERROR(VLOOKUP($A33,'entrada-fornecedor-12-meses-7'!$1:$1048576,3 + (COLUMN(L30)-1)*1,FALSE),""))</f>
        <v/>
      </c>
      <c r="EM33" s="95">
        <f>IF(COUNT(EA33:EL33)=0,"",SUM(EA33:EL33))</f>
        <v/>
      </c>
      <c r="EN33" s="1" t="n"/>
      <c r="EO33" s="96">
        <f>IFERROR(AVERAGEIF('lead-time-compras-7'!B:B,A33,'lead-time-compras-7'!S:S),"")</f>
        <v/>
      </c>
      <c r="EP33" s="96">
        <f>IFERROR(
  AVERAGEIFS(
    'notas-fiscais-entrada-830-7'!H:H,
    'notas-fiscais-entrada-830-7'!O:O, A33,
    'notas-fiscais-entrada-830-7'!E:E, $B$1
  ),
""
)</f>
        <v/>
      </c>
      <c r="EQ33" s="96">
        <f>IFERROR(AVERAGEIF('lead-time-compras-7'!B:B,A33,'lead-time-compras-7'!Q:Q),"")</f>
        <v/>
      </c>
      <c r="ER33" s="97">
        <f>SUMIF('fornecedor-saldo-receber-7'!A:A, A33, 'fornecedor-saldo-receber-7'!L:L)</f>
        <v/>
      </c>
      <c r="ES33" s="97">
        <f>SUMIF('fornecedor-verba-aplicar-7'!A:A, A33, 'fornecedor-verba-aplicar-7'!D:D)</f>
        <v/>
      </c>
      <c r="ET33" s="1" t="n"/>
      <c r="EU33" s="52">
        <f>SUMIF('ANALISE PRODUTO'!F:F, A33, 'ANALISE PRODUTO'!BN:BN)</f>
        <v/>
      </c>
      <c r="EV33" s="52">
        <f>SUMIF('ANALISE PRODUTO'!F:F, A33, 'ANALISE PRODUTO'!BO:BO)</f>
        <v/>
      </c>
      <c r="EW33" s="52">
        <f>SUMIF('ANALISE PRODUTO'!F:F, A33, 'ANALISE PRODUTO'!BP:BP)</f>
        <v/>
      </c>
      <c r="EX33" s="52">
        <f>SUMIF('ANALISE PRODUTO'!F:F, A33, 'ANALISE PRODUTO'!BQ:BQ)</f>
        <v/>
      </c>
      <c r="EY33" s="52">
        <f>SUMIF('ANALISE PRODUTO'!F:F, A33, 'ANALISE PRODUTO'!BR:BR)</f>
        <v/>
      </c>
      <c r="EZ33" s="53">
        <f>SUMIF('ANALISE PRODUTO'!F:F, A33, 'ANALISE PRODUTO'!BS:BS)</f>
        <v/>
      </c>
      <c r="FA33" s="53">
        <f>SUMIF('ANALISE PRODUTO'!F:F, A33, 'ANALISE PRODUTO'!BT:BT)</f>
        <v/>
      </c>
      <c r="FB33" s="53">
        <f>SUMIF('ANALISE PRODUTO'!F:F, A33, 'ANALISE PRODUTO'!BU:BU)</f>
        <v/>
      </c>
      <c r="FC33" s="53">
        <f>SUMIF('ANALISE PRODUTO'!F:F, A33, 'ANALISE PRODUTO'!BV:BV)</f>
        <v/>
      </c>
      <c r="FD33" s="53">
        <f>SUMIF('ANALISE PRODUTO'!F:F, A33, 'ANALISE PRODUTO'!BW:BW)</f>
        <v/>
      </c>
      <c r="FE33" s="41">
        <f>SUMIF('ANALISE PRODUTO'!F:F, A33, 'ANALISE PRODUTO'!CB:CB)</f>
        <v/>
      </c>
      <c r="FF33" s="41">
        <f>SUMIF('ANALISE PRODUTO'!F:F, A33, 'ANALISE PRODUTO'!CC:CC)</f>
        <v/>
      </c>
      <c r="FG33" s="1" t="n"/>
      <c r="FH33" s="45">
        <f>IF(IFERROR(VLOOKUP($A33,'VENDA 2023'!$1:$1048576,4 + (COLUMN(A30)-1)*2,FALSE),"")=0,"",IFERROR(VLOOKUP($A33,'VENDA 2023'!$1:$1048576,4 + (COLUMN(A30)-1)*2,FALSE),""))</f>
        <v/>
      </c>
      <c r="FI33" s="45">
        <f>IF(IFERROR(VLOOKUP($A33,'VENDA 2023'!$1:$1048576,4 + (COLUMN(B30)-1)*2,FALSE),"")=0,"",IFERROR(VLOOKUP($A33,'VENDA 2023'!$1:$1048576,4 + (COLUMN(B30)-1)*2,FALSE),""))</f>
        <v/>
      </c>
      <c r="FJ33" s="45">
        <f>IF(IFERROR(VLOOKUP($A33,'VENDA 2023'!$1:$1048576,4 + (COLUMN(C30)-1)*2,FALSE),"")=0,"",IFERROR(VLOOKUP($A33,'VENDA 2023'!$1:$1048576,4 + (COLUMN(C30)-1)*2,FALSE),""))</f>
        <v/>
      </c>
      <c r="FK33" s="45">
        <f>IF(IFERROR(VLOOKUP($A33,'VENDA 2023'!$1:$1048576,4 + (COLUMN(D30)-1)*2,FALSE),"")=0,"",IFERROR(VLOOKUP($A33,'VENDA 2023'!$1:$1048576,4 + (COLUMN(D30)-1)*2,FALSE),""))</f>
        <v/>
      </c>
      <c r="FL33" s="45">
        <f>IF(IFERROR(VLOOKUP($A33,'VENDA 2023'!$1:$1048576,4 + (COLUMN(E30)-1)*2,FALSE),"")=0,"",IFERROR(VLOOKUP($A33,'VENDA 2023'!$1:$1048576,4 + (COLUMN(E30)-1)*2,FALSE),""))</f>
        <v/>
      </c>
      <c r="FM33" s="45">
        <f>IF(IFERROR(VLOOKUP($A33,'VENDA 2023'!$1:$1048576,4 + (COLUMN(F30)-1)*2,FALSE),"")=0,"",IFERROR(VLOOKUP($A33,'VENDA 2023'!$1:$1048576,4 + (COLUMN(F30)-1)*2,FALSE),""))</f>
        <v/>
      </c>
      <c r="FN33" s="45">
        <f>IF(IFERROR(VLOOKUP($A33,'VENDA 2023'!$1:$1048576,4 + (COLUMN(G30)-1)*2,FALSE),"")=0,"",IFERROR(VLOOKUP($A33,'VENDA 2023'!$1:$1048576,4 + (COLUMN(G30)-1)*2,FALSE),""))</f>
        <v/>
      </c>
      <c r="FO33" s="45">
        <f>IF(IFERROR(VLOOKUP($A33,'VENDA 2023'!$1:$1048576,4 + (COLUMN(H30)-1)*2,FALSE),"")=0,"",IFERROR(VLOOKUP($A33,'VENDA 2023'!$1:$1048576,4 + (COLUMN(H30)-1)*2,FALSE),""))</f>
        <v/>
      </c>
      <c r="FP33" s="45">
        <f>IF(IFERROR(VLOOKUP($A33,'VENDA 2023'!$1:$1048576,4 + (COLUMN(I30)-1)*2,FALSE),"")=0,"",IFERROR(VLOOKUP($A33,'VENDA 2023'!$1:$1048576,4 + (COLUMN(I30)-1)*2,FALSE),""))</f>
        <v/>
      </c>
      <c r="FQ33" s="45">
        <f>IF(IFERROR(VLOOKUP($A33,'VENDA 2023'!$1:$1048576,4 + (COLUMN(J30)-1)*2,FALSE),"")=0,"",IFERROR(VLOOKUP($A33,'VENDA 2023'!$1:$1048576,4 + (COLUMN(J30)-1)*2,FALSE),""))</f>
        <v/>
      </c>
      <c r="FR33" s="45">
        <f>IF(IFERROR(VLOOKUP($A33,'VENDA 2023'!$1:$1048576,4 + (COLUMN(K30)-1)*2,FALSE),"")=0,"",IFERROR(VLOOKUP($A33,'VENDA 2023'!$1:$1048576,4 + (COLUMN(K30)-1)*2,FALSE),""))</f>
        <v/>
      </c>
      <c r="FS33" s="45">
        <f>IF(IFERROR(VLOOKUP($A33,'VENDA 2023'!$1:$1048576,4 + (COLUMN(L30)-1)*2,FALSE),"")=0,"",IFERROR(VLOOKUP($A33,'VENDA 2023'!$1:$1048576,4 + (COLUMN(L30)-1)*2,FALSE),""))</f>
        <v/>
      </c>
      <c r="FT33" s="12">
        <f>IF(COUNT(FH33:FS33)=0,"",SUM(FH33:FS33))</f>
        <v/>
      </c>
      <c r="FU33" s="45">
        <f>IF(IFERROR(VLOOKUP($A33,'VENDA 2024'!$1:$1048576,4 + (COLUMN(A30)-1)*2,FALSE),"")=0,"",IFERROR(VLOOKUP($A33,'VENDA 2024'!$1:$1048576,4 + (COLUMN(A30)-1)*2,FALSE),""))</f>
        <v/>
      </c>
      <c r="FV33" s="45">
        <f>IF(IFERROR(VLOOKUP($A33,'VENDA 2024'!$1:$1048576,4 + (COLUMN(B30)-1)*2,FALSE),"")=0,"",IFERROR(VLOOKUP($A33,'VENDA 2024'!$1:$1048576,4 + (COLUMN(B30)-1)*2,FALSE),""))</f>
        <v/>
      </c>
      <c r="FW33" s="45">
        <f>IF(IFERROR(VLOOKUP($A33,'VENDA 2024'!$1:$1048576,4 + (COLUMN(C30)-1)*2,FALSE),"")=0,"",IFERROR(VLOOKUP($A33,'VENDA 2024'!$1:$1048576,4 + (COLUMN(C30)-1)*2,FALSE),""))</f>
        <v/>
      </c>
      <c r="FX33" s="45">
        <f>IF(IFERROR(VLOOKUP($A33,'VENDA 2024'!$1:$1048576,4 + (COLUMN(D30)-1)*2,FALSE),"")=0,"",IFERROR(VLOOKUP($A33,'VENDA 2024'!$1:$1048576,4 + (COLUMN(D30)-1)*2,FALSE),""))</f>
        <v/>
      </c>
      <c r="FY33" s="45">
        <f>IF(IFERROR(VLOOKUP($A33,'VENDA 2024'!$1:$1048576,4 + (COLUMN(E30)-1)*2,FALSE),"")=0,"",IFERROR(VLOOKUP($A33,'VENDA 2024'!$1:$1048576,4 + (COLUMN(E30)-1)*2,FALSE),""))</f>
        <v/>
      </c>
      <c r="FZ33" s="45">
        <f>IF(IFERROR(VLOOKUP($A33,'VENDA 2024'!$1:$1048576,4 + (COLUMN(F30)-1)*2,FALSE),"")=0,"",IFERROR(VLOOKUP($A33,'VENDA 2024'!$1:$1048576,4 + (COLUMN(F30)-1)*2,FALSE),""))</f>
        <v/>
      </c>
      <c r="GA33" s="45">
        <f>IF(IFERROR(VLOOKUP($A33,'VENDA 2024'!$1:$1048576,4 + (COLUMN(G30)-1)*2,FALSE),"")=0,"",IFERROR(VLOOKUP($A33,'VENDA 2024'!$1:$1048576,4 + (COLUMN(G30)-1)*2,FALSE),""))</f>
        <v/>
      </c>
      <c r="GB33" s="45">
        <f>IF(IFERROR(VLOOKUP($A33,'VENDA 2024'!$1:$1048576,4 + (COLUMN(H30)-1)*2,FALSE),"")=0,"",IFERROR(VLOOKUP($A33,'VENDA 2024'!$1:$1048576,4 + (COLUMN(H30)-1)*2,FALSE),""))</f>
        <v/>
      </c>
      <c r="GC33" s="45">
        <f>IF(IFERROR(VLOOKUP($A33,'VENDA 2024'!$1:$1048576,4 + (COLUMN(I30)-1)*2,FALSE),"")=0,"",IFERROR(VLOOKUP($A33,'VENDA 2024'!$1:$1048576,4 + (COLUMN(I30)-1)*2,FALSE),""))</f>
        <v/>
      </c>
      <c r="GD33" s="45">
        <f>IF(IFERROR(VLOOKUP($A33,'VENDA 2024'!$1:$1048576,4 + (COLUMN(J30)-1)*2,FALSE),"")=0,"",IFERROR(VLOOKUP($A33,'VENDA 2024'!$1:$1048576,4 + (COLUMN(J30)-1)*2,FALSE),""))</f>
        <v/>
      </c>
      <c r="GE33" s="45">
        <f>IF(IFERROR(VLOOKUP($A33,'VENDA 2024'!$1:$1048576,4 + (COLUMN(K30)-1)*2,FALSE),"")=0,"",IFERROR(VLOOKUP($A33,'VENDA 2024'!$1:$1048576,4 + (COLUMN(K30)-1)*2,FALSE),""))</f>
        <v/>
      </c>
      <c r="GF33" s="45">
        <f>IF(IFERROR(VLOOKUP($A33,'VENDA 2024'!$1:$1048576,4 + (COLUMN(L30)-1)*2,FALSE),"")=0,"",IFERROR(VLOOKUP($A33,'VENDA 2024'!$1:$1048576,4 + (COLUMN(L30)-1)*2,FALSE),""))</f>
        <v/>
      </c>
      <c r="GG33" s="12">
        <f>IF(COUNT(FU33:GF33)=0,"",SUM(FU33:GF33))</f>
        <v/>
      </c>
      <c r="GH33" s="45">
        <f>IF(IFERROR(VLOOKUP($A33,'venda-fornecedor-12-meses-7'!$1:$1048576,5 + (COLUMN(A30)-1)*2,FALSE),"")=0,"",IFERROR(VLOOKUP($A33,'venda-fornecedor-12-meses-7'!$1:$1048576,5 + (COLUMN(A30)-1)*2,FALSE),""))</f>
        <v/>
      </c>
      <c r="GI33" s="45">
        <f>IF(IFERROR(VLOOKUP($A33,'venda-fornecedor-12-meses-7'!$1:$1048576,5 + (COLUMN(B30)-1)*2,FALSE),"")=0,"",IFERROR(VLOOKUP($A33,'venda-fornecedor-12-meses-7'!$1:$1048576,5 + (COLUMN(B30)-1)*2,FALSE),""))</f>
        <v/>
      </c>
      <c r="GJ33" s="45">
        <f>IF(IFERROR(VLOOKUP($A33,'venda-fornecedor-12-meses-7'!$1:$1048576,5 + (COLUMN(C30)-1)*2,FALSE),"")=0,"",IFERROR(VLOOKUP($A33,'venda-fornecedor-12-meses-7'!$1:$1048576,5 + (COLUMN(C30)-1)*2,FALSE),""))</f>
        <v/>
      </c>
      <c r="GK33" s="45">
        <f>IF(IFERROR(VLOOKUP($A33,'venda-fornecedor-12-meses-7'!$1:$1048576,5 + (COLUMN(D30)-1)*2,FALSE),"")=0,"",IFERROR(VLOOKUP($A33,'venda-fornecedor-12-meses-7'!$1:$1048576,5 + (COLUMN(D30)-1)*2,FALSE),""))</f>
        <v/>
      </c>
      <c r="GL33" s="45">
        <f>IF(IFERROR(VLOOKUP($A33,'venda-fornecedor-12-meses-7'!$1:$1048576,5 + (COLUMN(E30)-1)*2,FALSE),"")=0,"",IFERROR(VLOOKUP($A33,'venda-fornecedor-12-meses-7'!$1:$1048576,5 + (COLUMN(E30)-1)*2,FALSE),""))</f>
        <v/>
      </c>
      <c r="GM33" s="45">
        <f>IF(IFERROR(VLOOKUP($A33,'venda-fornecedor-12-meses-7'!$1:$1048576,5 + (COLUMN(F30)-1)*2,FALSE),"")=0,"",IFERROR(VLOOKUP($A33,'venda-fornecedor-12-meses-7'!$1:$1048576,5 + (COLUMN(F30)-1)*2,FALSE),""))</f>
        <v/>
      </c>
      <c r="GN33" s="45">
        <f>IF(IFERROR(VLOOKUP($A33,'venda-fornecedor-12-meses-7'!$1:$1048576,5 + (COLUMN(G30)-1)*2,FALSE),"")=0,"",IFERROR(VLOOKUP($A33,'venda-fornecedor-12-meses-7'!$1:$1048576,5 + (COLUMN(G30)-1)*2,FALSE),""))</f>
        <v/>
      </c>
      <c r="GO33" s="45">
        <f>IF(IFERROR(VLOOKUP($A33,'venda-fornecedor-12-meses-7'!$1:$1048576,5 + (COLUMN(H30)-1)*2,FALSE),"")=0,"",IFERROR(VLOOKUP($A33,'venda-fornecedor-12-meses-7'!$1:$1048576,5 + (COLUMN(H30)-1)*2,FALSE),""))</f>
        <v/>
      </c>
      <c r="GP33" s="45">
        <f>IF(IFERROR(VLOOKUP($A33,'venda-fornecedor-12-meses-7'!$1:$1048576,5 + (COLUMN(I30)-1)*2,FALSE),"")=0,"",IFERROR(VLOOKUP($A33,'venda-fornecedor-12-meses-7'!$1:$1048576,5 + (COLUMN(I30)-1)*2,FALSE),""))</f>
        <v/>
      </c>
      <c r="GQ33" s="45">
        <f>IF(IFERROR(VLOOKUP($A33,'venda-fornecedor-12-meses-7'!$1:$1048576,5 + (COLUMN(J30)-1)*2,FALSE),"")=0,"",IFERROR(VLOOKUP($A33,'venda-fornecedor-12-meses-7'!$1:$1048576,5 + (COLUMN(J30)-1)*2,FALSE),""))</f>
        <v/>
      </c>
      <c r="GR33" s="45">
        <f>IF(IFERROR(VLOOKUP($A33,'venda-fornecedor-12-meses-7'!$1:$1048576,5 + (COLUMN(K30)-1)*2,FALSE),"")=0,"",IFERROR(VLOOKUP($A33,'venda-fornecedor-12-meses-7'!$1:$1048576,5 + (COLUMN(K30)-1)*2,FALSE),""))</f>
        <v/>
      </c>
      <c r="GS33" s="45">
        <f>IF(IFERROR(VLOOKUP($A33,'venda-fornecedor-12-meses-7'!$1:$1048576,5 + (COLUMN(L30)-1)*2,FALSE),"")=0,"",IFERROR(VLOOKUP($A33,'venda-fornecedor-12-meses-7'!$1:$1048576,5 + (COLUMN(L30)-1)*2,FALSE),""))</f>
        <v/>
      </c>
      <c r="GT33" s="12">
        <f>IF(COUNT(GH33:GS33)=0,"",SUM(GH33:GS33))</f>
        <v/>
      </c>
    </row>
    <row r="34">
      <c r="A34" s="85" t="n">
        <v>33949</v>
      </c>
      <c r="B34" s="85">
        <f>VLOOKUP(A34,'FORNECEDORES X COMPRADOR'!$A:$D,4,0)</f>
        <v/>
      </c>
      <c r="C34" s="85">
        <f>VLOOKUP(A34,'FORNECEDORES X COMPRADOR'!$A:$E,5,0)</f>
        <v/>
      </c>
      <c r="D34" s="40">
        <f>IFERROR(AVERAGEIF('ANALISE PRODUTO'!F:F,A34,'ANALISE PRODUTO'!BE:BE),"")</f>
        <v/>
      </c>
      <c r="E34" s="40">
        <f>IFERROR(AVERAGEIF('ANALISE PRODUTO'!F:F,A34,'ANALISE PRODUTO'!BF:BF),"")</f>
        <v/>
      </c>
      <c r="F34" s="47">
        <f t="array" ref="F34">IFERROR(
  IF(
    SUMPRODUCT(
      IFERROR(--('ANALISE PRODUTO'!$F$3:$F$10000=A34),0) *
      IFERROR(--'ANALISE PRODUTO'!$AJ$3:$AJ$10000,0)
    )=0,
    "",
    SUMPRODUCT(
      IFERROR(--('ANALISE PRODUTO'!$F$3:$F$10000=A34),0) *
      IFERROR(--'ANALISE PRODUTO'!$AN$3:$AN$10000,0)
    ) /
    SUMPRODUCT(
      IFERROR(--('ANALISE PRODUTO'!$F$3:$F$10000=A34),0) *
      IFERROR(--'ANALISE PRODUTO'!$AJ$3:$AJ$10000,0)
    )
  ),
  ""
)</f>
        <v/>
      </c>
      <c r="G34" s="47">
        <f t="array" ref="G34">IFERROR(
  IF(
    SUMPRODUCT(
      IFERROR(--('ANALISE PRODUTO'!$F$3:$F$10000=A34),0) *
      IFERROR(--'ANALISE PRODUTO'!$AJ$3:$AJ$10000,0)
    )=0,
    "",
    SUMPRODUCT(
      IFERROR(--('ANALISE PRODUTO'!$F$3:$F$10000=A34),0) *
      IFERROR(--'ANALISE PRODUTO'!$AO$3:$AO$10000,0)
    ) /
    SUMPRODUCT(
      IFERROR(--('ANALISE PRODUTO'!$F$3:$F$10000=A34),0) *
      IFERROR(--'ANALISE PRODUTO'!$AJ$3:$AJ$10000,0)
    )
  ),
  ""
)</f>
        <v/>
      </c>
      <c r="H34" s="86" t="n">
        <v>60</v>
      </c>
      <c r="I34" s="86" t="n">
        <v>90</v>
      </c>
      <c r="J34" s="87">
        <f>SUMIF('ANALISE PRODUTO'!F:F, A34, 'ANALISE PRODUTO'!AP:AP)</f>
        <v/>
      </c>
      <c r="K34" s="88">
        <f>SUMIF('ANALISE PRODUTO'!F:F, A34, 'ANALISE PRODUTO'!AN:AN)</f>
        <v/>
      </c>
      <c r="L34" s="40">
        <f>SUMIF('ANALISE PRODUTO'!F:F, A34, 'ANALISE PRODUTO'!BB:BB)</f>
        <v/>
      </c>
      <c r="M34" s="40">
        <f>SUMIF('ANALISE PRODUTO'!F:F, A34, 'ANALISE PRODUTO'!BC:BC)</f>
        <v/>
      </c>
      <c r="N34" s="40">
        <f>SUMIF('ANALISE PRODUTO'!F:F, A34, 'ANALISE PRODUTO'!BD:BD)</f>
        <v/>
      </c>
      <c r="O34" s="40">
        <f>SUMIF('ANALISE PRODUTO'!F:F, A34, 'ANALISE PRODUTO'!BA:BA)</f>
        <v/>
      </c>
      <c r="P34" s="40">
        <f>IF(J34=0, 0, IF(O34/J34=0, 0, O34/J34))</f>
        <v/>
      </c>
      <c r="Q34" s="40">
        <f>IF(J34=0, 0, IF(L34/J34=0, 0, L34/J34))</f>
        <v/>
      </c>
      <c r="R34" s="89">
        <f>SUMIF('ANALISE PRODUTO'!F:F, A34, 'ANALISE PRODUTO'!BJ:BJ)</f>
        <v/>
      </c>
      <c r="S34" s="89">
        <f>SUMIF('ANALISE PRODUTO'!F:F, A34, 'ANALISE PRODUTO'!BK:BK)</f>
        <v/>
      </c>
      <c r="T34" s="89">
        <f>SUMIF('ANALISE PRODUTO'!F:F, A34, 'ANALISE PRODUTO'!BL:BL)</f>
        <v/>
      </c>
      <c r="U34" s="89">
        <f>SUMIFS('ANALISE PRODUTO'!BI:BI, 'ANALISE PRODUTO'!F:F, A34)</f>
        <v/>
      </c>
      <c r="V34" s="89">
        <f>IF(C34="DESCONTINUADO", 0, IF(J34=0, 0, IF(U34/J34=0, 0, U34/J34)))</f>
        <v/>
      </c>
      <c r="W34" s="89">
        <f>IF(OR(C34="DESCONTINUADO", J34=0), 0, IFERROR((S34+T34)/J34, 0))</f>
        <v/>
      </c>
      <c r="X34" s="59">
        <f>COUNTIF('ANALISE PRODUTO'!F:F, A34)</f>
        <v/>
      </c>
      <c r="Y34" s="60">
        <f>COUNTIFS('ANALISE PRODUTO'!F:F, A34, 'ANALISE PRODUTO'!S:S, "S")</f>
        <v/>
      </c>
      <c r="Z34" s="61">
        <f>X34-Y34</f>
        <v/>
      </c>
      <c r="AA34" s="88">
        <f>IFERROR(IF(COUNTIF('contas-pagas-fornecedor-7'!$C:$C,B34)&gt;1,
   AVERAGEIF('contas-pagas-fornecedor-7'!$C:$C,B34,'contas-pagas-fornecedor-7'!$I:$I),
   VLOOKUP(B34,'contas-pagas-fornecedor-7'!$C:$Q,7,FALSE)), "")</f>
        <v/>
      </c>
      <c r="AB34" s="88">
        <f t="array" ref="AB34">IFERROR(
  INDEX('fornecedor-venda-por-filial-ger'!J:J,
    MATCH(1,
      ('fornecedor-venda-por-filial-ger'!A:A=A34) *
      ('fornecedor-venda-por-filial-ger'!B:B=$B$1),
    0)
  ),
"")</f>
        <v/>
      </c>
      <c r="AC34" s="90">
        <f t="array" ref="AC34">IFERROR(
  INDEX('fornecedor-venda-por-filial-ger'!O:O,
    MATCH(1,
      ('fornecedor-venda-por-filial-ger'!A:A=A34) *
      ('fornecedor-venda-por-filial-ger'!B:B=$B$1),
    0)
  ),
"")</f>
        <v/>
      </c>
      <c r="AD34" s="90">
        <f>IFERROR(VLOOKUP(A34,'venda-fornecedor-12-meses-7'!A:AC,3,0),"")</f>
        <v/>
      </c>
      <c r="AE34" s="87">
        <f t="array" ref="AE34">IFERROR(
  INDEX('fornecedor-venda-por-filial-ger'!N:N,
    MATCH(1,
      ('fornecedor-venda-por-filial-ger'!A:A=A34) *
      ('fornecedor-venda-por-filial-ger'!B:B=$B$1),
    0)
  ),
"")</f>
        <v/>
      </c>
      <c r="AF34" s="87">
        <f>IF(J34&lt;=0,"100,00%",IFERROR(AD34/AE34,1))</f>
        <v/>
      </c>
      <c r="AG34" s="64">
        <f t="array" ref="AG34">IFERROR(
  INDEX('fornecedor-venda-por-filial-ger'!L:L,
    MATCH(1,
      ('fornecedor-venda-por-filial-ger'!A:A=A34)*
      ('fornecedor-venda-por-filial-ger'!B:B=$B$1),
    0)
  )/100,
"")</f>
        <v/>
      </c>
      <c r="AH34" s="64">
        <f t="array" ref="AH34">IFERROR(
  INDEX('fornecedor-venda-por-filial-ger'!S:S,
    MATCH(1,
      ('fornecedor-venda-por-filial-ger'!A:A=A34) *
      ('fornecedor-venda-por-filial-ger'!B:B=$B$1),
    0)
  )/100,
"")</f>
        <v/>
      </c>
      <c r="AI34" s="64">
        <f>IFERROR(IF(OR(AH34="",AG34=""),"",IF(J34=0,0,AH34-AG34)),"")</f>
        <v/>
      </c>
      <c r="AJ34" s="91">
        <f t="array" ref="AJ34">IF(MAX(IF('ANALISE PRODUTO'!F:F=A34,'ANALISE PRODUTO'!AD:AD))=0,"SEM ENTRADA",MAX(IF('ANALISE PRODUTO'!F:F=A34,'ANALISE PRODUTO'!AD:AD)))</f>
        <v/>
      </c>
      <c r="AK34" s="39" t="n"/>
      <c r="AL34" s="92">
        <f>IF(IFERROR(VLOOKUP($A34,'VENDA 2023'!$1:$1048576,3 + (COLUMN(A31)-1)*2,FALSE),"")=0,"",IFERROR(VLOOKUP($A34,'VENDA 2023'!$1:$1048576,3 + (COLUMN(A31)-1)*2,FALSE),""))</f>
        <v/>
      </c>
      <c r="AM34" s="92">
        <f>IF(IFERROR(VLOOKUP($A34,'VENDA 2023'!$1:$1048576,3 + (COLUMN(B31)-1)*2,FALSE),"")=0,"",IFERROR(VLOOKUP($A34,'VENDA 2023'!$1:$1048576,3 + (COLUMN(B31)-1)*2,FALSE),""))</f>
        <v/>
      </c>
      <c r="AN34" s="92">
        <f>IF(IFERROR(VLOOKUP($A34,'VENDA 2023'!$1:$1048576,3 + (COLUMN(C31)-1)*2,FALSE),"")=0,"",IFERROR(VLOOKUP($A34,'VENDA 2023'!$1:$1048576,3 + (COLUMN(C31)-1)*2,FALSE),""))</f>
        <v/>
      </c>
      <c r="AO34" s="92">
        <f>IF(IFERROR(VLOOKUP($A34,'VENDA 2023'!$1:$1048576,3 + (COLUMN(D31)-1)*2,FALSE),"")=0,"",IFERROR(VLOOKUP($A34,'VENDA 2023'!$1:$1048576,3 + (COLUMN(D31)-1)*2,FALSE),""))</f>
        <v/>
      </c>
      <c r="AP34" s="92">
        <f>IF(IFERROR(VLOOKUP($A34,'VENDA 2023'!$1:$1048576,3 + (COLUMN(E31)-1)*2,FALSE),"")=0,"",IFERROR(VLOOKUP($A34,'VENDA 2023'!$1:$1048576,3 + (COLUMN(E31)-1)*2,FALSE),""))</f>
        <v/>
      </c>
      <c r="AQ34" s="92">
        <f>IF(IFERROR(VLOOKUP($A34,'VENDA 2023'!$1:$1048576,3 + (COLUMN(F31)-1)*2,FALSE),"")=0,"",IFERROR(VLOOKUP($A34,'VENDA 2023'!$1:$1048576,3 + (COLUMN(F31)-1)*2,FALSE),""))</f>
        <v/>
      </c>
      <c r="AR34" s="92">
        <f>IF(IFERROR(VLOOKUP($A34,'VENDA 2023'!$1:$1048576,3 + (COLUMN(G31)-1)*2,FALSE),"")=0,"",IFERROR(VLOOKUP($A34,'VENDA 2023'!$1:$1048576,3 + (COLUMN(G31)-1)*2,FALSE),""))</f>
        <v/>
      </c>
      <c r="AS34" s="92">
        <f>IF(IFERROR(VLOOKUP($A34,'VENDA 2023'!$1:$1048576,3 + (COLUMN(H31)-1)*2,FALSE),"")=0,"",IFERROR(VLOOKUP($A34,'VENDA 2023'!$1:$1048576,3 + (COLUMN(H31)-1)*2,FALSE),""))</f>
        <v/>
      </c>
      <c r="AT34" s="92">
        <f>IF(IFERROR(VLOOKUP($A34,'VENDA 2023'!$1:$1048576,3 + (COLUMN(I31)-1)*2,FALSE),"")=0,"",IFERROR(VLOOKUP($A34,'VENDA 2023'!$1:$1048576,3 + (COLUMN(I31)-1)*2,FALSE),""))</f>
        <v/>
      </c>
      <c r="AU34" s="92">
        <f>IF(IFERROR(VLOOKUP($A34,'VENDA 2023'!$1:$1048576,3 + (COLUMN(J31)-1)*2,FALSE),"")=0,"",IFERROR(VLOOKUP($A34,'VENDA 2023'!$1:$1048576,3 + (COLUMN(J31)-1)*2,FALSE),""))</f>
        <v/>
      </c>
      <c r="AV34" s="92">
        <f>IF(IFERROR(VLOOKUP($A34,'VENDA 2023'!$1:$1048576,3 + (COLUMN(K31)-1)*2,FALSE),"")=0,"",IFERROR(VLOOKUP($A34,'VENDA 2023'!$1:$1048576,3 + (COLUMN(K31)-1)*2,FALSE),""))</f>
        <v/>
      </c>
      <c r="AW34" s="92">
        <f>IF(IFERROR(VLOOKUP($A34,'VENDA 2023'!$1:$1048576,3 + (COLUMN(L31)-1)*2,FALSE),"")=0,"",IFERROR(VLOOKUP($A34,'VENDA 2023'!$1:$1048576,3 + (COLUMN(L31)-1)*2,FALSE),""))</f>
        <v/>
      </c>
      <c r="AX34" s="93">
        <f>IF(COUNT(AL34:AW34)=0,"",SUM(AL34:AW34))</f>
        <v/>
      </c>
      <c r="AY34" s="92">
        <f>IF(IFERROR(VLOOKUP($A34,'VENDA 2024'!$1:$1048576,3 + (COLUMN(A31)-1)*2,FALSE),"")=0,"",IFERROR(VLOOKUP($A34,'VENDA 2024'!$1:$1048576,3 + (COLUMN(A31)-1)*2,FALSE),""))</f>
        <v/>
      </c>
      <c r="AZ34" s="92">
        <f>IF(IFERROR(VLOOKUP($A34,'VENDA 2024'!$1:$1048576,3 + (COLUMN(B31)-1)*2,FALSE),"")=0,"",IFERROR(VLOOKUP($A34,'VENDA 2024'!$1:$1048576,3 + (COLUMN(B31)-1)*2,FALSE),""))</f>
        <v/>
      </c>
      <c r="BA34" s="92">
        <f>IF(IFERROR(VLOOKUP($A34,'VENDA 2024'!$1:$1048576,3 + (COLUMN(C31)-1)*2,FALSE),"")=0,"",IFERROR(VLOOKUP($A34,'VENDA 2024'!$1:$1048576,3 + (COLUMN(C31)-1)*2,FALSE),""))</f>
        <v/>
      </c>
      <c r="BB34" s="92">
        <f>IF(IFERROR(VLOOKUP($A34,'VENDA 2024'!$1:$1048576,3 + (COLUMN(D31)-1)*2,FALSE),"")=0,"",IFERROR(VLOOKUP($A34,'VENDA 2024'!$1:$1048576,3 + (COLUMN(D31)-1)*2,FALSE),""))</f>
        <v/>
      </c>
      <c r="BC34" s="92">
        <f>IF(IFERROR(VLOOKUP($A34,'VENDA 2024'!$1:$1048576,3 + (COLUMN(E31)-1)*2,FALSE),"")=0,"",IFERROR(VLOOKUP($A34,'VENDA 2024'!$1:$1048576,3 + (COLUMN(E31)-1)*2,FALSE),""))</f>
        <v/>
      </c>
      <c r="BD34" s="92">
        <f>IF(IFERROR(VLOOKUP($A34,'VENDA 2024'!$1:$1048576,3 + (COLUMN(F31)-1)*2,FALSE),"")=0,"",IFERROR(VLOOKUP($A34,'VENDA 2024'!$1:$1048576,3 + (COLUMN(F31)-1)*2,FALSE),""))</f>
        <v/>
      </c>
      <c r="BE34" s="92">
        <f>IF(IFERROR(VLOOKUP($A34,'VENDA 2024'!$1:$1048576,3 + (COLUMN(G31)-1)*2,FALSE),"")=0,"",IFERROR(VLOOKUP($A34,'VENDA 2024'!$1:$1048576,3 + (COLUMN(G31)-1)*2,FALSE),""))</f>
        <v/>
      </c>
      <c r="BF34" s="92">
        <f>IF(IFERROR(VLOOKUP($A34,'VENDA 2024'!$1:$1048576,3 + (COLUMN(H31)-1)*2,FALSE),"")=0,"",IFERROR(VLOOKUP($A34,'VENDA 2024'!$1:$1048576,3 + (COLUMN(H31)-1)*2,FALSE),""))</f>
        <v/>
      </c>
      <c r="BG34" s="92">
        <f>IF(IFERROR(VLOOKUP($A34,'VENDA 2024'!$1:$1048576,3 + (COLUMN(I31)-1)*2,FALSE),"")=0,"",IFERROR(VLOOKUP($A34,'VENDA 2024'!$1:$1048576,3 + (COLUMN(I31)-1)*2,FALSE),""))</f>
        <v/>
      </c>
      <c r="BH34" s="92">
        <f>IF(IFERROR(VLOOKUP($A34,'VENDA 2024'!$1:$1048576,3 + (COLUMN(J31)-1)*2,FALSE),"")=0,"",IFERROR(VLOOKUP($A34,'VENDA 2024'!$1:$1048576,3 + (COLUMN(J31)-1)*2,FALSE),""))</f>
        <v/>
      </c>
      <c r="BI34" s="92">
        <f>IF(IFERROR(VLOOKUP($A34,'VENDA 2024'!$1:$1048576,3 + (COLUMN(K31)-1)*2,FALSE),"")=0,"",IFERROR(VLOOKUP($A34,'VENDA 2024'!$1:$1048576,3 + (COLUMN(K31)-1)*2,FALSE),""))</f>
        <v/>
      </c>
      <c r="BJ34" s="92">
        <f>IF(IFERROR(VLOOKUP($A34,'VENDA 2024'!$1:$1048576,3 + (COLUMN(L31)-1)*2,FALSE),"")=0,"",IFERROR(VLOOKUP($A34,'VENDA 2024'!$1:$1048576,3 + (COLUMN(L31)-1)*2,FALSE),""))</f>
        <v/>
      </c>
      <c r="BK34" s="93">
        <f>IF(COUNT(AY34:BJ34)=0,"",SUM(AY34:BJ34))</f>
        <v/>
      </c>
      <c r="BL34" s="92">
        <f>IF(IFERROR(VLOOKUP($A34,'VENDA 2025'!$1:$1048576,3 + (COLUMN(A31)-1)*2,FALSE),"")=0,"",IFERROR(VLOOKUP($A34,'VENDA 2025'!$1:$1048576,3 + (COLUMN(A31)-1)*2,FALSE),""))</f>
        <v/>
      </c>
      <c r="BM34" s="92">
        <f>IF(IFERROR(VLOOKUP($A34,'VENDA 2025'!$1:$1048576,3 + (COLUMN(B31)-1)*2,FALSE),"")=0,"",IFERROR(VLOOKUP($A34,'VENDA 2025'!$1:$1048576,3 + (COLUMN(B31)-1)*2,FALSE),""))</f>
        <v/>
      </c>
      <c r="BN34" s="92">
        <f>IF(IFERROR(VLOOKUP($A34,'VENDA 2025'!$1:$1048576,3 + (COLUMN(C31)-1)*2,FALSE),"")=0,"",IFERROR(VLOOKUP($A34,'VENDA 2025'!$1:$1048576,3 + (COLUMN(C31)-1)*2,FALSE),""))</f>
        <v/>
      </c>
      <c r="BO34" s="92">
        <f>IF(IFERROR(VLOOKUP($A34,'VENDA 2025'!$1:$1048576,3 + (COLUMN(D31)-1)*2,FALSE),"")=0,"",IFERROR(VLOOKUP($A34,'VENDA 2025'!$1:$1048576,3 + (COLUMN(D31)-1)*2,FALSE),""))</f>
        <v/>
      </c>
      <c r="BP34" s="92">
        <f>IF(IFERROR(VLOOKUP($A34,'VENDA 2025'!$1:$1048576,3 + (COLUMN(E31)-1)*2,FALSE),"")=0,"",IFERROR(VLOOKUP($A34,'VENDA 2025'!$1:$1048576,3 + (COLUMN(E31)-1)*2,FALSE),""))</f>
        <v/>
      </c>
      <c r="BQ34" s="92">
        <f>IF(IFERROR(VLOOKUP($A34,'VENDA 2025'!$1:$1048576,3 + (COLUMN(F31)-1)*2,FALSE),"")=0,"",IFERROR(VLOOKUP($A34,'VENDA 2025'!$1:$1048576,3 + (COLUMN(F31)-1)*2,FALSE),""))</f>
        <v/>
      </c>
      <c r="BR34" s="92">
        <f>IF(IFERROR(VLOOKUP($A34,'VENDA 2025'!$1:$1048576,3 + (COLUMN(G31)-1)*2,FALSE),"")=0,"",IFERROR(VLOOKUP($A34,'VENDA 2025'!$1:$1048576,3 + (COLUMN(G31)-1)*2,FALSE),""))</f>
        <v/>
      </c>
      <c r="BS34" s="92">
        <f>IF(IFERROR(VLOOKUP($A34,'VENDA 2025'!$1:$1048576,3 + (COLUMN(H31)-1)*2,FALSE),"")=0,"",IFERROR(VLOOKUP($A34,'VENDA 2025'!$1:$1048576,3 + (COLUMN(H31)-1)*2,FALSE),""))</f>
        <v/>
      </c>
      <c r="BT34" s="92">
        <f>IF(IFERROR(VLOOKUP($A34,'VENDA 2025'!$1:$1048576,3 + (COLUMN(I31)-1)*2,FALSE),"")=0,"",IFERROR(VLOOKUP($A34,'VENDA 2025'!$1:$1048576,3 + (COLUMN(I31)-1)*2,FALSE),""))</f>
        <v/>
      </c>
      <c r="BU34" s="92">
        <f>IF(IFERROR(VLOOKUP($A34,'VENDA 2025'!$1:$1048576,3 + (COLUMN(J31)-1)*2,FALSE),"")=0,"",IFERROR(VLOOKUP($A34,'VENDA 2025'!$1:$1048576,3 + (COLUMN(J31)-1)*2,FALSE),""))</f>
        <v/>
      </c>
      <c r="BV34" s="92">
        <f>IF(IFERROR(VLOOKUP($A34,'VENDA 2025'!$1:$1048576,3 + (COLUMN(K31)-1)*2,FALSE),"")=0,"",IFERROR(VLOOKUP($A34,'VENDA 2025'!$1:$1048576,3 + (COLUMN(K31)-1)*2,FALSE),""))</f>
        <v/>
      </c>
      <c r="BW34" s="92">
        <f>IF(IFERROR(VLOOKUP($A34,'VENDA 2025'!$1:$1048576,3 + (COLUMN(L31)-1)*2,FALSE),"")=0,"",IFERROR(VLOOKUP($A34,'VENDA 2025'!$1:$1048576,3 + (COLUMN(L31)-1)*2,FALSE),""))</f>
        <v/>
      </c>
      <c r="BX34" s="93">
        <f>IF(COUNT(BL34:BW34)=0,"",SUM(BL34:BW34))</f>
        <v/>
      </c>
      <c r="BY34" s="92">
        <f>IF(IFERROR(VLOOKUP($A34,'venda-fornecedor-12-meses-7'!$1:$1048576,4 + (COLUMN(A31)-1)*2,FALSE),"")=0,"",IFERROR(VLOOKUP($A34,'venda-fornecedor-12-meses-7'!$1:$1048576,4 + (COLUMN(A31)-1)*2,FALSE),""))</f>
        <v/>
      </c>
      <c r="BZ34" s="92">
        <f>IF(IFERROR(VLOOKUP($A34,'venda-fornecedor-12-meses-7'!$1:$1048576,4 + (COLUMN(B31)-1)*2,FALSE),"")=0,"",IFERROR(VLOOKUP($A34,'venda-fornecedor-12-meses-7'!$1:$1048576,4 + (COLUMN(B31)-1)*2,FALSE),""))</f>
        <v/>
      </c>
      <c r="CA34" s="92">
        <f>IF(IFERROR(VLOOKUP($A34,'venda-fornecedor-12-meses-7'!$1:$1048576,4 + (COLUMN(C31)-1)*2,FALSE),"")=0,"",IFERROR(VLOOKUP($A34,'venda-fornecedor-12-meses-7'!$1:$1048576,4 + (COLUMN(C31)-1)*2,FALSE),""))</f>
        <v/>
      </c>
      <c r="CB34" s="92">
        <f>IF(IFERROR(VLOOKUP($A34,'venda-fornecedor-12-meses-7'!$1:$1048576,4 + (COLUMN(D31)-1)*2,FALSE),"")=0,"",IFERROR(VLOOKUP($A34,'venda-fornecedor-12-meses-7'!$1:$1048576,4 + (COLUMN(D31)-1)*2,FALSE),""))</f>
        <v/>
      </c>
      <c r="CC34" s="92">
        <f>IF(IFERROR(VLOOKUP($A34,'venda-fornecedor-12-meses-7'!$1:$1048576,4 + (COLUMN(E31)-1)*2,FALSE),"")=0,"",IFERROR(VLOOKUP($A34,'venda-fornecedor-12-meses-7'!$1:$1048576,4 + (COLUMN(E31)-1)*2,FALSE),""))</f>
        <v/>
      </c>
      <c r="CD34" s="92">
        <f>IF(IFERROR(VLOOKUP($A34,'venda-fornecedor-12-meses-7'!$1:$1048576,4 + (COLUMN(F31)-1)*2,FALSE),"")=0,"",IFERROR(VLOOKUP($A34,'venda-fornecedor-12-meses-7'!$1:$1048576,4 + (COLUMN(F31)-1)*2,FALSE),""))</f>
        <v/>
      </c>
      <c r="CE34" s="92">
        <f>IF(IFERROR(VLOOKUP($A34,'venda-fornecedor-12-meses-7'!$1:$1048576,4 + (COLUMN(G31)-1)*2,FALSE),"")=0,"",IFERROR(VLOOKUP($A34,'venda-fornecedor-12-meses-7'!$1:$1048576,4 + (COLUMN(G31)-1)*2,FALSE),""))</f>
        <v/>
      </c>
      <c r="CF34" s="92">
        <f>IF(IFERROR(VLOOKUP($A34,'venda-fornecedor-12-meses-7'!$1:$1048576,4 + (COLUMN(H31)-1)*2,FALSE),"")=0,"",IFERROR(VLOOKUP($A34,'venda-fornecedor-12-meses-7'!$1:$1048576,4 + (COLUMN(H31)-1)*2,FALSE),""))</f>
        <v/>
      </c>
      <c r="CG34" s="92">
        <f>IF(IFERROR(VLOOKUP($A34,'venda-fornecedor-12-meses-7'!$1:$1048576,4 + (COLUMN(I31)-1)*2,FALSE),"")=0,"",IFERROR(VLOOKUP($A34,'venda-fornecedor-12-meses-7'!$1:$1048576,4 + (COLUMN(I31)-1)*2,FALSE),""))</f>
        <v/>
      </c>
      <c r="CH34" s="92">
        <f>IF(IFERROR(VLOOKUP($A34,'venda-fornecedor-12-meses-7'!$1:$1048576,4 + (COLUMN(J31)-1)*2,FALSE),"")=0,"",IFERROR(VLOOKUP($A34,'venda-fornecedor-12-meses-7'!$1:$1048576,4 + (COLUMN(J31)-1)*2,FALSE),""))</f>
        <v/>
      </c>
      <c r="CI34" s="92">
        <f>IF(IFERROR(VLOOKUP($A34,'venda-fornecedor-12-meses-7'!$1:$1048576,4 + (COLUMN(K31)-1)*2,FALSE),"")=0,"",IFERROR(VLOOKUP($A34,'venda-fornecedor-12-meses-7'!$1:$1048576,4 + (COLUMN(K31)-1)*2,FALSE),""))</f>
        <v/>
      </c>
      <c r="CJ34" s="92">
        <f>IF(IFERROR(VLOOKUP($A34,'venda-fornecedor-12-meses-7'!$1:$1048576,4 + (COLUMN(L31)-1)*2,FALSE),"")=0,"",IFERROR(VLOOKUP($A34,'venda-fornecedor-12-meses-7'!$1:$1048576,4 + (COLUMN(L31)-1)*2,FALSE),""))</f>
        <v/>
      </c>
      <c r="CK34" s="93">
        <f>IF(COUNT(BY34:CJ34)=0,"",SUM(BY34:CJ34))</f>
        <v/>
      </c>
      <c r="CL34" s="93">
        <f>IF(COUNT(BY34:CJ34)=0,"",AVERAGE(BY34:CJ34))</f>
        <v/>
      </c>
      <c r="CM34" s="1" t="n"/>
      <c r="CN34" s="94">
        <f>IF(IFERROR(VLOOKUP($A34,'ENTRADA 2023'!$1:$1048576,3 + (COLUMN(A31)-1)*1,FALSE),"")=0,"",IFERROR(VLOOKUP($A34,'ENTRADA 2023'!$1:$1048576,3 + (COLUMN(A31)-1)*1,FALSE),""))</f>
        <v/>
      </c>
      <c r="CO34" s="94">
        <f>IF(IFERROR(VLOOKUP($A34,'ENTRADA 2023'!$1:$1048576,3 + (COLUMN(B31)-1)*1,FALSE),"")=0,"",IFERROR(VLOOKUP($A34,'ENTRADA 2023'!$1:$1048576,3 + (COLUMN(B31)-1)*1,FALSE),""))</f>
        <v/>
      </c>
      <c r="CP34" s="94">
        <f>IF(IFERROR(VLOOKUP($A34,'ENTRADA 2023'!$1:$1048576,3 + (COLUMN(C31)-1)*1,FALSE),"")=0,"",IFERROR(VLOOKUP($A34,'ENTRADA 2023'!$1:$1048576,3 + (COLUMN(C31)-1)*1,FALSE),""))</f>
        <v/>
      </c>
      <c r="CQ34" s="94">
        <f>IF(IFERROR(VLOOKUP($A34,'ENTRADA 2023'!$1:$1048576,3 + (COLUMN(D31)-1)*1,FALSE),"")=0,"",IFERROR(VLOOKUP($A34,'ENTRADA 2023'!$1:$1048576,3 + (COLUMN(D31)-1)*1,FALSE),""))</f>
        <v/>
      </c>
      <c r="CR34" s="94">
        <f>IF(IFERROR(VLOOKUP($A34,'ENTRADA 2023'!$1:$1048576,3 + (COLUMN(E31)-1)*1,FALSE),"")=0,"",IFERROR(VLOOKUP($A34,'ENTRADA 2023'!$1:$1048576,3 + (COLUMN(E31)-1)*1,FALSE),""))</f>
        <v/>
      </c>
      <c r="CS34" s="94">
        <f>IF(IFERROR(VLOOKUP($A34,'ENTRADA 2023'!$1:$1048576,3 + (COLUMN(F31)-1)*1,FALSE),"")=0,"",IFERROR(VLOOKUP($A34,'ENTRADA 2023'!$1:$1048576,3 + (COLUMN(F31)-1)*1,FALSE),""))</f>
        <v/>
      </c>
      <c r="CT34" s="94">
        <f>IF(IFERROR(VLOOKUP($A34,'ENTRADA 2023'!$1:$1048576,3 + (COLUMN(G31)-1)*1,FALSE),"")=0,"",IFERROR(VLOOKUP($A34,'ENTRADA 2023'!$1:$1048576,3 + (COLUMN(G31)-1)*1,FALSE),""))</f>
        <v/>
      </c>
      <c r="CU34" s="94">
        <f>IF(IFERROR(VLOOKUP($A34,'ENTRADA 2023'!$1:$1048576,3 + (COLUMN(H31)-1)*1,FALSE),"")=0,"",IFERROR(VLOOKUP($A34,'ENTRADA 2023'!$1:$1048576,3 + (COLUMN(H31)-1)*1,FALSE),""))</f>
        <v/>
      </c>
      <c r="CV34" s="94">
        <f>IF(IFERROR(VLOOKUP($A34,'ENTRADA 2023'!$1:$1048576,3 + (COLUMN(I31)-1)*1,FALSE),"")=0,"",IFERROR(VLOOKUP($A34,'ENTRADA 2023'!$1:$1048576,3 + (COLUMN(I31)-1)*1,FALSE),""))</f>
        <v/>
      </c>
      <c r="CW34" s="94">
        <f>IF(IFERROR(VLOOKUP($A34,'ENTRADA 2023'!$1:$1048576,3 + (COLUMN(J31)-1)*1,FALSE),"")=0,"",IFERROR(VLOOKUP($A34,'ENTRADA 2023'!$1:$1048576,3 + (COLUMN(J31)-1)*1,FALSE),""))</f>
        <v/>
      </c>
      <c r="CX34" s="94">
        <f>IF(IFERROR(VLOOKUP($A34,'ENTRADA 2023'!$1:$1048576,3 + (COLUMN(K31)-1)*1,FALSE),"")=0,"",IFERROR(VLOOKUP($A34,'ENTRADA 2023'!$1:$1048576,3 + (COLUMN(K31)-1)*1,FALSE),""))</f>
        <v/>
      </c>
      <c r="CY34" s="94">
        <f>IF(IFERROR(VLOOKUP($A34,'ENTRADA 2023'!$1:$1048576,3 + (COLUMN(L31)-1)*1,FALSE),"")=0,"",IFERROR(VLOOKUP($A34,'ENTRADA 2023'!$1:$1048576,3 + (COLUMN(L31)-1)*1,FALSE),""))</f>
        <v/>
      </c>
      <c r="CZ34" s="95">
        <f>IF(COUNT(CN34:CY34)=0,"",SUM(CN34:CY34))</f>
        <v/>
      </c>
      <c r="DA34" s="94">
        <f>IF(IFERROR(VLOOKUP($A34,'ENTRADA 2024'!$1:$1048576,3 + (COLUMN(A31)-1)*1,FALSE),"")=0,"",IFERROR(VLOOKUP($A34,'ENTRADA 2024'!$1:$1048576,3 + (COLUMN(A31)-1)*1,FALSE),""))</f>
        <v/>
      </c>
      <c r="DB34" s="94">
        <f>IF(IFERROR(VLOOKUP($A34,'ENTRADA 2024'!$1:$1048576,3 + (COLUMN(B31)-1)*1,FALSE),"")=0,"",IFERROR(VLOOKUP($A34,'ENTRADA 2024'!$1:$1048576,3 + (COLUMN(B31)-1)*1,FALSE),""))</f>
        <v/>
      </c>
      <c r="DC34" s="94">
        <f>IF(IFERROR(VLOOKUP($A34,'ENTRADA 2024'!$1:$1048576,3 + (COLUMN(C31)-1)*1,FALSE),"")=0,"",IFERROR(VLOOKUP($A34,'ENTRADA 2024'!$1:$1048576,3 + (COLUMN(C31)-1)*1,FALSE),""))</f>
        <v/>
      </c>
      <c r="DD34" s="94">
        <f>IF(IFERROR(VLOOKUP($A34,'ENTRADA 2024'!$1:$1048576,3 + (COLUMN(D31)-1)*1,FALSE),"")=0,"",IFERROR(VLOOKUP($A34,'ENTRADA 2024'!$1:$1048576,3 + (COLUMN(D31)-1)*1,FALSE),""))</f>
        <v/>
      </c>
      <c r="DE34" s="94">
        <f>IF(IFERROR(VLOOKUP($A34,'ENTRADA 2024'!$1:$1048576,3 + (COLUMN(E31)-1)*1,FALSE),"")=0,"",IFERROR(VLOOKUP($A34,'ENTRADA 2024'!$1:$1048576,3 + (COLUMN(E31)-1)*1,FALSE),""))</f>
        <v/>
      </c>
      <c r="DF34" s="94">
        <f>IF(IFERROR(VLOOKUP($A34,'ENTRADA 2024'!$1:$1048576,3 + (COLUMN(F31)-1)*1,FALSE),"")=0,"",IFERROR(VLOOKUP($A34,'ENTRADA 2024'!$1:$1048576,3 + (COLUMN(F31)-1)*1,FALSE),""))</f>
        <v/>
      </c>
      <c r="DG34" s="94">
        <f>IF(IFERROR(VLOOKUP($A34,'ENTRADA 2024'!$1:$1048576,3 + (COLUMN(G31)-1)*1,FALSE),"")=0,"",IFERROR(VLOOKUP($A34,'ENTRADA 2024'!$1:$1048576,3 + (COLUMN(G31)-1)*1,FALSE),""))</f>
        <v/>
      </c>
      <c r="DH34" s="94">
        <f>IF(IFERROR(VLOOKUP($A34,'ENTRADA 2024'!$1:$1048576,3 + (COLUMN(H31)-1)*1,FALSE),"")=0,"",IFERROR(VLOOKUP($A34,'ENTRADA 2024'!$1:$1048576,3 + (COLUMN(H31)-1)*1,FALSE),""))</f>
        <v/>
      </c>
      <c r="DI34" s="94">
        <f>IF(IFERROR(VLOOKUP($A34,'ENTRADA 2024'!$1:$1048576,3 + (COLUMN(I31)-1)*1,FALSE),"")=0,"",IFERROR(VLOOKUP($A34,'ENTRADA 2024'!$1:$1048576,3 + (COLUMN(I31)-1)*1,FALSE),""))</f>
        <v/>
      </c>
      <c r="DJ34" s="94">
        <f>IF(IFERROR(VLOOKUP($A34,'ENTRADA 2024'!$1:$1048576,3 + (COLUMN(J31)-1)*1,FALSE),"")=0,"",IFERROR(VLOOKUP($A34,'ENTRADA 2024'!$1:$1048576,3 + (COLUMN(J31)-1)*1,FALSE),""))</f>
        <v/>
      </c>
      <c r="DK34" s="94">
        <f>IF(IFERROR(VLOOKUP($A34,'ENTRADA 2024'!$1:$1048576,3 + (COLUMN(K31)-1)*1,FALSE),"")=0,"",IFERROR(VLOOKUP($A34,'ENTRADA 2024'!$1:$1048576,3 + (COLUMN(K31)-1)*1,FALSE),""))</f>
        <v/>
      </c>
      <c r="DL34" s="94">
        <f>IF(IFERROR(VLOOKUP($A34,'ENTRADA 2024'!$1:$1048576,3 + (COLUMN(L31)-1)*1,FALSE),"")=0,"",IFERROR(VLOOKUP($A34,'ENTRADA 2024'!$1:$1048576,3 + (COLUMN(L31)-1)*1,FALSE),""))</f>
        <v/>
      </c>
      <c r="DM34" s="95">
        <f>IF(COUNT(DA34:DL34)=0,"",SUM(DA34:DL34))</f>
        <v/>
      </c>
      <c r="DN34" s="94">
        <f>IF(IFERROR(VLOOKUP($A34,'ENTRADA 2025'!$1:$1048576,3 + (COLUMN(A31)-1)*1,FALSE),"")=0,"",IFERROR(VLOOKUP($A34,'ENTRADA 2025'!$1:$1048576,3 + (COLUMN(A31)-1)*1,FALSE),""))</f>
        <v/>
      </c>
      <c r="DO34" s="94">
        <f>IF(IFERROR(VLOOKUP($A34,'ENTRADA 2025'!$1:$1048576,3 + (COLUMN(B31)-1)*1,FALSE),"")=0,"",IFERROR(VLOOKUP($A34,'ENTRADA 2025'!$1:$1048576,3 + (COLUMN(B31)-1)*1,FALSE),""))</f>
        <v/>
      </c>
      <c r="DP34" s="94">
        <f>IF(IFERROR(VLOOKUP($A34,'ENTRADA 2025'!$1:$1048576,3 + (COLUMN(C31)-1)*1,FALSE),"")=0,"",IFERROR(VLOOKUP($A34,'ENTRADA 2025'!$1:$1048576,3 + (COLUMN(C31)-1)*1,FALSE),""))</f>
        <v/>
      </c>
      <c r="DQ34" s="94">
        <f>IF(IFERROR(VLOOKUP($A34,'ENTRADA 2025'!$1:$1048576,3 + (COLUMN(D31)-1)*1,FALSE),"")=0,"",IFERROR(VLOOKUP($A34,'ENTRADA 2025'!$1:$1048576,3 + (COLUMN(D31)-1)*1,FALSE),""))</f>
        <v/>
      </c>
      <c r="DR34" s="94">
        <f>IF(IFERROR(VLOOKUP($A34,'ENTRADA 2025'!$1:$1048576,3 + (COLUMN(E31)-1)*1,FALSE),"")=0,"",IFERROR(VLOOKUP($A34,'ENTRADA 2025'!$1:$1048576,3 + (COLUMN(E31)-1)*1,FALSE),""))</f>
        <v/>
      </c>
      <c r="DS34" s="94">
        <f>IF(IFERROR(VLOOKUP($A34,'ENTRADA 2025'!$1:$1048576,3 + (COLUMN(F31)-1)*1,FALSE),"")=0,"",IFERROR(VLOOKUP($A34,'ENTRADA 2025'!$1:$1048576,3 + (COLUMN(F31)-1)*1,FALSE),""))</f>
        <v/>
      </c>
      <c r="DT34" s="94">
        <f>IF(IFERROR(VLOOKUP($A34,'ENTRADA 2025'!$1:$1048576,3 + (COLUMN(G31)-1)*1,FALSE),"")=0,"",IFERROR(VLOOKUP($A34,'ENTRADA 2025'!$1:$1048576,3 + (COLUMN(G31)-1)*1,FALSE),""))</f>
        <v/>
      </c>
      <c r="DU34" s="94">
        <f>IF(IFERROR(VLOOKUP($A34,'ENTRADA 2025'!$1:$1048576,3 + (COLUMN(H31)-1)*1,FALSE),"")=0,"",IFERROR(VLOOKUP($A34,'ENTRADA 2025'!$1:$1048576,3 + (COLUMN(H31)-1)*1,FALSE),""))</f>
        <v/>
      </c>
      <c r="DV34" s="94">
        <f>IF(IFERROR(VLOOKUP($A34,'ENTRADA 2025'!$1:$1048576,3 + (COLUMN(I31)-1)*1,FALSE),"")=0,"",IFERROR(VLOOKUP($A34,'ENTRADA 2025'!$1:$1048576,3 + (COLUMN(I31)-1)*1,FALSE),""))</f>
        <v/>
      </c>
      <c r="DW34" s="94">
        <f>IF(IFERROR(VLOOKUP($A34,'ENTRADA 2025'!$1:$1048576,3 + (COLUMN(J31)-1)*1,FALSE),"")=0,"",IFERROR(VLOOKUP($A34,'ENTRADA 2025'!$1:$1048576,3 + (COLUMN(J31)-1)*1,FALSE),""))</f>
        <v/>
      </c>
      <c r="DX34" s="94">
        <f>IF(IFERROR(VLOOKUP($A34,'ENTRADA 2025'!$1:$1048576,3 + (COLUMN(K31)-1)*1,FALSE),"")=0,"",IFERROR(VLOOKUP($A34,'ENTRADA 2025'!$1:$1048576,3 + (COLUMN(K31)-1)*1,FALSE),""))</f>
        <v/>
      </c>
      <c r="DY34" s="94">
        <f>IF(IFERROR(VLOOKUP($A34,'ENTRADA 2025'!$1:$1048576,3 + (COLUMN(L31)-1)*1,FALSE),"")=0,"",IFERROR(VLOOKUP($A34,'ENTRADA 2025'!$1:$1048576,3 + (COLUMN(L31)-1)*1,FALSE),""))</f>
        <v/>
      </c>
      <c r="DZ34" s="95">
        <f>IF(COUNT(DN34:DY34)=0,"",SUM(DN34:DY34))</f>
        <v/>
      </c>
      <c r="EA34" s="94">
        <f>IF(IFERROR(VLOOKUP($A34,'entrada-fornecedor-12-meses-7'!$1:$1048576,3 + (COLUMN(A31)-1)*1,FALSE),"")=0,"",IFERROR(VLOOKUP($A34,'entrada-fornecedor-12-meses-7'!$1:$1048576,3 + (COLUMN(A31)-1)*1,FALSE),""))</f>
        <v/>
      </c>
      <c r="EB34" s="94">
        <f>IF(IFERROR(VLOOKUP($A34,'entrada-fornecedor-12-meses-7'!$1:$1048576,3 + (COLUMN(B31)-1)*1,FALSE),"")=0,"",IFERROR(VLOOKUP($A34,'entrada-fornecedor-12-meses-7'!$1:$1048576,3 + (COLUMN(B31)-1)*1,FALSE),""))</f>
        <v/>
      </c>
      <c r="EC34" s="94">
        <f>IF(IFERROR(VLOOKUP($A34,'entrada-fornecedor-12-meses-7'!$1:$1048576,3 + (COLUMN(C31)-1)*1,FALSE),"")=0,"",IFERROR(VLOOKUP($A34,'entrada-fornecedor-12-meses-7'!$1:$1048576,3 + (COLUMN(C31)-1)*1,FALSE),""))</f>
        <v/>
      </c>
      <c r="ED34" s="94">
        <f>IF(IFERROR(VLOOKUP($A34,'entrada-fornecedor-12-meses-7'!$1:$1048576,3 + (COLUMN(D31)-1)*1,FALSE),"")=0,"",IFERROR(VLOOKUP($A34,'entrada-fornecedor-12-meses-7'!$1:$1048576,3 + (COLUMN(D31)-1)*1,FALSE),""))</f>
        <v/>
      </c>
      <c r="EE34" s="94">
        <f>IF(IFERROR(VLOOKUP($A34,'entrada-fornecedor-12-meses-7'!$1:$1048576,3 + (COLUMN(E31)-1)*1,FALSE),"")=0,"",IFERROR(VLOOKUP($A34,'entrada-fornecedor-12-meses-7'!$1:$1048576,3 + (COLUMN(E31)-1)*1,FALSE),""))</f>
        <v/>
      </c>
      <c r="EF34" s="94">
        <f>IF(IFERROR(VLOOKUP($A34,'entrada-fornecedor-12-meses-7'!$1:$1048576,3 + (COLUMN(F31)-1)*1,FALSE),"")=0,"",IFERROR(VLOOKUP($A34,'entrada-fornecedor-12-meses-7'!$1:$1048576,3 + (COLUMN(F31)-1)*1,FALSE),""))</f>
        <v/>
      </c>
      <c r="EG34" s="94">
        <f>IF(IFERROR(VLOOKUP($A34,'entrada-fornecedor-12-meses-7'!$1:$1048576,3 + (COLUMN(G31)-1)*1,FALSE),"")=0,"",IFERROR(VLOOKUP($A34,'entrada-fornecedor-12-meses-7'!$1:$1048576,3 + (COLUMN(G31)-1)*1,FALSE),""))</f>
        <v/>
      </c>
      <c r="EH34" s="94">
        <f>IF(IFERROR(VLOOKUP($A34,'entrada-fornecedor-12-meses-7'!$1:$1048576,3 + (COLUMN(H31)-1)*1,FALSE),"")=0,"",IFERROR(VLOOKUP($A34,'entrada-fornecedor-12-meses-7'!$1:$1048576,3 + (COLUMN(H31)-1)*1,FALSE),""))</f>
        <v/>
      </c>
      <c r="EI34" s="94">
        <f>IF(IFERROR(VLOOKUP($A34,'entrada-fornecedor-12-meses-7'!$1:$1048576,3 + (COLUMN(I31)-1)*1,FALSE),"")=0,"",IFERROR(VLOOKUP($A34,'entrada-fornecedor-12-meses-7'!$1:$1048576,3 + (COLUMN(I31)-1)*1,FALSE),""))</f>
        <v/>
      </c>
      <c r="EJ34" s="94">
        <f>IF(IFERROR(VLOOKUP($A34,'entrada-fornecedor-12-meses-7'!$1:$1048576,3 + (COLUMN(J31)-1)*1,FALSE),"")=0,"",IFERROR(VLOOKUP($A34,'entrada-fornecedor-12-meses-7'!$1:$1048576,3 + (COLUMN(J31)-1)*1,FALSE),""))</f>
        <v/>
      </c>
      <c r="EK34" s="94">
        <f>IF(IFERROR(VLOOKUP($A34,'entrada-fornecedor-12-meses-7'!$1:$1048576,3 + (COLUMN(K31)-1)*1,FALSE),"")=0,"",IFERROR(VLOOKUP($A34,'entrada-fornecedor-12-meses-7'!$1:$1048576,3 + (COLUMN(K31)-1)*1,FALSE),""))</f>
        <v/>
      </c>
      <c r="EL34" s="94">
        <f>IF(IFERROR(VLOOKUP($A34,'entrada-fornecedor-12-meses-7'!$1:$1048576,3 + (COLUMN(L31)-1)*1,FALSE),"")=0,"",IFERROR(VLOOKUP($A34,'entrada-fornecedor-12-meses-7'!$1:$1048576,3 + (COLUMN(L31)-1)*1,FALSE),""))</f>
        <v/>
      </c>
      <c r="EM34" s="95">
        <f>IF(COUNT(EA34:EL34)=0,"",SUM(EA34:EL34))</f>
        <v/>
      </c>
      <c r="EN34" s="1" t="n"/>
      <c r="EO34" s="96">
        <f>IFERROR(AVERAGEIF('lead-time-compras-7'!B:B,A34,'lead-time-compras-7'!S:S),"")</f>
        <v/>
      </c>
      <c r="EP34" s="96">
        <f>IFERROR(
  AVERAGEIFS(
    'notas-fiscais-entrada-830-7'!H:H,
    'notas-fiscais-entrada-830-7'!O:O, A34,
    'notas-fiscais-entrada-830-7'!E:E, $B$1
  ),
""
)</f>
        <v/>
      </c>
      <c r="EQ34" s="96">
        <f>IFERROR(AVERAGEIF('lead-time-compras-7'!B:B,A34,'lead-time-compras-7'!Q:Q),"")</f>
        <v/>
      </c>
      <c r="ER34" s="97">
        <f>SUMIF('fornecedor-saldo-receber-7'!A:A, A34, 'fornecedor-saldo-receber-7'!L:L)</f>
        <v/>
      </c>
      <c r="ES34" s="97">
        <f>SUMIF('fornecedor-verba-aplicar-7'!A:A, A34, 'fornecedor-verba-aplicar-7'!D:D)</f>
        <v/>
      </c>
      <c r="ET34" s="1" t="n"/>
      <c r="EU34" s="52">
        <f>SUMIF('ANALISE PRODUTO'!F:F, A34, 'ANALISE PRODUTO'!BN:BN)</f>
        <v/>
      </c>
      <c r="EV34" s="52">
        <f>SUMIF('ANALISE PRODUTO'!F:F, A34, 'ANALISE PRODUTO'!BO:BO)</f>
        <v/>
      </c>
      <c r="EW34" s="52">
        <f>SUMIF('ANALISE PRODUTO'!F:F, A34, 'ANALISE PRODUTO'!BP:BP)</f>
        <v/>
      </c>
      <c r="EX34" s="52">
        <f>SUMIF('ANALISE PRODUTO'!F:F, A34, 'ANALISE PRODUTO'!BQ:BQ)</f>
        <v/>
      </c>
      <c r="EY34" s="52">
        <f>SUMIF('ANALISE PRODUTO'!F:F, A34, 'ANALISE PRODUTO'!BR:BR)</f>
        <v/>
      </c>
      <c r="EZ34" s="53">
        <f>SUMIF('ANALISE PRODUTO'!F:F, A34, 'ANALISE PRODUTO'!BS:BS)</f>
        <v/>
      </c>
      <c r="FA34" s="53">
        <f>SUMIF('ANALISE PRODUTO'!F:F, A34, 'ANALISE PRODUTO'!BT:BT)</f>
        <v/>
      </c>
      <c r="FB34" s="53">
        <f>SUMIF('ANALISE PRODUTO'!F:F, A34, 'ANALISE PRODUTO'!BU:BU)</f>
        <v/>
      </c>
      <c r="FC34" s="53">
        <f>SUMIF('ANALISE PRODUTO'!F:F, A34, 'ANALISE PRODUTO'!BV:BV)</f>
        <v/>
      </c>
      <c r="FD34" s="53">
        <f>SUMIF('ANALISE PRODUTO'!F:F, A34, 'ANALISE PRODUTO'!BW:BW)</f>
        <v/>
      </c>
      <c r="FE34" s="41">
        <f>SUMIF('ANALISE PRODUTO'!F:F, A34, 'ANALISE PRODUTO'!CB:CB)</f>
        <v/>
      </c>
      <c r="FF34" s="41">
        <f>SUMIF('ANALISE PRODUTO'!F:F, A34, 'ANALISE PRODUTO'!CC:CC)</f>
        <v/>
      </c>
      <c r="FG34" s="1" t="n"/>
      <c r="FH34" s="45">
        <f>IF(IFERROR(VLOOKUP($A34,'VENDA 2023'!$1:$1048576,4 + (COLUMN(A31)-1)*2,FALSE),"")=0,"",IFERROR(VLOOKUP($A34,'VENDA 2023'!$1:$1048576,4 + (COLUMN(A31)-1)*2,FALSE),""))</f>
        <v/>
      </c>
      <c r="FI34" s="45">
        <f>IF(IFERROR(VLOOKUP($A34,'VENDA 2023'!$1:$1048576,4 + (COLUMN(B31)-1)*2,FALSE),"")=0,"",IFERROR(VLOOKUP($A34,'VENDA 2023'!$1:$1048576,4 + (COLUMN(B31)-1)*2,FALSE),""))</f>
        <v/>
      </c>
      <c r="FJ34" s="45">
        <f>IF(IFERROR(VLOOKUP($A34,'VENDA 2023'!$1:$1048576,4 + (COLUMN(C31)-1)*2,FALSE),"")=0,"",IFERROR(VLOOKUP($A34,'VENDA 2023'!$1:$1048576,4 + (COLUMN(C31)-1)*2,FALSE),""))</f>
        <v/>
      </c>
      <c r="FK34" s="45">
        <f>IF(IFERROR(VLOOKUP($A34,'VENDA 2023'!$1:$1048576,4 + (COLUMN(D31)-1)*2,FALSE),"")=0,"",IFERROR(VLOOKUP($A34,'VENDA 2023'!$1:$1048576,4 + (COLUMN(D31)-1)*2,FALSE),""))</f>
        <v/>
      </c>
      <c r="FL34" s="45">
        <f>IF(IFERROR(VLOOKUP($A34,'VENDA 2023'!$1:$1048576,4 + (COLUMN(E31)-1)*2,FALSE),"")=0,"",IFERROR(VLOOKUP($A34,'VENDA 2023'!$1:$1048576,4 + (COLUMN(E31)-1)*2,FALSE),""))</f>
        <v/>
      </c>
      <c r="FM34" s="45">
        <f>IF(IFERROR(VLOOKUP($A34,'VENDA 2023'!$1:$1048576,4 + (COLUMN(F31)-1)*2,FALSE),"")=0,"",IFERROR(VLOOKUP($A34,'VENDA 2023'!$1:$1048576,4 + (COLUMN(F31)-1)*2,FALSE),""))</f>
        <v/>
      </c>
      <c r="FN34" s="45">
        <f>IF(IFERROR(VLOOKUP($A34,'VENDA 2023'!$1:$1048576,4 + (COLUMN(G31)-1)*2,FALSE),"")=0,"",IFERROR(VLOOKUP($A34,'VENDA 2023'!$1:$1048576,4 + (COLUMN(G31)-1)*2,FALSE),""))</f>
        <v/>
      </c>
      <c r="FO34" s="45">
        <f>IF(IFERROR(VLOOKUP($A34,'VENDA 2023'!$1:$1048576,4 + (COLUMN(H31)-1)*2,FALSE),"")=0,"",IFERROR(VLOOKUP($A34,'VENDA 2023'!$1:$1048576,4 + (COLUMN(H31)-1)*2,FALSE),""))</f>
        <v/>
      </c>
      <c r="FP34" s="45">
        <f>IF(IFERROR(VLOOKUP($A34,'VENDA 2023'!$1:$1048576,4 + (COLUMN(I31)-1)*2,FALSE),"")=0,"",IFERROR(VLOOKUP($A34,'VENDA 2023'!$1:$1048576,4 + (COLUMN(I31)-1)*2,FALSE),""))</f>
        <v/>
      </c>
      <c r="FQ34" s="45">
        <f>IF(IFERROR(VLOOKUP($A34,'VENDA 2023'!$1:$1048576,4 + (COLUMN(J31)-1)*2,FALSE),"")=0,"",IFERROR(VLOOKUP($A34,'VENDA 2023'!$1:$1048576,4 + (COLUMN(J31)-1)*2,FALSE),""))</f>
        <v/>
      </c>
      <c r="FR34" s="45">
        <f>IF(IFERROR(VLOOKUP($A34,'VENDA 2023'!$1:$1048576,4 + (COLUMN(K31)-1)*2,FALSE),"")=0,"",IFERROR(VLOOKUP($A34,'VENDA 2023'!$1:$1048576,4 + (COLUMN(K31)-1)*2,FALSE),""))</f>
        <v/>
      </c>
      <c r="FS34" s="45">
        <f>IF(IFERROR(VLOOKUP($A34,'VENDA 2023'!$1:$1048576,4 + (COLUMN(L31)-1)*2,FALSE),"")=0,"",IFERROR(VLOOKUP($A34,'VENDA 2023'!$1:$1048576,4 + (COLUMN(L31)-1)*2,FALSE),""))</f>
        <v/>
      </c>
      <c r="FT34" s="12">
        <f>IF(COUNT(FH34:FS34)=0,"",SUM(FH34:FS34))</f>
        <v/>
      </c>
      <c r="FU34" s="45">
        <f>IF(IFERROR(VLOOKUP($A34,'VENDA 2024'!$1:$1048576,4 + (COLUMN(A31)-1)*2,FALSE),"")=0,"",IFERROR(VLOOKUP($A34,'VENDA 2024'!$1:$1048576,4 + (COLUMN(A31)-1)*2,FALSE),""))</f>
        <v/>
      </c>
      <c r="FV34" s="45">
        <f>IF(IFERROR(VLOOKUP($A34,'VENDA 2024'!$1:$1048576,4 + (COLUMN(B31)-1)*2,FALSE),"")=0,"",IFERROR(VLOOKUP($A34,'VENDA 2024'!$1:$1048576,4 + (COLUMN(B31)-1)*2,FALSE),""))</f>
        <v/>
      </c>
      <c r="FW34" s="45">
        <f>IF(IFERROR(VLOOKUP($A34,'VENDA 2024'!$1:$1048576,4 + (COLUMN(C31)-1)*2,FALSE),"")=0,"",IFERROR(VLOOKUP($A34,'VENDA 2024'!$1:$1048576,4 + (COLUMN(C31)-1)*2,FALSE),""))</f>
        <v/>
      </c>
      <c r="FX34" s="45">
        <f>IF(IFERROR(VLOOKUP($A34,'VENDA 2024'!$1:$1048576,4 + (COLUMN(D31)-1)*2,FALSE),"")=0,"",IFERROR(VLOOKUP($A34,'VENDA 2024'!$1:$1048576,4 + (COLUMN(D31)-1)*2,FALSE),""))</f>
        <v/>
      </c>
      <c r="FY34" s="45">
        <f>IF(IFERROR(VLOOKUP($A34,'VENDA 2024'!$1:$1048576,4 + (COLUMN(E31)-1)*2,FALSE),"")=0,"",IFERROR(VLOOKUP($A34,'VENDA 2024'!$1:$1048576,4 + (COLUMN(E31)-1)*2,FALSE),""))</f>
        <v/>
      </c>
      <c r="FZ34" s="45">
        <f>IF(IFERROR(VLOOKUP($A34,'VENDA 2024'!$1:$1048576,4 + (COLUMN(F31)-1)*2,FALSE),"")=0,"",IFERROR(VLOOKUP($A34,'VENDA 2024'!$1:$1048576,4 + (COLUMN(F31)-1)*2,FALSE),""))</f>
        <v/>
      </c>
      <c r="GA34" s="45">
        <f>IF(IFERROR(VLOOKUP($A34,'VENDA 2024'!$1:$1048576,4 + (COLUMN(G31)-1)*2,FALSE),"")=0,"",IFERROR(VLOOKUP($A34,'VENDA 2024'!$1:$1048576,4 + (COLUMN(G31)-1)*2,FALSE),""))</f>
        <v/>
      </c>
      <c r="GB34" s="45">
        <f>IF(IFERROR(VLOOKUP($A34,'VENDA 2024'!$1:$1048576,4 + (COLUMN(H31)-1)*2,FALSE),"")=0,"",IFERROR(VLOOKUP($A34,'VENDA 2024'!$1:$1048576,4 + (COLUMN(H31)-1)*2,FALSE),""))</f>
        <v/>
      </c>
      <c r="GC34" s="45">
        <f>IF(IFERROR(VLOOKUP($A34,'VENDA 2024'!$1:$1048576,4 + (COLUMN(I31)-1)*2,FALSE),"")=0,"",IFERROR(VLOOKUP($A34,'VENDA 2024'!$1:$1048576,4 + (COLUMN(I31)-1)*2,FALSE),""))</f>
        <v/>
      </c>
      <c r="GD34" s="45">
        <f>IF(IFERROR(VLOOKUP($A34,'VENDA 2024'!$1:$1048576,4 + (COLUMN(J31)-1)*2,FALSE),"")=0,"",IFERROR(VLOOKUP($A34,'VENDA 2024'!$1:$1048576,4 + (COLUMN(J31)-1)*2,FALSE),""))</f>
        <v/>
      </c>
      <c r="GE34" s="45">
        <f>IF(IFERROR(VLOOKUP($A34,'VENDA 2024'!$1:$1048576,4 + (COLUMN(K31)-1)*2,FALSE),"")=0,"",IFERROR(VLOOKUP($A34,'VENDA 2024'!$1:$1048576,4 + (COLUMN(K31)-1)*2,FALSE),""))</f>
        <v/>
      </c>
      <c r="GF34" s="45">
        <f>IF(IFERROR(VLOOKUP($A34,'VENDA 2024'!$1:$1048576,4 + (COLUMN(L31)-1)*2,FALSE),"")=0,"",IFERROR(VLOOKUP($A34,'VENDA 2024'!$1:$1048576,4 + (COLUMN(L31)-1)*2,FALSE),""))</f>
        <v/>
      </c>
      <c r="GG34" s="12">
        <f>IF(COUNT(FU34:GF34)=0,"",SUM(FU34:GF34))</f>
        <v/>
      </c>
      <c r="GH34" s="45">
        <f>IF(IFERROR(VLOOKUP($A34,'venda-fornecedor-12-meses-7'!$1:$1048576,5 + (COLUMN(A31)-1)*2,FALSE),"")=0,"",IFERROR(VLOOKUP($A34,'venda-fornecedor-12-meses-7'!$1:$1048576,5 + (COLUMN(A31)-1)*2,FALSE),""))</f>
        <v/>
      </c>
      <c r="GI34" s="45">
        <f>IF(IFERROR(VLOOKUP($A34,'venda-fornecedor-12-meses-7'!$1:$1048576,5 + (COLUMN(B31)-1)*2,FALSE),"")=0,"",IFERROR(VLOOKUP($A34,'venda-fornecedor-12-meses-7'!$1:$1048576,5 + (COLUMN(B31)-1)*2,FALSE),""))</f>
        <v/>
      </c>
      <c r="GJ34" s="45">
        <f>IF(IFERROR(VLOOKUP($A34,'venda-fornecedor-12-meses-7'!$1:$1048576,5 + (COLUMN(C31)-1)*2,FALSE),"")=0,"",IFERROR(VLOOKUP($A34,'venda-fornecedor-12-meses-7'!$1:$1048576,5 + (COLUMN(C31)-1)*2,FALSE),""))</f>
        <v/>
      </c>
      <c r="GK34" s="45">
        <f>IF(IFERROR(VLOOKUP($A34,'venda-fornecedor-12-meses-7'!$1:$1048576,5 + (COLUMN(D31)-1)*2,FALSE),"")=0,"",IFERROR(VLOOKUP($A34,'venda-fornecedor-12-meses-7'!$1:$1048576,5 + (COLUMN(D31)-1)*2,FALSE),""))</f>
        <v/>
      </c>
      <c r="GL34" s="45">
        <f>IF(IFERROR(VLOOKUP($A34,'venda-fornecedor-12-meses-7'!$1:$1048576,5 + (COLUMN(E31)-1)*2,FALSE),"")=0,"",IFERROR(VLOOKUP($A34,'venda-fornecedor-12-meses-7'!$1:$1048576,5 + (COLUMN(E31)-1)*2,FALSE),""))</f>
        <v/>
      </c>
      <c r="GM34" s="45">
        <f>IF(IFERROR(VLOOKUP($A34,'venda-fornecedor-12-meses-7'!$1:$1048576,5 + (COLUMN(F31)-1)*2,FALSE),"")=0,"",IFERROR(VLOOKUP($A34,'venda-fornecedor-12-meses-7'!$1:$1048576,5 + (COLUMN(F31)-1)*2,FALSE),""))</f>
        <v/>
      </c>
      <c r="GN34" s="45">
        <f>IF(IFERROR(VLOOKUP($A34,'venda-fornecedor-12-meses-7'!$1:$1048576,5 + (COLUMN(G31)-1)*2,FALSE),"")=0,"",IFERROR(VLOOKUP($A34,'venda-fornecedor-12-meses-7'!$1:$1048576,5 + (COLUMN(G31)-1)*2,FALSE),""))</f>
        <v/>
      </c>
      <c r="GO34" s="45">
        <f>IF(IFERROR(VLOOKUP($A34,'venda-fornecedor-12-meses-7'!$1:$1048576,5 + (COLUMN(H31)-1)*2,FALSE),"")=0,"",IFERROR(VLOOKUP($A34,'venda-fornecedor-12-meses-7'!$1:$1048576,5 + (COLUMN(H31)-1)*2,FALSE),""))</f>
        <v/>
      </c>
      <c r="GP34" s="45">
        <f>IF(IFERROR(VLOOKUP($A34,'venda-fornecedor-12-meses-7'!$1:$1048576,5 + (COLUMN(I31)-1)*2,FALSE),"")=0,"",IFERROR(VLOOKUP($A34,'venda-fornecedor-12-meses-7'!$1:$1048576,5 + (COLUMN(I31)-1)*2,FALSE),""))</f>
        <v/>
      </c>
      <c r="GQ34" s="45">
        <f>IF(IFERROR(VLOOKUP($A34,'venda-fornecedor-12-meses-7'!$1:$1048576,5 + (COLUMN(J31)-1)*2,FALSE),"")=0,"",IFERROR(VLOOKUP($A34,'venda-fornecedor-12-meses-7'!$1:$1048576,5 + (COLUMN(J31)-1)*2,FALSE),""))</f>
        <v/>
      </c>
      <c r="GR34" s="45">
        <f>IF(IFERROR(VLOOKUP($A34,'venda-fornecedor-12-meses-7'!$1:$1048576,5 + (COLUMN(K31)-1)*2,FALSE),"")=0,"",IFERROR(VLOOKUP($A34,'venda-fornecedor-12-meses-7'!$1:$1048576,5 + (COLUMN(K31)-1)*2,FALSE),""))</f>
        <v/>
      </c>
      <c r="GS34" s="45">
        <f>IF(IFERROR(VLOOKUP($A34,'venda-fornecedor-12-meses-7'!$1:$1048576,5 + (COLUMN(L31)-1)*2,FALSE),"")=0,"",IFERROR(VLOOKUP($A34,'venda-fornecedor-12-meses-7'!$1:$1048576,5 + (COLUMN(L31)-1)*2,FALSE),""))</f>
        <v/>
      </c>
      <c r="GT34" s="12">
        <f>IF(COUNT(GH34:GS34)=0,"",SUM(GH34:GS34))</f>
        <v/>
      </c>
    </row>
    <row r="35">
      <c r="A35" s="85" t="n">
        <v>12967</v>
      </c>
      <c r="B35" s="85">
        <f>VLOOKUP(A35,'FORNECEDORES X COMPRADOR'!$A:$D,4,0)</f>
        <v/>
      </c>
      <c r="C35" s="85">
        <f>VLOOKUP(A35,'FORNECEDORES X COMPRADOR'!$A:$E,5,0)</f>
        <v/>
      </c>
      <c r="D35" s="40">
        <f>IFERROR(AVERAGEIF('ANALISE PRODUTO'!F:F,A35,'ANALISE PRODUTO'!BE:BE),"")</f>
        <v/>
      </c>
      <c r="E35" s="40">
        <f>IFERROR(AVERAGEIF('ANALISE PRODUTO'!F:F,A35,'ANALISE PRODUTO'!BF:BF),"")</f>
        <v/>
      </c>
      <c r="F35" s="47">
        <f t="array" ref="F35">IFERROR(
  IF(
    SUMPRODUCT(
      IFERROR(--('ANALISE PRODUTO'!$F$3:$F$10000=A35),0) *
      IFERROR(--'ANALISE PRODUTO'!$AJ$3:$AJ$10000,0)
    )=0,
    "",
    SUMPRODUCT(
      IFERROR(--('ANALISE PRODUTO'!$F$3:$F$10000=A35),0) *
      IFERROR(--'ANALISE PRODUTO'!$AN$3:$AN$10000,0)
    ) /
    SUMPRODUCT(
      IFERROR(--('ANALISE PRODUTO'!$F$3:$F$10000=A35),0) *
      IFERROR(--'ANALISE PRODUTO'!$AJ$3:$AJ$10000,0)
    )
  ),
  ""
)</f>
        <v/>
      </c>
      <c r="G35" s="47">
        <f t="array" ref="G35">IFERROR(
  IF(
    SUMPRODUCT(
      IFERROR(--('ANALISE PRODUTO'!$F$3:$F$10000=A35),0) *
      IFERROR(--'ANALISE PRODUTO'!$AJ$3:$AJ$10000,0)
    )=0,
    "",
    SUMPRODUCT(
      IFERROR(--('ANALISE PRODUTO'!$F$3:$F$10000=A35),0) *
      IFERROR(--'ANALISE PRODUTO'!$AO$3:$AO$10000,0)
    ) /
    SUMPRODUCT(
      IFERROR(--('ANALISE PRODUTO'!$F$3:$F$10000=A35),0) *
      IFERROR(--'ANALISE PRODUTO'!$AJ$3:$AJ$10000,0)
    )
  ),
  ""
)</f>
        <v/>
      </c>
      <c r="H35" s="86" t="n">
        <v>60</v>
      </c>
      <c r="I35" s="86" t="n">
        <v>90</v>
      </c>
      <c r="J35" s="87">
        <f>SUMIF('ANALISE PRODUTO'!F:F, A35, 'ANALISE PRODUTO'!AP:AP)</f>
        <v/>
      </c>
      <c r="K35" s="88">
        <f>SUMIF('ANALISE PRODUTO'!F:F, A35, 'ANALISE PRODUTO'!AN:AN)</f>
        <v/>
      </c>
      <c r="L35" s="40">
        <f>SUMIF('ANALISE PRODUTO'!F:F, A35, 'ANALISE PRODUTO'!BB:BB)</f>
        <v/>
      </c>
      <c r="M35" s="40">
        <f>SUMIF('ANALISE PRODUTO'!F:F, A35, 'ANALISE PRODUTO'!BC:BC)</f>
        <v/>
      </c>
      <c r="N35" s="40">
        <f>SUMIF('ANALISE PRODUTO'!F:F, A35, 'ANALISE PRODUTO'!BD:BD)</f>
        <v/>
      </c>
      <c r="O35" s="40">
        <f>SUMIF('ANALISE PRODUTO'!F:F, A35, 'ANALISE PRODUTO'!BA:BA)</f>
        <v/>
      </c>
      <c r="P35" s="40">
        <f>IF(J35=0, 0, IF(O35/J35=0, 0, O35/J35))</f>
        <v/>
      </c>
      <c r="Q35" s="40">
        <f>IF(J35=0, 0, IF(L35/J35=0, 0, L35/J35))</f>
        <v/>
      </c>
      <c r="R35" s="89">
        <f>SUMIF('ANALISE PRODUTO'!F:F, A35, 'ANALISE PRODUTO'!BJ:BJ)</f>
        <v/>
      </c>
      <c r="S35" s="89">
        <f>SUMIF('ANALISE PRODUTO'!F:F, A35, 'ANALISE PRODUTO'!BK:BK)</f>
        <v/>
      </c>
      <c r="T35" s="89">
        <f>SUMIF('ANALISE PRODUTO'!F:F, A35, 'ANALISE PRODUTO'!BL:BL)</f>
        <v/>
      </c>
      <c r="U35" s="89">
        <f>SUMIFS('ANALISE PRODUTO'!BI:BI, 'ANALISE PRODUTO'!F:F, A35)</f>
        <v/>
      </c>
      <c r="V35" s="89">
        <f>IF(C35="DESCONTINUADO", 0, IF(J35=0, 0, IF(U35/J35=0, 0, U35/J35)))</f>
        <v/>
      </c>
      <c r="W35" s="89">
        <f>IF(OR(C35="DESCONTINUADO", J35=0), 0, IFERROR((S35+T35)/J35, 0))</f>
        <v/>
      </c>
      <c r="X35" s="59">
        <f>COUNTIF('ANALISE PRODUTO'!F:F, A35)</f>
        <v/>
      </c>
      <c r="Y35" s="60">
        <f>COUNTIFS('ANALISE PRODUTO'!F:F, A35, 'ANALISE PRODUTO'!S:S, "S")</f>
        <v/>
      </c>
      <c r="Z35" s="61">
        <f>X35-Y35</f>
        <v/>
      </c>
      <c r="AA35" s="88">
        <f>IFERROR(IF(COUNTIF('contas-pagas-fornecedor-7'!$C:$C,B35)&gt;1,
   AVERAGEIF('contas-pagas-fornecedor-7'!$C:$C,B35,'contas-pagas-fornecedor-7'!$I:$I),
   VLOOKUP(B35,'contas-pagas-fornecedor-7'!$C:$Q,7,FALSE)), "")</f>
        <v/>
      </c>
      <c r="AB35" s="88">
        <f t="array" ref="AB35">IFERROR(
  INDEX('fornecedor-venda-por-filial-ger'!J:J,
    MATCH(1,
      ('fornecedor-venda-por-filial-ger'!A:A=A35) *
      ('fornecedor-venda-por-filial-ger'!B:B=$B$1),
    0)
  ),
"")</f>
        <v/>
      </c>
      <c r="AC35" s="90">
        <f t="array" ref="AC35">IFERROR(
  INDEX('fornecedor-venda-por-filial-ger'!O:O,
    MATCH(1,
      ('fornecedor-venda-por-filial-ger'!A:A=A35) *
      ('fornecedor-venda-por-filial-ger'!B:B=$B$1),
    0)
  ),
"")</f>
        <v/>
      </c>
      <c r="AD35" s="90">
        <f>IFERROR(VLOOKUP(A35,'venda-fornecedor-12-meses-7'!A:AC,3,0),"")</f>
        <v/>
      </c>
      <c r="AE35" s="87">
        <f t="array" ref="AE35">IFERROR(
  INDEX('fornecedor-venda-por-filial-ger'!N:N,
    MATCH(1,
      ('fornecedor-venda-por-filial-ger'!A:A=A35) *
      ('fornecedor-venda-por-filial-ger'!B:B=$B$1),
    0)
  ),
"")</f>
        <v/>
      </c>
      <c r="AF35" s="87">
        <f>IF(J35&lt;=0,"100,00%",IFERROR(AD35/AE35,1))</f>
        <v/>
      </c>
      <c r="AG35" s="64">
        <f t="array" ref="AG35">IFERROR(
  INDEX('fornecedor-venda-por-filial-ger'!L:L,
    MATCH(1,
      ('fornecedor-venda-por-filial-ger'!A:A=A35)*
      ('fornecedor-venda-por-filial-ger'!B:B=$B$1),
    0)
  )/100,
"")</f>
        <v/>
      </c>
      <c r="AH35" s="64">
        <f t="array" ref="AH35">IFERROR(
  INDEX('fornecedor-venda-por-filial-ger'!S:S,
    MATCH(1,
      ('fornecedor-venda-por-filial-ger'!A:A=A35) *
      ('fornecedor-venda-por-filial-ger'!B:B=$B$1),
    0)
  )/100,
"")</f>
        <v/>
      </c>
      <c r="AI35" s="64">
        <f>IFERROR(IF(OR(AH35="",AG35=""),"",IF(J35=0,0,AH35-AG35)),"")</f>
        <v/>
      </c>
      <c r="AJ35" s="91">
        <f t="array" ref="AJ35">IF(MAX(IF('ANALISE PRODUTO'!F:F=A35,'ANALISE PRODUTO'!AD:AD))=0,"SEM ENTRADA",MAX(IF('ANALISE PRODUTO'!F:F=A35,'ANALISE PRODUTO'!AD:AD)))</f>
        <v/>
      </c>
      <c r="AK35" s="39" t="n"/>
      <c r="AL35" s="92">
        <f>IF(IFERROR(VLOOKUP($A35,'VENDA 2023'!$1:$1048576,3 + (COLUMN(A32)-1)*2,FALSE),"")=0,"",IFERROR(VLOOKUP($A35,'VENDA 2023'!$1:$1048576,3 + (COLUMN(A32)-1)*2,FALSE),""))</f>
        <v/>
      </c>
      <c r="AM35" s="92">
        <f>IF(IFERROR(VLOOKUP($A35,'VENDA 2023'!$1:$1048576,3 + (COLUMN(B32)-1)*2,FALSE),"")=0,"",IFERROR(VLOOKUP($A35,'VENDA 2023'!$1:$1048576,3 + (COLUMN(B32)-1)*2,FALSE),""))</f>
        <v/>
      </c>
      <c r="AN35" s="92">
        <f>IF(IFERROR(VLOOKUP($A35,'VENDA 2023'!$1:$1048576,3 + (COLUMN(C32)-1)*2,FALSE),"")=0,"",IFERROR(VLOOKUP($A35,'VENDA 2023'!$1:$1048576,3 + (COLUMN(C32)-1)*2,FALSE),""))</f>
        <v/>
      </c>
      <c r="AO35" s="92">
        <f>IF(IFERROR(VLOOKUP($A35,'VENDA 2023'!$1:$1048576,3 + (COLUMN(D32)-1)*2,FALSE),"")=0,"",IFERROR(VLOOKUP($A35,'VENDA 2023'!$1:$1048576,3 + (COLUMN(D32)-1)*2,FALSE),""))</f>
        <v/>
      </c>
      <c r="AP35" s="92">
        <f>IF(IFERROR(VLOOKUP($A35,'VENDA 2023'!$1:$1048576,3 + (COLUMN(E32)-1)*2,FALSE),"")=0,"",IFERROR(VLOOKUP($A35,'VENDA 2023'!$1:$1048576,3 + (COLUMN(E32)-1)*2,FALSE),""))</f>
        <v/>
      </c>
      <c r="AQ35" s="92">
        <f>IF(IFERROR(VLOOKUP($A35,'VENDA 2023'!$1:$1048576,3 + (COLUMN(F32)-1)*2,FALSE),"")=0,"",IFERROR(VLOOKUP($A35,'VENDA 2023'!$1:$1048576,3 + (COLUMN(F32)-1)*2,FALSE),""))</f>
        <v/>
      </c>
      <c r="AR35" s="92">
        <f>IF(IFERROR(VLOOKUP($A35,'VENDA 2023'!$1:$1048576,3 + (COLUMN(G32)-1)*2,FALSE),"")=0,"",IFERROR(VLOOKUP($A35,'VENDA 2023'!$1:$1048576,3 + (COLUMN(G32)-1)*2,FALSE),""))</f>
        <v/>
      </c>
      <c r="AS35" s="92">
        <f>IF(IFERROR(VLOOKUP($A35,'VENDA 2023'!$1:$1048576,3 + (COLUMN(H32)-1)*2,FALSE),"")=0,"",IFERROR(VLOOKUP($A35,'VENDA 2023'!$1:$1048576,3 + (COLUMN(H32)-1)*2,FALSE),""))</f>
        <v/>
      </c>
      <c r="AT35" s="92">
        <f>IF(IFERROR(VLOOKUP($A35,'VENDA 2023'!$1:$1048576,3 + (COLUMN(I32)-1)*2,FALSE),"")=0,"",IFERROR(VLOOKUP($A35,'VENDA 2023'!$1:$1048576,3 + (COLUMN(I32)-1)*2,FALSE),""))</f>
        <v/>
      </c>
      <c r="AU35" s="92">
        <f>IF(IFERROR(VLOOKUP($A35,'VENDA 2023'!$1:$1048576,3 + (COLUMN(J32)-1)*2,FALSE),"")=0,"",IFERROR(VLOOKUP($A35,'VENDA 2023'!$1:$1048576,3 + (COLUMN(J32)-1)*2,FALSE),""))</f>
        <v/>
      </c>
      <c r="AV35" s="92">
        <f>IF(IFERROR(VLOOKUP($A35,'VENDA 2023'!$1:$1048576,3 + (COLUMN(K32)-1)*2,FALSE),"")=0,"",IFERROR(VLOOKUP($A35,'VENDA 2023'!$1:$1048576,3 + (COLUMN(K32)-1)*2,FALSE),""))</f>
        <v/>
      </c>
      <c r="AW35" s="92">
        <f>IF(IFERROR(VLOOKUP($A35,'VENDA 2023'!$1:$1048576,3 + (COLUMN(L32)-1)*2,FALSE),"")=0,"",IFERROR(VLOOKUP($A35,'VENDA 2023'!$1:$1048576,3 + (COLUMN(L32)-1)*2,FALSE),""))</f>
        <v/>
      </c>
      <c r="AX35" s="93">
        <f>IF(COUNT(AL35:AW35)=0,"",SUM(AL35:AW35))</f>
        <v/>
      </c>
      <c r="AY35" s="92">
        <f>IF(IFERROR(VLOOKUP($A35,'VENDA 2024'!$1:$1048576,3 + (COLUMN(A32)-1)*2,FALSE),"")=0,"",IFERROR(VLOOKUP($A35,'VENDA 2024'!$1:$1048576,3 + (COLUMN(A32)-1)*2,FALSE),""))</f>
        <v/>
      </c>
      <c r="AZ35" s="92">
        <f>IF(IFERROR(VLOOKUP($A35,'VENDA 2024'!$1:$1048576,3 + (COLUMN(B32)-1)*2,FALSE),"")=0,"",IFERROR(VLOOKUP($A35,'VENDA 2024'!$1:$1048576,3 + (COLUMN(B32)-1)*2,FALSE),""))</f>
        <v/>
      </c>
      <c r="BA35" s="92">
        <f>IF(IFERROR(VLOOKUP($A35,'VENDA 2024'!$1:$1048576,3 + (COLUMN(C32)-1)*2,FALSE),"")=0,"",IFERROR(VLOOKUP($A35,'VENDA 2024'!$1:$1048576,3 + (COLUMN(C32)-1)*2,FALSE),""))</f>
        <v/>
      </c>
      <c r="BB35" s="92">
        <f>IF(IFERROR(VLOOKUP($A35,'VENDA 2024'!$1:$1048576,3 + (COLUMN(D32)-1)*2,FALSE),"")=0,"",IFERROR(VLOOKUP($A35,'VENDA 2024'!$1:$1048576,3 + (COLUMN(D32)-1)*2,FALSE),""))</f>
        <v/>
      </c>
      <c r="BC35" s="92">
        <f>IF(IFERROR(VLOOKUP($A35,'VENDA 2024'!$1:$1048576,3 + (COLUMN(E32)-1)*2,FALSE),"")=0,"",IFERROR(VLOOKUP($A35,'VENDA 2024'!$1:$1048576,3 + (COLUMN(E32)-1)*2,FALSE),""))</f>
        <v/>
      </c>
      <c r="BD35" s="92">
        <f>IF(IFERROR(VLOOKUP($A35,'VENDA 2024'!$1:$1048576,3 + (COLUMN(F32)-1)*2,FALSE),"")=0,"",IFERROR(VLOOKUP($A35,'VENDA 2024'!$1:$1048576,3 + (COLUMN(F32)-1)*2,FALSE),""))</f>
        <v/>
      </c>
      <c r="BE35" s="92">
        <f>IF(IFERROR(VLOOKUP($A35,'VENDA 2024'!$1:$1048576,3 + (COLUMN(G32)-1)*2,FALSE),"")=0,"",IFERROR(VLOOKUP($A35,'VENDA 2024'!$1:$1048576,3 + (COLUMN(G32)-1)*2,FALSE),""))</f>
        <v/>
      </c>
      <c r="BF35" s="92">
        <f>IF(IFERROR(VLOOKUP($A35,'VENDA 2024'!$1:$1048576,3 + (COLUMN(H32)-1)*2,FALSE),"")=0,"",IFERROR(VLOOKUP($A35,'VENDA 2024'!$1:$1048576,3 + (COLUMN(H32)-1)*2,FALSE),""))</f>
        <v/>
      </c>
      <c r="BG35" s="92">
        <f>IF(IFERROR(VLOOKUP($A35,'VENDA 2024'!$1:$1048576,3 + (COLUMN(I32)-1)*2,FALSE),"")=0,"",IFERROR(VLOOKUP($A35,'VENDA 2024'!$1:$1048576,3 + (COLUMN(I32)-1)*2,FALSE),""))</f>
        <v/>
      </c>
      <c r="BH35" s="92">
        <f>IF(IFERROR(VLOOKUP($A35,'VENDA 2024'!$1:$1048576,3 + (COLUMN(J32)-1)*2,FALSE),"")=0,"",IFERROR(VLOOKUP($A35,'VENDA 2024'!$1:$1048576,3 + (COLUMN(J32)-1)*2,FALSE),""))</f>
        <v/>
      </c>
      <c r="BI35" s="92">
        <f>IF(IFERROR(VLOOKUP($A35,'VENDA 2024'!$1:$1048576,3 + (COLUMN(K32)-1)*2,FALSE),"")=0,"",IFERROR(VLOOKUP($A35,'VENDA 2024'!$1:$1048576,3 + (COLUMN(K32)-1)*2,FALSE),""))</f>
        <v/>
      </c>
      <c r="BJ35" s="92">
        <f>IF(IFERROR(VLOOKUP($A35,'VENDA 2024'!$1:$1048576,3 + (COLUMN(L32)-1)*2,FALSE),"")=0,"",IFERROR(VLOOKUP($A35,'VENDA 2024'!$1:$1048576,3 + (COLUMN(L32)-1)*2,FALSE),""))</f>
        <v/>
      </c>
      <c r="BK35" s="93">
        <f>IF(COUNT(AY35:BJ35)=0,"",SUM(AY35:BJ35))</f>
        <v/>
      </c>
      <c r="BL35" s="92">
        <f>IF(IFERROR(VLOOKUP($A35,'VENDA 2025'!$1:$1048576,3 + (COLUMN(A32)-1)*2,FALSE),"")=0,"",IFERROR(VLOOKUP($A35,'VENDA 2025'!$1:$1048576,3 + (COLUMN(A32)-1)*2,FALSE),""))</f>
        <v/>
      </c>
      <c r="BM35" s="92">
        <f>IF(IFERROR(VLOOKUP($A35,'VENDA 2025'!$1:$1048576,3 + (COLUMN(B32)-1)*2,FALSE),"")=0,"",IFERROR(VLOOKUP($A35,'VENDA 2025'!$1:$1048576,3 + (COLUMN(B32)-1)*2,FALSE),""))</f>
        <v/>
      </c>
      <c r="BN35" s="92">
        <f>IF(IFERROR(VLOOKUP($A35,'VENDA 2025'!$1:$1048576,3 + (COLUMN(C32)-1)*2,FALSE),"")=0,"",IFERROR(VLOOKUP($A35,'VENDA 2025'!$1:$1048576,3 + (COLUMN(C32)-1)*2,FALSE),""))</f>
        <v/>
      </c>
      <c r="BO35" s="92">
        <f>IF(IFERROR(VLOOKUP($A35,'VENDA 2025'!$1:$1048576,3 + (COLUMN(D32)-1)*2,FALSE),"")=0,"",IFERROR(VLOOKUP($A35,'VENDA 2025'!$1:$1048576,3 + (COLUMN(D32)-1)*2,FALSE),""))</f>
        <v/>
      </c>
      <c r="BP35" s="92">
        <f>IF(IFERROR(VLOOKUP($A35,'VENDA 2025'!$1:$1048576,3 + (COLUMN(E32)-1)*2,FALSE),"")=0,"",IFERROR(VLOOKUP($A35,'VENDA 2025'!$1:$1048576,3 + (COLUMN(E32)-1)*2,FALSE),""))</f>
        <v/>
      </c>
      <c r="BQ35" s="92">
        <f>IF(IFERROR(VLOOKUP($A35,'VENDA 2025'!$1:$1048576,3 + (COLUMN(F32)-1)*2,FALSE),"")=0,"",IFERROR(VLOOKUP($A35,'VENDA 2025'!$1:$1048576,3 + (COLUMN(F32)-1)*2,FALSE),""))</f>
        <v/>
      </c>
      <c r="BR35" s="92">
        <f>IF(IFERROR(VLOOKUP($A35,'VENDA 2025'!$1:$1048576,3 + (COLUMN(G32)-1)*2,FALSE),"")=0,"",IFERROR(VLOOKUP($A35,'VENDA 2025'!$1:$1048576,3 + (COLUMN(G32)-1)*2,FALSE),""))</f>
        <v/>
      </c>
      <c r="BS35" s="92">
        <f>IF(IFERROR(VLOOKUP($A35,'VENDA 2025'!$1:$1048576,3 + (COLUMN(H32)-1)*2,FALSE),"")=0,"",IFERROR(VLOOKUP($A35,'VENDA 2025'!$1:$1048576,3 + (COLUMN(H32)-1)*2,FALSE),""))</f>
        <v/>
      </c>
      <c r="BT35" s="92">
        <f>IF(IFERROR(VLOOKUP($A35,'VENDA 2025'!$1:$1048576,3 + (COLUMN(I32)-1)*2,FALSE),"")=0,"",IFERROR(VLOOKUP($A35,'VENDA 2025'!$1:$1048576,3 + (COLUMN(I32)-1)*2,FALSE),""))</f>
        <v/>
      </c>
      <c r="BU35" s="92">
        <f>IF(IFERROR(VLOOKUP($A35,'VENDA 2025'!$1:$1048576,3 + (COLUMN(J32)-1)*2,FALSE),"")=0,"",IFERROR(VLOOKUP($A35,'VENDA 2025'!$1:$1048576,3 + (COLUMN(J32)-1)*2,FALSE),""))</f>
        <v/>
      </c>
      <c r="BV35" s="92">
        <f>IF(IFERROR(VLOOKUP($A35,'VENDA 2025'!$1:$1048576,3 + (COLUMN(K32)-1)*2,FALSE),"")=0,"",IFERROR(VLOOKUP($A35,'VENDA 2025'!$1:$1048576,3 + (COLUMN(K32)-1)*2,FALSE),""))</f>
        <v/>
      </c>
      <c r="BW35" s="92">
        <f>IF(IFERROR(VLOOKUP($A35,'VENDA 2025'!$1:$1048576,3 + (COLUMN(L32)-1)*2,FALSE),"")=0,"",IFERROR(VLOOKUP($A35,'VENDA 2025'!$1:$1048576,3 + (COLUMN(L32)-1)*2,FALSE),""))</f>
        <v/>
      </c>
      <c r="BX35" s="93">
        <f>IF(COUNT(BL35:BW35)=0,"",SUM(BL35:BW35))</f>
        <v/>
      </c>
      <c r="BY35" s="92">
        <f>IF(IFERROR(VLOOKUP($A35,'venda-fornecedor-12-meses-7'!$1:$1048576,4 + (COLUMN(A32)-1)*2,FALSE),"")=0,"",IFERROR(VLOOKUP($A35,'venda-fornecedor-12-meses-7'!$1:$1048576,4 + (COLUMN(A32)-1)*2,FALSE),""))</f>
        <v/>
      </c>
      <c r="BZ35" s="92">
        <f>IF(IFERROR(VLOOKUP($A35,'venda-fornecedor-12-meses-7'!$1:$1048576,4 + (COLUMN(B32)-1)*2,FALSE),"")=0,"",IFERROR(VLOOKUP($A35,'venda-fornecedor-12-meses-7'!$1:$1048576,4 + (COLUMN(B32)-1)*2,FALSE),""))</f>
        <v/>
      </c>
      <c r="CA35" s="92">
        <f>IF(IFERROR(VLOOKUP($A35,'venda-fornecedor-12-meses-7'!$1:$1048576,4 + (COLUMN(C32)-1)*2,FALSE),"")=0,"",IFERROR(VLOOKUP($A35,'venda-fornecedor-12-meses-7'!$1:$1048576,4 + (COLUMN(C32)-1)*2,FALSE),""))</f>
        <v/>
      </c>
      <c r="CB35" s="92">
        <f>IF(IFERROR(VLOOKUP($A35,'venda-fornecedor-12-meses-7'!$1:$1048576,4 + (COLUMN(D32)-1)*2,FALSE),"")=0,"",IFERROR(VLOOKUP($A35,'venda-fornecedor-12-meses-7'!$1:$1048576,4 + (COLUMN(D32)-1)*2,FALSE),""))</f>
        <v/>
      </c>
      <c r="CC35" s="92">
        <f>IF(IFERROR(VLOOKUP($A35,'venda-fornecedor-12-meses-7'!$1:$1048576,4 + (COLUMN(E32)-1)*2,FALSE),"")=0,"",IFERROR(VLOOKUP($A35,'venda-fornecedor-12-meses-7'!$1:$1048576,4 + (COLUMN(E32)-1)*2,FALSE),""))</f>
        <v/>
      </c>
      <c r="CD35" s="92">
        <f>IF(IFERROR(VLOOKUP($A35,'venda-fornecedor-12-meses-7'!$1:$1048576,4 + (COLUMN(F32)-1)*2,FALSE),"")=0,"",IFERROR(VLOOKUP($A35,'venda-fornecedor-12-meses-7'!$1:$1048576,4 + (COLUMN(F32)-1)*2,FALSE),""))</f>
        <v/>
      </c>
      <c r="CE35" s="92">
        <f>IF(IFERROR(VLOOKUP($A35,'venda-fornecedor-12-meses-7'!$1:$1048576,4 + (COLUMN(G32)-1)*2,FALSE),"")=0,"",IFERROR(VLOOKUP($A35,'venda-fornecedor-12-meses-7'!$1:$1048576,4 + (COLUMN(G32)-1)*2,FALSE),""))</f>
        <v/>
      </c>
      <c r="CF35" s="92">
        <f>IF(IFERROR(VLOOKUP($A35,'venda-fornecedor-12-meses-7'!$1:$1048576,4 + (COLUMN(H32)-1)*2,FALSE),"")=0,"",IFERROR(VLOOKUP($A35,'venda-fornecedor-12-meses-7'!$1:$1048576,4 + (COLUMN(H32)-1)*2,FALSE),""))</f>
        <v/>
      </c>
      <c r="CG35" s="92">
        <f>IF(IFERROR(VLOOKUP($A35,'venda-fornecedor-12-meses-7'!$1:$1048576,4 + (COLUMN(I32)-1)*2,FALSE),"")=0,"",IFERROR(VLOOKUP($A35,'venda-fornecedor-12-meses-7'!$1:$1048576,4 + (COLUMN(I32)-1)*2,FALSE),""))</f>
        <v/>
      </c>
      <c r="CH35" s="92">
        <f>IF(IFERROR(VLOOKUP($A35,'venda-fornecedor-12-meses-7'!$1:$1048576,4 + (COLUMN(J32)-1)*2,FALSE),"")=0,"",IFERROR(VLOOKUP($A35,'venda-fornecedor-12-meses-7'!$1:$1048576,4 + (COLUMN(J32)-1)*2,FALSE),""))</f>
        <v/>
      </c>
      <c r="CI35" s="92">
        <f>IF(IFERROR(VLOOKUP($A35,'venda-fornecedor-12-meses-7'!$1:$1048576,4 + (COLUMN(K32)-1)*2,FALSE),"")=0,"",IFERROR(VLOOKUP($A35,'venda-fornecedor-12-meses-7'!$1:$1048576,4 + (COLUMN(K32)-1)*2,FALSE),""))</f>
        <v/>
      </c>
      <c r="CJ35" s="92">
        <f>IF(IFERROR(VLOOKUP($A35,'venda-fornecedor-12-meses-7'!$1:$1048576,4 + (COLUMN(L32)-1)*2,FALSE),"")=0,"",IFERROR(VLOOKUP($A35,'venda-fornecedor-12-meses-7'!$1:$1048576,4 + (COLUMN(L32)-1)*2,FALSE),""))</f>
        <v/>
      </c>
      <c r="CK35" s="93">
        <f>IF(COUNT(BY35:CJ35)=0,"",SUM(BY35:CJ35))</f>
        <v/>
      </c>
      <c r="CL35" s="93">
        <f>IF(COUNT(BY35:CJ35)=0,"",AVERAGE(BY35:CJ35))</f>
        <v/>
      </c>
      <c r="CM35" s="1" t="n"/>
      <c r="CN35" s="94">
        <f>IF(IFERROR(VLOOKUP($A35,'ENTRADA 2023'!$1:$1048576,3 + (COLUMN(A32)-1)*1,FALSE),"")=0,"",IFERROR(VLOOKUP($A35,'ENTRADA 2023'!$1:$1048576,3 + (COLUMN(A32)-1)*1,FALSE),""))</f>
        <v/>
      </c>
      <c r="CO35" s="94">
        <f>IF(IFERROR(VLOOKUP($A35,'ENTRADA 2023'!$1:$1048576,3 + (COLUMN(B32)-1)*1,FALSE),"")=0,"",IFERROR(VLOOKUP($A35,'ENTRADA 2023'!$1:$1048576,3 + (COLUMN(B32)-1)*1,FALSE),""))</f>
        <v/>
      </c>
      <c r="CP35" s="94">
        <f>IF(IFERROR(VLOOKUP($A35,'ENTRADA 2023'!$1:$1048576,3 + (COLUMN(C32)-1)*1,FALSE),"")=0,"",IFERROR(VLOOKUP($A35,'ENTRADA 2023'!$1:$1048576,3 + (COLUMN(C32)-1)*1,FALSE),""))</f>
        <v/>
      </c>
      <c r="CQ35" s="94">
        <f>IF(IFERROR(VLOOKUP($A35,'ENTRADA 2023'!$1:$1048576,3 + (COLUMN(D32)-1)*1,FALSE),"")=0,"",IFERROR(VLOOKUP($A35,'ENTRADA 2023'!$1:$1048576,3 + (COLUMN(D32)-1)*1,FALSE),""))</f>
        <v/>
      </c>
      <c r="CR35" s="94">
        <f>IF(IFERROR(VLOOKUP($A35,'ENTRADA 2023'!$1:$1048576,3 + (COLUMN(E32)-1)*1,FALSE),"")=0,"",IFERROR(VLOOKUP($A35,'ENTRADA 2023'!$1:$1048576,3 + (COLUMN(E32)-1)*1,FALSE),""))</f>
        <v/>
      </c>
      <c r="CS35" s="94">
        <f>IF(IFERROR(VLOOKUP($A35,'ENTRADA 2023'!$1:$1048576,3 + (COLUMN(F32)-1)*1,FALSE),"")=0,"",IFERROR(VLOOKUP($A35,'ENTRADA 2023'!$1:$1048576,3 + (COLUMN(F32)-1)*1,FALSE),""))</f>
        <v/>
      </c>
      <c r="CT35" s="94">
        <f>IF(IFERROR(VLOOKUP($A35,'ENTRADA 2023'!$1:$1048576,3 + (COLUMN(G32)-1)*1,FALSE),"")=0,"",IFERROR(VLOOKUP($A35,'ENTRADA 2023'!$1:$1048576,3 + (COLUMN(G32)-1)*1,FALSE),""))</f>
        <v/>
      </c>
      <c r="CU35" s="94">
        <f>IF(IFERROR(VLOOKUP($A35,'ENTRADA 2023'!$1:$1048576,3 + (COLUMN(H32)-1)*1,FALSE),"")=0,"",IFERROR(VLOOKUP($A35,'ENTRADA 2023'!$1:$1048576,3 + (COLUMN(H32)-1)*1,FALSE),""))</f>
        <v/>
      </c>
      <c r="CV35" s="94">
        <f>IF(IFERROR(VLOOKUP($A35,'ENTRADA 2023'!$1:$1048576,3 + (COLUMN(I32)-1)*1,FALSE),"")=0,"",IFERROR(VLOOKUP($A35,'ENTRADA 2023'!$1:$1048576,3 + (COLUMN(I32)-1)*1,FALSE),""))</f>
        <v/>
      </c>
      <c r="CW35" s="94">
        <f>IF(IFERROR(VLOOKUP($A35,'ENTRADA 2023'!$1:$1048576,3 + (COLUMN(J32)-1)*1,FALSE),"")=0,"",IFERROR(VLOOKUP($A35,'ENTRADA 2023'!$1:$1048576,3 + (COLUMN(J32)-1)*1,FALSE),""))</f>
        <v/>
      </c>
      <c r="CX35" s="94">
        <f>IF(IFERROR(VLOOKUP($A35,'ENTRADA 2023'!$1:$1048576,3 + (COLUMN(K32)-1)*1,FALSE),"")=0,"",IFERROR(VLOOKUP($A35,'ENTRADA 2023'!$1:$1048576,3 + (COLUMN(K32)-1)*1,FALSE),""))</f>
        <v/>
      </c>
      <c r="CY35" s="94">
        <f>IF(IFERROR(VLOOKUP($A35,'ENTRADA 2023'!$1:$1048576,3 + (COLUMN(L32)-1)*1,FALSE),"")=0,"",IFERROR(VLOOKUP($A35,'ENTRADA 2023'!$1:$1048576,3 + (COLUMN(L32)-1)*1,FALSE),""))</f>
        <v/>
      </c>
      <c r="CZ35" s="95">
        <f>IF(COUNT(CN35:CY35)=0,"",SUM(CN35:CY35))</f>
        <v/>
      </c>
      <c r="DA35" s="94">
        <f>IF(IFERROR(VLOOKUP($A35,'ENTRADA 2024'!$1:$1048576,3 + (COLUMN(A32)-1)*1,FALSE),"")=0,"",IFERROR(VLOOKUP($A35,'ENTRADA 2024'!$1:$1048576,3 + (COLUMN(A32)-1)*1,FALSE),""))</f>
        <v/>
      </c>
      <c r="DB35" s="94">
        <f>IF(IFERROR(VLOOKUP($A35,'ENTRADA 2024'!$1:$1048576,3 + (COLUMN(B32)-1)*1,FALSE),"")=0,"",IFERROR(VLOOKUP($A35,'ENTRADA 2024'!$1:$1048576,3 + (COLUMN(B32)-1)*1,FALSE),""))</f>
        <v/>
      </c>
      <c r="DC35" s="94">
        <f>IF(IFERROR(VLOOKUP($A35,'ENTRADA 2024'!$1:$1048576,3 + (COLUMN(C32)-1)*1,FALSE),"")=0,"",IFERROR(VLOOKUP($A35,'ENTRADA 2024'!$1:$1048576,3 + (COLUMN(C32)-1)*1,FALSE),""))</f>
        <v/>
      </c>
      <c r="DD35" s="94">
        <f>IF(IFERROR(VLOOKUP($A35,'ENTRADA 2024'!$1:$1048576,3 + (COLUMN(D32)-1)*1,FALSE),"")=0,"",IFERROR(VLOOKUP($A35,'ENTRADA 2024'!$1:$1048576,3 + (COLUMN(D32)-1)*1,FALSE),""))</f>
        <v/>
      </c>
      <c r="DE35" s="94">
        <f>IF(IFERROR(VLOOKUP($A35,'ENTRADA 2024'!$1:$1048576,3 + (COLUMN(E32)-1)*1,FALSE),"")=0,"",IFERROR(VLOOKUP($A35,'ENTRADA 2024'!$1:$1048576,3 + (COLUMN(E32)-1)*1,FALSE),""))</f>
        <v/>
      </c>
      <c r="DF35" s="94">
        <f>IF(IFERROR(VLOOKUP($A35,'ENTRADA 2024'!$1:$1048576,3 + (COLUMN(F32)-1)*1,FALSE),"")=0,"",IFERROR(VLOOKUP($A35,'ENTRADA 2024'!$1:$1048576,3 + (COLUMN(F32)-1)*1,FALSE),""))</f>
        <v/>
      </c>
      <c r="DG35" s="94">
        <f>IF(IFERROR(VLOOKUP($A35,'ENTRADA 2024'!$1:$1048576,3 + (COLUMN(G32)-1)*1,FALSE),"")=0,"",IFERROR(VLOOKUP($A35,'ENTRADA 2024'!$1:$1048576,3 + (COLUMN(G32)-1)*1,FALSE),""))</f>
        <v/>
      </c>
      <c r="DH35" s="94">
        <f>IF(IFERROR(VLOOKUP($A35,'ENTRADA 2024'!$1:$1048576,3 + (COLUMN(H32)-1)*1,FALSE),"")=0,"",IFERROR(VLOOKUP($A35,'ENTRADA 2024'!$1:$1048576,3 + (COLUMN(H32)-1)*1,FALSE),""))</f>
        <v/>
      </c>
      <c r="DI35" s="94">
        <f>IF(IFERROR(VLOOKUP($A35,'ENTRADA 2024'!$1:$1048576,3 + (COLUMN(I32)-1)*1,FALSE),"")=0,"",IFERROR(VLOOKUP($A35,'ENTRADA 2024'!$1:$1048576,3 + (COLUMN(I32)-1)*1,FALSE),""))</f>
        <v/>
      </c>
      <c r="DJ35" s="94">
        <f>IF(IFERROR(VLOOKUP($A35,'ENTRADA 2024'!$1:$1048576,3 + (COLUMN(J32)-1)*1,FALSE),"")=0,"",IFERROR(VLOOKUP($A35,'ENTRADA 2024'!$1:$1048576,3 + (COLUMN(J32)-1)*1,FALSE),""))</f>
        <v/>
      </c>
      <c r="DK35" s="94">
        <f>IF(IFERROR(VLOOKUP($A35,'ENTRADA 2024'!$1:$1048576,3 + (COLUMN(K32)-1)*1,FALSE),"")=0,"",IFERROR(VLOOKUP($A35,'ENTRADA 2024'!$1:$1048576,3 + (COLUMN(K32)-1)*1,FALSE),""))</f>
        <v/>
      </c>
      <c r="DL35" s="94">
        <f>IF(IFERROR(VLOOKUP($A35,'ENTRADA 2024'!$1:$1048576,3 + (COLUMN(L32)-1)*1,FALSE),"")=0,"",IFERROR(VLOOKUP($A35,'ENTRADA 2024'!$1:$1048576,3 + (COLUMN(L32)-1)*1,FALSE),""))</f>
        <v/>
      </c>
      <c r="DM35" s="95">
        <f>IF(COUNT(DA35:DL35)=0,"",SUM(DA35:DL35))</f>
        <v/>
      </c>
      <c r="DN35" s="94">
        <f>IF(IFERROR(VLOOKUP($A35,'ENTRADA 2025'!$1:$1048576,3 + (COLUMN(A32)-1)*1,FALSE),"")=0,"",IFERROR(VLOOKUP($A35,'ENTRADA 2025'!$1:$1048576,3 + (COLUMN(A32)-1)*1,FALSE),""))</f>
        <v/>
      </c>
      <c r="DO35" s="94">
        <f>IF(IFERROR(VLOOKUP($A35,'ENTRADA 2025'!$1:$1048576,3 + (COLUMN(B32)-1)*1,FALSE),"")=0,"",IFERROR(VLOOKUP($A35,'ENTRADA 2025'!$1:$1048576,3 + (COLUMN(B32)-1)*1,FALSE),""))</f>
        <v/>
      </c>
      <c r="DP35" s="94">
        <f>IF(IFERROR(VLOOKUP($A35,'ENTRADA 2025'!$1:$1048576,3 + (COLUMN(C32)-1)*1,FALSE),"")=0,"",IFERROR(VLOOKUP($A35,'ENTRADA 2025'!$1:$1048576,3 + (COLUMN(C32)-1)*1,FALSE),""))</f>
        <v/>
      </c>
      <c r="DQ35" s="94">
        <f>IF(IFERROR(VLOOKUP($A35,'ENTRADA 2025'!$1:$1048576,3 + (COLUMN(D32)-1)*1,FALSE),"")=0,"",IFERROR(VLOOKUP($A35,'ENTRADA 2025'!$1:$1048576,3 + (COLUMN(D32)-1)*1,FALSE),""))</f>
        <v/>
      </c>
      <c r="DR35" s="94">
        <f>IF(IFERROR(VLOOKUP($A35,'ENTRADA 2025'!$1:$1048576,3 + (COLUMN(E32)-1)*1,FALSE),"")=0,"",IFERROR(VLOOKUP($A35,'ENTRADA 2025'!$1:$1048576,3 + (COLUMN(E32)-1)*1,FALSE),""))</f>
        <v/>
      </c>
      <c r="DS35" s="94">
        <f>IF(IFERROR(VLOOKUP($A35,'ENTRADA 2025'!$1:$1048576,3 + (COLUMN(F32)-1)*1,FALSE),"")=0,"",IFERROR(VLOOKUP($A35,'ENTRADA 2025'!$1:$1048576,3 + (COLUMN(F32)-1)*1,FALSE),""))</f>
        <v/>
      </c>
      <c r="DT35" s="94">
        <f>IF(IFERROR(VLOOKUP($A35,'ENTRADA 2025'!$1:$1048576,3 + (COLUMN(G32)-1)*1,FALSE),"")=0,"",IFERROR(VLOOKUP($A35,'ENTRADA 2025'!$1:$1048576,3 + (COLUMN(G32)-1)*1,FALSE),""))</f>
        <v/>
      </c>
      <c r="DU35" s="94">
        <f>IF(IFERROR(VLOOKUP($A35,'ENTRADA 2025'!$1:$1048576,3 + (COLUMN(H32)-1)*1,FALSE),"")=0,"",IFERROR(VLOOKUP($A35,'ENTRADA 2025'!$1:$1048576,3 + (COLUMN(H32)-1)*1,FALSE),""))</f>
        <v/>
      </c>
      <c r="DV35" s="94">
        <f>IF(IFERROR(VLOOKUP($A35,'ENTRADA 2025'!$1:$1048576,3 + (COLUMN(I32)-1)*1,FALSE),"")=0,"",IFERROR(VLOOKUP($A35,'ENTRADA 2025'!$1:$1048576,3 + (COLUMN(I32)-1)*1,FALSE),""))</f>
        <v/>
      </c>
      <c r="DW35" s="94">
        <f>IF(IFERROR(VLOOKUP($A35,'ENTRADA 2025'!$1:$1048576,3 + (COLUMN(J32)-1)*1,FALSE),"")=0,"",IFERROR(VLOOKUP($A35,'ENTRADA 2025'!$1:$1048576,3 + (COLUMN(J32)-1)*1,FALSE),""))</f>
        <v/>
      </c>
      <c r="DX35" s="94">
        <f>IF(IFERROR(VLOOKUP($A35,'ENTRADA 2025'!$1:$1048576,3 + (COLUMN(K32)-1)*1,FALSE),"")=0,"",IFERROR(VLOOKUP($A35,'ENTRADA 2025'!$1:$1048576,3 + (COLUMN(K32)-1)*1,FALSE),""))</f>
        <v/>
      </c>
      <c r="DY35" s="94">
        <f>IF(IFERROR(VLOOKUP($A35,'ENTRADA 2025'!$1:$1048576,3 + (COLUMN(L32)-1)*1,FALSE),"")=0,"",IFERROR(VLOOKUP($A35,'ENTRADA 2025'!$1:$1048576,3 + (COLUMN(L32)-1)*1,FALSE),""))</f>
        <v/>
      </c>
      <c r="DZ35" s="95">
        <f>IF(COUNT(DN35:DY35)=0,"",SUM(DN35:DY35))</f>
        <v/>
      </c>
      <c r="EA35" s="94">
        <f>IF(IFERROR(VLOOKUP($A35,'entrada-fornecedor-12-meses-7'!$1:$1048576,3 + (COLUMN(A32)-1)*1,FALSE),"")=0,"",IFERROR(VLOOKUP($A35,'entrada-fornecedor-12-meses-7'!$1:$1048576,3 + (COLUMN(A32)-1)*1,FALSE),""))</f>
        <v/>
      </c>
      <c r="EB35" s="94">
        <f>IF(IFERROR(VLOOKUP($A35,'entrada-fornecedor-12-meses-7'!$1:$1048576,3 + (COLUMN(B32)-1)*1,FALSE),"")=0,"",IFERROR(VLOOKUP($A35,'entrada-fornecedor-12-meses-7'!$1:$1048576,3 + (COLUMN(B32)-1)*1,FALSE),""))</f>
        <v/>
      </c>
      <c r="EC35" s="94">
        <f>IF(IFERROR(VLOOKUP($A35,'entrada-fornecedor-12-meses-7'!$1:$1048576,3 + (COLUMN(C32)-1)*1,FALSE),"")=0,"",IFERROR(VLOOKUP($A35,'entrada-fornecedor-12-meses-7'!$1:$1048576,3 + (COLUMN(C32)-1)*1,FALSE),""))</f>
        <v/>
      </c>
      <c r="ED35" s="94">
        <f>IF(IFERROR(VLOOKUP($A35,'entrada-fornecedor-12-meses-7'!$1:$1048576,3 + (COLUMN(D32)-1)*1,FALSE),"")=0,"",IFERROR(VLOOKUP($A35,'entrada-fornecedor-12-meses-7'!$1:$1048576,3 + (COLUMN(D32)-1)*1,FALSE),""))</f>
        <v/>
      </c>
      <c r="EE35" s="94">
        <f>IF(IFERROR(VLOOKUP($A35,'entrada-fornecedor-12-meses-7'!$1:$1048576,3 + (COLUMN(E32)-1)*1,FALSE),"")=0,"",IFERROR(VLOOKUP($A35,'entrada-fornecedor-12-meses-7'!$1:$1048576,3 + (COLUMN(E32)-1)*1,FALSE),""))</f>
        <v/>
      </c>
      <c r="EF35" s="94">
        <f>IF(IFERROR(VLOOKUP($A35,'entrada-fornecedor-12-meses-7'!$1:$1048576,3 + (COLUMN(F32)-1)*1,FALSE),"")=0,"",IFERROR(VLOOKUP($A35,'entrada-fornecedor-12-meses-7'!$1:$1048576,3 + (COLUMN(F32)-1)*1,FALSE),""))</f>
        <v/>
      </c>
      <c r="EG35" s="94">
        <f>IF(IFERROR(VLOOKUP($A35,'entrada-fornecedor-12-meses-7'!$1:$1048576,3 + (COLUMN(G32)-1)*1,FALSE),"")=0,"",IFERROR(VLOOKUP($A35,'entrada-fornecedor-12-meses-7'!$1:$1048576,3 + (COLUMN(G32)-1)*1,FALSE),""))</f>
        <v/>
      </c>
      <c r="EH35" s="94">
        <f>IF(IFERROR(VLOOKUP($A35,'entrada-fornecedor-12-meses-7'!$1:$1048576,3 + (COLUMN(H32)-1)*1,FALSE),"")=0,"",IFERROR(VLOOKUP($A35,'entrada-fornecedor-12-meses-7'!$1:$1048576,3 + (COLUMN(H32)-1)*1,FALSE),""))</f>
        <v/>
      </c>
      <c r="EI35" s="94">
        <f>IF(IFERROR(VLOOKUP($A35,'entrada-fornecedor-12-meses-7'!$1:$1048576,3 + (COLUMN(I32)-1)*1,FALSE),"")=0,"",IFERROR(VLOOKUP($A35,'entrada-fornecedor-12-meses-7'!$1:$1048576,3 + (COLUMN(I32)-1)*1,FALSE),""))</f>
        <v/>
      </c>
      <c r="EJ35" s="94">
        <f>IF(IFERROR(VLOOKUP($A35,'entrada-fornecedor-12-meses-7'!$1:$1048576,3 + (COLUMN(J32)-1)*1,FALSE),"")=0,"",IFERROR(VLOOKUP($A35,'entrada-fornecedor-12-meses-7'!$1:$1048576,3 + (COLUMN(J32)-1)*1,FALSE),""))</f>
        <v/>
      </c>
      <c r="EK35" s="94">
        <f>IF(IFERROR(VLOOKUP($A35,'entrada-fornecedor-12-meses-7'!$1:$1048576,3 + (COLUMN(K32)-1)*1,FALSE),"")=0,"",IFERROR(VLOOKUP($A35,'entrada-fornecedor-12-meses-7'!$1:$1048576,3 + (COLUMN(K32)-1)*1,FALSE),""))</f>
        <v/>
      </c>
      <c r="EL35" s="94">
        <f>IF(IFERROR(VLOOKUP($A35,'entrada-fornecedor-12-meses-7'!$1:$1048576,3 + (COLUMN(L32)-1)*1,FALSE),"")=0,"",IFERROR(VLOOKUP($A35,'entrada-fornecedor-12-meses-7'!$1:$1048576,3 + (COLUMN(L32)-1)*1,FALSE),""))</f>
        <v/>
      </c>
      <c r="EM35" s="95">
        <f>IF(COUNT(EA35:EL35)=0,"",SUM(EA35:EL35))</f>
        <v/>
      </c>
      <c r="EN35" s="1" t="n"/>
      <c r="EO35" s="96">
        <f>IFERROR(AVERAGEIF('lead-time-compras-7'!B:B,A35,'lead-time-compras-7'!S:S),"")</f>
        <v/>
      </c>
      <c r="EP35" s="96">
        <f>IFERROR(
  AVERAGEIFS(
    'notas-fiscais-entrada-830-7'!H:H,
    'notas-fiscais-entrada-830-7'!O:O, A35,
    'notas-fiscais-entrada-830-7'!E:E, $B$1
  ),
""
)</f>
        <v/>
      </c>
      <c r="EQ35" s="96">
        <f>IFERROR(AVERAGEIF('lead-time-compras-7'!B:B,A35,'lead-time-compras-7'!Q:Q),"")</f>
        <v/>
      </c>
      <c r="ER35" s="97">
        <f>SUMIF('fornecedor-saldo-receber-7'!A:A, A35, 'fornecedor-saldo-receber-7'!L:L)</f>
        <v/>
      </c>
      <c r="ES35" s="97">
        <f>SUMIF('fornecedor-verba-aplicar-7'!A:A, A35, 'fornecedor-verba-aplicar-7'!D:D)</f>
        <v/>
      </c>
      <c r="ET35" s="1" t="n"/>
      <c r="EU35" s="52">
        <f>SUMIF('ANALISE PRODUTO'!F:F, A35, 'ANALISE PRODUTO'!BN:BN)</f>
        <v/>
      </c>
      <c r="EV35" s="52">
        <f>SUMIF('ANALISE PRODUTO'!F:F, A35, 'ANALISE PRODUTO'!BO:BO)</f>
        <v/>
      </c>
      <c r="EW35" s="52">
        <f>SUMIF('ANALISE PRODUTO'!F:F, A35, 'ANALISE PRODUTO'!BP:BP)</f>
        <v/>
      </c>
      <c r="EX35" s="52">
        <f>SUMIF('ANALISE PRODUTO'!F:F, A35, 'ANALISE PRODUTO'!BQ:BQ)</f>
        <v/>
      </c>
      <c r="EY35" s="52">
        <f>SUMIF('ANALISE PRODUTO'!F:F, A35, 'ANALISE PRODUTO'!BR:BR)</f>
        <v/>
      </c>
      <c r="EZ35" s="53">
        <f>SUMIF('ANALISE PRODUTO'!F:F, A35, 'ANALISE PRODUTO'!BS:BS)</f>
        <v/>
      </c>
      <c r="FA35" s="53">
        <f>SUMIF('ANALISE PRODUTO'!F:F, A35, 'ANALISE PRODUTO'!BT:BT)</f>
        <v/>
      </c>
      <c r="FB35" s="53">
        <f>SUMIF('ANALISE PRODUTO'!F:F, A35, 'ANALISE PRODUTO'!BU:BU)</f>
        <v/>
      </c>
      <c r="FC35" s="53">
        <f>SUMIF('ANALISE PRODUTO'!F:F, A35, 'ANALISE PRODUTO'!BV:BV)</f>
        <v/>
      </c>
      <c r="FD35" s="53">
        <f>SUMIF('ANALISE PRODUTO'!F:F, A35, 'ANALISE PRODUTO'!BW:BW)</f>
        <v/>
      </c>
      <c r="FE35" s="41">
        <f>SUMIF('ANALISE PRODUTO'!F:F, A35, 'ANALISE PRODUTO'!CB:CB)</f>
        <v/>
      </c>
      <c r="FF35" s="41">
        <f>SUMIF('ANALISE PRODUTO'!F:F, A35, 'ANALISE PRODUTO'!CC:CC)</f>
        <v/>
      </c>
      <c r="FG35" s="1" t="n"/>
      <c r="FH35" s="45">
        <f>IF(IFERROR(VLOOKUP($A35,'VENDA 2023'!$1:$1048576,4 + (COLUMN(A32)-1)*2,FALSE),"")=0,"",IFERROR(VLOOKUP($A35,'VENDA 2023'!$1:$1048576,4 + (COLUMN(A32)-1)*2,FALSE),""))</f>
        <v/>
      </c>
      <c r="FI35" s="45">
        <f>IF(IFERROR(VLOOKUP($A35,'VENDA 2023'!$1:$1048576,4 + (COLUMN(B32)-1)*2,FALSE),"")=0,"",IFERROR(VLOOKUP($A35,'VENDA 2023'!$1:$1048576,4 + (COLUMN(B32)-1)*2,FALSE),""))</f>
        <v/>
      </c>
      <c r="FJ35" s="45">
        <f>IF(IFERROR(VLOOKUP($A35,'VENDA 2023'!$1:$1048576,4 + (COLUMN(C32)-1)*2,FALSE),"")=0,"",IFERROR(VLOOKUP($A35,'VENDA 2023'!$1:$1048576,4 + (COLUMN(C32)-1)*2,FALSE),""))</f>
        <v/>
      </c>
      <c r="FK35" s="45">
        <f>IF(IFERROR(VLOOKUP($A35,'VENDA 2023'!$1:$1048576,4 + (COLUMN(D32)-1)*2,FALSE),"")=0,"",IFERROR(VLOOKUP($A35,'VENDA 2023'!$1:$1048576,4 + (COLUMN(D32)-1)*2,FALSE),""))</f>
        <v/>
      </c>
      <c r="FL35" s="45">
        <f>IF(IFERROR(VLOOKUP($A35,'VENDA 2023'!$1:$1048576,4 + (COLUMN(E32)-1)*2,FALSE),"")=0,"",IFERROR(VLOOKUP($A35,'VENDA 2023'!$1:$1048576,4 + (COLUMN(E32)-1)*2,FALSE),""))</f>
        <v/>
      </c>
      <c r="FM35" s="45">
        <f>IF(IFERROR(VLOOKUP($A35,'VENDA 2023'!$1:$1048576,4 + (COLUMN(F32)-1)*2,FALSE),"")=0,"",IFERROR(VLOOKUP($A35,'VENDA 2023'!$1:$1048576,4 + (COLUMN(F32)-1)*2,FALSE),""))</f>
        <v/>
      </c>
      <c r="FN35" s="45">
        <f>IF(IFERROR(VLOOKUP($A35,'VENDA 2023'!$1:$1048576,4 + (COLUMN(G32)-1)*2,FALSE),"")=0,"",IFERROR(VLOOKUP($A35,'VENDA 2023'!$1:$1048576,4 + (COLUMN(G32)-1)*2,FALSE),""))</f>
        <v/>
      </c>
      <c r="FO35" s="45">
        <f>IF(IFERROR(VLOOKUP($A35,'VENDA 2023'!$1:$1048576,4 + (COLUMN(H32)-1)*2,FALSE),"")=0,"",IFERROR(VLOOKUP($A35,'VENDA 2023'!$1:$1048576,4 + (COLUMN(H32)-1)*2,FALSE),""))</f>
        <v/>
      </c>
      <c r="FP35" s="45">
        <f>IF(IFERROR(VLOOKUP($A35,'VENDA 2023'!$1:$1048576,4 + (COLUMN(I32)-1)*2,FALSE),"")=0,"",IFERROR(VLOOKUP($A35,'VENDA 2023'!$1:$1048576,4 + (COLUMN(I32)-1)*2,FALSE),""))</f>
        <v/>
      </c>
      <c r="FQ35" s="45">
        <f>IF(IFERROR(VLOOKUP($A35,'VENDA 2023'!$1:$1048576,4 + (COLUMN(J32)-1)*2,FALSE),"")=0,"",IFERROR(VLOOKUP($A35,'VENDA 2023'!$1:$1048576,4 + (COLUMN(J32)-1)*2,FALSE),""))</f>
        <v/>
      </c>
      <c r="FR35" s="45">
        <f>IF(IFERROR(VLOOKUP($A35,'VENDA 2023'!$1:$1048576,4 + (COLUMN(K32)-1)*2,FALSE),"")=0,"",IFERROR(VLOOKUP($A35,'VENDA 2023'!$1:$1048576,4 + (COLUMN(K32)-1)*2,FALSE),""))</f>
        <v/>
      </c>
      <c r="FS35" s="45">
        <f>IF(IFERROR(VLOOKUP($A35,'VENDA 2023'!$1:$1048576,4 + (COLUMN(L32)-1)*2,FALSE),"")=0,"",IFERROR(VLOOKUP($A35,'VENDA 2023'!$1:$1048576,4 + (COLUMN(L32)-1)*2,FALSE),""))</f>
        <v/>
      </c>
      <c r="FT35" s="12">
        <f>IF(COUNT(FH35:FS35)=0,"",SUM(FH35:FS35))</f>
        <v/>
      </c>
      <c r="FU35" s="45">
        <f>IF(IFERROR(VLOOKUP($A35,'VENDA 2024'!$1:$1048576,4 + (COLUMN(A32)-1)*2,FALSE),"")=0,"",IFERROR(VLOOKUP($A35,'VENDA 2024'!$1:$1048576,4 + (COLUMN(A32)-1)*2,FALSE),""))</f>
        <v/>
      </c>
      <c r="FV35" s="45">
        <f>IF(IFERROR(VLOOKUP($A35,'VENDA 2024'!$1:$1048576,4 + (COLUMN(B32)-1)*2,FALSE),"")=0,"",IFERROR(VLOOKUP($A35,'VENDA 2024'!$1:$1048576,4 + (COLUMN(B32)-1)*2,FALSE),""))</f>
        <v/>
      </c>
      <c r="FW35" s="45">
        <f>IF(IFERROR(VLOOKUP($A35,'VENDA 2024'!$1:$1048576,4 + (COLUMN(C32)-1)*2,FALSE),"")=0,"",IFERROR(VLOOKUP($A35,'VENDA 2024'!$1:$1048576,4 + (COLUMN(C32)-1)*2,FALSE),""))</f>
        <v/>
      </c>
      <c r="FX35" s="45">
        <f>IF(IFERROR(VLOOKUP($A35,'VENDA 2024'!$1:$1048576,4 + (COLUMN(D32)-1)*2,FALSE),"")=0,"",IFERROR(VLOOKUP($A35,'VENDA 2024'!$1:$1048576,4 + (COLUMN(D32)-1)*2,FALSE),""))</f>
        <v/>
      </c>
      <c r="FY35" s="45">
        <f>IF(IFERROR(VLOOKUP($A35,'VENDA 2024'!$1:$1048576,4 + (COLUMN(E32)-1)*2,FALSE),"")=0,"",IFERROR(VLOOKUP($A35,'VENDA 2024'!$1:$1048576,4 + (COLUMN(E32)-1)*2,FALSE),""))</f>
        <v/>
      </c>
      <c r="FZ35" s="45">
        <f>IF(IFERROR(VLOOKUP($A35,'VENDA 2024'!$1:$1048576,4 + (COLUMN(F32)-1)*2,FALSE),"")=0,"",IFERROR(VLOOKUP($A35,'VENDA 2024'!$1:$1048576,4 + (COLUMN(F32)-1)*2,FALSE),""))</f>
        <v/>
      </c>
      <c r="GA35" s="45">
        <f>IF(IFERROR(VLOOKUP($A35,'VENDA 2024'!$1:$1048576,4 + (COLUMN(G32)-1)*2,FALSE),"")=0,"",IFERROR(VLOOKUP($A35,'VENDA 2024'!$1:$1048576,4 + (COLUMN(G32)-1)*2,FALSE),""))</f>
        <v/>
      </c>
      <c r="GB35" s="45">
        <f>IF(IFERROR(VLOOKUP($A35,'VENDA 2024'!$1:$1048576,4 + (COLUMN(H32)-1)*2,FALSE),"")=0,"",IFERROR(VLOOKUP($A35,'VENDA 2024'!$1:$1048576,4 + (COLUMN(H32)-1)*2,FALSE),""))</f>
        <v/>
      </c>
      <c r="GC35" s="45">
        <f>IF(IFERROR(VLOOKUP($A35,'VENDA 2024'!$1:$1048576,4 + (COLUMN(I32)-1)*2,FALSE),"")=0,"",IFERROR(VLOOKUP($A35,'VENDA 2024'!$1:$1048576,4 + (COLUMN(I32)-1)*2,FALSE),""))</f>
        <v/>
      </c>
      <c r="GD35" s="45">
        <f>IF(IFERROR(VLOOKUP($A35,'VENDA 2024'!$1:$1048576,4 + (COLUMN(J32)-1)*2,FALSE),"")=0,"",IFERROR(VLOOKUP($A35,'VENDA 2024'!$1:$1048576,4 + (COLUMN(J32)-1)*2,FALSE),""))</f>
        <v/>
      </c>
      <c r="GE35" s="45">
        <f>IF(IFERROR(VLOOKUP($A35,'VENDA 2024'!$1:$1048576,4 + (COLUMN(K32)-1)*2,FALSE),"")=0,"",IFERROR(VLOOKUP($A35,'VENDA 2024'!$1:$1048576,4 + (COLUMN(K32)-1)*2,FALSE),""))</f>
        <v/>
      </c>
      <c r="GF35" s="45">
        <f>IF(IFERROR(VLOOKUP($A35,'VENDA 2024'!$1:$1048576,4 + (COLUMN(L32)-1)*2,FALSE),"")=0,"",IFERROR(VLOOKUP($A35,'VENDA 2024'!$1:$1048576,4 + (COLUMN(L32)-1)*2,FALSE),""))</f>
        <v/>
      </c>
      <c r="GG35" s="12">
        <f>IF(COUNT(FU35:GF35)=0,"",SUM(FU35:GF35))</f>
        <v/>
      </c>
      <c r="GH35" s="45">
        <f>IF(IFERROR(VLOOKUP($A35,'venda-fornecedor-12-meses-7'!$1:$1048576,5 + (COLUMN(A32)-1)*2,FALSE),"")=0,"",IFERROR(VLOOKUP($A35,'venda-fornecedor-12-meses-7'!$1:$1048576,5 + (COLUMN(A32)-1)*2,FALSE),""))</f>
        <v/>
      </c>
      <c r="GI35" s="45">
        <f>IF(IFERROR(VLOOKUP($A35,'venda-fornecedor-12-meses-7'!$1:$1048576,5 + (COLUMN(B32)-1)*2,FALSE),"")=0,"",IFERROR(VLOOKUP($A35,'venda-fornecedor-12-meses-7'!$1:$1048576,5 + (COLUMN(B32)-1)*2,FALSE),""))</f>
        <v/>
      </c>
      <c r="GJ35" s="45">
        <f>IF(IFERROR(VLOOKUP($A35,'venda-fornecedor-12-meses-7'!$1:$1048576,5 + (COLUMN(C32)-1)*2,FALSE),"")=0,"",IFERROR(VLOOKUP($A35,'venda-fornecedor-12-meses-7'!$1:$1048576,5 + (COLUMN(C32)-1)*2,FALSE),""))</f>
        <v/>
      </c>
      <c r="GK35" s="45">
        <f>IF(IFERROR(VLOOKUP($A35,'venda-fornecedor-12-meses-7'!$1:$1048576,5 + (COLUMN(D32)-1)*2,FALSE),"")=0,"",IFERROR(VLOOKUP($A35,'venda-fornecedor-12-meses-7'!$1:$1048576,5 + (COLUMN(D32)-1)*2,FALSE),""))</f>
        <v/>
      </c>
      <c r="GL35" s="45">
        <f>IF(IFERROR(VLOOKUP($A35,'venda-fornecedor-12-meses-7'!$1:$1048576,5 + (COLUMN(E32)-1)*2,FALSE),"")=0,"",IFERROR(VLOOKUP($A35,'venda-fornecedor-12-meses-7'!$1:$1048576,5 + (COLUMN(E32)-1)*2,FALSE),""))</f>
        <v/>
      </c>
      <c r="GM35" s="45">
        <f>IF(IFERROR(VLOOKUP($A35,'venda-fornecedor-12-meses-7'!$1:$1048576,5 + (COLUMN(F32)-1)*2,FALSE),"")=0,"",IFERROR(VLOOKUP($A35,'venda-fornecedor-12-meses-7'!$1:$1048576,5 + (COLUMN(F32)-1)*2,FALSE),""))</f>
        <v/>
      </c>
      <c r="GN35" s="45">
        <f>IF(IFERROR(VLOOKUP($A35,'venda-fornecedor-12-meses-7'!$1:$1048576,5 + (COLUMN(G32)-1)*2,FALSE),"")=0,"",IFERROR(VLOOKUP($A35,'venda-fornecedor-12-meses-7'!$1:$1048576,5 + (COLUMN(G32)-1)*2,FALSE),""))</f>
        <v/>
      </c>
      <c r="GO35" s="45">
        <f>IF(IFERROR(VLOOKUP($A35,'venda-fornecedor-12-meses-7'!$1:$1048576,5 + (COLUMN(H32)-1)*2,FALSE),"")=0,"",IFERROR(VLOOKUP($A35,'venda-fornecedor-12-meses-7'!$1:$1048576,5 + (COLUMN(H32)-1)*2,FALSE),""))</f>
        <v/>
      </c>
      <c r="GP35" s="45">
        <f>IF(IFERROR(VLOOKUP($A35,'venda-fornecedor-12-meses-7'!$1:$1048576,5 + (COLUMN(I32)-1)*2,FALSE),"")=0,"",IFERROR(VLOOKUP($A35,'venda-fornecedor-12-meses-7'!$1:$1048576,5 + (COLUMN(I32)-1)*2,FALSE),""))</f>
        <v/>
      </c>
      <c r="GQ35" s="45">
        <f>IF(IFERROR(VLOOKUP($A35,'venda-fornecedor-12-meses-7'!$1:$1048576,5 + (COLUMN(J32)-1)*2,FALSE),"")=0,"",IFERROR(VLOOKUP($A35,'venda-fornecedor-12-meses-7'!$1:$1048576,5 + (COLUMN(J32)-1)*2,FALSE),""))</f>
        <v/>
      </c>
      <c r="GR35" s="45">
        <f>IF(IFERROR(VLOOKUP($A35,'venda-fornecedor-12-meses-7'!$1:$1048576,5 + (COLUMN(K32)-1)*2,FALSE),"")=0,"",IFERROR(VLOOKUP($A35,'venda-fornecedor-12-meses-7'!$1:$1048576,5 + (COLUMN(K32)-1)*2,FALSE),""))</f>
        <v/>
      </c>
      <c r="GS35" s="45">
        <f>IF(IFERROR(VLOOKUP($A35,'venda-fornecedor-12-meses-7'!$1:$1048576,5 + (COLUMN(L32)-1)*2,FALSE),"")=0,"",IFERROR(VLOOKUP($A35,'venda-fornecedor-12-meses-7'!$1:$1048576,5 + (COLUMN(L32)-1)*2,FALSE),""))</f>
        <v/>
      </c>
      <c r="GT35" s="12">
        <f>IF(COUNT(GH35:GS35)=0,"",SUM(GH35:GS35))</f>
        <v/>
      </c>
    </row>
    <row r="36">
      <c r="A36" s="85" t="n">
        <v>42</v>
      </c>
      <c r="B36" s="85">
        <f>VLOOKUP(A36,'FORNECEDORES X COMPRADOR'!$A:$D,4,0)</f>
        <v/>
      </c>
      <c r="C36" s="85">
        <f>VLOOKUP(A36,'FORNECEDORES X COMPRADOR'!$A:$E,5,0)</f>
        <v/>
      </c>
      <c r="D36" s="40">
        <f>IFERROR(AVERAGEIF('ANALISE PRODUTO'!F:F,A36,'ANALISE PRODUTO'!BE:BE),"")</f>
        <v/>
      </c>
      <c r="E36" s="40">
        <f>IFERROR(AVERAGEIF('ANALISE PRODUTO'!F:F,A36,'ANALISE PRODUTO'!BF:BF),"")</f>
        <v/>
      </c>
      <c r="F36" s="47">
        <f t="array" ref="F36">IFERROR(
  IF(
    SUMPRODUCT(
      IFERROR(--('ANALISE PRODUTO'!$F$3:$F$10000=A36),0) *
      IFERROR(--'ANALISE PRODUTO'!$AJ$3:$AJ$10000,0)
    )=0,
    "",
    SUMPRODUCT(
      IFERROR(--('ANALISE PRODUTO'!$F$3:$F$10000=A36),0) *
      IFERROR(--'ANALISE PRODUTO'!$AN$3:$AN$10000,0)
    ) /
    SUMPRODUCT(
      IFERROR(--('ANALISE PRODUTO'!$F$3:$F$10000=A36),0) *
      IFERROR(--'ANALISE PRODUTO'!$AJ$3:$AJ$10000,0)
    )
  ),
  ""
)</f>
        <v/>
      </c>
      <c r="G36" s="47">
        <f t="array" ref="G36">IFERROR(
  IF(
    SUMPRODUCT(
      IFERROR(--('ANALISE PRODUTO'!$F$3:$F$10000=A36),0) *
      IFERROR(--'ANALISE PRODUTO'!$AJ$3:$AJ$10000,0)
    )=0,
    "",
    SUMPRODUCT(
      IFERROR(--('ANALISE PRODUTO'!$F$3:$F$10000=A36),0) *
      IFERROR(--'ANALISE PRODUTO'!$AO$3:$AO$10000,0)
    ) /
    SUMPRODUCT(
      IFERROR(--('ANALISE PRODUTO'!$F$3:$F$10000=A36),0) *
      IFERROR(--'ANALISE PRODUTO'!$AJ$3:$AJ$10000,0)
    )
  ),
  ""
)</f>
        <v/>
      </c>
      <c r="H36" s="86" t="n">
        <v>60</v>
      </c>
      <c r="I36" s="86" t="n">
        <v>90</v>
      </c>
      <c r="J36" s="87">
        <f>SUMIF('ANALISE PRODUTO'!F:F, A36, 'ANALISE PRODUTO'!AP:AP)</f>
        <v/>
      </c>
      <c r="K36" s="88">
        <f>SUMIF('ANALISE PRODUTO'!F:F, A36, 'ANALISE PRODUTO'!AN:AN)</f>
        <v/>
      </c>
      <c r="L36" s="40">
        <f>SUMIF('ANALISE PRODUTO'!F:F, A36, 'ANALISE PRODUTO'!BB:BB)</f>
        <v/>
      </c>
      <c r="M36" s="40">
        <f>SUMIF('ANALISE PRODUTO'!F:F, A36, 'ANALISE PRODUTO'!BC:BC)</f>
        <v/>
      </c>
      <c r="N36" s="40">
        <f>SUMIF('ANALISE PRODUTO'!F:F, A36, 'ANALISE PRODUTO'!BD:BD)</f>
        <v/>
      </c>
      <c r="O36" s="40">
        <f>SUMIF('ANALISE PRODUTO'!F:F, A36, 'ANALISE PRODUTO'!BA:BA)</f>
        <v/>
      </c>
      <c r="P36" s="40">
        <f>IF(J36=0, 0, IF(O36/J36=0, 0, O36/J36))</f>
        <v/>
      </c>
      <c r="Q36" s="40">
        <f>IF(J36=0, 0, IF(L36/J36=0, 0, L36/J36))</f>
        <v/>
      </c>
      <c r="R36" s="89">
        <f>SUMIF('ANALISE PRODUTO'!F:F, A36, 'ANALISE PRODUTO'!BJ:BJ)</f>
        <v/>
      </c>
      <c r="S36" s="89">
        <f>SUMIF('ANALISE PRODUTO'!F:F, A36, 'ANALISE PRODUTO'!BK:BK)</f>
        <v/>
      </c>
      <c r="T36" s="89">
        <f>SUMIF('ANALISE PRODUTO'!F:F, A36, 'ANALISE PRODUTO'!BL:BL)</f>
        <v/>
      </c>
      <c r="U36" s="89">
        <f>SUMIFS('ANALISE PRODUTO'!BI:BI, 'ANALISE PRODUTO'!F:F, A36)</f>
        <v/>
      </c>
      <c r="V36" s="89">
        <f>IF(C36="DESCONTINUADO", 0, IF(J36=0, 0, IF(U36/J36=0, 0, U36/J36)))</f>
        <v/>
      </c>
      <c r="W36" s="89">
        <f>IF(OR(C36="DESCONTINUADO", J36=0), 0, IFERROR((S36+T36)/J36, 0))</f>
        <v/>
      </c>
      <c r="X36" s="59">
        <f>COUNTIF('ANALISE PRODUTO'!F:F, A36)</f>
        <v/>
      </c>
      <c r="Y36" s="60">
        <f>COUNTIFS('ANALISE PRODUTO'!F:F, A36, 'ANALISE PRODUTO'!S:S, "S")</f>
        <v/>
      </c>
      <c r="Z36" s="61">
        <f>X36-Y36</f>
        <v/>
      </c>
      <c r="AA36" s="88">
        <f>IFERROR(IF(COUNTIF('contas-pagas-fornecedor-7'!$C:$C,B36)&gt;1,
   AVERAGEIF('contas-pagas-fornecedor-7'!$C:$C,B36,'contas-pagas-fornecedor-7'!$I:$I),
   VLOOKUP(B36,'contas-pagas-fornecedor-7'!$C:$Q,7,FALSE)), "")</f>
        <v/>
      </c>
      <c r="AB36" s="88">
        <f t="array" ref="AB36">IFERROR(
  INDEX('fornecedor-venda-por-filial-ger'!J:J,
    MATCH(1,
      ('fornecedor-venda-por-filial-ger'!A:A=A36) *
      ('fornecedor-venda-por-filial-ger'!B:B=$B$1),
    0)
  ),
"")</f>
        <v/>
      </c>
      <c r="AC36" s="90">
        <f t="array" ref="AC36">IFERROR(
  INDEX('fornecedor-venda-por-filial-ger'!O:O,
    MATCH(1,
      ('fornecedor-venda-por-filial-ger'!A:A=A36) *
      ('fornecedor-venda-por-filial-ger'!B:B=$B$1),
    0)
  ),
"")</f>
        <v/>
      </c>
      <c r="AD36" s="90">
        <f>IFERROR(VLOOKUP(A36,'venda-fornecedor-12-meses-7'!A:AC,3,0),"")</f>
        <v/>
      </c>
      <c r="AE36" s="87">
        <f t="array" ref="AE36">IFERROR(
  INDEX('fornecedor-venda-por-filial-ger'!N:N,
    MATCH(1,
      ('fornecedor-venda-por-filial-ger'!A:A=A36) *
      ('fornecedor-venda-por-filial-ger'!B:B=$B$1),
    0)
  ),
"")</f>
        <v/>
      </c>
      <c r="AF36" s="87">
        <f>IF(J36&lt;=0,"100,00%",IFERROR(AD36/AE36,1))</f>
        <v/>
      </c>
      <c r="AG36" s="64">
        <f t="array" ref="AG36">IFERROR(
  INDEX('fornecedor-venda-por-filial-ger'!L:L,
    MATCH(1,
      ('fornecedor-venda-por-filial-ger'!A:A=A36)*
      ('fornecedor-venda-por-filial-ger'!B:B=$B$1),
    0)
  )/100,
"")</f>
        <v/>
      </c>
      <c r="AH36" s="64">
        <f t="array" ref="AH36">IFERROR(
  INDEX('fornecedor-venda-por-filial-ger'!S:S,
    MATCH(1,
      ('fornecedor-venda-por-filial-ger'!A:A=A36) *
      ('fornecedor-venda-por-filial-ger'!B:B=$B$1),
    0)
  )/100,
"")</f>
        <v/>
      </c>
      <c r="AI36" s="64">
        <f>IFERROR(IF(OR(AH36="",AG36=""),"",IF(J36=0,0,AH36-AG36)),"")</f>
        <v/>
      </c>
      <c r="AJ36" s="91">
        <f t="array" ref="AJ36">IF(MAX(IF('ANALISE PRODUTO'!F:F=A36,'ANALISE PRODUTO'!AD:AD))=0,"SEM ENTRADA",MAX(IF('ANALISE PRODUTO'!F:F=A36,'ANALISE PRODUTO'!AD:AD)))</f>
        <v/>
      </c>
      <c r="AK36" s="39" t="n"/>
      <c r="AL36" s="92">
        <f>IF(IFERROR(VLOOKUP($A36,'VENDA 2023'!$1:$1048576,3 + (COLUMN(A33)-1)*2,FALSE),"")=0,"",IFERROR(VLOOKUP($A36,'VENDA 2023'!$1:$1048576,3 + (COLUMN(A33)-1)*2,FALSE),""))</f>
        <v/>
      </c>
      <c r="AM36" s="92">
        <f>IF(IFERROR(VLOOKUP($A36,'VENDA 2023'!$1:$1048576,3 + (COLUMN(B33)-1)*2,FALSE),"")=0,"",IFERROR(VLOOKUP($A36,'VENDA 2023'!$1:$1048576,3 + (COLUMN(B33)-1)*2,FALSE),""))</f>
        <v/>
      </c>
      <c r="AN36" s="92">
        <f>IF(IFERROR(VLOOKUP($A36,'VENDA 2023'!$1:$1048576,3 + (COLUMN(C33)-1)*2,FALSE),"")=0,"",IFERROR(VLOOKUP($A36,'VENDA 2023'!$1:$1048576,3 + (COLUMN(C33)-1)*2,FALSE),""))</f>
        <v/>
      </c>
      <c r="AO36" s="92">
        <f>IF(IFERROR(VLOOKUP($A36,'VENDA 2023'!$1:$1048576,3 + (COLUMN(D33)-1)*2,FALSE),"")=0,"",IFERROR(VLOOKUP($A36,'VENDA 2023'!$1:$1048576,3 + (COLUMN(D33)-1)*2,FALSE),""))</f>
        <v/>
      </c>
      <c r="AP36" s="92">
        <f>IF(IFERROR(VLOOKUP($A36,'VENDA 2023'!$1:$1048576,3 + (COLUMN(E33)-1)*2,FALSE),"")=0,"",IFERROR(VLOOKUP($A36,'VENDA 2023'!$1:$1048576,3 + (COLUMN(E33)-1)*2,FALSE),""))</f>
        <v/>
      </c>
      <c r="AQ36" s="92">
        <f>IF(IFERROR(VLOOKUP($A36,'VENDA 2023'!$1:$1048576,3 + (COLUMN(F33)-1)*2,FALSE),"")=0,"",IFERROR(VLOOKUP($A36,'VENDA 2023'!$1:$1048576,3 + (COLUMN(F33)-1)*2,FALSE),""))</f>
        <v/>
      </c>
      <c r="AR36" s="92">
        <f>IF(IFERROR(VLOOKUP($A36,'VENDA 2023'!$1:$1048576,3 + (COLUMN(G33)-1)*2,FALSE),"")=0,"",IFERROR(VLOOKUP($A36,'VENDA 2023'!$1:$1048576,3 + (COLUMN(G33)-1)*2,FALSE),""))</f>
        <v/>
      </c>
      <c r="AS36" s="92">
        <f>IF(IFERROR(VLOOKUP($A36,'VENDA 2023'!$1:$1048576,3 + (COLUMN(H33)-1)*2,FALSE),"")=0,"",IFERROR(VLOOKUP($A36,'VENDA 2023'!$1:$1048576,3 + (COLUMN(H33)-1)*2,FALSE),""))</f>
        <v/>
      </c>
      <c r="AT36" s="92">
        <f>IF(IFERROR(VLOOKUP($A36,'VENDA 2023'!$1:$1048576,3 + (COLUMN(I33)-1)*2,FALSE),"")=0,"",IFERROR(VLOOKUP($A36,'VENDA 2023'!$1:$1048576,3 + (COLUMN(I33)-1)*2,FALSE),""))</f>
        <v/>
      </c>
      <c r="AU36" s="92">
        <f>IF(IFERROR(VLOOKUP($A36,'VENDA 2023'!$1:$1048576,3 + (COLUMN(J33)-1)*2,FALSE),"")=0,"",IFERROR(VLOOKUP($A36,'VENDA 2023'!$1:$1048576,3 + (COLUMN(J33)-1)*2,FALSE),""))</f>
        <v/>
      </c>
      <c r="AV36" s="92">
        <f>IF(IFERROR(VLOOKUP($A36,'VENDA 2023'!$1:$1048576,3 + (COLUMN(K33)-1)*2,FALSE),"")=0,"",IFERROR(VLOOKUP($A36,'VENDA 2023'!$1:$1048576,3 + (COLUMN(K33)-1)*2,FALSE),""))</f>
        <v/>
      </c>
      <c r="AW36" s="92">
        <f>IF(IFERROR(VLOOKUP($A36,'VENDA 2023'!$1:$1048576,3 + (COLUMN(L33)-1)*2,FALSE),"")=0,"",IFERROR(VLOOKUP($A36,'VENDA 2023'!$1:$1048576,3 + (COLUMN(L33)-1)*2,FALSE),""))</f>
        <v/>
      </c>
      <c r="AX36" s="93">
        <f>IF(COUNT(AL36:AW36)=0,"",SUM(AL36:AW36))</f>
        <v/>
      </c>
      <c r="AY36" s="92">
        <f>IF(IFERROR(VLOOKUP($A36,'VENDA 2024'!$1:$1048576,3 + (COLUMN(A33)-1)*2,FALSE),"")=0,"",IFERROR(VLOOKUP($A36,'VENDA 2024'!$1:$1048576,3 + (COLUMN(A33)-1)*2,FALSE),""))</f>
        <v/>
      </c>
      <c r="AZ36" s="92">
        <f>IF(IFERROR(VLOOKUP($A36,'VENDA 2024'!$1:$1048576,3 + (COLUMN(B33)-1)*2,FALSE),"")=0,"",IFERROR(VLOOKUP($A36,'VENDA 2024'!$1:$1048576,3 + (COLUMN(B33)-1)*2,FALSE),""))</f>
        <v/>
      </c>
      <c r="BA36" s="92">
        <f>IF(IFERROR(VLOOKUP($A36,'VENDA 2024'!$1:$1048576,3 + (COLUMN(C33)-1)*2,FALSE),"")=0,"",IFERROR(VLOOKUP($A36,'VENDA 2024'!$1:$1048576,3 + (COLUMN(C33)-1)*2,FALSE),""))</f>
        <v/>
      </c>
      <c r="BB36" s="92">
        <f>IF(IFERROR(VLOOKUP($A36,'VENDA 2024'!$1:$1048576,3 + (COLUMN(D33)-1)*2,FALSE),"")=0,"",IFERROR(VLOOKUP($A36,'VENDA 2024'!$1:$1048576,3 + (COLUMN(D33)-1)*2,FALSE),""))</f>
        <v/>
      </c>
      <c r="BC36" s="92">
        <f>IF(IFERROR(VLOOKUP($A36,'VENDA 2024'!$1:$1048576,3 + (COLUMN(E33)-1)*2,FALSE),"")=0,"",IFERROR(VLOOKUP($A36,'VENDA 2024'!$1:$1048576,3 + (COLUMN(E33)-1)*2,FALSE),""))</f>
        <v/>
      </c>
      <c r="BD36" s="92">
        <f>IF(IFERROR(VLOOKUP($A36,'VENDA 2024'!$1:$1048576,3 + (COLUMN(F33)-1)*2,FALSE),"")=0,"",IFERROR(VLOOKUP($A36,'VENDA 2024'!$1:$1048576,3 + (COLUMN(F33)-1)*2,FALSE),""))</f>
        <v/>
      </c>
      <c r="BE36" s="92">
        <f>IF(IFERROR(VLOOKUP($A36,'VENDA 2024'!$1:$1048576,3 + (COLUMN(G33)-1)*2,FALSE),"")=0,"",IFERROR(VLOOKUP($A36,'VENDA 2024'!$1:$1048576,3 + (COLUMN(G33)-1)*2,FALSE),""))</f>
        <v/>
      </c>
      <c r="BF36" s="92">
        <f>IF(IFERROR(VLOOKUP($A36,'VENDA 2024'!$1:$1048576,3 + (COLUMN(H33)-1)*2,FALSE),"")=0,"",IFERROR(VLOOKUP($A36,'VENDA 2024'!$1:$1048576,3 + (COLUMN(H33)-1)*2,FALSE),""))</f>
        <v/>
      </c>
      <c r="BG36" s="92">
        <f>IF(IFERROR(VLOOKUP($A36,'VENDA 2024'!$1:$1048576,3 + (COLUMN(I33)-1)*2,FALSE),"")=0,"",IFERROR(VLOOKUP($A36,'VENDA 2024'!$1:$1048576,3 + (COLUMN(I33)-1)*2,FALSE),""))</f>
        <v/>
      </c>
      <c r="BH36" s="92">
        <f>IF(IFERROR(VLOOKUP($A36,'VENDA 2024'!$1:$1048576,3 + (COLUMN(J33)-1)*2,FALSE),"")=0,"",IFERROR(VLOOKUP($A36,'VENDA 2024'!$1:$1048576,3 + (COLUMN(J33)-1)*2,FALSE),""))</f>
        <v/>
      </c>
      <c r="BI36" s="92">
        <f>IF(IFERROR(VLOOKUP($A36,'VENDA 2024'!$1:$1048576,3 + (COLUMN(K33)-1)*2,FALSE),"")=0,"",IFERROR(VLOOKUP($A36,'VENDA 2024'!$1:$1048576,3 + (COLUMN(K33)-1)*2,FALSE),""))</f>
        <v/>
      </c>
      <c r="BJ36" s="92">
        <f>IF(IFERROR(VLOOKUP($A36,'VENDA 2024'!$1:$1048576,3 + (COLUMN(L33)-1)*2,FALSE),"")=0,"",IFERROR(VLOOKUP($A36,'VENDA 2024'!$1:$1048576,3 + (COLUMN(L33)-1)*2,FALSE),""))</f>
        <v/>
      </c>
      <c r="BK36" s="93">
        <f>IF(COUNT(AY36:BJ36)=0,"",SUM(AY36:BJ36))</f>
        <v/>
      </c>
      <c r="BL36" s="92">
        <f>IF(IFERROR(VLOOKUP($A36,'VENDA 2025'!$1:$1048576,3 + (COLUMN(A33)-1)*2,FALSE),"")=0,"",IFERROR(VLOOKUP($A36,'VENDA 2025'!$1:$1048576,3 + (COLUMN(A33)-1)*2,FALSE),""))</f>
        <v/>
      </c>
      <c r="BM36" s="92">
        <f>IF(IFERROR(VLOOKUP($A36,'VENDA 2025'!$1:$1048576,3 + (COLUMN(B33)-1)*2,FALSE),"")=0,"",IFERROR(VLOOKUP($A36,'VENDA 2025'!$1:$1048576,3 + (COLUMN(B33)-1)*2,FALSE),""))</f>
        <v/>
      </c>
      <c r="BN36" s="92">
        <f>IF(IFERROR(VLOOKUP($A36,'VENDA 2025'!$1:$1048576,3 + (COLUMN(C33)-1)*2,FALSE),"")=0,"",IFERROR(VLOOKUP($A36,'VENDA 2025'!$1:$1048576,3 + (COLUMN(C33)-1)*2,FALSE),""))</f>
        <v/>
      </c>
      <c r="BO36" s="92">
        <f>IF(IFERROR(VLOOKUP($A36,'VENDA 2025'!$1:$1048576,3 + (COLUMN(D33)-1)*2,FALSE),"")=0,"",IFERROR(VLOOKUP($A36,'VENDA 2025'!$1:$1048576,3 + (COLUMN(D33)-1)*2,FALSE),""))</f>
        <v/>
      </c>
      <c r="BP36" s="92">
        <f>IF(IFERROR(VLOOKUP($A36,'VENDA 2025'!$1:$1048576,3 + (COLUMN(E33)-1)*2,FALSE),"")=0,"",IFERROR(VLOOKUP($A36,'VENDA 2025'!$1:$1048576,3 + (COLUMN(E33)-1)*2,FALSE),""))</f>
        <v/>
      </c>
      <c r="BQ36" s="92">
        <f>IF(IFERROR(VLOOKUP($A36,'VENDA 2025'!$1:$1048576,3 + (COLUMN(F33)-1)*2,FALSE),"")=0,"",IFERROR(VLOOKUP($A36,'VENDA 2025'!$1:$1048576,3 + (COLUMN(F33)-1)*2,FALSE),""))</f>
        <v/>
      </c>
      <c r="BR36" s="92">
        <f>IF(IFERROR(VLOOKUP($A36,'VENDA 2025'!$1:$1048576,3 + (COLUMN(G33)-1)*2,FALSE),"")=0,"",IFERROR(VLOOKUP($A36,'VENDA 2025'!$1:$1048576,3 + (COLUMN(G33)-1)*2,FALSE),""))</f>
        <v/>
      </c>
      <c r="BS36" s="92">
        <f>IF(IFERROR(VLOOKUP($A36,'VENDA 2025'!$1:$1048576,3 + (COLUMN(H33)-1)*2,FALSE),"")=0,"",IFERROR(VLOOKUP($A36,'VENDA 2025'!$1:$1048576,3 + (COLUMN(H33)-1)*2,FALSE),""))</f>
        <v/>
      </c>
      <c r="BT36" s="92">
        <f>IF(IFERROR(VLOOKUP($A36,'VENDA 2025'!$1:$1048576,3 + (COLUMN(I33)-1)*2,FALSE),"")=0,"",IFERROR(VLOOKUP($A36,'VENDA 2025'!$1:$1048576,3 + (COLUMN(I33)-1)*2,FALSE),""))</f>
        <v/>
      </c>
      <c r="BU36" s="92">
        <f>IF(IFERROR(VLOOKUP($A36,'VENDA 2025'!$1:$1048576,3 + (COLUMN(J33)-1)*2,FALSE),"")=0,"",IFERROR(VLOOKUP($A36,'VENDA 2025'!$1:$1048576,3 + (COLUMN(J33)-1)*2,FALSE),""))</f>
        <v/>
      </c>
      <c r="BV36" s="92">
        <f>IF(IFERROR(VLOOKUP($A36,'VENDA 2025'!$1:$1048576,3 + (COLUMN(K33)-1)*2,FALSE),"")=0,"",IFERROR(VLOOKUP($A36,'VENDA 2025'!$1:$1048576,3 + (COLUMN(K33)-1)*2,FALSE),""))</f>
        <v/>
      </c>
      <c r="BW36" s="92">
        <f>IF(IFERROR(VLOOKUP($A36,'VENDA 2025'!$1:$1048576,3 + (COLUMN(L33)-1)*2,FALSE),"")=0,"",IFERROR(VLOOKUP($A36,'VENDA 2025'!$1:$1048576,3 + (COLUMN(L33)-1)*2,FALSE),""))</f>
        <v/>
      </c>
      <c r="BX36" s="93">
        <f>IF(COUNT(BL36:BW36)=0,"",SUM(BL36:BW36))</f>
        <v/>
      </c>
      <c r="BY36" s="92">
        <f>IF(IFERROR(VLOOKUP($A36,'venda-fornecedor-12-meses-7'!$1:$1048576,4 + (COLUMN(A33)-1)*2,FALSE),"")=0,"",IFERROR(VLOOKUP($A36,'venda-fornecedor-12-meses-7'!$1:$1048576,4 + (COLUMN(A33)-1)*2,FALSE),""))</f>
        <v/>
      </c>
      <c r="BZ36" s="92">
        <f>IF(IFERROR(VLOOKUP($A36,'venda-fornecedor-12-meses-7'!$1:$1048576,4 + (COLUMN(B33)-1)*2,FALSE),"")=0,"",IFERROR(VLOOKUP($A36,'venda-fornecedor-12-meses-7'!$1:$1048576,4 + (COLUMN(B33)-1)*2,FALSE),""))</f>
        <v/>
      </c>
      <c r="CA36" s="92">
        <f>IF(IFERROR(VLOOKUP($A36,'venda-fornecedor-12-meses-7'!$1:$1048576,4 + (COLUMN(C33)-1)*2,FALSE),"")=0,"",IFERROR(VLOOKUP($A36,'venda-fornecedor-12-meses-7'!$1:$1048576,4 + (COLUMN(C33)-1)*2,FALSE),""))</f>
        <v/>
      </c>
      <c r="CB36" s="92">
        <f>IF(IFERROR(VLOOKUP($A36,'venda-fornecedor-12-meses-7'!$1:$1048576,4 + (COLUMN(D33)-1)*2,FALSE),"")=0,"",IFERROR(VLOOKUP($A36,'venda-fornecedor-12-meses-7'!$1:$1048576,4 + (COLUMN(D33)-1)*2,FALSE),""))</f>
        <v/>
      </c>
      <c r="CC36" s="92">
        <f>IF(IFERROR(VLOOKUP($A36,'venda-fornecedor-12-meses-7'!$1:$1048576,4 + (COLUMN(E33)-1)*2,FALSE),"")=0,"",IFERROR(VLOOKUP($A36,'venda-fornecedor-12-meses-7'!$1:$1048576,4 + (COLUMN(E33)-1)*2,FALSE),""))</f>
        <v/>
      </c>
      <c r="CD36" s="92">
        <f>IF(IFERROR(VLOOKUP($A36,'venda-fornecedor-12-meses-7'!$1:$1048576,4 + (COLUMN(F33)-1)*2,FALSE),"")=0,"",IFERROR(VLOOKUP($A36,'venda-fornecedor-12-meses-7'!$1:$1048576,4 + (COLUMN(F33)-1)*2,FALSE),""))</f>
        <v/>
      </c>
      <c r="CE36" s="92">
        <f>IF(IFERROR(VLOOKUP($A36,'venda-fornecedor-12-meses-7'!$1:$1048576,4 + (COLUMN(G33)-1)*2,FALSE),"")=0,"",IFERROR(VLOOKUP($A36,'venda-fornecedor-12-meses-7'!$1:$1048576,4 + (COLUMN(G33)-1)*2,FALSE),""))</f>
        <v/>
      </c>
      <c r="CF36" s="92">
        <f>IF(IFERROR(VLOOKUP($A36,'venda-fornecedor-12-meses-7'!$1:$1048576,4 + (COLUMN(H33)-1)*2,FALSE),"")=0,"",IFERROR(VLOOKUP($A36,'venda-fornecedor-12-meses-7'!$1:$1048576,4 + (COLUMN(H33)-1)*2,FALSE),""))</f>
        <v/>
      </c>
      <c r="CG36" s="92">
        <f>IF(IFERROR(VLOOKUP($A36,'venda-fornecedor-12-meses-7'!$1:$1048576,4 + (COLUMN(I33)-1)*2,FALSE),"")=0,"",IFERROR(VLOOKUP($A36,'venda-fornecedor-12-meses-7'!$1:$1048576,4 + (COLUMN(I33)-1)*2,FALSE),""))</f>
        <v/>
      </c>
      <c r="CH36" s="92">
        <f>IF(IFERROR(VLOOKUP($A36,'venda-fornecedor-12-meses-7'!$1:$1048576,4 + (COLUMN(J33)-1)*2,FALSE),"")=0,"",IFERROR(VLOOKUP($A36,'venda-fornecedor-12-meses-7'!$1:$1048576,4 + (COLUMN(J33)-1)*2,FALSE),""))</f>
        <v/>
      </c>
      <c r="CI36" s="92">
        <f>IF(IFERROR(VLOOKUP($A36,'venda-fornecedor-12-meses-7'!$1:$1048576,4 + (COLUMN(K33)-1)*2,FALSE),"")=0,"",IFERROR(VLOOKUP($A36,'venda-fornecedor-12-meses-7'!$1:$1048576,4 + (COLUMN(K33)-1)*2,FALSE),""))</f>
        <v/>
      </c>
      <c r="CJ36" s="92">
        <f>IF(IFERROR(VLOOKUP($A36,'venda-fornecedor-12-meses-7'!$1:$1048576,4 + (COLUMN(L33)-1)*2,FALSE),"")=0,"",IFERROR(VLOOKUP($A36,'venda-fornecedor-12-meses-7'!$1:$1048576,4 + (COLUMN(L33)-1)*2,FALSE),""))</f>
        <v/>
      </c>
      <c r="CK36" s="93">
        <f>IF(COUNT(BY36:CJ36)=0,"",SUM(BY36:CJ36))</f>
        <v/>
      </c>
      <c r="CL36" s="93">
        <f>IF(COUNT(BY36:CJ36)=0,"",AVERAGE(BY36:CJ36))</f>
        <v/>
      </c>
      <c r="CM36" s="1" t="n"/>
      <c r="CN36" s="94">
        <f>IF(IFERROR(VLOOKUP($A36,'ENTRADA 2023'!$1:$1048576,3 + (COLUMN(A33)-1)*1,FALSE),"")=0,"",IFERROR(VLOOKUP($A36,'ENTRADA 2023'!$1:$1048576,3 + (COLUMN(A33)-1)*1,FALSE),""))</f>
        <v/>
      </c>
      <c r="CO36" s="94">
        <f>IF(IFERROR(VLOOKUP($A36,'ENTRADA 2023'!$1:$1048576,3 + (COLUMN(B33)-1)*1,FALSE),"")=0,"",IFERROR(VLOOKUP($A36,'ENTRADA 2023'!$1:$1048576,3 + (COLUMN(B33)-1)*1,FALSE),""))</f>
        <v/>
      </c>
      <c r="CP36" s="94">
        <f>IF(IFERROR(VLOOKUP($A36,'ENTRADA 2023'!$1:$1048576,3 + (COLUMN(C33)-1)*1,FALSE),"")=0,"",IFERROR(VLOOKUP($A36,'ENTRADA 2023'!$1:$1048576,3 + (COLUMN(C33)-1)*1,FALSE),""))</f>
        <v/>
      </c>
      <c r="CQ36" s="94">
        <f>IF(IFERROR(VLOOKUP($A36,'ENTRADA 2023'!$1:$1048576,3 + (COLUMN(D33)-1)*1,FALSE),"")=0,"",IFERROR(VLOOKUP($A36,'ENTRADA 2023'!$1:$1048576,3 + (COLUMN(D33)-1)*1,FALSE),""))</f>
        <v/>
      </c>
      <c r="CR36" s="94">
        <f>IF(IFERROR(VLOOKUP($A36,'ENTRADA 2023'!$1:$1048576,3 + (COLUMN(E33)-1)*1,FALSE),"")=0,"",IFERROR(VLOOKUP($A36,'ENTRADA 2023'!$1:$1048576,3 + (COLUMN(E33)-1)*1,FALSE),""))</f>
        <v/>
      </c>
      <c r="CS36" s="94">
        <f>IF(IFERROR(VLOOKUP($A36,'ENTRADA 2023'!$1:$1048576,3 + (COLUMN(F33)-1)*1,FALSE),"")=0,"",IFERROR(VLOOKUP($A36,'ENTRADA 2023'!$1:$1048576,3 + (COLUMN(F33)-1)*1,FALSE),""))</f>
        <v/>
      </c>
      <c r="CT36" s="94">
        <f>IF(IFERROR(VLOOKUP($A36,'ENTRADA 2023'!$1:$1048576,3 + (COLUMN(G33)-1)*1,FALSE),"")=0,"",IFERROR(VLOOKUP($A36,'ENTRADA 2023'!$1:$1048576,3 + (COLUMN(G33)-1)*1,FALSE),""))</f>
        <v/>
      </c>
      <c r="CU36" s="94">
        <f>IF(IFERROR(VLOOKUP($A36,'ENTRADA 2023'!$1:$1048576,3 + (COLUMN(H33)-1)*1,FALSE),"")=0,"",IFERROR(VLOOKUP($A36,'ENTRADA 2023'!$1:$1048576,3 + (COLUMN(H33)-1)*1,FALSE),""))</f>
        <v/>
      </c>
      <c r="CV36" s="94">
        <f>IF(IFERROR(VLOOKUP($A36,'ENTRADA 2023'!$1:$1048576,3 + (COLUMN(I33)-1)*1,FALSE),"")=0,"",IFERROR(VLOOKUP($A36,'ENTRADA 2023'!$1:$1048576,3 + (COLUMN(I33)-1)*1,FALSE),""))</f>
        <v/>
      </c>
      <c r="CW36" s="94">
        <f>IF(IFERROR(VLOOKUP($A36,'ENTRADA 2023'!$1:$1048576,3 + (COLUMN(J33)-1)*1,FALSE),"")=0,"",IFERROR(VLOOKUP($A36,'ENTRADA 2023'!$1:$1048576,3 + (COLUMN(J33)-1)*1,FALSE),""))</f>
        <v/>
      </c>
      <c r="CX36" s="94">
        <f>IF(IFERROR(VLOOKUP($A36,'ENTRADA 2023'!$1:$1048576,3 + (COLUMN(K33)-1)*1,FALSE),"")=0,"",IFERROR(VLOOKUP($A36,'ENTRADA 2023'!$1:$1048576,3 + (COLUMN(K33)-1)*1,FALSE),""))</f>
        <v/>
      </c>
      <c r="CY36" s="94">
        <f>IF(IFERROR(VLOOKUP($A36,'ENTRADA 2023'!$1:$1048576,3 + (COLUMN(L33)-1)*1,FALSE),"")=0,"",IFERROR(VLOOKUP($A36,'ENTRADA 2023'!$1:$1048576,3 + (COLUMN(L33)-1)*1,FALSE),""))</f>
        <v/>
      </c>
      <c r="CZ36" s="95">
        <f>IF(COUNT(CN36:CY36)=0,"",SUM(CN36:CY36))</f>
        <v/>
      </c>
      <c r="DA36" s="94">
        <f>IF(IFERROR(VLOOKUP($A36,'ENTRADA 2024'!$1:$1048576,3 + (COLUMN(A33)-1)*1,FALSE),"")=0,"",IFERROR(VLOOKUP($A36,'ENTRADA 2024'!$1:$1048576,3 + (COLUMN(A33)-1)*1,FALSE),""))</f>
        <v/>
      </c>
      <c r="DB36" s="94">
        <f>IF(IFERROR(VLOOKUP($A36,'ENTRADA 2024'!$1:$1048576,3 + (COLUMN(B33)-1)*1,FALSE),"")=0,"",IFERROR(VLOOKUP($A36,'ENTRADA 2024'!$1:$1048576,3 + (COLUMN(B33)-1)*1,FALSE),""))</f>
        <v/>
      </c>
      <c r="DC36" s="94">
        <f>IF(IFERROR(VLOOKUP($A36,'ENTRADA 2024'!$1:$1048576,3 + (COLUMN(C33)-1)*1,FALSE),"")=0,"",IFERROR(VLOOKUP($A36,'ENTRADA 2024'!$1:$1048576,3 + (COLUMN(C33)-1)*1,FALSE),""))</f>
        <v/>
      </c>
      <c r="DD36" s="94">
        <f>IF(IFERROR(VLOOKUP($A36,'ENTRADA 2024'!$1:$1048576,3 + (COLUMN(D33)-1)*1,FALSE),"")=0,"",IFERROR(VLOOKUP($A36,'ENTRADA 2024'!$1:$1048576,3 + (COLUMN(D33)-1)*1,FALSE),""))</f>
        <v/>
      </c>
      <c r="DE36" s="94">
        <f>IF(IFERROR(VLOOKUP($A36,'ENTRADA 2024'!$1:$1048576,3 + (COLUMN(E33)-1)*1,FALSE),"")=0,"",IFERROR(VLOOKUP($A36,'ENTRADA 2024'!$1:$1048576,3 + (COLUMN(E33)-1)*1,FALSE),""))</f>
        <v/>
      </c>
      <c r="DF36" s="94">
        <f>IF(IFERROR(VLOOKUP($A36,'ENTRADA 2024'!$1:$1048576,3 + (COLUMN(F33)-1)*1,FALSE),"")=0,"",IFERROR(VLOOKUP($A36,'ENTRADA 2024'!$1:$1048576,3 + (COLUMN(F33)-1)*1,FALSE),""))</f>
        <v/>
      </c>
      <c r="DG36" s="94">
        <f>IF(IFERROR(VLOOKUP($A36,'ENTRADA 2024'!$1:$1048576,3 + (COLUMN(G33)-1)*1,FALSE),"")=0,"",IFERROR(VLOOKUP($A36,'ENTRADA 2024'!$1:$1048576,3 + (COLUMN(G33)-1)*1,FALSE),""))</f>
        <v/>
      </c>
      <c r="DH36" s="94">
        <f>IF(IFERROR(VLOOKUP($A36,'ENTRADA 2024'!$1:$1048576,3 + (COLUMN(H33)-1)*1,FALSE),"")=0,"",IFERROR(VLOOKUP($A36,'ENTRADA 2024'!$1:$1048576,3 + (COLUMN(H33)-1)*1,FALSE),""))</f>
        <v/>
      </c>
      <c r="DI36" s="94">
        <f>IF(IFERROR(VLOOKUP($A36,'ENTRADA 2024'!$1:$1048576,3 + (COLUMN(I33)-1)*1,FALSE),"")=0,"",IFERROR(VLOOKUP($A36,'ENTRADA 2024'!$1:$1048576,3 + (COLUMN(I33)-1)*1,FALSE),""))</f>
        <v/>
      </c>
      <c r="DJ36" s="94">
        <f>IF(IFERROR(VLOOKUP($A36,'ENTRADA 2024'!$1:$1048576,3 + (COLUMN(J33)-1)*1,FALSE),"")=0,"",IFERROR(VLOOKUP($A36,'ENTRADA 2024'!$1:$1048576,3 + (COLUMN(J33)-1)*1,FALSE),""))</f>
        <v/>
      </c>
      <c r="DK36" s="94">
        <f>IF(IFERROR(VLOOKUP($A36,'ENTRADA 2024'!$1:$1048576,3 + (COLUMN(K33)-1)*1,FALSE),"")=0,"",IFERROR(VLOOKUP($A36,'ENTRADA 2024'!$1:$1048576,3 + (COLUMN(K33)-1)*1,FALSE),""))</f>
        <v/>
      </c>
      <c r="DL36" s="94">
        <f>IF(IFERROR(VLOOKUP($A36,'ENTRADA 2024'!$1:$1048576,3 + (COLUMN(L33)-1)*1,FALSE),"")=0,"",IFERROR(VLOOKUP($A36,'ENTRADA 2024'!$1:$1048576,3 + (COLUMN(L33)-1)*1,FALSE),""))</f>
        <v/>
      </c>
      <c r="DM36" s="95">
        <f>IF(COUNT(DA36:DL36)=0,"",SUM(DA36:DL36))</f>
        <v/>
      </c>
      <c r="DN36" s="94">
        <f>IF(IFERROR(VLOOKUP($A36,'ENTRADA 2025'!$1:$1048576,3 + (COLUMN(A33)-1)*1,FALSE),"")=0,"",IFERROR(VLOOKUP($A36,'ENTRADA 2025'!$1:$1048576,3 + (COLUMN(A33)-1)*1,FALSE),""))</f>
        <v/>
      </c>
      <c r="DO36" s="94">
        <f>IF(IFERROR(VLOOKUP($A36,'ENTRADA 2025'!$1:$1048576,3 + (COLUMN(B33)-1)*1,FALSE),"")=0,"",IFERROR(VLOOKUP($A36,'ENTRADA 2025'!$1:$1048576,3 + (COLUMN(B33)-1)*1,FALSE),""))</f>
        <v/>
      </c>
      <c r="DP36" s="94">
        <f>IF(IFERROR(VLOOKUP($A36,'ENTRADA 2025'!$1:$1048576,3 + (COLUMN(C33)-1)*1,FALSE),"")=0,"",IFERROR(VLOOKUP($A36,'ENTRADA 2025'!$1:$1048576,3 + (COLUMN(C33)-1)*1,FALSE),""))</f>
        <v/>
      </c>
      <c r="DQ36" s="94">
        <f>IF(IFERROR(VLOOKUP($A36,'ENTRADA 2025'!$1:$1048576,3 + (COLUMN(D33)-1)*1,FALSE),"")=0,"",IFERROR(VLOOKUP($A36,'ENTRADA 2025'!$1:$1048576,3 + (COLUMN(D33)-1)*1,FALSE),""))</f>
        <v/>
      </c>
      <c r="DR36" s="94">
        <f>IF(IFERROR(VLOOKUP($A36,'ENTRADA 2025'!$1:$1048576,3 + (COLUMN(E33)-1)*1,FALSE),"")=0,"",IFERROR(VLOOKUP($A36,'ENTRADA 2025'!$1:$1048576,3 + (COLUMN(E33)-1)*1,FALSE),""))</f>
        <v/>
      </c>
      <c r="DS36" s="94">
        <f>IF(IFERROR(VLOOKUP($A36,'ENTRADA 2025'!$1:$1048576,3 + (COLUMN(F33)-1)*1,FALSE),"")=0,"",IFERROR(VLOOKUP($A36,'ENTRADA 2025'!$1:$1048576,3 + (COLUMN(F33)-1)*1,FALSE),""))</f>
        <v/>
      </c>
      <c r="DT36" s="94">
        <f>IF(IFERROR(VLOOKUP($A36,'ENTRADA 2025'!$1:$1048576,3 + (COLUMN(G33)-1)*1,FALSE),"")=0,"",IFERROR(VLOOKUP($A36,'ENTRADA 2025'!$1:$1048576,3 + (COLUMN(G33)-1)*1,FALSE),""))</f>
        <v/>
      </c>
      <c r="DU36" s="94">
        <f>IF(IFERROR(VLOOKUP($A36,'ENTRADA 2025'!$1:$1048576,3 + (COLUMN(H33)-1)*1,FALSE),"")=0,"",IFERROR(VLOOKUP($A36,'ENTRADA 2025'!$1:$1048576,3 + (COLUMN(H33)-1)*1,FALSE),""))</f>
        <v/>
      </c>
      <c r="DV36" s="94">
        <f>IF(IFERROR(VLOOKUP($A36,'ENTRADA 2025'!$1:$1048576,3 + (COLUMN(I33)-1)*1,FALSE),"")=0,"",IFERROR(VLOOKUP($A36,'ENTRADA 2025'!$1:$1048576,3 + (COLUMN(I33)-1)*1,FALSE),""))</f>
        <v/>
      </c>
      <c r="DW36" s="94">
        <f>IF(IFERROR(VLOOKUP($A36,'ENTRADA 2025'!$1:$1048576,3 + (COLUMN(J33)-1)*1,FALSE),"")=0,"",IFERROR(VLOOKUP($A36,'ENTRADA 2025'!$1:$1048576,3 + (COLUMN(J33)-1)*1,FALSE),""))</f>
        <v/>
      </c>
      <c r="DX36" s="94">
        <f>IF(IFERROR(VLOOKUP($A36,'ENTRADA 2025'!$1:$1048576,3 + (COLUMN(K33)-1)*1,FALSE),"")=0,"",IFERROR(VLOOKUP($A36,'ENTRADA 2025'!$1:$1048576,3 + (COLUMN(K33)-1)*1,FALSE),""))</f>
        <v/>
      </c>
      <c r="DY36" s="94">
        <f>IF(IFERROR(VLOOKUP($A36,'ENTRADA 2025'!$1:$1048576,3 + (COLUMN(L33)-1)*1,FALSE),"")=0,"",IFERROR(VLOOKUP($A36,'ENTRADA 2025'!$1:$1048576,3 + (COLUMN(L33)-1)*1,FALSE),""))</f>
        <v/>
      </c>
      <c r="DZ36" s="95">
        <f>IF(COUNT(DN36:DY36)=0,"",SUM(DN36:DY36))</f>
        <v/>
      </c>
      <c r="EA36" s="94">
        <f>IF(IFERROR(VLOOKUP($A36,'entrada-fornecedor-12-meses-7'!$1:$1048576,3 + (COLUMN(A33)-1)*1,FALSE),"")=0,"",IFERROR(VLOOKUP($A36,'entrada-fornecedor-12-meses-7'!$1:$1048576,3 + (COLUMN(A33)-1)*1,FALSE),""))</f>
        <v/>
      </c>
      <c r="EB36" s="94">
        <f>IF(IFERROR(VLOOKUP($A36,'entrada-fornecedor-12-meses-7'!$1:$1048576,3 + (COLUMN(B33)-1)*1,FALSE),"")=0,"",IFERROR(VLOOKUP($A36,'entrada-fornecedor-12-meses-7'!$1:$1048576,3 + (COLUMN(B33)-1)*1,FALSE),""))</f>
        <v/>
      </c>
      <c r="EC36" s="94">
        <f>IF(IFERROR(VLOOKUP($A36,'entrada-fornecedor-12-meses-7'!$1:$1048576,3 + (COLUMN(C33)-1)*1,FALSE),"")=0,"",IFERROR(VLOOKUP($A36,'entrada-fornecedor-12-meses-7'!$1:$1048576,3 + (COLUMN(C33)-1)*1,FALSE),""))</f>
        <v/>
      </c>
      <c r="ED36" s="94">
        <f>IF(IFERROR(VLOOKUP($A36,'entrada-fornecedor-12-meses-7'!$1:$1048576,3 + (COLUMN(D33)-1)*1,FALSE),"")=0,"",IFERROR(VLOOKUP($A36,'entrada-fornecedor-12-meses-7'!$1:$1048576,3 + (COLUMN(D33)-1)*1,FALSE),""))</f>
        <v/>
      </c>
      <c r="EE36" s="94">
        <f>IF(IFERROR(VLOOKUP($A36,'entrada-fornecedor-12-meses-7'!$1:$1048576,3 + (COLUMN(E33)-1)*1,FALSE),"")=0,"",IFERROR(VLOOKUP($A36,'entrada-fornecedor-12-meses-7'!$1:$1048576,3 + (COLUMN(E33)-1)*1,FALSE),""))</f>
        <v/>
      </c>
      <c r="EF36" s="94">
        <f>IF(IFERROR(VLOOKUP($A36,'entrada-fornecedor-12-meses-7'!$1:$1048576,3 + (COLUMN(F33)-1)*1,FALSE),"")=0,"",IFERROR(VLOOKUP($A36,'entrada-fornecedor-12-meses-7'!$1:$1048576,3 + (COLUMN(F33)-1)*1,FALSE),""))</f>
        <v/>
      </c>
      <c r="EG36" s="94">
        <f>IF(IFERROR(VLOOKUP($A36,'entrada-fornecedor-12-meses-7'!$1:$1048576,3 + (COLUMN(G33)-1)*1,FALSE),"")=0,"",IFERROR(VLOOKUP($A36,'entrada-fornecedor-12-meses-7'!$1:$1048576,3 + (COLUMN(G33)-1)*1,FALSE),""))</f>
        <v/>
      </c>
      <c r="EH36" s="94">
        <f>IF(IFERROR(VLOOKUP($A36,'entrada-fornecedor-12-meses-7'!$1:$1048576,3 + (COLUMN(H33)-1)*1,FALSE),"")=0,"",IFERROR(VLOOKUP($A36,'entrada-fornecedor-12-meses-7'!$1:$1048576,3 + (COLUMN(H33)-1)*1,FALSE),""))</f>
        <v/>
      </c>
      <c r="EI36" s="94">
        <f>IF(IFERROR(VLOOKUP($A36,'entrada-fornecedor-12-meses-7'!$1:$1048576,3 + (COLUMN(I33)-1)*1,FALSE),"")=0,"",IFERROR(VLOOKUP($A36,'entrada-fornecedor-12-meses-7'!$1:$1048576,3 + (COLUMN(I33)-1)*1,FALSE),""))</f>
        <v/>
      </c>
      <c r="EJ36" s="94">
        <f>IF(IFERROR(VLOOKUP($A36,'entrada-fornecedor-12-meses-7'!$1:$1048576,3 + (COLUMN(J33)-1)*1,FALSE),"")=0,"",IFERROR(VLOOKUP($A36,'entrada-fornecedor-12-meses-7'!$1:$1048576,3 + (COLUMN(J33)-1)*1,FALSE),""))</f>
        <v/>
      </c>
      <c r="EK36" s="94">
        <f>IF(IFERROR(VLOOKUP($A36,'entrada-fornecedor-12-meses-7'!$1:$1048576,3 + (COLUMN(K33)-1)*1,FALSE),"")=0,"",IFERROR(VLOOKUP($A36,'entrada-fornecedor-12-meses-7'!$1:$1048576,3 + (COLUMN(K33)-1)*1,FALSE),""))</f>
        <v/>
      </c>
      <c r="EL36" s="94">
        <f>IF(IFERROR(VLOOKUP($A36,'entrada-fornecedor-12-meses-7'!$1:$1048576,3 + (COLUMN(L33)-1)*1,FALSE),"")=0,"",IFERROR(VLOOKUP($A36,'entrada-fornecedor-12-meses-7'!$1:$1048576,3 + (COLUMN(L33)-1)*1,FALSE),""))</f>
        <v/>
      </c>
      <c r="EM36" s="95">
        <f>IF(COUNT(EA36:EL36)=0,"",SUM(EA36:EL36))</f>
        <v/>
      </c>
      <c r="EN36" s="1" t="n"/>
      <c r="EO36" s="96">
        <f>IFERROR(AVERAGEIF('lead-time-compras-7'!B:B,A36,'lead-time-compras-7'!S:S),"")</f>
        <v/>
      </c>
      <c r="EP36" s="96">
        <f>IFERROR(
  AVERAGEIFS(
    'notas-fiscais-entrada-830-7'!H:H,
    'notas-fiscais-entrada-830-7'!O:O, A36,
    'notas-fiscais-entrada-830-7'!E:E, $B$1
  ),
""
)</f>
        <v/>
      </c>
      <c r="EQ36" s="96">
        <f>IFERROR(AVERAGEIF('lead-time-compras-7'!B:B,A36,'lead-time-compras-7'!Q:Q),"")</f>
        <v/>
      </c>
      <c r="ER36" s="97">
        <f>SUMIF('fornecedor-saldo-receber-7'!A:A, A36, 'fornecedor-saldo-receber-7'!L:L)</f>
        <v/>
      </c>
      <c r="ES36" s="97">
        <f>SUMIF('fornecedor-verba-aplicar-7'!A:A, A36, 'fornecedor-verba-aplicar-7'!D:D)</f>
        <v/>
      </c>
      <c r="ET36" s="1" t="n"/>
      <c r="EU36" s="52">
        <f>SUMIF('ANALISE PRODUTO'!F:F, A36, 'ANALISE PRODUTO'!BN:BN)</f>
        <v/>
      </c>
      <c r="EV36" s="52">
        <f>SUMIF('ANALISE PRODUTO'!F:F, A36, 'ANALISE PRODUTO'!BO:BO)</f>
        <v/>
      </c>
      <c r="EW36" s="52">
        <f>SUMIF('ANALISE PRODUTO'!F:F, A36, 'ANALISE PRODUTO'!BP:BP)</f>
        <v/>
      </c>
      <c r="EX36" s="52">
        <f>SUMIF('ANALISE PRODUTO'!F:F, A36, 'ANALISE PRODUTO'!BQ:BQ)</f>
        <v/>
      </c>
      <c r="EY36" s="52">
        <f>SUMIF('ANALISE PRODUTO'!F:F, A36, 'ANALISE PRODUTO'!BR:BR)</f>
        <v/>
      </c>
      <c r="EZ36" s="53">
        <f>SUMIF('ANALISE PRODUTO'!F:F, A36, 'ANALISE PRODUTO'!BS:BS)</f>
        <v/>
      </c>
      <c r="FA36" s="53">
        <f>SUMIF('ANALISE PRODUTO'!F:F, A36, 'ANALISE PRODUTO'!BT:BT)</f>
        <v/>
      </c>
      <c r="FB36" s="53">
        <f>SUMIF('ANALISE PRODUTO'!F:F, A36, 'ANALISE PRODUTO'!BU:BU)</f>
        <v/>
      </c>
      <c r="FC36" s="53">
        <f>SUMIF('ANALISE PRODUTO'!F:F, A36, 'ANALISE PRODUTO'!BV:BV)</f>
        <v/>
      </c>
      <c r="FD36" s="53">
        <f>SUMIF('ANALISE PRODUTO'!F:F, A36, 'ANALISE PRODUTO'!BW:BW)</f>
        <v/>
      </c>
      <c r="FE36" s="41">
        <f>SUMIF('ANALISE PRODUTO'!F:F, A36, 'ANALISE PRODUTO'!CB:CB)</f>
        <v/>
      </c>
      <c r="FF36" s="41">
        <f>SUMIF('ANALISE PRODUTO'!F:F, A36, 'ANALISE PRODUTO'!CC:CC)</f>
        <v/>
      </c>
      <c r="FG36" s="1" t="n"/>
      <c r="FH36" s="45">
        <f>IF(IFERROR(VLOOKUP($A36,'VENDA 2023'!$1:$1048576,4 + (COLUMN(A33)-1)*2,FALSE),"")=0,"",IFERROR(VLOOKUP($A36,'VENDA 2023'!$1:$1048576,4 + (COLUMN(A33)-1)*2,FALSE),""))</f>
        <v/>
      </c>
      <c r="FI36" s="45">
        <f>IF(IFERROR(VLOOKUP($A36,'VENDA 2023'!$1:$1048576,4 + (COLUMN(B33)-1)*2,FALSE),"")=0,"",IFERROR(VLOOKUP($A36,'VENDA 2023'!$1:$1048576,4 + (COLUMN(B33)-1)*2,FALSE),""))</f>
        <v/>
      </c>
      <c r="FJ36" s="45">
        <f>IF(IFERROR(VLOOKUP($A36,'VENDA 2023'!$1:$1048576,4 + (COLUMN(C33)-1)*2,FALSE),"")=0,"",IFERROR(VLOOKUP($A36,'VENDA 2023'!$1:$1048576,4 + (COLUMN(C33)-1)*2,FALSE),""))</f>
        <v/>
      </c>
      <c r="FK36" s="45">
        <f>IF(IFERROR(VLOOKUP($A36,'VENDA 2023'!$1:$1048576,4 + (COLUMN(D33)-1)*2,FALSE),"")=0,"",IFERROR(VLOOKUP($A36,'VENDA 2023'!$1:$1048576,4 + (COLUMN(D33)-1)*2,FALSE),""))</f>
        <v/>
      </c>
      <c r="FL36" s="45">
        <f>IF(IFERROR(VLOOKUP($A36,'VENDA 2023'!$1:$1048576,4 + (COLUMN(E33)-1)*2,FALSE),"")=0,"",IFERROR(VLOOKUP($A36,'VENDA 2023'!$1:$1048576,4 + (COLUMN(E33)-1)*2,FALSE),""))</f>
        <v/>
      </c>
      <c r="FM36" s="45">
        <f>IF(IFERROR(VLOOKUP($A36,'VENDA 2023'!$1:$1048576,4 + (COLUMN(F33)-1)*2,FALSE),"")=0,"",IFERROR(VLOOKUP($A36,'VENDA 2023'!$1:$1048576,4 + (COLUMN(F33)-1)*2,FALSE),""))</f>
        <v/>
      </c>
      <c r="FN36" s="45">
        <f>IF(IFERROR(VLOOKUP($A36,'VENDA 2023'!$1:$1048576,4 + (COLUMN(G33)-1)*2,FALSE),"")=0,"",IFERROR(VLOOKUP($A36,'VENDA 2023'!$1:$1048576,4 + (COLUMN(G33)-1)*2,FALSE),""))</f>
        <v/>
      </c>
      <c r="FO36" s="45">
        <f>IF(IFERROR(VLOOKUP($A36,'VENDA 2023'!$1:$1048576,4 + (COLUMN(H33)-1)*2,FALSE),"")=0,"",IFERROR(VLOOKUP($A36,'VENDA 2023'!$1:$1048576,4 + (COLUMN(H33)-1)*2,FALSE),""))</f>
        <v/>
      </c>
      <c r="FP36" s="45">
        <f>IF(IFERROR(VLOOKUP($A36,'VENDA 2023'!$1:$1048576,4 + (COLUMN(I33)-1)*2,FALSE),"")=0,"",IFERROR(VLOOKUP($A36,'VENDA 2023'!$1:$1048576,4 + (COLUMN(I33)-1)*2,FALSE),""))</f>
        <v/>
      </c>
      <c r="FQ36" s="45">
        <f>IF(IFERROR(VLOOKUP($A36,'VENDA 2023'!$1:$1048576,4 + (COLUMN(J33)-1)*2,FALSE),"")=0,"",IFERROR(VLOOKUP($A36,'VENDA 2023'!$1:$1048576,4 + (COLUMN(J33)-1)*2,FALSE),""))</f>
        <v/>
      </c>
      <c r="FR36" s="45">
        <f>IF(IFERROR(VLOOKUP($A36,'VENDA 2023'!$1:$1048576,4 + (COLUMN(K33)-1)*2,FALSE),"")=0,"",IFERROR(VLOOKUP($A36,'VENDA 2023'!$1:$1048576,4 + (COLUMN(K33)-1)*2,FALSE),""))</f>
        <v/>
      </c>
      <c r="FS36" s="45">
        <f>IF(IFERROR(VLOOKUP($A36,'VENDA 2023'!$1:$1048576,4 + (COLUMN(L33)-1)*2,FALSE),"")=0,"",IFERROR(VLOOKUP($A36,'VENDA 2023'!$1:$1048576,4 + (COLUMN(L33)-1)*2,FALSE),""))</f>
        <v/>
      </c>
      <c r="FT36" s="12">
        <f>IF(COUNT(FH36:FS36)=0,"",SUM(FH36:FS36))</f>
        <v/>
      </c>
      <c r="FU36" s="45">
        <f>IF(IFERROR(VLOOKUP($A36,'VENDA 2024'!$1:$1048576,4 + (COLUMN(A33)-1)*2,FALSE),"")=0,"",IFERROR(VLOOKUP($A36,'VENDA 2024'!$1:$1048576,4 + (COLUMN(A33)-1)*2,FALSE),""))</f>
        <v/>
      </c>
      <c r="FV36" s="45">
        <f>IF(IFERROR(VLOOKUP($A36,'VENDA 2024'!$1:$1048576,4 + (COLUMN(B33)-1)*2,FALSE),"")=0,"",IFERROR(VLOOKUP($A36,'VENDA 2024'!$1:$1048576,4 + (COLUMN(B33)-1)*2,FALSE),""))</f>
        <v/>
      </c>
      <c r="FW36" s="45">
        <f>IF(IFERROR(VLOOKUP($A36,'VENDA 2024'!$1:$1048576,4 + (COLUMN(C33)-1)*2,FALSE),"")=0,"",IFERROR(VLOOKUP($A36,'VENDA 2024'!$1:$1048576,4 + (COLUMN(C33)-1)*2,FALSE),""))</f>
        <v/>
      </c>
      <c r="FX36" s="45">
        <f>IF(IFERROR(VLOOKUP($A36,'VENDA 2024'!$1:$1048576,4 + (COLUMN(D33)-1)*2,FALSE),"")=0,"",IFERROR(VLOOKUP($A36,'VENDA 2024'!$1:$1048576,4 + (COLUMN(D33)-1)*2,FALSE),""))</f>
        <v/>
      </c>
      <c r="FY36" s="45">
        <f>IF(IFERROR(VLOOKUP($A36,'VENDA 2024'!$1:$1048576,4 + (COLUMN(E33)-1)*2,FALSE),"")=0,"",IFERROR(VLOOKUP($A36,'VENDA 2024'!$1:$1048576,4 + (COLUMN(E33)-1)*2,FALSE),""))</f>
        <v/>
      </c>
      <c r="FZ36" s="45">
        <f>IF(IFERROR(VLOOKUP($A36,'VENDA 2024'!$1:$1048576,4 + (COLUMN(F33)-1)*2,FALSE),"")=0,"",IFERROR(VLOOKUP($A36,'VENDA 2024'!$1:$1048576,4 + (COLUMN(F33)-1)*2,FALSE),""))</f>
        <v/>
      </c>
      <c r="GA36" s="45">
        <f>IF(IFERROR(VLOOKUP($A36,'VENDA 2024'!$1:$1048576,4 + (COLUMN(G33)-1)*2,FALSE),"")=0,"",IFERROR(VLOOKUP($A36,'VENDA 2024'!$1:$1048576,4 + (COLUMN(G33)-1)*2,FALSE),""))</f>
        <v/>
      </c>
      <c r="GB36" s="45">
        <f>IF(IFERROR(VLOOKUP($A36,'VENDA 2024'!$1:$1048576,4 + (COLUMN(H33)-1)*2,FALSE),"")=0,"",IFERROR(VLOOKUP($A36,'VENDA 2024'!$1:$1048576,4 + (COLUMN(H33)-1)*2,FALSE),""))</f>
        <v/>
      </c>
      <c r="GC36" s="45">
        <f>IF(IFERROR(VLOOKUP($A36,'VENDA 2024'!$1:$1048576,4 + (COLUMN(I33)-1)*2,FALSE),"")=0,"",IFERROR(VLOOKUP($A36,'VENDA 2024'!$1:$1048576,4 + (COLUMN(I33)-1)*2,FALSE),""))</f>
        <v/>
      </c>
      <c r="GD36" s="45">
        <f>IF(IFERROR(VLOOKUP($A36,'VENDA 2024'!$1:$1048576,4 + (COLUMN(J33)-1)*2,FALSE),"")=0,"",IFERROR(VLOOKUP($A36,'VENDA 2024'!$1:$1048576,4 + (COLUMN(J33)-1)*2,FALSE),""))</f>
        <v/>
      </c>
      <c r="GE36" s="45">
        <f>IF(IFERROR(VLOOKUP($A36,'VENDA 2024'!$1:$1048576,4 + (COLUMN(K33)-1)*2,FALSE),"")=0,"",IFERROR(VLOOKUP($A36,'VENDA 2024'!$1:$1048576,4 + (COLUMN(K33)-1)*2,FALSE),""))</f>
        <v/>
      </c>
      <c r="GF36" s="45">
        <f>IF(IFERROR(VLOOKUP($A36,'VENDA 2024'!$1:$1048576,4 + (COLUMN(L33)-1)*2,FALSE),"")=0,"",IFERROR(VLOOKUP($A36,'VENDA 2024'!$1:$1048576,4 + (COLUMN(L33)-1)*2,FALSE),""))</f>
        <v/>
      </c>
      <c r="GG36" s="12">
        <f>IF(COUNT(FU36:GF36)=0,"",SUM(FU36:GF36))</f>
        <v/>
      </c>
      <c r="GH36" s="45">
        <f>IF(IFERROR(VLOOKUP($A36,'venda-fornecedor-12-meses-7'!$1:$1048576,5 + (COLUMN(A33)-1)*2,FALSE),"")=0,"",IFERROR(VLOOKUP($A36,'venda-fornecedor-12-meses-7'!$1:$1048576,5 + (COLUMN(A33)-1)*2,FALSE),""))</f>
        <v/>
      </c>
      <c r="GI36" s="45">
        <f>IF(IFERROR(VLOOKUP($A36,'venda-fornecedor-12-meses-7'!$1:$1048576,5 + (COLUMN(B33)-1)*2,FALSE),"")=0,"",IFERROR(VLOOKUP($A36,'venda-fornecedor-12-meses-7'!$1:$1048576,5 + (COLUMN(B33)-1)*2,FALSE),""))</f>
        <v/>
      </c>
      <c r="GJ36" s="45">
        <f>IF(IFERROR(VLOOKUP($A36,'venda-fornecedor-12-meses-7'!$1:$1048576,5 + (COLUMN(C33)-1)*2,FALSE),"")=0,"",IFERROR(VLOOKUP($A36,'venda-fornecedor-12-meses-7'!$1:$1048576,5 + (COLUMN(C33)-1)*2,FALSE),""))</f>
        <v/>
      </c>
      <c r="GK36" s="45">
        <f>IF(IFERROR(VLOOKUP($A36,'venda-fornecedor-12-meses-7'!$1:$1048576,5 + (COLUMN(D33)-1)*2,FALSE),"")=0,"",IFERROR(VLOOKUP($A36,'venda-fornecedor-12-meses-7'!$1:$1048576,5 + (COLUMN(D33)-1)*2,FALSE),""))</f>
        <v/>
      </c>
      <c r="GL36" s="45">
        <f>IF(IFERROR(VLOOKUP($A36,'venda-fornecedor-12-meses-7'!$1:$1048576,5 + (COLUMN(E33)-1)*2,FALSE),"")=0,"",IFERROR(VLOOKUP($A36,'venda-fornecedor-12-meses-7'!$1:$1048576,5 + (COLUMN(E33)-1)*2,FALSE),""))</f>
        <v/>
      </c>
      <c r="GM36" s="45">
        <f>IF(IFERROR(VLOOKUP($A36,'venda-fornecedor-12-meses-7'!$1:$1048576,5 + (COLUMN(F33)-1)*2,FALSE),"")=0,"",IFERROR(VLOOKUP($A36,'venda-fornecedor-12-meses-7'!$1:$1048576,5 + (COLUMN(F33)-1)*2,FALSE),""))</f>
        <v/>
      </c>
      <c r="GN36" s="45">
        <f>IF(IFERROR(VLOOKUP($A36,'venda-fornecedor-12-meses-7'!$1:$1048576,5 + (COLUMN(G33)-1)*2,FALSE),"")=0,"",IFERROR(VLOOKUP($A36,'venda-fornecedor-12-meses-7'!$1:$1048576,5 + (COLUMN(G33)-1)*2,FALSE),""))</f>
        <v/>
      </c>
      <c r="GO36" s="45">
        <f>IF(IFERROR(VLOOKUP($A36,'venda-fornecedor-12-meses-7'!$1:$1048576,5 + (COLUMN(H33)-1)*2,FALSE),"")=0,"",IFERROR(VLOOKUP($A36,'venda-fornecedor-12-meses-7'!$1:$1048576,5 + (COLUMN(H33)-1)*2,FALSE),""))</f>
        <v/>
      </c>
      <c r="GP36" s="45">
        <f>IF(IFERROR(VLOOKUP($A36,'venda-fornecedor-12-meses-7'!$1:$1048576,5 + (COLUMN(I33)-1)*2,FALSE),"")=0,"",IFERROR(VLOOKUP($A36,'venda-fornecedor-12-meses-7'!$1:$1048576,5 + (COLUMN(I33)-1)*2,FALSE),""))</f>
        <v/>
      </c>
      <c r="GQ36" s="45">
        <f>IF(IFERROR(VLOOKUP($A36,'venda-fornecedor-12-meses-7'!$1:$1048576,5 + (COLUMN(J33)-1)*2,FALSE),"")=0,"",IFERROR(VLOOKUP($A36,'venda-fornecedor-12-meses-7'!$1:$1048576,5 + (COLUMN(J33)-1)*2,FALSE),""))</f>
        <v/>
      </c>
      <c r="GR36" s="45">
        <f>IF(IFERROR(VLOOKUP($A36,'venda-fornecedor-12-meses-7'!$1:$1048576,5 + (COLUMN(K33)-1)*2,FALSE),"")=0,"",IFERROR(VLOOKUP($A36,'venda-fornecedor-12-meses-7'!$1:$1048576,5 + (COLUMN(K33)-1)*2,FALSE),""))</f>
        <v/>
      </c>
      <c r="GS36" s="45">
        <f>IF(IFERROR(VLOOKUP($A36,'venda-fornecedor-12-meses-7'!$1:$1048576,5 + (COLUMN(L33)-1)*2,FALSE),"")=0,"",IFERROR(VLOOKUP($A36,'venda-fornecedor-12-meses-7'!$1:$1048576,5 + (COLUMN(L33)-1)*2,FALSE),""))</f>
        <v/>
      </c>
      <c r="GT36" s="12">
        <f>IF(COUNT(GH36:GS36)=0,"",SUM(GH36:GS36))</f>
        <v/>
      </c>
    </row>
    <row r="37">
      <c r="A37" s="85" t="n">
        <v>37677</v>
      </c>
      <c r="B37" s="85">
        <f>VLOOKUP(A37,'FORNECEDORES X COMPRADOR'!$A:$D,4,0)</f>
        <v/>
      </c>
      <c r="C37" s="85">
        <f>VLOOKUP(A37,'FORNECEDORES X COMPRADOR'!$A:$E,5,0)</f>
        <v/>
      </c>
      <c r="D37" s="40">
        <f>IFERROR(AVERAGEIF('ANALISE PRODUTO'!F:F,A37,'ANALISE PRODUTO'!BE:BE),"")</f>
        <v/>
      </c>
      <c r="E37" s="40">
        <f>IFERROR(AVERAGEIF('ANALISE PRODUTO'!F:F,A37,'ANALISE PRODUTO'!BF:BF),"")</f>
        <v/>
      </c>
      <c r="F37" s="47">
        <f t="array" ref="F37">IFERROR(
  IF(
    SUMPRODUCT(
      IFERROR(--('ANALISE PRODUTO'!$F$3:$F$10000=A37),0) *
      IFERROR(--'ANALISE PRODUTO'!$AJ$3:$AJ$10000,0)
    )=0,
    "",
    SUMPRODUCT(
      IFERROR(--('ANALISE PRODUTO'!$F$3:$F$10000=A37),0) *
      IFERROR(--'ANALISE PRODUTO'!$AN$3:$AN$10000,0)
    ) /
    SUMPRODUCT(
      IFERROR(--('ANALISE PRODUTO'!$F$3:$F$10000=A37),0) *
      IFERROR(--'ANALISE PRODUTO'!$AJ$3:$AJ$10000,0)
    )
  ),
  ""
)</f>
        <v/>
      </c>
      <c r="G37" s="47">
        <f t="array" ref="G37">IFERROR(
  IF(
    SUMPRODUCT(
      IFERROR(--('ANALISE PRODUTO'!$F$3:$F$10000=A37),0) *
      IFERROR(--'ANALISE PRODUTO'!$AJ$3:$AJ$10000,0)
    )=0,
    "",
    SUMPRODUCT(
      IFERROR(--('ANALISE PRODUTO'!$F$3:$F$10000=A37),0) *
      IFERROR(--'ANALISE PRODUTO'!$AO$3:$AO$10000,0)
    ) /
    SUMPRODUCT(
      IFERROR(--('ANALISE PRODUTO'!$F$3:$F$10000=A37),0) *
      IFERROR(--'ANALISE PRODUTO'!$AJ$3:$AJ$10000,0)
    )
  ),
  ""
)</f>
        <v/>
      </c>
      <c r="H37" s="86" t="n">
        <v>60</v>
      </c>
      <c r="I37" s="86" t="n">
        <v>90</v>
      </c>
      <c r="J37" s="87">
        <f>SUMIF('ANALISE PRODUTO'!F:F, A37, 'ANALISE PRODUTO'!AP:AP)</f>
        <v/>
      </c>
      <c r="K37" s="88">
        <f>SUMIF('ANALISE PRODUTO'!F:F, A37, 'ANALISE PRODUTO'!AN:AN)</f>
        <v/>
      </c>
      <c r="L37" s="40">
        <f>SUMIF('ANALISE PRODUTO'!F:F, A37, 'ANALISE PRODUTO'!BB:BB)</f>
        <v/>
      </c>
      <c r="M37" s="40">
        <f>SUMIF('ANALISE PRODUTO'!F:F, A37, 'ANALISE PRODUTO'!BC:BC)</f>
        <v/>
      </c>
      <c r="N37" s="40">
        <f>SUMIF('ANALISE PRODUTO'!F:F, A37, 'ANALISE PRODUTO'!BD:BD)</f>
        <v/>
      </c>
      <c r="O37" s="40">
        <f>SUMIF('ANALISE PRODUTO'!F:F, A37, 'ANALISE PRODUTO'!BA:BA)</f>
        <v/>
      </c>
      <c r="P37" s="40">
        <f>IF(J37=0, 0, IF(O37/J37=0, 0, O37/J37))</f>
        <v/>
      </c>
      <c r="Q37" s="40">
        <f>IF(J37=0, 0, IF(L37/J37=0, 0, L37/J37))</f>
        <v/>
      </c>
      <c r="R37" s="89">
        <f>SUMIF('ANALISE PRODUTO'!F:F, A37, 'ANALISE PRODUTO'!BJ:BJ)</f>
        <v/>
      </c>
      <c r="S37" s="89">
        <f>SUMIF('ANALISE PRODUTO'!F:F, A37, 'ANALISE PRODUTO'!BK:BK)</f>
        <v/>
      </c>
      <c r="T37" s="89">
        <f>SUMIF('ANALISE PRODUTO'!F:F, A37, 'ANALISE PRODUTO'!BL:BL)</f>
        <v/>
      </c>
      <c r="U37" s="89">
        <f>SUMIFS('ANALISE PRODUTO'!BI:BI, 'ANALISE PRODUTO'!F:F, A37)</f>
        <v/>
      </c>
      <c r="V37" s="89">
        <f>IF(C37="DESCONTINUADO", 0, IF(J37=0, 0, IF(U37/J37=0, 0, U37/J37)))</f>
        <v/>
      </c>
      <c r="W37" s="89">
        <f>IF(OR(C37="DESCONTINUADO", J37=0), 0, IFERROR((S37+T37)/J37, 0))</f>
        <v/>
      </c>
      <c r="X37" s="59">
        <f>COUNTIF('ANALISE PRODUTO'!F:F, A37)</f>
        <v/>
      </c>
      <c r="Y37" s="60">
        <f>COUNTIFS('ANALISE PRODUTO'!F:F, A37, 'ANALISE PRODUTO'!S:S, "S")</f>
        <v/>
      </c>
      <c r="Z37" s="61">
        <f>X37-Y37</f>
        <v/>
      </c>
      <c r="AA37" s="88">
        <f>IFERROR(IF(COUNTIF('contas-pagas-fornecedor-7'!$C:$C,B37)&gt;1,
   AVERAGEIF('contas-pagas-fornecedor-7'!$C:$C,B37,'contas-pagas-fornecedor-7'!$I:$I),
   VLOOKUP(B37,'contas-pagas-fornecedor-7'!$C:$Q,7,FALSE)), "")</f>
        <v/>
      </c>
      <c r="AB37" s="88">
        <f t="array" ref="AB37">IFERROR(
  INDEX('fornecedor-venda-por-filial-ger'!J:J,
    MATCH(1,
      ('fornecedor-venda-por-filial-ger'!A:A=A37) *
      ('fornecedor-venda-por-filial-ger'!B:B=$B$1),
    0)
  ),
"")</f>
        <v/>
      </c>
      <c r="AC37" s="90">
        <f t="array" ref="AC37">IFERROR(
  INDEX('fornecedor-venda-por-filial-ger'!O:O,
    MATCH(1,
      ('fornecedor-venda-por-filial-ger'!A:A=A37) *
      ('fornecedor-venda-por-filial-ger'!B:B=$B$1),
    0)
  ),
"")</f>
        <v/>
      </c>
      <c r="AD37" s="90">
        <f>IFERROR(VLOOKUP(A37,'venda-fornecedor-12-meses-7'!A:AC,3,0),"")</f>
        <v/>
      </c>
      <c r="AE37" s="87">
        <f t="array" ref="AE37">IFERROR(
  INDEX('fornecedor-venda-por-filial-ger'!N:N,
    MATCH(1,
      ('fornecedor-venda-por-filial-ger'!A:A=A37) *
      ('fornecedor-venda-por-filial-ger'!B:B=$B$1),
    0)
  ),
"")</f>
        <v/>
      </c>
      <c r="AF37" s="87">
        <f>IF(J37&lt;=0,"100,00%",IFERROR(AD37/AE37,1))</f>
        <v/>
      </c>
      <c r="AG37" s="64">
        <f t="array" ref="AG37">IFERROR(
  INDEX('fornecedor-venda-por-filial-ger'!L:L,
    MATCH(1,
      ('fornecedor-venda-por-filial-ger'!A:A=A37)*
      ('fornecedor-venda-por-filial-ger'!B:B=$B$1),
    0)
  )/100,
"")</f>
        <v/>
      </c>
      <c r="AH37" s="64">
        <f t="array" ref="AH37">IFERROR(
  INDEX('fornecedor-venda-por-filial-ger'!S:S,
    MATCH(1,
      ('fornecedor-venda-por-filial-ger'!A:A=A37) *
      ('fornecedor-venda-por-filial-ger'!B:B=$B$1),
    0)
  )/100,
"")</f>
        <v/>
      </c>
      <c r="AI37" s="64">
        <f>IFERROR(IF(OR(AH37="",AG37=""),"",IF(J37=0,0,AH37-AG37)),"")</f>
        <v/>
      </c>
      <c r="AJ37" s="91">
        <f t="array" ref="AJ37">IF(MAX(IF('ANALISE PRODUTO'!F:F=A37,'ANALISE PRODUTO'!AD:AD))=0,"SEM ENTRADA",MAX(IF('ANALISE PRODUTO'!F:F=A37,'ANALISE PRODUTO'!AD:AD)))</f>
        <v/>
      </c>
      <c r="AK37" s="39" t="n"/>
      <c r="AL37" s="92">
        <f>IF(IFERROR(VLOOKUP($A37,'VENDA 2023'!$1:$1048576,3 + (COLUMN(A34)-1)*2,FALSE),"")=0,"",IFERROR(VLOOKUP($A37,'VENDA 2023'!$1:$1048576,3 + (COLUMN(A34)-1)*2,FALSE),""))</f>
        <v/>
      </c>
      <c r="AM37" s="92">
        <f>IF(IFERROR(VLOOKUP($A37,'VENDA 2023'!$1:$1048576,3 + (COLUMN(B34)-1)*2,FALSE),"")=0,"",IFERROR(VLOOKUP($A37,'VENDA 2023'!$1:$1048576,3 + (COLUMN(B34)-1)*2,FALSE),""))</f>
        <v/>
      </c>
      <c r="AN37" s="92">
        <f>IF(IFERROR(VLOOKUP($A37,'VENDA 2023'!$1:$1048576,3 + (COLUMN(C34)-1)*2,FALSE),"")=0,"",IFERROR(VLOOKUP($A37,'VENDA 2023'!$1:$1048576,3 + (COLUMN(C34)-1)*2,FALSE),""))</f>
        <v/>
      </c>
      <c r="AO37" s="92">
        <f>IF(IFERROR(VLOOKUP($A37,'VENDA 2023'!$1:$1048576,3 + (COLUMN(D34)-1)*2,FALSE),"")=0,"",IFERROR(VLOOKUP($A37,'VENDA 2023'!$1:$1048576,3 + (COLUMN(D34)-1)*2,FALSE),""))</f>
        <v/>
      </c>
      <c r="AP37" s="92">
        <f>IF(IFERROR(VLOOKUP($A37,'VENDA 2023'!$1:$1048576,3 + (COLUMN(E34)-1)*2,FALSE),"")=0,"",IFERROR(VLOOKUP($A37,'VENDA 2023'!$1:$1048576,3 + (COLUMN(E34)-1)*2,FALSE),""))</f>
        <v/>
      </c>
      <c r="AQ37" s="92">
        <f>IF(IFERROR(VLOOKUP($A37,'VENDA 2023'!$1:$1048576,3 + (COLUMN(F34)-1)*2,FALSE),"")=0,"",IFERROR(VLOOKUP($A37,'VENDA 2023'!$1:$1048576,3 + (COLUMN(F34)-1)*2,FALSE),""))</f>
        <v/>
      </c>
      <c r="AR37" s="92">
        <f>IF(IFERROR(VLOOKUP($A37,'VENDA 2023'!$1:$1048576,3 + (COLUMN(G34)-1)*2,FALSE),"")=0,"",IFERROR(VLOOKUP($A37,'VENDA 2023'!$1:$1048576,3 + (COLUMN(G34)-1)*2,FALSE),""))</f>
        <v/>
      </c>
      <c r="AS37" s="92">
        <f>IF(IFERROR(VLOOKUP($A37,'VENDA 2023'!$1:$1048576,3 + (COLUMN(H34)-1)*2,FALSE),"")=0,"",IFERROR(VLOOKUP($A37,'VENDA 2023'!$1:$1048576,3 + (COLUMN(H34)-1)*2,FALSE),""))</f>
        <v/>
      </c>
      <c r="AT37" s="92">
        <f>IF(IFERROR(VLOOKUP($A37,'VENDA 2023'!$1:$1048576,3 + (COLUMN(I34)-1)*2,FALSE),"")=0,"",IFERROR(VLOOKUP($A37,'VENDA 2023'!$1:$1048576,3 + (COLUMN(I34)-1)*2,FALSE),""))</f>
        <v/>
      </c>
      <c r="AU37" s="92">
        <f>IF(IFERROR(VLOOKUP($A37,'VENDA 2023'!$1:$1048576,3 + (COLUMN(J34)-1)*2,FALSE),"")=0,"",IFERROR(VLOOKUP($A37,'VENDA 2023'!$1:$1048576,3 + (COLUMN(J34)-1)*2,FALSE),""))</f>
        <v/>
      </c>
      <c r="AV37" s="92">
        <f>IF(IFERROR(VLOOKUP($A37,'VENDA 2023'!$1:$1048576,3 + (COLUMN(K34)-1)*2,FALSE),"")=0,"",IFERROR(VLOOKUP($A37,'VENDA 2023'!$1:$1048576,3 + (COLUMN(K34)-1)*2,FALSE),""))</f>
        <v/>
      </c>
      <c r="AW37" s="92">
        <f>IF(IFERROR(VLOOKUP($A37,'VENDA 2023'!$1:$1048576,3 + (COLUMN(L34)-1)*2,FALSE),"")=0,"",IFERROR(VLOOKUP($A37,'VENDA 2023'!$1:$1048576,3 + (COLUMN(L34)-1)*2,FALSE),""))</f>
        <v/>
      </c>
      <c r="AX37" s="93">
        <f>IF(COUNT(AL37:AW37)=0,"",SUM(AL37:AW37))</f>
        <v/>
      </c>
      <c r="AY37" s="92">
        <f>IF(IFERROR(VLOOKUP($A37,'VENDA 2024'!$1:$1048576,3 + (COLUMN(A34)-1)*2,FALSE),"")=0,"",IFERROR(VLOOKUP($A37,'VENDA 2024'!$1:$1048576,3 + (COLUMN(A34)-1)*2,FALSE),""))</f>
        <v/>
      </c>
      <c r="AZ37" s="92">
        <f>IF(IFERROR(VLOOKUP($A37,'VENDA 2024'!$1:$1048576,3 + (COLUMN(B34)-1)*2,FALSE),"")=0,"",IFERROR(VLOOKUP($A37,'VENDA 2024'!$1:$1048576,3 + (COLUMN(B34)-1)*2,FALSE),""))</f>
        <v/>
      </c>
      <c r="BA37" s="92">
        <f>IF(IFERROR(VLOOKUP($A37,'VENDA 2024'!$1:$1048576,3 + (COLUMN(C34)-1)*2,FALSE),"")=0,"",IFERROR(VLOOKUP($A37,'VENDA 2024'!$1:$1048576,3 + (COLUMN(C34)-1)*2,FALSE),""))</f>
        <v/>
      </c>
      <c r="BB37" s="92">
        <f>IF(IFERROR(VLOOKUP($A37,'VENDA 2024'!$1:$1048576,3 + (COLUMN(D34)-1)*2,FALSE),"")=0,"",IFERROR(VLOOKUP($A37,'VENDA 2024'!$1:$1048576,3 + (COLUMN(D34)-1)*2,FALSE),""))</f>
        <v/>
      </c>
      <c r="BC37" s="92">
        <f>IF(IFERROR(VLOOKUP($A37,'VENDA 2024'!$1:$1048576,3 + (COLUMN(E34)-1)*2,FALSE),"")=0,"",IFERROR(VLOOKUP($A37,'VENDA 2024'!$1:$1048576,3 + (COLUMN(E34)-1)*2,FALSE),""))</f>
        <v/>
      </c>
      <c r="BD37" s="92">
        <f>IF(IFERROR(VLOOKUP($A37,'VENDA 2024'!$1:$1048576,3 + (COLUMN(F34)-1)*2,FALSE),"")=0,"",IFERROR(VLOOKUP($A37,'VENDA 2024'!$1:$1048576,3 + (COLUMN(F34)-1)*2,FALSE),""))</f>
        <v/>
      </c>
      <c r="BE37" s="92">
        <f>IF(IFERROR(VLOOKUP($A37,'VENDA 2024'!$1:$1048576,3 + (COLUMN(G34)-1)*2,FALSE),"")=0,"",IFERROR(VLOOKUP($A37,'VENDA 2024'!$1:$1048576,3 + (COLUMN(G34)-1)*2,FALSE),""))</f>
        <v/>
      </c>
      <c r="BF37" s="92">
        <f>IF(IFERROR(VLOOKUP($A37,'VENDA 2024'!$1:$1048576,3 + (COLUMN(H34)-1)*2,FALSE),"")=0,"",IFERROR(VLOOKUP($A37,'VENDA 2024'!$1:$1048576,3 + (COLUMN(H34)-1)*2,FALSE),""))</f>
        <v/>
      </c>
      <c r="BG37" s="92">
        <f>IF(IFERROR(VLOOKUP($A37,'VENDA 2024'!$1:$1048576,3 + (COLUMN(I34)-1)*2,FALSE),"")=0,"",IFERROR(VLOOKUP($A37,'VENDA 2024'!$1:$1048576,3 + (COLUMN(I34)-1)*2,FALSE),""))</f>
        <v/>
      </c>
      <c r="BH37" s="92">
        <f>IF(IFERROR(VLOOKUP($A37,'VENDA 2024'!$1:$1048576,3 + (COLUMN(J34)-1)*2,FALSE),"")=0,"",IFERROR(VLOOKUP($A37,'VENDA 2024'!$1:$1048576,3 + (COLUMN(J34)-1)*2,FALSE),""))</f>
        <v/>
      </c>
      <c r="BI37" s="92">
        <f>IF(IFERROR(VLOOKUP($A37,'VENDA 2024'!$1:$1048576,3 + (COLUMN(K34)-1)*2,FALSE),"")=0,"",IFERROR(VLOOKUP($A37,'VENDA 2024'!$1:$1048576,3 + (COLUMN(K34)-1)*2,FALSE),""))</f>
        <v/>
      </c>
      <c r="BJ37" s="92">
        <f>IF(IFERROR(VLOOKUP($A37,'VENDA 2024'!$1:$1048576,3 + (COLUMN(L34)-1)*2,FALSE),"")=0,"",IFERROR(VLOOKUP($A37,'VENDA 2024'!$1:$1048576,3 + (COLUMN(L34)-1)*2,FALSE),""))</f>
        <v/>
      </c>
      <c r="BK37" s="93">
        <f>IF(COUNT(AY37:BJ37)=0,"",SUM(AY37:BJ37))</f>
        <v/>
      </c>
      <c r="BL37" s="92">
        <f>IF(IFERROR(VLOOKUP($A37,'VENDA 2025'!$1:$1048576,3 + (COLUMN(A34)-1)*2,FALSE),"")=0,"",IFERROR(VLOOKUP($A37,'VENDA 2025'!$1:$1048576,3 + (COLUMN(A34)-1)*2,FALSE),""))</f>
        <v/>
      </c>
      <c r="BM37" s="92">
        <f>IF(IFERROR(VLOOKUP($A37,'VENDA 2025'!$1:$1048576,3 + (COLUMN(B34)-1)*2,FALSE),"")=0,"",IFERROR(VLOOKUP($A37,'VENDA 2025'!$1:$1048576,3 + (COLUMN(B34)-1)*2,FALSE),""))</f>
        <v/>
      </c>
      <c r="BN37" s="92">
        <f>IF(IFERROR(VLOOKUP($A37,'VENDA 2025'!$1:$1048576,3 + (COLUMN(C34)-1)*2,FALSE),"")=0,"",IFERROR(VLOOKUP($A37,'VENDA 2025'!$1:$1048576,3 + (COLUMN(C34)-1)*2,FALSE),""))</f>
        <v/>
      </c>
      <c r="BO37" s="92">
        <f>IF(IFERROR(VLOOKUP($A37,'VENDA 2025'!$1:$1048576,3 + (COLUMN(D34)-1)*2,FALSE),"")=0,"",IFERROR(VLOOKUP($A37,'VENDA 2025'!$1:$1048576,3 + (COLUMN(D34)-1)*2,FALSE),""))</f>
        <v/>
      </c>
      <c r="BP37" s="92">
        <f>IF(IFERROR(VLOOKUP($A37,'VENDA 2025'!$1:$1048576,3 + (COLUMN(E34)-1)*2,FALSE),"")=0,"",IFERROR(VLOOKUP($A37,'VENDA 2025'!$1:$1048576,3 + (COLUMN(E34)-1)*2,FALSE),""))</f>
        <v/>
      </c>
      <c r="BQ37" s="92">
        <f>IF(IFERROR(VLOOKUP($A37,'VENDA 2025'!$1:$1048576,3 + (COLUMN(F34)-1)*2,FALSE),"")=0,"",IFERROR(VLOOKUP($A37,'VENDA 2025'!$1:$1048576,3 + (COLUMN(F34)-1)*2,FALSE),""))</f>
        <v/>
      </c>
      <c r="BR37" s="92">
        <f>IF(IFERROR(VLOOKUP($A37,'VENDA 2025'!$1:$1048576,3 + (COLUMN(G34)-1)*2,FALSE),"")=0,"",IFERROR(VLOOKUP($A37,'VENDA 2025'!$1:$1048576,3 + (COLUMN(G34)-1)*2,FALSE),""))</f>
        <v/>
      </c>
      <c r="BS37" s="92">
        <f>IF(IFERROR(VLOOKUP($A37,'VENDA 2025'!$1:$1048576,3 + (COLUMN(H34)-1)*2,FALSE),"")=0,"",IFERROR(VLOOKUP($A37,'VENDA 2025'!$1:$1048576,3 + (COLUMN(H34)-1)*2,FALSE),""))</f>
        <v/>
      </c>
      <c r="BT37" s="92">
        <f>IF(IFERROR(VLOOKUP($A37,'VENDA 2025'!$1:$1048576,3 + (COLUMN(I34)-1)*2,FALSE),"")=0,"",IFERROR(VLOOKUP($A37,'VENDA 2025'!$1:$1048576,3 + (COLUMN(I34)-1)*2,FALSE),""))</f>
        <v/>
      </c>
      <c r="BU37" s="92">
        <f>IF(IFERROR(VLOOKUP($A37,'VENDA 2025'!$1:$1048576,3 + (COLUMN(J34)-1)*2,FALSE),"")=0,"",IFERROR(VLOOKUP($A37,'VENDA 2025'!$1:$1048576,3 + (COLUMN(J34)-1)*2,FALSE),""))</f>
        <v/>
      </c>
      <c r="BV37" s="92">
        <f>IF(IFERROR(VLOOKUP($A37,'VENDA 2025'!$1:$1048576,3 + (COLUMN(K34)-1)*2,FALSE),"")=0,"",IFERROR(VLOOKUP($A37,'VENDA 2025'!$1:$1048576,3 + (COLUMN(K34)-1)*2,FALSE),""))</f>
        <v/>
      </c>
      <c r="BW37" s="92">
        <f>IF(IFERROR(VLOOKUP($A37,'VENDA 2025'!$1:$1048576,3 + (COLUMN(L34)-1)*2,FALSE),"")=0,"",IFERROR(VLOOKUP($A37,'VENDA 2025'!$1:$1048576,3 + (COLUMN(L34)-1)*2,FALSE),""))</f>
        <v/>
      </c>
      <c r="BX37" s="93">
        <f>IF(COUNT(BL37:BW37)=0,"",SUM(BL37:BW37))</f>
        <v/>
      </c>
      <c r="BY37" s="92">
        <f>IF(IFERROR(VLOOKUP($A37,'venda-fornecedor-12-meses-7'!$1:$1048576,4 + (COLUMN(A34)-1)*2,FALSE),"")=0,"",IFERROR(VLOOKUP($A37,'venda-fornecedor-12-meses-7'!$1:$1048576,4 + (COLUMN(A34)-1)*2,FALSE),""))</f>
        <v/>
      </c>
      <c r="BZ37" s="92">
        <f>IF(IFERROR(VLOOKUP($A37,'venda-fornecedor-12-meses-7'!$1:$1048576,4 + (COLUMN(B34)-1)*2,FALSE),"")=0,"",IFERROR(VLOOKUP($A37,'venda-fornecedor-12-meses-7'!$1:$1048576,4 + (COLUMN(B34)-1)*2,FALSE),""))</f>
        <v/>
      </c>
      <c r="CA37" s="92">
        <f>IF(IFERROR(VLOOKUP($A37,'venda-fornecedor-12-meses-7'!$1:$1048576,4 + (COLUMN(C34)-1)*2,FALSE),"")=0,"",IFERROR(VLOOKUP($A37,'venda-fornecedor-12-meses-7'!$1:$1048576,4 + (COLUMN(C34)-1)*2,FALSE),""))</f>
        <v/>
      </c>
      <c r="CB37" s="92">
        <f>IF(IFERROR(VLOOKUP($A37,'venda-fornecedor-12-meses-7'!$1:$1048576,4 + (COLUMN(D34)-1)*2,FALSE),"")=0,"",IFERROR(VLOOKUP($A37,'venda-fornecedor-12-meses-7'!$1:$1048576,4 + (COLUMN(D34)-1)*2,FALSE),""))</f>
        <v/>
      </c>
      <c r="CC37" s="92">
        <f>IF(IFERROR(VLOOKUP($A37,'venda-fornecedor-12-meses-7'!$1:$1048576,4 + (COLUMN(E34)-1)*2,FALSE),"")=0,"",IFERROR(VLOOKUP($A37,'venda-fornecedor-12-meses-7'!$1:$1048576,4 + (COLUMN(E34)-1)*2,FALSE),""))</f>
        <v/>
      </c>
      <c r="CD37" s="92">
        <f>IF(IFERROR(VLOOKUP($A37,'venda-fornecedor-12-meses-7'!$1:$1048576,4 + (COLUMN(F34)-1)*2,FALSE),"")=0,"",IFERROR(VLOOKUP($A37,'venda-fornecedor-12-meses-7'!$1:$1048576,4 + (COLUMN(F34)-1)*2,FALSE),""))</f>
        <v/>
      </c>
      <c r="CE37" s="92">
        <f>IF(IFERROR(VLOOKUP($A37,'venda-fornecedor-12-meses-7'!$1:$1048576,4 + (COLUMN(G34)-1)*2,FALSE),"")=0,"",IFERROR(VLOOKUP($A37,'venda-fornecedor-12-meses-7'!$1:$1048576,4 + (COLUMN(G34)-1)*2,FALSE),""))</f>
        <v/>
      </c>
      <c r="CF37" s="92">
        <f>IF(IFERROR(VLOOKUP($A37,'venda-fornecedor-12-meses-7'!$1:$1048576,4 + (COLUMN(H34)-1)*2,FALSE),"")=0,"",IFERROR(VLOOKUP($A37,'venda-fornecedor-12-meses-7'!$1:$1048576,4 + (COLUMN(H34)-1)*2,FALSE),""))</f>
        <v/>
      </c>
      <c r="CG37" s="92">
        <f>IF(IFERROR(VLOOKUP($A37,'venda-fornecedor-12-meses-7'!$1:$1048576,4 + (COLUMN(I34)-1)*2,FALSE),"")=0,"",IFERROR(VLOOKUP($A37,'venda-fornecedor-12-meses-7'!$1:$1048576,4 + (COLUMN(I34)-1)*2,FALSE),""))</f>
        <v/>
      </c>
      <c r="CH37" s="92">
        <f>IF(IFERROR(VLOOKUP($A37,'venda-fornecedor-12-meses-7'!$1:$1048576,4 + (COLUMN(J34)-1)*2,FALSE),"")=0,"",IFERROR(VLOOKUP($A37,'venda-fornecedor-12-meses-7'!$1:$1048576,4 + (COLUMN(J34)-1)*2,FALSE),""))</f>
        <v/>
      </c>
      <c r="CI37" s="92">
        <f>IF(IFERROR(VLOOKUP($A37,'venda-fornecedor-12-meses-7'!$1:$1048576,4 + (COLUMN(K34)-1)*2,FALSE),"")=0,"",IFERROR(VLOOKUP($A37,'venda-fornecedor-12-meses-7'!$1:$1048576,4 + (COLUMN(K34)-1)*2,FALSE),""))</f>
        <v/>
      </c>
      <c r="CJ37" s="92">
        <f>IF(IFERROR(VLOOKUP($A37,'venda-fornecedor-12-meses-7'!$1:$1048576,4 + (COLUMN(L34)-1)*2,FALSE),"")=0,"",IFERROR(VLOOKUP($A37,'venda-fornecedor-12-meses-7'!$1:$1048576,4 + (COLUMN(L34)-1)*2,FALSE),""))</f>
        <v/>
      </c>
      <c r="CK37" s="93">
        <f>IF(COUNT(BY37:CJ37)=0,"",SUM(BY37:CJ37))</f>
        <v/>
      </c>
      <c r="CL37" s="93">
        <f>IF(COUNT(BY37:CJ37)=0,"",AVERAGE(BY37:CJ37))</f>
        <v/>
      </c>
      <c r="CM37" s="1" t="n"/>
      <c r="CN37" s="94">
        <f>IF(IFERROR(VLOOKUP($A37,'ENTRADA 2023'!$1:$1048576,3 + (COLUMN(A34)-1)*1,FALSE),"")=0,"",IFERROR(VLOOKUP($A37,'ENTRADA 2023'!$1:$1048576,3 + (COLUMN(A34)-1)*1,FALSE),""))</f>
        <v/>
      </c>
      <c r="CO37" s="94">
        <f>IF(IFERROR(VLOOKUP($A37,'ENTRADA 2023'!$1:$1048576,3 + (COLUMN(B34)-1)*1,FALSE),"")=0,"",IFERROR(VLOOKUP($A37,'ENTRADA 2023'!$1:$1048576,3 + (COLUMN(B34)-1)*1,FALSE),""))</f>
        <v/>
      </c>
      <c r="CP37" s="94">
        <f>IF(IFERROR(VLOOKUP($A37,'ENTRADA 2023'!$1:$1048576,3 + (COLUMN(C34)-1)*1,FALSE),"")=0,"",IFERROR(VLOOKUP($A37,'ENTRADA 2023'!$1:$1048576,3 + (COLUMN(C34)-1)*1,FALSE),""))</f>
        <v/>
      </c>
      <c r="CQ37" s="94">
        <f>IF(IFERROR(VLOOKUP($A37,'ENTRADA 2023'!$1:$1048576,3 + (COLUMN(D34)-1)*1,FALSE),"")=0,"",IFERROR(VLOOKUP($A37,'ENTRADA 2023'!$1:$1048576,3 + (COLUMN(D34)-1)*1,FALSE),""))</f>
        <v/>
      </c>
      <c r="CR37" s="94">
        <f>IF(IFERROR(VLOOKUP($A37,'ENTRADA 2023'!$1:$1048576,3 + (COLUMN(E34)-1)*1,FALSE),"")=0,"",IFERROR(VLOOKUP($A37,'ENTRADA 2023'!$1:$1048576,3 + (COLUMN(E34)-1)*1,FALSE),""))</f>
        <v/>
      </c>
      <c r="CS37" s="94">
        <f>IF(IFERROR(VLOOKUP($A37,'ENTRADA 2023'!$1:$1048576,3 + (COLUMN(F34)-1)*1,FALSE),"")=0,"",IFERROR(VLOOKUP($A37,'ENTRADA 2023'!$1:$1048576,3 + (COLUMN(F34)-1)*1,FALSE),""))</f>
        <v/>
      </c>
      <c r="CT37" s="94">
        <f>IF(IFERROR(VLOOKUP($A37,'ENTRADA 2023'!$1:$1048576,3 + (COLUMN(G34)-1)*1,FALSE),"")=0,"",IFERROR(VLOOKUP($A37,'ENTRADA 2023'!$1:$1048576,3 + (COLUMN(G34)-1)*1,FALSE),""))</f>
        <v/>
      </c>
      <c r="CU37" s="94">
        <f>IF(IFERROR(VLOOKUP($A37,'ENTRADA 2023'!$1:$1048576,3 + (COLUMN(H34)-1)*1,FALSE),"")=0,"",IFERROR(VLOOKUP($A37,'ENTRADA 2023'!$1:$1048576,3 + (COLUMN(H34)-1)*1,FALSE),""))</f>
        <v/>
      </c>
      <c r="CV37" s="94">
        <f>IF(IFERROR(VLOOKUP($A37,'ENTRADA 2023'!$1:$1048576,3 + (COLUMN(I34)-1)*1,FALSE),"")=0,"",IFERROR(VLOOKUP($A37,'ENTRADA 2023'!$1:$1048576,3 + (COLUMN(I34)-1)*1,FALSE),""))</f>
        <v/>
      </c>
      <c r="CW37" s="94">
        <f>IF(IFERROR(VLOOKUP($A37,'ENTRADA 2023'!$1:$1048576,3 + (COLUMN(J34)-1)*1,FALSE),"")=0,"",IFERROR(VLOOKUP($A37,'ENTRADA 2023'!$1:$1048576,3 + (COLUMN(J34)-1)*1,FALSE),""))</f>
        <v/>
      </c>
      <c r="CX37" s="94">
        <f>IF(IFERROR(VLOOKUP($A37,'ENTRADA 2023'!$1:$1048576,3 + (COLUMN(K34)-1)*1,FALSE),"")=0,"",IFERROR(VLOOKUP($A37,'ENTRADA 2023'!$1:$1048576,3 + (COLUMN(K34)-1)*1,FALSE),""))</f>
        <v/>
      </c>
      <c r="CY37" s="94">
        <f>IF(IFERROR(VLOOKUP($A37,'ENTRADA 2023'!$1:$1048576,3 + (COLUMN(L34)-1)*1,FALSE),"")=0,"",IFERROR(VLOOKUP($A37,'ENTRADA 2023'!$1:$1048576,3 + (COLUMN(L34)-1)*1,FALSE),""))</f>
        <v/>
      </c>
      <c r="CZ37" s="95">
        <f>IF(COUNT(CN37:CY37)=0,"",SUM(CN37:CY37))</f>
        <v/>
      </c>
      <c r="DA37" s="94">
        <f>IF(IFERROR(VLOOKUP($A37,'ENTRADA 2024'!$1:$1048576,3 + (COLUMN(A34)-1)*1,FALSE),"")=0,"",IFERROR(VLOOKUP($A37,'ENTRADA 2024'!$1:$1048576,3 + (COLUMN(A34)-1)*1,FALSE),""))</f>
        <v/>
      </c>
      <c r="DB37" s="94">
        <f>IF(IFERROR(VLOOKUP($A37,'ENTRADA 2024'!$1:$1048576,3 + (COLUMN(B34)-1)*1,FALSE),"")=0,"",IFERROR(VLOOKUP($A37,'ENTRADA 2024'!$1:$1048576,3 + (COLUMN(B34)-1)*1,FALSE),""))</f>
        <v/>
      </c>
      <c r="DC37" s="94">
        <f>IF(IFERROR(VLOOKUP($A37,'ENTRADA 2024'!$1:$1048576,3 + (COLUMN(C34)-1)*1,FALSE),"")=0,"",IFERROR(VLOOKUP($A37,'ENTRADA 2024'!$1:$1048576,3 + (COLUMN(C34)-1)*1,FALSE),""))</f>
        <v/>
      </c>
      <c r="DD37" s="94">
        <f>IF(IFERROR(VLOOKUP($A37,'ENTRADA 2024'!$1:$1048576,3 + (COLUMN(D34)-1)*1,FALSE),"")=0,"",IFERROR(VLOOKUP($A37,'ENTRADA 2024'!$1:$1048576,3 + (COLUMN(D34)-1)*1,FALSE),""))</f>
        <v/>
      </c>
      <c r="DE37" s="94">
        <f>IF(IFERROR(VLOOKUP($A37,'ENTRADA 2024'!$1:$1048576,3 + (COLUMN(E34)-1)*1,FALSE),"")=0,"",IFERROR(VLOOKUP($A37,'ENTRADA 2024'!$1:$1048576,3 + (COLUMN(E34)-1)*1,FALSE),""))</f>
        <v/>
      </c>
      <c r="DF37" s="94">
        <f>IF(IFERROR(VLOOKUP($A37,'ENTRADA 2024'!$1:$1048576,3 + (COLUMN(F34)-1)*1,FALSE),"")=0,"",IFERROR(VLOOKUP($A37,'ENTRADA 2024'!$1:$1048576,3 + (COLUMN(F34)-1)*1,FALSE),""))</f>
        <v/>
      </c>
      <c r="DG37" s="94">
        <f>IF(IFERROR(VLOOKUP($A37,'ENTRADA 2024'!$1:$1048576,3 + (COLUMN(G34)-1)*1,FALSE),"")=0,"",IFERROR(VLOOKUP($A37,'ENTRADA 2024'!$1:$1048576,3 + (COLUMN(G34)-1)*1,FALSE),""))</f>
        <v/>
      </c>
      <c r="DH37" s="94">
        <f>IF(IFERROR(VLOOKUP($A37,'ENTRADA 2024'!$1:$1048576,3 + (COLUMN(H34)-1)*1,FALSE),"")=0,"",IFERROR(VLOOKUP($A37,'ENTRADA 2024'!$1:$1048576,3 + (COLUMN(H34)-1)*1,FALSE),""))</f>
        <v/>
      </c>
      <c r="DI37" s="94">
        <f>IF(IFERROR(VLOOKUP($A37,'ENTRADA 2024'!$1:$1048576,3 + (COLUMN(I34)-1)*1,FALSE),"")=0,"",IFERROR(VLOOKUP($A37,'ENTRADA 2024'!$1:$1048576,3 + (COLUMN(I34)-1)*1,FALSE),""))</f>
        <v/>
      </c>
      <c r="DJ37" s="94">
        <f>IF(IFERROR(VLOOKUP($A37,'ENTRADA 2024'!$1:$1048576,3 + (COLUMN(J34)-1)*1,FALSE),"")=0,"",IFERROR(VLOOKUP($A37,'ENTRADA 2024'!$1:$1048576,3 + (COLUMN(J34)-1)*1,FALSE),""))</f>
        <v/>
      </c>
      <c r="DK37" s="94">
        <f>IF(IFERROR(VLOOKUP($A37,'ENTRADA 2024'!$1:$1048576,3 + (COLUMN(K34)-1)*1,FALSE),"")=0,"",IFERROR(VLOOKUP($A37,'ENTRADA 2024'!$1:$1048576,3 + (COLUMN(K34)-1)*1,FALSE),""))</f>
        <v/>
      </c>
      <c r="DL37" s="94">
        <f>IF(IFERROR(VLOOKUP($A37,'ENTRADA 2024'!$1:$1048576,3 + (COLUMN(L34)-1)*1,FALSE),"")=0,"",IFERROR(VLOOKUP($A37,'ENTRADA 2024'!$1:$1048576,3 + (COLUMN(L34)-1)*1,FALSE),""))</f>
        <v/>
      </c>
      <c r="DM37" s="95">
        <f>IF(COUNT(DA37:DL37)=0,"",SUM(DA37:DL37))</f>
        <v/>
      </c>
      <c r="DN37" s="94">
        <f>IF(IFERROR(VLOOKUP($A37,'ENTRADA 2025'!$1:$1048576,3 + (COLUMN(A34)-1)*1,FALSE),"")=0,"",IFERROR(VLOOKUP($A37,'ENTRADA 2025'!$1:$1048576,3 + (COLUMN(A34)-1)*1,FALSE),""))</f>
        <v/>
      </c>
      <c r="DO37" s="94">
        <f>IF(IFERROR(VLOOKUP($A37,'ENTRADA 2025'!$1:$1048576,3 + (COLUMN(B34)-1)*1,FALSE),"")=0,"",IFERROR(VLOOKUP($A37,'ENTRADA 2025'!$1:$1048576,3 + (COLUMN(B34)-1)*1,FALSE),""))</f>
        <v/>
      </c>
      <c r="DP37" s="94">
        <f>IF(IFERROR(VLOOKUP($A37,'ENTRADA 2025'!$1:$1048576,3 + (COLUMN(C34)-1)*1,FALSE),"")=0,"",IFERROR(VLOOKUP($A37,'ENTRADA 2025'!$1:$1048576,3 + (COLUMN(C34)-1)*1,FALSE),""))</f>
        <v/>
      </c>
      <c r="DQ37" s="94">
        <f>IF(IFERROR(VLOOKUP($A37,'ENTRADA 2025'!$1:$1048576,3 + (COLUMN(D34)-1)*1,FALSE),"")=0,"",IFERROR(VLOOKUP($A37,'ENTRADA 2025'!$1:$1048576,3 + (COLUMN(D34)-1)*1,FALSE),""))</f>
        <v/>
      </c>
      <c r="DR37" s="94">
        <f>IF(IFERROR(VLOOKUP($A37,'ENTRADA 2025'!$1:$1048576,3 + (COLUMN(E34)-1)*1,FALSE),"")=0,"",IFERROR(VLOOKUP($A37,'ENTRADA 2025'!$1:$1048576,3 + (COLUMN(E34)-1)*1,FALSE),""))</f>
        <v/>
      </c>
      <c r="DS37" s="94">
        <f>IF(IFERROR(VLOOKUP($A37,'ENTRADA 2025'!$1:$1048576,3 + (COLUMN(F34)-1)*1,FALSE),"")=0,"",IFERROR(VLOOKUP($A37,'ENTRADA 2025'!$1:$1048576,3 + (COLUMN(F34)-1)*1,FALSE),""))</f>
        <v/>
      </c>
      <c r="DT37" s="94">
        <f>IF(IFERROR(VLOOKUP($A37,'ENTRADA 2025'!$1:$1048576,3 + (COLUMN(G34)-1)*1,FALSE),"")=0,"",IFERROR(VLOOKUP($A37,'ENTRADA 2025'!$1:$1048576,3 + (COLUMN(G34)-1)*1,FALSE),""))</f>
        <v/>
      </c>
      <c r="DU37" s="94">
        <f>IF(IFERROR(VLOOKUP($A37,'ENTRADA 2025'!$1:$1048576,3 + (COLUMN(H34)-1)*1,FALSE),"")=0,"",IFERROR(VLOOKUP($A37,'ENTRADA 2025'!$1:$1048576,3 + (COLUMN(H34)-1)*1,FALSE),""))</f>
        <v/>
      </c>
      <c r="DV37" s="94">
        <f>IF(IFERROR(VLOOKUP($A37,'ENTRADA 2025'!$1:$1048576,3 + (COLUMN(I34)-1)*1,FALSE),"")=0,"",IFERROR(VLOOKUP($A37,'ENTRADA 2025'!$1:$1048576,3 + (COLUMN(I34)-1)*1,FALSE),""))</f>
        <v/>
      </c>
      <c r="DW37" s="94">
        <f>IF(IFERROR(VLOOKUP($A37,'ENTRADA 2025'!$1:$1048576,3 + (COLUMN(J34)-1)*1,FALSE),"")=0,"",IFERROR(VLOOKUP($A37,'ENTRADA 2025'!$1:$1048576,3 + (COLUMN(J34)-1)*1,FALSE),""))</f>
        <v/>
      </c>
      <c r="DX37" s="94">
        <f>IF(IFERROR(VLOOKUP($A37,'ENTRADA 2025'!$1:$1048576,3 + (COLUMN(K34)-1)*1,FALSE),"")=0,"",IFERROR(VLOOKUP($A37,'ENTRADA 2025'!$1:$1048576,3 + (COLUMN(K34)-1)*1,FALSE),""))</f>
        <v/>
      </c>
      <c r="DY37" s="94">
        <f>IF(IFERROR(VLOOKUP($A37,'ENTRADA 2025'!$1:$1048576,3 + (COLUMN(L34)-1)*1,FALSE),"")=0,"",IFERROR(VLOOKUP($A37,'ENTRADA 2025'!$1:$1048576,3 + (COLUMN(L34)-1)*1,FALSE),""))</f>
        <v/>
      </c>
      <c r="DZ37" s="95">
        <f>IF(COUNT(DN37:DY37)=0,"",SUM(DN37:DY37))</f>
        <v/>
      </c>
      <c r="EA37" s="94">
        <f>IF(IFERROR(VLOOKUP($A37,'entrada-fornecedor-12-meses-7'!$1:$1048576,3 + (COLUMN(A34)-1)*1,FALSE),"")=0,"",IFERROR(VLOOKUP($A37,'entrada-fornecedor-12-meses-7'!$1:$1048576,3 + (COLUMN(A34)-1)*1,FALSE),""))</f>
        <v/>
      </c>
      <c r="EB37" s="94">
        <f>IF(IFERROR(VLOOKUP($A37,'entrada-fornecedor-12-meses-7'!$1:$1048576,3 + (COLUMN(B34)-1)*1,FALSE),"")=0,"",IFERROR(VLOOKUP($A37,'entrada-fornecedor-12-meses-7'!$1:$1048576,3 + (COLUMN(B34)-1)*1,FALSE),""))</f>
        <v/>
      </c>
      <c r="EC37" s="94">
        <f>IF(IFERROR(VLOOKUP($A37,'entrada-fornecedor-12-meses-7'!$1:$1048576,3 + (COLUMN(C34)-1)*1,FALSE),"")=0,"",IFERROR(VLOOKUP($A37,'entrada-fornecedor-12-meses-7'!$1:$1048576,3 + (COLUMN(C34)-1)*1,FALSE),""))</f>
        <v/>
      </c>
      <c r="ED37" s="94">
        <f>IF(IFERROR(VLOOKUP($A37,'entrada-fornecedor-12-meses-7'!$1:$1048576,3 + (COLUMN(D34)-1)*1,FALSE),"")=0,"",IFERROR(VLOOKUP($A37,'entrada-fornecedor-12-meses-7'!$1:$1048576,3 + (COLUMN(D34)-1)*1,FALSE),""))</f>
        <v/>
      </c>
      <c r="EE37" s="94">
        <f>IF(IFERROR(VLOOKUP($A37,'entrada-fornecedor-12-meses-7'!$1:$1048576,3 + (COLUMN(E34)-1)*1,FALSE),"")=0,"",IFERROR(VLOOKUP($A37,'entrada-fornecedor-12-meses-7'!$1:$1048576,3 + (COLUMN(E34)-1)*1,FALSE),""))</f>
        <v/>
      </c>
      <c r="EF37" s="94">
        <f>IF(IFERROR(VLOOKUP($A37,'entrada-fornecedor-12-meses-7'!$1:$1048576,3 + (COLUMN(F34)-1)*1,FALSE),"")=0,"",IFERROR(VLOOKUP($A37,'entrada-fornecedor-12-meses-7'!$1:$1048576,3 + (COLUMN(F34)-1)*1,FALSE),""))</f>
        <v/>
      </c>
      <c r="EG37" s="94">
        <f>IF(IFERROR(VLOOKUP($A37,'entrada-fornecedor-12-meses-7'!$1:$1048576,3 + (COLUMN(G34)-1)*1,FALSE),"")=0,"",IFERROR(VLOOKUP($A37,'entrada-fornecedor-12-meses-7'!$1:$1048576,3 + (COLUMN(G34)-1)*1,FALSE),""))</f>
        <v/>
      </c>
      <c r="EH37" s="94">
        <f>IF(IFERROR(VLOOKUP($A37,'entrada-fornecedor-12-meses-7'!$1:$1048576,3 + (COLUMN(H34)-1)*1,FALSE),"")=0,"",IFERROR(VLOOKUP($A37,'entrada-fornecedor-12-meses-7'!$1:$1048576,3 + (COLUMN(H34)-1)*1,FALSE),""))</f>
        <v/>
      </c>
      <c r="EI37" s="94">
        <f>IF(IFERROR(VLOOKUP($A37,'entrada-fornecedor-12-meses-7'!$1:$1048576,3 + (COLUMN(I34)-1)*1,FALSE),"")=0,"",IFERROR(VLOOKUP($A37,'entrada-fornecedor-12-meses-7'!$1:$1048576,3 + (COLUMN(I34)-1)*1,FALSE),""))</f>
        <v/>
      </c>
      <c r="EJ37" s="94">
        <f>IF(IFERROR(VLOOKUP($A37,'entrada-fornecedor-12-meses-7'!$1:$1048576,3 + (COLUMN(J34)-1)*1,FALSE),"")=0,"",IFERROR(VLOOKUP($A37,'entrada-fornecedor-12-meses-7'!$1:$1048576,3 + (COLUMN(J34)-1)*1,FALSE),""))</f>
        <v/>
      </c>
      <c r="EK37" s="94">
        <f>IF(IFERROR(VLOOKUP($A37,'entrada-fornecedor-12-meses-7'!$1:$1048576,3 + (COLUMN(K34)-1)*1,FALSE),"")=0,"",IFERROR(VLOOKUP($A37,'entrada-fornecedor-12-meses-7'!$1:$1048576,3 + (COLUMN(K34)-1)*1,FALSE),""))</f>
        <v/>
      </c>
      <c r="EL37" s="94">
        <f>IF(IFERROR(VLOOKUP($A37,'entrada-fornecedor-12-meses-7'!$1:$1048576,3 + (COLUMN(L34)-1)*1,FALSE),"")=0,"",IFERROR(VLOOKUP($A37,'entrada-fornecedor-12-meses-7'!$1:$1048576,3 + (COLUMN(L34)-1)*1,FALSE),""))</f>
        <v/>
      </c>
      <c r="EM37" s="95">
        <f>IF(COUNT(EA37:EL37)=0,"",SUM(EA37:EL37))</f>
        <v/>
      </c>
      <c r="EN37" s="1" t="n"/>
      <c r="EO37" s="96">
        <f>IFERROR(AVERAGEIF('lead-time-compras-7'!B:B,A37,'lead-time-compras-7'!S:S),"")</f>
        <v/>
      </c>
      <c r="EP37" s="96">
        <f>IFERROR(
  AVERAGEIFS(
    'notas-fiscais-entrada-830-7'!H:H,
    'notas-fiscais-entrada-830-7'!O:O, A37,
    'notas-fiscais-entrada-830-7'!E:E, $B$1
  ),
""
)</f>
        <v/>
      </c>
      <c r="EQ37" s="96">
        <f>IFERROR(AVERAGEIF('lead-time-compras-7'!B:B,A37,'lead-time-compras-7'!Q:Q),"")</f>
        <v/>
      </c>
      <c r="ER37" s="97">
        <f>SUMIF('fornecedor-saldo-receber-7'!A:A, A37, 'fornecedor-saldo-receber-7'!L:L)</f>
        <v/>
      </c>
      <c r="ES37" s="97">
        <f>SUMIF('fornecedor-verba-aplicar-7'!A:A, A37, 'fornecedor-verba-aplicar-7'!D:D)</f>
        <v/>
      </c>
      <c r="ET37" s="1" t="n"/>
      <c r="EU37" s="52">
        <f>SUMIF('ANALISE PRODUTO'!F:F, A37, 'ANALISE PRODUTO'!BN:BN)</f>
        <v/>
      </c>
      <c r="EV37" s="52">
        <f>SUMIF('ANALISE PRODUTO'!F:F, A37, 'ANALISE PRODUTO'!BO:BO)</f>
        <v/>
      </c>
      <c r="EW37" s="52">
        <f>SUMIF('ANALISE PRODUTO'!F:F, A37, 'ANALISE PRODUTO'!BP:BP)</f>
        <v/>
      </c>
      <c r="EX37" s="52">
        <f>SUMIF('ANALISE PRODUTO'!F:F, A37, 'ANALISE PRODUTO'!BQ:BQ)</f>
        <v/>
      </c>
      <c r="EY37" s="52">
        <f>SUMIF('ANALISE PRODUTO'!F:F, A37, 'ANALISE PRODUTO'!BR:BR)</f>
        <v/>
      </c>
      <c r="EZ37" s="53">
        <f>SUMIF('ANALISE PRODUTO'!F:F, A37, 'ANALISE PRODUTO'!BS:BS)</f>
        <v/>
      </c>
      <c r="FA37" s="53">
        <f>SUMIF('ANALISE PRODUTO'!F:F, A37, 'ANALISE PRODUTO'!BT:BT)</f>
        <v/>
      </c>
      <c r="FB37" s="53">
        <f>SUMIF('ANALISE PRODUTO'!F:F, A37, 'ANALISE PRODUTO'!BU:BU)</f>
        <v/>
      </c>
      <c r="FC37" s="53">
        <f>SUMIF('ANALISE PRODUTO'!F:F, A37, 'ANALISE PRODUTO'!BV:BV)</f>
        <v/>
      </c>
      <c r="FD37" s="53">
        <f>SUMIF('ANALISE PRODUTO'!F:F, A37, 'ANALISE PRODUTO'!BW:BW)</f>
        <v/>
      </c>
      <c r="FE37" s="41">
        <f>SUMIF('ANALISE PRODUTO'!F:F, A37, 'ANALISE PRODUTO'!CB:CB)</f>
        <v/>
      </c>
      <c r="FF37" s="41">
        <f>SUMIF('ANALISE PRODUTO'!F:F, A37, 'ANALISE PRODUTO'!CC:CC)</f>
        <v/>
      </c>
      <c r="FG37" s="1" t="n"/>
      <c r="FH37" s="45">
        <f>IF(IFERROR(VLOOKUP($A37,'VENDA 2023'!$1:$1048576,4 + (COLUMN(A34)-1)*2,FALSE),"")=0,"",IFERROR(VLOOKUP($A37,'VENDA 2023'!$1:$1048576,4 + (COLUMN(A34)-1)*2,FALSE),""))</f>
        <v/>
      </c>
      <c r="FI37" s="45">
        <f>IF(IFERROR(VLOOKUP($A37,'VENDA 2023'!$1:$1048576,4 + (COLUMN(B34)-1)*2,FALSE),"")=0,"",IFERROR(VLOOKUP($A37,'VENDA 2023'!$1:$1048576,4 + (COLUMN(B34)-1)*2,FALSE),""))</f>
        <v/>
      </c>
      <c r="FJ37" s="45">
        <f>IF(IFERROR(VLOOKUP($A37,'VENDA 2023'!$1:$1048576,4 + (COLUMN(C34)-1)*2,FALSE),"")=0,"",IFERROR(VLOOKUP($A37,'VENDA 2023'!$1:$1048576,4 + (COLUMN(C34)-1)*2,FALSE),""))</f>
        <v/>
      </c>
      <c r="FK37" s="45">
        <f>IF(IFERROR(VLOOKUP($A37,'VENDA 2023'!$1:$1048576,4 + (COLUMN(D34)-1)*2,FALSE),"")=0,"",IFERROR(VLOOKUP($A37,'VENDA 2023'!$1:$1048576,4 + (COLUMN(D34)-1)*2,FALSE),""))</f>
        <v/>
      </c>
      <c r="FL37" s="45">
        <f>IF(IFERROR(VLOOKUP($A37,'VENDA 2023'!$1:$1048576,4 + (COLUMN(E34)-1)*2,FALSE),"")=0,"",IFERROR(VLOOKUP($A37,'VENDA 2023'!$1:$1048576,4 + (COLUMN(E34)-1)*2,FALSE),""))</f>
        <v/>
      </c>
      <c r="FM37" s="45">
        <f>IF(IFERROR(VLOOKUP($A37,'VENDA 2023'!$1:$1048576,4 + (COLUMN(F34)-1)*2,FALSE),"")=0,"",IFERROR(VLOOKUP($A37,'VENDA 2023'!$1:$1048576,4 + (COLUMN(F34)-1)*2,FALSE),""))</f>
        <v/>
      </c>
      <c r="FN37" s="45">
        <f>IF(IFERROR(VLOOKUP($A37,'VENDA 2023'!$1:$1048576,4 + (COLUMN(G34)-1)*2,FALSE),"")=0,"",IFERROR(VLOOKUP($A37,'VENDA 2023'!$1:$1048576,4 + (COLUMN(G34)-1)*2,FALSE),""))</f>
        <v/>
      </c>
      <c r="FO37" s="45">
        <f>IF(IFERROR(VLOOKUP($A37,'VENDA 2023'!$1:$1048576,4 + (COLUMN(H34)-1)*2,FALSE),"")=0,"",IFERROR(VLOOKUP($A37,'VENDA 2023'!$1:$1048576,4 + (COLUMN(H34)-1)*2,FALSE),""))</f>
        <v/>
      </c>
      <c r="FP37" s="45">
        <f>IF(IFERROR(VLOOKUP($A37,'VENDA 2023'!$1:$1048576,4 + (COLUMN(I34)-1)*2,FALSE),"")=0,"",IFERROR(VLOOKUP($A37,'VENDA 2023'!$1:$1048576,4 + (COLUMN(I34)-1)*2,FALSE),""))</f>
        <v/>
      </c>
      <c r="FQ37" s="45">
        <f>IF(IFERROR(VLOOKUP($A37,'VENDA 2023'!$1:$1048576,4 + (COLUMN(J34)-1)*2,FALSE),"")=0,"",IFERROR(VLOOKUP($A37,'VENDA 2023'!$1:$1048576,4 + (COLUMN(J34)-1)*2,FALSE),""))</f>
        <v/>
      </c>
      <c r="FR37" s="45">
        <f>IF(IFERROR(VLOOKUP($A37,'VENDA 2023'!$1:$1048576,4 + (COLUMN(K34)-1)*2,FALSE),"")=0,"",IFERROR(VLOOKUP($A37,'VENDA 2023'!$1:$1048576,4 + (COLUMN(K34)-1)*2,FALSE),""))</f>
        <v/>
      </c>
      <c r="FS37" s="45">
        <f>IF(IFERROR(VLOOKUP($A37,'VENDA 2023'!$1:$1048576,4 + (COLUMN(L34)-1)*2,FALSE),"")=0,"",IFERROR(VLOOKUP($A37,'VENDA 2023'!$1:$1048576,4 + (COLUMN(L34)-1)*2,FALSE),""))</f>
        <v/>
      </c>
      <c r="FT37" s="12">
        <f>IF(COUNT(FH37:FS37)=0,"",SUM(FH37:FS37))</f>
        <v/>
      </c>
      <c r="FU37" s="45">
        <f>IF(IFERROR(VLOOKUP($A37,'VENDA 2024'!$1:$1048576,4 + (COLUMN(A34)-1)*2,FALSE),"")=0,"",IFERROR(VLOOKUP($A37,'VENDA 2024'!$1:$1048576,4 + (COLUMN(A34)-1)*2,FALSE),""))</f>
        <v/>
      </c>
      <c r="FV37" s="45">
        <f>IF(IFERROR(VLOOKUP($A37,'VENDA 2024'!$1:$1048576,4 + (COLUMN(B34)-1)*2,FALSE),"")=0,"",IFERROR(VLOOKUP($A37,'VENDA 2024'!$1:$1048576,4 + (COLUMN(B34)-1)*2,FALSE),""))</f>
        <v/>
      </c>
      <c r="FW37" s="45">
        <f>IF(IFERROR(VLOOKUP($A37,'VENDA 2024'!$1:$1048576,4 + (COLUMN(C34)-1)*2,FALSE),"")=0,"",IFERROR(VLOOKUP($A37,'VENDA 2024'!$1:$1048576,4 + (COLUMN(C34)-1)*2,FALSE),""))</f>
        <v/>
      </c>
      <c r="FX37" s="45">
        <f>IF(IFERROR(VLOOKUP($A37,'VENDA 2024'!$1:$1048576,4 + (COLUMN(D34)-1)*2,FALSE),"")=0,"",IFERROR(VLOOKUP($A37,'VENDA 2024'!$1:$1048576,4 + (COLUMN(D34)-1)*2,FALSE),""))</f>
        <v/>
      </c>
      <c r="FY37" s="45">
        <f>IF(IFERROR(VLOOKUP($A37,'VENDA 2024'!$1:$1048576,4 + (COLUMN(E34)-1)*2,FALSE),"")=0,"",IFERROR(VLOOKUP($A37,'VENDA 2024'!$1:$1048576,4 + (COLUMN(E34)-1)*2,FALSE),""))</f>
        <v/>
      </c>
      <c r="FZ37" s="45">
        <f>IF(IFERROR(VLOOKUP($A37,'VENDA 2024'!$1:$1048576,4 + (COLUMN(F34)-1)*2,FALSE),"")=0,"",IFERROR(VLOOKUP($A37,'VENDA 2024'!$1:$1048576,4 + (COLUMN(F34)-1)*2,FALSE),""))</f>
        <v/>
      </c>
      <c r="GA37" s="45">
        <f>IF(IFERROR(VLOOKUP($A37,'VENDA 2024'!$1:$1048576,4 + (COLUMN(G34)-1)*2,FALSE),"")=0,"",IFERROR(VLOOKUP($A37,'VENDA 2024'!$1:$1048576,4 + (COLUMN(G34)-1)*2,FALSE),""))</f>
        <v/>
      </c>
      <c r="GB37" s="45">
        <f>IF(IFERROR(VLOOKUP($A37,'VENDA 2024'!$1:$1048576,4 + (COLUMN(H34)-1)*2,FALSE),"")=0,"",IFERROR(VLOOKUP($A37,'VENDA 2024'!$1:$1048576,4 + (COLUMN(H34)-1)*2,FALSE),""))</f>
        <v/>
      </c>
      <c r="GC37" s="45">
        <f>IF(IFERROR(VLOOKUP($A37,'VENDA 2024'!$1:$1048576,4 + (COLUMN(I34)-1)*2,FALSE),"")=0,"",IFERROR(VLOOKUP($A37,'VENDA 2024'!$1:$1048576,4 + (COLUMN(I34)-1)*2,FALSE),""))</f>
        <v/>
      </c>
      <c r="GD37" s="45">
        <f>IF(IFERROR(VLOOKUP($A37,'VENDA 2024'!$1:$1048576,4 + (COLUMN(J34)-1)*2,FALSE),"")=0,"",IFERROR(VLOOKUP($A37,'VENDA 2024'!$1:$1048576,4 + (COLUMN(J34)-1)*2,FALSE),""))</f>
        <v/>
      </c>
      <c r="GE37" s="45">
        <f>IF(IFERROR(VLOOKUP($A37,'VENDA 2024'!$1:$1048576,4 + (COLUMN(K34)-1)*2,FALSE),"")=0,"",IFERROR(VLOOKUP($A37,'VENDA 2024'!$1:$1048576,4 + (COLUMN(K34)-1)*2,FALSE),""))</f>
        <v/>
      </c>
      <c r="GF37" s="45">
        <f>IF(IFERROR(VLOOKUP($A37,'VENDA 2024'!$1:$1048576,4 + (COLUMN(L34)-1)*2,FALSE),"")=0,"",IFERROR(VLOOKUP($A37,'VENDA 2024'!$1:$1048576,4 + (COLUMN(L34)-1)*2,FALSE),""))</f>
        <v/>
      </c>
      <c r="GG37" s="12">
        <f>IF(COUNT(FU37:GF37)=0,"",SUM(FU37:GF37))</f>
        <v/>
      </c>
      <c r="GH37" s="45">
        <f>IF(IFERROR(VLOOKUP($A37,'venda-fornecedor-12-meses-7'!$1:$1048576,5 + (COLUMN(A34)-1)*2,FALSE),"")=0,"",IFERROR(VLOOKUP($A37,'venda-fornecedor-12-meses-7'!$1:$1048576,5 + (COLUMN(A34)-1)*2,FALSE),""))</f>
        <v/>
      </c>
      <c r="GI37" s="45">
        <f>IF(IFERROR(VLOOKUP($A37,'venda-fornecedor-12-meses-7'!$1:$1048576,5 + (COLUMN(B34)-1)*2,FALSE),"")=0,"",IFERROR(VLOOKUP($A37,'venda-fornecedor-12-meses-7'!$1:$1048576,5 + (COLUMN(B34)-1)*2,FALSE),""))</f>
        <v/>
      </c>
      <c r="GJ37" s="45">
        <f>IF(IFERROR(VLOOKUP($A37,'venda-fornecedor-12-meses-7'!$1:$1048576,5 + (COLUMN(C34)-1)*2,FALSE),"")=0,"",IFERROR(VLOOKUP($A37,'venda-fornecedor-12-meses-7'!$1:$1048576,5 + (COLUMN(C34)-1)*2,FALSE),""))</f>
        <v/>
      </c>
      <c r="GK37" s="45">
        <f>IF(IFERROR(VLOOKUP($A37,'venda-fornecedor-12-meses-7'!$1:$1048576,5 + (COLUMN(D34)-1)*2,FALSE),"")=0,"",IFERROR(VLOOKUP($A37,'venda-fornecedor-12-meses-7'!$1:$1048576,5 + (COLUMN(D34)-1)*2,FALSE),""))</f>
        <v/>
      </c>
      <c r="GL37" s="45">
        <f>IF(IFERROR(VLOOKUP($A37,'venda-fornecedor-12-meses-7'!$1:$1048576,5 + (COLUMN(E34)-1)*2,FALSE),"")=0,"",IFERROR(VLOOKUP($A37,'venda-fornecedor-12-meses-7'!$1:$1048576,5 + (COLUMN(E34)-1)*2,FALSE),""))</f>
        <v/>
      </c>
      <c r="GM37" s="45">
        <f>IF(IFERROR(VLOOKUP($A37,'venda-fornecedor-12-meses-7'!$1:$1048576,5 + (COLUMN(F34)-1)*2,FALSE),"")=0,"",IFERROR(VLOOKUP($A37,'venda-fornecedor-12-meses-7'!$1:$1048576,5 + (COLUMN(F34)-1)*2,FALSE),""))</f>
        <v/>
      </c>
      <c r="GN37" s="45">
        <f>IF(IFERROR(VLOOKUP($A37,'venda-fornecedor-12-meses-7'!$1:$1048576,5 + (COLUMN(G34)-1)*2,FALSE),"")=0,"",IFERROR(VLOOKUP($A37,'venda-fornecedor-12-meses-7'!$1:$1048576,5 + (COLUMN(G34)-1)*2,FALSE),""))</f>
        <v/>
      </c>
      <c r="GO37" s="45">
        <f>IF(IFERROR(VLOOKUP($A37,'venda-fornecedor-12-meses-7'!$1:$1048576,5 + (COLUMN(H34)-1)*2,FALSE),"")=0,"",IFERROR(VLOOKUP($A37,'venda-fornecedor-12-meses-7'!$1:$1048576,5 + (COLUMN(H34)-1)*2,FALSE),""))</f>
        <v/>
      </c>
      <c r="GP37" s="45">
        <f>IF(IFERROR(VLOOKUP($A37,'venda-fornecedor-12-meses-7'!$1:$1048576,5 + (COLUMN(I34)-1)*2,FALSE),"")=0,"",IFERROR(VLOOKUP($A37,'venda-fornecedor-12-meses-7'!$1:$1048576,5 + (COLUMN(I34)-1)*2,FALSE),""))</f>
        <v/>
      </c>
      <c r="GQ37" s="45">
        <f>IF(IFERROR(VLOOKUP($A37,'venda-fornecedor-12-meses-7'!$1:$1048576,5 + (COLUMN(J34)-1)*2,FALSE),"")=0,"",IFERROR(VLOOKUP($A37,'venda-fornecedor-12-meses-7'!$1:$1048576,5 + (COLUMN(J34)-1)*2,FALSE),""))</f>
        <v/>
      </c>
      <c r="GR37" s="45">
        <f>IF(IFERROR(VLOOKUP($A37,'venda-fornecedor-12-meses-7'!$1:$1048576,5 + (COLUMN(K34)-1)*2,FALSE),"")=0,"",IFERROR(VLOOKUP($A37,'venda-fornecedor-12-meses-7'!$1:$1048576,5 + (COLUMN(K34)-1)*2,FALSE),""))</f>
        <v/>
      </c>
      <c r="GS37" s="45">
        <f>IF(IFERROR(VLOOKUP($A37,'venda-fornecedor-12-meses-7'!$1:$1048576,5 + (COLUMN(L34)-1)*2,FALSE),"")=0,"",IFERROR(VLOOKUP($A37,'venda-fornecedor-12-meses-7'!$1:$1048576,5 + (COLUMN(L34)-1)*2,FALSE),""))</f>
        <v/>
      </c>
      <c r="GT37" s="12">
        <f>IF(COUNT(GH37:GS37)=0,"",SUM(GH37:GS37))</f>
        <v/>
      </c>
    </row>
    <row r="38">
      <c r="A38" s="85" t="n">
        <v>37413</v>
      </c>
      <c r="B38" s="85">
        <f>VLOOKUP(A38,'FORNECEDORES X COMPRADOR'!$A:$D,4,0)</f>
        <v/>
      </c>
      <c r="C38" s="85">
        <f>VLOOKUP(A38,'FORNECEDORES X COMPRADOR'!$A:$E,5,0)</f>
        <v/>
      </c>
      <c r="D38" s="40">
        <f>IFERROR(AVERAGEIF('ANALISE PRODUTO'!F:F,A38,'ANALISE PRODUTO'!BE:BE),"")</f>
        <v/>
      </c>
      <c r="E38" s="40">
        <f>IFERROR(AVERAGEIF('ANALISE PRODUTO'!F:F,A38,'ANALISE PRODUTO'!BF:BF),"")</f>
        <v/>
      </c>
      <c r="F38" s="47">
        <f t="array" ref="F38">IFERROR(
  IF(
    SUMPRODUCT(
      IFERROR(--('ANALISE PRODUTO'!$F$3:$F$10000=A38),0) *
      IFERROR(--'ANALISE PRODUTO'!$AJ$3:$AJ$10000,0)
    )=0,
    "",
    SUMPRODUCT(
      IFERROR(--('ANALISE PRODUTO'!$F$3:$F$10000=A38),0) *
      IFERROR(--'ANALISE PRODUTO'!$AN$3:$AN$10000,0)
    ) /
    SUMPRODUCT(
      IFERROR(--('ANALISE PRODUTO'!$F$3:$F$10000=A38),0) *
      IFERROR(--'ANALISE PRODUTO'!$AJ$3:$AJ$10000,0)
    )
  ),
  ""
)</f>
        <v/>
      </c>
      <c r="G38" s="47">
        <f t="array" ref="G38">IFERROR(
  IF(
    SUMPRODUCT(
      IFERROR(--('ANALISE PRODUTO'!$F$3:$F$10000=A38),0) *
      IFERROR(--'ANALISE PRODUTO'!$AJ$3:$AJ$10000,0)
    )=0,
    "",
    SUMPRODUCT(
      IFERROR(--('ANALISE PRODUTO'!$F$3:$F$10000=A38),0) *
      IFERROR(--'ANALISE PRODUTO'!$AO$3:$AO$10000,0)
    ) /
    SUMPRODUCT(
      IFERROR(--('ANALISE PRODUTO'!$F$3:$F$10000=A38),0) *
      IFERROR(--'ANALISE PRODUTO'!$AJ$3:$AJ$10000,0)
    )
  ),
  ""
)</f>
        <v/>
      </c>
      <c r="H38" s="86" t="n">
        <v>60</v>
      </c>
      <c r="I38" s="86" t="n">
        <v>90</v>
      </c>
      <c r="J38" s="87">
        <f>SUMIF('ANALISE PRODUTO'!F:F, A38, 'ANALISE PRODUTO'!AP:AP)</f>
        <v/>
      </c>
      <c r="K38" s="88">
        <f>SUMIF('ANALISE PRODUTO'!F:F, A38, 'ANALISE PRODUTO'!AN:AN)</f>
        <v/>
      </c>
      <c r="L38" s="40">
        <f>SUMIF('ANALISE PRODUTO'!F:F, A38, 'ANALISE PRODUTO'!BB:BB)</f>
        <v/>
      </c>
      <c r="M38" s="40">
        <f>SUMIF('ANALISE PRODUTO'!F:F, A38, 'ANALISE PRODUTO'!BC:BC)</f>
        <v/>
      </c>
      <c r="N38" s="40">
        <f>SUMIF('ANALISE PRODUTO'!F:F, A38, 'ANALISE PRODUTO'!BD:BD)</f>
        <v/>
      </c>
      <c r="O38" s="40">
        <f>SUMIF('ANALISE PRODUTO'!F:F, A38, 'ANALISE PRODUTO'!BA:BA)</f>
        <v/>
      </c>
      <c r="P38" s="40">
        <f>IF(J38=0, 0, IF(O38/J38=0, 0, O38/J38))</f>
        <v/>
      </c>
      <c r="Q38" s="40">
        <f>IF(J38=0, 0, IF(L38/J38=0, 0, L38/J38))</f>
        <v/>
      </c>
      <c r="R38" s="89">
        <f>SUMIF('ANALISE PRODUTO'!F:F, A38, 'ANALISE PRODUTO'!BJ:BJ)</f>
        <v/>
      </c>
      <c r="S38" s="89">
        <f>SUMIF('ANALISE PRODUTO'!F:F, A38, 'ANALISE PRODUTO'!BK:BK)</f>
        <v/>
      </c>
      <c r="T38" s="89">
        <f>SUMIF('ANALISE PRODUTO'!F:F, A38, 'ANALISE PRODUTO'!BL:BL)</f>
        <v/>
      </c>
      <c r="U38" s="89">
        <f>SUMIFS('ANALISE PRODUTO'!BI:BI, 'ANALISE PRODUTO'!F:F, A38)</f>
        <v/>
      </c>
      <c r="V38" s="89">
        <f>IF(C38="DESCONTINUADO", 0, IF(J38=0, 0, IF(U38/J38=0, 0, U38/J38)))</f>
        <v/>
      </c>
      <c r="W38" s="89">
        <f>IF(OR(C38="DESCONTINUADO", J38=0), 0, IFERROR((S38+T38)/J38, 0))</f>
        <v/>
      </c>
      <c r="X38" s="59">
        <f>COUNTIF('ANALISE PRODUTO'!F:F, A38)</f>
        <v/>
      </c>
      <c r="Y38" s="60">
        <f>COUNTIFS('ANALISE PRODUTO'!F:F, A38, 'ANALISE PRODUTO'!S:S, "S")</f>
        <v/>
      </c>
      <c r="Z38" s="61">
        <f>X38-Y38</f>
        <v/>
      </c>
      <c r="AA38" s="88">
        <f>IFERROR(IF(COUNTIF('contas-pagas-fornecedor-7'!$C:$C,B38)&gt;1,
   AVERAGEIF('contas-pagas-fornecedor-7'!$C:$C,B38,'contas-pagas-fornecedor-7'!$I:$I),
   VLOOKUP(B38,'contas-pagas-fornecedor-7'!$C:$Q,7,FALSE)), "")</f>
        <v/>
      </c>
      <c r="AB38" s="88">
        <f t="array" ref="AB38">IFERROR(
  INDEX('fornecedor-venda-por-filial-ger'!J:J,
    MATCH(1,
      ('fornecedor-venda-por-filial-ger'!A:A=A38) *
      ('fornecedor-venda-por-filial-ger'!B:B=$B$1),
    0)
  ),
"")</f>
        <v/>
      </c>
      <c r="AC38" s="90">
        <f t="array" ref="AC38">IFERROR(
  INDEX('fornecedor-venda-por-filial-ger'!O:O,
    MATCH(1,
      ('fornecedor-venda-por-filial-ger'!A:A=A38) *
      ('fornecedor-venda-por-filial-ger'!B:B=$B$1),
    0)
  ),
"")</f>
        <v/>
      </c>
      <c r="AD38" s="90">
        <f>IFERROR(VLOOKUP(A38,'venda-fornecedor-12-meses-7'!A:AC,3,0),"")</f>
        <v/>
      </c>
      <c r="AE38" s="87">
        <f t="array" ref="AE38">IFERROR(
  INDEX('fornecedor-venda-por-filial-ger'!N:N,
    MATCH(1,
      ('fornecedor-venda-por-filial-ger'!A:A=A38) *
      ('fornecedor-venda-por-filial-ger'!B:B=$B$1),
    0)
  ),
"")</f>
        <v/>
      </c>
      <c r="AF38" s="87">
        <f>IF(J38&lt;=0,"100,00%",IFERROR(AD38/AE38,1))</f>
        <v/>
      </c>
      <c r="AG38" s="64">
        <f t="array" ref="AG38">IFERROR(
  INDEX('fornecedor-venda-por-filial-ger'!L:L,
    MATCH(1,
      ('fornecedor-venda-por-filial-ger'!A:A=A38)*
      ('fornecedor-venda-por-filial-ger'!B:B=$B$1),
    0)
  )/100,
"")</f>
        <v/>
      </c>
      <c r="AH38" s="64">
        <f t="array" ref="AH38">IFERROR(
  INDEX('fornecedor-venda-por-filial-ger'!S:S,
    MATCH(1,
      ('fornecedor-venda-por-filial-ger'!A:A=A38) *
      ('fornecedor-venda-por-filial-ger'!B:B=$B$1),
    0)
  )/100,
"")</f>
        <v/>
      </c>
      <c r="AI38" s="64">
        <f>IFERROR(IF(OR(AH38="",AG38=""),"",IF(J38=0,0,AH38-AG38)),"")</f>
        <v/>
      </c>
      <c r="AJ38" s="91">
        <f t="array" ref="AJ38">IF(MAX(IF('ANALISE PRODUTO'!F:F=A38,'ANALISE PRODUTO'!AD:AD))=0,"SEM ENTRADA",MAX(IF('ANALISE PRODUTO'!F:F=A38,'ANALISE PRODUTO'!AD:AD)))</f>
        <v/>
      </c>
      <c r="AK38" s="39" t="n"/>
      <c r="AL38" s="92">
        <f>IF(IFERROR(VLOOKUP($A38,'VENDA 2023'!$1:$1048576,3 + (COLUMN(A35)-1)*2,FALSE),"")=0,"",IFERROR(VLOOKUP($A38,'VENDA 2023'!$1:$1048576,3 + (COLUMN(A35)-1)*2,FALSE),""))</f>
        <v/>
      </c>
      <c r="AM38" s="92">
        <f>IF(IFERROR(VLOOKUP($A38,'VENDA 2023'!$1:$1048576,3 + (COLUMN(B35)-1)*2,FALSE),"")=0,"",IFERROR(VLOOKUP($A38,'VENDA 2023'!$1:$1048576,3 + (COLUMN(B35)-1)*2,FALSE),""))</f>
        <v/>
      </c>
      <c r="AN38" s="92">
        <f>IF(IFERROR(VLOOKUP($A38,'VENDA 2023'!$1:$1048576,3 + (COLUMN(C35)-1)*2,FALSE),"")=0,"",IFERROR(VLOOKUP($A38,'VENDA 2023'!$1:$1048576,3 + (COLUMN(C35)-1)*2,FALSE),""))</f>
        <v/>
      </c>
      <c r="AO38" s="92">
        <f>IF(IFERROR(VLOOKUP($A38,'VENDA 2023'!$1:$1048576,3 + (COLUMN(D35)-1)*2,FALSE),"")=0,"",IFERROR(VLOOKUP($A38,'VENDA 2023'!$1:$1048576,3 + (COLUMN(D35)-1)*2,FALSE),""))</f>
        <v/>
      </c>
      <c r="AP38" s="92">
        <f>IF(IFERROR(VLOOKUP($A38,'VENDA 2023'!$1:$1048576,3 + (COLUMN(E35)-1)*2,FALSE),"")=0,"",IFERROR(VLOOKUP($A38,'VENDA 2023'!$1:$1048576,3 + (COLUMN(E35)-1)*2,FALSE),""))</f>
        <v/>
      </c>
      <c r="AQ38" s="92">
        <f>IF(IFERROR(VLOOKUP($A38,'VENDA 2023'!$1:$1048576,3 + (COLUMN(F35)-1)*2,FALSE),"")=0,"",IFERROR(VLOOKUP($A38,'VENDA 2023'!$1:$1048576,3 + (COLUMN(F35)-1)*2,FALSE),""))</f>
        <v/>
      </c>
      <c r="AR38" s="92">
        <f>IF(IFERROR(VLOOKUP($A38,'VENDA 2023'!$1:$1048576,3 + (COLUMN(G35)-1)*2,FALSE),"")=0,"",IFERROR(VLOOKUP($A38,'VENDA 2023'!$1:$1048576,3 + (COLUMN(G35)-1)*2,FALSE),""))</f>
        <v/>
      </c>
      <c r="AS38" s="92">
        <f>IF(IFERROR(VLOOKUP($A38,'VENDA 2023'!$1:$1048576,3 + (COLUMN(H35)-1)*2,FALSE),"")=0,"",IFERROR(VLOOKUP($A38,'VENDA 2023'!$1:$1048576,3 + (COLUMN(H35)-1)*2,FALSE),""))</f>
        <v/>
      </c>
      <c r="AT38" s="92">
        <f>IF(IFERROR(VLOOKUP($A38,'VENDA 2023'!$1:$1048576,3 + (COLUMN(I35)-1)*2,FALSE),"")=0,"",IFERROR(VLOOKUP($A38,'VENDA 2023'!$1:$1048576,3 + (COLUMN(I35)-1)*2,FALSE),""))</f>
        <v/>
      </c>
      <c r="AU38" s="92">
        <f>IF(IFERROR(VLOOKUP($A38,'VENDA 2023'!$1:$1048576,3 + (COLUMN(J35)-1)*2,FALSE),"")=0,"",IFERROR(VLOOKUP($A38,'VENDA 2023'!$1:$1048576,3 + (COLUMN(J35)-1)*2,FALSE),""))</f>
        <v/>
      </c>
      <c r="AV38" s="92">
        <f>IF(IFERROR(VLOOKUP($A38,'VENDA 2023'!$1:$1048576,3 + (COLUMN(K35)-1)*2,FALSE),"")=0,"",IFERROR(VLOOKUP($A38,'VENDA 2023'!$1:$1048576,3 + (COLUMN(K35)-1)*2,FALSE),""))</f>
        <v/>
      </c>
      <c r="AW38" s="92">
        <f>IF(IFERROR(VLOOKUP($A38,'VENDA 2023'!$1:$1048576,3 + (COLUMN(L35)-1)*2,FALSE),"")=0,"",IFERROR(VLOOKUP($A38,'VENDA 2023'!$1:$1048576,3 + (COLUMN(L35)-1)*2,FALSE),""))</f>
        <v/>
      </c>
      <c r="AX38" s="93">
        <f>IF(COUNT(AL38:AW38)=0,"",SUM(AL38:AW38))</f>
        <v/>
      </c>
      <c r="AY38" s="92">
        <f>IF(IFERROR(VLOOKUP($A38,'VENDA 2024'!$1:$1048576,3 + (COLUMN(A35)-1)*2,FALSE),"")=0,"",IFERROR(VLOOKUP($A38,'VENDA 2024'!$1:$1048576,3 + (COLUMN(A35)-1)*2,FALSE),""))</f>
        <v/>
      </c>
      <c r="AZ38" s="92">
        <f>IF(IFERROR(VLOOKUP($A38,'VENDA 2024'!$1:$1048576,3 + (COLUMN(B35)-1)*2,FALSE),"")=0,"",IFERROR(VLOOKUP($A38,'VENDA 2024'!$1:$1048576,3 + (COLUMN(B35)-1)*2,FALSE),""))</f>
        <v/>
      </c>
      <c r="BA38" s="92">
        <f>IF(IFERROR(VLOOKUP($A38,'VENDA 2024'!$1:$1048576,3 + (COLUMN(C35)-1)*2,FALSE),"")=0,"",IFERROR(VLOOKUP($A38,'VENDA 2024'!$1:$1048576,3 + (COLUMN(C35)-1)*2,FALSE),""))</f>
        <v/>
      </c>
      <c r="BB38" s="92">
        <f>IF(IFERROR(VLOOKUP($A38,'VENDA 2024'!$1:$1048576,3 + (COLUMN(D35)-1)*2,FALSE),"")=0,"",IFERROR(VLOOKUP($A38,'VENDA 2024'!$1:$1048576,3 + (COLUMN(D35)-1)*2,FALSE),""))</f>
        <v/>
      </c>
      <c r="BC38" s="92">
        <f>IF(IFERROR(VLOOKUP($A38,'VENDA 2024'!$1:$1048576,3 + (COLUMN(E35)-1)*2,FALSE),"")=0,"",IFERROR(VLOOKUP($A38,'VENDA 2024'!$1:$1048576,3 + (COLUMN(E35)-1)*2,FALSE),""))</f>
        <v/>
      </c>
      <c r="BD38" s="92">
        <f>IF(IFERROR(VLOOKUP($A38,'VENDA 2024'!$1:$1048576,3 + (COLUMN(F35)-1)*2,FALSE),"")=0,"",IFERROR(VLOOKUP($A38,'VENDA 2024'!$1:$1048576,3 + (COLUMN(F35)-1)*2,FALSE),""))</f>
        <v/>
      </c>
      <c r="BE38" s="92">
        <f>IF(IFERROR(VLOOKUP($A38,'VENDA 2024'!$1:$1048576,3 + (COLUMN(G35)-1)*2,FALSE),"")=0,"",IFERROR(VLOOKUP($A38,'VENDA 2024'!$1:$1048576,3 + (COLUMN(G35)-1)*2,FALSE),""))</f>
        <v/>
      </c>
      <c r="BF38" s="92">
        <f>IF(IFERROR(VLOOKUP($A38,'VENDA 2024'!$1:$1048576,3 + (COLUMN(H35)-1)*2,FALSE),"")=0,"",IFERROR(VLOOKUP($A38,'VENDA 2024'!$1:$1048576,3 + (COLUMN(H35)-1)*2,FALSE),""))</f>
        <v/>
      </c>
      <c r="BG38" s="92">
        <f>IF(IFERROR(VLOOKUP($A38,'VENDA 2024'!$1:$1048576,3 + (COLUMN(I35)-1)*2,FALSE),"")=0,"",IFERROR(VLOOKUP($A38,'VENDA 2024'!$1:$1048576,3 + (COLUMN(I35)-1)*2,FALSE),""))</f>
        <v/>
      </c>
      <c r="BH38" s="92">
        <f>IF(IFERROR(VLOOKUP($A38,'VENDA 2024'!$1:$1048576,3 + (COLUMN(J35)-1)*2,FALSE),"")=0,"",IFERROR(VLOOKUP($A38,'VENDA 2024'!$1:$1048576,3 + (COLUMN(J35)-1)*2,FALSE),""))</f>
        <v/>
      </c>
      <c r="BI38" s="92">
        <f>IF(IFERROR(VLOOKUP($A38,'VENDA 2024'!$1:$1048576,3 + (COLUMN(K35)-1)*2,FALSE),"")=0,"",IFERROR(VLOOKUP($A38,'VENDA 2024'!$1:$1048576,3 + (COLUMN(K35)-1)*2,FALSE),""))</f>
        <v/>
      </c>
      <c r="BJ38" s="92">
        <f>IF(IFERROR(VLOOKUP($A38,'VENDA 2024'!$1:$1048576,3 + (COLUMN(L35)-1)*2,FALSE),"")=0,"",IFERROR(VLOOKUP($A38,'VENDA 2024'!$1:$1048576,3 + (COLUMN(L35)-1)*2,FALSE),""))</f>
        <v/>
      </c>
      <c r="BK38" s="93">
        <f>IF(COUNT(AY38:BJ38)=0,"",SUM(AY38:BJ38))</f>
        <v/>
      </c>
      <c r="BL38" s="92">
        <f>IF(IFERROR(VLOOKUP($A38,'VENDA 2025'!$1:$1048576,3 + (COLUMN(A35)-1)*2,FALSE),"")=0,"",IFERROR(VLOOKUP($A38,'VENDA 2025'!$1:$1048576,3 + (COLUMN(A35)-1)*2,FALSE),""))</f>
        <v/>
      </c>
      <c r="BM38" s="92">
        <f>IF(IFERROR(VLOOKUP($A38,'VENDA 2025'!$1:$1048576,3 + (COLUMN(B35)-1)*2,FALSE),"")=0,"",IFERROR(VLOOKUP($A38,'VENDA 2025'!$1:$1048576,3 + (COLUMN(B35)-1)*2,FALSE),""))</f>
        <v/>
      </c>
      <c r="BN38" s="92">
        <f>IF(IFERROR(VLOOKUP($A38,'VENDA 2025'!$1:$1048576,3 + (COLUMN(C35)-1)*2,FALSE),"")=0,"",IFERROR(VLOOKUP($A38,'VENDA 2025'!$1:$1048576,3 + (COLUMN(C35)-1)*2,FALSE),""))</f>
        <v/>
      </c>
      <c r="BO38" s="92">
        <f>IF(IFERROR(VLOOKUP($A38,'VENDA 2025'!$1:$1048576,3 + (COLUMN(D35)-1)*2,FALSE),"")=0,"",IFERROR(VLOOKUP($A38,'VENDA 2025'!$1:$1048576,3 + (COLUMN(D35)-1)*2,FALSE),""))</f>
        <v/>
      </c>
      <c r="BP38" s="92">
        <f>IF(IFERROR(VLOOKUP($A38,'VENDA 2025'!$1:$1048576,3 + (COLUMN(E35)-1)*2,FALSE),"")=0,"",IFERROR(VLOOKUP($A38,'VENDA 2025'!$1:$1048576,3 + (COLUMN(E35)-1)*2,FALSE),""))</f>
        <v/>
      </c>
      <c r="BQ38" s="92">
        <f>IF(IFERROR(VLOOKUP($A38,'VENDA 2025'!$1:$1048576,3 + (COLUMN(F35)-1)*2,FALSE),"")=0,"",IFERROR(VLOOKUP($A38,'VENDA 2025'!$1:$1048576,3 + (COLUMN(F35)-1)*2,FALSE),""))</f>
        <v/>
      </c>
      <c r="BR38" s="92">
        <f>IF(IFERROR(VLOOKUP($A38,'VENDA 2025'!$1:$1048576,3 + (COLUMN(G35)-1)*2,FALSE),"")=0,"",IFERROR(VLOOKUP($A38,'VENDA 2025'!$1:$1048576,3 + (COLUMN(G35)-1)*2,FALSE),""))</f>
        <v/>
      </c>
      <c r="BS38" s="92">
        <f>IF(IFERROR(VLOOKUP($A38,'VENDA 2025'!$1:$1048576,3 + (COLUMN(H35)-1)*2,FALSE),"")=0,"",IFERROR(VLOOKUP($A38,'VENDA 2025'!$1:$1048576,3 + (COLUMN(H35)-1)*2,FALSE),""))</f>
        <v/>
      </c>
      <c r="BT38" s="92">
        <f>IF(IFERROR(VLOOKUP($A38,'VENDA 2025'!$1:$1048576,3 + (COLUMN(I35)-1)*2,FALSE),"")=0,"",IFERROR(VLOOKUP($A38,'VENDA 2025'!$1:$1048576,3 + (COLUMN(I35)-1)*2,FALSE),""))</f>
        <v/>
      </c>
      <c r="BU38" s="92">
        <f>IF(IFERROR(VLOOKUP($A38,'VENDA 2025'!$1:$1048576,3 + (COLUMN(J35)-1)*2,FALSE),"")=0,"",IFERROR(VLOOKUP($A38,'VENDA 2025'!$1:$1048576,3 + (COLUMN(J35)-1)*2,FALSE),""))</f>
        <v/>
      </c>
      <c r="BV38" s="92">
        <f>IF(IFERROR(VLOOKUP($A38,'VENDA 2025'!$1:$1048576,3 + (COLUMN(K35)-1)*2,FALSE),"")=0,"",IFERROR(VLOOKUP($A38,'VENDA 2025'!$1:$1048576,3 + (COLUMN(K35)-1)*2,FALSE),""))</f>
        <v/>
      </c>
      <c r="BW38" s="92">
        <f>IF(IFERROR(VLOOKUP($A38,'VENDA 2025'!$1:$1048576,3 + (COLUMN(L35)-1)*2,FALSE),"")=0,"",IFERROR(VLOOKUP($A38,'VENDA 2025'!$1:$1048576,3 + (COLUMN(L35)-1)*2,FALSE),""))</f>
        <v/>
      </c>
      <c r="BX38" s="93">
        <f>IF(COUNT(BL38:BW38)=0,"",SUM(BL38:BW38))</f>
        <v/>
      </c>
      <c r="BY38" s="92">
        <f>IF(IFERROR(VLOOKUP($A38,'venda-fornecedor-12-meses-7'!$1:$1048576,4 + (COLUMN(A35)-1)*2,FALSE),"")=0,"",IFERROR(VLOOKUP($A38,'venda-fornecedor-12-meses-7'!$1:$1048576,4 + (COLUMN(A35)-1)*2,FALSE),""))</f>
        <v/>
      </c>
      <c r="BZ38" s="92">
        <f>IF(IFERROR(VLOOKUP($A38,'venda-fornecedor-12-meses-7'!$1:$1048576,4 + (COLUMN(B35)-1)*2,FALSE),"")=0,"",IFERROR(VLOOKUP($A38,'venda-fornecedor-12-meses-7'!$1:$1048576,4 + (COLUMN(B35)-1)*2,FALSE),""))</f>
        <v/>
      </c>
      <c r="CA38" s="92">
        <f>IF(IFERROR(VLOOKUP($A38,'venda-fornecedor-12-meses-7'!$1:$1048576,4 + (COLUMN(C35)-1)*2,FALSE),"")=0,"",IFERROR(VLOOKUP($A38,'venda-fornecedor-12-meses-7'!$1:$1048576,4 + (COLUMN(C35)-1)*2,FALSE),""))</f>
        <v/>
      </c>
      <c r="CB38" s="92">
        <f>IF(IFERROR(VLOOKUP($A38,'venda-fornecedor-12-meses-7'!$1:$1048576,4 + (COLUMN(D35)-1)*2,FALSE),"")=0,"",IFERROR(VLOOKUP($A38,'venda-fornecedor-12-meses-7'!$1:$1048576,4 + (COLUMN(D35)-1)*2,FALSE),""))</f>
        <v/>
      </c>
      <c r="CC38" s="92">
        <f>IF(IFERROR(VLOOKUP($A38,'venda-fornecedor-12-meses-7'!$1:$1048576,4 + (COLUMN(E35)-1)*2,FALSE),"")=0,"",IFERROR(VLOOKUP($A38,'venda-fornecedor-12-meses-7'!$1:$1048576,4 + (COLUMN(E35)-1)*2,FALSE),""))</f>
        <v/>
      </c>
      <c r="CD38" s="92">
        <f>IF(IFERROR(VLOOKUP($A38,'venda-fornecedor-12-meses-7'!$1:$1048576,4 + (COLUMN(F35)-1)*2,FALSE),"")=0,"",IFERROR(VLOOKUP($A38,'venda-fornecedor-12-meses-7'!$1:$1048576,4 + (COLUMN(F35)-1)*2,FALSE),""))</f>
        <v/>
      </c>
      <c r="CE38" s="92">
        <f>IF(IFERROR(VLOOKUP($A38,'venda-fornecedor-12-meses-7'!$1:$1048576,4 + (COLUMN(G35)-1)*2,FALSE),"")=0,"",IFERROR(VLOOKUP($A38,'venda-fornecedor-12-meses-7'!$1:$1048576,4 + (COLUMN(G35)-1)*2,FALSE),""))</f>
        <v/>
      </c>
      <c r="CF38" s="92">
        <f>IF(IFERROR(VLOOKUP($A38,'venda-fornecedor-12-meses-7'!$1:$1048576,4 + (COLUMN(H35)-1)*2,FALSE),"")=0,"",IFERROR(VLOOKUP($A38,'venda-fornecedor-12-meses-7'!$1:$1048576,4 + (COLUMN(H35)-1)*2,FALSE),""))</f>
        <v/>
      </c>
      <c r="CG38" s="92">
        <f>IF(IFERROR(VLOOKUP($A38,'venda-fornecedor-12-meses-7'!$1:$1048576,4 + (COLUMN(I35)-1)*2,FALSE),"")=0,"",IFERROR(VLOOKUP($A38,'venda-fornecedor-12-meses-7'!$1:$1048576,4 + (COLUMN(I35)-1)*2,FALSE),""))</f>
        <v/>
      </c>
      <c r="CH38" s="92">
        <f>IF(IFERROR(VLOOKUP($A38,'venda-fornecedor-12-meses-7'!$1:$1048576,4 + (COLUMN(J35)-1)*2,FALSE),"")=0,"",IFERROR(VLOOKUP($A38,'venda-fornecedor-12-meses-7'!$1:$1048576,4 + (COLUMN(J35)-1)*2,FALSE),""))</f>
        <v/>
      </c>
      <c r="CI38" s="92">
        <f>IF(IFERROR(VLOOKUP($A38,'venda-fornecedor-12-meses-7'!$1:$1048576,4 + (COLUMN(K35)-1)*2,FALSE),"")=0,"",IFERROR(VLOOKUP($A38,'venda-fornecedor-12-meses-7'!$1:$1048576,4 + (COLUMN(K35)-1)*2,FALSE),""))</f>
        <v/>
      </c>
      <c r="CJ38" s="92">
        <f>IF(IFERROR(VLOOKUP($A38,'venda-fornecedor-12-meses-7'!$1:$1048576,4 + (COLUMN(L35)-1)*2,FALSE),"")=0,"",IFERROR(VLOOKUP($A38,'venda-fornecedor-12-meses-7'!$1:$1048576,4 + (COLUMN(L35)-1)*2,FALSE),""))</f>
        <v/>
      </c>
      <c r="CK38" s="93">
        <f>IF(COUNT(BY38:CJ38)=0,"",SUM(BY38:CJ38))</f>
        <v/>
      </c>
      <c r="CL38" s="93">
        <f>IF(COUNT(BY38:CJ38)=0,"",AVERAGE(BY38:CJ38))</f>
        <v/>
      </c>
      <c r="CM38" s="1" t="n"/>
      <c r="CN38" s="94">
        <f>IF(IFERROR(VLOOKUP($A38,'ENTRADA 2023'!$1:$1048576,3 + (COLUMN(A35)-1)*1,FALSE),"")=0,"",IFERROR(VLOOKUP($A38,'ENTRADA 2023'!$1:$1048576,3 + (COLUMN(A35)-1)*1,FALSE),""))</f>
        <v/>
      </c>
      <c r="CO38" s="94">
        <f>IF(IFERROR(VLOOKUP($A38,'ENTRADA 2023'!$1:$1048576,3 + (COLUMN(B35)-1)*1,FALSE),"")=0,"",IFERROR(VLOOKUP($A38,'ENTRADA 2023'!$1:$1048576,3 + (COLUMN(B35)-1)*1,FALSE),""))</f>
        <v/>
      </c>
      <c r="CP38" s="94">
        <f>IF(IFERROR(VLOOKUP($A38,'ENTRADA 2023'!$1:$1048576,3 + (COLUMN(C35)-1)*1,FALSE),"")=0,"",IFERROR(VLOOKUP($A38,'ENTRADA 2023'!$1:$1048576,3 + (COLUMN(C35)-1)*1,FALSE),""))</f>
        <v/>
      </c>
      <c r="CQ38" s="94">
        <f>IF(IFERROR(VLOOKUP($A38,'ENTRADA 2023'!$1:$1048576,3 + (COLUMN(D35)-1)*1,FALSE),"")=0,"",IFERROR(VLOOKUP($A38,'ENTRADA 2023'!$1:$1048576,3 + (COLUMN(D35)-1)*1,FALSE),""))</f>
        <v/>
      </c>
      <c r="CR38" s="94">
        <f>IF(IFERROR(VLOOKUP($A38,'ENTRADA 2023'!$1:$1048576,3 + (COLUMN(E35)-1)*1,FALSE),"")=0,"",IFERROR(VLOOKUP($A38,'ENTRADA 2023'!$1:$1048576,3 + (COLUMN(E35)-1)*1,FALSE),""))</f>
        <v/>
      </c>
      <c r="CS38" s="94">
        <f>IF(IFERROR(VLOOKUP($A38,'ENTRADA 2023'!$1:$1048576,3 + (COLUMN(F35)-1)*1,FALSE),"")=0,"",IFERROR(VLOOKUP($A38,'ENTRADA 2023'!$1:$1048576,3 + (COLUMN(F35)-1)*1,FALSE),""))</f>
        <v/>
      </c>
      <c r="CT38" s="94">
        <f>IF(IFERROR(VLOOKUP($A38,'ENTRADA 2023'!$1:$1048576,3 + (COLUMN(G35)-1)*1,FALSE),"")=0,"",IFERROR(VLOOKUP($A38,'ENTRADA 2023'!$1:$1048576,3 + (COLUMN(G35)-1)*1,FALSE),""))</f>
        <v/>
      </c>
      <c r="CU38" s="94">
        <f>IF(IFERROR(VLOOKUP($A38,'ENTRADA 2023'!$1:$1048576,3 + (COLUMN(H35)-1)*1,FALSE),"")=0,"",IFERROR(VLOOKUP($A38,'ENTRADA 2023'!$1:$1048576,3 + (COLUMN(H35)-1)*1,FALSE),""))</f>
        <v/>
      </c>
      <c r="CV38" s="94">
        <f>IF(IFERROR(VLOOKUP($A38,'ENTRADA 2023'!$1:$1048576,3 + (COLUMN(I35)-1)*1,FALSE),"")=0,"",IFERROR(VLOOKUP($A38,'ENTRADA 2023'!$1:$1048576,3 + (COLUMN(I35)-1)*1,FALSE),""))</f>
        <v/>
      </c>
      <c r="CW38" s="94">
        <f>IF(IFERROR(VLOOKUP($A38,'ENTRADA 2023'!$1:$1048576,3 + (COLUMN(J35)-1)*1,FALSE),"")=0,"",IFERROR(VLOOKUP($A38,'ENTRADA 2023'!$1:$1048576,3 + (COLUMN(J35)-1)*1,FALSE),""))</f>
        <v/>
      </c>
      <c r="CX38" s="94">
        <f>IF(IFERROR(VLOOKUP($A38,'ENTRADA 2023'!$1:$1048576,3 + (COLUMN(K35)-1)*1,FALSE),"")=0,"",IFERROR(VLOOKUP($A38,'ENTRADA 2023'!$1:$1048576,3 + (COLUMN(K35)-1)*1,FALSE),""))</f>
        <v/>
      </c>
      <c r="CY38" s="94">
        <f>IF(IFERROR(VLOOKUP($A38,'ENTRADA 2023'!$1:$1048576,3 + (COLUMN(L35)-1)*1,FALSE),"")=0,"",IFERROR(VLOOKUP($A38,'ENTRADA 2023'!$1:$1048576,3 + (COLUMN(L35)-1)*1,FALSE),""))</f>
        <v/>
      </c>
      <c r="CZ38" s="95">
        <f>IF(COUNT(CN38:CY38)=0,"",SUM(CN38:CY38))</f>
        <v/>
      </c>
      <c r="DA38" s="94">
        <f>IF(IFERROR(VLOOKUP($A38,'ENTRADA 2024'!$1:$1048576,3 + (COLUMN(A35)-1)*1,FALSE),"")=0,"",IFERROR(VLOOKUP($A38,'ENTRADA 2024'!$1:$1048576,3 + (COLUMN(A35)-1)*1,FALSE),""))</f>
        <v/>
      </c>
      <c r="DB38" s="94">
        <f>IF(IFERROR(VLOOKUP($A38,'ENTRADA 2024'!$1:$1048576,3 + (COLUMN(B35)-1)*1,FALSE),"")=0,"",IFERROR(VLOOKUP($A38,'ENTRADA 2024'!$1:$1048576,3 + (COLUMN(B35)-1)*1,FALSE),""))</f>
        <v/>
      </c>
      <c r="DC38" s="94">
        <f>IF(IFERROR(VLOOKUP($A38,'ENTRADA 2024'!$1:$1048576,3 + (COLUMN(C35)-1)*1,FALSE),"")=0,"",IFERROR(VLOOKUP($A38,'ENTRADA 2024'!$1:$1048576,3 + (COLUMN(C35)-1)*1,FALSE),""))</f>
        <v/>
      </c>
      <c r="DD38" s="94">
        <f>IF(IFERROR(VLOOKUP($A38,'ENTRADA 2024'!$1:$1048576,3 + (COLUMN(D35)-1)*1,FALSE),"")=0,"",IFERROR(VLOOKUP($A38,'ENTRADA 2024'!$1:$1048576,3 + (COLUMN(D35)-1)*1,FALSE),""))</f>
        <v/>
      </c>
      <c r="DE38" s="94">
        <f>IF(IFERROR(VLOOKUP($A38,'ENTRADA 2024'!$1:$1048576,3 + (COLUMN(E35)-1)*1,FALSE),"")=0,"",IFERROR(VLOOKUP($A38,'ENTRADA 2024'!$1:$1048576,3 + (COLUMN(E35)-1)*1,FALSE),""))</f>
        <v/>
      </c>
      <c r="DF38" s="94">
        <f>IF(IFERROR(VLOOKUP($A38,'ENTRADA 2024'!$1:$1048576,3 + (COLUMN(F35)-1)*1,FALSE),"")=0,"",IFERROR(VLOOKUP($A38,'ENTRADA 2024'!$1:$1048576,3 + (COLUMN(F35)-1)*1,FALSE),""))</f>
        <v/>
      </c>
      <c r="DG38" s="94">
        <f>IF(IFERROR(VLOOKUP($A38,'ENTRADA 2024'!$1:$1048576,3 + (COLUMN(G35)-1)*1,FALSE),"")=0,"",IFERROR(VLOOKUP($A38,'ENTRADA 2024'!$1:$1048576,3 + (COLUMN(G35)-1)*1,FALSE),""))</f>
        <v/>
      </c>
      <c r="DH38" s="94">
        <f>IF(IFERROR(VLOOKUP($A38,'ENTRADA 2024'!$1:$1048576,3 + (COLUMN(H35)-1)*1,FALSE),"")=0,"",IFERROR(VLOOKUP($A38,'ENTRADA 2024'!$1:$1048576,3 + (COLUMN(H35)-1)*1,FALSE),""))</f>
        <v/>
      </c>
      <c r="DI38" s="94">
        <f>IF(IFERROR(VLOOKUP($A38,'ENTRADA 2024'!$1:$1048576,3 + (COLUMN(I35)-1)*1,FALSE),"")=0,"",IFERROR(VLOOKUP($A38,'ENTRADA 2024'!$1:$1048576,3 + (COLUMN(I35)-1)*1,FALSE),""))</f>
        <v/>
      </c>
      <c r="DJ38" s="94">
        <f>IF(IFERROR(VLOOKUP($A38,'ENTRADA 2024'!$1:$1048576,3 + (COLUMN(J35)-1)*1,FALSE),"")=0,"",IFERROR(VLOOKUP($A38,'ENTRADA 2024'!$1:$1048576,3 + (COLUMN(J35)-1)*1,FALSE),""))</f>
        <v/>
      </c>
      <c r="DK38" s="94">
        <f>IF(IFERROR(VLOOKUP($A38,'ENTRADA 2024'!$1:$1048576,3 + (COLUMN(K35)-1)*1,FALSE),"")=0,"",IFERROR(VLOOKUP($A38,'ENTRADA 2024'!$1:$1048576,3 + (COLUMN(K35)-1)*1,FALSE),""))</f>
        <v/>
      </c>
      <c r="DL38" s="94">
        <f>IF(IFERROR(VLOOKUP($A38,'ENTRADA 2024'!$1:$1048576,3 + (COLUMN(L35)-1)*1,FALSE),"")=0,"",IFERROR(VLOOKUP($A38,'ENTRADA 2024'!$1:$1048576,3 + (COLUMN(L35)-1)*1,FALSE),""))</f>
        <v/>
      </c>
      <c r="DM38" s="95">
        <f>IF(COUNT(DA38:DL38)=0,"",SUM(DA38:DL38))</f>
        <v/>
      </c>
      <c r="DN38" s="94">
        <f>IF(IFERROR(VLOOKUP($A38,'ENTRADA 2025'!$1:$1048576,3 + (COLUMN(A35)-1)*1,FALSE),"")=0,"",IFERROR(VLOOKUP($A38,'ENTRADA 2025'!$1:$1048576,3 + (COLUMN(A35)-1)*1,FALSE),""))</f>
        <v/>
      </c>
      <c r="DO38" s="94">
        <f>IF(IFERROR(VLOOKUP($A38,'ENTRADA 2025'!$1:$1048576,3 + (COLUMN(B35)-1)*1,FALSE),"")=0,"",IFERROR(VLOOKUP($A38,'ENTRADA 2025'!$1:$1048576,3 + (COLUMN(B35)-1)*1,FALSE),""))</f>
        <v/>
      </c>
      <c r="DP38" s="94">
        <f>IF(IFERROR(VLOOKUP($A38,'ENTRADA 2025'!$1:$1048576,3 + (COLUMN(C35)-1)*1,FALSE),"")=0,"",IFERROR(VLOOKUP($A38,'ENTRADA 2025'!$1:$1048576,3 + (COLUMN(C35)-1)*1,FALSE),""))</f>
        <v/>
      </c>
      <c r="DQ38" s="94">
        <f>IF(IFERROR(VLOOKUP($A38,'ENTRADA 2025'!$1:$1048576,3 + (COLUMN(D35)-1)*1,FALSE),"")=0,"",IFERROR(VLOOKUP($A38,'ENTRADA 2025'!$1:$1048576,3 + (COLUMN(D35)-1)*1,FALSE),""))</f>
        <v/>
      </c>
      <c r="DR38" s="94">
        <f>IF(IFERROR(VLOOKUP($A38,'ENTRADA 2025'!$1:$1048576,3 + (COLUMN(E35)-1)*1,FALSE),"")=0,"",IFERROR(VLOOKUP($A38,'ENTRADA 2025'!$1:$1048576,3 + (COLUMN(E35)-1)*1,FALSE),""))</f>
        <v/>
      </c>
      <c r="DS38" s="94">
        <f>IF(IFERROR(VLOOKUP($A38,'ENTRADA 2025'!$1:$1048576,3 + (COLUMN(F35)-1)*1,FALSE),"")=0,"",IFERROR(VLOOKUP($A38,'ENTRADA 2025'!$1:$1048576,3 + (COLUMN(F35)-1)*1,FALSE),""))</f>
        <v/>
      </c>
      <c r="DT38" s="94">
        <f>IF(IFERROR(VLOOKUP($A38,'ENTRADA 2025'!$1:$1048576,3 + (COLUMN(G35)-1)*1,FALSE),"")=0,"",IFERROR(VLOOKUP($A38,'ENTRADA 2025'!$1:$1048576,3 + (COLUMN(G35)-1)*1,FALSE),""))</f>
        <v/>
      </c>
      <c r="DU38" s="94">
        <f>IF(IFERROR(VLOOKUP($A38,'ENTRADA 2025'!$1:$1048576,3 + (COLUMN(H35)-1)*1,FALSE),"")=0,"",IFERROR(VLOOKUP($A38,'ENTRADA 2025'!$1:$1048576,3 + (COLUMN(H35)-1)*1,FALSE),""))</f>
        <v/>
      </c>
      <c r="DV38" s="94">
        <f>IF(IFERROR(VLOOKUP($A38,'ENTRADA 2025'!$1:$1048576,3 + (COLUMN(I35)-1)*1,FALSE),"")=0,"",IFERROR(VLOOKUP($A38,'ENTRADA 2025'!$1:$1048576,3 + (COLUMN(I35)-1)*1,FALSE),""))</f>
        <v/>
      </c>
      <c r="DW38" s="94">
        <f>IF(IFERROR(VLOOKUP($A38,'ENTRADA 2025'!$1:$1048576,3 + (COLUMN(J35)-1)*1,FALSE),"")=0,"",IFERROR(VLOOKUP($A38,'ENTRADA 2025'!$1:$1048576,3 + (COLUMN(J35)-1)*1,FALSE),""))</f>
        <v/>
      </c>
      <c r="DX38" s="94">
        <f>IF(IFERROR(VLOOKUP($A38,'ENTRADA 2025'!$1:$1048576,3 + (COLUMN(K35)-1)*1,FALSE),"")=0,"",IFERROR(VLOOKUP($A38,'ENTRADA 2025'!$1:$1048576,3 + (COLUMN(K35)-1)*1,FALSE),""))</f>
        <v/>
      </c>
      <c r="DY38" s="94">
        <f>IF(IFERROR(VLOOKUP($A38,'ENTRADA 2025'!$1:$1048576,3 + (COLUMN(L35)-1)*1,FALSE),"")=0,"",IFERROR(VLOOKUP($A38,'ENTRADA 2025'!$1:$1048576,3 + (COLUMN(L35)-1)*1,FALSE),""))</f>
        <v/>
      </c>
      <c r="DZ38" s="95">
        <f>IF(COUNT(DN38:DY38)=0,"",SUM(DN38:DY38))</f>
        <v/>
      </c>
      <c r="EA38" s="94">
        <f>IF(IFERROR(VLOOKUP($A38,'entrada-fornecedor-12-meses-7'!$1:$1048576,3 + (COLUMN(A35)-1)*1,FALSE),"")=0,"",IFERROR(VLOOKUP($A38,'entrada-fornecedor-12-meses-7'!$1:$1048576,3 + (COLUMN(A35)-1)*1,FALSE),""))</f>
        <v/>
      </c>
      <c r="EB38" s="94">
        <f>IF(IFERROR(VLOOKUP($A38,'entrada-fornecedor-12-meses-7'!$1:$1048576,3 + (COLUMN(B35)-1)*1,FALSE),"")=0,"",IFERROR(VLOOKUP($A38,'entrada-fornecedor-12-meses-7'!$1:$1048576,3 + (COLUMN(B35)-1)*1,FALSE),""))</f>
        <v/>
      </c>
      <c r="EC38" s="94">
        <f>IF(IFERROR(VLOOKUP($A38,'entrada-fornecedor-12-meses-7'!$1:$1048576,3 + (COLUMN(C35)-1)*1,FALSE),"")=0,"",IFERROR(VLOOKUP($A38,'entrada-fornecedor-12-meses-7'!$1:$1048576,3 + (COLUMN(C35)-1)*1,FALSE),""))</f>
        <v/>
      </c>
      <c r="ED38" s="94">
        <f>IF(IFERROR(VLOOKUP($A38,'entrada-fornecedor-12-meses-7'!$1:$1048576,3 + (COLUMN(D35)-1)*1,FALSE),"")=0,"",IFERROR(VLOOKUP($A38,'entrada-fornecedor-12-meses-7'!$1:$1048576,3 + (COLUMN(D35)-1)*1,FALSE),""))</f>
        <v/>
      </c>
      <c r="EE38" s="94">
        <f>IF(IFERROR(VLOOKUP($A38,'entrada-fornecedor-12-meses-7'!$1:$1048576,3 + (COLUMN(E35)-1)*1,FALSE),"")=0,"",IFERROR(VLOOKUP($A38,'entrada-fornecedor-12-meses-7'!$1:$1048576,3 + (COLUMN(E35)-1)*1,FALSE),""))</f>
        <v/>
      </c>
      <c r="EF38" s="94">
        <f>IF(IFERROR(VLOOKUP($A38,'entrada-fornecedor-12-meses-7'!$1:$1048576,3 + (COLUMN(F35)-1)*1,FALSE),"")=0,"",IFERROR(VLOOKUP($A38,'entrada-fornecedor-12-meses-7'!$1:$1048576,3 + (COLUMN(F35)-1)*1,FALSE),""))</f>
        <v/>
      </c>
      <c r="EG38" s="94">
        <f>IF(IFERROR(VLOOKUP($A38,'entrada-fornecedor-12-meses-7'!$1:$1048576,3 + (COLUMN(G35)-1)*1,FALSE),"")=0,"",IFERROR(VLOOKUP($A38,'entrada-fornecedor-12-meses-7'!$1:$1048576,3 + (COLUMN(G35)-1)*1,FALSE),""))</f>
        <v/>
      </c>
      <c r="EH38" s="94">
        <f>IF(IFERROR(VLOOKUP($A38,'entrada-fornecedor-12-meses-7'!$1:$1048576,3 + (COLUMN(H35)-1)*1,FALSE),"")=0,"",IFERROR(VLOOKUP($A38,'entrada-fornecedor-12-meses-7'!$1:$1048576,3 + (COLUMN(H35)-1)*1,FALSE),""))</f>
        <v/>
      </c>
      <c r="EI38" s="94">
        <f>IF(IFERROR(VLOOKUP($A38,'entrada-fornecedor-12-meses-7'!$1:$1048576,3 + (COLUMN(I35)-1)*1,FALSE),"")=0,"",IFERROR(VLOOKUP($A38,'entrada-fornecedor-12-meses-7'!$1:$1048576,3 + (COLUMN(I35)-1)*1,FALSE),""))</f>
        <v/>
      </c>
      <c r="EJ38" s="94">
        <f>IF(IFERROR(VLOOKUP($A38,'entrada-fornecedor-12-meses-7'!$1:$1048576,3 + (COLUMN(J35)-1)*1,FALSE),"")=0,"",IFERROR(VLOOKUP($A38,'entrada-fornecedor-12-meses-7'!$1:$1048576,3 + (COLUMN(J35)-1)*1,FALSE),""))</f>
        <v/>
      </c>
      <c r="EK38" s="94">
        <f>IF(IFERROR(VLOOKUP($A38,'entrada-fornecedor-12-meses-7'!$1:$1048576,3 + (COLUMN(K35)-1)*1,FALSE),"")=0,"",IFERROR(VLOOKUP($A38,'entrada-fornecedor-12-meses-7'!$1:$1048576,3 + (COLUMN(K35)-1)*1,FALSE),""))</f>
        <v/>
      </c>
      <c r="EL38" s="94">
        <f>IF(IFERROR(VLOOKUP($A38,'entrada-fornecedor-12-meses-7'!$1:$1048576,3 + (COLUMN(L35)-1)*1,FALSE),"")=0,"",IFERROR(VLOOKUP($A38,'entrada-fornecedor-12-meses-7'!$1:$1048576,3 + (COLUMN(L35)-1)*1,FALSE),""))</f>
        <v/>
      </c>
      <c r="EM38" s="95">
        <f>IF(COUNT(EA38:EL38)=0,"",SUM(EA38:EL38))</f>
        <v/>
      </c>
      <c r="EN38" s="1" t="n"/>
      <c r="EO38" s="96">
        <f>IFERROR(AVERAGEIF('lead-time-compras-7'!B:B,A38,'lead-time-compras-7'!S:S),"")</f>
        <v/>
      </c>
      <c r="EP38" s="96">
        <f>IFERROR(
  AVERAGEIFS(
    'notas-fiscais-entrada-830-7'!H:H,
    'notas-fiscais-entrada-830-7'!O:O, A38,
    'notas-fiscais-entrada-830-7'!E:E, $B$1
  ),
""
)</f>
        <v/>
      </c>
      <c r="EQ38" s="96">
        <f>IFERROR(AVERAGEIF('lead-time-compras-7'!B:B,A38,'lead-time-compras-7'!Q:Q),"")</f>
        <v/>
      </c>
      <c r="ER38" s="97">
        <f>SUMIF('fornecedor-saldo-receber-7'!A:A, A38, 'fornecedor-saldo-receber-7'!L:L)</f>
        <v/>
      </c>
      <c r="ES38" s="97">
        <f>SUMIF('fornecedor-verba-aplicar-7'!A:A, A38, 'fornecedor-verba-aplicar-7'!D:D)</f>
        <v/>
      </c>
      <c r="ET38" s="1" t="n"/>
      <c r="EU38" s="52">
        <f>SUMIF('ANALISE PRODUTO'!F:F, A38, 'ANALISE PRODUTO'!BN:BN)</f>
        <v/>
      </c>
      <c r="EV38" s="52">
        <f>SUMIF('ANALISE PRODUTO'!F:F, A38, 'ANALISE PRODUTO'!BO:BO)</f>
        <v/>
      </c>
      <c r="EW38" s="52">
        <f>SUMIF('ANALISE PRODUTO'!F:F, A38, 'ANALISE PRODUTO'!BP:BP)</f>
        <v/>
      </c>
      <c r="EX38" s="52">
        <f>SUMIF('ANALISE PRODUTO'!F:F, A38, 'ANALISE PRODUTO'!BQ:BQ)</f>
        <v/>
      </c>
      <c r="EY38" s="52">
        <f>SUMIF('ANALISE PRODUTO'!F:F, A38, 'ANALISE PRODUTO'!BR:BR)</f>
        <v/>
      </c>
      <c r="EZ38" s="53">
        <f>SUMIF('ANALISE PRODUTO'!F:F, A38, 'ANALISE PRODUTO'!BS:BS)</f>
        <v/>
      </c>
      <c r="FA38" s="53">
        <f>SUMIF('ANALISE PRODUTO'!F:F, A38, 'ANALISE PRODUTO'!BT:BT)</f>
        <v/>
      </c>
      <c r="FB38" s="53">
        <f>SUMIF('ANALISE PRODUTO'!F:F, A38, 'ANALISE PRODUTO'!BU:BU)</f>
        <v/>
      </c>
      <c r="FC38" s="53">
        <f>SUMIF('ANALISE PRODUTO'!F:F, A38, 'ANALISE PRODUTO'!BV:BV)</f>
        <v/>
      </c>
      <c r="FD38" s="53">
        <f>SUMIF('ANALISE PRODUTO'!F:F, A38, 'ANALISE PRODUTO'!BW:BW)</f>
        <v/>
      </c>
      <c r="FE38" s="41">
        <f>SUMIF('ANALISE PRODUTO'!F:F, A38, 'ANALISE PRODUTO'!CB:CB)</f>
        <v/>
      </c>
      <c r="FF38" s="41">
        <f>SUMIF('ANALISE PRODUTO'!F:F, A38, 'ANALISE PRODUTO'!CC:CC)</f>
        <v/>
      </c>
      <c r="FG38" s="1" t="n"/>
      <c r="FH38" s="45">
        <f>IF(IFERROR(VLOOKUP($A38,'VENDA 2023'!$1:$1048576,4 + (COLUMN(A35)-1)*2,FALSE),"")=0,"",IFERROR(VLOOKUP($A38,'VENDA 2023'!$1:$1048576,4 + (COLUMN(A35)-1)*2,FALSE),""))</f>
        <v/>
      </c>
      <c r="FI38" s="45">
        <f>IF(IFERROR(VLOOKUP($A38,'VENDA 2023'!$1:$1048576,4 + (COLUMN(B35)-1)*2,FALSE),"")=0,"",IFERROR(VLOOKUP($A38,'VENDA 2023'!$1:$1048576,4 + (COLUMN(B35)-1)*2,FALSE),""))</f>
        <v/>
      </c>
      <c r="FJ38" s="45">
        <f>IF(IFERROR(VLOOKUP($A38,'VENDA 2023'!$1:$1048576,4 + (COLUMN(C35)-1)*2,FALSE),"")=0,"",IFERROR(VLOOKUP($A38,'VENDA 2023'!$1:$1048576,4 + (COLUMN(C35)-1)*2,FALSE),""))</f>
        <v/>
      </c>
      <c r="FK38" s="45">
        <f>IF(IFERROR(VLOOKUP($A38,'VENDA 2023'!$1:$1048576,4 + (COLUMN(D35)-1)*2,FALSE),"")=0,"",IFERROR(VLOOKUP($A38,'VENDA 2023'!$1:$1048576,4 + (COLUMN(D35)-1)*2,FALSE),""))</f>
        <v/>
      </c>
      <c r="FL38" s="45">
        <f>IF(IFERROR(VLOOKUP($A38,'VENDA 2023'!$1:$1048576,4 + (COLUMN(E35)-1)*2,FALSE),"")=0,"",IFERROR(VLOOKUP($A38,'VENDA 2023'!$1:$1048576,4 + (COLUMN(E35)-1)*2,FALSE),""))</f>
        <v/>
      </c>
      <c r="FM38" s="45">
        <f>IF(IFERROR(VLOOKUP($A38,'VENDA 2023'!$1:$1048576,4 + (COLUMN(F35)-1)*2,FALSE),"")=0,"",IFERROR(VLOOKUP($A38,'VENDA 2023'!$1:$1048576,4 + (COLUMN(F35)-1)*2,FALSE),""))</f>
        <v/>
      </c>
      <c r="FN38" s="45">
        <f>IF(IFERROR(VLOOKUP($A38,'VENDA 2023'!$1:$1048576,4 + (COLUMN(G35)-1)*2,FALSE),"")=0,"",IFERROR(VLOOKUP($A38,'VENDA 2023'!$1:$1048576,4 + (COLUMN(G35)-1)*2,FALSE),""))</f>
        <v/>
      </c>
      <c r="FO38" s="45">
        <f>IF(IFERROR(VLOOKUP($A38,'VENDA 2023'!$1:$1048576,4 + (COLUMN(H35)-1)*2,FALSE),"")=0,"",IFERROR(VLOOKUP($A38,'VENDA 2023'!$1:$1048576,4 + (COLUMN(H35)-1)*2,FALSE),""))</f>
        <v/>
      </c>
      <c r="FP38" s="45">
        <f>IF(IFERROR(VLOOKUP($A38,'VENDA 2023'!$1:$1048576,4 + (COLUMN(I35)-1)*2,FALSE),"")=0,"",IFERROR(VLOOKUP($A38,'VENDA 2023'!$1:$1048576,4 + (COLUMN(I35)-1)*2,FALSE),""))</f>
        <v/>
      </c>
      <c r="FQ38" s="45">
        <f>IF(IFERROR(VLOOKUP($A38,'VENDA 2023'!$1:$1048576,4 + (COLUMN(J35)-1)*2,FALSE),"")=0,"",IFERROR(VLOOKUP($A38,'VENDA 2023'!$1:$1048576,4 + (COLUMN(J35)-1)*2,FALSE),""))</f>
        <v/>
      </c>
      <c r="FR38" s="45">
        <f>IF(IFERROR(VLOOKUP($A38,'VENDA 2023'!$1:$1048576,4 + (COLUMN(K35)-1)*2,FALSE),"")=0,"",IFERROR(VLOOKUP($A38,'VENDA 2023'!$1:$1048576,4 + (COLUMN(K35)-1)*2,FALSE),""))</f>
        <v/>
      </c>
      <c r="FS38" s="45">
        <f>IF(IFERROR(VLOOKUP($A38,'VENDA 2023'!$1:$1048576,4 + (COLUMN(L35)-1)*2,FALSE),"")=0,"",IFERROR(VLOOKUP($A38,'VENDA 2023'!$1:$1048576,4 + (COLUMN(L35)-1)*2,FALSE),""))</f>
        <v/>
      </c>
      <c r="FT38" s="12">
        <f>IF(COUNT(FH38:FS38)=0,"",SUM(FH38:FS38))</f>
        <v/>
      </c>
      <c r="FU38" s="45">
        <f>IF(IFERROR(VLOOKUP($A38,'VENDA 2024'!$1:$1048576,4 + (COLUMN(A35)-1)*2,FALSE),"")=0,"",IFERROR(VLOOKUP($A38,'VENDA 2024'!$1:$1048576,4 + (COLUMN(A35)-1)*2,FALSE),""))</f>
        <v/>
      </c>
      <c r="FV38" s="45">
        <f>IF(IFERROR(VLOOKUP($A38,'VENDA 2024'!$1:$1048576,4 + (COLUMN(B35)-1)*2,FALSE),"")=0,"",IFERROR(VLOOKUP($A38,'VENDA 2024'!$1:$1048576,4 + (COLUMN(B35)-1)*2,FALSE),""))</f>
        <v/>
      </c>
      <c r="FW38" s="45">
        <f>IF(IFERROR(VLOOKUP($A38,'VENDA 2024'!$1:$1048576,4 + (COLUMN(C35)-1)*2,FALSE),"")=0,"",IFERROR(VLOOKUP($A38,'VENDA 2024'!$1:$1048576,4 + (COLUMN(C35)-1)*2,FALSE),""))</f>
        <v/>
      </c>
      <c r="FX38" s="45">
        <f>IF(IFERROR(VLOOKUP($A38,'VENDA 2024'!$1:$1048576,4 + (COLUMN(D35)-1)*2,FALSE),"")=0,"",IFERROR(VLOOKUP($A38,'VENDA 2024'!$1:$1048576,4 + (COLUMN(D35)-1)*2,FALSE),""))</f>
        <v/>
      </c>
      <c r="FY38" s="45">
        <f>IF(IFERROR(VLOOKUP($A38,'VENDA 2024'!$1:$1048576,4 + (COLUMN(E35)-1)*2,FALSE),"")=0,"",IFERROR(VLOOKUP($A38,'VENDA 2024'!$1:$1048576,4 + (COLUMN(E35)-1)*2,FALSE),""))</f>
        <v/>
      </c>
      <c r="FZ38" s="45">
        <f>IF(IFERROR(VLOOKUP($A38,'VENDA 2024'!$1:$1048576,4 + (COLUMN(F35)-1)*2,FALSE),"")=0,"",IFERROR(VLOOKUP($A38,'VENDA 2024'!$1:$1048576,4 + (COLUMN(F35)-1)*2,FALSE),""))</f>
        <v/>
      </c>
      <c r="GA38" s="45">
        <f>IF(IFERROR(VLOOKUP($A38,'VENDA 2024'!$1:$1048576,4 + (COLUMN(G35)-1)*2,FALSE),"")=0,"",IFERROR(VLOOKUP($A38,'VENDA 2024'!$1:$1048576,4 + (COLUMN(G35)-1)*2,FALSE),""))</f>
        <v/>
      </c>
      <c r="GB38" s="45">
        <f>IF(IFERROR(VLOOKUP($A38,'VENDA 2024'!$1:$1048576,4 + (COLUMN(H35)-1)*2,FALSE),"")=0,"",IFERROR(VLOOKUP($A38,'VENDA 2024'!$1:$1048576,4 + (COLUMN(H35)-1)*2,FALSE),""))</f>
        <v/>
      </c>
      <c r="GC38" s="45">
        <f>IF(IFERROR(VLOOKUP($A38,'VENDA 2024'!$1:$1048576,4 + (COLUMN(I35)-1)*2,FALSE),"")=0,"",IFERROR(VLOOKUP($A38,'VENDA 2024'!$1:$1048576,4 + (COLUMN(I35)-1)*2,FALSE),""))</f>
        <v/>
      </c>
      <c r="GD38" s="45">
        <f>IF(IFERROR(VLOOKUP($A38,'VENDA 2024'!$1:$1048576,4 + (COLUMN(J35)-1)*2,FALSE),"")=0,"",IFERROR(VLOOKUP($A38,'VENDA 2024'!$1:$1048576,4 + (COLUMN(J35)-1)*2,FALSE),""))</f>
        <v/>
      </c>
      <c r="GE38" s="45">
        <f>IF(IFERROR(VLOOKUP($A38,'VENDA 2024'!$1:$1048576,4 + (COLUMN(K35)-1)*2,FALSE),"")=0,"",IFERROR(VLOOKUP($A38,'VENDA 2024'!$1:$1048576,4 + (COLUMN(K35)-1)*2,FALSE),""))</f>
        <v/>
      </c>
      <c r="GF38" s="45">
        <f>IF(IFERROR(VLOOKUP($A38,'VENDA 2024'!$1:$1048576,4 + (COLUMN(L35)-1)*2,FALSE),"")=0,"",IFERROR(VLOOKUP($A38,'VENDA 2024'!$1:$1048576,4 + (COLUMN(L35)-1)*2,FALSE),""))</f>
        <v/>
      </c>
      <c r="GG38" s="12">
        <f>IF(COUNT(FU38:GF38)=0,"",SUM(FU38:GF38))</f>
        <v/>
      </c>
      <c r="GH38" s="45">
        <f>IF(IFERROR(VLOOKUP($A38,'venda-fornecedor-12-meses-7'!$1:$1048576,5 + (COLUMN(A35)-1)*2,FALSE),"")=0,"",IFERROR(VLOOKUP($A38,'venda-fornecedor-12-meses-7'!$1:$1048576,5 + (COLUMN(A35)-1)*2,FALSE),""))</f>
        <v/>
      </c>
      <c r="GI38" s="45">
        <f>IF(IFERROR(VLOOKUP($A38,'venda-fornecedor-12-meses-7'!$1:$1048576,5 + (COLUMN(B35)-1)*2,FALSE),"")=0,"",IFERROR(VLOOKUP($A38,'venda-fornecedor-12-meses-7'!$1:$1048576,5 + (COLUMN(B35)-1)*2,FALSE),""))</f>
        <v/>
      </c>
      <c r="GJ38" s="45">
        <f>IF(IFERROR(VLOOKUP($A38,'venda-fornecedor-12-meses-7'!$1:$1048576,5 + (COLUMN(C35)-1)*2,FALSE),"")=0,"",IFERROR(VLOOKUP($A38,'venda-fornecedor-12-meses-7'!$1:$1048576,5 + (COLUMN(C35)-1)*2,FALSE),""))</f>
        <v/>
      </c>
      <c r="GK38" s="45">
        <f>IF(IFERROR(VLOOKUP($A38,'venda-fornecedor-12-meses-7'!$1:$1048576,5 + (COLUMN(D35)-1)*2,FALSE),"")=0,"",IFERROR(VLOOKUP($A38,'venda-fornecedor-12-meses-7'!$1:$1048576,5 + (COLUMN(D35)-1)*2,FALSE),""))</f>
        <v/>
      </c>
      <c r="GL38" s="45">
        <f>IF(IFERROR(VLOOKUP($A38,'venda-fornecedor-12-meses-7'!$1:$1048576,5 + (COLUMN(E35)-1)*2,FALSE),"")=0,"",IFERROR(VLOOKUP($A38,'venda-fornecedor-12-meses-7'!$1:$1048576,5 + (COLUMN(E35)-1)*2,FALSE),""))</f>
        <v/>
      </c>
      <c r="GM38" s="45">
        <f>IF(IFERROR(VLOOKUP($A38,'venda-fornecedor-12-meses-7'!$1:$1048576,5 + (COLUMN(F35)-1)*2,FALSE),"")=0,"",IFERROR(VLOOKUP($A38,'venda-fornecedor-12-meses-7'!$1:$1048576,5 + (COLUMN(F35)-1)*2,FALSE),""))</f>
        <v/>
      </c>
      <c r="GN38" s="45">
        <f>IF(IFERROR(VLOOKUP($A38,'venda-fornecedor-12-meses-7'!$1:$1048576,5 + (COLUMN(G35)-1)*2,FALSE),"")=0,"",IFERROR(VLOOKUP($A38,'venda-fornecedor-12-meses-7'!$1:$1048576,5 + (COLUMN(G35)-1)*2,FALSE),""))</f>
        <v/>
      </c>
      <c r="GO38" s="45">
        <f>IF(IFERROR(VLOOKUP($A38,'venda-fornecedor-12-meses-7'!$1:$1048576,5 + (COLUMN(H35)-1)*2,FALSE),"")=0,"",IFERROR(VLOOKUP($A38,'venda-fornecedor-12-meses-7'!$1:$1048576,5 + (COLUMN(H35)-1)*2,FALSE),""))</f>
        <v/>
      </c>
      <c r="GP38" s="45">
        <f>IF(IFERROR(VLOOKUP($A38,'venda-fornecedor-12-meses-7'!$1:$1048576,5 + (COLUMN(I35)-1)*2,FALSE),"")=0,"",IFERROR(VLOOKUP($A38,'venda-fornecedor-12-meses-7'!$1:$1048576,5 + (COLUMN(I35)-1)*2,FALSE),""))</f>
        <v/>
      </c>
      <c r="GQ38" s="45">
        <f>IF(IFERROR(VLOOKUP($A38,'venda-fornecedor-12-meses-7'!$1:$1048576,5 + (COLUMN(J35)-1)*2,FALSE),"")=0,"",IFERROR(VLOOKUP($A38,'venda-fornecedor-12-meses-7'!$1:$1048576,5 + (COLUMN(J35)-1)*2,FALSE),""))</f>
        <v/>
      </c>
      <c r="GR38" s="45">
        <f>IF(IFERROR(VLOOKUP($A38,'venda-fornecedor-12-meses-7'!$1:$1048576,5 + (COLUMN(K35)-1)*2,FALSE),"")=0,"",IFERROR(VLOOKUP($A38,'venda-fornecedor-12-meses-7'!$1:$1048576,5 + (COLUMN(K35)-1)*2,FALSE),""))</f>
        <v/>
      </c>
      <c r="GS38" s="45">
        <f>IF(IFERROR(VLOOKUP($A38,'venda-fornecedor-12-meses-7'!$1:$1048576,5 + (COLUMN(L35)-1)*2,FALSE),"")=0,"",IFERROR(VLOOKUP($A38,'venda-fornecedor-12-meses-7'!$1:$1048576,5 + (COLUMN(L35)-1)*2,FALSE),""))</f>
        <v/>
      </c>
      <c r="GT38" s="12">
        <f>IF(COUNT(GH38:GS38)=0,"",SUM(GH38:GS38))</f>
        <v/>
      </c>
    </row>
    <row r="39">
      <c r="A39" s="85" t="n">
        <v>4</v>
      </c>
      <c r="B39" s="85">
        <f>VLOOKUP(A39,'FORNECEDORES X COMPRADOR'!$A:$D,4,0)</f>
        <v/>
      </c>
      <c r="C39" s="85">
        <f>VLOOKUP(A39,'FORNECEDORES X COMPRADOR'!$A:$E,5,0)</f>
        <v/>
      </c>
      <c r="D39" s="40">
        <f>IFERROR(AVERAGEIF('ANALISE PRODUTO'!F:F,A39,'ANALISE PRODUTO'!BE:BE),"")</f>
        <v/>
      </c>
      <c r="E39" s="40">
        <f>IFERROR(AVERAGEIF('ANALISE PRODUTO'!F:F,A39,'ANALISE PRODUTO'!BF:BF),"")</f>
        <v/>
      </c>
      <c r="F39" s="47">
        <f t="array" ref="F39">IFERROR(
  IF(
    SUMPRODUCT(
      IFERROR(--('ANALISE PRODUTO'!$F$3:$F$10000=A39),0) *
      IFERROR(--'ANALISE PRODUTO'!$AJ$3:$AJ$10000,0)
    )=0,
    "",
    SUMPRODUCT(
      IFERROR(--('ANALISE PRODUTO'!$F$3:$F$10000=A39),0) *
      IFERROR(--'ANALISE PRODUTO'!$AN$3:$AN$10000,0)
    ) /
    SUMPRODUCT(
      IFERROR(--('ANALISE PRODUTO'!$F$3:$F$10000=A39),0) *
      IFERROR(--'ANALISE PRODUTO'!$AJ$3:$AJ$10000,0)
    )
  ),
  ""
)</f>
        <v/>
      </c>
      <c r="G39" s="47">
        <f t="array" ref="G39">IFERROR(
  IF(
    SUMPRODUCT(
      IFERROR(--('ANALISE PRODUTO'!$F$3:$F$10000=A39),0) *
      IFERROR(--'ANALISE PRODUTO'!$AJ$3:$AJ$10000,0)
    )=0,
    "",
    SUMPRODUCT(
      IFERROR(--('ANALISE PRODUTO'!$F$3:$F$10000=A39),0) *
      IFERROR(--'ANALISE PRODUTO'!$AO$3:$AO$10000,0)
    ) /
    SUMPRODUCT(
      IFERROR(--('ANALISE PRODUTO'!$F$3:$F$10000=A39),0) *
      IFERROR(--'ANALISE PRODUTO'!$AJ$3:$AJ$10000,0)
    )
  ),
  ""
)</f>
        <v/>
      </c>
      <c r="H39" s="86" t="n">
        <v>60</v>
      </c>
      <c r="I39" s="86" t="n">
        <v>90</v>
      </c>
      <c r="J39" s="87">
        <f>SUMIF('ANALISE PRODUTO'!F:F, A39, 'ANALISE PRODUTO'!AP:AP)</f>
        <v/>
      </c>
      <c r="K39" s="88">
        <f>SUMIF('ANALISE PRODUTO'!F:F, A39, 'ANALISE PRODUTO'!AN:AN)</f>
        <v/>
      </c>
      <c r="L39" s="40">
        <f>SUMIF('ANALISE PRODUTO'!F:F, A39, 'ANALISE PRODUTO'!BB:BB)</f>
        <v/>
      </c>
      <c r="M39" s="40">
        <f>SUMIF('ANALISE PRODUTO'!F:F, A39, 'ANALISE PRODUTO'!BC:BC)</f>
        <v/>
      </c>
      <c r="N39" s="40">
        <f>SUMIF('ANALISE PRODUTO'!F:F, A39, 'ANALISE PRODUTO'!BD:BD)</f>
        <v/>
      </c>
      <c r="O39" s="40">
        <f>SUMIF('ANALISE PRODUTO'!F:F, A39, 'ANALISE PRODUTO'!BA:BA)</f>
        <v/>
      </c>
      <c r="P39" s="40">
        <f>IF(J39=0, 0, IF(O39/J39=0, 0, O39/J39))</f>
        <v/>
      </c>
      <c r="Q39" s="40">
        <f>IF(J39=0, 0, IF(L39/J39=0, 0, L39/J39))</f>
        <v/>
      </c>
      <c r="R39" s="89">
        <f>SUMIF('ANALISE PRODUTO'!F:F, A39, 'ANALISE PRODUTO'!BJ:BJ)</f>
        <v/>
      </c>
      <c r="S39" s="89">
        <f>SUMIF('ANALISE PRODUTO'!F:F, A39, 'ANALISE PRODUTO'!BK:BK)</f>
        <v/>
      </c>
      <c r="T39" s="89">
        <f>SUMIF('ANALISE PRODUTO'!F:F, A39, 'ANALISE PRODUTO'!BL:BL)</f>
        <v/>
      </c>
      <c r="U39" s="89">
        <f>SUMIFS('ANALISE PRODUTO'!BI:BI, 'ANALISE PRODUTO'!F:F, A39)</f>
        <v/>
      </c>
      <c r="V39" s="89">
        <f>IF(C39="DESCONTINUADO", 0, IF(J39=0, 0, IF(U39/J39=0, 0, U39/J39)))</f>
        <v/>
      </c>
      <c r="W39" s="89">
        <f>IF(OR(C39="DESCONTINUADO", J39=0), 0, IFERROR((S39+T39)/J39, 0))</f>
        <v/>
      </c>
      <c r="X39" s="59">
        <f>COUNTIF('ANALISE PRODUTO'!F:F, A39)</f>
        <v/>
      </c>
      <c r="Y39" s="60">
        <f>COUNTIFS('ANALISE PRODUTO'!F:F, A39, 'ANALISE PRODUTO'!S:S, "S")</f>
        <v/>
      </c>
      <c r="Z39" s="61">
        <f>X39-Y39</f>
        <v/>
      </c>
      <c r="AA39" s="88">
        <f>IFERROR(IF(COUNTIF('contas-pagas-fornecedor-7'!$C:$C,B39)&gt;1,
   AVERAGEIF('contas-pagas-fornecedor-7'!$C:$C,B39,'contas-pagas-fornecedor-7'!$I:$I),
   VLOOKUP(B39,'contas-pagas-fornecedor-7'!$C:$Q,7,FALSE)), "")</f>
        <v/>
      </c>
      <c r="AB39" s="88">
        <f t="array" ref="AB39">IFERROR(
  INDEX('fornecedor-venda-por-filial-ger'!J:J,
    MATCH(1,
      ('fornecedor-venda-por-filial-ger'!A:A=A39) *
      ('fornecedor-venda-por-filial-ger'!B:B=$B$1),
    0)
  ),
"")</f>
        <v/>
      </c>
      <c r="AC39" s="90">
        <f t="array" ref="AC39">IFERROR(
  INDEX('fornecedor-venda-por-filial-ger'!O:O,
    MATCH(1,
      ('fornecedor-venda-por-filial-ger'!A:A=A39) *
      ('fornecedor-venda-por-filial-ger'!B:B=$B$1),
    0)
  ),
"")</f>
        <v/>
      </c>
      <c r="AD39" s="90">
        <f>IFERROR(VLOOKUP(A39,'venda-fornecedor-12-meses-7'!A:AC,3,0),"")</f>
        <v/>
      </c>
      <c r="AE39" s="87">
        <f t="array" ref="AE39">IFERROR(
  INDEX('fornecedor-venda-por-filial-ger'!N:N,
    MATCH(1,
      ('fornecedor-venda-por-filial-ger'!A:A=A39) *
      ('fornecedor-venda-por-filial-ger'!B:B=$B$1),
    0)
  ),
"")</f>
        <v/>
      </c>
      <c r="AF39" s="87">
        <f>IF(J39&lt;=0,"100,00%",IFERROR(AD39/AE39,1))</f>
        <v/>
      </c>
      <c r="AG39" s="64">
        <f t="array" ref="AG39">IFERROR(
  INDEX('fornecedor-venda-por-filial-ger'!L:L,
    MATCH(1,
      ('fornecedor-venda-por-filial-ger'!A:A=A39)*
      ('fornecedor-venda-por-filial-ger'!B:B=$B$1),
    0)
  )/100,
"")</f>
        <v/>
      </c>
      <c r="AH39" s="64">
        <f t="array" ref="AH39">IFERROR(
  INDEX('fornecedor-venda-por-filial-ger'!S:S,
    MATCH(1,
      ('fornecedor-venda-por-filial-ger'!A:A=A39) *
      ('fornecedor-venda-por-filial-ger'!B:B=$B$1),
    0)
  )/100,
"")</f>
        <v/>
      </c>
      <c r="AI39" s="64">
        <f>IFERROR(IF(OR(AH39="",AG39=""),"",IF(J39=0,0,AH39-AG39)),"")</f>
        <v/>
      </c>
      <c r="AJ39" s="91">
        <f t="array" ref="AJ39">IF(MAX(IF('ANALISE PRODUTO'!F:F=A39,'ANALISE PRODUTO'!AD:AD))=0,"SEM ENTRADA",MAX(IF('ANALISE PRODUTO'!F:F=A39,'ANALISE PRODUTO'!AD:AD)))</f>
        <v/>
      </c>
      <c r="AK39" s="39" t="n"/>
      <c r="AL39" s="92">
        <f>IF(IFERROR(VLOOKUP($A39,'VENDA 2023'!$1:$1048576,3 + (COLUMN(A36)-1)*2,FALSE),"")=0,"",IFERROR(VLOOKUP($A39,'VENDA 2023'!$1:$1048576,3 + (COLUMN(A36)-1)*2,FALSE),""))</f>
        <v/>
      </c>
      <c r="AM39" s="92">
        <f>IF(IFERROR(VLOOKUP($A39,'VENDA 2023'!$1:$1048576,3 + (COLUMN(B36)-1)*2,FALSE),"")=0,"",IFERROR(VLOOKUP($A39,'VENDA 2023'!$1:$1048576,3 + (COLUMN(B36)-1)*2,FALSE),""))</f>
        <v/>
      </c>
      <c r="AN39" s="92">
        <f>IF(IFERROR(VLOOKUP($A39,'VENDA 2023'!$1:$1048576,3 + (COLUMN(C36)-1)*2,FALSE),"")=0,"",IFERROR(VLOOKUP($A39,'VENDA 2023'!$1:$1048576,3 + (COLUMN(C36)-1)*2,FALSE),""))</f>
        <v/>
      </c>
      <c r="AO39" s="92">
        <f>IF(IFERROR(VLOOKUP($A39,'VENDA 2023'!$1:$1048576,3 + (COLUMN(D36)-1)*2,FALSE),"")=0,"",IFERROR(VLOOKUP($A39,'VENDA 2023'!$1:$1048576,3 + (COLUMN(D36)-1)*2,FALSE),""))</f>
        <v/>
      </c>
      <c r="AP39" s="92">
        <f>IF(IFERROR(VLOOKUP($A39,'VENDA 2023'!$1:$1048576,3 + (COLUMN(E36)-1)*2,FALSE),"")=0,"",IFERROR(VLOOKUP($A39,'VENDA 2023'!$1:$1048576,3 + (COLUMN(E36)-1)*2,FALSE),""))</f>
        <v/>
      </c>
      <c r="AQ39" s="92">
        <f>IF(IFERROR(VLOOKUP($A39,'VENDA 2023'!$1:$1048576,3 + (COLUMN(F36)-1)*2,FALSE),"")=0,"",IFERROR(VLOOKUP($A39,'VENDA 2023'!$1:$1048576,3 + (COLUMN(F36)-1)*2,FALSE),""))</f>
        <v/>
      </c>
      <c r="AR39" s="92">
        <f>IF(IFERROR(VLOOKUP($A39,'VENDA 2023'!$1:$1048576,3 + (COLUMN(G36)-1)*2,FALSE),"")=0,"",IFERROR(VLOOKUP($A39,'VENDA 2023'!$1:$1048576,3 + (COLUMN(G36)-1)*2,FALSE),""))</f>
        <v/>
      </c>
      <c r="AS39" s="92">
        <f>IF(IFERROR(VLOOKUP($A39,'VENDA 2023'!$1:$1048576,3 + (COLUMN(H36)-1)*2,FALSE),"")=0,"",IFERROR(VLOOKUP($A39,'VENDA 2023'!$1:$1048576,3 + (COLUMN(H36)-1)*2,FALSE),""))</f>
        <v/>
      </c>
      <c r="AT39" s="92">
        <f>IF(IFERROR(VLOOKUP($A39,'VENDA 2023'!$1:$1048576,3 + (COLUMN(I36)-1)*2,FALSE),"")=0,"",IFERROR(VLOOKUP($A39,'VENDA 2023'!$1:$1048576,3 + (COLUMN(I36)-1)*2,FALSE),""))</f>
        <v/>
      </c>
      <c r="AU39" s="92">
        <f>IF(IFERROR(VLOOKUP($A39,'VENDA 2023'!$1:$1048576,3 + (COLUMN(J36)-1)*2,FALSE),"")=0,"",IFERROR(VLOOKUP($A39,'VENDA 2023'!$1:$1048576,3 + (COLUMN(J36)-1)*2,FALSE),""))</f>
        <v/>
      </c>
      <c r="AV39" s="92">
        <f>IF(IFERROR(VLOOKUP($A39,'VENDA 2023'!$1:$1048576,3 + (COLUMN(K36)-1)*2,FALSE),"")=0,"",IFERROR(VLOOKUP($A39,'VENDA 2023'!$1:$1048576,3 + (COLUMN(K36)-1)*2,FALSE),""))</f>
        <v/>
      </c>
      <c r="AW39" s="92">
        <f>IF(IFERROR(VLOOKUP($A39,'VENDA 2023'!$1:$1048576,3 + (COLUMN(L36)-1)*2,FALSE),"")=0,"",IFERROR(VLOOKUP($A39,'VENDA 2023'!$1:$1048576,3 + (COLUMN(L36)-1)*2,FALSE),""))</f>
        <v/>
      </c>
      <c r="AX39" s="93">
        <f>IF(COUNT(AL39:AW39)=0,"",SUM(AL39:AW39))</f>
        <v/>
      </c>
      <c r="AY39" s="92">
        <f>IF(IFERROR(VLOOKUP($A39,'VENDA 2024'!$1:$1048576,3 + (COLUMN(A36)-1)*2,FALSE),"")=0,"",IFERROR(VLOOKUP($A39,'VENDA 2024'!$1:$1048576,3 + (COLUMN(A36)-1)*2,FALSE),""))</f>
        <v/>
      </c>
      <c r="AZ39" s="92">
        <f>IF(IFERROR(VLOOKUP($A39,'VENDA 2024'!$1:$1048576,3 + (COLUMN(B36)-1)*2,FALSE),"")=0,"",IFERROR(VLOOKUP($A39,'VENDA 2024'!$1:$1048576,3 + (COLUMN(B36)-1)*2,FALSE),""))</f>
        <v/>
      </c>
      <c r="BA39" s="92">
        <f>IF(IFERROR(VLOOKUP($A39,'VENDA 2024'!$1:$1048576,3 + (COLUMN(C36)-1)*2,FALSE),"")=0,"",IFERROR(VLOOKUP($A39,'VENDA 2024'!$1:$1048576,3 + (COLUMN(C36)-1)*2,FALSE),""))</f>
        <v/>
      </c>
      <c r="BB39" s="92">
        <f>IF(IFERROR(VLOOKUP($A39,'VENDA 2024'!$1:$1048576,3 + (COLUMN(D36)-1)*2,FALSE),"")=0,"",IFERROR(VLOOKUP($A39,'VENDA 2024'!$1:$1048576,3 + (COLUMN(D36)-1)*2,FALSE),""))</f>
        <v/>
      </c>
      <c r="BC39" s="92">
        <f>IF(IFERROR(VLOOKUP($A39,'VENDA 2024'!$1:$1048576,3 + (COLUMN(E36)-1)*2,FALSE),"")=0,"",IFERROR(VLOOKUP($A39,'VENDA 2024'!$1:$1048576,3 + (COLUMN(E36)-1)*2,FALSE),""))</f>
        <v/>
      </c>
      <c r="BD39" s="92">
        <f>IF(IFERROR(VLOOKUP($A39,'VENDA 2024'!$1:$1048576,3 + (COLUMN(F36)-1)*2,FALSE),"")=0,"",IFERROR(VLOOKUP($A39,'VENDA 2024'!$1:$1048576,3 + (COLUMN(F36)-1)*2,FALSE),""))</f>
        <v/>
      </c>
      <c r="BE39" s="92">
        <f>IF(IFERROR(VLOOKUP($A39,'VENDA 2024'!$1:$1048576,3 + (COLUMN(G36)-1)*2,FALSE),"")=0,"",IFERROR(VLOOKUP($A39,'VENDA 2024'!$1:$1048576,3 + (COLUMN(G36)-1)*2,FALSE),""))</f>
        <v/>
      </c>
      <c r="BF39" s="92">
        <f>IF(IFERROR(VLOOKUP($A39,'VENDA 2024'!$1:$1048576,3 + (COLUMN(H36)-1)*2,FALSE),"")=0,"",IFERROR(VLOOKUP($A39,'VENDA 2024'!$1:$1048576,3 + (COLUMN(H36)-1)*2,FALSE),""))</f>
        <v/>
      </c>
      <c r="BG39" s="92">
        <f>IF(IFERROR(VLOOKUP($A39,'VENDA 2024'!$1:$1048576,3 + (COLUMN(I36)-1)*2,FALSE),"")=0,"",IFERROR(VLOOKUP($A39,'VENDA 2024'!$1:$1048576,3 + (COLUMN(I36)-1)*2,FALSE),""))</f>
        <v/>
      </c>
      <c r="BH39" s="92">
        <f>IF(IFERROR(VLOOKUP($A39,'VENDA 2024'!$1:$1048576,3 + (COLUMN(J36)-1)*2,FALSE),"")=0,"",IFERROR(VLOOKUP($A39,'VENDA 2024'!$1:$1048576,3 + (COLUMN(J36)-1)*2,FALSE),""))</f>
        <v/>
      </c>
      <c r="BI39" s="92">
        <f>IF(IFERROR(VLOOKUP($A39,'VENDA 2024'!$1:$1048576,3 + (COLUMN(K36)-1)*2,FALSE),"")=0,"",IFERROR(VLOOKUP($A39,'VENDA 2024'!$1:$1048576,3 + (COLUMN(K36)-1)*2,FALSE),""))</f>
        <v/>
      </c>
      <c r="BJ39" s="92">
        <f>IF(IFERROR(VLOOKUP($A39,'VENDA 2024'!$1:$1048576,3 + (COLUMN(L36)-1)*2,FALSE),"")=0,"",IFERROR(VLOOKUP($A39,'VENDA 2024'!$1:$1048576,3 + (COLUMN(L36)-1)*2,FALSE),""))</f>
        <v/>
      </c>
      <c r="BK39" s="93">
        <f>IF(COUNT(AY39:BJ39)=0,"",SUM(AY39:BJ39))</f>
        <v/>
      </c>
      <c r="BL39" s="92">
        <f>IF(IFERROR(VLOOKUP($A39,'VENDA 2025'!$1:$1048576,3 + (COLUMN(A36)-1)*2,FALSE),"")=0,"",IFERROR(VLOOKUP($A39,'VENDA 2025'!$1:$1048576,3 + (COLUMN(A36)-1)*2,FALSE),""))</f>
        <v/>
      </c>
      <c r="BM39" s="92">
        <f>IF(IFERROR(VLOOKUP($A39,'VENDA 2025'!$1:$1048576,3 + (COLUMN(B36)-1)*2,FALSE),"")=0,"",IFERROR(VLOOKUP($A39,'VENDA 2025'!$1:$1048576,3 + (COLUMN(B36)-1)*2,FALSE),""))</f>
        <v/>
      </c>
      <c r="BN39" s="92">
        <f>IF(IFERROR(VLOOKUP($A39,'VENDA 2025'!$1:$1048576,3 + (COLUMN(C36)-1)*2,FALSE),"")=0,"",IFERROR(VLOOKUP($A39,'VENDA 2025'!$1:$1048576,3 + (COLUMN(C36)-1)*2,FALSE),""))</f>
        <v/>
      </c>
      <c r="BO39" s="92">
        <f>IF(IFERROR(VLOOKUP($A39,'VENDA 2025'!$1:$1048576,3 + (COLUMN(D36)-1)*2,FALSE),"")=0,"",IFERROR(VLOOKUP($A39,'VENDA 2025'!$1:$1048576,3 + (COLUMN(D36)-1)*2,FALSE),""))</f>
        <v/>
      </c>
      <c r="BP39" s="92">
        <f>IF(IFERROR(VLOOKUP($A39,'VENDA 2025'!$1:$1048576,3 + (COLUMN(E36)-1)*2,FALSE),"")=0,"",IFERROR(VLOOKUP($A39,'VENDA 2025'!$1:$1048576,3 + (COLUMN(E36)-1)*2,FALSE),""))</f>
        <v/>
      </c>
      <c r="BQ39" s="92">
        <f>IF(IFERROR(VLOOKUP($A39,'VENDA 2025'!$1:$1048576,3 + (COLUMN(F36)-1)*2,FALSE),"")=0,"",IFERROR(VLOOKUP($A39,'VENDA 2025'!$1:$1048576,3 + (COLUMN(F36)-1)*2,FALSE),""))</f>
        <v/>
      </c>
      <c r="BR39" s="92">
        <f>IF(IFERROR(VLOOKUP($A39,'VENDA 2025'!$1:$1048576,3 + (COLUMN(G36)-1)*2,FALSE),"")=0,"",IFERROR(VLOOKUP($A39,'VENDA 2025'!$1:$1048576,3 + (COLUMN(G36)-1)*2,FALSE),""))</f>
        <v/>
      </c>
      <c r="BS39" s="92">
        <f>IF(IFERROR(VLOOKUP($A39,'VENDA 2025'!$1:$1048576,3 + (COLUMN(H36)-1)*2,FALSE),"")=0,"",IFERROR(VLOOKUP($A39,'VENDA 2025'!$1:$1048576,3 + (COLUMN(H36)-1)*2,FALSE),""))</f>
        <v/>
      </c>
      <c r="BT39" s="92">
        <f>IF(IFERROR(VLOOKUP($A39,'VENDA 2025'!$1:$1048576,3 + (COLUMN(I36)-1)*2,FALSE),"")=0,"",IFERROR(VLOOKUP($A39,'VENDA 2025'!$1:$1048576,3 + (COLUMN(I36)-1)*2,FALSE),""))</f>
        <v/>
      </c>
      <c r="BU39" s="92">
        <f>IF(IFERROR(VLOOKUP($A39,'VENDA 2025'!$1:$1048576,3 + (COLUMN(J36)-1)*2,FALSE),"")=0,"",IFERROR(VLOOKUP($A39,'VENDA 2025'!$1:$1048576,3 + (COLUMN(J36)-1)*2,FALSE),""))</f>
        <v/>
      </c>
      <c r="BV39" s="92">
        <f>IF(IFERROR(VLOOKUP($A39,'VENDA 2025'!$1:$1048576,3 + (COLUMN(K36)-1)*2,FALSE),"")=0,"",IFERROR(VLOOKUP($A39,'VENDA 2025'!$1:$1048576,3 + (COLUMN(K36)-1)*2,FALSE),""))</f>
        <v/>
      </c>
      <c r="BW39" s="92">
        <f>IF(IFERROR(VLOOKUP($A39,'VENDA 2025'!$1:$1048576,3 + (COLUMN(L36)-1)*2,FALSE),"")=0,"",IFERROR(VLOOKUP($A39,'VENDA 2025'!$1:$1048576,3 + (COLUMN(L36)-1)*2,FALSE),""))</f>
        <v/>
      </c>
      <c r="BX39" s="93">
        <f>IF(COUNT(BL39:BW39)=0,"",SUM(BL39:BW39))</f>
        <v/>
      </c>
      <c r="BY39" s="92">
        <f>IF(IFERROR(VLOOKUP($A39,'venda-fornecedor-12-meses-7'!$1:$1048576,4 + (COLUMN(A36)-1)*2,FALSE),"")=0,"",IFERROR(VLOOKUP($A39,'venda-fornecedor-12-meses-7'!$1:$1048576,4 + (COLUMN(A36)-1)*2,FALSE),""))</f>
        <v/>
      </c>
      <c r="BZ39" s="92">
        <f>IF(IFERROR(VLOOKUP($A39,'venda-fornecedor-12-meses-7'!$1:$1048576,4 + (COLUMN(B36)-1)*2,FALSE),"")=0,"",IFERROR(VLOOKUP($A39,'venda-fornecedor-12-meses-7'!$1:$1048576,4 + (COLUMN(B36)-1)*2,FALSE),""))</f>
        <v/>
      </c>
      <c r="CA39" s="92">
        <f>IF(IFERROR(VLOOKUP($A39,'venda-fornecedor-12-meses-7'!$1:$1048576,4 + (COLUMN(C36)-1)*2,FALSE),"")=0,"",IFERROR(VLOOKUP($A39,'venda-fornecedor-12-meses-7'!$1:$1048576,4 + (COLUMN(C36)-1)*2,FALSE),""))</f>
        <v/>
      </c>
      <c r="CB39" s="92">
        <f>IF(IFERROR(VLOOKUP($A39,'venda-fornecedor-12-meses-7'!$1:$1048576,4 + (COLUMN(D36)-1)*2,FALSE),"")=0,"",IFERROR(VLOOKUP($A39,'venda-fornecedor-12-meses-7'!$1:$1048576,4 + (COLUMN(D36)-1)*2,FALSE),""))</f>
        <v/>
      </c>
      <c r="CC39" s="92">
        <f>IF(IFERROR(VLOOKUP($A39,'venda-fornecedor-12-meses-7'!$1:$1048576,4 + (COLUMN(E36)-1)*2,FALSE),"")=0,"",IFERROR(VLOOKUP($A39,'venda-fornecedor-12-meses-7'!$1:$1048576,4 + (COLUMN(E36)-1)*2,FALSE),""))</f>
        <v/>
      </c>
      <c r="CD39" s="92">
        <f>IF(IFERROR(VLOOKUP($A39,'venda-fornecedor-12-meses-7'!$1:$1048576,4 + (COLUMN(F36)-1)*2,FALSE),"")=0,"",IFERROR(VLOOKUP($A39,'venda-fornecedor-12-meses-7'!$1:$1048576,4 + (COLUMN(F36)-1)*2,FALSE),""))</f>
        <v/>
      </c>
      <c r="CE39" s="92">
        <f>IF(IFERROR(VLOOKUP($A39,'venda-fornecedor-12-meses-7'!$1:$1048576,4 + (COLUMN(G36)-1)*2,FALSE),"")=0,"",IFERROR(VLOOKUP($A39,'venda-fornecedor-12-meses-7'!$1:$1048576,4 + (COLUMN(G36)-1)*2,FALSE),""))</f>
        <v/>
      </c>
      <c r="CF39" s="92">
        <f>IF(IFERROR(VLOOKUP($A39,'venda-fornecedor-12-meses-7'!$1:$1048576,4 + (COLUMN(H36)-1)*2,FALSE),"")=0,"",IFERROR(VLOOKUP($A39,'venda-fornecedor-12-meses-7'!$1:$1048576,4 + (COLUMN(H36)-1)*2,FALSE),""))</f>
        <v/>
      </c>
      <c r="CG39" s="92">
        <f>IF(IFERROR(VLOOKUP($A39,'venda-fornecedor-12-meses-7'!$1:$1048576,4 + (COLUMN(I36)-1)*2,FALSE),"")=0,"",IFERROR(VLOOKUP($A39,'venda-fornecedor-12-meses-7'!$1:$1048576,4 + (COLUMN(I36)-1)*2,FALSE),""))</f>
        <v/>
      </c>
      <c r="CH39" s="92">
        <f>IF(IFERROR(VLOOKUP($A39,'venda-fornecedor-12-meses-7'!$1:$1048576,4 + (COLUMN(J36)-1)*2,FALSE),"")=0,"",IFERROR(VLOOKUP($A39,'venda-fornecedor-12-meses-7'!$1:$1048576,4 + (COLUMN(J36)-1)*2,FALSE),""))</f>
        <v/>
      </c>
      <c r="CI39" s="92">
        <f>IF(IFERROR(VLOOKUP($A39,'venda-fornecedor-12-meses-7'!$1:$1048576,4 + (COLUMN(K36)-1)*2,FALSE),"")=0,"",IFERROR(VLOOKUP($A39,'venda-fornecedor-12-meses-7'!$1:$1048576,4 + (COLUMN(K36)-1)*2,FALSE),""))</f>
        <v/>
      </c>
      <c r="CJ39" s="92">
        <f>IF(IFERROR(VLOOKUP($A39,'venda-fornecedor-12-meses-7'!$1:$1048576,4 + (COLUMN(L36)-1)*2,FALSE),"")=0,"",IFERROR(VLOOKUP($A39,'venda-fornecedor-12-meses-7'!$1:$1048576,4 + (COLUMN(L36)-1)*2,FALSE),""))</f>
        <v/>
      </c>
      <c r="CK39" s="93">
        <f>IF(COUNT(BY39:CJ39)=0,"",SUM(BY39:CJ39))</f>
        <v/>
      </c>
      <c r="CL39" s="93">
        <f>IF(COUNT(BY39:CJ39)=0,"",AVERAGE(BY39:CJ39))</f>
        <v/>
      </c>
      <c r="CM39" s="1" t="n"/>
      <c r="CN39" s="94">
        <f>IF(IFERROR(VLOOKUP($A39,'ENTRADA 2023'!$1:$1048576,3 + (COLUMN(A36)-1)*1,FALSE),"")=0,"",IFERROR(VLOOKUP($A39,'ENTRADA 2023'!$1:$1048576,3 + (COLUMN(A36)-1)*1,FALSE),""))</f>
        <v/>
      </c>
      <c r="CO39" s="94">
        <f>IF(IFERROR(VLOOKUP($A39,'ENTRADA 2023'!$1:$1048576,3 + (COLUMN(B36)-1)*1,FALSE),"")=0,"",IFERROR(VLOOKUP($A39,'ENTRADA 2023'!$1:$1048576,3 + (COLUMN(B36)-1)*1,FALSE),""))</f>
        <v/>
      </c>
      <c r="CP39" s="94">
        <f>IF(IFERROR(VLOOKUP($A39,'ENTRADA 2023'!$1:$1048576,3 + (COLUMN(C36)-1)*1,FALSE),"")=0,"",IFERROR(VLOOKUP($A39,'ENTRADA 2023'!$1:$1048576,3 + (COLUMN(C36)-1)*1,FALSE),""))</f>
        <v/>
      </c>
      <c r="CQ39" s="94">
        <f>IF(IFERROR(VLOOKUP($A39,'ENTRADA 2023'!$1:$1048576,3 + (COLUMN(D36)-1)*1,FALSE),"")=0,"",IFERROR(VLOOKUP($A39,'ENTRADA 2023'!$1:$1048576,3 + (COLUMN(D36)-1)*1,FALSE),""))</f>
        <v/>
      </c>
      <c r="CR39" s="94">
        <f>IF(IFERROR(VLOOKUP($A39,'ENTRADA 2023'!$1:$1048576,3 + (COLUMN(E36)-1)*1,FALSE),"")=0,"",IFERROR(VLOOKUP($A39,'ENTRADA 2023'!$1:$1048576,3 + (COLUMN(E36)-1)*1,FALSE),""))</f>
        <v/>
      </c>
      <c r="CS39" s="94">
        <f>IF(IFERROR(VLOOKUP($A39,'ENTRADA 2023'!$1:$1048576,3 + (COLUMN(F36)-1)*1,FALSE),"")=0,"",IFERROR(VLOOKUP($A39,'ENTRADA 2023'!$1:$1048576,3 + (COLUMN(F36)-1)*1,FALSE),""))</f>
        <v/>
      </c>
      <c r="CT39" s="94">
        <f>IF(IFERROR(VLOOKUP($A39,'ENTRADA 2023'!$1:$1048576,3 + (COLUMN(G36)-1)*1,FALSE),"")=0,"",IFERROR(VLOOKUP($A39,'ENTRADA 2023'!$1:$1048576,3 + (COLUMN(G36)-1)*1,FALSE),""))</f>
        <v/>
      </c>
      <c r="CU39" s="94">
        <f>IF(IFERROR(VLOOKUP($A39,'ENTRADA 2023'!$1:$1048576,3 + (COLUMN(H36)-1)*1,FALSE),"")=0,"",IFERROR(VLOOKUP($A39,'ENTRADA 2023'!$1:$1048576,3 + (COLUMN(H36)-1)*1,FALSE),""))</f>
        <v/>
      </c>
      <c r="CV39" s="94">
        <f>IF(IFERROR(VLOOKUP($A39,'ENTRADA 2023'!$1:$1048576,3 + (COLUMN(I36)-1)*1,FALSE),"")=0,"",IFERROR(VLOOKUP($A39,'ENTRADA 2023'!$1:$1048576,3 + (COLUMN(I36)-1)*1,FALSE),""))</f>
        <v/>
      </c>
      <c r="CW39" s="94">
        <f>IF(IFERROR(VLOOKUP($A39,'ENTRADA 2023'!$1:$1048576,3 + (COLUMN(J36)-1)*1,FALSE),"")=0,"",IFERROR(VLOOKUP($A39,'ENTRADA 2023'!$1:$1048576,3 + (COLUMN(J36)-1)*1,FALSE),""))</f>
        <v/>
      </c>
      <c r="CX39" s="94">
        <f>IF(IFERROR(VLOOKUP($A39,'ENTRADA 2023'!$1:$1048576,3 + (COLUMN(K36)-1)*1,FALSE),"")=0,"",IFERROR(VLOOKUP($A39,'ENTRADA 2023'!$1:$1048576,3 + (COLUMN(K36)-1)*1,FALSE),""))</f>
        <v/>
      </c>
      <c r="CY39" s="94">
        <f>IF(IFERROR(VLOOKUP($A39,'ENTRADA 2023'!$1:$1048576,3 + (COLUMN(L36)-1)*1,FALSE),"")=0,"",IFERROR(VLOOKUP($A39,'ENTRADA 2023'!$1:$1048576,3 + (COLUMN(L36)-1)*1,FALSE),""))</f>
        <v/>
      </c>
      <c r="CZ39" s="95">
        <f>IF(COUNT(CN39:CY39)=0,"",SUM(CN39:CY39))</f>
        <v/>
      </c>
      <c r="DA39" s="94">
        <f>IF(IFERROR(VLOOKUP($A39,'ENTRADA 2024'!$1:$1048576,3 + (COLUMN(A36)-1)*1,FALSE),"")=0,"",IFERROR(VLOOKUP($A39,'ENTRADA 2024'!$1:$1048576,3 + (COLUMN(A36)-1)*1,FALSE),""))</f>
        <v/>
      </c>
      <c r="DB39" s="94">
        <f>IF(IFERROR(VLOOKUP($A39,'ENTRADA 2024'!$1:$1048576,3 + (COLUMN(B36)-1)*1,FALSE),"")=0,"",IFERROR(VLOOKUP($A39,'ENTRADA 2024'!$1:$1048576,3 + (COLUMN(B36)-1)*1,FALSE),""))</f>
        <v/>
      </c>
      <c r="DC39" s="94">
        <f>IF(IFERROR(VLOOKUP($A39,'ENTRADA 2024'!$1:$1048576,3 + (COLUMN(C36)-1)*1,FALSE),"")=0,"",IFERROR(VLOOKUP($A39,'ENTRADA 2024'!$1:$1048576,3 + (COLUMN(C36)-1)*1,FALSE),""))</f>
        <v/>
      </c>
      <c r="DD39" s="94">
        <f>IF(IFERROR(VLOOKUP($A39,'ENTRADA 2024'!$1:$1048576,3 + (COLUMN(D36)-1)*1,FALSE),"")=0,"",IFERROR(VLOOKUP($A39,'ENTRADA 2024'!$1:$1048576,3 + (COLUMN(D36)-1)*1,FALSE),""))</f>
        <v/>
      </c>
      <c r="DE39" s="94">
        <f>IF(IFERROR(VLOOKUP($A39,'ENTRADA 2024'!$1:$1048576,3 + (COLUMN(E36)-1)*1,FALSE),"")=0,"",IFERROR(VLOOKUP($A39,'ENTRADA 2024'!$1:$1048576,3 + (COLUMN(E36)-1)*1,FALSE),""))</f>
        <v/>
      </c>
      <c r="DF39" s="94">
        <f>IF(IFERROR(VLOOKUP($A39,'ENTRADA 2024'!$1:$1048576,3 + (COLUMN(F36)-1)*1,FALSE),"")=0,"",IFERROR(VLOOKUP($A39,'ENTRADA 2024'!$1:$1048576,3 + (COLUMN(F36)-1)*1,FALSE),""))</f>
        <v/>
      </c>
      <c r="DG39" s="94">
        <f>IF(IFERROR(VLOOKUP($A39,'ENTRADA 2024'!$1:$1048576,3 + (COLUMN(G36)-1)*1,FALSE),"")=0,"",IFERROR(VLOOKUP($A39,'ENTRADA 2024'!$1:$1048576,3 + (COLUMN(G36)-1)*1,FALSE),""))</f>
        <v/>
      </c>
      <c r="DH39" s="94">
        <f>IF(IFERROR(VLOOKUP($A39,'ENTRADA 2024'!$1:$1048576,3 + (COLUMN(H36)-1)*1,FALSE),"")=0,"",IFERROR(VLOOKUP($A39,'ENTRADA 2024'!$1:$1048576,3 + (COLUMN(H36)-1)*1,FALSE),""))</f>
        <v/>
      </c>
      <c r="DI39" s="94">
        <f>IF(IFERROR(VLOOKUP($A39,'ENTRADA 2024'!$1:$1048576,3 + (COLUMN(I36)-1)*1,FALSE),"")=0,"",IFERROR(VLOOKUP($A39,'ENTRADA 2024'!$1:$1048576,3 + (COLUMN(I36)-1)*1,FALSE),""))</f>
        <v/>
      </c>
      <c r="DJ39" s="94">
        <f>IF(IFERROR(VLOOKUP($A39,'ENTRADA 2024'!$1:$1048576,3 + (COLUMN(J36)-1)*1,FALSE),"")=0,"",IFERROR(VLOOKUP($A39,'ENTRADA 2024'!$1:$1048576,3 + (COLUMN(J36)-1)*1,FALSE),""))</f>
        <v/>
      </c>
      <c r="DK39" s="94">
        <f>IF(IFERROR(VLOOKUP($A39,'ENTRADA 2024'!$1:$1048576,3 + (COLUMN(K36)-1)*1,FALSE),"")=0,"",IFERROR(VLOOKUP($A39,'ENTRADA 2024'!$1:$1048576,3 + (COLUMN(K36)-1)*1,FALSE),""))</f>
        <v/>
      </c>
      <c r="DL39" s="94">
        <f>IF(IFERROR(VLOOKUP($A39,'ENTRADA 2024'!$1:$1048576,3 + (COLUMN(L36)-1)*1,FALSE),"")=0,"",IFERROR(VLOOKUP($A39,'ENTRADA 2024'!$1:$1048576,3 + (COLUMN(L36)-1)*1,FALSE),""))</f>
        <v/>
      </c>
      <c r="DM39" s="95">
        <f>IF(COUNT(DA39:DL39)=0,"",SUM(DA39:DL39))</f>
        <v/>
      </c>
      <c r="DN39" s="94">
        <f>IF(IFERROR(VLOOKUP($A39,'ENTRADA 2025'!$1:$1048576,3 + (COLUMN(A36)-1)*1,FALSE),"")=0,"",IFERROR(VLOOKUP($A39,'ENTRADA 2025'!$1:$1048576,3 + (COLUMN(A36)-1)*1,FALSE),""))</f>
        <v/>
      </c>
      <c r="DO39" s="94">
        <f>IF(IFERROR(VLOOKUP($A39,'ENTRADA 2025'!$1:$1048576,3 + (COLUMN(B36)-1)*1,FALSE),"")=0,"",IFERROR(VLOOKUP($A39,'ENTRADA 2025'!$1:$1048576,3 + (COLUMN(B36)-1)*1,FALSE),""))</f>
        <v/>
      </c>
      <c r="DP39" s="94">
        <f>IF(IFERROR(VLOOKUP($A39,'ENTRADA 2025'!$1:$1048576,3 + (COLUMN(C36)-1)*1,FALSE),"")=0,"",IFERROR(VLOOKUP($A39,'ENTRADA 2025'!$1:$1048576,3 + (COLUMN(C36)-1)*1,FALSE),""))</f>
        <v/>
      </c>
      <c r="DQ39" s="94">
        <f>IF(IFERROR(VLOOKUP($A39,'ENTRADA 2025'!$1:$1048576,3 + (COLUMN(D36)-1)*1,FALSE),"")=0,"",IFERROR(VLOOKUP($A39,'ENTRADA 2025'!$1:$1048576,3 + (COLUMN(D36)-1)*1,FALSE),""))</f>
        <v/>
      </c>
      <c r="DR39" s="94">
        <f>IF(IFERROR(VLOOKUP($A39,'ENTRADA 2025'!$1:$1048576,3 + (COLUMN(E36)-1)*1,FALSE),"")=0,"",IFERROR(VLOOKUP($A39,'ENTRADA 2025'!$1:$1048576,3 + (COLUMN(E36)-1)*1,FALSE),""))</f>
        <v/>
      </c>
      <c r="DS39" s="94">
        <f>IF(IFERROR(VLOOKUP($A39,'ENTRADA 2025'!$1:$1048576,3 + (COLUMN(F36)-1)*1,FALSE),"")=0,"",IFERROR(VLOOKUP($A39,'ENTRADA 2025'!$1:$1048576,3 + (COLUMN(F36)-1)*1,FALSE),""))</f>
        <v/>
      </c>
      <c r="DT39" s="94">
        <f>IF(IFERROR(VLOOKUP($A39,'ENTRADA 2025'!$1:$1048576,3 + (COLUMN(G36)-1)*1,FALSE),"")=0,"",IFERROR(VLOOKUP($A39,'ENTRADA 2025'!$1:$1048576,3 + (COLUMN(G36)-1)*1,FALSE),""))</f>
        <v/>
      </c>
      <c r="DU39" s="94">
        <f>IF(IFERROR(VLOOKUP($A39,'ENTRADA 2025'!$1:$1048576,3 + (COLUMN(H36)-1)*1,FALSE),"")=0,"",IFERROR(VLOOKUP($A39,'ENTRADA 2025'!$1:$1048576,3 + (COLUMN(H36)-1)*1,FALSE),""))</f>
        <v/>
      </c>
      <c r="DV39" s="94">
        <f>IF(IFERROR(VLOOKUP($A39,'ENTRADA 2025'!$1:$1048576,3 + (COLUMN(I36)-1)*1,FALSE),"")=0,"",IFERROR(VLOOKUP($A39,'ENTRADA 2025'!$1:$1048576,3 + (COLUMN(I36)-1)*1,FALSE),""))</f>
        <v/>
      </c>
      <c r="DW39" s="94">
        <f>IF(IFERROR(VLOOKUP($A39,'ENTRADA 2025'!$1:$1048576,3 + (COLUMN(J36)-1)*1,FALSE),"")=0,"",IFERROR(VLOOKUP($A39,'ENTRADA 2025'!$1:$1048576,3 + (COLUMN(J36)-1)*1,FALSE),""))</f>
        <v/>
      </c>
      <c r="DX39" s="94">
        <f>IF(IFERROR(VLOOKUP($A39,'ENTRADA 2025'!$1:$1048576,3 + (COLUMN(K36)-1)*1,FALSE),"")=0,"",IFERROR(VLOOKUP($A39,'ENTRADA 2025'!$1:$1048576,3 + (COLUMN(K36)-1)*1,FALSE),""))</f>
        <v/>
      </c>
      <c r="DY39" s="94">
        <f>IF(IFERROR(VLOOKUP($A39,'ENTRADA 2025'!$1:$1048576,3 + (COLUMN(L36)-1)*1,FALSE),"")=0,"",IFERROR(VLOOKUP($A39,'ENTRADA 2025'!$1:$1048576,3 + (COLUMN(L36)-1)*1,FALSE),""))</f>
        <v/>
      </c>
      <c r="DZ39" s="95">
        <f>IF(COUNT(DN39:DY39)=0,"",SUM(DN39:DY39))</f>
        <v/>
      </c>
      <c r="EA39" s="94">
        <f>IF(IFERROR(VLOOKUP($A39,'entrada-fornecedor-12-meses-7'!$1:$1048576,3 + (COLUMN(A36)-1)*1,FALSE),"")=0,"",IFERROR(VLOOKUP($A39,'entrada-fornecedor-12-meses-7'!$1:$1048576,3 + (COLUMN(A36)-1)*1,FALSE),""))</f>
        <v/>
      </c>
      <c r="EB39" s="94">
        <f>IF(IFERROR(VLOOKUP($A39,'entrada-fornecedor-12-meses-7'!$1:$1048576,3 + (COLUMN(B36)-1)*1,FALSE),"")=0,"",IFERROR(VLOOKUP($A39,'entrada-fornecedor-12-meses-7'!$1:$1048576,3 + (COLUMN(B36)-1)*1,FALSE),""))</f>
        <v/>
      </c>
      <c r="EC39" s="94">
        <f>IF(IFERROR(VLOOKUP($A39,'entrada-fornecedor-12-meses-7'!$1:$1048576,3 + (COLUMN(C36)-1)*1,FALSE),"")=0,"",IFERROR(VLOOKUP($A39,'entrada-fornecedor-12-meses-7'!$1:$1048576,3 + (COLUMN(C36)-1)*1,FALSE),""))</f>
        <v/>
      </c>
      <c r="ED39" s="94">
        <f>IF(IFERROR(VLOOKUP($A39,'entrada-fornecedor-12-meses-7'!$1:$1048576,3 + (COLUMN(D36)-1)*1,FALSE),"")=0,"",IFERROR(VLOOKUP($A39,'entrada-fornecedor-12-meses-7'!$1:$1048576,3 + (COLUMN(D36)-1)*1,FALSE),""))</f>
        <v/>
      </c>
      <c r="EE39" s="94">
        <f>IF(IFERROR(VLOOKUP($A39,'entrada-fornecedor-12-meses-7'!$1:$1048576,3 + (COLUMN(E36)-1)*1,FALSE),"")=0,"",IFERROR(VLOOKUP($A39,'entrada-fornecedor-12-meses-7'!$1:$1048576,3 + (COLUMN(E36)-1)*1,FALSE),""))</f>
        <v/>
      </c>
      <c r="EF39" s="94">
        <f>IF(IFERROR(VLOOKUP($A39,'entrada-fornecedor-12-meses-7'!$1:$1048576,3 + (COLUMN(F36)-1)*1,FALSE),"")=0,"",IFERROR(VLOOKUP($A39,'entrada-fornecedor-12-meses-7'!$1:$1048576,3 + (COLUMN(F36)-1)*1,FALSE),""))</f>
        <v/>
      </c>
      <c r="EG39" s="94">
        <f>IF(IFERROR(VLOOKUP($A39,'entrada-fornecedor-12-meses-7'!$1:$1048576,3 + (COLUMN(G36)-1)*1,FALSE),"")=0,"",IFERROR(VLOOKUP($A39,'entrada-fornecedor-12-meses-7'!$1:$1048576,3 + (COLUMN(G36)-1)*1,FALSE),""))</f>
        <v/>
      </c>
      <c r="EH39" s="94">
        <f>IF(IFERROR(VLOOKUP($A39,'entrada-fornecedor-12-meses-7'!$1:$1048576,3 + (COLUMN(H36)-1)*1,FALSE),"")=0,"",IFERROR(VLOOKUP($A39,'entrada-fornecedor-12-meses-7'!$1:$1048576,3 + (COLUMN(H36)-1)*1,FALSE),""))</f>
        <v/>
      </c>
      <c r="EI39" s="94">
        <f>IF(IFERROR(VLOOKUP($A39,'entrada-fornecedor-12-meses-7'!$1:$1048576,3 + (COLUMN(I36)-1)*1,FALSE),"")=0,"",IFERROR(VLOOKUP($A39,'entrada-fornecedor-12-meses-7'!$1:$1048576,3 + (COLUMN(I36)-1)*1,FALSE),""))</f>
        <v/>
      </c>
      <c r="EJ39" s="94">
        <f>IF(IFERROR(VLOOKUP($A39,'entrada-fornecedor-12-meses-7'!$1:$1048576,3 + (COLUMN(J36)-1)*1,FALSE),"")=0,"",IFERROR(VLOOKUP($A39,'entrada-fornecedor-12-meses-7'!$1:$1048576,3 + (COLUMN(J36)-1)*1,FALSE),""))</f>
        <v/>
      </c>
      <c r="EK39" s="94">
        <f>IF(IFERROR(VLOOKUP($A39,'entrada-fornecedor-12-meses-7'!$1:$1048576,3 + (COLUMN(K36)-1)*1,FALSE),"")=0,"",IFERROR(VLOOKUP($A39,'entrada-fornecedor-12-meses-7'!$1:$1048576,3 + (COLUMN(K36)-1)*1,FALSE),""))</f>
        <v/>
      </c>
      <c r="EL39" s="94">
        <f>IF(IFERROR(VLOOKUP($A39,'entrada-fornecedor-12-meses-7'!$1:$1048576,3 + (COLUMN(L36)-1)*1,FALSE),"")=0,"",IFERROR(VLOOKUP($A39,'entrada-fornecedor-12-meses-7'!$1:$1048576,3 + (COLUMN(L36)-1)*1,FALSE),""))</f>
        <v/>
      </c>
      <c r="EM39" s="95">
        <f>IF(COUNT(EA39:EL39)=0,"",SUM(EA39:EL39))</f>
        <v/>
      </c>
      <c r="EN39" s="1" t="n"/>
      <c r="EO39" s="96">
        <f>IFERROR(AVERAGEIF('lead-time-compras-7'!B:B,A39,'lead-time-compras-7'!S:S),"")</f>
        <v/>
      </c>
      <c r="EP39" s="96">
        <f>IFERROR(
  AVERAGEIFS(
    'notas-fiscais-entrada-830-7'!H:H,
    'notas-fiscais-entrada-830-7'!O:O, A39,
    'notas-fiscais-entrada-830-7'!E:E, $B$1
  ),
""
)</f>
        <v/>
      </c>
      <c r="EQ39" s="96">
        <f>IFERROR(AVERAGEIF('lead-time-compras-7'!B:B,A39,'lead-time-compras-7'!Q:Q),"")</f>
        <v/>
      </c>
      <c r="ER39" s="97">
        <f>SUMIF('fornecedor-saldo-receber-7'!A:A, A39, 'fornecedor-saldo-receber-7'!L:L)</f>
        <v/>
      </c>
      <c r="ES39" s="97">
        <f>SUMIF('fornecedor-verba-aplicar-7'!A:A, A39, 'fornecedor-verba-aplicar-7'!D:D)</f>
        <v/>
      </c>
      <c r="ET39" s="1" t="n"/>
      <c r="EU39" s="52">
        <f>SUMIF('ANALISE PRODUTO'!F:F, A39, 'ANALISE PRODUTO'!BN:BN)</f>
        <v/>
      </c>
      <c r="EV39" s="52">
        <f>SUMIF('ANALISE PRODUTO'!F:F, A39, 'ANALISE PRODUTO'!BO:BO)</f>
        <v/>
      </c>
      <c r="EW39" s="52">
        <f>SUMIF('ANALISE PRODUTO'!F:F, A39, 'ANALISE PRODUTO'!BP:BP)</f>
        <v/>
      </c>
      <c r="EX39" s="52">
        <f>SUMIF('ANALISE PRODUTO'!F:F, A39, 'ANALISE PRODUTO'!BQ:BQ)</f>
        <v/>
      </c>
      <c r="EY39" s="52">
        <f>SUMIF('ANALISE PRODUTO'!F:F, A39, 'ANALISE PRODUTO'!BR:BR)</f>
        <v/>
      </c>
      <c r="EZ39" s="53">
        <f>SUMIF('ANALISE PRODUTO'!F:F, A39, 'ANALISE PRODUTO'!BS:BS)</f>
        <v/>
      </c>
      <c r="FA39" s="53">
        <f>SUMIF('ANALISE PRODUTO'!F:F, A39, 'ANALISE PRODUTO'!BT:BT)</f>
        <v/>
      </c>
      <c r="FB39" s="53">
        <f>SUMIF('ANALISE PRODUTO'!F:F, A39, 'ANALISE PRODUTO'!BU:BU)</f>
        <v/>
      </c>
      <c r="FC39" s="53">
        <f>SUMIF('ANALISE PRODUTO'!F:F, A39, 'ANALISE PRODUTO'!BV:BV)</f>
        <v/>
      </c>
      <c r="FD39" s="53">
        <f>SUMIF('ANALISE PRODUTO'!F:F, A39, 'ANALISE PRODUTO'!BW:BW)</f>
        <v/>
      </c>
      <c r="FE39" s="41">
        <f>SUMIF('ANALISE PRODUTO'!F:F, A39, 'ANALISE PRODUTO'!CB:CB)</f>
        <v/>
      </c>
      <c r="FF39" s="41">
        <f>SUMIF('ANALISE PRODUTO'!F:F, A39, 'ANALISE PRODUTO'!CC:CC)</f>
        <v/>
      </c>
      <c r="FG39" s="1" t="n"/>
      <c r="FH39" s="45">
        <f>IF(IFERROR(VLOOKUP($A39,'VENDA 2023'!$1:$1048576,4 + (COLUMN(A36)-1)*2,FALSE),"")=0,"",IFERROR(VLOOKUP($A39,'VENDA 2023'!$1:$1048576,4 + (COLUMN(A36)-1)*2,FALSE),""))</f>
        <v/>
      </c>
      <c r="FI39" s="45">
        <f>IF(IFERROR(VLOOKUP($A39,'VENDA 2023'!$1:$1048576,4 + (COLUMN(B36)-1)*2,FALSE),"")=0,"",IFERROR(VLOOKUP($A39,'VENDA 2023'!$1:$1048576,4 + (COLUMN(B36)-1)*2,FALSE),""))</f>
        <v/>
      </c>
      <c r="FJ39" s="45">
        <f>IF(IFERROR(VLOOKUP($A39,'VENDA 2023'!$1:$1048576,4 + (COLUMN(C36)-1)*2,FALSE),"")=0,"",IFERROR(VLOOKUP($A39,'VENDA 2023'!$1:$1048576,4 + (COLUMN(C36)-1)*2,FALSE),""))</f>
        <v/>
      </c>
      <c r="FK39" s="45">
        <f>IF(IFERROR(VLOOKUP($A39,'VENDA 2023'!$1:$1048576,4 + (COLUMN(D36)-1)*2,FALSE),"")=0,"",IFERROR(VLOOKUP($A39,'VENDA 2023'!$1:$1048576,4 + (COLUMN(D36)-1)*2,FALSE),""))</f>
        <v/>
      </c>
      <c r="FL39" s="45">
        <f>IF(IFERROR(VLOOKUP($A39,'VENDA 2023'!$1:$1048576,4 + (COLUMN(E36)-1)*2,FALSE),"")=0,"",IFERROR(VLOOKUP($A39,'VENDA 2023'!$1:$1048576,4 + (COLUMN(E36)-1)*2,FALSE),""))</f>
        <v/>
      </c>
      <c r="FM39" s="45">
        <f>IF(IFERROR(VLOOKUP($A39,'VENDA 2023'!$1:$1048576,4 + (COLUMN(F36)-1)*2,FALSE),"")=0,"",IFERROR(VLOOKUP($A39,'VENDA 2023'!$1:$1048576,4 + (COLUMN(F36)-1)*2,FALSE),""))</f>
        <v/>
      </c>
      <c r="FN39" s="45">
        <f>IF(IFERROR(VLOOKUP($A39,'VENDA 2023'!$1:$1048576,4 + (COLUMN(G36)-1)*2,FALSE),"")=0,"",IFERROR(VLOOKUP($A39,'VENDA 2023'!$1:$1048576,4 + (COLUMN(G36)-1)*2,FALSE),""))</f>
        <v/>
      </c>
      <c r="FO39" s="45">
        <f>IF(IFERROR(VLOOKUP($A39,'VENDA 2023'!$1:$1048576,4 + (COLUMN(H36)-1)*2,FALSE),"")=0,"",IFERROR(VLOOKUP($A39,'VENDA 2023'!$1:$1048576,4 + (COLUMN(H36)-1)*2,FALSE),""))</f>
        <v/>
      </c>
      <c r="FP39" s="45">
        <f>IF(IFERROR(VLOOKUP($A39,'VENDA 2023'!$1:$1048576,4 + (COLUMN(I36)-1)*2,FALSE),"")=0,"",IFERROR(VLOOKUP($A39,'VENDA 2023'!$1:$1048576,4 + (COLUMN(I36)-1)*2,FALSE),""))</f>
        <v/>
      </c>
      <c r="FQ39" s="45">
        <f>IF(IFERROR(VLOOKUP($A39,'VENDA 2023'!$1:$1048576,4 + (COLUMN(J36)-1)*2,FALSE),"")=0,"",IFERROR(VLOOKUP($A39,'VENDA 2023'!$1:$1048576,4 + (COLUMN(J36)-1)*2,FALSE),""))</f>
        <v/>
      </c>
      <c r="FR39" s="45">
        <f>IF(IFERROR(VLOOKUP($A39,'VENDA 2023'!$1:$1048576,4 + (COLUMN(K36)-1)*2,FALSE),"")=0,"",IFERROR(VLOOKUP($A39,'VENDA 2023'!$1:$1048576,4 + (COLUMN(K36)-1)*2,FALSE),""))</f>
        <v/>
      </c>
      <c r="FS39" s="45">
        <f>IF(IFERROR(VLOOKUP($A39,'VENDA 2023'!$1:$1048576,4 + (COLUMN(L36)-1)*2,FALSE),"")=0,"",IFERROR(VLOOKUP($A39,'VENDA 2023'!$1:$1048576,4 + (COLUMN(L36)-1)*2,FALSE),""))</f>
        <v/>
      </c>
      <c r="FT39" s="12">
        <f>IF(COUNT(FH39:FS39)=0,"",SUM(FH39:FS39))</f>
        <v/>
      </c>
      <c r="FU39" s="45">
        <f>IF(IFERROR(VLOOKUP($A39,'VENDA 2024'!$1:$1048576,4 + (COLUMN(A36)-1)*2,FALSE),"")=0,"",IFERROR(VLOOKUP($A39,'VENDA 2024'!$1:$1048576,4 + (COLUMN(A36)-1)*2,FALSE),""))</f>
        <v/>
      </c>
      <c r="FV39" s="45">
        <f>IF(IFERROR(VLOOKUP($A39,'VENDA 2024'!$1:$1048576,4 + (COLUMN(B36)-1)*2,FALSE),"")=0,"",IFERROR(VLOOKUP($A39,'VENDA 2024'!$1:$1048576,4 + (COLUMN(B36)-1)*2,FALSE),""))</f>
        <v/>
      </c>
      <c r="FW39" s="45">
        <f>IF(IFERROR(VLOOKUP($A39,'VENDA 2024'!$1:$1048576,4 + (COLUMN(C36)-1)*2,FALSE),"")=0,"",IFERROR(VLOOKUP($A39,'VENDA 2024'!$1:$1048576,4 + (COLUMN(C36)-1)*2,FALSE),""))</f>
        <v/>
      </c>
      <c r="FX39" s="45">
        <f>IF(IFERROR(VLOOKUP($A39,'VENDA 2024'!$1:$1048576,4 + (COLUMN(D36)-1)*2,FALSE),"")=0,"",IFERROR(VLOOKUP($A39,'VENDA 2024'!$1:$1048576,4 + (COLUMN(D36)-1)*2,FALSE),""))</f>
        <v/>
      </c>
      <c r="FY39" s="45">
        <f>IF(IFERROR(VLOOKUP($A39,'VENDA 2024'!$1:$1048576,4 + (COLUMN(E36)-1)*2,FALSE),"")=0,"",IFERROR(VLOOKUP($A39,'VENDA 2024'!$1:$1048576,4 + (COLUMN(E36)-1)*2,FALSE),""))</f>
        <v/>
      </c>
      <c r="FZ39" s="45">
        <f>IF(IFERROR(VLOOKUP($A39,'VENDA 2024'!$1:$1048576,4 + (COLUMN(F36)-1)*2,FALSE),"")=0,"",IFERROR(VLOOKUP($A39,'VENDA 2024'!$1:$1048576,4 + (COLUMN(F36)-1)*2,FALSE),""))</f>
        <v/>
      </c>
      <c r="GA39" s="45">
        <f>IF(IFERROR(VLOOKUP($A39,'VENDA 2024'!$1:$1048576,4 + (COLUMN(G36)-1)*2,FALSE),"")=0,"",IFERROR(VLOOKUP($A39,'VENDA 2024'!$1:$1048576,4 + (COLUMN(G36)-1)*2,FALSE),""))</f>
        <v/>
      </c>
      <c r="GB39" s="45">
        <f>IF(IFERROR(VLOOKUP($A39,'VENDA 2024'!$1:$1048576,4 + (COLUMN(H36)-1)*2,FALSE),"")=0,"",IFERROR(VLOOKUP($A39,'VENDA 2024'!$1:$1048576,4 + (COLUMN(H36)-1)*2,FALSE),""))</f>
        <v/>
      </c>
      <c r="GC39" s="45">
        <f>IF(IFERROR(VLOOKUP($A39,'VENDA 2024'!$1:$1048576,4 + (COLUMN(I36)-1)*2,FALSE),"")=0,"",IFERROR(VLOOKUP($A39,'VENDA 2024'!$1:$1048576,4 + (COLUMN(I36)-1)*2,FALSE),""))</f>
        <v/>
      </c>
      <c r="GD39" s="45">
        <f>IF(IFERROR(VLOOKUP($A39,'VENDA 2024'!$1:$1048576,4 + (COLUMN(J36)-1)*2,FALSE),"")=0,"",IFERROR(VLOOKUP($A39,'VENDA 2024'!$1:$1048576,4 + (COLUMN(J36)-1)*2,FALSE),""))</f>
        <v/>
      </c>
      <c r="GE39" s="45">
        <f>IF(IFERROR(VLOOKUP($A39,'VENDA 2024'!$1:$1048576,4 + (COLUMN(K36)-1)*2,FALSE),"")=0,"",IFERROR(VLOOKUP($A39,'VENDA 2024'!$1:$1048576,4 + (COLUMN(K36)-1)*2,FALSE),""))</f>
        <v/>
      </c>
      <c r="GF39" s="45">
        <f>IF(IFERROR(VLOOKUP($A39,'VENDA 2024'!$1:$1048576,4 + (COLUMN(L36)-1)*2,FALSE),"")=0,"",IFERROR(VLOOKUP($A39,'VENDA 2024'!$1:$1048576,4 + (COLUMN(L36)-1)*2,FALSE),""))</f>
        <v/>
      </c>
      <c r="GG39" s="12">
        <f>IF(COUNT(FU39:GF39)=0,"",SUM(FU39:GF39))</f>
        <v/>
      </c>
      <c r="GH39" s="45">
        <f>IF(IFERROR(VLOOKUP($A39,'venda-fornecedor-12-meses-7'!$1:$1048576,5 + (COLUMN(A36)-1)*2,FALSE),"")=0,"",IFERROR(VLOOKUP($A39,'venda-fornecedor-12-meses-7'!$1:$1048576,5 + (COLUMN(A36)-1)*2,FALSE),""))</f>
        <v/>
      </c>
      <c r="GI39" s="45">
        <f>IF(IFERROR(VLOOKUP($A39,'venda-fornecedor-12-meses-7'!$1:$1048576,5 + (COLUMN(B36)-1)*2,FALSE),"")=0,"",IFERROR(VLOOKUP($A39,'venda-fornecedor-12-meses-7'!$1:$1048576,5 + (COLUMN(B36)-1)*2,FALSE),""))</f>
        <v/>
      </c>
      <c r="GJ39" s="45">
        <f>IF(IFERROR(VLOOKUP($A39,'venda-fornecedor-12-meses-7'!$1:$1048576,5 + (COLUMN(C36)-1)*2,FALSE),"")=0,"",IFERROR(VLOOKUP($A39,'venda-fornecedor-12-meses-7'!$1:$1048576,5 + (COLUMN(C36)-1)*2,FALSE),""))</f>
        <v/>
      </c>
      <c r="GK39" s="45">
        <f>IF(IFERROR(VLOOKUP($A39,'venda-fornecedor-12-meses-7'!$1:$1048576,5 + (COLUMN(D36)-1)*2,FALSE),"")=0,"",IFERROR(VLOOKUP($A39,'venda-fornecedor-12-meses-7'!$1:$1048576,5 + (COLUMN(D36)-1)*2,FALSE),""))</f>
        <v/>
      </c>
      <c r="GL39" s="45">
        <f>IF(IFERROR(VLOOKUP($A39,'venda-fornecedor-12-meses-7'!$1:$1048576,5 + (COLUMN(E36)-1)*2,FALSE),"")=0,"",IFERROR(VLOOKUP($A39,'venda-fornecedor-12-meses-7'!$1:$1048576,5 + (COLUMN(E36)-1)*2,FALSE),""))</f>
        <v/>
      </c>
      <c r="GM39" s="45">
        <f>IF(IFERROR(VLOOKUP($A39,'venda-fornecedor-12-meses-7'!$1:$1048576,5 + (COLUMN(F36)-1)*2,FALSE),"")=0,"",IFERROR(VLOOKUP($A39,'venda-fornecedor-12-meses-7'!$1:$1048576,5 + (COLUMN(F36)-1)*2,FALSE),""))</f>
        <v/>
      </c>
      <c r="GN39" s="45">
        <f>IF(IFERROR(VLOOKUP($A39,'venda-fornecedor-12-meses-7'!$1:$1048576,5 + (COLUMN(G36)-1)*2,FALSE),"")=0,"",IFERROR(VLOOKUP($A39,'venda-fornecedor-12-meses-7'!$1:$1048576,5 + (COLUMN(G36)-1)*2,FALSE),""))</f>
        <v/>
      </c>
      <c r="GO39" s="45">
        <f>IF(IFERROR(VLOOKUP($A39,'venda-fornecedor-12-meses-7'!$1:$1048576,5 + (COLUMN(H36)-1)*2,FALSE),"")=0,"",IFERROR(VLOOKUP($A39,'venda-fornecedor-12-meses-7'!$1:$1048576,5 + (COLUMN(H36)-1)*2,FALSE),""))</f>
        <v/>
      </c>
      <c r="GP39" s="45">
        <f>IF(IFERROR(VLOOKUP($A39,'venda-fornecedor-12-meses-7'!$1:$1048576,5 + (COLUMN(I36)-1)*2,FALSE),"")=0,"",IFERROR(VLOOKUP($A39,'venda-fornecedor-12-meses-7'!$1:$1048576,5 + (COLUMN(I36)-1)*2,FALSE),""))</f>
        <v/>
      </c>
      <c r="GQ39" s="45">
        <f>IF(IFERROR(VLOOKUP($A39,'venda-fornecedor-12-meses-7'!$1:$1048576,5 + (COLUMN(J36)-1)*2,FALSE),"")=0,"",IFERROR(VLOOKUP($A39,'venda-fornecedor-12-meses-7'!$1:$1048576,5 + (COLUMN(J36)-1)*2,FALSE),""))</f>
        <v/>
      </c>
      <c r="GR39" s="45">
        <f>IF(IFERROR(VLOOKUP($A39,'venda-fornecedor-12-meses-7'!$1:$1048576,5 + (COLUMN(K36)-1)*2,FALSE),"")=0,"",IFERROR(VLOOKUP($A39,'venda-fornecedor-12-meses-7'!$1:$1048576,5 + (COLUMN(K36)-1)*2,FALSE),""))</f>
        <v/>
      </c>
      <c r="GS39" s="45">
        <f>IF(IFERROR(VLOOKUP($A39,'venda-fornecedor-12-meses-7'!$1:$1048576,5 + (COLUMN(L36)-1)*2,FALSE),"")=0,"",IFERROR(VLOOKUP($A39,'venda-fornecedor-12-meses-7'!$1:$1048576,5 + (COLUMN(L36)-1)*2,FALSE),""))</f>
        <v/>
      </c>
      <c r="GT39" s="12">
        <f>IF(COUNT(GH39:GS39)=0,"",SUM(GH39:GS39))</f>
        <v/>
      </c>
    </row>
    <row r="40">
      <c r="A40" s="85" t="n">
        <v>37185</v>
      </c>
      <c r="B40" s="85">
        <f>VLOOKUP(A40,'FORNECEDORES X COMPRADOR'!$A:$D,4,0)</f>
        <v/>
      </c>
      <c r="C40" s="85">
        <f>VLOOKUP(A40,'FORNECEDORES X COMPRADOR'!$A:$E,5,0)</f>
        <v/>
      </c>
      <c r="D40" s="40">
        <f>IFERROR(AVERAGEIF('ANALISE PRODUTO'!F:F,A40,'ANALISE PRODUTO'!BE:BE),"")</f>
        <v/>
      </c>
      <c r="E40" s="40">
        <f>IFERROR(AVERAGEIF('ANALISE PRODUTO'!F:F,A40,'ANALISE PRODUTO'!BF:BF),"")</f>
        <v/>
      </c>
      <c r="F40" s="47">
        <f t="array" ref="F40">IFERROR(
  IF(
    SUMPRODUCT(
      IFERROR(--('ANALISE PRODUTO'!$F$3:$F$10000=A40),0) *
      IFERROR(--'ANALISE PRODUTO'!$AJ$3:$AJ$10000,0)
    )=0,
    "",
    SUMPRODUCT(
      IFERROR(--('ANALISE PRODUTO'!$F$3:$F$10000=A40),0) *
      IFERROR(--'ANALISE PRODUTO'!$AN$3:$AN$10000,0)
    ) /
    SUMPRODUCT(
      IFERROR(--('ANALISE PRODUTO'!$F$3:$F$10000=A40),0) *
      IFERROR(--'ANALISE PRODUTO'!$AJ$3:$AJ$10000,0)
    )
  ),
  ""
)</f>
        <v/>
      </c>
      <c r="G40" s="47">
        <f t="array" ref="G40">IFERROR(
  IF(
    SUMPRODUCT(
      IFERROR(--('ANALISE PRODUTO'!$F$3:$F$10000=A40),0) *
      IFERROR(--'ANALISE PRODUTO'!$AJ$3:$AJ$10000,0)
    )=0,
    "",
    SUMPRODUCT(
      IFERROR(--('ANALISE PRODUTO'!$F$3:$F$10000=A40),0) *
      IFERROR(--'ANALISE PRODUTO'!$AO$3:$AO$10000,0)
    ) /
    SUMPRODUCT(
      IFERROR(--('ANALISE PRODUTO'!$F$3:$F$10000=A40),0) *
      IFERROR(--'ANALISE PRODUTO'!$AJ$3:$AJ$10000,0)
    )
  ),
  ""
)</f>
        <v/>
      </c>
      <c r="H40" s="86" t="n">
        <v>60</v>
      </c>
      <c r="I40" s="86" t="n">
        <v>90</v>
      </c>
      <c r="J40" s="87">
        <f>SUMIF('ANALISE PRODUTO'!F:F, A40, 'ANALISE PRODUTO'!AP:AP)</f>
        <v/>
      </c>
      <c r="K40" s="88">
        <f>SUMIF('ANALISE PRODUTO'!F:F, A40, 'ANALISE PRODUTO'!AN:AN)</f>
        <v/>
      </c>
      <c r="L40" s="40">
        <f>SUMIF('ANALISE PRODUTO'!F:F, A40, 'ANALISE PRODUTO'!BB:BB)</f>
        <v/>
      </c>
      <c r="M40" s="40">
        <f>SUMIF('ANALISE PRODUTO'!F:F, A40, 'ANALISE PRODUTO'!BC:BC)</f>
        <v/>
      </c>
      <c r="N40" s="40">
        <f>SUMIF('ANALISE PRODUTO'!F:F, A40, 'ANALISE PRODUTO'!BD:BD)</f>
        <v/>
      </c>
      <c r="O40" s="40">
        <f>SUMIF('ANALISE PRODUTO'!F:F, A40, 'ANALISE PRODUTO'!BA:BA)</f>
        <v/>
      </c>
      <c r="P40" s="40">
        <f>IF(J40=0, 0, IF(O40/J40=0, 0, O40/J40))</f>
        <v/>
      </c>
      <c r="Q40" s="40">
        <f>IF(J40=0, 0, IF(L40/J40=0, 0, L40/J40))</f>
        <v/>
      </c>
      <c r="R40" s="89">
        <f>SUMIF('ANALISE PRODUTO'!F:F, A40, 'ANALISE PRODUTO'!BJ:BJ)</f>
        <v/>
      </c>
      <c r="S40" s="89">
        <f>SUMIF('ANALISE PRODUTO'!F:F, A40, 'ANALISE PRODUTO'!BK:BK)</f>
        <v/>
      </c>
      <c r="T40" s="89">
        <f>SUMIF('ANALISE PRODUTO'!F:F, A40, 'ANALISE PRODUTO'!BL:BL)</f>
        <v/>
      </c>
      <c r="U40" s="89">
        <f>SUMIFS('ANALISE PRODUTO'!BI:BI, 'ANALISE PRODUTO'!F:F, A40)</f>
        <v/>
      </c>
      <c r="V40" s="89">
        <f>IF(C40="DESCONTINUADO", 0, IF(J40=0, 0, IF(U40/J40=0, 0, U40/J40)))</f>
        <v/>
      </c>
      <c r="W40" s="89">
        <f>IF(OR(C40="DESCONTINUADO", J40=0), 0, IFERROR((S40+T40)/J40, 0))</f>
        <v/>
      </c>
      <c r="X40" s="59">
        <f>COUNTIF('ANALISE PRODUTO'!F:F, A40)</f>
        <v/>
      </c>
      <c r="Y40" s="60">
        <f>COUNTIFS('ANALISE PRODUTO'!F:F, A40, 'ANALISE PRODUTO'!S:S, "S")</f>
        <v/>
      </c>
      <c r="Z40" s="61">
        <f>X40-Y40</f>
        <v/>
      </c>
      <c r="AA40" s="88">
        <f>IFERROR(IF(COUNTIF('contas-pagas-fornecedor-7'!$C:$C,B40)&gt;1,
   AVERAGEIF('contas-pagas-fornecedor-7'!$C:$C,B40,'contas-pagas-fornecedor-7'!$I:$I),
   VLOOKUP(B40,'contas-pagas-fornecedor-7'!$C:$Q,7,FALSE)), "")</f>
        <v/>
      </c>
      <c r="AB40" s="88">
        <f t="array" ref="AB40">IFERROR(
  INDEX('fornecedor-venda-por-filial-ger'!J:J,
    MATCH(1,
      ('fornecedor-venda-por-filial-ger'!A:A=A40) *
      ('fornecedor-venda-por-filial-ger'!B:B=$B$1),
    0)
  ),
"")</f>
        <v/>
      </c>
      <c r="AC40" s="90">
        <f t="array" ref="AC40">IFERROR(
  INDEX('fornecedor-venda-por-filial-ger'!O:O,
    MATCH(1,
      ('fornecedor-venda-por-filial-ger'!A:A=A40) *
      ('fornecedor-venda-por-filial-ger'!B:B=$B$1),
    0)
  ),
"")</f>
        <v/>
      </c>
      <c r="AD40" s="90">
        <f>IFERROR(VLOOKUP(A40,'venda-fornecedor-12-meses-7'!A:AC,3,0),"")</f>
        <v/>
      </c>
      <c r="AE40" s="87">
        <f t="array" ref="AE40">IFERROR(
  INDEX('fornecedor-venda-por-filial-ger'!N:N,
    MATCH(1,
      ('fornecedor-venda-por-filial-ger'!A:A=A40) *
      ('fornecedor-venda-por-filial-ger'!B:B=$B$1),
    0)
  ),
"")</f>
        <v/>
      </c>
      <c r="AF40" s="87">
        <f>IF(J40&lt;=0,"100,00%",IFERROR(AD40/AE40,1))</f>
        <v/>
      </c>
      <c r="AG40" s="64">
        <f t="array" ref="AG40">IFERROR(
  INDEX('fornecedor-venda-por-filial-ger'!L:L,
    MATCH(1,
      ('fornecedor-venda-por-filial-ger'!A:A=A40)*
      ('fornecedor-venda-por-filial-ger'!B:B=$B$1),
    0)
  )/100,
"")</f>
        <v/>
      </c>
      <c r="AH40" s="64">
        <f t="array" ref="AH40">IFERROR(
  INDEX('fornecedor-venda-por-filial-ger'!S:S,
    MATCH(1,
      ('fornecedor-venda-por-filial-ger'!A:A=A40) *
      ('fornecedor-venda-por-filial-ger'!B:B=$B$1),
    0)
  )/100,
"")</f>
        <v/>
      </c>
      <c r="AI40" s="64">
        <f>IFERROR(IF(OR(AH40="",AG40=""),"",IF(J40=0,0,AH40-AG40)),"")</f>
        <v/>
      </c>
      <c r="AJ40" s="91">
        <f t="array" ref="AJ40">IF(MAX(IF('ANALISE PRODUTO'!F:F=A40,'ANALISE PRODUTO'!AD:AD))=0,"SEM ENTRADA",MAX(IF('ANALISE PRODUTO'!F:F=A40,'ANALISE PRODUTO'!AD:AD)))</f>
        <v/>
      </c>
      <c r="AK40" s="39" t="n"/>
      <c r="AL40" s="92">
        <f>IF(IFERROR(VLOOKUP($A40,'VENDA 2023'!$1:$1048576,3 + (COLUMN(A37)-1)*2,FALSE),"")=0,"",IFERROR(VLOOKUP($A40,'VENDA 2023'!$1:$1048576,3 + (COLUMN(A37)-1)*2,FALSE),""))</f>
        <v/>
      </c>
      <c r="AM40" s="92">
        <f>IF(IFERROR(VLOOKUP($A40,'VENDA 2023'!$1:$1048576,3 + (COLUMN(B37)-1)*2,FALSE),"")=0,"",IFERROR(VLOOKUP($A40,'VENDA 2023'!$1:$1048576,3 + (COLUMN(B37)-1)*2,FALSE),""))</f>
        <v/>
      </c>
      <c r="AN40" s="92">
        <f>IF(IFERROR(VLOOKUP($A40,'VENDA 2023'!$1:$1048576,3 + (COLUMN(C37)-1)*2,FALSE),"")=0,"",IFERROR(VLOOKUP($A40,'VENDA 2023'!$1:$1048576,3 + (COLUMN(C37)-1)*2,FALSE),""))</f>
        <v/>
      </c>
      <c r="AO40" s="92">
        <f>IF(IFERROR(VLOOKUP($A40,'VENDA 2023'!$1:$1048576,3 + (COLUMN(D37)-1)*2,FALSE),"")=0,"",IFERROR(VLOOKUP($A40,'VENDA 2023'!$1:$1048576,3 + (COLUMN(D37)-1)*2,FALSE),""))</f>
        <v/>
      </c>
      <c r="AP40" s="92">
        <f>IF(IFERROR(VLOOKUP($A40,'VENDA 2023'!$1:$1048576,3 + (COLUMN(E37)-1)*2,FALSE),"")=0,"",IFERROR(VLOOKUP($A40,'VENDA 2023'!$1:$1048576,3 + (COLUMN(E37)-1)*2,FALSE),""))</f>
        <v/>
      </c>
      <c r="AQ40" s="92">
        <f>IF(IFERROR(VLOOKUP($A40,'VENDA 2023'!$1:$1048576,3 + (COLUMN(F37)-1)*2,FALSE),"")=0,"",IFERROR(VLOOKUP($A40,'VENDA 2023'!$1:$1048576,3 + (COLUMN(F37)-1)*2,FALSE),""))</f>
        <v/>
      </c>
      <c r="AR40" s="92">
        <f>IF(IFERROR(VLOOKUP($A40,'VENDA 2023'!$1:$1048576,3 + (COLUMN(G37)-1)*2,FALSE),"")=0,"",IFERROR(VLOOKUP($A40,'VENDA 2023'!$1:$1048576,3 + (COLUMN(G37)-1)*2,FALSE),""))</f>
        <v/>
      </c>
      <c r="AS40" s="92">
        <f>IF(IFERROR(VLOOKUP($A40,'VENDA 2023'!$1:$1048576,3 + (COLUMN(H37)-1)*2,FALSE),"")=0,"",IFERROR(VLOOKUP($A40,'VENDA 2023'!$1:$1048576,3 + (COLUMN(H37)-1)*2,FALSE),""))</f>
        <v/>
      </c>
      <c r="AT40" s="92">
        <f>IF(IFERROR(VLOOKUP($A40,'VENDA 2023'!$1:$1048576,3 + (COLUMN(I37)-1)*2,FALSE),"")=0,"",IFERROR(VLOOKUP($A40,'VENDA 2023'!$1:$1048576,3 + (COLUMN(I37)-1)*2,FALSE),""))</f>
        <v/>
      </c>
      <c r="AU40" s="92">
        <f>IF(IFERROR(VLOOKUP($A40,'VENDA 2023'!$1:$1048576,3 + (COLUMN(J37)-1)*2,FALSE),"")=0,"",IFERROR(VLOOKUP($A40,'VENDA 2023'!$1:$1048576,3 + (COLUMN(J37)-1)*2,FALSE),""))</f>
        <v/>
      </c>
      <c r="AV40" s="92">
        <f>IF(IFERROR(VLOOKUP($A40,'VENDA 2023'!$1:$1048576,3 + (COLUMN(K37)-1)*2,FALSE),"")=0,"",IFERROR(VLOOKUP($A40,'VENDA 2023'!$1:$1048576,3 + (COLUMN(K37)-1)*2,FALSE),""))</f>
        <v/>
      </c>
      <c r="AW40" s="92">
        <f>IF(IFERROR(VLOOKUP($A40,'VENDA 2023'!$1:$1048576,3 + (COLUMN(L37)-1)*2,FALSE),"")=0,"",IFERROR(VLOOKUP($A40,'VENDA 2023'!$1:$1048576,3 + (COLUMN(L37)-1)*2,FALSE),""))</f>
        <v/>
      </c>
      <c r="AX40" s="93">
        <f>IF(COUNT(AL40:AW40)=0,"",SUM(AL40:AW40))</f>
        <v/>
      </c>
      <c r="AY40" s="92">
        <f>IF(IFERROR(VLOOKUP($A40,'VENDA 2024'!$1:$1048576,3 + (COLUMN(A37)-1)*2,FALSE),"")=0,"",IFERROR(VLOOKUP($A40,'VENDA 2024'!$1:$1048576,3 + (COLUMN(A37)-1)*2,FALSE),""))</f>
        <v/>
      </c>
      <c r="AZ40" s="92">
        <f>IF(IFERROR(VLOOKUP($A40,'VENDA 2024'!$1:$1048576,3 + (COLUMN(B37)-1)*2,FALSE),"")=0,"",IFERROR(VLOOKUP($A40,'VENDA 2024'!$1:$1048576,3 + (COLUMN(B37)-1)*2,FALSE),""))</f>
        <v/>
      </c>
      <c r="BA40" s="92">
        <f>IF(IFERROR(VLOOKUP($A40,'VENDA 2024'!$1:$1048576,3 + (COLUMN(C37)-1)*2,FALSE),"")=0,"",IFERROR(VLOOKUP($A40,'VENDA 2024'!$1:$1048576,3 + (COLUMN(C37)-1)*2,FALSE),""))</f>
        <v/>
      </c>
      <c r="BB40" s="92">
        <f>IF(IFERROR(VLOOKUP($A40,'VENDA 2024'!$1:$1048576,3 + (COLUMN(D37)-1)*2,FALSE),"")=0,"",IFERROR(VLOOKUP($A40,'VENDA 2024'!$1:$1048576,3 + (COLUMN(D37)-1)*2,FALSE),""))</f>
        <v/>
      </c>
      <c r="BC40" s="92">
        <f>IF(IFERROR(VLOOKUP($A40,'VENDA 2024'!$1:$1048576,3 + (COLUMN(E37)-1)*2,FALSE),"")=0,"",IFERROR(VLOOKUP($A40,'VENDA 2024'!$1:$1048576,3 + (COLUMN(E37)-1)*2,FALSE),""))</f>
        <v/>
      </c>
      <c r="BD40" s="92">
        <f>IF(IFERROR(VLOOKUP($A40,'VENDA 2024'!$1:$1048576,3 + (COLUMN(F37)-1)*2,FALSE),"")=0,"",IFERROR(VLOOKUP($A40,'VENDA 2024'!$1:$1048576,3 + (COLUMN(F37)-1)*2,FALSE),""))</f>
        <v/>
      </c>
      <c r="BE40" s="92">
        <f>IF(IFERROR(VLOOKUP($A40,'VENDA 2024'!$1:$1048576,3 + (COLUMN(G37)-1)*2,FALSE),"")=0,"",IFERROR(VLOOKUP($A40,'VENDA 2024'!$1:$1048576,3 + (COLUMN(G37)-1)*2,FALSE),""))</f>
        <v/>
      </c>
      <c r="BF40" s="92">
        <f>IF(IFERROR(VLOOKUP($A40,'VENDA 2024'!$1:$1048576,3 + (COLUMN(H37)-1)*2,FALSE),"")=0,"",IFERROR(VLOOKUP($A40,'VENDA 2024'!$1:$1048576,3 + (COLUMN(H37)-1)*2,FALSE),""))</f>
        <v/>
      </c>
      <c r="BG40" s="92">
        <f>IF(IFERROR(VLOOKUP($A40,'VENDA 2024'!$1:$1048576,3 + (COLUMN(I37)-1)*2,FALSE),"")=0,"",IFERROR(VLOOKUP($A40,'VENDA 2024'!$1:$1048576,3 + (COLUMN(I37)-1)*2,FALSE),""))</f>
        <v/>
      </c>
      <c r="BH40" s="92">
        <f>IF(IFERROR(VLOOKUP($A40,'VENDA 2024'!$1:$1048576,3 + (COLUMN(J37)-1)*2,FALSE),"")=0,"",IFERROR(VLOOKUP($A40,'VENDA 2024'!$1:$1048576,3 + (COLUMN(J37)-1)*2,FALSE),""))</f>
        <v/>
      </c>
      <c r="BI40" s="92">
        <f>IF(IFERROR(VLOOKUP($A40,'VENDA 2024'!$1:$1048576,3 + (COLUMN(K37)-1)*2,FALSE),"")=0,"",IFERROR(VLOOKUP($A40,'VENDA 2024'!$1:$1048576,3 + (COLUMN(K37)-1)*2,FALSE),""))</f>
        <v/>
      </c>
      <c r="BJ40" s="92">
        <f>IF(IFERROR(VLOOKUP($A40,'VENDA 2024'!$1:$1048576,3 + (COLUMN(L37)-1)*2,FALSE),"")=0,"",IFERROR(VLOOKUP($A40,'VENDA 2024'!$1:$1048576,3 + (COLUMN(L37)-1)*2,FALSE),""))</f>
        <v/>
      </c>
      <c r="BK40" s="93">
        <f>IF(COUNT(AY40:BJ40)=0,"",SUM(AY40:BJ40))</f>
        <v/>
      </c>
      <c r="BL40" s="92">
        <f>IF(IFERROR(VLOOKUP($A40,'VENDA 2025'!$1:$1048576,3 + (COLUMN(A37)-1)*2,FALSE),"")=0,"",IFERROR(VLOOKUP($A40,'VENDA 2025'!$1:$1048576,3 + (COLUMN(A37)-1)*2,FALSE),""))</f>
        <v/>
      </c>
      <c r="BM40" s="92">
        <f>IF(IFERROR(VLOOKUP($A40,'VENDA 2025'!$1:$1048576,3 + (COLUMN(B37)-1)*2,FALSE),"")=0,"",IFERROR(VLOOKUP($A40,'VENDA 2025'!$1:$1048576,3 + (COLUMN(B37)-1)*2,FALSE),""))</f>
        <v/>
      </c>
      <c r="BN40" s="92">
        <f>IF(IFERROR(VLOOKUP($A40,'VENDA 2025'!$1:$1048576,3 + (COLUMN(C37)-1)*2,FALSE),"")=0,"",IFERROR(VLOOKUP($A40,'VENDA 2025'!$1:$1048576,3 + (COLUMN(C37)-1)*2,FALSE),""))</f>
        <v/>
      </c>
      <c r="BO40" s="92">
        <f>IF(IFERROR(VLOOKUP($A40,'VENDA 2025'!$1:$1048576,3 + (COLUMN(D37)-1)*2,FALSE),"")=0,"",IFERROR(VLOOKUP($A40,'VENDA 2025'!$1:$1048576,3 + (COLUMN(D37)-1)*2,FALSE),""))</f>
        <v/>
      </c>
      <c r="BP40" s="92">
        <f>IF(IFERROR(VLOOKUP($A40,'VENDA 2025'!$1:$1048576,3 + (COLUMN(E37)-1)*2,FALSE),"")=0,"",IFERROR(VLOOKUP($A40,'VENDA 2025'!$1:$1048576,3 + (COLUMN(E37)-1)*2,FALSE),""))</f>
        <v/>
      </c>
      <c r="BQ40" s="92">
        <f>IF(IFERROR(VLOOKUP($A40,'VENDA 2025'!$1:$1048576,3 + (COLUMN(F37)-1)*2,FALSE),"")=0,"",IFERROR(VLOOKUP($A40,'VENDA 2025'!$1:$1048576,3 + (COLUMN(F37)-1)*2,FALSE),""))</f>
        <v/>
      </c>
      <c r="BR40" s="92">
        <f>IF(IFERROR(VLOOKUP($A40,'VENDA 2025'!$1:$1048576,3 + (COLUMN(G37)-1)*2,FALSE),"")=0,"",IFERROR(VLOOKUP($A40,'VENDA 2025'!$1:$1048576,3 + (COLUMN(G37)-1)*2,FALSE),""))</f>
        <v/>
      </c>
      <c r="BS40" s="92">
        <f>IF(IFERROR(VLOOKUP($A40,'VENDA 2025'!$1:$1048576,3 + (COLUMN(H37)-1)*2,FALSE),"")=0,"",IFERROR(VLOOKUP($A40,'VENDA 2025'!$1:$1048576,3 + (COLUMN(H37)-1)*2,FALSE),""))</f>
        <v/>
      </c>
      <c r="BT40" s="92">
        <f>IF(IFERROR(VLOOKUP($A40,'VENDA 2025'!$1:$1048576,3 + (COLUMN(I37)-1)*2,FALSE),"")=0,"",IFERROR(VLOOKUP($A40,'VENDA 2025'!$1:$1048576,3 + (COLUMN(I37)-1)*2,FALSE),""))</f>
        <v/>
      </c>
      <c r="BU40" s="92">
        <f>IF(IFERROR(VLOOKUP($A40,'VENDA 2025'!$1:$1048576,3 + (COLUMN(J37)-1)*2,FALSE),"")=0,"",IFERROR(VLOOKUP($A40,'VENDA 2025'!$1:$1048576,3 + (COLUMN(J37)-1)*2,FALSE),""))</f>
        <v/>
      </c>
      <c r="BV40" s="92">
        <f>IF(IFERROR(VLOOKUP($A40,'VENDA 2025'!$1:$1048576,3 + (COLUMN(K37)-1)*2,FALSE),"")=0,"",IFERROR(VLOOKUP($A40,'VENDA 2025'!$1:$1048576,3 + (COLUMN(K37)-1)*2,FALSE),""))</f>
        <v/>
      </c>
      <c r="BW40" s="92">
        <f>IF(IFERROR(VLOOKUP($A40,'VENDA 2025'!$1:$1048576,3 + (COLUMN(L37)-1)*2,FALSE),"")=0,"",IFERROR(VLOOKUP($A40,'VENDA 2025'!$1:$1048576,3 + (COLUMN(L37)-1)*2,FALSE),""))</f>
        <v/>
      </c>
      <c r="BX40" s="93">
        <f>IF(COUNT(BL40:BW40)=0,"",SUM(BL40:BW40))</f>
        <v/>
      </c>
      <c r="BY40" s="92">
        <f>IF(IFERROR(VLOOKUP($A40,'venda-fornecedor-12-meses-7'!$1:$1048576,4 + (COLUMN(A37)-1)*2,FALSE),"")=0,"",IFERROR(VLOOKUP($A40,'venda-fornecedor-12-meses-7'!$1:$1048576,4 + (COLUMN(A37)-1)*2,FALSE),""))</f>
        <v/>
      </c>
      <c r="BZ40" s="92">
        <f>IF(IFERROR(VLOOKUP($A40,'venda-fornecedor-12-meses-7'!$1:$1048576,4 + (COLUMN(B37)-1)*2,FALSE),"")=0,"",IFERROR(VLOOKUP($A40,'venda-fornecedor-12-meses-7'!$1:$1048576,4 + (COLUMN(B37)-1)*2,FALSE),""))</f>
        <v/>
      </c>
      <c r="CA40" s="92">
        <f>IF(IFERROR(VLOOKUP($A40,'venda-fornecedor-12-meses-7'!$1:$1048576,4 + (COLUMN(C37)-1)*2,FALSE),"")=0,"",IFERROR(VLOOKUP($A40,'venda-fornecedor-12-meses-7'!$1:$1048576,4 + (COLUMN(C37)-1)*2,FALSE),""))</f>
        <v/>
      </c>
      <c r="CB40" s="92">
        <f>IF(IFERROR(VLOOKUP($A40,'venda-fornecedor-12-meses-7'!$1:$1048576,4 + (COLUMN(D37)-1)*2,FALSE),"")=0,"",IFERROR(VLOOKUP($A40,'venda-fornecedor-12-meses-7'!$1:$1048576,4 + (COLUMN(D37)-1)*2,FALSE),""))</f>
        <v/>
      </c>
      <c r="CC40" s="92">
        <f>IF(IFERROR(VLOOKUP($A40,'venda-fornecedor-12-meses-7'!$1:$1048576,4 + (COLUMN(E37)-1)*2,FALSE),"")=0,"",IFERROR(VLOOKUP($A40,'venda-fornecedor-12-meses-7'!$1:$1048576,4 + (COLUMN(E37)-1)*2,FALSE),""))</f>
        <v/>
      </c>
      <c r="CD40" s="92">
        <f>IF(IFERROR(VLOOKUP($A40,'venda-fornecedor-12-meses-7'!$1:$1048576,4 + (COLUMN(F37)-1)*2,FALSE),"")=0,"",IFERROR(VLOOKUP($A40,'venda-fornecedor-12-meses-7'!$1:$1048576,4 + (COLUMN(F37)-1)*2,FALSE),""))</f>
        <v/>
      </c>
      <c r="CE40" s="92">
        <f>IF(IFERROR(VLOOKUP($A40,'venda-fornecedor-12-meses-7'!$1:$1048576,4 + (COLUMN(G37)-1)*2,FALSE),"")=0,"",IFERROR(VLOOKUP($A40,'venda-fornecedor-12-meses-7'!$1:$1048576,4 + (COLUMN(G37)-1)*2,FALSE),""))</f>
        <v/>
      </c>
      <c r="CF40" s="92">
        <f>IF(IFERROR(VLOOKUP($A40,'venda-fornecedor-12-meses-7'!$1:$1048576,4 + (COLUMN(H37)-1)*2,FALSE),"")=0,"",IFERROR(VLOOKUP($A40,'venda-fornecedor-12-meses-7'!$1:$1048576,4 + (COLUMN(H37)-1)*2,FALSE),""))</f>
        <v/>
      </c>
      <c r="CG40" s="92">
        <f>IF(IFERROR(VLOOKUP($A40,'venda-fornecedor-12-meses-7'!$1:$1048576,4 + (COLUMN(I37)-1)*2,FALSE),"")=0,"",IFERROR(VLOOKUP($A40,'venda-fornecedor-12-meses-7'!$1:$1048576,4 + (COLUMN(I37)-1)*2,FALSE),""))</f>
        <v/>
      </c>
      <c r="CH40" s="92">
        <f>IF(IFERROR(VLOOKUP($A40,'venda-fornecedor-12-meses-7'!$1:$1048576,4 + (COLUMN(J37)-1)*2,FALSE),"")=0,"",IFERROR(VLOOKUP($A40,'venda-fornecedor-12-meses-7'!$1:$1048576,4 + (COLUMN(J37)-1)*2,FALSE),""))</f>
        <v/>
      </c>
      <c r="CI40" s="92">
        <f>IF(IFERROR(VLOOKUP($A40,'venda-fornecedor-12-meses-7'!$1:$1048576,4 + (COLUMN(K37)-1)*2,FALSE),"")=0,"",IFERROR(VLOOKUP($A40,'venda-fornecedor-12-meses-7'!$1:$1048576,4 + (COLUMN(K37)-1)*2,FALSE),""))</f>
        <v/>
      </c>
      <c r="CJ40" s="92">
        <f>IF(IFERROR(VLOOKUP($A40,'venda-fornecedor-12-meses-7'!$1:$1048576,4 + (COLUMN(L37)-1)*2,FALSE),"")=0,"",IFERROR(VLOOKUP($A40,'venda-fornecedor-12-meses-7'!$1:$1048576,4 + (COLUMN(L37)-1)*2,FALSE),""))</f>
        <v/>
      </c>
      <c r="CK40" s="93">
        <f>IF(COUNT(BY40:CJ40)=0,"",SUM(BY40:CJ40))</f>
        <v/>
      </c>
      <c r="CL40" s="93">
        <f>IF(COUNT(BY40:CJ40)=0,"",AVERAGE(BY40:CJ40))</f>
        <v/>
      </c>
      <c r="CM40" s="1" t="n"/>
      <c r="CN40" s="94">
        <f>IF(IFERROR(VLOOKUP($A40,'ENTRADA 2023'!$1:$1048576,3 + (COLUMN(A37)-1)*1,FALSE),"")=0,"",IFERROR(VLOOKUP($A40,'ENTRADA 2023'!$1:$1048576,3 + (COLUMN(A37)-1)*1,FALSE),""))</f>
        <v/>
      </c>
      <c r="CO40" s="94">
        <f>IF(IFERROR(VLOOKUP($A40,'ENTRADA 2023'!$1:$1048576,3 + (COLUMN(B37)-1)*1,FALSE),"")=0,"",IFERROR(VLOOKUP($A40,'ENTRADA 2023'!$1:$1048576,3 + (COLUMN(B37)-1)*1,FALSE),""))</f>
        <v/>
      </c>
      <c r="CP40" s="94">
        <f>IF(IFERROR(VLOOKUP($A40,'ENTRADA 2023'!$1:$1048576,3 + (COLUMN(C37)-1)*1,FALSE),"")=0,"",IFERROR(VLOOKUP($A40,'ENTRADA 2023'!$1:$1048576,3 + (COLUMN(C37)-1)*1,FALSE),""))</f>
        <v/>
      </c>
      <c r="CQ40" s="94">
        <f>IF(IFERROR(VLOOKUP($A40,'ENTRADA 2023'!$1:$1048576,3 + (COLUMN(D37)-1)*1,FALSE),"")=0,"",IFERROR(VLOOKUP($A40,'ENTRADA 2023'!$1:$1048576,3 + (COLUMN(D37)-1)*1,FALSE),""))</f>
        <v/>
      </c>
      <c r="CR40" s="94">
        <f>IF(IFERROR(VLOOKUP($A40,'ENTRADA 2023'!$1:$1048576,3 + (COLUMN(E37)-1)*1,FALSE),"")=0,"",IFERROR(VLOOKUP($A40,'ENTRADA 2023'!$1:$1048576,3 + (COLUMN(E37)-1)*1,FALSE),""))</f>
        <v/>
      </c>
      <c r="CS40" s="94">
        <f>IF(IFERROR(VLOOKUP($A40,'ENTRADA 2023'!$1:$1048576,3 + (COLUMN(F37)-1)*1,FALSE),"")=0,"",IFERROR(VLOOKUP($A40,'ENTRADA 2023'!$1:$1048576,3 + (COLUMN(F37)-1)*1,FALSE),""))</f>
        <v/>
      </c>
      <c r="CT40" s="94">
        <f>IF(IFERROR(VLOOKUP($A40,'ENTRADA 2023'!$1:$1048576,3 + (COLUMN(G37)-1)*1,FALSE),"")=0,"",IFERROR(VLOOKUP($A40,'ENTRADA 2023'!$1:$1048576,3 + (COLUMN(G37)-1)*1,FALSE),""))</f>
        <v/>
      </c>
      <c r="CU40" s="94">
        <f>IF(IFERROR(VLOOKUP($A40,'ENTRADA 2023'!$1:$1048576,3 + (COLUMN(H37)-1)*1,FALSE),"")=0,"",IFERROR(VLOOKUP($A40,'ENTRADA 2023'!$1:$1048576,3 + (COLUMN(H37)-1)*1,FALSE),""))</f>
        <v/>
      </c>
      <c r="CV40" s="94">
        <f>IF(IFERROR(VLOOKUP($A40,'ENTRADA 2023'!$1:$1048576,3 + (COLUMN(I37)-1)*1,FALSE),"")=0,"",IFERROR(VLOOKUP($A40,'ENTRADA 2023'!$1:$1048576,3 + (COLUMN(I37)-1)*1,FALSE),""))</f>
        <v/>
      </c>
      <c r="CW40" s="94">
        <f>IF(IFERROR(VLOOKUP($A40,'ENTRADA 2023'!$1:$1048576,3 + (COLUMN(J37)-1)*1,FALSE),"")=0,"",IFERROR(VLOOKUP($A40,'ENTRADA 2023'!$1:$1048576,3 + (COLUMN(J37)-1)*1,FALSE),""))</f>
        <v/>
      </c>
      <c r="CX40" s="94">
        <f>IF(IFERROR(VLOOKUP($A40,'ENTRADA 2023'!$1:$1048576,3 + (COLUMN(K37)-1)*1,FALSE),"")=0,"",IFERROR(VLOOKUP($A40,'ENTRADA 2023'!$1:$1048576,3 + (COLUMN(K37)-1)*1,FALSE),""))</f>
        <v/>
      </c>
      <c r="CY40" s="94">
        <f>IF(IFERROR(VLOOKUP($A40,'ENTRADA 2023'!$1:$1048576,3 + (COLUMN(L37)-1)*1,FALSE),"")=0,"",IFERROR(VLOOKUP($A40,'ENTRADA 2023'!$1:$1048576,3 + (COLUMN(L37)-1)*1,FALSE),""))</f>
        <v/>
      </c>
      <c r="CZ40" s="95">
        <f>IF(COUNT(CN40:CY40)=0,"",SUM(CN40:CY40))</f>
        <v/>
      </c>
      <c r="DA40" s="94">
        <f>IF(IFERROR(VLOOKUP($A40,'ENTRADA 2024'!$1:$1048576,3 + (COLUMN(A37)-1)*1,FALSE),"")=0,"",IFERROR(VLOOKUP($A40,'ENTRADA 2024'!$1:$1048576,3 + (COLUMN(A37)-1)*1,FALSE),""))</f>
        <v/>
      </c>
      <c r="DB40" s="94">
        <f>IF(IFERROR(VLOOKUP($A40,'ENTRADA 2024'!$1:$1048576,3 + (COLUMN(B37)-1)*1,FALSE),"")=0,"",IFERROR(VLOOKUP($A40,'ENTRADA 2024'!$1:$1048576,3 + (COLUMN(B37)-1)*1,FALSE),""))</f>
        <v/>
      </c>
      <c r="DC40" s="94">
        <f>IF(IFERROR(VLOOKUP($A40,'ENTRADA 2024'!$1:$1048576,3 + (COLUMN(C37)-1)*1,FALSE),"")=0,"",IFERROR(VLOOKUP($A40,'ENTRADA 2024'!$1:$1048576,3 + (COLUMN(C37)-1)*1,FALSE),""))</f>
        <v/>
      </c>
      <c r="DD40" s="94">
        <f>IF(IFERROR(VLOOKUP($A40,'ENTRADA 2024'!$1:$1048576,3 + (COLUMN(D37)-1)*1,FALSE),"")=0,"",IFERROR(VLOOKUP($A40,'ENTRADA 2024'!$1:$1048576,3 + (COLUMN(D37)-1)*1,FALSE),""))</f>
        <v/>
      </c>
      <c r="DE40" s="94">
        <f>IF(IFERROR(VLOOKUP($A40,'ENTRADA 2024'!$1:$1048576,3 + (COLUMN(E37)-1)*1,FALSE),"")=0,"",IFERROR(VLOOKUP($A40,'ENTRADA 2024'!$1:$1048576,3 + (COLUMN(E37)-1)*1,FALSE),""))</f>
        <v/>
      </c>
      <c r="DF40" s="94">
        <f>IF(IFERROR(VLOOKUP($A40,'ENTRADA 2024'!$1:$1048576,3 + (COLUMN(F37)-1)*1,FALSE),"")=0,"",IFERROR(VLOOKUP($A40,'ENTRADA 2024'!$1:$1048576,3 + (COLUMN(F37)-1)*1,FALSE),""))</f>
        <v/>
      </c>
      <c r="DG40" s="94">
        <f>IF(IFERROR(VLOOKUP($A40,'ENTRADA 2024'!$1:$1048576,3 + (COLUMN(G37)-1)*1,FALSE),"")=0,"",IFERROR(VLOOKUP($A40,'ENTRADA 2024'!$1:$1048576,3 + (COLUMN(G37)-1)*1,FALSE),""))</f>
        <v/>
      </c>
      <c r="DH40" s="94">
        <f>IF(IFERROR(VLOOKUP($A40,'ENTRADA 2024'!$1:$1048576,3 + (COLUMN(H37)-1)*1,FALSE),"")=0,"",IFERROR(VLOOKUP($A40,'ENTRADA 2024'!$1:$1048576,3 + (COLUMN(H37)-1)*1,FALSE),""))</f>
        <v/>
      </c>
      <c r="DI40" s="94">
        <f>IF(IFERROR(VLOOKUP($A40,'ENTRADA 2024'!$1:$1048576,3 + (COLUMN(I37)-1)*1,FALSE),"")=0,"",IFERROR(VLOOKUP($A40,'ENTRADA 2024'!$1:$1048576,3 + (COLUMN(I37)-1)*1,FALSE),""))</f>
        <v/>
      </c>
      <c r="DJ40" s="94">
        <f>IF(IFERROR(VLOOKUP($A40,'ENTRADA 2024'!$1:$1048576,3 + (COLUMN(J37)-1)*1,FALSE),"")=0,"",IFERROR(VLOOKUP($A40,'ENTRADA 2024'!$1:$1048576,3 + (COLUMN(J37)-1)*1,FALSE),""))</f>
        <v/>
      </c>
      <c r="DK40" s="94">
        <f>IF(IFERROR(VLOOKUP($A40,'ENTRADA 2024'!$1:$1048576,3 + (COLUMN(K37)-1)*1,FALSE),"")=0,"",IFERROR(VLOOKUP($A40,'ENTRADA 2024'!$1:$1048576,3 + (COLUMN(K37)-1)*1,FALSE),""))</f>
        <v/>
      </c>
      <c r="DL40" s="94">
        <f>IF(IFERROR(VLOOKUP($A40,'ENTRADA 2024'!$1:$1048576,3 + (COLUMN(L37)-1)*1,FALSE),"")=0,"",IFERROR(VLOOKUP($A40,'ENTRADA 2024'!$1:$1048576,3 + (COLUMN(L37)-1)*1,FALSE),""))</f>
        <v/>
      </c>
      <c r="DM40" s="95">
        <f>IF(COUNT(DA40:DL40)=0,"",SUM(DA40:DL40))</f>
        <v/>
      </c>
      <c r="DN40" s="94">
        <f>IF(IFERROR(VLOOKUP($A40,'ENTRADA 2025'!$1:$1048576,3 + (COLUMN(A37)-1)*1,FALSE),"")=0,"",IFERROR(VLOOKUP($A40,'ENTRADA 2025'!$1:$1048576,3 + (COLUMN(A37)-1)*1,FALSE),""))</f>
        <v/>
      </c>
      <c r="DO40" s="94">
        <f>IF(IFERROR(VLOOKUP($A40,'ENTRADA 2025'!$1:$1048576,3 + (COLUMN(B37)-1)*1,FALSE),"")=0,"",IFERROR(VLOOKUP($A40,'ENTRADA 2025'!$1:$1048576,3 + (COLUMN(B37)-1)*1,FALSE),""))</f>
        <v/>
      </c>
      <c r="DP40" s="94">
        <f>IF(IFERROR(VLOOKUP($A40,'ENTRADA 2025'!$1:$1048576,3 + (COLUMN(C37)-1)*1,FALSE),"")=0,"",IFERROR(VLOOKUP($A40,'ENTRADA 2025'!$1:$1048576,3 + (COLUMN(C37)-1)*1,FALSE),""))</f>
        <v/>
      </c>
      <c r="DQ40" s="94">
        <f>IF(IFERROR(VLOOKUP($A40,'ENTRADA 2025'!$1:$1048576,3 + (COLUMN(D37)-1)*1,FALSE),"")=0,"",IFERROR(VLOOKUP($A40,'ENTRADA 2025'!$1:$1048576,3 + (COLUMN(D37)-1)*1,FALSE),""))</f>
        <v/>
      </c>
      <c r="DR40" s="94">
        <f>IF(IFERROR(VLOOKUP($A40,'ENTRADA 2025'!$1:$1048576,3 + (COLUMN(E37)-1)*1,FALSE),"")=0,"",IFERROR(VLOOKUP($A40,'ENTRADA 2025'!$1:$1048576,3 + (COLUMN(E37)-1)*1,FALSE),""))</f>
        <v/>
      </c>
      <c r="DS40" s="94">
        <f>IF(IFERROR(VLOOKUP($A40,'ENTRADA 2025'!$1:$1048576,3 + (COLUMN(F37)-1)*1,FALSE),"")=0,"",IFERROR(VLOOKUP($A40,'ENTRADA 2025'!$1:$1048576,3 + (COLUMN(F37)-1)*1,FALSE),""))</f>
        <v/>
      </c>
      <c r="DT40" s="94">
        <f>IF(IFERROR(VLOOKUP($A40,'ENTRADA 2025'!$1:$1048576,3 + (COLUMN(G37)-1)*1,FALSE),"")=0,"",IFERROR(VLOOKUP($A40,'ENTRADA 2025'!$1:$1048576,3 + (COLUMN(G37)-1)*1,FALSE),""))</f>
        <v/>
      </c>
      <c r="DU40" s="94">
        <f>IF(IFERROR(VLOOKUP($A40,'ENTRADA 2025'!$1:$1048576,3 + (COLUMN(H37)-1)*1,FALSE),"")=0,"",IFERROR(VLOOKUP($A40,'ENTRADA 2025'!$1:$1048576,3 + (COLUMN(H37)-1)*1,FALSE),""))</f>
        <v/>
      </c>
      <c r="DV40" s="94">
        <f>IF(IFERROR(VLOOKUP($A40,'ENTRADA 2025'!$1:$1048576,3 + (COLUMN(I37)-1)*1,FALSE),"")=0,"",IFERROR(VLOOKUP($A40,'ENTRADA 2025'!$1:$1048576,3 + (COLUMN(I37)-1)*1,FALSE),""))</f>
        <v/>
      </c>
      <c r="DW40" s="94">
        <f>IF(IFERROR(VLOOKUP($A40,'ENTRADA 2025'!$1:$1048576,3 + (COLUMN(J37)-1)*1,FALSE),"")=0,"",IFERROR(VLOOKUP($A40,'ENTRADA 2025'!$1:$1048576,3 + (COLUMN(J37)-1)*1,FALSE),""))</f>
        <v/>
      </c>
      <c r="DX40" s="94">
        <f>IF(IFERROR(VLOOKUP($A40,'ENTRADA 2025'!$1:$1048576,3 + (COLUMN(K37)-1)*1,FALSE),"")=0,"",IFERROR(VLOOKUP($A40,'ENTRADA 2025'!$1:$1048576,3 + (COLUMN(K37)-1)*1,FALSE),""))</f>
        <v/>
      </c>
      <c r="DY40" s="94">
        <f>IF(IFERROR(VLOOKUP($A40,'ENTRADA 2025'!$1:$1048576,3 + (COLUMN(L37)-1)*1,FALSE),"")=0,"",IFERROR(VLOOKUP($A40,'ENTRADA 2025'!$1:$1048576,3 + (COLUMN(L37)-1)*1,FALSE),""))</f>
        <v/>
      </c>
      <c r="DZ40" s="95">
        <f>IF(COUNT(DN40:DY40)=0,"",SUM(DN40:DY40))</f>
        <v/>
      </c>
      <c r="EA40" s="94">
        <f>IF(IFERROR(VLOOKUP($A40,'entrada-fornecedor-12-meses-7'!$1:$1048576,3 + (COLUMN(A37)-1)*1,FALSE),"")=0,"",IFERROR(VLOOKUP($A40,'entrada-fornecedor-12-meses-7'!$1:$1048576,3 + (COLUMN(A37)-1)*1,FALSE),""))</f>
        <v/>
      </c>
      <c r="EB40" s="94">
        <f>IF(IFERROR(VLOOKUP($A40,'entrada-fornecedor-12-meses-7'!$1:$1048576,3 + (COLUMN(B37)-1)*1,FALSE),"")=0,"",IFERROR(VLOOKUP($A40,'entrada-fornecedor-12-meses-7'!$1:$1048576,3 + (COLUMN(B37)-1)*1,FALSE),""))</f>
        <v/>
      </c>
      <c r="EC40" s="94">
        <f>IF(IFERROR(VLOOKUP($A40,'entrada-fornecedor-12-meses-7'!$1:$1048576,3 + (COLUMN(C37)-1)*1,FALSE),"")=0,"",IFERROR(VLOOKUP($A40,'entrada-fornecedor-12-meses-7'!$1:$1048576,3 + (COLUMN(C37)-1)*1,FALSE),""))</f>
        <v/>
      </c>
      <c r="ED40" s="94">
        <f>IF(IFERROR(VLOOKUP($A40,'entrada-fornecedor-12-meses-7'!$1:$1048576,3 + (COLUMN(D37)-1)*1,FALSE),"")=0,"",IFERROR(VLOOKUP($A40,'entrada-fornecedor-12-meses-7'!$1:$1048576,3 + (COLUMN(D37)-1)*1,FALSE),""))</f>
        <v/>
      </c>
      <c r="EE40" s="94">
        <f>IF(IFERROR(VLOOKUP($A40,'entrada-fornecedor-12-meses-7'!$1:$1048576,3 + (COLUMN(E37)-1)*1,FALSE),"")=0,"",IFERROR(VLOOKUP($A40,'entrada-fornecedor-12-meses-7'!$1:$1048576,3 + (COLUMN(E37)-1)*1,FALSE),""))</f>
        <v/>
      </c>
      <c r="EF40" s="94">
        <f>IF(IFERROR(VLOOKUP($A40,'entrada-fornecedor-12-meses-7'!$1:$1048576,3 + (COLUMN(F37)-1)*1,FALSE),"")=0,"",IFERROR(VLOOKUP($A40,'entrada-fornecedor-12-meses-7'!$1:$1048576,3 + (COLUMN(F37)-1)*1,FALSE),""))</f>
        <v/>
      </c>
      <c r="EG40" s="94">
        <f>IF(IFERROR(VLOOKUP($A40,'entrada-fornecedor-12-meses-7'!$1:$1048576,3 + (COLUMN(G37)-1)*1,FALSE),"")=0,"",IFERROR(VLOOKUP($A40,'entrada-fornecedor-12-meses-7'!$1:$1048576,3 + (COLUMN(G37)-1)*1,FALSE),""))</f>
        <v/>
      </c>
      <c r="EH40" s="94">
        <f>IF(IFERROR(VLOOKUP($A40,'entrada-fornecedor-12-meses-7'!$1:$1048576,3 + (COLUMN(H37)-1)*1,FALSE),"")=0,"",IFERROR(VLOOKUP($A40,'entrada-fornecedor-12-meses-7'!$1:$1048576,3 + (COLUMN(H37)-1)*1,FALSE),""))</f>
        <v/>
      </c>
      <c r="EI40" s="94">
        <f>IF(IFERROR(VLOOKUP($A40,'entrada-fornecedor-12-meses-7'!$1:$1048576,3 + (COLUMN(I37)-1)*1,FALSE),"")=0,"",IFERROR(VLOOKUP($A40,'entrada-fornecedor-12-meses-7'!$1:$1048576,3 + (COLUMN(I37)-1)*1,FALSE),""))</f>
        <v/>
      </c>
      <c r="EJ40" s="94">
        <f>IF(IFERROR(VLOOKUP($A40,'entrada-fornecedor-12-meses-7'!$1:$1048576,3 + (COLUMN(J37)-1)*1,FALSE),"")=0,"",IFERROR(VLOOKUP($A40,'entrada-fornecedor-12-meses-7'!$1:$1048576,3 + (COLUMN(J37)-1)*1,FALSE),""))</f>
        <v/>
      </c>
      <c r="EK40" s="94">
        <f>IF(IFERROR(VLOOKUP($A40,'entrada-fornecedor-12-meses-7'!$1:$1048576,3 + (COLUMN(K37)-1)*1,FALSE),"")=0,"",IFERROR(VLOOKUP($A40,'entrada-fornecedor-12-meses-7'!$1:$1048576,3 + (COLUMN(K37)-1)*1,FALSE),""))</f>
        <v/>
      </c>
      <c r="EL40" s="94">
        <f>IF(IFERROR(VLOOKUP($A40,'entrada-fornecedor-12-meses-7'!$1:$1048576,3 + (COLUMN(L37)-1)*1,FALSE),"")=0,"",IFERROR(VLOOKUP($A40,'entrada-fornecedor-12-meses-7'!$1:$1048576,3 + (COLUMN(L37)-1)*1,FALSE),""))</f>
        <v/>
      </c>
      <c r="EM40" s="95">
        <f>IF(COUNT(EA40:EL40)=0,"",SUM(EA40:EL40))</f>
        <v/>
      </c>
      <c r="EN40" s="1" t="n"/>
      <c r="EO40" s="96">
        <f>IFERROR(AVERAGEIF('lead-time-compras-7'!B:B,A40,'lead-time-compras-7'!S:S),"")</f>
        <v/>
      </c>
      <c r="EP40" s="96">
        <f>IFERROR(
  AVERAGEIFS(
    'notas-fiscais-entrada-830-7'!H:H,
    'notas-fiscais-entrada-830-7'!O:O, A40,
    'notas-fiscais-entrada-830-7'!E:E, $B$1
  ),
""
)</f>
        <v/>
      </c>
      <c r="EQ40" s="96">
        <f>IFERROR(AVERAGEIF('lead-time-compras-7'!B:B,A40,'lead-time-compras-7'!Q:Q),"")</f>
        <v/>
      </c>
      <c r="ER40" s="97">
        <f>SUMIF('fornecedor-saldo-receber-7'!A:A, A40, 'fornecedor-saldo-receber-7'!L:L)</f>
        <v/>
      </c>
      <c r="ES40" s="97">
        <f>SUMIF('fornecedor-verba-aplicar-7'!A:A, A40, 'fornecedor-verba-aplicar-7'!D:D)</f>
        <v/>
      </c>
      <c r="ET40" s="1" t="n"/>
      <c r="EU40" s="52">
        <f>SUMIF('ANALISE PRODUTO'!F:F, A40, 'ANALISE PRODUTO'!BN:BN)</f>
        <v/>
      </c>
      <c r="EV40" s="52">
        <f>SUMIF('ANALISE PRODUTO'!F:F, A40, 'ANALISE PRODUTO'!BO:BO)</f>
        <v/>
      </c>
      <c r="EW40" s="52">
        <f>SUMIF('ANALISE PRODUTO'!F:F, A40, 'ANALISE PRODUTO'!BP:BP)</f>
        <v/>
      </c>
      <c r="EX40" s="52">
        <f>SUMIF('ANALISE PRODUTO'!F:F, A40, 'ANALISE PRODUTO'!BQ:BQ)</f>
        <v/>
      </c>
      <c r="EY40" s="52">
        <f>SUMIF('ANALISE PRODUTO'!F:F, A40, 'ANALISE PRODUTO'!BR:BR)</f>
        <v/>
      </c>
      <c r="EZ40" s="53">
        <f>SUMIF('ANALISE PRODUTO'!F:F, A40, 'ANALISE PRODUTO'!BS:BS)</f>
        <v/>
      </c>
      <c r="FA40" s="53">
        <f>SUMIF('ANALISE PRODUTO'!F:F, A40, 'ANALISE PRODUTO'!BT:BT)</f>
        <v/>
      </c>
      <c r="FB40" s="53">
        <f>SUMIF('ANALISE PRODUTO'!F:F, A40, 'ANALISE PRODUTO'!BU:BU)</f>
        <v/>
      </c>
      <c r="FC40" s="53">
        <f>SUMIF('ANALISE PRODUTO'!F:F, A40, 'ANALISE PRODUTO'!BV:BV)</f>
        <v/>
      </c>
      <c r="FD40" s="53">
        <f>SUMIF('ANALISE PRODUTO'!F:F, A40, 'ANALISE PRODUTO'!BW:BW)</f>
        <v/>
      </c>
      <c r="FE40" s="41">
        <f>SUMIF('ANALISE PRODUTO'!F:F, A40, 'ANALISE PRODUTO'!CB:CB)</f>
        <v/>
      </c>
      <c r="FF40" s="41">
        <f>SUMIF('ANALISE PRODUTO'!F:F, A40, 'ANALISE PRODUTO'!CC:CC)</f>
        <v/>
      </c>
      <c r="FG40" s="1" t="n"/>
      <c r="FH40" s="45">
        <f>IF(IFERROR(VLOOKUP($A40,'VENDA 2023'!$1:$1048576,4 + (COLUMN(A37)-1)*2,FALSE),"")=0,"",IFERROR(VLOOKUP($A40,'VENDA 2023'!$1:$1048576,4 + (COLUMN(A37)-1)*2,FALSE),""))</f>
        <v/>
      </c>
      <c r="FI40" s="45">
        <f>IF(IFERROR(VLOOKUP($A40,'VENDA 2023'!$1:$1048576,4 + (COLUMN(B37)-1)*2,FALSE),"")=0,"",IFERROR(VLOOKUP($A40,'VENDA 2023'!$1:$1048576,4 + (COLUMN(B37)-1)*2,FALSE),""))</f>
        <v/>
      </c>
      <c r="FJ40" s="45">
        <f>IF(IFERROR(VLOOKUP($A40,'VENDA 2023'!$1:$1048576,4 + (COLUMN(C37)-1)*2,FALSE),"")=0,"",IFERROR(VLOOKUP($A40,'VENDA 2023'!$1:$1048576,4 + (COLUMN(C37)-1)*2,FALSE),""))</f>
        <v/>
      </c>
      <c r="FK40" s="45">
        <f>IF(IFERROR(VLOOKUP($A40,'VENDA 2023'!$1:$1048576,4 + (COLUMN(D37)-1)*2,FALSE),"")=0,"",IFERROR(VLOOKUP($A40,'VENDA 2023'!$1:$1048576,4 + (COLUMN(D37)-1)*2,FALSE),""))</f>
        <v/>
      </c>
      <c r="FL40" s="45">
        <f>IF(IFERROR(VLOOKUP($A40,'VENDA 2023'!$1:$1048576,4 + (COLUMN(E37)-1)*2,FALSE),"")=0,"",IFERROR(VLOOKUP($A40,'VENDA 2023'!$1:$1048576,4 + (COLUMN(E37)-1)*2,FALSE),""))</f>
        <v/>
      </c>
      <c r="FM40" s="45">
        <f>IF(IFERROR(VLOOKUP($A40,'VENDA 2023'!$1:$1048576,4 + (COLUMN(F37)-1)*2,FALSE),"")=0,"",IFERROR(VLOOKUP($A40,'VENDA 2023'!$1:$1048576,4 + (COLUMN(F37)-1)*2,FALSE),""))</f>
        <v/>
      </c>
      <c r="FN40" s="45">
        <f>IF(IFERROR(VLOOKUP($A40,'VENDA 2023'!$1:$1048576,4 + (COLUMN(G37)-1)*2,FALSE),"")=0,"",IFERROR(VLOOKUP($A40,'VENDA 2023'!$1:$1048576,4 + (COLUMN(G37)-1)*2,FALSE),""))</f>
        <v/>
      </c>
      <c r="FO40" s="45">
        <f>IF(IFERROR(VLOOKUP($A40,'VENDA 2023'!$1:$1048576,4 + (COLUMN(H37)-1)*2,FALSE),"")=0,"",IFERROR(VLOOKUP($A40,'VENDA 2023'!$1:$1048576,4 + (COLUMN(H37)-1)*2,FALSE),""))</f>
        <v/>
      </c>
      <c r="FP40" s="45">
        <f>IF(IFERROR(VLOOKUP($A40,'VENDA 2023'!$1:$1048576,4 + (COLUMN(I37)-1)*2,FALSE),"")=0,"",IFERROR(VLOOKUP($A40,'VENDA 2023'!$1:$1048576,4 + (COLUMN(I37)-1)*2,FALSE),""))</f>
        <v/>
      </c>
      <c r="FQ40" s="45">
        <f>IF(IFERROR(VLOOKUP($A40,'VENDA 2023'!$1:$1048576,4 + (COLUMN(J37)-1)*2,FALSE),"")=0,"",IFERROR(VLOOKUP($A40,'VENDA 2023'!$1:$1048576,4 + (COLUMN(J37)-1)*2,FALSE),""))</f>
        <v/>
      </c>
      <c r="FR40" s="45">
        <f>IF(IFERROR(VLOOKUP($A40,'VENDA 2023'!$1:$1048576,4 + (COLUMN(K37)-1)*2,FALSE),"")=0,"",IFERROR(VLOOKUP($A40,'VENDA 2023'!$1:$1048576,4 + (COLUMN(K37)-1)*2,FALSE),""))</f>
        <v/>
      </c>
      <c r="FS40" s="45">
        <f>IF(IFERROR(VLOOKUP($A40,'VENDA 2023'!$1:$1048576,4 + (COLUMN(L37)-1)*2,FALSE),"")=0,"",IFERROR(VLOOKUP($A40,'VENDA 2023'!$1:$1048576,4 + (COLUMN(L37)-1)*2,FALSE),""))</f>
        <v/>
      </c>
      <c r="FT40" s="12">
        <f>IF(COUNT(FH40:FS40)=0,"",SUM(FH40:FS40))</f>
        <v/>
      </c>
      <c r="FU40" s="45">
        <f>IF(IFERROR(VLOOKUP($A40,'VENDA 2024'!$1:$1048576,4 + (COLUMN(A37)-1)*2,FALSE),"")=0,"",IFERROR(VLOOKUP($A40,'VENDA 2024'!$1:$1048576,4 + (COLUMN(A37)-1)*2,FALSE),""))</f>
        <v/>
      </c>
      <c r="FV40" s="45">
        <f>IF(IFERROR(VLOOKUP($A40,'VENDA 2024'!$1:$1048576,4 + (COLUMN(B37)-1)*2,FALSE),"")=0,"",IFERROR(VLOOKUP($A40,'VENDA 2024'!$1:$1048576,4 + (COLUMN(B37)-1)*2,FALSE),""))</f>
        <v/>
      </c>
      <c r="FW40" s="45">
        <f>IF(IFERROR(VLOOKUP($A40,'VENDA 2024'!$1:$1048576,4 + (COLUMN(C37)-1)*2,FALSE),"")=0,"",IFERROR(VLOOKUP($A40,'VENDA 2024'!$1:$1048576,4 + (COLUMN(C37)-1)*2,FALSE),""))</f>
        <v/>
      </c>
      <c r="FX40" s="45">
        <f>IF(IFERROR(VLOOKUP($A40,'VENDA 2024'!$1:$1048576,4 + (COLUMN(D37)-1)*2,FALSE),"")=0,"",IFERROR(VLOOKUP($A40,'VENDA 2024'!$1:$1048576,4 + (COLUMN(D37)-1)*2,FALSE),""))</f>
        <v/>
      </c>
      <c r="FY40" s="45">
        <f>IF(IFERROR(VLOOKUP($A40,'VENDA 2024'!$1:$1048576,4 + (COLUMN(E37)-1)*2,FALSE),"")=0,"",IFERROR(VLOOKUP($A40,'VENDA 2024'!$1:$1048576,4 + (COLUMN(E37)-1)*2,FALSE),""))</f>
        <v/>
      </c>
      <c r="FZ40" s="45">
        <f>IF(IFERROR(VLOOKUP($A40,'VENDA 2024'!$1:$1048576,4 + (COLUMN(F37)-1)*2,FALSE),"")=0,"",IFERROR(VLOOKUP($A40,'VENDA 2024'!$1:$1048576,4 + (COLUMN(F37)-1)*2,FALSE),""))</f>
        <v/>
      </c>
      <c r="GA40" s="45">
        <f>IF(IFERROR(VLOOKUP($A40,'VENDA 2024'!$1:$1048576,4 + (COLUMN(G37)-1)*2,FALSE),"")=0,"",IFERROR(VLOOKUP($A40,'VENDA 2024'!$1:$1048576,4 + (COLUMN(G37)-1)*2,FALSE),""))</f>
        <v/>
      </c>
      <c r="GB40" s="45">
        <f>IF(IFERROR(VLOOKUP($A40,'VENDA 2024'!$1:$1048576,4 + (COLUMN(H37)-1)*2,FALSE),"")=0,"",IFERROR(VLOOKUP($A40,'VENDA 2024'!$1:$1048576,4 + (COLUMN(H37)-1)*2,FALSE),""))</f>
        <v/>
      </c>
      <c r="GC40" s="45">
        <f>IF(IFERROR(VLOOKUP($A40,'VENDA 2024'!$1:$1048576,4 + (COLUMN(I37)-1)*2,FALSE),"")=0,"",IFERROR(VLOOKUP($A40,'VENDA 2024'!$1:$1048576,4 + (COLUMN(I37)-1)*2,FALSE),""))</f>
        <v/>
      </c>
      <c r="GD40" s="45">
        <f>IF(IFERROR(VLOOKUP($A40,'VENDA 2024'!$1:$1048576,4 + (COLUMN(J37)-1)*2,FALSE),"")=0,"",IFERROR(VLOOKUP($A40,'VENDA 2024'!$1:$1048576,4 + (COLUMN(J37)-1)*2,FALSE),""))</f>
        <v/>
      </c>
      <c r="GE40" s="45">
        <f>IF(IFERROR(VLOOKUP($A40,'VENDA 2024'!$1:$1048576,4 + (COLUMN(K37)-1)*2,FALSE),"")=0,"",IFERROR(VLOOKUP($A40,'VENDA 2024'!$1:$1048576,4 + (COLUMN(K37)-1)*2,FALSE),""))</f>
        <v/>
      </c>
      <c r="GF40" s="45">
        <f>IF(IFERROR(VLOOKUP($A40,'VENDA 2024'!$1:$1048576,4 + (COLUMN(L37)-1)*2,FALSE),"")=0,"",IFERROR(VLOOKUP($A40,'VENDA 2024'!$1:$1048576,4 + (COLUMN(L37)-1)*2,FALSE),""))</f>
        <v/>
      </c>
      <c r="GG40" s="12">
        <f>IF(COUNT(FU40:GF40)=0,"",SUM(FU40:GF40))</f>
        <v/>
      </c>
      <c r="GH40" s="45">
        <f>IF(IFERROR(VLOOKUP($A40,'venda-fornecedor-12-meses-7'!$1:$1048576,5 + (COLUMN(A37)-1)*2,FALSE),"")=0,"",IFERROR(VLOOKUP($A40,'venda-fornecedor-12-meses-7'!$1:$1048576,5 + (COLUMN(A37)-1)*2,FALSE),""))</f>
        <v/>
      </c>
      <c r="GI40" s="45">
        <f>IF(IFERROR(VLOOKUP($A40,'venda-fornecedor-12-meses-7'!$1:$1048576,5 + (COLUMN(B37)-1)*2,FALSE),"")=0,"",IFERROR(VLOOKUP($A40,'venda-fornecedor-12-meses-7'!$1:$1048576,5 + (COLUMN(B37)-1)*2,FALSE),""))</f>
        <v/>
      </c>
      <c r="GJ40" s="45">
        <f>IF(IFERROR(VLOOKUP($A40,'venda-fornecedor-12-meses-7'!$1:$1048576,5 + (COLUMN(C37)-1)*2,FALSE),"")=0,"",IFERROR(VLOOKUP($A40,'venda-fornecedor-12-meses-7'!$1:$1048576,5 + (COLUMN(C37)-1)*2,FALSE),""))</f>
        <v/>
      </c>
      <c r="GK40" s="45">
        <f>IF(IFERROR(VLOOKUP($A40,'venda-fornecedor-12-meses-7'!$1:$1048576,5 + (COLUMN(D37)-1)*2,FALSE),"")=0,"",IFERROR(VLOOKUP($A40,'venda-fornecedor-12-meses-7'!$1:$1048576,5 + (COLUMN(D37)-1)*2,FALSE),""))</f>
        <v/>
      </c>
      <c r="GL40" s="45">
        <f>IF(IFERROR(VLOOKUP($A40,'venda-fornecedor-12-meses-7'!$1:$1048576,5 + (COLUMN(E37)-1)*2,FALSE),"")=0,"",IFERROR(VLOOKUP($A40,'venda-fornecedor-12-meses-7'!$1:$1048576,5 + (COLUMN(E37)-1)*2,FALSE),""))</f>
        <v/>
      </c>
      <c r="GM40" s="45">
        <f>IF(IFERROR(VLOOKUP($A40,'venda-fornecedor-12-meses-7'!$1:$1048576,5 + (COLUMN(F37)-1)*2,FALSE),"")=0,"",IFERROR(VLOOKUP($A40,'venda-fornecedor-12-meses-7'!$1:$1048576,5 + (COLUMN(F37)-1)*2,FALSE),""))</f>
        <v/>
      </c>
      <c r="GN40" s="45">
        <f>IF(IFERROR(VLOOKUP($A40,'venda-fornecedor-12-meses-7'!$1:$1048576,5 + (COLUMN(G37)-1)*2,FALSE),"")=0,"",IFERROR(VLOOKUP($A40,'venda-fornecedor-12-meses-7'!$1:$1048576,5 + (COLUMN(G37)-1)*2,FALSE),""))</f>
        <v/>
      </c>
      <c r="GO40" s="45">
        <f>IF(IFERROR(VLOOKUP($A40,'venda-fornecedor-12-meses-7'!$1:$1048576,5 + (COLUMN(H37)-1)*2,FALSE),"")=0,"",IFERROR(VLOOKUP($A40,'venda-fornecedor-12-meses-7'!$1:$1048576,5 + (COLUMN(H37)-1)*2,FALSE),""))</f>
        <v/>
      </c>
      <c r="GP40" s="45">
        <f>IF(IFERROR(VLOOKUP($A40,'venda-fornecedor-12-meses-7'!$1:$1048576,5 + (COLUMN(I37)-1)*2,FALSE),"")=0,"",IFERROR(VLOOKUP($A40,'venda-fornecedor-12-meses-7'!$1:$1048576,5 + (COLUMN(I37)-1)*2,FALSE),""))</f>
        <v/>
      </c>
      <c r="GQ40" s="45">
        <f>IF(IFERROR(VLOOKUP($A40,'venda-fornecedor-12-meses-7'!$1:$1048576,5 + (COLUMN(J37)-1)*2,FALSE),"")=0,"",IFERROR(VLOOKUP($A40,'venda-fornecedor-12-meses-7'!$1:$1048576,5 + (COLUMN(J37)-1)*2,FALSE),""))</f>
        <v/>
      </c>
      <c r="GR40" s="45">
        <f>IF(IFERROR(VLOOKUP($A40,'venda-fornecedor-12-meses-7'!$1:$1048576,5 + (COLUMN(K37)-1)*2,FALSE),"")=0,"",IFERROR(VLOOKUP($A40,'venda-fornecedor-12-meses-7'!$1:$1048576,5 + (COLUMN(K37)-1)*2,FALSE),""))</f>
        <v/>
      </c>
      <c r="GS40" s="45">
        <f>IF(IFERROR(VLOOKUP($A40,'venda-fornecedor-12-meses-7'!$1:$1048576,5 + (COLUMN(L37)-1)*2,FALSE),"")=0,"",IFERROR(VLOOKUP($A40,'venda-fornecedor-12-meses-7'!$1:$1048576,5 + (COLUMN(L37)-1)*2,FALSE),""))</f>
        <v/>
      </c>
      <c r="GT40" s="12">
        <f>IF(COUNT(GH40:GS40)=0,"",SUM(GH40:GS40))</f>
        <v/>
      </c>
    </row>
    <row r="41">
      <c r="A41" s="85" t="n">
        <v>16</v>
      </c>
      <c r="B41" s="85">
        <f>VLOOKUP(A41,'FORNECEDORES X COMPRADOR'!$A:$D,4,0)</f>
        <v/>
      </c>
      <c r="C41" s="85">
        <f>VLOOKUP(A41,'FORNECEDORES X COMPRADOR'!$A:$E,5,0)</f>
        <v/>
      </c>
      <c r="D41" s="40">
        <f>IFERROR(AVERAGEIF('ANALISE PRODUTO'!F:F,A41,'ANALISE PRODUTO'!BE:BE),"")</f>
        <v/>
      </c>
      <c r="E41" s="40">
        <f>IFERROR(AVERAGEIF('ANALISE PRODUTO'!F:F,A41,'ANALISE PRODUTO'!BF:BF),"")</f>
        <v/>
      </c>
      <c r="F41" s="47">
        <f t="array" ref="F41">IFERROR(
  IF(
    SUMPRODUCT(
      IFERROR(--('ANALISE PRODUTO'!$F$3:$F$10000=A41),0) *
      IFERROR(--'ANALISE PRODUTO'!$AJ$3:$AJ$10000,0)
    )=0,
    "",
    SUMPRODUCT(
      IFERROR(--('ANALISE PRODUTO'!$F$3:$F$10000=A41),0) *
      IFERROR(--'ANALISE PRODUTO'!$AN$3:$AN$10000,0)
    ) /
    SUMPRODUCT(
      IFERROR(--('ANALISE PRODUTO'!$F$3:$F$10000=A41),0) *
      IFERROR(--'ANALISE PRODUTO'!$AJ$3:$AJ$10000,0)
    )
  ),
  ""
)</f>
        <v/>
      </c>
      <c r="G41" s="47">
        <f t="array" ref="G41">IFERROR(
  IF(
    SUMPRODUCT(
      IFERROR(--('ANALISE PRODUTO'!$F$3:$F$10000=A41),0) *
      IFERROR(--'ANALISE PRODUTO'!$AJ$3:$AJ$10000,0)
    )=0,
    "",
    SUMPRODUCT(
      IFERROR(--('ANALISE PRODUTO'!$F$3:$F$10000=A41),0) *
      IFERROR(--'ANALISE PRODUTO'!$AO$3:$AO$10000,0)
    ) /
    SUMPRODUCT(
      IFERROR(--('ANALISE PRODUTO'!$F$3:$F$10000=A41),0) *
      IFERROR(--'ANALISE PRODUTO'!$AJ$3:$AJ$10000,0)
    )
  ),
  ""
)</f>
        <v/>
      </c>
      <c r="H41" s="86" t="n">
        <v>60</v>
      </c>
      <c r="I41" s="86" t="n">
        <v>90</v>
      </c>
      <c r="J41" s="87">
        <f>SUMIF('ANALISE PRODUTO'!F:F, A41, 'ANALISE PRODUTO'!AP:AP)</f>
        <v/>
      </c>
      <c r="K41" s="88">
        <f>SUMIF('ANALISE PRODUTO'!F:F, A41, 'ANALISE PRODUTO'!AN:AN)</f>
        <v/>
      </c>
      <c r="L41" s="40">
        <f>SUMIF('ANALISE PRODUTO'!F:F, A41, 'ANALISE PRODUTO'!BB:BB)</f>
        <v/>
      </c>
      <c r="M41" s="40">
        <f>SUMIF('ANALISE PRODUTO'!F:F, A41, 'ANALISE PRODUTO'!BC:BC)</f>
        <v/>
      </c>
      <c r="N41" s="40">
        <f>SUMIF('ANALISE PRODUTO'!F:F, A41, 'ANALISE PRODUTO'!BD:BD)</f>
        <v/>
      </c>
      <c r="O41" s="40">
        <f>SUMIF('ANALISE PRODUTO'!F:F, A41, 'ANALISE PRODUTO'!BA:BA)</f>
        <v/>
      </c>
      <c r="P41" s="40">
        <f>IF(J41=0, 0, IF(O41/J41=0, 0, O41/J41))</f>
        <v/>
      </c>
      <c r="Q41" s="40">
        <f>IF(J41=0, 0, IF(L41/J41=0, 0, L41/J41))</f>
        <v/>
      </c>
      <c r="R41" s="89">
        <f>SUMIF('ANALISE PRODUTO'!F:F, A41, 'ANALISE PRODUTO'!BJ:BJ)</f>
        <v/>
      </c>
      <c r="S41" s="89">
        <f>SUMIF('ANALISE PRODUTO'!F:F, A41, 'ANALISE PRODUTO'!BK:BK)</f>
        <v/>
      </c>
      <c r="T41" s="89">
        <f>SUMIF('ANALISE PRODUTO'!F:F, A41, 'ANALISE PRODUTO'!BL:BL)</f>
        <v/>
      </c>
      <c r="U41" s="89">
        <f>SUMIFS('ANALISE PRODUTO'!BI:BI, 'ANALISE PRODUTO'!F:F, A41)</f>
        <v/>
      </c>
      <c r="V41" s="89">
        <f>IF(C41="DESCONTINUADO", 0, IF(J41=0, 0, IF(U41/J41=0, 0, U41/J41)))</f>
        <v/>
      </c>
      <c r="W41" s="89">
        <f>IF(OR(C41="DESCONTINUADO", J41=0), 0, IFERROR((S41+T41)/J41, 0))</f>
        <v/>
      </c>
      <c r="X41" s="59">
        <f>COUNTIF('ANALISE PRODUTO'!F:F, A41)</f>
        <v/>
      </c>
      <c r="Y41" s="60">
        <f>COUNTIFS('ANALISE PRODUTO'!F:F, A41, 'ANALISE PRODUTO'!S:S, "S")</f>
        <v/>
      </c>
      <c r="Z41" s="61">
        <f>X41-Y41</f>
        <v/>
      </c>
      <c r="AA41" s="88">
        <f>IFERROR(IF(COUNTIF('contas-pagas-fornecedor-7'!$C:$C,B41)&gt;1,
   AVERAGEIF('contas-pagas-fornecedor-7'!$C:$C,B41,'contas-pagas-fornecedor-7'!$I:$I),
   VLOOKUP(B41,'contas-pagas-fornecedor-7'!$C:$Q,7,FALSE)), "")</f>
        <v/>
      </c>
      <c r="AB41" s="88">
        <f t="array" ref="AB41">IFERROR(
  INDEX('fornecedor-venda-por-filial-ger'!J:J,
    MATCH(1,
      ('fornecedor-venda-por-filial-ger'!A:A=A41) *
      ('fornecedor-venda-por-filial-ger'!B:B=$B$1),
    0)
  ),
"")</f>
        <v/>
      </c>
      <c r="AC41" s="90">
        <f t="array" ref="AC41">IFERROR(
  INDEX('fornecedor-venda-por-filial-ger'!O:O,
    MATCH(1,
      ('fornecedor-venda-por-filial-ger'!A:A=A41) *
      ('fornecedor-venda-por-filial-ger'!B:B=$B$1),
    0)
  ),
"")</f>
        <v/>
      </c>
      <c r="AD41" s="90">
        <f>IFERROR(VLOOKUP(A41,'venda-fornecedor-12-meses-7'!A:AC,3,0),"")</f>
        <v/>
      </c>
      <c r="AE41" s="87">
        <f t="array" ref="AE41">IFERROR(
  INDEX('fornecedor-venda-por-filial-ger'!N:N,
    MATCH(1,
      ('fornecedor-venda-por-filial-ger'!A:A=A41) *
      ('fornecedor-venda-por-filial-ger'!B:B=$B$1),
    0)
  ),
"")</f>
        <v/>
      </c>
      <c r="AF41" s="87">
        <f>IF(J41&lt;=0,"100,00%",IFERROR(AD41/AE41,1))</f>
        <v/>
      </c>
      <c r="AG41" s="64">
        <f t="array" ref="AG41">IFERROR(
  INDEX('fornecedor-venda-por-filial-ger'!L:L,
    MATCH(1,
      ('fornecedor-venda-por-filial-ger'!A:A=A41)*
      ('fornecedor-venda-por-filial-ger'!B:B=$B$1),
    0)
  )/100,
"")</f>
        <v/>
      </c>
      <c r="AH41" s="64">
        <f t="array" ref="AH41">IFERROR(
  INDEX('fornecedor-venda-por-filial-ger'!S:S,
    MATCH(1,
      ('fornecedor-venda-por-filial-ger'!A:A=A41) *
      ('fornecedor-venda-por-filial-ger'!B:B=$B$1),
    0)
  )/100,
"")</f>
        <v/>
      </c>
      <c r="AI41" s="64">
        <f>IFERROR(IF(OR(AH41="",AG41=""),"",IF(J41=0,0,AH41-AG41)),"")</f>
        <v/>
      </c>
      <c r="AJ41" s="91">
        <f t="array" ref="AJ41">IF(MAX(IF('ANALISE PRODUTO'!F:F=A41,'ANALISE PRODUTO'!AD:AD))=0,"SEM ENTRADA",MAX(IF('ANALISE PRODUTO'!F:F=A41,'ANALISE PRODUTO'!AD:AD)))</f>
        <v/>
      </c>
      <c r="AK41" s="39" t="n"/>
      <c r="AL41" s="92">
        <f>IF(IFERROR(VLOOKUP($A41,'VENDA 2023'!$1:$1048576,3 + (COLUMN(A38)-1)*2,FALSE),"")=0,"",IFERROR(VLOOKUP($A41,'VENDA 2023'!$1:$1048576,3 + (COLUMN(A38)-1)*2,FALSE),""))</f>
        <v/>
      </c>
      <c r="AM41" s="92">
        <f>IF(IFERROR(VLOOKUP($A41,'VENDA 2023'!$1:$1048576,3 + (COLUMN(B38)-1)*2,FALSE),"")=0,"",IFERROR(VLOOKUP($A41,'VENDA 2023'!$1:$1048576,3 + (COLUMN(B38)-1)*2,FALSE),""))</f>
        <v/>
      </c>
      <c r="AN41" s="92">
        <f>IF(IFERROR(VLOOKUP($A41,'VENDA 2023'!$1:$1048576,3 + (COLUMN(C38)-1)*2,FALSE),"")=0,"",IFERROR(VLOOKUP($A41,'VENDA 2023'!$1:$1048576,3 + (COLUMN(C38)-1)*2,FALSE),""))</f>
        <v/>
      </c>
      <c r="AO41" s="92">
        <f>IF(IFERROR(VLOOKUP($A41,'VENDA 2023'!$1:$1048576,3 + (COLUMN(D38)-1)*2,FALSE),"")=0,"",IFERROR(VLOOKUP($A41,'VENDA 2023'!$1:$1048576,3 + (COLUMN(D38)-1)*2,FALSE),""))</f>
        <v/>
      </c>
      <c r="AP41" s="92">
        <f>IF(IFERROR(VLOOKUP($A41,'VENDA 2023'!$1:$1048576,3 + (COLUMN(E38)-1)*2,FALSE),"")=0,"",IFERROR(VLOOKUP($A41,'VENDA 2023'!$1:$1048576,3 + (COLUMN(E38)-1)*2,FALSE),""))</f>
        <v/>
      </c>
      <c r="AQ41" s="92">
        <f>IF(IFERROR(VLOOKUP($A41,'VENDA 2023'!$1:$1048576,3 + (COLUMN(F38)-1)*2,FALSE),"")=0,"",IFERROR(VLOOKUP($A41,'VENDA 2023'!$1:$1048576,3 + (COLUMN(F38)-1)*2,FALSE),""))</f>
        <v/>
      </c>
      <c r="AR41" s="92">
        <f>IF(IFERROR(VLOOKUP($A41,'VENDA 2023'!$1:$1048576,3 + (COLUMN(G38)-1)*2,FALSE),"")=0,"",IFERROR(VLOOKUP($A41,'VENDA 2023'!$1:$1048576,3 + (COLUMN(G38)-1)*2,FALSE),""))</f>
        <v/>
      </c>
      <c r="AS41" s="92">
        <f>IF(IFERROR(VLOOKUP($A41,'VENDA 2023'!$1:$1048576,3 + (COLUMN(H38)-1)*2,FALSE),"")=0,"",IFERROR(VLOOKUP($A41,'VENDA 2023'!$1:$1048576,3 + (COLUMN(H38)-1)*2,FALSE),""))</f>
        <v/>
      </c>
      <c r="AT41" s="92">
        <f>IF(IFERROR(VLOOKUP($A41,'VENDA 2023'!$1:$1048576,3 + (COLUMN(I38)-1)*2,FALSE),"")=0,"",IFERROR(VLOOKUP($A41,'VENDA 2023'!$1:$1048576,3 + (COLUMN(I38)-1)*2,FALSE),""))</f>
        <v/>
      </c>
      <c r="AU41" s="92">
        <f>IF(IFERROR(VLOOKUP($A41,'VENDA 2023'!$1:$1048576,3 + (COLUMN(J38)-1)*2,FALSE),"")=0,"",IFERROR(VLOOKUP($A41,'VENDA 2023'!$1:$1048576,3 + (COLUMN(J38)-1)*2,FALSE),""))</f>
        <v/>
      </c>
      <c r="AV41" s="92">
        <f>IF(IFERROR(VLOOKUP($A41,'VENDA 2023'!$1:$1048576,3 + (COLUMN(K38)-1)*2,FALSE),"")=0,"",IFERROR(VLOOKUP($A41,'VENDA 2023'!$1:$1048576,3 + (COLUMN(K38)-1)*2,FALSE),""))</f>
        <v/>
      </c>
      <c r="AW41" s="92">
        <f>IF(IFERROR(VLOOKUP($A41,'VENDA 2023'!$1:$1048576,3 + (COLUMN(L38)-1)*2,FALSE),"")=0,"",IFERROR(VLOOKUP($A41,'VENDA 2023'!$1:$1048576,3 + (COLUMN(L38)-1)*2,FALSE),""))</f>
        <v/>
      </c>
      <c r="AX41" s="93">
        <f>IF(COUNT(AL41:AW41)=0,"",SUM(AL41:AW41))</f>
        <v/>
      </c>
      <c r="AY41" s="92">
        <f>IF(IFERROR(VLOOKUP($A41,'VENDA 2024'!$1:$1048576,3 + (COLUMN(A38)-1)*2,FALSE),"")=0,"",IFERROR(VLOOKUP($A41,'VENDA 2024'!$1:$1048576,3 + (COLUMN(A38)-1)*2,FALSE),""))</f>
        <v/>
      </c>
      <c r="AZ41" s="92">
        <f>IF(IFERROR(VLOOKUP($A41,'VENDA 2024'!$1:$1048576,3 + (COLUMN(B38)-1)*2,FALSE),"")=0,"",IFERROR(VLOOKUP($A41,'VENDA 2024'!$1:$1048576,3 + (COLUMN(B38)-1)*2,FALSE),""))</f>
        <v/>
      </c>
      <c r="BA41" s="92">
        <f>IF(IFERROR(VLOOKUP($A41,'VENDA 2024'!$1:$1048576,3 + (COLUMN(C38)-1)*2,FALSE),"")=0,"",IFERROR(VLOOKUP($A41,'VENDA 2024'!$1:$1048576,3 + (COLUMN(C38)-1)*2,FALSE),""))</f>
        <v/>
      </c>
      <c r="BB41" s="92">
        <f>IF(IFERROR(VLOOKUP($A41,'VENDA 2024'!$1:$1048576,3 + (COLUMN(D38)-1)*2,FALSE),"")=0,"",IFERROR(VLOOKUP($A41,'VENDA 2024'!$1:$1048576,3 + (COLUMN(D38)-1)*2,FALSE),""))</f>
        <v/>
      </c>
      <c r="BC41" s="92">
        <f>IF(IFERROR(VLOOKUP($A41,'VENDA 2024'!$1:$1048576,3 + (COLUMN(E38)-1)*2,FALSE),"")=0,"",IFERROR(VLOOKUP($A41,'VENDA 2024'!$1:$1048576,3 + (COLUMN(E38)-1)*2,FALSE),""))</f>
        <v/>
      </c>
      <c r="BD41" s="92">
        <f>IF(IFERROR(VLOOKUP($A41,'VENDA 2024'!$1:$1048576,3 + (COLUMN(F38)-1)*2,FALSE),"")=0,"",IFERROR(VLOOKUP($A41,'VENDA 2024'!$1:$1048576,3 + (COLUMN(F38)-1)*2,FALSE),""))</f>
        <v/>
      </c>
      <c r="BE41" s="92">
        <f>IF(IFERROR(VLOOKUP($A41,'VENDA 2024'!$1:$1048576,3 + (COLUMN(G38)-1)*2,FALSE),"")=0,"",IFERROR(VLOOKUP($A41,'VENDA 2024'!$1:$1048576,3 + (COLUMN(G38)-1)*2,FALSE),""))</f>
        <v/>
      </c>
      <c r="BF41" s="92">
        <f>IF(IFERROR(VLOOKUP($A41,'VENDA 2024'!$1:$1048576,3 + (COLUMN(H38)-1)*2,FALSE),"")=0,"",IFERROR(VLOOKUP($A41,'VENDA 2024'!$1:$1048576,3 + (COLUMN(H38)-1)*2,FALSE),""))</f>
        <v/>
      </c>
      <c r="BG41" s="92">
        <f>IF(IFERROR(VLOOKUP($A41,'VENDA 2024'!$1:$1048576,3 + (COLUMN(I38)-1)*2,FALSE),"")=0,"",IFERROR(VLOOKUP($A41,'VENDA 2024'!$1:$1048576,3 + (COLUMN(I38)-1)*2,FALSE),""))</f>
        <v/>
      </c>
      <c r="BH41" s="92">
        <f>IF(IFERROR(VLOOKUP($A41,'VENDA 2024'!$1:$1048576,3 + (COLUMN(J38)-1)*2,FALSE),"")=0,"",IFERROR(VLOOKUP($A41,'VENDA 2024'!$1:$1048576,3 + (COLUMN(J38)-1)*2,FALSE),""))</f>
        <v/>
      </c>
      <c r="BI41" s="92">
        <f>IF(IFERROR(VLOOKUP($A41,'VENDA 2024'!$1:$1048576,3 + (COLUMN(K38)-1)*2,FALSE),"")=0,"",IFERROR(VLOOKUP($A41,'VENDA 2024'!$1:$1048576,3 + (COLUMN(K38)-1)*2,FALSE),""))</f>
        <v/>
      </c>
      <c r="BJ41" s="92">
        <f>IF(IFERROR(VLOOKUP($A41,'VENDA 2024'!$1:$1048576,3 + (COLUMN(L38)-1)*2,FALSE),"")=0,"",IFERROR(VLOOKUP($A41,'VENDA 2024'!$1:$1048576,3 + (COLUMN(L38)-1)*2,FALSE),""))</f>
        <v/>
      </c>
      <c r="BK41" s="93">
        <f>IF(COUNT(AY41:BJ41)=0,"",SUM(AY41:BJ41))</f>
        <v/>
      </c>
      <c r="BL41" s="92">
        <f>IF(IFERROR(VLOOKUP($A41,'VENDA 2025'!$1:$1048576,3 + (COLUMN(A38)-1)*2,FALSE),"")=0,"",IFERROR(VLOOKUP($A41,'VENDA 2025'!$1:$1048576,3 + (COLUMN(A38)-1)*2,FALSE),""))</f>
        <v/>
      </c>
      <c r="BM41" s="92">
        <f>IF(IFERROR(VLOOKUP($A41,'VENDA 2025'!$1:$1048576,3 + (COLUMN(B38)-1)*2,FALSE),"")=0,"",IFERROR(VLOOKUP($A41,'VENDA 2025'!$1:$1048576,3 + (COLUMN(B38)-1)*2,FALSE),""))</f>
        <v/>
      </c>
      <c r="BN41" s="92">
        <f>IF(IFERROR(VLOOKUP($A41,'VENDA 2025'!$1:$1048576,3 + (COLUMN(C38)-1)*2,FALSE),"")=0,"",IFERROR(VLOOKUP($A41,'VENDA 2025'!$1:$1048576,3 + (COLUMN(C38)-1)*2,FALSE),""))</f>
        <v/>
      </c>
      <c r="BO41" s="92">
        <f>IF(IFERROR(VLOOKUP($A41,'VENDA 2025'!$1:$1048576,3 + (COLUMN(D38)-1)*2,FALSE),"")=0,"",IFERROR(VLOOKUP($A41,'VENDA 2025'!$1:$1048576,3 + (COLUMN(D38)-1)*2,FALSE),""))</f>
        <v/>
      </c>
      <c r="BP41" s="92">
        <f>IF(IFERROR(VLOOKUP($A41,'VENDA 2025'!$1:$1048576,3 + (COLUMN(E38)-1)*2,FALSE),"")=0,"",IFERROR(VLOOKUP($A41,'VENDA 2025'!$1:$1048576,3 + (COLUMN(E38)-1)*2,FALSE),""))</f>
        <v/>
      </c>
      <c r="BQ41" s="92">
        <f>IF(IFERROR(VLOOKUP($A41,'VENDA 2025'!$1:$1048576,3 + (COLUMN(F38)-1)*2,FALSE),"")=0,"",IFERROR(VLOOKUP($A41,'VENDA 2025'!$1:$1048576,3 + (COLUMN(F38)-1)*2,FALSE),""))</f>
        <v/>
      </c>
      <c r="BR41" s="92">
        <f>IF(IFERROR(VLOOKUP($A41,'VENDA 2025'!$1:$1048576,3 + (COLUMN(G38)-1)*2,FALSE),"")=0,"",IFERROR(VLOOKUP($A41,'VENDA 2025'!$1:$1048576,3 + (COLUMN(G38)-1)*2,FALSE),""))</f>
        <v/>
      </c>
      <c r="BS41" s="92">
        <f>IF(IFERROR(VLOOKUP($A41,'VENDA 2025'!$1:$1048576,3 + (COLUMN(H38)-1)*2,FALSE),"")=0,"",IFERROR(VLOOKUP($A41,'VENDA 2025'!$1:$1048576,3 + (COLUMN(H38)-1)*2,FALSE),""))</f>
        <v/>
      </c>
      <c r="BT41" s="92">
        <f>IF(IFERROR(VLOOKUP($A41,'VENDA 2025'!$1:$1048576,3 + (COLUMN(I38)-1)*2,FALSE),"")=0,"",IFERROR(VLOOKUP($A41,'VENDA 2025'!$1:$1048576,3 + (COLUMN(I38)-1)*2,FALSE),""))</f>
        <v/>
      </c>
      <c r="BU41" s="92">
        <f>IF(IFERROR(VLOOKUP($A41,'VENDA 2025'!$1:$1048576,3 + (COLUMN(J38)-1)*2,FALSE),"")=0,"",IFERROR(VLOOKUP($A41,'VENDA 2025'!$1:$1048576,3 + (COLUMN(J38)-1)*2,FALSE),""))</f>
        <v/>
      </c>
      <c r="BV41" s="92">
        <f>IF(IFERROR(VLOOKUP($A41,'VENDA 2025'!$1:$1048576,3 + (COLUMN(K38)-1)*2,FALSE),"")=0,"",IFERROR(VLOOKUP($A41,'VENDA 2025'!$1:$1048576,3 + (COLUMN(K38)-1)*2,FALSE),""))</f>
        <v/>
      </c>
      <c r="BW41" s="92">
        <f>IF(IFERROR(VLOOKUP($A41,'VENDA 2025'!$1:$1048576,3 + (COLUMN(L38)-1)*2,FALSE),"")=0,"",IFERROR(VLOOKUP($A41,'VENDA 2025'!$1:$1048576,3 + (COLUMN(L38)-1)*2,FALSE),""))</f>
        <v/>
      </c>
      <c r="BX41" s="93">
        <f>IF(COUNT(BL41:BW41)=0,"",SUM(BL41:BW41))</f>
        <v/>
      </c>
      <c r="BY41" s="92">
        <f>IF(IFERROR(VLOOKUP($A41,'venda-fornecedor-12-meses-7'!$1:$1048576,4 + (COLUMN(A38)-1)*2,FALSE),"")=0,"",IFERROR(VLOOKUP($A41,'venda-fornecedor-12-meses-7'!$1:$1048576,4 + (COLUMN(A38)-1)*2,FALSE),""))</f>
        <v/>
      </c>
      <c r="BZ41" s="92">
        <f>IF(IFERROR(VLOOKUP($A41,'venda-fornecedor-12-meses-7'!$1:$1048576,4 + (COLUMN(B38)-1)*2,FALSE),"")=0,"",IFERROR(VLOOKUP($A41,'venda-fornecedor-12-meses-7'!$1:$1048576,4 + (COLUMN(B38)-1)*2,FALSE),""))</f>
        <v/>
      </c>
      <c r="CA41" s="92">
        <f>IF(IFERROR(VLOOKUP($A41,'venda-fornecedor-12-meses-7'!$1:$1048576,4 + (COLUMN(C38)-1)*2,FALSE),"")=0,"",IFERROR(VLOOKUP($A41,'venda-fornecedor-12-meses-7'!$1:$1048576,4 + (COLUMN(C38)-1)*2,FALSE),""))</f>
        <v/>
      </c>
      <c r="CB41" s="92">
        <f>IF(IFERROR(VLOOKUP($A41,'venda-fornecedor-12-meses-7'!$1:$1048576,4 + (COLUMN(D38)-1)*2,FALSE),"")=0,"",IFERROR(VLOOKUP($A41,'venda-fornecedor-12-meses-7'!$1:$1048576,4 + (COLUMN(D38)-1)*2,FALSE),""))</f>
        <v/>
      </c>
      <c r="CC41" s="92">
        <f>IF(IFERROR(VLOOKUP($A41,'venda-fornecedor-12-meses-7'!$1:$1048576,4 + (COLUMN(E38)-1)*2,FALSE),"")=0,"",IFERROR(VLOOKUP($A41,'venda-fornecedor-12-meses-7'!$1:$1048576,4 + (COLUMN(E38)-1)*2,FALSE),""))</f>
        <v/>
      </c>
      <c r="CD41" s="92">
        <f>IF(IFERROR(VLOOKUP($A41,'venda-fornecedor-12-meses-7'!$1:$1048576,4 + (COLUMN(F38)-1)*2,FALSE),"")=0,"",IFERROR(VLOOKUP($A41,'venda-fornecedor-12-meses-7'!$1:$1048576,4 + (COLUMN(F38)-1)*2,FALSE),""))</f>
        <v/>
      </c>
      <c r="CE41" s="92">
        <f>IF(IFERROR(VLOOKUP($A41,'venda-fornecedor-12-meses-7'!$1:$1048576,4 + (COLUMN(G38)-1)*2,FALSE),"")=0,"",IFERROR(VLOOKUP($A41,'venda-fornecedor-12-meses-7'!$1:$1048576,4 + (COLUMN(G38)-1)*2,FALSE),""))</f>
        <v/>
      </c>
      <c r="CF41" s="92">
        <f>IF(IFERROR(VLOOKUP($A41,'venda-fornecedor-12-meses-7'!$1:$1048576,4 + (COLUMN(H38)-1)*2,FALSE),"")=0,"",IFERROR(VLOOKUP($A41,'venda-fornecedor-12-meses-7'!$1:$1048576,4 + (COLUMN(H38)-1)*2,FALSE),""))</f>
        <v/>
      </c>
      <c r="CG41" s="92">
        <f>IF(IFERROR(VLOOKUP($A41,'venda-fornecedor-12-meses-7'!$1:$1048576,4 + (COLUMN(I38)-1)*2,FALSE),"")=0,"",IFERROR(VLOOKUP($A41,'venda-fornecedor-12-meses-7'!$1:$1048576,4 + (COLUMN(I38)-1)*2,FALSE),""))</f>
        <v/>
      </c>
      <c r="CH41" s="92">
        <f>IF(IFERROR(VLOOKUP($A41,'venda-fornecedor-12-meses-7'!$1:$1048576,4 + (COLUMN(J38)-1)*2,FALSE),"")=0,"",IFERROR(VLOOKUP($A41,'venda-fornecedor-12-meses-7'!$1:$1048576,4 + (COLUMN(J38)-1)*2,FALSE),""))</f>
        <v/>
      </c>
      <c r="CI41" s="92">
        <f>IF(IFERROR(VLOOKUP($A41,'venda-fornecedor-12-meses-7'!$1:$1048576,4 + (COLUMN(K38)-1)*2,FALSE),"")=0,"",IFERROR(VLOOKUP($A41,'venda-fornecedor-12-meses-7'!$1:$1048576,4 + (COLUMN(K38)-1)*2,FALSE),""))</f>
        <v/>
      </c>
      <c r="CJ41" s="92">
        <f>IF(IFERROR(VLOOKUP($A41,'venda-fornecedor-12-meses-7'!$1:$1048576,4 + (COLUMN(L38)-1)*2,FALSE),"")=0,"",IFERROR(VLOOKUP($A41,'venda-fornecedor-12-meses-7'!$1:$1048576,4 + (COLUMN(L38)-1)*2,FALSE),""))</f>
        <v/>
      </c>
      <c r="CK41" s="93">
        <f>IF(COUNT(BY41:CJ41)=0,"",SUM(BY41:CJ41))</f>
        <v/>
      </c>
      <c r="CL41" s="93">
        <f>IF(COUNT(BY41:CJ41)=0,"",AVERAGE(BY41:CJ41))</f>
        <v/>
      </c>
      <c r="CM41" s="1" t="n"/>
      <c r="CN41" s="94">
        <f>IF(IFERROR(VLOOKUP($A41,'ENTRADA 2023'!$1:$1048576,3 + (COLUMN(A38)-1)*1,FALSE),"")=0,"",IFERROR(VLOOKUP($A41,'ENTRADA 2023'!$1:$1048576,3 + (COLUMN(A38)-1)*1,FALSE),""))</f>
        <v/>
      </c>
      <c r="CO41" s="94">
        <f>IF(IFERROR(VLOOKUP($A41,'ENTRADA 2023'!$1:$1048576,3 + (COLUMN(B38)-1)*1,FALSE),"")=0,"",IFERROR(VLOOKUP($A41,'ENTRADA 2023'!$1:$1048576,3 + (COLUMN(B38)-1)*1,FALSE),""))</f>
        <v/>
      </c>
      <c r="CP41" s="94">
        <f>IF(IFERROR(VLOOKUP($A41,'ENTRADA 2023'!$1:$1048576,3 + (COLUMN(C38)-1)*1,FALSE),"")=0,"",IFERROR(VLOOKUP($A41,'ENTRADA 2023'!$1:$1048576,3 + (COLUMN(C38)-1)*1,FALSE),""))</f>
        <v/>
      </c>
      <c r="CQ41" s="94">
        <f>IF(IFERROR(VLOOKUP($A41,'ENTRADA 2023'!$1:$1048576,3 + (COLUMN(D38)-1)*1,FALSE),"")=0,"",IFERROR(VLOOKUP($A41,'ENTRADA 2023'!$1:$1048576,3 + (COLUMN(D38)-1)*1,FALSE),""))</f>
        <v/>
      </c>
      <c r="CR41" s="94">
        <f>IF(IFERROR(VLOOKUP($A41,'ENTRADA 2023'!$1:$1048576,3 + (COLUMN(E38)-1)*1,FALSE),"")=0,"",IFERROR(VLOOKUP($A41,'ENTRADA 2023'!$1:$1048576,3 + (COLUMN(E38)-1)*1,FALSE),""))</f>
        <v/>
      </c>
      <c r="CS41" s="94">
        <f>IF(IFERROR(VLOOKUP($A41,'ENTRADA 2023'!$1:$1048576,3 + (COLUMN(F38)-1)*1,FALSE),"")=0,"",IFERROR(VLOOKUP($A41,'ENTRADA 2023'!$1:$1048576,3 + (COLUMN(F38)-1)*1,FALSE),""))</f>
        <v/>
      </c>
      <c r="CT41" s="94">
        <f>IF(IFERROR(VLOOKUP($A41,'ENTRADA 2023'!$1:$1048576,3 + (COLUMN(G38)-1)*1,FALSE),"")=0,"",IFERROR(VLOOKUP($A41,'ENTRADA 2023'!$1:$1048576,3 + (COLUMN(G38)-1)*1,FALSE),""))</f>
        <v/>
      </c>
      <c r="CU41" s="94">
        <f>IF(IFERROR(VLOOKUP($A41,'ENTRADA 2023'!$1:$1048576,3 + (COLUMN(H38)-1)*1,FALSE),"")=0,"",IFERROR(VLOOKUP($A41,'ENTRADA 2023'!$1:$1048576,3 + (COLUMN(H38)-1)*1,FALSE),""))</f>
        <v/>
      </c>
      <c r="CV41" s="94">
        <f>IF(IFERROR(VLOOKUP($A41,'ENTRADA 2023'!$1:$1048576,3 + (COLUMN(I38)-1)*1,FALSE),"")=0,"",IFERROR(VLOOKUP($A41,'ENTRADA 2023'!$1:$1048576,3 + (COLUMN(I38)-1)*1,FALSE),""))</f>
        <v/>
      </c>
      <c r="CW41" s="94">
        <f>IF(IFERROR(VLOOKUP($A41,'ENTRADA 2023'!$1:$1048576,3 + (COLUMN(J38)-1)*1,FALSE),"")=0,"",IFERROR(VLOOKUP($A41,'ENTRADA 2023'!$1:$1048576,3 + (COLUMN(J38)-1)*1,FALSE),""))</f>
        <v/>
      </c>
      <c r="CX41" s="94">
        <f>IF(IFERROR(VLOOKUP($A41,'ENTRADA 2023'!$1:$1048576,3 + (COLUMN(K38)-1)*1,FALSE),"")=0,"",IFERROR(VLOOKUP($A41,'ENTRADA 2023'!$1:$1048576,3 + (COLUMN(K38)-1)*1,FALSE),""))</f>
        <v/>
      </c>
      <c r="CY41" s="94">
        <f>IF(IFERROR(VLOOKUP($A41,'ENTRADA 2023'!$1:$1048576,3 + (COLUMN(L38)-1)*1,FALSE),"")=0,"",IFERROR(VLOOKUP($A41,'ENTRADA 2023'!$1:$1048576,3 + (COLUMN(L38)-1)*1,FALSE),""))</f>
        <v/>
      </c>
      <c r="CZ41" s="95">
        <f>IF(COUNT(CN41:CY41)=0,"",SUM(CN41:CY41))</f>
        <v/>
      </c>
      <c r="DA41" s="94">
        <f>IF(IFERROR(VLOOKUP($A41,'ENTRADA 2024'!$1:$1048576,3 + (COLUMN(A38)-1)*1,FALSE),"")=0,"",IFERROR(VLOOKUP($A41,'ENTRADA 2024'!$1:$1048576,3 + (COLUMN(A38)-1)*1,FALSE),""))</f>
        <v/>
      </c>
      <c r="DB41" s="94">
        <f>IF(IFERROR(VLOOKUP($A41,'ENTRADA 2024'!$1:$1048576,3 + (COLUMN(B38)-1)*1,FALSE),"")=0,"",IFERROR(VLOOKUP($A41,'ENTRADA 2024'!$1:$1048576,3 + (COLUMN(B38)-1)*1,FALSE),""))</f>
        <v/>
      </c>
      <c r="DC41" s="94">
        <f>IF(IFERROR(VLOOKUP($A41,'ENTRADA 2024'!$1:$1048576,3 + (COLUMN(C38)-1)*1,FALSE),"")=0,"",IFERROR(VLOOKUP($A41,'ENTRADA 2024'!$1:$1048576,3 + (COLUMN(C38)-1)*1,FALSE),""))</f>
        <v/>
      </c>
      <c r="DD41" s="94">
        <f>IF(IFERROR(VLOOKUP($A41,'ENTRADA 2024'!$1:$1048576,3 + (COLUMN(D38)-1)*1,FALSE),"")=0,"",IFERROR(VLOOKUP($A41,'ENTRADA 2024'!$1:$1048576,3 + (COLUMN(D38)-1)*1,FALSE),""))</f>
        <v/>
      </c>
      <c r="DE41" s="94">
        <f>IF(IFERROR(VLOOKUP($A41,'ENTRADA 2024'!$1:$1048576,3 + (COLUMN(E38)-1)*1,FALSE),"")=0,"",IFERROR(VLOOKUP($A41,'ENTRADA 2024'!$1:$1048576,3 + (COLUMN(E38)-1)*1,FALSE),""))</f>
        <v/>
      </c>
      <c r="DF41" s="94">
        <f>IF(IFERROR(VLOOKUP($A41,'ENTRADA 2024'!$1:$1048576,3 + (COLUMN(F38)-1)*1,FALSE),"")=0,"",IFERROR(VLOOKUP($A41,'ENTRADA 2024'!$1:$1048576,3 + (COLUMN(F38)-1)*1,FALSE),""))</f>
        <v/>
      </c>
      <c r="DG41" s="94">
        <f>IF(IFERROR(VLOOKUP($A41,'ENTRADA 2024'!$1:$1048576,3 + (COLUMN(G38)-1)*1,FALSE),"")=0,"",IFERROR(VLOOKUP($A41,'ENTRADA 2024'!$1:$1048576,3 + (COLUMN(G38)-1)*1,FALSE),""))</f>
        <v/>
      </c>
      <c r="DH41" s="94">
        <f>IF(IFERROR(VLOOKUP($A41,'ENTRADA 2024'!$1:$1048576,3 + (COLUMN(H38)-1)*1,FALSE),"")=0,"",IFERROR(VLOOKUP($A41,'ENTRADA 2024'!$1:$1048576,3 + (COLUMN(H38)-1)*1,FALSE),""))</f>
        <v/>
      </c>
      <c r="DI41" s="94">
        <f>IF(IFERROR(VLOOKUP($A41,'ENTRADA 2024'!$1:$1048576,3 + (COLUMN(I38)-1)*1,FALSE),"")=0,"",IFERROR(VLOOKUP($A41,'ENTRADA 2024'!$1:$1048576,3 + (COLUMN(I38)-1)*1,FALSE),""))</f>
        <v/>
      </c>
      <c r="DJ41" s="94">
        <f>IF(IFERROR(VLOOKUP($A41,'ENTRADA 2024'!$1:$1048576,3 + (COLUMN(J38)-1)*1,FALSE),"")=0,"",IFERROR(VLOOKUP($A41,'ENTRADA 2024'!$1:$1048576,3 + (COLUMN(J38)-1)*1,FALSE),""))</f>
        <v/>
      </c>
      <c r="DK41" s="94">
        <f>IF(IFERROR(VLOOKUP($A41,'ENTRADA 2024'!$1:$1048576,3 + (COLUMN(K38)-1)*1,FALSE),"")=0,"",IFERROR(VLOOKUP($A41,'ENTRADA 2024'!$1:$1048576,3 + (COLUMN(K38)-1)*1,FALSE),""))</f>
        <v/>
      </c>
      <c r="DL41" s="94">
        <f>IF(IFERROR(VLOOKUP($A41,'ENTRADA 2024'!$1:$1048576,3 + (COLUMN(L38)-1)*1,FALSE),"")=0,"",IFERROR(VLOOKUP($A41,'ENTRADA 2024'!$1:$1048576,3 + (COLUMN(L38)-1)*1,FALSE),""))</f>
        <v/>
      </c>
      <c r="DM41" s="95">
        <f>IF(COUNT(DA41:DL41)=0,"",SUM(DA41:DL41))</f>
        <v/>
      </c>
      <c r="DN41" s="94">
        <f>IF(IFERROR(VLOOKUP($A41,'ENTRADA 2025'!$1:$1048576,3 + (COLUMN(A38)-1)*1,FALSE),"")=0,"",IFERROR(VLOOKUP($A41,'ENTRADA 2025'!$1:$1048576,3 + (COLUMN(A38)-1)*1,FALSE),""))</f>
        <v/>
      </c>
      <c r="DO41" s="94">
        <f>IF(IFERROR(VLOOKUP($A41,'ENTRADA 2025'!$1:$1048576,3 + (COLUMN(B38)-1)*1,FALSE),"")=0,"",IFERROR(VLOOKUP($A41,'ENTRADA 2025'!$1:$1048576,3 + (COLUMN(B38)-1)*1,FALSE),""))</f>
        <v/>
      </c>
      <c r="DP41" s="94">
        <f>IF(IFERROR(VLOOKUP($A41,'ENTRADA 2025'!$1:$1048576,3 + (COLUMN(C38)-1)*1,FALSE),"")=0,"",IFERROR(VLOOKUP($A41,'ENTRADA 2025'!$1:$1048576,3 + (COLUMN(C38)-1)*1,FALSE),""))</f>
        <v/>
      </c>
      <c r="DQ41" s="94">
        <f>IF(IFERROR(VLOOKUP($A41,'ENTRADA 2025'!$1:$1048576,3 + (COLUMN(D38)-1)*1,FALSE),"")=0,"",IFERROR(VLOOKUP($A41,'ENTRADA 2025'!$1:$1048576,3 + (COLUMN(D38)-1)*1,FALSE),""))</f>
        <v/>
      </c>
      <c r="DR41" s="94">
        <f>IF(IFERROR(VLOOKUP($A41,'ENTRADA 2025'!$1:$1048576,3 + (COLUMN(E38)-1)*1,FALSE),"")=0,"",IFERROR(VLOOKUP($A41,'ENTRADA 2025'!$1:$1048576,3 + (COLUMN(E38)-1)*1,FALSE),""))</f>
        <v/>
      </c>
      <c r="DS41" s="94">
        <f>IF(IFERROR(VLOOKUP($A41,'ENTRADA 2025'!$1:$1048576,3 + (COLUMN(F38)-1)*1,FALSE),"")=0,"",IFERROR(VLOOKUP($A41,'ENTRADA 2025'!$1:$1048576,3 + (COLUMN(F38)-1)*1,FALSE),""))</f>
        <v/>
      </c>
      <c r="DT41" s="94">
        <f>IF(IFERROR(VLOOKUP($A41,'ENTRADA 2025'!$1:$1048576,3 + (COLUMN(G38)-1)*1,FALSE),"")=0,"",IFERROR(VLOOKUP($A41,'ENTRADA 2025'!$1:$1048576,3 + (COLUMN(G38)-1)*1,FALSE),""))</f>
        <v/>
      </c>
      <c r="DU41" s="94">
        <f>IF(IFERROR(VLOOKUP($A41,'ENTRADA 2025'!$1:$1048576,3 + (COLUMN(H38)-1)*1,FALSE),"")=0,"",IFERROR(VLOOKUP($A41,'ENTRADA 2025'!$1:$1048576,3 + (COLUMN(H38)-1)*1,FALSE),""))</f>
        <v/>
      </c>
      <c r="DV41" s="94">
        <f>IF(IFERROR(VLOOKUP($A41,'ENTRADA 2025'!$1:$1048576,3 + (COLUMN(I38)-1)*1,FALSE),"")=0,"",IFERROR(VLOOKUP($A41,'ENTRADA 2025'!$1:$1048576,3 + (COLUMN(I38)-1)*1,FALSE),""))</f>
        <v/>
      </c>
      <c r="DW41" s="94">
        <f>IF(IFERROR(VLOOKUP($A41,'ENTRADA 2025'!$1:$1048576,3 + (COLUMN(J38)-1)*1,FALSE),"")=0,"",IFERROR(VLOOKUP($A41,'ENTRADA 2025'!$1:$1048576,3 + (COLUMN(J38)-1)*1,FALSE),""))</f>
        <v/>
      </c>
      <c r="DX41" s="94">
        <f>IF(IFERROR(VLOOKUP($A41,'ENTRADA 2025'!$1:$1048576,3 + (COLUMN(K38)-1)*1,FALSE),"")=0,"",IFERROR(VLOOKUP($A41,'ENTRADA 2025'!$1:$1048576,3 + (COLUMN(K38)-1)*1,FALSE),""))</f>
        <v/>
      </c>
      <c r="DY41" s="94">
        <f>IF(IFERROR(VLOOKUP($A41,'ENTRADA 2025'!$1:$1048576,3 + (COLUMN(L38)-1)*1,FALSE),"")=0,"",IFERROR(VLOOKUP($A41,'ENTRADA 2025'!$1:$1048576,3 + (COLUMN(L38)-1)*1,FALSE),""))</f>
        <v/>
      </c>
      <c r="DZ41" s="95">
        <f>IF(COUNT(DN41:DY41)=0,"",SUM(DN41:DY41))</f>
        <v/>
      </c>
      <c r="EA41" s="94">
        <f>IF(IFERROR(VLOOKUP($A41,'entrada-fornecedor-12-meses-7'!$1:$1048576,3 + (COLUMN(A38)-1)*1,FALSE),"")=0,"",IFERROR(VLOOKUP($A41,'entrada-fornecedor-12-meses-7'!$1:$1048576,3 + (COLUMN(A38)-1)*1,FALSE),""))</f>
        <v/>
      </c>
      <c r="EB41" s="94">
        <f>IF(IFERROR(VLOOKUP($A41,'entrada-fornecedor-12-meses-7'!$1:$1048576,3 + (COLUMN(B38)-1)*1,FALSE),"")=0,"",IFERROR(VLOOKUP($A41,'entrada-fornecedor-12-meses-7'!$1:$1048576,3 + (COLUMN(B38)-1)*1,FALSE),""))</f>
        <v/>
      </c>
      <c r="EC41" s="94">
        <f>IF(IFERROR(VLOOKUP($A41,'entrada-fornecedor-12-meses-7'!$1:$1048576,3 + (COLUMN(C38)-1)*1,FALSE),"")=0,"",IFERROR(VLOOKUP($A41,'entrada-fornecedor-12-meses-7'!$1:$1048576,3 + (COLUMN(C38)-1)*1,FALSE),""))</f>
        <v/>
      </c>
      <c r="ED41" s="94">
        <f>IF(IFERROR(VLOOKUP($A41,'entrada-fornecedor-12-meses-7'!$1:$1048576,3 + (COLUMN(D38)-1)*1,FALSE),"")=0,"",IFERROR(VLOOKUP($A41,'entrada-fornecedor-12-meses-7'!$1:$1048576,3 + (COLUMN(D38)-1)*1,FALSE),""))</f>
        <v/>
      </c>
      <c r="EE41" s="94">
        <f>IF(IFERROR(VLOOKUP($A41,'entrada-fornecedor-12-meses-7'!$1:$1048576,3 + (COLUMN(E38)-1)*1,FALSE),"")=0,"",IFERROR(VLOOKUP($A41,'entrada-fornecedor-12-meses-7'!$1:$1048576,3 + (COLUMN(E38)-1)*1,FALSE),""))</f>
        <v/>
      </c>
      <c r="EF41" s="94">
        <f>IF(IFERROR(VLOOKUP($A41,'entrada-fornecedor-12-meses-7'!$1:$1048576,3 + (COLUMN(F38)-1)*1,FALSE),"")=0,"",IFERROR(VLOOKUP($A41,'entrada-fornecedor-12-meses-7'!$1:$1048576,3 + (COLUMN(F38)-1)*1,FALSE),""))</f>
        <v/>
      </c>
      <c r="EG41" s="94">
        <f>IF(IFERROR(VLOOKUP($A41,'entrada-fornecedor-12-meses-7'!$1:$1048576,3 + (COLUMN(G38)-1)*1,FALSE),"")=0,"",IFERROR(VLOOKUP($A41,'entrada-fornecedor-12-meses-7'!$1:$1048576,3 + (COLUMN(G38)-1)*1,FALSE),""))</f>
        <v/>
      </c>
      <c r="EH41" s="94">
        <f>IF(IFERROR(VLOOKUP($A41,'entrada-fornecedor-12-meses-7'!$1:$1048576,3 + (COLUMN(H38)-1)*1,FALSE),"")=0,"",IFERROR(VLOOKUP($A41,'entrada-fornecedor-12-meses-7'!$1:$1048576,3 + (COLUMN(H38)-1)*1,FALSE),""))</f>
        <v/>
      </c>
      <c r="EI41" s="94">
        <f>IF(IFERROR(VLOOKUP($A41,'entrada-fornecedor-12-meses-7'!$1:$1048576,3 + (COLUMN(I38)-1)*1,FALSE),"")=0,"",IFERROR(VLOOKUP($A41,'entrada-fornecedor-12-meses-7'!$1:$1048576,3 + (COLUMN(I38)-1)*1,FALSE),""))</f>
        <v/>
      </c>
      <c r="EJ41" s="94">
        <f>IF(IFERROR(VLOOKUP($A41,'entrada-fornecedor-12-meses-7'!$1:$1048576,3 + (COLUMN(J38)-1)*1,FALSE),"")=0,"",IFERROR(VLOOKUP($A41,'entrada-fornecedor-12-meses-7'!$1:$1048576,3 + (COLUMN(J38)-1)*1,FALSE),""))</f>
        <v/>
      </c>
      <c r="EK41" s="94">
        <f>IF(IFERROR(VLOOKUP($A41,'entrada-fornecedor-12-meses-7'!$1:$1048576,3 + (COLUMN(K38)-1)*1,FALSE),"")=0,"",IFERROR(VLOOKUP($A41,'entrada-fornecedor-12-meses-7'!$1:$1048576,3 + (COLUMN(K38)-1)*1,FALSE),""))</f>
        <v/>
      </c>
      <c r="EL41" s="94">
        <f>IF(IFERROR(VLOOKUP($A41,'entrada-fornecedor-12-meses-7'!$1:$1048576,3 + (COLUMN(L38)-1)*1,FALSE),"")=0,"",IFERROR(VLOOKUP($A41,'entrada-fornecedor-12-meses-7'!$1:$1048576,3 + (COLUMN(L38)-1)*1,FALSE),""))</f>
        <v/>
      </c>
      <c r="EM41" s="95">
        <f>IF(COUNT(EA41:EL41)=0,"",SUM(EA41:EL41))</f>
        <v/>
      </c>
      <c r="EN41" s="1" t="n"/>
      <c r="EO41" s="96">
        <f>IFERROR(AVERAGEIF('lead-time-compras-7'!B:B,A41,'lead-time-compras-7'!S:S),"")</f>
        <v/>
      </c>
      <c r="EP41" s="96">
        <f>IFERROR(
  AVERAGEIFS(
    'notas-fiscais-entrada-830-7'!H:H,
    'notas-fiscais-entrada-830-7'!O:O, A41,
    'notas-fiscais-entrada-830-7'!E:E, $B$1
  ),
""
)</f>
        <v/>
      </c>
      <c r="EQ41" s="96">
        <f>IFERROR(AVERAGEIF('lead-time-compras-7'!B:B,A41,'lead-time-compras-7'!Q:Q),"")</f>
        <v/>
      </c>
      <c r="ER41" s="97">
        <f>SUMIF('fornecedor-saldo-receber-7'!A:A, A41, 'fornecedor-saldo-receber-7'!L:L)</f>
        <v/>
      </c>
      <c r="ES41" s="97">
        <f>SUMIF('fornecedor-verba-aplicar-7'!A:A, A41, 'fornecedor-verba-aplicar-7'!D:D)</f>
        <v/>
      </c>
      <c r="ET41" s="1" t="n"/>
      <c r="EU41" s="52">
        <f>SUMIF('ANALISE PRODUTO'!F:F, A41, 'ANALISE PRODUTO'!BN:BN)</f>
        <v/>
      </c>
      <c r="EV41" s="52">
        <f>SUMIF('ANALISE PRODUTO'!F:F, A41, 'ANALISE PRODUTO'!BO:BO)</f>
        <v/>
      </c>
      <c r="EW41" s="52">
        <f>SUMIF('ANALISE PRODUTO'!F:F, A41, 'ANALISE PRODUTO'!BP:BP)</f>
        <v/>
      </c>
      <c r="EX41" s="52">
        <f>SUMIF('ANALISE PRODUTO'!F:F, A41, 'ANALISE PRODUTO'!BQ:BQ)</f>
        <v/>
      </c>
      <c r="EY41" s="52">
        <f>SUMIF('ANALISE PRODUTO'!F:F, A41, 'ANALISE PRODUTO'!BR:BR)</f>
        <v/>
      </c>
      <c r="EZ41" s="53">
        <f>SUMIF('ANALISE PRODUTO'!F:F, A41, 'ANALISE PRODUTO'!BS:BS)</f>
        <v/>
      </c>
      <c r="FA41" s="53">
        <f>SUMIF('ANALISE PRODUTO'!F:F, A41, 'ANALISE PRODUTO'!BT:BT)</f>
        <v/>
      </c>
      <c r="FB41" s="53">
        <f>SUMIF('ANALISE PRODUTO'!F:F, A41, 'ANALISE PRODUTO'!BU:BU)</f>
        <v/>
      </c>
      <c r="FC41" s="53">
        <f>SUMIF('ANALISE PRODUTO'!F:F, A41, 'ANALISE PRODUTO'!BV:BV)</f>
        <v/>
      </c>
      <c r="FD41" s="53">
        <f>SUMIF('ANALISE PRODUTO'!F:F, A41, 'ANALISE PRODUTO'!BW:BW)</f>
        <v/>
      </c>
      <c r="FE41" s="41">
        <f>SUMIF('ANALISE PRODUTO'!F:F, A41, 'ANALISE PRODUTO'!CB:CB)</f>
        <v/>
      </c>
      <c r="FF41" s="41">
        <f>SUMIF('ANALISE PRODUTO'!F:F, A41, 'ANALISE PRODUTO'!CC:CC)</f>
        <v/>
      </c>
      <c r="FG41" s="1" t="n"/>
      <c r="FH41" s="45">
        <f>IF(IFERROR(VLOOKUP($A41,'VENDA 2023'!$1:$1048576,4 + (COLUMN(A38)-1)*2,FALSE),"")=0,"",IFERROR(VLOOKUP($A41,'VENDA 2023'!$1:$1048576,4 + (COLUMN(A38)-1)*2,FALSE),""))</f>
        <v/>
      </c>
      <c r="FI41" s="45">
        <f>IF(IFERROR(VLOOKUP($A41,'VENDA 2023'!$1:$1048576,4 + (COLUMN(B38)-1)*2,FALSE),"")=0,"",IFERROR(VLOOKUP($A41,'VENDA 2023'!$1:$1048576,4 + (COLUMN(B38)-1)*2,FALSE),""))</f>
        <v/>
      </c>
      <c r="FJ41" s="45">
        <f>IF(IFERROR(VLOOKUP($A41,'VENDA 2023'!$1:$1048576,4 + (COLUMN(C38)-1)*2,FALSE),"")=0,"",IFERROR(VLOOKUP($A41,'VENDA 2023'!$1:$1048576,4 + (COLUMN(C38)-1)*2,FALSE),""))</f>
        <v/>
      </c>
      <c r="FK41" s="45">
        <f>IF(IFERROR(VLOOKUP($A41,'VENDA 2023'!$1:$1048576,4 + (COLUMN(D38)-1)*2,FALSE),"")=0,"",IFERROR(VLOOKUP($A41,'VENDA 2023'!$1:$1048576,4 + (COLUMN(D38)-1)*2,FALSE),""))</f>
        <v/>
      </c>
      <c r="FL41" s="45">
        <f>IF(IFERROR(VLOOKUP($A41,'VENDA 2023'!$1:$1048576,4 + (COLUMN(E38)-1)*2,FALSE),"")=0,"",IFERROR(VLOOKUP($A41,'VENDA 2023'!$1:$1048576,4 + (COLUMN(E38)-1)*2,FALSE),""))</f>
        <v/>
      </c>
      <c r="FM41" s="45">
        <f>IF(IFERROR(VLOOKUP($A41,'VENDA 2023'!$1:$1048576,4 + (COLUMN(F38)-1)*2,FALSE),"")=0,"",IFERROR(VLOOKUP($A41,'VENDA 2023'!$1:$1048576,4 + (COLUMN(F38)-1)*2,FALSE),""))</f>
        <v/>
      </c>
      <c r="FN41" s="45">
        <f>IF(IFERROR(VLOOKUP($A41,'VENDA 2023'!$1:$1048576,4 + (COLUMN(G38)-1)*2,FALSE),"")=0,"",IFERROR(VLOOKUP($A41,'VENDA 2023'!$1:$1048576,4 + (COLUMN(G38)-1)*2,FALSE),""))</f>
        <v/>
      </c>
      <c r="FO41" s="45">
        <f>IF(IFERROR(VLOOKUP($A41,'VENDA 2023'!$1:$1048576,4 + (COLUMN(H38)-1)*2,FALSE),"")=0,"",IFERROR(VLOOKUP($A41,'VENDA 2023'!$1:$1048576,4 + (COLUMN(H38)-1)*2,FALSE),""))</f>
        <v/>
      </c>
      <c r="FP41" s="45">
        <f>IF(IFERROR(VLOOKUP($A41,'VENDA 2023'!$1:$1048576,4 + (COLUMN(I38)-1)*2,FALSE),"")=0,"",IFERROR(VLOOKUP($A41,'VENDA 2023'!$1:$1048576,4 + (COLUMN(I38)-1)*2,FALSE),""))</f>
        <v/>
      </c>
      <c r="FQ41" s="45">
        <f>IF(IFERROR(VLOOKUP($A41,'VENDA 2023'!$1:$1048576,4 + (COLUMN(J38)-1)*2,FALSE),"")=0,"",IFERROR(VLOOKUP($A41,'VENDA 2023'!$1:$1048576,4 + (COLUMN(J38)-1)*2,FALSE),""))</f>
        <v/>
      </c>
      <c r="FR41" s="45">
        <f>IF(IFERROR(VLOOKUP($A41,'VENDA 2023'!$1:$1048576,4 + (COLUMN(K38)-1)*2,FALSE),"")=0,"",IFERROR(VLOOKUP($A41,'VENDA 2023'!$1:$1048576,4 + (COLUMN(K38)-1)*2,FALSE),""))</f>
        <v/>
      </c>
      <c r="FS41" s="45">
        <f>IF(IFERROR(VLOOKUP($A41,'VENDA 2023'!$1:$1048576,4 + (COLUMN(L38)-1)*2,FALSE),"")=0,"",IFERROR(VLOOKUP($A41,'VENDA 2023'!$1:$1048576,4 + (COLUMN(L38)-1)*2,FALSE),""))</f>
        <v/>
      </c>
      <c r="FT41" s="12">
        <f>IF(COUNT(FH41:FS41)=0,"",SUM(FH41:FS41))</f>
        <v/>
      </c>
      <c r="FU41" s="45">
        <f>IF(IFERROR(VLOOKUP($A41,'VENDA 2024'!$1:$1048576,4 + (COLUMN(A38)-1)*2,FALSE),"")=0,"",IFERROR(VLOOKUP($A41,'VENDA 2024'!$1:$1048576,4 + (COLUMN(A38)-1)*2,FALSE),""))</f>
        <v/>
      </c>
      <c r="FV41" s="45">
        <f>IF(IFERROR(VLOOKUP($A41,'VENDA 2024'!$1:$1048576,4 + (COLUMN(B38)-1)*2,FALSE),"")=0,"",IFERROR(VLOOKUP($A41,'VENDA 2024'!$1:$1048576,4 + (COLUMN(B38)-1)*2,FALSE),""))</f>
        <v/>
      </c>
      <c r="FW41" s="45">
        <f>IF(IFERROR(VLOOKUP($A41,'VENDA 2024'!$1:$1048576,4 + (COLUMN(C38)-1)*2,FALSE),"")=0,"",IFERROR(VLOOKUP($A41,'VENDA 2024'!$1:$1048576,4 + (COLUMN(C38)-1)*2,FALSE),""))</f>
        <v/>
      </c>
      <c r="FX41" s="45">
        <f>IF(IFERROR(VLOOKUP($A41,'VENDA 2024'!$1:$1048576,4 + (COLUMN(D38)-1)*2,FALSE),"")=0,"",IFERROR(VLOOKUP($A41,'VENDA 2024'!$1:$1048576,4 + (COLUMN(D38)-1)*2,FALSE),""))</f>
        <v/>
      </c>
      <c r="FY41" s="45">
        <f>IF(IFERROR(VLOOKUP($A41,'VENDA 2024'!$1:$1048576,4 + (COLUMN(E38)-1)*2,FALSE),"")=0,"",IFERROR(VLOOKUP($A41,'VENDA 2024'!$1:$1048576,4 + (COLUMN(E38)-1)*2,FALSE),""))</f>
        <v/>
      </c>
      <c r="FZ41" s="45">
        <f>IF(IFERROR(VLOOKUP($A41,'VENDA 2024'!$1:$1048576,4 + (COLUMN(F38)-1)*2,FALSE),"")=0,"",IFERROR(VLOOKUP($A41,'VENDA 2024'!$1:$1048576,4 + (COLUMN(F38)-1)*2,FALSE),""))</f>
        <v/>
      </c>
      <c r="GA41" s="45">
        <f>IF(IFERROR(VLOOKUP($A41,'VENDA 2024'!$1:$1048576,4 + (COLUMN(G38)-1)*2,FALSE),"")=0,"",IFERROR(VLOOKUP($A41,'VENDA 2024'!$1:$1048576,4 + (COLUMN(G38)-1)*2,FALSE),""))</f>
        <v/>
      </c>
      <c r="GB41" s="45">
        <f>IF(IFERROR(VLOOKUP($A41,'VENDA 2024'!$1:$1048576,4 + (COLUMN(H38)-1)*2,FALSE),"")=0,"",IFERROR(VLOOKUP($A41,'VENDA 2024'!$1:$1048576,4 + (COLUMN(H38)-1)*2,FALSE),""))</f>
        <v/>
      </c>
      <c r="GC41" s="45">
        <f>IF(IFERROR(VLOOKUP($A41,'VENDA 2024'!$1:$1048576,4 + (COLUMN(I38)-1)*2,FALSE),"")=0,"",IFERROR(VLOOKUP($A41,'VENDA 2024'!$1:$1048576,4 + (COLUMN(I38)-1)*2,FALSE),""))</f>
        <v/>
      </c>
      <c r="GD41" s="45">
        <f>IF(IFERROR(VLOOKUP($A41,'VENDA 2024'!$1:$1048576,4 + (COLUMN(J38)-1)*2,FALSE),"")=0,"",IFERROR(VLOOKUP($A41,'VENDA 2024'!$1:$1048576,4 + (COLUMN(J38)-1)*2,FALSE),""))</f>
        <v/>
      </c>
      <c r="GE41" s="45">
        <f>IF(IFERROR(VLOOKUP($A41,'VENDA 2024'!$1:$1048576,4 + (COLUMN(K38)-1)*2,FALSE),"")=0,"",IFERROR(VLOOKUP($A41,'VENDA 2024'!$1:$1048576,4 + (COLUMN(K38)-1)*2,FALSE),""))</f>
        <v/>
      </c>
      <c r="GF41" s="45">
        <f>IF(IFERROR(VLOOKUP($A41,'VENDA 2024'!$1:$1048576,4 + (COLUMN(L38)-1)*2,FALSE),"")=0,"",IFERROR(VLOOKUP($A41,'VENDA 2024'!$1:$1048576,4 + (COLUMN(L38)-1)*2,FALSE),""))</f>
        <v/>
      </c>
      <c r="GG41" s="12">
        <f>IF(COUNT(FU41:GF41)=0,"",SUM(FU41:GF41))</f>
        <v/>
      </c>
      <c r="GH41" s="45">
        <f>IF(IFERROR(VLOOKUP($A41,'venda-fornecedor-12-meses-7'!$1:$1048576,5 + (COLUMN(A38)-1)*2,FALSE),"")=0,"",IFERROR(VLOOKUP($A41,'venda-fornecedor-12-meses-7'!$1:$1048576,5 + (COLUMN(A38)-1)*2,FALSE),""))</f>
        <v/>
      </c>
      <c r="GI41" s="45">
        <f>IF(IFERROR(VLOOKUP($A41,'venda-fornecedor-12-meses-7'!$1:$1048576,5 + (COLUMN(B38)-1)*2,FALSE),"")=0,"",IFERROR(VLOOKUP($A41,'venda-fornecedor-12-meses-7'!$1:$1048576,5 + (COLUMN(B38)-1)*2,FALSE),""))</f>
        <v/>
      </c>
      <c r="GJ41" s="45">
        <f>IF(IFERROR(VLOOKUP($A41,'venda-fornecedor-12-meses-7'!$1:$1048576,5 + (COLUMN(C38)-1)*2,FALSE),"")=0,"",IFERROR(VLOOKUP($A41,'venda-fornecedor-12-meses-7'!$1:$1048576,5 + (COLUMN(C38)-1)*2,FALSE),""))</f>
        <v/>
      </c>
      <c r="GK41" s="45">
        <f>IF(IFERROR(VLOOKUP($A41,'venda-fornecedor-12-meses-7'!$1:$1048576,5 + (COLUMN(D38)-1)*2,FALSE),"")=0,"",IFERROR(VLOOKUP($A41,'venda-fornecedor-12-meses-7'!$1:$1048576,5 + (COLUMN(D38)-1)*2,FALSE),""))</f>
        <v/>
      </c>
      <c r="GL41" s="45">
        <f>IF(IFERROR(VLOOKUP($A41,'venda-fornecedor-12-meses-7'!$1:$1048576,5 + (COLUMN(E38)-1)*2,FALSE),"")=0,"",IFERROR(VLOOKUP($A41,'venda-fornecedor-12-meses-7'!$1:$1048576,5 + (COLUMN(E38)-1)*2,FALSE),""))</f>
        <v/>
      </c>
      <c r="GM41" s="45">
        <f>IF(IFERROR(VLOOKUP($A41,'venda-fornecedor-12-meses-7'!$1:$1048576,5 + (COLUMN(F38)-1)*2,FALSE),"")=0,"",IFERROR(VLOOKUP($A41,'venda-fornecedor-12-meses-7'!$1:$1048576,5 + (COLUMN(F38)-1)*2,FALSE),""))</f>
        <v/>
      </c>
      <c r="GN41" s="45">
        <f>IF(IFERROR(VLOOKUP($A41,'venda-fornecedor-12-meses-7'!$1:$1048576,5 + (COLUMN(G38)-1)*2,FALSE),"")=0,"",IFERROR(VLOOKUP($A41,'venda-fornecedor-12-meses-7'!$1:$1048576,5 + (COLUMN(G38)-1)*2,FALSE),""))</f>
        <v/>
      </c>
      <c r="GO41" s="45">
        <f>IF(IFERROR(VLOOKUP($A41,'venda-fornecedor-12-meses-7'!$1:$1048576,5 + (COLUMN(H38)-1)*2,FALSE),"")=0,"",IFERROR(VLOOKUP($A41,'venda-fornecedor-12-meses-7'!$1:$1048576,5 + (COLUMN(H38)-1)*2,FALSE),""))</f>
        <v/>
      </c>
      <c r="GP41" s="45">
        <f>IF(IFERROR(VLOOKUP($A41,'venda-fornecedor-12-meses-7'!$1:$1048576,5 + (COLUMN(I38)-1)*2,FALSE),"")=0,"",IFERROR(VLOOKUP($A41,'venda-fornecedor-12-meses-7'!$1:$1048576,5 + (COLUMN(I38)-1)*2,FALSE),""))</f>
        <v/>
      </c>
      <c r="GQ41" s="45">
        <f>IF(IFERROR(VLOOKUP($A41,'venda-fornecedor-12-meses-7'!$1:$1048576,5 + (COLUMN(J38)-1)*2,FALSE),"")=0,"",IFERROR(VLOOKUP($A41,'venda-fornecedor-12-meses-7'!$1:$1048576,5 + (COLUMN(J38)-1)*2,FALSE),""))</f>
        <v/>
      </c>
      <c r="GR41" s="45">
        <f>IF(IFERROR(VLOOKUP($A41,'venda-fornecedor-12-meses-7'!$1:$1048576,5 + (COLUMN(K38)-1)*2,FALSE),"")=0,"",IFERROR(VLOOKUP($A41,'venda-fornecedor-12-meses-7'!$1:$1048576,5 + (COLUMN(K38)-1)*2,FALSE),""))</f>
        <v/>
      </c>
      <c r="GS41" s="45">
        <f>IF(IFERROR(VLOOKUP($A41,'venda-fornecedor-12-meses-7'!$1:$1048576,5 + (COLUMN(L38)-1)*2,FALSE),"")=0,"",IFERROR(VLOOKUP($A41,'venda-fornecedor-12-meses-7'!$1:$1048576,5 + (COLUMN(L38)-1)*2,FALSE),""))</f>
        <v/>
      </c>
      <c r="GT41" s="12">
        <f>IF(COUNT(GH41:GS41)=0,"",SUM(GH41:GS41))</f>
        <v/>
      </c>
    </row>
    <row r="42">
      <c r="A42" s="85" t="n">
        <v>35531</v>
      </c>
      <c r="B42" s="85">
        <f>VLOOKUP(A42,'FORNECEDORES X COMPRADOR'!$A:$D,4,0)</f>
        <v/>
      </c>
      <c r="C42" s="85">
        <f>VLOOKUP(A42,'FORNECEDORES X COMPRADOR'!$A:$E,5,0)</f>
        <v/>
      </c>
      <c r="D42" s="40">
        <f>IFERROR(AVERAGEIF('ANALISE PRODUTO'!F:F,A42,'ANALISE PRODUTO'!BE:BE),"")</f>
        <v/>
      </c>
      <c r="E42" s="40">
        <f>IFERROR(AVERAGEIF('ANALISE PRODUTO'!F:F,A42,'ANALISE PRODUTO'!BF:BF),"")</f>
        <v/>
      </c>
      <c r="F42" s="47">
        <f t="array" ref="F42">IFERROR(
  IF(
    SUMPRODUCT(
      IFERROR(--('ANALISE PRODUTO'!$F$3:$F$10000=A42),0) *
      IFERROR(--'ANALISE PRODUTO'!$AJ$3:$AJ$10000,0)
    )=0,
    "",
    SUMPRODUCT(
      IFERROR(--('ANALISE PRODUTO'!$F$3:$F$10000=A42),0) *
      IFERROR(--'ANALISE PRODUTO'!$AN$3:$AN$10000,0)
    ) /
    SUMPRODUCT(
      IFERROR(--('ANALISE PRODUTO'!$F$3:$F$10000=A42),0) *
      IFERROR(--'ANALISE PRODUTO'!$AJ$3:$AJ$10000,0)
    )
  ),
  ""
)</f>
        <v/>
      </c>
      <c r="G42" s="47">
        <f t="array" ref="G42">IFERROR(
  IF(
    SUMPRODUCT(
      IFERROR(--('ANALISE PRODUTO'!$F$3:$F$10000=A42),0) *
      IFERROR(--'ANALISE PRODUTO'!$AJ$3:$AJ$10000,0)
    )=0,
    "",
    SUMPRODUCT(
      IFERROR(--('ANALISE PRODUTO'!$F$3:$F$10000=A42),0) *
      IFERROR(--'ANALISE PRODUTO'!$AO$3:$AO$10000,0)
    ) /
    SUMPRODUCT(
      IFERROR(--('ANALISE PRODUTO'!$F$3:$F$10000=A42),0) *
      IFERROR(--'ANALISE PRODUTO'!$AJ$3:$AJ$10000,0)
    )
  ),
  ""
)</f>
        <v/>
      </c>
      <c r="H42" s="86" t="n">
        <v>60</v>
      </c>
      <c r="I42" s="86" t="n">
        <v>90</v>
      </c>
      <c r="J42" s="87">
        <f>SUMIF('ANALISE PRODUTO'!F:F, A42, 'ANALISE PRODUTO'!AP:AP)</f>
        <v/>
      </c>
      <c r="K42" s="88">
        <f>SUMIF('ANALISE PRODUTO'!F:F, A42, 'ANALISE PRODUTO'!AN:AN)</f>
        <v/>
      </c>
      <c r="L42" s="40">
        <f>SUMIF('ANALISE PRODUTO'!F:F, A42, 'ANALISE PRODUTO'!BB:BB)</f>
        <v/>
      </c>
      <c r="M42" s="40">
        <f>SUMIF('ANALISE PRODUTO'!F:F, A42, 'ANALISE PRODUTO'!BC:BC)</f>
        <v/>
      </c>
      <c r="N42" s="40">
        <f>SUMIF('ANALISE PRODUTO'!F:F, A42, 'ANALISE PRODUTO'!BD:BD)</f>
        <v/>
      </c>
      <c r="O42" s="40">
        <f>SUMIF('ANALISE PRODUTO'!F:F, A42, 'ANALISE PRODUTO'!BA:BA)</f>
        <v/>
      </c>
      <c r="P42" s="40">
        <f>IF(J42=0, 0, IF(O42/J42=0, 0, O42/J42))</f>
        <v/>
      </c>
      <c r="Q42" s="40">
        <f>IF(J42=0, 0, IF(L42/J42=0, 0, L42/J42))</f>
        <v/>
      </c>
      <c r="R42" s="89">
        <f>SUMIF('ANALISE PRODUTO'!F:F, A42, 'ANALISE PRODUTO'!BJ:BJ)</f>
        <v/>
      </c>
      <c r="S42" s="89">
        <f>SUMIF('ANALISE PRODUTO'!F:F, A42, 'ANALISE PRODUTO'!BK:BK)</f>
        <v/>
      </c>
      <c r="T42" s="89">
        <f>SUMIF('ANALISE PRODUTO'!F:F, A42, 'ANALISE PRODUTO'!BL:BL)</f>
        <v/>
      </c>
      <c r="U42" s="89">
        <f>SUMIFS('ANALISE PRODUTO'!BI:BI, 'ANALISE PRODUTO'!F:F, A42)</f>
        <v/>
      </c>
      <c r="V42" s="89">
        <f>IF(C42="DESCONTINUADO", 0, IF(J42=0, 0, IF(U42/J42=0, 0, U42/J42)))</f>
        <v/>
      </c>
      <c r="W42" s="89">
        <f>IF(OR(C42="DESCONTINUADO", J42=0), 0, IFERROR((S42+T42)/J42, 0))</f>
        <v/>
      </c>
      <c r="X42" s="59">
        <f>COUNTIF('ANALISE PRODUTO'!F:F, A42)</f>
        <v/>
      </c>
      <c r="Y42" s="60">
        <f>COUNTIFS('ANALISE PRODUTO'!F:F, A42, 'ANALISE PRODUTO'!S:S, "S")</f>
        <v/>
      </c>
      <c r="Z42" s="61">
        <f>X42-Y42</f>
        <v/>
      </c>
      <c r="AA42" s="88">
        <f>IFERROR(IF(COUNTIF('contas-pagas-fornecedor-7'!$C:$C,B42)&gt;1,
   AVERAGEIF('contas-pagas-fornecedor-7'!$C:$C,B42,'contas-pagas-fornecedor-7'!$I:$I),
   VLOOKUP(B42,'contas-pagas-fornecedor-7'!$C:$Q,7,FALSE)), "")</f>
        <v/>
      </c>
      <c r="AB42" s="88">
        <f t="array" ref="AB42">IFERROR(
  INDEX('fornecedor-venda-por-filial-ger'!J:J,
    MATCH(1,
      ('fornecedor-venda-por-filial-ger'!A:A=A42) *
      ('fornecedor-venda-por-filial-ger'!B:B=$B$1),
    0)
  ),
"")</f>
        <v/>
      </c>
      <c r="AC42" s="90">
        <f t="array" ref="AC42">IFERROR(
  INDEX('fornecedor-venda-por-filial-ger'!O:O,
    MATCH(1,
      ('fornecedor-venda-por-filial-ger'!A:A=A42) *
      ('fornecedor-venda-por-filial-ger'!B:B=$B$1),
    0)
  ),
"")</f>
        <v/>
      </c>
      <c r="AD42" s="90">
        <f>IFERROR(VLOOKUP(A42,'venda-fornecedor-12-meses-7'!A:AC,3,0),"")</f>
        <v/>
      </c>
      <c r="AE42" s="87">
        <f t="array" ref="AE42">IFERROR(
  INDEX('fornecedor-venda-por-filial-ger'!N:N,
    MATCH(1,
      ('fornecedor-venda-por-filial-ger'!A:A=A42) *
      ('fornecedor-venda-por-filial-ger'!B:B=$B$1),
    0)
  ),
"")</f>
        <v/>
      </c>
      <c r="AF42" s="87">
        <f>IF(J42&lt;=0,"100,00%",IFERROR(AD42/AE42,1))</f>
        <v/>
      </c>
      <c r="AG42" s="64">
        <f t="array" ref="AG42">IFERROR(
  INDEX('fornecedor-venda-por-filial-ger'!L:L,
    MATCH(1,
      ('fornecedor-venda-por-filial-ger'!A:A=A42)*
      ('fornecedor-venda-por-filial-ger'!B:B=$B$1),
    0)
  )/100,
"")</f>
        <v/>
      </c>
      <c r="AH42" s="64">
        <f t="array" ref="AH42">IFERROR(
  INDEX('fornecedor-venda-por-filial-ger'!S:S,
    MATCH(1,
      ('fornecedor-venda-por-filial-ger'!A:A=A42) *
      ('fornecedor-venda-por-filial-ger'!B:B=$B$1),
    0)
  )/100,
"")</f>
        <v/>
      </c>
      <c r="AI42" s="64">
        <f>IFERROR(IF(OR(AH42="",AG42=""),"",IF(J42=0,0,AH42-AG42)),"")</f>
        <v/>
      </c>
      <c r="AJ42" s="91">
        <f t="array" ref="AJ42">IF(MAX(IF('ANALISE PRODUTO'!F:F=A42,'ANALISE PRODUTO'!AD:AD))=0,"SEM ENTRADA",MAX(IF('ANALISE PRODUTO'!F:F=A42,'ANALISE PRODUTO'!AD:AD)))</f>
        <v/>
      </c>
      <c r="AK42" s="39" t="n"/>
      <c r="AL42" s="92">
        <f>IF(IFERROR(VLOOKUP($A42,'VENDA 2023'!$1:$1048576,3 + (COLUMN(A39)-1)*2,FALSE),"")=0,"",IFERROR(VLOOKUP($A42,'VENDA 2023'!$1:$1048576,3 + (COLUMN(A39)-1)*2,FALSE),""))</f>
        <v/>
      </c>
      <c r="AM42" s="92">
        <f>IF(IFERROR(VLOOKUP($A42,'VENDA 2023'!$1:$1048576,3 + (COLUMN(B39)-1)*2,FALSE),"")=0,"",IFERROR(VLOOKUP($A42,'VENDA 2023'!$1:$1048576,3 + (COLUMN(B39)-1)*2,FALSE),""))</f>
        <v/>
      </c>
      <c r="AN42" s="92">
        <f>IF(IFERROR(VLOOKUP($A42,'VENDA 2023'!$1:$1048576,3 + (COLUMN(C39)-1)*2,FALSE),"")=0,"",IFERROR(VLOOKUP($A42,'VENDA 2023'!$1:$1048576,3 + (COLUMN(C39)-1)*2,FALSE),""))</f>
        <v/>
      </c>
      <c r="AO42" s="92">
        <f>IF(IFERROR(VLOOKUP($A42,'VENDA 2023'!$1:$1048576,3 + (COLUMN(D39)-1)*2,FALSE),"")=0,"",IFERROR(VLOOKUP($A42,'VENDA 2023'!$1:$1048576,3 + (COLUMN(D39)-1)*2,FALSE),""))</f>
        <v/>
      </c>
      <c r="AP42" s="92">
        <f>IF(IFERROR(VLOOKUP($A42,'VENDA 2023'!$1:$1048576,3 + (COLUMN(E39)-1)*2,FALSE),"")=0,"",IFERROR(VLOOKUP($A42,'VENDA 2023'!$1:$1048576,3 + (COLUMN(E39)-1)*2,FALSE),""))</f>
        <v/>
      </c>
      <c r="AQ42" s="92">
        <f>IF(IFERROR(VLOOKUP($A42,'VENDA 2023'!$1:$1048576,3 + (COLUMN(F39)-1)*2,FALSE),"")=0,"",IFERROR(VLOOKUP($A42,'VENDA 2023'!$1:$1048576,3 + (COLUMN(F39)-1)*2,FALSE),""))</f>
        <v/>
      </c>
      <c r="AR42" s="92">
        <f>IF(IFERROR(VLOOKUP($A42,'VENDA 2023'!$1:$1048576,3 + (COLUMN(G39)-1)*2,FALSE),"")=0,"",IFERROR(VLOOKUP($A42,'VENDA 2023'!$1:$1048576,3 + (COLUMN(G39)-1)*2,FALSE),""))</f>
        <v/>
      </c>
      <c r="AS42" s="92">
        <f>IF(IFERROR(VLOOKUP($A42,'VENDA 2023'!$1:$1048576,3 + (COLUMN(H39)-1)*2,FALSE),"")=0,"",IFERROR(VLOOKUP($A42,'VENDA 2023'!$1:$1048576,3 + (COLUMN(H39)-1)*2,FALSE),""))</f>
        <v/>
      </c>
      <c r="AT42" s="92">
        <f>IF(IFERROR(VLOOKUP($A42,'VENDA 2023'!$1:$1048576,3 + (COLUMN(I39)-1)*2,FALSE),"")=0,"",IFERROR(VLOOKUP($A42,'VENDA 2023'!$1:$1048576,3 + (COLUMN(I39)-1)*2,FALSE),""))</f>
        <v/>
      </c>
      <c r="AU42" s="92">
        <f>IF(IFERROR(VLOOKUP($A42,'VENDA 2023'!$1:$1048576,3 + (COLUMN(J39)-1)*2,FALSE),"")=0,"",IFERROR(VLOOKUP($A42,'VENDA 2023'!$1:$1048576,3 + (COLUMN(J39)-1)*2,FALSE),""))</f>
        <v/>
      </c>
      <c r="AV42" s="92">
        <f>IF(IFERROR(VLOOKUP($A42,'VENDA 2023'!$1:$1048576,3 + (COLUMN(K39)-1)*2,FALSE),"")=0,"",IFERROR(VLOOKUP($A42,'VENDA 2023'!$1:$1048576,3 + (COLUMN(K39)-1)*2,FALSE),""))</f>
        <v/>
      </c>
      <c r="AW42" s="92">
        <f>IF(IFERROR(VLOOKUP($A42,'VENDA 2023'!$1:$1048576,3 + (COLUMN(L39)-1)*2,FALSE),"")=0,"",IFERROR(VLOOKUP($A42,'VENDA 2023'!$1:$1048576,3 + (COLUMN(L39)-1)*2,FALSE),""))</f>
        <v/>
      </c>
      <c r="AX42" s="93">
        <f>IF(COUNT(AL42:AW42)=0,"",SUM(AL42:AW42))</f>
        <v/>
      </c>
      <c r="AY42" s="92">
        <f>IF(IFERROR(VLOOKUP($A42,'VENDA 2024'!$1:$1048576,3 + (COLUMN(A39)-1)*2,FALSE),"")=0,"",IFERROR(VLOOKUP($A42,'VENDA 2024'!$1:$1048576,3 + (COLUMN(A39)-1)*2,FALSE),""))</f>
        <v/>
      </c>
      <c r="AZ42" s="92">
        <f>IF(IFERROR(VLOOKUP($A42,'VENDA 2024'!$1:$1048576,3 + (COLUMN(B39)-1)*2,FALSE),"")=0,"",IFERROR(VLOOKUP($A42,'VENDA 2024'!$1:$1048576,3 + (COLUMN(B39)-1)*2,FALSE),""))</f>
        <v/>
      </c>
      <c r="BA42" s="92">
        <f>IF(IFERROR(VLOOKUP($A42,'VENDA 2024'!$1:$1048576,3 + (COLUMN(C39)-1)*2,FALSE),"")=0,"",IFERROR(VLOOKUP($A42,'VENDA 2024'!$1:$1048576,3 + (COLUMN(C39)-1)*2,FALSE),""))</f>
        <v/>
      </c>
      <c r="BB42" s="92">
        <f>IF(IFERROR(VLOOKUP($A42,'VENDA 2024'!$1:$1048576,3 + (COLUMN(D39)-1)*2,FALSE),"")=0,"",IFERROR(VLOOKUP($A42,'VENDA 2024'!$1:$1048576,3 + (COLUMN(D39)-1)*2,FALSE),""))</f>
        <v/>
      </c>
      <c r="BC42" s="92">
        <f>IF(IFERROR(VLOOKUP($A42,'VENDA 2024'!$1:$1048576,3 + (COLUMN(E39)-1)*2,FALSE),"")=0,"",IFERROR(VLOOKUP($A42,'VENDA 2024'!$1:$1048576,3 + (COLUMN(E39)-1)*2,FALSE),""))</f>
        <v/>
      </c>
      <c r="BD42" s="92">
        <f>IF(IFERROR(VLOOKUP($A42,'VENDA 2024'!$1:$1048576,3 + (COLUMN(F39)-1)*2,FALSE),"")=0,"",IFERROR(VLOOKUP($A42,'VENDA 2024'!$1:$1048576,3 + (COLUMN(F39)-1)*2,FALSE),""))</f>
        <v/>
      </c>
      <c r="BE42" s="92">
        <f>IF(IFERROR(VLOOKUP($A42,'VENDA 2024'!$1:$1048576,3 + (COLUMN(G39)-1)*2,FALSE),"")=0,"",IFERROR(VLOOKUP($A42,'VENDA 2024'!$1:$1048576,3 + (COLUMN(G39)-1)*2,FALSE),""))</f>
        <v/>
      </c>
      <c r="BF42" s="92">
        <f>IF(IFERROR(VLOOKUP($A42,'VENDA 2024'!$1:$1048576,3 + (COLUMN(H39)-1)*2,FALSE),"")=0,"",IFERROR(VLOOKUP($A42,'VENDA 2024'!$1:$1048576,3 + (COLUMN(H39)-1)*2,FALSE),""))</f>
        <v/>
      </c>
      <c r="BG42" s="92">
        <f>IF(IFERROR(VLOOKUP($A42,'VENDA 2024'!$1:$1048576,3 + (COLUMN(I39)-1)*2,FALSE),"")=0,"",IFERROR(VLOOKUP($A42,'VENDA 2024'!$1:$1048576,3 + (COLUMN(I39)-1)*2,FALSE),""))</f>
        <v/>
      </c>
      <c r="BH42" s="92">
        <f>IF(IFERROR(VLOOKUP($A42,'VENDA 2024'!$1:$1048576,3 + (COLUMN(J39)-1)*2,FALSE),"")=0,"",IFERROR(VLOOKUP($A42,'VENDA 2024'!$1:$1048576,3 + (COLUMN(J39)-1)*2,FALSE),""))</f>
        <v/>
      </c>
      <c r="BI42" s="92">
        <f>IF(IFERROR(VLOOKUP($A42,'VENDA 2024'!$1:$1048576,3 + (COLUMN(K39)-1)*2,FALSE),"")=0,"",IFERROR(VLOOKUP($A42,'VENDA 2024'!$1:$1048576,3 + (COLUMN(K39)-1)*2,FALSE),""))</f>
        <v/>
      </c>
      <c r="BJ42" s="92">
        <f>IF(IFERROR(VLOOKUP($A42,'VENDA 2024'!$1:$1048576,3 + (COLUMN(L39)-1)*2,FALSE),"")=0,"",IFERROR(VLOOKUP($A42,'VENDA 2024'!$1:$1048576,3 + (COLUMN(L39)-1)*2,FALSE),""))</f>
        <v/>
      </c>
      <c r="BK42" s="93">
        <f>IF(COUNT(AY42:BJ42)=0,"",SUM(AY42:BJ42))</f>
        <v/>
      </c>
      <c r="BL42" s="92">
        <f>IF(IFERROR(VLOOKUP($A42,'VENDA 2025'!$1:$1048576,3 + (COLUMN(A39)-1)*2,FALSE),"")=0,"",IFERROR(VLOOKUP($A42,'VENDA 2025'!$1:$1048576,3 + (COLUMN(A39)-1)*2,FALSE),""))</f>
        <v/>
      </c>
      <c r="BM42" s="92">
        <f>IF(IFERROR(VLOOKUP($A42,'VENDA 2025'!$1:$1048576,3 + (COLUMN(B39)-1)*2,FALSE),"")=0,"",IFERROR(VLOOKUP($A42,'VENDA 2025'!$1:$1048576,3 + (COLUMN(B39)-1)*2,FALSE),""))</f>
        <v/>
      </c>
      <c r="BN42" s="92">
        <f>IF(IFERROR(VLOOKUP($A42,'VENDA 2025'!$1:$1048576,3 + (COLUMN(C39)-1)*2,FALSE),"")=0,"",IFERROR(VLOOKUP($A42,'VENDA 2025'!$1:$1048576,3 + (COLUMN(C39)-1)*2,FALSE),""))</f>
        <v/>
      </c>
      <c r="BO42" s="92">
        <f>IF(IFERROR(VLOOKUP($A42,'VENDA 2025'!$1:$1048576,3 + (COLUMN(D39)-1)*2,FALSE),"")=0,"",IFERROR(VLOOKUP($A42,'VENDA 2025'!$1:$1048576,3 + (COLUMN(D39)-1)*2,FALSE),""))</f>
        <v/>
      </c>
      <c r="BP42" s="92">
        <f>IF(IFERROR(VLOOKUP($A42,'VENDA 2025'!$1:$1048576,3 + (COLUMN(E39)-1)*2,FALSE),"")=0,"",IFERROR(VLOOKUP($A42,'VENDA 2025'!$1:$1048576,3 + (COLUMN(E39)-1)*2,FALSE),""))</f>
        <v/>
      </c>
      <c r="BQ42" s="92">
        <f>IF(IFERROR(VLOOKUP($A42,'VENDA 2025'!$1:$1048576,3 + (COLUMN(F39)-1)*2,FALSE),"")=0,"",IFERROR(VLOOKUP($A42,'VENDA 2025'!$1:$1048576,3 + (COLUMN(F39)-1)*2,FALSE),""))</f>
        <v/>
      </c>
      <c r="BR42" s="92">
        <f>IF(IFERROR(VLOOKUP($A42,'VENDA 2025'!$1:$1048576,3 + (COLUMN(G39)-1)*2,FALSE),"")=0,"",IFERROR(VLOOKUP($A42,'VENDA 2025'!$1:$1048576,3 + (COLUMN(G39)-1)*2,FALSE),""))</f>
        <v/>
      </c>
      <c r="BS42" s="92">
        <f>IF(IFERROR(VLOOKUP($A42,'VENDA 2025'!$1:$1048576,3 + (COLUMN(H39)-1)*2,FALSE),"")=0,"",IFERROR(VLOOKUP($A42,'VENDA 2025'!$1:$1048576,3 + (COLUMN(H39)-1)*2,FALSE),""))</f>
        <v/>
      </c>
      <c r="BT42" s="92">
        <f>IF(IFERROR(VLOOKUP($A42,'VENDA 2025'!$1:$1048576,3 + (COLUMN(I39)-1)*2,FALSE),"")=0,"",IFERROR(VLOOKUP($A42,'VENDA 2025'!$1:$1048576,3 + (COLUMN(I39)-1)*2,FALSE),""))</f>
        <v/>
      </c>
      <c r="BU42" s="92">
        <f>IF(IFERROR(VLOOKUP($A42,'VENDA 2025'!$1:$1048576,3 + (COLUMN(J39)-1)*2,FALSE),"")=0,"",IFERROR(VLOOKUP($A42,'VENDA 2025'!$1:$1048576,3 + (COLUMN(J39)-1)*2,FALSE),""))</f>
        <v/>
      </c>
      <c r="BV42" s="92">
        <f>IF(IFERROR(VLOOKUP($A42,'VENDA 2025'!$1:$1048576,3 + (COLUMN(K39)-1)*2,FALSE),"")=0,"",IFERROR(VLOOKUP($A42,'VENDA 2025'!$1:$1048576,3 + (COLUMN(K39)-1)*2,FALSE),""))</f>
        <v/>
      </c>
      <c r="BW42" s="92">
        <f>IF(IFERROR(VLOOKUP($A42,'VENDA 2025'!$1:$1048576,3 + (COLUMN(L39)-1)*2,FALSE),"")=0,"",IFERROR(VLOOKUP($A42,'VENDA 2025'!$1:$1048576,3 + (COLUMN(L39)-1)*2,FALSE),""))</f>
        <v/>
      </c>
      <c r="BX42" s="93">
        <f>IF(COUNT(BL42:BW42)=0,"",SUM(BL42:BW42))</f>
        <v/>
      </c>
      <c r="BY42" s="92">
        <f>IF(IFERROR(VLOOKUP($A42,'venda-fornecedor-12-meses-7'!$1:$1048576,4 + (COLUMN(A39)-1)*2,FALSE),"")=0,"",IFERROR(VLOOKUP($A42,'venda-fornecedor-12-meses-7'!$1:$1048576,4 + (COLUMN(A39)-1)*2,FALSE),""))</f>
        <v/>
      </c>
      <c r="BZ42" s="92">
        <f>IF(IFERROR(VLOOKUP($A42,'venda-fornecedor-12-meses-7'!$1:$1048576,4 + (COLUMN(B39)-1)*2,FALSE),"")=0,"",IFERROR(VLOOKUP($A42,'venda-fornecedor-12-meses-7'!$1:$1048576,4 + (COLUMN(B39)-1)*2,FALSE),""))</f>
        <v/>
      </c>
      <c r="CA42" s="92">
        <f>IF(IFERROR(VLOOKUP($A42,'venda-fornecedor-12-meses-7'!$1:$1048576,4 + (COLUMN(C39)-1)*2,FALSE),"")=0,"",IFERROR(VLOOKUP($A42,'venda-fornecedor-12-meses-7'!$1:$1048576,4 + (COLUMN(C39)-1)*2,FALSE),""))</f>
        <v/>
      </c>
      <c r="CB42" s="92">
        <f>IF(IFERROR(VLOOKUP($A42,'venda-fornecedor-12-meses-7'!$1:$1048576,4 + (COLUMN(D39)-1)*2,FALSE),"")=0,"",IFERROR(VLOOKUP($A42,'venda-fornecedor-12-meses-7'!$1:$1048576,4 + (COLUMN(D39)-1)*2,FALSE),""))</f>
        <v/>
      </c>
      <c r="CC42" s="92">
        <f>IF(IFERROR(VLOOKUP($A42,'venda-fornecedor-12-meses-7'!$1:$1048576,4 + (COLUMN(E39)-1)*2,FALSE),"")=0,"",IFERROR(VLOOKUP($A42,'venda-fornecedor-12-meses-7'!$1:$1048576,4 + (COLUMN(E39)-1)*2,FALSE),""))</f>
        <v/>
      </c>
      <c r="CD42" s="92">
        <f>IF(IFERROR(VLOOKUP($A42,'venda-fornecedor-12-meses-7'!$1:$1048576,4 + (COLUMN(F39)-1)*2,FALSE),"")=0,"",IFERROR(VLOOKUP($A42,'venda-fornecedor-12-meses-7'!$1:$1048576,4 + (COLUMN(F39)-1)*2,FALSE),""))</f>
        <v/>
      </c>
      <c r="CE42" s="92">
        <f>IF(IFERROR(VLOOKUP($A42,'venda-fornecedor-12-meses-7'!$1:$1048576,4 + (COLUMN(G39)-1)*2,FALSE),"")=0,"",IFERROR(VLOOKUP($A42,'venda-fornecedor-12-meses-7'!$1:$1048576,4 + (COLUMN(G39)-1)*2,FALSE),""))</f>
        <v/>
      </c>
      <c r="CF42" s="92">
        <f>IF(IFERROR(VLOOKUP($A42,'venda-fornecedor-12-meses-7'!$1:$1048576,4 + (COLUMN(H39)-1)*2,FALSE),"")=0,"",IFERROR(VLOOKUP($A42,'venda-fornecedor-12-meses-7'!$1:$1048576,4 + (COLUMN(H39)-1)*2,FALSE),""))</f>
        <v/>
      </c>
      <c r="CG42" s="92">
        <f>IF(IFERROR(VLOOKUP($A42,'venda-fornecedor-12-meses-7'!$1:$1048576,4 + (COLUMN(I39)-1)*2,FALSE),"")=0,"",IFERROR(VLOOKUP($A42,'venda-fornecedor-12-meses-7'!$1:$1048576,4 + (COLUMN(I39)-1)*2,FALSE),""))</f>
        <v/>
      </c>
      <c r="CH42" s="92">
        <f>IF(IFERROR(VLOOKUP($A42,'venda-fornecedor-12-meses-7'!$1:$1048576,4 + (COLUMN(J39)-1)*2,FALSE),"")=0,"",IFERROR(VLOOKUP($A42,'venda-fornecedor-12-meses-7'!$1:$1048576,4 + (COLUMN(J39)-1)*2,FALSE),""))</f>
        <v/>
      </c>
      <c r="CI42" s="92">
        <f>IF(IFERROR(VLOOKUP($A42,'venda-fornecedor-12-meses-7'!$1:$1048576,4 + (COLUMN(K39)-1)*2,FALSE),"")=0,"",IFERROR(VLOOKUP($A42,'venda-fornecedor-12-meses-7'!$1:$1048576,4 + (COLUMN(K39)-1)*2,FALSE),""))</f>
        <v/>
      </c>
      <c r="CJ42" s="92">
        <f>IF(IFERROR(VLOOKUP($A42,'venda-fornecedor-12-meses-7'!$1:$1048576,4 + (COLUMN(L39)-1)*2,FALSE),"")=0,"",IFERROR(VLOOKUP($A42,'venda-fornecedor-12-meses-7'!$1:$1048576,4 + (COLUMN(L39)-1)*2,FALSE),""))</f>
        <v/>
      </c>
      <c r="CK42" s="93">
        <f>IF(COUNT(BY42:CJ42)=0,"",SUM(BY42:CJ42))</f>
        <v/>
      </c>
      <c r="CL42" s="93">
        <f>IF(COUNT(BY42:CJ42)=0,"",AVERAGE(BY42:CJ42))</f>
        <v/>
      </c>
      <c r="CM42" s="1" t="n"/>
      <c r="CN42" s="94">
        <f>IF(IFERROR(VLOOKUP($A42,'ENTRADA 2023'!$1:$1048576,3 + (COLUMN(A39)-1)*1,FALSE),"")=0,"",IFERROR(VLOOKUP($A42,'ENTRADA 2023'!$1:$1048576,3 + (COLUMN(A39)-1)*1,FALSE),""))</f>
        <v/>
      </c>
      <c r="CO42" s="94">
        <f>IF(IFERROR(VLOOKUP($A42,'ENTRADA 2023'!$1:$1048576,3 + (COLUMN(B39)-1)*1,FALSE),"")=0,"",IFERROR(VLOOKUP($A42,'ENTRADA 2023'!$1:$1048576,3 + (COLUMN(B39)-1)*1,FALSE),""))</f>
        <v/>
      </c>
      <c r="CP42" s="94">
        <f>IF(IFERROR(VLOOKUP($A42,'ENTRADA 2023'!$1:$1048576,3 + (COLUMN(C39)-1)*1,FALSE),"")=0,"",IFERROR(VLOOKUP($A42,'ENTRADA 2023'!$1:$1048576,3 + (COLUMN(C39)-1)*1,FALSE),""))</f>
        <v/>
      </c>
      <c r="CQ42" s="94">
        <f>IF(IFERROR(VLOOKUP($A42,'ENTRADA 2023'!$1:$1048576,3 + (COLUMN(D39)-1)*1,FALSE),"")=0,"",IFERROR(VLOOKUP($A42,'ENTRADA 2023'!$1:$1048576,3 + (COLUMN(D39)-1)*1,FALSE),""))</f>
        <v/>
      </c>
      <c r="CR42" s="94">
        <f>IF(IFERROR(VLOOKUP($A42,'ENTRADA 2023'!$1:$1048576,3 + (COLUMN(E39)-1)*1,FALSE),"")=0,"",IFERROR(VLOOKUP($A42,'ENTRADA 2023'!$1:$1048576,3 + (COLUMN(E39)-1)*1,FALSE),""))</f>
        <v/>
      </c>
      <c r="CS42" s="94">
        <f>IF(IFERROR(VLOOKUP($A42,'ENTRADA 2023'!$1:$1048576,3 + (COLUMN(F39)-1)*1,FALSE),"")=0,"",IFERROR(VLOOKUP($A42,'ENTRADA 2023'!$1:$1048576,3 + (COLUMN(F39)-1)*1,FALSE),""))</f>
        <v/>
      </c>
      <c r="CT42" s="94">
        <f>IF(IFERROR(VLOOKUP($A42,'ENTRADA 2023'!$1:$1048576,3 + (COLUMN(G39)-1)*1,FALSE),"")=0,"",IFERROR(VLOOKUP($A42,'ENTRADA 2023'!$1:$1048576,3 + (COLUMN(G39)-1)*1,FALSE),""))</f>
        <v/>
      </c>
      <c r="CU42" s="94">
        <f>IF(IFERROR(VLOOKUP($A42,'ENTRADA 2023'!$1:$1048576,3 + (COLUMN(H39)-1)*1,FALSE),"")=0,"",IFERROR(VLOOKUP($A42,'ENTRADA 2023'!$1:$1048576,3 + (COLUMN(H39)-1)*1,FALSE),""))</f>
        <v/>
      </c>
      <c r="CV42" s="94">
        <f>IF(IFERROR(VLOOKUP($A42,'ENTRADA 2023'!$1:$1048576,3 + (COLUMN(I39)-1)*1,FALSE),"")=0,"",IFERROR(VLOOKUP($A42,'ENTRADA 2023'!$1:$1048576,3 + (COLUMN(I39)-1)*1,FALSE),""))</f>
        <v/>
      </c>
      <c r="CW42" s="94">
        <f>IF(IFERROR(VLOOKUP($A42,'ENTRADA 2023'!$1:$1048576,3 + (COLUMN(J39)-1)*1,FALSE),"")=0,"",IFERROR(VLOOKUP($A42,'ENTRADA 2023'!$1:$1048576,3 + (COLUMN(J39)-1)*1,FALSE),""))</f>
        <v/>
      </c>
      <c r="CX42" s="94">
        <f>IF(IFERROR(VLOOKUP($A42,'ENTRADA 2023'!$1:$1048576,3 + (COLUMN(K39)-1)*1,FALSE),"")=0,"",IFERROR(VLOOKUP($A42,'ENTRADA 2023'!$1:$1048576,3 + (COLUMN(K39)-1)*1,FALSE),""))</f>
        <v/>
      </c>
      <c r="CY42" s="94">
        <f>IF(IFERROR(VLOOKUP($A42,'ENTRADA 2023'!$1:$1048576,3 + (COLUMN(L39)-1)*1,FALSE),"")=0,"",IFERROR(VLOOKUP($A42,'ENTRADA 2023'!$1:$1048576,3 + (COLUMN(L39)-1)*1,FALSE),""))</f>
        <v/>
      </c>
      <c r="CZ42" s="95">
        <f>IF(COUNT(CN42:CY42)=0,"",SUM(CN42:CY42))</f>
        <v/>
      </c>
      <c r="DA42" s="94">
        <f>IF(IFERROR(VLOOKUP($A42,'ENTRADA 2024'!$1:$1048576,3 + (COLUMN(A39)-1)*1,FALSE),"")=0,"",IFERROR(VLOOKUP($A42,'ENTRADA 2024'!$1:$1048576,3 + (COLUMN(A39)-1)*1,FALSE),""))</f>
        <v/>
      </c>
      <c r="DB42" s="94">
        <f>IF(IFERROR(VLOOKUP($A42,'ENTRADA 2024'!$1:$1048576,3 + (COLUMN(B39)-1)*1,FALSE),"")=0,"",IFERROR(VLOOKUP($A42,'ENTRADA 2024'!$1:$1048576,3 + (COLUMN(B39)-1)*1,FALSE),""))</f>
        <v/>
      </c>
      <c r="DC42" s="94">
        <f>IF(IFERROR(VLOOKUP($A42,'ENTRADA 2024'!$1:$1048576,3 + (COLUMN(C39)-1)*1,FALSE),"")=0,"",IFERROR(VLOOKUP($A42,'ENTRADA 2024'!$1:$1048576,3 + (COLUMN(C39)-1)*1,FALSE),""))</f>
        <v/>
      </c>
      <c r="DD42" s="94">
        <f>IF(IFERROR(VLOOKUP($A42,'ENTRADA 2024'!$1:$1048576,3 + (COLUMN(D39)-1)*1,FALSE),"")=0,"",IFERROR(VLOOKUP($A42,'ENTRADA 2024'!$1:$1048576,3 + (COLUMN(D39)-1)*1,FALSE),""))</f>
        <v/>
      </c>
      <c r="DE42" s="94">
        <f>IF(IFERROR(VLOOKUP($A42,'ENTRADA 2024'!$1:$1048576,3 + (COLUMN(E39)-1)*1,FALSE),"")=0,"",IFERROR(VLOOKUP($A42,'ENTRADA 2024'!$1:$1048576,3 + (COLUMN(E39)-1)*1,FALSE),""))</f>
        <v/>
      </c>
      <c r="DF42" s="94">
        <f>IF(IFERROR(VLOOKUP($A42,'ENTRADA 2024'!$1:$1048576,3 + (COLUMN(F39)-1)*1,FALSE),"")=0,"",IFERROR(VLOOKUP($A42,'ENTRADA 2024'!$1:$1048576,3 + (COLUMN(F39)-1)*1,FALSE),""))</f>
        <v/>
      </c>
      <c r="DG42" s="94">
        <f>IF(IFERROR(VLOOKUP($A42,'ENTRADA 2024'!$1:$1048576,3 + (COLUMN(G39)-1)*1,FALSE),"")=0,"",IFERROR(VLOOKUP($A42,'ENTRADA 2024'!$1:$1048576,3 + (COLUMN(G39)-1)*1,FALSE),""))</f>
        <v/>
      </c>
      <c r="DH42" s="94">
        <f>IF(IFERROR(VLOOKUP($A42,'ENTRADA 2024'!$1:$1048576,3 + (COLUMN(H39)-1)*1,FALSE),"")=0,"",IFERROR(VLOOKUP($A42,'ENTRADA 2024'!$1:$1048576,3 + (COLUMN(H39)-1)*1,FALSE),""))</f>
        <v/>
      </c>
      <c r="DI42" s="94">
        <f>IF(IFERROR(VLOOKUP($A42,'ENTRADA 2024'!$1:$1048576,3 + (COLUMN(I39)-1)*1,FALSE),"")=0,"",IFERROR(VLOOKUP($A42,'ENTRADA 2024'!$1:$1048576,3 + (COLUMN(I39)-1)*1,FALSE),""))</f>
        <v/>
      </c>
      <c r="DJ42" s="94">
        <f>IF(IFERROR(VLOOKUP($A42,'ENTRADA 2024'!$1:$1048576,3 + (COLUMN(J39)-1)*1,FALSE),"")=0,"",IFERROR(VLOOKUP($A42,'ENTRADA 2024'!$1:$1048576,3 + (COLUMN(J39)-1)*1,FALSE),""))</f>
        <v/>
      </c>
      <c r="DK42" s="94">
        <f>IF(IFERROR(VLOOKUP($A42,'ENTRADA 2024'!$1:$1048576,3 + (COLUMN(K39)-1)*1,FALSE),"")=0,"",IFERROR(VLOOKUP($A42,'ENTRADA 2024'!$1:$1048576,3 + (COLUMN(K39)-1)*1,FALSE),""))</f>
        <v/>
      </c>
      <c r="DL42" s="94">
        <f>IF(IFERROR(VLOOKUP($A42,'ENTRADA 2024'!$1:$1048576,3 + (COLUMN(L39)-1)*1,FALSE),"")=0,"",IFERROR(VLOOKUP($A42,'ENTRADA 2024'!$1:$1048576,3 + (COLUMN(L39)-1)*1,FALSE),""))</f>
        <v/>
      </c>
      <c r="DM42" s="95">
        <f>IF(COUNT(DA42:DL42)=0,"",SUM(DA42:DL42))</f>
        <v/>
      </c>
      <c r="DN42" s="94">
        <f>IF(IFERROR(VLOOKUP($A42,'ENTRADA 2025'!$1:$1048576,3 + (COLUMN(A39)-1)*1,FALSE),"")=0,"",IFERROR(VLOOKUP($A42,'ENTRADA 2025'!$1:$1048576,3 + (COLUMN(A39)-1)*1,FALSE),""))</f>
        <v/>
      </c>
      <c r="DO42" s="94">
        <f>IF(IFERROR(VLOOKUP($A42,'ENTRADA 2025'!$1:$1048576,3 + (COLUMN(B39)-1)*1,FALSE),"")=0,"",IFERROR(VLOOKUP($A42,'ENTRADA 2025'!$1:$1048576,3 + (COLUMN(B39)-1)*1,FALSE),""))</f>
        <v/>
      </c>
      <c r="DP42" s="94">
        <f>IF(IFERROR(VLOOKUP($A42,'ENTRADA 2025'!$1:$1048576,3 + (COLUMN(C39)-1)*1,FALSE),"")=0,"",IFERROR(VLOOKUP($A42,'ENTRADA 2025'!$1:$1048576,3 + (COLUMN(C39)-1)*1,FALSE),""))</f>
        <v/>
      </c>
      <c r="DQ42" s="94">
        <f>IF(IFERROR(VLOOKUP($A42,'ENTRADA 2025'!$1:$1048576,3 + (COLUMN(D39)-1)*1,FALSE),"")=0,"",IFERROR(VLOOKUP($A42,'ENTRADA 2025'!$1:$1048576,3 + (COLUMN(D39)-1)*1,FALSE),""))</f>
        <v/>
      </c>
      <c r="DR42" s="94">
        <f>IF(IFERROR(VLOOKUP($A42,'ENTRADA 2025'!$1:$1048576,3 + (COLUMN(E39)-1)*1,FALSE),"")=0,"",IFERROR(VLOOKUP($A42,'ENTRADA 2025'!$1:$1048576,3 + (COLUMN(E39)-1)*1,FALSE),""))</f>
        <v/>
      </c>
      <c r="DS42" s="94">
        <f>IF(IFERROR(VLOOKUP($A42,'ENTRADA 2025'!$1:$1048576,3 + (COLUMN(F39)-1)*1,FALSE),"")=0,"",IFERROR(VLOOKUP($A42,'ENTRADA 2025'!$1:$1048576,3 + (COLUMN(F39)-1)*1,FALSE),""))</f>
        <v/>
      </c>
      <c r="DT42" s="94">
        <f>IF(IFERROR(VLOOKUP($A42,'ENTRADA 2025'!$1:$1048576,3 + (COLUMN(G39)-1)*1,FALSE),"")=0,"",IFERROR(VLOOKUP($A42,'ENTRADA 2025'!$1:$1048576,3 + (COLUMN(G39)-1)*1,FALSE),""))</f>
        <v/>
      </c>
      <c r="DU42" s="94">
        <f>IF(IFERROR(VLOOKUP($A42,'ENTRADA 2025'!$1:$1048576,3 + (COLUMN(H39)-1)*1,FALSE),"")=0,"",IFERROR(VLOOKUP($A42,'ENTRADA 2025'!$1:$1048576,3 + (COLUMN(H39)-1)*1,FALSE),""))</f>
        <v/>
      </c>
      <c r="DV42" s="94">
        <f>IF(IFERROR(VLOOKUP($A42,'ENTRADA 2025'!$1:$1048576,3 + (COLUMN(I39)-1)*1,FALSE),"")=0,"",IFERROR(VLOOKUP($A42,'ENTRADA 2025'!$1:$1048576,3 + (COLUMN(I39)-1)*1,FALSE),""))</f>
        <v/>
      </c>
      <c r="DW42" s="94">
        <f>IF(IFERROR(VLOOKUP($A42,'ENTRADA 2025'!$1:$1048576,3 + (COLUMN(J39)-1)*1,FALSE),"")=0,"",IFERROR(VLOOKUP($A42,'ENTRADA 2025'!$1:$1048576,3 + (COLUMN(J39)-1)*1,FALSE),""))</f>
        <v/>
      </c>
      <c r="DX42" s="94">
        <f>IF(IFERROR(VLOOKUP($A42,'ENTRADA 2025'!$1:$1048576,3 + (COLUMN(K39)-1)*1,FALSE),"")=0,"",IFERROR(VLOOKUP($A42,'ENTRADA 2025'!$1:$1048576,3 + (COLUMN(K39)-1)*1,FALSE),""))</f>
        <v/>
      </c>
      <c r="DY42" s="94">
        <f>IF(IFERROR(VLOOKUP($A42,'ENTRADA 2025'!$1:$1048576,3 + (COLUMN(L39)-1)*1,FALSE),"")=0,"",IFERROR(VLOOKUP($A42,'ENTRADA 2025'!$1:$1048576,3 + (COLUMN(L39)-1)*1,FALSE),""))</f>
        <v/>
      </c>
      <c r="DZ42" s="95">
        <f>IF(COUNT(DN42:DY42)=0,"",SUM(DN42:DY42))</f>
        <v/>
      </c>
      <c r="EA42" s="94">
        <f>IF(IFERROR(VLOOKUP($A42,'entrada-fornecedor-12-meses-7'!$1:$1048576,3 + (COLUMN(A39)-1)*1,FALSE),"")=0,"",IFERROR(VLOOKUP($A42,'entrada-fornecedor-12-meses-7'!$1:$1048576,3 + (COLUMN(A39)-1)*1,FALSE),""))</f>
        <v/>
      </c>
      <c r="EB42" s="94">
        <f>IF(IFERROR(VLOOKUP($A42,'entrada-fornecedor-12-meses-7'!$1:$1048576,3 + (COLUMN(B39)-1)*1,FALSE),"")=0,"",IFERROR(VLOOKUP($A42,'entrada-fornecedor-12-meses-7'!$1:$1048576,3 + (COLUMN(B39)-1)*1,FALSE),""))</f>
        <v/>
      </c>
      <c r="EC42" s="94">
        <f>IF(IFERROR(VLOOKUP($A42,'entrada-fornecedor-12-meses-7'!$1:$1048576,3 + (COLUMN(C39)-1)*1,FALSE),"")=0,"",IFERROR(VLOOKUP($A42,'entrada-fornecedor-12-meses-7'!$1:$1048576,3 + (COLUMN(C39)-1)*1,FALSE),""))</f>
        <v/>
      </c>
      <c r="ED42" s="94">
        <f>IF(IFERROR(VLOOKUP($A42,'entrada-fornecedor-12-meses-7'!$1:$1048576,3 + (COLUMN(D39)-1)*1,FALSE),"")=0,"",IFERROR(VLOOKUP($A42,'entrada-fornecedor-12-meses-7'!$1:$1048576,3 + (COLUMN(D39)-1)*1,FALSE),""))</f>
        <v/>
      </c>
      <c r="EE42" s="94">
        <f>IF(IFERROR(VLOOKUP($A42,'entrada-fornecedor-12-meses-7'!$1:$1048576,3 + (COLUMN(E39)-1)*1,FALSE),"")=0,"",IFERROR(VLOOKUP($A42,'entrada-fornecedor-12-meses-7'!$1:$1048576,3 + (COLUMN(E39)-1)*1,FALSE),""))</f>
        <v/>
      </c>
      <c r="EF42" s="94">
        <f>IF(IFERROR(VLOOKUP($A42,'entrada-fornecedor-12-meses-7'!$1:$1048576,3 + (COLUMN(F39)-1)*1,FALSE),"")=0,"",IFERROR(VLOOKUP($A42,'entrada-fornecedor-12-meses-7'!$1:$1048576,3 + (COLUMN(F39)-1)*1,FALSE),""))</f>
        <v/>
      </c>
      <c r="EG42" s="94">
        <f>IF(IFERROR(VLOOKUP($A42,'entrada-fornecedor-12-meses-7'!$1:$1048576,3 + (COLUMN(G39)-1)*1,FALSE),"")=0,"",IFERROR(VLOOKUP($A42,'entrada-fornecedor-12-meses-7'!$1:$1048576,3 + (COLUMN(G39)-1)*1,FALSE),""))</f>
        <v/>
      </c>
      <c r="EH42" s="94">
        <f>IF(IFERROR(VLOOKUP($A42,'entrada-fornecedor-12-meses-7'!$1:$1048576,3 + (COLUMN(H39)-1)*1,FALSE),"")=0,"",IFERROR(VLOOKUP($A42,'entrada-fornecedor-12-meses-7'!$1:$1048576,3 + (COLUMN(H39)-1)*1,FALSE),""))</f>
        <v/>
      </c>
      <c r="EI42" s="94">
        <f>IF(IFERROR(VLOOKUP($A42,'entrada-fornecedor-12-meses-7'!$1:$1048576,3 + (COLUMN(I39)-1)*1,FALSE),"")=0,"",IFERROR(VLOOKUP($A42,'entrada-fornecedor-12-meses-7'!$1:$1048576,3 + (COLUMN(I39)-1)*1,FALSE),""))</f>
        <v/>
      </c>
      <c r="EJ42" s="94">
        <f>IF(IFERROR(VLOOKUP($A42,'entrada-fornecedor-12-meses-7'!$1:$1048576,3 + (COLUMN(J39)-1)*1,FALSE),"")=0,"",IFERROR(VLOOKUP($A42,'entrada-fornecedor-12-meses-7'!$1:$1048576,3 + (COLUMN(J39)-1)*1,FALSE),""))</f>
        <v/>
      </c>
      <c r="EK42" s="94">
        <f>IF(IFERROR(VLOOKUP($A42,'entrada-fornecedor-12-meses-7'!$1:$1048576,3 + (COLUMN(K39)-1)*1,FALSE),"")=0,"",IFERROR(VLOOKUP($A42,'entrada-fornecedor-12-meses-7'!$1:$1048576,3 + (COLUMN(K39)-1)*1,FALSE),""))</f>
        <v/>
      </c>
      <c r="EL42" s="94">
        <f>IF(IFERROR(VLOOKUP($A42,'entrada-fornecedor-12-meses-7'!$1:$1048576,3 + (COLUMN(L39)-1)*1,FALSE),"")=0,"",IFERROR(VLOOKUP($A42,'entrada-fornecedor-12-meses-7'!$1:$1048576,3 + (COLUMN(L39)-1)*1,FALSE),""))</f>
        <v/>
      </c>
      <c r="EM42" s="95">
        <f>IF(COUNT(EA42:EL42)=0,"",SUM(EA42:EL42))</f>
        <v/>
      </c>
      <c r="EN42" s="1" t="n"/>
      <c r="EO42" s="96">
        <f>IFERROR(AVERAGEIF('lead-time-compras-7'!B:B,A42,'lead-time-compras-7'!S:S),"")</f>
        <v/>
      </c>
      <c r="EP42" s="96">
        <f>IFERROR(
  AVERAGEIFS(
    'notas-fiscais-entrada-830-7'!H:H,
    'notas-fiscais-entrada-830-7'!O:O, A42,
    'notas-fiscais-entrada-830-7'!E:E, $B$1
  ),
""
)</f>
        <v/>
      </c>
      <c r="EQ42" s="96">
        <f>IFERROR(AVERAGEIF('lead-time-compras-7'!B:B,A42,'lead-time-compras-7'!Q:Q),"")</f>
        <v/>
      </c>
      <c r="ER42" s="97">
        <f>SUMIF('fornecedor-saldo-receber-7'!A:A, A42, 'fornecedor-saldo-receber-7'!L:L)</f>
        <v/>
      </c>
      <c r="ES42" s="97">
        <f>SUMIF('fornecedor-verba-aplicar-7'!A:A, A42, 'fornecedor-verba-aplicar-7'!D:D)</f>
        <v/>
      </c>
      <c r="ET42" s="1" t="n"/>
      <c r="EU42" s="52">
        <f>SUMIF('ANALISE PRODUTO'!F:F, A42, 'ANALISE PRODUTO'!BN:BN)</f>
        <v/>
      </c>
      <c r="EV42" s="52">
        <f>SUMIF('ANALISE PRODUTO'!F:F, A42, 'ANALISE PRODUTO'!BO:BO)</f>
        <v/>
      </c>
      <c r="EW42" s="52">
        <f>SUMIF('ANALISE PRODUTO'!F:F, A42, 'ANALISE PRODUTO'!BP:BP)</f>
        <v/>
      </c>
      <c r="EX42" s="52">
        <f>SUMIF('ANALISE PRODUTO'!F:F, A42, 'ANALISE PRODUTO'!BQ:BQ)</f>
        <v/>
      </c>
      <c r="EY42" s="52">
        <f>SUMIF('ANALISE PRODUTO'!F:F, A42, 'ANALISE PRODUTO'!BR:BR)</f>
        <v/>
      </c>
      <c r="EZ42" s="53">
        <f>SUMIF('ANALISE PRODUTO'!F:F, A42, 'ANALISE PRODUTO'!BS:BS)</f>
        <v/>
      </c>
      <c r="FA42" s="53">
        <f>SUMIF('ANALISE PRODUTO'!F:F, A42, 'ANALISE PRODUTO'!BT:BT)</f>
        <v/>
      </c>
      <c r="FB42" s="53">
        <f>SUMIF('ANALISE PRODUTO'!F:F, A42, 'ANALISE PRODUTO'!BU:BU)</f>
        <v/>
      </c>
      <c r="FC42" s="53">
        <f>SUMIF('ANALISE PRODUTO'!F:F, A42, 'ANALISE PRODUTO'!BV:BV)</f>
        <v/>
      </c>
      <c r="FD42" s="53">
        <f>SUMIF('ANALISE PRODUTO'!F:F, A42, 'ANALISE PRODUTO'!BW:BW)</f>
        <v/>
      </c>
      <c r="FE42" s="41">
        <f>SUMIF('ANALISE PRODUTO'!F:F, A42, 'ANALISE PRODUTO'!CB:CB)</f>
        <v/>
      </c>
      <c r="FF42" s="41">
        <f>SUMIF('ANALISE PRODUTO'!F:F, A42, 'ANALISE PRODUTO'!CC:CC)</f>
        <v/>
      </c>
      <c r="FG42" s="1" t="n"/>
      <c r="FH42" s="45">
        <f>IF(IFERROR(VLOOKUP($A42,'VENDA 2023'!$1:$1048576,4 + (COLUMN(A39)-1)*2,FALSE),"")=0,"",IFERROR(VLOOKUP($A42,'VENDA 2023'!$1:$1048576,4 + (COLUMN(A39)-1)*2,FALSE),""))</f>
        <v/>
      </c>
      <c r="FI42" s="45">
        <f>IF(IFERROR(VLOOKUP($A42,'VENDA 2023'!$1:$1048576,4 + (COLUMN(B39)-1)*2,FALSE),"")=0,"",IFERROR(VLOOKUP($A42,'VENDA 2023'!$1:$1048576,4 + (COLUMN(B39)-1)*2,FALSE),""))</f>
        <v/>
      </c>
      <c r="FJ42" s="45">
        <f>IF(IFERROR(VLOOKUP($A42,'VENDA 2023'!$1:$1048576,4 + (COLUMN(C39)-1)*2,FALSE),"")=0,"",IFERROR(VLOOKUP($A42,'VENDA 2023'!$1:$1048576,4 + (COLUMN(C39)-1)*2,FALSE),""))</f>
        <v/>
      </c>
      <c r="FK42" s="45">
        <f>IF(IFERROR(VLOOKUP($A42,'VENDA 2023'!$1:$1048576,4 + (COLUMN(D39)-1)*2,FALSE),"")=0,"",IFERROR(VLOOKUP($A42,'VENDA 2023'!$1:$1048576,4 + (COLUMN(D39)-1)*2,FALSE),""))</f>
        <v/>
      </c>
      <c r="FL42" s="45">
        <f>IF(IFERROR(VLOOKUP($A42,'VENDA 2023'!$1:$1048576,4 + (COLUMN(E39)-1)*2,FALSE),"")=0,"",IFERROR(VLOOKUP($A42,'VENDA 2023'!$1:$1048576,4 + (COLUMN(E39)-1)*2,FALSE),""))</f>
        <v/>
      </c>
      <c r="FM42" s="45">
        <f>IF(IFERROR(VLOOKUP($A42,'VENDA 2023'!$1:$1048576,4 + (COLUMN(F39)-1)*2,FALSE),"")=0,"",IFERROR(VLOOKUP($A42,'VENDA 2023'!$1:$1048576,4 + (COLUMN(F39)-1)*2,FALSE),""))</f>
        <v/>
      </c>
      <c r="FN42" s="45">
        <f>IF(IFERROR(VLOOKUP($A42,'VENDA 2023'!$1:$1048576,4 + (COLUMN(G39)-1)*2,FALSE),"")=0,"",IFERROR(VLOOKUP($A42,'VENDA 2023'!$1:$1048576,4 + (COLUMN(G39)-1)*2,FALSE),""))</f>
        <v/>
      </c>
      <c r="FO42" s="45">
        <f>IF(IFERROR(VLOOKUP($A42,'VENDA 2023'!$1:$1048576,4 + (COLUMN(H39)-1)*2,FALSE),"")=0,"",IFERROR(VLOOKUP($A42,'VENDA 2023'!$1:$1048576,4 + (COLUMN(H39)-1)*2,FALSE),""))</f>
        <v/>
      </c>
      <c r="FP42" s="45">
        <f>IF(IFERROR(VLOOKUP($A42,'VENDA 2023'!$1:$1048576,4 + (COLUMN(I39)-1)*2,FALSE),"")=0,"",IFERROR(VLOOKUP($A42,'VENDA 2023'!$1:$1048576,4 + (COLUMN(I39)-1)*2,FALSE),""))</f>
        <v/>
      </c>
      <c r="FQ42" s="45">
        <f>IF(IFERROR(VLOOKUP($A42,'VENDA 2023'!$1:$1048576,4 + (COLUMN(J39)-1)*2,FALSE),"")=0,"",IFERROR(VLOOKUP($A42,'VENDA 2023'!$1:$1048576,4 + (COLUMN(J39)-1)*2,FALSE),""))</f>
        <v/>
      </c>
      <c r="FR42" s="45">
        <f>IF(IFERROR(VLOOKUP($A42,'VENDA 2023'!$1:$1048576,4 + (COLUMN(K39)-1)*2,FALSE),"")=0,"",IFERROR(VLOOKUP($A42,'VENDA 2023'!$1:$1048576,4 + (COLUMN(K39)-1)*2,FALSE),""))</f>
        <v/>
      </c>
      <c r="FS42" s="45">
        <f>IF(IFERROR(VLOOKUP($A42,'VENDA 2023'!$1:$1048576,4 + (COLUMN(L39)-1)*2,FALSE),"")=0,"",IFERROR(VLOOKUP($A42,'VENDA 2023'!$1:$1048576,4 + (COLUMN(L39)-1)*2,FALSE),""))</f>
        <v/>
      </c>
      <c r="FT42" s="12">
        <f>IF(COUNT(FH42:FS42)=0,"",SUM(FH42:FS42))</f>
        <v/>
      </c>
      <c r="FU42" s="45">
        <f>IF(IFERROR(VLOOKUP($A42,'VENDA 2024'!$1:$1048576,4 + (COLUMN(A39)-1)*2,FALSE),"")=0,"",IFERROR(VLOOKUP($A42,'VENDA 2024'!$1:$1048576,4 + (COLUMN(A39)-1)*2,FALSE),""))</f>
        <v/>
      </c>
      <c r="FV42" s="45">
        <f>IF(IFERROR(VLOOKUP($A42,'VENDA 2024'!$1:$1048576,4 + (COLUMN(B39)-1)*2,FALSE),"")=0,"",IFERROR(VLOOKUP($A42,'VENDA 2024'!$1:$1048576,4 + (COLUMN(B39)-1)*2,FALSE),""))</f>
        <v/>
      </c>
      <c r="FW42" s="45">
        <f>IF(IFERROR(VLOOKUP($A42,'VENDA 2024'!$1:$1048576,4 + (COLUMN(C39)-1)*2,FALSE),"")=0,"",IFERROR(VLOOKUP($A42,'VENDA 2024'!$1:$1048576,4 + (COLUMN(C39)-1)*2,FALSE),""))</f>
        <v/>
      </c>
      <c r="FX42" s="45">
        <f>IF(IFERROR(VLOOKUP($A42,'VENDA 2024'!$1:$1048576,4 + (COLUMN(D39)-1)*2,FALSE),"")=0,"",IFERROR(VLOOKUP($A42,'VENDA 2024'!$1:$1048576,4 + (COLUMN(D39)-1)*2,FALSE),""))</f>
        <v/>
      </c>
      <c r="FY42" s="45">
        <f>IF(IFERROR(VLOOKUP($A42,'VENDA 2024'!$1:$1048576,4 + (COLUMN(E39)-1)*2,FALSE),"")=0,"",IFERROR(VLOOKUP($A42,'VENDA 2024'!$1:$1048576,4 + (COLUMN(E39)-1)*2,FALSE),""))</f>
        <v/>
      </c>
      <c r="FZ42" s="45">
        <f>IF(IFERROR(VLOOKUP($A42,'VENDA 2024'!$1:$1048576,4 + (COLUMN(F39)-1)*2,FALSE),"")=0,"",IFERROR(VLOOKUP($A42,'VENDA 2024'!$1:$1048576,4 + (COLUMN(F39)-1)*2,FALSE),""))</f>
        <v/>
      </c>
      <c r="GA42" s="45">
        <f>IF(IFERROR(VLOOKUP($A42,'VENDA 2024'!$1:$1048576,4 + (COLUMN(G39)-1)*2,FALSE),"")=0,"",IFERROR(VLOOKUP($A42,'VENDA 2024'!$1:$1048576,4 + (COLUMN(G39)-1)*2,FALSE),""))</f>
        <v/>
      </c>
      <c r="GB42" s="45">
        <f>IF(IFERROR(VLOOKUP($A42,'VENDA 2024'!$1:$1048576,4 + (COLUMN(H39)-1)*2,FALSE),"")=0,"",IFERROR(VLOOKUP($A42,'VENDA 2024'!$1:$1048576,4 + (COLUMN(H39)-1)*2,FALSE),""))</f>
        <v/>
      </c>
      <c r="GC42" s="45">
        <f>IF(IFERROR(VLOOKUP($A42,'VENDA 2024'!$1:$1048576,4 + (COLUMN(I39)-1)*2,FALSE),"")=0,"",IFERROR(VLOOKUP($A42,'VENDA 2024'!$1:$1048576,4 + (COLUMN(I39)-1)*2,FALSE),""))</f>
        <v/>
      </c>
      <c r="GD42" s="45">
        <f>IF(IFERROR(VLOOKUP($A42,'VENDA 2024'!$1:$1048576,4 + (COLUMN(J39)-1)*2,FALSE),"")=0,"",IFERROR(VLOOKUP($A42,'VENDA 2024'!$1:$1048576,4 + (COLUMN(J39)-1)*2,FALSE),""))</f>
        <v/>
      </c>
      <c r="GE42" s="45">
        <f>IF(IFERROR(VLOOKUP($A42,'VENDA 2024'!$1:$1048576,4 + (COLUMN(K39)-1)*2,FALSE),"")=0,"",IFERROR(VLOOKUP($A42,'VENDA 2024'!$1:$1048576,4 + (COLUMN(K39)-1)*2,FALSE),""))</f>
        <v/>
      </c>
      <c r="GF42" s="45">
        <f>IF(IFERROR(VLOOKUP($A42,'VENDA 2024'!$1:$1048576,4 + (COLUMN(L39)-1)*2,FALSE),"")=0,"",IFERROR(VLOOKUP($A42,'VENDA 2024'!$1:$1048576,4 + (COLUMN(L39)-1)*2,FALSE),""))</f>
        <v/>
      </c>
      <c r="GG42" s="12">
        <f>IF(COUNT(FU42:GF42)=0,"",SUM(FU42:GF42))</f>
        <v/>
      </c>
      <c r="GH42" s="45">
        <f>IF(IFERROR(VLOOKUP($A42,'venda-fornecedor-12-meses-7'!$1:$1048576,5 + (COLUMN(A39)-1)*2,FALSE),"")=0,"",IFERROR(VLOOKUP($A42,'venda-fornecedor-12-meses-7'!$1:$1048576,5 + (COLUMN(A39)-1)*2,FALSE),""))</f>
        <v/>
      </c>
      <c r="GI42" s="45">
        <f>IF(IFERROR(VLOOKUP($A42,'venda-fornecedor-12-meses-7'!$1:$1048576,5 + (COLUMN(B39)-1)*2,FALSE),"")=0,"",IFERROR(VLOOKUP($A42,'venda-fornecedor-12-meses-7'!$1:$1048576,5 + (COLUMN(B39)-1)*2,FALSE),""))</f>
        <v/>
      </c>
      <c r="GJ42" s="45">
        <f>IF(IFERROR(VLOOKUP($A42,'venda-fornecedor-12-meses-7'!$1:$1048576,5 + (COLUMN(C39)-1)*2,FALSE),"")=0,"",IFERROR(VLOOKUP($A42,'venda-fornecedor-12-meses-7'!$1:$1048576,5 + (COLUMN(C39)-1)*2,FALSE),""))</f>
        <v/>
      </c>
      <c r="GK42" s="45">
        <f>IF(IFERROR(VLOOKUP($A42,'venda-fornecedor-12-meses-7'!$1:$1048576,5 + (COLUMN(D39)-1)*2,FALSE),"")=0,"",IFERROR(VLOOKUP($A42,'venda-fornecedor-12-meses-7'!$1:$1048576,5 + (COLUMN(D39)-1)*2,FALSE),""))</f>
        <v/>
      </c>
      <c r="GL42" s="45">
        <f>IF(IFERROR(VLOOKUP($A42,'venda-fornecedor-12-meses-7'!$1:$1048576,5 + (COLUMN(E39)-1)*2,FALSE),"")=0,"",IFERROR(VLOOKUP($A42,'venda-fornecedor-12-meses-7'!$1:$1048576,5 + (COLUMN(E39)-1)*2,FALSE),""))</f>
        <v/>
      </c>
      <c r="GM42" s="45">
        <f>IF(IFERROR(VLOOKUP($A42,'venda-fornecedor-12-meses-7'!$1:$1048576,5 + (COLUMN(F39)-1)*2,FALSE),"")=0,"",IFERROR(VLOOKUP($A42,'venda-fornecedor-12-meses-7'!$1:$1048576,5 + (COLUMN(F39)-1)*2,FALSE),""))</f>
        <v/>
      </c>
      <c r="GN42" s="45">
        <f>IF(IFERROR(VLOOKUP($A42,'venda-fornecedor-12-meses-7'!$1:$1048576,5 + (COLUMN(G39)-1)*2,FALSE),"")=0,"",IFERROR(VLOOKUP($A42,'venda-fornecedor-12-meses-7'!$1:$1048576,5 + (COLUMN(G39)-1)*2,FALSE),""))</f>
        <v/>
      </c>
      <c r="GO42" s="45">
        <f>IF(IFERROR(VLOOKUP($A42,'venda-fornecedor-12-meses-7'!$1:$1048576,5 + (COLUMN(H39)-1)*2,FALSE),"")=0,"",IFERROR(VLOOKUP($A42,'venda-fornecedor-12-meses-7'!$1:$1048576,5 + (COLUMN(H39)-1)*2,FALSE),""))</f>
        <v/>
      </c>
      <c r="GP42" s="45">
        <f>IF(IFERROR(VLOOKUP($A42,'venda-fornecedor-12-meses-7'!$1:$1048576,5 + (COLUMN(I39)-1)*2,FALSE),"")=0,"",IFERROR(VLOOKUP($A42,'venda-fornecedor-12-meses-7'!$1:$1048576,5 + (COLUMN(I39)-1)*2,FALSE),""))</f>
        <v/>
      </c>
      <c r="GQ42" s="45">
        <f>IF(IFERROR(VLOOKUP($A42,'venda-fornecedor-12-meses-7'!$1:$1048576,5 + (COLUMN(J39)-1)*2,FALSE),"")=0,"",IFERROR(VLOOKUP($A42,'venda-fornecedor-12-meses-7'!$1:$1048576,5 + (COLUMN(J39)-1)*2,FALSE),""))</f>
        <v/>
      </c>
      <c r="GR42" s="45">
        <f>IF(IFERROR(VLOOKUP($A42,'venda-fornecedor-12-meses-7'!$1:$1048576,5 + (COLUMN(K39)-1)*2,FALSE),"")=0,"",IFERROR(VLOOKUP($A42,'venda-fornecedor-12-meses-7'!$1:$1048576,5 + (COLUMN(K39)-1)*2,FALSE),""))</f>
        <v/>
      </c>
      <c r="GS42" s="45">
        <f>IF(IFERROR(VLOOKUP($A42,'venda-fornecedor-12-meses-7'!$1:$1048576,5 + (COLUMN(L39)-1)*2,FALSE),"")=0,"",IFERROR(VLOOKUP($A42,'venda-fornecedor-12-meses-7'!$1:$1048576,5 + (COLUMN(L39)-1)*2,FALSE),""))</f>
        <v/>
      </c>
      <c r="GT42" s="12">
        <f>IF(COUNT(GH42:GS42)=0,"",SUM(GH42:GS42))</f>
        <v/>
      </c>
    </row>
    <row r="43">
      <c r="A43" s="85" t="n">
        <v>44</v>
      </c>
      <c r="B43" s="85">
        <f>VLOOKUP(A43,'FORNECEDORES X COMPRADOR'!$A:$D,4,0)</f>
        <v/>
      </c>
      <c r="C43" s="85">
        <f>VLOOKUP(A43,'FORNECEDORES X COMPRADOR'!$A:$E,5,0)</f>
        <v/>
      </c>
      <c r="D43" s="40">
        <f>IFERROR(AVERAGEIF('ANALISE PRODUTO'!F:F,A43,'ANALISE PRODUTO'!BE:BE),"")</f>
        <v/>
      </c>
      <c r="E43" s="40">
        <f>IFERROR(AVERAGEIF('ANALISE PRODUTO'!F:F,A43,'ANALISE PRODUTO'!BF:BF),"")</f>
        <v/>
      </c>
      <c r="F43" s="47">
        <f t="array" ref="F43">IFERROR(
  IF(
    SUMPRODUCT(
      IFERROR(--('ANALISE PRODUTO'!$F$3:$F$10000=A43),0) *
      IFERROR(--'ANALISE PRODUTO'!$AJ$3:$AJ$10000,0)
    )=0,
    "",
    SUMPRODUCT(
      IFERROR(--('ANALISE PRODUTO'!$F$3:$F$10000=A43),0) *
      IFERROR(--'ANALISE PRODUTO'!$AN$3:$AN$10000,0)
    ) /
    SUMPRODUCT(
      IFERROR(--('ANALISE PRODUTO'!$F$3:$F$10000=A43),0) *
      IFERROR(--'ANALISE PRODUTO'!$AJ$3:$AJ$10000,0)
    )
  ),
  ""
)</f>
        <v/>
      </c>
      <c r="G43" s="47">
        <f t="array" ref="G43">IFERROR(
  IF(
    SUMPRODUCT(
      IFERROR(--('ANALISE PRODUTO'!$F$3:$F$10000=A43),0) *
      IFERROR(--'ANALISE PRODUTO'!$AJ$3:$AJ$10000,0)
    )=0,
    "",
    SUMPRODUCT(
      IFERROR(--('ANALISE PRODUTO'!$F$3:$F$10000=A43),0) *
      IFERROR(--'ANALISE PRODUTO'!$AO$3:$AO$10000,0)
    ) /
    SUMPRODUCT(
      IFERROR(--('ANALISE PRODUTO'!$F$3:$F$10000=A43),0) *
      IFERROR(--'ANALISE PRODUTO'!$AJ$3:$AJ$10000,0)
    )
  ),
  ""
)</f>
        <v/>
      </c>
      <c r="H43" s="86" t="n">
        <v>60</v>
      </c>
      <c r="I43" s="86" t="n">
        <v>90</v>
      </c>
      <c r="J43" s="87">
        <f>SUMIF('ANALISE PRODUTO'!F:F, A43, 'ANALISE PRODUTO'!AP:AP)</f>
        <v/>
      </c>
      <c r="K43" s="88">
        <f>SUMIF('ANALISE PRODUTO'!F:F, A43, 'ANALISE PRODUTO'!AN:AN)</f>
        <v/>
      </c>
      <c r="L43" s="40">
        <f>SUMIF('ANALISE PRODUTO'!F:F, A43, 'ANALISE PRODUTO'!BB:BB)</f>
        <v/>
      </c>
      <c r="M43" s="40">
        <f>SUMIF('ANALISE PRODUTO'!F:F, A43, 'ANALISE PRODUTO'!BC:BC)</f>
        <v/>
      </c>
      <c r="N43" s="40">
        <f>SUMIF('ANALISE PRODUTO'!F:F, A43, 'ANALISE PRODUTO'!BD:BD)</f>
        <v/>
      </c>
      <c r="O43" s="40">
        <f>SUMIF('ANALISE PRODUTO'!F:F, A43, 'ANALISE PRODUTO'!BA:BA)</f>
        <v/>
      </c>
      <c r="P43" s="40">
        <f>IF(J43=0, 0, IF(O43/J43=0, 0, O43/J43))</f>
        <v/>
      </c>
      <c r="Q43" s="40">
        <f>IF(J43=0, 0, IF(L43/J43=0, 0, L43/J43))</f>
        <v/>
      </c>
      <c r="R43" s="89">
        <f>SUMIF('ANALISE PRODUTO'!F:F, A43, 'ANALISE PRODUTO'!BJ:BJ)</f>
        <v/>
      </c>
      <c r="S43" s="89">
        <f>SUMIF('ANALISE PRODUTO'!F:F, A43, 'ANALISE PRODUTO'!BK:BK)</f>
        <v/>
      </c>
      <c r="T43" s="89">
        <f>SUMIF('ANALISE PRODUTO'!F:F, A43, 'ANALISE PRODUTO'!BL:BL)</f>
        <v/>
      </c>
      <c r="U43" s="89">
        <f>SUMIFS('ANALISE PRODUTO'!BI:BI, 'ANALISE PRODUTO'!F:F, A43)</f>
        <v/>
      </c>
      <c r="V43" s="89">
        <f>IF(C43="DESCONTINUADO", 0, IF(J43=0, 0, IF(U43/J43=0, 0, U43/J43)))</f>
        <v/>
      </c>
      <c r="W43" s="89">
        <f>IF(OR(C43="DESCONTINUADO", J43=0), 0, IFERROR((S43+T43)/J43, 0))</f>
        <v/>
      </c>
      <c r="X43" s="59">
        <f>COUNTIF('ANALISE PRODUTO'!F:F, A43)</f>
        <v/>
      </c>
      <c r="Y43" s="60">
        <f>COUNTIFS('ANALISE PRODUTO'!F:F, A43, 'ANALISE PRODUTO'!S:S, "S")</f>
        <v/>
      </c>
      <c r="Z43" s="61">
        <f>X43-Y43</f>
        <v/>
      </c>
      <c r="AA43" s="88">
        <f>IFERROR(IF(COUNTIF('contas-pagas-fornecedor-7'!$C:$C,B43)&gt;1,
   AVERAGEIF('contas-pagas-fornecedor-7'!$C:$C,B43,'contas-pagas-fornecedor-7'!$I:$I),
   VLOOKUP(B43,'contas-pagas-fornecedor-7'!$C:$Q,7,FALSE)), "")</f>
        <v/>
      </c>
      <c r="AB43" s="88">
        <f t="array" ref="AB43">IFERROR(
  INDEX('fornecedor-venda-por-filial-ger'!J:J,
    MATCH(1,
      ('fornecedor-venda-por-filial-ger'!A:A=A43) *
      ('fornecedor-venda-por-filial-ger'!B:B=$B$1),
    0)
  ),
"")</f>
        <v/>
      </c>
      <c r="AC43" s="90">
        <f t="array" ref="AC43">IFERROR(
  INDEX('fornecedor-venda-por-filial-ger'!O:O,
    MATCH(1,
      ('fornecedor-venda-por-filial-ger'!A:A=A43) *
      ('fornecedor-venda-por-filial-ger'!B:B=$B$1),
    0)
  ),
"")</f>
        <v/>
      </c>
      <c r="AD43" s="90">
        <f>IFERROR(VLOOKUP(A43,'venda-fornecedor-12-meses-7'!A:AC,3,0),"")</f>
        <v/>
      </c>
      <c r="AE43" s="87">
        <f t="array" ref="AE43">IFERROR(
  INDEX('fornecedor-venda-por-filial-ger'!N:N,
    MATCH(1,
      ('fornecedor-venda-por-filial-ger'!A:A=A43) *
      ('fornecedor-venda-por-filial-ger'!B:B=$B$1),
    0)
  ),
"")</f>
        <v/>
      </c>
      <c r="AF43" s="87">
        <f>IF(J43&lt;=0,"100,00%",IFERROR(AD43/AE43,1))</f>
        <v/>
      </c>
      <c r="AG43" s="64">
        <f t="array" ref="AG43">IFERROR(
  INDEX('fornecedor-venda-por-filial-ger'!L:L,
    MATCH(1,
      ('fornecedor-venda-por-filial-ger'!A:A=A43)*
      ('fornecedor-venda-por-filial-ger'!B:B=$B$1),
    0)
  )/100,
"")</f>
        <v/>
      </c>
      <c r="AH43" s="64">
        <f t="array" ref="AH43">IFERROR(
  INDEX('fornecedor-venda-por-filial-ger'!S:S,
    MATCH(1,
      ('fornecedor-venda-por-filial-ger'!A:A=A43) *
      ('fornecedor-venda-por-filial-ger'!B:B=$B$1),
    0)
  )/100,
"")</f>
        <v/>
      </c>
      <c r="AI43" s="64">
        <f>IFERROR(IF(OR(AH43="",AG43=""),"",IF(J43=0,0,AH43-AG43)),"")</f>
        <v/>
      </c>
      <c r="AJ43" s="91">
        <f t="array" ref="AJ43">IF(MAX(IF('ANALISE PRODUTO'!F:F=A43,'ANALISE PRODUTO'!AD:AD))=0,"SEM ENTRADA",MAX(IF('ANALISE PRODUTO'!F:F=A43,'ANALISE PRODUTO'!AD:AD)))</f>
        <v/>
      </c>
      <c r="AK43" s="39" t="n"/>
      <c r="AL43" s="92">
        <f>IF(IFERROR(VLOOKUP($A43,'VENDA 2023'!$1:$1048576,3 + (COLUMN(A40)-1)*2,FALSE),"")=0,"",IFERROR(VLOOKUP($A43,'VENDA 2023'!$1:$1048576,3 + (COLUMN(A40)-1)*2,FALSE),""))</f>
        <v/>
      </c>
      <c r="AM43" s="92">
        <f>IF(IFERROR(VLOOKUP($A43,'VENDA 2023'!$1:$1048576,3 + (COLUMN(B40)-1)*2,FALSE),"")=0,"",IFERROR(VLOOKUP($A43,'VENDA 2023'!$1:$1048576,3 + (COLUMN(B40)-1)*2,FALSE),""))</f>
        <v/>
      </c>
      <c r="AN43" s="92">
        <f>IF(IFERROR(VLOOKUP($A43,'VENDA 2023'!$1:$1048576,3 + (COLUMN(C40)-1)*2,FALSE),"")=0,"",IFERROR(VLOOKUP($A43,'VENDA 2023'!$1:$1048576,3 + (COLUMN(C40)-1)*2,FALSE),""))</f>
        <v/>
      </c>
      <c r="AO43" s="92">
        <f>IF(IFERROR(VLOOKUP($A43,'VENDA 2023'!$1:$1048576,3 + (COLUMN(D40)-1)*2,FALSE),"")=0,"",IFERROR(VLOOKUP($A43,'VENDA 2023'!$1:$1048576,3 + (COLUMN(D40)-1)*2,FALSE),""))</f>
        <v/>
      </c>
      <c r="AP43" s="92">
        <f>IF(IFERROR(VLOOKUP($A43,'VENDA 2023'!$1:$1048576,3 + (COLUMN(E40)-1)*2,FALSE),"")=0,"",IFERROR(VLOOKUP($A43,'VENDA 2023'!$1:$1048576,3 + (COLUMN(E40)-1)*2,FALSE),""))</f>
        <v/>
      </c>
      <c r="AQ43" s="92">
        <f>IF(IFERROR(VLOOKUP($A43,'VENDA 2023'!$1:$1048576,3 + (COLUMN(F40)-1)*2,FALSE),"")=0,"",IFERROR(VLOOKUP($A43,'VENDA 2023'!$1:$1048576,3 + (COLUMN(F40)-1)*2,FALSE),""))</f>
        <v/>
      </c>
      <c r="AR43" s="92">
        <f>IF(IFERROR(VLOOKUP($A43,'VENDA 2023'!$1:$1048576,3 + (COLUMN(G40)-1)*2,FALSE),"")=0,"",IFERROR(VLOOKUP($A43,'VENDA 2023'!$1:$1048576,3 + (COLUMN(G40)-1)*2,FALSE),""))</f>
        <v/>
      </c>
      <c r="AS43" s="92">
        <f>IF(IFERROR(VLOOKUP($A43,'VENDA 2023'!$1:$1048576,3 + (COLUMN(H40)-1)*2,FALSE),"")=0,"",IFERROR(VLOOKUP($A43,'VENDA 2023'!$1:$1048576,3 + (COLUMN(H40)-1)*2,FALSE),""))</f>
        <v/>
      </c>
      <c r="AT43" s="92">
        <f>IF(IFERROR(VLOOKUP($A43,'VENDA 2023'!$1:$1048576,3 + (COLUMN(I40)-1)*2,FALSE),"")=0,"",IFERROR(VLOOKUP($A43,'VENDA 2023'!$1:$1048576,3 + (COLUMN(I40)-1)*2,FALSE),""))</f>
        <v/>
      </c>
      <c r="AU43" s="92">
        <f>IF(IFERROR(VLOOKUP($A43,'VENDA 2023'!$1:$1048576,3 + (COLUMN(J40)-1)*2,FALSE),"")=0,"",IFERROR(VLOOKUP($A43,'VENDA 2023'!$1:$1048576,3 + (COLUMN(J40)-1)*2,FALSE),""))</f>
        <v/>
      </c>
      <c r="AV43" s="92">
        <f>IF(IFERROR(VLOOKUP($A43,'VENDA 2023'!$1:$1048576,3 + (COLUMN(K40)-1)*2,FALSE),"")=0,"",IFERROR(VLOOKUP($A43,'VENDA 2023'!$1:$1048576,3 + (COLUMN(K40)-1)*2,FALSE),""))</f>
        <v/>
      </c>
      <c r="AW43" s="92">
        <f>IF(IFERROR(VLOOKUP($A43,'VENDA 2023'!$1:$1048576,3 + (COLUMN(L40)-1)*2,FALSE),"")=0,"",IFERROR(VLOOKUP($A43,'VENDA 2023'!$1:$1048576,3 + (COLUMN(L40)-1)*2,FALSE),""))</f>
        <v/>
      </c>
      <c r="AX43" s="93">
        <f>IF(COUNT(AL43:AW43)=0,"",SUM(AL43:AW43))</f>
        <v/>
      </c>
      <c r="AY43" s="92">
        <f>IF(IFERROR(VLOOKUP($A43,'VENDA 2024'!$1:$1048576,3 + (COLUMN(A40)-1)*2,FALSE),"")=0,"",IFERROR(VLOOKUP($A43,'VENDA 2024'!$1:$1048576,3 + (COLUMN(A40)-1)*2,FALSE),""))</f>
        <v/>
      </c>
      <c r="AZ43" s="92">
        <f>IF(IFERROR(VLOOKUP($A43,'VENDA 2024'!$1:$1048576,3 + (COLUMN(B40)-1)*2,FALSE),"")=0,"",IFERROR(VLOOKUP($A43,'VENDA 2024'!$1:$1048576,3 + (COLUMN(B40)-1)*2,FALSE),""))</f>
        <v/>
      </c>
      <c r="BA43" s="92">
        <f>IF(IFERROR(VLOOKUP($A43,'VENDA 2024'!$1:$1048576,3 + (COLUMN(C40)-1)*2,FALSE),"")=0,"",IFERROR(VLOOKUP($A43,'VENDA 2024'!$1:$1048576,3 + (COLUMN(C40)-1)*2,FALSE),""))</f>
        <v/>
      </c>
      <c r="BB43" s="92">
        <f>IF(IFERROR(VLOOKUP($A43,'VENDA 2024'!$1:$1048576,3 + (COLUMN(D40)-1)*2,FALSE),"")=0,"",IFERROR(VLOOKUP($A43,'VENDA 2024'!$1:$1048576,3 + (COLUMN(D40)-1)*2,FALSE),""))</f>
        <v/>
      </c>
      <c r="BC43" s="92">
        <f>IF(IFERROR(VLOOKUP($A43,'VENDA 2024'!$1:$1048576,3 + (COLUMN(E40)-1)*2,FALSE),"")=0,"",IFERROR(VLOOKUP($A43,'VENDA 2024'!$1:$1048576,3 + (COLUMN(E40)-1)*2,FALSE),""))</f>
        <v/>
      </c>
      <c r="BD43" s="92">
        <f>IF(IFERROR(VLOOKUP($A43,'VENDA 2024'!$1:$1048576,3 + (COLUMN(F40)-1)*2,FALSE),"")=0,"",IFERROR(VLOOKUP($A43,'VENDA 2024'!$1:$1048576,3 + (COLUMN(F40)-1)*2,FALSE),""))</f>
        <v/>
      </c>
      <c r="BE43" s="92">
        <f>IF(IFERROR(VLOOKUP($A43,'VENDA 2024'!$1:$1048576,3 + (COLUMN(G40)-1)*2,FALSE),"")=0,"",IFERROR(VLOOKUP($A43,'VENDA 2024'!$1:$1048576,3 + (COLUMN(G40)-1)*2,FALSE),""))</f>
        <v/>
      </c>
      <c r="BF43" s="92">
        <f>IF(IFERROR(VLOOKUP($A43,'VENDA 2024'!$1:$1048576,3 + (COLUMN(H40)-1)*2,FALSE),"")=0,"",IFERROR(VLOOKUP($A43,'VENDA 2024'!$1:$1048576,3 + (COLUMN(H40)-1)*2,FALSE),""))</f>
        <v/>
      </c>
      <c r="BG43" s="92">
        <f>IF(IFERROR(VLOOKUP($A43,'VENDA 2024'!$1:$1048576,3 + (COLUMN(I40)-1)*2,FALSE),"")=0,"",IFERROR(VLOOKUP($A43,'VENDA 2024'!$1:$1048576,3 + (COLUMN(I40)-1)*2,FALSE),""))</f>
        <v/>
      </c>
      <c r="BH43" s="92">
        <f>IF(IFERROR(VLOOKUP($A43,'VENDA 2024'!$1:$1048576,3 + (COLUMN(J40)-1)*2,FALSE),"")=0,"",IFERROR(VLOOKUP($A43,'VENDA 2024'!$1:$1048576,3 + (COLUMN(J40)-1)*2,FALSE),""))</f>
        <v/>
      </c>
      <c r="BI43" s="92">
        <f>IF(IFERROR(VLOOKUP($A43,'VENDA 2024'!$1:$1048576,3 + (COLUMN(K40)-1)*2,FALSE),"")=0,"",IFERROR(VLOOKUP($A43,'VENDA 2024'!$1:$1048576,3 + (COLUMN(K40)-1)*2,FALSE),""))</f>
        <v/>
      </c>
      <c r="BJ43" s="92">
        <f>IF(IFERROR(VLOOKUP($A43,'VENDA 2024'!$1:$1048576,3 + (COLUMN(L40)-1)*2,FALSE),"")=0,"",IFERROR(VLOOKUP($A43,'VENDA 2024'!$1:$1048576,3 + (COLUMN(L40)-1)*2,FALSE),""))</f>
        <v/>
      </c>
      <c r="BK43" s="93">
        <f>IF(COUNT(AY43:BJ43)=0,"",SUM(AY43:BJ43))</f>
        <v/>
      </c>
      <c r="BL43" s="92">
        <f>IF(IFERROR(VLOOKUP($A43,'VENDA 2025'!$1:$1048576,3 + (COLUMN(A40)-1)*2,FALSE),"")=0,"",IFERROR(VLOOKUP($A43,'VENDA 2025'!$1:$1048576,3 + (COLUMN(A40)-1)*2,FALSE),""))</f>
        <v/>
      </c>
      <c r="BM43" s="92">
        <f>IF(IFERROR(VLOOKUP($A43,'VENDA 2025'!$1:$1048576,3 + (COLUMN(B40)-1)*2,FALSE),"")=0,"",IFERROR(VLOOKUP($A43,'VENDA 2025'!$1:$1048576,3 + (COLUMN(B40)-1)*2,FALSE),""))</f>
        <v/>
      </c>
      <c r="BN43" s="92">
        <f>IF(IFERROR(VLOOKUP($A43,'VENDA 2025'!$1:$1048576,3 + (COLUMN(C40)-1)*2,FALSE),"")=0,"",IFERROR(VLOOKUP($A43,'VENDA 2025'!$1:$1048576,3 + (COLUMN(C40)-1)*2,FALSE),""))</f>
        <v/>
      </c>
      <c r="BO43" s="92">
        <f>IF(IFERROR(VLOOKUP($A43,'VENDA 2025'!$1:$1048576,3 + (COLUMN(D40)-1)*2,FALSE),"")=0,"",IFERROR(VLOOKUP($A43,'VENDA 2025'!$1:$1048576,3 + (COLUMN(D40)-1)*2,FALSE),""))</f>
        <v/>
      </c>
      <c r="BP43" s="92">
        <f>IF(IFERROR(VLOOKUP($A43,'VENDA 2025'!$1:$1048576,3 + (COLUMN(E40)-1)*2,FALSE),"")=0,"",IFERROR(VLOOKUP($A43,'VENDA 2025'!$1:$1048576,3 + (COLUMN(E40)-1)*2,FALSE),""))</f>
        <v/>
      </c>
      <c r="BQ43" s="92">
        <f>IF(IFERROR(VLOOKUP($A43,'VENDA 2025'!$1:$1048576,3 + (COLUMN(F40)-1)*2,FALSE),"")=0,"",IFERROR(VLOOKUP($A43,'VENDA 2025'!$1:$1048576,3 + (COLUMN(F40)-1)*2,FALSE),""))</f>
        <v/>
      </c>
      <c r="BR43" s="92">
        <f>IF(IFERROR(VLOOKUP($A43,'VENDA 2025'!$1:$1048576,3 + (COLUMN(G40)-1)*2,FALSE),"")=0,"",IFERROR(VLOOKUP($A43,'VENDA 2025'!$1:$1048576,3 + (COLUMN(G40)-1)*2,FALSE),""))</f>
        <v/>
      </c>
      <c r="BS43" s="92">
        <f>IF(IFERROR(VLOOKUP($A43,'VENDA 2025'!$1:$1048576,3 + (COLUMN(H40)-1)*2,FALSE),"")=0,"",IFERROR(VLOOKUP($A43,'VENDA 2025'!$1:$1048576,3 + (COLUMN(H40)-1)*2,FALSE),""))</f>
        <v/>
      </c>
      <c r="BT43" s="92">
        <f>IF(IFERROR(VLOOKUP($A43,'VENDA 2025'!$1:$1048576,3 + (COLUMN(I40)-1)*2,FALSE),"")=0,"",IFERROR(VLOOKUP($A43,'VENDA 2025'!$1:$1048576,3 + (COLUMN(I40)-1)*2,FALSE),""))</f>
        <v/>
      </c>
      <c r="BU43" s="92">
        <f>IF(IFERROR(VLOOKUP($A43,'VENDA 2025'!$1:$1048576,3 + (COLUMN(J40)-1)*2,FALSE),"")=0,"",IFERROR(VLOOKUP($A43,'VENDA 2025'!$1:$1048576,3 + (COLUMN(J40)-1)*2,FALSE),""))</f>
        <v/>
      </c>
      <c r="BV43" s="92">
        <f>IF(IFERROR(VLOOKUP($A43,'VENDA 2025'!$1:$1048576,3 + (COLUMN(K40)-1)*2,FALSE),"")=0,"",IFERROR(VLOOKUP($A43,'VENDA 2025'!$1:$1048576,3 + (COLUMN(K40)-1)*2,FALSE),""))</f>
        <v/>
      </c>
      <c r="BW43" s="92">
        <f>IF(IFERROR(VLOOKUP($A43,'VENDA 2025'!$1:$1048576,3 + (COLUMN(L40)-1)*2,FALSE),"")=0,"",IFERROR(VLOOKUP($A43,'VENDA 2025'!$1:$1048576,3 + (COLUMN(L40)-1)*2,FALSE),""))</f>
        <v/>
      </c>
      <c r="BX43" s="93">
        <f>IF(COUNT(BL43:BW43)=0,"",SUM(BL43:BW43))</f>
        <v/>
      </c>
      <c r="BY43" s="92">
        <f>IF(IFERROR(VLOOKUP($A43,'venda-fornecedor-12-meses-7'!$1:$1048576,4 + (COLUMN(A40)-1)*2,FALSE),"")=0,"",IFERROR(VLOOKUP($A43,'venda-fornecedor-12-meses-7'!$1:$1048576,4 + (COLUMN(A40)-1)*2,FALSE),""))</f>
        <v/>
      </c>
      <c r="BZ43" s="92">
        <f>IF(IFERROR(VLOOKUP($A43,'venda-fornecedor-12-meses-7'!$1:$1048576,4 + (COLUMN(B40)-1)*2,FALSE),"")=0,"",IFERROR(VLOOKUP($A43,'venda-fornecedor-12-meses-7'!$1:$1048576,4 + (COLUMN(B40)-1)*2,FALSE),""))</f>
        <v/>
      </c>
      <c r="CA43" s="92">
        <f>IF(IFERROR(VLOOKUP($A43,'venda-fornecedor-12-meses-7'!$1:$1048576,4 + (COLUMN(C40)-1)*2,FALSE),"")=0,"",IFERROR(VLOOKUP($A43,'venda-fornecedor-12-meses-7'!$1:$1048576,4 + (COLUMN(C40)-1)*2,FALSE),""))</f>
        <v/>
      </c>
      <c r="CB43" s="92">
        <f>IF(IFERROR(VLOOKUP($A43,'venda-fornecedor-12-meses-7'!$1:$1048576,4 + (COLUMN(D40)-1)*2,FALSE),"")=0,"",IFERROR(VLOOKUP($A43,'venda-fornecedor-12-meses-7'!$1:$1048576,4 + (COLUMN(D40)-1)*2,FALSE),""))</f>
        <v/>
      </c>
      <c r="CC43" s="92">
        <f>IF(IFERROR(VLOOKUP($A43,'venda-fornecedor-12-meses-7'!$1:$1048576,4 + (COLUMN(E40)-1)*2,FALSE),"")=0,"",IFERROR(VLOOKUP($A43,'venda-fornecedor-12-meses-7'!$1:$1048576,4 + (COLUMN(E40)-1)*2,FALSE),""))</f>
        <v/>
      </c>
      <c r="CD43" s="92">
        <f>IF(IFERROR(VLOOKUP($A43,'venda-fornecedor-12-meses-7'!$1:$1048576,4 + (COLUMN(F40)-1)*2,FALSE),"")=0,"",IFERROR(VLOOKUP($A43,'venda-fornecedor-12-meses-7'!$1:$1048576,4 + (COLUMN(F40)-1)*2,FALSE),""))</f>
        <v/>
      </c>
      <c r="CE43" s="92">
        <f>IF(IFERROR(VLOOKUP($A43,'venda-fornecedor-12-meses-7'!$1:$1048576,4 + (COLUMN(G40)-1)*2,FALSE),"")=0,"",IFERROR(VLOOKUP($A43,'venda-fornecedor-12-meses-7'!$1:$1048576,4 + (COLUMN(G40)-1)*2,FALSE),""))</f>
        <v/>
      </c>
      <c r="CF43" s="92">
        <f>IF(IFERROR(VLOOKUP($A43,'venda-fornecedor-12-meses-7'!$1:$1048576,4 + (COLUMN(H40)-1)*2,FALSE),"")=0,"",IFERROR(VLOOKUP($A43,'venda-fornecedor-12-meses-7'!$1:$1048576,4 + (COLUMN(H40)-1)*2,FALSE),""))</f>
        <v/>
      </c>
      <c r="CG43" s="92">
        <f>IF(IFERROR(VLOOKUP($A43,'venda-fornecedor-12-meses-7'!$1:$1048576,4 + (COLUMN(I40)-1)*2,FALSE),"")=0,"",IFERROR(VLOOKUP($A43,'venda-fornecedor-12-meses-7'!$1:$1048576,4 + (COLUMN(I40)-1)*2,FALSE),""))</f>
        <v/>
      </c>
      <c r="CH43" s="92">
        <f>IF(IFERROR(VLOOKUP($A43,'venda-fornecedor-12-meses-7'!$1:$1048576,4 + (COLUMN(J40)-1)*2,FALSE),"")=0,"",IFERROR(VLOOKUP($A43,'venda-fornecedor-12-meses-7'!$1:$1048576,4 + (COLUMN(J40)-1)*2,FALSE),""))</f>
        <v/>
      </c>
      <c r="CI43" s="92">
        <f>IF(IFERROR(VLOOKUP($A43,'venda-fornecedor-12-meses-7'!$1:$1048576,4 + (COLUMN(K40)-1)*2,FALSE),"")=0,"",IFERROR(VLOOKUP($A43,'venda-fornecedor-12-meses-7'!$1:$1048576,4 + (COLUMN(K40)-1)*2,FALSE),""))</f>
        <v/>
      </c>
      <c r="CJ43" s="92">
        <f>IF(IFERROR(VLOOKUP($A43,'venda-fornecedor-12-meses-7'!$1:$1048576,4 + (COLUMN(L40)-1)*2,FALSE),"")=0,"",IFERROR(VLOOKUP($A43,'venda-fornecedor-12-meses-7'!$1:$1048576,4 + (COLUMN(L40)-1)*2,FALSE),""))</f>
        <v/>
      </c>
      <c r="CK43" s="93">
        <f>IF(COUNT(BY43:CJ43)=0,"",SUM(BY43:CJ43))</f>
        <v/>
      </c>
      <c r="CL43" s="93">
        <f>IF(COUNT(BY43:CJ43)=0,"",AVERAGE(BY43:CJ43))</f>
        <v/>
      </c>
      <c r="CM43" s="1" t="n"/>
      <c r="CN43" s="94">
        <f>IF(IFERROR(VLOOKUP($A43,'ENTRADA 2023'!$1:$1048576,3 + (COLUMN(A40)-1)*1,FALSE),"")=0,"",IFERROR(VLOOKUP($A43,'ENTRADA 2023'!$1:$1048576,3 + (COLUMN(A40)-1)*1,FALSE),""))</f>
        <v/>
      </c>
      <c r="CO43" s="94">
        <f>IF(IFERROR(VLOOKUP($A43,'ENTRADA 2023'!$1:$1048576,3 + (COLUMN(B40)-1)*1,FALSE),"")=0,"",IFERROR(VLOOKUP($A43,'ENTRADA 2023'!$1:$1048576,3 + (COLUMN(B40)-1)*1,FALSE),""))</f>
        <v/>
      </c>
      <c r="CP43" s="94">
        <f>IF(IFERROR(VLOOKUP($A43,'ENTRADA 2023'!$1:$1048576,3 + (COLUMN(C40)-1)*1,FALSE),"")=0,"",IFERROR(VLOOKUP($A43,'ENTRADA 2023'!$1:$1048576,3 + (COLUMN(C40)-1)*1,FALSE),""))</f>
        <v/>
      </c>
      <c r="CQ43" s="94">
        <f>IF(IFERROR(VLOOKUP($A43,'ENTRADA 2023'!$1:$1048576,3 + (COLUMN(D40)-1)*1,FALSE),"")=0,"",IFERROR(VLOOKUP($A43,'ENTRADA 2023'!$1:$1048576,3 + (COLUMN(D40)-1)*1,FALSE),""))</f>
        <v/>
      </c>
      <c r="CR43" s="94">
        <f>IF(IFERROR(VLOOKUP($A43,'ENTRADA 2023'!$1:$1048576,3 + (COLUMN(E40)-1)*1,FALSE),"")=0,"",IFERROR(VLOOKUP($A43,'ENTRADA 2023'!$1:$1048576,3 + (COLUMN(E40)-1)*1,FALSE),""))</f>
        <v/>
      </c>
      <c r="CS43" s="94">
        <f>IF(IFERROR(VLOOKUP($A43,'ENTRADA 2023'!$1:$1048576,3 + (COLUMN(F40)-1)*1,FALSE),"")=0,"",IFERROR(VLOOKUP($A43,'ENTRADA 2023'!$1:$1048576,3 + (COLUMN(F40)-1)*1,FALSE),""))</f>
        <v/>
      </c>
      <c r="CT43" s="94">
        <f>IF(IFERROR(VLOOKUP($A43,'ENTRADA 2023'!$1:$1048576,3 + (COLUMN(G40)-1)*1,FALSE),"")=0,"",IFERROR(VLOOKUP($A43,'ENTRADA 2023'!$1:$1048576,3 + (COLUMN(G40)-1)*1,FALSE),""))</f>
        <v/>
      </c>
      <c r="CU43" s="94">
        <f>IF(IFERROR(VLOOKUP($A43,'ENTRADA 2023'!$1:$1048576,3 + (COLUMN(H40)-1)*1,FALSE),"")=0,"",IFERROR(VLOOKUP($A43,'ENTRADA 2023'!$1:$1048576,3 + (COLUMN(H40)-1)*1,FALSE),""))</f>
        <v/>
      </c>
      <c r="CV43" s="94">
        <f>IF(IFERROR(VLOOKUP($A43,'ENTRADA 2023'!$1:$1048576,3 + (COLUMN(I40)-1)*1,FALSE),"")=0,"",IFERROR(VLOOKUP($A43,'ENTRADA 2023'!$1:$1048576,3 + (COLUMN(I40)-1)*1,FALSE),""))</f>
        <v/>
      </c>
      <c r="CW43" s="94">
        <f>IF(IFERROR(VLOOKUP($A43,'ENTRADA 2023'!$1:$1048576,3 + (COLUMN(J40)-1)*1,FALSE),"")=0,"",IFERROR(VLOOKUP($A43,'ENTRADA 2023'!$1:$1048576,3 + (COLUMN(J40)-1)*1,FALSE),""))</f>
        <v/>
      </c>
      <c r="CX43" s="94">
        <f>IF(IFERROR(VLOOKUP($A43,'ENTRADA 2023'!$1:$1048576,3 + (COLUMN(K40)-1)*1,FALSE),"")=0,"",IFERROR(VLOOKUP($A43,'ENTRADA 2023'!$1:$1048576,3 + (COLUMN(K40)-1)*1,FALSE),""))</f>
        <v/>
      </c>
      <c r="CY43" s="94">
        <f>IF(IFERROR(VLOOKUP($A43,'ENTRADA 2023'!$1:$1048576,3 + (COLUMN(L40)-1)*1,FALSE),"")=0,"",IFERROR(VLOOKUP($A43,'ENTRADA 2023'!$1:$1048576,3 + (COLUMN(L40)-1)*1,FALSE),""))</f>
        <v/>
      </c>
      <c r="CZ43" s="95">
        <f>IF(COUNT(CN43:CY43)=0,"",SUM(CN43:CY43))</f>
        <v/>
      </c>
      <c r="DA43" s="94">
        <f>IF(IFERROR(VLOOKUP($A43,'ENTRADA 2024'!$1:$1048576,3 + (COLUMN(A40)-1)*1,FALSE),"")=0,"",IFERROR(VLOOKUP($A43,'ENTRADA 2024'!$1:$1048576,3 + (COLUMN(A40)-1)*1,FALSE),""))</f>
        <v/>
      </c>
      <c r="DB43" s="94">
        <f>IF(IFERROR(VLOOKUP($A43,'ENTRADA 2024'!$1:$1048576,3 + (COLUMN(B40)-1)*1,FALSE),"")=0,"",IFERROR(VLOOKUP($A43,'ENTRADA 2024'!$1:$1048576,3 + (COLUMN(B40)-1)*1,FALSE),""))</f>
        <v/>
      </c>
      <c r="DC43" s="94">
        <f>IF(IFERROR(VLOOKUP($A43,'ENTRADA 2024'!$1:$1048576,3 + (COLUMN(C40)-1)*1,FALSE),"")=0,"",IFERROR(VLOOKUP($A43,'ENTRADA 2024'!$1:$1048576,3 + (COLUMN(C40)-1)*1,FALSE),""))</f>
        <v/>
      </c>
      <c r="DD43" s="94">
        <f>IF(IFERROR(VLOOKUP($A43,'ENTRADA 2024'!$1:$1048576,3 + (COLUMN(D40)-1)*1,FALSE),"")=0,"",IFERROR(VLOOKUP($A43,'ENTRADA 2024'!$1:$1048576,3 + (COLUMN(D40)-1)*1,FALSE),""))</f>
        <v/>
      </c>
      <c r="DE43" s="94">
        <f>IF(IFERROR(VLOOKUP($A43,'ENTRADA 2024'!$1:$1048576,3 + (COLUMN(E40)-1)*1,FALSE),"")=0,"",IFERROR(VLOOKUP($A43,'ENTRADA 2024'!$1:$1048576,3 + (COLUMN(E40)-1)*1,FALSE),""))</f>
        <v/>
      </c>
      <c r="DF43" s="94">
        <f>IF(IFERROR(VLOOKUP($A43,'ENTRADA 2024'!$1:$1048576,3 + (COLUMN(F40)-1)*1,FALSE),"")=0,"",IFERROR(VLOOKUP($A43,'ENTRADA 2024'!$1:$1048576,3 + (COLUMN(F40)-1)*1,FALSE),""))</f>
        <v/>
      </c>
      <c r="DG43" s="94">
        <f>IF(IFERROR(VLOOKUP($A43,'ENTRADA 2024'!$1:$1048576,3 + (COLUMN(G40)-1)*1,FALSE),"")=0,"",IFERROR(VLOOKUP($A43,'ENTRADA 2024'!$1:$1048576,3 + (COLUMN(G40)-1)*1,FALSE),""))</f>
        <v/>
      </c>
      <c r="DH43" s="94">
        <f>IF(IFERROR(VLOOKUP($A43,'ENTRADA 2024'!$1:$1048576,3 + (COLUMN(H40)-1)*1,FALSE),"")=0,"",IFERROR(VLOOKUP($A43,'ENTRADA 2024'!$1:$1048576,3 + (COLUMN(H40)-1)*1,FALSE),""))</f>
        <v/>
      </c>
      <c r="DI43" s="94">
        <f>IF(IFERROR(VLOOKUP($A43,'ENTRADA 2024'!$1:$1048576,3 + (COLUMN(I40)-1)*1,FALSE),"")=0,"",IFERROR(VLOOKUP($A43,'ENTRADA 2024'!$1:$1048576,3 + (COLUMN(I40)-1)*1,FALSE),""))</f>
        <v/>
      </c>
      <c r="DJ43" s="94">
        <f>IF(IFERROR(VLOOKUP($A43,'ENTRADA 2024'!$1:$1048576,3 + (COLUMN(J40)-1)*1,FALSE),"")=0,"",IFERROR(VLOOKUP($A43,'ENTRADA 2024'!$1:$1048576,3 + (COLUMN(J40)-1)*1,FALSE),""))</f>
        <v/>
      </c>
      <c r="DK43" s="94">
        <f>IF(IFERROR(VLOOKUP($A43,'ENTRADA 2024'!$1:$1048576,3 + (COLUMN(K40)-1)*1,FALSE),"")=0,"",IFERROR(VLOOKUP($A43,'ENTRADA 2024'!$1:$1048576,3 + (COLUMN(K40)-1)*1,FALSE),""))</f>
        <v/>
      </c>
      <c r="DL43" s="94">
        <f>IF(IFERROR(VLOOKUP($A43,'ENTRADA 2024'!$1:$1048576,3 + (COLUMN(L40)-1)*1,FALSE),"")=0,"",IFERROR(VLOOKUP($A43,'ENTRADA 2024'!$1:$1048576,3 + (COLUMN(L40)-1)*1,FALSE),""))</f>
        <v/>
      </c>
      <c r="DM43" s="95">
        <f>IF(COUNT(DA43:DL43)=0,"",SUM(DA43:DL43))</f>
        <v/>
      </c>
      <c r="DN43" s="94">
        <f>IF(IFERROR(VLOOKUP($A43,'ENTRADA 2025'!$1:$1048576,3 + (COLUMN(A40)-1)*1,FALSE),"")=0,"",IFERROR(VLOOKUP($A43,'ENTRADA 2025'!$1:$1048576,3 + (COLUMN(A40)-1)*1,FALSE),""))</f>
        <v/>
      </c>
      <c r="DO43" s="94">
        <f>IF(IFERROR(VLOOKUP($A43,'ENTRADA 2025'!$1:$1048576,3 + (COLUMN(B40)-1)*1,FALSE),"")=0,"",IFERROR(VLOOKUP($A43,'ENTRADA 2025'!$1:$1048576,3 + (COLUMN(B40)-1)*1,FALSE),""))</f>
        <v/>
      </c>
      <c r="DP43" s="94">
        <f>IF(IFERROR(VLOOKUP($A43,'ENTRADA 2025'!$1:$1048576,3 + (COLUMN(C40)-1)*1,FALSE),"")=0,"",IFERROR(VLOOKUP($A43,'ENTRADA 2025'!$1:$1048576,3 + (COLUMN(C40)-1)*1,FALSE),""))</f>
        <v/>
      </c>
      <c r="DQ43" s="94">
        <f>IF(IFERROR(VLOOKUP($A43,'ENTRADA 2025'!$1:$1048576,3 + (COLUMN(D40)-1)*1,FALSE),"")=0,"",IFERROR(VLOOKUP($A43,'ENTRADA 2025'!$1:$1048576,3 + (COLUMN(D40)-1)*1,FALSE),""))</f>
        <v/>
      </c>
      <c r="DR43" s="94">
        <f>IF(IFERROR(VLOOKUP($A43,'ENTRADA 2025'!$1:$1048576,3 + (COLUMN(E40)-1)*1,FALSE),"")=0,"",IFERROR(VLOOKUP($A43,'ENTRADA 2025'!$1:$1048576,3 + (COLUMN(E40)-1)*1,FALSE),""))</f>
        <v/>
      </c>
      <c r="DS43" s="94">
        <f>IF(IFERROR(VLOOKUP($A43,'ENTRADA 2025'!$1:$1048576,3 + (COLUMN(F40)-1)*1,FALSE),"")=0,"",IFERROR(VLOOKUP($A43,'ENTRADA 2025'!$1:$1048576,3 + (COLUMN(F40)-1)*1,FALSE),""))</f>
        <v/>
      </c>
      <c r="DT43" s="94">
        <f>IF(IFERROR(VLOOKUP($A43,'ENTRADA 2025'!$1:$1048576,3 + (COLUMN(G40)-1)*1,FALSE),"")=0,"",IFERROR(VLOOKUP($A43,'ENTRADA 2025'!$1:$1048576,3 + (COLUMN(G40)-1)*1,FALSE),""))</f>
        <v/>
      </c>
      <c r="DU43" s="94">
        <f>IF(IFERROR(VLOOKUP($A43,'ENTRADA 2025'!$1:$1048576,3 + (COLUMN(H40)-1)*1,FALSE),"")=0,"",IFERROR(VLOOKUP($A43,'ENTRADA 2025'!$1:$1048576,3 + (COLUMN(H40)-1)*1,FALSE),""))</f>
        <v/>
      </c>
      <c r="DV43" s="94">
        <f>IF(IFERROR(VLOOKUP($A43,'ENTRADA 2025'!$1:$1048576,3 + (COLUMN(I40)-1)*1,FALSE),"")=0,"",IFERROR(VLOOKUP($A43,'ENTRADA 2025'!$1:$1048576,3 + (COLUMN(I40)-1)*1,FALSE),""))</f>
        <v/>
      </c>
      <c r="DW43" s="94">
        <f>IF(IFERROR(VLOOKUP($A43,'ENTRADA 2025'!$1:$1048576,3 + (COLUMN(J40)-1)*1,FALSE),"")=0,"",IFERROR(VLOOKUP($A43,'ENTRADA 2025'!$1:$1048576,3 + (COLUMN(J40)-1)*1,FALSE),""))</f>
        <v/>
      </c>
      <c r="DX43" s="94">
        <f>IF(IFERROR(VLOOKUP($A43,'ENTRADA 2025'!$1:$1048576,3 + (COLUMN(K40)-1)*1,FALSE),"")=0,"",IFERROR(VLOOKUP($A43,'ENTRADA 2025'!$1:$1048576,3 + (COLUMN(K40)-1)*1,FALSE),""))</f>
        <v/>
      </c>
      <c r="DY43" s="94">
        <f>IF(IFERROR(VLOOKUP($A43,'ENTRADA 2025'!$1:$1048576,3 + (COLUMN(L40)-1)*1,FALSE),"")=0,"",IFERROR(VLOOKUP($A43,'ENTRADA 2025'!$1:$1048576,3 + (COLUMN(L40)-1)*1,FALSE),""))</f>
        <v/>
      </c>
      <c r="DZ43" s="95">
        <f>IF(COUNT(DN43:DY43)=0,"",SUM(DN43:DY43))</f>
        <v/>
      </c>
      <c r="EA43" s="94">
        <f>IF(IFERROR(VLOOKUP($A43,'entrada-fornecedor-12-meses-7'!$1:$1048576,3 + (COLUMN(A40)-1)*1,FALSE),"")=0,"",IFERROR(VLOOKUP($A43,'entrada-fornecedor-12-meses-7'!$1:$1048576,3 + (COLUMN(A40)-1)*1,FALSE),""))</f>
        <v/>
      </c>
      <c r="EB43" s="94">
        <f>IF(IFERROR(VLOOKUP($A43,'entrada-fornecedor-12-meses-7'!$1:$1048576,3 + (COLUMN(B40)-1)*1,FALSE),"")=0,"",IFERROR(VLOOKUP($A43,'entrada-fornecedor-12-meses-7'!$1:$1048576,3 + (COLUMN(B40)-1)*1,FALSE),""))</f>
        <v/>
      </c>
      <c r="EC43" s="94">
        <f>IF(IFERROR(VLOOKUP($A43,'entrada-fornecedor-12-meses-7'!$1:$1048576,3 + (COLUMN(C40)-1)*1,FALSE),"")=0,"",IFERROR(VLOOKUP($A43,'entrada-fornecedor-12-meses-7'!$1:$1048576,3 + (COLUMN(C40)-1)*1,FALSE),""))</f>
        <v/>
      </c>
      <c r="ED43" s="94">
        <f>IF(IFERROR(VLOOKUP($A43,'entrada-fornecedor-12-meses-7'!$1:$1048576,3 + (COLUMN(D40)-1)*1,FALSE),"")=0,"",IFERROR(VLOOKUP($A43,'entrada-fornecedor-12-meses-7'!$1:$1048576,3 + (COLUMN(D40)-1)*1,FALSE),""))</f>
        <v/>
      </c>
      <c r="EE43" s="94">
        <f>IF(IFERROR(VLOOKUP($A43,'entrada-fornecedor-12-meses-7'!$1:$1048576,3 + (COLUMN(E40)-1)*1,FALSE),"")=0,"",IFERROR(VLOOKUP($A43,'entrada-fornecedor-12-meses-7'!$1:$1048576,3 + (COLUMN(E40)-1)*1,FALSE),""))</f>
        <v/>
      </c>
      <c r="EF43" s="94">
        <f>IF(IFERROR(VLOOKUP($A43,'entrada-fornecedor-12-meses-7'!$1:$1048576,3 + (COLUMN(F40)-1)*1,FALSE),"")=0,"",IFERROR(VLOOKUP($A43,'entrada-fornecedor-12-meses-7'!$1:$1048576,3 + (COLUMN(F40)-1)*1,FALSE),""))</f>
        <v/>
      </c>
      <c r="EG43" s="94">
        <f>IF(IFERROR(VLOOKUP($A43,'entrada-fornecedor-12-meses-7'!$1:$1048576,3 + (COLUMN(G40)-1)*1,FALSE),"")=0,"",IFERROR(VLOOKUP($A43,'entrada-fornecedor-12-meses-7'!$1:$1048576,3 + (COLUMN(G40)-1)*1,FALSE),""))</f>
        <v/>
      </c>
      <c r="EH43" s="94">
        <f>IF(IFERROR(VLOOKUP($A43,'entrada-fornecedor-12-meses-7'!$1:$1048576,3 + (COLUMN(H40)-1)*1,FALSE),"")=0,"",IFERROR(VLOOKUP($A43,'entrada-fornecedor-12-meses-7'!$1:$1048576,3 + (COLUMN(H40)-1)*1,FALSE),""))</f>
        <v/>
      </c>
      <c r="EI43" s="94">
        <f>IF(IFERROR(VLOOKUP($A43,'entrada-fornecedor-12-meses-7'!$1:$1048576,3 + (COLUMN(I40)-1)*1,FALSE),"")=0,"",IFERROR(VLOOKUP($A43,'entrada-fornecedor-12-meses-7'!$1:$1048576,3 + (COLUMN(I40)-1)*1,FALSE),""))</f>
        <v/>
      </c>
      <c r="EJ43" s="94">
        <f>IF(IFERROR(VLOOKUP($A43,'entrada-fornecedor-12-meses-7'!$1:$1048576,3 + (COLUMN(J40)-1)*1,FALSE),"")=0,"",IFERROR(VLOOKUP($A43,'entrada-fornecedor-12-meses-7'!$1:$1048576,3 + (COLUMN(J40)-1)*1,FALSE),""))</f>
        <v/>
      </c>
      <c r="EK43" s="94">
        <f>IF(IFERROR(VLOOKUP($A43,'entrada-fornecedor-12-meses-7'!$1:$1048576,3 + (COLUMN(K40)-1)*1,FALSE),"")=0,"",IFERROR(VLOOKUP($A43,'entrada-fornecedor-12-meses-7'!$1:$1048576,3 + (COLUMN(K40)-1)*1,FALSE),""))</f>
        <v/>
      </c>
      <c r="EL43" s="94">
        <f>IF(IFERROR(VLOOKUP($A43,'entrada-fornecedor-12-meses-7'!$1:$1048576,3 + (COLUMN(L40)-1)*1,FALSE),"")=0,"",IFERROR(VLOOKUP($A43,'entrada-fornecedor-12-meses-7'!$1:$1048576,3 + (COLUMN(L40)-1)*1,FALSE),""))</f>
        <v/>
      </c>
      <c r="EM43" s="95">
        <f>IF(COUNT(EA43:EL43)=0,"",SUM(EA43:EL43))</f>
        <v/>
      </c>
      <c r="EN43" s="1" t="n"/>
      <c r="EO43" s="96">
        <f>IFERROR(AVERAGEIF('lead-time-compras-7'!B:B,A43,'lead-time-compras-7'!S:S),"")</f>
        <v/>
      </c>
      <c r="EP43" s="96">
        <f>IFERROR(
  AVERAGEIFS(
    'notas-fiscais-entrada-830-7'!H:H,
    'notas-fiscais-entrada-830-7'!O:O, A43,
    'notas-fiscais-entrada-830-7'!E:E, $B$1
  ),
""
)</f>
        <v/>
      </c>
      <c r="EQ43" s="96">
        <f>IFERROR(AVERAGEIF('lead-time-compras-7'!B:B,A43,'lead-time-compras-7'!Q:Q),"")</f>
        <v/>
      </c>
      <c r="ER43" s="97">
        <f>SUMIF('fornecedor-saldo-receber-7'!A:A, A43, 'fornecedor-saldo-receber-7'!L:L)</f>
        <v/>
      </c>
      <c r="ES43" s="97">
        <f>SUMIF('fornecedor-verba-aplicar-7'!A:A, A43, 'fornecedor-verba-aplicar-7'!D:D)</f>
        <v/>
      </c>
      <c r="ET43" s="1" t="n"/>
      <c r="EU43" s="52">
        <f>SUMIF('ANALISE PRODUTO'!F:F, A43, 'ANALISE PRODUTO'!BN:BN)</f>
        <v/>
      </c>
      <c r="EV43" s="52">
        <f>SUMIF('ANALISE PRODUTO'!F:F, A43, 'ANALISE PRODUTO'!BO:BO)</f>
        <v/>
      </c>
      <c r="EW43" s="52">
        <f>SUMIF('ANALISE PRODUTO'!F:F, A43, 'ANALISE PRODUTO'!BP:BP)</f>
        <v/>
      </c>
      <c r="EX43" s="52">
        <f>SUMIF('ANALISE PRODUTO'!F:F, A43, 'ANALISE PRODUTO'!BQ:BQ)</f>
        <v/>
      </c>
      <c r="EY43" s="52">
        <f>SUMIF('ANALISE PRODUTO'!F:F, A43, 'ANALISE PRODUTO'!BR:BR)</f>
        <v/>
      </c>
      <c r="EZ43" s="53">
        <f>SUMIF('ANALISE PRODUTO'!F:F, A43, 'ANALISE PRODUTO'!BS:BS)</f>
        <v/>
      </c>
      <c r="FA43" s="53">
        <f>SUMIF('ANALISE PRODUTO'!F:F, A43, 'ANALISE PRODUTO'!BT:BT)</f>
        <v/>
      </c>
      <c r="FB43" s="53">
        <f>SUMIF('ANALISE PRODUTO'!F:F, A43, 'ANALISE PRODUTO'!BU:BU)</f>
        <v/>
      </c>
      <c r="FC43" s="53">
        <f>SUMIF('ANALISE PRODUTO'!F:F, A43, 'ANALISE PRODUTO'!BV:BV)</f>
        <v/>
      </c>
      <c r="FD43" s="53">
        <f>SUMIF('ANALISE PRODUTO'!F:F, A43, 'ANALISE PRODUTO'!BW:BW)</f>
        <v/>
      </c>
      <c r="FE43" s="41">
        <f>SUMIF('ANALISE PRODUTO'!F:F, A43, 'ANALISE PRODUTO'!CB:CB)</f>
        <v/>
      </c>
      <c r="FF43" s="41">
        <f>SUMIF('ANALISE PRODUTO'!F:F, A43, 'ANALISE PRODUTO'!CC:CC)</f>
        <v/>
      </c>
      <c r="FG43" s="1" t="n"/>
      <c r="FH43" s="45">
        <f>IF(IFERROR(VLOOKUP($A43,'VENDA 2023'!$1:$1048576,4 + (COLUMN(A40)-1)*2,FALSE),"")=0,"",IFERROR(VLOOKUP($A43,'VENDA 2023'!$1:$1048576,4 + (COLUMN(A40)-1)*2,FALSE),""))</f>
        <v/>
      </c>
      <c r="FI43" s="45">
        <f>IF(IFERROR(VLOOKUP($A43,'VENDA 2023'!$1:$1048576,4 + (COLUMN(B40)-1)*2,FALSE),"")=0,"",IFERROR(VLOOKUP($A43,'VENDA 2023'!$1:$1048576,4 + (COLUMN(B40)-1)*2,FALSE),""))</f>
        <v/>
      </c>
      <c r="FJ43" s="45">
        <f>IF(IFERROR(VLOOKUP($A43,'VENDA 2023'!$1:$1048576,4 + (COLUMN(C40)-1)*2,FALSE),"")=0,"",IFERROR(VLOOKUP($A43,'VENDA 2023'!$1:$1048576,4 + (COLUMN(C40)-1)*2,FALSE),""))</f>
        <v/>
      </c>
      <c r="FK43" s="45">
        <f>IF(IFERROR(VLOOKUP($A43,'VENDA 2023'!$1:$1048576,4 + (COLUMN(D40)-1)*2,FALSE),"")=0,"",IFERROR(VLOOKUP($A43,'VENDA 2023'!$1:$1048576,4 + (COLUMN(D40)-1)*2,FALSE),""))</f>
        <v/>
      </c>
      <c r="FL43" s="45">
        <f>IF(IFERROR(VLOOKUP($A43,'VENDA 2023'!$1:$1048576,4 + (COLUMN(E40)-1)*2,FALSE),"")=0,"",IFERROR(VLOOKUP($A43,'VENDA 2023'!$1:$1048576,4 + (COLUMN(E40)-1)*2,FALSE),""))</f>
        <v/>
      </c>
      <c r="FM43" s="45">
        <f>IF(IFERROR(VLOOKUP($A43,'VENDA 2023'!$1:$1048576,4 + (COLUMN(F40)-1)*2,FALSE),"")=0,"",IFERROR(VLOOKUP($A43,'VENDA 2023'!$1:$1048576,4 + (COLUMN(F40)-1)*2,FALSE),""))</f>
        <v/>
      </c>
      <c r="FN43" s="45">
        <f>IF(IFERROR(VLOOKUP($A43,'VENDA 2023'!$1:$1048576,4 + (COLUMN(G40)-1)*2,FALSE),"")=0,"",IFERROR(VLOOKUP($A43,'VENDA 2023'!$1:$1048576,4 + (COLUMN(G40)-1)*2,FALSE),""))</f>
        <v/>
      </c>
      <c r="FO43" s="45">
        <f>IF(IFERROR(VLOOKUP($A43,'VENDA 2023'!$1:$1048576,4 + (COLUMN(H40)-1)*2,FALSE),"")=0,"",IFERROR(VLOOKUP($A43,'VENDA 2023'!$1:$1048576,4 + (COLUMN(H40)-1)*2,FALSE),""))</f>
        <v/>
      </c>
      <c r="FP43" s="45">
        <f>IF(IFERROR(VLOOKUP($A43,'VENDA 2023'!$1:$1048576,4 + (COLUMN(I40)-1)*2,FALSE),"")=0,"",IFERROR(VLOOKUP($A43,'VENDA 2023'!$1:$1048576,4 + (COLUMN(I40)-1)*2,FALSE),""))</f>
        <v/>
      </c>
      <c r="FQ43" s="45">
        <f>IF(IFERROR(VLOOKUP($A43,'VENDA 2023'!$1:$1048576,4 + (COLUMN(J40)-1)*2,FALSE),"")=0,"",IFERROR(VLOOKUP($A43,'VENDA 2023'!$1:$1048576,4 + (COLUMN(J40)-1)*2,FALSE),""))</f>
        <v/>
      </c>
      <c r="FR43" s="45">
        <f>IF(IFERROR(VLOOKUP($A43,'VENDA 2023'!$1:$1048576,4 + (COLUMN(K40)-1)*2,FALSE),"")=0,"",IFERROR(VLOOKUP($A43,'VENDA 2023'!$1:$1048576,4 + (COLUMN(K40)-1)*2,FALSE),""))</f>
        <v/>
      </c>
      <c r="FS43" s="45">
        <f>IF(IFERROR(VLOOKUP($A43,'VENDA 2023'!$1:$1048576,4 + (COLUMN(L40)-1)*2,FALSE),"")=0,"",IFERROR(VLOOKUP($A43,'VENDA 2023'!$1:$1048576,4 + (COLUMN(L40)-1)*2,FALSE),""))</f>
        <v/>
      </c>
      <c r="FT43" s="12">
        <f>IF(COUNT(FH43:FS43)=0,"",SUM(FH43:FS43))</f>
        <v/>
      </c>
      <c r="FU43" s="45">
        <f>IF(IFERROR(VLOOKUP($A43,'VENDA 2024'!$1:$1048576,4 + (COLUMN(A40)-1)*2,FALSE),"")=0,"",IFERROR(VLOOKUP($A43,'VENDA 2024'!$1:$1048576,4 + (COLUMN(A40)-1)*2,FALSE),""))</f>
        <v/>
      </c>
      <c r="FV43" s="45">
        <f>IF(IFERROR(VLOOKUP($A43,'VENDA 2024'!$1:$1048576,4 + (COLUMN(B40)-1)*2,FALSE),"")=0,"",IFERROR(VLOOKUP($A43,'VENDA 2024'!$1:$1048576,4 + (COLUMN(B40)-1)*2,FALSE),""))</f>
        <v/>
      </c>
      <c r="FW43" s="45">
        <f>IF(IFERROR(VLOOKUP($A43,'VENDA 2024'!$1:$1048576,4 + (COLUMN(C40)-1)*2,FALSE),"")=0,"",IFERROR(VLOOKUP($A43,'VENDA 2024'!$1:$1048576,4 + (COLUMN(C40)-1)*2,FALSE),""))</f>
        <v/>
      </c>
      <c r="FX43" s="45">
        <f>IF(IFERROR(VLOOKUP($A43,'VENDA 2024'!$1:$1048576,4 + (COLUMN(D40)-1)*2,FALSE),"")=0,"",IFERROR(VLOOKUP($A43,'VENDA 2024'!$1:$1048576,4 + (COLUMN(D40)-1)*2,FALSE),""))</f>
        <v/>
      </c>
      <c r="FY43" s="45">
        <f>IF(IFERROR(VLOOKUP($A43,'VENDA 2024'!$1:$1048576,4 + (COLUMN(E40)-1)*2,FALSE),"")=0,"",IFERROR(VLOOKUP($A43,'VENDA 2024'!$1:$1048576,4 + (COLUMN(E40)-1)*2,FALSE),""))</f>
        <v/>
      </c>
      <c r="FZ43" s="45">
        <f>IF(IFERROR(VLOOKUP($A43,'VENDA 2024'!$1:$1048576,4 + (COLUMN(F40)-1)*2,FALSE),"")=0,"",IFERROR(VLOOKUP($A43,'VENDA 2024'!$1:$1048576,4 + (COLUMN(F40)-1)*2,FALSE),""))</f>
        <v/>
      </c>
      <c r="GA43" s="45">
        <f>IF(IFERROR(VLOOKUP($A43,'VENDA 2024'!$1:$1048576,4 + (COLUMN(G40)-1)*2,FALSE),"")=0,"",IFERROR(VLOOKUP($A43,'VENDA 2024'!$1:$1048576,4 + (COLUMN(G40)-1)*2,FALSE),""))</f>
        <v/>
      </c>
      <c r="GB43" s="45">
        <f>IF(IFERROR(VLOOKUP($A43,'VENDA 2024'!$1:$1048576,4 + (COLUMN(H40)-1)*2,FALSE),"")=0,"",IFERROR(VLOOKUP($A43,'VENDA 2024'!$1:$1048576,4 + (COLUMN(H40)-1)*2,FALSE),""))</f>
        <v/>
      </c>
      <c r="GC43" s="45">
        <f>IF(IFERROR(VLOOKUP($A43,'VENDA 2024'!$1:$1048576,4 + (COLUMN(I40)-1)*2,FALSE),"")=0,"",IFERROR(VLOOKUP($A43,'VENDA 2024'!$1:$1048576,4 + (COLUMN(I40)-1)*2,FALSE),""))</f>
        <v/>
      </c>
      <c r="GD43" s="45">
        <f>IF(IFERROR(VLOOKUP($A43,'VENDA 2024'!$1:$1048576,4 + (COLUMN(J40)-1)*2,FALSE),"")=0,"",IFERROR(VLOOKUP($A43,'VENDA 2024'!$1:$1048576,4 + (COLUMN(J40)-1)*2,FALSE),""))</f>
        <v/>
      </c>
      <c r="GE43" s="45">
        <f>IF(IFERROR(VLOOKUP($A43,'VENDA 2024'!$1:$1048576,4 + (COLUMN(K40)-1)*2,FALSE),"")=0,"",IFERROR(VLOOKUP($A43,'VENDA 2024'!$1:$1048576,4 + (COLUMN(K40)-1)*2,FALSE),""))</f>
        <v/>
      </c>
      <c r="GF43" s="45">
        <f>IF(IFERROR(VLOOKUP($A43,'VENDA 2024'!$1:$1048576,4 + (COLUMN(L40)-1)*2,FALSE),"")=0,"",IFERROR(VLOOKUP($A43,'VENDA 2024'!$1:$1048576,4 + (COLUMN(L40)-1)*2,FALSE),""))</f>
        <v/>
      </c>
      <c r="GG43" s="12">
        <f>IF(COUNT(FU43:GF43)=0,"",SUM(FU43:GF43))</f>
        <v/>
      </c>
      <c r="GH43" s="45">
        <f>IF(IFERROR(VLOOKUP($A43,'venda-fornecedor-12-meses-7'!$1:$1048576,5 + (COLUMN(A40)-1)*2,FALSE),"")=0,"",IFERROR(VLOOKUP($A43,'venda-fornecedor-12-meses-7'!$1:$1048576,5 + (COLUMN(A40)-1)*2,FALSE),""))</f>
        <v/>
      </c>
      <c r="GI43" s="45">
        <f>IF(IFERROR(VLOOKUP($A43,'venda-fornecedor-12-meses-7'!$1:$1048576,5 + (COLUMN(B40)-1)*2,FALSE),"")=0,"",IFERROR(VLOOKUP($A43,'venda-fornecedor-12-meses-7'!$1:$1048576,5 + (COLUMN(B40)-1)*2,FALSE),""))</f>
        <v/>
      </c>
      <c r="GJ43" s="45">
        <f>IF(IFERROR(VLOOKUP($A43,'venda-fornecedor-12-meses-7'!$1:$1048576,5 + (COLUMN(C40)-1)*2,FALSE),"")=0,"",IFERROR(VLOOKUP($A43,'venda-fornecedor-12-meses-7'!$1:$1048576,5 + (COLUMN(C40)-1)*2,FALSE),""))</f>
        <v/>
      </c>
      <c r="GK43" s="45">
        <f>IF(IFERROR(VLOOKUP($A43,'venda-fornecedor-12-meses-7'!$1:$1048576,5 + (COLUMN(D40)-1)*2,FALSE),"")=0,"",IFERROR(VLOOKUP($A43,'venda-fornecedor-12-meses-7'!$1:$1048576,5 + (COLUMN(D40)-1)*2,FALSE),""))</f>
        <v/>
      </c>
      <c r="GL43" s="45">
        <f>IF(IFERROR(VLOOKUP($A43,'venda-fornecedor-12-meses-7'!$1:$1048576,5 + (COLUMN(E40)-1)*2,FALSE),"")=0,"",IFERROR(VLOOKUP($A43,'venda-fornecedor-12-meses-7'!$1:$1048576,5 + (COLUMN(E40)-1)*2,FALSE),""))</f>
        <v/>
      </c>
      <c r="GM43" s="45">
        <f>IF(IFERROR(VLOOKUP($A43,'venda-fornecedor-12-meses-7'!$1:$1048576,5 + (COLUMN(F40)-1)*2,FALSE),"")=0,"",IFERROR(VLOOKUP($A43,'venda-fornecedor-12-meses-7'!$1:$1048576,5 + (COLUMN(F40)-1)*2,FALSE),""))</f>
        <v/>
      </c>
      <c r="GN43" s="45">
        <f>IF(IFERROR(VLOOKUP($A43,'venda-fornecedor-12-meses-7'!$1:$1048576,5 + (COLUMN(G40)-1)*2,FALSE),"")=0,"",IFERROR(VLOOKUP($A43,'venda-fornecedor-12-meses-7'!$1:$1048576,5 + (COLUMN(G40)-1)*2,FALSE),""))</f>
        <v/>
      </c>
      <c r="GO43" s="45">
        <f>IF(IFERROR(VLOOKUP($A43,'venda-fornecedor-12-meses-7'!$1:$1048576,5 + (COLUMN(H40)-1)*2,FALSE),"")=0,"",IFERROR(VLOOKUP($A43,'venda-fornecedor-12-meses-7'!$1:$1048576,5 + (COLUMN(H40)-1)*2,FALSE),""))</f>
        <v/>
      </c>
      <c r="GP43" s="45">
        <f>IF(IFERROR(VLOOKUP($A43,'venda-fornecedor-12-meses-7'!$1:$1048576,5 + (COLUMN(I40)-1)*2,FALSE),"")=0,"",IFERROR(VLOOKUP($A43,'venda-fornecedor-12-meses-7'!$1:$1048576,5 + (COLUMN(I40)-1)*2,FALSE),""))</f>
        <v/>
      </c>
      <c r="GQ43" s="45">
        <f>IF(IFERROR(VLOOKUP($A43,'venda-fornecedor-12-meses-7'!$1:$1048576,5 + (COLUMN(J40)-1)*2,FALSE),"")=0,"",IFERROR(VLOOKUP($A43,'venda-fornecedor-12-meses-7'!$1:$1048576,5 + (COLUMN(J40)-1)*2,FALSE),""))</f>
        <v/>
      </c>
      <c r="GR43" s="45">
        <f>IF(IFERROR(VLOOKUP($A43,'venda-fornecedor-12-meses-7'!$1:$1048576,5 + (COLUMN(K40)-1)*2,FALSE),"")=0,"",IFERROR(VLOOKUP($A43,'venda-fornecedor-12-meses-7'!$1:$1048576,5 + (COLUMN(K40)-1)*2,FALSE),""))</f>
        <v/>
      </c>
      <c r="GS43" s="45">
        <f>IF(IFERROR(VLOOKUP($A43,'venda-fornecedor-12-meses-7'!$1:$1048576,5 + (COLUMN(L40)-1)*2,FALSE),"")=0,"",IFERROR(VLOOKUP($A43,'venda-fornecedor-12-meses-7'!$1:$1048576,5 + (COLUMN(L40)-1)*2,FALSE),""))</f>
        <v/>
      </c>
      <c r="GT43" s="12">
        <f>IF(COUNT(GH43:GS43)=0,"",SUM(GH43:GS43))</f>
        <v/>
      </c>
    </row>
    <row r="44">
      <c r="A44" s="85" t="n">
        <v>35329</v>
      </c>
      <c r="B44" s="85">
        <f>VLOOKUP(A44,'FORNECEDORES X COMPRADOR'!$A:$D,4,0)</f>
        <v/>
      </c>
      <c r="C44" s="85">
        <f>VLOOKUP(A44,'FORNECEDORES X COMPRADOR'!$A:$E,5,0)</f>
        <v/>
      </c>
      <c r="D44" s="40">
        <f>IFERROR(AVERAGEIF('ANALISE PRODUTO'!F:F,A44,'ANALISE PRODUTO'!BE:BE),"")</f>
        <v/>
      </c>
      <c r="E44" s="40">
        <f>IFERROR(AVERAGEIF('ANALISE PRODUTO'!F:F,A44,'ANALISE PRODUTO'!BF:BF),"")</f>
        <v/>
      </c>
      <c r="F44" s="47">
        <f t="array" ref="F44">IFERROR(
  IF(
    SUMPRODUCT(
      IFERROR(--('ANALISE PRODUTO'!$F$3:$F$10000=A44),0) *
      IFERROR(--'ANALISE PRODUTO'!$AJ$3:$AJ$10000,0)
    )=0,
    "",
    SUMPRODUCT(
      IFERROR(--('ANALISE PRODUTO'!$F$3:$F$10000=A44),0) *
      IFERROR(--'ANALISE PRODUTO'!$AN$3:$AN$10000,0)
    ) /
    SUMPRODUCT(
      IFERROR(--('ANALISE PRODUTO'!$F$3:$F$10000=A44),0) *
      IFERROR(--'ANALISE PRODUTO'!$AJ$3:$AJ$10000,0)
    )
  ),
  ""
)</f>
        <v/>
      </c>
      <c r="G44" s="47">
        <f t="array" ref="G44">IFERROR(
  IF(
    SUMPRODUCT(
      IFERROR(--('ANALISE PRODUTO'!$F$3:$F$10000=A44),0) *
      IFERROR(--'ANALISE PRODUTO'!$AJ$3:$AJ$10000,0)
    )=0,
    "",
    SUMPRODUCT(
      IFERROR(--('ANALISE PRODUTO'!$F$3:$F$10000=A44),0) *
      IFERROR(--'ANALISE PRODUTO'!$AO$3:$AO$10000,0)
    ) /
    SUMPRODUCT(
      IFERROR(--('ANALISE PRODUTO'!$F$3:$F$10000=A44),0) *
      IFERROR(--'ANALISE PRODUTO'!$AJ$3:$AJ$10000,0)
    )
  ),
  ""
)</f>
        <v/>
      </c>
      <c r="H44" s="86" t="n">
        <v>60</v>
      </c>
      <c r="I44" s="86" t="n">
        <v>90</v>
      </c>
      <c r="J44" s="87">
        <f>SUMIF('ANALISE PRODUTO'!F:F, A44, 'ANALISE PRODUTO'!AP:AP)</f>
        <v/>
      </c>
      <c r="K44" s="88">
        <f>SUMIF('ANALISE PRODUTO'!F:F, A44, 'ANALISE PRODUTO'!AN:AN)</f>
        <v/>
      </c>
      <c r="L44" s="40">
        <f>SUMIF('ANALISE PRODUTO'!F:F, A44, 'ANALISE PRODUTO'!BB:BB)</f>
        <v/>
      </c>
      <c r="M44" s="40">
        <f>SUMIF('ANALISE PRODUTO'!F:F, A44, 'ANALISE PRODUTO'!BC:BC)</f>
        <v/>
      </c>
      <c r="N44" s="40">
        <f>SUMIF('ANALISE PRODUTO'!F:F, A44, 'ANALISE PRODUTO'!BD:BD)</f>
        <v/>
      </c>
      <c r="O44" s="40">
        <f>SUMIF('ANALISE PRODUTO'!F:F, A44, 'ANALISE PRODUTO'!BA:BA)</f>
        <v/>
      </c>
      <c r="P44" s="40">
        <f>IF(J44=0, 0, IF(O44/J44=0, 0, O44/J44))</f>
        <v/>
      </c>
      <c r="Q44" s="40">
        <f>IF(J44=0, 0, IF(L44/J44=0, 0, L44/J44))</f>
        <v/>
      </c>
      <c r="R44" s="89">
        <f>SUMIF('ANALISE PRODUTO'!F:F, A44, 'ANALISE PRODUTO'!BJ:BJ)</f>
        <v/>
      </c>
      <c r="S44" s="89">
        <f>SUMIF('ANALISE PRODUTO'!F:F, A44, 'ANALISE PRODUTO'!BK:BK)</f>
        <v/>
      </c>
      <c r="T44" s="89">
        <f>SUMIF('ANALISE PRODUTO'!F:F, A44, 'ANALISE PRODUTO'!BL:BL)</f>
        <v/>
      </c>
      <c r="U44" s="89">
        <f>SUMIFS('ANALISE PRODUTO'!BI:BI, 'ANALISE PRODUTO'!F:F, A44)</f>
        <v/>
      </c>
      <c r="V44" s="89">
        <f>IF(C44="DESCONTINUADO", 0, IF(J44=0, 0, IF(U44/J44=0, 0, U44/J44)))</f>
        <v/>
      </c>
      <c r="W44" s="89">
        <f>IF(OR(C44="DESCONTINUADO", J44=0), 0, IFERROR((S44+T44)/J44, 0))</f>
        <v/>
      </c>
      <c r="X44" s="59">
        <f>COUNTIF('ANALISE PRODUTO'!F:F, A44)</f>
        <v/>
      </c>
      <c r="Y44" s="60">
        <f>COUNTIFS('ANALISE PRODUTO'!F:F, A44, 'ANALISE PRODUTO'!S:S, "S")</f>
        <v/>
      </c>
      <c r="Z44" s="61">
        <f>X44-Y44</f>
        <v/>
      </c>
      <c r="AA44" s="88">
        <f>IFERROR(IF(COUNTIF('contas-pagas-fornecedor-7'!$C:$C,B44)&gt;1,
   AVERAGEIF('contas-pagas-fornecedor-7'!$C:$C,B44,'contas-pagas-fornecedor-7'!$I:$I),
   VLOOKUP(B44,'contas-pagas-fornecedor-7'!$C:$Q,7,FALSE)), "")</f>
        <v/>
      </c>
      <c r="AB44" s="88">
        <f t="array" ref="AB44">IFERROR(
  INDEX('fornecedor-venda-por-filial-ger'!J:J,
    MATCH(1,
      ('fornecedor-venda-por-filial-ger'!A:A=A44) *
      ('fornecedor-venda-por-filial-ger'!B:B=$B$1),
    0)
  ),
"")</f>
        <v/>
      </c>
      <c r="AC44" s="90">
        <f t="array" ref="AC44">IFERROR(
  INDEX('fornecedor-venda-por-filial-ger'!O:O,
    MATCH(1,
      ('fornecedor-venda-por-filial-ger'!A:A=A44) *
      ('fornecedor-venda-por-filial-ger'!B:B=$B$1),
    0)
  ),
"")</f>
        <v/>
      </c>
      <c r="AD44" s="90">
        <f>IFERROR(VLOOKUP(A44,'venda-fornecedor-12-meses-7'!A:AC,3,0),"")</f>
        <v/>
      </c>
      <c r="AE44" s="87">
        <f t="array" ref="AE44">IFERROR(
  INDEX('fornecedor-venda-por-filial-ger'!N:N,
    MATCH(1,
      ('fornecedor-venda-por-filial-ger'!A:A=A44) *
      ('fornecedor-venda-por-filial-ger'!B:B=$B$1),
    0)
  ),
"")</f>
        <v/>
      </c>
      <c r="AF44" s="87">
        <f>IF(J44&lt;=0,"100,00%",IFERROR(AD44/AE44,1))</f>
        <v/>
      </c>
      <c r="AG44" s="64">
        <f t="array" ref="AG44">IFERROR(
  INDEX('fornecedor-venda-por-filial-ger'!L:L,
    MATCH(1,
      ('fornecedor-venda-por-filial-ger'!A:A=A44)*
      ('fornecedor-venda-por-filial-ger'!B:B=$B$1),
    0)
  )/100,
"")</f>
        <v/>
      </c>
      <c r="AH44" s="64">
        <f t="array" ref="AH44">IFERROR(
  INDEX('fornecedor-venda-por-filial-ger'!S:S,
    MATCH(1,
      ('fornecedor-venda-por-filial-ger'!A:A=A44) *
      ('fornecedor-venda-por-filial-ger'!B:B=$B$1),
    0)
  )/100,
"")</f>
        <v/>
      </c>
      <c r="AI44" s="64">
        <f>IFERROR(IF(OR(AH44="",AG44=""),"",IF(J44=0,0,AH44-AG44)),"")</f>
        <v/>
      </c>
      <c r="AJ44" s="91">
        <f t="array" ref="AJ44">IF(MAX(IF('ANALISE PRODUTO'!F:F=A44,'ANALISE PRODUTO'!AD:AD))=0,"SEM ENTRADA",MAX(IF('ANALISE PRODUTO'!F:F=A44,'ANALISE PRODUTO'!AD:AD)))</f>
        <v/>
      </c>
      <c r="AK44" s="39" t="n"/>
      <c r="AL44" s="92">
        <f>IF(IFERROR(VLOOKUP($A44,'VENDA 2023'!$1:$1048576,3 + (COLUMN(A41)-1)*2,FALSE),"")=0,"",IFERROR(VLOOKUP($A44,'VENDA 2023'!$1:$1048576,3 + (COLUMN(A41)-1)*2,FALSE),""))</f>
        <v/>
      </c>
      <c r="AM44" s="92">
        <f>IF(IFERROR(VLOOKUP($A44,'VENDA 2023'!$1:$1048576,3 + (COLUMN(B41)-1)*2,FALSE),"")=0,"",IFERROR(VLOOKUP($A44,'VENDA 2023'!$1:$1048576,3 + (COLUMN(B41)-1)*2,FALSE),""))</f>
        <v/>
      </c>
      <c r="AN44" s="92">
        <f>IF(IFERROR(VLOOKUP($A44,'VENDA 2023'!$1:$1048576,3 + (COLUMN(C41)-1)*2,FALSE),"")=0,"",IFERROR(VLOOKUP($A44,'VENDA 2023'!$1:$1048576,3 + (COLUMN(C41)-1)*2,FALSE),""))</f>
        <v/>
      </c>
      <c r="AO44" s="92">
        <f>IF(IFERROR(VLOOKUP($A44,'VENDA 2023'!$1:$1048576,3 + (COLUMN(D41)-1)*2,FALSE),"")=0,"",IFERROR(VLOOKUP($A44,'VENDA 2023'!$1:$1048576,3 + (COLUMN(D41)-1)*2,FALSE),""))</f>
        <v/>
      </c>
      <c r="AP44" s="92">
        <f>IF(IFERROR(VLOOKUP($A44,'VENDA 2023'!$1:$1048576,3 + (COLUMN(E41)-1)*2,FALSE),"")=0,"",IFERROR(VLOOKUP($A44,'VENDA 2023'!$1:$1048576,3 + (COLUMN(E41)-1)*2,FALSE),""))</f>
        <v/>
      </c>
      <c r="AQ44" s="92">
        <f>IF(IFERROR(VLOOKUP($A44,'VENDA 2023'!$1:$1048576,3 + (COLUMN(F41)-1)*2,FALSE),"")=0,"",IFERROR(VLOOKUP($A44,'VENDA 2023'!$1:$1048576,3 + (COLUMN(F41)-1)*2,FALSE),""))</f>
        <v/>
      </c>
      <c r="AR44" s="92">
        <f>IF(IFERROR(VLOOKUP($A44,'VENDA 2023'!$1:$1048576,3 + (COLUMN(G41)-1)*2,FALSE),"")=0,"",IFERROR(VLOOKUP($A44,'VENDA 2023'!$1:$1048576,3 + (COLUMN(G41)-1)*2,FALSE),""))</f>
        <v/>
      </c>
      <c r="AS44" s="92">
        <f>IF(IFERROR(VLOOKUP($A44,'VENDA 2023'!$1:$1048576,3 + (COLUMN(H41)-1)*2,FALSE),"")=0,"",IFERROR(VLOOKUP($A44,'VENDA 2023'!$1:$1048576,3 + (COLUMN(H41)-1)*2,FALSE),""))</f>
        <v/>
      </c>
      <c r="AT44" s="92">
        <f>IF(IFERROR(VLOOKUP($A44,'VENDA 2023'!$1:$1048576,3 + (COLUMN(I41)-1)*2,FALSE),"")=0,"",IFERROR(VLOOKUP($A44,'VENDA 2023'!$1:$1048576,3 + (COLUMN(I41)-1)*2,FALSE),""))</f>
        <v/>
      </c>
      <c r="AU44" s="92">
        <f>IF(IFERROR(VLOOKUP($A44,'VENDA 2023'!$1:$1048576,3 + (COLUMN(J41)-1)*2,FALSE),"")=0,"",IFERROR(VLOOKUP($A44,'VENDA 2023'!$1:$1048576,3 + (COLUMN(J41)-1)*2,FALSE),""))</f>
        <v/>
      </c>
      <c r="AV44" s="92">
        <f>IF(IFERROR(VLOOKUP($A44,'VENDA 2023'!$1:$1048576,3 + (COLUMN(K41)-1)*2,FALSE),"")=0,"",IFERROR(VLOOKUP($A44,'VENDA 2023'!$1:$1048576,3 + (COLUMN(K41)-1)*2,FALSE),""))</f>
        <v/>
      </c>
      <c r="AW44" s="92">
        <f>IF(IFERROR(VLOOKUP($A44,'VENDA 2023'!$1:$1048576,3 + (COLUMN(L41)-1)*2,FALSE),"")=0,"",IFERROR(VLOOKUP($A44,'VENDA 2023'!$1:$1048576,3 + (COLUMN(L41)-1)*2,FALSE),""))</f>
        <v/>
      </c>
      <c r="AX44" s="93">
        <f>IF(COUNT(AL44:AW44)=0,"",SUM(AL44:AW44))</f>
        <v/>
      </c>
      <c r="AY44" s="92">
        <f>IF(IFERROR(VLOOKUP($A44,'VENDA 2024'!$1:$1048576,3 + (COLUMN(A41)-1)*2,FALSE),"")=0,"",IFERROR(VLOOKUP($A44,'VENDA 2024'!$1:$1048576,3 + (COLUMN(A41)-1)*2,FALSE),""))</f>
        <v/>
      </c>
      <c r="AZ44" s="92">
        <f>IF(IFERROR(VLOOKUP($A44,'VENDA 2024'!$1:$1048576,3 + (COLUMN(B41)-1)*2,FALSE),"")=0,"",IFERROR(VLOOKUP($A44,'VENDA 2024'!$1:$1048576,3 + (COLUMN(B41)-1)*2,FALSE),""))</f>
        <v/>
      </c>
      <c r="BA44" s="92">
        <f>IF(IFERROR(VLOOKUP($A44,'VENDA 2024'!$1:$1048576,3 + (COLUMN(C41)-1)*2,FALSE),"")=0,"",IFERROR(VLOOKUP($A44,'VENDA 2024'!$1:$1048576,3 + (COLUMN(C41)-1)*2,FALSE),""))</f>
        <v/>
      </c>
      <c r="BB44" s="92">
        <f>IF(IFERROR(VLOOKUP($A44,'VENDA 2024'!$1:$1048576,3 + (COLUMN(D41)-1)*2,FALSE),"")=0,"",IFERROR(VLOOKUP($A44,'VENDA 2024'!$1:$1048576,3 + (COLUMN(D41)-1)*2,FALSE),""))</f>
        <v/>
      </c>
      <c r="BC44" s="92">
        <f>IF(IFERROR(VLOOKUP($A44,'VENDA 2024'!$1:$1048576,3 + (COLUMN(E41)-1)*2,FALSE),"")=0,"",IFERROR(VLOOKUP($A44,'VENDA 2024'!$1:$1048576,3 + (COLUMN(E41)-1)*2,FALSE),""))</f>
        <v/>
      </c>
      <c r="BD44" s="92">
        <f>IF(IFERROR(VLOOKUP($A44,'VENDA 2024'!$1:$1048576,3 + (COLUMN(F41)-1)*2,FALSE),"")=0,"",IFERROR(VLOOKUP($A44,'VENDA 2024'!$1:$1048576,3 + (COLUMN(F41)-1)*2,FALSE),""))</f>
        <v/>
      </c>
      <c r="BE44" s="92">
        <f>IF(IFERROR(VLOOKUP($A44,'VENDA 2024'!$1:$1048576,3 + (COLUMN(G41)-1)*2,FALSE),"")=0,"",IFERROR(VLOOKUP($A44,'VENDA 2024'!$1:$1048576,3 + (COLUMN(G41)-1)*2,FALSE),""))</f>
        <v/>
      </c>
      <c r="BF44" s="92">
        <f>IF(IFERROR(VLOOKUP($A44,'VENDA 2024'!$1:$1048576,3 + (COLUMN(H41)-1)*2,FALSE),"")=0,"",IFERROR(VLOOKUP($A44,'VENDA 2024'!$1:$1048576,3 + (COLUMN(H41)-1)*2,FALSE),""))</f>
        <v/>
      </c>
      <c r="BG44" s="92">
        <f>IF(IFERROR(VLOOKUP($A44,'VENDA 2024'!$1:$1048576,3 + (COLUMN(I41)-1)*2,FALSE),"")=0,"",IFERROR(VLOOKUP($A44,'VENDA 2024'!$1:$1048576,3 + (COLUMN(I41)-1)*2,FALSE),""))</f>
        <v/>
      </c>
      <c r="BH44" s="92">
        <f>IF(IFERROR(VLOOKUP($A44,'VENDA 2024'!$1:$1048576,3 + (COLUMN(J41)-1)*2,FALSE),"")=0,"",IFERROR(VLOOKUP($A44,'VENDA 2024'!$1:$1048576,3 + (COLUMN(J41)-1)*2,FALSE),""))</f>
        <v/>
      </c>
      <c r="BI44" s="92">
        <f>IF(IFERROR(VLOOKUP($A44,'VENDA 2024'!$1:$1048576,3 + (COLUMN(K41)-1)*2,FALSE),"")=0,"",IFERROR(VLOOKUP($A44,'VENDA 2024'!$1:$1048576,3 + (COLUMN(K41)-1)*2,FALSE),""))</f>
        <v/>
      </c>
      <c r="BJ44" s="92">
        <f>IF(IFERROR(VLOOKUP($A44,'VENDA 2024'!$1:$1048576,3 + (COLUMN(L41)-1)*2,FALSE),"")=0,"",IFERROR(VLOOKUP($A44,'VENDA 2024'!$1:$1048576,3 + (COLUMN(L41)-1)*2,FALSE),""))</f>
        <v/>
      </c>
      <c r="BK44" s="93">
        <f>IF(COUNT(AY44:BJ44)=0,"",SUM(AY44:BJ44))</f>
        <v/>
      </c>
      <c r="BL44" s="92">
        <f>IF(IFERROR(VLOOKUP($A44,'VENDA 2025'!$1:$1048576,3 + (COLUMN(A41)-1)*2,FALSE),"")=0,"",IFERROR(VLOOKUP($A44,'VENDA 2025'!$1:$1048576,3 + (COLUMN(A41)-1)*2,FALSE),""))</f>
        <v/>
      </c>
      <c r="BM44" s="92">
        <f>IF(IFERROR(VLOOKUP($A44,'VENDA 2025'!$1:$1048576,3 + (COLUMN(B41)-1)*2,FALSE),"")=0,"",IFERROR(VLOOKUP($A44,'VENDA 2025'!$1:$1048576,3 + (COLUMN(B41)-1)*2,FALSE),""))</f>
        <v/>
      </c>
      <c r="BN44" s="92">
        <f>IF(IFERROR(VLOOKUP($A44,'VENDA 2025'!$1:$1048576,3 + (COLUMN(C41)-1)*2,FALSE),"")=0,"",IFERROR(VLOOKUP($A44,'VENDA 2025'!$1:$1048576,3 + (COLUMN(C41)-1)*2,FALSE),""))</f>
        <v/>
      </c>
      <c r="BO44" s="92">
        <f>IF(IFERROR(VLOOKUP($A44,'VENDA 2025'!$1:$1048576,3 + (COLUMN(D41)-1)*2,FALSE),"")=0,"",IFERROR(VLOOKUP($A44,'VENDA 2025'!$1:$1048576,3 + (COLUMN(D41)-1)*2,FALSE),""))</f>
        <v/>
      </c>
      <c r="BP44" s="92">
        <f>IF(IFERROR(VLOOKUP($A44,'VENDA 2025'!$1:$1048576,3 + (COLUMN(E41)-1)*2,FALSE),"")=0,"",IFERROR(VLOOKUP($A44,'VENDA 2025'!$1:$1048576,3 + (COLUMN(E41)-1)*2,FALSE),""))</f>
        <v/>
      </c>
      <c r="BQ44" s="92">
        <f>IF(IFERROR(VLOOKUP($A44,'VENDA 2025'!$1:$1048576,3 + (COLUMN(F41)-1)*2,FALSE),"")=0,"",IFERROR(VLOOKUP($A44,'VENDA 2025'!$1:$1048576,3 + (COLUMN(F41)-1)*2,FALSE),""))</f>
        <v/>
      </c>
      <c r="BR44" s="92">
        <f>IF(IFERROR(VLOOKUP($A44,'VENDA 2025'!$1:$1048576,3 + (COLUMN(G41)-1)*2,FALSE),"")=0,"",IFERROR(VLOOKUP($A44,'VENDA 2025'!$1:$1048576,3 + (COLUMN(G41)-1)*2,FALSE),""))</f>
        <v/>
      </c>
      <c r="BS44" s="92">
        <f>IF(IFERROR(VLOOKUP($A44,'VENDA 2025'!$1:$1048576,3 + (COLUMN(H41)-1)*2,FALSE),"")=0,"",IFERROR(VLOOKUP($A44,'VENDA 2025'!$1:$1048576,3 + (COLUMN(H41)-1)*2,FALSE),""))</f>
        <v/>
      </c>
      <c r="BT44" s="92">
        <f>IF(IFERROR(VLOOKUP($A44,'VENDA 2025'!$1:$1048576,3 + (COLUMN(I41)-1)*2,FALSE),"")=0,"",IFERROR(VLOOKUP($A44,'VENDA 2025'!$1:$1048576,3 + (COLUMN(I41)-1)*2,FALSE),""))</f>
        <v/>
      </c>
      <c r="BU44" s="92">
        <f>IF(IFERROR(VLOOKUP($A44,'VENDA 2025'!$1:$1048576,3 + (COLUMN(J41)-1)*2,FALSE),"")=0,"",IFERROR(VLOOKUP($A44,'VENDA 2025'!$1:$1048576,3 + (COLUMN(J41)-1)*2,FALSE),""))</f>
        <v/>
      </c>
      <c r="BV44" s="92">
        <f>IF(IFERROR(VLOOKUP($A44,'VENDA 2025'!$1:$1048576,3 + (COLUMN(K41)-1)*2,FALSE),"")=0,"",IFERROR(VLOOKUP($A44,'VENDA 2025'!$1:$1048576,3 + (COLUMN(K41)-1)*2,FALSE),""))</f>
        <v/>
      </c>
      <c r="BW44" s="92">
        <f>IF(IFERROR(VLOOKUP($A44,'VENDA 2025'!$1:$1048576,3 + (COLUMN(L41)-1)*2,FALSE),"")=0,"",IFERROR(VLOOKUP($A44,'VENDA 2025'!$1:$1048576,3 + (COLUMN(L41)-1)*2,FALSE),""))</f>
        <v/>
      </c>
      <c r="BX44" s="93">
        <f>IF(COUNT(BL44:BW44)=0,"",SUM(BL44:BW44))</f>
        <v/>
      </c>
      <c r="BY44" s="92">
        <f>IF(IFERROR(VLOOKUP($A44,'venda-fornecedor-12-meses-7'!$1:$1048576,4 + (COLUMN(A41)-1)*2,FALSE),"")=0,"",IFERROR(VLOOKUP($A44,'venda-fornecedor-12-meses-7'!$1:$1048576,4 + (COLUMN(A41)-1)*2,FALSE),""))</f>
        <v/>
      </c>
      <c r="BZ44" s="92">
        <f>IF(IFERROR(VLOOKUP($A44,'venda-fornecedor-12-meses-7'!$1:$1048576,4 + (COLUMN(B41)-1)*2,FALSE),"")=0,"",IFERROR(VLOOKUP($A44,'venda-fornecedor-12-meses-7'!$1:$1048576,4 + (COLUMN(B41)-1)*2,FALSE),""))</f>
        <v/>
      </c>
      <c r="CA44" s="92">
        <f>IF(IFERROR(VLOOKUP($A44,'venda-fornecedor-12-meses-7'!$1:$1048576,4 + (COLUMN(C41)-1)*2,FALSE),"")=0,"",IFERROR(VLOOKUP($A44,'venda-fornecedor-12-meses-7'!$1:$1048576,4 + (COLUMN(C41)-1)*2,FALSE),""))</f>
        <v/>
      </c>
      <c r="CB44" s="92">
        <f>IF(IFERROR(VLOOKUP($A44,'venda-fornecedor-12-meses-7'!$1:$1048576,4 + (COLUMN(D41)-1)*2,FALSE),"")=0,"",IFERROR(VLOOKUP($A44,'venda-fornecedor-12-meses-7'!$1:$1048576,4 + (COLUMN(D41)-1)*2,FALSE),""))</f>
        <v/>
      </c>
      <c r="CC44" s="92">
        <f>IF(IFERROR(VLOOKUP($A44,'venda-fornecedor-12-meses-7'!$1:$1048576,4 + (COLUMN(E41)-1)*2,FALSE),"")=0,"",IFERROR(VLOOKUP($A44,'venda-fornecedor-12-meses-7'!$1:$1048576,4 + (COLUMN(E41)-1)*2,FALSE),""))</f>
        <v/>
      </c>
      <c r="CD44" s="92">
        <f>IF(IFERROR(VLOOKUP($A44,'venda-fornecedor-12-meses-7'!$1:$1048576,4 + (COLUMN(F41)-1)*2,FALSE),"")=0,"",IFERROR(VLOOKUP($A44,'venda-fornecedor-12-meses-7'!$1:$1048576,4 + (COLUMN(F41)-1)*2,FALSE),""))</f>
        <v/>
      </c>
      <c r="CE44" s="92">
        <f>IF(IFERROR(VLOOKUP($A44,'venda-fornecedor-12-meses-7'!$1:$1048576,4 + (COLUMN(G41)-1)*2,FALSE),"")=0,"",IFERROR(VLOOKUP($A44,'venda-fornecedor-12-meses-7'!$1:$1048576,4 + (COLUMN(G41)-1)*2,FALSE),""))</f>
        <v/>
      </c>
      <c r="CF44" s="92">
        <f>IF(IFERROR(VLOOKUP($A44,'venda-fornecedor-12-meses-7'!$1:$1048576,4 + (COLUMN(H41)-1)*2,FALSE),"")=0,"",IFERROR(VLOOKUP($A44,'venda-fornecedor-12-meses-7'!$1:$1048576,4 + (COLUMN(H41)-1)*2,FALSE),""))</f>
        <v/>
      </c>
      <c r="CG44" s="92">
        <f>IF(IFERROR(VLOOKUP($A44,'venda-fornecedor-12-meses-7'!$1:$1048576,4 + (COLUMN(I41)-1)*2,FALSE),"")=0,"",IFERROR(VLOOKUP($A44,'venda-fornecedor-12-meses-7'!$1:$1048576,4 + (COLUMN(I41)-1)*2,FALSE),""))</f>
        <v/>
      </c>
      <c r="CH44" s="92">
        <f>IF(IFERROR(VLOOKUP($A44,'venda-fornecedor-12-meses-7'!$1:$1048576,4 + (COLUMN(J41)-1)*2,FALSE),"")=0,"",IFERROR(VLOOKUP($A44,'venda-fornecedor-12-meses-7'!$1:$1048576,4 + (COLUMN(J41)-1)*2,FALSE),""))</f>
        <v/>
      </c>
      <c r="CI44" s="92">
        <f>IF(IFERROR(VLOOKUP($A44,'venda-fornecedor-12-meses-7'!$1:$1048576,4 + (COLUMN(K41)-1)*2,FALSE),"")=0,"",IFERROR(VLOOKUP($A44,'venda-fornecedor-12-meses-7'!$1:$1048576,4 + (COLUMN(K41)-1)*2,FALSE),""))</f>
        <v/>
      </c>
      <c r="CJ44" s="92">
        <f>IF(IFERROR(VLOOKUP($A44,'venda-fornecedor-12-meses-7'!$1:$1048576,4 + (COLUMN(L41)-1)*2,FALSE),"")=0,"",IFERROR(VLOOKUP($A44,'venda-fornecedor-12-meses-7'!$1:$1048576,4 + (COLUMN(L41)-1)*2,FALSE),""))</f>
        <v/>
      </c>
      <c r="CK44" s="93">
        <f>IF(COUNT(BY44:CJ44)=0,"",SUM(BY44:CJ44))</f>
        <v/>
      </c>
      <c r="CL44" s="93">
        <f>IF(COUNT(BY44:CJ44)=0,"",AVERAGE(BY44:CJ44))</f>
        <v/>
      </c>
      <c r="CM44" s="1" t="n"/>
      <c r="CN44" s="94">
        <f>IF(IFERROR(VLOOKUP($A44,'ENTRADA 2023'!$1:$1048576,3 + (COLUMN(A41)-1)*1,FALSE),"")=0,"",IFERROR(VLOOKUP($A44,'ENTRADA 2023'!$1:$1048576,3 + (COLUMN(A41)-1)*1,FALSE),""))</f>
        <v/>
      </c>
      <c r="CO44" s="94">
        <f>IF(IFERROR(VLOOKUP($A44,'ENTRADA 2023'!$1:$1048576,3 + (COLUMN(B41)-1)*1,FALSE),"")=0,"",IFERROR(VLOOKUP($A44,'ENTRADA 2023'!$1:$1048576,3 + (COLUMN(B41)-1)*1,FALSE),""))</f>
        <v/>
      </c>
      <c r="CP44" s="94">
        <f>IF(IFERROR(VLOOKUP($A44,'ENTRADA 2023'!$1:$1048576,3 + (COLUMN(C41)-1)*1,FALSE),"")=0,"",IFERROR(VLOOKUP($A44,'ENTRADA 2023'!$1:$1048576,3 + (COLUMN(C41)-1)*1,FALSE),""))</f>
        <v/>
      </c>
      <c r="CQ44" s="94">
        <f>IF(IFERROR(VLOOKUP($A44,'ENTRADA 2023'!$1:$1048576,3 + (COLUMN(D41)-1)*1,FALSE),"")=0,"",IFERROR(VLOOKUP($A44,'ENTRADA 2023'!$1:$1048576,3 + (COLUMN(D41)-1)*1,FALSE),""))</f>
        <v/>
      </c>
      <c r="CR44" s="94">
        <f>IF(IFERROR(VLOOKUP($A44,'ENTRADA 2023'!$1:$1048576,3 + (COLUMN(E41)-1)*1,FALSE),"")=0,"",IFERROR(VLOOKUP($A44,'ENTRADA 2023'!$1:$1048576,3 + (COLUMN(E41)-1)*1,FALSE),""))</f>
        <v/>
      </c>
      <c r="CS44" s="94">
        <f>IF(IFERROR(VLOOKUP($A44,'ENTRADA 2023'!$1:$1048576,3 + (COLUMN(F41)-1)*1,FALSE),"")=0,"",IFERROR(VLOOKUP($A44,'ENTRADA 2023'!$1:$1048576,3 + (COLUMN(F41)-1)*1,FALSE),""))</f>
        <v/>
      </c>
      <c r="CT44" s="94">
        <f>IF(IFERROR(VLOOKUP($A44,'ENTRADA 2023'!$1:$1048576,3 + (COLUMN(G41)-1)*1,FALSE),"")=0,"",IFERROR(VLOOKUP($A44,'ENTRADA 2023'!$1:$1048576,3 + (COLUMN(G41)-1)*1,FALSE),""))</f>
        <v/>
      </c>
      <c r="CU44" s="94">
        <f>IF(IFERROR(VLOOKUP($A44,'ENTRADA 2023'!$1:$1048576,3 + (COLUMN(H41)-1)*1,FALSE),"")=0,"",IFERROR(VLOOKUP($A44,'ENTRADA 2023'!$1:$1048576,3 + (COLUMN(H41)-1)*1,FALSE),""))</f>
        <v/>
      </c>
      <c r="CV44" s="94">
        <f>IF(IFERROR(VLOOKUP($A44,'ENTRADA 2023'!$1:$1048576,3 + (COLUMN(I41)-1)*1,FALSE),"")=0,"",IFERROR(VLOOKUP($A44,'ENTRADA 2023'!$1:$1048576,3 + (COLUMN(I41)-1)*1,FALSE),""))</f>
        <v/>
      </c>
      <c r="CW44" s="94">
        <f>IF(IFERROR(VLOOKUP($A44,'ENTRADA 2023'!$1:$1048576,3 + (COLUMN(J41)-1)*1,FALSE),"")=0,"",IFERROR(VLOOKUP($A44,'ENTRADA 2023'!$1:$1048576,3 + (COLUMN(J41)-1)*1,FALSE),""))</f>
        <v/>
      </c>
      <c r="CX44" s="94">
        <f>IF(IFERROR(VLOOKUP($A44,'ENTRADA 2023'!$1:$1048576,3 + (COLUMN(K41)-1)*1,FALSE),"")=0,"",IFERROR(VLOOKUP($A44,'ENTRADA 2023'!$1:$1048576,3 + (COLUMN(K41)-1)*1,FALSE),""))</f>
        <v/>
      </c>
      <c r="CY44" s="94">
        <f>IF(IFERROR(VLOOKUP($A44,'ENTRADA 2023'!$1:$1048576,3 + (COLUMN(L41)-1)*1,FALSE),"")=0,"",IFERROR(VLOOKUP($A44,'ENTRADA 2023'!$1:$1048576,3 + (COLUMN(L41)-1)*1,FALSE),""))</f>
        <v/>
      </c>
      <c r="CZ44" s="95">
        <f>IF(COUNT(CN44:CY44)=0,"",SUM(CN44:CY44))</f>
        <v/>
      </c>
      <c r="DA44" s="94">
        <f>IF(IFERROR(VLOOKUP($A44,'ENTRADA 2024'!$1:$1048576,3 + (COLUMN(A41)-1)*1,FALSE),"")=0,"",IFERROR(VLOOKUP($A44,'ENTRADA 2024'!$1:$1048576,3 + (COLUMN(A41)-1)*1,FALSE),""))</f>
        <v/>
      </c>
      <c r="DB44" s="94">
        <f>IF(IFERROR(VLOOKUP($A44,'ENTRADA 2024'!$1:$1048576,3 + (COLUMN(B41)-1)*1,FALSE),"")=0,"",IFERROR(VLOOKUP($A44,'ENTRADA 2024'!$1:$1048576,3 + (COLUMN(B41)-1)*1,FALSE),""))</f>
        <v/>
      </c>
      <c r="DC44" s="94">
        <f>IF(IFERROR(VLOOKUP($A44,'ENTRADA 2024'!$1:$1048576,3 + (COLUMN(C41)-1)*1,FALSE),"")=0,"",IFERROR(VLOOKUP($A44,'ENTRADA 2024'!$1:$1048576,3 + (COLUMN(C41)-1)*1,FALSE),""))</f>
        <v/>
      </c>
      <c r="DD44" s="94">
        <f>IF(IFERROR(VLOOKUP($A44,'ENTRADA 2024'!$1:$1048576,3 + (COLUMN(D41)-1)*1,FALSE),"")=0,"",IFERROR(VLOOKUP($A44,'ENTRADA 2024'!$1:$1048576,3 + (COLUMN(D41)-1)*1,FALSE),""))</f>
        <v/>
      </c>
      <c r="DE44" s="94">
        <f>IF(IFERROR(VLOOKUP($A44,'ENTRADA 2024'!$1:$1048576,3 + (COLUMN(E41)-1)*1,FALSE),"")=0,"",IFERROR(VLOOKUP($A44,'ENTRADA 2024'!$1:$1048576,3 + (COLUMN(E41)-1)*1,FALSE),""))</f>
        <v/>
      </c>
      <c r="DF44" s="94">
        <f>IF(IFERROR(VLOOKUP($A44,'ENTRADA 2024'!$1:$1048576,3 + (COLUMN(F41)-1)*1,FALSE),"")=0,"",IFERROR(VLOOKUP($A44,'ENTRADA 2024'!$1:$1048576,3 + (COLUMN(F41)-1)*1,FALSE),""))</f>
        <v/>
      </c>
      <c r="DG44" s="94">
        <f>IF(IFERROR(VLOOKUP($A44,'ENTRADA 2024'!$1:$1048576,3 + (COLUMN(G41)-1)*1,FALSE),"")=0,"",IFERROR(VLOOKUP($A44,'ENTRADA 2024'!$1:$1048576,3 + (COLUMN(G41)-1)*1,FALSE),""))</f>
        <v/>
      </c>
      <c r="DH44" s="94">
        <f>IF(IFERROR(VLOOKUP($A44,'ENTRADA 2024'!$1:$1048576,3 + (COLUMN(H41)-1)*1,FALSE),"")=0,"",IFERROR(VLOOKUP($A44,'ENTRADA 2024'!$1:$1048576,3 + (COLUMN(H41)-1)*1,FALSE),""))</f>
        <v/>
      </c>
      <c r="DI44" s="94">
        <f>IF(IFERROR(VLOOKUP($A44,'ENTRADA 2024'!$1:$1048576,3 + (COLUMN(I41)-1)*1,FALSE),"")=0,"",IFERROR(VLOOKUP($A44,'ENTRADA 2024'!$1:$1048576,3 + (COLUMN(I41)-1)*1,FALSE),""))</f>
        <v/>
      </c>
      <c r="DJ44" s="94">
        <f>IF(IFERROR(VLOOKUP($A44,'ENTRADA 2024'!$1:$1048576,3 + (COLUMN(J41)-1)*1,FALSE),"")=0,"",IFERROR(VLOOKUP($A44,'ENTRADA 2024'!$1:$1048576,3 + (COLUMN(J41)-1)*1,FALSE),""))</f>
        <v/>
      </c>
      <c r="DK44" s="94">
        <f>IF(IFERROR(VLOOKUP($A44,'ENTRADA 2024'!$1:$1048576,3 + (COLUMN(K41)-1)*1,FALSE),"")=0,"",IFERROR(VLOOKUP($A44,'ENTRADA 2024'!$1:$1048576,3 + (COLUMN(K41)-1)*1,FALSE),""))</f>
        <v/>
      </c>
      <c r="DL44" s="94">
        <f>IF(IFERROR(VLOOKUP($A44,'ENTRADA 2024'!$1:$1048576,3 + (COLUMN(L41)-1)*1,FALSE),"")=0,"",IFERROR(VLOOKUP($A44,'ENTRADA 2024'!$1:$1048576,3 + (COLUMN(L41)-1)*1,FALSE),""))</f>
        <v/>
      </c>
      <c r="DM44" s="95">
        <f>IF(COUNT(DA44:DL44)=0,"",SUM(DA44:DL44))</f>
        <v/>
      </c>
      <c r="DN44" s="94">
        <f>IF(IFERROR(VLOOKUP($A44,'ENTRADA 2025'!$1:$1048576,3 + (COLUMN(A41)-1)*1,FALSE),"")=0,"",IFERROR(VLOOKUP($A44,'ENTRADA 2025'!$1:$1048576,3 + (COLUMN(A41)-1)*1,FALSE),""))</f>
        <v/>
      </c>
      <c r="DO44" s="94">
        <f>IF(IFERROR(VLOOKUP($A44,'ENTRADA 2025'!$1:$1048576,3 + (COLUMN(B41)-1)*1,FALSE),"")=0,"",IFERROR(VLOOKUP($A44,'ENTRADA 2025'!$1:$1048576,3 + (COLUMN(B41)-1)*1,FALSE),""))</f>
        <v/>
      </c>
      <c r="DP44" s="94">
        <f>IF(IFERROR(VLOOKUP($A44,'ENTRADA 2025'!$1:$1048576,3 + (COLUMN(C41)-1)*1,FALSE),"")=0,"",IFERROR(VLOOKUP($A44,'ENTRADA 2025'!$1:$1048576,3 + (COLUMN(C41)-1)*1,FALSE),""))</f>
        <v/>
      </c>
      <c r="DQ44" s="94">
        <f>IF(IFERROR(VLOOKUP($A44,'ENTRADA 2025'!$1:$1048576,3 + (COLUMN(D41)-1)*1,FALSE),"")=0,"",IFERROR(VLOOKUP($A44,'ENTRADA 2025'!$1:$1048576,3 + (COLUMN(D41)-1)*1,FALSE),""))</f>
        <v/>
      </c>
      <c r="DR44" s="94">
        <f>IF(IFERROR(VLOOKUP($A44,'ENTRADA 2025'!$1:$1048576,3 + (COLUMN(E41)-1)*1,FALSE),"")=0,"",IFERROR(VLOOKUP($A44,'ENTRADA 2025'!$1:$1048576,3 + (COLUMN(E41)-1)*1,FALSE),""))</f>
        <v/>
      </c>
      <c r="DS44" s="94">
        <f>IF(IFERROR(VLOOKUP($A44,'ENTRADA 2025'!$1:$1048576,3 + (COLUMN(F41)-1)*1,FALSE),"")=0,"",IFERROR(VLOOKUP($A44,'ENTRADA 2025'!$1:$1048576,3 + (COLUMN(F41)-1)*1,FALSE),""))</f>
        <v/>
      </c>
      <c r="DT44" s="94">
        <f>IF(IFERROR(VLOOKUP($A44,'ENTRADA 2025'!$1:$1048576,3 + (COLUMN(G41)-1)*1,FALSE),"")=0,"",IFERROR(VLOOKUP($A44,'ENTRADA 2025'!$1:$1048576,3 + (COLUMN(G41)-1)*1,FALSE),""))</f>
        <v/>
      </c>
      <c r="DU44" s="94">
        <f>IF(IFERROR(VLOOKUP($A44,'ENTRADA 2025'!$1:$1048576,3 + (COLUMN(H41)-1)*1,FALSE),"")=0,"",IFERROR(VLOOKUP($A44,'ENTRADA 2025'!$1:$1048576,3 + (COLUMN(H41)-1)*1,FALSE),""))</f>
        <v/>
      </c>
      <c r="DV44" s="94">
        <f>IF(IFERROR(VLOOKUP($A44,'ENTRADA 2025'!$1:$1048576,3 + (COLUMN(I41)-1)*1,FALSE),"")=0,"",IFERROR(VLOOKUP($A44,'ENTRADA 2025'!$1:$1048576,3 + (COLUMN(I41)-1)*1,FALSE),""))</f>
        <v/>
      </c>
      <c r="DW44" s="94">
        <f>IF(IFERROR(VLOOKUP($A44,'ENTRADA 2025'!$1:$1048576,3 + (COLUMN(J41)-1)*1,FALSE),"")=0,"",IFERROR(VLOOKUP($A44,'ENTRADA 2025'!$1:$1048576,3 + (COLUMN(J41)-1)*1,FALSE),""))</f>
        <v/>
      </c>
      <c r="DX44" s="94">
        <f>IF(IFERROR(VLOOKUP($A44,'ENTRADA 2025'!$1:$1048576,3 + (COLUMN(K41)-1)*1,FALSE),"")=0,"",IFERROR(VLOOKUP($A44,'ENTRADA 2025'!$1:$1048576,3 + (COLUMN(K41)-1)*1,FALSE),""))</f>
        <v/>
      </c>
      <c r="DY44" s="94">
        <f>IF(IFERROR(VLOOKUP($A44,'ENTRADA 2025'!$1:$1048576,3 + (COLUMN(L41)-1)*1,FALSE),"")=0,"",IFERROR(VLOOKUP($A44,'ENTRADA 2025'!$1:$1048576,3 + (COLUMN(L41)-1)*1,FALSE),""))</f>
        <v/>
      </c>
      <c r="DZ44" s="95">
        <f>IF(COUNT(DN44:DY44)=0,"",SUM(DN44:DY44))</f>
        <v/>
      </c>
      <c r="EA44" s="94">
        <f>IF(IFERROR(VLOOKUP($A44,'entrada-fornecedor-12-meses-7'!$1:$1048576,3 + (COLUMN(A41)-1)*1,FALSE),"")=0,"",IFERROR(VLOOKUP($A44,'entrada-fornecedor-12-meses-7'!$1:$1048576,3 + (COLUMN(A41)-1)*1,FALSE),""))</f>
        <v/>
      </c>
      <c r="EB44" s="94">
        <f>IF(IFERROR(VLOOKUP($A44,'entrada-fornecedor-12-meses-7'!$1:$1048576,3 + (COLUMN(B41)-1)*1,FALSE),"")=0,"",IFERROR(VLOOKUP($A44,'entrada-fornecedor-12-meses-7'!$1:$1048576,3 + (COLUMN(B41)-1)*1,FALSE),""))</f>
        <v/>
      </c>
      <c r="EC44" s="94">
        <f>IF(IFERROR(VLOOKUP($A44,'entrada-fornecedor-12-meses-7'!$1:$1048576,3 + (COLUMN(C41)-1)*1,FALSE),"")=0,"",IFERROR(VLOOKUP($A44,'entrada-fornecedor-12-meses-7'!$1:$1048576,3 + (COLUMN(C41)-1)*1,FALSE),""))</f>
        <v/>
      </c>
      <c r="ED44" s="94">
        <f>IF(IFERROR(VLOOKUP($A44,'entrada-fornecedor-12-meses-7'!$1:$1048576,3 + (COLUMN(D41)-1)*1,FALSE),"")=0,"",IFERROR(VLOOKUP($A44,'entrada-fornecedor-12-meses-7'!$1:$1048576,3 + (COLUMN(D41)-1)*1,FALSE),""))</f>
        <v/>
      </c>
      <c r="EE44" s="94">
        <f>IF(IFERROR(VLOOKUP($A44,'entrada-fornecedor-12-meses-7'!$1:$1048576,3 + (COLUMN(E41)-1)*1,FALSE),"")=0,"",IFERROR(VLOOKUP($A44,'entrada-fornecedor-12-meses-7'!$1:$1048576,3 + (COLUMN(E41)-1)*1,FALSE),""))</f>
        <v/>
      </c>
      <c r="EF44" s="94">
        <f>IF(IFERROR(VLOOKUP($A44,'entrada-fornecedor-12-meses-7'!$1:$1048576,3 + (COLUMN(F41)-1)*1,FALSE),"")=0,"",IFERROR(VLOOKUP($A44,'entrada-fornecedor-12-meses-7'!$1:$1048576,3 + (COLUMN(F41)-1)*1,FALSE),""))</f>
        <v/>
      </c>
      <c r="EG44" s="94">
        <f>IF(IFERROR(VLOOKUP($A44,'entrada-fornecedor-12-meses-7'!$1:$1048576,3 + (COLUMN(G41)-1)*1,FALSE),"")=0,"",IFERROR(VLOOKUP($A44,'entrada-fornecedor-12-meses-7'!$1:$1048576,3 + (COLUMN(G41)-1)*1,FALSE),""))</f>
        <v/>
      </c>
      <c r="EH44" s="94">
        <f>IF(IFERROR(VLOOKUP($A44,'entrada-fornecedor-12-meses-7'!$1:$1048576,3 + (COLUMN(H41)-1)*1,FALSE),"")=0,"",IFERROR(VLOOKUP($A44,'entrada-fornecedor-12-meses-7'!$1:$1048576,3 + (COLUMN(H41)-1)*1,FALSE),""))</f>
        <v/>
      </c>
      <c r="EI44" s="94">
        <f>IF(IFERROR(VLOOKUP($A44,'entrada-fornecedor-12-meses-7'!$1:$1048576,3 + (COLUMN(I41)-1)*1,FALSE),"")=0,"",IFERROR(VLOOKUP($A44,'entrada-fornecedor-12-meses-7'!$1:$1048576,3 + (COLUMN(I41)-1)*1,FALSE),""))</f>
        <v/>
      </c>
      <c r="EJ44" s="94">
        <f>IF(IFERROR(VLOOKUP($A44,'entrada-fornecedor-12-meses-7'!$1:$1048576,3 + (COLUMN(J41)-1)*1,FALSE),"")=0,"",IFERROR(VLOOKUP($A44,'entrada-fornecedor-12-meses-7'!$1:$1048576,3 + (COLUMN(J41)-1)*1,FALSE),""))</f>
        <v/>
      </c>
      <c r="EK44" s="94">
        <f>IF(IFERROR(VLOOKUP($A44,'entrada-fornecedor-12-meses-7'!$1:$1048576,3 + (COLUMN(K41)-1)*1,FALSE),"")=0,"",IFERROR(VLOOKUP($A44,'entrada-fornecedor-12-meses-7'!$1:$1048576,3 + (COLUMN(K41)-1)*1,FALSE),""))</f>
        <v/>
      </c>
      <c r="EL44" s="94">
        <f>IF(IFERROR(VLOOKUP($A44,'entrada-fornecedor-12-meses-7'!$1:$1048576,3 + (COLUMN(L41)-1)*1,FALSE),"")=0,"",IFERROR(VLOOKUP($A44,'entrada-fornecedor-12-meses-7'!$1:$1048576,3 + (COLUMN(L41)-1)*1,FALSE),""))</f>
        <v/>
      </c>
      <c r="EM44" s="95">
        <f>IF(COUNT(EA44:EL44)=0,"",SUM(EA44:EL44))</f>
        <v/>
      </c>
      <c r="EN44" s="1" t="n"/>
      <c r="EO44" s="96">
        <f>IFERROR(AVERAGEIF('lead-time-compras-7'!B:B,A44,'lead-time-compras-7'!S:S),"")</f>
        <v/>
      </c>
      <c r="EP44" s="96">
        <f>IFERROR(
  AVERAGEIFS(
    'notas-fiscais-entrada-830-7'!H:H,
    'notas-fiscais-entrada-830-7'!O:O, A44,
    'notas-fiscais-entrada-830-7'!E:E, $B$1
  ),
""
)</f>
        <v/>
      </c>
      <c r="EQ44" s="96">
        <f>IFERROR(AVERAGEIF('lead-time-compras-7'!B:B,A44,'lead-time-compras-7'!Q:Q),"")</f>
        <v/>
      </c>
      <c r="ER44" s="97">
        <f>SUMIF('fornecedor-saldo-receber-7'!A:A, A44, 'fornecedor-saldo-receber-7'!L:L)</f>
        <v/>
      </c>
      <c r="ES44" s="97">
        <f>SUMIF('fornecedor-verba-aplicar-7'!A:A, A44, 'fornecedor-verba-aplicar-7'!D:D)</f>
        <v/>
      </c>
      <c r="ET44" s="1" t="n"/>
      <c r="EU44" s="52">
        <f>SUMIF('ANALISE PRODUTO'!F:F, A44, 'ANALISE PRODUTO'!BN:BN)</f>
        <v/>
      </c>
      <c r="EV44" s="52">
        <f>SUMIF('ANALISE PRODUTO'!F:F, A44, 'ANALISE PRODUTO'!BO:BO)</f>
        <v/>
      </c>
      <c r="EW44" s="52">
        <f>SUMIF('ANALISE PRODUTO'!F:F, A44, 'ANALISE PRODUTO'!BP:BP)</f>
        <v/>
      </c>
      <c r="EX44" s="52">
        <f>SUMIF('ANALISE PRODUTO'!F:F, A44, 'ANALISE PRODUTO'!BQ:BQ)</f>
        <v/>
      </c>
      <c r="EY44" s="52">
        <f>SUMIF('ANALISE PRODUTO'!F:F, A44, 'ANALISE PRODUTO'!BR:BR)</f>
        <v/>
      </c>
      <c r="EZ44" s="53">
        <f>SUMIF('ANALISE PRODUTO'!F:F, A44, 'ANALISE PRODUTO'!BS:BS)</f>
        <v/>
      </c>
      <c r="FA44" s="53">
        <f>SUMIF('ANALISE PRODUTO'!F:F, A44, 'ANALISE PRODUTO'!BT:BT)</f>
        <v/>
      </c>
      <c r="FB44" s="53">
        <f>SUMIF('ANALISE PRODUTO'!F:F, A44, 'ANALISE PRODUTO'!BU:BU)</f>
        <v/>
      </c>
      <c r="FC44" s="53">
        <f>SUMIF('ANALISE PRODUTO'!F:F, A44, 'ANALISE PRODUTO'!BV:BV)</f>
        <v/>
      </c>
      <c r="FD44" s="53">
        <f>SUMIF('ANALISE PRODUTO'!F:F, A44, 'ANALISE PRODUTO'!BW:BW)</f>
        <v/>
      </c>
      <c r="FE44" s="41">
        <f>SUMIF('ANALISE PRODUTO'!F:F, A44, 'ANALISE PRODUTO'!CB:CB)</f>
        <v/>
      </c>
      <c r="FF44" s="41">
        <f>SUMIF('ANALISE PRODUTO'!F:F, A44, 'ANALISE PRODUTO'!CC:CC)</f>
        <v/>
      </c>
      <c r="FG44" s="1" t="n"/>
      <c r="FH44" s="45">
        <f>IF(IFERROR(VLOOKUP($A44,'VENDA 2023'!$1:$1048576,4 + (COLUMN(A41)-1)*2,FALSE),"")=0,"",IFERROR(VLOOKUP($A44,'VENDA 2023'!$1:$1048576,4 + (COLUMN(A41)-1)*2,FALSE),""))</f>
        <v/>
      </c>
      <c r="FI44" s="45">
        <f>IF(IFERROR(VLOOKUP($A44,'VENDA 2023'!$1:$1048576,4 + (COLUMN(B41)-1)*2,FALSE),"")=0,"",IFERROR(VLOOKUP($A44,'VENDA 2023'!$1:$1048576,4 + (COLUMN(B41)-1)*2,FALSE),""))</f>
        <v/>
      </c>
      <c r="FJ44" s="45">
        <f>IF(IFERROR(VLOOKUP($A44,'VENDA 2023'!$1:$1048576,4 + (COLUMN(C41)-1)*2,FALSE),"")=0,"",IFERROR(VLOOKUP($A44,'VENDA 2023'!$1:$1048576,4 + (COLUMN(C41)-1)*2,FALSE),""))</f>
        <v/>
      </c>
      <c r="FK44" s="45">
        <f>IF(IFERROR(VLOOKUP($A44,'VENDA 2023'!$1:$1048576,4 + (COLUMN(D41)-1)*2,FALSE),"")=0,"",IFERROR(VLOOKUP($A44,'VENDA 2023'!$1:$1048576,4 + (COLUMN(D41)-1)*2,FALSE),""))</f>
        <v/>
      </c>
      <c r="FL44" s="45">
        <f>IF(IFERROR(VLOOKUP($A44,'VENDA 2023'!$1:$1048576,4 + (COLUMN(E41)-1)*2,FALSE),"")=0,"",IFERROR(VLOOKUP($A44,'VENDA 2023'!$1:$1048576,4 + (COLUMN(E41)-1)*2,FALSE),""))</f>
        <v/>
      </c>
      <c r="FM44" s="45">
        <f>IF(IFERROR(VLOOKUP($A44,'VENDA 2023'!$1:$1048576,4 + (COLUMN(F41)-1)*2,FALSE),"")=0,"",IFERROR(VLOOKUP($A44,'VENDA 2023'!$1:$1048576,4 + (COLUMN(F41)-1)*2,FALSE),""))</f>
        <v/>
      </c>
      <c r="FN44" s="45">
        <f>IF(IFERROR(VLOOKUP($A44,'VENDA 2023'!$1:$1048576,4 + (COLUMN(G41)-1)*2,FALSE),"")=0,"",IFERROR(VLOOKUP($A44,'VENDA 2023'!$1:$1048576,4 + (COLUMN(G41)-1)*2,FALSE),""))</f>
        <v/>
      </c>
      <c r="FO44" s="45">
        <f>IF(IFERROR(VLOOKUP($A44,'VENDA 2023'!$1:$1048576,4 + (COLUMN(H41)-1)*2,FALSE),"")=0,"",IFERROR(VLOOKUP($A44,'VENDA 2023'!$1:$1048576,4 + (COLUMN(H41)-1)*2,FALSE),""))</f>
        <v/>
      </c>
      <c r="FP44" s="45">
        <f>IF(IFERROR(VLOOKUP($A44,'VENDA 2023'!$1:$1048576,4 + (COLUMN(I41)-1)*2,FALSE),"")=0,"",IFERROR(VLOOKUP($A44,'VENDA 2023'!$1:$1048576,4 + (COLUMN(I41)-1)*2,FALSE),""))</f>
        <v/>
      </c>
      <c r="FQ44" s="45">
        <f>IF(IFERROR(VLOOKUP($A44,'VENDA 2023'!$1:$1048576,4 + (COLUMN(J41)-1)*2,FALSE),"")=0,"",IFERROR(VLOOKUP($A44,'VENDA 2023'!$1:$1048576,4 + (COLUMN(J41)-1)*2,FALSE),""))</f>
        <v/>
      </c>
      <c r="FR44" s="45">
        <f>IF(IFERROR(VLOOKUP($A44,'VENDA 2023'!$1:$1048576,4 + (COLUMN(K41)-1)*2,FALSE),"")=0,"",IFERROR(VLOOKUP($A44,'VENDA 2023'!$1:$1048576,4 + (COLUMN(K41)-1)*2,FALSE),""))</f>
        <v/>
      </c>
      <c r="FS44" s="45">
        <f>IF(IFERROR(VLOOKUP($A44,'VENDA 2023'!$1:$1048576,4 + (COLUMN(L41)-1)*2,FALSE),"")=0,"",IFERROR(VLOOKUP($A44,'VENDA 2023'!$1:$1048576,4 + (COLUMN(L41)-1)*2,FALSE),""))</f>
        <v/>
      </c>
      <c r="FT44" s="12">
        <f>IF(COUNT(FH44:FS44)=0,"",SUM(FH44:FS44))</f>
        <v/>
      </c>
      <c r="FU44" s="45">
        <f>IF(IFERROR(VLOOKUP($A44,'VENDA 2024'!$1:$1048576,4 + (COLUMN(A41)-1)*2,FALSE),"")=0,"",IFERROR(VLOOKUP($A44,'VENDA 2024'!$1:$1048576,4 + (COLUMN(A41)-1)*2,FALSE),""))</f>
        <v/>
      </c>
      <c r="FV44" s="45">
        <f>IF(IFERROR(VLOOKUP($A44,'VENDA 2024'!$1:$1048576,4 + (COLUMN(B41)-1)*2,FALSE),"")=0,"",IFERROR(VLOOKUP($A44,'VENDA 2024'!$1:$1048576,4 + (COLUMN(B41)-1)*2,FALSE),""))</f>
        <v/>
      </c>
      <c r="FW44" s="45">
        <f>IF(IFERROR(VLOOKUP($A44,'VENDA 2024'!$1:$1048576,4 + (COLUMN(C41)-1)*2,FALSE),"")=0,"",IFERROR(VLOOKUP($A44,'VENDA 2024'!$1:$1048576,4 + (COLUMN(C41)-1)*2,FALSE),""))</f>
        <v/>
      </c>
      <c r="FX44" s="45">
        <f>IF(IFERROR(VLOOKUP($A44,'VENDA 2024'!$1:$1048576,4 + (COLUMN(D41)-1)*2,FALSE),"")=0,"",IFERROR(VLOOKUP($A44,'VENDA 2024'!$1:$1048576,4 + (COLUMN(D41)-1)*2,FALSE),""))</f>
        <v/>
      </c>
      <c r="FY44" s="45">
        <f>IF(IFERROR(VLOOKUP($A44,'VENDA 2024'!$1:$1048576,4 + (COLUMN(E41)-1)*2,FALSE),"")=0,"",IFERROR(VLOOKUP($A44,'VENDA 2024'!$1:$1048576,4 + (COLUMN(E41)-1)*2,FALSE),""))</f>
        <v/>
      </c>
      <c r="FZ44" s="45">
        <f>IF(IFERROR(VLOOKUP($A44,'VENDA 2024'!$1:$1048576,4 + (COLUMN(F41)-1)*2,FALSE),"")=0,"",IFERROR(VLOOKUP($A44,'VENDA 2024'!$1:$1048576,4 + (COLUMN(F41)-1)*2,FALSE),""))</f>
        <v/>
      </c>
      <c r="GA44" s="45">
        <f>IF(IFERROR(VLOOKUP($A44,'VENDA 2024'!$1:$1048576,4 + (COLUMN(G41)-1)*2,FALSE),"")=0,"",IFERROR(VLOOKUP($A44,'VENDA 2024'!$1:$1048576,4 + (COLUMN(G41)-1)*2,FALSE),""))</f>
        <v/>
      </c>
      <c r="GB44" s="45">
        <f>IF(IFERROR(VLOOKUP($A44,'VENDA 2024'!$1:$1048576,4 + (COLUMN(H41)-1)*2,FALSE),"")=0,"",IFERROR(VLOOKUP($A44,'VENDA 2024'!$1:$1048576,4 + (COLUMN(H41)-1)*2,FALSE),""))</f>
        <v/>
      </c>
      <c r="GC44" s="45">
        <f>IF(IFERROR(VLOOKUP($A44,'VENDA 2024'!$1:$1048576,4 + (COLUMN(I41)-1)*2,FALSE),"")=0,"",IFERROR(VLOOKUP($A44,'VENDA 2024'!$1:$1048576,4 + (COLUMN(I41)-1)*2,FALSE),""))</f>
        <v/>
      </c>
      <c r="GD44" s="45">
        <f>IF(IFERROR(VLOOKUP($A44,'VENDA 2024'!$1:$1048576,4 + (COLUMN(J41)-1)*2,FALSE),"")=0,"",IFERROR(VLOOKUP($A44,'VENDA 2024'!$1:$1048576,4 + (COLUMN(J41)-1)*2,FALSE),""))</f>
        <v/>
      </c>
      <c r="GE44" s="45">
        <f>IF(IFERROR(VLOOKUP($A44,'VENDA 2024'!$1:$1048576,4 + (COLUMN(K41)-1)*2,FALSE),"")=0,"",IFERROR(VLOOKUP($A44,'VENDA 2024'!$1:$1048576,4 + (COLUMN(K41)-1)*2,FALSE),""))</f>
        <v/>
      </c>
      <c r="GF44" s="45">
        <f>IF(IFERROR(VLOOKUP($A44,'VENDA 2024'!$1:$1048576,4 + (COLUMN(L41)-1)*2,FALSE),"")=0,"",IFERROR(VLOOKUP($A44,'VENDA 2024'!$1:$1048576,4 + (COLUMN(L41)-1)*2,FALSE),""))</f>
        <v/>
      </c>
      <c r="GG44" s="12">
        <f>IF(COUNT(FU44:GF44)=0,"",SUM(FU44:GF44))</f>
        <v/>
      </c>
      <c r="GH44" s="45">
        <f>IF(IFERROR(VLOOKUP($A44,'venda-fornecedor-12-meses-7'!$1:$1048576,5 + (COLUMN(A41)-1)*2,FALSE),"")=0,"",IFERROR(VLOOKUP($A44,'venda-fornecedor-12-meses-7'!$1:$1048576,5 + (COLUMN(A41)-1)*2,FALSE),""))</f>
        <v/>
      </c>
      <c r="GI44" s="45">
        <f>IF(IFERROR(VLOOKUP($A44,'venda-fornecedor-12-meses-7'!$1:$1048576,5 + (COLUMN(B41)-1)*2,FALSE),"")=0,"",IFERROR(VLOOKUP($A44,'venda-fornecedor-12-meses-7'!$1:$1048576,5 + (COLUMN(B41)-1)*2,FALSE),""))</f>
        <v/>
      </c>
      <c r="GJ44" s="45">
        <f>IF(IFERROR(VLOOKUP($A44,'venda-fornecedor-12-meses-7'!$1:$1048576,5 + (COLUMN(C41)-1)*2,FALSE),"")=0,"",IFERROR(VLOOKUP($A44,'venda-fornecedor-12-meses-7'!$1:$1048576,5 + (COLUMN(C41)-1)*2,FALSE),""))</f>
        <v/>
      </c>
      <c r="GK44" s="45">
        <f>IF(IFERROR(VLOOKUP($A44,'venda-fornecedor-12-meses-7'!$1:$1048576,5 + (COLUMN(D41)-1)*2,FALSE),"")=0,"",IFERROR(VLOOKUP($A44,'venda-fornecedor-12-meses-7'!$1:$1048576,5 + (COLUMN(D41)-1)*2,FALSE),""))</f>
        <v/>
      </c>
      <c r="GL44" s="45">
        <f>IF(IFERROR(VLOOKUP($A44,'venda-fornecedor-12-meses-7'!$1:$1048576,5 + (COLUMN(E41)-1)*2,FALSE),"")=0,"",IFERROR(VLOOKUP($A44,'venda-fornecedor-12-meses-7'!$1:$1048576,5 + (COLUMN(E41)-1)*2,FALSE),""))</f>
        <v/>
      </c>
      <c r="GM44" s="45">
        <f>IF(IFERROR(VLOOKUP($A44,'venda-fornecedor-12-meses-7'!$1:$1048576,5 + (COLUMN(F41)-1)*2,FALSE),"")=0,"",IFERROR(VLOOKUP($A44,'venda-fornecedor-12-meses-7'!$1:$1048576,5 + (COLUMN(F41)-1)*2,FALSE),""))</f>
        <v/>
      </c>
      <c r="GN44" s="45">
        <f>IF(IFERROR(VLOOKUP($A44,'venda-fornecedor-12-meses-7'!$1:$1048576,5 + (COLUMN(G41)-1)*2,FALSE),"")=0,"",IFERROR(VLOOKUP($A44,'venda-fornecedor-12-meses-7'!$1:$1048576,5 + (COLUMN(G41)-1)*2,FALSE),""))</f>
        <v/>
      </c>
      <c r="GO44" s="45">
        <f>IF(IFERROR(VLOOKUP($A44,'venda-fornecedor-12-meses-7'!$1:$1048576,5 + (COLUMN(H41)-1)*2,FALSE),"")=0,"",IFERROR(VLOOKUP($A44,'venda-fornecedor-12-meses-7'!$1:$1048576,5 + (COLUMN(H41)-1)*2,FALSE),""))</f>
        <v/>
      </c>
      <c r="GP44" s="45">
        <f>IF(IFERROR(VLOOKUP($A44,'venda-fornecedor-12-meses-7'!$1:$1048576,5 + (COLUMN(I41)-1)*2,FALSE),"")=0,"",IFERROR(VLOOKUP($A44,'venda-fornecedor-12-meses-7'!$1:$1048576,5 + (COLUMN(I41)-1)*2,FALSE),""))</f>
        <v/>
      </c>
      <c r="GQ44" s="45">
        <f>IF(IFERROR(VLOOKUP($A44,'venda-fornecedor-12-meses-7'!$1:$1048576,5 + (COLUMN(J41)-1)*2,FALSE),"")=0,"",IFERROR(VLOOKUP($A44,'venda-fornecedor-12-meses-7'!$1:$1048576,5 + (COLUMN(J41)-1)*2,FALSE),""))</f>
        <v/>
      </c>
      <c r="GR44" s="45">
        <f>IF(IFERROR(VLOOKUP($A44,'venda-fornecedor-12-meses-7'!$1:$1048576,5 + (COLUMN(K41)-1)*2,FALSE),"")=0,"",IFERROR(VLOOKUP($A44,'venda-fornecedor-12-meses-7'!$1:$1048576,5 + (COLUMN(K41)-1)*2,FALSE),""))</f>
        <v/>
      </c>
      <c r="GS44" s="45">
        <f>IF(IFERROR(VLOOKUP($A44,'venda-fornecedor-12-meses-7'!$1:$1048576,5 + (COLUMN(L41)-1)*2,FALSE),"")=0,"",IFERROR(VLOOKUP($A44,'venda-fornecedor-12-meses-7'!$1:$1048576,5 + (COLUMN(L41)-1)*2,FALSE),""))</f>
        <v/>
      </c>
      <c r="GT44" s="12">
        <f>IF(COUNT(GH44:GS44)=0,"",SUM(GH44:GS44))</f>
        <v/>
      </c>
    </row>
    <row r="45">
      <c r="A45" s="85" t="n">
        <v>10</v>
      </c>
      <c r="B45" s="85">
        <f>VLOOKUP(A45,'FORNECEDORES X COMPRADOR'!$A:$D,4,0)</f>
        <v/>
      </c>
      <c r="C45" s="85">
        <f>VLOOKUP(A45,'FORNECEDORES X COMPRADOR'!$A:$E,5,0)</f>
        <v/>
      </c>
      <c r="D45" s="40">
        <f>IFERROR(AVERAGEIF('ANALISE PRODUTO'!F:F,A45,'ANALISE PRODUTO'!BE:BE),"")</f>
        <v/>
      </c>
      <c r="E45" s="40">
        <f>IFERROR(AVERAGEIF('ANALISE PRODUTO'!F:F,A45,'ANALISE PRODUTO'!BF:BF),"")</f>
        <v/>
      </c>
      <c r="F45" s="47">
        <f t="array" ref="F45">IFERROR(
  IF(
    SUMPRODUCT(
      IFERROR(--('ANALISE PRODUTO'!$F$3:$F$10000=A45),0) *
      IFERROR(--'ANALISE PRODUTO'!$AJ$3:$AJ$10000,0)
    )=0,
    "",
    SUMPRODUCT(
      IFERROR(--('ANALISE PRODUTO'!$F$3:$F$10000=A45),0) *
      IFERROR(--'ANALISE PRODUTO'!$AN$3:$AN$10000,0)
    ) /
    SUMPRODUCT(
      IFERROR(--('ANALISE PRODUTO'!$F$3:$F$10000=A45),0) *
      IFERROR(--'ANALISE PRODUTO'!$AJ$3:$AJ$10000,0)
    )
  ),
  ""
)</f>
        <v/>
      </c>
      <c r="G45" s="47">
        <f t="array" ref="G45">IFERROR(
  IF(
    SUMPRODUCT(
      IFERROR(--('ANALISE PRODUTO'!$F$3:$F$10000=A45),0) *
      IFERROR(--'ANALISE PRODUTO'!$AJ$3:$AJ$10000,0)
    )=0,
    "",
    SUMPRODUCT(
      IFERROR(--('ANALISE PRODUTO'!$F$3:$F$10000=A45),0) *
      IFERROR(--'ANALISE PRODUTO'!$AO$3:$AO$10000,0)
    ) /
    SUMPRODUCT(
      IFERROR(--('ANALISE PRODUTO'!$F$3:$F$10000=A45),0) *
      IFERROR(--'ANALISE PRODUTO'!$AJ$3:$AJ$10000,0)
    )
  ),
  ""
)</f>
        <v/>
      </c>
      <c r="H45" s="86" t="n">
        <v>60</v>
      </c>
      <c r="I45" s="86" t="n">
        <v>90</v>
      </c>
      <c r="J45" s="87">
        <f>SUMIF('ANALISE PRODUTO'!F:F, A45, 'ANALISE PRODUTO'!AP:AP)</f>
        <v/>
      </c>
      <c r="K45" s="88">
        <f>SUMIF('ANALISE PRODUTO'!F:F, A45, 'ANALISE PRODUTO'!AN:AN)</f>
        <v/>
      </c>
      <c r="L45" s="40">
        <f>SUMIF('ANALISE PRODUTO'!F:F, A45, 'ANALISE PRODUTO'!BB:BB)</f>
        <v/>
      </c>
      <c r="M45" s="40">
        <f>SUMIF('ANALISE PRODUTO'!F:F, A45, 'ANALISE PRODUTO'!BC:BC)</f>
        <v/>
      </c>
      <c r="N45" s="40">
        <f>SUMIF('ANALISE PRODUTO'!F:F, A45, 'ANALISE PRODUTO'!BD:BD)</f>
        <v/>
      </c>
      <c r="O45" s="40">
        <f>SUMIF('ANALISE PRODUTO'!F:F, A45, 'ANALISE PRODUTO'!BA:BA)</f>
        <v/>
      </c>
      <c r="P45" s="40">
        <f>IF(J45=0, 0, IF(O45/J45=0, 0, O45/J45))</f>
        <v/>
      </c>
      <c r="Q45" s="40">
        <f>IF(J45=0, 0, IF(L45/J45=0, 0, L45/J45))</f>
        <v/>
      </c>
      <c r="R45" s="89">
        <f>SUMIF('ANALISE PRODUTO'!F:F, A45, 'ANALISE PRODUTO'!BJ:BJ)</f>
        <v/>
      </c>
      <c r="S45" s="89">
        <f>SUMIF('ANALISE PRODUTO'!F:F, A45, 'ANALISE PRODUTO'!BK:BK)</f>
        <v/>
      </c>
      <c r="T45" s="89">
        <f>SUMIF('ANALISE PRODUTO'!F:F, A45, 'ANALISE PRODUTO'!BL:BL)</f>
        <v/>
      </c>
      <c r="U45" s="89">
        <f>SUMIFS('ANALISE PRODUTO'!BI:BI, 'ANALISE PRODUTO'!F:F, A45)</f>
        <v/>
      </c>
      <c r="V45" s="89">
        <f>IF(C45="DESCONTINUADO", 0, IF(J45=0, 0, IF(U45/J45=0, 0, U45/J45)))</f>
        <v/>
      </c>
      <c r="W45" s="89">
        <f>IF(OR(C45="DESCONTINUADO", J45=0), 0, IFERROR((S45+T45)/J45, 0))</f>
        <v/>
      </c>
      <c r="X45" s="59">
        <f>COUNTIF('ANALISE PRODUTO'!F:F, A45)</f>
        <v/>
      </c>
      <c r="Y45" s="60">
        <f>COUNTIFS('ANALISE PRODUTO'!F:F, A45, 'ANALISE PRODUTO'!S:S, "S")</f>
        <v/>
      </c>
      <c r="Z45" s="61">
        <f>X45-Y45</f>
        <v/>
      </c>
      <c r="AA45" s="88">
        <f>IFERROR(IF(COUNTIF('contas-pagas-fornecedor-7'!$C:$C,B45)&gt;1,
   AVERAGEIF('contas-pagas-fornecedor-7'!$C:$C,B45,'contas-pagas-fornecedor-7'!$I:$I),
   VLOOKUP(B45,'contas-pagas-fornecedor-7'!$C:$Q,7,FALSE)), "")</f>
        <v/>
      </c>
      <c r="AB45" s="88">
        <f t="array" ref="AB45">IFERROR(
  INDEX('fornecedor-venda-por-filial-ger'!J:J,
    MATCH(1,
      ('fornecedor-venda-por-filial-ger'!A:A=A45) *
      ('fornecedor-venda-por-filial-ger'!B:B=$B$1),
    0)
  ),
"")</f>
        <v/>
      </c>
      <c r="AC45" s="90">
        <f t="array" ref="AC45">IFERROR(
  INDEX('fornecedor-venda-por-filial-ger'!O:O,
    MATCH(1,
      ('fornecedor-venda-por-filial-ger'!A:A=A45) *
      ('fornecedor-venda-por-filial-ger'!B:B=$B$1),
    0)
  ),
"")</f>
        <v/>
      </c>
      <c r="AD45" s="90">
        <f>IFERROR(VLOOKUP(A45,'venda-fornecedor-12-meses-7'!A:AC,3,0),"")</f>
        <v/>
      </c>
      <c r="AE45" s="87">
        <f t="array" ref="AE45">IFERROR(
  INDEX('fornecedor-venda-por-filial-ger'!N:N,
    MATCH(1,
      ('fornecedor-venda-por-filial-ger'!A:A=A45) *
      ('fornecedor-venda-por-filial-ger'!B:B=$B$1),
    0)
  ),
"")</f>
        <v/>
      </c>
      <c r="AF45" s="87">
        <f>IF(J45&lt;=0,"100,00%",IFERROR(AD45/AE45,1))</f>
        <v/>
      </c>
      <c r="AG45" s="64">
        <f t="array" ref="AG45">IFERROR(
  INDEX('fornecedor-venda-por-filial-ger'!L:L,
    MATCH(1,
      ('fornecedor-venda-por-filial-ger'!A:A=A45)*
      ('fornecedor-venda-por-filial-ger'!B:B=$B$1),
    0)
  )/100,
"")</f>
        <v/>
      </c>
      <c r="AH45" s="64">
        <f t="array" ref="AH45">IFERROR(
  INDEX('fornecedor-venda-por-filial-ger'!S:S,
    MATCH(1,
      ('fornecedor-venda-por-filial-ger'!A:A=A45) *
      ('fornecedor-venda-por-filial-ger'!B:B=$B$1),
    0)
  )/100,
"")</f>
        <v/>
      </c>
      <c r="AI45" s="64">
        <f>IFERROR(IF(OR(AH45="",AG45=""),"",IF(J45=0,0,AH45-AG45)),"")</f>
        <v/>
      </c>
      <c r="AJ45" s="91">
        <f t="array" ref="AJ45">IF(MAX(IF('ANALISE PRODUTO'!F:F=A45,'ANALISE PRODUTO'!AD:AD))=0,"SEM ENTRADA",MAX(IF('ANALISE PRODUTO'!F:F=A45,'ANALISE PRODUTO'!AD:AD)))</f>
        <v/>
      </c>
      <c r="AK45" s="39" t="n"/>
      <c r="AL45" s="92">
        <f>IF(IFERROR(VLOOKUP($A45,'VENDA 2023'!$1:$1048576,3 + (COLUMN(A42)-1)*2,FALSE),"")=0,"",IFERROR(VLOOKUP($A45,'VENDA 2023'!$1:$1048576,3 + (COLUMN(A42)-1)*2,FALSE),""))</f>
        <v/>
      </c>
      <c r="AM45" s="92">
        <f>IF(IFERROR(VLOOKUP($A45,'VENDA 2023'!$1:$1048576,3 + (COLUMN(B42)-1)*2,FALSE),"")=0,"",IFERROR(VLOOKUP($A45,'VENDA 2023'!$1:$1048576,3 + (COLUMN(B42)-1)*2,FALSE),""))</f>
        <v/>
      </c>
      <c r="AN45" s="92">
        <f>IF(IFERROR(VLOOKUP($A45,'VENDA 2023'!$1:$1048576,3 + (COLUMN(C42)-1)*2,FALSE),"")=0,"",IFERROR(VLOOKUP($A45,'VENDA 2023'!$1:$1048576,3 + (COLUMN(C42)-1)*2,FALSE),""))</f>
        <v/>
      </c>
      <c r="AO45" s="92">
        <f>IF(IFERROR(VLOOKUP($A45,'VENDA 2023'!$1:$1048576,3 + (COLUMN(D42)-1)*2,FALSE),"")=0,"",IFERROR(VLOOKUP($A45,'VENDA 2023'!$1:$1048576,3 + (COLUMN(D42)-1)*2,FALSE),""))</f>
        <v/>
      </c>
      <c r="AP45" s="92">
        <f>IF(IFERROR(VLOOKUP($A45,'VENDA 2023'!$1:$1048576,3 + (COLUMN(E42)-1)*2,FALSE),"")=0,"",IFERROR(VLOOKUP($A45,'VENDA 2023'!$1:$1048576,3 + (COLUMN(E42)-1)*2,FALSE),""))</f>
        <v/>
      </c>
      <c r="AQ45" s="92">
        <f>IF(IFERROR(VLOOKUP($A45,'VENDA 2023'!$1:$1048576,3 + (COLUMN(F42)-1)*2,FALSE),"")=0,"",IFERROR(VLOOKUP($A45,'VENDA 2023'!$1:$1048576,3 + (COLUMN(F42)-1)*2,FALSE),""))</f>
        <v/>
      </c>
      <c r="AR45" s="92">
        <f>IF(IFERROR(VLOOKUP($A45,'VENDA 2023'!$1:$1048576,3 + (COLUMN(G42)-1)*2,FALSE),"")=0,"",IFERROR(VLOOKUP($A45,'VENDA 2023'!$1:$1048576,3 + (COLUMN(G42)-1)*2,FALSE),""))</f>
        <v/>
      </c>
      <c r="AS45" s="92">
        <f>IF(IFERROR(VLOOKUP($A45,'VENDA 2023'!$1:$1048576,3 + (COLUMN(H42)-1)*2,FALSE),"")=0,"",IFERROR(VLOOKUP($A45,'VENDA 2023'!$1:$1048576,3 + (COLUMN(H42)-1)*2,FALSE),""))</f>
        <v/>
      </c>
      <c r="AT45" s="92">
        <f>IF(IFERROR(VLOOKUP($A45,'VENDA 2023'!$1:$1048576,3 + (COLUMN(I42)-1)*2,FALSE),"")=0,"",IFERROR(VLOOKUP($A45,'VENDA 2023'!$1:$1048576,3 + (COLUMN(I42)-1)*2,FALSE),""))</f>
        <v/>
      </c>
      <c r="AU45" s="92">
        <f>IF(IFERROR(VLOOKUP($A45,'VENDA 2023'!$1:$1048576,3 + (COLUMN(J42)-1)*2,FALSE),"")=0,"",IFERROR(VLOOKUP($A45,'VENDA 2023'!$1:$1048576,3 + (COLUMN(J42)-1)*2,FALSE),""))</f>
        <v/>
      </c>
      <c r="AV45" s="92">
        <f>IF(IFERROR(VLOOKUP($A45,'VENDA 2023'!$1:$1048576,3 + (COLUMN(K42)-1)*2,FALSE),"")=0,"",IFERROR(VLOOKUP($A45,'VENDA 2023'!$1:$1048576,3 + (COLUMN(K42)-1)*2,FALSE),""))</f>
        <v/>
      </c>
      <c r="AW45" s="92">
        <f>IF(IFERROR(VLOOKUP($A45,'VENDA 2023'!$1:$1048576,3 + (COLUMN(L42)-1)*2,FALSE),"")=0,"",IFERROR(VLOOKUP($A45,'VENDA 2023'!$1:$1048576,3 + (COLUMN(L42)-1)*2,FALSE),""))</f>
        <v/>
      </c>
      <c r="AX45" s="93">
        <f>IF(COUNT(AL45:AW45)=0,"",SUM(AL45:AW45))</f>
        <v/>
      </c>
      <c r="AY45" s="92">
        <f>IF(IFERROR(VLOOKUP($A45,'VENDA 2024'!$1:$1048576,3 + (COLUMN(A42)-1)*2,FALSE),"")=0,"",IFERROR(VLOOKUP($A45,'VENDA 2024'!$1:$1048576,3 + (COLUMN(A42)-1)*2,FALSE),""))</f>
        <v/>
      </c>
      <c r="AZ45" s="92">
        <f>IF(IFERROR(VLOOKUP($A45,'VENDA 2024'!$1:$1048576,3 + (COLUMN(B42)-1)*2,FALSE),"")=0,"",IFERROR(VLOOKUP($A45,'VENDA 2024'!$1:$1048576,3 + (COLUMN(B42)-1)*2,FALSE),""))</f>
        <v/>
      </c>
      <c r="BA45" s="92">
        <f>IF(IFERROR(VLOOKUP($A45,'VENDA 2024'!$1:$1048576,3 + (COLUMN(C42)-1)*2,FALSE),"")=0,"",IFERROR(VLOOKUP($A45,'VENDA 2024'!$1:$1048576,3 + (COLUMN(C42)-1)*2,FALSE),""))</f>
        <v/>
      </c>
      <c r="BB45" s="92">
        <f>IF(IFERROR(VLOOKUP($A45,'VENDA 2024'!$1:$1048576,3 + (COLUMN(D42)-1)*2,FALSE),"")=0,"",IFERROR(VLOOKUP($A45,'VENDA 2024'!$1:$1048576,3 + (COLUMN(D42)-1)*2,FALSE),""))</f>
        <v/>
      </c>
      <c r="BC45" s="92">
        <f>IF(IFERROR(VLOOKUP($A45,'VENDA 2024'!$1:$1048576,3 + (COLUMN(E42)-1)*2,FALSE),"")=0,"",IFERROR(VLOOKUP($A45,'VENDA 2024'!$1:$1048576,3 + (COLUMN(E42)-1)*2,FALSE),""))</f>
        <v/>
      </c>
      <c r="BD45" s="92">
        <f>IF(IFERROR(VLOOKUP($A45,'VENDA 2024'!$1:$1048576,3 + (COLUMN(F42)-1)*2,FALSE),"")=0,"",IFERROR(VLOOKUP($A45,'VENDA 2024'!$1:$1048576,3 + (COLUMN(F42)-1)*2,FALSE),""))</f>
        <v/>
      </c>
      <c r="BE45" s="92">
        <f>IF(IFERROR(VLOOKUP($A45,'VENDA 2024'!$1:$1048576,3 + (COLUMN(G42)-1)*2,FALSE),"")=0,"",IFERROR(VLOOKUP($A45,'VENDA 2024'!$1:$1048576,3 + (COLUMN(G42)-1)*2,FALSE),""))</f>
        <v/>
      </c>
      <c r="BF45" s="92">
        <f>IF(IFERROR(VLOOKUP($A45,'VENDA 2024'!$1:$1048576,3 + (COLUMN(H42)-1)*2,FALSE),"")=0,"",IFERROR(VLOOKUP($A45,'VENDA 2024'!$1:$1048576,3 + (COLUMN(H42)-1)*2,FALSE),""))</f>
        <v/>
      </c>
      <c r="BG45" s="92">
        <f>IF(IFERROR(VLOOKUP($A45,'VENDA 2024'!$1:$1048576,3 + (COLUMN(I42)-1)*2,FALSE),"")=0,"",IFERROR(VLOOKUP($A45,'VENDA 2024'!$1:$1048576,3 + (COLUMN(I42)-1)*2,FALSE),""))</f>
        <v/>
      </c>
      <c r="BH45" s="92">
        <f>IF(IFERROR(VLOOKUP($A45,'VENDA 2024'!$1:$1048576,3 + (COLUMN(J42)-1)*2,FALSE),"")=0,"",IFERROR(VLOOKUP($A45,'VENDA 2024'!$1:$1048576,3 + (COLUMN(J42)-1)*2,FALSE),""))</f>
        <v/>
      </c>
      <c r="BI45" s="92">
        <f>IF(IFERROR(VLOOKUP($A45,'VENDA 2024'!$1:$1048576,3 + (COLUMN(K42)-1)*2,FALSE),"")=0,"",IFERROR(VLOOKUP($A45,'VENDA 2024'!$1:$1048576,3 + (COLUMN(K42)-1)*2,FALSE),""))</f>
        <v/>
      </c>
      <c r="BJ45" s="92">
        <f>IF(IFERROR(VLOOKUP($A45,'VENDA 2024'!$1:$1048576,3 + (COLUMN(L42)-1)*2,FALSE),"")=0,"",IFERROR(VLOOKUP($A45,'VENDA 2024'!$1:$1048576,3 + (COLUMN(L42)-1)*2,FALSE),""))</f>
        <v/>
      </c>
      <c r="BK45" s="93">
        <f>IF(COUNT(AY45:BJ45)=0,"",SUM(AY45:BJ45))</f>
        <v/>
      </c>
      <c r="BL45" s="92">
        <f>IF(IFERROR(VLOOKUP($A45,'VENDA 2025'!$1:$1048576,3 + (COLUMN(A42)-1)*2,FALSE),"")=0,"",IFERROR(VLOOKUP($A45,'VENDA 2025'!$1:$1048576,3 + (COLUMN(A42)-1)*2,FALSE),""))</f>
        <v/>
      </c>
      <c r="BM45" s="92">
        <f>IF(IFERROR(VLOOKUP($A45,'VENDA 2025'!$1:$1048576,3 + (COLUMN(B42)-1)*2,FALSE),"")=0,"",IFERROR(VLOOKUP($A45,'VENDA 2025'!$1:$1048576,3 + (COLUMN(B42)-1)*2,FALSE),""))</f>
        <v/>
      </c>
      <c r="BN45" s="92">
        <f>IF(IFERROR(VLOOKUP($A45,'VENDA 2025'!$1:$1048576,3 + (COLUMN(C42)-1)*2,FALSE),"")=0,"",IFERROR(VLOOKUP($A45,'VENDA 2025'!$1:$1048576,3 + (COLUMN(C42)-1)*2,FALSE),""))</f>
        <v/>
      </c>
      <c r="BO45" s="92">
        <f>IF(IFERROR(VLOOKUP($A45,'VENDA 2025'!$1:$1048576,3 + (COLUMN(D42)-1)*2,FALSE),"")=0,"",IFERROR(VLOOKUP($A45,'VENDA 2025'!$1:$1048576,3 + (COLUMN(D42)-1)*2,FALSE),""))</f>
        <v/>
      </c>
      <c r="BP45" s="92">
        <f>IF(IFERROR(VLOOKUP($A45,'VENDA 2025'!$1:$1048576,3 + (COLUMN(E42)-1)*2,FALSE),"")=0,"",IFERROR(VLOOKUP($A45,'VENDA 2025'!$1:$1048576,3 + (COLUMN(E42)-1)*2,FALSE),""))</f>
        <v/>
      </c>
      <c r="BQ45" s="92">
        <f>IF(IFERROR(VLOOKUP($A45,'VENDA 2025'!$1:$1048576,3 + (COLUMN(F42)-1)*2,FALSE),"")=0,"",IFERROR(VLOOKUP($A45,'VENDA 2025'!$1:$1048576,3 + (COLUMN(F42)-1)*2,FALSE),""))</f>
        <v/>
      </c>
      <c r="BR45" s="92">
        <f>IF(IFERROR(VLOOKUP($A45,'VENDA 2025'!$1:$1048576,3 + (COLUMN(G42)-1)*2,FALSE),"")=0,"",IFERROR(VLOOKUP($A45,'VENDA 2025'!$1:$1048576,3 + (COLUMN(G42)-1)*2,FALSE),""))</f>
        <v/>
      </c>
      <c r="BS45" s="92">
        <f>IF(IFERROR(VLOOKUP($A45,'VENDA 2025'!$1:$1048576,3 + (COLUMN(H42)-1)*2,FALSE),"")=0,"",IFERROR(VLOOKUP($A45,'VENDA 2025'!$1:$1048576,3 + (COLUMN(H42)-1)*2,FALSE),""))</f>
        <v/>
      </c>
      <c r="BT45" s="92">
        <f>IF(IFERROR(VLOOKUP($A45,'VENDA 2025'!$1:$1048576,3 + (COLUMN(I42)-1)*2,FALSE),"")=0,"",IFERROR(VLOOKUP($A45,'VENDA 2025'!$1:$1048576,3 + (COLUMN(I42)-1)*2,FALSE),""))</f>
        <v/>
      </c>
      <c r="BU45" s="92">
        <f>IF(IFERROR(VLOOKUP($A45,'VENDA 2025'!$1:$1048576,3 + (COLUMN(J42)-1)*2,FALSE),"")=0,"",IFERROR(VLOOKUP($A45,'VENDA 2025'!$1:$1048576,3 + (COLUMN(J42)-1)*2,FALSE),""))</f>
        <v/>
      </c>
      <c r="BV45" s="92">
        <f>IF(IFERROR(VLOOKUP($A45,'VENDA 2025'!$1:$1048576,3 + (COLUMN(K42)-1)*2,FALSE),"")=0,"",IFERROR(VLOOKUP($A45,'VENDA 2025'!$1:$1048576,3 + (COLUMN(K42)-1)*2,FALSE),""))</f>
        <v/>
      </c>
      <c r="BW45" s="92">
        <f>IF(IFERROR(VLOOKUP($A45,'VENDA 2025'!$1:$1048576,3 + (COLUMN(L42)-1)*2,FALSE),"")=0,"",IFERROR(VLOOKUP($A45,'VENDA 2025'!$1:$1048576,3 + (COLUMN(L42)-1)*2,FALSE),""))</f>
        <v/>
      </c>
      <c r="BX45" s="93">
        <f>IF(COUNT(BL45:BW45)=0,"",SUM(BL45:BW45))</f>
        <v/>
      </c>
      <c r="BY45" s="92">
        <f>IF(IFERROR(VLOOKUP($A45,'venda-fornecedor-12-meses-7'!$1:$1048576,4 + (COLUMN(A42)-1)*2,FALSE),"")=0,"",IFERROR(VLOOKUP($A45,'venda-fornecedor-12-meses-7'!$1:$1048576,4 + (COLUMN(A42)-1)*2,FALSE),""))</f>
        <v/>
      </c>
      <c r="BZ45" s="92">
        <f>IF(IFERROR(VLOOKUP($A45,'venda-fornecedor-12-meses-7'!$1:$1048576,4 + (COLUMN(B42)-1)*2,FALSE),"")=0,"",IFERROR(VLOOKUP($A45,'venda-fornecedor-12-meses-7'!$1:$1048576,4 + (COLUMN(B42)-1)*2,FALSE),""))</f>
        <v/>
      </c>
      <c r="CA45" s="92">
        <f>IF(IFERROR(VLOOKUP($A45,'venda-fornecedor-12-meses-7'!$1:$1048576,4 + (COLUMN(C42)-1)*2,FALSE),"")=0,"",IFERROR(VLOOKUP($A45,'venda-fornecedor-12-meses-7'!$1:$1048576,4 + (COLUMN(C42)-1)*2,FALSE),""))</f>
        <v/>
      </c>
      <c r="CB45" s="92">
        <f>IF(IFERROR(VLOOKUP($A45,'venda-fornecedor-12-meses-7'!$1:$1048576,4 + (COLUMN(D42)-1)*2,FALSE),"")=0,"",IFERROR(VLOOKUP($A45,'venda-fornecedor-12-meses-7'!$1:$1048576,4 + (COLUMN(D42)-1)*2,FALSE),""))</f>
        <v/>
      </c>
      <c r="CC45" s="92">
        <f>IF(IFERROR(VLOOKUP($A45,'venda-fornecedor-12-meses-7'!$1:$1048576,4 + (COLUMN(E42)-1)*2,FALSE),"")=0,"",IFERROR(VLOOKUP($A45,'venda-fornecedor-12-meses-7'!$1:$1048576,4 + (COLUMN(E42)-1)*2,FALSE),""))</f>
        <v/>
      </c>
      <c r="CD45" s="92">
        <f>IF(IFERROR(VLOOKUP($A45,'venda-fornecedor-12-meses-7'!$1:$1048576,4 + (COLUMN(F42)-1)*2,FALSE),"")=0,"",IFERROR(VLOOKUP($A45,'venda-fornecedor-12-meses-7'!$1:$1048576,4 + (COLUMN(F42)-1)*2,FALSE),""))</f>
        <v/>
      </c>
      <c r="CE45" s="92">
        <f>IF(IFERROR(VLOOKUP($A45,'venda-fornecedor-12-meses-7'!$1:$1048576,4 + (COLUMN(G42)-1)*2,FALSE),"")=0,"",IFERROR(VLOOKUP($A45,'venda-fornecedor-12-meses-7'!$1:$1048576,4 + (COLUMN(G42)-1)*2,FALSE),""))</f>
        <v/>
      </c>
      <c r="CF45" s="92">
        <f>IF(IFERROR(VLOOKUP($A45,'venda-fornecedor-12-meses-7'!$1:$1048576,4 + (COLUMN(H42)-1)*2,FALSE),"")=0,"",IFERROR(VLOOKUP($A45,'venda-fornecedor-12-meses-7'!$1:$1048576,4 + (COLUMN(H42)-1)*2,FALSE),""))</f>
        <v/>
      </c>
      <c r="CG45" s="92">
        <f>IF(IFERROR(VLOOKUP($A45,'venda-fornecedor-12-meses-7'!$1:$1048576,4 + (COLUMN(I42)-1)*2,FALSE),"")=0,"",IFERROR(VLOOKUP($A45,'venda-fornecedor-12-meses-7'!$1:$1048576,4 + (COLUMN(I42)-1)*2,FALSE),""))</f>
        <v/>
      </c>
      <c r="CH45" s="92">
        <f>IF(IFERROR(VLOOKUP($A45,'venda-fornecedor-12-meses-7'!$1:$1048576,4 + (COLUMN(J42)-1)*2,FALSE),"")=0,"",IFERROR(VLOOKUP($A45,'venda-fornecedor-12-meses-7'!$1:$1048576,4 + (COLUMN(J42)-1)*2,FALSE),""))</f>
        <v/>
      </c>
      <c r="CI45" s="92">
        <f>IF(IFERROR(VLOOKUP($A45,'venda-fornecedor-12-meses-7'!$1:$1048576,4 + (COLUMN(K42)-1)*2,FALSE),"")=0,"",IFERROR(VLOOKUP($A45,'venda-fornecedor-12-meses-7'!$1:$1048576,4 + (COLUMN(K42)-1)*2,FALSE),""))</f>
        <v/>
      </c>
      <c r="CJ45" s="92">
        <f>IF(IFERROR(VLOOKUP($A45,'venda-fornecedor-12-meses-7'!$1:$1048576,4 + (COLUMN(L42)-1)*2,FALSE),"")=0,"",IFERROR(VLOOKUP($A45,'venda-fornecedor-12-meses-7'!$1:$1048576,4 + (COLUMN(L42)-1)*2,FALSE),""))</f>
        <v/>
      </c>
      <c r="CK45" s="93">
        <f>IF(COUNT(BY45:CJ45)=0,"",SUM(BY45:CJ45))</f>
        <v/>
      </c>
      <c r="CL45" s="93">
        <f>IF(COUNT(BY45:CJ45)=0,"",AVERAGE(BY45:CJ45))</f>
        <v/>
      </c>
      <c r="CM45" s="1" t="n"/>
      <c r="CN45" s="94">
        <f>IF(IFERROR(VLOOKUP($A45,'ENTRADA 2023'!$1:$1048576,3 + (COLUMN(A42)-1)*1,FALSE),"")=0,"",IFERROR(VLOOKUP($A45,'ENTRADA 2023'!$1:$1048576,3 + (COLUMN(A42)-1)*1,FALSE),""))</f>
        <v/>
      </c>
      <c r="CO45" s="94">
        <f>IF(IFERROR(VLOOKUP($A45,'ENTRADA 2023'!$1:$1048576,3 + (COLUMN(B42)-1)*1,FALSE),"")=0,"",IFERROR(VLOOKUP($A45,'ENTRADA 2023'!$1:$1048576,3 + (COLUMN(B42)-1)*1,FALSE),""))</f>
        <v/>
      </c>
      <c r="CP45" s="94">
        <f>IF(IFERROR(VLOOKUP($A45,'ENTRADA 2023'!$1:$1048576,3 + (COLUMN(C42)-1)*1,FALSE),"")=0,"",IFERROR(VLOOKUP($A45,'ENTRADA 2023'!$1:$1048576,3 + (COLUMN(C42)-1)*1,FALSE),""))</f>
        <v/>
      </c>
      <c r="CQ45" s="94">
        <f>IF(IFERROR(VLOOKUP($A45,'ENTRADA 2023'!$1:$1048576,3 + (COLUMN(D42)-1)*1,FALSE),"")=0,"",IFERROR(VLOOKUP($A45,'ENTRADA 2023'!$1:$1048576,3 + (COLUMN(D42)-1)*1,FALSE),""))</f>
        <v/>
      </c>
      <c r="CR45" s="94">
        <f>IF(IFERROR(VLOOKUP($A45,'ENTRADA 2023'!$1:$1048576,3 + (COLUMN(E42)-1)*1,FALSE),"")=0,"",IFERROR(VLOOKUP($A45,'ENTRADA 2023'!$1:$1048576,3 + (COLUMN(E42)-1)*1,FALSE),""))</f>
        <v/>
      </c>
      <c r="CS45" s="94">
        <f>IF(IFERROR(VLOOKUP($A45,'ENTRADA 2023'!$1:$1048576,3 + (COLUMN(F42)-1)*1,FALSE),"")=0,"",IFERROR(VLOOKUP($A45,'ENTRADA 2023'!$1:$1048576,3 + (COLUMN(F42)-1)*1,FALSE),""))</f>
        <v/>
      </c>
      <c r="CT45" s="94">
        <f>IF(IFERROR(VLOOKUP($A45,'ENTRADA 2023'!$1:$1048576,3 + (COLUMN(G42)-1)*1,FALSE),"")=0,"",IFERROR(VLOOKUP($A45,'ENTRADA 2023'!$1:$1048576,3 + (COLUMN(G42)-1)*1,FALSE),""))</f>
        <v/>
      </c>
      <c r="CU45" s="94">
        <f>IF(IFERROR(VLOOKUP($A45,'ENTRADA 2023'!$1:$1048576,3 + (COLUMN(H42)-1)*1,FALSE),"")=0,"",IFERROR(VLOOKUP($A45,'ENTRADA 2023'!$1:$1048576,3 + (COLUMN(H42)-1)*1,FALSE),""))</f>
        <v/>
      </c>
      <c r="CV45" s="94">
        <f>IF(IFERROR(VLOOKUP($A45,'ENTRADA 2023'!$1:$1048576,3 + (COLUMN(I42)-1)*1,FALSE),"")=0,"",IFERROR(VLOOKUP($A45,'ENTRADA 2023'!$1:$1048576,3 + (COLUMN(I42)-1)*1,FALSE),""))</f>
        <v/>
      </c>
      <c r="CW45" s="94">
        <f>IF(IFERROR(VLOOKUP($A45,'ENTRADA 2023'!$1:$1048576,3 + (COLUMN(J42)-1)*1,FALSE),"")=0,"",IFERROR(VLOOKUP($A45,'ENTRADA 2023'!$1:$1048576,3 + (COLUMN(J42)-1)*1,FALSE),""))</f>
        <v/>
      </c>
      <c r="CX45" s="94">
        <f>IF(IFERROR(VLOOKUP($A45,'ENTRADA 2023'!$1:$1048576,3 + (COLUMN(K42)-1)*1,FALSE),"")=0,"",IFERROR(VLOOKUP($A45,'ENTRADA 2023'!$1:$1048576,3 + (COLUMN(K42)-1)*1,FALSE),""))</f>
        <v/>
      </c>
      <c r="CY45" s="94">
        <f>IF(IFERROR(VLOOKUP($A45,'ENTRADA 2023'!$1:$1048576,3 + (COLUMN(L42)-1)*1,FALSE),"")=0,"",IFERROR(VLOOKUP($A45,'ENTRADA 2023'!$1:$1048576,3 + (COLUMN(L42)-1)*1,FALSE),""))</f>
        <v/>
      </c>
      <c r="CZ45" s="95">
        <f>IF(COUNT(CN45:CY45)=0,"",SUM(CN45:CY45))</f>
        <v/>
      </c>
      <c r="DA45" s="94">
        <f>IF(IFERROR(VLOOKUP($A45,'ENTRADA 2024'!$1:$1048576,3 + (COLUMN(A42)-1)*1,FALSE),"")=0,"",IFERROR(VLOOKUP($A45,'ENTRADA 2024'!$1:$1048576,3 + (COLUMN(A42)-1)*1,FALSE),""))</f>
        <v/>
      </c>
      <c r="DB45" s="94">
        <f>IF(IFERROR(VLOOKUP($A45,'ENTRADA 2024'!$1:$1048576,3 + (COLUMN(B42)-1)*1,FALSE),"")=0,"",IFERROR(VLOOKUP($A45,'ENTRADA 2024'!$1:$1048576,3 + (COLUMN(B42)-1)*1,FALSE),""))</f>
        <v/>
      </c>
      <c r="DC45" s="94">
        <f>IF(IFERROR(VLOOKUP($A45,'ENTRADA 2024'!$1:$1048576,3 + (COLUMN(C42)-1)*1,FALSE),"")=0,"",IFERROR(VLOOKUP($A45,'ENTRADA 2024'!$1:$1048576,3 + (COLUMN(C42)-1)*1,FALSE),""))</f>
        <v/>
      </c>
      <c r="DD45" s="94">
        <f>IF(IFERROR(VLOOKUP($A45,'ENTRADA 2024'!$1:$1048576,3 + (COLUMN(D42)-1)*1,FALSE),"")=0,"",IFERROR(VLOOKUP($A45,'ENTRADA 2024'!$1:$1048576,3 + (COLUMN(D42)-1)*1,FALSE),""))</f>
        <v/>
      </c>
      <c r="DE45" s="94">
        <f>IF(IFERROR(VLOOKUP($A45,'ENTRADA 2024'!$1:$1048576,3 + (COLUMN(E42)-1)*1,FALSE),"")=0,"",IFERROR(VLOOKUP($A45,'ENTRADA 2024'!$1:$1048576,3 + (COLUMN(E42)-1)*1,FALSE),""))</f>
        <v/>
      </c>
      <c r="DF45" s="94">
        <f>IF(IFERROR(VLOOKUP($A45,'ENTRADA 2024'!$1:$1048576,3 + (COLUMN(F42)-1)*1,FALSE),"")=0,"",IFERROR(VLOOKUP($A45,'ENTRADA 2024'!$1:$1048576,3 + (COLUMN(F42)-1)*1,FALSE),""))</f>
        <v/>
      </c>
      <c r="DG45" s="94">
        <f>IF(IFERROR(VLOOKUP($A45,'ENTRADA 2024'!$1:$1048576,3 + (COLUMN(G42)-1)*1,FALSE),"")=0,"",IFERROR(VLOOKUP($A45,'ENTRADA 2024'!$1:$1048576,3 + (COLUMN(G42)-1)*1,FALSE),""))</f>
        <v/>
      </c>
      <c r="DH45" s="94">
        <f>IF(IFERROR(VLOOKUP($A45,'ENTRADA 2024'!$1:$1048576,3 + (COLUMN(H42)-1)*1,FALSE),"")=0,"",IFERROR(VLOOKUP($A45,'ENTRADA 2024'!$1:$1048576,3 + (COLUMN(H42)-1)*1,FALSE),""))</f>
        <v/>
      </c>
      <c r="DI45" s="94">
        <f>IF(IFERROR(VLOOKUP($A45,'ENTRADA 2024'!$1:$1048576,3 + (COLUMN(I42)-1)*1,FALSE),"")=0,"",IFERROR(VLOOKUP($A45,'ENTRADA 2024'!$1:$1048576,3 + (COLUMN(I42)-1)*1,FALSE),""))</f>
        <v/>
      </c>
      <c r="DJ45" s="94">
        <f>IF(IFERROR(VLOOKUP($A45,'ENTRADA 2024'!$1:$1048576,3 + (COLUMN(J42)-1)*1,FALSE),"")=0,"",IFERROR(VLOOKUP($A45,'ENTRADA 2024'!$1:$1048576,3 + (COLUMN(J42)-1)*1,FALSE),""))</f>
        <v/>
      </c>
      <c r="DK45" s="94">
        <f>IF(IFERROR(VLOOKUP($A45,'ENTRADA 2024'!$1:$1048576,3 + (COLUMN(K42)-1)*1,FALSE),"")=0,"",IFERROR(VLOOKUP($A45,'ENTRADA 2024'!$1:$1048576,3 + (COLUMN(K42)-1)*1,FALSE),""))</f>
        <v/>
      </c>
      <c r="DL45" s="94">
        <f>IF(IFERROR(VLOOKUP($A45,'ENTRADA 2024'!$1:$1048576,3 + (COLUMN(L42)-1)*1,FALSE),"")=0,"",IFERROR(VLOOKUP($A45,'ENTRADA 2024'!$1:$1048576,3 + (COLUMN(L42)-1)*1,FALSE),""))</f>
        <v/>
      </c>
      <c r="DM45" s="95">
        <f>IF(COUNT(DA45:DL45)=0,"",SUM(DA45:DL45))</f>
        <v/>
      </c>
      <c r="DN45" s="94">
        <f>IF(IFERROR(VLOOKUP($A45,'ENTRADA 2025'!$1:$1048576,3 + (COLUMN(A42)-1)*1,FALSE),"")=0,"",IFERROR(VLOOKUP($A45,'ENTRADA 2025'!$1:$1048576,3 + (COLUMN(A42)-1)*1,FALSE),""))</f>
        <v/>
      </c>
      <c r="DO45" s="94">
        <f>IF(IFERROR(VLOOKUP($A45,'ENTRADA 2025'!$1:$1048576,3 + (COLUMN(B42)-1)*1,FALSE),"")=0,"",IFERROR(VLOOKUP($A45,'ENTRADA 2025'!$1:$1048576,3 + (COLUMN(B42)-1)*1,FALSE),""))</f>
        <v/>
      </c>
      <c r="DP45" s="94">
        <f>IF(IFERROR(VLOOKUP($A45,'ENTRADA 2025'!$1:$1048576,3 + (COLUMN(C42)-1)*1,FALSE),"")=0,"",IFERROR(VLOOKUP($A45,'ENTRADA 2025'!$1:$1048576,3 + (COLUMN(C42)-1)*1,FALSE),""))</f>
        <v/>
      </c>
      <c r="DQ45" s="94">
        <f>IF(IFERROR(VLOOKUP($A45,'ENTRADA 2025'!$1:$1048576,3 + (COLUMN(D42)-1)*1,FALSE),"")=0,"",IFERROR(VLOOKUP($A45,'ENTRADA 2025'!$1:$1048576,3 + (COLUMN(D42)-1)*1,FALSE),""))</f>
        <v/>
      </c>
      <c r="DR45" s="94">
        <f>IF(IFERROR(VLOOKUP($A45,'ENTRADA 2025'!$1:$1048576,3 + (COLUMN(E42)-1)*1,FALSE),"")=0,"",IFERROR(VLOOKUP($A45,'ENTRADA 2025'!$1:$1048576,3 + (COLUMN(E42)-1)*1,FALSE),""))</f>
        <v/>
      </c>
      <c r="DS45" s="94">
        <f>IF(IFERROR(VLOOKUP($A45,'ENTRADA 2025'!$1:$1048576,3 + (COLUMN(F42)-1)*1,FALSE),"")=0,"",IFERROR(VLOOKUP($A45,'ENTRADA 2025'!$1:$1048576,3 + (COLUMN(F42)-1)*1,FALSE),""))</f>
        <v/>
      </c>
      <c r="DT45" s="94">
        <f>IF(IFERROR(VLOOKUP($A45,'ENTRADA 2025'!$1:$1048576,3 + (COLUMN(G42)-1)*1,FALSE),"")=0,"",IFERROR(VLOOKUP($A45,'ENTRADA 2025'!$1:$1048576,3 + (COLUMN(G42)-1)*1,FALSE),""))</f>
        <v/>
      </c>
      <c r="DU45" s="94">
        <f>IF(IFERROR(VLOOKUP($A45,'ENTRADA 2025'!$1:$1048576,3 + (COLUMN(H42)-1)*1,FALSE),"")=0,"",IFERROR(VLOOKUP($A45,'ENTRADA 2025'!$1:$1048576,3 + (COLUMN(H42)-1)*1,FALSE),""))</f>
        <v/>
      </c>
      <c r="DV45" s="94">
        <f>IF(IFERROR(VLOOKUP($A45,'ENTRADA 2025'!$1:$1048576,3 + (COLUMN(I42)-1)*1,FALSE),"")=0,"",IFERROR(VLOOKUP($A45,'ENTRADA 2025'!$1:$1048576,3 + (COLUMN(I42)-1)*1,FALSE),""))</f>
        <v/>
      </c>
      <c r="DW45" s="94">
        <f>IF(IFERROR(VLOOKUP($A45,'ENTRADA 2025'!$1:$1048576,3 + (COLUMN(J42)-1)*1,FALSE),"")=0,"",IFERROR(VLOOKUP($A45,'ENTRADA 2025'!$1:$1048576,3 + (COLUMN(J42)-1)*1,FALSE),""))</f>
        <v/>
      </c>
      <c r="DX45" s="94">
        <f>IF(IFERROR(VLOOKUP($A45,'ENTRADA 2025'!$1:$1048576,3 + (COLUMN(K42)-1)*1,FALSE),"")=0,"",IFERROR(VLOOKUP($A45,'ENTRADA 2025'!$1:$1048576,3 + (COLUMN(K42)-1)*1,FALSE),""))</f>
        <v/>
      </c>
      <c r="DY45" s="94">
        <f>IF(IFERROR(VLOOKUP($A45,'ENTRADA 2025'!$1:$1048576,3 + (COLUMN(L42)-1)*1,FALSE),"")=0,"",IFERROR(VLOOKUP($A45,'ENTRADA 2025'!$1:$1048576,3 + (COLUMN(L42)-1)*1,FALSE),""))</f>
        <v/>
      </c>
      <c r="DZ45" s="95">
        <f>IF(COUNT(DN45:DY45)=0,"",SUM(DN45:DY45))</f>
        <v/>
      </c>
      <c r="EA45" s="94">
        <f>IF(IFERROR(VLOOKUP($A45,'entrada-fornecedor-12-meses-7'!$1:$1048576,3 + (COLUMN(A42)-1)*1,FALSE),"")=0,"",IFERROR(VLOOKUP($A45,'entrada-fornecedor-12-meses-7'!$1:$1048576,3 + (COLUMN(A42)-1)*1,FALSE),""))</f>
        <v/>
      </c>
      <c r="EB45" s="94">
        <f>IF(IFERROR(VLOOKUP($A45,'entrada-fornecedor-12-meses-7'!$1:$1048576,3 + (COLUMN(B42)-1)*1,FALSE),"")=0,"",IFERROR(VLOOKUP($A45,'entrada-fornecedor-12-meses-7'!$1:$1048576,3 + (COLUMN(B42)-1)*1,FALSE),""))</f>
        <v/>
      </c>
      <c r="EC45" s="94">
        <f>IF(IFERROR(VLOOKUP($A45,'entrada-fornecedor-12-meses-7'!$1:$1048576,3 + (COLUMN(C42)-1)*1,FALSE),"")=0,"",IFERROR(VLOOKUP($A45,'entrada-fornecedor-12-meses-7'!$1:$1048576,3 + (COLUMN(C42)-1)*1,FALSE),""))</f>
        <v/>
      </c>
      <c r="ED45" s="94">
        <f>IF(IFERROR(VLOOKUP($A45,'entrada-fornecedor-12-meses-7'!$1:$1048576,3 + (COLUMN(D42)-1)*1,FALSE),"")=0,"",IFERROR(VLOOKUP($A45,'entrada-fornecedor-12-meses-7'!$1:$1048576,3 + (COLUMN(D42)-1)*1,FALSE),""))</f>
        <v/>
      </c>
      <c r="EE45" s="94">
        <f>IF(IFERROR(VLOOKUP($A45,'entrada-fornecedor-12-meses-7'!$1:$1048576,3 + (COLUMN(E42)-1)*1,FALSE),"")=0,"",IFERROR(VLOOKUP($A45,'entrada-fornecedor-12-meses-7'!$1:$1048576,3 + (COLUMN(E42)-1)*1,FALSE),""))</f>
        <v/>
      </c>
      <c r="EF45" s="94">
        <f>IF(IFERROR(VLOOKUP($A45,'entrada-fornecedor-12-meses-7'!$1:$1048576,3 + (COLUMN(F42)-1)*1,FALSE),"")=0,"",IFERROR(VLOOKUP($A45,'entrada-fornecedor-12-meses-7'!$1:$1048576,3 + (COLUMN(F42)-1)*1,FALSE),""))</f>
        <v/>
      </c>
      <c r="EG45" s="94">
        <f>IF(IFERROR(VLOOKUP($A45,'entrada-fornecedor-12-meses-7'!$1:$1048576,3 + (COLUMN(G42)-1)*1,FALSE),"")=0,"",IFERROR(VLOOKUP($A45,'entrada-fornecedor-12-meses-7'!$1:$1048576,3 + (COLUMN(G42)-1)*1,FALSE),""))</f>
        <v/>
      </c>
      <c r="EH45" s="94">
        <f>IF(IFERROR(VLOOKUP($A45,'entrada-fornecedor-12-meses-7'!$1:$1048576,3 + (COLUMN(H42)-1)*1,FALSE),"")=0,"",IFERROR(VLOOKUP($A45,'entrada-fornecedor-12-meses-7'!$1:$1048576,3 + (COLUMN(H42)-1)*1,FALSE),""))</f>
        <v/>
      </c>
      <c r="EI45" s="94">
        <f>IF(IFERROR(VLOOKUP($A45,'entrada-fornecedor-12-meses-7'!$1:$1048576,3 + (COLUMN(I42)-1)*1,FALSE),"")=0,"",IFERROR(VLOOKUP($A45,'entrada-fornecedor-12-meses-7'!$1:$1048576,3 + (COLUMN(I42)-1)*1,FALSE),""))</f>
        <v/>
      </c>
      <c r="EJ45" s="94">
        <f>IF(IFERROR(VLOOKUP($A45,'entrada-fornecedor-12-meses-7'!$1:$1048576,3 + (COLUMN(J42)-1)*1,FALSE),"")=0,"",IFERROR(VLOOKUP($A45,'entrada-fornecedor-12-meses-7'!$1:$1048576,3 + (COLUMN(J42)-1)*1,FALSE),""))</f>
        <v/>
      </c>
      <c r="EK45" s="94">
        <f>IF(IFERROR(VLOOKUP($A45,'entrada-fornecedor-12-meses-7'!$1:$1048576,3 + (COLUMN(K42)-1)*1,FALSE),"")=0,"",IFERROR(VLOOKUP($A45,'entrada-fornecedor-12-meses-7'!$1:$1048576,3 + (COLUMN(K42)-1)*1,FALSE),""))</f>
        <v/>
      </c>
      <c r="EL45" s="94">
        <f>IF(IFERROR(VLOOKUP($A45,'entrada-fornecedor-12-meses-7'!$1:$1048576,3 + (COLUMN(L42)-1)*1,FALSE),"")=0,"",IFERROR(VLOOKUP($A45,'entrada-fornecedor-12-meses-7'!$1:$1048576,3 + (COLUMN(L42)-1)*1,FALSE),""))</f>
        <v/>
      </c>
      <c r="EM45" s="95">
        <f>IF(COUNT(EA45:EL45)=0,"",SUM(EA45:EL45))</f>
        <v/>
      </c>
      <c r="EN45" s="1" t="n"/>
      <c r="EO45" s="96">
        <f>IFERROR(AVERAGEIF('lead-time-compras-7'!B:B,A45,'lead-time-compras-7'!S:S),"")</f>
        <v/>
      </c>
      <c r="EP45" s="96">
        <f>IFERROR(
  AVERAGEIFS(
    'notas-fiscais-entrada-830-7'!H:H,
    'notas-fiscais-entrada-830-7'!O:O, A45,
    'notas-fiscais-entrada-830-7'!E:E, $B$1
  ),
""
)</f>
        <v/>
      </c>
      <c r="EQ45" s="96">
        <f>IFERROR(AVERAGEIF('lead-time-compras-7'!B:B,A45,'lead-time-compras-7'!Q:Q),"")</f>
        <v/>
      </c>
      <c r="ER45" s="97">
        <f>SUMIF('fornecedor-saldo-receber-7'!A:A, A45, 'fornecedor-saldo-receber-7'!L:L)</f>
        <v/>
      </c>
      <c r="ES45" s="97">
        <f>SUMIF('fornecedor-verba-aplicar-7'!A:A, A45, 'fornecedor-verba-aplicar-7'!D:D)</f>
        <v/>
      </c>
      <c r="ET45" s="1" t="n"/>
      <c r="EU45" s="52">
        <f>SUMIF('ANALISE PRODUTO'!F:F, A45, 'ANALISE PRODUTO'!BN:BN)</f>
        <v/>
      </c>
      <c r="EV45" s="52">
        <f>SUMIF('ANALISE PRODUTO'!F:F, A45, 'ANALISE PRODUTO'!BO:BO)</f>
        <v/>
      </c>
      <c r="EW45" s="52">
        <f>SUMIF('ANALISE PRODUTO'!F:F, A45, 'ANALISE PRODUTO'!BP:BP)</f>
        <v/>
      </c>
      <c r="EX45" s="52">
        <f>SUMIF('ANALISE PRODUTO'!F:F, A45, 'ANALISE PRODUTO'!BQ:BQ)</f>
        <v/>
      </c>
      <c r="EY45" s="52">
        <f>SUMIF('ANALISE PRODUTO'!F:F, A45, 'ANALISE PRODUTO'!BR:BR)</f>
        <v/>
      </c>
      <c r="EZ45" s="53">
        <f>SUMIF('ANALISE PRODUTO'!F:F, A45, 'ANALISE PRODUTO'!BS:BS)</f>
        <v/>
      </c>
      <c r="FA45" s="53">
        <f>SUMIF('ANALISE PRODUTO'!F:F, A45, 'ANALISE PRODUTO'!BT:BT)</f>
        <v/>
      </c>
      <c r="FB45" s="53">
        <f>SUMIF('ANALISE PRODUTO'!F:F, A45, 'ANALISE PRODUTO'!BU:BU)</f>
        <v/>
      </c>
      <c r="FC45" s="53">
        <f>SUMIF('ANALISE PRODUTO'!F:F, A45, 'ANALISE PRODUTO'!BV:BV)</f>
        <v/>
      </c>
      <c r="FD45" s="53">
        <f>SUMIF('ANALISE PRODUTO'!F:F, A45, 'ANALISE PRODUTO'!BW:BW)</f>
        <v/>
      </c>
      <c r="FE45" s="41">
        <f>SUMIF('ANALISE PRODUTO'!F:F, A45, 'ANALISE PRODUTO'!CB:CB)</f>
        <v/>
      </c>
      <c r="FF45" s="41">
        <f>SUMIF('ANALISE PRODUTO'!F:F, A45, 'ANALISE PRODUTO'!CC:CC)</f>
        <v/>
      </c>
      <c r="FG45" s="1" t="n"/>
      <c r="FH45" s="45">
        <f>IF(IFERROR(VLOOKUP($A45,'VENDA 2023'!$1:$1048576,4 + (COLUMN(A42)-1)*2,FALSE),"")=0,"",IFERROR(VLOOKUP($A45,'VENDA 2023'!$1:$1048576,4 + (COLUMN(A42)-1)*2,FALSE),""))</f>
        <v/>
      </c>
      <c r="FI45" s="45">
        <f>IF(IFERROR(VLOOKUP($A45,'VENDA 2023'!$1:$1048576,4 + (COLUMN(B42)-1)*2,FALSE),"")=0,"",IFERROR(VLOOKUP($A45,'VENDA 2023'!$1:$1048576,4 + (COLUMN(B42)-1)*2,FALSE),""))</f>
        <v/>
      </c>
      <c r="FJ45" s="45">
        <f>IF(IFERROR(VLOOKUP($A45,'VENDA 2023'!$1:$1048576,4 + (COLUMN(C42)-1)*2,FALSE),"")=0,"",IFERROR(VLOOKUP($A45,'VENDA 2023'!$1:$1048576,4 + (COLUMN(C42)-1)*2,FALSE),""))</f>
        <v/>
      </c>
      <c r="FK45" s="45">
        <f>IF(IFERROR(VLOOKUP($A45,'VENDA 2023'!$1:$1048576,4 + (COLUMN(D42)-1)*2,FALSE),"")=0,"",IFERROR(VLOOKUP($A45,'VENDA 2023'!$1:$1048576,4 + (COLUMN(D42)-1)*2,FALSE),""))</f>
        <v/>
      </c>
      <c r="FL45" s="45">
        <f>IF(IFERROR(VLOOKUP($A45,'VENDA 2023'!$1:$1048576,4 + (COLUMN(E42)-1)*2,FALSE),"")=0,"",IFERROR(VLOOKUP($A45,'VENDA 2023'!$1:$1048576,4 + (COLUMN(E42)-1)*2,FALSE),""))</f>
        <v/>
      </c>
      <c r="FM45" s="45">
        <f>IF(IFERROR(VLOOKUP($A45,'VENDA 2023'!$1:$1048576,4 + (COLUMN(F42)-1)*2,FALSE),"")=0,"",IFERROR(VLOOKUP($A45,'VENDA 2023'!$1:$1048576,4 + (COLUMN(F42)-1)*2,FALSE),""))</f>
        <v/>
      </c>
      <c r="FN45" s="45">
        <f>IF(IFERROR(VLOOKUP($A45,'VENDA 2023'!$1:$1048576,4 + (COLUMN(G42)-1)*2,FALSE),"")=0,"",IFERROR(VLOOKUP($A45,'VENDA 2023'!$1:$1048576,4 + (COLUMN(G42)-1)*2,FALSE),""))</f>
        <v/>
      </c>
      <c r="FO45" s="45">
        <f>IF(IFERROR(VLOOKUP($A45,'VENDA 2023'!$1:$1048576,4 + (COLUMN(H42)-1)*2,FALSE),"")=0,"",IFERROR(VLOOKUP($A45,'VENDA 2023'!$1:$1048576,4 + (COLUMN(H42)-1)*2,FALSE),""))</f>
        <v/>
      </c>
      <c r="FP45" s="45">
        <f>IF(IFERROR(VLOOKUP($A45,'VENDA 2023'!$1:$1048576,4 + (COLUMN(I42)-1)*2,FALSE),"")=0,"",IFERROR(VLOOKUP($A45,'VENDA 2023'!$1:$1048576,4 + (COLUMN(I42)-1)*2,FALSE),""))</f>
        <v/>
      </c>
      <c r="FQ45" s="45">
        <f>IF(IFERROR(VLOOKUP($A45,'VENDA 2023'!$1:$1048576,4 + (COLUMN(J42)-1)*2,FALSE),"")=0,"",IFERROR(VLOOKUP($A45,'VENDA 2023'!$1:$1048576,4 + (COLUMN(J42)-1)*2,FALSE),""))</f>
        <v/>
      </c>
      <c r="FR45" s="45">
        <f>IF(IFERROR(VLOOKUP($A45,'VENDA 2023'!$1:$1048576,4 + (COLUMN(K42)-1)*2,FALSE),"")=0,"",IFERROR(VLOOKUP($A45,'VENDA 2023'!$1:$1048576,4 + (COLUMN(K42)-1)*2,FALSE),""))</f>
        <v/>
      </c>
      <c r="FS45" s="45">
        <f>IF(IFERROR(VLOOKUP($A45,'VENDA 2023'!$1:$1048576,4 + (COLUMN(L42)-1)*2,FALSE),"")=0,"",IFERROR(VLOOKUP($A45,'VENDA 2023'!$1:$1048576,4 + (COLUMN(L42)-1)*2,FALSE),""))</f>
        <v/>
      </c>
      <c r="FT45" s="12">
        <f>IF(COUNT(FH45:FS45)=0,"",SUM(FH45:FS45))</f>
        <v/>
      </c>
      <c r="FU45" s="45">
        <f>IF(IFERROR(VLOOKUP($A45,'VENDA 2024'!$1:$1048576,4 + (COLUMN(A42)-1)*2,FALSE),"")=0,"",IFERROR(VLOOKUP($A45,'VENDA 2024'!$1:$1048576,4 + (COLUMN(A42)-1)*2,FALSE),""))</f>
        <v/>
      </c>
      <c r="FV45" s="45">
        <f>IF(IFERROR(VLOOKUP($A45,'VENDA 2024'!$1:$1048576,4 + (COLUMN(B42)-1)*2,FALSE),"")=0,"",IFERROR(VLOOKUP($A45,'VENDA 2024'!$1:$1048576,4 + (COLUMN(B42)-1)*2,FALSE),""))</f>
        <v/>
      </c>
      <c r="FW45" s="45">
        <f>IF(IFERROR(VLOOKUP($A45,'VENDA 2024'!$1:$1048576,4 + (COLUMN(C42)-1)*2,FALSE),"")=0,"",IFERROR(VLOOKUP($A45,'VENDA 2024'!$1:$1048576,4 + (COLUMN(C42)-1)*2,FALSE),""))</f>
        <v/>
      </c>
      <c r="FX45" s="45">
        <f>IF(IFERROR(VLOOKUP($A45,'VENDA 2024'!$1:$1048576,4 + (COLUMN(D42)-1)*2,FALSE),"")=0,"",IFERROR(VLOOKUP($A45,'VENDA 2024'!$1:$1048576,4 + (COLUMN(D42)-1)*2,FALSE),""))</f>
        <v/>
      </c>
      <c r="FY45" s="45">
        <f>IF(IFERROR(VLOOKUP($A45,'VENDA 2024'!$1:$1048576,4 + (COLUMN(E42)-1)*2,FALSE),"")=0,"",IFERROR(VLOOKUP($A45,'VENDA 2024'!$1:$1048576,4 + (COLUMN(E42)-1)*2,FALSE),""))</f>
        <v/>
      </c>
      <c r="FZ45" s="45">
        <f>IF(IFERROR(VLOOKUP($A45,'VENDA 2024'!$1:$1048576,4 + (COLUMN(F42)-1)*2,FALSE),"")=0,"",IFERROR(VLOOKUP($A45,'VENDA 2024'!$1:$1048576,4 + (COLUMN(F42)-1)*2,FALSE),""))</f>
        <v/>
      </c>
      <c r="GA45" s="45">
        <f>IF(IFERROR(VLOOKUP($A45,'VENDA 2024'!$1:$1048576,4 + (COLUMN(G42)-1)*2,FALSE),"")=0,"",IFERROR(VLOOKUP($A45,'VENDA 2024'!$1:$1048576,4 + (COLUMN(G42)-1)*2,FALSE),""))</f>
        <v/>
      </c>
      <c r="GB45" s="45">
        <f>IF(IFERROR(VLOOKUP($A45,'VENDA 2024'!$1:$1048576,4 + (COLUMN(H42)-1)*2,FALSE),"")=0,"",IFERROR(VLOOKUP($A45,'VENDA 2024'!$1:$1048576,4 + (COLUMN(H42)-1)*2,FALSE),""))</f>
        <v/>
      </c>
      <c r="GC45" s="45">
        <f>IF(IFERROR(VLOOKUP($A45,'VENDA 2024'!$1:$1048576,4 + (COLUMN(I42)-1)*2,FALSE),"")=0,"",IFERROR(VLOOKUP($A45,'VENDA 2024'!$1:$1048576,4 + (COLUMN(I42)-1)*2,FALSE),""))</f>
        <v/>
      </c>
      <c r="GD45" s="45">
        <f>IF(IFERROR(VLOOKUP($A45,'VENDA 2024'!$1:$1048576,4 + (COLUMN(J42)-1)*2,FALSE),"")=0,"",IFERROR(VLOOKUP($A45,'VENDA 2024'!$1:$1048576,4 + (COLUMN(J42)-1)*2,FALSE),""))</f>
        <v/>
      </c>
      <c r="GE45" s="45">
        <f>IF(IFERROR(VLOOKUP($A45,'VENDA 2024'!$1:$1048576,4 + (COLUMN(K42)-1)*2,FALSE),"")=0,"",IFERROR(VLOOKUP($A45,'VENDA 2024'!$1:$1048576,4 + (COLUMN(K42)-1)*2,FALSE),""))</f>
        <v/>
      </c>
      <c r="GF45" s="45">
        <f>IF(IFERROR(VLOOKUP($A45,'VENDA 2024'!$1:$1048576,4 + (COLUMN(L42)-1)*2,FALSE),"")=0,"",IFERROR(VLOOKUP($A45,'VENDA 2024'!$1:$1048576,4 + (COLUMN(L42)-1)*2,FALSE),""))</f>
        <v/>
      </c>
      <c r="GG45" s="12">
        <f>IF(COUNT(FU45:GF45)=0,"",SUM(FU45:GF45))</f>
        <v/>
      </c>
      <c r="GH45" s="45">
        <f>IF(IFERROR(VLOOKUP($A45,'venda-fornecedor-12-meses-7'!$1:$1048576,5 + (COLUMN(A42)-1)*2,FALSE),"")=0,"",IFERROR(VLOOKUP($A45,'venda-fornecedor-12-meses-7'!$1:$1048576,5 + (COLUMN(A42)-1)*2,FALSE),""))</f>
        <v/>
      </c>
      <c r="GI45" s="45">
        <f>IF(IFERROR(VLOOKUP($A45,'venda-fornecedor-12-meses-7'!$1:$1048576,5 + (COLUMN(B42)-1)*2,FALSE),"")=0,"",IFERROR(VLOOKUP($A45,'venda-fornecedor-12-meses-7'!$1:$1048576,5 + (COLUMN(B42)-1)*2,FALSE),""))</f>
        <v/>
      </c>
      <c r="GJ45" s="45">
        <f>IF(IFERROR(VLOOKUP($A45,'venda-fornecedor-12-meses-7'!$1:$1048576,5 + (COLUMN(C42)-1)*2,FALSE),"")=0,"",IFERROR(VLOOKUP($A45,'venda-fornecedor-12-meses-7'!$1:$1048576,5 + (COLUMN(C42)-1)*2,FALSE),""))</f>
        <v/>
      </c>
      <c r="GK45" s="45">
        <f>IF(IFERROR(VLOOKUP($A45,'venda-fornecedor-12-meses-7'!$1:$1048576,5 + (COLUMN(D42)-1)*2,FALSE),"")=0,"",IFERROR(VLOOKUP($A45,'venda-fornecedor-12-meses-7'!$1:$1048576,5 + (COLUMN(D42)-1)*2,FALSE),""))</f>
        <v/>
      </c>
      <c r="GL45" s="45">
        <f>IF(IFERROR(VLOOKUP($A45,'venda-fornecedor-12-meses-7'!$1:$1048576,5 + (COLUMN(E42)-1)*2,FALSE),"")=0,"",IFERROR(VLOOKUP($A45,'venda-fornecedor-12-meses-7'!$1:$1048576,5 + (COLUMN(E42)-1)*2,FALSE),""))</f>
        <v/>
      </c>
      <c r="GM45" s="45">
        <f>IF(IFERROR(VLOOKUP($A45,'venda-fornecedor-12-meses-7'!$1:$1048576,5 + (COLUMN(F42)-1)*2,FALSE),"")=0,"",IFERROR(VLOOKUP($A45,'venda-fornecedor-12-meses-7'!$1:$1048576,5 + (COLUMN(F42)-1)*2,FALSE),""))</f>
        <v/>
      </c>
      <c r="GN45" s="45">
        <f>IF(IFERROR(VLOOKUP($A45,'venda-fornecedor-12-meses-7'!$1:$1048576,5 + (COLUMN(G42)-1)*2,FALSE),"")=0,"",IFERROR(VLOOKUP($A45,'venda-fornecedor-12-meses-7'!$1:$1048576,5 + (COLUMN(G42)-1)*2,FALSE),""))</f>
        <v/>
      </c>
      <c r="GO45" s="45">
        <f>IF(IFERROR(VLOOKUP($A45,'venda-fornecedor-12-meses-7'!$1:$1048576,5 + (COLUMN(H42)-1)*2,FALSE),"")=0,"",IFERROR(VLOOKUP($A45,'venda-fornecedor-12-meses-7'!$1:$1048576,5 + (COLUMN(H42)-1)*2,FALSE),""))</f>
        <v/>
      </c>
      <c r="GP45" s="45">
        <f>IF(IFERROR(VLOOKUP($A45,'venda-fornecedor-12-meses-7'!$1:$1048576,5 + (COLUMN(I42)-1)*2,FALSE),"")=0,"",IFERROR(VLOOKUP($A45,'venda-fornecedor-12-meses-7'!$1:$1048576,5 + (COLUMN(I42)-1)*2,FALSE),""))</f>
        <v/>
      </c>
      <c r="GQ45" s="45">
        <f>IF(IFERROR(VLOOKUP($A45,'venda-fornecedor-12-meses-7'!$1:$1048576,5 + (COLUMN(J42)-1)*2,FALSE),"")=0,"",IFERROR(VLOOKUP($A45,'venda-fornecedor-12-meses-7'!$1:$1048576,5 + (COLUMN(J42)-1)*2,FALSE),""))</f>
        <v/>
      </c>
      <c r="GR45" s="45">
        <f>IF(IFERROR(VLOOKUP($A45,'venda-fornecedor-12-meses-7'!$1:$1048576,5 + (COLUMN(K42)-1)*2,FALSE),"")=0,"",IFERROR(VLOOKUP($A45,'venda-fornecedor-12-meses-7'!$1:$1048576,5 + (COLUMN(K42)-1)*2,FALSE),""))</f>
        <v/>
      </c>
      <c r="GS45" s="45">
        <f>IF(IFERROR(VLOOKUP($A45,'venda-fornecedor-12-meses-7'!$1:$1048576,5 + (COLUMN(L42)-1)*2,FALSE),"")=0,"",IFERROR(VLOOKUP($A45,'venda-fornecedor-12-meses-7'!$1:$1048576,5 + (COLUMN(L42)-1)*2,FALSE),""))</f>
        <v/>
      </c>
      <c r="GT45" s="12">
        <f>IF(COUNT(GH45:GS45)=0,"",SUM(GH45:GS45))</f>
        <v/>
      </c>
    </row>
    <row r="46">
      <c r="A46" s="85" t="n">
        <v>36560</v>
      </c>
      <c r="B46" s="85">
        <f>VLOOKUP(A46,'FORNECEDORES X COMPRADOR'!$A:$D,4,0)</f>
        <v/>
      </c>
      <c r="C46" s="85">
        <f>VLOOKUP(A46,'FORNECEDORES X COMPRADOR'!$A:$E,5,0)</f>
        <v/>
      </c>
      <c r="D46" s="40">
        <f>IFERROR(AVERAGEIF('ANALISE PRODUTO'!F:F,A46,'ANALISE PRODUTO'!BE:BE),"")</f>
        <v/>
      </c>
      <c r="E46" s="40">
        <f>IFERROR(AVERAGEIF('ANALISE PRODUTO'!F:F,A46,'ANALISE PRODUTO'!BF:BF),"")</f>
        <v/>
      </c>
      <c r="F46" s="47">
        <f t="array" ref="F46">IFERROR(
  IF(
    SUMPRODUCT(
      IFERROR(--('ANALISE PRODUTO'!$F$3:$F$10000=A46),0) *
      IFERROR(--'ANALISE PRODUTO'!$AJ$3:$AJ$10000,0)
    )=0,
    "",
    SUMPRODUCT(
      IFERROR(--('ANALISE PRODUTO'!$F$3:$F$10000=A46),0) *
      IFERROR(--'ANALISE PRODUTO'!$AN$3:$AN$10000,0)
    ) /
    SUMPRODUCT(
      IFERROR(--('ANALISE PRODUTO'!$F$3:$F$10000=A46),0) *
      IFERROR(--'ANALISE PRODUTO'!$AJ$3:$AJ$10000,0)
    )
  ),
  ""
)</f>
        <v/>
      </c>
      <c r="G46" s="47">
        <f t="array" ref="G46">IFERROR(
  IF(
    SUMPRODUCT(
      IFERROR(--('ANALISE PRODUTO'!$F$3:$F$10000=A46),0) *
      IFERROR(--'ANALISE PRODUTO'!$AJ$3:$AJ$10000,0)
    )=0,
    "",
    SUMPRODUCT(
      IFERROR(--('ANALISE PRODUTO'!$F$3:$F$10000=A46),0) *
      IFERROR(--'ANALISE PRODUTO'!$AO$3:$AO$10000,0)
    ) /
    SUMPRODUCT(
      IFERROR(--('ANALISE PRODUTO'!$F$3:$F$10000=A46),0) *
      IFERROR(--'ANALISE PRODUTO'!$AJ$3:$AJ$10000,0)
    )
  ),
  ""
)</f>
        <v/>
      </c>
      <c r="H46" s="86" t="n">
        <v>60</v>
      </c>
      <c r="I46" s="86" t="n">
        <v>90</v>
      </c>
      <c r="J46" s="87">
        <f>SUMIF('ANALISE PRODUTO'!F:F, A46, 'ANALISE PRODUTO'!AP:AP)</f>
        <v/>
      </c>
      <c r="K46" s="88">
        <f>SUMIF('ANALISE PRODUTO'!F:F, A46, 'ANALISE PRODUTO'!AN:AN)</f>
        <v/>
      </c>
      <c r="L46" s="40">
        <f>SUMIF('ANALISE PRODUTO'!F:F, A46, 'ANALISE PRODUTO'!BB:BB)</f>
        <v/>
      </c>
      <c r="M46" s="40">
        <f>SUMIF('ANALISE PRODUTO'!F:F, A46, 'ANALISE PRODUTO'!BC:BC)</f>
        <v/>
      </c>
      <c r="N46" s="40">
        <f>SUMIF('ANALISE PRODUTO'!F:F, A46, 'ANALISE PRODUTO'!BD:BD)</f>
        <v/>
      </c>
      <c r="O46" s="40">
        <f>SUMIF('ANALISE PRODUTO'!F:F, A46, 'ANALISE PRODUTO'!BA:BA)</f>
        <v/>
      </c>
      <c r="P46" s="40">
        <f>IF(J46=0, 0, IF(O46/J46=0, 0, O46/J46))</f>
        <v/>
      </c>
      <c r="Q46" s="40">
        <f>IF(J46=0, 0, IF(L46/J46=0, 0, L46/J46))</f>
        <v/>
      </c>
      <c r="R46" s="89">
        <f>SUMIF('ANALISE PRODUTO'!F:F, A46, 'ANALISE PRODUTO'!BJ:BJ)</f>
        <v/>
      </c>
      <c r="S46" s="89">
        <f>SUMIF('ANALISE PRODUTO'!F:F, A46, 'ANALISE PRODUTO'!BK:BK)</f>
        <v/>
      </c>
      <c r="T46" s="89">
        <f>SUMIF('ANALISE PRODUTO'!F:F, A46, 'ANALISE PRODUTO'!BL:BL)</f>
        <v/>
      </c>
      <c r="U46" s="89">
        <f>SUMIFS('ANALISE PRODUTO'!BI:BI, 'ANALISE PRODUTO'!F:F, A46)</f>
        <v/>
      </c>
      <c r="V46" s="89">
        <f>IF(C46="DESCONTINUADO", 0, IF(J46=0, 0, IF(U46/J46=0, 0, U46/J46)))</f>
        <v/>
      </c>
      <c r="W46" s="89">
        <f>IF(OR(C46="DESCONTINUADO", J46=0), 0, IFERROR((S46+T46)/J46, 0))</f>
        <v/>
      </c>
      <c r="X46" s="59">
        <f>COUNTIF('ANALISE PRODUTO'!F:F, A46)</f>
        <v/>
      </c>
      <c r="Y46" s="60">
        <f>COUNTIFS('ANALISE PRODUTO'!F:F, A46, 'ANALISE PRODUTO'!S:S, "S")</f>
        <v/>
      </c>
      <c r="Z46" s="61">
        <f>X46-Y46</f>
        <v/>
      </c>
      <c r="AA46" s="88">
        <f>IFERROR(IF(COUNTIF('contas-pagas-fornecedor-7'!$C:$C,B46)&gt;1,
   AVERAGEIF('contas-pagas-fornecedor-7'!$C:$C,B46,'contas-pagas-fornecedor-7'!$I:$I),
   VLOOKUP(B46,'contas-pagas-fornecedor-7'!$C:$Q,7,FALSE)), "")</f>
        <v/>
      </c>
      <c r="AB46" s="88">
        <f t="array" ref="AB46">IFERROR(
  INDEX('fornecedor-venda-por-filial-ger'!J:J,
    MATCH(1,
      ('fornecedor-venda-por-filial-ger'!A:A=A46) *
      ('fornecedor-venda-por-filial-ger'!B:B=$B$1),
    0)
  ),
"")</f>
        <v/>
      </c>
      <c r="AC46" s="90">
        <f t="array" ref="AC46">IFERROR(
  INDEX('fornecedor-venda-por-filial-ger'!O:O,
    MATCH(1,
      ('fornecedor-venda-por-filial-ger'!A:A=A46) *
      ('fornecedor-venda-por-filial-ger'!B:B=$B$1),
    0)
  ),
"")</f>
        <v/>
      </c>
      <c r="AD46" s="90">
        <f>IFERROR(VLOOKUP(A46,'venda-fornecedor-12-meses-7'!A:AC,3,0),"")</f>
        <v/>
      </c>
      <c r="AE46" s="87">
        <f t="array" ref="AE46">IFERROR(
  INDEX('fornecedor-venda-por-filial-ger'!N:N,
    MATCH(1,
      ('fornecedor-venda-por-filial-ger'!A:A=A46) *
      ('fornecedor-venda-por-filial-ger'!B:B=$B$1),
    0)
  ),
"")</f>
        <v/>
      </c>
      <c r="AF46" s="87">
        <f>IF(J46&lt;=0,"100,00%",IFERROR(AD46/AE46,1))</f>
        <v/>
      </c>
      <c r="AG46" s="64">
        <f t="array" ref="AG46">IFERROR(
  INDEX('fornecedor-venda-por-filial-ger'!L:L,
    MATCH(1,
      ('fornecedor-venda-por-filial-ger'!A:A=A46)*
      ('fornecedor-venda-por-filial-ger'!B:B=$B$1),
    0)
  )/100,
"")</f>
        <v/>
      </c>
      <c r="AH46" s="64">
        <f t="array" ref="AH46">IFERROR(
  INDEX('fornecedor-venda-por-filial-ger'!S:S,
    MATCH(1,
      ('fornecedor-venda-por-filial-ger'!A:A=A46) *
      ('fornecedor-venda-por-filial-ger'!B:B=$B$1),
    0)
  )/100,
"")</f>
        <v/>
      </c>
      <c r="AI46" s="64">
        <f>IFERROR(IF(OR(AH46="",AG46=""),"",IF(J46=0,0,AH46-AG46)),"")</f>
        <v/>
      </c>
      <c r="AJ46" s="91">
        <f t="array" ref="AJ46">IF(MAX(IF('ANALISE PRODUTO'!F:F=A46,'ANALISE PRODUTO'!AD:AD))=0,"SEM ENTRADA",MAX(IF('ANALISE PRODUTO'!F:F=A46,'ANALISE PRODUTO'!AD:AD)))</f>
        <v/>
      </c>
      <c r="AK46" s="39" t="n"/>
      <c r="AL46" s="92">
        <f>IF(IFERROR(VLOOKUP($A46,'VENDA 2023'!$1:$1048576,3 + (COLUMN(A43)-1)*2,FALSE),"")=0,"",IFERROR(VLOOKUP($A46,'VENDA 2023'!$1:$1048576,3 + (COLUMN(A43)-1)*2,FALSE),""))</f>
        <v/>
      </c>
      <c r="AM46" s="92">
        <f>IF(IFERROR(VLOOKUP($A46,'VENDA 2023'!$1:$1048576,3 + (COLUMN(B43)-1)*2,FALSE),"")=0,"",IFERROR(VLOOKUP($A46,'VENDA 2023'!$1:$1048576,3 + (COLUMN(B43)-1)*2,FALSE),""))</f>
        <v/>
      </c>
      <c r="AN46" s="92">
        <f>IF(IFERROR(VLOOKUP($A46,'VENDA 2023'!$1:$1048576,3 + (COLUMN(C43)-1)*2,FALSE),"")=0,"",IFERROR(VLOOKUP($A46,'VENDA 2023'!$1:$1048576,3 + (COLUMN(C43)-1)*2,FALSE),""))</f>
        <v/>
      </c>
      <c r="AO46" s="92">
        <f>IF(IFERROR(VLOOKUP($A46,'VENDA 2023'!$1:$1048576,3 + (COLUMN(D43)-1)*2,FALSE),"")=0,"",IFERROR(VLOOKUP($A46,'VENDA 2023'!$1:$1048576,3 + (COLUMN(D43)-1)*2,FALSE),""))</f>
        <v/>
      </c>
      <c r="AP46" s="92">
        <f>IF(IFERROR(VLOOKUP($A46,'VENDA 2023'!$1:$1048576,3 + (COLUMN(E43)-1)*2,FALSE),"")=0,"",IFERROR(VLOOKUP($A46,'VENDA 2023'!$1:$1048576,3 + (COLUMN(E43)-1)*2,FALSE),""))</f>
        <v/>
      </c>
      <c r="AQ46" s="92">
        <f>IF(IFERROR(VLOOKUP($A46,'VENDA 2023'!$1:$1048576,3 + (COLUMN(F43)-1)*2,FALSE),"")=0,"",IFERROR(VLOOKUP($A46,'VENDA 2023'!$1:$1048576,3 + (COLUMN(F43)-1)*2,FALSE),""))</f>
        <v/>
      </c>
      <c r="AR46" s="92">
        <f>IF(IFERROR(VLOOKUP($A46,'VENDA 2023'!$1:$1048576,3 + (COLUMN(G43)-1)*2,FALSE),"")=0,"",IFERROR(VLOOKUP($A46,'VENDA 2023'!$1:$1048576,3 + (COLUMN(G43)-1)*2,FALSE),""))</f>
        <v/>
      </c>
      <c r="AS46" s="92">
        <f>IF(IFERROR(VLOOKUP($A46,'VENDA 2023'!$1:$1048576,3 + (COLUMN(H43)-1)*2,FALSE),"")=0,"",IFERROR(VLOOKUP($A46,'VENDA 2023'!$1:$1048576,3 + (COLUMN(H43)-1)*2,FALSE),""))</f>
        <v/>
      </c>
      <c r="AT46" s="92">
        <f>IF(IFERROR(VLOOKUP($A46,'VENDA 2023'!$1:$1048576,3 + (COLUMN(I43)-1)*2,FALSE),"")=0,"",IFERROR(VLOOKUP($A46,'VENDA 2023'!$1:$1048576,3 + (COLUMN(I43)-1)*2,FALSE),""))</f>
        <v/>
      </c>
      <c r="AU46" s="92">
        <f>IF(IFERROR(VLOOKUP($A46,'VENDA 2023'!$1:$1048576,3 + (COLUMN(J43)-1)*2,FALSE),"")=0,"",IFERROR(VLOOKUP($A46,'VENDA 2023'!$1:$1048576,3 + (COLUMN(J43)-1)*2,FALSE),""))</f>
        <v/>
      </c>
      <c r="AV46" s="92">
        <f>IF(IFERROR(VLOOKUP($A46,'VENDA 2023'!$1:$1048576,3 + (COLUMN(K43)-1)*2,FALSE),"")=0,"",IFERROR(VLOOKUP($A46,'VENDA 2023'!$1:$1048576,3 + (COLUMN(K43)-1)*2,FALSE),""))</f>
        <v/>
      </c>
      <c r="AW46" s="92">
        <f>IF(IFERROR(VLOOKUP($A46,'VENDA 2023'!$1:$1048576,3 + (COLUMN(L43)-1)*2,FALSE),"")=0,"",IFERROR(VLOOKUP($A46,'VENDA 2023'!$1:$1048576,3 + (COLUMN(L43)-1)*2,FALSE),""))</f>
        <v/>
      </c>
      <c r="AX46" s="93">
        <f>IF(COUNT(AL46:AW46)=0,"",SUM(AL46:AW46))</f>
        <v/>
      </c>
      <c r="AY46" s="92">
        <f>IF(IFERROR(VLOOKUP($A46,'VENDA 2024'!$1:$1048576,3 + (COLUMN(A43)-1)*2,FALSE),"")=0,"",IFERROR(VLOOKUP($A46,'VENDA 2024'!$1:$1048576,3 + (COLUMN(A43)-1)*2,FALSE),""))</f>
        <v/>
      </c>
      <c r="AZ46" s="92">
        <f>IF(IFERROR(VLOOKUP($A46,'VENDA 2024'!$1:$1048576,3 + (COLUMN(B43)-1)*2,FALSE),"")=0,"",IFERROR(VLOOKUP($A46,'VENDA 2024'!$1:$1048576,3 + (COLUMN(B43)-1)*2,FALSE),""))</f>
        <v/>
      </c>
      <c r="BA46" s="92">
        <f>IF(IFERROR(VLOOKUP($A46,'VENDA 2024'!$1:$1048576,3 + (COLUMN(C43)-1)*2,FALSE),"")=0,"",IFERROR(VLOOKUP($A46,'VENDA 2024'!$1:$1048576,3 + (COLUMN(C43)-1)*2,FALSE),""))</f>
        <v/>
      </c>
      <c r="BB46" s="92">
        <f>IF(IFERROR(VLOOKUP($A46,'VENDA 2024'!$1:$1048576,3 + (COLUMN(D43)-1)*2,FALSE),"")=0,"",IFERROR(VLOOKUP($A46,'VENDA 2024'!$1:$1048576,3 + (COLUMN(D43)-1)*2,FALSE),""))</f>
        <v/>
      </c>
      <c r="BC46" s="92">
        <f>IF(IFERROR(VLOOKUP($A46,'VENDA 2024'!$1:$1048576,3 + (COLUMN(E43)-1)*2,FALSE),"")=0,"",IFERROR(VLOOKUP($A46,'VENDA 2024'!$1:$1048576,3 + (COLUMN(E43)-1)*2,FALSE),""))</f>
        <v/>
      </c>
      <c r="BD46" s="92">
        <f>IF(IFERROR(VLOOKUP($A46,'VENDA 2024'!$1:$1048576,3 + (COLUMN(F43)-1)*2,FALSE),"")=0,"",IFERROR(VLOOKUP($A46,'VENDA 2024'!$1:$1048576,3 + (COLUMN(F43)-1)*2,FALSE),""))</f>
        <v/>
      </c>
      <c r="BE46" s="92">
        <f>IF(IFERROR(VLOOKUP($A46,'VENDA 2024'!$1:$1048576,3 + (COLUMN(G43)-1)*2,FALSE),"")=0,"",IFERROR(VLOOKUP($A46,'VENDA 2024'!$1:$1048576,3 + (COLUMN(G43)-1)*2,FALSE),""))</f>
        <v/>
      </c>
      <c r="BF46" s="92">
        <f>IF(IFERROR(VLOOKUP($A46,'VENDA 2024'!$1:$1048576,3 + (COLUMN(H43)-1)*2,FALSE),"")=0,"",IFERROR(VLOOKUP($A46,'VENDA 2024'!$1:$1048576,3 + (COLUMN(H43)-1)*2,FALSE),""))</f>
        <v/>
      </c>
      <c r="BG46" s="92">
        <f>IF(IFERROR(VLOOKUP($A46,'VENDA 2024'!$1:$1048576,3 + (COLUMN(I43)-1)*2,FALSE),"")=0,"",IFERROR(VLOOKUP($A46,'VENDA 2024'!$1:$1048576,3 + (COLUMN(I43)-1)*2,FALSE),""))</f>
        <v/>
      </c>
      <c r="BH46" s="92">
        <f>IF(IFERROR(VLOOKUP($A46,'VENDA 2024'!$1:$1048576,3 + (COLUMN(J43)-1)*2,FALSE),"")=0,"",IFERROR(VLOOKUP($A46,'VENDA 2024'!$1:$1048576,3 + (COLUMN(J43)-1)*2,FALSE),""))</f>
        <v/>
      </c>
      <c r="BI46" s="92">
        <f>IF(IFERROR(VLOOKUP($A46,'VENDA 2024'!$1:$1048576,3 + (COLUMN(K43)-1)*2,FALSE),"")=0,"",IFERROR(VLOOKUP($A46,'VENDA 2024'!$1:$1048576,3 + (COLUMN(K43)-1)*2,FALSE),""))</f>
        <v/>
      </c>
      <c r="BJ46" s="92">
        <f>IF(IFERROR(VLOOKUP($A46,'VENDA 2024'!$1:$1048576,3 + (COLUMN(L43)-1)*2,FALSE),"")=0,"",IFERROR(VLOOKUP($A46,'VENDA 2024'!$1:$1048576,3 + (COLUMN(L43)-1)*2,FALSE),""))</f>
        <v/>
      </c>
      <c r="BK46" s="93">
        <f>IF(COUNT(AY46:BJ46)=0,"",SUM(AY46:BJ46))</f>
        <v/>
      </c>
      <c r="BL46" s="92">
        <f>IF(IFERROR(VLOOKUP($A46,'VENDA 2025'!$1:$1048576,3 + (COLUMN(A43)-1)*2,FALSE),"")=0,"",IFERROR(VLOOKUP($A46,'VENDA 2025'!$1:$1048576,3 + (COLUMN(A43)-1)*2,FALSE),""))</f>
        <v/>
      </c>
      <c r="BM46" s="92">
        <f>IF(IFERROR(VLOOKUP($A46,'VENDA 2025'!$1:$1048576,3 + (COLUMN(B43)-1)*2,FALSE),"")=0,"",IFERROR(VLOOKUP($A46,'VENDA 2025'!$1:$1048576,3 + (COLUMN(B43)-1)*2,FALSE),""))</f>
        <v/>
      </c>
      <c r="BN46" s="92">
        <f>IF(IFERROR(VLOOKUP($A46,'VENDA 2025'!$1:$1048576,3 + (COLUMN(C43)-1)*2,FALSE),"")=0,"",IFERROR(VLOOKUP($A46,'VENDA 2025'!$1:$1048576,3 + (COLUMN(C43)-1)*2,FALSE),""))</f>
        <v/>
      </c>
      <c r="BO46" s="92">
        <f>IF(IFERROR(VLOOKUP($A46,'VENDA 2025'!$1:$1048576,3 + (COLUMN(D43)-1)*2,FALSE),"")=0,"",IFERROR(VLOOKUP($A46,'VENDA 2025'!$1:$1048576,3 + (COLUMN(D43)-1)*2,FALSE),""))</f>
        <v/>
      </c>
      <c r="BP46" s="92">
        <f>IF(IFERROR(VLOOKUP($A46,'VENDA 2025'!$1:$1048576,3 + (COLUMN(E43)-1)*2,FALSE),"")=0,"",IFERROR(VLOOKUP($A46,'VENDA 2025'!$1:$1048576,3 + (COLUMN(E43)-1)*2,FALSE),""))</f>
        <v/>
      </c>
      <c r="BQ46" s="92">
        <f>IF(IFERROR(VLOOKUP($A46,'VENDA 2025'!$1:$1048576,3 + (COLUMN(F43)-1)*2,FALSE),"")=0,"",IFERROR(VLOOKUP($A46,'VENDA 2025'!$1:$1048576,3 + (COLUMN(F43)-1)*2,FALSE),""))</f>
        <v/>
      </c>
      <c r="BR46" s="92">
        <f>IF(IFERROR(VLOOKUP($A46,'VENDA 2025'!$1:$1048576,3 + (COLUMN(G43)-1)*2,FALSE),"")=0,"",IFERROR(VLOOKUP($A46,'VENDA 2025'!$1:$1048576,3 + (COLUMN(G43)-1)*2,FALSE),""))</f>
        <v/>
      </c>
      <c r="BS46" s="92">
        <f>IF(IFERROR(VLOOKUP($A46,'VENDA 2025'!$1:$1048576,3 + (COLUMN(H43)-1)*2,FALSE),"")=0,"",IFERROR(VLOOKUP($A46,'VENDA 2025'!$1:$1048576,3 + (COLUMN(H43)-1)*2,FALSE),""))</f>
        <v/>
      </c>
      <c r="BT46" s="92">
        <f>IF(IFERROR(VLOOKUP($A46,'VENDA 2025'!$1:$1048576,3 + (COLUMN(I43)-1)*2,FALSE),"")=0,"",IFERROR(VLOOKUP($A46,'VENDA 2025'!$1:$1048576,3 + (COLUMN(I43)-1)*2,FALSE),""))</f>
        <v/>
      </c>
      <c r="BU46" s="92">
        <f>IF(IFERROR(VLOOKUP($A46,'VENDA 2025'!$1:$1048576,3 + (COLUMN(J43)-1)*2,FALSE),"")=0,"",IFERROR(VLOOKUP($A46,'VENDA 2025'!$1:$1048576,3 + (COLUMN(J43)-1)*2,FALSE),""))</f>
        <v/>
      </c>
      <c r="BV46" s="92">
        <f>IF(IFERROR(VLOOKUP($A46,'VENDA 2025'!$1:$1048576,3 + (COLUMN(K43)-1)*2,FALSE),"")=0,"",IFERROR(VLOOKUP($A46,'VENDA 2025'!$1:$1048576,3 + (COLUMN(K43)-1)*2,FALSE),""))</f>
        <v/>
      </c>
      <c r="BW46" s="92">
        <f>IF(IFERROR(VLOOKUP($A46,'VENDA 2025'!$1:$1048576,3 + (COLUMN(L43)-1)*2,FALSE),"")=0,"",IFERROR(VLOOKUP($A46,'VENDA 2025'!$1:$1048576,3 + (COLUMN(L43)-1)*2,FALSE),""))</f>
        <v/>
      </c>
      <c r="BX46" s="93">
        <f>IF(COUNT(BL46:BW46)=0,"",SUM(BL46:BW46))</f>
        <v/>
      </c>
      <c r="BY46" s="92">
        <f>IF(IFERROR(VLOOKUP($A46,'venda-fornecedor-12-meses-7'!$1:$1048576,4 + (COLUMN(A43)-1)*2,FALSE),"")=0,"",IFERROR(VLOOKUP($A46,'venda-fornecedor-12-meses-7'!$1:$1048576,4 + (COLUMN(A43)-1)*2,FALSE),""))</f>
        <v/>
      </c>
      <c r="BZ46" s="92">
        <f>IF(IFERROR(VLOOKUP($A46,'venda-fornecedor-12-meses-7'!$1:$1048576,4 + (COLUMN(B43)-1)*2,FALSE),"")=0,"",IFERROR(VLOOKUP($A46,'venda-fornecedor-12-meses-7'!$1:$1048576,4 + (COLUMN(B43)-1)*2,FALSE),""))</f>
        <v/>
      </c>
      <c r="CA46" s="92">
        <f>IF(IFERROR(VLOOKUP($A46,'venda-fornecedor-12-meses-7'!$1:$1048576,4 + (COLUMN(C43)-1)*2,FALSE),"")=0,"",IFERROR(VLOOKUP($A46,'venda-fornecedor-12-meses-7'!$1:$1048576,4 + (COLUMN(C43)-1)*2,FALSE),""))</f>
        <v/>
      </c>
      <c r="CB46" s="92">
        <f>IF(IFERROR(VLOOKUP($A46,'venda-fornecedor-12-meses-7'!$1:$1048576,4 + (COLUMN(D43)-1)*2,FALSE),"")=0,"",IFERROR(VLOOKUP($A46,'venda-fornecedor-12-meses-7'!$1:$1048576,4 + (COLUMN(D43)-1)*2,FALSE),""))</f>
        <v/>
      </c>
      <c r="CC46" s="92">
        <f>IF(IFERROR(VLOOKUP($A46,'venda-fornecedor-12-meses-7'!$1:$1048576,4 + (COLUMN(E43)-1)*2,FALSE),"")=0,"",IFERROR(VLOOKUP($A46,'venda-fornecedor-12-meses-7'!$1:$1048576,4 + (COLUMN(E43)-1)*2,FALSE),""))</f>
        <v/>
      </c>
      <c r="CD46" s="92">
        <f>IF(IFERROR(VLOOKUP($A46,'venda-fornecedor-12-meses-7'!$1:$1048576,4 + (COLUMN(F43)-1)*2,FALSE),"")=0,"",IFERROR(VLOOKUP($A46,'venda-fornecedor-12-meses-7'!$1:$1048576,4 + (COLUMN(F43)-1)*2,FALSE),""))</f>
        <v/>
      </c>
      <c r="CE46" s="92">
        <f>IF(IFERROR(VLOOKUP($A46,'venda-fornecedor-12-meses-7'!$1:$1048576,4 + (COLUMN(G43)-1)*2,FALSE),"")=0,"",IFERROR(VLOOKUP($A46,'venda-fornecedor-12-meses-7'!$1:$1048576,4 + (COLUMN(G43)-1)*2,FALSE),""))</f>
        <v/>
      </c>
      <c r="CF46" s="92">
        <f>IF(IFERROR(VLOOKUP($A46,'venda-fornecedor-12-meses-7'!$1:$1048576,4 + (COLUMN(H43)-1)*2,FALSE),"")=0,"",IFERROR(VLOOKUP($A46,'venda-fornecedor-12-meses-7'!$1:$1048576,4 + (COLUMN(H43)-1)*2,FALSE),""))</f>
        <v/>
      </c>
      <c r="CG46" s="92">
        <f>IF(IFERROR(VLOOKUP($A46,'venda-fornecedor-12-meses-7'!$1:$1048576,4 + (COLUMN(I43)-1)*2,FALSE),"")=0,"",IFERROR(VLOOKUP($A46,'venda-fornecedor-12-meses-7'!$1:$1048576,4 + (COLUMN(I43)-1)*2,FALSE),""))</f>
        <v/>
      </c>
      <c r="CH46" s="92">
        <f>IF(IFERROR(VLOOKUP($A46,'venda-fornecedor-12-meses-7'!$1:$1048576,4 + (COLUMN(J43)-1)*2,FALSE),"")=0,"",IFERROR(VLOOKUP($A46,'venda-fornecedor-12-meses-7'!$1:$1048576,4 + (COLUMN(J43)-1)*2,FALSE),""))</f>
        <v/>
      </c>
      <c r="CI46" s="92">
        <f>IF(IFERROR(VLOOKUP($A46,'venda-fornecedor-12-meses-7'!$1:$1048576,4 + (COLUMN(K43)-1)*2,FALSE),"")=0,"",IFERROR(VLOOKUP($A46,'venda-fornecedor-12-meses-7'!$1:$1048576,4 + (COLUMN(K43)-1)*2,FALSE),""))</f>
        <v/>
      </c>
      <c r="CJ46" s="92">
        <f>IF(IFERROR(VLOOKUP($A46,'venda-fornecedor-12-meses-7'!$1:$1048576,4 + (COLUMN(L43)-1)*2,FALSE),"")=0,"",IFERROR(VLOOKUP($A46,'venda-fornecedor-12-meses-7'!$1:$1048576,4 + (COLUMN(L43)-1)*2,FALSE),""))</f>
        <v/>
      </c>
      <c r="CK46" s="93">
        <f>IF(COUNT(BY46:CJ46)=0,"",SUM(BY46:CJ46))</f>
        <v/>
      </c>
      <c r="CL46" s="93">
        <f>IF(COUNT(BY46:CJ46)=0,"",AVERAGE(BY46:CJ46))</f>
        <v/>
      </c>
      <c r="CM46" s="1" t="n"/>
      <c r="CN46" s="94">
        <f>IF(IFERROR(VLOOKUP($A46,'ENTRADA 2023'!$1:$1048576,3 + (COLUMN(A43)-1)*1,FALSE),"")=0,"",IFERROR(VLOOKUP($A46,'ENTRADA 2023'!$1:$1048576,3 + (COLUMN(A43)-1)*1,FALSE),""))</f>
        <v/>
      </c>
      <c r="CO46" s="94">
        <f>IF(IFERROR(VLOOKUP($A46,'ENTRADA 2023'!$1:$1048576,3 + (COLUMN(B43)-1)*1,FALSE),"")=0,"",IFERROR(VLOOKUP($A46,'ENTRADA 2023'!$1:$1048576,3 + (COLUMN(B43)-1)*1,FALSE),""))</f>
        <v/>
      </c>
      <c r="CP46" s="94">
        <f>IF(IFERROR(VLOOKUP($A46,'ENTRADA 2023'!$1:$1048576,3 + (COLUMN(C43)-1)*1,FALSE),"")=0,"",IFERROR(VLOOKUP($A46,'ENTRADA 2023'!$1:$1048576,3 + (COLUMN(C43)-1)*1,FALSE),""))</f>
        <v/>
      </c>
      <c r="CQ46" s="94">
        <f>IF(IFERROR(VLOOKUP($A46,'ENTRADA 2023'!$1:$1048576,3 + (COLUMN(D43)-1)*1,FALSE),"")=0,"",IFERROR(VLOOKUP($A46,'ENTRADA 2023'!$1:$1048576,3 + (COLUMN(D43)-1)*1,FALSE),""))</f>
        <v/>
      </c>
      <c r="CR46" s="94">
        <f>IF(IFERROR(VLOOKUP($A46,'ENTRADA 2023'!$1:$1048576,3 + (COLUMN(E43)-1)*1,FALSE),"")=0,"",IFERROR(VLOOKUP($A46,'ENTRADA 2023'!$1:$1048576,3 + (COLUMN(E43)-1)*1,FALSE),""))</f>
        <v/>
      </c>
      <c r="CS46" s="94">
        <f>IF(IFERROR(VLOOKUP($A46,'ENTRADA 2023'!$1:$1048576,3 + (COLUMN(F43)-1)*1,FALSE),"")=0,"",IFERROR(VLOOKUP($A46,'ENTRADA 2023'!$1:$1048576,3 + (COLUMN(F43)-1)*1,FALSE),""))</f>
        <v/>
      </c>
      <c r="CT46" s="94">
        <f>IF(IFERROR(VLOOKUP($A46,'ENTRADA 2023'!$1:$1048576,3 + (COLUMN(G43)-1)*1,FALSE),"")=0,"",IFERROR(VLOOKUP($A46,'ENTRADA 2023'!$1:$1048576,3 + (COLUMN(G43)-1)*1,FALSE),""))</f>
        <v/>
      </c>
      <c r="CU46" s="94">
        <f>IF(IFERROR(VLOOKUP($A46,'ENTRADA 2023'!$1:$1048576,3 + (COLUMN(H43)-1)*1,FALSE),"")=0,"",IFERROR(VLOOKUP($A46,'ENTRADA 2023'!$1:$1048576,3 + (COLUMN(H43)-1)*1,FALSE),""))</f>
        <v/>
      </c>
      <c r="CV46" s="94">
        <f>IF(IFERROR(VLOOKUP($A46,'ENTRADA 2023'!$1:$1048576,3 + (COLUMN(I43)-1)*1,FALSE),"")=0,"",IFERROR(VLOOKUP($A46,'ENTRADA 2023'!$1:$1048576,3 + (COLUMN(I43)-1)*1,FALSE),""))</f>
        <v/>
      </c>
      <c r="CW46" s="94">
        <f>IF(IFERROR(VLOOKUP($A46,'ENTRADA 2023'!$1:$1048576,3 + (COLUMN(J43)-1)*1,FALSE),"")=0,"",IFERROR(VLOOKUP($A46,'ENTRADA 2023'!$1:$1048576,3 + (COLUMN(J43)-1)*1,FALSE),""))</f>
        <v/>
      </c>
      <c r="CX46" s="94">
        <f>IF(IFERROR(VLOOKUP($A46,'ENTRADA 2023'!$1:$1048576,3 + (COLUMN(K43)-1)*1,FALSE),"")=0,"",IFERROR(VLOOKUP($A46,'ENTRADA 2023'!$1:$1048576,3 + (COLUMN(K43)-1)*1,FALSE),""))</f>
        <v/>
      </c>
      <c r="CY46" s="94">
        <f>IF(IFERROR(VLOOKUP($A46,'ENTRADA 2023'!$1:$1048576,3 + (COLUMN(L43)-1)*1,FALSE),"")=0,"",IFERROR(VLOOKUP($A46,'ENTRADA 2023'!$1:$1048576,3 + (COLUMN(L43)-1)*1,FALSE),""))</f>
        <v/>
      </c>
      <c r="CZ46" s="95">
        <f>IF(COUNT(CN46:CY46)=0,"",SUM(CN46:CY46))</f>
        <v/>
      </c>
      <c r="DA46" s="94">
        <f>IF(IFERROR(VLOOKUP($A46,'ENTRADA 2024'!$1:$1048576,3 + (COLUMN(A43)-1)*1,FALSE),"")=0,"",IFERROR(VLOOKUP($A46,'ENTRADA 2024'!$1:$1048576,3 + (COLUMN(A43)-1)*1,FALSE),""))</f>
        <v/>
      </c>
      <c r="DB46" s="94">
        <f>IF(IFERROR(VLOOKUP($A46,'ENTRADA 2024'!$1:$1048576,3 + (COLUMN(B43)-1)*1,FALSE),"")=0,"",IFERROR(VLOOKUP($A46,'ENTRADA 2024'!$1:$1048576,3 + (COLUMN(B43)-1)*1,FALSE),""))</f>
        <v/>
      </c>
      <c r="DC46" s="94">
        <f>IF(IFERROR(VLOOKUP($A46,'ENTRADA 2024'!$1:$1048576,3 + (COLUMN(C43)-1)*1,FALSE),"")=0,"",IFERROR(VLOOKUP($A46,'ENTRADA 2024'!$1:$1048576,3 + (COLUMN(C43)-1)*1,FALSE),""))</f>
        <v/>
      </c>
      <c r="DD46" s="94">
        <f>IF(IFERROR(VLOOKUP($A46,'ENTRADA 2024'!$1:$1048576,3 + (COLUMN(D43)-1)*1,FALSE),"")=0,"",IFERROR(VLOOKUP($A46,'ENTRADA 2024'!$1:$1048576,3 + (COLUMN(D43)-1)*1,FALSE),""))</f>
        <v/>
      </c>
      <c r="DE46" s="94">
        <f>IF(IFERROR(VLOOKUP($A46,'ENTRADA 2024'!$1:$1048576,3 + (COLUMN(E43)-1)*1,FALSE),"")=0,"",IFERROR(VLOOKUP($A46,'ENTRADA 2024'!$1:$1048576,3 + (COLUMN(E43)-1)*1,FALSE),""))</f>
        <v/>
      </c>
      <c r="DF46" s="94">
        <f>IF(IFERROR(VLOOKUP($A46,'ENTRADA 2024'!$1:$1048576,3 + (COLUMN(F43)-1)*1,FALSE),"")=0,"",IFERROR(VLOOKUP($A46,'ENTRADA 2024'!$1:$1048576,3 + (COLUMN(F43)-1)*1,FALSE),""))</f>
        <v/>
      </c>
      <c r="DG46" s="94">
        <f>IF(IFERROR(VLOOKUP($A46,'ENTRADA 2024'!$1:$1048576,3 + (COLUMN(G43)-1)*1,FALSE),"")=0,"",IFERROR(VLOOKUP($A46,'ENTRADA 2024'!$1:$1048576,3 + (COLUMN(G43)-1)*1,FALSE),""))</f>
        <v/>
      </c>
      <c r="DH46" s="94">
        <f>IF(IFERROR(VLOOKUP($A46,'ENTRADA 2024'!$1:$1048576,3 + (COLUMN(H43)-1)*1,FALSE),"")=0,"",IFERROR(VLOOKUP($A46,'ENTRADA 2024'!$1:$1048576,3 + (COLUMN(H43)-1)*1,FALSE),""))</f>
        <v/>
      </c>
      <c r="DI46" s="94">
        <f>IF(IFERROR(VLOOKUP($A46,'ENTRADA 2024'!$1:$1048576,3 + (COLUMN(I43)-1)*1,FALSE),"")=0,"",IFERROR(VLOOKUP($A46,'ENTRADA 2024'!$1:$1048576,3 + (COLUMN(I43)-1)*1,FALSE),""))</f>
        <v/>
      </c>
      <c r="DJ46" s="94">
        <f>IF(IFERROR(VLOOKUP($A46,'ENTRADA 2024'!$1:$1048576,3 + (COLUMN(J43)-1)*1,FALSE),"")=0,"",IFERROR(VLOOKUP($A46,'ENTRADA 2024'!$1:$1048576,3 + (COLUMN(J43)-1)*1,FALSE),""))</f>
        <v/>
      </c>
      <c r="DK46" s="94">
        <f>IF(IFERROR(VLOOKUP($A46,'ENTRADA 2024'!$1:$1048576,3 + (COLUMN(K43)-1)*1,FALSE),"")=0,"",IFERROR(VLOOKUP($A46,'ENTRADA 2024'!$1:$1048576,3 + (COLUMN(K43)-1)*1,FALSE),""))</f>
        <v/>
      </c>
      <c r="DL46" s="94">
        <f>IF(IFERROR(VLOOKUP($A46,'ENTRADA 2024'!$1:$1048576,3 + (COLUMN(L43)-1)*1,FALSE),"")=0,"",IFERROR(VLOOKUP($A46,'ENTRADA 2024'!$1:$1048576,3 + (COLUMN(L43)-1)*1,FALSE),""))</f>
        <v/>
      </c>
      <c r="DM46" s="95">
        <f>IF(COUNT(DA46:DL46)=0,"",SUM(DA46:DL46))</f>
        <v/>
      </c>
      <c r="DN46" s="94">
        <f>IF(IFERROR(VLOOKUP($A46,'ENTRADA 2025'!$1:$1048576,3 + (COLUMN(A43)-1)*1,FALSE),"")=0,"",IFERROR(VLOOKUP($A46,'ENTRADA 2025'!$1:$1048576,3 + (COLUMN(A43)-1)*1,FALSE),""))</f>
        <v/>
      </c>
      <c r="DO46" s="94">
        <f>IF(IFERROR(VLOOKUP($A46,'ENTRADA 2025'!$1:$1048576,3 + (COLUMN(B43)-1)*1,FALSE),"")=0,"",IFERROR(VLOOKUP($A46,'ENTRADA 2025'!$1:$1048576,3 + (COLUMN(B43)-1)*1,FALSE),""))</f>
        <v/>
      </c>
      <c r="DP46" s="94">
        <f>IF(IFERROR(VLOOKUP($A46,'ENTRADA 2025'!$1:$1048576,3 + (COLUMN(C43)-1)*1,FALSE),"")=0,"",IFERROR(VLOOKUP($A46,'ENTRADA 2025'!$1:$1048576,3 + (COLUMN(C43)-1)*1,FALSE),""))</f>
        <v/>
      </c>
      <c r="DQ46" s="94">
        <f>IF(IFERROR(VLOOKUP($A46,'ENTRADA 2025'!$1:$1048576,3 + (COLUMN(D43)-1)*1,FALSE),"")=0,"",IFERROR(VLOOKUP($A46,'ENTRADA 2025'!$1:$1048576,3 + (COLUMN(D43)-1)*1,FALSE),""))</f>
        <v/>
      </c>
      <c r="DR46" s="94">
        <f>IF(IFERROR(VLOOKUP($A46,'ENTRADA 2025'!$1:$1048576,3 + (COLUMN(E43)-1)*1,FALSE),"")=0,"",IFERROR(VLOOKUP($A46,'ENTRADA 2025'!$1:$1048576,3 + (COLUMN(E43)-1)*1,FALSE),""))</f>
        <v/>
      </c>
      <c r="DS46" s="94">
        <f>IF(IFERROR(VLOOKUP($A46,'ENTRADA 2025'!$1:$1048576,3 + (COLUMN(F43)-1)*1,FALSE),"")=0,"",IFERROR(VLOOKUP($A46,'ENTRADA 2025'!$1:$1048576,3 + (COLUMN(F43)-1)*1,FALSE),""))</f>
        <v/>
      </c>
      <c r="DT46" s="94">
        <f>IF(IFERROR(VLOOKUP($A46,'ENTRADA 2025'!$1:$1048576,3 + (COLUMN(G43)-1)*1,FALSE),"")=0,"",IFERROR(VLOOKUP($A46,'ENTRADA 2025'!$1:$1048576,3 + (COLUMN(G43)-1)*1,FALSE),""))</f>
        <v/>
      </c>
      <c r="DU46" s="94">
        <f>IF(IFERROR(VLOOKUP($A46,'ENTRADA 2025'!$1:$1048576,3 + (COLUMN(H43)-1)*1,FALSE),"")=0,"",IFERROR(VLOOKUP($A46,'ENTRADA 2025'!$1:$1048576,3 + (COLUMN(H43)-1)*1,FALSE),""))</f>
        <v/>
      </c>
      <c r="DV46" s="94">
        <f>IF(IFERROR(VLOOKUP($A46,'ENTRADA 2025'!$1:$1048576,3 + (COLUMN(I43)-1)*1,FALSE),"")=0,"",IFERROR(VLOOKUP($A46,'ENTRADA 2025'!$1:$1048576,3 + (COLUMN(I43)-1)*1,FALSE),""))</f>
        <v/>
      </c>
      <c r="DW46" s="94">
        <f>IF(IFERROR(VLOOKUP($A46,'ENTRADA 2025'!$1:$1048576,3 + (COLUMN(J43)-1)*1,FALSE),"")=0,"",IFERROR(VLOOKUP($A46,'ENTRADA 2025'!$1:$1048576,3 + (COLUMN(J43)-1)*1,FALSE),""))</f>
        <v/>
      </c>
      <c r="DX46" s="94">
        <f>IF(IFERROR(VLOOKUP($A46,'ENTRADA 2025'!$1:$1048576,3 + (COLUMN(K43)-1)*1,FALSE),"")=0,"",IFERROR(VLOOKUP($A46,'ENTRADA 2025'!$1:$1048576,3 + (COLUMN(K43)-1)*1,FALSE),""))</f>
        <v/>
      </c>
      <c r="DY46" s="94">
        <f>IF(IFERROR(VLOOKUP($A46,'ENTRADA 2025'!$1:$1048576,3 + (COLUMN(L43)-1)*1,FALSE),"")=0,"",IFERROR(VLOOKUP($A46,'ENTRADA 2025'!$1:$1048576,3 + (COLUMN(L43)-1)*1,FALSE),""))</f>
        <v/>
      </c>
      <c r="DZ46" s="95">
        <f>IF(COUNT(DN46:DY46)=0,"",SUM(DN46:DY46))</f>
        <v/>
      </c>
      <c r="EA46" s="94">
        <f>IF(IFERROR(VLOOKUP($A46,'entrada-fornecedor-12-meses-7'!$1:$1048576,3 + (COLUMN(A43)-1)*1,FALSE),"")=0,"",IFERROR(VLOOKUP($A46,'entrada-fornecedor-12-meses-7'!$1:$1048576,3 + (COLUMN(A43)-1)*1,FALSE),""))</f>
        <v/>
      </c>
      <c r="EB46" s="94">
        <f>IF(IFERROR(VLOOKUP($A46,'entrada-fornecedor-12-meses-7'!$1:$1048576,3 + (COLUMN(B43)-1)*1,FALSE),"")=0,"",IFERROR(VLOOKUP($A46,'entrada-fornecedor-12-meses-7'!$1:$1048576,3 + (COLUMN(B43)-1)*1,FALSE),""))</f>
        <v/>
      </c>
      <c r="EC46" s="94">
        <f>IF(IFERROR(VLOOKUP($A46,'entrada-fornecedor-12-meses-7'!$1:$1048576,3 + (COLUMN(C43)-1)*1,FALSE),"")=0,"",IFERROR(VLOOKUP($A46,'entrada-fornecedor-12-meses-7'!$1:$1048576,3 + (COLUMN(C43)-1)*1,FALSE),""))</f>
        <v/>
      </c>
      <c r="ED46" s="94">
        <f>IF(IFERROR(VLOOKUP($A46,'entrada-fornecedor-12-meses-7'!$1:$1048576,3 + (COLUMN(D43)-1)*1,FALSE),"")=0,"",IFERROR(VLOOKUP($A46,'entrada-fornecedor-12-meses-7'!$1:$1048576,3 + (COLUMN(D43)-1)*1,FALSE),""))</f>
        <v/>
      </c>
      <c r="EE46" s="94">
        <f>IF(IFERROR(VLOOKUP($A46,'entrada-fornecedor-12-meses-7'!$1:$1048576,3 + (COLUMN(E43)-1)*1,FALSE),"")=0,"",IFERROR(VLOOKUP($A46,'entrada-fornecedor-12-meses-7'!$1:$1048576,3 + (COLUMN(E43)-1)*1,FALSE),""))</f>
        <v/>
      </c>
      <c r="EF46" s="94">
        <f>IF(IFERROR(VLOOKUP($A46,'entrada-fornecedor-12-meses-7'!$1:$1048576,3 + (COLUMN(F43)-1)*1,FALSE),"")=0,"",IFERROR(VLOOKUP($A46,'entrada-fornecedor-12-meses-7'!$1:$1048576,3 + (COLUMN(F43)-1)*1,FALSE),""))</f>
        <v/>
      </c>
      <c r="EG46" s="94">
        <f>IF(IFERROR(VLOOKUP($A46,'entrada-fornecedor-12-meses-7'!$1:$1048576,3 + (COLUMN(G43)-1)*1,FALSE),"")=0,"",IFERROR(VLOOKUP($A46,'entrada-fornecedor-12-meses-7'!$1:$1048576,3 + (COLUMN(G43)-1)*1,FALSE),""))</f>
        <v/>
      </c>
      <c r="EH46" s="94">
        <f>IF(IFERROR(VLOOKUP($A46,'entrada-fornecedor-12-meses-7'!$1:$1048576,3 + (COLUMN(H43)-1)*1,FALSE),"")=0,"",IFERROR(VLOOKUP($A46,'entrada-fornecedor-12-meses-7'!$1:$1048576,3 + (COLUMN(H43)-1)*1,FALSE),""))</f>
        <v/>
      </c>
      <c r="EI46" s="94">
        <f>IF(IFERROR(VLOOKUP($A46,'entrada-fornecedor-12-meses-7'!$1:$1048576,3 + (COLUMN(I43)-1)*1,FALSE),"")=0,"",IFERROR(VLOOKUP($A46,'entrada-fornecedor-12-meses-7'!$1:$1048576,3 + (COLUMN(I43)-1)*1,FALSE),""))</f>
        <v/>
      </c>
      <c r="EJ46" s="94">
        <f>IF(IFERROR(VLOOKUP($A46,'entrada-fornecedor-12-meses-7'!$1:$1048576,3 + (COLUMN(J43)-1)*1,FALSE),"")=0,"",IFERROR(VLOOKUP($A46,'entrada-fornecedor-12-meses-7'!$1:$1048576,3 + (COLUMN(J43)-1)*1,FALSE),""))</f>
        <v/>
      </c>
      <c r="EK46" s="94">
        <f>IF(IFERROR(VLOOKUP($A46,'entrada-fornecedor-12-meses-7'!$1:$1048576,3 + (COLUMN(K43)-1)*1,FALSE),"")=0,"",IFERROR(VLOOKUP($A46,'entrada-fornecedor-12-meses-7'!$1:$1048576,3 + (COLUMN(K43)-1)*1,FALSE),""))</f>
        <v/>
      </c>
      <c r="EL46" s="94">
        <f>IF(IFERROR(VLOOKUP($A46,'entrada-fornecedor-12-meses-7'!$1:$1048576,3 + (COLUMN(L43)-1)*1,FALSE),"")=0,"",IFERROR(VLOOKUP($A46,'entrada-fornecedor-12-meses-7'!$1:$1048576,3 + (COLUMN(L43)-1)*1,FALSE),""))</f>
        <v/>
      </c>
      <c r="EM46" s="95">
        <f>IF(COUNT(EA46:EL46)=0,"",SUM(EA46:EL46))</f>
        <v/>
      </c>
      <c r="EN46" s="1" t="n"/>
      <c r="EO46" s="96">
        <f>IFERROR(AVERAGEIF('lead-time-compras-7'!B:B,A46,'lead-time-compras-7'!S:S),"")</f>
        <v/>
      </c>
      <c r="EP46" s="96">
        <f>IFERROR(
  AVERAGEIFS(
    'notas-fiscais-entrada-830-7'!H:H,
    'notas-fiscais-entrada-830-7'!O:O, A46,
    'notas-fiscais-entrada-830-7'!E:E, $B$1
  ),
""
)</f>
        <v/>
      </c>
      <c r="EQ46" s="96">
        <f>IFERROR(AVERAGEIF('lead-time-compras-7'!B:B,A46,'lead-time-compras-7'!Q:Q),"")</f>
        <v/>
      </c>
      <c r="ER46" s="97">
        <f>SUMIF('fornecedor-saldo-receber-7'!A:A, A46, 'fornecedor-saldo-receber-7'!L:L)</f>
        <v/>
      </c>
      <c r="ES46" s="97">
        <f>SUMIF('fornecedor-verba-aplicar-7'!A:A, A46, 'fornecedor-verba-aplicar-7'!D:D)</f>
        <v/>
      </c>
      <c r="ET46" s="1" t="n"/>
      <c r="EU46" s="52">
        <f>SUMIF('ANALISE PRODUTO'!F:F, A46, 'ANALISE PRODUTO'!BN:BN)</f>
        <v/>
      </c>
      <c r="EV46" s="52">
        <f>SUMIF('ANALISE PRODUTO'!F:F, A46, 'ANALISE PRODUTO'!BO:BO)</f>
        <v/>
      </c>
      <c r="EW46" s="52">
        <f>SUMIF('ANALISE PRODUTO'!F:F, A46, 'ANALISE PRODUTO'!BP:BP)</f>
        <v/>
      </c>
      <c r="EX46" s="52">
        <f>SUMIF('ANALISE PRODUTO'!F:F, A46, 'ANALISE PRODUTO'!BQ:BQ)</f>
        <v/>
      </c>
      <c r="EY46" s="52">
        <f>SUMIF('ANALISE PRODUTO'!F:F, A46, 'ANALISE PRODUTO'!BR:BR)</f>
        <v/>
      </c>
      <c r="EZ46" s="53">
        <f>SUMIF('ANALISE PRODUTO'!F:F, A46, 'ANALISE PRODUTO'!BS:BS)</f>
        <v/>
      </c>
      <c r="FA46" s="53">
        <f>SUMIF('ANALISE PRODUTO'!F:F, A46, 'ANALISE PRODUTO'!BT:BT)</f>
        <v/>
      </c>
      <c r="FB46" s="53">
        <f>SUMIF('ANALISE PRODUTO'!F:F, A46, 'ANALISE PRODUTO'!BU:BU)</f>
        <v/>
      </c>
      <c r="FC46" s="53">
        <f>SUMIF('ANALISE PRODUTO'!F:F, A46, 'ANALISE PRODUTO'!BV:BV)</f>
        <v/>
      </c>
      <c r="FD46" s="53">
        <f>SUMIF('ANALISE PRODUTO'!F:F, A46, 'ANALISE PRODUTO'!BW:BW)</f>
        <v/>
      </c>
      <c r="FE46" s="41">
        <f>SUMIF('ANALISE PRODUTO'!F:F, A46, 'ANALISE PRODUTO'!CB:CB)</f>
        <v/>
      </c>
      <c r="FF46" s="41">
        <f>SUMIF('ANALISE PRODUTO'!F:F, A46, 'ANALISE PRODUTO'!CC:CC)</f>
        <v/>
      </c>
      <c r="FG46" s="1" t="n"/>
      <c r="FH46" s="45">
        <f>IF(IFERROR(VLOOKUP($A46,'VENDA 2023'!$1:$1048576,4 + (COLUMN(A43)-1)*2,FALSE),"")=0,"",IFERROR(VLOOKUP($A46,'VENDA 2023'!$1:$1048576,4 + (COLUMN(A43)-1)*2,FALSE),""))</f>
        <v/>
      </c>
      <c r="FI46" s="45">
        <f>IF(IFERROR(VLOOKUP($A46,'VENDA 2023'!$1:$1048576,4 + (COLUMN(B43)-1)*2,FALSE),"")=0,"",IFERROR(VLOOKUP($A46,'VENDA 2023'!$1:$1048576,4 + (COLUMN(B43)-1)*2,FALSE),""))</f>
        <v/>
      </c>
      <c r="FJ46" s="45">
        <f>IF(IFERROR(VLOOKUP($A46,'VENDA 2023'!$1:$1048576,4 + (COLUMN(C43)-1)*2,FALSE),"")=0,"",IFERROR(VLOOKUP($A46,'VENDA 2023'!$1:$1048576,4 + (COLUMN(C43)-1)*2,FALSE),""))</f>
        <v/>
      </c>
      <c r="FK46" s="45">
        <f>IF(IFERROR(VLOOKUP($A46,'VENDA 2023'!$1:$1048576,4 + (COLUMN(D43)-1)*2,FALSE),"")=0,"",IFERROR(VLOOKUP($A46,'VENDA 2023'!$1:$1048576,4 + (COLUMN(D43)-1)*2,FALSE),""))</f>
        <v/>
      </c>
      <c r="FL46" s="45">
        <f>IF(IFERROR(VLOOKUP($A46,'VENDA 2023'!$1:$1048576,4 + (COLUMN(E43)-1)*2,FALSE),"")=0,"",IFERROR(VLOOKUP($A46,'VENDA 2023'!$1:$1048576,4 + (COLUMN(E43)-1)*2,FALSE),""))</f>
        <v/>
      </c>
      <c r="FM46" s="45">
        <f>IF(IFERROR(VLOOKUP($A46,'VENDA 2023'!$1:$1048576,4 + (COLUMN(F43)-1)*2,FALSE),"")=0,"",IFERROR(VLOOKUP($A46,'VENDA 2023'!$1:$1048576,4 + (COLUMN(F43)-1)*2,FALSE),""))</f>
        <v/>
      </c>
      <c r="FN46" s="45">
        <f>IF(IFERROR(VLOOKUP($A46,'VENDA 2023'!$1:$1048576,4 + (COLUMN(G43)-1)*2,FALSE),"")=0,"",IFERROR(VLOOKUP($A46,'VENDA 2023'!$1:$1048576,4 + (COLUMN(G43)-1)*2,FALSE),""))</f>
        <v/>
      </c>
      <c r="FO46" s="45">
        <f>IF(IFERROR(VLOOKUP($A46,'VENDA 2023'!$1:$1048576,4 + (COLUMN(H43)-1)*2,FALSE),"")=0,"",IFERROR(VLOOKUP($A46,'VENDA 2023'!$1:$1048576,4 + (COLUMN(H43)-1)*2,FALSE),""))</f>
        <v/>
      </c>
      <c r="FP46" s="45">
        <f>IF(IFERROR(VLOOKUP($A46,'VENDA 2023'!$1:$1048576,4 + (COLUMN(I43)-1)*2,FALSE),"")=0,"",IFERROR(VLOOKUP($A46,'VENDA 2023'!$1:$1048576,4 + (COLUMN(I43)-1)*2,FALSE),""))</f>
        <v/>
      </c>
      <c r="FQ46" s="45">
        <f>IF(IFERROR(VLOOKUP($A46,'VENDA 2023'!$1:$1048576,4 + (COLUMN(J43)-1)*2,FALSE),"")=0,"",IFERROR(VLOOKUP($A46,'VENDA 2023'!$1:$1048576,4 + (COLUMN(J43)-1)*2,FALSE),""))</f>
        <v/>
      </c>
      <c r="FR46" s="45">
        <f>IF(IFERROR(VLOOKUP($A46,'VENDA 2023'!$1:$1048576,4 + (COLUMN(K43)-1)*2,FALSE),"")=0,"",IFERROR(VLOOKUP($A46,'VENDA 2023'!$1:$1048576,4 + (COLUMN(K43)-1)*2,FALSE),""))</f>
        <v/>
      </c>
      <c r="FS46" s="45">
        <f>IF(IFERROR(VLOOKUP($A46,'VENDA 2023'!$1:$1048576,4 + (COLUMN(L43)-1)*2,FALSE),"")=0,"",IFERROR(VLOOKUP($A46,'VENDA 2023'!$1:$1048576,4 + (COLUMN(L43)-1)*2,FALSE),""))</f>
        <v/>
      </c>
      <c r="FT46" s="12">
        <f>IF(COUNT(FH46:FS46)=0,"",SUM(FH46:FS46))</f>
        <v/>
      </c>
      <c r="FU46" s="45">
        <f>IF(IFERROR(VLOOKUP($A46,'VENDA 2024'!$1:$1048576,4 + (COLUMN(A43)-1)*2,FALSE),"")=0,"",IFERROR(VLOOKUP($A46,'VENDA 2024'!$1:$1048576,4 + (COLUMN(A43)-1)*2,FALSE),""))</f>
        <v/>
      </c>
      <c r="FV46" s="45">
        <f>IF(IFERROR(VLOOKUP($A46,'VENDA 2024'!$1:$1048576,4 + (COLUMN(B43)-1)*2,FALSE),"")=0,"",IFERROR(VLOOKUP($A46,'VENDA 2024'!$1:$1048576,4 + (COLUMN(B43)-1)*2,FALSE),""))</f>
        <v/>
      </c>
      <c r="FW46" s="45">
        <f>IF(IFERROR(VLOOKUP($A46,'VENDA 2024'!$1:$1048576,4 + (COLUMN(C43)-1)*2,FALSE),"")=0,"",IFERROR(VLOOKUP($A46,'VENDA 2024'!$1:$1048576,4 + (COLUMN(C43)-1)*2,FALSE),""))</f>
        <v/>
      </c>
      <c r="FX46" s="45">
        <f>IF(IFERROR(VLOOKUP($A46,'VENDA 2024'!$1:$1048576,4 + (COLUMN(D43)-1)*2,FALSE),"")=0,"",IFERROR(VLOOKUP($A46,'VENDA 2024'!$1:$1048576,4 + (COLUMN(D43)-1)*2,FALSE),""))</f>
        <v/>
      </c>
      <c r="FY46" s="45">
        <f>IF(IFERROR(VLOOKUP($A46,'VENDA 2024'!$1:$1048576,4 + (COLUMN(E43)-1)*2,FALSE),"")=0,"",IFERROR(VLOOKUP($A46,'VENDA 2024'!$1:$1048576,4 + (COLUMN(E43)-1)*2,FALSE),""))</f>
        <v/>
      </c>
      <c r="FZ46" s="45">
        <f>IF(IFERROR(VLOOKUP($A46,'VENDA 2024'!$1:$1048576,4 + (COLUMN(F43)-1)*2,FALSE),"")=0,"",IFERROR(VLOOKUP($A46,'VENDA 2024'!$1:$1048576,4 + (COLUMN(F43)-1)*2,FALSE),""))</f>
        <v/>
      </c>
      <c r="GA46" s="45">
        <f>IF(IFERROR(VLOOKUP($A46,'VENDA 2024'!$1:$1048576,4 + (COLUMN(G43)-1)*2,FALSE),"")=0,"",IFERROR(VLOOKUP($A46,'VENDA 2024'!$1:$1048576,4 + (COLUMN(G43)-1)*2,FALSE),""))</f>
        <v/>
      </c>
      <c r="GB46" s="45">
        <f>IF(IFERROR(VLOOKUP($A46,'VENDA 2024'!$1:$1048576,4 + (COLUMN(H43)-1)*2,FALSE),"")=0,"",IFERROR(VLOOKUP($A46,'VENDA 2024'!$1:$1048576,4 + (COLUMN(H43)-1)*2,FALSE),""))</f>
        <v/>
      </c>
      <c r="GC46" s="45">
        <f>IF(IFERROR(VLOOKUP($A46,'VENDA 2024'!$1:$1048576,4 + (COLUMN(I43)-1)*2,FALSE),"")=0,"",IFERROR(VLOOKUP($A46,'VENDA 2024'!$1:$1048576,4 + (COLUMN(I43)-1)*2,FALSE),""))</f>
        <v/>
      </c>
      <c r="GD46" s="45">
        <f>IF(IFERROR(VLOOKUP($A46,'VENDA 2024'!$1:$1048576,4 + (COLUMN(J43)-1)*2,FALSE),"")=0,"",IFERROR(VLOOKUP($A46,'VENDA 2024'!$1:$1048576,4 + (COLUMN(J43)-1)*2,FALSE),""))</f>
        <v/>
      </c>
      <c r="GE46" s="45">
        <f>IF(IFERROR(VLOOKUP($A46,'VENDA 2024'!$1:$1048576,4 + (COLUMN(K43)-1)*2,FALSE),"")=0,"",IFERROR(VLOOKUP($A46,'VENDA 2024'!$1:$1048576,4 + (COLUMN(K43)-1)*2,FALSE),""))</f>
        <v/>
      </c>
      <c r="GF46" s="45">
        <f>IF(IFERROR(VLOOKUP($A46,'VENDA 2024'!$1:$1048576,4 + (COLUMN(L43)-1)*2,FALSE),"")=0,"",IFERROR(VLOOKUP($A46,'VENDA 2024'!$1:$1048576,4 + (COLUMN(L43)-1)*2,FALSE),""))</f>
        <v/>
      </c>
      <c r="GG46" s="12">
        <f>IF(COUNT(FU46:GF46)=0,"",SUM(FU46:GF46))</f>
        <v/>
      </c>
      <c r="GH46" s="45">
        <f>IF(IFERROR(VLOOKUP($A46,'venda-fornecedor-12-meses-7'!$1:$1048576,5 + (COLUMN(A43)-1)*2,FALSE),"")=0,"",IFERROR(VLOOKUP($A46,'venda-fornecedor-12-meses-7'!$1:$1048576,5 + (COLUMN(A43)-1)*2,FALSE),""))</f>
        <v/>
      </c>
      <c r="GI46" s="45">
        <f>IF(IFERROR(VLOOKUP($A46,'venda-fornecedor-12-meses-7'!$1:$1048576,5 + (COLUMN(B43)-1)*2,FALSE),"")=0,"",IFERROR(VLOOKUP($A46,'venda-fornecedor-12-meses-7'!$1:$1048576,5 + (COLUMN(B43)-1)*2,FALSE),""))</f>
        <v/>
      </c>
      <c r="GJ46" s="45">
        <f>IF(IFERROR(VLOOKUP($A46,'venda-fornecedor-12-meses-7'!$1:$1048576,5 + (COLUMN(C43)-1)*2,FALSE),"")=0,"",IFERROR(VLOOKUP($A46,'venda-fornecedor-12-meses-7'!$1:$1048576,5 + (COLUMN(C43)-1)*2,FALSE),""))</f>
        <v/>
      </c>
      <c r="GK46" s="45">
        <f>IF(IFERROR(VLOOKUP($A46,'venda-fornecedor-12-meses-7'!$1:$1048576,5 + (COLUMN(D43)-1)*2,FALSE),"")=0,"",IFERROR(VLOOKUP($A46,'venda-fornecedor-12-meses-7'!$1:$1048576,5 + (COLUMN(D43)-1)*2,FALSE),""))</f>
        <v/>
      </c>
      <c r="GL46" s="45">
        <f>IF(IFERROR(VLOOKUP($A46,'venda-fornecedor-12-meses-7'!$1:$1048576,5 + (COLUMN(E43)-1)*2,FALSE),"")=0,"",IFERROR(VLOOKUP($A46,'venda-fornecedor-12-meses-7'!$1:$1048576,5 + (COLUMN(E43)-1)*2,FALSE),""))</f>
        <v/>
      </c>
      <c r="GM46" s="45">
        <f>IF(IFERROR(VLOOKUP($A46,'venda-fornecedor-12-meses-7'!$1:$1048576,5 + (COLUMN(F43)-1)*2,FALSE),"")=0,"",IFERROR(VLOOKUP($A46,'venda-fornecedor-12-meses-7'!$1:$1048576,5 + (COLUMN(F43)-1)*2,FALSE),""))</f>
        <v/>
      </c>
      <c r="GN46" s="45">
        <f>IF(IFERROR(VLOOKUP($A46,'venda-fornecedor-12-meses-7'!$1:$1048576,5 + (COLUMN(G43)-1)*2,FALSE),"")=0,"",IFERROR(VLOOKUP($A46,'venda-fornecedor-12-meses-7'!$1:$1048576,5 + (COLUMN(G43)-1)*2,FALSE),""))</f>
        <v/>
      </c>
      <c r="GO46" s="45">
        <f>IF(IFERROR(VLOOKUP($A46,'venda-fornecedor-12-meses-7'!$1:$1048576,5 + (COLUMN(H43)-1)*2,FALSE),"")=0,"",IFERROR(VLOOKUP($A46,'venda-fornecedor-12-meses-7'!$1:$1048576,5 + (COLUMN(H43)-1)*2,FALSE),""))</f>
        <v/>
      </c>
      <c r="GP46" s="45">
        <f>IF(IFERROR(VLOOKUP($A46,'venda-fornecedor-12-meses-7'!$1:$1048576,5 + (COLUMN(I43)-1)*2,FALSE),"")=0,"",IFERROR(VLOOKUP($A46,'venda-fornecedor-12-meses-7'!$1:$1048576,5 + (COLUMN(I43)-1)*2,FALSE),""))</f>
        <v/>
      </c>
      <c r="GQ46" s="45">
        <f>IF(IFERROR(VLOOKUP($A46,'venda-fornecedor-12-meses-7'!$1:$1048576,5 + (COLUMN(J43)-1)*2,FALSE),"")=0,"",IFERROR(VLOOKUP($A46,'venda-fornecedor-12-meses-7'!$1:$1048576,5 + (COLUMN(J43)-1)*2,FALSE),""))</f>
        <v/>
      </c>
      <c r="GR46" s="45">
        <f>IF(IFERROR(VLOOKUP($A46,'venda-fornecedor-12-meses-7'!$1:$1048576,5 + (COLUMN(K43)-1)*2,FALSE),"")=0,"",IFERROR(VLOOKUP($A46,'venda-fornecedor-12-meses-7'!$1:$1048576,5 + (COLUMN(K43)-1)*2,FALSE),""))</f>
        <v/>
      </c>
      <c r="GS46" s="45">
        <f>IF(IFERROR(VLOOKUP($A46,'venda-fornecedor-12-meses-7'!$1:$1048576,5 + (COLUMN(L43)-1)*2,FALSE),"")=0,"",IFERROR(VLOOKUP($A46,'venda-fornecedor-12-meses-7'!$1:$1048576,5 + (COLUMN(L43)-1)*2,FALSE),""))</f>
        <v/>
      </c>
      <c r="GT46" s="12">
        <f>IF(COUNT(GH46:GS46)=0,"",SUM(GH46:GS46))</f>
        <v/>
      </c>
    </row>
    <row r="47">
      <c r="A47" s="85" t="n">
        <v>37485</v>
      </c>
      <c r="B47" s="85">
        <f>VLOOKUP(A47,'FORNECEDORES X COMPRADOR'!$A:$D,4,0)</f>
        <v/>
      </c>
      <c r="C47" s="85">
        <f>VLOOKUP(A47,'FORNECEDORES X COMPRADOR'!$A:$E,5,0)</f>
        <v/>
      </c>
      <c r="D47" s="40">
        <f>IFERROR(AVERAGEIF('ANALISE PRODUTO'!F:F,A47,'ANALISE PRODUTO'!BE:BE),"")</f>
        <v/>
      </c>
      <c r="E47" s="40">
        <f>IFERROR(AVERAGEIF('ANALISE PRODUTO'!F:F,A47,'ANALISE PRODUTO'!BF:BF),"")</f>
        <v/>
      </c>
      <c r="F47" s="47">
        <f t="array" ref="F47">IFERROR(
  IF(
    SUMPRODUCT(
      IFERROR(--('ANALISE PRODUTO'!$F$3:$F$10000=A47),0) *
      IFERROR(--'ANALISE PRODUTO'!$AJ$3:$AJ$10000,0)
    )=0,
    "",
    SUMPRODUCT(
      IFERROR(--('ANALISE PRODUTO'!$F$3:$F$10000=A47),0) *
      IFERROR(--'ANALISE PRODUTO'!$AN$3:$AN$10000,0)
    ) /
    SUMPRODUCT(
      IFERROR(--('ANALISE PRODUTO'!$F$3:$F$10000=A47),0) *
      IFERROR(--'ANALISE PRODUTO'!$AJ$3:$AJ$10000,0)
    )
  ),
  ""
)</f>
        <v/>
      </c>
      <c r="G47" s="47">
        <f t="array" ref="G47">IFERROR(
  IF(
    SUMPRODUCT(
      IFERROR(--('ANALISE PRODUTO'!$F$3:$F$10000=A47),0) *
      IFERROR(--'ANALISE PRODUTO'!$AJ$3:$AJ$10000,0)
    )=0,
    "",
    SUMPRODUCT(
      IFERROR(--('ANALISE PRODUTO'!$F$3:$F$10000=A47),0) *
      IFERROR(--'ANALISE PRODUTO'!$AO$3:$AO$10000,0)
    ) /
    SUMPRODUCT(
      IFERROR(--('ANALISE PRODUTO'!$F$3:$F$10000=A47),0) *
      IFERROR(--'ANALISE PRODUTO'!$AJ$3:$AJ$10000,0)
    )
  ),
  ""
)</f>
        <v/>
      </c>
      <c r="H47" s="86" t="n">
        <v>60</v>
      </c>
      <c r="I47" s="86" t="n">
        <v>90</v>
      </c>
      <c r="J47" s="87">
        <f>SUMIF('ANALISE PRODUTO'!F:F, A47, 'ANALISE PRODUTO'!AP:AP)</f>
        <v/>
      </c>
      <c r="K47" s="88">
        <f>SUMIF('ANALISE PRODUTO'!F:F, A47, 'ANALISE PRODUTO'!AN:AN)</f>
        <v/>
      </c>
      <c r="L47" s="40">
        <f>SUMIF('ANALISE PRODUTO'!F:F, A47, 'ANALISE PRODUTO'!BB:BB)</f>
        <v/>
      </c>
      <c r="M47" s="40">
        <f>SUMIF('ANALISE PRODUTO'!F:F, A47, 'ANALISE PRODUTO'!BC:BC)</f>
        <v/>
      </c>
      <c r="N47" s="40">
        <f>SUMIF('ANALISE PRODUTO'!F:F, A47, 'ANALISE PRODUTO'!BD:BD)</f>
        <v/>
      </c>
      <c r="O47" s="40">
        <f>SUMIF('ANALISE PRODUTO'!F:F, A47, 'ANALISE PRODUTO'!BA:BA)</f>
        <v/>
      </c>
      <c r="P47" s="40">
        <f>IF(J47=0, 0, IF(O47/J47=0, 0, O47/J47))</f>
        <v/>
      </c>
      <c r="Q47" s="40">
        <f>IF(J47=0, 0, IF(L47/J47=0, 0, L47/J47))</f>
        <v/>
      </c>
      <c r="R47" s="89">
        <f>SUMIF('ANALISE PRODUTO'!F:F, A47, 'ANALISE PRODUTO'!BJ:BJ)</f>
        <v/>
      </c>
      <c r="S47" s="89">
        <f>SUMIF('ANALISE PRODUTO'!F:F, A47, 'ANALISE PRODUTO'!BK:BK)</f>
        <v/>
      </c>
      <c r="T47" s="89">
        <f>SUMIF('ANALISE PRODUTO'!F:F, A47, 'ANALISE PRODUTO'!BL:BL)</f>
        <v/>
      </c>
      <c r="U47" s="89">
        <f>SUMIFS('ANALISE PRODUTO'!BI:BI, 'ANALISE PRODUTO'!F:F, A47)</f>
        <v/>
      </c>
      <c r="V47" s="89">
        <f>IF(C47="DESCONTINUADO", 0, IF(J47=0, 0, IF(U47/J47=0, 0, U47/J47)))</f>
        <v/>
      </c>
      <c r="W47" s="89">
        <f>IF(OR(C47="DESCONTINUADO", J47=0), 0, IFERROR((S47+T47)/J47, 0))</f>
        <v/>
      </c>
      <c r="X47" s="59">
        <f>COUNTIF('ANALISE PRODUTO'!F:F, A47)</f>
        <v/>
      </c>
      <c r="Y47" s="60">
        <f>COUNTIFS('ANALISE PRODUTO'!F:F, A47, 'ANALISE PRODUTO'!S:S, "S")</f>
        <v/>
      </c>
      <c r="Z47" s="61">
        <f>X47-Y47</f>
        <v/>
      </c>
      <c r="AA47" s="88">
        <f>IFERROR(IF(COUNTIF('contas-pagas-fornecedor-7'!$C:$C,B47)&gt;1,
   AVERAGEIF('contas-pagas-fornecedor-7'!$C:$C,B47,'contas-pagas-fornecedor-7'!$I:$I),
   VLOOKUP(B47,'contas-pagas-fornecedor-7'!$C:$Q,7,FALSE)), "")</f>
        <v/>
      </c>
      <c r="AB47" s="88">
        <f t="array" ref="AB47">IFERROR(
  INDEX('fornecedor-venda-por-filial-ger'!J:J,
    MATCH(1,
      ('fornecedor-venda-por-filial-ger'!A:A=A47) *
      ('fornecedor-venda-por-filial-ger'!B:B=$B$1),
    0)
  ),
"")</f>
        <v/>
      </c>
      <c r="AC47" s="90">
        <f t="array" ref="AC47">IFERROR(
  INDEX('fornecedor-venda-por-filial-ger'!O:O,
    MATCH(1,
      ('fornecedor-venda-por-filial-ger'!A:A=A47) *
      ('fornecedor-venda-por-filial-ger'!B:B=$B$1),
    0)
  ),
"")</f>
        <v/>
      </c>
      <c r="AD47" s="90">
        <f>IFERROR(VLOOKUP(A47,'venda-fornecedor-12-meses-7'!A:AC,3,0),"")</f>
        <v/>
      </c>
      <c r="AE47" s="87">
        <f t="array" ref="AE47">IFERROR(
  INDEX('fornecedor-venda-por-filial-ger'!N:N,
    MATCH(1,
      ('fornecedor-venda-por-filial-ger'!A:A=A47) *
      ('fornecedor-venda-por-filial-ger'!B:B=$B$1),
    0)
  ),
"")</f>
        <v/>
      </c>
      <c r="AF47" s="87">
        <f>IF(J47&lt;=0,"100,00%",IFERROR(AD47/AE47,1))</f>
        <v/>
      </c>
      <c r="AG47" s="64">
        <f t="array" ref="AG47">IFERROR(
  INDEX('fornecedor-venda-por-filial-ger'!L:L,
    MATCH(1,
      ('fornecedor-venda-por-filial-ger'!A:A=A47)*
      ('fornecedor-venda-por-filial-ger'!B:B=$B$1),
    0)
  )/100,
"")</f>
        <v/>
      </c>
      <c r="AH47" s="64">
        <f t="array" ref="AH47">IFERROR(
  INDEX('fornecedor-venda-por-filial-ger'!S:S,
    MATCH(1,
      ('fornecedor-venda-por-filial-ger'!A:A=A47) *
      ('fornecedor-venda-por-filial-ger'!B:B=$B$1),
    0)
  )/100,
"")</f>
        <v/>
      </c>
      <c r="AI47" s="64">
        <f>IFERROR(IF(OR(AH47="",AG47=""),"",IF(J47=0,0,AH47-AG47)),"")</f>
        <v/>
      </c>
      <c r="AJ47" s="91">
        <f t="array" ref="AJ47">IF(MAX(IF('ANALISE PRODUTO'!F:F=A47,'ANALISE PRODUTO'!AD:AD))=0,"SEM ENTRADA",MAX(IF('ANALISE PRODUTO'!F:F=A47,'ANALISE PRODUTO'!AD:AD)))</f>
        <v/>
      </c>
      <c r="AK47" s="39" t="n"/>
      <c r="AL47" s="92">
        <f>IF(IFERROR(VLOOKUP($A47,'VENDA 2023'!$1:$1048576,3 + (COLUMN(A44)-1)*2,FALSE),"")=0,"",IFERROR(VLOOKUP($A47,'VENDA 2023'!$1:$1048576,3 + (COLUMN(A44)-1)*2,FALSE),""))</f>
        <v/>
      </c>
      <c r="AM47" s="92">
        <f>IF(IFERROR(VLOOKUP($A47,'VENDA 2023'!$1:$1048576,3 + (COLUMN(B44)-1)*2,FALSE),"")=0,"",IFERROR(VLOOKUP($A47,'VENDA 2023'!$1:$1048576,3 + (COLUMN(B44)-1)*2,FALSE),""))</f>
        <v/>
      </c>
      <c r="AN47" s="92">
        <f>IF(IFERROR(VLOOKUP($A47,'VENDA 2023'!$1:$1048576,3 + (COLUMN(C44)-1)*2,FALSE),"")=0,"",IFERROR(VLOOKUP($A47,'VENDA 2023'!$1:$1048576,3 + (COLUMN(C44)-1)*2,FALSE),""))</f>
        <v/>
      </c>
      <c r="AO47" s="92">
        <f>IF(IFERROR(VLOOKUP($A47,'VENDA 2023'!$1:$1048576,3 + (COLUMN(D44)-1)*2,FALSE),"")=0,"",IFERROR(VLOOKUP($A47,'VENDA 2023'!$1:$1048576,3 + (COLUMN(D44)-1)*2,FALSE),""))</f>
        <v/>
      </c>
      <c r="AP47" s="92">
        <f>IF(IFERROR(VLOOKUP($A47,'VENDA 2023'!$1:$1048576,3 + (COLUMN(E44)-1)*2,FALSE),"")=0,"",IFERROR(VLOOKUP($A47,'VENDA 2023'!$1:$1048576,3 + (COLUMN(E44)-1)*2,FALSE),""))</f>
        <v/>
      </c>
      <c r="AQ47" s="92">
        <f>IF(IFERROR(VLOOKUP($A47,'VENDA 2023'!$1:$1048576,3 + (COLUMN(F44)-1)*2,FALSE),"")=0,"",IFERROR(VLOOKUP($A47,'VENDA 2023'!$1:$1048576,3 + (COLUMN(F44)-1)*2,FALSE),""))</f>
        <v/>
      </c>
      <c r="AR47" s="92">
        <f>IF(IFERROR(VLOOKUP($A47,'VENDA 2023'!$1:$1048576,3 + (COLUMN(G44)-1)*2,FALSE),"")=0,"",IFERROR(VLOOKUP($A47,'VENDA 2023'!$1:$1048576,3 + (COLUMN(G44)-1)*2,FALSE),""))</f>
        <v/>
      </c>
      <c r="AS47" s="92">
        <f>IF(IFERROR(VLOOKUP($A47,'VENDA 2023'!$1:$1048576,3 + (COLUMN(H44)-1)*2,FALSE),"")=0,"",IFERROR(VLOOKUP($A47,'VENDA 2023'!$1:$1048576,3 + (COLUMN(H44)-1)*2,FALSE),""))</f>
        <v/>
      </c>
      <c r="AT47" s="92">
        <f>IF(IFERROR(VLOOKUP($A47,'VENDA 2023'!$1:$1048576,3 + (COLUMN(I44)-1)*2,FALSE),"")=0,"",IFERROR(VLOOKUP($A47,'VENDA 2023'!$1:$1048576,3 + (COLUMN(I44)-1)*2,FALSE),""))</f>
        <v/>
      </c>
      <c r="AU47" s="92">
        <f>IF(IFERROR(VLOOKUP($A47,'VENDA 2023'!$1:$1048576,3 + (COLUMN(J44)-1)*2,FALSE),"")=0,"",IFERROR(VLOOKUP($A47,'VENDA 2023'!$1:$1048576,3 + (COLUMN(J44)-1)*2,FALSE),""))</f>
        <v/>
      </c>
      <c r="AV47" s="92">
        <f>IF(IFERROR(VLOOKUP($A47,'VENDA 2023'!$1:$1048576,3 + (COLUMN(K44)-1)*2,FALSE),"")=0,"",IFERROR(VLOOKUP($A47,'VENDA 2023'!$1:$1048576,3 + (COLUMN(K44)-1)*2,FALSE),""))</f>
        <v/>
      </c>
      <c r="AW47" s="92">
        <f>IF(IFERROR(VLOOKUP($A47,'VENDA 2023'!$1:$1048576,3 + (COLUMN(L44)-1)*2,FALSE),"")=0,"",IFERROR(VLOOKUP($A47,'VENDA 2023'!$1:$1048576,3 + (COLUMN(L44)-1)*2,FALSE),""))</f>
        <v/>
      </c>
      <c r="AX47" s="93">
        <f>IF(COUNT(AL47:AW47)=0,"",SUM(AL47:AW47))</f>
        <v/>
      </c>
      <c r="AY47" s="92">
        <f>IF(IFERROR(VLOOKUP($A47,'VENDA 2024'!$1:$1048576,3 + (COLUMN(A44)-1)*2,FALSE),"")=0,"",IFERROR(VLOOKUP($A47,'VENDA 2024'!$1:$1048576,3 + (COLUMN(A44)-1)*2,FALSE),""))</f>
        <v/>
      </c>
      <c r="AZ47" s="92">
        <f>IF(IFERROR(VLOOKUP($A47,'VENDA 2024'!$1:$1048576,3 + (COLUMN(B44)-1)*2,FALSE),"")=0,"",IFERROR(VLOOKUP($A47,'VENDA 2024'!$1:$1048576,3 + (COLUMN(B44)-1)*2,FALSE),""))</f>
        <v/>
      </c>
      <c r="BA47" s="92">
        <f>IF(IFERROR(VLOOKUP($A47,'VENDA 2024'!$1:$1048576,3 + (COLUMN(C44)-1)*2,FALSE),"")=0,"",IFERROR(VLOOKUP($A47,'VENDA 2024'!$1:$1048576,3 + (COLUMN(C44)-1)*2,FALSE),""))</f>
        <v/>
      </c>
      <c r="BB47" s="92">
        <f>IF(IFERROR(VLOOKUP($A47,'VENDA 2024'!$1:$1048576,3 + (COLUMN(D44)-1)*2,FALSE),"")=0,"",IFERROR(VLOOKUP($A47,'VENDA 2024'!$1:$1048576,3 + (COLUMN(D44)-1)*2,FALSE),""))</f>
        <v/>
      </c>
      <c r="BC47" s="92">
        <f>IF(IFERROR(VLOOKUP($A47,'VENDA 2024'!$1:$1048576,3 + (COLUMN(E44)-1)*2,FALSE),"")=0,"",IFERROR(VLOOKUP($A47,'VENDA 2024'!$1:$1048576,3 + (COLUMN(E44)-1)*2,FALSE),""))</f>
        <v/>
      </c>
      <c r="BD47" s="92">
        <f>IF(IFERROR(VLOOKUP($A47,'VENDA 2024'!$1:$1048576,3 + (COLUMN(F44)-1)*2,FALSE),"")=0,"",IFERROR(VLOOKUP($A47,'VENDA 2024'!$1:$1048576,3 + (COLUMN(F44)-1)*2,FALSE),""))</f>
        <v/>
      </c>
      <c r="BE47" s="92">
        <f>IF(IFERROR(VLOOKUP($A47,'VENDA 2024'!$1:$1048576,3 + (COLUMN(G44)-1)*2,FALSE),"")=0,"",IFERROR(VLOOKUP($A47,'VENDA 2024'!$1:$1048576,3 + (COLUMN(G44)-1)*2,FALSE),""))</f>
        <v/>
      </c>
      <c r="BF47" s="92">
        <f>IF(IFERROR(VLOOKUP($A47,'VENDA 2024'!$1:$1048576,3 + (COLUMN(H44)-1)*2,FALSE),"")=0,"",IFERROR(VLOOKUP($A47,'VENDA 2024'!$1:$1048576,3 + (COLUMN(H44)-1)*2,FALSE),""))</f>
        <v/>
      </c>
      <c r="BG47" s="92">
        <f>IF(IFERROR(VLOOKUP($A47,'VENDA 2024'!$1:$1048576,3 + (COLUMN(I44)-1)*2,FALSE),"")=0,"",IFERROR(VLOOKUP($A47,'VENDA 2024'!$1:$1048576,3 + (COLUMN(I44)-1)*2,FALSE),""))</f>
        <v/>
      </c>
      <c r="BH47" s="92">
        <f>IF(IFERROR(VLOOKUP($A47,'VENDA 2024'!$1:$1048576,3 + (COLUMN(J44)-1)*2,FALSE),"")=0,"",IFERROR(VLOOKUP($A47,'VENDA 2024'!$1:$1048576,3 + (COLUMN(J44)-1)*2,FALSE),""))</f>
        <v/>
      </c>
      <c r="BI47" s="92">
        <f>IF(IFERROR(VLOOKUP($A47,'VENDA 2024'!$1:$1048576,3 + (COLUMN(K44)-1)*2,FALSE),"")=0,"",IFERROR(VLOOKUP($A47,'VENDA 2024'!$1:$1048576,3 + (COLUMN(K44)-1)*2,FALSE),""))</f>
        <v/>
      </c>
      <c r="BJ47" s="92">
        <f>IF(IFERROR(VLOOKUP($A47,'VENDA 2024'!$1:$1048576,3 + (COLUMN(L44)-1)*2,FALSE),"")=0,"",IFERROR(VLOOKUP($A47,'VENDA 2024'!$1:$1048576,3 + (COLUMN(L44)-1)*2,FALSE),""))</f>
        <v/>
      </c>
      <c r="BK47" s="93">
        <f>IF(COUNT(AY47:BJ47)=0,"",SUM(AY47:BJ47))</f>
        <v/>
      </c>
      <c r="BL47" s="92">
        <f>IF(IFERROR(VLOOKUP($A47,'VENDA 2025'!$1:$1048576,3 + (COLUMN(A44)-1)*2,FALSE),"")=0,"",IFERROR(VLOOKUP($A47,'VENDA 2025'!$1:$1048576,3 + (COLUMN(A44)-1)*2,FALSE),""))</f>
        <v/>
      </c>
      <c r="BM47" s="92">
        <f>IF(IFERROR(VLOOKUP($A47,'VENDA 2025'!$1:$1048576,3 + (COLUMN(B44)-1)*2,FALSE),"")=0,"",IFERROR(VLOOKUP($A47,'VENDA 2025'!$1:$1048576,3 + (COLUMN(B44)-1)*2,FALSE),""))</f>
        <v/>
      </c>
      <c r="BN47" s="92">
        <f>IF(IFERROR(VLOOKUP($A47,'VENDA 2025'!$1:$1048576,3 + (COLUMN(C44)-1)*2,FALSE),"")=0,"",IFERROR(VLOOKUP($A47,'VENDA 2025'!$1:$1048576,3 + (COLUMN(C44)-1)*2,FALSE),""))</f>
        <v/>
      </c>
      <c r="BO47" s="92">
        <f>IF(IFERROR(VLOOKUP($A47,'VENDA 2025'!$1:$1048576,3 + (COLUMN(D44)-1)*2,FALSE),"")=0,"",IFERROR(VLOOKUP($A47,'VENDA 2025'!$1:$1048576,3 + (COLUMN(D44)-1)*2,FALSE),""))</f>
        <v/>
      </c>
      <c r="BP47" s="92">
        <f>IF(IFERROR(VLOOKUP($A47,'VENDA 2025'!$1:$1048576,3 + (COLUMN(E44)-1)*2,FALSE),"")=0,"",IFERROR(VLOOKUP($A47,'VENDA 2025'!$1:$1048576,3 + (COLUMN(E44)-1)*2,FALSE),""))</f>
        <v/>
      </c>
      <c r="BQ47" s="92">
        <f>IF(IFERROR(VLOOKUP($A47,'VENDA 2025'!$1:$1048576,3 + (COLUMN(F44)-1)*2,FALSE),"")=0,"",IFERROR(VLOOKUP($A47,'VENDA 2025'!$1:$1048576,3 + (COLUMN(F44)-1)*2,FALSE),""))</f>
        <v/>
      </c>
      <c r="BR47" s="92">
        <f>IF(IFERROR(VLOOKUP($A47,'VENDA 2025'!$1:$1048576,3 + (COLUMN(G44)-1)*2,FALSE),"")=0,"",IFERROR(VLOOKUP($A47,'VENDA 2025'!$1:$1048576,3 + (COLUMN(G44)-1)*2,FALSE),""))</f>
        <v/>
      </c>
      <c r="BS47" s="92">
        <f>IF(IFERROR(VLOOKUP($A47,'VENDA 2025'!$1:$1048576,3 + (COLUMN(H44)-1)*2,FALSE),"")=0,"",IFERROR(VLOOKUP($A47,'VENDA 2025'!$1:$1048576,3 + (COLUMN(H44)-1)*2,FALSE),""))</f>
        <v/>
      </c>
      <c r="BT47" s="92">
        <f>IF(IFERROR(VLOOKUP($A47,'VENDA 2025'!$1:$1048576,3 + (COLUMN(I44)-1)*2,FALSE),"")=0,"",IFERROR(VLOOKUP($A47,'VENDA 2025'!$1:$1048576,3 + (COLUMN(I44)-1)*2,FALSE),""))</f>
        <v/>
      </c>
      <c r="BU47" s="92">
        <f>IF(IFERROR(VLOOKUP($A47,'VENDA 2025'!$1:$1048576,3 + (COLUMN(J44)-1)*2,FALSE),"")=0,"",IFERROR(VLOOKUP($A47,'VENDA 2025'!$1:$1048576,3 + (COLUMN(J44)-1)*2,FALSE),""))</f>
        <v/>
      </c>
      <c r="BV47" s="92">
        <f>IF(IFERROR(VLOOKUP($A47,'VENDA 2025'!$1:$1048576,3 + (COLUMN(K44)-1)*2,FALSE),"")=0,"",IFERROR(VLOOKUP($A47,'VENDA 2025'!$1:$1048576,3 + (COLUMN(K44)-1)*2,FALSE),""))</f>
        <v/>
      </c>
      <c r="BW47" s="92">
        <f>IF(IFERROR(VLOOKUP($A47,'VENDA 2025'!$1:$1048576,3 + (COLUMN(L44)-1)*2,FALSE),"")=0,"",IFERROR(VLOOKUP($A47,'VENDA 2025'!$1:$1048576,3 + (COLUMN(L44)-1)*2,FALSE),""))</f>
        <v/>
      </c>
      <c r="BX47" s="93">
        <f>IF(COUNT(BL47:BW47)=0,"",SUM(BL47:BW47))</f>
        <v/>
      </c>
      <c r="BY47" s="92">
        <f>IF(IFERROR(VLOOKUP($A47,'venda-fornecedor-12-meses-7'!$1:$1048576,4 + (COLUMN(A44)-1)*2,FALSE),"")=0,"",IFERROR(VLOOKUP($A47,'venda-fornecedor-12-meses-7'!$1:$1048576,4 + (COLUMN(A44)-1)*2,FALSE),""))</f>
        <v/>
      </c>
      <c r="BZ47" s="92">
        <f>IF(IFERROR(VLOOKUP($A47,'venda-fornecedor-12-meses-7'!$1:$1048576,4 + (COLUMN(B44)-1)*2,FALSE),"")=0,"",IFERROR(VLOOKUP($A47,'venda-fornecedor-12-meses-7'!$1:$1048576,4 + (COLUMN(B44)-1)*2,FALSE),""))</f>
        <v/>
      </c>
      <c r="CA47" s="92">
        <f>IF(IFERROR(VLOOKUP($A47,'venda-fornecedor-12-meses-7'!$1:$1048576,4 + (COLUMN(C44)-1)*2,FALSE),"")=0,"",IFERROR(VLOOKUP($A47,'venda-fornecedor-12-meses-7'!$1:$1048576,4 + (COLUMN(C44)-1)*2,FALSE),""))</f>
        <v/>
      </c>
      <c r="CB47" s="92">
        <f>IF(IFERROR(VLOOKUP($A47,'venda-fornecedor-12-meses-7'!$1:$1048576,4 + (COLUMN(D44)-1)*2,FALSE),"")=0,"",IFERROR(VLOOKUP($A47,'venda-fornecedor-12-meses-7'!$1:$1048576,4 + (COLUMN(D44)-1)*2,FALSE),""))</f>
        <v/>
      </c>
      <c r="CC47" s="92">
        <f>IF(IFERROR(VLOOKUP($A47,'venda-fornecedor-12-meses-7'!$1:$1048576,4 + (COLUMN(E44)-1)*2,FALSE),"")=0,"",IFERROR(VLOOKUP($A47,'venda-fornecedor-12-meses-7'!$1:$1048576,4 + (COLUMN(E44)-1)*2,FALSE),""))</f>
        <v/>
      </c>
      <c r="CD47" s="92">
        <f>IF(IFERROR(VLOOKUP($A47,'venda-fornecedor-12-meses-7'!$1:$1048576,4 + (COLUMN(F44)-1)*2,FALSE),"")=0,"",IFERROR(VLOOKUP($A47,'venda-fornecedor-12-meses-7'!$1:$1048576,4 + (COLUMN(F44)-1)*2,FALSE),""))</f>
        <v/>
      </c>
      <c r="CE47" s="92">
        <f>IF(IFERROR(VLOOKUP($A47,'venda-fornecedor-12-meses-7'!$1:$1048576,4 + (COLUMN(G44)-1)*2,FALSE),"")=0,"",IFERROR(VLOOKUP($A47,'venda-fornecedor-12-meses-7'!$1:$1048576,4 + (COLUMN(G44)-1)*2,FALSE),""))</f>
        <v/>
      </c>
      <c r="CF47" s="92">
        <f>IF(IFERROR(VLOOKUP($A47,'venda-fornecedor-12-meses-7'!$1:$1048576,4 + (COLUMN(H44)-1)*2,FALSE),"")=0,"",IFERROR(VLOOKUP($A47,'venda-fornecedor-12-meses-7'!$1:$1048576,4 + (COLUMN(H44)-1)*2,FALSE),""))</f>
        <v/>
      </c>
      <c r="CG47" s="92">
        <f>IF(IFERROR(VLOOKUP($A47,'venda-fornecedor-12-meses-7'!$1:$1048576,4 + (COLUMN(I44)-1)*2,FALSE),"")=0,"",IFERROR(VLOOKUP($A47,'venda-fornecedor-12-meses-7'!$1:$1048576,4 + (COLUMN(I44)-1)*2,FALSE),""))</f>
        <v/>
      </c>
      <c r="CH47" s="92">
        <f>IF(IFERROR(VLOOKUP($A47,'venda-fornecedor-12-meses-7'!$1:$1048576,4 + (COLUMN(J44)-1)*2,FALSE),"")=0,"",IFERROR(VLOOKUP($A47,'venda-fornecedor-12-meses-7'!$1:$1048576,4 + (COLUMN(J44)-1)*2,FALSE),""))</f>
        <v/>
      </c>
      <c r="CI47" s="92">
        <f>IF(IFERROR(VLOOKUP($A47,'venda-fornecedor-12-meses-7'!$1:$1048576,4 + (COLUMN(K44)-1)*2,FALSE),"")=0,"",IFERROR(VLOOKUP($A47,'venda-fornecedor-12-meses-7'!$1:$1048576,4 + (COLUMN(K44)-1)*2,FALSE),""))</f>
        <v/>
      </c>
      <c r="CJ47" s="92">
        <f>IF(IFERROR(VLOOKUP($A47,'venda-fornecedor-12-meses-7'!$1:$1048576,4 + (COLUMN(L44)-1)*2,FALSE),"")=0,"",IFERROR(VLOOKUP($A47,'venda-fornecedor-12-meses-7'!$1:$1048576,4 + (COLUMN(L44)-1)*2,FALSE),""))</f>
        <v/>
      </c>
      <c r="CK47" s="93">
        <f>IF(COUNT(BY47:CJ47)=0,"",SUM(BY47:CJ47))</f>
        <v/>
      </c>
      <c r="CL47" s="93">
        <f>IF(COUNT(BY47:CJ47)=0,"",AVERAGE(BY47:CJ47))</f>
        <v/>
      </c>
      <c r="CM47" s="1" t="n"/>
      <c r="CN47" s="94">
        <f>IF(IFERROR(VLOOKUP($A47,'ENTRADA 2023'!$1:$1048576,3 + (COLUMN(A44)-1)*1,FALSE),"")=0,"",IFERROR(VLOOKUP($A47,'ENTRADA 2023'!$1:$1048576,3 + (COLUMN(A44)-1)*1,FALSE),""))</f>
        <v/>
      </c>
      <c r="CO47" s="94">
        <f>IF(IFERROR(VLOOKUP($A47,'ENTRADA 2023'!$1:$1048576,3 + (COLUMN(B44)-1)*1,FALSE),"")=0,"",IFERROR(VLOOKUP($A47,'ENTRADA 2023'!$1:$1048576,3 + (COLUMN(B44)-1)*1,FALSE),""))</f>
        <v/>
      </c>
      <c r="CP47" s="94">
        <f>IF(IFERROR(VLOOKUP($A47,'ENTRADA 2023'!$1:$1048576,3 + (COLUMN(C44)-1)*1,FALSE),"")=0,"",IFERROR(VLOOKUP($A47,'ENTRADA 2023'!$1:$1048576,3 + (COLUMN(C44)-1)*1,FALSE),""))</f>
        <v/>
      </c>
      <c r="CQ47" s="94">
        <f>IF(IFERROR(VLOOKUP($A47,'ENTRADA 2023'!$1:$1048576,3 + (COLUMN(D44)-1)*1,FALSE),"")=0,"",IFERROR(VLOOKUP($A47,'ENTRADA 2023'!$1:$1048576,3 + (COLUMN(D44)-1)*1,FALSE),""))</f>
        <v/>
      </c>
      <c r="CR47" s="94">
        <f>IF(IFERROR(VLOOKUP($A47,'ENTRADA 2023'!$1:$1048576,3 + (COLUMN(E44)-1)*1,FALSE),"")=0,"",IFERROR(VLOOKUP($A47,'ENTRADA 2023'!$1:$1048576,3 + (COLUMN(E44)-1)*1,FALSE),""))</f>
        <v/>
      </c>
      <c r="CS47" s="94">
        <f>IF(IFERROR(VLOOKUP($A47,'ENTRADA 2023'!$1:$1048576,3 + (COLUMN(F44)-1)*1,FALSE),"")=0,"",IFERROR(VLOOKUP($A47,'ENTRADA 2023'!$1:$1048576,3 + (COLUMN(F44)-1)*1,FALSE),""))</f>
        <v/>
      </c>
      <c r="CT47" s="94">
        <f>IF(IFERROR(VLOOKUP($A47,'ENTRADA 2023'!$1:$1048576,3 + (COLUMN(G44)-1)*1,FALSE),"")=0,"",IFERROR(VLOOKUP($A47,'ENTRADA 2023'!$1:$1048576,3 + (COLUMN(G44)-1)*1,FALSE),""))</f>
        <v/>
      </c>
      <c r="CU47" s="94">
        <f>IF(IFERROR(VLOOKUP($A47,'ENTRADA 2023'!$1:$1048576,3 + (COLUMN(H44)-1)*1,FALSE),"")=0,"",IFERROR(VLOOKUP($A47,'ENTRADA 2023'!$1:$1048576,3 + (COLUMN(H44)-1)*1,FALSE),""))</f>
        <v/>
      </c>
      <c r="CV47" s="94">
        <f>IF(IFERROR(VLOOKUP($A47,'ENTRADA 2023'!$1:$1048576,3 + (COLUMN(I44)-1)*1,FALSE),"")=0,"",IFERROR(VLOOKUP($A47,'ENTRADA 2023'!$1:$1048576,3 + (COLUMN(I44)-1)*1,FALSE),""))</f>
        <v/>
      </c>
      <c r="CW47" s="94">
        <f>IF(IFERROR(VLOOKUP($A47,'ENTRADA 2023'!$1:$1048576,3 + (COLUMN(J44)-1)*1,FALSE),"")=0,"",IFERROR(VLOOKUP($A47,'ENTRADA 2023'!$1:$1048576,3 + (COLUMN(J44)-1)*1,FALSE),""))</f>
        <v/>
      </c>
      <c r="CX47" s="94">
        <f>IF(IFERROR(VLOOKUP($A47,'ENTRADA 2023'!$1:$1048576,3 + (COLUMN(K44)-1)*1,FALSE),"")=0,"",IFERROR(VLOOKUP($A47,'ENTRADA 2023'!$1:$1048576,3 + (COLUMN(K44)-1)*1,FALSE),""))</f>
        <v/>
      </c>
      <c r="CY47" s="94">
        <f>IF(IFERROR(VLOOKUP($A47,'ENTRADA 2023'!$1:$1048576,3 + (COLUMN(L44)-1)*1,FALSE),"")=0,"",IFERROR(VLOOKUP($A47,'ENTRADA 2023'!$1:$1048576,3 + (COLUMN(L44)-1)*1,FALSE),""))</f>
        <v/>
      </c>
      <c r="CZ47" s="95">
        <f>IF(COUNT(CN47:CY47)=0,"",SUM(CN47:CY47))</f>
        <v/>
      </c>
      <c r="DA47" s="94">
        <f>IF(IFERROR(VLOOKUP($A47,'ENTRADA 2024'!$1:$1048576,3 + (COLUMN(A44)-1)*1,FALSE),"")=0,"",IFERROR(VLOOKUP($A47,'ENTRADA 2024'!$1:$1048576,3 + (COLUMN(A44)-1)*1,FALSE),""))</f>
        <v/>
      </c>
      <c r="DB47" s="94">
        <f>IF(IFERROR(VLOOKUP($A47,'ENTRADA 2024'!$1:$1048576,3 + (COLUMN(B44)-1)*1,FALSE),"")=0,"",IFERROR(VLOOKUP($A47,'ENTRADA 2024'!$1:$1048576,3 + (COLUMN(B44)-1)*1,FALSE),""))</f>
        <v/>
      </c>
      <c r="DC47" s="94">
        <f>IF(IFERROR(VLOOKUP($A47,'ENTRADA 2024'!$1:$1048576,3 + (COLUMN(C44)-1)*1,FALSE),"")=0,"",IFERROR(VLOOKUP($A47,'ENTRADA 2024'!$1:$1048576,3 + (COLUMN(C44)-1)*1,FALSE),""))</f>
        <v/>
      </c>
      <c r="DD47" s="94">
        <f>IF(IFERROR(VLOOKUP($A47,'ENTRADA 2024'!$1:$1048576,3 + (COLUMN(D44)-1)*1,FALSE),"")=0,"",IFERROR(VLOOKUP($A47,'ENTRADA 2024'!$1:$1048576,3 + (COLUMN(D44)-1)*1,FALSE),""))</f>
        <v/>
      </c>
      <c r="DE47" s="94">
        <f>IF(IFERROR(VLOOKUP($A47,'ENTRADA 2024'!$1:$1048576,3 + (COLUMN(E44)-1)*1,FALSE),"")=0,"",IFERROR(VLOOKUP($A47,'ENTRADA 2024'!$1:$1048576,3 + (COLUMN(E44)-1)*1,FALSE),""))</f>
        <v/>
      </c>
      <c r="DF47" s="94">
        <f>IF(IFERROR(VLOOKUP($A47,'ENTRADA 2024'!$1:$1048576,3 + (COLUMN(F44)-1)*1,FALSE),"")=0,"",IFERROR(VLOOKUP($A47,'ENTRADA 2024'!$1:$1048576,3 + (COLUMN(F44)-1)*1,FALSE),""))</f>
        <v/>
      </c>
      <c r="DG47" s="94">
        <f>IF(IFERROR(VLOOKUP($A47,'ENTRADA 2024'!$1:$1048576,3 + (COLUMN(G44)-1)*1,FALSE),"")=0,"",IFERROR(VLOOKUP($A47,'ENTRADA 2024'!$1:$1048576,3 + (COLUMN(G44)-1)*1,FALSE),""))</f>
        <v/>
      </c>
      <c r="DH47" s="94">
        <f>IF(IFERROR(VLOOKUP($A47,'ENTRADA 2024'!$1:$1048576,3 + (COLUMN(H44)-1)*1,FALSE),"")=0,"",IFERROR(VLOOKUP($A47,'ENTRADA 2024'!$1:$1048576,3 + (COLUMN(H44)-1)*1,FALSE),""))</f>
        <v/>
      </c>
      <c r="DI47" s="94">
        <f>IF(IFERROR(VLOOKUP($A47,'ENTRADA 2024'!$1:$1048576,3 + (COLUMN(I44)-1)*1,FALSE),"")=0,"",IFERROR(VLOOKUP($A47,'ENTRADA 2024'!$1:$1048576,3 + (COLUMN(I44)-1)*1,FALSE),""))</f>
        <v/>
      </c>
      <c r="DJ47" s="94">
        <f>IF(IFERROR(VLOOKUP($A47,'ENTRADA 2024'!$1:$1048576,3 + (COLUMN(J44)-1)*1,FALSE),"")=0,"",IFERROR(VLOOKUP($A47,'ENTRADA 2024'!$1:$1048576,3 + (COLUMN(J44)-1)*1,FALSE),""))</f>
        <v/>
      </c>
      <c r="DK47" s="94">
        <f>IF(IFERROR(VLOOKUP($A47,'ENTRADA 2024'!$1:$1048576,3 + (COLUMN(K44)-1)*1,FALSE),"")=0,"",IFERROR(VLOOKUP($A47,'ENTRADA 2024'!$1:$1048576,3 + (COLUMN(K44)-1)*1,FALSE),""))</f>
        <v/>
      </c>
      <c r="DL47" s="94">
        <f>IF(IFERROR(VLOOKUP($A47,'ENTRADA 2024'!$1:$1048576,3 + (COLUMN(L44)-1)*1,FALSE),"")=0,"",IFERROR(VLOOKUP($A47,'ENTRADA 2024'!$1:$1048576,3 + (COLUMN(L44)-1)*1,FALSE),""))</f>
        <v/>
      </c>
      <c r="DM47" s="95">
        <f>IF(COUNT(DA47:DL47)=0,"",SUM(DA47:DL47))</f>
        <v/>
      </c>
      <c r="DN47" s="94">
        <f>IF(IFERROR(VLOOKUP($A47,'ENTRADA 2025'!$1:$1048576,3 + (COLUMN(A44)-1)*1,FALSE),"")=0,"",IFERROR(VLOOKUP($A47,'ENTRADA 2025'!$1:$1048576,3 + (COLUMN(A44)-1)*1,FALSE),""))</f>
        <v/>
      </c>
      <c r="DO47" s="94">
        <f>IF(IFERROR(VLOOKUP($A47,'ENTRADA 2025'!$1:$1048576,3 + (COLUMN(B44)-1)*1,FALSE),"")=0,"",IFERROR(VLOOKUP($A47,'ENTRADA 2025'!$1:$1048576,3 + (COLUMN(B44)-1)*1,FALSE),""))</f>
        <v/>
      </c>
      <c r="DP47" s="94">
        <f>IF(IFERROR(VLOOKUP($A47,'ENTRADA 2025'!$1:$1048576,3 + (COLUMN(C44)-1)*1,FALSE),"")=0,"",IFERROR(VLOOKUP($A47,'ENTRADA 2025'!$1:$1048576,3 + (COLUMN(C44)-1)*1,FALSE),""))</f>
        <v/>
      </c>
      <c r="DQ47" s="94">
        <f>IF(IFERROR(VLOOKUP($A47,'ENTRADA 2025'!$1:$1048576,3 + (COLUMN(D44)-1)*1,FALSE),"")=0,"",IFERROR(VLOOKUP($A47,'ENTRADA 2025'!$1:$1048576,3 + (COLUMN(D44)-1)*1,FALSE),""))</f>
        <v/>
      </c>
      <c r="DR47" s="94">
        <f>IF(IFERROR(VLOOKUP($A47,'ENTRADA 2025'!$1:$1048576,3 + (COLUMN(E44)-1)*1,FALSE),"")=0,"",IFERROR(VLOOKUP($A47,'ENTRADA 2025'!$1:$1048576,3 + (COLUMN(E44)-1)*1,FALSE),""))</f>
        <v/>
      </c>
      <c r="DS47" s="94">
        <f>IF(IFERROR(VLOOKUP($A47,'ENTRADA 2025'!$1:$1048576,3 + (COLUMN(F44)-1)*1,FALSE),"")=0,"",IFERROR(VLOOKUP($A47,'ENTRADA 2025'!$1:$1048576,3 + (COLUMN(F44)-1)*1,FALSE),""))</f>
        <v/>
      </c>
      <c r="DT47" s="94">
        <f>IF(IFERROR(VLOOKUP($A47,'ENTRADA 2025'!$1:$1048576,3 + (COLUMN(G44)-1)*1,FALSE),"")=0,"",IFERROR(VLOOKUP($A47,'ENTRADA 2025'!$1:$1048576,3 + (COLUMN(G44)-1)*1,FALSE),""))</f>
        <v/>
      </c>
      <c r="DU47" s="94">
        <f>IF(IFERROR(VLOOKUP($A47,'ENTRADA 2025'!$1:$1048576,3 + (COLUMN(H44)-1)*1,FALSE),"")=0,"",IFERROR(VLOOKUP($A47,'ENTRADA 2025'!$1:$1048576,3 + (COLUMN(H44)-1)*1,FALSE),""))</f>
        <v/>
      </c>
      <c r="DV47" s="94">
        <f>IF(IFERROR(VLOOKUP($A47,'ENTRADA 2025'!$1:$1048576,3 + (COLUMN(I44)-1)*1,FALSE),"")=0,"",IFERROR(VLOOKUP($A47,'ENTRADA 2025'!$1:$1048576,3 + (COLUMN(I44)-1)*1,FALSE),""))</f>
        <v/>
      </c>
      <c r="DW47" s="94">
        <f>IF(IFERROR(VLOOKUP($A47,'ENTRADA 2025'!$1:$1048576,3 + (COLUMN(J44)-1)*1,FALSE),"")=0,"",IFERROR(VLOOKUP($A47,'ENTRADA 2025'!$1:$1048576,3 + (COLUMN(J44)-1)*1,FALSE),""))</f>
        <v/>
      </c>
      <c r="DX47" s="94">
        <f>IF(IFERROR(VLOOKUP($A47,'ENTRADA 2025'!$1:$1048576,3 + (COLUMN(K44)-1)*1,FALSE),"")=0,"",IFERROR(VLOOKUP($A47,'ENTRADA 2025'!$1:$1048576,3 + (COLUMN(K44)-1)*1,FALSE),""))</f>
        <v/>
      </c>
      <c r="DY47" s="94">
        <f>IF(IFERROR(VLOOKUP($A47,'ENTRADA 2025'!$1:$1048576,3 + (COLUMN(L44)-1)*1,FALSE),"")=0,"",IFERROR(VLOOKUP($A47,'ENTRADA 2025'!$1:$1048576,3 + (COLUMN(L44)-1)*1,FALSE),""))</f>
        <v/>
      </c>
      <c r="DZ47" s="95">
        <f>IF(COUNT(DN47:DY47)=0,"",SUM(DN47:DY47))</f>
        <v/>
      </c>
      <c r="EA47" s="94">
        <f>IF(IFERROR(VLOOKUP($A47,'entrada-fornecedor-12-meses-7'!$1:$1048576,3 + (COLUMN(A44)-1)*1,FALSE),"")=0,"",IFERROR(VLOOKUP($A47,'entrada-fornecedor-12-meses-7'!$1:$1048576,3 + (COLUMN(A44)-1)*1,FALSE),""))</f>
        <v/>
      </c>
      <c r="EB47" s="94">
        <f>IF(IFERROR(VLOOKUP($A47,'entrada-fornecedor-12-meses-7'!$1:$1048576,3 + (COLUMN(B44)-1)*1,FALSE),"")=0,"",IFERROR(VLOOKUP($A47,'entrada-fornecedor-12-meses-7'!$1:$1048576,3 + (COLUMN(B44)-1)*1,FALSE),""))</f>
        <v/>
      </c>
      <c r="EC47" s="94">
        <f>IF(IFERROR(VLOOKUP($A47,'entrada-fornecedor-12-meses-7'!$1:$1048576,3 + (COLUMN(C44)-1)*1,FALSE),"")=0,"",IFERROR(VLOOKUP($A47,'entrada-fornecedor-12-meses-7'!$1:$1048576,3 + (COLUMN(C44)-1)*1,FALSE),""))</f>
        <v/>
      </c>
      <c r="ED47" s="94">
        <f>IF(IFERROR(VLOOKUP($A47,'entrada-fornecedor-12-meses-7'!$1:$1048576,3 + (COLUMN(D44)-1)*1,FALSE),"")=0,"",IFERROR(VLOOKUP($A47,'entrada-fornecedor-12-meses-7'!$1:$1048576,3 + (COLUMN(D44)-1)*1,FALSE),""))</f>
        <v/>
      </c>
      <c r="EE47" s="94">
        <f>IF(IFERROR(VLOOKUP($A47,'entrada-fornecedor-12-meses-7'!$1:$1048576,3 + (COLUMN(E44)-1)*1,FALSE),"")=0,"",IFERROR(VLOOKUP($A47,'entrada-fornecedor-12-meses-7'!$1:$1048576,3 + (COLUMN(E44)-1)*1,FALSE),""))</f>
        <v/>
      </c>
      <c r="EF47" s="94">
        <f>IF(IFERROR(VLOOKUP($A47,'entrada-fornecedor-12-meses-7'!$1:$1048576,3 + (COLUMN(F44)-1)*1,FALSE),"")=0,"",IFERROR(VLOOKUP($A47,'entrada-fornecedor-12-meses-7'!$1:$1048576,3 + (COLUMN(F44)-1)*1,FALSE),""))</f>
        <v/>
      </c>
      <c r="EG47" s="94">
        <f>IF(IFERROR(VLOOKUP($A47,'entrada-fornecedor-12-meses-7'!$1:$1048576,3 + (COLUMN(G44)-1)*1,FALSE),"")=0,"",IFERROR(VLOOKUP($A47,'entrada-fornecedor-12-meses-7'!$1:$1048576,3 + (COLUMN(G44)-1)*1,FALSE),""))</f>
        <v/>
      </c>
      <c r="EH47" s="94">
        <f>IF(IFERROR(VLOOKUP($A47,'entrada-fornecedor-12-meses-7'!$1:$1048576,3 + (COLUMN(H44)-1)*1,FALSE),"")=0,"",IFERROR(VLOOKUP($A47,'entrada-fornecedor-12-meses-7'!$1:$1048576,3 + (COLUMN(H44)-1)*1,FALSE),""))</f>
        <v/>
      </c>
      <c r="EI47" s="94">
        <f>IF(IFERROR(VLOOKUP($A47,'entrada-fornecedor-12-meses-7'!$1:$1048576,3 + (COLUMN(I44)-1)*1,FALSE),"")=0,"",IFERROR(VLOOKUP($A47,'entrada-fornecedor-12-meses-7'!$1:$1048576,3 + (COLUMN(I44)-1)*1,FALSE),""))</f>
        <v/>
      </c>
      <c r="EJ47" s="94">
        <f>IF(IFERROR(VLOOKUP($A47,'entrada-fornecedor-12-meses-7'!$1:$1048576,3 + (COLUMN(J44)-1)*1,FALSE),"")=0,"",IFERROR(VLOOKUP($A47,'entrada-fornecedor-12-meses-7'!$1:$1048576,3 + (COLUMN(J44)-1)*1,FALSE),""))</f>
        <v/>
      </c>
      <c r="EK47" s="94">
        <f>IF(IFERROR(VLOOKUP($A47,'entrada-fornecedor-12-meses-7'!$1:$1048576,3 + (COLUMN(K44)-1)*1,FALSE),"")=0,"",IFERROR(VLOOKUP($A47,'entrada-fornecedor-12-meses-7'!$1:$1048576,3 + (COLUMN(K44)-1)*1,FALSE),""))</f>
        <v/>
      </c>
      <c r="EL47" s="94">
        <f>IF(IFERROR(VLOOKUP($A47,'entrada-fornecedor-12-meses-7'!$1:$1048576,3 + (COLUMN(L44)-1)*1,FALSE),"")=0,"",IFERROR(VLOOKUP($A47,'entrada-fornecedor-12-meses-7'!$1:$1048576,3 + (COLUMN(L44)-1)*1,FALSE),""))</f>
        <v/>
      </c>
      <c r="EM47" s="95">
        <f>IF(COUNT(EA47:EL47)=0,"",SUM(EA47:EL47))</f>
        <v/>
      </c>
      <c r="EN47" s="1" t="n"/>
      <c r="EO47" s="96">
        <f>IFERROR(AVERAGEIF('lead-time-compras-7'!B:B,A47,'lead-time-compras-7'!S:S),"")</f>
        <v/>
      </c>
      <c r="EP47" s="96">
        <f>IFERROR(
  AVERAGEIFS(
    'notas-fiscais-entrada-830-7'!H:H,
    'notas-fiscais-entrada-830-7'!O:O, A47,
    'notas-fiscais-entrada-830-7'!E:E, $B$1
  ),
""
)</f>
        <v/>
      </c>
      <c r="EQ47" s="96">
        <f>IFERROR(AVERAGEIF('lead-time-compras-7'!B:B,A47,'lead-time-compras-7'!Q:Q),"")</f>
        <v/>
      </c>
      <c r="ER47" s="97">
        <f>SUMIF('fornecedor-saldo-receber-7'!A:A, A47, 'fornecedor-saldo-receber-7'!L:L)</f>
        <v/>
      </c>
      <c r="ES47" s="97">
        <f>SUMIF('fornecedor-verba-aplicar-7'!A:A, A47, 'fornecedor-verba-aplicar-7'!D:D)</f>
        <v/>
      </c>
      <c r="ET47" s="1" t="n"/>
      <c r="EU47" s="52">
        <f>SUMIF('ANALISE PRODUTO'!F:F, A47, 'ANALISE PRODUTO'!BN:BN)</f>
        <v/>
      </c>
      <c r="EV47" s="52">
        <f>SUMIF('ANALISE PRODUTO'!F:F, A47, 'ANALISE PRODUTO'!BO:BO)</f>
        <v/>
      </c>
      <c r="EW47" s="52">
        <f>SUMIF('ANALISE PRODUTO'!F:F, A47, 'ANALISE PRODUTO'!BP:BP)</f>
        <v/>
      </c>
      <c r="EX47" s="52">
        <f>SUMIF('ANALISE PRODUTO'!F:F, A47, 'ANALISE PRODUTO'!BQ:BQ)</f>
        <v/>
      </c>
      <c r="EY47" s="52">
        <f>SUMIF('ANALISE PRODUTO'!F:F, A47, 'ANALISE PRODUTO'!BR:BR)</f>
        <v/>
      </c>
      <c r="EZ47" s="53">
        <f>SUMIF('ANALISE PRODUTO'!F:F, A47, 'ANALISE PRODUTO'!BS:BS)</f>
        <v/>
      </c>
      <c r="FA47" s="53">
        <f>SUMIF('ANALISE PRODUTO'!F:F, A47, 'ANALISE PRODUTO'!BT:BT)</f>
        <v/>
      </c>
      <c r="FB47" s="53">
        <f>SUMIF('ANALISE PRODUTO'!F:F, A47, 'ANALISE PRODUTO'!BU:BU)</f>
        <v/>
      </c>
      <c r="FC47" s="53">
        <f>SUMIF('ANALISE PRODUTO'!F:F, A47, 'ANALISE PRODUTO'!BV:BV)</f>
        <v/>
      </c>
      <c r="FD47" s="53">
        <f>SUMIF('ANALISE PRODUTO'!F:F, A47, 'ANALISE PRODUTO'!BW:BW)</f>
        <v/>
      </c>
      <c r="FE47" s="41">
        <f>SUMIF('ANALISE PRODUTO'!F:F, A47, 'ANALISE PRODUTO'!CB:CB)</f>
        <v/>
      </c>
      <c r="FF47" s="41">
        <f>SUMIF('ANALISE PRODUTO'!F:F, A47, 'ANALISE PRODUTO'!CC:CC)</f>
        <v/>
      </c>
      <c r="FG47" s="1" t="n"/>
      <c r="FH47" s="45">
        <f>IF(IFERROR(VLOOKUP($A47,'VENDA 2023'!$1:$1048576,4 + (COLUMN(A44)-1)*2,FALSE),"")=0,"",IFERROR(VLOOKUP($A47,'VENDA 2023'!$1:$1048576,4 + (COLUMN(A44)-1)*2,FALSE),""))</f>
        <v/>
      </c>
      <c r="FI47" s="45">
        <f>IF(IFERROR(VLOOKUP($A47,'VENDA 2023'!$1:$1048576,4 + (COLUMN(B44)-1)*2,FALSE),"")=0,"",IFERROR(VLOOKUP($A47,'VENDA 2023'!$1:$1048576,4 + (COLUMN(B44)-1)*2,FALSE),""))</f>
        <v/>
      </c>
      <c r="FJ47" s="45">
        <f>IF(IFERROR(VLOOKUP($A47,'VENDA 2023'!$1:$1048576,4 + (COLUMN(C44)-1)*2,FALSE),"")=0,"",IFERROR(VLOOKUP($A47,'VENDA 2023'!$1:$1048576,4 + (COLUMN(C44)-1)*2,FALSE),""))</f>
        <v/>
      </c>
      <c r="FK47" s="45">
        <f>IF(IFERROR(VLOOKUP($A47,'VENDA 2023'!$1:$1048576,4 + (COLUMN(D44)-1)*2,FALSE),"")=0,"",IFERROR(VLOOKUP($A47,'VENDA 2023'!$1:$1048576,4 + (COLUMN(D44)-1)*2,FALSE),""))</f>
        <v/>
      </c>
      <c r="FL47" s="45">
        <f>IF(IFERROR(VLOOKUP($A47,'VENDA 2023'!$1:$1048576,4 + (COLUMN(E44)-1)*2,FALSE),"")=0,"",IFERROR(VLOOKUP($A47,'VENDA 2023'!$1:$1048576,4 + (COLUMN(E44)-1)*2,FALSE),""))</f>
        <v/>
      </c>
      <c r="FM47" s="45">
        <f>IF(IFERROR(VLOOKUP($A47,'VENDA 2023'!$1:$1048576,4 + (COLUMN(F44)-1)*2,FALSE),"")=0,"",IFERROR(VLOOKUP($A47,'VENDA 2023'!$1:$1048576,4 + (COLUMN(F44)-1)*2,FALSE),""))</f>
        <v/>
      </c>
      <c r="FN47" s="45">
        <f>IF(IFERROR(VLOOKUP($A47,'VENDA 2023'!$1:$1048576,4 + (COLUMN(G44)-1)*2,FALSE),"")=0,"",IFERROR(VLOOKUP($A47,'VENDA 2023'!$1:$1048576,4 + (COLUMN(G44)-1)*2,FALSE),""))</f>
        <v/>
      </c>
      <c r="FO47" s="45">
        <f>IF(IFERROR(VLOOKUP($A47,'VENDA 2023'!$1:$1048576,4 + (COLUMN(H44)-1)*2,FALSE),"")=0,"",IFERROR(VLOOKUP($A47,'VENDA 2023'!$1:$1048576,4 + (COLUMN(H44)-1)*2,FALSE),""))</f>
        <v/>
      </c>
      <c r="FP47" s="45">
        <f>IF(IFERROR(VLOOKUP($A47,'VENDA 2023'!$1:$1048576,4 + (COLUMN(I44)-1)*2,FALSE),"")=0,"",IFERROR(VLOOKUP($A47,'VENDA 2023'!$1:$1048576,4 + (COLUMN(I44)-1)*2,FALSE),""))</f>
        <v/>
      </c>
      <c r="FQ47" s="45">
        <f>IF(IFERROR(VLOOKUP($A47,'VENDA 2023'!$1:$1048576,4 + (COLUMN(J44)-1)*2,FALSE),"")=0,"",IFERROR(VLOOKUP($A47,'VENDA 2023'!$1:$1048576,4 + (COLUMN(J44)-1)*2,FALSE),""))</f>
        <v/>
      </c>
      <c r="FR47" s="45">
        <f>IF(IFERROR(VLOOKUP($A47,'VENDA 2023'!$1:$1048576,4 + (COLUMN(K44)-1)*2,FALSE),"")=0,"",IFERROR(VLOOKUP($A47,'VENDA 2023'!$1:$1048576,4 + (COLUMN(K44)-1)*2,FALSE),""))</f>
        <v/>
      </c>
      <c r="FS47" s="45">
        <f>IF(IFERROR(VLOOKUP($A47,'VENDA 2023'!$1:$1048576,4 + (COLUMN(L44)-1)*2,FALSE),"")=0,"",IFERROR(VLOOKUP($A47,'VENDA 2023'!$1:$1048576,4 + (COLUMN(L44)-1)*2,FALSE),""))</f>
        <v/>
      </c>
      <c r="FT47" s="12">
        <f>IF(COUNT(FH47:FS47)=0,"",SUM(FH47:FS47))</f>
        <v/>
      </c>
      <c r="FU47" s="45">
        <f>IF(IFERROR(VLOOKUP($A47,'VENDA 2024'!$1:$1048576,4 + (COLUMN(A44)-1)*2,FALSE),"")=0,"",IFERROR(VLOOKUP($A47,'VENDA 2024'!$1:$1048576,4 + (COLUMN(A44)-1)*2,FALSE),""))</f>
        <v/>
      </c>
      <c r="FV47" s="45">
        <f>IF(IFERROR(VLOOKUP($A47,'VENDA 2024'!$1:$1048576,4 + (COLUMN(B44)-1)*2,FALSE),"")=0,"",IFERROR(VLOOKUP($A47,'VENDA 2024'!$1:$1048576,4 + (COLUMN(B44)-1)*2,FALSE),""))</f>
        <v/>
      </c>
      <c r="FW47" s="45">
        <f>IF(IFERROR(VLOOKUP($A47,'VENDA 2024'!$1:$1048576,4 + (COLUMN(C44)-1)*2,FALSE),"")=0,"",IFERROR(VLOOKUP($A47,'VENDA 2024'!$1:$1048576,4 + (COLUMN(C44)-1)*2,FALSE),""))</f>
        <v/>
      </c>
      <c r="FX47" s="45">
        <f>IF(IFERROR(VLOOKUP($A47,'VENDA 2024'!$1:$1048576,4 + (COLUMN(D44)-1)*2,FALSE),"")=0,"",IFERROR(VLOOKUP($A47,'VENDA 2024'!$1:$1048576,4 + (COLUMN(D44)-1)*2,FALSE),""))</f>
        <v/>
      </c>
      <c r="FY47" s="45">
        <f>IF(IFERROR(VLOOKUP($A47,'VENDA 2024'!$1:$1048576,4 + (COLUMN(E44)-1)*2,FALSE),"")=0,"",IFERROR(VLOOKUP($A47,'VENDA 2024'!$1:$1048576,4 + (COLUMN(E44)-1)*2,FALSE),""))</f>
        <v/>
      </c>
      <c r="FZ47" s="45">
        <f>IF(IFERROR(VLOOKUP($A47,'VENDA 2024'!$1:$1048576,4 + (COLUMN(F44)-1)*2,FALSE),"")=0,"",IFERROR(VLOOKUP($A47,'VENDA 2024'!$1:$1048576,4 + (COLUMN(F44)-1)*2,FALSE),""))</f>
        <v/>
      </c>
      <c r="GA47" s="45">
        <f>IF(IFERROR(VLOOKUP($A47,'VENDA 2024'!$1:$1048576,4 + (COLUMN(G44)-1)*2,FALSE),"")=0,"",IFERROR(VLOOKUP($A47,'VENDA 2024'!$1:$1048576,4 + (COLUMN(G44)-1)*2,FALSE),""))</f>
        <v/>
      </c>
      <c r="GB47" s="45">
        <f>IF(IFERROR(VLOOKUP($A47,'VENDA 2024'!$1:$1048576,4 + (COLUMN(H44)-1)*2,FALSE),"")=0,"",IFERROR(VLOOKUP($A47,'VENDA 2024'!$1:$1048576,4 + (COLUMN(H44)-1)*2,FALSE),""))</f>
        <v/>
      </c>
      <c r="GC47" s="45">
        <f>IF(IFERROR(VLOOKUP($A47,'VENDA 2024'!$1:$1048576,4 + (COLUMN(I44)-1)*2,FALSE),"")=0,"",IFERROR(VLOOKUP($A47,'VENDA 2024'!$1:$1048576,4 + (COLUMN(I44)-1)*2,FALSE),""))</f>
        <v/>
      </c>
      <c r="GD47" s="45">
        <f>IF(IFERROR(VLOOKUP($A47,'VENDA 2024'!$1:$1048576,4 + (COLUMN(J44)-1)*2,FALSE),"")=0,"",IFERROR(VLOOKUP($A47,'VENDA 2024'!$1:$1048576,4 + (COLUMN(J44)-1)*2,FALSE),""))</f>
        <v/>
      </c>
      <c r="GE47" s="45">
        <f>IF(IFERROR(VLOOKUP($A47,'VENDA 2024'!$1:$1048576,4 + (COLUMN(K44)-1)*2,FALSE),"")=0,"",IFERROR(VLOOKUP($A47,'VENDA 2024'!$1:$1048576,4 + (COLUMN(K44)-1)*2,FALSE),""))</f>
        <v/>
      </c>
      <c r="GF47" s="45">
        <f>IF(IFERROR(VLOOKUP($A47,'VENDA 2024'!$1:$1048576,4 + (COLUMN(L44)-1)*2,FALSE),"")=0,"",IFERROR(VLOOKUP($A47,'VENDA 2024'!$1:$1048576,4 + (COLUMN(L44)-1)*2,FALSE),""))</f>
        <v/>
      </c>
      <c r="GG47" s="12">
        <f>IF(COUNT(FU47:GF47)=0,"",SUM(FU47:GF47))</f>
        <v/>
      </c>
      <c r="GH47" s="45">
        <f>IF(IFERROR(VLOOKUP($A47,'venda-fornecedor-12-meses-7'!$1:$1048576,5 + (COLUMN(A44)-1)*2,FALSE),"")=0,"",IFERROR(VLOOKUP($A47,'venda-fornecedor-12-meses-7'!$1:$1048576,5 + (COLUMN(A44)-1)*2,FALSE),""))</f>
        <v/>
      </c>
      <c r="GI47" s="45">
        <f>IF(IFERROR(VLOOKUP($A47,'venda-fornecedor-12-meses-7'!$1:$1048576,5 + (COLUMN(B44)-1)*2,FALSE),"")=0,"",IFERROR(VLOOKUP($A47,'venda-fornecedor-12-meses-7'!$1:$1048576,5 + (COLUMN(B44)-1)*2,FALSE),""))</f>
        <v/>
      </c>
      <c r="GJ47" s="45">
        <f>IF(IFERROR(VLOOKUP($A47,'venda-fornecedor-12-meses-7'!$1:$1048576,5 + (COLUMN(C44)-1)*2,FALSE),"")=0,"",IFERROR(VLOOKUP($A47,'venda-fornecedor-12-meses-7'!$1:$1048576,5 + (COLUMN(C44)-1)*2,FALSE),""))</f>
        <v/>
      </c>
      <c r="GK47" s="45">
        <f>IF(IFERROR(VLOOKUP($A47,'venda-fornecedor-12-meses-7'!$1:$1048576,5 + (COLUMN(D44)-1)*2,FALSE),"")=0,"",IFERROR(VLOOKUP($A47,'venda-fornecedor-12-meses-7'!$1:$1048576,5 + (COLUMN(D44)-1)*2,FALSE),""))</f>
        <v/>
      </c>
      <c r="GL47" s="45">
        <f>IF(IFERROR(VLOOKUP($A47,'venda-fornecedor-12-meses-7'!$1:$1048576,5 + (COLUMN(E44)-1)*2,FALSE),"")=0,"",IFERROR(VLOOKUP($A47,'venda-fornecedor-12-meses-7'!$1:$1048576,5 + (COLUMN(E44)-1)*2,FALSE),""))</f>
        <v/>
      </c>
      <c r="GM47" s="45">
        <f>IF(IFERROR(VLOOKUP($A47,'venda-fornecedor-12-meses-7'!$1:$1048576,5 + (COLUMN(F44)-1)*2,FALSE),"")=0,"",IFERROR(VLOOKUP($A47,'venda-fornecedor-12-meses-7'!$1:$1048576,5 + (COLUMN(F44)-1)*2,FALSE),""))</f>
        <v/>
      </c>
      <c r="GN47" s="45">
        <f>IF(IFERROR(VLOOKUP($A47,'venda-fornecedor-12-meses-7'!$1:$1048576,5 + (COLUMN(G44)-1)*2,FALSE),"")=0,"",IFERROR(VLOOKUP($A47,'venda-fornecedor-12-meses-7'!$1:$1048576,5 + (COLUMN(G44)-1)*2,FALSE),""))</f>
        <v/>
      </c>
      <c r="GO47" s="45">
        <f>IF(IFERROR(VLOOKUP($A47,'venda-fornecedor-12-meses-7'!$1:$1048576,5 + (COLUMN(H44)-1)*2,FALSE),"")=0,"",IFERROR(VLOOKUP($A47,'venda-fornecedor-12-meses-7'!$1:$1048576,5 + (COLUMN(H44)-1)*2,FALSE),""))</f>
        <v/>
      </c>
      <c r="GP47" s="45">
        <f>IF(IFERROR(VLOOKUP($A47,'venda-fornecedor-12-meses-7'!$1:$1048576,5 + (COLUMN(I44)-1)*2,FALSE),"")=0,"",IFERROR(VLOOKUP($A47,'venda-fornecedor-12-meses-7'!$1:$1048576,5 + (COLUMN(I44)-1)*2,FALSE),""))</f>
        <v/>
      </c>
      <c r="GQ47" s="45">
        <f>IF(IFERROR(VLOOKUP($A47,'venda-fornecedor-12-meses-7'!$1:$1048576,5 + (COLUMN(J44)-1)*2,FALSE),"")=0,"",IFERROR(VLOOKUP($A47,'venda-fornecedor-12-meses-7'!$1:$1048576,5 + (COLUMN(J44)-1)*2,FALSE),""))</f>
        <v/>
      </c>
      <c r="GR47" s="45">
        <f>IF(IFERROR(VLOOKUP($A47,'venda-fornecedor-12-meses-7'!$1:$1048576,5 + (COLUMN(K44)-1)*2,FALSE),"")=0,"",IFERROR(VLOOKUP($A47,'venda-fornecedor-12-meses-7'!$1:$1048576,5 + (COLUMN(K44)-1)*2,FALSE),""))</f>
        <v/>
      </c>
      <c r="GS47" s="45">
        <f>IF(IFERROR(VLOOKUP($A47,'venda-fornecedor-12-meses-7'!$1:$1048576,5 + (COLUMN(L44)-1)*2,FALSE),"")=0,"",IFERROR(VLOOKUP($A47,'venda-fornecedor-12-meses-7'!$1:$1048576,5 + (COLUMN(L44)-1)*2,FALSE),""))</f>
        <v/>
      </c>
      <c r="GT47" s="12">
        <f>IF(COUNT(GH47:GS47)=0,"",SUM(GH47:GS47))</f>
        <v/>
      </c>
    </row>
    <row r="48">
      <c r="A48" s="85" t="n">
        <v>35345</v>
      </c>
      <c r="B48" s="85">
        <f>VLOOKUP(A48,'FORNECEDORES X COMPRADOR'!$A:$D,4,0)</f>
        <v/>
      </c>
      <c r="C48" s="85">
        <f>VLOOKUP(A48,'FORNECEDORES X COMPRADOR'!$A:$E,5,0)</f>
        <v/>
      </c>
      <c r="D48" s="40">
        <f>IFERROR(AVERAGEIF('ANALISE PRODUTO'!F:F,A48,'ANALISE PRODUTO'!BE:BE),"")</f>
        <v/>
      </c>
      <c r="E48" s="40">
        <f>IFERROR(AVERAGEIF('ANALISE PRODUTO'!F:F,A48,'ANALISE PRODUTO'!BF:BF),"")</f>
        <v/>
      </c>
      <c r="F48" s="47">
        <f t="array" ref="F48">IFERROR(
  IF(
    SUMPRODUCT(
      IFERROR(--('ANALISE PRODUTO'!$F$3:$F$10000=A48),0) *
      IFERROR(--'ANALISE PRODUTO'!$AJ$3:$AJ$10000,0)
    )=0,
    "",
    SUMPRODUCT(
      IFERROR(--('ANALISE PRODUTO'!$F$3:$F$10000=A48),0) *
      IFERROR(--'ANALISE PRODUTO'!$AN$3:$AN$10000,0)
    ) /
    SUMPRODUCT(
      IFERROR(--('ANALISE PRODUTO'!$F$3:$F$10000=A48),0) *
      IFERROR(--'ANALISE PRODUTO'!$AJ$3:$AJ$10000,0)
    )
  ),
  ""
)</f>
        <v/>
      </c>
      <c r="G48" s="47">
        <f t="array" ref="G48">IFERROR(
  IF(
    SUMPRODUCT(
      IFERROR(--('ANALISE PRODUTO'!$F$3:$F$10000=A48),0) *
      IFERROR(--'ANALISE PRODUTO'!$AJ$3:$AJ$10000,0)
    )=0,
    "",
    SUMPRODUCT(
      IFERROR(--('ANALISE PRODUTO'!$F$3:$F$10000=A48),0) *
      IFERROR(--'ANALISE PRODUTO'!$AO$3:$AO$10000,0)
    ) /
    SUMPRODUCT(
      IFERROR(--('ANALISE PRODUTO'!$F$3:$F$10000=A48),0) *
      IFERROR(--'ANALISE PRODUTO'!$AJ$3:$AJ$10000,0)
    )
  ),
  ""
)</f>
        <v/>
      </c>
      <c r="H48" s="86" t="n">
        <v>60</v>
      </c>
      <c r="I48" s="86" t="n">
        <v>90</v>
      </c>
      <c r="J48" s="87">
        <f>SUMIF('ANALISE PRODUTO'!F:F, A48, 'ANALISE PRODUTO'!AP:AP)</f>
        <v/>
      </c>
      <c r="K48" s="88">
        <f>SUMIF('ANALISE PRODUTO'!F:F, A48, 'ANALISE PRODUTO'!AN:AN)</f>
        <v/>
      </c>
      <c r="L48" s="40">
        <f>SUMIF('ANALISE PRODUTO'!F:F, A48, 'ANALISE PRODUTO'!BB:BB)</f>
        <v/>
      </c>
      <c r="M48" s="40">
        <f>SUMIF('ANALISE PRODUTO'!F:F, A48, 'ANALISE PRODUTO'!BC:BC)</f>
        <v/>
      </c>
      <c r="N48" s="40">
        <f>SUMIF('ANALISE PRODUTO'!F:F, A48, 'ANALISE PRODUTO'!BD:BD)</f>
        <v/>
      </c>
      <c r="O48" s="40">
        <f>SUMIF('ANALISE PRODUTO'!F:F, A48, 'ANALISE PRODUTO'!BA:BA)</f>
        <v/>
      </c>
      <c r="P48" s="40">
        <f>IF(J48=0, 0, IF(O48/J48=0, 0, O48/J48))</f>
        <v/>
      </c>
      <c r="Q48" s="40">
        <f>IF(J48=0, 0, IF(L48/J48=0, 0, L48/J48))</f>
        <v/>
      </c>
      <c r="R48" s="89">
        <f>SUMIF('ANALISE PRODUTO'!F:F, A48, 'ANALISE PRODUTO'!BJ:BJ)</f>
        <v/>
      </c>
      <c r="S48" s="89">
        <f>SUMIF('ANALISE PRODUTO'!F:F, A48, 'ANALISE PRODUTO'!BK:BK)</f>
        <v/>
      </c>
      <c r="T48" s="89">
        <f>SUMIF('ANALISE PRODUTO'!F:F, A48, 'ANALISE PRODUTO'!BL:BL)</f>
        <v/>
      </c>
      <c r="U48" s="89">
        <f>SUMIFS('ANALISE PRODUTO'!BI:BI, 'ANALISE PRODUTO'!F:F, A48)</f>
        <v/>
      </c>
      <c r="V48" s="89">
        <f>IF(C48="DESCONTINUADO", 0, IF(J48=0, 0, IF(U48/J48=0, 0, U48/J48)))</f>
        <v/>
      </c>
      <c r="W48" s="89">
        <f>IF(OR(C48="DESCONTINUADO", J48=0), 0, IFERROR((S48+T48)/J48, 0))</f>
        <v/>
      </c>
      <c r="X48" s="59">
        <f>COUNTIF('ANALISE PRODUTO'!F:F, A48)</f>
        <v/>
      </c>
      <c r="Y48" s="60">
        <f>COUNTIFS('ANALISE PRODUTO'!F:F, A48, 'ANALISE PRODUTO'!S:S, "S")</f>
        <v/>
      </c>
      <c r="Z48" s="61">
        <f>X48-Y48</f>
        <v/>
      </c>
      <c r="AA48" s="88">
        <f>IFERROR(IF(COUNTIF('contas-pagas-fornecedor-7'!$C:$C,B48)&gt;1,
   AVERAGEIF('contas-pagas-fornecedor-7'!$C:$C,B48,'contas-pagas-fornecedor-7'!$I:$I),
   VLOOKUP(B48,'contas-pagas-fornecedor-7'!$C:$Q,7,FALSE)), "")</f>
        <v/>
      </c>
      <c r="AB48" s="88">
        <f t="array" ref="AB48">IFERROR(
  INDEX('fornecedor-venda-por-filial-ger'!J:J,
    MATCH(1,
      ('fornecedor-venda-por-filial-ger'!A:A=A48) *
      ('fornecedor-venda-por-filial-ger'!B:B=$B$1),
    0)
  ),
"")</f>
        <v/>
      </c>
      <c r="AC48" s="90">
        <f t="array" ref="AC48">IFERROR(
  INDEX('fornecedor-venda-por-filial-ger'!O:O,
    MATCH(1,
      ('fornecedor-venda-por-filial-ger'!A:A=A48) *
      ('fornecedor-venda-por-filial-ger'!B:B=$B$1),
    0)
  ),
"")</f>
        <v/>
      </c>
      <c r="AD48" s="90">
        <f>IFERROR(VLOOKUP(A48,'venda-fornecedor-12-meses-7'!A:AC,3,0),"")</f>
        <v/>
      </c>
      <c r="AE48" s="87">
        <f t="array" ref="AE48">IFERROR(
  INDEX('fornecedor-venda-por-filial-ger'!N:N,
    MATCH(1,
      ('fornecedor-venda-por-filial-ger'!A:A=A48) *
      ('fornecedor-venda-por-filial-ger'!B:B=$B$1),
    0)
  ),
"")</f>
        <v/>
      </c>
      <c r="AF48" s="87">
        <f>IF(J48&lt;=0,"100,00%",IFERROR(AD48/AE48,1))</f>
        <v/>
      </c>
      <c r="AG48" s="64">
        <f t="array" ref="AG48">IFERROR(
  INDEX('fornecedor-venda-por-filial-ger'!L:L,
    MATCH(1,
      ('fornecedor-venda-por-filial-ger'!A:A=A48)*
      ('fornecedor-venda-por-filial-ger'!B:B=$B$1),
    0)
  )/100,
"")</f>
        <v/>
      </c>
      <c r="AH48" s="64">
        <f t="array" ref="AH48">IFERROR(
  INDEX('fornecedor-venda-por-filial-ger'!S:S,
    MATCH(1,
      ('fornecedor-venda-por-filial-ger'!A:A=A48) *
      ('fornecedor-venda-por-filial-ger'!B:B=$B$1),
    0)
  )/100,
"")</f>
        <v/>
      </c>
      <c r="AI48" s="64">
        <f>IFERROR(IF(OR(AH48="",AG48=""),"",IF(J48=0,0,AH48-AG48)),"")</f>
        <v/>
      </c>
      <c r="AJ48" s="91">
        <f t="array" ref="AJ48">IF(MAX(IF('ANALISE PRODUTO'!F:F=A48,'ANALISE PRODUTO'!AD:AD))=0,"SEM ENTRADA",MAX(IF('ANALISE PRODUTO'!F:F=A48,'ANALISE PRODUTO'!AD:AD)))</f>
        <v/>
      </c>
      <c r="AK48" s="39" t="n"/>
      <c r="AL48" s="92">
        <f>IF(IFERROR(VLOOKUP($A48,'VENDA 2023'!$1:$1048576,3 + (COLUMN(A45)-1)*2,FALSE),"")=0,"",IFERROR(VLOOKUP($A48,'VENDA 2023'!$1:$1048576,3 + (COLUMN(A45)-1)*2,FALSE),""))</f>
        <v/>
      </c>
      <c r="AM48" s="92">
        <f>IF(IFERROR(VLOOKUP($A48,'VENDA 2023'!$1:$1048576,3 + (COLUMN(B45)-1)*2,FALSE),"")=0,"",IFERROR(VLOOKUP($A48,'VENDA 2023'!$1:$1048576,3 + (COLUMN(B45)-1)*2,FALSE),""))</f>
        <v/>
      </c>
      <c r="AN48" s="92">
        <f>IF(IFERROR(VLOOKUP($A48,'VENDA 2023'!$1:$1048576,3 + (COLUMN(C45)-1)*2,FALSE),"")=0,"",IFERROR(VLOOKUP($A48,'VENDA 2023'!$1:$1048576,3 + (COLUMN(C45)-1)*2,FALSE),""))</f>
        <v/>
      </c>
      <c r="AO48" s="92">
        <f>IF(IFERROR(VLOOKUP($A48,'VENDA 2023'!$1:$1048576,3 + (COLUMN(D45)-1)*2,FALSE),"")=0,"",IFERROR(VLOOKUP($A48,'VENDA 2023'!$1:$1048576,3 + (COLUMN(D45)-1)*2,FALSE),""))</f>
        <v/>
      </c>
      <c r="AP48" s="92">
        <f>IF(IFERROR(VLOOKUP($A48,'VENDA 2023'!$1:$1048576,3 + (COLUMN(E45)-1)*2,FALSE),"")=0,"",IFERROR(VLOOKUP($A48,'VENDA 2023'!$1:$1048576,3 + (COLUMN(E45)-1)*2,FALSE),""))</f>
        <v/>
      </c>
      <c r="AQ48" s="92">
        <f>IF(IFERROR(VLOOKUP($A48,'VENDA 2023'!$1:$1048576,3 + (COLUMN(F45)-1)*2,FALSE),"")=0,"",IFERROR(VLOOKUP($A48,'VENDA 2023'!$1:$1048576,3 + (COLUMN(F45)-1)*2,FALSE),""))</f>
        <v/>
      </c>
      <c r="AR48" s="92">
        <f>IF(IFERROR(VLOOKUP($A48,'VENDA 2023'!$1:$1048576,3 + (COLUMN(G45)-1)*2,FALSE),"")=0,"",IFERROR(VLOOKUP($A48,'VENDA 2023'!$1:$1048576,3 + (COLUMN(G45)-1)*2,FALSE),""))</f>
        <v/>
      </c>
      <c r="AS48" s="92">
        <f>IF(IFERROR(VLOOKUP($A48,'VENDA 2023'!$1:$1048576,3 + (COLUMN(H45)-1)*2,FALSE),"")=0,"",IFERROR(VLOOKUP($A48,'VENDA 2023'!$1:$1048576,3 + (COLUMN(H45)-1)*2,FALSE),""))</f>
        <v/>
      </c>
      <c r="AT48" s="92">
        <f>IF(IFERROR(VLOOKUP($A48,'VENDA 2023'!$1:$1048576,3 + (COLUMN(I45)-1)*2,FALSE),"")=0,"",IFERROR(VLOOKUP($A48,'VENDA 2023'!$1:$1048576,3 + (COLUMN(I45)-1)*2,FALSE),""))</f>
        <v/>
      </c>
      <c r="AU48" s="92">
        <f>IF(IFERROR(VLOOKUP($A48,'VENDA 2023'!$1:$1048576,3 + (COLUMN(J45)-1)*2,FALSE),"")=0,"",IFERROR(VLOOKUP($A48,'VENDA 2023'!$1:$1048576,3 + (COLUMN(J45)-1)*2,FALSE),""))</f>
        <v/>
      </c>
      <c r="AV48" s="92">
        <f>IF(IFERROR(VLOOKUP($A48,'VENDA 2023'!$1:$1048576,3 + (COLUMN(K45)-1)*2,FALSE),"")=0,"",IFERROR(VLOOKUP($A48,'VENDA 2023'!$1:$1048576,3 + (COLUMN(K45)-1)*2,FALSE),""))</f>
        <v/>
      </c>
      <c r="AW48" s="92">
        <f>IF(IFERROR(VLOOKUP($A48,'VENDA 2023'!$1:$1048576,3 + (COLUMN(L45)-1)*2,FALSE),"")=0,"",IFERROR(VLOOKUP($A48,'VENDA 2023'!$1:$1048576,3 + (COLUMN(L45)-1)*2,FALSE),""))</f>
        <v/>
      </c>
      <c r="AX48" s="93">
        <f>IF(COUNT(AL48:AW48)=0,"",SUM(AL48:AW48))</f>
        <v/>
      </c>
      <c r="AY48" s="92">
        <f>IF(IFERROR(VLOOKUP($A48,'VENDA 2024'!$1:$1048576,3 + (COLUMN(A45)-1)*2,FALSE),"")=0,"",IFERROR(VLOOKUP($A48,'VENDA 2024'!$1:$1048576,3 + (COLUMN(A45)-1)*2,FALSE),""))</f>
        <v/>
      </c>
      <c r="AZ48" s="92">
        <f>IF(IFERROR(VLOOKUP($A48,'VENDA 2024'!$1:$1048576,3 + (COLUMN(B45)-1)*2,FALSE),"")=0,"",IFERROR(VLOOKUP($A48,'VENDA 2024'!$1:$1048576,3 + (COLUMN(B45)-1)*2,FALSE),""))</f>
        <v/>
      </c>
      <c r="BA48" s="92">
        <f>IF(IFERROR(VLOOKUP($A48,'VENDA 2024'!$1:$1048576,3 + (COLUMN(C45)-1)*2,FALSE),"")=0,"",IFERROR(VLOOKUP($A48,'VENDA 2024'!$1:$1048576,3 + (COLUMN(C45)-1)*2,FALSE),""))</f>
        <v/>
      </c>
      <c r="BB48" s="92">
        <f>IF(IFERROR(VLOOKUP($A48,'VENDA 2024'!$1:$1048576,3 + (COLUMN(D45)-1)*2,FALSE),"")=0,"",IFERROR(VLOOKUP($A48,'VENDA 2024'!$1:$1048576,3 + (COLUMN(D45)-1)*2,FALSE),""))</f>
        <v/>
      </c>
      <c r="BC48" s="92">
        <f>IF(IFERROR(VLOOKUP($A48,'VENDA 2024'!$1:$1048576,3 + (COLUMN(E45)-1)*2,FALSE),"")=0,"",IFERROR(VLOOKUP($A48,'VENDA 2024'!$1:$1048576,3 + (COLUMN(E45)-1)*2,FALSE),""))</f>
        <v/>
      </c>
      <c r="BD48" s="92">
        <f>IF(IFERROR(VLOOKUP($A48,'VENDA 2024'!$1:$1048576,3 + (COLUMN(F45)-1)*2,FALSE),"")=0,"",IFERROR(VLOOKUP($A48,'VENDA 2024'!$1:$1048576,3 + (COLUMN(F45)-1)*2,FALSE),""))</f>
        <v/>
      </c>
      <c r="BE48" s="92">
        <f>IF(IFERROR(VLOOKUP($A48,'VENDA 2024'!$1:$1048576,3 + (COLUMN(G45)-1)*2,FALSE),"")=0,"",IFERROR(VLOOKUP($A48,'VENDA 2024'!$1:$1048576,3 + (COLUMN(G45)-1)*2,FALSE),""))</f>
        <v/>
      </c>
      <c r="BF48" s="92">
        <f>IF(IFERROR(VLOOKUP($A48,'VENDA 2024'!$1:$1048576,3 + (COLUMN(H45)-1)*2,FALSE),"")=0,"",IFERROR(VLOOKUP($A48,'VENDA 2024'!$1:$1048576,3 + (COLUMN(H45)-1)*2,FALSE),""))</f>
        <v/>
      </c>
      <c r="BG48" s="92">
        <f>IF(IFERROR(VLOOKUP($A48,'VENDA 2024'!$1:$1048576,3 + (COLUMN(I45)-1)*2,FALSE),"")=0,"",IFERROR(VLOOKUP($A48,'VENDA 2024'!$1:$1048576,3 + (COLUMN(I45)-1)*2,FALSE),""))</f>
        <v/>
      </c>
      <c r="BH48" s="92">
        <f>IF(IFERROR(VLOOKUP($A48,'VENDA 2024'!$1:$1048576,3 + (COLUMN(J45)-1)*2,FALSE),"")=0,"",IFERROR(VLOOKUP($A48,'VENDA 2024'!$1:$1048576,3 + (COLUMN(J45)-1)*2,FALSE),""))</f>
        <v/>
      </c>
      <c r="BI48" s="92">
        <f>IF(IFERROR(VLOOKUP($A48,'VENDA 2024'!$1:$1048576,3 + (COLUMN(K45)-1)*2,FALSE),"")=0,"",IFERROR(VLOOKUP($A48,'VENDA 2024'!$1:$1048576,3 + (COLUMN(K45)-1)*2,FALSE),""))</f>
        <v/>
      </c>
      <c r="BJ48" s="92">
        <f>IF(IFERROR(VLOOKUP($A48,'VENDA 2024'!$1:$1048576,3 + (COLUMN(L45)-1)*2,FALSE),"")=0,"",IFERROR(VLOOKUP($A48,'VENDA 2024'!$1:$1048576,3 + (COLUMN(L45)-1)*2,FALSE),""))</f>
        <v/>
      </c>
      <c r="BK48" s="93">
        <f>IF(COUNT(AY48:BJ48)=0,"",SUM(AY48:BJ48))</f>
        <v/>
      </c>
      <c r="BL48" s="92">
        <f>IF(IFERROR(VLOOKUP($A48,'VENDA 2025'!$1:$1048576,3 + (COLUMN(A45)-1)*2,FALSE),"")=0,"",IFERROR(VLOOKUP($A48,'VENDA 2025'!$1:$1048576,3 + (COLUMN(A45)-1)*2,FALSE),""))</f>
        <v/>
      </c>
      <c r="BM48" s="92">
        <f>IF(IFERROR(VLOOKUP($A48,'VENDA 2025'!$1:$1048576,3 + (COLUMN(B45)-1)*2,FALSE),"")=0,"",IFERROR(VLOOKUP($A48,'VENDA 2025'!$1:$1048576,3 + (COLUMN(B45)-1)*2,FALSE),""))</f>
        <v/>
      </c>
      <c r="BN48" s="92">
        <f>IF(IFERROR(VLOOKUP($A48,'VENDA 2025'!$1:$1048576,3 + (COLUMN(C45)-1)*2,FALSE),"")=0,"",IFERROR(VLOOKUP($A48,'VENDA 2025'!$1:$1048576,3 + (COLUMN(C45)-1)*2,FALSE),""))</f>
        <v/>
      </c>
      <c r="BO48" s="92">
        <f>IF(IFERROR(VLOOKUP($A48,'VENDA 2025'!$1:$1048576,3 + (COLUMN(D45)-1)*2,FALSE),"")=0,"",IFERROR(VLOOKUP($A48,'VENDA 2025'!$1:$1048576,3 + (COLUMN(D45)-1)*2,FALSE),""))</f>
        <v/>
      </c>
      <c r="BP48" s="92">
        <f>IF(IFERROR(VLOOKUP($A48,'VENDA 2025'!$1:$1048576,3 + (COLUMN(E45)-1)*2,FALSE),"")=0,"",IFERROR(VLOOKUP($A48,'VENDA 2025'!$1:$1048576,3 + (COLUMN(E45)-1)*2,FALSE),""))</f>
        <v/>
      </c>
      <c r="BQ48" s="92">
        <f>IF(IFERROR(VLOOKUP($A48,'VENDA 2025'!$1:$1048576,3 + (COLUMN(F45)-1)*2,FALSE),"")=0,"",IFERROR(VLOOKUP($A48,'VENDA 2025'!$1:$1048576,3 + (COLUMN(F45)-1)*2,FALSE),""))</f>
        <v/>
      </c>
      <c r="BR48" s="92">
        <f>IF(IFERROR(VLOOKUP($A48,'VENDA 2025'!$1:$1048576,3 + (COLUMN(G45)-1)*2,FALSE),"")=0,"",IFERROR(VLOOKUP($A48,'VENDA 2025'!$1:$1048576,3 + (COLUMN(G45)-1)*2,FALSE),""))</f>
        <v/>
      </c>
      <c r="BS48" s="92">
        <f>IF(IFERROR(VLOOKUP($A48,'VENDA 2025'!$1:$1048576,3 + (COLUMN(H45)-1)*2,FALSE),"")=0,"",IFERROR(VLOOKUP($A48,'VENDA 2025'!$1:$1048576,3 + (COLUMN(H45)-1)*2,FALSE),""))</f>
        <v/>
      </c>
      <c r="BT48" s="92">
        <f>IF(IFERROR(VLOOKUP($A48,'VENDA 2025'!$1:$1048576,3 + (COLUMN(I45)-1)*2,FALSE),"")=0,"",IFERROR(VLOOKUP($A48,'VENDA 2025'!$1:$1048576,3 + (COLUMN(I45)-1)*2,FALSE),""))</f>
        <v/>
      </c>
      <c r="BU48" s="92">
        <f>IF(IFERROR(VLOOKUP($A48,'VENDA 2025'!$1:$1048576,3 + (COLUMN(J45)-1)*2,FALSE),"")=0,"",IFERROR(VLOOKUP($A48,'VENDA 2025'!$1:$1048576,3 + (COLUMN(J45)-1)*2,FALSE),""))</f>
        <v/>
      </c>
      <c r="BV48" s="92">
        <f>IF(IFERROR(VLOOKUP($A48,'VENDA 2025'!$1:$1048576,3 + (COLUMN(K45)-1)*2,FALSE),"")=0,"",IFERROR(VLOOKUP($A48,'VENDA 2025'!$1:$1048576,3 + (COLUMN(K45)-1)*2,FALSE),""))</f>
        <v/>
      </c>
      <c r="BW48" s="92">
        <f>IF(IFERROR(VLOOKUP($A48,'VENDA 2025'!$1:$1048576,3 + (COLUMN(L45)-1)*2,FALSE),"")=0,"",IFERROR(VLOOKUP($A48,'VENDA 2025'!$1:$1048576,3 + (COLUMN(L45)-1)*2,FALSE),""))</f>
        <v/>
      </c>
      <c r="BX48" s="93">
        <f>IF(COUNT(BL48:BW48)=0,"",SUM(BL48:BW48))</f>
        <v/>
      </c>
      <c r="BY48" s="92">
        <f>IF(IFERROR(VLOOKUP($A48,'venda-fornecedor-12-meses-7'!$1:$1048576,4 + (COLUMN(A45)-1)*2,FALSE),"")=0,"",IFERROR(VLOOKUP($A48,'venda-fornecedor-12-meses-7'!$1:$1048576,4 + (COLUMN(A45)-1)*2,FALSE),""))</f>
        <v/>
      </c>
      <c r="BZ48" s="92">
        <f>IF(IFERROR(VLOOKUP($A48,'venda-fornecedor-12-meses-7'!$1:$1048576,4 + (COLUMN(B45)-1)*2,FALSE),"")=0,"",IFERROR(VLOOKUP($A48,'venda-fornecedor-12-meses-7'!$1:$1048576,4 + (COLUMN(B45)-1)*2,FALSE),""))</f>
        <v/>
      </c>
      <c r="CA48" s="92">
        <f>IF(IFERROR(VLOOKUP($A48,'venda-fornecedor-12-meses-7'!$1:$1048576,4 + (COLUMN(C45)-1)*2,FALSE),"")=0,"",IFERROR(VLOOKUP($A48,'venda-fornecedor-12-meses-7'!$1:$1048576,4 + (COLUMN(C45)-1)*2,FALSE),""))</f>
        <v/>
      </c>
      <c r="CB48" s="92">
        <f>IF(IFERROR(VLOOKUP($A48,'venda-fornecedor-12-meses-7'!$1:$1048576,4 + (COLUMN(D45)-1)*2,FALSE),"")=0,"",IFERROR(VLOOKUP($A48,'venda-fornecedor-12-meses-7'!$1:$1048576,4 + (COLUMN(D45)-1)*2,FALSE),""))</f>
        <v/>
      </c>
      <c r="CC48" s="92">
        <f>IF(IFERROR(VLOOKUP($A48,'venda-fornecedor-12-meses-7'!$1:$1048576,4 + (COLUMN(E45)-1)*2,FALSE),"")=0,"",IFERROR(VLOOKUP($A48,'venda-fornecedor-12-meses-7'!$1:$1048576,4 + (COLUMN(E45)-1)*2,FALSE),""))</f>
        <v/>
      </c>
      <c r="CD48" s="92">
        <f>IF(IFERROR(VLOOKUP($A48,'venda-fornecedor-12-meses-7'!$1:$1048576,4 + (COLUMN(F45)-1)*2,FALSE),"")=0,"",IFERROR(VLOOKUP($A48,'venda-fornecedor-12-meses-7'!$1:$1048576,4 + (COLUMN(F45)-1)*2,FALSE),""))</f>
        <v/>
      </c>
      <c r="CE48" s="92">
        <f>IF(IFERROR(VLOOKUP($A48,'venda-fornecedor-12-meses-7'!$1:$1048576,4 + (COLUMN(G45)-1)*2,FALSE),"")=0,"",IFERROR(VLOOKUP($A48,'venda-fornecedor-12-meses-7'!$1:$1048576,4 + (COLUMN(G45)-1)*2,FALSE),""))</f>
        <v/>
      </c>
      <c r="CF48" s="92">
        <f>IF(IFERROR(VLOOKUP($A48,'venda-fornecedor-12-meses-7'!$1:$1048576,4 + (COLUMN(H45)-1)*2,FALSE),"")=0,"",IFERROR(VLOOKUP($A48,'venda-fornecedor-12-meses-7'!$1:$1048576,4 + (COLUMN(H45)-1)*2,FALSE),""))</f>
        <v/>
      </c>
      <c r="CG48" s="92">
        <f>IF(IFERROR(VLOOKUP($A48,'venda-fornecedor-12-meses-7'!$1:$1048576,4 + (COLUMN(I45)-1)*2,FALSE),"")=0,"",IFERROR(VLOOKUP($A48,'venda-fornecedor-12-meses-7'!$1:$1048576,4 + (COLUMN(I45)-1)*2,FALSE),""))</f>
        <v/>
      </c>
      <c r="CH48" s="92">
        <f>IF(IFERROR(VLOOKUP($A48,'venda-fornecedor-12-meses-7'!$1:$1048576,4 + (COLUMN(J45)-1)*2,FALSE),"")=0,"",IFERROR(VLOOKUP($A48,'venda-fornecedor-12-meses-7'!$1:$1048576,4 + (COLUMN(J45)-1)*2,FALSE),""))</f>
        <v/>
      </c>
      <c r="CI48" s="92">
        <f>IF(IFERROR(VLOOKUP($A48,'venda-fornecedor-12-meses-7'!$1:$1048576,4 + (COLUMN(K45)-1)*2,FALSE),"")=0,"",IFERROR(VLOOKUP($A48,'venda-fornecedor-12-meses-7'!$1:$1048576,4 + (COLUMN(K45)-1)*2,FALSE),""))</f>
        <v/>
      </c>
      <c r="CJ48" s="92">
        <f>IF(IFERROR(VLOOKUP($A48,'venda-fornecedor-12-meses-7'!$1:$1048576,4 + (COLUMN(L45)-1)*2,FALSE),"")=0,"",IFERROR(VLOOKUP($A48,'venda-fornecedor-12-meses-7'!$1:$1048576,4 + (COLUMN(L45)-1)*2,FALSE),""))</f>
        <v/>
      </c>
      <c r="CK48" s="93">
        <f>IF(COUNT(BY48:CJ48)=0,"",SUM(BY48:CJ48))</f>
        <v/>
      </c>
      <c r="CL48" s="93">
        <f>IF(COUNT(BY48:CJ48)=0,"",AVERAGE(BY48:CJ48))</f>
        <v/>
      </c>
      <c r="CM48" s="1" t="n"/>
      <c r="CN48" s="94">
        <f>IF(IFERROR(VLOOKUP($A48,'ENTRADA 2023'!$1:$1048576,3 + (COLUMN(A45)-1)*1,FALSE),"")=0,"",IFERROR(VLOOKUP($A48,'ENTRADA 2023'!$1:$1048576,3 + (COLUMN(A45)-1)*1,FALSE),""))</f>
        <v/>
      </c>
      <c r="CO48" s="94">
        <f>IF(IFERROR(VLOOKUP($A48,'ENTRADA 2023'!$1:$1048576,3 + (COLUMN(B45)-1)*1,FALSE),"")=0,"",IFERROR(VLOOKUP($A48,'ENTRADA 2023'!$1:$1048576,3 + (COLUMN(B45)-1)*1,FALSE),""))</f>
        <v/>
      </c>
      <c r="CP48" s="94">
        <f>IF(IFERROR(VLOOKUP($A48,'ENTRADA 2023'!$1:$1048576,3 + (COLUMN(C45)-1)*1,FALSE),"")=0,"",IFERROR(VLOOKUP($A48,'ENTRADA 2023'!$1:$1048576,3 + (COLUMN(C45)-1)*1,FALSE),""))</f>
        <v/>
      </c>
      <c r="CQ48" s="94">
        <f>IF(IFERROR(VLOOKUP($A48,'ENTRADA 2023'!$1:$1048576,3 + (COLUMN(D45)-1)*1,FALSE),"")=0,"",IFERROR(VLOOKUP($A48,'ENTRADA 2023'!$1:$1048576,3 + (COLUMN(D45)-1)*1,FALSE),""))</f>
        <v/>
      </c>
      <c r="CR48" s="94">
        <f>IF(IFERROR(VLOOKUP($A48,'ENTRADA 2023'!$1:$1048576,3 + (COLUMN(E45)-1)*1,FALSE),"")=0,"",IFERROR(VLOOKUP($A48,'ENTRADA 2023'!$1:$1048576,3 + (COLUMN(E45)-1)*1,FALSE),""))</f>
        <v/>
      </c>
      <c r="CS48" s="94">
        <f>IF(IFERROR(VLOOKUP($A48,'ENTRADA 2023'!$1:$1048576,3 + (COLUMN(F45)-1)*1,FALSE),"")=0,"",IFERROR(VLOOKUP($A48,'ENTRADA 2023'!$1:$1048576,3 + (COLUMN(F45)-1)*1,FALSE),""))</f>
        <v/>
      </c>
      <c r="CT48" s="94">
        <f>IF(IFERROR(VLOOKUP($A48,'ENTRADA 2023'!$1:$1048576,3 + (COLUMN(G45)-1)*1,FALSE),"")=0,"",IFERROR(VLOOKUP($A48,'ENTRADA 2023'!$1:$1048576,3 + (COLUMN(G45)-1)*1,FALSE),""))</f>
        <v/>
      </c>
      <c r="CU48" s="94">
        <f>IF(IFERROR(VLOOKUP($A48,'ENTRADA 2023'!$1:$1048576,3 + (COLUMN(H45)-1)*1,FALSE),"")=0,"",IFERROR(VLOOKUP($A48,'ENTRADA 2023'!$1:$1048576,3 + (COLUMN(H45)-1)*1,FALSE),""))</f>
        <v/>
      </c>
      <c r="CV48" s="94">
        <f>IF(IFERROR(VLOOKUP($A48,'ENTRADA 2023'!$1:$1048576,3 + (COLUMN(I45)-1)*1,FALSE),"")=0,"",IFERROR(VLOOKUP($A48,'ENTRADA 2023'!$1:$1048576,3 + (COLUMN(I45)-1)*1,FALSE),""))</f>
        <v/>
      </c>
      <c r="CW48" s="94">
        <f>IF(IFERROR(VLOOKUP($A48,'ENTRADA 2023'!$1:$1048576,3 + (COLUMN(J45)-1)*1,FALSE),"")=0,"",IFERROR(VLOOKUP($A48,'ENTRADA 2023'!$1:$1048576,3 + (COLUMN(J45)-1)*1,FALSE),""))</f>
        <v/>
      </c>
      <c r="CX48" s="94">
        <f>IF(IFERROR(VLOOKUP($A48,'ENTRADA 2023'!$1:$1048576,3 + (COLUMN(K45)-1)*1,FALSE),"")=0,"",IFERROR(VLOOKUP($A48,'ENTRADA 2023'!$1:$1048576,3 + (COLUMN(K45)-1)*1,FALSE),""))</f>
        <v/>
      </c>
      <c r="CY48" s="94">
        <f>IF(IFERROR(VLOOKUP($A48,'ENTRADA 2023'!$1:$1048576,3 + (COLUMN(L45)-1)*1,FALSE),"")=0,"",IFERROR(VLOOKUP($A48,'ENTRADA 2023'!$1:$1048576,3 + (COLUMN(L45)-1)*1,FALSE),""))</f>
        <v/>
      </c>
      <c r="CZ48" s="95">
        <f>IF(COUNT(CN48:CY48)=0,"",SUM(CN48:CY48))</f>
        <v/>
      </c>
      <c r="DA48" s="94">
        <f>IF(IFERROR(VLOOKUP($A48,'ENTRADA 2024'!$1:$1048576,3 + (COLUMN(A45)-1)*1,FALSE),"")=0,"",IFERROR(VLOOKUP($A48,'ENTRADA 2024'!$1:$1048576,3 + (COLUMN(A45)-1)*1,FALSE),""))</f>
        <v/>
      </c>
      <c r="DB48" s="94">
        <f>IF(IFERROR(VLOOKUP($A48,'ENTRADA 2024'!$1:$1048576,3 + (COLUMN(B45)-1)*1,FALSE),"")=0,"",IFERROR(VLOOKUP($A48,'ENTRADA 2024'!$1:$1048576,3 + (COLUMN(B45)-1)*1,FALSE),""))</f>
        <v/>
      </c>
      <c r="DC48" s="94">
        <f>IF(IFERROR(VLOOKUP($A48,'ENTRADA 2024'!$1:$1048576,3 + (COLUMN(C45)-1)*1,FALSE),"")=0,"",IFERROR(VLOOKUP($A48,'ENTRADA 2024'!$1:$1048576,3 + (COLUMN(C45)-1)*1,FALSE),""))</f>
        <v/>
      </c>
      <c r="DD48" s="94">
        <f>IF(IFERROR(VLOOKUP($A48,'ENTRADA 2024'!$1:$1048576,3 + (COLUMN(D45)-1)*1,FALSE),"")=0,"",IFERROR(VLOOKUP($A48,'ENTRADA 2024'!$1:$1048576,3 + (COLUMN(D45)-1)*1,FALSE),""))</f>
        <v/>
      </c>
      <c r="DE48" s="94">
        <f>IF(IFERROR(VLOOKUP($A48,'ENTRADA 2024'!$1:$1048576,3 + (COLUMN(E45)-1)*1,FALSE),"")=0,"",IFERROR(VLOOKUP($A48,'ENTRADA 2024'!$1:$1048576,3 + (COLUMN(E45)-1)*1,FALSE),""))</f>
        <v/>
      </c>
      <c r="DF48" s="94">
        <f>IF(IFERROR(VLOOKUP($A48,'ENTRADA 2024'!$1:$1048576,3 + (COLUMN(F45)-1)*1,FALSE),"")=0,"",IFERROR(VLOOKUP($A48,'ENTRADA 2024'!$1:$1048576,3 + (COLUMN(F45)-1)*1,FALSE),""))</f>
        <v/>
      </c>
      <c r="DG48" s="94">
        <f>IF(IFERROR(VLOOKUP($A48,'ENTRADA 2024'!$1:$1048576,3 + (COLUMN(G45)-1)*1,FALSE),"")=0,"",IFERROR(VLOOKUP($A48,'ENTRADA 2024'!$1:$1048576,3 + (COLUMN(G45)-1)*1,FALSE),""))</f>
        <v/>
      </c>
      <c r="DH48" s="94">
        <f>IF(IFERROR(VLOOKUP($A48,'ENTRADA 2024'!$1:$1048576,3 + (COLUMN(H45)-1)*1,FALSE),"")=0,"",IFERROR(VLOOKUP($A48,'ENTRADA 2024'!$1:$1048576,3 + (COLUMN(H45)-1)*1,FALSE),""))</f>
        <v/>
      </c>
      <c r="DI48" s="94">
        <f>IF(IFERROR(VLOOKUP($A48,'ENTRADA 2024'!$1:$1048576,3 + (COLUMN(I45)-1)*1,FALSE),"")=0,"",IFERROR(VLOOKUP($A48,'ENTRADA 2024'!$1:$1048576,3 + (COLUMN(I45)-1)*1,FALSE),""))</f>
        <v/>
      </c>
      <c r="DJ48" s="94">
        <f>IF(IFERROR(VLOOKUP($A48,'ENTRADA 2024'!$1:$1048576,3 + (COLUMN(J45)-1)*1,FALSE),"")=0,"",IFERROR(VLOOKUP($A48,'ENTRADA 2024'!$1:$1048576,3 + (COLUMN(J45)-1)*1,FALSE),""))</f>
        <v/>
      </c>
      <c r="DK48" s="94">
        <f>IF(IFERROR(VLOOKUP($A48,'ENTRADA 2024'!$1:$1048576,3 + (COLUMN(K45)-1)*1,FALSE),"")=0,"",IFERROR(VLOOKUP($A48,'ENTRADA 2024'!$1:$1048576,3 + (COLUMN(K45)-1)*1,FALSE),""))</f>
        <v/>
      </c>
      <c r="DL48" s="94">
        <f>IF(IFERROR(VLOOKUP($A48,'ENTRADA 2024'!$1:$1048576,3 + (COLUMN(L45)-1)*1,FALSE),"")=0,"",IFERROR(VLOOKUP($A48,'ENTRADA 2024'!$1:$1048576,3 + (COLUMN(L45)-1)*1,FALSE),""))</f>
        <v/>
      </c>
      <c r="DM48" s="95">
        <f>IF(COUNT(DA48:DL48)=0,"",SUM(DA48:DL48))</f>
        <v/>
      </c>
      <c r="DN48" s="94">
        <f>IF(IFERROR(VLOOKUP($A48,'ENTRADA 2025'!$1:$1048576,3 + (COLUMN(A45)-1)*1,FALSE),"")=0,"",IFERROR(VLOOKUP($A48,'ENTRADA 2025'!$1:$1048576,3 + (COLUMN(A45)-1)*1,FALSE),""))</f>
        <v/>
      </c>
      <c r="DO48" s="94">
        <f>IF(IFERROR(VLOOKUP($A48,'ENTRADA 2025'!$1:$1048576,3 + (COLUMN(B45)-1)*1,FALSE),"")=0,"",IFERROR(VLOOKUP($A48,'ENTRADA 2025'!$1:$1048576,3 + (COLUMN(B45)-1)*1,FALSE),""))</f>
        <v/>
      </c>
      <c r="DP48" s="94">
        <f>IF(IFERROR(VLOOKUP($A48,'ENTRADA 2025'!$1:$1048576,3 + (COLUMN(C45)-1)*1,FALSE),"")=0,"",IFERROR(VLOOKUP($A48,'ENTRADA 2025'!$1:$1048576,3 + (COLUMN(C45)-1)*1,FALSE),""))</f>
        <v/>
      </c>
      <c r="DQ48" s="94">
        <f>IF(IFERROR(VLOOKUP($A48,'ENTRADA 2025'!$1:$1048576,3 + (COLUMN(D45)-1)*1,FALSE),"")=0,"",IFERROR(VLOOKUP($A48,'ENTRADA 2025'!$1:$1048576,3 + (COLUMN(D45)-1)*1,FALSE),""))</f>
        <v/>
      </c>
      <c r="DR48" s="94">
        <f>IF(IFERROR(VLOOKUP($A48,'ENTRADA 2025'!$1:$1048576,3 + (COLUMN(E45)-1)*1,FALSE),"")=0,"",IFERROR(VLOOKUP($A48,'ENTRADA 2025'!$1:$1048576,3 + (COLUMN(E45)-1)*1,FALSE),""))</f>
        <v/>
      </c>
      <c r="DS48" s="94">
        <f>IF(IFERROR(VLOOKUP($A48,'ENTRADA 2025'!$1:$1048576,3 + (COLUMN(F45)-1)*1,FALSE),"")=0,"",IFERROR(VLOOKUP($A48,'ENTRADA 2025'!$1:$1048576,3 + (COLUMN(F45)-1)*1,FALSE),""))</f>
        <v/>
      </c>
      <c r="DT48" s="94">
        <f>IF(IFERROR(VLOOKUP($A48,'ENTRADA 2025'!$1:$1048576,3 + (COLUMN(G45)-1)*1,FALSE),"")=0,"",IFERROR(VLOOKUP($A48,'ENTRADA 2025'!$1:$1048576,3 + (COLUMN(G45)-1)*1,FALSE),""))</f>
        <v/>
      </c>
      <c r="DU48" s="94">
        <f>IF(IFERROR(VLOOKUP($A48,'ENTRADA 2025'!$1:$1048576,3 + (COLUMN(H45)-1)*1,FALSE),"")=0,"",IFERROR(VLOOKUP($A48,'ENTRADA 2025'!$1:$1048576,3 + (COLUMN(H45)-1)*1,FALSE),""))</f>
        <v/>
      </c>
      <c r="DV48" s="94">
        <f>IF(IFERROR(VLOOKUP($A48,'ENTRADA 2025'!$1:$1048576,3 + (COLUMN(I45)-1)*1,FALSE),"")=0,"",IFERROR(VLOOKUP($A48,'ENTRADA 2025'!$1:$1048576,3 + (COLUMN(I45)-1)*1,FALSE),""))</f>
        <v/>
      </c>
      <c r="DW48" s="94">
        <f>IF(IFERROR(VLOOKUP($A48,'ENTRADA 2025'!$1:$1048576,3 + (COLUMN(J45)-1)*1,FALSE),"")=0,"",IFERROR(VLOOKUP($A48,'ENTRADA 2025'!$1:$1048576,3 + (COLUMN(J45)-1)*1,FALSE),""))</f>
        <v/>
      </c>
      <c r="DX48" s="94">
        <f>IF(IFERROR(VLOOKUP($A48,'ENTRADA 2025'!$1:$1048576,3 + (COLUMN(K45)-1)*1,FALSE),"")=0,"",IFERROR(VLOOKUP($A48,'ENTRADA 2025'!$1:$1048576,3 + (COLUMN(K45)-1)*1,FALSE),""))</f>
        <v/>
      </c>
      <c r="DY48" s="94">
        <f>IF(IFERROR(VLOOKUP($A48,'ENTRADA 2025'!$1:$1048576,3 + (COLUMN(L45)-1)*1,FALSE),"")=0,"",IFERROR(VLOOKUP($A48,'ENTRADA 2025'!$1:$1048576,3 + (COLUMN(L45)-1)*1,FALSE),""))</f>
        <v/>
      </c>
      <c r="DZ48" s="95">
        <f>IF(COUNT(DN48:DY48)=0,"",SUM(DN48:DY48))</f>
        <v/>
      </c>
      <c r="EA48" s="94">
        <f>IF(IFERROR(VLOOKUP($A48,'entrada-fornecedor-12-meses-7'!$1:$1048576,3 + (COLUMN(A45)-1)*1,FALSE),"")=0,"",IFERROR(VLOOKUP($A48,'entrada-fornecedor-12-meses-7'!$1:$1048576,3 + (COLUMN(A45)-1)*1,FALSE),""))</f>
        <v/>
      </c>
      <c r="EB48" s="94">
        <f>IF(IFERROR(VLOOKUP($A48,'entrada-fornecedor-12-meses-7'!$1:$1048576,3 + (COLUMN(B45)-1)*1,FALSE),"")=0,"",IFERROR(VLOOKUP($A48,'entrada-fornecedor-12-meses-7'!$1:$1048576,3 + (COLUMN(B45)-1)*1,FALSE),""))</f>
        <v/>
      </c>
      <c r="EC48" s="94">
        <f>IF(IFERROR(VLOOKUP($A48,'entrada-fornecedor-12-meses-7'!$1:$1048576,3 + (COLUMN(C45)-1)*1,FALSE),"")=0,"",IFERROR(VLOOKUP($A48,'entrada-fornecedor-12-meses-7'!$1:$1048576,3 + (COLUMN(C45)-1)*1,FALSE),""))</f>
        <v/>
      </c>
      <c r="ED48" s="94">
        <f>IF(IFERROR(VLOOKUP($A48,'entrada-fornecedor-12-meses-7'!$1:$1048576,3 + (COLUMN(D45)-1)*1,FALSE),"")=0,"",IFERROR(VLOOKUP($A48,'entrada-fornecedor-12-meses-7'!$1:$1048576,3 + (COLUMN(D45)-1)*1,FALSE),""))</f>
        <v/>
      </c>
      <c r="EE48" s="94">
        <f>IF(IFERROR(VLOOKUP($A48,'entrada-fornecedor-12-meses-7'!$1:$1048576,3 + (COLUMN(E45)-1)*1,FALSE),"")=0,"",IFERROR(VLOOKUP($A48,'entrada-fornecedor-12-meses-7'!$1:$1048576,3 + (COLUMN(E45)-1)*1,FALSE),""))</f>
        <v/>
      </c>
      <c r="EF48" s="94">
        <f>IF(IFERROR(VLOOKUP($A48,'entrada-fornecedor-12-meses-7'!$1:$1048576,3 + (COLUMN(F45)-1)*1,FALSE),"")=0,"",IFERROR(VLOOKUP($A48,'entrada-fornecedor-12-meses-7'!$1:$1048576,3 + (COLUMN(F45)-1)*1,FALSE),""))</f>
        <v/>
      </c>
      <c r="EG48" s="94">
        <f>IF(IFERROR(VLOOKUP($A48,'entrada-fornecedor-12-meses-7'!$1:$1048576,3 + (COLUMN(G45)-1)*1,FALSE),"")=0,"",IFERROR(VLOOKUP($A48,'entrada-fornecedor-12-meses-7'!$1:$1048576,3 + (COLUMN(G45)-1)*1,FALSE),""))</f>
        <v/>
      </c>
      <c r="EH48" s="94">
        <f>IF(IFERROR(VLOOKUP($A48,'entrada-fornecedor-12-meses-7'!$1:$1048576,3 + (COLUMN(H45)-1)*1,FALSE),"")=0,"",IFERROR(VLOOKUP($A48,'entrada-fornecedor-12-meses-7'!$1:$1048576,3 + (COLUMN(H45)-1)*1,FALSE),""))</f>
        <v/>
      </c>
      <c r="EI48" s="94">
        <f>IF(IFERROR(VLOOKUP($A48,'entrada-fornecedor-12-meses-7'!$1:$1048576,3 + (COLUMN(I45)-1)*1,FALSE),"")=0,"",IFERROR(VLOOKUP($A48,'entrada-fornecedor-12-meses-7'!$1:$1048576,3 + (COLUMN(I45)-1)*1,FALSE),""))</f>
        <v/>
      </c>
      <c r="EJ48" s="94">
        <f>IF(IFERROR(VLOOKUP($A48,'entrada-fornecedor-12-meses-7'!$1:$1048576,3 + (COLUMN(J45)-1)*1,FALSE),"")=0,"",IFERROR(VLOOKUP($A48,'entrada-fornecedor-12-meses-7'!$1:$1048576,3 + (COLUMN(J45)-1)*1,FALSE),""))</f>
        <v/>
      </c>
      <c r="EK48" s="94">
        <f>IF(IFERROR(VLOOKUP($A48,'entrada-fornecedor-12-meses-7'!$1:$1048576,3 + (COLUMN(K45)-1)*1,FALSE),"")=0,"",IFERROR(VLOOKUP($A48,'entrada-fornecedor-12-meses-7'!$1:$1048576,3 + (COLUMN(K45)-1)*1,FALSE),""))</f>
        <v/>
      </c>
      <c r="EL48" s="94">
        <f>IF(IFERROR(VLOOKUP($A48,'entrada-fornecedor-12-meses-7'!$1:$1048576,3 + (COLUMN(L45)-1)*1,FALSE),"")=0,"",IFERROR(VLOOKUP($A48,'entrada-fornecedor-12-meses-7'!$1:$1048576,3 + (COLUMN(L45)-1)*1,FALSE),""))</f>
        <v/>
      </c>
      <c r="EM48" s="95">
        <f>IF(COUNT(EA48:EL48)=0,"",SUM(EA48:EL48))</f>
        <v/>
      </c>
      <c r="EN48" s="1" t="n"/>
      <c r="EO48" s="96">
        <f>IFERROR(AVERAGEIF('lead-time-compras-7'!B:B,A48,'lead-time-compras-7'!S:S),"")</f>
        <v/>
      </c>
      <c r="EP48" s="96">
        <f>IFERROR(
  AVERAGEIFS(
    'notas-fiscais-entrada-830-7'!H:H,
    'notas-fiscais-entrada-830-7'!O:O, A48,
    'notas-fiscais-entrada-830-7'!E:E, $B$1
  ),
""
)</f>
        <v/>
      </c>
      <c r="EQ48" s="96">
        <f>IFERROR(AVERAGEIF('lead-time-compras-7'!B:B,A48,'lead-time-compras-7'!Q:Q),"")</f>
        <v/>
      </c>
      <c r="ER48" s="97">
        <f>SUMIF('fornecedor-saldo-receber-7'!A:A, A48, 'fornecedor-saldo-receber-7'!L:L)</f>
        <v/>
      </c>
      <c r="ES48" s="97">
        <f>SUMIF('fornecedor-verba-aplicar-7'!A:A, A48, 'fornecedor-verba-aplicar-7'!D:D)</f>
        <v/>
      </c>
      <c r="ET48" s="1" t="n"/>
      <c r="EU48" s="52">
        <f>SUMIF('ANALISE PRODUTO'!F:F, A48, 'ANALISE PRODUTO'!BN:BN)</f>
        <v/>
      </c>
      <c r="EV48" s="52">
        <f>SUMIF('ANALISE PRODUTO'!F:F, A48, 'ANALISE PRODUTO'!BO:BO)</f>
        <v/>
      </c>
      <c r="EW48" s="52">
        <f>SUMIF('ANALISE PRODUTO'!F:F, A48, 'ANALISE PRODUTO'!BP:BP)</f>
        <v/>
      </c>
      <c r="EX48" s="52">
        <f>SUMIF('ANALISE PRODUTO'!F:F, A48, 'ANALISE PRODUTO'!BQ:BQ)</f>
        <v/>
      </c>
      <c r="EY48" s="52">
        <f>SUMIF('ANALISE PRODUTO'!F:F, A48, 'ANALISE PRODUTO'!BR:BR)</f>
        <v/>
      </c>
      <c r="EZ48" s="53">
        <f>SUMIF('ANALISE PRODUTO'!F:F, A48, 'ANALISE PRODUTO'!BS:BS)</f>
        <v/>
      </c>
      <c r="FA48" s="53">
        <f>SUMIF('ANALISE PRODUTO'!F:F, A48, 'ANALISE PRODUTO'!BT:BT)</f>
        <v/>
      </c>
      <c r="FB48" s="53">
        <f>SUMIF('ANALISE PRODUTO'!F:F, A48, 'ANALISE PRODUTO'!BU:BU)</f>
        <v/>
      </c>
      <c r="FC48" s="53">
        <f>SUMIF('ANALISE PRODUTO'!F:F, A48, 'ANALISE PRODUTO'!BV:BV)</f>
        <v/>
      </c>
      <c r="FD48" s="53">
        <f>SUMIF('ANALISE PRODUTO'!F:F, A48, 'ANALISE PRODUTO'!BW:BW)</f>
        <v/>
      </c>
      <c r="FE48" s="41">
        <f>SUMIF('ANALISE PRODUTO'!F:F, A48, 'ANALISE PRODUTO'!CB:CB)</f>
        <v/>
      </c>
      <c r="FF48" s="41">
        <f>SUMIF('ANALISE PRODUTO'!F:F, A48, 'ANALISE PRODUTO'!CC:CC)</f>
        <v/>
      </c>
      <c r="FG48" s="1" t="n"/>
      <c r="FH48" s="45">
        <f>IF(IFERROR(VLOOKUP($A48,'VENDA 2023'!$1:$1048576,4 + (COLUMN(A45)-1)*2,FALSE),"")=0,"",IFERROR(VLOOKUP($A48,'VENDA 2023'!$1:$1048576,4 + (COLUMN(A45)-1)*2,FALSE),""))</f>
        <v/>
      </c>
      <c r="FI48" s="45">
        <f>IF(IFERROR(VLOOKUP($A48,'VENDA 2023'!$1:$1048576,4 + (COLUMN(B45)-1)*2,FALSE),"")=0,"",IFERROR(VLOOKUP($A48,'VENDA 2023'!$1:$1048576,4 + (COLUMN(B45)-1)*2,FALSE),""))</f>
        <v/>
      </c>
      <c r="FJ48" s="45">
        <f>IF(IFERROR(VLOOKUP($A48,'VENDA 2023'!$1:$1048576,4 + (COLUMN(C45)-1)*2,FALSE),"")=0,"",IFERROR(VLOOKUP($A48,'VENDA 2023'!$1:$1048576,4 + (COLUMN(C45)-1)*2,FALSE),""))</f>
        <v/>
      </c>
      <c r="FK48" s="45">
        <f>IF(IFERROR(VLOOKUP($A48,'VENDA 2023'!$1:$1048576,4 + (COLUMN(D45)-1)*2,FALSE),"")=0,"",IFERROR(VLOOKUP($A48,'VENDA 2023'!$1:$1048576,4 + (COLUMN(D45)-1)*2,FALSE),""))</f>
        <v/>
      </c>
      <c r="FL48" s="45">
        <f>IF(IFERROR(VLOOKUP($A48,'VENDA 2023'!$1:$1048576,4 + (COLUMN(E45)-1)*2,FALSE),"")=0,"",IFERROR(VLOOKUP($A48,'VENDA 2023'!$1:$1048576,4 + (COLUMN(E45)-1)*2,FALSE),""))</f>
        <v/>
      </c>
      <c r="FM48" s="45">
        <f>IF(IFERROR(VLOOKUP($A48,'VENDA 2023'!$1:$1048576,4 + (COLUMN(F45)-1)*2,FALSE),"")=0,"",IFERROR(VLOOKUP($A48,'VENDA 2023'!$1:$1048576,4 + (COLUMN(F45)-1)*2,FALSE),""))</f>
        <v/>
      </c>
      <c r="FN48" s="45">
        <f>IF(IFERROR(VLOOKUP($A48,'VENDA 2023'!$1:$1048576,4 + (COLUMN(G45)-1)*2,FALSE),"")=0,"",IFERROR(VLOOKUP($A48,'VENDA 2023'!$1:$1048576,4 + (COLUMN(G45)-1)*2,FALSE),""))</f>
        <v/>
      </c>
      <c r="FO48" s="45">
        <f>IF(IFERROR(VLOOKUP($A48,'VENDA 2023'!$1:$1048576,4 + (COLUMN(H45)-1)*2,FALSE),"")=0,"",IFERROR(VLOOKUP($A48,'VENDA 2023'!$1:$1048576,4 + (COLUMN(H45)-1)*2,FALSE),""))</f>
        <v/>
      </c>
      <c r="FP48" s="45">
        <f>IF(IFERROR(VLOOKUP($A48,'VENDA 2023'!$1:$1048576,4 + (COLUMN(I45)-1)*2,FALSE),"")=0,"",IFERROR(VLOOKUP($A48,'VENDA 2023'!$1:$1048576,4 + (COLUMN(I45)-1)*2,FALSE),""))</f>
        <v/>
      </c>
      <c r="FQ48" s="45">
        <f>IF(IFERROR(VLOOKUP($A48,'VENDA 2023'!$1:$1048576,4 + (COLUMN(J45)-1)*2,FALSE),"")=0,"",IFERROR(VLOOKUP($A48,'VENDA 2023'!$1:$1048576,4 + (COLUMN(J45)-1)*2,FALSE),""))</f>
        <v/>
      </c>
      <c r="FR48" s="45">
        <f>IF(IFERROR(VLOOKUP($A48,'VENDA 2023'!$1:$1048576,4 + (COLUMN(K45)-1)*2,FALSE),"")=0,"",IFERROR(VLOOKUP($A48,'VENDA 2023'!$1:$1048576,4 + (COLUMN(K45)-1)*2,FALSE),""))</f>
        <v/>
      </c>
      <c r="FS48" s="45">
        <f>IF(IFERROR(VLOOKUP($A48,'VENDA 2023'!$1:$1048576,4 + (COLUMN(L45)-1)*2,FALSE),"")=0,"",IFERROR(VLOOKUP($A48,'VENDA 2023'!$1:$1048576,4 + (COLUMN(L45)-1)*2,FALSE),""))</f>
        <v/>
      </c>
      <c r="FT48" s="12">
        <f>IF(COUNT(FH48:FS48)=0,"",SUM(FH48:FS48))</f>
        <v/>
      </c>
      <c r="FU48" s="45">
        <f>IF(IFERROR(VLOOKUP($A48,'VENDA 2024'!$1:$1048576,4 + (COLUMN(A45)-1)*2,FALSE),"")=0,"",IFERROR(VLOOKUP($A48,'VENDA 2024'!$1:$1048576,4 + (COLUMN(A45)-1)*2,FALSE),""))</f>
        <v/>
      </c>
      <c r="FV48" s="45">
        <f>IF(IFERROR(VLOOKUP($A48,'VENDA 2024'!$1:$1048576,4 + (COLUMN(B45)-1)*2,FALSE),"")=0,"",IFERROR(VLOOKUP($A48,'VENDA 2024'!$1:$1048576,4 + (COLUMN(B45)-1)*2,FALSE),""))</f>
        <v/>
      </c>
      <c r="FW48" s="45">
        <f>IF(IFERROR(VLOOKUP($A48,'VENDA 2024'!$1:$1048576,4 + (COLUMN(C45)-1)*2,FALSE),"")=0,"",IFERROR(VLOOKUP($A48,'VENDA 2024'!$1:$1048576,4 + (COLUMN(C45)-1)*2,FALSE),""))</f>
        <v/>
      </c>
      <c r="FX48" s="45">
        <f>IF(IFERROR(VLOOKUP($A48,'VENDA 2024'!$1:$1048576,4 + (COLUMN(D45)-1)*2,FALSE),"")=0,"",IFERROR(VLOOKUP($A48,'VENDA 2024'!$1:$1048576,4 + (COLUMN(D45)-1)*2,FALSE),""))</f>
        <v/>
      </c>
      <c r="FY48" s="45">
        <f>IF(IFERROR(VLOOKUP($A48,'VENDA 2024'!$1:$1048576,4 + (COLUMN(E45)-1)*2,FALSE),"")=0,"",IFERROR(VLOOKUP($A48,'VENDA 2024'!$1:$1048576,4 + (COLUMN(E45)-1)*2,FALSE),""))</f>
        <v/>
      </c>
      <c r="FZ48" s="45">
        <f>IF(IFERROR(VLOOKUP($A48,'VENDA 2024'!$1:$1048576,4 + (COLUMN(F45)-1)*2,FALSE),"")=0,"",IFERROR(VLOOKUP($A48,'VENDA 2024'!$1:$1048576,4 + (COLUMN(F45)-1)*2,FALSE),""))</f>
        <v/>
      </c>
      <c r="GA48" s="45">
        <f>IF(IFERROR(VLOOKUP($A48,'VENDA 2024'!$1:$1048576,4 + (COLUMN(G45)-1)*2,FALSE),"")=0,"",IFERROR(VLOOKUP($A48,'VENDA 2024'!$1:$1048576,4 + (COLUMN(G45)-1)*2,FALSE),""))</f>
        <v/>
      </c>
      <c r="GB48" s="45">
        <f>IF(IFERROR(VLOOKUP($A48,'VENDA 2024'!$1:$1048576,4 + (COLUMN(H45)-1)*2,FALSE),"")=0,"",IFERROR(VLOOKUP($A48,'VENDA 2024'!$1:$1048576,4 + (COLUMN(H45)-1)*2,FALSE),""))</f>
        <v/>
      </c>
      <c r="GC48" s="45">
        <f>IF(IFERROR(VLOOKUP($A48,'VENDA 2024'!$1:$1048576,4 + (COLUMN(I45)-1)*2,FALSE),"")=0,"",IFERROR(VLOOKUP($A48,'VENDA 2024'!$1:$1048576,4 + (COLUMN(I45)-1)*2,FALSE),""))</f>
        <v/>
      </c>
      <c r="GD48" s="45">
        <f>IF(IFERROR(VLOOKUP($A48,'VENDA 2024'!$1:$1048576,4 + (COLUMN(J45)-1)*2,FALSE),"")=0,"",IFERROR(VLOOKUP($A48,'VENDA 2024'!$1:$1048576,4 + (COLUMN(J45)-1)*2,FALSE),""))</f>
        <v/>
      </c>
      <c r="GE48" s="45">
        <f>IF(IFERROR(VLOOKUP($A48,'VENDA 2024'!$1:$1048576,4 + (COLUMN(K45)-1)*2,FALSE),"")=0,"",IFERROR(VLOOKUP($A48,'VENDA 2024'!$1:$1048576,4 + (COLUMN(K45)-1)*2,FALSE),""))</f>
        <v/>
      </c>
      <c r="GF48" s="45">
        <f>IF(IFERROR(VLOOKUP($A48,'VENDA 2024'!$1:$1048576,4 + (COLUMN(L45)-1)*2,FALSE),"")=0,"",IFERROR(VLOOKUP($A48,'VENDA 2024'!$1:$1048576,4 + (COLUMN(L45)-1)*2,FALSE),""))</f>
        <v/>
      </c>
      <c r="GG48" s="12">
        <f>IF(COUNT(FU48:GF48)=0,"",SUM(FU48:GF48))</f>
        <v/>
      </c>
      <c r="GH48" s="45">
        <f>IF(IFERROR(VLOOKUP($A48,'venda-fornecedor-12-meses-7'!$1:$1048576,5 + (COLUMN(A45)-1)*2,FALSE),"")=0,"",IFERROR(VLOOKUP($A48,'venda-fornecedor-12-meses-7'!$1:$1048576,5 + (COLUMN(A45)-1)*2,FALSE),""))</f>
        <v/>
      </c>
      <c r="GI48" s="45">
        <f>IF(IFERROR(VLOOKUP($A48,'venda-fornecedor-12-meses-7'!$1:$1048576,5 + (COLUMN(B45)-1)*2,FALSE),"")=0,"",IFERROR(VLOOKUP($A48,'venda-fornecedor-12-meses-7'!$1:$1048576,5 + (COLUMN(B45)-1)*2,FALSE),""))</f>
        <v/>
      </c>
      <c r="GJ48" s="45">
        <f>IF(IFERROR(VLOOKUP($A48,'venda-fornecedor-12-meses-7'!$1:$1048576,5 + (COLUMN(C45)-1)*2,FALSE),"")=0,"",IFERROR(VLOOKUP($A48,'venda-fornecedor-12-meses-7'!$1:$1048576,5 + (COLUMN(C45)-1)*2,FALSE),""))</f>
        <v/>
      </c>
      <c r="GK48" s="45">
        <f>IF(IFERROR(VLOOKUP($A48,'venda-fornecedor-12-meses-7'!$1:$1048576,5 + (COLUMN(D45)-1)*2,FALSE),"")=0,"",IFERROR(VLOOKUP($A48,'venda-fornecedor-12-meses-7'!$1:$1048576,5 + (COLUMN(D45)-1)*2,FALSE),""))</f>
        <v/>
      </c>
      <c r="GL48" s="45">
        <f>IF(IFERROR(VLOOKUP($A48,'venda-fornecedor-12-meses-7'!$1:$1048576,5 + (COLUMN(E45)-1)*2,FALSE),"")=0,"",IFERROR(VLOOKUP($A48,'venda-fornecedor-12-meses-7'!$1:$1048576,5 + (COLUMN(E45)-1)*2,FALSE),""))</f>
        <v/>
      </c>
      <c r="GM48" s="45">
        <f>IF(IFERROR(VLOOKUP($A48,'venda-fornecedor-12-meses-7'!$1:$1048576,5 + (COLUMN(F45)-1)*2,FALSE),"")=0,"",IFERROR(VLOOKUP($A48,'venda-fornecedor-12-meses-7'!$1:$1048576,5 + (COLUMN(F45)-1)*2,FALSE),""))</f>
        <v/>
      </c>
      <c r="GN48" s="45">
        <f>IF(IFERROR(VLOOKUP($A48,'venda-fornecedor-12-meses-7'!$1:$1048576,5 + (COLUMN(G45)-1)*2,FALSE),"")=0,"",IFERROR(VLOOKUP($A48,'venda-fornecedor-12-meses-7'!$1:$1048576,5 + (COLUMN(G45)-1)*2,FALSE),""))</f>
        <v/>
      </c>
      <c r="GO48" s="45">
        <f>IF(IFERROR(VLOOKUP($A48,'venda-fornecedor-12-meses-7'!$1:$1048576,5 + (COLUMN(H45)-1)*2,FALSE),"")=0,"",IFERROR(VLOOKUP($A48,'venda-fornecedor-12-meses-7'!$1:$1048576,5 + (COLUMN(H45)-1)*2,FALSE),""))</f>
        <v/>
      </c>
      <c r="GP48" s="45">
        <f>IF(IFERROR(VLOOKUP($A48,'venda-fornecedor-12-meses-7'!$1:$1048576,5 + (COLUMN(I45)-1)*2,FALSE),"")=0,"",IFERROR(VLOOKUP($A48,'venda-fornecedor-12-meses-7'!$1:$1048576,5 + (COLUMN(I45)-1)*2,FALSE),""))</f>
        <v/>
      </c>
      <c r="GQ48" s="45">
        <f>IF(IFERROR(VLOOKUP($A48,'venda-fornecedor-12-meses-7'!$1:$1048576,5 + (COLUMN(J45)-1)*2,FALSE),"")=0,"",IFERROR(VLOOKUP($A48,'venda-fornecedor-12-meses-7'!$1:$1048576,5 + (COLUMN(J45)-1)*2,FALSE),""))</f>
        <v/>
      </c>
      <c r="GR48" s="45">
        <f>IF(IFERROR(VLOOKUP($A48,'venda-fornecedor-12-meses-7'!$1:$1048576,5 + (COLUMN(K45)-1)*2,FALSE),"")=0,"",IFERROR(VLOOKUP($A48,'venda-fornecedor-12-meses-7'!$1:$1048576,5 + (COLUMN(K45)-1)*2,FALSE),""))</f>
        <v/>
      </c>
      <c r="GS48" s="45">
        <f>IF(IFERROR(VLOOKUP($A48,'venda-fornecedor-12-meses-7'!$1:$1048576,5 + (COLUMN(L45)-1)*2,FALSE),"")=0,"",IFERROR(VLOOKUP($A48,'venda-fornecedor-12-meses-7'!$1:$1048576,5 + (COLUMN(L45)-1)*2,FALSE),""))</f>
        <v/>
      </c>
      <c r="GT48" s="12">
        <f>IF(COUNT(GH48:GS48)=0,"",SUM(GH48:GS48))</f>
        <v/>
      </c>
    </row>
    <row r="49">
      <c r="A49" s="85" t="n">
        <v>18</v>
      </c>
      <c r="B49" s="85">
        <f>VLOOKUP(A49,'FORNECEDORES X COMPRADOR'!$A:$D,4,0)</f>
        <v/>
      </c>
      <c r="C49" s="85">
        <f>VLOOKUP(A49,'FORNECEDORES X COMPRADOR'!$A:$E,5,0)</f>
        <v/>
      </c>
      <c r="D49" s="40">
        <f>IFERROR(AVERAGEIF('ANALISE PRODUTO'!F:F,A49,'ANALISE PRODUTO'!BE:BE),"")</f>
        <v/>
      </c>
      <c r="E49" s="40">
        <f>IFERROR(AVERAGEIF('ANALISE PRODUTO'!F:F,A49,'ANALISE PRODUTO'!BF:BF),"")</f>
        <v/>
      </c>
      <c r="F49" s="47">
        <f t="array" ref="F49">IFERROR(
  IF(
    SUMPRODUCT(
      IFERROR(--('ANALISE PRODUTO'!$F$3:$F$10000=A49),0) *
      IFERROR(--'ANALISE PRODUTO'!$AJ$3:$AJ$10000,0)
    )=0,
    "",
    SUMPRODUCT(
      IFERROR(--('ANALISE PRODUTO'!$F$3:$F$10000=A49),0) *
      IFERROR(--'ANALISE PRODUTO'!$AN$3:$AN$10000,0)
    ) /
    SUMPRODUCT(
      IFERROR(--('ANALISE PRODUTO'!$F$3:$F$10000=A49),0) *
      IFERROR(--'ANALISE PRODUTO'!$AJ$3:$AJ$10000,0)
    )
  ),
  ""
)</f>
        <v/>
      </c>
      <c r="G49" s="47">
        <f t="array" ref="G49">IFERROR(
  IF(
    SUMPRODUCT(
      IFERROR(--('ANALISE PRODUTO'!$F$3:$F$10000=A49),0) *
      IFERROR(--'ANALISE PRODUTO'!$AJ$3:$AJ$10000,0)
    )=0,
    "",
    SUMPRODUCT(
      IFERROR(--('ANALISE PRODUTO'!$F$3:$F$10000=A49),0) *
      IFERROR(--'ANALISE PRODUTO'!$AO$3:$AO$10000,0)
    ) /
    SUMPRODUCT(
      IFERROR(--('ANALISE PRODUTO'!$F$3:$F$10000=A49),0) *
      IFERROR(--'ANALISE PRODUTO'!$AJ$3:$AJ$10000,0)
    )
  ),
  ""
)</f>
        <v/>
      </c>
      <c r="H49" s="86" t="n">
        <v>60</v>
      </c>
      <c r="I49" s="86" t="n">
        <v>90</v>
      </c>
      <c r="J49" s="87">
        <f>SUMIF('ANALISE PRODUTO'!F:F, A49, 'ANALISE PRODUTO'!AP:AP)</f>
        <v/>
      </c>
      <c r="K49" s="88">
        <f>SUMIF('ANALISE PRODUTO'!F:F, A49, 'ANALISE PRODUTO'!AN:AN)</f>
        <v/>
      </c>
      <c r="L49" s="40">
        <f>SUMIF('ANALISE PRODUTO'!F:F, A49, 'ANALISE PRODUTO'!BB:BB)</f>
        <v/>
      </c>
      <c r="M49" s="40">
        <f>SUMIF('ANALISE PRODUTO'!F:F, A49, 'ANALISE PRODUTO'!BC:BC)</f>
        <v/>
      </c>
      <c r="N49" s="40">
        <f>SUMIF('ANALISE PRODUTO'!F:F, A49, 'ANALISE PRODUTO'!BD:BD)</f>
        <v/>
      </c>
      <c r="O49" s="40">
        <f>SUMIF('ANALISE PRODUTO'!F:F, A49, 'ANALISE PRODUTO'!BA:BA)</f>
        <v/>
      </c>
      <c r="P49" s="40">
        <f>IF(J49=0, 0, IF(O49/J49=0, 0, O49/J49))</f>
        <v/>
      </c>
      <c r="Q49" s="40">
        <f>IF(J49=0, 0, IF(L49/J49=0, 0, L49/J49))</f>
        <v/>
      </c>
      <c r="R49" s="89">
        <f>SUMIF('ANALISE PRODUTO'!F:F, A49, 'ANALISE PRODUTO'!BJ:BJ)</f>
        <v/>
      </c>
      <c r="S49" s="89">
        <f>SUMIF('ANALISE PRODUTO'!F:F, A49, 'ANALISE PRODUTO'!BK:BK)</f>
        <v/>
      </c>
      <c r="T49" s="89">
        <f>SUMIF('ANALISE PRODUTO'!F:F, A49, 'ANALISE PRODUTO'!BL:BL)</f>
        <v/>
      </c>
      <c r="U49" s="89">
        <f>SUMIFS('ANALISE PRODUTO'!BI:BI, 'ANALISE PRODUTO'!F:F, A49)</f>
        <v/>
      </c>
      <c r="V49" s="89">
        <f>IF(C49="DESCONTINUADO", 0, IF(J49=0, 0, IF(U49/J49=0, 0, U49/J49)))</f>
        <v/>
      </c>
      <c r="W49" s="89">
        <f>IF(OR(C49="DESCONTINUADO", J49=0), 0, IFERROR((S49+T49)/J49, 0))</f>
        <v/>
      </c>
      <c r="X49" s="59">
        <f>COUNTIF('ANALISE PRODUTO'!F:F, A49)</f>
        <v/>
      </c>
      <c r="Y49" s="60">
        <f>COUNTIFS('ANALISE PRODUTO'!F:F, A49, 'ANALISE PRODUTO'!S:S, "S")</f>
        <v/>
      </c>
      <c r="Z49" s="61">
        <f>X49-Y49</f>
        <v/>
      </c>
      <c r="AA49" s="88">
        <f>IFERROR(IF(COUNTIF('contas-pagas-fornecedor-7'!$C:$C,B49)&gt;1,
   AVERAGEIF('contas-pagas-fornecedor-7'!$C:$C,B49,'contas-pagas-fornecedor-7'!$I:$I),
   VLOOKUP(B49,'contas-pagas-fornecedor-7'!$C:$Q,7,FALSE)), "")</f>
        <v/>
      </c>
      <c r="AB49" s="88">
        <f t="array" ref="AB49">IFERROR(
  INDEX('fornecedor-venda-por-filial-ger'!J:J,
    MATCH(1,
      ('fornecedor-venda-por-filial-ger'!A:A=A49) *
      ('fornecedor-venda-por-filial-ger'!B:B=$B$1),
    0)
  ),
"")</f>
        <v/>
      </c>
      <c r="AC49" s="90">
        <f t="array" ref="AC49">IFERROR(
  INDEX('fornecedor-venda-por-filial-ger'!O:O,
    MATCH(1,
      ('fornecedor-venda-por-filial-ger'!A:A=A49) *
      ('fornecedor-venda-por-filial-ger'!B:B=$B$1),
    0)
  ),
"")</f>
        <v/>
      </c>
      <c r="AD49" s="90">
        <f>IFERROR(VLOOKUP(A49,'venda-fornecedor-12-meses-7'!A:AC,3,0),"")</f>
        <v/>
      </c>
      <c r="AE49" s="87">
        <f t="array" ref="AE49">IFERROR(
  INDEX('fornecedor-venda-por-filial-ger'!N:N,
    MATCH(1,
      ('fornecedor-venda-por-filial-ger'!A:A=A49) *
      ('fornecedor-venda-por-filial-ger'!B:B=$B$1),
    0)
  ),
"")</f>
        <v/>
      </c>
      <c r="AF49" s="87">
        <f>IF(J49&lt;=0,"100,00%",IFERROR(AD49/AE49,1))</f>
        <v/>
      </c>
      <c r="AG49" s="64">
        <f t="array" ref="AG49">IFERROR(
  INDEX('fornecedor-venda-por-filial-ger'!L:L,
    MATCH(1,
      ('fornecedor-venda-por-filial-ger'!A:A=A49)*
      ('fornecedor-venda-por-filial-ger'!B:B=$B$1),
    0)
  )/100,
"")</f>
        <v/>
      </c>
      <c r="AH49" s="64">
        <f t="array" ref="AH49">IFERROR(
  INDEX('fornecedor-venda-por-filial-ger'!S:S,
    MATCH(1,
      ('fornecedor-venda-por-filial-ger'!A:A=A49) *
      ('fornecedor-venda-por-filial-ger'!B:B=$B$1),
    0)
  )/100,
"")</f>
        <v/>
      </c>
      <c r="AI49" s="64">
        <f>IFERROR(IF(OR(AH49="",AG49=""),"",IF(J49=0,0,AH49-AG49)),"")</f>
        <v/>
      </c>
      <c r="AJ49" s="91">
        <f t="array" ref="AJ49">IF(MAX(IF('ANALISE PRODUTO'!F:F=A49,'ANALISE PRODUTO'!AD:AD))=0,"SEM ENTRADA",MAX(IF('ANALISE PRODUTO'!F:F=A49,'ANALISE PRODUTO'!AD:AD)))</f>
        <v/>
      </c>
      <c r="AK49" s="39" t="n"/>
      <c r="AL49" s="92">
        <f>IF(IFERROR(VLOOKUP($A49,'VENDA 2023'!$1:$1048576,3 + (COLUMN(A46)-1)*2,FALSE),"")=0,"",IFERROR(VLOOKUP($A49,'VENDA 2023'!$1:$1048576,3 + (COLUMN(A46)-1)*2,FALSE),""))</f>
        <v/>
      </c>
      <c r="AM49" s="92">
        <f>IF(IFERROR(VLOOKUP($A49,'VENDA 2023'!$1:$1048576,3 + (COLUMN(B46)-1)*2,FALSE),"")=0,"",IFERROR(VLOOKUP($A49,'VENDA 2023'!$1:$1048576,3 + (COLUMN(B46)-1)*2,FALSE),""))</f>
        <v/>
      </c>
      <c r="AN49" s="92">
        <f>IF(IFERROR(VLOOKUP($A49,'VENDA 2023'!$1:$1048576,3 + (COLUMN(C46)-1)*2,FALSE),"")=0,"",IFERROR(VLOOKUP($A49,'VENDA 2023'!$1:$1048576,3 + (COLUMN(C46)-1)*2,FALSE),""))</f>
        <v/>
      </c>
      <c r="AO49" s="92">
        <f>IF(IFERROR(VLOOKUP($A49,'VENDA 2023'!$1:$1048576,3 + (COLUMN(D46)-1)*2,FALSE),"")=0,"",IFERROR(VLOOKUP($A49,'VENDA 2023'!$1:$1048576,3 + (COLUMN(D46)-1)*2,FALSE),""))</f>
        <v/>
      </c>
      <c r="AP49" s="92">
        <f>IF(IFERROR(VLOOKUP($A49,'VENDA 2023'!$1:$1048576,3 + (COLUMN(E46)-1)*2,FALSE),"")=0,"",IFERROR(VLOOKUP($A49,'VENDA 2023'!$1:$1048576,3 + (COLUMN(E46)-1)*2,FALSE),""))</f>
        <v/>
      </c>
      <c r="AQ49" s="92">
        <f>IF(IFERROR(VLOOKUP($A49,'VENDA 2023'!$1:$1048576,3 + (COLUMN(F46)-1)*2,FALSE),"")=0,"",IFERROR(VLOOKUP($A49,'VENDA 2023'!$1:$1048576,3 + (COLUMN(F46)-1)*2,FALSE),""))</f>
        <v/>
      </c>
      <c r="AR49" s="92">
        <f>IF(IFERROR(VLOOKUP($A49,'VENDA 2023'!$1:$1048576,3 + (COLUMN(G46)-1)*2,FALSE),"")=0,"",IFERROR(VLOOKUP($A49,'VENDA 2023'!$1:$1048576,3 + (COLUMN(G46)-1)*2,FALSE),""))</f>
        <v/>
      </c>
      <c r="AS49" s="92">
        <f>IF(IFERROR(VLOOKUP($A49,'VENDA 2023'!$1:$1048576,3 + (COLUMN(H46)-1)*2,FALSE),"")=0,"",IFERROR(VLOOKUP($A49,'VENDA 2023'!$1:$1048576,3 + (COLUMN(H46)-1)*2,FALSE),""))</f>
        <v/>
      </c>
      <c r="AT49" s="92">
        <f>IF(IFERROR(VLOOKUP($A49,'VENDA 2023'!$1:$1048576,3 + (COLUMN(I46)-1)*2,FALSE),"")=0,"",IFERROR(VLOOKUP($A49,'VENDA 2023'!$1:$1048576,3 + (COLUMN(I46)-1)*2,FALSE),""))</f>
        <v/>
      </c>
      <c r="AU49" s="92">
        <f>IF(IFERROR(VLOOKUP($A49,'VENDA 2023'!$1:$1048576,3 + (COLUMN(J46)-1)*2,FALSE),"")=0,"",IFERROR(VLOOKUP($A49,'VENDA 2023'!$1:$1048576,3 + (COLUMN(J46)-1)*2,FALSE),""))</f>
        <v/>
      </c>
      <c r="AV49" s="92">
        <f>IF(IFERROR(VLOOKUP($A49,'VENDA 2023'!$1:$1048576,3 + (COLUMN(K46)-1)*2,FALSE),"")=0,"",IFERROR(VLOOKUP($A49,'VENDA 2023'!$1:$1048576,3 + (COLUMN(K46)-1)*2,FALSE),""))</f>
        <v/>
      </c>
      <c r="AW49" s="92">
        <f>IF(IFERROR(VLOOKUP($A49,'VENDA 2023'!$1:$1048576,3 + (COLUMN(L46)-1)*2,FALSE),"")=0,"",IFERROR(VLOOKUP($A49,'VENDA 2023'!$1:$1048576,3 + (COLUMN(L46)-1)*2,FALSE),""))</f>
        <v/>
      </c>
      <c r="AX49" s="93">
        <f>IF(COUNT(AL49:AW49)=0,"",SUM(AL49:AW49))</f>
        <v/>
      </c>
      <c r="AY49" s="92">
        <f>IF(IFERROR(VLOOKUP($A49,'VENDA 2024'!$1:$1048576,3 + (COLUMN(A46)-1)*2,FALSE),"")=0,"",IFERROR(VLOOKUP($A49,'VENDA 2024'!$1:$1048576,3 + (COLUMN(A46)-1)*2,FALSE),""))</f>
        <v/>
      </c>
      <c r="AZ49" s="92">
        <f>IF(IFERROR(VLOOKUP($A49,'VENDA 2024'!$1:$1048576,3 + (COLUMN(B46)-1)*2,FALSE),"")=0,"",IFERROR(VLOOKUP($A49,'VENDA 2024'!$1:$1048576,3 + (COLUMN(B46)-1)*2,FALSE),""))</f>
        <v/>
      </c>
      <c r="BA49" s="92">
        <f>IF(IFERROR(VLOOKUP($A49,'VENDA 2024'!$1:$1048576,3 + (COLUMN(C46)-1)*2,FALSE),"")=0,"",IFERROR(VLOOKUP($A49,'VENDA 2024'!$1:$1048576,3 + (COLUMN(C46)-1)*2,FALSE),""))</f>
        <v/>
      </c>
      <c r="BB49" s="92">
        <f>IF(IFERROR(VLOOKUP($A49,'VENDA 2024'!$1:$1048576,3 + (COLUMN(D46)-1)*2,FALSE),"")=0,"",IFERROR(VLOOKUP($A49,'VENDA 2024'!$1:$1048576,3 + (COLUMN(D46)-1)*2,FALSE),""))</f>
        <v/>
      </c>
      <c r="BC49" s="92">
        <f>IF(IFERROR(VLOOKUP($A49,'VENDA 2024'!$1:$1048576,3 + (COLUMN(E46)-1)*2,FALSE),"")=0,"",IFERROR(VLOOKUP($A49,'VENDA 2024'!$1:$1048576,3 + (COLUMN(E46)-1)*2,FALSE),""))</f>
        <v/>
      </c>
      <c r="BD49" s="92">
        <f>IF(IFERROR(VLOOKUP($A49,'VENDA 2024'!$1:$1048576,3 + (COLUMN(F46)-1)*2,FALSE),"")=0,"",IFERROR(VLOOKUP($A49,'VENDA 2024'!$1:$1048576,3 + (COLUMN(F46)-1)*2,FALSE),""))</f>
        <v/>
      </c>
      <c r="BE49" s="92">
        <f>IF(IFERROR(VLOOKUP($A49,'VENDA 2024'!$1:$1048576,3 + (COLUMN(G46)-1)*2,FALSE),"")=0,"",IFERROR(VLOOKUP($A49,'VENDA 2024'!$1:$1048576,3 + (COLUMN(G46)-1)*2,FALSE),""))</f>
        <v/>
      </c>
      <c r="BF49" s="92">
        <f>IF(IFERROR(VLOOKUP($A49,'VENDA 2024'!$1:$1048576,3 + (COLUMN(H46)-1)*2,FALSE),"")=0,"",IFERROR(VLOOKUP($A49,'VENDA 2024'!$1:$1048576,3 + (COLUMN(H46)-1)*2,FALSE),""))</f>
        <v/>
      </c>
      <c r="BG49" s="92">
        <f>IF(IFERROR(VLOOKUP($A49,'VENDA 2024'!$1:$1048576,3 + (COLUMN(I46)-1)*2,FALSE),"")=0,"",IFERROR(VLOOKUP($A49,'VENDA 2024'!$1:$1048576,3 + (COLUMN(I46)-1)*2,FALSE),""))</f>
        <v/>
      </c>
      <c r="BH49" s="92">
        <f>IF(IFERROR(VLOOKUP($A49,'VENDA 2024'!$1:$1048576,3 + (COLUMN(J46)-1)*2,FALSE),"")=0,"",IFERROR(VLOOKUP($A49,'VENDA 2024'!$1:$1048576,3 + (COLUMN(J46)-1)*2,FALSE),""))</f>
        <v/>
      </c>
      <c r="BI49" s="92">
        <f>IF(IFERROR(VLOOKUP($A49,'VENDA 2024'!$1:$1048576,3 + (COLUMN(K46)-1)*2,FALSE),"")=0,"",IFERROR(VLOOKUP($A49,'VENDA 2024'!$1:$1048576,3 + (COLUMN(K46)-1)*2,FALSE),""))</f>
        <v/>
      </c>
      <c r="BJ49" s="92">
        <f>IF(IFERROR(VLOOKUP($A49,'VENDA 2024'!$1:$1048576,3 + (COLUMN(L46)-1)*2,FALSE),"")=0,"",IFERROR(VLOOKUP($A49,'VENDA 2024'!$1:$1048576,3 + (COLUMN(L46)-1)*2,FALSE),""))</f>
        <v/>
      </c>
      <c r="BK49" s="93">
        <f>IF(COUNT(AY49:BJ49)=0,"",SUM(AY49:BJ49))</f>
        <v/>
      </c>
      <c r="BL49" s="92">
        <f>IF(IFERROR(VLOOKUP($A49,'VENDA 2025'!$1:$1048576,3 + (COLUMN(A46)-1)*2,FALSE),"")=0,"",IFERROR(VLOOKUP($A49,'VENDA 2025'!$1:$1048576,3 + (COLUMN(A46)-1)*2,FALSE),""))</f>
        <v/>
      </c>
      <c r="BM49" s="92">
        <f>IF(IFERROR(VLOOKUP($A49,'VENDA 2025'!$1:$1048576,3 + (COLUMN(B46)-1)*2,FALSE),"")=0,"",IFERROR(VLOOKUP($A49,'VENDA 2025'!$1:$1048576,3 + (COLUMN(B46)-1)*2,FALSE),""))</f>
        <v/>
      </c>
      <c r="BN49" s="92">
        <f>IF(IFERROR(VLOOKUP($A49,'VENDA 2025'!$1:$1048576,3 + (COLUMN(C46)-1)*2,FALSE),"")=0,"",IFERROR(VLOOKUP($A49,'VENDA 2025'!$1:$1048576,3 + (COLUMN(C46)-1)*2,FALSE),""))</f>
        <v/>
      </c>
      <c r="BO49" s="92">
        <f>IF(IFERROR(VLOOKUP($A49,'VENDA 2025'!$1:$1048576,3 + (COLUMN(D46)-1)*2,FALSE),"")=0,"",IFERROR(VLOOKUP($A49,'VENDA 2025'!$1:$1048576,3 + (COLUMN(D46)-1)*2,FALSE),""))</f>
        <v/>
      </c>
      <c r="BP49" s="92">
        <f>IF(IFERROR(VLOOKUP($A49,'VENDA 2025'!$1:$1048576,3 + (COLUMN(E46)-1)*2,FALSE),"")=0,"",IFERROR(VLOOKUP($A49,'VENDA 2025'!$1:$1048576,3 + (COLUMN(E46)-1)*2,FALSE),""))</f>
        <v/>
      </c>
      <c r="BQ49" s="92">
        <f>IF(IFERROR(VLOOKUP($A49,'VENDA 2025'!$1:$1048576,3 + (COLUMN(F46)-1)*2,FALSE),"")=0,"",IFERROR(VLOOKUP($A49,'VENDA 2025'!$1:$1048576,3 + (COLUMN(F46)-1)*2,FALSE),""))</f>
        <v/>
      </c>
      <c r="BR49" s="92">
        <f>IF(IFERROR(VLOOKUP($A49,'VENDA 2025'!$1:$1048576,3 + (COLUMN(G46)-1)*2,FALSE),"")=0,"",IFERROR(VLOOKUP($A49,'VENDA 2025'!$1:$1048576,3 + (COLUMN(G46)-1)*2,FALSE),""))</f>
        <v/>
      </c>
      <c r="BS49" s="92">
        <f>IF(IFERROR(VLOOKUP($A49,'VENDA 2025'!$1:$1048576,3 + (COLUMN(H46)-1)*2,FALSE),"")=0,"",IFERROR(VLOOKUP($A49,'VENDA 2025'!$1:$1048576,3 + (COLUMN(H46)-1)*2,FALSE),""))</f>
        <v/>
      </c>
      <c r="BT49" s="92">
        <f>IF(IFERROR(VLOOKUP($A49,'VENDA 2025'!$1:$1048576,3 + (COLUMN(I46)-1)*2,FALSE),"")=0,"",IFERROR(VLOOKUP($A49,'VENDA 2025'!$1:$1048576,3 + (COLUMN(I46)-1)*2,FALSE),""))</f>
        <v/>
      </c>
      <c r="BU49" s="92">
        <f>IF(IFERROR(VLOOKUP($A49,'VENDA 2025'!$1:$1048576,3 + (COLUMN(J46)-1)*2,FALSE),"")=0,"",IFERROR(VLOOKUP($A49,'VENDA 2025'!$1:$1048576,3 + (COLUMN(J46)-1)*2,FALSE),""))</f>
        <v/>
      </c>
      <c r="BV49" s="92">
        <f>IF(IFERROR(VLOOKUP($A49,'VENDA 2025'!$1:$1048576,3 + (COLUMN(K46)-1)*2,FALSE),"")=0,"",IFERROR(VLOOKUP($A49,'VENDA 2025'!$1:$1048576,3 + (COLUMN(K46)-1)*2,FALSE),""))</f>
        <v/>
      </c>
      <c r="BW49" s="92">
        <f>IF(IFERROR(VLOOKUP($A49,'VENDA 2025'!$1:$1048576,3 + (COLUMN(L46)-1)*2,FALSE),"")=0,"",IFERROR(VLOOKUP($A49,'VENDA 2025'!$1:$1048576,3 + (COLUMN(L46)-1)*2,FALSE),""))</f>
        <v/>
      </c>
      <c r="BX49" s="93">
        <f>IF(COUNT(BL49:BW49)=0,"",SUM(BL49:BW49))</f>
        <v/>
      </c>
      <c r="BY49" s="92">
        <f>IF(IFERROR(VLOOKUP($A49,'venda-fornecedor-12-meses-7'!$1:$1048576,4 + (COLUMN(A46)-1)*2,FALSE),"")=0,"",IFERROR(VLOOKUP($A49,'venda-fornecedor-12-meses-7'!$1:$1048576,4 + (COLUMN(A46)-1)*2,FALSE),""))</f>
        <v/>
      </c>
      <c r="BZ49" s="92">
        <f>IF(IFERROR(VLOOKUP($A49,'venda-fornecedor-12-meses-7'!$1:$1048576,4 + (COLUMN(B46)-1)*2,FALSE),"")=0,"",IFERROR(VLOOKUP($A49,'venda-fornecedor-12-meses-7'!$1:$1048576,4 + (COLUMN(B46)-1)*2,FALSE),""))</f>
        <v/>
      </c>
      <c r="CA49" s="92">
        <f>IF(IFERROR(VLOOKUP($A49,'venda-fornecedor-12-meses-7'!$1:$1048576,4 + (COLUMN(C46)-1)*2,FALSE),"")=0,"",IFERROR(VLOOKUP($A49,'venda-fornecedor-12-meses-7'!$1:$1048576,4 + (COLUMN(C46)-1)*2,FALSE),""))</f>
        <v/>
      </c>
      <c r="CB49" s="92">
        <f>IF(IFERROR(VLOOKUP($A49,'venda-fornecedor-12-meses-7'!$1:$1048576,4 + (COLUMN(D46)-1)*2,FALSE),"")=0,"",IFERROR(VLOOKUP($A49,'venda-fornecedor-12-meses-7'!$1:$1048576,4 + (COLUMN(D46)-1)*2,FALSE),""))</f>
        <v/>
      </c>
      <c r="CC49" s="92">
        <f>IF(IFERROR(VLOOKUP($A49,'venda-fornecedor-12-meses-7'!$1:$1048576,4 + (COLUMN(E46)-1)*2,FALSE),"")=0,"",IFERROR(VLOOKUP($A49,'venda-fornecedor-12-meses-7'!$1:$1048576,4 + (COLUMN(E46)-1)*2,FALSE),""))</f>
        <v/>
      </c>
      <c r="CD49" s="92">
        <f>IF(IFERROR(VLOOKUP($A49,'venda-fornecedor-12-meses-7'!$1:$1048576,4 + (COLUMN(F46)-1)*2,FALSE),"")=0,"",IFERROR(VLOOKUP($A49,'venda-fornecedor-12-meses-7'!$1:$1048576,4 + (COLUMN(F46)-1)*2,FALSE),""))</f>
        <v/>
      </c>
      <c r="CE49" s="92">
        <f>IF(IFERROR(VLOOKUP($A49,'venda-fornecedor-12-meses-7'!$1:$1048576,4 + (COLUMN(G46)-1)*2,FALSE),"")=0,"",IFERROR(VLOOKUP($A49,'venda-fornecedor-12-meses-7'!$1:$1048576,4 + (COLUMN(G46)-1)*2,FALSE),""))</f>
        <v/>
      </c>
      <c r="CF49" s="92">
        <f>IF(IFERROR(VLOOKUP($A49,'venda-fornecedor-12-meses-7'!$1:$1048576,4 + (COLUMN(H46)-1)*2,FALSE),"")=0,"",IFERROR(VLOOKUP($A49,'venda-fornecedor-12-meses-7'!$1:$1048576,4 + (COLUMN(H46)-1)*2,FALSE),""))</f>
        <v/>
      </c>
      <c r="CG49" s="92">
        <f>IF(IFERROR(VLOOKUP($A49,'venda-fornecedor-12-meses-7'!$1:$1048576,4 + (COLUMN(I46)-1)*2,FALSE),"")=0,"",IFERROR(VLOOKUP($A49,'venda-fornecedor-12-meses-7'!$1:$1048576,4 + (COLUMN(I46)-1)*2,FALSE),""))</f>
        <v/>
      </c>
      <c r="CH49" s="92">
        <f>IF(IFERROR(VLOOKUP($A49,'venda-fornecedor-12-meses-7'!$1:$1048576,4 + (COLUMN(J46)-1)*2,FALSE),"")=0,"",IFERROR(VLOOKUP($A49,'venda-fornecedor-12-meses-7'!$1:$1048576,4 + (COLUMN(J46)-1)*2,FALSE),""))</f>
        <v/>
      </c>
      <c r="CI49" s="92">
        <f>IF(IFERROR(VLOOKUP($A49,'venda-fornecedor-12-meses-7'!$1:$1048576,4 + (COLUMN(K46)-1)*2,FALSE),"")=0,"",IFERROR(VLOOKUP($A49,'venda-fornecedor-12-meses-7'!$1:$1048576,4 + (COLUMN(K46)-1)*2,FALSE),""))</f>
        <v/>
      </c>
      <c r="CJ49" s="92">
        <f>IF(IFERROR(VLOOKUP($A49,'venda-fornecedor-12-meses-7'!$1:$1048576,4 + (COLUMN(L46)-1)*2,FALSE),"")=0,"",IFERROR(VLOOKUP($A49,'venda-fornecedor-12-meses-7'!$1:$1048576,4 + (COLUMN(L46)-1)*2,FALSE),""))</f>
        <v/>
      </c>
      <c r="CK49" s="93">
        <f>IF(COUNT(BY49:CJ49)=0,"",SUM(BY49:CJ49))</f>
        <v/>
      </c>
      <c r="CL49" s="93">
        <f>IF(COUNT(BY49:CJ49)=0,"",AVERAGE(BY49:CJ49))</f>
        <v/>
      </c>
      <c r="CM49" s="1" t="n"/>
      <c r="CN49" s="94">
        <f>IF(IFERROR(VLOOKUP($A49,'ENTRADA 2023'!$1:$1048576,3 + (COLUMN(A46)-1)*1,FALSE),"")=0,"",IFERROR(VLOOKUP($A49,'ENTRADA 2023'!$1:$1048576,3 + (COLUMN(A46)-1)*1,FALSE),""))</f>
        <v/>
      </c>
      <c r="CO49" s="94">
        <f>IF(IFERROR(VLOOKUP($A49,'ENTRADA 2023'!$1:$1048576,3 + (COLUMN(B46)-1)*1,FALSE),"")=0,"",IFERROR(VLOOKUP($A49,'ENTRADA 2023'!$1:$1048576,3 + (COLUMN(B46)-1)*1,FALSE),""))</f>
        <v/>
      </c>
      <c r="CP49" s="94">
        <f>IF(IFERROR(VLOOKUP($A49,'ENTRADA 2023'!$1:$1048576,3 + (COLUMN(C46)-1)*1,FALSE),"")=0,"",IFERROR(VLOOKUP($A49,'ENTRADA 2023'!$1:$1048576,3 + (COLUMN(C46)-1)*1,FALSE),""))</f>
        <v/>
      </c>
      <c r="CQ49" s="94">
        <f>IF(IFERROR(VLOOKUP($A49,'ENTRADA 2023'!$1:$1048576,3 + (COLUMN(D46)-1)*1,FALSE),"")=0,"",IFERROR(VLOOKUP($A49,'ENTRADA 2023'!$1:$1048576,3 + (COLUMN(D46)-1)*1,FALSE),""))</f>
        <v/>
      </c>
      <c r="CR49" s="94">
        <f>IF(IFERROR(VLOOKUP($A49,'ENTRADA 2023'!$1:$1048576,3 + (COLUMN(E46)-1)*1,FALSE),"")=0,"",IFERROR(VLOOKUP($A49,'ENTRADA 2023'!$1:$1048576,3 + (COLUMN(E46)-1)*1,FALSE),""))</f>
        <v/>
      </c>
      <c r="CS49" s="94">
        <f>IF(IFERROR(VLOOKUP($A49,'ENTRADA 2023'!$1:$1048576,3 + (COLUMN(F46)-1)*1,FALSE),"")=0,"",IFERROR(VLOOKUP($A49,'ENTRADA 2023'!$1:$1048576,3 + (COLUMN(F46)-1)*1,FALSE),""))</f>
        <v/>
      </c>
      <c r="CT49" s="94">
        <f>IF(IFERROR(VLOOKUP($A49,'ENTRADA 2023'!$1:$1048576,3 + (COLUMN(G46)-1)*1,FALSE),"")=0,"",IFERROR(VLOOKUP($A49,'ENTRADA 2023'!$1:$1048576,3 + (COLUMN(G46)-1)*1,FALSE),""))</f>
        <v/>
      </c>
      <c r="CU49" s="94">
        <f>IF(IFERROR(VLOOKUP($A49,'ENTRADA 2023'!$1:$1048576,3 + (COLUMN(H46)-1)*1,FALSE),"")=0,"",IFERROR(VLOOKUP($A49,'ENTRADA 2023'!$1:$1048576,3 + (COLUMN(H46)-1)*1,FALSE),""))</f>
        <v/>
      </c>
      <c r="CV49" s="94">
        <f>IF(IFERROR(VLOOKUP($A49,'ENTRADA 2023'!$1:$1048576,3 + (COLUMN(I46)-1)*1,FALSE),"")=0,"",IFERROR(VLOOKUP($A49,'ENTRADA 2023'!$1:$1048576,3 + (COLUMN(I46)-1)*1,FALSE),""))</f>
        <v/>
      </c>
      <c r="CW49" s="94">
        <f>IF(IFERROR(VLOOKUP($A49,'ENTRADA 2023'!$1:$1048576,3 + (COLUMN(J46)-1)*1,FALSE),"")=0,"",IFERROR(VLOOKUP($A49,'ENTRADA 2023'!$1:$1048576,3 + (COLUMN(J46)-1)*1,FALSE),""))</f>
        <v/>
      </c>
      <c r="CX49" s="94">
        <f>IF(IFERROR(VLOOKUP($A49,'ENTRADA 2023'!$1:$1048576,3 + (COLUMN(K46)-1)*1,FALSE),"")=0,"",IFERROR(VLOOKUP($A49,'ENTRADA 2023'!$1:$1048576,3 + (COLUMN(K46)-1)*1,FALSE),""))</f>
        <v/>
      </c>
      <c r="CY49" s="94">
        <f>IF(IFERROR(VLOOKUP($A49,'ENTRADA 2023'!$1:$1048576,3 + (COLUMN(L46)-1)*1,FALSE),"")=0,"",IFERROR(VLOOKUP($A49,'ENTRADA 2023'!$1:$1048576,3 + (COLUMN(L46)-1)*1,FALSE),""))</f>
        <v/>
      </c>
      <c r="CZ49" s="95">
        <f>IF(COUNT(CN49:CY49)=0,"",SUM(CN49:CY49))</f>
        <v/>
      </c>
      <c r="DA49" s="94">
        <f>IF(IFERROR(VLOOKUP($A49,'ENTRADA 2024'!$1:$1048576,3 + (COLUMN(A46)-1)*1,FALSE),"")=0,"",IFERROR(VLOOKUP($A49,'ENTRADA 2024'!$1:$1048576,3 + (COLUMN(A46)-1)*1,FALSE),""))</f>
        <v/>
      </c>
      <c r="DB49" s="94">
        <f>IF(IFERROR(VLOOKUP($A49,'ENTRADA 2024'!$1:$1048576,3 + (COLUMN(B46)-1)*1,FALSE),"")=0,"",IFERROR(VLOOKUP($A49,'ENTRADA 2024'!$1:$1048576,3 + (COLUMN(B46)-1)*1,FALSE),""))</f>
        <v/>
      </c>
      <c r="DC49" s="94">
        <f>IF(IFERROR(VLOOKUP($A49,'ENTRADA 2024'!$1:$1048576,3 + (COLUMN(C46)-1)*1,FALSE),"")=0,"",IFERROR(VLOOKUP($A49,'ENTRADA 2024'!$1:$1048576,3 + (COLUMN(C46)-1)*1,FALSE),""))</f>
        <v/>
      </c>
      <c r="DD49" s="94">
        <f>IF(IFERROR(VLOOKUP($A49,'ENTRADA 2024'!$1:$1048576,3 + (COLUMN(D46)-1)*1,FALSE),"")=0,"",IFERROR(VLOOKUP($A49,'ENTRADA 2024'!$1:$1048576,3 + (COLUMN(D46)-1)*1,FALSE),""))</f>
        <v/>
      </c>
      <c r="DE49" s="94">
        <f>IF(IFERROR(VLOOKUP($A49,'ENTRADA 2024'!$1:$1048576,3 + (COLUMN(E46)-1)*1,FALSE),"")=0,"",IFERROR(VLOOKUP($A49,'ENTRADA 2024'!$1:$1048576,3 + (COLUMN(E46)-1)*1,FALSE),""))</f>
        <v/>
      </c>
      <c r="DF49" s="94">
        <f>IF(IFERROR(VLOOKUP($A49,'ENTRADA 2024'!$1:$1048576,3 + (COLUMN(F46)-1)*1,FALSE),"")=0,"",IFERROR(VLOOKUP($A49,'ENTRADA 2024'!$1:$1048576,3 + (COLUMN(F46)-1)*1,FALSE),""))</f>
        <v/>
      </c>
      <c r="DG49" s="94">
        <f>IF(IFERROR(VLOOKUP($A49,'ENTRADA 2024'!$1:$1048576,3 + (COLUMN(G46)-1)*1,FALSE),"")=0,"",IFERROR(VLOOKUP($A49,'ENTRADA 2024'!$1:$1048576,3 + (COLUMN(G46)-1)*1,FALSE),""))</f>
        <v/>
      </c>
      <c r="DH49" s="94">
        <f>IF(IFERROR(VLOOKUP($A49,'ENTRADA 2024'!$1:$1048576,3 + (COLUMN(H46)-1)*1,FALSE),"")=0,"",IFERROR(VLOOKUP($A49,'ENTRADA 2024'!$1:$1048576,3 + (COLUMN(H46)-1)*1,FALSE),""))</f>
        <v/>
      </c>
      <c r="DI49" s="94">
        <f>IF(IFERROR(VLOOKUP($A49,'ENTRADA 2024'!$1:$1048576,3 + (COLUMN(I46)-1)*1,FALSE),"")=0,"",IFERROR(VLOOKUP($A49,'ENTRADA 2024'!$1:$1048576,3 + (COLUMN(I46)-1)*1,FALSE),""))</f>
        <v/>
      </c>
      <c r="DJ49" s="94">
        <f>IF(IFERROR(VLOOKUP($A49,'ENTRADA 2024'!$1:$1048576,3 + (COLUMN(J46)-1)*1,FALSE),"")=0,"",IFERROR(VLOOKUP($A49,'ENTRADA 2024'!$1:$1048576,3 + (COLUMN(J46)-1)*1,FALSE),""))</f>
        <v/>
      </c>
      <c r="DK49" s="94">
        <f>IF(IFERROR(VLOOKUP($A49,'ENTRADA 2024'!$1:$1048576,3 + (COLUMN(K46)-1)*1,FALSE),"")=0,"",IFERROR(VLOOKUP($A49,'ENTRADA 2024'!$1:$1048576,3 + (COLUMN(K46)-1)*1,FALSE),""))</f>
        <v/>
      </c>
      <c r="DL49" s="94">
        <f>IF(IFERROR(VLOOKUP($A49,'ENTRADA 2024'!$1:$1048576,3 + (COLUMN(L46)-1)*1,FALSE),"")=0,"",IFERROR(VLOOKUP($A49,'ENTRADA 2024'!$1:$1048576,3 + (COLUMN(L46)-1)*1,FALSE),""))</f>
        <v/>
      </c>
      <c r="DM49" s="95">
        <f>IF(COUNT(DA49:DL49)=0,"",SUM(DA49:DL49))</f>
        <v/>
      </c>
      <c r="DN49" s="94">
        <f>IF(IFERROR(VLOOKUP($A49,'ENTRADA 2025'!$1:$1048576,3 + (COLUMN(A46)-1)*1,FALSE),"")=0,"",IFERROR(VLOOKUP($A49,'ENTRADA 2025'!$1:$1048576,3 + (COLUMN(A46)-1)*1,FALSE),""))</f>
        <v/>
      </c>
      <c r="DO49" s="94">
        <f>IF(IFERROR(VLOOKUP($A49,'ENTRADA 2025'!$1:$1048576,3 + (COLUMN(B46)-1)*1,FALSE),"")=0,"",IFERROR(VLOOKUP($A49,'ENTRADA 2025'!$1:$1048576,3 + (COLUMN(B46)-1)*1,FALSE),""))</f>
        <v/>
      </c>
      <c r="DP49" s="94">
        <f>IF(IFERROR(VLOOKUP($A49,'ENTRADA 2025'!$1:$1048576,3 + (COLUMN(C46)-1)*1,FALSE),"")=0,"",IFERROR(VLOOKUP($A49,'ENTRADA 2025'!$1:$1048576,3 + (COLUMN(C46)-1)*1,FALSE),""))</f>
        <v/>
      </c>
      <c r="DQ49" s="94">
        <f>IF(IFERROR(VLOOKUP($A49,'ENTRADA 2025'!$1:$1048576,3 + (COLUMN(D46)-1)*1,FALSE),"")=0,"",IFERROR(VLOOKUP($A49,'ENTRADA 2025'!$1:$1048576,3 + (COLUMN(D46)-1)*1,FALSE),""))</f>
        <v/>
      </c>
      <c r="DR49" s="94">
        <f>IF(IFERROR(VLOOKUP($A49,'ENTRADA 2025'!$1:$1048576,3 + (COLUMN(E46)-1)*1,FALSE),"")=0,"",IFERROR(VLOOKUP($A49,'ENTRADA 2025'!$1:$1048576,3 + (COLUMN(E46)-1)*1,FALSE),""))</f>
        <v/>
      </c>
      <c r="DS49" s="94">
        <f>IF(IFERROR(VLOOKUP($A49,'ENTRADA 2025'!$1:$1048576,3 + (COLUMN(F46)-1)*1,FALSE),"")=0,"",IFERROR(VLOOKUP($A49,'ENTRADA 2025'!$1:$1048576,3 + (COLUMN(F46)-1)*1,FALSE),""))</f>
        <v/>
      </c>
      <c r="DT49" s="94">
        <f>IF(IFERROR(VLOOKUP($A49,'ENTRADA 2025'!$1:$1048576,3 + (COLUMN(G46)-1)*1,FALSE),"")=0,"",IFERROR(VLOOKUP($A49,'ENTRADA 2025'!$1:$1048576,3 + (COLUMN(G46)-1)*1,FALSE),""))</f>
        <v/>
      </c>
      <c r="DU49" s="94">
        <f>IF(IFERROR(VLOOKUP($A49,'ENTRADA 2025'!$1:$1048576,3 + (COLUMN(H46)-1)*1,FALSE),"")=0,"",IFERROR(VLOOKUP($A49,'ENTRADA 2025'!$1:$1048576,3 + (COLUMN(H46)-1)*1,FALSE),""))</f>
        <v/>
      </c>
      <c r="DV49" s="94">
        <f>IF(IFERROR(VLOOKUP($A49,'ENTRADA 2025'!$1:$1048576,3 + (COLUMN(I46)-1)*1,FALSE),"")=0,"",IFERROR(VLOOKUP($A49,'ENTRADA 2025'!$1:$1048576,3 + (COLUMN(I46)-1)*1,FALSE),""))</f>
        <v/>
      </c>
      <c r="DW49" s="94">
        <f>IF(IFERROR(VLOOKUP($A49,'ENTRADA 2025'!$1:$1048576,3 + (COLUMN(J46)-1)*1,FALSE),"")=0,"",IFERROR(VLOOKUP($A49,'ENTRADA 2025'!$1:$1048576,3 + (COLUMN(J46)-1)*1,FALSE),""))</f>
        <v/>
      </c>
      <c r="DX49" s="94">
        <f>IF(IFERROR(VLOOKUP($A49,'ENTRADA 2025'!$1:$1048576,3 + (COLUMN(K46)-1)*1,FALSE),"")=0,"",IFERROR(VLOOKUP($A49,'ENTRADA 2025'!$1:$1048576,3 + (COLUMN(K46)-1)*1,FALSE),""))</f>
        <v/>
      </c>
      <c r="DY49" s="94">
        <f>IF(IFERROR(VLOOKUP($A49,'ENTRADA 2025'!$1:$1048576,3 + (COLUMN(L46)-1)*1,FALSE),"")=0,"",IFERROR(VLOOKUP($A49,'ENTRADA 2025'!$1:$1048576,3 + (COLUMN(L46)-1)*1,FALSE),""))</f>
        <v/>
      </c>
      <c r="DZ49" s="95">
        <f>IF(COUNT(DN49:DY49)=0,"",SUM(DN49:DY49))</f>
        <v/>
      </c>
      <c r="EA49" s="94">
        <f>IF(IFERROR(VLOOKUP($A49,'entrada-fornecedor-12-meses-7'!$1:$1048576,3 + (COLUMN(A46)-1)*1,FALSE),"")=0,"",IFERROR(VLOOKUP($A49,'entrada-fornecedor-12-meses-7'!$1:$1048576,3 + (COLUMN(A46)-1)*1,FALSE),""))</f>
        <v/>
      </c>
      <c r="EB49" s="94">
        <f>IF(IFERROR(VLOOKUP($A49,'entrada-fornecedor-12-meses-7'!$1:$1048576,3 + (COLUMN(B46)-1)*1,FALSE),"")=0,"",IFERROR(VLOOKUP($A49,'entrada-fornecedor-12-meses-7'!$1:$1048576,3 + (COLUMN(B46)-1)*1,FALSE),""))</f>
        <v/>
      </c>
      <c r="EC49" s="94">
        <f>IF(IFERROR(VLOOKUP($A49,'entrada-fornecedor-12-meses-7'!$1:$1048576,3 + (COLUMN(C46)-1)*1,FALSE),"")=0,"",IFERROR(VLOOKUP($A49,'entrada-fornecedor-12-meses-7'!$1:$1048576,3 + (COLUMN(C46)-1)*1,FALSE),""))</f>
        <v/>
      </c>
      <c r="ED49" s="94">
        <f>IF(IFERROR(VLOOKUP($A49,'entrada-fornecedor-12-meses-7'!$1:$1048576,3 + (COLUMN(D46)-1)*1,FALSE),"")=0,"",IFERROR(VLOOKUP($A49,'entrada-fornecedor-12-meses-7'!$1:$1048576,3 + (COLUMN(D46)-1)*1,FALSE),""))</f>
        <v/>
      </c>
      <c r="EE49" s="94">
        <f>IF(IFERROR(VLOOKUP($A49,'entrada-fornecedor-12-meses-7'!$1:$1048576,3 + (COLUMN(E46)-1)*1,FALSE),"")=0,"",IFERROR(VLOOKUP($A49,'entrada-fornecedor-12-meses-7'!$1:$1048576,3 + (COLUMN(E46)-1)*1,FALSE),""))</f>
        <v/>
      </c>
      <c r="EF49" s="94">
        <f>IF(IFERROR(VLOOKUP($A49,'entrada-fornecedor-12-meses-7'!$1:$1048576,3 + (COLUMN(F46)-1)*1,FALSE),"")=0,"",IFERROR(VLOOKUP($A49,'entrada-fornecedor-12-meses-7'!$1:$1048576,3 + (COLUMN(F46)-1)*1,FALSE),""))</f>
        <v/>
      </c>
      <c r="EG49" s="94">
        <f>IF(IFERROR(VLOOKUP($A49,'entrada-fornecedor-12-meses-7'!$1:$1048576,3 + (COLUMN(G46)-1)*1,FALSE),"")=0,"",IFERROR(VLOOKUP($A49,'entrada-fornecedor-12-meses-7'!$1:$1048576,3 + (COLUMN(G46)-1)*1,FALSE),""))</f>
        <v/>
      </c>
      <c r="EH49" s="94">
        <f>IF(IFERROR(VLOOKUP($A49,'entrada-fornecedor-12-meses-7'!$1:$1048576,3 + (COLUMN(H46)-1)*1,FALSE),"")=0,"",IFERROR(VLOOKUP($A49,'entrada-fornecedor-12-meses-7'!$1:$1048576,3 + (COLUMN(H46)-1)*1,FALSE),""))</f>
        <v/>
      </c>
      <c r="EI49" s="94">
        <f>IF(IFERROR(VLOOKUP($A49,'entrada-fornecedor-12-meses-7'!$1:$1048576,3 + (COLUMN(I46)-1)*1,FALSE),"")=0,"",IFERROR(VLOOKUP($A49,'entrada-fornecedor-12-meses-7'!$1:$1048576,3 + (COLUMN(I46)-1)*1,FALSE),""))</f>
        <v/>
      </c>
      <c r="EJ49" s="94">
        <f>IF(IFERROR(VLOOKUP($A49,'entrada-fornecedor-12-meses-7'!$1:$1048576,3 + (COLUMN(J46)-1)*1,FALSE),"")=0,"",IFERROR(VLOOKUP($A49,'entrada-fornecedor-12-meses-7'!$1:$1048576,3 + (COLUMN(J46)-1)*1,FALSE),""))</f>
        <v/>
      </c>
      <c r="EK49" s="94">
        <f>IF(IFERROR(VLOOKUP($A49,'entrada-fornecedor-12-meses-7'!$1:$1048576,3 + (COLUMN(K46)-1)*1,FALSE),"")=0,"",IFERROR(VLOOKUP($A49,'entrada-fornecedor-12-meses-7'!$1:$1048576,3 + (COLUMN(K46)-1)*1,FALSE),""))</f>
        <v/>
      </c>
      <c r="EL49" s="94">
        <f>IF(IFERROR(VLOOKUP($A49,'entrada-fornecedor-12-meses-7'!$1:$1048576,3 + (COLUMN(L46)-1)*1,FALSE),"")=0,"",IFERROR(VLOOKUP($A49,'entrada-fornecedor-12-meses-7'!$1:$1048576,3 + (COLUMN(L46)-1)*1,FALSE),""))</f>
        <v/>
      </c>
      <c r="EM49" s="95">
        <f>IF(COUNT(EA49:EL49)=0,"",SUM(EA49:EL49))</f>
        <v/>
      </c>
      <c r="EN49" s="1" t="n"/>
      <c r="EO49" s="96">
        <f>IFERROR(AVERAGEIF('lead-time-compras-7'!B:B,A49,'lead-time-compras-7'!S:S),"")</f>
        <v/>
      </c>
      <c r="EP49" s="96">
        <f>IFERROR(
  AVERAGEIFS(
    'notas-fiscais-entrada-830-7'!H:H,
    'notas-fiscais-entrada-830-7'!O:O, A49,
    'notas-fiscais-entrada-830-7'!E:E, $B$1
  ),
""
)</f>
        <v/>
      </c>
      <c r="EQ49" s="96">
        <f>IFERROR(AVERAGEIF('lead-time-compras-7'!B:B,A49,'lead-time-compras-7'!Q:Q),"")</f>
        <v/>
      </c>
      <c r="ER49" s="97">
        <f>SUMIF('fornecedor-saldo-receber-7'!A:A, A49, 'fornecedor-saldo-receber-7'!L:L)</f>
        <v/>
      </c>
      <c r="ES49" s="97">
        <f>SUMIF('fornecedor-verba-aplicar-7'!A:A, A49, 'fornecedor-verba-aplicar-7'!D:D)</f>
        <v/>
      </c>
      <c r="ET49" s="1" t="n"/>
      <c r="EU49" s="52">
        <f>SUMIF('ANALISE PRODUTO'!F:F, A49, 'ANALISE PRODUTO'!BN:BN)</f>
        <v/>
      </c>
      <c r="EV49" s="52">
        <f>SUMIF('ANALISE PRODUTO'!F:F, A49, 'ANALISE PRODUTO'!BO:BO)</f>
        <v/>
      </c>
      <c r="EW49" s="52">
        <f>SUMIF('ANALISE PRODUTO'!F:F, A49, 'ANALISE PRODUTO'!BP:BP)</f>
        <v/>
      </c>
      <c r="EX49" s="52">
        <f>SUMIF('ANALISE PRODUTO'!F:F, A49, 'ANALISE PRODUTO'!BQ:BQ)</f>
        <v/>
      </c>
      <c r="EY49" s="52">
        <f>SUMIF('ANALISE PRODUTO'!F:F, A49, 'ANALISE PRODUTO'!BR:BR)</f>
        <v/>
      </c>
      <c r="EZ49" s="53">
        <f>SUMIF('ANALISE PRODUTO'!F:F, A49, 'ANALISE PRODUTO'!BS:BS)</f>
        <v/>
      </c>
      <c r="FA49" s="53">
        <f>SUMIF('ANALISE PRODUTO'!F:F, A49, 'ANALISE PRODUTO'!BT:BT)</f>
        <v/>
      </c>
      <c r="FB49" s="53">
        <f>SUMIF('ANALISE PRODUTO'!F:F, A49, 'ANALISE PRODUTO'!BU:BU)</f>
        <v/>
      </c>
      <c r="FC49" s="53">
        <f>SUMIF('ANALISE PRODUTO'!F:F, A49, 'ANALISE PRODUTO'!BV:BV)</f>
        <v/>
      </c>
      <c r="FD49" s="53">
        <f>SUMIF('ANALISE PRODUTO'!F:F, A49, 'ANALISE PRODUTO'!BW:BW)</f>
        <v/>
      </c>
      <c r="FE49" s="41">
        <f>SUMIF('ANALISE PRODUTO'!F:F, A49, 'ANALISE PRODUTO'!CB:CB)</f>
        <v/>
      </c>
      <c r="FF49" s="41">
        <f>SUMIF('ANALISE PRODUTO'!F:F, A49, 'ANALISE PRODUTO'!CC:CC)</f>
        <v/>
      </c>
      <c r="FG49" s="1" t="n"/>
      <c r="FH49" s="45">
        <f>IF(IFERROR(VLOOKUP($A49,'VENDA 2023'!$1:$1048576,4 + (COLUMN(A46)-1)*2,FALSE),"")=0,"",IFERROR(VLOOKUP($A49,'VENDA 2023'!$1:$1048576,4 + (COLUMN(A46)-1)*2,FALSE),""))</f>
        <v/>
      </c>
      <c r="FI49" s="45">
        <f>IF(IFERROR(VLOOKUP($A49,'VENDA 2023'!$1:$1048576,4 + (COLUMN(B46)-1)*2,FALSE),"")=0,"",IFERROR(VLOOKUP($A49,'VENDA 2023'!$1:$1048576,4 + (COLUMN(B46)-1)*2,FALSE),""))</f>
        <v/>
      </c>
      <c r="FJ49" s="45">
        <f>IF(IFERROR(VLOOKUP($A49,'VENDA 2023'!$1:$1048576,4 + (COLUMN(C46)-1)*2,FALSE),"")=0,"",IFERROR(VLOOKUP($A49,'VENDA 2023'!$1:$1048576,4 + (COLUMN(C46)-1)*2,FALSE),""))</f>
        <v/>
      </c>
      <c r="FK49" s="45">
        <f>IF(IFERROR(VLOOKUP($A49,'VENDA 2023'!$1:$1048576,4 + (COLUMN(D46)-1)*2,FALSE),"")=0,"",IFERROR(VLOOKUP($A49,'VENDA 2023'!$1:$1048576,4 + (COLUMN(D46)-1)*2,FALSE),""))</f>
        <v/>
      </c>
      <c r="FL49" s="45">
        <f>IF(IFERROR(VLOOKUP($A49,'VENDA 2023'!$1:$1048576,4 + (COLUMN(E46)-1)*2,FALSE),"")=0,"",IFERROR(VLOOKUP($A49,'VENDA 2023'!$1:$1048576,4 + (COLUMN(E46)-1)*2,FALSE),""))</f>
        <v/>
      </c>
      <c r="FM49" s="45">
        <f>IF(IFERROR(VLOOKUP($A49,'VENDA 2023'!$1:$1048576,4 + (COLUMN(F46)-1)*2,FALSE),"")=0,"",IFERROR(VLOOKUP($A49,'VENDA 2023'!$1:$1048576,4 + (COLUMN(F46)-1)*2,FALSE),""))</f>
        <v/>
      </c>
      <c r="FN49" s="45">
        <f>IF(IFERROR(VLOOKUP($A49,'VENDA 2023'!$1:$1048576,4 + (COLUMN(G46)-1)*2,FALSE),"")=0,"",IFERROR(VLOOKUP($A49,'VENDA 2023'!$1:$1048576,4 + (COLUMN(G46)-1)*2,FALSE),""))</f>
        <v/>
      </c>
      <c r="FO49" s="45">
        <f>IF(IFERROR(VLOOKUP($A49,'VENDA 2023'!$1:$1048576,4 + (COLUMN(H46)-1)*2,FALSE),"")=0,"",IFERROR(VLOOKUP($A49,'VENDA 2023'!$1:$1048576,4 + (COLUMN(H46)-1)*2,FALSE),""))</f>
        <v/>
      </c>
      <c r="FP49" s="45">
        <f>IF(IFERROR(VLOOKUP($A49,'VENDA 2023'!$1:$1048576,4 + (COLUMN(I46)-1)*2,FALSE),"")=0,"",IFERROR(VLOOKUP($A49,'VENDA 2023'!$1:$1048576,4 + (COLUMN(I46)-1)*2,FALSE),""))</f>
        <v/>
      </c>
      <c r="FQ49" s="45">
        <f>IF(IFERROR(VLOOKUP($A49,'VENDA 2023'!$1:$1048576,4 + (COLUMN(J46)-1)*2,FALSE),"")=0,"",IFERROR(VLOOKUP($A49,'VENDA 2023'!$1:$1048576,4 + (COLUMN(J46)-1)*2,FALSE),""))</f>
        <v/>
      </c>
      <c r="FR49" s="45">
        <f>IF(IFERROR(VLOOKUP($A49,'VENDA 2023'!$1:$1048576,4 + (COLUMN(K46)-1)*2,FALSE),"")=0,"",IFERROR(VLOOKUP($A49,'VENDA 2023'!$1:$1048576,4 + (COLUMN(K46)-1)*2,FALSE),""))</f>
        <v/>
      </c>
      <c r="FS49" s="45">
        <f>IF(IFERROR(VLOOKUP($A49,'VENDA 2023'!$1:$1048576,4 + (COLUMN(L46)-1)*2,FALSE),"")=0,"",IFERROR(VLOOKUP($A49,'VENDA 2023'!$1:$1048576,4 + (COLUMN(L46)-1)*2,FALSE),""))</f>
        <v/>
      </c>
      <c r="FT49" s="12">
        <f>IF(COUNT(FH49:FS49)=0,"",SUM(FH49:FS49))</f>
        <v/>
      </c>
      <c r="FU49" s="45">
        <f>IF(IFERROR(VLOOKUP($A49,'VENDA 2024'!$1:$1048576,4 + (COLUMN(A46)-1)*2,FALSE),"")=0,"",IFERROR(VLOOKUP($A49,'VENDA 2024'!$1:$1048576,4 + (COLUMN(A46)-1)*2,FALSE),""))</f>
        <v/>
      </c>
      <c r="FV49" s="45">
        <f>IF(IFERROR(VLOOKUP($A49,'VENDA 2024'!$1:$1048576,4 + (COLUMN(B46)-1)*2,FALSE),"")=0,"",IFERROR(VLOOKUP($A49,'VENDA 2024'!$1:$1048576,4 + (COLUMN(B46)-1)*2,FALSE),""))</f>
        <v/>
      </c>
      <c r="FW49" s="45">
        <f>IF(IFERROR(VLOOKUP($A49,'VENDA 2024'!$1:$1048576,4 + (COLUMN(C46)-1)*2,FALSE),"")=0,"",IFERROR(VLOOKUP($A49,'VENDA 2024'!$1:$1048576,4 + (COLUMN(C46)-1)*2,FALSE),""))</f>
        <v/>
      </c>
      <c r="FX49" s="45">
        <f>IF(IFERROR(VLOOKUP($A49,'VENDA 2024'!$1:$1048576,4 + (COLUMN(D46)-1)*2,FALSE),"")=0,"",IFERROR(VLOOKUP($A49,'VENDA 2024'!$1:$1048576,4 + (COLUMN(D46)-1)*2,FALSE),""))</f>
        <v/>
      </c>
      <c r="FY49" s="45">
        <f>IF(IFERROR(VLOOKUP($A49,'VENDA 2024'!$1:$1048576,4 + (COLUMN(E46)-1)*2,FALSE),"")=0,"",IFERROR(VLOOKUP($A49,'VENDA 2024'!$1:$1048576,4 + (COLUMN(E46)-1)*2,FALSE),""))</f>
        <v/>
      </c>
      <c r="FZ49" s="45">
        <f>IF(IFERROR(VLOOKUP($A49,'VENDA 2024'!$1:$1048576,4 + (COLUMN(F46)-1)*2,FALSE),"")=0,"",IFERROR(VLOOKUP($A49,'VENDA 2024'!$1:$1048576,4 + (COLUMN(F46)-1)*2,FALSE),""))</f>
        <v/>
      </c>
      <c r="GA49" s="45">
        <f>IF(IFERROR(VLOOKUP($A49,'VENDA 2024'!$1:$1048576,4 + (COLUMN(G46)-1)*2,FALSE),"")=0,"",IFERROR(VLOOKUP($A49,'VENDA 2024'!$1:$1048576,4 + (COLUMN(G46)-1)*2,FALSE),""))</f>
        <v/>
      </c>
      <c r="GB49" s="45">
        <f>IF(IFERROR(VLOOKUP($A49,'VENDA 2024'!$1:$1048576,4 + (COLUMN(H46)-1)*2,FALSE),"")=0,"",IFERROR(VLOOKUP($A49,'VENDA 2024'!$1:$1048576,4 + (COLUMN(H46)-1)*2,FALSE),""))</f>
        <v/>
      </c>
      <c r="GC49" s="45">
        <f>IF(IFERROR(VLOOKUP($A49,'VENDA 2024'!$1:$1048576,4 + (COLUMN(I46)-1)*2,FALSE),"")=0,"",IFERROR(VLOOKUP($A49,'VENDA 2024'!$1:$1048576,4 + (COLUMN(I46)-1)*2,FALSE),""))</f>
        <v/>
      </c>
      <c r="GD49" s="45">
        <f>IF(IFERROR(VLOOKUP($A49,'VENDA 2024'!$1:$1048576,4 + (COLUMN(J46)-1)*2,FALSE),"")=0,"",IFERROR(VLOOKUP($A49,'VENDA 2024'!$1:$1048576,4 + (COLUMN(J46)-1)*2,FALSE),""))</f>
        <v/>
      </c>
      <c r="GE49" s="45">
        <f>IF(IFERROR(VLOOKUP($A49,'VENDA 2024'!$1:$1048576,4 + (COLUMN(K46)-1)*2,FALSE),"")=0,"",IFERROR(VLOOKUP($A49,'VENDA 2024'!$1:$1048576,4 + (COLUMN(K46)-1)*2,FALSE),""))</f>
        <v/>
      </c>
      <c r="GF49" s="45">
        <f>IF(IFERROR(VLOOKUP($A49,'VENDA 2024'!$1:$1048576,4 + (COLUMN(L46)-1)*2,FALSE),"")=0,"",IFERROR(VLOOKUP($A49,'VENDA 2024'!$1:$1048576,4 + (COLUMN(L46)-1)*2,FALSE),""))</f>
        <v/>
      </c>
      <c r="GG49" s="12">
        <f>IF(COUNT(FU49:GF49)=0,"",SUM(FU49:GF49))</f>
        <v/>
      </c>
      <c r="GH49" s="45">
        <f>IF(IFERROR(VLOOKUP($A49,'venda-fornecedor-12-meses-7'!$1:$1048576,5 + (COLUMN(A46)-1)*2,FALSE),"")=0,"",IFERROR(VLOOKUP($A49,'venda-fornecedor-12-meses-7'!$1:$1048576,5 + (COLUMN(A46)-1)*2,FALSE),""))</f>
        <v/>
      </c>
      <c r="GI49" s="45">
        <f>IF(IFERROR(VLOOKUP($A49,'venda-fornecedor-12-meses-7'!$1:$1048576,5 + (COLUMN(B46)-1)*2,FALSE),"")=0,"",IFERROR(VLOOKUP($A49,'venda-fornecedor-12-meses-7'!$1:$1048576,5 + (COLUMN(B46)-1)*2,FALSE),""))</f>
        <v/>
      </c>
      <c r="GJ49" s="45">
        <f>IF(IFERROR(VLOOKUP($A49,'venda-fornecedor-12-meses-7'!$1:$1048576,5 + (COLUMN(C46)-1)*2,FALSE),"")=0,"",IFERROR(VLOOKUP($A49,'venda-fornecedor-12-meses-7'!$1:$1048576,5 + (COLUMN(C46)-1)*2,FALSE),""))</f>
        <v/>
      </c>
      <c r="GK49" s="45">
        <f>IF(IFERROR(VLOOKUP($A49,'venda-fornecedor-12-meses-7'!$1:$1048576,5 + (COLUMN(D46)-1)*2,FALSE),"")=0,"",IFERROR(VLOOKUP($A49,'venda-fornecedor-12-meses-7'!$1:$1048576,5 + (COLUMN(D46)-1)*2,FALSE),""))</f>
        <v/>
      </c>
      <c r="GL49" s="45">
        <f>IF(IFERROR(VLOOKUP($A49,'venda-fornecedor-12-meses-7'!$1:$1048576,5 + (COLUMN(E46)-1)*2,FALSE),"")=0,"",IFERROR(VLOOKUP($A49,'venda-fornecedor-12-meses-7'!$1:$1048576,5 + (COLUMN(E46)-1)*2,FALSE),""))</f>
        <v/>
      </c>
      <c r="GM49" s="45">
        <f>IF(IFERROR(VLOOKUP($A49,'venda-fornecedor-12-meses-7'!$1:$1048576,5 + (COLUMN(F46)-1)*2,FALSE),"")=0,"",IFERROR(VLOOKUP($A49,'venda-fornecedor-12-meses-7'!$1:$1048576,5 + (COLUMN(F46)-1)*2,FALSE),""))</f>
        <v/>
      </c>
      <c r="GN49" s="45">
        <f>IF(IFERROR(VLOOKUP($A49,'venda-fornecedor-12-meses-7'!$1:$1048576,5 + (COLUMN(G46)-1)*2,FALSE),"")=0,"",IFERROR(VLOOKUP($A49,'venda-fornecedor-12-meses-7'!$1:$1048576,5 + (COLUMN(G46)-1)*2,FALSE),""))</f>
        <v/>
      </c>
      <c r="GO49" s="45">
        <f>IF(IFERROR(VLOOKUP($A49,'venda-fornecedor-12-meses-7'!$1:$1048576,5 + (COLUMN(H46)-1)*2,FALSE),"")=0,"",IFERROR(VLOOKUP($A49,'venda-fornecedor-12-meses-7'!$1:$1048576,5 + (COLUMN(H46)-1)*2,FALSE),""))</f>
        <v/>
      </c>
      <c r="GP49" s="45">
        <f>IF(IFERROR(VLOOKUP($A49,'venda-fornecedor-12-meses-7'!$1:$1048576,5 + (COLUMN(I46)-1)*2,FALSE),"")=0,"",IFERROR(VLOOKUP($A49,'venda-fornecedor-12-meses-7'!$1:$1048576,5 + (COLUMN(I46)-1)*2,FALSE),""))</f>
        <v/>
      </c>
      <c r="GQ49" s="45">
        <f>IF(IFERROR(VLOOKUP($A49,'venda-fornecedor-12-meses-7'!$1:$1048576,5 + (COLUMN(J46)-1)*2,FALSE),"")=0,"",IFERROR(VLOOKUP($A49,'venda-fornecedor-12-meses-7'!$1:$1048576,5 + (COLUMN(J46)-1)*2,FALSE),""))</f>
        <v/>
      </c>
      <c r="GR49" s="45">
        <f>IF(IFERROR(VLOOKUP($A49,'venda-fornecedor-12-meses-7'!$1:$1048576,5 + (COLUMN(K46)-1)*2,FALSE),"")=0,"",IFERROR(VLOOKUP($A49,'venda-fornecedor-12-meses-7'!$1:$1048576,5 + (COLUMN(K46)-1)*2,FALSE),""))</f>
        <v/>
      </c>
      <c r="GS49" s="45">
        <f>IF(IFERROR(VLOOKUP($A49,'venda-fornecedor-12-meses-7'!$1:$1048576,5 + (COLUMN(L46)-1)*2,FALSE),"")=0,"",IFERROR(VLOOKUP($A49,'venda-fornecedor-12-meses-7'!$1:$1048576,5 + (COLUMN(L46)-1)*2,FALSE),""))</f>
        <v/>
      </c>
      <c r="GT49" s="12">
        <f>IF(COUNT(GH49:GS49)=0,"",SUM(GH49:GS49))</f>
        <v/>
      </c>
    </row>
    <row r="50">
      <c r="A50" s="85" t="n">
        <v>34864</v>
      </c>
      <c r="B50" s="85">
        <f>VLOOKUP(A50,'FORNECEDORES X COMPRADOR'!$A:$D,4,0)</f>
        <v/>
      </c>
      <c r="C50" s="85">
        <f>VLOOKUP(A50,'FORNECEDORES X COMPRADOR'!$A:$E,5,0)</f>
        <v/>
      </c>
      <c r="D50" s="40">
        <f>IFERROR(AVERAGEIF('ANALISE PRODUTO'!F:F,A50,'ANALISE PRODUTO'!BE:BE),"")</f>
        <v/>
      </c>
      <c r="E50" s="40">
        <f>IFERROR(AVERAGEIF('ANALISE PRODUTO'!F:F,A50,'ANALISE PRODUTO'!BF:BF),"")</f>
        <v/>
      </c>
      <c r="F50" s="47">
        <f t="array" ref="F50">IFERROR(
  IF(
    SUMPRODUCT(
      IFERROR(--('ANALISE PRODUTO'!$F$3:$F$10000=A50),0) *
      IFERROR(--'ANALISE PRODUTO'!$AJ$3:$AJ$10000,0)
    )=0,
    "",
    SUMPRODUCT(
      IFERROR(--('ANALISE PRODUTO'!$F$3:$F$10000=A50),0) *
      IFERROR(--'ANALISE PRODUTO'!$AN$3:$AN$10000,0)
    ) /
    SUMPRODUCT(
      IFERROR(--('ANALISE PRODUTO'!$F$3:$F$10000=A50),0) *
      IFERROR(--'ANALISE PRODUTO'!$AJ$3:$AJ$10000,0)
    )
  ),
  ""
)</f>
        <v/>
      </c>
      <c r="G50" s="47">
        <f t="array" ref="G50">IFERROR(
  IF(
    SUMPRODUCT(
      IFERROR(--('ANALISE PRODUTO'!$F$3:$F$10000=A50),0) *
      IFERROR(--'ANALISE PRODUTO'!$AJ$3:$AJ$10000,0)
    )=0,
    "",
    SUMPRODUCT(
      IFERROR(--('ANALISE PRODUTO'!$F$3:$F$10000=A50),0) *
      IFERROR(--'ANALISE PRODUTO'!$AO$3:$AO$10000,0)
    ) /
    SUMPRODUCT(
      IFERROR(--('ANALISE PRODUTO'!$F$3:$F$10000=A50),0) *
      IFERROR(--'ANALISE PRODUTO'!$AJ$3:$AJ$10000,0)
    )
  ),
  ""
)</f>
        <v/>
      </c>
      <c r="H50" s="86" t="n">
        <v>60</v>
      </c>
      <c r="I50" s="86" t="n">
        <v>90</v>
      </c>
      <c r="J50" s="87">
        <f>SUMIF('ANALISE PRODUTO'!F:F, A50, 'ANALISE PRODUTO'!AP:AP)</f>
        <v/>
      </c>
      <c r="K50" s="88">
        <f>SUMIF('ANALISE PRODUTO'!F:F, A50, 'ANALISE PRODUTO'!AN:AN)</f>
        <v/>
      </c>
      <c r="L50" s="40">
        <f>SUMIF('ANALISE PRODUTO'!F:F, A50, 'ANALISE PRODUTO'!BB:BB)</f>
        <v/>
      </c>
      <c r="M50" s="40">
        <f>SUMIF('ANALISE PRODUTO'!F:F, A50, 'ANALISE PRODUTO'!BC:BC)</f>
        <v/>
      </c>
      <c r="N50" s="40">
        <f>SUMIF('ANALISE PRODUTO'!F:F, A50, 'ANALISE PRODUTO'!BD:BD)</f>
        <v/>
      </c>
      <c r="O50" s="40">
        <f>SUMIF('ANALISE PRODUTO'!F:F, A50, 'ANALISE PRODUTO'!BA:BA)</f>
        <v/>
      </c>
      <c r="P50" s="40">
        <f>IF(J50=0, 0, IF(O50/J50=0, 0, O50/J50))</f>
        <v/>
      </c>
      <c r="Q50" s="40">
        <f>IF(J50=0, 0, IF(L50/J50=0, 0, L50/J50))</f>
        <v/>
      </c>
      <c r="R50" s="89">
        <f>SUMIF('ANALISE PRODUTO'!F:F, A50, 'ANALISE PRODUTO'!BJ:BJ)</f>
        <v/>
      </c>
      <c r="S50" s="89">
        <f>SUMIF('ANALISE PRODUTO'!F:F, A50, 'ANALISE PRODUTO'!BK:BK)</f>
        <v/>
      </c>
      <c r="T50" s="89">
        <f>SUMIF('ANALISE PRODUTO'!F:F, A50, 'ANALISE PRODUTO'!BL:BL)</f>
        <v/>
      </c>
      <c r="U50" s="89">
        <f>SUMIFS('ANALISE PRODUTO'!BI:BI, 'ANALISE PRODUTO'!F:F, A50)</f>
        <v/>
      </c>
      <c r="V50" s="89">
        <f>IF(C50="DESCONTINUADO", 0, IF(J50=0, 0, IF(U50/J50=0, 0, U50/J50)))</f>
        <v/>
      </c>
      <c r="W50" s="89">
        <f>IF(OR(C50="DESCONTINUADO", J50=0), 0, IFERROR((S50+T50)/J50, 0))</f>
        <v/>
      </c>
      <c r="X50" s="59">
        <f>COUNTIF('ANALISE PRODUTO'!F:F, A50)</f>
        <v/>
      </c>
      <c r="Y50" s="60">
        <f>COUNTIFS('ANALISE PRODUTO'!F:F, A50, 'ANALISE PRODUTO'!S:S, "S")</f>
        <v/>
      </c>
      <c r="Z50" s="61">
        <f>X50-Y50</f>
        <v/>
      </c>
      <c r="AA50" s="88">
        <f>IFERROR(IF(COUNTIF('contas-pagas-fornecedor-7'!$C:$C,B50)&gt;1,
   AVERAGEIF('contas-pagas-fornecedor-7'!$C:$C,B50,'contas-pagas-fornecedor-7'!$I:$I),
   VLOOKUP(B50,'contas-pagas-fornecedor-7'!$C:$Q,7,FALSE)), "")</f>
        <v/>
      </c>
      <c r="AB50" s="88">
        <f t="array" ref="AB50">IFERROR(
  INDEX('fornecedor-venda-por-filial-ger'!J:J,
    MATCH(1,
      ('fornecedor-venda-por-filial-ger'!A:A=A50) *
      ('fornecedor-venda-por-filial-ger'!B:B=$B$1),
    0)
  ),
"")</f>
        <v/>
      </c>
      <c r="AC50" s="90">
        <f t="array" ref="AC50">IFERROR(
  INDEX('fornecedor-venda-por-filial-ger'!O:O,
    MATCH(1,
      ('fornecedor-venda-por-filial-ger'!A:A=A50) *
      ('fornecedor-venda-por-filial-ger'!B:B=$B$1),
    0)
  ),
"")</f>
        <v/>
      </c>
      <c r="AD50" s="90">
        <f>IFERROR(VLOOKUP(A50,'venda-fornecedor-12-meses-7'!A:AC,3,0),"")</f>
        <v/>
      </c>
      <c r="AE50" s="87">
        <f t="array" ref="AE50">IFERROR(
  INDEX('fornecedor-venda-por-filial-ger'!N:N,
    MATCH(1,
      ('fornecedor-venda-por-filial-ger'!A:A=A50) *
      ('fornecedor-venda-por-filial-ger'!B:B=$B$1),
    0)
  ),
"")</f>
        <v/>
      </c>
      <c r="AF50" s="87">
        <f>IF(J50&lt;=0,"100,00%",IFERROR(AD50/AE50,1))</f>
        <v/>
      </c>
      <c r="AG50" s="64">
        <f t="array" ref="AG50">IFERROR(
  INDEX('fornecedor-venda-por-filial-ger'!L:L,
    MATCH(1,
      ('fornecedor-venda-por-filial-ger'!A:A=A50)*
      ('fornecedor-venda-por-filial-ger'!B:B=$B$1),
    0)
  )/100,
"")</f>
        <v/>
      </c>
      <c r="AH50" s="64">
        <f t="array" ref="AH50">IFERROR(
  INDEX('fornecedor-venda-por-filial-ger'!S:S,
    MATCH(1,
      ('fornecedor-venda-por-filial-ger'!A:A=A50) *
      ('fornecedor-venda-por-filial-ger'!B:B=$B$1),
    0)
  )/100,
"")</f>
        <v/>
      </c>
      <c r="AI50" s="64">
        <f>IFERROR(IF(OR(AH50="",AG50=""),"",IF(J50=0,0,AH50-AG50)),"")</f>
        <v/>
      </c>
      <c r="AJ50" s="91">
        <f t="array" ref="AJ50">IF(MAX(IF('ANALISE PRODUTO'!F:F=A50,'ANALISE PRODUTO'!AD:AD))=0,"SEM ENTRADA",MAX(IF('ANALISE PRODUTO'!F:F=A50,'ANALISE PRODUTO'!AD:AD)))</f>
        <v/>
      </c>
      <c r="AK50" s="39" t="n"/>
      <c r="AL50" s="92">
        <f>IF(IFERROR(VLOOKUP($A50,'VENDA 2023'!$1:$1048576,3 + (COLUMN(A47)-1)*2,FALSE),"")=0,"",IFERROR(VLOOKUP($A50,'VENDA 2023'!$1:$1048576,3 + (COLUMN(A47)-1)*2,FALSE),""))</f>
        <v/>
      </c>
      <c r="AM50" s="92">
        <f>IF(IFERROR(VLOOKUP($A50,'VENDA 2023'!$1:$1048576,3 + (COLUMN(B47)-1)*2,FALSE),"")=0,"",IFERROR(VLOOKUP($A50,'VENDA 2023'!$1:$1048576,3 + (COLUMN(B47)-1)*2,FALSE),""))</f>
        <v/>
      </c>
      <c r="AN50" s="92">
        <f>IF(IFERROR(VLOOKUP($A50,'VENDA 2023'!$1:$1048576,3 + (COLUMN(C47)-1)*2,FALSE),"")=0,"",IFERROR(VLOOKUP($A50,'VENDA 2023'!$1:$1048576,3 + (COLUMN(C47)-1)*2,FALSE),""))</f>
        <v/>
      </c>
      <c r="AO50" s="92">
        <f>IF(IFERROR(VLOOKUP($A50,'VENDA 2023'!$1:$1048576,3 + (COLUMN(D47)-1)*2,FALSE),"")=0,"",IFERROR(VLOOKUP($A50,'VENDA 2023'!$1:$1048576,3 + (COLUMN(D47)-1)*2,FALSE),""))</f>
        <v/>
      </c>
      <c r="AP50" s="92">
        <f>IF(IFERROR(VLOOKUP($A50,'VENDA 2023'!$1:$1048576,3 + (COLUMN(E47)-1)*2,FALSE),"")=0,"",IFERROR(VLOOKUP($A50,'VENDA 2023'!$1:$1048576,3 + (COLUMN(E47)-1)*2,FALSE),""))</f>
        <v/>
      </c>
      <c r="AQ50" s="92">
        <f>IF(IFERROR(VLOOKUP($A50,'VENDA 2023'!$1:$1048576,3 + (COLUMN(F47)-1)*2,FALSE),"")=0,"",IFERROR(VLOOKUP($A50,'VENDA 2023'!$1:$1048576,3 + (COLUMN(F47)-1)*2,FALSE),""))</f>
        <v/>
      </c>
      <c r="AR50" s="92">
        <f>IF(IFERROR(VLOOKUP($A50,'VENDA 2023'!$1:$1048576,3 + (COLUMN(G47)-1)*2,FALSE),"")=0,"",IFERROR(VLOOKUP($A50,'VENDA 2023'!$1:$1048576,3 + (COLUMN(G47)-1)*2,FALSE),""))</f>
        <v/>
      </c>
      <c r="AS50" s="92">
        <f>IF(IFERROR(VLOOKUP($A50,'VENDA 2023'!$1:$1048576,3 + (COLUMN(H47)-1)*2,FALSE),"")=0,"",IFERROR(VLOOKUP($A50,'VENDA 2023'!$1:$1048576,3 + (COLUMN(H47)-1)*2,FALSE),""))</f>
        <v/>
      </c>
      <c r="AT50" s="92">
        <f>IF(IFERROR(VLOOKUP($A50,'VENDA 2023'!$1:$1048576,3 + (COLUMN(I47)-1)*2,FALSE),"")=0,"",IFERROR(VLOOKUP($A50,'VENDA 2023'!$1:$1048576,3 + (COLUMN(I47)-1)*2,FALSE),""))</f>
        <v/>
      </c>
      <c r="AU50" s="92">
        <f>IF(IFERROR(VLOOKUP($A50,'VENDA 2023'!$1:$1048576,3 + (COLUMN(J47)-1)*2,FALSE),"")=0,"",IFERROR(VLOOKUP($A50,'VENDA 2023'!$1:$1048576,3 + (COLUMN(J47)-1)*2,FALSE),""))</f>
        <v/>
      </c>
      <c r="AV50" s="92">
        <f>IF(IFERROR(VLOOKUP($A50,'VENDA 2023'!$1:$1048576,3 + (COLUMN(K47)-1)*2,FALSE),"")=0,"",IFERROR(VLOOKUP($A50,'VENDA 2023'!$1:$1048576,3 + (COLUMN(K47)-1)*2,FALSE),""))</f>
        <v/>
      </c>
      <c r="AW50" s="92">
        <f>IF(IFERROR(VLOOKUP($A50,'VENDA 2023'!$1:$1048576,3 + (COLUMN(L47)-1)*2,FALSE),"")=0,"",IFERROR(VLOOKUP($A50,'VENDA 2023'!$1:$1048576,3 + (COLUMN(L47)-1)*2,FALSE),""))</f>
        <v/>
      </c>
      <c r="AX50" s="93">
        <f>IF(COUNT(AL50:AW50)=0,"",SUM(AL50:AW50))</f>
        <v/>
      </c>
      <c r="AY50" s="92">
        <f>IF(IFERROR(VLOOKUP($A50,'VENDA 2024'!$1:$1048576,3 + (COLUMN(A47)-1)*2,FALSE),"")=0,"",IFERROR(VLOOKUP($A50,'VENDA 2024'!$1:$1048576,3 + (COLUMN(A47)-1)*2,FALSE),""))</f>
        <v/>
      </c>
      <c r="AZ50" s="92">
        <f>IF(IFERROR(VLOOKUP($A50,'VENDA 2024'!$1:$1048576,3 + (COLUMN(B47)-1)*2,FALSE),"")=0,"",IFERROR(VLOOKUP($A50,'VENDA 2024'!$1:$1048576,3 + (COLUMN(B47)-1)*2,FALSE),""))</f>
        <v/>
      </c>
      <c r="BA50" s="92">
        <f>IF(IFERROR(VLOOKUP($A50,'VENDA 2024'!$1:$1048576,3 + (COLUMN(C47)-1)*2,FALSE),"")=0,"",IFERROR(VLOOKUP($A50,'VENDA 2024'!$1:$1048576,3 + (COLUMN(C47)-1)*2,FALSE),""))</f>
        <v/>
      </c>
      <c r="BB50" s="92">
        <f>IF(IFERROR(VLOOKUP($A50,'VENDA 2024'!$1:$1048576,3 + (COLUMN(D47)-1)*2,FALSE),"")=0,"",IFERROR(VLOOKUP($A50,'VENDA 2024'!$1:$1048576,3 + (COLUMN(D47)-1)*2,FALSE),""))</f>
        <v/>
      </c>
      <c r="BC50" s="92">
        <f>IF(IFERROR(VLOOKUP($A50,'VENDA 2024'!$1:$1048576,3 + (COLUMN(E47)-1)*2,FALSE),"")=0,"",IFERROR(VLOOKUP($A50,'VENDA 2024'!$1:$1048576,3 + (COLUMN(E47)-1)*2,FALSE),""))</f>
        <v/>
      </c>
      <c r="BD50" s="92">
        <f>IF(IFERROR(VLOOKUP($A50,'VENDA 2024'!$1:$1048576,3 + (COLUMN(F47)-1)*2,FALSE),"")=0,"",IFERROR(VLOOKUP($A50,'VENDA 2024'!$1:$1048576,3 + (COLUMN(F47)-1)*2,FALSE),""))</f>
        <v/>
      </c>
      <c r="BE50" s="92">
        <f>IF(IFERROR(VLOOKUP($A50,'VENDA 2024'!$1:$1048576,3 + (COLUMN(G47)-1)*2,FALSE),"")=0,"",IFERROR(VLOOKUP($A50,'VENDA 2024'!$1:$1048576,3 + (COLUMN(G47)-1)*2,FALSE),""))</f>
        <v/>
      </c>
      <c r="BF50" s="92">
        <f>IF(IFERROR(VLOOKUP($A50,'VENDA 2024'!$1:$1048576,3 + (COLUMN(H47)-1)*2,FALSE),"")=0,"",IFERROR(VLOOKUP($A50,'VENDA 2024'!$1:$1048576,3 + (COLUMN(H47)-1)*2,FALSE),""))</f>
        <v/>
      </c>
      <c r="BG50" s="92">
        <f>IF(IFERROR(VLOOKUP($A50,'VENDA 2024'!$1:$1048576,3 + (COLUMN(I47)-1)*2,FALSE),"")=0,"",IFERROR(VLOOKUP($A50,'VENDA 2024'!$1:$1048576,3 + (COLUMN(I47)-1)*2,FALSE),""))</f>
        <v/>
      </c>
      <c r="BH50" s="92">
        <f>IF(IFERROR(VLOOKUP($A50,'VENDA 2024'!$1:$1048576,3 + (COLUMN(J47)-1)*2,FALSE),"")=0,"",IFERROR(VLOOKUP($A50,'VENDA 2024'!$1:$1048576,3 + (COLUMN(J47)-1)*2,FALSE),""))</f>
        <v/>
      </c>
      <c r="BI50" s="92">
        <f>IF(IFERROR(VLOOKUP($A50,'VENDA 2024'!$1:$1048576,3 + (COLUMN(K47)-1)*2,FALSE),"")=0,"",IFERROR(VLOOKUP($A50,'VENDA 2024'!$1:$1048576,3 + (COLUMN(K47)-1)*2,FALSE),""))</f>
        <v/>
      </c>
      <c r="BJ50" s="92">
        <f>IF(IFERROR(VLOOKUP($A50,'VENDA 2024'!$1:$1048576,3 + (COLUMN(L47)-1)*2,FALSE),"")=0,"",IFERROR(VLOOKUP($A50,'VENDA 2024'!$1:$1048576,3 + (COLUMN(L47)-1)*2,FALSE),""))</f>
        <v/>
      </c>
      <c r="BK50" s="93">
        <f>IF(COUNT(AY50:BJ50)=0,"",SUM(AY50:BJ50))</f>
        <v/>
      </c>
      <c r="BL50" s="92">
        <f>IF(IFERROR(VLOOKUP($A50,'VENDA 2025'!$1:$1048576,3 + (COLUMN(A47)-1)*2,FALSE),"")=0,"",IFERROR(VLOOKUP($A50,'VENDA 2025'!$1:$1048576,3 + (COLUMN(A47)-1)*2,FALSE),""))</f>
        <v/>
      </c>
      <c r="BM50" s="92">
        <f>IF(IFERROR(VLOOKUP($A50,'VENDA 2025'!$1:$1048576,3 + (COLUMN(B47)-1)*2,FALSE),"")=0,"",IFERROR(VLOOKUP($A50,'VENDA 2025'!$1:$1048576,3 + (COLUMN(B47)-1)*2,FALSE),""))</f>
        <v/>
      </c>
      <c r="BN50" s="92">
        <f>IF(IFERROR(VLOOKUP($A50,'VENDA 2025'!$1:$1048576,3 + (COLUMN(C47)-1)*2,FALSE),"")=0,"",IFERROR(VLOOKUP($A50,'VENDA 2025'!$1:$1048576,3 + (COLUMN(C47)-1)*2,FALSE),""))</f>
        <v/>
      </c>
      <c r="BO50" s="92">
        <f>IF(IFERROR(VLOOKUP($A50,'VENDA 2025'!$1:$1048576,3 + (COLUMN(D47)-1)*2,FALSE),"")=0,"",IFERROR(VLOOKUP($A50,'VENDA 2025'!$1:$1048576,3 + (COLUMN(D47)-1)*2,FALSE),""))</f>
        <v/>
      </c>
      <c r="BP50" s="92">
        <f>IF(IFERROR(VLOOKUP($A50,'VENDA 2025'!$1:$1048576,3 + (COLUMN(E47)-1)*2,FALSE),"")=0,"",IFERROR(VLOOKUP($A50,'VENDA 2025'!$1:$1048576,3 + (COLUMN(E47)-1)*2,FALSE),""))</f>
        <v/>
      </c>
      <c r="BQ50" s="92">
        <f>IF(IFERROR(VLOOKUP($A50,'VENDA 2025'!$1:$1048576,3 + (COLUMN(F47)-1)*2,FALSE),"")=0,"",IFERROR(VLOOKUP($A50,'VENDA 2025'!$1:$1048576,3 + (COLUMN(F47)-1)*2,FALSE),""))</f>
        <v/>
      </c>
      <c r="BR50" s="92">
        <f>IF(IFERROR(VLOOKUP($A50,'VENDA 2025'!$1:$1048576,3 + (COLUMN(G47)-1)*2,FALSE),"")=0,"",IFERROR(VLOOKUP($A50,'VENDA 2025'!$1:$1048576,3 + (COLUMN(G47)-1)*2,FALSE),""))</f>
        <v/>
      </c>
      <c r="BS50" s="92">
        <f>IF(IFERROR(VLOOKUP($A50,'VENDA 2025'!$1:$1048576,3 + (COLUMN(H47)-1)*2,FALSE),"")=0,"",IFERROR(VLOOKUP($A50,'VENDA 2025'!$1:$1048576,3 + (COLUMN(H47)-1)*2,FALSE),""))</f>
        <v/>
      </c>
      <c r="BT50" s="92">
        <f>IF(IFERROR(VLOOKUP($A50,'VENDA 2025'!$1:$1048576,3 + (COLUMN(I47)-1)*2,FALSE),"")=0,"",IFERROR(VLOOKUP($A50,'VENDA 2025'!$1:$1048576,3 + (COLUMN(I47)-1)*2,FALSE),""))</f>
        <v/>
      </c>
      <c r="BU50" s="92">
        <f>IF(IFERROR(VLOOKUP($A50,'VENDA 2025'!$1:$1048576,3 + (COLUMN(J47)-1)*2,FALSE),"")=0,"",IFERROR(VLOOKUP($A50,'VENDA 2025'!$1:$1048576,3 + (COLUMN(J47)-1)*2,FALSE),""))</f>
        <v/>
      </c>
      <c r="BV50" s="92">
        <f>IF(IFERROR(VLOOKUP($A50,'VENDA 2025'!$1:$1048576,3 + (COLUMN(K47)-1)*2,FALSE),"")=0,"",IFERROR(VLOOKUP($A50,'VENDA 2025'!$1:$1048576,3 + (COLUMN(K47)-1)*2,FALSE),""))</f>
        <v/>
      </c>
      <c r="BW50" s="92">
        <f>IF(IFERROR(VLOOKUP($A50,'VENDA 2025'!$1:$1048576,3 + (COLUMN(L47)-1)*2,FALSE),"")=0,"",IFERROR(VLOOKUP($A50,'VENDA 2025'!$1:$1048576,3 + (COLUMN(L47)-1)*2,FALSE),""))</f>
        <v/>
      </c>
      <c r="BX50" s="93">
        <f>IF(COUNT(BL50:BW50)=0,"",SUM(BL50:BW50))</f>
        <v/>
      </c>
      <c r="BY50" s="92">
        <f>IF(IFERROR(VLOOKUP($A50,'venda-fornecedor-12-meses-7'!$1:$1048576,4 + (COLUMN(A47)-1)*2,FALSE),"")=0,"",IFERROR(VLOOKUP($A50,'venda-fornecedor-12-meses-7'!$1:$1048576,4 + (COLUMN(A47)-1)*2,FALSE),""))</f>
        <v/>
      </c>
      <c r="BZ50" s="92">
        <f>IF(IFERROR(VLOOKUP($A50,'venda-fornecedor-12-meses-7'!$1:$1048576,4 + (COLUMN(B47)-1)*2,FALSE),"")=0,"",IFERROR(VLOOKUP($A50,'venda-fornecedor-12-meses-7'!$1:$1048576,4 + (COLUMN(B47)-1)*2,FALSE),""))</f>
        <v/>
      </c>
      <c r="CA50" s="92">
        <f>IF(IFERROR(VLOOKUP($A50,'venda-fornecedor-12-meses-7'!$1:$1048576,4 + (COLUMN(C47)-1)*2,FALSE),"")=0,"",IFERROR(VLOOKUP($A50,'venda-fornecedor-12-meses-7'!$1:$1048576,4 + (COLUMN(C47)-1)*2,FALSE),""))</f>
        <v/>
      </c>
      <c r="CB50" s="92">
        <f>IF(IFERROR(VLOOKUP($A50,'venda-fornecedor-12-meses-7'!$1:$1048576,4 + (COLUMN(D47)-1)*2,FALSE),"")=0,"",IFERROR(VLOOKUP($A50,'venda-fornecedor-12-meses-7'!$1:$1048576,4 + (COLUMN(D47)-1)*2,FALSE),""))</f>
        <v/>
      </c>
      <c r="CC50" s="92">
        <f>IF(IFERROR(VLOOKUP($A50,'venda-fornecedor-12-meses-7'!$1:$1048576,4 + (COLUMN(E47)-1)*2,FALSE),"")=0,"",IFERROR(VLOOKUP($A50,'venda-fornecedor-12-meses-7'!$1:$1048576,4 + (COLUMN(E47)-1)*2,FALSE),""))</f>
        <v/>
      </c>
      <c r="CD50" s="92">
        <f>IF(IFERROR(VLOOKUP($A50,'venda-fornecedor-12-meses-7'!$1:$1048576,4 + (COLUMN(F47)-1)*2,FALSE),"")=0,"",IFERROR(VLOOKUP($A50,'venda-fornecedor-12-meses-7'!$1:$1048576,4 + (COLUMN(F47)-1)*2,FALSE),""))</f>
        <v/>
      </c>
      <c r="CE50" s="92">
        <f>IF(IFERROR(VLOOKUP($A50,'venda-fornecedor-12-meses-7'!$1:$1048576,4 + (COLUMN(G47)-1)*2,FALSE),"")=0,"",IFERROR(VLOOKUP($A50,'venda-fornecedor-12-meses-7'!$1:$1048576,4 + (COLUMN(G47)-1)*2,FALSE),""))</f>
        <v/>
      </c>
      <c r="CF50" s="92">
        <f>IF(IFERROR(VLOOKUP($A50,'venda-fornecedor-12-meses-7'!$1:$1048576,4 + (COLUMN(H47)-1)*2,FALSE),"")=0,"",IFERROR(VLOOKUP($A50,'venda-fornecedor-12-meses-7'!$1:$1048576,4 + (COLUMN(H47)-1)*2,FALSE),""))</f>
        <v/>
      </c>
      <c r="CG50" s="92">
        <f>IF(IFERROR(VLOOKUP($A50,'venda-fornecedor-12-meses-7'!$1:$1048576,4 + (COLUMN(I47)-1)*2,FALSE),"")=0,"",IFERROR(VLOOKUP($A50,'venda-fornecedor-12-meses-7'!$1:$1048576,4 + (COLUMN(I47)-1)*2,FALSE),""))</f>
        <v/>
      </c>
      <c r="CH50" s="92">
        <f>IF(IFERROR(VLOOKUP($A50,'venda-fornecedor-12-meses-7'!$1:$1048576,4 + (COLUMN(J47)-1)*2,FALSE),"")=0,"",IFERROR(VLOOKUP($A50,'venda-fornecedor-12-meses-7'!$1:$1048576,4 + (COLUMN(J47)-1)*2,FALSE),""))</f>
        <v/>
      </c>
      <c r="CI50" s="92">
        <f>IF(IFERROR(VLOOKUP($A50,'venda-fornecedor-12-meses-7'!$1:$1048576,4 + (COLUMN(K47)-1)*2,FALSE),"")=0,"",IFERROR(VLOOKUP($A50,'venda-fornecedor-12-meses-7'!$1:$1048576,4 + (COLUMN(K47)-1)*2,FALSE),""))</f>
        <v/>
      </c>
      <c r="CJ50" s="92">
        <f>IF(IFERROR(VLOOKUP($A50,'venda-fornecedor-12-meses-7'!$1:$1048576,4 + (COLUMN(L47)-1)*2,FALSE),"")=0,"",IFERROR(VLOOKUP($A50,'venda-fornecedor-12-meses-7'!$1:$1048576,4 + (COLUMN(L47)-1)*2,FALSE),""))</f>
        <v/>
      </c>
      <c r="CK50" s="93">
        <f>IF(COUNT(BY50:CJ50)=0,"",SUM(BY50:CJ50))</f>
        <v/>
      </c>
      <c r="CL50" s="93">
        <f>IF(COUNT(BY50:CJ50)=0,"",AVERAGE(BY50:CJ50))</f>
        <v/>
      </c>
      <c r="CM50" s="1" t="n"/>
      <c r="CN50" s="94">
        <f>IF(IFERROR(VLOOKUP($A50,'ENTRADA 2023'!$1:$1048576,3 + (COLUMN(A47)-1)*1,FALSE),"")=0,"",IFERROR(VLOOKUP($A50,'ENTRADA 2023'!$1:$1048576,3 + (COLUMN(A47)-1)*1,FALSE),""))</f>
        <v/>
      </c>
      <c r="CO50" s="94">
        <f>IF(IFERROR(VLOOKUP($A50,'ENTRADA 2023'!$1:$1048576,3 + (COLUMN(B47)-1)*1,FALSE),"")=0,"",IFERROR(VLOOKUP($A50,'ENTRADA 2023'!$1:$1048576,3 + (COLUMN(B47)-1)*1,FALSE),""))</f>
        <v/>
      </c>
      <c r="CP50" s="94">
        <f>IF(IFERROR(VLOOKUP($A50,'ENTRADA 2023'!$1:$1048576,3 + (COLUMN(C47)-1)*1,FALSE),"")=0,"",IFERROR(VLOOKUP($A50,'ENTRADA 2023'!$1:$1048576,3 + (COLUMN(C47)-1)*1,FALSE),""))</f>
        <v/>
      </c>
      <c r="CQ50" s="94">
        <f>IF(IFERROR(VLOOKUP($A50,'ENTRADA 2023'!$1:$1048576,3 + (COLUMN(D47)-1)*1,FALSE),"")=0,"",IFERROR(VLOOKUP($A50,'ENTRADA 2023'!$1:$1048576,3 + (COLUMN(D47)-1)*1,FALSE),""))</f>
        <v/>
      </c>
      <c r="CR50" s="94">
        <f>IF(IFERROR(VLOOKUP($A50,'ENTRADA 2023'!$1:$1048576,3 + (COLUMN(E47)-1)*1,FALSE),"")=0,"",IFERROR(VLOOKUP($A50,'ENTRADA 2023'!$1:$1048576,3 + (COLUMN(E47)-1)*1,FALSE),""))</f>
        <v/>
      </c>
      <c r="CS50" s="94">
        <f>IF(IFERROR(VLOOKUP($A50,'ENTRADA 2023'!$1:$1048576,3 + (COLUMN(F47)-1)*1,FALSE),"")=0,"",IFERROR(VLOOKUP($A50,'ENTRADA 2023'!$1:$1048576,3 + (COLUMN(F47)-1)*1,FALSE),""))</f>
        <v/>
      </c>
      <c r="CT50" s="94">
        <f>IF(IFERROR(VLOOKUP($A50,'ENTRADA 2023'!$1:$1048576,3 + (COLUMN(G47)-1)*1,FALSE),"")=0,"",IFERROR(VLOOKUP($A50,'ENTRADA 2023'!$1:$1048576,3 + (COLUMN(G47)-1)*1,FALSE),""))</f>
        <v/>
      </c>
      <c r="CU50" s="94">
        <f>IF(IFERROR(VLOOKUP($A50,'ENTRADA 2023'!$1:$1048576,3 + (COLUMN(H47)-1)*1,FALSE),"")=0,"",IFERROR(VLOOKUP($A50,'ENTRADA 2023'!$1:$1048576,3 + (COLUMN(H47)-1)*1,FALSE),""))</f>
        <v/>
      </c>
      <c r="CV50" s="94">
        <f>IF(IFERROR(VLOOKUP($A50,'ENTRADA 2023'!$1:$1048576,3 + (COLUMN(I47)-1)*1,FALSE),"")=0,"",IFERROR(VLOOKUP($A50,'ENTRADA 2023'!$1:$1048576,3 + (COLUMN(I47)-1)*1,FALSE),""))</f>
        <v/>
      </c>
      <c r="CW50" s="94">
        <f>IF(IFERROR(VLOOKUP($A50,'ENTRADA 2023'!$1:$1048576,3 + (COLUMN(J47)-1)*1,FALSE),"")=0,"",IFERROR(VLOOKUP($A50,'ENTRADA 2023'!$1:$1048576,3 + (COLUMN(J47)-1)*1,FALSE),""))</f>
        <v/>
      </c>
      <c r="CX50" s="94">
        <f>IF(IFERROR(VLOOKUP($A50,'ENTRADA 2023'!$1:$1048576,3 + (COLUMN(K47)-1)*1,FALSE),"")=0,"",IFERROR(VLOOKUP($A50,'ENTRADA 2023'!$1:$1048576,3 + (COLUMN(K47)-1)*1,FALSE),""))</f>
        <v/>
      </c>
      <c r="CY50" s="94">
        <f>IF(IFERROR(VLOOKUP($A50,'ENTRADA 2023'!$1:$1048576,3 + (COLUMN(L47)-1)*1,FALSE),"")=0,"",IFERROR(VLOOKUP($A50,'ENTRADA 2023'!$1:$1048576,3 + (COLUMN(L47)-1)*1,FALSE),""))</f>
        <v/>
      </c>
      <c r="CZ50" s="95">
        <f>IF(COUNT(CN50:CY50)=0,"",SUM(CN50:CY50))</f>
        <v/>
      </c>
      <c r="DA50" s="94">
        <f>IF(IFERROR(VLOOKUP($A50,'ENTRADA 2024'!$1:$1048576,3 + (COLUMN(A47)-1)*1,FALSE),"")=0,"",IFERROR(VLOOKUP($A50,'ENTRADA 2024'!$1:$1048576,3 + (COLUMN(A47)-1)*1,FALSE),""))</f>
        <v/>
      </c>
      <c r="DB50" s="94">
        <f>IF(IFERROR(VLOOKUP($A50,'ENTRADA 2024'!$1:$1048576,3 + (COLUMN(B47)-1)*1,FALSE),"")=0,"",IFERROR(VLOOKUP($A50,'ENTRADA 2024'!$1:$1048576,3 + (COLUMN(B47)-1)*1,FALSE),""))</f>
        <v/>
      </c>
      <c r="DC50" s="94">
        <f>IF(IFERROR(VLOOKUP($A50,'ENTRADA 2024'!$1:$1048576,3 + (COLUMN(C47)-1)*1,FALSE),"")=0,"",IFERROR(VLOOKUP($A50,'ENTRADA 2024'!$1:$1048576,3 + (COLUMN(C47)-1)*1,FALSE),""))</f>
        <v/>
      </c>
      <c r="DD50" s="94">
        <f>IF(IFERROR(VLOOKUP($A50,'ENTRADA 2024'!$1:$1048576,3 + (COLUMN(D47)-1)*1,FALSE),"")=0,"",IFERROR(VLOOKUP($A50,'ENTRADA 2024'!$1:$1048576,3 + (COLUMN(D47)-1)*1,FALSE),""))</f>
        <v/>
      </c>
      <c r="DE50" s="94">
        <f>IF(IFERROR(VLOOKUP($A50,'ENTRADA 2024'!$1:$1048576,3 + (COLUMN(E47)-1)*1,FALSE),"")=0,"",IFERROR(VLOOKUP($A50,'ENTRADA 2024'!$1:$1048576,3 + (COLUMN(E47)-1)*1,FALSE),""))</f>
        <v/>
      </c>
      <c r="DF50" s="94">
        <f>IF(IFERROR(VLOOKUP($A50,'ENTRADA 2024'!$1:$1048576,3 + (COLUMN(F47)-1)*1,FALSE),"")=0,"",IFERROR(VLOOKUP($A50,'ENTRADA 2024'!$1:$1048576,3 + (COLUMN(F47)-1)*1,FALSE),""))</f>
        <v/>
      </c>
      <c r="DG50" s="94">
        <f>IF(IFERROR(VLOOKUP($A50,'ENTRADA 2024'!$1:$1048576,3 + (COLUMN(G47)-1)*1,FALSE),"")=0,"",IFERROR(VLOOKUP($A50,'ENTRADA 2024'!$1:$1048576,3 + (COLUMN(G47)-1)*1,FALSE),""))</f>
        <v/>
      </c>
      <c r="DH50" s="94">
        <f>IF(IFERROR(VLOOKUP($A50,'ENTRADA 2024'!$1:$1048576,3 + (COLUMN(H47)-1)*1,FALSE),"")=0,"",IFERROR(VLOOKUP($A50,'ENTRADA 2024'!$1:$1048576,3 + (COLUMN(H47)-1)*1,FALSE),""))</f>
        <v/>
      </c>
      <c r="DI50" s="94">
        <f>IF(IFERROR(VLOOKUP($A50,'ENTRADA 2024'!$1:$1048576,3 + (COLUMN(I47)-1)*1,FALSE),"")=0,"",IFERROR(VLOOKUP($A50,'ENTRADA 2024'!$1:$1048576,3 + (COLUMN(I47)-1)*1,FALSE),""))</f>
        <v/>
      </c>
      <c r="DJ50" s="94">
        <f>IF(IFERROR(VLOOKUP($A50,'ENTRADA 2024'!$1:$1048576,3 + (COLUMN(J47)-1)*1,FALSE),"")=0,"",IFERROR(VLOOKUP($A50,'ENTRADA 2024'!$1:$1048576,3 + (COLUMN(J47)-1)*1,FALSE),""))</f>
        <v/>
      </c>
      <c r="DK50" s="94">
        <f>IF(IFERROR(VLOOKUP($A50,'ENTRADA 2024'!$1:$1048576,3 + (COLUMN(K47)-1)*1,FALSE),"")=0,"",IFERROR(VLOOKUP($A50,'ENTRADA 2024'!$1:$1048576,3 + (COLUMN(K47)-1)*1,FALSE),""))</f>
        <v/>
      </c>
      <c r="DL50" s="94">
        <f>IF(IFERROR(VLOOKUP($A50,'ENTRADA 2024'!$1:$1048576,3 + (COLUMN(L47)-1)*1,FALSE),"")=0,"",IFERROR(VLOOKUP($A50,'ENTRADA 2024'!$1:$1048576,3 + (COLUMN(L47)-1)*1,FALSE),""))</f>
        <v/>
      </c>
      <c r="DM50" s="95">
        <f>IF(COUNT(DA50:DL50)=0,"",SUM(DA50:DL50))</f>
        <v/>
      </c>
      <c r="DN50" s="94">
        <f>IF(IFERROR(VLOOKUP($A50,'ENTRADA 2025'!$1:$1048576,3 + (COLUMN(A47)-1)*1,FALSE),"")=0,"",IFERROR(VLOOKUP($A50,'ENTRADA 2025'!$1:$1048576,3 + (COLUMN(A47)-1)*1,FALSE),""))</f>
        <v/>
      </c>
      <c r="DO50" s="94">
        <f>IF(IFERROR(VLOOKUP($A50,'ENTRADA 2025'!$1:$1048576,3 + (COLUMN(B47)-1)*1,FALSE),"")=0,"",IFERROR(VLOOKUP($A50,'ENTRADA 2025'!$1:$1048576,3 + (COLUMN(B47)-1)*1,FALSE),""))</f>
        <v/>
      </c>
      <c r="DP50" s="94">
        <f>IF(IFERROR(VLOOKUP($A50,'ENTRADA 2025'!$1:$1048576,3 + (COLUMN(C47)-1)*1,FALSE),"")=0,"",IFERROR(VLOOKUP($A50,'ENTRADA 2025'!$1:$1048576,3 + (COLUMN(C47)-1)*1,FALSE),""))</f>
        <v/>
      </c>
      <c r="DQ50" s="94">
        <f>IF(IFERROR(VLOOKUP($A50,'ENTRADA 2025'!$1:$1048576,3 + (COLUMN(D47)-1)*1,FALSE),"")=0,"",IFERROR(VLOOKUP($A50,'ENTRADA 2025'!$1:$1048576,3 + (COLUMN(D47)-1)*1,FALSE),""))</f>
        <v/>
      </c>
      <c r="DR50" s="94">
        <f>IF(IFERROR(VLOOKUP($A50,'ENTRADA 2025'!$1:$1048576,3 + (COLUMN(E47)-1)*1,FALSE),"")=0,"",IFERROR(VLOOKUP($A50,'ENTRADA 2025'!$1:$1048576,3 + (COLUMN(E47)-1)*1,FALSE),""))</f>
        <v/>
      </c>
      <c r="DS50" s="94">
        <f>IF(IFERROR(VLOOKUP($A50,'ENTRADA 2025'!$1:$1048576,3 + (COLUMN(F47)-1)*1,FALSE),"")=0,"",IFERROR(VLOOKUP($A50,'ENTRADA 2025'!$1:$1048576,3 + (COLUMN(F47)-1)*1,FALSE),""))</f>
        <v/>
      </c>
      <c r="DT50" s="94">
        <f>IF(IFERROR(VLOOKUP($A50,'ENTRADA 2025'!$1:$1048576,3 + (COLUMN(G47)-1)*1,FALSE),"")=0,"",IFERROR(VLOOKUP($A50,'ENTRADA 2025'!$1:$1048576,3 + (COLUMN(G47)-1)*1,FALSE),""))</f>
        <v/>
      </c>
      <c r="DU50" s="94">
        <f>IF(IFERROR(VLOOKUP($A50,'ENTRADA 2025'!$1:$1048576,3 + (COLUMN(H47)-1)*1,FALSE),"")=0,"",IFERROR(VLOOKUP($A50,'ENTRADA 2025'!$1:$1048576,3 + (COLUMN(H47)-1)*1,FALSE),""))</f>
        <v/>
      </c>
      <c r="DV50" s="94">
        <f>IF(IFERROR(VLOOKUP($A50,'ENTRADA 2025'!$1:$1048576,3 + (COLUMN(I47)-1)*1,FALSE),"")=0,"",IFERROR(VLOOKUP($A50,'ENTRADA 2025'!$1:$1048576,3 + (COLUMN(I47)-1)*1,FALSE),""))</f>
        <v/>
      </c>
      <c r="DW50" s="94">
        <f>IF(IFERROR(VLOOKUP($A50,'ENTRADA 2025'!$1:$1048576,3 + (COLUMN(J47)-1)*1,FALSE),"")=0,"",IFERROR(VLOOKUP($A50,'ENTRADA 2025'!$1:$1048576,3 + (COLUMN(J47)-1)*1,FALSE),""))</f>
        <v/>
      </c>
      <c r="DX50" s="94">
        <f>IF(IFERROR(VLOOKUP($A50,'ENTRADA 2025'!$1:$1048576,3 + (COLUMN(K47)-1)*1,FALSE),"")=0,"",IFERROR(VLOOKUP($A50,'ENTRADA 2025'!$1:$1048576,3 + (COLUMN(K47)-1)*1,FALSE),""))</f>
        <v/>
      </c>
      <c r="DY50" s="94">
        <f>IF(IFERROR(VLOOKUP($A50,'ENTRADA 2025'!$1:$1048576,3 + (COLUMN(L47)-1)*1,FALSE),"")=0,"",IFERROR(VLOOKUP($A50,'ENTRADA 2025'!$1:$1048576,3 + (COLUMN(L47)-1)*1,FALSE),""))</f>
        <v/>
      </c>
      <c r="DZ50" s="95">
        <f>IF(COUNT(DN50:DY50)=0,"",SUM(DN50:DY50))</f>
        <v/>
      </c>
      <c r="EA50" s="94">
        <f>IF(IFERROR(VLOOKUP($A50,'entrada-fornecedor-12-meses-7'!$1:$1048576,3 + (COLUMN(A47)-1)*1,FALSE),"")=0,"",IFERROR(VLOOKUP($A50,'entrada-fornecedor-12-meses-7'!$1:$1048576,3 + (COLUMN(A47)-1)*1,FALSE),""))</f>
        <v/>
      </c>
      <c r="EB50" s="94">
        <f>IF(IFERROR(VLOOKUP($A50,'entrada-fornecedor-12-meses-7'!$1:$1048576,3 + (COLUMN(B47)-1)*1,FALSE),"")=0,"",IFERROR(VLOOKUP($A50,'entrada-fornecedor-12-meses-7'!$1:$1048576,3 + (COLUMN(B47)-1)*1,FALSE),""))</f>
        <v/>
      </c>
      <c r="EC50" s="94">
        <f>IF(IFERROR(VLOOKUP($A50,'entrada-fornecedor-12-meses-7'!$1:$1048576,3 + (COLUMN(C47)-1)*1,FALSE),"")=0,"",IFERROR(VLOOKUP($A50,'entrada-fornecedor-12-meses-7'!$1:$1048576,3 + (COLUMN(C47)-1)*1,FALSE),""))</f>
        <v/>
      </c>
      <c r="ED50" s="94">
        <f>IF(IFERROR(VLOOKUP($A50,'entrada-fornecedor-12-meses-7'!$1:$1048576,3 + (COLUMN(D47)-1)*1,FALSE),"")=0,"",IFERROR(VLOOKUP($A50,'entrada-fornecedor-12-meses-7'!$1:$1048576,3 + (COLUMN(D47)-1)*1,FALSE),""))</f>
        <v/>
      </c>
      <c r="EE50" s="94">
        <f>IF(IFERROR(VLOOKUP($A50,'entrada-fornecedor-12-meses-7'!$1:$1048576,3 + (COLUMN(E47)-1)*1,FALSE),"")=0,"",IFERROR(VLOOKUP($A50,'entrada-fornecedor-12-meses-7'!$1:$1048576,3 + (COLUMN(E47)-1)*1,FALSE),""))</f>
        <v/>
      </c>
      <c r="EF50" s="94">
        <f>IF(IFERROR(VLOOKUP($A50,'entrada-fornecedor-12-meses-7'!$1:$1048576,3 + (COLUMN(F47)-1)*1,FALSE),"")=0,"",IFERROR(VLOOKUP($A50,'entrada-fornecedor-12-meses-7'!$1:$1048576,3 + (COLUMN(F47)-1)*1,FALSE),""))</f>
        <v/>
      </c>
      <c r="EG50" s="94">
        <f>IF(IFERROR(VLOOKUP($A50,'entrada-fornecedor-12-meses-7'!$1:$1048576,3 + (COLUMN(G47)-1)*1,FALSE),"")=0,"",IFERROR(VLOOKUP($A50,'entrada-fornecedor-12-meses-7'!$1:$1048576,3 + (COLUMN(G47)-1)*1,FALSE),""))</f>
        <v/>
      </c>
      <c r="EH50" s="94">
        <f>IF(IFERROR(VLOOKUP($A50,'entrada-fornecedor-12-meses-7'!$1:$1048576,3 + (COLUMN(H47)-1)*1,FALSE),"")=0,"",IFERROR(VLOOKUP($A50,'entrada-fornecedor-12-meses-7'!$1:$1048576,3 + (COLUMN(H47)-1)*1,FALSE),""))</f>
        <v/>
      </c>
      <c r="EI50" s="94">
        <f>IF(IFERROR(VLOOKUP($A50,'entrada-fornecedor-12-meses-7'!$1:$1048576,3 + (COLUMN(I47)-1)*1,FALSE),"")=0,"",IFERROR(VLOOKUP($A50,'entrada-fornecedor-12-meses-7'!$1:$1048576,3 + (COLUMN(I47)-1)*1,FALSE),""))</f>
        <v/>
      </c>
      <c r="EJ50" s="94">
        <f>IF(IFERROR(VLOOKUP($A50,'entrada-fornecedor-12-meses-7'!$1:$1048576,3 + (COLUMN(J47)-1)*1,FALSE),"")=0,"",IFERROR(VLOOKUP($A50,'entrada-fornecedor-12-meses-7'!$1:$1048576,3 + (COLUMN(J47)-1)*1,FALSE),""))</f>
        <v/>
      </c>
      <c r="EK50" s="94">
        <f>IF(IFERROR(VLOOKUP($A50,'entrada-fornecedor-12-meses-7'!$1:$1048576,3 + (COLUMN(K47)-1)*1,FALSE),"")=0,"",IFERROR(VLOOKUP($A50,'entrada-fornecedor-12-meses-7'!$1:$1048576,3 + (COLUMN(K47)-1)*1,FALSE),""))</f>
        <v/>
      </c>
      <c r="EL50" s="94">
        <f>IF(IFERROR(VLOOKUP($A50,'entrada-fornecedor-12-meses-7'!$1:$1048576,3 + (COLUMN(L47)-1)*1,FALSE),"")=0,"",IFERROR(VLOOKUP($A50,'entrada-fornecedor-12-meses-7'!$1:$1048576,3 + (COLUMN(L47)-1)*1,FALSE),""))</f>
        <v/>
      </c>
      <c r="EM50" s="95">
        <f>IF(COUNT(EA50:EL50)=0,"",SUM(EA50:EL50))</f>
        <v/>
      </c>
      <c r="EN50" s="1" t="n"/>
      <c r="EO50" s="96">
        <f>IFERROR(AVERAGEIF('lead-time-compras-7'!B:B,A50,'lead-time-compras-7'!S:S),"")</f>
        <v/>
      </c>
      <c r="EP50" s="96">
        <f>IFERROR(
  AVERAGEIFS(
    'notas-fiscais-entrada-830-7'!H:H,
    'notas-fiscais-entrada-830-7'!O:O, A50,
    'notas-fiscais-entrada-830-7'!E:E, $B$1
  ),
""
)</f>
        <v/>
      </c>
      <c r="EQ50" s="96">
        <f>IFERROR(AVERAGEIF('lead-time-compras-7'!B:B,A50,'lead-time-compras-7'!Q:Q),"")</f>
        <v/>
      </c>
      <c r="ER50" s="97">
        <f>SUMIF('fornecedor-saldo-receber-7'!A:A, A50, 'fornecedor-saldo-receber-7'!L:L)</f>
        <v/>
      </c>
      <c r="ES50" s="97">
        <f>SUMIF('fornecedor-verba-aplicar-7'!A:A, A50, 'fornecedor-verba-aplicar-7'!D:D)</f>
        <v/>
      </c>
      <c r="ET50" s="1" t="n"/>
      <c r="EU50" s="52">
        <f>SUMIF('ANALISE PRODUTO'!F:F, A50, 'ANALISE PRODUTO'!BN:BN)</f>
        <v/>
      </c>
      <c r="EV50" s="52">
        <f>SUMIF('ANALISE PRODUTO'!F:F, A50, 'ANALISE PRODUTO'!BO:BO)</f>
        <v/>
      </c>
      <c r="EW50" s="52">
        <f>SUMIF('ANALISE PRODUTO'!F:F, A50, 'ANALISE PRODUTO'!BP:BP)</f>
        <v/>
      </c>
      <c r="EX50" s="52">
        <f>SUMIF('ANALISE PRODUTO'!F:F, A50, 'ANALISE PRODUTO'!BQ:BQ)</f>
        <v/>
      </c>
      <c r="EY50" s="52">
        <f>SUMIF('ANALISE PRODUTO'!F:F, A50, 'ANALISE PRODUTO'!BR:BR)</f>
        <v/>
      </c>
      <c r="EZ50" s="53">
        <f>SUMIF('ANALISE PRODUTO'!F:F, A50, 'ANALISE PRODUTO'!BS:BS)</f>
        <v/>
      </c>
      <c r="FA50" s="53">
        <f>SUMIF('ANALISE PRODUTO'!F:F, A50, 'ANALISE PRODUTO'!BT:BT)</f>
        <v/>
      </c>
      <c r="FB50" s="53">
        <f>SUMIF('ANALISE PRODUTO'!F:F, A50, 'ANALISE PRODUTO'!BU:BU)</f>
        <v/>
      </c>
      <c r="FC50" s="53">
        <f>SUMIF('ANALISE PRODUTO'!F:F, A50, 'ANALISE PRODUTO'!BV:BV)</f>
        <v/>
      </c>
      <c r="FD50" s="53">
        <f>SUMIF('ANALISE PRODUTO'!F:F, A50, 'ANALISE PRODUTO'!BW:BW)</f>
        <v/>
      </c>
      <c r="FE50" s="41">
        <f>SUMIF('ANALISE PRODUTO'!F:F, A50, 'ANALISE PRODUTO'!CB:CB)</f>
        <v/>
      </c>
      <c r="FF50" s="41">
        <f>SUMIF('ANALISE PRODUTO'!F:F, A50, 'ANALISE PRODUTO'!CC:CC)</f>
        <v/>
      </c>
      <c r="FG50" s="1" t="n"/>
      <c r="FH50" s="45">
        <f>IF(IFERROR(VLOOKUP($A50,'VENDA 2023'!$1:$1048576,4 + (COLUMN(A47)-1)*2,FALSE),"")=0,"",IFERROR(VLOOKUP($A50,'VENDA 2023'!$1:$1048576,4 + (COLUMN(A47)-1)*2,FALSE),""))</f>
        <v/>
      </c>
      <c r="FI50" s="45">
        <f>IF(IFERROR(VLOOKUP($A50,'VENDA 2023'!$1:$1048576,4 + (COLUMN(B47)-1)*2,FALSE),"")=0,"",IFERROR(VLOOKUP($A50,'VENDA 2023'!$1:$1048576,4 + (COLUMN(B47)-1)*2,FALSE),""))</f>
        <v/>
      </c>
      <c r="FJ50" s="45">
        <f>IF(IFERROR(VLOOKUP($A50,'VENDA 2023'!$1:$1048576,4 + (COLUMN(C47)-1)*2,FALSE),"")=0,"",IFERROR(VLOOKUP($A50,'VENDA 2023'!$1:$1048576,4 + (COLUMN(C47)-1)*2,FALSE),""))</f>
        <v/>
      </c>
      <c r="FK50" s="45">
        <f>IF(IFERROR(VLOOKUP($A50,'VENDA 2023'!$1:$1048576,4 + (COLUMN(D47)-1)*2,FALSE),"")=0,"",IFERROR(VLOOKUP($A50,'VENDA 2023'!$1:$1048576,4 + (COLUMN(D47)-1)*2,FALSE),""))</f>
        <v/>
      </c>
      <c r="FL50" s="45">
        <f>IF(IFERROR(VLOOKUP($A50,'VENDA 2023'!$1:$1048576,4 + (COLUMN(E47)-1)*2,FALSE),"")=0,"",IFERROR(VLOOKUP($A50,'VENDA 2023'!$1:$1048576,4 + (COLUMN(E47)-1)*2,FALSE),""))</f>
        <v/>
      </c>
      <c r="FM50" s="45">
        <f>IF(IFERROR(VLOOKUP($A50,'VENDA 2023'!$1:$1048576,4 + (COLUMN(F47)-1)*2,FALSE),"")=0,"",IFERROR(VLOOKUP($A50,'VENDA 2023'!$1:$1048576,4 + (COLUMN(F47)-1)*2,FALSE),""))</f>
        <v/>
      </c>
      <c r="FN50" s="45">
        <f>IF(IFERROR(VLOOKUP($A50,'VENDA 2023'!$1:$1048576,4 + (COLUMN(G47)-1)*2,FALSE),"")=0,"",IFERROR(VLOOKUP($A50,'VENDA 2023'!$1:$1048576,4 + (COLUMN(G47)-1)*2,FALSE),""))</f>
        <v/>
      </c>
      <c r="FO50" s="45">
        <f>IF(IFERROR(VLOOKUP($A50,'VENDA 2023'!$1:$1048576,4 + (COLUMN(H47)-1)*2,FALSE),"")=0,"",IFERROR(VLOOKUP($A50,'VENDA 2023'!$1:$1048576,4 + (COLUMN(H47)-1)*2,FALSE),""))</f>
        <v/>
      </c>
      <c r="FP50" s="45">
        <f>IF(IFERROR(VLOOKUP($A50,'VENDA 2023'!$1:$1048576,4 + (COLUMN(I47)-1)*2,FALSE),"")=0,"",IFERROR(VLOOKUP($A50,'VENDA 2023'!$1:$1048576,4 + (COLUMN(I47)-1)*2,FALSE),""))</f>
        <v/>
      </c>
      <c r="FQ50" s="45">
        <f>IF(IFERROR(VLOOKUP($A50,'VENDA 2023'!$1:$1048576,4 + (COLUMN(J47)-1)*2,FALSE),"")=0,"",IFERROR(VLOOKUP($A50,'VENDA 2023'!$1:$1048576,4 + (COLUMN(J47)-1)*2,FALSE),""))</f>
        <v/>
      </c>
      <c r="FR50" s="45">
        <f>IF(IFERROR(VLOOKUP($A50,'VENDA 2023'!$1:$1048576,4 + (COLUMN(K47)-1)*2,FALSE),"")=0,"",IFERROR(VLOOKUP($A50,'VENDA 2023'!$1:$1048576,4 + (COLUMN(K47)-1)*2,FALSE),""))</f>
        <v/>
      </c>
      <c r="FS50" s="45">
        <f>IF(IFERROR(VLOOKUP($A50,'VENDA 2023'!$1:$1048576,4 + (COLUMN(L47)-1)*2,FALSE),"")=0,"",IFERROR(VLOOKUP($A50,'VENDA 2023'!$1:$1048576,4 + (COLUMN(L47)-1)*2,FALSE),""))</f>
        <v/>
      </c>
      <c r="FT50" s="12">
        <f>IF(COUNT(FH50:FS50)=0,"",SUM(FH50:FS50))</f>
        <v/>
      </c>
      <c r="FU50" s="45">
        <f>IF(IFERROR(VLOOKUP($A50,'VENDA 2024'!$1:$1048576,4 + (COLUMN(A47)-1)*2,FALSE),"")=0,"",IFERROR(VLOOKUP($A50,'VENDA 2024'!$1:$1048576,4 + (COLUMN(A47)-1)*2,FALSE),""))</f>
        <v/>
      </c>
      <c r="FV50" s="45">
        <f>IF(IFERROR(VLOOKUP($A50,'VENDA 2024'!$1:$1048576,4 + (COLUMN(B47)-1)*2,FALSE),"")=0,"",IFERROR(VLOOKUP($A50,'VENDA 2024'!$1:$1048576,4 + (COLUMN(B47)-1)*2,FALSE),""))</f>
        <v/>
      </c>
      <c r="FW50" s="45">
        <f>IF(IFERROR(VLOOKUP($A50,'VENDA 2024'!$1:$1048576,4 + (COLUMN(C47)-1)*2,FALSE),"")=0,"",IFERROR(VLOOKUP($A50,'VENDA 2024'!$1:$1048576,4 + (COLUMN(C47)-1)*2,FALSE),""))</f>
        <v/>
      </c>
      <c r="FX50" s="45">
        <f>IF(IFERROR(VLOOKUP($A50,'VENDA 2024'!$1:$1048576,4 + (COLUMN(D47)-1)*2,FALSE),"")=0,"",IFERROR(VLOOKUP($A50,'VENDA 2024'!$1:$1048576,4 + (COLUMN(D47)-1)*2,FALSE),""))</f>
        <v/>
      </c>
      <c r="FY50" s="45">
        <f>IF(IFERROR(VLOOKUP($A50,'VENDA 2024'!$1:$1048576,4 + (COLUMN(E47)-1)*2,FALSE),"")=0,"",IFERROR(VLOOKUP($A50,'VENDA 2024'!$1:$1048576,4 + (COLUMN(E47)-1)*2,FALSE),""))</f>
        <v/>
      </c>
      <c r="FZ50" s="45">
        <f>IF(IFERROR(VLOOKUP($A50,'VENDA 2024'!$1:$1048576,4 + (COLUMN(F47)-1)*2,FALSE),"")=0,"",IFERROR(VLOOKUP($A50,'VENDA 2024'!$1:$1048576,4 + (COLUMN(F47)-1)*2,FALSE),""))</f>
        <v/>
      </c>
      <c r="GA50" s="45">
        <f>IF(IFERROR(VLOOKUP($A50,'VENDA 2024'!$1:$1048576,4 + (COLUMN(G47)-1)*2,FALSE),"")=0,"",IFERROR(VLOOKUP($A50,'VENDA 2024'!$1:$1048576,4 + (COLUMN(G47)-1)*2,FALSE),""))</f>
        <v/>
      </c>
      <c r="GB50" s="45">
        <f>IF(IFERROR(VLOOKUP($A50,'VENDA 2024'!$1:$1048576,4 + (COLUMN(H47)-1)*2,FALSE),"")=0,"",IFERROR(VLOOKUP($A50,'VENDA 2024'!$1:$1048576,4 + (COLUMN(H47)-1)*2,FALSE),""))</f>
        <v/>
      </c>
      <c r="GC50" s="45">
        <f>IF(IFERROR(VLOOKUP($A50,'VENDA 2024'!$1:$1048576,4 + (COLUMN(I47)-1)*2,FALSE),"")=0,"",IFERROR(VLOOKUP($A50,'VENDA 2024'!$1:$1048576,4 + (COLUMN(I47)-1)*2,FALSE),""))</f>
        <v/>
      </c>
      <c r="GD50" s="45">
        <f>IF(IFERROR(VLOOKUP($A50,'VENDA 2024'!$1:$1048576,4 + (COLUMN(J47)-1)*2,FALSE),"")=0,"",IFERROR(VLOOKUP($A50,'VENDA 2024'!$1:$1048576,4 + (COLUMN(J47)-1)*2,FALSE),""))</f>
        <v/>
      </c>
      <c r="GE50" s="45">
        <f>IF(IFERROR(VLOOKUP($A50,'VENDA 2024'!$1:$1048576,4 + (COLUMN(K47)-1)*2,FALSE),"")=0,"",IFERROR(VLOOKUP($A50,'VENDA 2024'!$1:$1048576,4 + (COLUMN(K47)-1)*2,FALSE),""))</f>
        <v/>
      </c>
      <c r="GF50" s="45">
        <f>IF(IFERROR(VLOOKUP($A50,'VENDA 2024'!$1:$1048576,4 + (COLUMN(L47)-1)*2,FALSE),"")=0,"",IFERROR(VLOOKUP($A50,'VENDA 2024'!$1:$1048576,4 + (COLUMN(L47)-1)*2,FALSE),""))</f>
        <v/>
      </c>
      <c r="GG50" s="12">
        <f>IF(COUNT(FU50:GF50)=0,"",SUM(FU50:GF50))</f>
        <v/>
      </c>
      <c r="GH50" s="45">
        <f>IF(IFERROR(VLOOKUP($A50,'venda-fornecedor-12-meses-7'!$1:$1048576,5 + (COLUMN(A47)-1)*2,FALSE),"")=0,"",IFERROR(VLOOKUP($A50,'venda-fornecedor-12-meses-7'!$1:$1048576,5 + (COLUMN(A47)-1)*2,FALSE),""))</f>
        <v/>
      </c>
      <c r="GI50" s="45">
        <f>IF(IFERROR(VLOOKUP($A50,'venda-fornecedor-12-meses-7'!$1:$1048576,5 + (COLUMN(B47)-1)*2,FALSE),"")=0,"",IFERROR(VLOOKUP($A50,'venda-fornecedor-12-meses-7'!$1:$1048576,5 + (COLUMN(B47)-1)*2,FALSE),""))</f>
        <v/>
      </c>
      <c r="GJ50" s="45">
        <f>IF(IFERROR(VLOOKUP($A50,'venda-fornecedor-12-meses-7'!$1:$1048576,5 + (COLUMN(C47)-1)*2,FALSE),"")=0,"",IFERROR(VLOOKUP($A50,'venda-fornecedor-12-meses-7'!$1:$1048576,5 + (COLUMN(C47)-1)*2,FALSE),""))</f>
        <v/>
      </c>
      <c r="GK50" s="45">
        <f>IF(IFERROR(VLOOKUP($A50,'venda-fornecedor-12-meses-7'!$1:$1048576,5 + (COLUMN(D47)-1)*2,FALSE),"")=0,"",IFERROR(VLOOKUP($A50,'venda-fornecedor-12-meses-7'!$1:$1048576,5 + (COLUMN(D47)-1)*2,FALSE),""))</f>
        <v/>
      </c>
      <c r="GL50" s="45">
        <f>IF(IFERROR(VLOOKUP($A50,'venda-fornecedor-12-meses-7'!$1:$1048576,5 + (COLUMN(E47)-1)*2,FALSE),"")=0,"",IFERROR(VLOOKUP($A50,'venda-fornecedor-12-meses-7'!$1:$1048576,5 + (COLUMN(E47)-1)*2,FALSE),""))</f>
        <v/>
      </c>
      <c r="GM50" s="45">
        <f>IF(IFERROR(VLOOKUP($A50,'venda-fornecedor-12-meses-7'!$1:$1048576,5 + (COLUMN(F47)-1)*2,FALSE),"")=0,"",IFERROR(VLOOKUP($A50,'venda-fornecedor-12-meses-7'!$1:$1048576,5 + (COLUMN(F47)-1)*2,FALSE),""))</f>
        <v/>
      </c>
      <c r="GN50" s="45">
        <f>IF(IFERROR(VLOOKUP($A50,'venda-fornecedor-12-meses-7'!$1:$1048576,5 + (COLUMN(G47)-1)*2,FALSE),"")=0,"",IFERROR(VLOOKUP($A50,'venda-fornecedor-12-meses-7'!$1:$1048576,5 + (COLUMN(G47)-1)*2,FALSE),""))</f>
        <v/>
      </c>
      <c r="GO50" s="45">
        <f>IF(IFERROR(VLOOKUP($A50,'venda-fornecedor-12-meses-7'!$1:$1048576,5 + (COLUMN(H47)-1)*2,FALSE),"")=0,"",IFERROR(VLOOKUP($A50,'venda-fornecedor-12-meses-7'!$1:$1048576,5 + (COLUMN(H47)-1)*2,FALSE),""))</f>
        <v/>
      </c>
      <c r="GP50" s="45">
        <f>IF(IFERROR(VLOOKUP($A50,'venda-fornecedor-12-meses-7'!$1:$1048576,5 + (COLUMN(I47)-1)*2,FALSE),"")=0,"",IFERROR(VLOOKUP($A50,'venda-fornecedor-12-meses-7'!$1:$1048576,5 + (COLUMN(I47)-1)*2,FALSE),""))</f>
        <v/>
      </c>
      <c r="GQ50" s="45">
        <f>IF(IFERROR(VLOOKUP($A50,'venda-fornecedor-12-meses-7'!$1:$1048576,5 + (COLUMN(J47)-1)*2,FALSE),"")=0,"",IFERROR(VLOOKUP($A50,'venda-fornecedor-12-meses-7'!$1:$1048576,5 + (COLUMN(J47)-1)*2,FALSE),""))</f>
        <v/>
      </c>
      <c r="GR50" s="45">
        <f>IF(IFERROR(VLOOKUP($A50,'venda-fornecedor-12-meses-7'!$1:$1048576,5 + (COLUMN(K47)-1)*2,FALSE),"")=0,"",IFERROR(VLOOKUP($A50,'venda-fornecedor-12-meses-7'!$1:$1048576,5 + (COLUMN(K47)-1)*2,FALSE),""))</f>
        <v/>
      </c>
      <c r="GS50" s="45">
        <f>IF(IFERROR(VLOOKUP($A50,'venda-fornecedor-12-meses-7'!$1:$1048576,5 + (COLUMN(L47)-1)*2,FALSE),"")=0,"",IFERROR(VLOOKUP($A50,'venda-fornecedor-12-meses-7'!$1:$1048576,5 + (COLUMN(L47)-1)*2,FALSE),""))</f>
        <v/>
      </c>
      <c r="GT50" s="12">
        <f>IF(COUNT(GH50:GS50)=0,"",SUM(GH50:GS50))</f>
        <v/>
      </c>
    </row>
    <row r="51">
      <c r="A51" s="85" t="n">
        <v>34346</v>
      </c>
      <c r="B51" s="85">
        <f>VLOOKUP(A51,'FORNECEDORES X COMPRADOR'!$A:$D,4,0)</f>
        <v/>
      </c>
      <c r="C51" s="85">
        <f>VLOOKUP(A51,'FORNECEDORES X COMPRADOR'!$A:$E,5,0)</f>
        <v/>
      </c>
      <c r="D51" s="40">
        <f>IFERROR(AVERAGEIF('ANALISE PRODUTO'!F:F,A51,'ANALISE PRODUTO'!BE:BE),"")</f>
        <v/>
      </c>
      <c r="E51" s="40">
        <f>IFERROR(AVERAGEIF('ANALISE PRODUTO'!F:F,A51,'ANALISE PRODUTO'!BF:BF),"")</f>
        <v/>
      </c>
      <c r="F51" s="47">
        <f t="array" ref="F51">IFERROR(
  IF(
    SUMPRODUCT(
      IFERROR(--('ANALISE PRODUTO'!$F$3:$F$10000=A51),0) *
      IFERROR(--'ANALISE PRODUTO'!$AJ$3:$AJ$10000,0)
    )=0,
    "",
    SUMPRODUCT(
      IFERROR(--('ANALISE PRODUTO'!$F$3:$F$10000=A51),0) *
      IFERROR(--'ANALISE PRODUTO'!$AN$3:$AN$10000,0)
    ) /
    SUMPRODUCT(
      IFERROR(--('ANALISE PRODUTO'!$F$3:$F$10000=A51),0) *
      IFERROR(--'ANALISE PRODUTO'!$AJ$3:$AJ$10000,0)
    )
  ),
  ""
)</f>
        <v/>
      </c>
      <c r="G51" s="47">
        <f t="array" ref="G51">IFERROR(
  IF(
    SUMPRODUCT(
      IFERROR(--('ANALISE PRODUTO'!$F$3:$F$10000=A51),0) *
      IFERROR(--'ANALISE PRODUTO'!$AJ$3:$AJ$10000,0)
    )=0,
    "",
    SUMPRODUCT(
      IFERROR(--('ANALISE PRODUTO'!$F$3:$F$10000=A51),0) *
      IFERROR(--'ANALISE PRODUTO'!$AO$3:$AO$10000,0)
    ) /
    SUMPRODUCT(
      IFERROR(--('ANALISE PRODUTO'!$F$3:$F$10000=A51),0) *
      IFERROR(--'ANALISE PRODUTO'!$AJ$3:$AJ$10000,0)
    )
  ),
  ""
)</f>
        <v/>
      </c>
      <c r="H51" s="86" t="n">
        <v>60</v>
      </c>
      <c r="I51" s="86" t="n">
        <v>90</v>
      </c>
      <c r="J51" s="87">
        <f>SUMIF('ANALISE PRODUTO'!F:F, A51, 'ANALISE PRODUTO'!AP:AP)</f>
        <v/>
      </c>
      <c r="K51" s="88">
        <f>SUMIF('ANALISE PRODUTO'!F:F, A51, 'ANALISE PRODUTO'!AN:AN)</f>
        <v/>
      </c>
      <c r="L51" s="40">
        <f>SUMIF('ANALISE PRODUTO'!F:F, A51, 'ANALISE PRODUTO'!BB:BB)</f>
        <v/>
      </c>
      <c r="M51" s="40">
        <f>SUMIF('ANALISE PRODUTO'!F:F, A51, 'ANALISE PRODUTO'!BC:BC)</f>
        <v/>
      </c>
      <c r="N51" s="40">
        <f>SUMIF('ANALISE PRODUTO'!F:F, A51, 'ANALISE PRODUTO'!BD:BD)</f>
        <v/>
      </c>
      <c r="O51" s="40">
        <f>SUMIF('ANALISE PRODUTO'!F:F, A51, 'ANALISE PRODUTO'!BA:BA)</f>
        <v/>
      </c>
      <c r="P51" s="40">
        <f>IF(J51=0, 0, IF(O51/J51=0, 0, O51/J51))</f>
        <v/>
      </c>
      <c r="Q51" s="40">
        <f>IF(J51=0, 0, IF(L51/J51=0, 0, L51/J51))</f>
        <v/>
      </c>
      <c r="R51" s="89">
        <f>SUMIF('ANALISE PRODUTO'!F:F, A51, 'ANALISE PRODUTO'!BJ:BJ)</f>
        <v/>
      </c>
      <c r="S51" s="89">
        <f>SUMIF('ANALISE PRODUTO'!F:F, A51, 'ANALISE PRODUTO'!BK:BK)</f>
        <v/>
      </c>
      <c r="T51" s="89">
        <f>SUMIF('ANALISE PRODUTO'!F:F, A51, 'ANALISE PRODUTO'!BL:BL)</f>
        <v/>
      </c>
      <c r="U51" s="89">
        <f>SUMIFS('ANALISE PRODUTO'!BI:BI, 'ANALISE PRODUTO'!F:F, A51)</f>
        <v/>
      </c>
      <c r="V51" s="89">
        <f>IF(C51="DESCONTINUADO", 0, IF(J51=0, 0, IF(U51/J51=0, 0, U51/J51)))</f>
        <v/>
      </c>
      <c r="W51" s="89">
        <f>IF(OR(C51="DESCONTINUADO", J51=0), 0, IFERROR((S51+T51)/J51, 0))</f>
        <v/>
      </c>
      <c r="X51" s="59">
        <f>COUNTIF('ANALISE PRODUTO'!F:F, A51)</f>
        <v/>
      </c>
      <c r="Y51" s="60">
        <f>COUNTIFS('ANALISE PRODUTO'!F:F, A51, 'ANALISE PRODUTO'!S:S, "S")</f>
        <v/>
      </c>
      <c r="Z51" s="61">
        <f>X51-Y51</f>
        <v/>
      </c>
      <c r="AA51" s="88">
        <f>IFERROR(IF(COUNTIF('contas-pagas-fornecedor-7'!$C:$C,B51)&gt;1,
   AVERAGEIF('contas-pagas-fornecedor-7'!$C:$C,B51,'contas-pagas-fornecedor-7'!$I:$I),
   VLOOKUP(B51,'contas-pagas-fornecedor-7'!$C:$Q,7,FALSE)), "")</f>
        <v/>
      </c>
      <c r="AB51" s="88">
        <f t="array" ref="AB51">IFERROR(
  INDEX('fornecedor-venda-por-filial-ger'!J:J,
    MATCH(1,
      ('fornecedor-venda-por-filial-ger'!A:A=A51) *
      ('fornecedor-venda-por-filial-ger'!B:B=$B$1),
    0)
  ),
"")</f>
        <v/>
      </c>
      <c r="AC51" s="90">
        <f t="array" ref="AC51">IFERROR(
  INDEX('fornecedor-venda-por-filial-ger'!O:O,
    MATCH(1,
      ('fornecedor-venda-por-filial-ger'!A:A=A51) *
      ('fornecedor-venda-por-filial-ger'!B:B=$B$1),
    0)
  ),
"")</f>
        <v/>
      </c>
      <c r="AD51" s="90">
        <f>IFERROR(VLOOKUP(A51,'venda-fornecedor-12-meses-7'!A:AC,3,0),"")</f>
        <v/>
      </c>
      <c r="AE51" s="87">
        <f t="array" ref="AE51">IFERROR(
  INDEX('fornecedor-venda-por-filial-ger'!N:N,
    MATCH(1,
      ('fornecedor-venda-por-filial-ger'!A:A=A51) *
      ('fornecedor-venda-por-filial-ger'!B:B=$B$1),
    0)
  ),
"")</f>
        <v/>
      </c>
      <c r="AF51" s="87">
        <f>IF(J51&lt;=0,"100,00%",IFERROR(AD51/AE51,1))</f>
        <v/>
      </c>
      <c r="AG51" s="64">
        <f t="array" ref="AG51">IFERROR(
  INDEX('fornecedor-venda-por-filial-ger'!L:L,
    MATCH(1,
      ('fornecedor-venda-por-filial-ger'!A:A=A51)*
      ('fornecedor-venda-por-filial-ger'!B:B=$B$1),
    0)
  )/100,
"")</f>
        <v/>
      </c>
      <c r="AH51" s="64">
        <f t="array" ref="AH51">IFERROR(
  INDEX('fornecedor-venda-por-filial-ger'!S:S,
    MATCH(1,
      ('fornecedor-venda-por-filial-ger'!A:A=A51) *
      ('fornecedor-venda-por-filial-ger'!B:B=$B$1),
    0)
  )/100,
"")</f>
        <v/>
      </c>
      <c r="AI51" s="64">
        <f>IFERROR(IF(OR(AH51="",AG51=""),"",IF(J51=0,0,AH51-AG51)),"")</f>
        <v/>
      </c>
      <c r="AJ51" s="91">
        <f t="array" ref="AJ51">IF(MAX(IF('ANALISE PRODUTO'!F:F=A51,'ANALISE PRODUTO'!AD:AD))=0,"SEM ENTRADA",MAX(IF('ANALISE PRODUTO'!F:F=A51,'ANALISE PRODUTO'!AD:AD)))</f>
        <v/>
      </c>
      <c r="AK51" s="39" t="n"/>
      <c r="AL51" s="92">
        <f>IF(IFERROR(VLOOKUP($A51,'VENDA 2023'!$1:$1048576,3 + (COLUMN(A48)-1)*2,FALSE),"")=0,"",IFERROR(VLOOKUP($A51,'VENDA 2023'!$1:$1048576,3 + (COLUMN(A48)-1)*2,FALSE),""))</f>
        <v/>
      </c>
      <c r="AM51" s="92">
        <f>IF(IFERROR(VLOOKUP($A51,'VENDA 2023'!$1:$1048576,3 + (COLUMN(B48)-1)*2,FALSE),"")=0,"",IFERROR(VLOOKUP($A51,'VENDA 2023'!$1:$1048576,3 + (COLUMN(B48)-1)*2,FALSE),""))</f>
        <v/>
      </c>
      <c r="AN51" s="92">
        <f>IF(IFERROR(VLOOKUP($A51,'VENDA 2023'!$1:$1048576,3 + (COLUMN(C48)-1)*2,FALSE),"")=0,"",IFERROR(VLOOKUP($A51,'VENDA 2023'!$1:$1048576,3 + (COLUMN(C48)-1)*2,FALSE),""))</f>
        <v/>
      </c>
      <c r="AO51" s="92">
        <f>IF(IFERROR(VLOOKUP($A51,'VENDA 2023'!$1:$1048576,3 + (COLUMN(D48)-1)*2,FALSE),"")=0,"",IFERROR(VLOOKUP($A51,'VENDA 2023'!$1:$1048576,3 + (COLUMN(D48)-1)*2,FALSE),""))</f>
        <v/>
      </c>
      <c r="AP51" s="92">
        <f>IF(IFERROR(VLOOKUP($A51,'VENDA 2023'!$1:$1048576,3 + (COLUMN(E48)-1)*2,FALSE),"")=0,"",IFERROR(VLOOKUP($A51,'VENDA 2023'!$1:$1048576,3 + (COLUMN(E48)-1)*2,FALSE),""))</f>
        <v/>
      </c>
      <c r="AQ51" s="92">
        <f>IF(IFERROR(VLOOKUP($A51,'VENDA 2023'!$1:$1048576,3 + (COLUMN(F48)-1)*2,FALSE),"")=0,"",IFERROR(VLOOKUP($A51,'VENDA 2023'!$1:$1048576,3 + (COLUMN(F48)-1)*2,FALSE),""))</f>
        <v/>
      </c>
      <c r="AR51" s="92">
        <f>IF(IFERROR(VLOOKUP($A51,'VENDA 2023'!$1:$1048576,3 + (COLUMN(G48)-1)*2,FALSE),"")=0,"",IFERROR(VLOOKUP($A51,'VENDA 2023'!$1:$1048576,3 + (COLUMN(G48)-1)*2,FALSE),""))</f>
        <v/>
      </c>
      <c r="AS51" s="92">
        <f>IF(IFERROR(VLOOKUP($A51,'VENDA 2023'!$1:$1048576,3 + (COLUMN(H48)-1)*2,FALSE),"")=0,"",IFERROR(VLOOKUP($A51,'VENDA 2023'!$1:$1048576,3 + (COLUMN(H48)-1)*2,FALSE),""))</f>
        <v/>
      </c>
      <c r="AT51" s="92">
        <f>IF(IFERROR(VLOOKUP($A51,'VENDA 2023'!$1:$1048576,3 + (COLUMN(I48)-1)*2,FALSE),"")=0,"",IFERROR(VLOOKUP($A51,'VENDA 2023'!$1:$1048576,3 + (COLUMN(I48)-1)*2,FALSE),""))</f>
        <v/>
      </c>
      <c r="AU51" s="92">
        <f>IF(IFERROR(VLOOKUP($A51,'VENDA 2023'!$1:$1048576,3 + (COLUMN(J48)-1)*2,FALSE),"")=0,"",IFERROR(VLOOKUP($A51,'VENDA 2023'!$1:$1048576,3 + (COLUMN(J48)-1)*2,FALSE),""))</f>
        <v/>
      </c>
      <c r="AV51" s="92">
        <f>IF(IFERROR(VLOOKUP($A51,'VENDA 2023'!$1:$1048576,3 + (COLUMN(K48)-1)*2,FALSE),"")=0,"",IFERROR(VLOOKUP($A51,'VENDA 2023'!$1:$1048576,3 + (COLUMN(K48)-1)*2,FALSE),""))</f>
        <v/>
      </c>
      <c r="AW51" s="92">
        <f>IF(IFERROR(VLOOKUP($A51,'VENDA 2023'!$1:$1048576,3 + (COLUMN(L48)-1)*2,FALSE),"")=0,"",IFERROR(VLOOKUP($A51,'VENDA 2023'!$1:$1048576,3 + (COLUMN(L48)-1)*2,FALSE),""))</f>
        <v/>
      </c>
      <c r="AX51" s="93">
        <f>IF(COUNT(AL51:AW51)=0,"",SUM(AL51:AW51))</f>
        <v/>
      </c>
      <c r="AY51" s="92">
        <f>IF(IFERROR(VLOOKUP($A51,'VENDA 2024'!$1:$1048576,3 + (COLUMN(A48)-1)*2,FALSE),"")=0,"",IFERROR(VLOOKUP($A51,'VENDA 2024'!$1:$1048576,3 + (COLUMN(A48)-1)*2,FALSE),""))</f>
        <v/>
      </c>
      <c r="AZ51" s="92">
        <f>IF(IFERROR(VLOOKUP($A51,'VENDA 2024'!$1:$1048576,3 + (COLUMN(B48)-1)*2,FALSE),"")=0,"",IFERROR(VLOOKUP($A51,'VENDA 2024'!$1:$1048576,3 + (COLUMN(B48)-1)*2,FALSE),""))</f>
        <v/>
      </c>
      <c r="BA51" s="92">
        <f>IF(IFERROR(VLOOKUP($A51,'VENDA 2024'!$1:$1048576,3 + (COLUMN(C48)-1)*2,FALSE),"")=0,"",IFERROR(VLOOKUP($A51,'VENDA 2024'!$1:$1048576,3 + (COLUMN(C48)-1)*2,FALSE),""))</f>
        <v/>
      </c>
      <c r="BB51" s="92">
        <f>IF(IFERROR(VLOOKUP($A51,'VENDA 2024'!$1:$1048576,3 + (COLUMN(D48)-1)*2,FALSE),"")=0,"",IFERROR(VLOOKUP($A51,'VENDA 2024'!$1:$1048576,3 + (COLUMN(D48)-1)*2,FALSE),""))</f>
        <v/>
      </c>
      <c r="BC51" s="92">
        <f>IF(IFERROR(VLOOKUP($A51,'VENDA 2024'!$1:$1048576,3 + (COLUMN(E48)-1)*2,FALSE),"")=0,"",IFERROR(VLOOKUP($A51,'VENDA 2024'!$1:$1048576,3 + (COLUMN(E48)-1)*2,FALSE),""))</f>
        <v/>
      </c>
      <c r="BD51" s="92">
        <f>IF(IFERROR(VLOOKUP($A51,'VENDA 2024'!$1:$1048576,3 + (COLUMN(F48)-1)*2,FALSE),"")=0,"",IFERROR(VLOOKUP($A51,'VENDA 2024'!$1:$1048576,3 + (COLUMN(F48)-1)*2,FALSE),""))</f>
        <v/>
      </c>
      <c r="BE51" s="92">
        <f>IF(IFERROR(VLOOKUP($A51,'VENDA 2024'!$1:$1048576,3 + (COLUMN(G48)-1)*2,FALSE),"")=0,"",IFERROR(VLOOKUP($A51,'VENDA 2024'!$1:$1048576,3 + (COLUMN(G48)-1)*2,FALSE),""))</f>
        <v/>
      </c>
      <c r="BF51" s="92">
        <f>IF(IFERROR(VLOOKUP($A51,'VENDA 2024'!$1:$1048576,3 + (COLUMN(H48)-1)*2,FALSE),"")=0,"",IFERROR(VLOOKUP($A51,'VENDA 2024'!$1:$1048576,3 + (COLUMN(H48)-1)*2,FALSE),""))</f>
        <v/>
      </c>
      <c r="BG51" s="92">
        <f>IF(IFERROR(VLOOKUP($A51,'VENDA 2024'!$1:$1048576,3 + (COLUMN(I48)-1)*2,FALSE),"")=0,"",IFERROR(VLOOKUP($A51,'VENDA 2024'!$1:$1048576,3 + (COLUMN(I48)-1)*2,FALSE),""))</f>
        <v/>
      </c>
      <c r="BH51" s="92">
        <f>IF(IFERROR(VLOOKUP($A51,'VENDA 2024'!$1:$1048576,3 + (COLUMN(J48)-1)*2,FALSE),"")=0,"",IFERROR(VLOOKUP($A51,'VENDA 2024'!$1:$1048576,3 + (COLUMN(J48)-1)*2,FALSE),""))</f>
        <v/>
      </c>
      <c r="BI51" s="92">
        <f>IF(IFERROR(VLOOKUP($A51,'VENDA 2024'!$1:$1048576,3 + (COLUMN(K48)-1)*2,FALSE),"")=0,"",IFERROR(VLOOKUP($A51,'VENDA 2024'!$1:$1048576,3 + (COLUMN(K48)-1)*2,FALSE),""))</f>
        <v/>
      </c>
      <c r="BJ51" s="92">
        <f>IF(IFERROR(VLOOKUP($A51,'VENDA 2024'!$1:$1048576,3 + (COLUMN(L48)-1)*2,FALSE),"")=0,"",IFERROR(VLOOKUP($A51,'VENDA 2024'!$1:$1048576,3 + (COLUMN(L48)-1)*2,FALSE),""))</f>
        <v/>
      </c>
      <c r="BK51" s="93">
        <f>IF(COUNT(AY51:BJ51)=0,"",SUM(AY51:BJ51))</f>
        <v/>
      </c>
      <c r="BL51" s="92">
        <f>IF(IFERROR(VLOOKUP($A51,'VENDA 2025'!$1:$1048576,3 + (COLUMN(A48)-1)*2,FALSE),"")=0,"",IFERROR(VLOOKUP($A51,'VENDA 2025'!$1:$1048576,3 + (COLUMN(A48)-1)*2,FALSE),""))</f>
        <v/>
      </c>
      <c r="BM51" s="92">
        <f>IF(IFERROR(VLOOKUP($A51,'VENDA 2025'!$1:$1048576,3 + (COLUMN(B48)-1)*2,FALSE),"")=0,"",IFERROR(VLOOKUP($A51,'VENDA 2025'!$1:$1048576,3 + (COLUMN(B48)-1)*2,FALSE),""))</f>
        <v/>
      </c>
      <c r="BN51" s="92">
        <f>IF(IFERROR(VLOOKUP($A51,'VENDA 2025'!$1:$1048576,3 + (COLUMN(C48)-1)*2,FALSE),"")=0,"",IFERROR(VLOOKUP($A51,'VENDA 2025'!$1:$1048576,3 + (COLUMN(C48)-1)*2,FALSE),""))</f>
        <v/>
      </c>
      <c r="BO51" s="92">
        <f>IF(IFERROR(VLOOKUP($A51,'VENDA 2025'!$1:$1048576,3 + (COLUMN(D48)-1)*2,FALSE),"")=0,"",IFERROR(VLOOKUP($A51,'VENDA 2025'!$1:$1048576,3 + (COLUMN(D48)-1)*2,FALSE),""))</f>
        <v/>
      </c>
      <c r="BP51" s="92">
        <f>IF(IFERROR(VLOOKUP($A51,'VENDA 2025'!$1:$1048576,3 + (COLUMN(E48)-1)*2,FALSE),"")=0,"",IFERROR(VLOOKUP($A51,'VENDA 2025'!$1:$1048576,3 + (COLUMN(E48)-1)*2,FALSE),""))</f>
        <v/>
      </c>
      <c r="BQ51" s="92">
        <f>IF(IFERROR(VLOOKUP($A51,'VENDA 2025'!$1:$1048576,3 + (COLUMN(F48)-1)*2,FALSE),"")=0,"",IFERROR(VLOOKUP($A51,'VENDA 2025'!$1:$1048576,3 + (COLUMN(F48)-1)*2,FALSE),""))</f>
        <v/>
      </c>
      <c r="BR51" s="92">
        <f>IF(IFERROR(VLOOKUP($A51,'VENDA 2025'!$1:$1048576,3 + (COLUMN(G48)-1)*2,FALSE),"")=0,"",IFERROR(VLOOKUP($A51,'VENDA 2025'!$1:$1048576,3 + (COLUMN(G48)-1)*2,FALSE),""))</f>
        <v/>
      </c>
      <c r="BS51" s="92">
        <f>IF(IFERROR(VLOOKUP($A51,'VENDA 2025'!$1:$1048576,3 + (COLUMN(H48)-1)*2,FALSE),"")=0,"",IFERROR(VLOOKUP($A51,'VENDA 2025'!$1:$1048576,3 + (COLUMN(H48)-1)*2,FALSE),""))</f>
        <v/>
      </c>
      <c r="BT51" s="92">
        <f>IF(IFERROR(VLOOKUP($A51,'VENDA 2025'!$1:$1048576,3 + (COLUMN(I48)-1)*2,FALSE),"")=0,"",IFERROR(VLOOKUP($A51,'VENDA 2025'!$1:$1048576,3 + (COLUMN(I48)-1)*2,FALSE),""))</f>
        <v/>
      </c>
      <c r="BU51" s="92">
        <f>IF(IFERROR(VLOOKUP($A51,'VENDA 2025'!$1:$1048576,3 + (COLUMN(J48)-1)*2,FALSE),"")=0,"",IFERROR(VLOOKUP($A51,'VENDA 2025'!$1:$1048576,3 + (COLUMN(J48)-1)*2,FALSE),""))</f>
        <v/>
      </c>
      <c r="BV51" s="92">
        <f>IF(IFERROR(VLOOKUP($A51,'VENDA 2025'!$1:$1048576,3 + (COLUMN(K48)-1)*2,FALSE),"")=0,"",IFERROR(VLOOKUP($A51,'VENDA 2025'!$1:$1048576,3 + (COLUMN(K48)-1)*2,FALSE),""))</f>
        <v/>
      </c>
      <c r="BW51" s="92">
        <f>IF(IFERROR(VLOOKUP($A51,'VENDA 2025'!$1:$1048576,3 + (COLUMN(L48)-1)*2,FALSE),"")=0,"",IFERROR(VLOOKUP($A51,'VENDA 2025'!$1:$1048576,3 + (COLUMN(L48)-1)*2,FALSE),""))</f>
        <v/>
      </c>
      <c r="BX51" s="93">
        <f>IF(COUNT(BL51:BW51)=0,"",SUM(BL51:BW51))</f>
        <v/>
      </c>
      <c r="BY51" s="92">
        <f>IF(IFERROR(VLOOKUP($A51,'venda-fornecedor-12-meses-7'!$1:$1048576,4 + (COLUMN(A48)-1)*2,FALSE),"")=0,"",IFERROR(VLOOKUP($A51,'venda-fornecedor-12-meses-7'!$1:$1048576,4 + (COLUMN(A48)-1)*2,FALSE),""))</f>
        <v/>
      </c>
      <c r="BZ51" s="92">
        <f>IF(IFERROR(VLOOKUP($A51,'venda-fornecedor-12-meses-7'!$1:$1048576,4 + (COLUMN(B48)-1)*2,FALSE),"")=0,"",IFERROR(VLOOKUP($A51,'venda-fornecedor-12-meses-7'!$1:$1048576,4 + (COLUMN(B48)-1)*2,FALSE),""))</f>
        <v/>
      </c>
      <c r="CA51" s="92">
        <f>IF(IFERROR(VLOOKUP($A51,'venda-fornecedor-12-meses-7'!$1:$1048576,4 + (COLUMN(C48)-1)*2,FALSE),"")=0,"",IFERROR(VLOOKUP($A51,'venda-fornecedor-12-meses-7'!$1:$1048576,4 + (COLUMN(C48)-1)*2,FALSE),""))</f>
        <v/>
      </c>
      <c r="CB51" s="92">
        <f>IF(IFERROR(VLOOKUP($A51,'venda-fornecedor-12-meses-7'!$1:$1048576,4 + (COLUMN(D48)-1)*2,FALSE),"")=0,"",IFERROR(VLOOKUP($A51,'venda-fornecedor-12-meses-7'!$1:$1048576,4 + (COLUMN(D48)-1)*2,FALSE),""))</f>
        <v/>
      </c>
      <c r="CC51" s="92">
        <f>IF(IFERROR(VLOOKUP($A51,'venda-fornecedor-12-meses-7'!$1:$1048576,4 + (COLUMN(E48)-1)*2,FALSE),"")=0,"",IFERROR(VLOOKUP($A51,'venda-fornecedor-12-meses-7'!$1:$1048576,4 + (COLUMN(E48)-1)*2,FALSE),""))</f>
        <v/>
      </c>
      <c r="CD51" s="92">
        <f>IF(IFERROR(VLOOKUP($A51,'venda-fornecedor-12-meses-7'!$1:$1048576,4 + (COLUMN(F48)-1)*2,FALSE),"")=0,"",IFERROR(VLOOKUP($A51,'venda-fornecedor-12-meses-7'!$1:$1048576,4 + (COLUMN(F48)-1)*2,FALSE),""))</f>
        <v/>
      </c>
      <c r="CE51" s="92">
        <f>IF(IFERROR(VLOOKUP($A51,'venda-fornecedor-12-meses-7'!$1:$1048576,4 + (COLUMN(G48)-1)*2,FALSE),"")=0,"",IFERROR(VLOOKUP($A51,'venda-fornecedor-12-meses-7'!$1:$1048576,4 + (COLUMN(G48)-1)*2,FALSE),""))</f>
        <v/>
      </c>
      <c r="CF51" s="92">
        <f>IF(IFERROR(VLOOKUP($A51,'venda-fornecedor-12-meses-7'!$1:$1048576,4 + (COLUMN(H48)-1)*2,FALSE),"")=0,"",IFERROR(VLOOKUP($A51,'venda-fornecedor-12-meses-7'!$1:$1048576,4 + (COLUMN(H48)-1)*2,FALSE),""))</f>
        <v/>
      </c>
      <c r="CG51" s="92">
        <f>IF(IFERROR(VLOOKUP($A51,'venda-fornecedor-12-meses-7'!$1:$1048576,4 + (COLUMN(I48)-1)*2,FALSE),"")=0,"",IFERROR(VLOOKUP($A51,'venda-fornecedor-12-meses-7'!$1:$1048576,4 + (COLUMN(I48)-1)*2,FALSE),""))</f>
        <v/>
      </c>
      <c r="CH51" s="92">
        <f>IF(IFERROR(VLOOKUP($A51,'venda-fornecedor-12-meses-7'!$1:$1048576,4 + (COLUMN(J48)-1)*2,FALSE),"")=0,"",IFERROR(VLOOKUP($A51,'venda-fornecedor-12-meses-7'!$1:$1048576,4 + (COLUMN(J48)-1)*2,FALSE),""))</f>
        <v/>
      </c>
      <c r="CI51" s="92">
        <f>IF(IFERROR(VLOOKUP($A51,'venda-fornecedor-12-meses-7'!$1:$1048576,4 + (COLUMN(K48)-1)*2,FALSE),"")=0,"",IFERROR(VLOOKUP($A51,'venda-fornecedor-12-meses-7'!$1:$1048576,4 + (COLUMN(K48)-1)*2,FALSE),""))</f>
        <v/>
      </c>
      <c r="CJ51" s="92">
        <f>IF(IFERROR(VLOOKUP($A51,'venda-fornecedor-12-meses-7'!$1:$1048576,4 + (COLUMN(L48)-1)*2,FALSE),"")=0,"",IFERROR(VLOOKUP($A51,'venda-fornecedor-12-meses-7'!$1:$1048576,4 + (COLUMN(L48)-1)*2,FALSE),""))</f>
        <v/>
      </c>
      <c r="CK51" s="93">
        <f>IF(COUNT(BY51:CJ51)=0,"",SUM(BY51:CJ51))</f>
        <v/>
      </c>
      <c r="CL51" s="93">
        <f>IF(COUNT(BY51:CJ51)=0,"",AVERAGE(BY51:CJ51))</f>
        <v/>
      </c>
      <c r="CM51" s="1" t="n"/>
      <c r="CN51" s="94">
        <f>IF(IFERROR(VLOOKUP($A51,'ENTRADA 2023'!$1:$1048576,3 + (COLUMN(A48)-1)*1,FALSE),"")=0,"",IFERROR(VLOOKUP($A51,'ENTRADA 2023'!$1:$1048576,3 + (COLUMN(A48)-1)*1,FALSE),""))</f>
        <v/>
      </c>
      <c r="CO51" s="94">
        <f>IF(IFERROR(VLOOKUP($A51,'ENTRADA 2023'!$1:$1048576,3 + (COLUMN(B48)-1)*1,FALSE),"")=0,"",IFERROR(VLOOKUP($A51,'ENTRADA 2023'!$1:$1048576,3 + (COLUMN(B48)-1)*1,FALSE),""))</f>
        <v/>
      </c>
      <c r="CP51" s="94">
        <f>IF(IFERROR(VLOOKUP($A51,'ENTRADA 2023'!$1:$1048576,3 + (COLUMN(C48)-1)*1,FALSE),"")=0,"",IFERROR(VLOOKUP($A51,'ENTRADA 2023'!$1:$1048576,3 + (COLUMN(C48)-1)*1,FALSE),""))</f>
        <v/>
      </c>
      <c r="CQ51" s="94">
        <f>IF(IFERROR(VLOOKUP($A51,'ENTRADA 2023'!$1:$1048576,3 + (COLUMN(D48)-1)*1,FALSE),"")=0,"",IFERROR(VLOOKUP($A51,'ENTRADA 2023'!$1:$1048576,3 + (COLUMN(D48)-1)*1,FALSE),""))</f>
        <v/>
      </c>
      <c r="CR51" s="94">
        <f>IF(IFERROR(VLOOKUP($A51,'ENTRADA 2023'!$1:$1048576,3 + (COLUMN(E48)-1)*1,FALSE),"")=0,"",IFERROR(VLOOKUP($A51,'ENTRADA 2023'!$1:$1048576,3 + (COLUMN(E48)-1)*1,FALSE),""))</f>
        <v/>
      </c>
      <c r="CS51" s="94">
        <f>IF(IFERROR(VLOOKUP($A51,'ENTRADA 2023'!$1:$1048576,3 + (COLUMN(F48)-1)*1,FALSE),"")=0,"",IFERROR(VLOOKUP($A51,'ENTRADA 2023'!$1:$1048576,3 + (COLUMN(F48)-1)*1,FALSE),""))</f>
        <v/>
      </c>
      <c r="CT51" s="94">
        <f>IF(IFERROR(VLOOKUP($A51,'ENTRADA 2023'!$1:$1048576,3 + (COLUMN(G48)-1)*1,FALSE),"")=0,"",IFERROR(VLOOKUP($A51,'ENTRADA 2023'!$1:$1048576,3 + (COLUMN(G48)-1)*1,FALSE),""))</f>
        <v/>
      </c>
      <c r="CU51" s="94">
        <f>IF(IFERROR(VLOOKUP($A51,'ENTRADA 2023'!$1:$1048576,3 + (COLUMN(H48)-1)*1,FALSE),"")=0,"",IFERROR(VLOOKUP($A51,'ENTRADA 2023'!$1:$1048576,3 + (COLUMN(H48)-1)*1,FALSE),""))</f>
        <v/>
      </c>
      <c r="CV51" s="94">
        <f>IF(IFERROR(VLOOKUP($A51,'ENTRADA 2023'!$1:$1048576,3 + (COLUMN(I48)-1)*1,FALSE),"")=0,"",IFERROR(VLOOKUP($A51,'ENTRADA 2023'!$1:$1048576,3 + (COLUMN(I48)-1)*1,FALSE),""))</f>
        <v/>
      </c>
      <c r="CW51" s="94">
        <f>IF(IFERROR(VLOOKUP($A51,'ENTRADA 2023'!$1:$1048576,3 + (COLUMN(J48)-1)*1,FALSE),"")=0,"",IFERROR(VLOOKUP($A51,'ENTRADA 2023'!$1:$1048576,3 + (COLUMN(J48)-1)*1,FALSE),""))</f>
        <v/>
      </c>
      <c r="CX51" s="94">
        <f>IF(IFERROR(VLOOKUP($A51,'ENTRADA 2023'!$1:$1048576,3 + (COLUMN(K48)-1)*1,FALSE),"")=0,"",IFERROR(VLOOKUP($A51,'ENTRADA 2023'!$1:$1048576,3 + (COLUMN(K48)-1)*1,FALSE),""))</f>
        <v/>
      </c>
      <c r="CY51" s="94">
        <f>IF(IFERROR(VLOOKUP($A51,'ENTRADA 2023'!$1:$1048576,3 + (COLUMN(L48)-1)*1,FALSE),"")=0,"",IFERROR(VLOOKUP($A51,'ENTRADA 2023'!$1:$1048576,3 + (COLUMN(L48)-1)*1,FALSE),""))</f>
        <v/>
      </c>
      <c r="CZ51" s="95">
        <f>IF(COUNT(CN51:CY51)=0,"",SUM(CN51:CY51))</f>
        <v/>
      </c>
      <c r="DA51" s="94">
        <f>IF(IFERROR(VLOOKUP($A51,'ENTRADA 2024'!$1:$1048576,3 + (COLUMN(A48)-1)*1,FALSE),"")=0,"",IFERROR(VLOOKUP($A51,'ENTRADA 2024'!$1:$1048576,3 + (COLUMN(A48)-1)*1,FALSE),""))</f>
        <v/>
      </c>
      <c r="DB51" s="94">
        <f>IF(IFERROR(VLOOKUP($A51,'ENTRADA 2024'!$1:$1048576,3 + (COLUMN(B48)-1)*1,FALSE),"")=0,"",IFERROR(VLOOKUP($A51,'ENTRADA 2024'!$1:$1048576,3 + (COLUMN(B48)-1)*1,FALSE),""))</f>
        <v/>
      </c>
      <c r="DC51" s="94">
        <f>IF(IFERROR(VLOOKUP($A51,'ENTRADA 2024'!$1:$1048576,3 + (COLUMN(C48)-1)*1,FALSE),"")=0,"",IFERROR(VLOOKUP($A51,'ENTRADA 2024'!$1:$1048576,3 + (COLUMN(C48)-1)*1,FALSE),""))</f>
        <v/>
      </c>
      <c r="DD51" s="94">
        <f>IF(IFERROR(VLOOKUP($A51,'ENTRADA 2024'!$1:$1048576,3 + (COLUMN(D48)-1)*1,FALSE),"")=0,"",IFERROR(VLOOKUP($A51,'ENTRADA 2024'!$1:$1048576,3 + (COLUMN(D48)-1)*1,FALSE),""))</f>
        <v/>
      </c>
      <c r="DE51" s="94">
        <f>IF(IFERROR(VLOOKUP($A51,'ENTRADA 2024'!$1:$1048576,3 + (COLUMN(E48)-1)*1,FALSE),"")=0,"",IFERROR(VLOOKUP($A51,'ENTRADA 2024'!$1:$1048576,3 + (COLUMN(E48)-1)*1,FALSE),""))</f>
        <v/>
      </c>
      <c r="DF51" s="94">
        <f>IF(IFERROR(VLOOKUP($A51,'ENTRADA 2024'!$1:$1048576,3 + (COLUMN(F48)-1)*1,FALSE),"")=0,"",IFERROR(VLOOKUP($A51,'ENTRADA 2024'!$1:$1048576,3 + (COLUMN(F48)-1)*1,FALSE),""))</f>
        <v/>
      </c>
      <c r="DG51" s="94">
        <f>IF(IFERROR(VLOOKUP($A51,'ENTRADA 2024'!$1:$1048576,3 + (COLUMN(G48)-1)*1,FALSE),"")=0,"",IFERROR(VLOOKUP($A51,'ENTRADA 2024'!$1:$1048576,3 + (COLUMN(G48)-1)*1,FALSE),""))</f>
        <v/>
      </c>
      <c r="DH51" s="94">
        <f>IF(IFERROR(VLOOKUP($A51,'ENTRADA 2024'!$1:$1048576,3 + (COLUMN(H48)-1)*1,FALSE),"")=0,"",IFERROR(VLOOKUP($A51,'ENTRADA 2024'!$1:$1048576,3 + (COLUMN(H48)-1)*1,FALSE),""))</f>
        <v/>
      </c>
      <c r="DI51" s="94">
        <f>IF(IFERROR(VLOOKUP($A51,'ENTRADA 2024'!$1:$1048576,3 + (COLUMN(I48)-1)*1,FALSE),"")=0,"",IFERROR(VLOOKUP($A51,'ENTRADA 2024'!$1:$1048576,3 + (COLUMN(I48)-1)*1,FALSE),""))</f>
        <v/>
      </c>
      <c r="DJ51" s="94">
        <f>IF(IFERROR(VLOOKUP($A51,'ENTRADA 2024'!$1:$1048576,3 + (COLUMN(J48)-1)*1,FALSE),"")=0,"",IFERROR(VLOOKUP($A51,'ENTRADA 2024'!$1:$1048576,3 + (COLUMN(J48)-1)*1,FALSE),""))</f>
        <v/>
      </c>
      <c r="DK51" s="94">
        <f>IF(IFERROR(VLOOKUP($A51,'ENTRADA 2024'!$1:$1048576,3 + (COLUMN(K48)-1)*1,FALSE),"")=0,"",IFERROR(VLOOKUP($A51,'ENTRADA 2024'!$1:$1048576,3 + (COLUMN(K48)-1)*1,FALSE),""))</f>
        <v/>
      </c>
      <c r="DL51" s="94">
        <f>IF(IFERROR(VLOOKUP($A51,'ENTRADA 2024'!$1:$1048576,3 + (COLUMN(L48)-1)*1,FALSE),"")=0,"",IFERROR(VLOOKUP($A51,'ENTRADA 2024'!$1:$1048576,3 + (COLUMN(L48)-1)*1,FALSE),""))</f>
        <v/>
      </c>
      <c r="DM51" s="95">
        <f>IF(COUNT(DA51:DL51)=0,"",SUM(DA51:DL51))</f>
        <v/>
      </c>
      <c r="DN51" s="94">
        <f>IF(IFERROR(VLOOKUP($A51,'ENTRADA 2025'!$1:$1048576,3 + (COLUMN(A48)-1)*1,FALSE),"")=0,"",IFERROR(VLOOKUP($A51,'ENTRADA 2025'!$1:$1048576,3 + (COLUMN(A48)-1)*1,FALSE),""))</f>
        <v/>
      </c>
      <c r="DO51" s="94">
        <f>IF(IFERROR(VLOOKUP($A51,'ENTRADA 2025'!$1:$1048576,3 + (COLUMN(B48)-1)*1,FALSE),"")=0,"",IFERROR(VLOOKUP($A51,'ENTRADA 2025'!$1:$1048576,3 + (COLUMN(B48)-1)*1,FALSE),""))</f>
        <v/>
      </c>
      <c r="DP51" s="94">
        <f>IF(IFERROR(VLOOKUP($A51,'ENTRADA 2025'!$1:$1048576,3 + (COLUMN(C48)-1)*1,FALSE),"")=0,"",IFERROR(VLOOKUP($A51,'ENTRADA 2025'!$1:$1048576,3 + (COLUMN(C48)-1)*1,FALSE),""))</f>
        <v/>
      </c>
      <c r="DQ51" s="94">
        <f>IF(IFERROR(VLOOKUP($A51,'ENTRADA 2025'!$1:$1048576,3 + (COLUMN(D48)-1)*1,FALSE),"")=0,"",IFERROR(VLOOKUP($A51,'ENTRADA 2025'!$1:$1048576,3 + (COLUMN(D48)-1)*1,FALSE),""))</f>
        <v/>
      </c>
      <c r="DR51" s="94">
        <f>IF(IFERROR(VLOOKUP($A51,'ENTRADA 2025'!$1:$1048576,3 + (COLUMN(E48)-1)*1,FALSE),"")=0,"",IFERROR(VLOOKUP($A51,'ENTRADA 2025'!$1:$1048576,3 + (COLUMN(E48)-1)*1,FALSE),""))</f>
        <v/>
      </c>
      <c r="DS51" s="94">
        <f>IF(IFERROR(VLOOKUP($A51,'ENTRADA 2025'!$1:$1048576,3 + (COLUMN(F48)-1)*1,FALSE),"")=0,"",IFERROR(VLOOKUP($A51,'ENTRADA 2025'!$1:$1048576,3 + (COLUMN(F48)-1)*1,FALSE),""))</f>
        <v/>
      </c>
      <c r="DT51" s="94">
        <f>IF(IFERROR(VLOOKUP($A51,'ENTRADA 2025'!$1:$1048576,3 + (COLUMN(G48)-1)*1,FALSE),"")=0,"",IFERROR(VLOOKUP($A51,'ENTRADA 2025'!$1:$1048576,3 + (COLUMN(G48)-1)*1,FALSE),""))</f>
        <v/>
      </c>
      <c r="DU51" s="94">
        <f>IF(IFERROR(VLOOKUP($A51,'ENTRADA 2025'!$1:$1048576,3 + (COLUMN(H48)-1)*1,FALSE),"")=0,"",IFERROR(VLOOKUP($A51,'ENTRADA 2025'!$1:$1048576,3 + (COLUMN(H48)-1)*1,FALSE),""))</f>
        <v/>
      </c>
      <c r="DV51" s="94">
        <f>IF(IFERROR(VLOOKUP($A51,'ENTRADA 2025'!$1:$1048576,3 + (COLUMN(I48)-1)*1,FALSE),"")=0,"",IFERROR(VLOOKUP($A51,'ENTRADA 2025'!$1:$1048576,3 + (COLUMN(I48)-1)*1,FALSE),""))</f>
        <v/>
      </c>
      <c r="DW51" s="94">
        <f>IF(IFERROR(VLOOKUP($A51,'ENTRADA 2025'!$1:$1048576,3 + (COLUMN(J48)-1)*1,FALSE),"")=0,"",IFERROR(VLOOKUP($A51,'ENTRADA 2025'!$1:$1048576,3 + (COLUMN(J48)-1)*1,FALSE),""))</f>
        <v/>
      </c>
      <c r="DX51" s="94">
        <f>IF(IFERROR(VLOOKUP($A51,'ENTRADA 2025'!$1:$1048576,3 + (COLUMN(K48)-1)*1,FALSE),"")=0,"",IFERROR(VLOOKUP($A51,'ENTRADA 2025'!$1:$1048576,3 + (COLUMN(K48)-1)*1,FALSE),""))</f>
        <v/>
      </c>
      <c r="DY51" s="94">
        <f>IF(IFERROR(VLOOKUP($A51,'ENTRADA 2025'!$1:$1048576,3 + (COLUMN(L48)-1)*1,FALSE),"")=0,"",IFERROR(VLOOKUP($A51,'ENTRADA 2025'!$1:$1048576,3 + (COLUMN(L48)-1)*1,FALSE),""))</f>
        <v/>
      </c>
      <c r="DZ51" s="95">
        <f>IF(COUNT(DN51:DY51)=0,"",SUM(DN51:DY51))</f>
        <v/>
      </c>
      <c r="EA51" s="94">
        <f>IF(IFERROR(VLOOKUP($A51,'entrada-fornecedor-12-meses-7'!$1:$1048576,3 + (COLUMN(A48)-1)*1,FALSE),"")=0,"",IFERROR(VLOOKUP($A51,'entrada-fornecedor-12-meses-7'!$1:$1048576,3 + (COLUMN(A48)-1)*1,FALSE),""))</f>
        <v/>
      </c>
      <c r="EB51" s="94">
        <f>IF(IFERROR(VLOOKUP($A51,'entrada-fornecedor-12-meses-7'!$1:$1048576,3 + (COLUMN(B48)-1)*1,FALSE),"")=0,"",IFERROR(VLOOKUP($A51,'entrada-fornecedor-12-meses-7'!$1:$1048576,3 + (COLUMN(B48)-1)*1,FALSE),""))</f>
        <v/>
      </c>
      <c r="EC51" s="94">
        <f>IF(IFERROR(VLOOKUP($A51,'entrada-fornecedor-12-meses-7'!$1:$1048576,3 + (COLUMN(C48)-1)*1,FALSE),"")=0,"",IFERROR(VLOOKUP($A51,'entrada-fornecedor-12-meses-7'!$1:$1048576,3 + (COLUMN(C48)-1)*1,FALSE),""))</f>
        <v/>
      </c>
      <c r="ED51" s="94">
        <f>IF(IFERROR(VLOOKUP($A51,'entrada-fornecedor-12-meses-7'!$1:$1048576,3 + (COLUMN(D48)-1)*1,FALSE),"")=0,"",IFERROR(VLOOKUP($A51,'entrada-fornecedor-12-meses-7'!$1:$1048576,3 + (COLUMN(D48)-1)*1,FALSE),""))</f>
        <v/>
      </c>
      <c r="EE51" s="94">
        <f>IF(IFERROR(VLOOKUP($A51,'entrada-fornecedor-12-meses-7'!$1:$1048576,3 + (COLUMN(E48)-1)*1,FALSE),"")=0,"",IFERROR(VLOOKUP($A51,'entrada-fornecedor-12-meses-7'!$1:$1048576,3 + (COLUMN(E48)-1)*1,FALSE),""))</f>
        <v/>
      </c>
      <c r="EF51" s="94">
        <f>IF(IFERROR(VLOOKUP($A51,'entrada-fornecedor-12-meses-7'!$1:$1048576,3 + (COLUMN(F48)-1)*1,FALSE),"")=0,"",IFERROR(VLOOKUP($A51,'entrada-fornecedor-12-meses-7'!$1:$1048576,3 + (COLUMN(F48)-1)*1,FALSE),""))</f>
        <v/>
      </c>
      <c r="EG51" s="94">
        <f>IF(IFERROR(VLOOKUP($A51,'entrada-fornecedor-12-meses-7'!$1:$1048576,3 + (COLUMN(G48)-1)*1,FALSE),"")=0,"",IFERROR(VLOOKUP($A51,'entrada-fornecedor-12-meses-7'!$1:$1048576,3 + (COLUMN(G48)-1)*1,FALSE),""))</f>
        <v/>
      </c>
      <c r="EH51" s="94">
        <f>IF(IFERROR(VLOOKUP($A51,'entrada-fornecedor-12-meses-7'!$1:$1048576,3 + (COLUMN(H48)-1)*1,FALSE),"")=0,"",IFERROR(VLOOKUP($A51,'entrada-fornecedor-12-meses-7'!$1:$1048576,3 + (COLUMN(H48)-1)*1,FALSE),""))</f>
        <v/>
      </c>
      <c r="EI51" s="94">
        <f>IF(IFERROR(VLOOKUP($A51,'entrada-fornecedor-12-meses-7'!$1:$1048576,3 + (COLUMN(I48)-1)*1,FALSE),"")=0,"",IFERROR(VLOOKUP($A51,'entrada-fornecedor-12-meses-7'!$1:$1048576,3 + (COLUMN(I48)-1)*1,FALSE),""))</f>
        <v/>
      </c>
      <c r="EJ51" s="94">
        <f>IF(IFERROR(VLOOKUP($A51,'entrada-fornecedor-12-meses-7'!$1:$1048576,3 + (COLUMN(J48)-1)*1,FALSE),"")=0,"",IFERROR(VLOOKUP($A51,'entrada-fornecedor-12-meses-7'!$1:$1048576,3 + (COLUMN(J48)-1)*1,FALSE),""))</f>
        <v/>
      </c>
      <c r="EK51" s="94">
        <f>IF(IFERROR(VLOOKUP($A51,'entrada-fornecedor-12-meses-7'!$1:$1048576,3 + (COLUMN(K48)-1)*1,FALSE),"")=0,"",IFERROR(VLOOKUP($A51,'entrada-fornecedor-12-meses-7'!$1:$1048576,3 + (COLUMN(K48)-1)*1,FALSE),""))</f>
        <v/>
      </c>
      <c r="EL51" s="94">
        <f>IF(IFERROR(VLOOKUP($A51,'entrada-fornecedor-12-meses-7'!$1:$1048576,3 + (COLUMN(L48)-1)*1,FALSE),"")=0,"",IFERROR(VLOOKUP($A51,'entrada-fornecedor-12-meses-7'!$1:$1048576,3 + (COLUMN(L48)-1)*1,FALSE),""))</f>
        <v/>
      </c>
      <c r="EM51" s="95">
        <f>IF(COUNT(EA51:EL51)=0,"",SUM(EA51:EL51))</f>
        <v/>
      </c>
      <c r="EN51" s="1" t="n"/>
      <c r="EO51" s="96">
        <f>IFERROR(AVERAGEIF('lead-time-compras-7'!B:B,A51,'lead-time-compras-7'!S:S),"")</f>
        <v/>
      </c>
      <c r="EP51" s="96">
        <f>IFERROR(
  AVERAGEIFS(
    'notas-fiscais-entrada-830-7'!H:H,
    'notas-fiscais-entrada-830-7'!O:O, A51,
    'notas-fiscais-entrada-830-7'!E:E, $B$1
  ),
""
)</f>
        <v/>
      </c>
      <c r="EQ51" s="96">
        <f>IFERROR(AVERAGEIF('lead-time-compras-7'!B:B,A51,'lead-time-compras-7'!Q:Q),"")</f>
        <v/>
      </c>
      <c r="ER51" s="97">
        <f>SUMIF('fornecedor-saldo-receber-7'!A:A, A51, 'fornecedor-saldo-receber-7'!L:L)</f>
        <v/>
      </c>
      <c r="ES51" s="97">
        <f>SUMIF('fornecedor-verba-aplicar-7'!A:A, A51, 'fornecedor-verba-aplicar-7'!D:D)</f>
        <v/>
      </c>
      <c r="ET51" s="1" t="n"/>
      <c r="EU51" s="52">
        <f>SUMIF('ANALISE PRODUTO'!F:F, A51, 'ANALISE PRODUTO'!BN:BN)</f>
        <v/>
      </c>
      <c r="EV51" s="52">
        <f>SUMIF('ANALISE PRODUTO'!F:F, A51, 'ANALISE PRODUTO'!BO:BO)</f>
        <v/>
      </c>
      <c r="EW51" s="52">
        <f>SUMIF('ANALISE PRODUTO'!F:F, A51, 'ANALISE PRODUTO'!BP:BP)</f>
        <v/>
      </c>
      <c r="EX51" s="52">
        <f>SUMIF('ANALISE PRODUTO'!F:F, A51, 'ANALISE PRODUTO'!BQ:BQ)</f>
        <v/>
      </c>
      <c r="EY51" s="52">
        <f>SUMIF('ANALISE PRODUTO'!F:F, A51, 'ANALISE PRODUTO'!BR:BR)</f>
        <v/>
      </c>
      <c r="EZ51" s="53">
        <f>SUMIF('ANALISE PRODUTO'!F:F, A51, 'ANALISE PRODUTO'!BS:BS)</f>
        <v/>
      </c>
      <c r="FA51" s="53">
        <f>SUMIF('ANALISE PRODUTO'!F:F, A51, 'ANALISE PRODUTO'!BT:BT)</f>
        <v/>
      </c>
      <c r="FB51" s="53">
        <f>SUMIF('ANALISE PRODUTO'!F:F, A51, 'ANALISE PRODUTO'!BU:BU)</f>
        <v/>
      </c>
      <c r="FC51" s="53">
        <f>SUMIF('ANALISE PRODUTO'!F:F, A51, 'ANALISE PRODUTO'!BV:BV)</f>
        <v/>
      </c>
      <c r="FD51" s="53">
        <f>SUMIF('ANALISE PRODUTO'!F:F, A51, 'ANALISE PRODUTO'!BW:BW)</f>
        <v/>
      </c>
      <c r="FE51" s="41">
        <f>SUMIF('ANALISE PRODUTO'!F:F, A51, 'ANALISE PRODUTO'!CB:CB)</f>
        <v/>
      </c>
      <c r="FF51" s="41">
        <f>SUMIF('ANALISE PRODUTO'!F:F, A51, 'ANALISE PRODUTO'!CC:CC)</f>
        <v/>
      </c>
      <c r="FG51" s="1" t="n"/>
      <c r="FH51" s="45">
        <f>IF(IFERROR(VLOOKUP($A51,'VENDA 2023'!$1:$1048576,4 + (COLUMN(A48)-1)*2,FALSE),"")=0,"",IFERROR(VLOOKUP($A51,'VENDA 2023'!$1:$1048576,4 + (COLUMN(A48)-1)*2,FALSE),""))</f>
        <v/>
      </c>
      <c r="FI51" s="45">
        <f>IF(IFERROR(VLOOKUP($A51,'VENDA 2023'!$1:$1048576,4 + (COLUMN(B48)-1)*2,FALSE),"")=0,"",IFERROR(VLOOKUP($A51,'VENDA 2023'!$1:$1048576,4 + (COLUMN(B48)-1)*2,FALSE),""))</f>
        <v/>
      </c>
      <c r="FJ51" s="45">
        <f>IF(IFERROR(VLOOKUP($A51,'VENDA 2023'!$1:$1048576,4 + (COLUMN(C48)-1)*2,FALSE),"")=0,"",IFERROR(VLOOKUP($A51,'VENDA 2023'!$1:$1048576,4 + (COLUMN(C48)-1)*2,FALSE),""))</f>
        <v/>
      </c>
      <c r="FK51" s="45">
        <f>IF(IFERROR(VLOOKUP($A51,'VENDA 2023'!$1:$1048576,4 + (COLUMN(D48)-1)*2,FALSE),"")=0,"",IFERROR(VLOOKUP($A51,'VENDA 2023'!$1:$1048576,4 + (COLUMN(D48)-1)*2,FALSE),""))</f>
        <v/>
      </c>
      <c r="FL51" s="45">
        <f>IF(IFERROR(VLOOKUP($A51,'VENDA 2023'!$1:$1048576,4 + (COLUMN(E48)-1)*2,FALSE),"")=0,"",IFERROR(VLOOKUP($A51,'VENDA 2023'!$1:$1048576,4 + (COLUMN(E48)-1)*2,FALSE),""))</f>
        <v/>
      </c>
      <c r="FM51" s="45">
        <f>IF(IFERROR(VLOOKUP($A51,'VENDA 2023'!$1:$1048576,4 + (COLUMN(F48)-1)*2,FALSE),"")=0,"",IFERROR(VLOOKUP($A51,'VENDA 2023'!$1:$1048576,4 + (COLUMN(F48)-1)*2,FALSE),""))</f>
        <v/>
      </c>
      <c r="FN51" s="45">
        <f>IF(IFERROR(VLOOKUP($A51,'VENDA 2023'!$1:$1048576,4 + (COLUMN(G48)-1)*2,FALSE),"")=0,"",IFERROR(VLOOKUP($A51,'VENDA 2023'!$1:$1048576,4 + (COLUMN(G48)-1)*2,FALSE),""))</f>
        <v/>
      </c>
      <c r="FO51" s="45">
        <f>IF(IFERROR(VLOOKUP($A51,'VENDA 2023'!$1:$1048576,4 + (COLUMN(H48)-1)*2,FALSE),"")=0,"",IFERROR(VLOOKUP($A51,'VENDA 2023'!$1:$1048576,4 + (COLUMN(H48)-1)*2,FALSE),""))</f>
        <v/>
      </c>
      <c r="FP51" s="45">
        <f>IF(IFERROR(VLOOKUP($A51,'VENDA 2023'!$1:$1048576,4 + (COLUMN(I48)-1)*2,FALSE),"")=0,"",IFERROR(VLOOKUP($A51,'VENDA 2023'!$1:$1048576,4 + (COLUMN(I48)-1)*2,FALSE),""))</f>
        <v/>
      </c>
      <c r="FQ51" s="45">
        <f>IF(IFERROR(VLOOKUP($A51,'VENDA 2023'!$1:$1048576,4 + (COLUMN(J48)-1)*2,FALSE),"")=0,"",IFERROR(VLOOKUP($A51,'VENDA 2023'!$1:$1048576,4 + (COLUMN(J48)-1)*2,FALSE),""))</f>
        <v/>
      </c>
      <c r="FR51" s="45">
        <f>IF(IFERROR(VLOOKUP($A51,'VENDA 2023'!$1:$1048576,4 + (COLUMN(K48)-1)*2,FALSE),"")=0,"",IFERROR(VLOOKUP($A51,'VENDA 2023'!$1:$1048576,4 + (COLUMN(K48)-1)*2,FALSE),""))</f>
        <v/>
      </c>
      <c r="FS51" s="45">
        <f>IF(IFERROR(VLOOKUP($A51,'VENDA 2023'!$1:$1048576,4 + (COLUMN(L48)-1)*2,FALSE),"")=0,"",IFERROR(VLOOKUP($A51,'VENDA 2023'!$1:$1048576,4 + (COLUMN(L48)-1)*2,FALSE),""))</f>
        <v/>
      </c>
      <c r="FT51" s="12">
        <f>IF(COUNT(FH51:FS51)=0,"",SUM(FH51:FS51))</f>
        <v/>
      </c>
      <c r="FU51" s="45">
        <f>IF(IFERROR(VLOOKUP($A51,'VENDA 2024'!$1:$1048576,4 + (COLUMN(A48)-1)*2,FALSE),"")=0,"",IFERROR(VLOOKUP($A51,'VENDA 2024'!$1:$1048576,4 + (COLUMN(A48)-1)*2,FALSE),""))</f>
        <v/>
      </c>
      <c r="FV51" s="45">
        <f>IF(IFERROR(VLOOKUP($A51,'VENDA 2024'!$1:$1048576,4 + (COLUMN(B48)-1)*2,FALSE),"")=0,"",IFERROR(VLOOKUP($A51,'VENDA 2024'!$1:$1048576,4 + (COLUMN(B48)-1)*2,FALSE),""))</f>
        <v/>
      </c>
      <c r="FW51" s="45">
        <f>IF(IFERROR(VLOOKUP($A51,'VENDA 2024'!$1:$1048576,4 + (COLUMN(C48)-1)*2,FALSE),"")=0,"",IFERROR(VLOOKUP($A51,'VENDA 2024'!$1:$1048576,4 + (COLUMN(C48)-1)*2,FALSE),""))</f>
        <v/>
      </c>
      <c r="FX51" s="45">
        <f>IF(IFERROR(VLOOKUP($A51,'VENDA 2024'!$1:$1048576,4 + (COLUMN(D48)-1)*2,FALSE),"")=0,"",IFERROR(VLOOKUP($A51,'VENDA 2024'!$1:$1048576,4 + (COLUMN(D48)-1)*2,FALSE),""))</f>
        <v/>
      </c>
      <c r="FY51" s="45">
        <f>IF(IFERROR(VLOOKUP($A51,'VENDA 2024'!$1:$1048576,4 + (COLUMN(E48)-1)*2,FALSE),"")=0,"",IFERROR(VLOOKUP($A51,'VENDA 2024'!$1:$1048576,4 + (COLUMN(E48)-1)*2,FALSE),""))</f>
        <v/>
      </c>
      <c r="FZ51" s="45">
        <f>IF(IFERROR(VLOOKUP($A51,'VENDA 2024'!$1:$1048576,4 + (COLUMN(F48)-1)*2,FALSE),"")=0,"",IFERROR(VLOOKUP($A51,'VENDA 2024'!$1:$1048576,4 + (COLUMN(F48)-1)*2,FALSE),""))</f>
        <v/>
      </c>
      <c r="GA51" s="45">
        <f>IF(IFERROR(VLOOKUP($A51,'VENDA 2024'!$1:$1048576,4 + (COLUMN(G48)-1)*2,FALSE),"")=0,"",IFERROR(VLOOKUP($A51,'VENDA 2024'!$1:$1048576,4 + (COLUMN(G48)-1)*2,FALSE),""))</f>
        <v/>
      </c>
      <c r="GB51" s="45">
        <f>IF(IFERROR(VLOOKUP($A51,'VENDA 2024'!$1:$1048576,4 + (COLUMN(H48)-1)*2,FALSE),"")=0,"",IFERROR(VLOOKUP($A51,'VENDA 2024'!$1:$1048576,4 + (COLUMN(H48)-1)*2,FALSE),""))</f>
        <v/>
      </c>
      <c r="GC51" s="45">
        <f>IF(IFERROR(VLOOKUP($A51,'VENDA 2024'!$1:$1048576,4 + (COLUMN(I48)-1)*2,FALSE),"")=0,"",IFERROR(VLOOKUP($A51,'VENDA 2024'!$1:$1048576,4 + (COLUMN(I48)-1)*2,FALSE),""))</f>
        <v/>
      </c>
      <c r="GD51" s="45">
        <f>IF(IFERROR(VLOOKUP($A51,'VENDA 2024'!$1:$1048576,4 + (COLUMN(J48)-1)*2,FALSE),"")=0,"",IFERROR(VLOOKUP($A51,'VENDA 2024'!$1:$1048576,4 + (COLUMN(J48)-1)*2,FALSE),""))</f>
        <v/>
      </c>
      <c r="GE51" s="45">
        <f>IF(IFERROR(VLOOKUP($A51,'VENDA 2024'!$1:$1048576,4 + (COLUMN(K48)-1)*2,FALSE),"")=0,"",IFERROR(VLOOKUP($A51,'VENDA 2024'!$1:$1048576,4 + (COLUMN(K48)-1)*2,FALSE),""))</f>
        <v/>
      </c>
      <c r="GF51" s="45">
        <f>IF(IFERROR(VLOOKUP($A51,'VENDA 2024'!$1:$1048576,4 + (COLUMN(L48)-1)*2,FALSE),"")=0,"",IFERROR(VLOOKUP($A51,'VENDA 2024'!$1:$1048576,4 + (COLUMN(L48)-1)*2,FALSE),""))</f>
        <v/>
      </c>
      <c r="GG51" s="12">
        <f>IF(COUNT(FU51:GF51)=0,"",SUM(FU51:GF51))</f>
        <v/>
      </c>
      <c r="GH51" s="45">
        <f>IF(IFERROR(VLOOKUP($A51,'venda-fornecedor-12-meses-7'!$1:$1048576,5 + (COLUMN(A48)-1)*2,FALSE),"")=0,"",IFERROR(VLOOKUP($A51,'venda-fornecedor-12-meses-7'!$1:$1048576,5 + (COLUMN(A48)-1)*2,FALSE),""))</f>
        <v/>
      </c>
      <c r="GI51" s="45">
        <f>IF(IFERROR(VLOOKUP($A51,'venda-fornecedor-12-meses-7'!$1:$1048576,5 + (COLUMN(B48)-1)*2,FALSE),"")=0,"",IFERROR(VLOOKUP($A51,'venda-fornecedor-12-meses-7'!$1:$1048576,5 + (COLUMN(B48)-1)*2,FALSE),""))</f>
        <v/>
      </c>
      <c r="GJ51" s="45">
        <f>IF(IFERROR(VLOOKUP($A51,'venda-fornecedor-12-meses-7'!$1:$1048576,5 + (COLUMN(C48)-1)*2,FALSE),"")=0,"",IFERROR(VLOOKUP($A51,'venda-fornecedor-12-meses-7'!$1:$1048576,5 + (COLUMN(C48)-1)*2,FALSE),""))</f>
        <v/>
      </c>
      <c r="GK51" s="45">
        <f>IF(IFERROR(VLOOKUP($A51,'venda-fornecedor-12-meses-7'!$1:$1048576,5 + (COLUMN(D48)-1)*2,FALSE),"")=0,"",IFERROR(VLOOKUP($A51,'venda-fornecedor-12-meses-7'!$1:$1048576,5 + (COLUMN(D48)-1)*2,FALSE),""))</f>
        <v/>
      </c>
      <c r="GL51" s="45">
        <f>IF(IFERROR(VLOOKUP($A51,'venda-fornecedor-12-meses-7'!$1:$1048576,5 + (COLUMN(E48)-1)*2,FALSE),"")=0,"",IFERROR(VLOOKUP($A51,'venda-fornecedor-12-meses-7'!$1:$1048576,5 + (COLUMN(E48)-1)*2,FALSE),""))</f>
        <v/>
      </c>
      <c r="GM51" s="45">
        <f>IF(IFERROR(VLOOKUP($A51,'venda-fornecedor-12-meses-7'!$1:$1048576,5 + (COLUMN(F48)-1)*2,FALSE),"")=0,"",IFERROR(VLOOKUP($A51,'venda-fornecedor-12-meses-7'!$1:$1048576,5 + (COLUMN(F48)-1)*2,FALSE),""))</f>
        <v/>
      </c>
      <c r="GN51" s="45">
        <f>IF(IFERROR(VLOOKUP($A51,'venda-fornecedor-12-meses-7'!$1:$1048576,5 + (COLUMN(G48)-1)*2,FALSE),"")=0,"",IFERROR(VLOOKUP($A51,'venda-fornecedor-12-meses-7'!$1:$1048576,5 + (COLUMN(G48)-1)*2,FALSE),""))</f>
        <v/>
      </c>
      <c r="GO51" s="45">
        <f>IF(IFERROR(VLOOKUP($A51,'venda-fornecedor-12-meses-7'!$1:$1048576,5 + (COLUMN(H48)-1)*2,FALSE),"")=0,"",IFERROR(VLOOKUP($A51,'venda-fornecedor-12-meses-7'!$1:$1048576,5 + (COLUMN(H48)-1)*2,FALSE),""))</f>
        <v/>
      </c>
      <c r="GP51" s="45">
        <f>IF(IFERROR(VLOOKUP($A51,'venda-fornecedor-12-meses-7'!$1:$1048576,5 + (COLUMN(I48)-1)*2,FALSE),"")=0,"",IFERROR(VLOOKUP($A51,'venda-fornecedor-12-meses-7'!$1:$1048576,5 + (COLUMN(I48)-1)*2,FALSE),""))</f>
        <v/>
      </c>
      <c r="GQ51" s="45">
        <f>IF(IFERROR(VLOOKUP($A51,'venda-fornecedor-12-meses-7'!$1:$1048576,5 + (COLUMN(J48)-1)*2,FALSE),"")=0,"",IFERROR(VLOOKUP($A51,'venda-fornecedor-12-meses-7'!$1:$1048576,5 + (COLUMN(J48)-1)*2,FALSE),""))</f>
        <v/>
      </c>
      <c r="GR51" s="45">
        <f>IF(IFERROR(VLOOKUP($A51,'venda-fornecedor-12-meses-7'!$1:$1048576,5 + (COLUMN(K48)-1)*2,FALSE),"")=0,"",IFERROR(VLOOKUP($A51,'venda-fornecedor-12-meses-7'!$1:$1048576,5 + (COLUMN(K48)-1)*2,FALSE),""))</f>
        <v/>
      </c>
      <c r="GS51" s="45">
        <f>IF(IFERROR(VLOOKUP($A51,'venda-fornecedor-12-meses-7'!$1:$1048576,5 + (COLUMN(L48)-1)*2,FALSE),"")=0,"",IFERROR(VLOOKUP($A51,'venda-fornecedor-12-meses-7'!$1:$1048576,5 + (COLUMN(L48)-1)*2,FALSE),""))</f>
        <v/>
      </c>
      <c r="GT51" s="12">
        <f>IF(COUNT(GH51:GS51)=0,"",SUM(GH51:GS51))</f>
        <v/>
      </c>
    </row>
    <row r="52">
      <c r="A52" s="85" t="n">
        <v>33293</v>
      </c>
      <c r="B52" s="85">
        <f>VLOOKUP(A52,'FORNECEDORES X COMPRADOR'!$A:$D,4,0)</f>
        <v/>
      </c>
      <c r="C52" s="85">
        <f>VLOOKUP(A52,'FORNECEDORES X COMPRADOR'!$A:$E,5,0)</f>
        <v/>
      </c>
      <c r="D52" s="40">
        <f>IFERROR(AVERAGEIF('ANALISE PRODUTO'!F:F,A52,'ANALISE PRODUTO'!BE:BE),"")</f>
        <v/>
      </c>
      <c r="E52" s="40">
        <f>IFERROR(AVERAGEIF('ANALISE PRODUTO'!F:F,A52,'ANALISE PRODUTO'!BF:BF),"")</f>
        <v/>
      </c>
      <c r="F52" s="47">
        <f t="array" ref="F52">IFERROR(
  IF(
    SUMPRODUCT(
      IFERROR(--('ANALISE PRODUTO'!$F$3:$F$10000=A52),0) *
      IFERROR(--'ANALISE PRODUTO'!$AJ$3:$AJ$10000,0)
    )=0,
    "",
    SUMPRODUCT(
      IFERROR(--('ANALISE PRODUTO'!$F$3:$F$10000=A52),0) *
      IFERROR(--'ANALISE PRODUTO'!$AN$3:$AN$10000,0)
    ) /
    SUMPRODUCT(
      IFERROR(--('ANALISE PRODUTO'!$F$3:$F$10000=A52),0) *
      IFERROR(--'ANALISE PRODUTO'!$AJ$3:$AJ$10000,0)
    )
  ),
  ""
)</f>
        <v/>
      </c>
      <c r="G52" s="47">
        <f t="array" ref="G52">IFERROR(
  IF(
    SUMPRODUCT(
      IFERROR(--('ANALISE PRODUTO'!$F$3:$F$10000=A52),0) *
      IFERROR(--'ANALISE PRODUTO'!$AJ$3:$AJ$10000,0)
    )=0,
    "",
    SUMPRODUCT(
      IFERROR(--('ANALISE PRODUTO'!$F$3:$F$10000=A52),0) *
      IFERROR(--'ANALISE PRODUTO'!$AO$3:$AO$10000,0)
    ) /
    SUMPRODUCT(
      IFERROR(--('ANALISE PRODUTO'!$F$3:$F$10000=A52),0) *
      IFERROR(--'ANALISE PRODUTO'!$AJ$3:$AJ$10000,0)
    )
  ),
  ""
)</f>
        <v/>
      </c>
      <c r="H52" s="86" t="n">
        <v>60</v>
      </c>
      <c r="I52" s="86" t="n">
        <v>90</v>
      </c>
      <c r="J52" s="87">
        <f>SUMIF('ANALISE PRODUTO'!F:F, A52, 'ANALISE PRODUTO'!AP:AP)</f>
        <v/>
      </c>
      <c r="K52" s="88">
        <f>SUMIF('ANALISE PRODUTO'!F:F, A52, 'ANALISE PRODUTO'!AN:AN)</f>
        <v/>
      </c>
      <c r="L52" s="40">
        <f>SUMIF('ANALISE PRODUTO'!F:F, A52, 'ANALISE PRODUTO'!BB:BB)</f>
        <v/>
      </c>
      <c r="M52" s="40">
        <f>SUMIF('ANALISE PRODUTO'!F:F, A52, 'ANALISE PRODUTO'!BC:BC)</f>
        <v/>
      </c>
      <c r="N52" s="40">
        <f>SUMIF('ANALISE PRODUTO'!F:F, A52, 'ANALISE PRODUTO'!BD:BD)</f>
        <v/>
      </c>
      <c r="O52" s="40">
        <f>SUMIF('ANALISE PRODUTO'!F:F, A52, 'ANALISE PRODUTO'!BA:BA)</f>
        <v/>
      </c>
      <c r="P52" s="40">
        <f>IF(J52=0, 0, IF(O52/J52=0, 0, O52/J52))</f>
        <v/>
      </c>
      <c r="Q52" s="40">
        <f>IF(J52=0, 0, IF(L52/J52=0, 0, L52/J52))</f>
        <v/>
      </c>
      <c r="R52" s="89">
        <f>SUMIF('ANALISE PRODUTO'!F:F, A52, 'ANALISE PRODUTO'!BJ:BJ)</f>
        <v/>
      </c>
      <c r="S52" s="89">
        <f>SUMIF('ANALISE PRODUTO'!F:F, A52, 'ANALISE PRODUTO'!BK:BK)</f>
        <v/>
      </c>
      <c r="T52" s="89">
        <f>SUMIF('ANALISE PRODUTO'!F:F, A52, 'ANALISE PRODUTO'!BL:BL)</f>
        <v/>
      </c>
      <c r="U52" s="89">
        <f>SUMIFS('ANALISE PRODUTO'!BI:BI, 'ANALISE PRODUTO'!F:F, A52)</f>
        <v/>
      </c>
      <c r="V52" s="89">
        <f>IF(C52="DESCONTINUADO", 0, IF(J52=0, 0, IF(U52/J52=0, 0, U52/J52)))</f>
        <v/>
      </c>
      <c r="W52" s="89">
        <f>IF(OR(C52="DESCONTINUADO", J52=0), 0, IFERROR((S52+T52)/J52, 0))</f>
        <v/>
      </c>
      <c r="X52" s="59">
        <f>COUNTIF('ANALISE PRODUTO'!F:F, A52)</f>
        <v/>
      </c>
      <c r="Y52" s="60">
        <f>COUNTIFS('ANALISE PRODUTO'!F:F, A52, 'ANALISE PRODUTO'!S:S, "S")</f>
        <v/>
      </c>
      <c r="Z52" s="61">
        <f>X52-Y52</f>
        <v/>
      </c>
      <c r="AA52" s="88">
        <f>IFERROR(IF(COUNTIF('contas-pagas-fornecedor-7'!$C:$C,B52)&gt;1,
   AVERAGEIF('contas-pagas-fornecedor-7'!$C:$C,B52,'contas-pagas-fornecedor-7'!$I:$I),
   VLOOKUP(B52,'contas-pagas-fornecedor-7'!$C:$Q,7,FALSE)), "")</f>
        <v/>
      </c>
      <c r="AB52" s="88">
        <f t="array" ref="AB52">IFERROR(
  INDEX('fornecedor-venda-por-filial-ger'!J:J,
    MATCH(1,
      ('fornecedor-venda-por-filial-ger'!A:A=A52) *
      ('fornecedor-venda-por-filial-ger'!B:B=$B$1),
    0)
  ),
"")</f>
        <v/>
      </c>
      <c r="AC52" s="90">
        <f t="array" ref="AC52">IFERROR(
  INDEX('fornecedor-venda-por-filial-ger'!O:O,
    MATCH(1,
      ('fornecedor-venda-por-filial-ger'!A:A=A52) *
      ('fornecedor-venda-por-filial-ger'!B:B=$B$1),
    0)
  ),
"")</f>
        <v/>
      </c>
      <c r="AD52" s="90">
        <f>IFERROR(VLOOKUP(A52,'venda-fornecedor-12-meses-7'!A:AC,3,0),"")</f>
        <v/>
      </c>
      <c r="AE52" s="87">
        <f t="array" ref="AE52">IFERROR(
  INDEX('fornecedor-venda-por-filial-ger'!N:N,
    MATCH(1,
      ('fornecedor-venda-por-filial-ger'!A:A=A52) *
      ('fornecedor-venda-por-filial-ger'!B:B=$B$1),
    0)
  ),
"")</f>
        <v/>
      </c>
      <c r="AF52" s="87">
        <f>IF(J52&lt;=0,"100,00%",IFERROR(AD52/AE52,1))</f>
        <v/>
      </c>
      <c r="AG52" s="64">
        <f t="array" ref="AG52">IFERROR(
  INDEX('fornecedor-venda-por-filial-ger'!L:L,
    MATCH(1,
      ('fornecedor-venda-por-filial-ger'!A:A=A52)*
      ('fornecedor-venda-por-filial-ger'!B:B=$B$1),
    0)
  )/100,
"")</f>
        <v/>
      </c>
      <c r="AH52" s="64">
        <f t="array" ref="AH52">IFERROR(
  INDEX('fornecedor-venda-por-filial-ger'!S:S,
    MATCH(1,
      ('fornecedor-venda-por-filial-ger'!A:A=A52) *
      ('fornecedor-venda-por-filial-ger'!B:B=$B$1),
    0)
  )/100,
"")</f>
        <v/>
      </c>
      <c r="AI52" s="64">
        <f>IFERROR(IF(OR(AH52="",AG52=""),"",IF(J52=0,0,AH52-AG52)),"")</f>
        <v/>
      </c>
      <c r="AJ52" s="91">
        <f t="array" ref="AJ52">IF(MAX(IF('ANALISE PRODUTO'!F:F=A52,'ANALISE PRODUTO'!AD:AD))=0,"SEM ENTRADA",MAX(IF('ANALISE PRODUTO'!F:F=A52,'ANALISE PRODUTO'!AD:AD)))</f>
        <v/>
      </c>
      <c r="AK52" s="39" t="n"/>
      <c r="AL52" s="92">
        <f>IF(IFERROR(VLOOKUP($A52,'VENDA 2023'!$1:$1048576,3 + (COLUMN(A49)-1)*2,FALSE),"")=0,"",IFERROR(VLOOKUP($A52,'VENDA 2023'!$1:$1048576,3 + (COLUMN(A49)-1)*2,FALSE),""))</f>
        <v/>
      </c>
      <c r="AM52" s="92">
        <f>IF(IFERROR(VLOOKUP($A52,'VENDA 2023'!$1:$1048576,3 + (COLUMN(B49)-1)*2,FALSE),"")=0,"",IFERROR(VLOOKUP($A52,'VENDA 2023'!$1:$1048576,3 + (COLUMN(B49)-1)*2,FALSE),""))</f>
        <v/>
      </c>
      <c r="AN52" s="92">
        <f>IF(IFERROR(VLOOKUP($A52,'VENDA 2023'!$1:$1048576,3 + (COLUMN(C49)-1)*2,FALSE),"")=0,"",IFERROR(VLOOKUP($A52,'VENDA 2023'!$1:$1048576,3 + (COLUMN(C49)-1)*2,FALSE),""))</f>
        <v/>
      </c>
      <c r="AO52" s="92">
        <f>IF(IFERROR(VLOOKUP($A52,'VENDA 2023'!$1:$1048576,3 + (COLUMN(D49)-1)*2,FALSE),"")=0,"",IFERROR(VLOOKUP($A52,'VENDA 2023'!$1:$1048576,3 + (COLUMN(D49)-1)*2,FALSE),""))</f>
        <v/>
      </c>
      <c r="AP52" s="92">
        <f>IF(IFERROR(VLOOKUP($A52,'VENDA 2023'!$1:$1048576,3 + (COLUMN(E49)-1)*2,FALSE),"")=0,"",IFERROR(VLOOKUP($A52,'VENDA 2023'!$1:$1048576,3 + (COLUMN(E49)-1)*2,FALSE),""))</f>
        <v/>
      </c>
      <c r="AQ52" s="92">
        <f>IF(IFERROR(VLOOKUP($A52,'VENDA 2023'!$1:$1048576,3 + (COLUMN(F49)-1)*2,FALSE),"")=0,"",IFERROR(VLOOKUP($A52,'VENDA 2023'!$1:$1048576,3 + (COLUMN(F49)-1)*2,FALSE),""))</f>
        <v/>
      </c>
      <c r="AR52" s="92">
        <f>IF(IFERROR(VLOOKUP($A52,'VENDA 2023'!$1:$1048576,3 + (COLUMN(G49)-1)*2,FALSE),"")=0,"",IFERROR(VLOOKUP($A52,'VENDA 2023'!$1:$1048576,3 + (COLUMN(G49)-1)*2,FALSE),""))</f>
        <v/>
      </c>
      <c r="AS52" s="92">
        <f>IF(IFERROR(VLOOKUP($A52,'VENDA 2023'!$1:$1048576,3 + (COLUMN(H49)-1)*2,FALSE),"")=0,"",IFERROR(VLOOKUP($A52,'VENDA 2023'!$1:$1048576,3 + (COLUMN(H49)-1)*2,FALSE),""))</f>
        <v/>
      </c>
      <c r="AT52" s="92">
        <f>IF(IFERROR(VLOOKUP($A52,'VENDA 2023'!$1:$1048576,3 + (COLUMN(I49)-1)*2,FALSE),"")=0,"",IFERROR(VLOOKUP($A52,'VENDA 2023'!$1:$1048576,3 + (COLUMN(I49)-1)*2,FALSE),""))</f>
        <v/>
      </c>
      <c r="AU52" s="92">
        <f>IF(IFERROR(VLOOKUP($A52,'VENDA 2023'!$1:$1048576,3 + (COLUMN(J49)-1)*2,FALSE),"")=0,"",IFERROR(VLOOKUP($A52,'VENDA 2023'!$1:$1048576,3 + (COLUMN(J49)-1)*2,FALSE),""))</f>
        <v/>
      </c>
      <c r="AV52" s="92">
        <f>IF(IFERROR(VLOOKUP($A52,'VENDA 2023'!$1:$1048576,3 + (COLUMN(K49)-1)*2,FALSE),"")=0,"",IFERROR(VLOOKUP($A52,'VENDA 2023'!$1:$1048576,3 + (COLUMN(K49)-1)*2,FALSE),""))</f>
        <v/>
      </c>
      <c r="AW52" s="92">
        <f>IF(IFERROR(VLOOKUP($A52,'VENDA 2023'!$1:$1048576,3 + (COLUMN(L49)-1)*2,FALSE),"")=0,"",IFERROR(VLOOKUP($A52,'VENDA 2023'!$1:$1048576,3 + (COLUMN(L49)-1)*2,FALSE),""))</f>
        <v/>
      </c>
      <c r="AX52" s="93">
        <f>IF(COUNT(AL52:AW52)=0,"",SUM(AL52:AW52))</f>
        <v/>
      </c>
      <c r="AY52" s="92">
        <f>IF(IFERROR(VLOOKUP($A52,'VENDA 2024'!$1:$1048576,3 + (COLUMN(A49)-1)*2,FALSE),"")=0,"",IFERROR(VLOOKUP($A52,'VENDA 2024'!$1:$1048576,3 + (COLUMN(A49)-1)*2,FALSE),""))</f>
        <v/>
      </c>
      <c r="AZ52" s="92">
        <f>IF(IFERROR(VLOOKUP($A52,'VENDA 2024'!$1:$1048576,3 + (COLUMN(B49)-1)*2,FALSE),"")=0,"",IFERROR(VLOOKUP($A52,'VENDA 2024'!$1:$1048576,3 + (COLUMN(B49)-1)*2,FALSE),""))</f>
        <v/>
      </c>
      <c r="BA52" s="92">
        <f>IF(IFERROR(VLOOKUP($A52,'VENDA 2024'!$1:$1048576,3 + (COLUMN(C49)-1)*2,FALSE),"")=0,"",IFERROR(VLOOKUP($A52,'VENDA 2024'!$1:$1048576,3 + (COLUMN(C49)-1)*2,FALSE),""))</f>
        <v/>
      </c>
      <c r="BB52" s="92">
        <f>IF(IFERROR(VLOOKUP($A52,'VENDA 2024'!$1:$1048576,3 + (COLUMN(D49)-1)*2,FALSE),"")=0,"",IFERROR(VLOOKUP($A52,'VENDA 2024'!$1:$1048576,3 + (COLUMN(D49)-1)*2,FALSE),""))</f>
        <v/>
      </c>
      <c r="BC52" s="92">
        <f>IF(IFERROR(VLOOKUP($A52,'VENDA 2024'!$1:$1048576,3 + (COLUMN(E49)-1)*2,FALSE),"")=0,"",IFERROR(VLOOKUP($A52,'VENDA 2024'!$1:$1048576,3 + (COLUMN(E49)-1)*2,FALSE),""))</f>
        <v/>
      </c>
      <c r="BD52" s="92">
        <f>IF(IFERROR(VLOOKUP($A52,'VENDA 2024'!$1:$1048576,3 + (COLUMN(F49)-1)*2,FALSE),"")=0,"",IFERROR(VLOOKUP($A52,'VENDA 2024'!$1:$1048576,3 + (COLUMN(F49)-1)*2,FALSE),""))</f>
        <v/>
      </c>
      <c r="BE52" s="92">
        <f>IF(IFERROR(VLOOKUP($A52,'VENDA 2024'!$1:$1048576,3 + (COLUMN(G49)-1)*2,FALSE),"")=0,"",IFERROR(VLOOKUP($A52,'VENDA 2024'!$1:$1048576,3 + (COLUMN(G49)-1)*2,FALSE),""))</f>
        <v/>
      </c>
      <c r="BF52" s="92">
        <f>IF(IFERROR(VLOOKUP($A52,'VENDA 2024'!$1:$1048576,3 + (COLUMN(H49)-1)*2,FALSE),"")=0,"",IFERROR(VLOOKUP($A52,'VENDA 2024'!$1:$1048576,3 + (COLUMN(H49)-1)*2,FALSE),""))</f>
        <v/>
      </c>
      <c r="BG52" s="92">
        <f>IF(IFERROR(VLOOKUP($A52,'VENDA 2024'!$1:$1048576,3 + (COLUMN(I49)-1)*2,FALSE),"")=0,"",IFERROR(VLOOKUP($A52,'VENDA 2024'!$1:$1048576,3 + (COLUMN(I49)-1)*2,FALSE),""))</f>
        <v/>
      </c>
      <c r="BH52" s="92">
        <f>IF(IFERROR(VLOOKUP($A52,'VENDA 2024'!$1:$1048576,3 + (COLUMN(J49)-1)*2,FALSE),"")=0,"",IFERROR(VLOOKUP($A52,'VENDA 2024'!$1:$1048576,3 + (COLUMN(J49)-1)*2,FALSE),""))</f>
        <v/>
      </c>
      <c r="BI52" s="92">
        <f>IF(IFERROR(VLOOKUP($A52,'VENDA 2024'!$1:$1048576,3 + (COLUMN(K49)-1)*2,FALSE),"")=0,"",IFERROR(VLOOKUP($A52,'VENDA 2024'!$1:$1048576,3 + (COLUMN(K49)-1)*2,FALSE),""))</f>
        <v/>
      </c>
      <c r="BJ52" s="92">
        <f>IF(IFERROR(VLOOKUP($A52,'VENDA 2024'!$1:$1048576,3 + (COLUMN(L49)-1)*2,FALSE),"")=0,"",IFERROR(VLOOKUP($A52,'VENDA 2024'!$1:$1048576,3 + (COLUMN(L49)-1)*2,FALSE),""))</f>
        <v/>
      </c>
      <c r="BK52" s="93">
        <f>IF(COUNT(AY52:BJ52)=0,"",SUM(AY52:BJ52))</f>
        <v/>
      </c>
      <c r="BL52" s="92">
        <f>IF(IFERROR(VLOOKUP($A52,'VENDA 2025'!$1:$1048576,3 + (COLUMN(A49)-1)*2,FALSE),"")=0,"",IFERROR(VLOOKUP($A52,'VENDA 2025'!$1:$1048576,3 + (COLUMN(A49)-1)*2,FALSE),""))</f>
        <v/>
      </c>
      <c r="BM52" s="92">
        <f>IF(IFERROR(VLOOKUP($A52,'VENDA 2025'!$1:$1048576,3 + (COLUMN(B49)-1)*2,FALSE),"")=0,"",IFERROR(VLOOKUP($A52,'VENDA 2025'!$1:$1048576,3 + (COLUMN(B49)-1)*2,FALSE),""))</f>
        <v/>
      </c>
      <c r="BN52" s="92">
        <f>IF(IFERROR(VLOOKUP($A52,'VENDA 2025'!$1:$1048576,3 + (COLUMN(C49)-1)*2,FALSE),"")=0,"",IFERROR(VLOOKUP($A52,'VENDA 2025'!$1:$1048576,3 + (COLUMN(C49)-1)*2,FALSE),""))</f>
        <v/>
      </c>
      <c r="BO52" s="92">
        <f>IF(IFERROR(VLOOKUP($A52,'VENDA 2025'!$1:$1048576,3 + (COLUMN(D49)-1)*2,FALSE),"")=0,"",IFERROR(VLOOKUP($A52,'VENDA 2025'!$1:$1048576,3 + (COLUMN(D49)-1)*2,FALSE),""))</f>
        <v/>
      </c>
      <c r="BP52" s="92">
        <f>IF(IFERROR(VLOOKUP($A52,'VENDA 2025'!$1:$1048576,3 + (COLUMN(E49)-1)*2,FALSE),"")=0,"",IFERROR(VLOOKUP($A52,'VENDA 2025'!$1:$1048576,3 + (COLUMN(E49)-1)*2,FALSE),""))</f>
        <v/>
      </c>
      <c r="BQ52" s="92">
        <f>IF(IFERROR(VLOOKUP($A52,'VENDA 2025'!$1:$1048576,3 + (COLUMN(F49)-1)*2,FALSE),"")=0,"",IFERROR(VLOOKUP($A52,'VENDA 2025'!$1:$1048576,3 + (COLUMN(F49)-1)*2,FALSE),""))</f>
        <v/>
      </c>
      <c r="BR52" s="92">
        <f>IF(IFERROR(VLOOKUP($A52,'VENDA 2025'!$1:$1048576,3 + (COLUMN(G49)-1)*2,FALSE),"")=0,"",IFERROR(VLOOKUP($A52,'VENDA 2025'!$1:$1048576,3 + (COLUMN(G49)-1)*2,FALSE),""))</f>
        <v/>
      </c>
      <c r="BS52" s="92">
        <f>IF(IFERROR(VLOOKUP($A52,'VENDA 2025'!$1:$1048576,3 + (COLUMN(H49)-1)*2,FALSE),"")=0,"",IFERROR(VLOOKUP($A52,'VENDA 2025'!$1:$1048576,3 + (COLUMN(H49)-1)*2,FALSE),""))</f>
        <v/>
      </c>
      <c r="BT52" s="92">
        <f>IF(IFERROR(VLOOKUP($A52,'VENDA 2025'!$1:$1048576,3 + (COLUMN(I49)-1)*2,FALSE),"")=0,"",IFERROR(VLOOKUP($A52,'VENDA 2025'!$1:$1048576,3 + (COLUMN(I49)-1)*2,FALSE),""))</f>
        <v/>
      </c>
      <c r="BU52" s="92">
        <f>IF(IFERROR(VLOOKUP($A52,'VENDA 2025'!$1:$1048576,3 + (COLUMN(J49)-1)*2,FALSE),"")=0,"",IFERROR(VLOOKUP($A52,'VENDA 2025'!$1:$1048576,3 + (COLUMN(J49)-1)*2,FALSE),""))</f>
        <v/>
      </c>
      <c r="BV52" s="92">
        <f>IF(IFERROR(VLOOKUP($A52,'VENDA 2025'!$1:$1048576,3 + (COLUMN(K49)-1)*2,FALSE),"")=0,"",IFERROR(VLOOKUP($A52,'VENDA 2025'!$1:$1048576,3 + (COLUMN(K49)-1)*2,FALSE),""))</f>
        <v/>
      </c>
      <c r="BW52" s="92">
        <f>IF(IFERROR(VLOOKUP($A52,'VENDA 2025'!$1:$1048576,3 + (COLUMN(L49)-1)*2,FALSE),"")=0,"",IFERROR(VLOOKUP($A52,'VENDA 2025'!$1:$1048576,3 + (COLUMN(L49)-1)*2,FALSE),""))</f>
        <v/>
      </c>
      <c r="BX52" s="93">
        <f>IF(COUNT(BL52:BW52)=0,"",SUM(BL52:BW52))</f>
        <v/>
      </c>
      <c r="BY52" s="92">
        <f>IF(IFERROR(VLOOKUP($A52,'venda-fornecedor-12-meses-7'!$1:$1048576,4 + (COLUMN(A49)-1)*2,FALSE),"")=0,"",IFERROR(VLOOKUP($A52,'venda-fornecedor-12-meses-7'!$1:$1048576,4 + (COLUMN(A49)-1)*2,FALSE),""))</f>
        <v/>
      </c>
      <c r="BZ52" s="92">
        <f>IF(IFERROR(VLOOKUP($A52,'venda-fornecedor-12-meses-7'!$1:$1048576,4 + (COLUMN(B49)-1)*2,FALSE),"")=0,"",IFERROR(VLOOKUP($A52,'venda-fornecedor-12-meses-7'!$1:$1048576,4 + (COLUMN(B49)-1)*2,FALSE),""))</f>
        <v/>
      </c>
      <c r="CA52" s="92">
        <f>IF(IFERROR(VLOOKUP($A52,'venda-fornecedor-12-meses-7'!$1:$1048576,4 + (COLUMN(C49)-1)*2,FALSE),"")=0,"",IFERROR(VLOOKUP($A52,'venda-fornecedor-12-meses-7'!$1:$1048576,4 + (COLUMN(C49)-1)*2,FALSE),""))</f>
        <v/>
      </c>
      <c r="CB52" s="92">
        <f>IF(IFERROR(VLOOKUP($A52,'venda-fornecedor-12-meses-7'!$1:$1048576,4 + (COLUMN(D49)-1)*2,FALSE),"")=0,"",IFERROR(VLOOKUP($A52,'venda-fornecedor-12-meses-7'!$1:$1048576,4 + (COLUMN(D49)-1)*2,FALSE),""))</f>
        <v/>
      </c>
      <c r="CC52" s="92">
        <f>IF(IFERROR(VLOOKUP($A52,'venda-fornecedor-12-meses-7'!$1:$1048576,4 + (COLUMN(E49)-1)*2,FALSE),"")=0,"",IFERROR(VLOOKUP($A52,'venda-fornecedor-12-meses-7'!$1:$1048576,4 + (COLUMN(E49)-1)*2,FALSE),""))</f>
        <v/>
      </c>
      <c r="CD52" s="92">
        <f>IF(IFERROR(VLOOKUP($A52,'venda-fornecedor-12-meses-7'!$1:$1048576,4 + (COLUMN(F49)-1)*2,FALSE),"")=0,"",IFERROR(VLOOKUP($A52,'venda-fornecedor-12-meses-7'!$1:$1048576,4 + (COLUMN(F49)-1)*2,FALSE),""))</f>
        <v/>
      </c>
      <c r="CE52" s="92">
        <f>IF(IFERROR(VLOOKUP($A52,'venda-fornecedor-12-meses-7'!$1:$1048576,4 + (COLUMN(G49)-1)*2,FALSE),"")=0,"",IFERROR(VLOOKUP($A52,'venda-fornecedor-12-meses-7'!$1:$1048576,4 + (COLUMN(G49)-1)*2,FALSE),""))</f>
        <v/>
      </c>
      <c r="CF52" s="92">
        <f>IF(IFERROR(VLOOKUP($A52,'venda-fornecedor-12-meses-7'!$1:$1048576,4 + (COLUMN(H49)-1)*2,FALSE),"")=0,"",IFERROR(VLOOKUP($A52,'venda-fornecedor-12-meses-7'!$1:$1048576,4 + (COLUMN(H49)-1)*2,FALSE),""))</f>
        <v/>
      </c>
      <c r="CG52" s="92">
        <f>IF(IFERROR(VLOOKUP($A52,'venda-fornecedor-12-meses-7'!$1:$1048576,4 + (COLUMN(I49)-1)*2,FALSE),"")=0,"",IFERROR(VLOOKUP($A52,'venda-fornecedor-12-meses-7'!$1:$1048576,4 + (COLUMN(I49)-1)*2,FALSE),""))</f>
        <v/>
      </c>
      <c r="CH52" s="92">
        <f>IF(IFERROR(VLOOKUP($A52,'venda-fornecedor-12-meses-7'!$1:$1048576,4 + (COLUMN(J49)-1)*2,FALSE),"")=0,"",IFERROR(VLOOKUP($A52,'venda-fornecedor-12-meses-7'!$1:$1048576,4 + (COLUMN(J49)-1)*2,FALSE),""))</f>
        <v/>
      </c>
      <c r="CI52" s="92">
        <f>IF(IFERROR(VLOOKUP($A52,'venda-fornecedor-12-meses-7'!$1:$1048576,4 + (COLUMN(K49)-1)*2,FALSE),"")=0,"",IFERROR(VLOOKUP($A52,'venda-fornecedor-12-meses-7'!$1:$1048576,4 + (COLUMN(K49)-1)*2,FALSE),""))</f>
        <v/>
      </c>
      <c r="CJ52" s="92">
        <f>IF(IFERROR(VLOOKUP($A52,'venda-fornecedor-12-meses-7'!$1:$1048576,4 + (COLUMN(L49)-1)*2,FALSE),"")=0,"",IFERROR(VLOOKUP($A52,'venda-fornecedor-12-meses-7'!$1:$1048576,4 + (COLUMN(L49)-1)*2,FALSE),""))</f>
        <v/>
      </c>
      <c r="CK52" s="93">
        <f>IF(COUNT(BY52:CJ52)=0,"",SUM(BY52:CJ52))</f>
        <v/>
      </c>
      <c r="CL52" s="93">
        <f>IF(COUNT(BY52:CJ52)=0,"",AVERAGE(BY52:CJ52))</f>
        <v/>
      </c>
      <c r="CM52" s="1" t="n"/>
      <c r="CN52" s="94">
        <f>IF(IFERROR(VLOOKUP($A52,'ENTRADA 2023'!$1:$1048576,3 + (COLUMN(A49)-1)*1,FALSE),"")=0,"",IFERROR(VLOOKUP($A52,'ENTRADA 2023'!$1:$1048576,3 + (COLUMN(A49)-1)*1,FALSE),""))</f>
        <v/>
      </c>
      <c r="CO52" s="94">
        <f>IF(IFERROR(VLOOKUP($A52,'ENTRADA 2023'!$1:$1048576,3 + (COLUMN(B49)-1)*1,FALSE),"")=0,"",IFERROR(VLOOKUP($A52,'ENTRADA 2023'!$1:$1048576,3 + (COLUMN(B49)-1)*1,FALSE),""))</f>
        <v/>
      </c>
      <c r="CP52" s="94">
        <f>IF(IFERROR(VLOOKUP($A52,'ENTRADA 2023'!$1:$1048576,3 + (COLUMN(C49)-1)*1,FALSE),"")=0,"",IFERROR(VLOOKUP($A52,'ENTRADA 2023'!$1:$1048576,3 + (COLUMN(C49)-1)*1,FALSE),""))</f>
        <v/>
      </c>
      <c r="CQ52" s="94">
        <f>IF(IFERROR(VLOOKUP($A52,'ENTRADA 2023'!$1:$1048576,3 + (COLUMN(D49)-1)*1,FALSE),"")=0,"",IFERROR(VLOOKUP($A52,'ENTRADA 2023'!$1:$1048576,3 + (COLUMN(D49)-1)*1,FALSE),""))</f>
        <v/>
      </c>
      <c r="CR52" s="94">
        <f>IF(IFERROR(VLOOKUP($A52,'ENTRADA 2023'!$1:$1048576,3 + (COLUMN(E49)-1)*1,FALSE),"")=0,"",IFERROR(VLOOKUP($A52,'ENTRADA 2023'!$1:$1048576,3 + (COLUMN(E49)-1)*1,FALSE),""))</f>
        <v/>
      </c>
      <c r="CS52" s="94">
        <f>IF(IFERROR(VLOOKUP($A52,'ENTRADA 2023'!$1:$1048576,3 + (COLUMN(F49)-1)*1,FALSE),"")=0,"",IFERROR(VLOOKUP($A52,'ENTRADA 2023'!$1:$1048576,3 + (COLUMN(F49)-1)*1,FALSE),""))</f>
        <v/>
      </c>
      <c r="CT52" s="94">
        <f>IF(IFERROR(VLOOKUP($A52,'ENTRADA 2023'!$1:$1048576,3 + (COLUMN(G49)-1)*1,FALSE),"")=0,"",IFERROR(VLOOKUP($A52,'ENTRADA 2023'!$1:$1048576,3 + (COLUMN(G49)-1)*1,FALSE),""))</f>
        <v/>
      </c>
      <c r="CU52" s="94">
        <f>IF(IFERROR(VLOOKUP($A52,'ENTRADA 2023'!$1:$1048576,3 + (COLUMN(H49)-1)*1,FALSE),"")=0,"",IFERROR(VLOOKUP($A52,'ENTRADA 2023'!$1:$1048576,3 + (COLUMN(H49)-1)*1,FALSE),""))</f>
        <v/>
      </c>
      <c r="CV52" s="94">
        <f>IF(IFERROR(VLOOKUP($A52,'ENTRADA 2023'!$1:$1048576,3 + (COLUMN(I49)-1)*1,FALSE),"")=0,"",IFERROR(VLOOKUP($A52,'ENTRADA 2023'!$1:$1048576,3 + (COLUMN(I49)-1)*1,FALSE),""))</f>
        <v/>
      </c>
      <c r="CW52" s="94">
        <f>IF(IFERROR(VLOOKUP($A52,'ENTRADA 2023'!$1:$1048576,3 + (COLUMN(J49)-1)*1,FALSE),"")=0,"",IFERROR(VLOOKUP($A52,'ENTRADA 2023'!$1:$1048576,3 + (COLUMN(J49)-1)*1,FALSE),""))</f>
        <v/>
      </c>
      <c r="CX52" s="94">
        <f>IF(IFERROR(VLOOKUP($A52,'ENTRADA 2023'!$1:$1048576,3 + (COLUMN(K49)-1)*1,FALSE),"")=0,"",IFERROR(VLOOKUP($A52,'ENTRADA 2023'!$1:$1048576,3 + (COLUMN(K49)-1)*1,FALSE),""))</f>
        <v/>
      </c>
      <c r="CY52" s="94">
        <f>IF(IFERROR(VLOOKUP($A52,'ENTRADA 2023'!$1:$1048576,3 + (COLUMN(L49)-1)*1,FALSE),"")=0,"",IFERROR(VLOOKUP($A52,'ENTRADA 2023'!$1:$1048576,3 + (COLUMN(L49)-1)*1,FALSE),""))</f>
        <v/>
      </c>
      <c r="CZ52" s="95">
        <f>IF(COUNT(CN52:CY52)=0,"",SUM(CN52:CY52))</f>
        <v/>
      </c>
      <c r="DA52" s="94">
        <f>IF(IFERROR(VLOOKUP($A52,'ENTRADA 2024'!$1:$1048576,3 + (COLUMN(A49)-1)*1,FALSE),"")=0,"",IFERROR(VLOOKUP($A52,'ENTRADA 2024'!$1:$1048576,3 + (COLUMN(A49)-1)*1,FALSE),""))</f>
        <v/>
      </c>
      <c r="DB52" s="94">
        <f>IF(IFERROR(VLOOKUP($A52,'ENTRADA 2024'!$1:$1048576,3 + (COLUMN(B49)-1)*1,FALSE),"")=0,"",IFERROR(VLOOKUP($A52,'ENTRADA 2024'!$1:$1048576,3 + (COLUMN(B49)-1)*1,FALSE),""))</f>
        <v/>
      </c>
      <c r="DC52" s="94">
        <f>IF(IFERROR(VLOOKUP($A52,'ENTRADA 2024'!$1:$1048576,3 + (COLUMN(C49)-1)*1,FALSE),"")=0,"",IFERROR(VLOOKUP($A52,'ENTRADA 2024'!$1:$1048576,3 + (COLUMN(C49)-1)*1,FALSE),""))</f>
        <v/>
      </c>
      <c r="DD52" s="94">
        <f>IF(IFERROR(VLOOKUP($A52,'ENTRADA 2024'!$1:$1048576,3 + (COLUMN(D49)-1)*1,FALSE),"")=0,"",IFERROR(VLOOKUP($A52,'ENTRADA 2024'!$1:$1048576,3 + (COLUMN(D49)-1)*1,FALSE),""))</f>
        <v/>
      </c>
      <c r="DE52" s="94">
        <f>IF(IFERROR(VLOOKUP($A52,'ENTRADA 2024'!$1:$1048576,3 + (COLUMN(E49)-1)*1,FALSE),"")=0,"",IFERROR(VLOOKUP($A52,'ENTRADA 2024'!$1:$1048576,3 + (COLUMN(E49)-1)*1,FALSE),""))</f>
        <v/>
      </c>
      <c r="DF52" s="94">
        <f>IF(IFERROR(VLOOKUP($A52,'ENTRADA 2024'!$1:$1048576,3 + (COLUMN(F49)-1)*1,FALSE),"")=0,"",IFERROR(VLOOKUP($A52,'ENTRADA 2024'!$1:$1048576,3 + (COLUMN(F49)-1)*1,FALSE),""))</f>
        <v/>
      </c>
      <c r="DG52" s="94">
        <f>IF(IFERROR(VLOOKUP($A52,'ENTRADA 2024'!$1:$1048576,3 + (COLUMN(G49)-1)*1,FALSE),"")=0,"",IFERROR(VLOOKUP($A52,'ENTRADA 2024'!$1:$1048576,3 + (COLUMN(G49)-1)*1,FALSE),""))</f>
        <v/>
      </c>
      <c r="DH52" s="94">
        <f>IF(IFERROR(VLOOKUP($A52,'ENTRADA 2024'!$1:$1048576,3 + (COLUMN(H49)-1)*1,FALSE),"")=0,"",IFERROR(VLOOKUP($A52,'ENTRADA 2024'!$1:$1048576,3 + (COLUMN(H49)-1)*1,FALSE),""))</f>
        <v/>
      </c>
      <c r="DI52" s="94">
        <f>IF(IFERROR(VLOOKUP($A52,'ENTRADA 2024'!$1:$1048576,3 + (COLUMN(I49)-1)*1,FALSE),"")=0,"",IFERROR(VLOOKUP($A52,'ENTRADA 2024'!$1:$1048576,3 + (COLUMN(I49)-1)*1,FALSE),""))</f>
        <v/>
      </c>
      <c r="DJ52" s="94">
        <f>IF(IFERROR(VLOOKUP($A52,'ENTRADA 2024'!$1:$1048576,3 + (COLUMN(J49)-1)*1,FALSE),"")=0,"",IFERROR(VLOOKUP($A52,'ENTRADA 2024'!$1:$1048576,3 + (COLUMN(J49)-1)*1,FALSE),""))</f>
        <v/>
      </c>
      <c r="DK52" s="94">
        <f>IF(IFERROR(VLOOKUP($A52,'ENTRADA 2024'!$1:$1048576,3 + (COLUMN(K49)-1)*1,FALSE),"")=0,"",IFERROR(VLOOKUP($A52,'ENTRADA 2024'!$1:$1048576,3 + (COLUMN(K49)-1)*1,FALSE),""))</f>
        <v/>
      </c>
      <c r="DL52" s="94">
        <f>IF(IFERROR(VLOOKUP($A52,'ENTRADA 2024'!$1:$1048576,3 + (COLUMN(L49)-1)*1,FALSE),"")=0,"",IFERROR(VLOOKUP($A52,'ENTRADA 2024'!$1:$1048576,3 + (COLUMN(L49)-1)*1,FALSE),""))</f>
        <v/>
      </c>
      <c r="DM52" s="95">
        <f>IF(COUNT(DA52:DL52)=0,"",SUM(DA52:DL52))</f>
        <v/>
      </c>
      <c r="DN52" s="94">
        <f>IF(IFERROR(VLOOKUP($A52,'ENTRADA 2025'!$1:$1048576,3 + (COLUMN(A49)-1)*1,FALSE),"")=0,"",IFERROR(VLOOKUP($A52,'ENTRADA 2025'!$1:$1048576,3 + (COLUMN(A49)-1)*1,FALSE),""))</f>
        <v/>
      </c>
      <c r="DO52" s="94">
        <f>IF(IFERROR(VLOOKUP($A52,'ENTRADA 2025'!$1:$1048576,3 + (COLUMN(B49)-1)*1,FALSE),"")=0,"",IFERROR(VLOOKUP($A52,'ENTRADA 2025'!$1:$1048576,3 + (COLUMN(B49)-1)*1,FALSE),""))</f>
        <v/>
      </c>
      <c r="DP52" s="94">
        <f>IF(IFERROR(VLOOKUP($A52,'ENTRADA 2025'!$1:$1048576,3 + (COLUMN(C49)-1)*1,FALSE),"")=0,"",IFERROR(VLOOKUP($A52,'ENTRADA 2025'!$1:$1048576,3 + (COLUMN(C49)-1)*1,FALSE),""))</f>
        <v/>
      </c>
      <c r="DQ52" s="94">
        <f>IF(IFERROR(VLOOKUP($A52,'ENTRADA 2025'!$1:$1048576,3 + (COLUMN(D49)-1)*1,FALSE),"")=0,"",IFERROR(VLOOKUP($A52,'ENTRADA 2025'!$1:$1048576,3 + (COLUMN(D49)-1)*1,FALSE),""))</f>
        <v/>
      </c>
      <c r="DR52" s="94">
        <f>IF(IFERROR(VLOOKUP($A52,'ENTRADA 2025'!$1:$1048576,3 + (COLUMN(E49)-1)*1,FALSE),"")=0,"",IFERROR(VLOOKUP($A52,'ENTRADA 2025'!$1:$1048576,3 + (COLUMN(E49)-1)*1,FALSE),""))</f>
        <v/>
      </c>
      <c r="DS52" s="94">
        <f>IF(IFERROR(VLOOKUP($A52,'ENTRADA 2025'!$1:$1048576,3 + (COLUMN(F49)-1)*1,FALSE),"")=0,"",IFERROR(VLOOKUP($A52,'ENTRADA 2025'!$1:$1048576,3 + (COLUMN(F49)-1)*1,FALSE),""))</f>
        <v/>
      </c>
      <c r="DT52" s="94">
        <f>IF(IFERROR(VLOOKUP($A52,'ENTRADA 2025'!$1:$1048576,3 + (COLUMN(G49)-1)*1,FALSE),"")=0,"",IFERROR(VLOOKUP($A52,'ENTRADA 2025'!$1:$1048576,3 + (COLUMN(G49)-1)*1,FALSE),""))</f>
        <v/>
      </c>
      <c r="DU52" s="94">
        <f>IF(IFERROR(VLOOKUP($A52,'ENTRADA 2025'!$1:$1048576,3 + (COLUMN(H49)-1)*1,FALSE),"")=0,"",IFERROR(VLOOKUP($A52,'ENTRADA 2025'!$1:$1048576,3 + (COLUMN(H49)-1)*1,FALSE),""))</f>
        <v/>
      </c>
      <c r="DV52" s="94">
        <f>IF(IFERROR(VLOOKUP($A52,'ENTRADA 2025'!$1:$1048576,3 + (COLUMN(I49)-1)*1,FALSE),"")=0,"",IFERROR(VLOOKUP($A52,'ENTRADA 2025'!$1:$1048576,3 + (COLUMN(I49)-1)*1,FALSE),""))</f>
        <v/>
      </c>
      <c r="DW52" s="94">
        <f>IF(IFERROR(VLOOKUP($A52,'ENTRADA 2025'!$1:$1048576,3 + (COLUMN(J49)-1)*1,FALSE),"")=0,"",IFERROR(VLOOKUP($A52,'ENTRADA 2025'!$1:$1048576,3 + (COLUMN(J49)-1)*1,FALSE),""))</f>
        <v/>
      </c>
      <c r="DX52" s="94">
        <f>IF(IFERROR(VLOOKUP($A52,'ENTRADA 2025'!$1:$1048576,3 + (COLUMN(K49)-1)*1,FALSE),"")=0,"",IFERROR(VLOOKUP($A52,'ENTRADA 2025'!$1:$1048576,3 + (COLUMN(K49)-1)*1,FALSE),""))</f>
        <v/>
      </c>
      <c r="DY52" s="94">
        <f>IF(IFERROR(VLOOKUP($A52,'ENTRADA 2025'!$1:$1048576,3 + (COLUMN(L49)-1)*1,FALSE),"")=0,"",IFERROR(VLOOKUP($A52,'ENTRADA 2025'!$1:$1048576,3 + (COLUMN(L49)-1)*1,FALSE),""))</f>
        <v/>
      </c>
      <c r="DZ52" s="95">
        <f>IF(COUNT(DN52:DY52)=0,"",SUM(DN52:DY52))</f>
        <v/>
      </c>
      <c r="EA52" s="94">
        <f>IF(IFERROR(VLOOKUP($A52,'entrada-fornecedor-12-meses-7'!$1:$1048576,3 + (COLUMN(A49)-1)*1,FALSE),"")=0,"",IFERROR(VLOOKUP($A52,'entrada-fornecedor-12-meses-7'!$1:$1048576,3 + (COLUMN(A49)-1)*1,FALSE),""))</f>
        <v/>
      </c>
      <c r="EB52" s="94">
        <f>IF(IFERROR(VLOOKUP($A52,'entrada-fornecedor-12-meses-7'!$1:$1048576,3 + (COLUMN(B49)-1)*1,FALSE),"")=0,"",IFERROR(VLOOKUP($A52,'entrada-fornecedor-12-meses-7'!$1:$1048576,3 + (COLUMN(B49)-1)*1,FALSE),""))</f>
        <v/>
      </c>
      <c r="EC52" s="94">
        <f>IF(IFERROR(VLOOKUP($A52,'entrada-fornecedor-12-meses-7'!$1:$1048576,3 + (COLUMN(C49)-1)*1,FALSE),"")=0,"",IFERROR(VLOOKUP($A52,'entrada-fornecedor-12-meses-7'!$1:$1048576,3 + (COLUMN(C49)-1)*1,FALSE),""))</f>
        <v/>
      </c>
      <c r="ED52" s="94">
        <f>IF(IFERROR(VLOOKUP($A52,'entrada-fornecedor-12-meses-7'!$1:$1048576,3 + (COLUMN(D49)-1)*1,FALSE),"")=0,"",IFERROR(VLOOKUP($A52,'entrada-fornecedor-12-meses-7'!$1:$1048576,3 + (COLUMN(D49)-1)*1,FALSE),""))</f>
        <v/>
      </c>
      <c r="EE52" s="94">
        <f>IF(IFERROR(VLOOKUP($A52,'entrada-fornecedor-12-meses-7'!$1:$1048576,3 + (COLUMN(E49)-1)*1,FALSE),"")=0,"",IFERROR(VLOOKUP($A52,'entrada-fornecedor-12-meses-7'!$1:$1048576,3 + (COLUMN(E49)-1)*1,FALSE),""))</f>
        <v/>
      </c>
      <c r="EF52" s="94">
        <f>IF(IFERROR(VLOOKUP($A52,'entrada-fornecedor-12-meses-7'!$1:$1048576,3 + (COLUMN(F49)-1)*1,FALSE),"")=0,"",IFERROR(VLOOKUP($A52,'entrada-fornecedor-12-meses-7'!$1:$1048576,3 + (COLUMN(F49)-1)*1,FALSE),""))</f>
        <v/>
      </c>
      <c r="EG52" s="94">
        <f>IF(IFERROR(VLOOKUP($A52,'entrada-fornecedor-12-meses-7'!$1:$1048576,3 + (COLUMN(G49)-1)*1,FALSE),"")=0,"",IFERROR(VLOOKUP($A52,'entrada-fornecedor-12-meses-7'!$1:$1048576,3 + (COLUMN(G49)-1)*1,FALSE),""))</f>
        <v/>
      </c>
      <c r="EH52" s="94">
        <f>IF(IFERROR(VLOOKUP($A52,'entrada-fornecedor-12-meses-7'!$1:$1048576,3 + (COLUMN(H49)-1)*1,FALSE),"")=0,"",IFERROR(VLOOKUP($A52,'entrada-fornecedor-12-meses-7'!$1:$1048576,3 + (COLUMN(H49)-1)*1,FALSE),""))</f>
        <v/>
      </c>
      <c r="EI52" s="94">
        <f>IF(IFERROR(VLOOKUP($A52,'entrada-fornecedor-12-meses-7'!$1:$1048576,3 + (COLUMN(I49)-1)*1,FALSE),"")=0,"",IFERROR(VLOOKUP($A52,'entrada-fornecedor-12-meses-7'!$1:$1048576,3 + (COLUMN(I49)-1)*1,FALSE),""))</f>
        <v/>
      </c>
      <c r="EJ52" s="94">
        <f>IF(IFERROR(VLOOKUP($A52,'entrada-fornecedor-12-meses-7'!$1:$1048576,3 + (COLUMN(J49)-1)*1,FALSE),"")=0,"",IFERROR(VLOOKUP($A52,'entrada-fornecedor-12-meses-7'!$1:$1048576,3 + (COLUMN(J49)-1)*1,FALSE),""))</f>
        <v/>
      </c>
      <c r="EK52" s="94">
        <f>IF(IFERROR(VLOOKUP($A52,'entrada-fornecedor-12-meses-7'!$1:$1048576,3 + (COLUMN(K49)-1)*1,FALSE),"")=0,"",IFERROR(VLOOKUP($A52,'entrada-fornecedor-12-meses-7'!$1:$1048576,3 + (COLUMN(K49)-1)*1,FALSE),""))</f>
        <v/>
      </c>
      <c r="EL52" s="94">
        <f>IF(IFERROR(VLOOKUP($A52,'entrada-fornecedor-12-meses-7'!$1:$1048576,3 + (COLUMN(L49)-1)*1,FALSE),"")=0,"",IFERROR(VLOOKUP($A52,'entrada-fornecedor-12-meses-7'!$1:$1048576,3 + (COLUMN(L49)-1)*1,FALSE),""))</f>
        <v/>
      </c>
      <c r="EM52" s="95">
        <f>IF(COUNT(EA52:EL52)=0,"",SUM(EA52:EL52))</f>
        <v/>
      </c>
      <c r="EN52" s="1" t="n"/>
      <c r="EO52" s="96">
        <f>IFERROR(AVERAGEIF('lead-time-compras-7'!B:B,A52,'lead-time-compras-7'!S:S),"")</f>
        <v/>
      </c>
      <c r="EP52" s="96">
        <f>IFERROR(
  AVERAGEIFS(
    'notas-fiscais-entrada-830-7'!H:H,
    'notas-fiscais-entrada-830-7'!O:O, A52,
    'notas-fiscais-entrada-830-7'!E:E, $B$1
  ),
""
)</f>
        <v/>
      </c>
      <c r="EQ52" s="96">
        <f>IFERROR(AVERAGEIF('lead-time-compras-7'!B:B,A52,'lead-time-compras-7'!Q:Q),"")</f>
        <v/>
      </c>
      <c r="ER52" s="97">
        <f>SUMIF('fornecedor-saldo-receber-7'!A:A, A52, 'fornecedor-saldo-receber-7'!L:L)</f>
        <v/>
      </c>
      <c r="ES52" s="97">
        <f>SUMIF('fornecedor-verba-aplicar-7'!A:A, A52, 'fornecedor-verba-aplicar-7'!D:D)</f>
        <v/>
      </c>
      <c r="ET52" s="1" t="n"/>
      <c r="EU52" s="52">
        <f>SUMIF('ANALISE PRODUTO'!F:F, A52, 'ANALISE PRODUTO'!BN:BN)</f>
        <v/>
      </c>
      <c r="EV52" s="52">
        <f>SUMIF('ANALISE PRODUTO'!F:F, A52, 'ANALISE PRODUTO'!BO:BO)</f>
        <v/>
      </c>
      <c r="EW52" s="52">
        <f>SUMIF('ANALISE PRODUTO'!F:F, A52, 'ANALISE PRODUTO'!BP:BP)</f>
        <v/>
      </c>
      <c r="EX52" s="52">
        <f>SUMIF('ANALISE PRODUTO'!F:F, A52, 'ANALISE PRODUTO'!BQ:BQ)</f>
        <v/>
      </c>
      <c r="EY52" s="52">
        <f>SUMIF('ANALISE PRODUTO'!F:F, A52, 'ANALISE PRODUTO'!BR:BR)</f>
        <v/>
      </c>
      <c r="EZ52" s="53">
        <f>SUMIF('ANALISE PRODUTO'!F:F, A52, 'ANALISE PRODUTO'!BS:BS)</f>
        <v/>
      </c>
      <c r="FA52" s="53">
        <f>SUMIF('ANALISE PRODUTO'!F:F, A52, 'ANALISE PRODUTO'!BT:BT)</f>
        <v/>
      </c>
      <c r="FB52" s="53">
        <f>SUMIF('ANALISE PRODUTO'!F:F, A52, 'ANALISE PRODUTO'!BU:BU)</f>
        <v/>
      </c>
      <c r="FC52" s="53">
        <f>SUMIF('ANALISE PRODUTO'!F:F, A52, 'ANALISE PRODUTO'!BV:BV)</f>
        <v/>
      </c>
      <c r="FD52" s="53">
        <f>SUMIF('ANALISE PRODUTO'!F:F, A52, 'ANALISE PRODUTO'!BW:BW)</f>
        <v/>
      </c>
      <c r="FE52" s="41">
        <f>SUMIF('ANALISE PRODUTO'!F:F, A52, 'ANALISE PRODUTO'!CB:CB)</f>
        <v/>
      </c>
      <c r="FF52" s="41">
        <f>SUMIF('ANALISE PRODUTO'!F:F, A52, 'ANALISE PRODUTO'!CC:CC)</f>
        <v/>
      </c>
      <c r="FG52" s="1" t="n"/>
      <c r="FH52" s="45">
        <f>IF(IFERROR(VLOOKUP($A52,'VENDA 2023'!$1:$1048576,4 + (COLUMN(A49)-1)*2,FALSE),"")=0,"",IFERROR(VLOOKUP($A52,'VENDA 2023'!$1:$1048576,4 + (COLUMN(A49)-1)*2,FALSE),""))</f>
        <v/>
      </c>
      <c r="FI52" s="45">
        <f>IF(IFERROR(VLOOKUP($A52,'VENDA 2023'!$1:$1048576,4 + (COLUMN(B49)-1)*2,FALSE),"")=0,"",IFERROR(VLOOKUP($A52,'VENDA 2023'!$1:$1048576,4 + (COLUMN(B49)-1)*2,FALSE),""))</f>
        <v/>
      </c>
      <c r="FJ52" s="45">
        <f>IF(IFERROR(VLOOKUP($A52,'VENDA 2023'!$1:$1048576,4 + (COLUMN(C49)-1)*2,FALSE),"")=0,"",IFERROR(VLOOKUP($A52,'VENDA 2023'!$1:$1048576,4 + (COLUMN(C49)-1)*2,FALSE),""))</f>
        <v/>
      </c>
      <c r="FK52" s="45">
        <f>IF(IFERROR(VLOOKUP($A52,'VENDA 2023'!$1:$1048576,4 + (COLUMN(D49)-1)*2,FALSE),"")=0,"",IFERROR(VLOOKUP($A52,'VENDA 2023'!$1:$1048576,4 + (COLUMN(D49)-1)*2,FALSE),""))</f>
        <v/>
      </c>
      <c r="FL52" s="45">
        <f>IF(IFERROR(VLOOKUP($A52,'VENDA 2023'!$1:$1048576,4 + (COLUMN(E49)-1)*2,FALSE),"")=0,"",IFERROR(VLOOKUP($A52,'VENDA 2023'!$1:$1048576,4 + (COLUMN(E49)-1)*2,FALSE),""))</f>
        <v/>
      </c>
      <c r="FM52" s="45">
        <f>IF(IFERROR(VLOOKUP($A52,'VENDA 2023'!$1:$1048576,4 + (COLUMN(F49)-1)*2,FALSE),"")=0,"",IFERROR(VLOOKUP($A52,'VENDA 2023'!$1:$1048576,4 + (COLUMN(F49)-1)*2,FALSE),""))</f>
        <v/>
      </c>
      <c r="FN52" s="45">
        <f>IF(IFERROR(VLOOKUP($A52,'VENDA 2023'!$1:$1048576,4 + (COLUMN(G49)-1)*2,FALSE),"")=0,"",IFERROR(VLOOKUP($A52,'VENDA 2023'!$1:$1048576,4 + (COLUMN(G49)-1)*2,FALSE),""))</f>
        <v/>
      </c>
      <c r="FO52" s="45">
        <f>IF(IFERROR(VLOOKUP($A52,'VENDA 2023'!$1:$1048576,4 + (COLUMN(H49)-1)*2,FALSE),"")=0,"",IFERROR(VLOOKUP($A52,'VENDA 2023'!$1:$1048576,4 + (COLUMN(H49)-1)*2,FALSE),""))</f>
        <v/>
      </c>
      <c r="FP52" s="45">
        <f>IF(IFERROR(VLOOKUP($A52,'VENDA 2023'!$1:$1048576,4 + (COLUMN(I49)-1)*2,FALSE),"")=0,"",IFERROR(VLOOKUP($A52,'VENDA 2023'!$1:$1048576,4 + (COLUMN(I49)-1)*2,FALSE),""))</f>
        <v/>
      </c>
      <c r="FQ52" s="45">
        <f>IF(IFERROR(VLOOKUP($A52,'VENDA 2023'!$1:$1048576,4 + (COLUMN(J49)-1)*2,FALSE),"")=0,"",IFERROR(VLOOKUP($A52,'VENDA 2023'!$1:$1048576,4 + (COLUMN(J49)-1)*2,FALSE),""))</f>
        <v/>
      </c>
      <c r="FR52" s="45">
        <f>IF(IFERROR(VLOOKUP($A52,'VENDA 2023'!$1:$1048576,4 + (COLUMN(K49)-1)*2,FALSE),"")=0,"",IFERROR(VLOOKUP($A52,'VENDA 2023'!$1:$1048576,4 + (COLUMN(K49)-1)*2,FALSE),""))</f>
        <v/>
      </c>
      <c r="FS52" s="45">
        <f>IF(IFERROR(VLOOKUP($A52,'VENDA 2023'!$1:$1048576,4 + (COLUMN(L49)-1)*2,FALSE),"")=0,"",IFERROR(VLOOKUP($A52,'VENDA 2023'!$1:$1048576,4 + (COLUMN(L49)-1)*2,FALSE),""))</f>
        <v/>
      </c>
      <c r="FT52" s="12">
        <f>IF(COUNT(FH52:FS52)=0,"",SUM(FH52:FS52))</f>
        <v/>
      </c>
      <c r="FU52" s="45">
        <f>IF(IFERROR(VLOOKUP($A52,'VENDA 2024'!$1:$1048576,4 + (COLUMN(A49)-1)*2,FALSE),"")=0,"",IFERROR(VLOOKUP($A52,'VENDA 2024'!$1:$1048576,4 + (COLUMN(A49)-1)*2,FALSE),""))</f>
        <v/>
      </c>
      <c r="FV52" s="45">
        <f>IF(IFERROR(VLOOKUP($A52,'VENDA 2024'!$1:$1048576,4 + (COLUMN(B49)-1)*2,FALSE),"")=0,"",IFERROR(VLOOKUP($A52,'VENDA 2024'!$1:$1048576,4 + (COLUMN(B49)-1)*2,FALSE),""))</f>
        <v/>
      </c>
      <c r="FW52" s="45">
        <f>IF(IFERROR(VLOOKUP($A52,'VENDA 2024'!$1:$1048576,4 + (COLUMN(C49)-1)*2,FALSE),"")=0,"",IFERROR(VLOOKUP($A52,'VENDA 2024'!$1:$1048576,4 + (COLUMN(C49)-1)*2,FALSE),""))</f>
        <v/>
      </c>
      <c r="FX52" s="45">
        <f>IF(IFERROR(VLOOKUP($A52,'VENDA 2024'!$1:$1048576,4 + (COLUMN(D49)-1)*2,FALSE),"")=0,"",IFERROR(VLOOKUP($A52,'VENDA 2024'!$1:$1048576,4 + (COLUMN(D49)-1)*2,FALSE),""))</f>
        <v/>
      </c>
      <c r="FY52" s="45">
        <f>IF(IFERROR(VLOOKUP($A52,'VENDA 2024'!$1:$1048576,4 + (COLUMN(E49)-1)*2,FALSE),"")=0,"",IFERROR(VLOOKUP($A52,'VENDA 2024'!$1:$1048576,4 + (COLUMN(E49)-1)*2,FALSE),""))</f>
        <v/>
      </c>
      <c r="FZ52" s="45">
        <f>IF(IFERROR(VLOOKUP($A52,'VENDA 2024'!$1:$1048576,4 + (COLUMN(F49)-1)*2,FALSE),"")=0,"",IFERROR(VLOOKUP($A52,'VENDA 2024'!$1:$1048576,4 + (COLUMN(F49)-1)*2,FALSE),""))</f>
        <v/>
      </c>
      <c r="GA52" s="45">
        <f>IF(IFERROR(VLOOKUP($A52,'VENDA 2024'!$1:$1048576,4 + (COLUMN(G49)-1)*2,FALSE),"")=0,"",IFERROR(VLOOKUP($A52,'VENDA 2024'!$1:$1048576,4 + (COLUMN(G49)-1)*2,FALSE),""))</f>
        <v/>
      </c>
      <c r="GB52" s="45">
        <f>IF(IFERROR(VLOOKUP($A52,'VENDA 2024'!$1:$1048576,4 + (COLUMN(H49)-1)*2,FALSE),"")=0,"",IFERROR(VLOOKUP($A52,'VENDA 2024'!$1:$1048576,4 + (COLUMN(H49)-1)*2,FALSE),""))</f>
        <v/>
      </c>
      <c r="GC52" s="45">
        <f>IF(IFERROR(VLOOKUP($A52,'VENDA 2024'!$1:$1048576,4 + (COLUMN(I49)-1)*2,FALSE),"")=0,"",IFERROR(VLOOKUP($A52,'VENDA 2024'!$1:$1048576,4 + (COLUMN(I49)-1)*2,FALSE),""))</f>
        <v/>
      </c>
      <c r="GD52" s="45">
        <f>IF(IFERROR(VLOOKUP($A52,'VENDA 2024'!$1:$1048576,4 + (COLUMN(J49)-1)*2,FALSE),"")=0,"",IFERROR(VLOOKUP($A52,'VENDA 2024'!$1:$1048576,4 + (COLUMN(J49)-1)*2,FALSE),""))</f>
        <v/>
      </c>
      <c r="GE52" s="45">
        <f>IF(IFERROR(VLOOKUP($A52,'VENDA 2024'!$1:$1048576,4 + (COLUMN(K49)-1)*2,FALSE),"")=0,"",IFERROR(VLOOKUP($A52,'VENDA 2024'!$1:$1048576,4 + (COLUMN(K49)-1)*2,FALSE),""))</f>
        <v/>
      </c>
      <c r="GF52" s="45">
        <f>IF(IFERROR(VLOOKUP($A52,'VENDA 2024'!$1:$1048576,4 + (COLUMN(L49)-1)*2,FALSE),"")=0,"",IFERROR(VLOOKUP($A52,'VENDA 2024'!$1:$1048576,4 + (COLUMN(L49)-1)*2,FALSE),""))</f>
        <v/>
      </c>
      <c r="GG52" s="12">
        <f>IF(COUNT(FU52:GF52)=0,"",SUM(FU52:GF52))</f>
        <v/>
      </c>
      <c r="GH52" s="45">
        <f>IF(IFERROR(VLOOKUP($A52,'venda-fornecedor-12-meses-7'!$1:$1048576,5 + (COLUMN(A49)-1)*2,FALSE),"")=0,"",IFERROR(VLOOKUP($A52,'venda-fornecedor-12-meses-7'!$1:$1048576,5 + (COLUMN(A49)-1)*2,FALSE),""))</f>
        <v/>
      </c>
      <c r="GI52" s="45">
        <f>IF(IFERROR(VLOOKUP($A52,'venda-fornecedor-12-meses-7'!$1:$1048576,5 + (COLUMN(B49)-1)*2,FALSE),"")=0,"",IFERROR(VLOOKUP($A52,'venda-fornecedor-12-meses-7'!$1:$1048576,5 + (COLUMN(B49)-1)*2,FALSE),""))</f>
        <v/>
      </c>
      <c r="GJ52" s="45">
        <f>IF(IFERROR(VLOOKUP($A52,'venda-fornecedor-12-meses-7'!$1:$1048576,5 + (COLUMN(C49)-1)*2,FALSE),"")=0,"",IFERROR(VLOOKUP($A52,'venda-fornecedor-12-meses-7'!$1:$1048576,5 + (COLUMN(C49)-1)*2,FALSE),""))</f>
        <v/>
      </c>
      <c r="GK52" s="45">
        <f>IF(IFERROR(VLOOKUP($A52,'venda-fornecedor-12-meses-7'!$1:$1048576,5 + (COLUMN(D49)-1)*2,FALSE),"")=0,"",IFERROR(VLOOKUP($A52,'venda-fornecedor-12-meses-7'!$1:$1048576,5 + (COLUMN(D49)-1)*2,FALSE),""))</f>
        <v/>
      </c>
      <c r="GL52" s="45">
        <f>IF(IFERROR(VLOOKUP($A52,'venda-fornecedor-12-meses-7'!$1:$1048576,5 + (COLUMN(E49)-1)*2,FALSE),"")=0,"",IFERROR(VLOOKUP($A52,'venda-fornecedor-12-meses-7'!$1:$1048576,5 + (COLUMN(E49)-1)*2,FALSE),""))</f>
        <v/>
      </c>
      <c r="GM52" s="45">
        <f>IF(IFERROR(VLOOKUP($A52,'venda-fornecedor-12-meses-7'!$1:$1048576,5 + (COLUMN(F49)-1)*2,FALSE),"")=0,"",IFERROR(VLOOKUP($A52,'venda-fornecedor-12-meses-7'!$1:$1048576,5 + (COLUMN(F49)-1)*2,FALSE),""))</f>
        <v/>
      </c>
      <c r="GN52" s="45">
        <f>IF(IFERROR(VLOOKUP($A52,'venda-fornecedor-12-meses-7'!$1:$1048576,5 + (COLUMN(G49)-1)*2,FALSE),"")=0,"",IFERROR(VLOOKUP($A52,'venda-fornecedor-12-meses-7'!$1:$1048576,5 + (COLUMN(G49)-1)*2,FALSE),""))</f>
        <v/>
      </c>
      <c r="GO52" s="45">
        <f>IF(IFERROR(VLOOKUP($A52,'venda-fornecedor-12-meses-7'!$1:$1048576,5 + (COLUMN(H49)-1)*2,FALSE),"")=0,"",IFERROR(VLOOKUP($A52,'venda-fornecedor-12-meses-7'!$1:$1048576,5 + (COLUMN(H49)-1)*2,FALSE),""))</f>
        <v/>
      </c>
      <c r="GP52" s="45">
        <f>IF(IFERROR(VLOOKUP($A52,'venda-fornecedor-12-meses-7'!$1:$1048576,5 + (COLUMN(I49)-1)*2,FALSE),"")=0,"",IFERROR(VLOOKUP($A52,'venda-fornecedor-12-meses-7'!$1:$1048576,5 + (COLUMN(I49)-1)*2,FALSE),""))</f>
        <v/>
      </c>
      <c r="GQ52" s="45">
        <f>IF(IFERROR(VLOOKUP($A52,'venda-fornecedor-12-meses-7'!$1:$1048576,5 + (COLUMN(J49)-1)*2,FALSE),"")=0,"",IFERROR(VLOOKUP($A52,'venda-fornecedor-12-meses-7'!$1:$1048576,5 + (COLUMN(J49)-1)*2,FALSE),""))</f>
        <v/>
      </c>
      <c r="GR52" s="45">
        <f>IF(IFERROR(VLOOKUP($A52,'venda-fornecedor-12-meses-7'!$1:$1048576,5 + (COLUMN(K49)-1)*2,FALSE),"")=0,"",IFERROR(VLOOKUP($A52,'venda-fornecedor-12-meses-7'!$1:$1048576,5 + (COLUMN(K49)-1)*2,FALSE),""))</f>
        <v/>
      </c>
      <c r="GS52" s="45">
        <f>IF(IFERROR(VLOOKUP($A52,'venda-fornecedor-12-meses-7'!$1:$1048576,5 + (COLUMN(L49)-1)*2,FALSE),"")=0,"",IFERROR(VLOOKUP($A52,'venda-fornecedor-12-meses-7'!$1:$1048576,5 + (COLUMN(L49)-1)*2,FALSE),""))</f>
        <v/>
      </c>
      <c r="GT52" s="12">
        <f>IF(COUNT(GH52:GS52)=0,"",SUM(GH52:GS52))</f>
        <v/>
      </c>
    </row>
    <row r="53">
      <c r="A53" s="85" t="n">
        <v>35064</v>
      </c>
      <c r="B53" s="85">
        <f>VLOOKUP(A53,'FORNECEDORES X COMPRADOR'!$A:$D,4,0)</f>
        <v/>
      </c>
      <c r="C53" s="85">
        <f>VLOOKUP(A53,'FORNECEDORES X COMPRADOR'!$A:$E,5,0)</f>
        <v/>
      </c>
      <c r="D53" s="40">
        <f>IFERROR(AVERAGEIF('ANALISE PRODUTO'!F:F,A53,'ANALISE PRODUTO'!BE:BE),"")</f>
        <v/>
      </c>
      <c r="E53" s="40">
        <f>IFERROR(AVERAGEIF('ANALISE PRODUTO'!F:F,A53,'ANALISE PRODUTO'!BF:BF),"")</f>
        <v/>
      </c>
      <c r="F53" s="47">
        <f t="array" ref="F53">IFERROR(
  IF(
    SUMPRODUCT(
      IFERROR(--('ANALISE PRODUTO'!$F$3:$F$10000=A53),0) *
      IFERROR(--'ANALISE PRODUTO'!$AJ$3:$AJ$10000,0)
    )=0,
    "",
    SUMPRODUCT(
      IFERROR(--('ANALISE PRODUTO'!$F$3:$F$10000=A53),0) *
      IFERROR(--'ANALISE PRODUTO'!$AN$3:$AN$10000,0)
    ) /
    SUMPRODUCT(
      IFERROR(--('ANALISE PRODUTO'!$F$3:$F$10000=A53),0) *
      IFERROR(--'ANALISE PRODUTO'!$AJ$3:$AJ$10000,0)
    )
  ),
  ""
)</f>
        <v/>
      </c>
      <c r="G53" s="47">
        <f t="array" ref="G53">IFERROR(
  IF(
    SUMPRODUCT(
      IFERROR(--('ANALISE PRODUTO'!$F$3:$F$10000=A53),0) *
      IFERROR(--'ANALISE PRODUTO'!$AJ$3:$AJ$10000,0)
    )=0,
    "",
    SUMPRODUCT(
      IFERROR(--('ANALISE PRODUTO'!$F$3:$F$10000=A53),0) *
      IFERROR(--'ANALISE PRODUTO'!$AO$3:$AO$10000,0)
    ) /
    SUMPRODUCT(
      IFERROR(--('ANALISE PRODUTO'!$F$3:$F$10000=A53),0) *
      IFERROR(--'ANALISE PRODUTO'!$AJ$3:$AJ$10000,0)
    )
  ),
  ""
)</f>
        <v/>
      </c>
      <c r="H53" s="86" t="n">
        <v>60</v>
      </c>
      <c r="I53" s="86" t="n">
        <v>90</v>
      </c>
      <c r="J53" s="87">
        <f>SUMIF('ANALISE PRODUTO'!F:F, A53, 'ANALISE PRODUTO'!AP:AP)</f>
        <v/>
      </c>
      <c r="K53" s="88">
        <f>SUMIF('ANALISE PRODUTO'!F:F, A53, 'ANALISE PRODUTO'!AN:AN)</f>
        <v/>
      </c>
      <c r="L53" s="40">
        <f>SUMIF('ANALISE PRODUTO'!F:F, A53, 'ANALISE PRODUTO'!BB:BB)</f>
        <v/>
      </c>
      <c r="M53" s="40">
        <f>SUMIF('ANALISE PRODUTO'!F:F, A53, 'ANALISE PRODUTO'!BC:BC)</f>
        <v/>
      </c>
      <c r="N53" s="40">
        <f>SUMIF('ANALISE PRODUTO'!F:F, A53, 'ANALISE PRODUTO'!BD:BD)</f>
        <v/>
      </c>
      <c r="O53" s="40">
        <f>SUMIF('ANALISE PRODUTO'!F:F, A53, 'ANALISE PRODUTO'!BA:BA)</f>
        <v/>
      </c>
      <c r="P53" s="40">
        <f>IF(J53=0, 0, IF(O53/J53=0, 0, O53/J53))</f>
        <v/>
      </c>
      <c r="Q53" s="40">
        <f>IF(J53=0, 0, IF(L53/J53=0, 0, L53/J53))</f>
        <v/>
      </c>
      <c r="R53" s="89">
        <f>SUMIF('ANALISE PRODUTO'!F:F, A53, 'ANALISE PRODUTO'!BJ:BJ)</f>
        <v/>
      </c>
      <c r="S53" s="89">
        <f>SUMIF('ANALISE PRODUTO'!F:F, A53, 'ANALISE PRODUTO'!BK:BK)</f>
        <v/>
      </c>
      <c r="T53" s="89">
        <f>SUMIF('ANALISE PRODUTO'!F:F, A53, 'ANALISE PRODUTO'!BL:BL)</f>
        <v/>
      </c>
      <c r="U53" s="89">
        <f>SUMIFS('ANALISE PRODUTO'!BI:BI, 'ANALISE PRODUTO'!F:F, A53)</f>
        <v/>
      </c>
      <c r="V53" s="89">
        <f>IF(C53="DESCONTINUADO", 0, IF(J53=0, 0, IF(U53/J53=0, 0, U53/J53)))</f>
        <v/>
      </c>
      <c r="W53" s="89">
        <f>IF(OR(C53="DESCONTINUADO", J53=0), 0, IFERROR((S53+T53)/J53, 0))</f>
        <v/>
      </c>
      <c r="X53" s="59">
        <f>COUNTIF('ANALISE PRODUTO'!F:F, A53)</f>
        <v/>
      </c>
      <c r="Y53" s="60">
        <f>COUNTIFS('ANALISE PRODUTO'!F:F, A53, 'ANALISE PRODUTO'!S:S, "S")</f>
        <v/>
      </c>
      <c r="Z53" s="61">
        <f>X53-Y53</f>
        <v/>
      </c>
      <c r="AA53" s="88">
        <f>IFERROR(IF(COUNTIF('contas-pagas-fornecedor-7'!$C:$C,B53)&gt;1,
   AVERAGEIF('contas-pagas-fornecedor-7'!$C:$C,B53,'contas-pagas-fornecedor-7'!$I:$I),
   VLOOKUP(B53,'contas-pagas-fornecedor-7'!$C:$Q,7,FALSE)), "")</f>
        <v/>
      </c>
      <c r="AB53" s="88">
        <f t="array" ref="AB53">IFERROR(
  INDEX('fornecedor-venda-por-filial-ger'!J:J,
    MATCH(1,
      ('fornecedor-venda-por-filial-ger'!A:A=A53) *
      ('fornecedor-venda-por-filial-ger'!B:B=$B$1),
    0)
  ),
"")</f>
        <v/>
      </c>
      <c r="AC53" s="90">
        <f t="array" ref="AC53">IFERROR(
  INDEX('fornecedor-venda-por-filial-ger'!O:O,
    MATCH(1,
      ('fornecedor-venda-por-filial-ger'!A:A=A53) *
      ('fornecedor-venda-por-filial-ger'!B:B=$B$1),
    0)
  ),
"")</f>
        <v/>
      </c>
      <c r="AD53" s="90">
        <f>IFERROR(VLOOKUP(A53,'venda-fornecedor-12-meses-7'!A:AC,3,0),"")</f>
        <v/>
      </c>
      <c r="AE53" s="87">
        <f t="array" ref="AE53">IFERROR(
  INDEX('fornecedor-venda-por-filial-ger'!N:N,
    MATCH(1,
      ('fornecedor-venda-por-filial-ger'!A:A=A53) *
      ('fornecedor-venda-por-filial-ger'!B:B=$B$1),
    0)
  ),
"")</f>
        <v/>
      </c>
      <c r="AF53" s="87">
        <f>IF(J53&lt;=0,"100,00%",IFERROR(AD53/AE53,1))</f>
        <v/>
      </c>
      <c r="AG53" s="64">
        <f t="array" ref="AG53">IFERROR(
  INDEX('fornecedor-venda-por-filial-ger'!L:L,
    MATCH(1,
      ('fornecedor-venda-por-filial-ger'!A:A=A53)*
      ('fornecedor-venda-por-filial-ger'!B:B=$B$1),
    0)
  )/100,
"")</f>
        <v/>
      </c>
      <c r="AH53" s="64">
        <f t="array" ref="AH53">IFERROR(
  INDEX('fornecedor-venda-por-filial-ger'!S:S,
    MATCH(1,
      ('fornecedor-venda-por-filial-ger'!A:A=A53) *
      ('fornecedor-venda-por-filial-ger'!B:B=$B$1),
    0)
  )/100,
"")</f>
        <v/>
      </c>
      <c r="AI53" s="64">
        <f>IFERROR(IF(OR(AH53="",AG53=""),"",IF(J53=0,0,AH53-AG53)),"")</f>
        <v/>
      </c>
      <c r="AJ53" s="91">
        <f t="array" ref="AJ53">IF(MAX(IF('ANALISE PRODUTO'!F:F=A53,'ANALISE PRODUTO'!AD:AD))=0,"SEM ENTRADA",MAX(IF('ANALISE PRODUTO'!F:F=A53,'ANALISE PRODUTO'!AD:AD)))</f>
        <v/>
      </c>
      <c r="AK53" s="39" t="n"/>
      <c r="AL53" s="92">
        <f>IF(IFERROR(VLOOKUP($A53,'VENDA 2023'!$1:$1048576,3 + (COLUMN(A50)-1)*2,FALSE),"")=0,"",IFERROR(VLOOKUP($A53,'VENDA 2023'!$1:$1048576,3 + (COLUMN(A50)-1)*2,FALSE),""))</f>
        <v/>
      </c>
      <c r="AM53" s="92">
        <f>IF(IFERROR(VLOOKUP($A53,'VENDA 2023'!$1:$1048576,3 + (COLUMN(B50)-1)*2,FALSE),"")=0,"",IFERROR(VLOOKUP($A53,'VENDA 2023'!$1:$1048576,3 + (COLUMN(B50)-1)*2,FALSE),""))</f>
        <v/>
      </c>
      <c r="AN53" s="92">
        <f>IF(IFERROR(VLOOKUP($A53,'VENDA 2023'!$1:$1048576,3 + (COLUMN(C50)-1)*2,FALSE),"")=0,"",IFERROR(VLOOKUP($A53,'VENDA 2023'!$1:$1048576,3 + (COLUMN(C50)-1)*2,FALSE),""))</f>
        <v/>
      </c>
      <c r="AO53" s="92">
        <f>IF(IFERROR(VLOOKUP($A53,'VENDA 2023'!$1:$1048576,3 + (COLUMN(D50)-1)*2,FALSE),"")=0,"",IFERROR(VLOOKUP($A53,'VENDA 2023'!$1:$1048576,3 + (COLUMN(D50)-1)*2,FALSE),""))</f>
        <v/>
      </c>
      <c r="AP53" s="92">
        <f>IF(IFERROR(VLOOKUP($A53,'VENDA 2023'!$1:$1048576,3 + (COLUMN(E50)-1)*2,FALSE),"")=0,"",IFERROR(VLOOKUP($A53,'VENDA 2023'!$1:$1048576,3 + (COLUMN(E50)-1)*2,FALSE),""))</f>
        <v/>
      </c>
      <c r="AQ53" s="92">
        <f>IF(IFERROR(VLOOKUP($A53,'VENDA 2023'!$1:$1048576,3 + (COLUMN(F50)-1)*2,FALSE),"")=0,"",IFERROR(VLOOKUP($A53,'VENDA 2023'!$1:$1048576,3 + (COLUMN(F50)-1)*2,FALSE),""))</f>
        <v/>
      </c>
      <c r="AR53" s="92">
        <f>IF(IFERROR(VLOOKUP($A53,'VENDA 2023'!$1:$1048576,3 + (COLUMN(G50)-1)*2,FALSE),"")=0,"",IFERROR(VLOOKUP($A53,'VENDA 2023'!$1:$1048576,3 + (COLUMN(G50)-1)*2,FALSE),""))</f>
        <v/>
      </c>
      <c r="AS53" s="92">
        <f>IF(IFERROR(VLOOKUP($A53,'VENDA 2023'!$1:$1048576,3 + (COLUMN(H50)-1)*2,FALSE),"")=0,"",IFERROR(VLOOKUP($A53,'VENDA 2023'!$1:$1048576,3 + (COLUMN(H50)-1)*2,FALSE),""))</f>
        <v/>
      </c>
      <c r="AT53" s="92">
        <f>IF(IFERROR(VLOOKUP($A53,'VENDA 2023'!$1:$1048576,3 + (COLUMN(I50)-1)*2,FALSE),"")=0,"",IFERROR(VLOOKUP($A53,'VENDA 2023'!$1:$1048576,3 + (COLUMN(I50)-1)*2,FALSE),""))</f>
        <v/>
      </c>
      <c r="AU53" s="92">
        <f>IF(IFERROR(VLOOKUP($A53,'VENDA 2023'!$1:$1048576,3 + (COLUMN(J50)-1)*2,FALSE),"")=0,"",IFERROR(VLOOKUP($A53,'VENDA 2023'!$1:$1048576,3 + (COLUMN(J50)-1)*2,FALSE),""))</f>
        <v/>
      </c>
      <c r="AV53" s="92">
        <f>IF(IFERROR(VLOOKUP($A53,'VENDA 2023'!$1:$1048576,3 + (COLUMN(K50)-1)*2,FALSE),"")=0,"",IFERROR(VLOOKUP($A53,'VENDA 2023'!$1:$1048576,3 + (COLUMN(K50)-1)*2,FALSE),""))</f>
        <v/>
      </c>
      <c r="AW53" s="92">
        <f>IF(IFERROR(VLOOKUP($A53,'VENDA 2023'!$1:$1048576,3 + (COLUMN(L50)-1)*2,FALSE),"")=0,"",IFERROR(VLOOKUP($A53,'VENDA 2023'!$1:$1048576,3 + (COLUMN(L50)-1)*2,FALSE),""))</f>
        <v/>
      </c>
      <c r="AX53" s="93">
        <f>IF(COUNT(AL53:AW53)=0,"",SUM(AL53:AW53))</f>
        <v/>
      </c>
      <c r="AY53" s="92">
        <f>IF(IFERROR(VLOOKUP($A53,'VENDA 2024'!$1:$1048576,3 + (COLUMN(A50)-1)*2,FALSE),"")=0,"",IFERROR(VLOOKUP($A53,'VENDA 2024'!$1:$1048576,3 + (COLUMN(A50)-1)*2,FALSE),""))</f>
        <v/>
      </c>
      <c r="AZ53" s="92">
        <f>IF(IFERROR(VLOOKUP($A53,'VENDA 2024'!$1:$1048576,3 + (COLUMN(B50)-1)*2,FALSE),"")=0,"",IFERROR(VLOOKUP($A53,'VENDA 2024'!$1:$1048576,3 + (COLUMN(B50)-1)*2,FALSE),""))</f>
        <v/>
      </c>
      <c r="BA53" s="92">
        <f>IF(IFERROR(VLOOKUP($A53,'VENDA 2024'!$1:$1048576,3 + (COLUMN(C50)-1)*2,FALSE),"")=0,"",IFERROR(VLOOKUP($A53,'VENDA 2024'!$1:$1048576,3 + (COLUMN(C50)-1)*2,FALSE),""))</f>
        <v/>
      </c>
      <c r="BB53" s="92">
        <f>IF(IFERROR(VLOOKUP($A53,'VENDA 2024'!$1:$1048576,3 + (COLUMN(D50)-1)*2,FALSE),"")=0,"",IFERROR(VLOOKUP($A53,'VENDA 2024'!$1:$1048576,3 + (COLUMN(D50)-1)*2,FALSE),""))</f>
        <v/>
      </c>
      <c r="BC53" s="92">
        <f>IF(IFERROR(VLOOKUP($A53,'VENDA 2024'!$1:$1048576,3 + (COLUMN(E50)-1)*2,FALSE),"")=0,"",IFERROR(VLOOKUP($A53,'VENDA 2024'!$1:$1048576,3 + (COLUMN(E50)-1)*2,FALSE),""))</f>
        <v/>
      </c>
      <c r="BD53" s="92">
        <f>IF(IFERROR(VLOOKUP($A53,'VENDA 2024'!$1:$1048576,3 + (COLUMN(F50)-1)*2,FALSE),"")=0,"",IFERROR(VLOOKUP($A53,'VENDA 2024'!$1:$1048576,3 + (COLUMN(F50)-1)*2,FALSE),""))</f>
        <v/>
      </c>
      <c r="BE53" s="92">
        <f>IF(IFERROR(VLOOKUP($A53,'VENDA 2024'!$1:$1048576,3 + (COLUMN(G50)-1)*2,FALSE),"")=0,"",IFERROR(VLOOKUP($A53,'VENDA 2024'!$1:$1048576,3 + (COLUMN(G50)-1)*2,FALSE),""))</f>
        <v/>
      </c>
      <c r="BF53" s="92">
        <f>IF(IFERROR(VLOOKUP($A53,'VENDA 2024'!$1:$1048576,3 + (COLUMN(H50)-1)*2,FALSE),"")=0,"",IFERROR(VLOOKUP($A53,'VENDA 2024'!$1:$1048576,3 + (COLUMN(H50)-1)*2,FALSE),""))</f>
        <v/>
      </c>
      <c r="BG53" s="92">
        <f>IF(IFERROR(VLOOKUP($A53,'VENDA 2024'!$1:$1048576,3 + (COLUMN(I50)-1)*2,FALSE),"")=0,"",IFERROR(VLOOKUP($A53,'VENDA 2024'!$1:$1048576,3 + (COLUMN(I50)-1)*2,FALSE),""))</f>
        <v/>
      </c>
      <c r="BH53" s="92">
        <f>IF(IFERROR(VLOOKUP($A53,'VENDA 2024'!$1:$1048576,3 + (COLUMN(J50)-1)*2,FALSE),"")=0,"",IFERROR(VLOOKUP($A53,'VENDA 2024'!$1:$1048576,3 + (COLUMN(J50)-1)*2,FALSE),""))</f>
        <v/>
      </c>
      <c r="BI53" s="92">
        <f>IF(IFERROR(VLOOKUP($A53,'VENDA 2024'!$1:$1048576,3 + (COLUMN(K50)-1)*2,FALSE),"")=0,"",IFERROR(VLOOKUP($A53,'VENDA 2024'!$1:$1048576,3 + (COLUMN(K50)-1)*2,FALSE),""))</f>
        <v/>
      </c>
      <c r="BJ53" s="92">
        <f>IF(IFERROR(VLOOKUP($A53,'VENDA 2024'!$1:$1048576,3 + (COLUMN(L50)-1)*2,FALSE),"")=0,"",IFERROR(VLOOKUP($A53,'VENDA 2024'!$1:$1048576,3 + (COLUMN(L50)-1)*2,FALSE),""))</f>
        <v/>
      </c>
      <c r="BK53" s="93">
        <f>IF(COUNT(AY53:BJ53)=0,"",SUM(AY53:BJ53))</f>
        <v/>
      </c>
      <c r="BL53" s="92">
        <f>IF(IFERROR(VLOOKUP($A53,'VENDA 2025'!$1:$1048576,3 + (COLUMN(A50)-1)*2,FALSE),"")=0,"",IFERROR(VLOOKUP($A53,'VENDA 2025'!$1:$1048576,3 + (COLUMN(A50)-1)*2,FALSE),""))</f>
        <v/>
      </c>
      <c r="BM53" s="92">
        <f>IF(IFERROR(VLOOKUP($A53,'VENDA 2025'!$1:$1048576,3 + (COLUMN(B50)-1)*2,FALSE),"")=0,"",IFERROR(VLOOKUP($A53,'VENDA 2025'!$1:$1048576,3 + (COLUMN(B50)-1)*2,FALSE),""))</f>
        <v/>
      </c>
      <c r="BN53" s="92">
        <f>IF(IFERROR(VLOOKUP($A53,'VENDA 2025'!$1:$1048576,3 + (COLUMN(C50)-1)*2,FALSE),"")=0,"",IFERROR(VLOOKUP($A53,'VENDA 2025'!$1:$1048576,3 + (COLUMN(C50)-1)*2,FALSE),""))</f>
        <v/>
      </c>
      <c r="BO53" s="92">
        <f>IF(IFERROR(VLOOKUP($A53,'VENDA 2025'!$1:$1048576,3 + (COLUMN(D50)-1)*2,FALSE),"")=0,"",IFERROR(VLOOKUP($A53,'VENDA 2025'!$1:$1048576,3 + (COLUMN(D50)-1)*2,FALSE),""))</f>
        <v/>
      </c>
      <c r="BP53" s="92">
        <f>IF(IFERROR(VLOOKUP($A53,'VENDA 2025'!$1:$1048576,3 + (COLUMN(E50)-1)*2,FALSE),"")=0,"",IFERROR(VLOOKUP($A53,'VENDA 2025'!$1:$1048576,3 + (COLUMN(E50)-1)*2,FALSE),""))</f>
        <v/>
      </c>
      <c r="BQ53" s="92">
        <f>IF(IFERROR(VLOOKUP($A53,'VENDA 2025'!$1:$1048576,3 + (COLUMN(F50)-1)*2,FALSE),"")=0,"",IFERROR(VLOOKUP($A53,'VENDA 2025'!$1:$1048576,3 + (COLUMN(F50)-1)*2,FALSE),""))</f>
        <v/>
      </c>
      <c r="BR53" s="92">
        <f>IF(IFERROR(VLOOKUP($A53,'VENDA 2025'!$1:$1048576,3 + (COLUMN(G50)-1)*2,FALSE),"")=0,"",IFERROR(VLOOKUP($A53,'VENDA 2025'!$1:$1048576,3 + (COLUMN(G50)-1)*2,FALSE),""))</f>
        <v/>
      </c>
      <c r="BS53" s="92">
        <f>IF(IFERROR(VLOOKUP($A53,'VENDA 2025'!$1:$1048576,3 + (COLUMN(H50)-1)*2,FALSE),"")=0,"",IFERROR(VLOOKUP($A53,'VENDA 2025'!$1:$1048576,3 + (COLUMN(H50)-1)*2,FALSE),""))</f>
        <v/>
      </c>
      <c r="BT53" s="92">
        <f>IF(IFERROR(VLOOKUP($A53,'VENDA 2025'!$1:$1048576,3 + (COLUMN(I50)-1)*2,FALSE),"")=0,"",IFERROR(VLOOKUP($A53,'VENDA 2025'!$1:$1048576,3 + (COLUMN(I50)-1)*2,FALSE),""))</f>
        <v/>
      </c>
      <c r="BU53" s="92">
        <f>IF(IFERROR(VLOOKUP($A53,'VENDA 2025'!$1:$1048576,3 + (COLUMN(J50)-1)*2,FALSE),"")=0,"",IFERROR(VLOOKUP($A53,'VENDA 2025'!$1:$1048576,3 + (COLUMN(J50)-1)*2,FALSE),""))</f>
        <v/>
      </c>
      <c r="BV53" s="92">
        <f>IF(IFERROR(VLOOKUP($A53,'VENDA 2025'!$1:$1048576,3 + (COLUMN(K50)-1)*2,FALSE),"")=0,"",IFERROR(VLOOKUP($A53,'VENDA 2025'!$1:$1048576,3 + (COLUMN(K50)-1)*2,FALSE),""))</f>
        <v/>
      </c>
      <c r="BW53" s="92">
        <f>IF(IFERROR(VLOOKUP($A53,'VENDA 2025'!$1:$1048576,3 + (COLUMN(L50)-1)*2,FALSE),"")=0,"",IFERROR(VLOOKUP($A53,'VENDA 2025'!$1:$1048576,3 + (COLUMN(L50)-1)*2,FALSE),""))</f>
        <v/>
      </c>
      <c r="BX53" s="93">
        <f>IF(COUNT(BL53:BW53)=0,"",SUM(BL53:BW53))</f>
        <v/>
      </c>
      <c r="BY53" s="92">
        <f>IF(IFERROR(VLOOKUP($A53,'venda-fornecedor-12-meses-7'!$1:$1048576,4 + (COLUMN(A50)-1)*2,FALSE),"")=0,"",IFERROR(VLOOKUP($A53,'venda-fornecedor-12-meses-7'!$1:$1048576,4 + (COLUMN(A50)-1)*2,FALSE),""))</f>
        <v/>
      </c>
      <c r="BZ53" s="92">
        <f>IF(IFERROR(VLOOKUP($A53,'venda-fornecedor-12-meses-7'!$1:$1048576,4 + (COLUMN(B50)-1)*2,FALSE),"")=0,"",IFERROR(VLOOKUP($A53,'venda-fornecedor-12-meses-7'!$1:$1048576,4 + (COLUMN(B50)-1)*2,FALSE),""))</f>
        <v/>
      </c>
      <c r="CA53" s="92">
        <f>IF(IFERROR(VLOOKUP($A53,'venda-fornecedor-12-meses-7'!$1:$1048576,4 + (COLUMN(C50)-1)*2,FALSE),"")=0,"",IFERROR(VLOOKUP($A53,'venda-fornecedor-12-meses-7'!$1:$1048576,4 + (COLUMN(C50)-1)*2,FALSE),""))</f>
        <v/>
      </c>
      <c r="CB53" s="92">
        <f>IF(IFERROR(VLOOKUP($A53,'venda-fornecedor-12-meses-7'!$1:$1048576,4 + (COLUMN(D50)-1)*2,FALSE),"")=0,"",IFERROR(VLOOKUP($A53,'venda-fornecedor-12-meses-7'!$1:$1048576,4 + (COLUMN(D50)-1)*2,FALSE),""))</f>
        <v/>
      </c>
      <c r="CC53" s="92">
        <f>IF(IFERROR(VLOOKUP($A53,'venda-fornecedor-12-meses-7'!$1:$1048576,4 + (COLUMN(E50)-1)*2,FALSE),"")=0,"",IFERROR(VLOOKUP($A53,'venda-fornecedor-12-meses-7'!$1:$1048576,4 + (COLUMN(E50)-1)*2,FALSE),""))</f>
        <v/>
      </c>
      <c r="CD53" s="92">
        <f>IF(IFERROR(VLOOKUP($A53,'venda-fornecedor-12-meses-7'!$1:$1048576,4 + (COLUMN(F50)-1)*2,FALSE),"")=0,"",IFERROR(VLOOKUP($A53,'venda-fornecedor-12-meses-7'!$1:$1048576,4 + (COLUMN(F50)-1)*2,FALSE),""))</f>
        <v/>
      </c>
      <c r="CE53" s="92">
        <f>IF(IFERROR(VLOOKUP($A53,'venda-fornecedor-12-meses-7'!$1:$1048576,4 + (COLUMN(G50)-1)*2,FALSE),"")=0,"",IFERROR(VLOOKUP($A53,'venda-fornecedor-12-meses-7'!$1:$1048576,4 + (COLUMN(G50)-1)*2,FALSE),""))</f>
        <v/>
      </c>
      <c r="CF53" s="92">
        <f>IF(IFERROR(VLOOKUP($A53,'venda-fornecedor-12-meses-7'!$1:$1048576,4 + (COLUMN(H50)-1)*2,FALSE),"")=0,"",IFERROR(VLOOKUP($A53,'venda-fornecedor-12-meses-7'!$1:$1048576,4 + (COLUMN(H50)-1)*2,FALSE),""))</f>
        <v/>
      </c>
      <c r="CG53" s="92">
        <f>IF(IFERROR(VLOOKUP($A53,'venda-fornecedor-12-meses-7'!$1:$1048576,4 + (COLUMN(I50)-1)*2,FALSE),"")=0,"",IFERROR(VLOOKUP($A53,'venda-fornecedor-12-meses-7'!$1:$1048576,4 + (COLUMN(I50)-1)*2,FALSE),""))</f>
        <v/>
      </c>
      <c r="CH53" s="92">
        <f>IF(IFERROR(VLOOKUP($A53,'venda-fornecedor-12-meses-7'!$1:$1048576,4 + (COLUMN(J50)-1)*2,FALSE),"")=0,"",IFERROR(VLOOKUP($A53,'venda-fornecedor-12-meses-7'!$1:$1048576,4 + (COLUMN(J50)-1)*2,FALSE),""))</f>
        <v/>
      </c>
      <c r="CI53" s="92">
        <f>IF(IFERROR(VLOOKUP($A53,'venda-fornecedor-12-meses-7'!$1:$1048576,4 + (COLUMN(K50)-1)*2,FALSE),"")=0,"",IFERROR(VLOOKUP($A53,'venda-fornecedor-12-meses-7'!$1:$1048576,4 + (COLUMN(K50)-1)*2,FALSE),""))</f>
        <v/>
      </c>
      <c r="CJ53" s="92">
        <f>IF(IFERROR(VLOOKUP($A53,'venda-fornecedor-12-meses-7'!$1:$1048576,4 + (COLUMN(L50)-1)*2,FALSE),"")=0,"",IFERROR(VLOOKUP($A53,'venda-fornecedor-12-meses-7'!$1:$1048576,4 + (COLUMN(L50)-1)*2,FALSE),""))</f>
        <v/>
      </c>
      <c r="CK53" s="93">
        <f>IF(COUNT(BY53:CJ53)=0,"",SUM(BY53:CJ53))</f>
        <v/>
      </c>
      <c r="CL53" s="93">
        <f>IF(COUNT(BY53:CJ53)=0,"",AVERAGE(BY53:CJ53))</f>
        <v/>
      </c>
      <c r="CM53" s="1" t="n"/>
      <c r="CN53" s="94">
        <f>IF(IFERROR(VLOOKUP($A53,'ENTRADA 2023'!$1:$1048576,3 + (COLUMN(A50)-1)*1,FALSE),"")=0,"",IFERROR(VLOOKUP($A53,'ENTRADA 2023'!$1:$1048576,3 + (COLUMN(A50)-1)*1,FALSE),""))</f>
        <v/>
      </c>
      <c r="CO53" s="94">
        <f>IF(IFERROR(VLOOKUP($A53,'ENTRADA 2023'!$1:$1048576,3 + (COLUMN(B50)-1)*1,FALSE),"")=0,"",IFERROR(VLOOKUP($A53,'ENTRADA 2023'!$1:$1048576,3 + (COLUMN(B50)-1)*1,FALSE),""))</f>
        <v/>
      </c>
      <c r="CP53" s="94">
        <f>IF(IFERROR(VLOOKUP($A53,'ENTRADA 2023'!$1:$1048576,3 + (COLUMN(C50)-1)*1,FALSE),"")=0,"",IFERROR(VLOOKUP($A53,'ENTRADA 2023'!$1:$1048576,3 + (COLUMN(C50)-1)*1,FALSE),""))</f>
        <v/>
      </c>
      <c r="CQ53" s="94">
        <f>IF(IFERROR(VLOOKUP($A53,'ENTRADA 2023'!$1:$1048576,3 + (COLUMN(D50)-1)*1,FALSE),"")=0,"",IFERROR(VLOOKUP($A53,'ENTRADA 2023'!$1:$1048576,3 + (COLUMN(D50)-1)*1,FALSE),""))</f>
        <v/>
      </c>
      <c r="CR53" s="94">
        <f>IF(IFERROR(VLOOKUP($A53,'ENTRADA 2023'!$1:$1048576,3 + (COLUMN(E50)-1)*1,FALSE),"")=0,"",IFERROR(VLOOKUP($A53,'ENTRADA 2023'!$1:$1048576,3 + (COLUMN(E50)-1)*1,FALSE),""))</f>
        <v/>
      </c>
      <c r="CS53" s="94">
        <f>IF(IFERROR(VLOOKUP($A53,'ENTRADA 2023'!$1:$1048576,3 + (COLUMN(F50)-1)*1,FALSE),"")=0,"",IFERROR(VLOOKUP($A53,'ENTRADA 2023'!$1:$1048576,3 + (COLUMN(F50)-1)*1,FALSE),""))</f>
        <v/>
      </c>
      <c r="CT53" s="94">
        <f>IF(IFERROR(VLOOKUP($A53,'ENTRADA 2023'!$1:$1048576,3 + (COLUMN(G50)-1)*1,FALSE),"")=0,"",IFERROR(VLOOKUP($A53,'ENTRADA 2023'!$1:$1048576,3 + (COLUMN(G50)-1)*1,FALSE),""))</f>
        <v/>
      </c>
      <c r="CU53" s="94">
        <f>IF(IFERROR(VLOOKUP($A53,'ENTRADA 2023'!$1:$1048576,3 + (COLUMN(H50)-1)*1,FALSE),"")=0,"",IFERROR(VLOOKUP($A53,'ENTRADA 2023'!$1:$1048576,3 + (COLUMN(H50)-1)*1,FALSE),""))</f>
        <v/>
      </c>
      <c r="CV53" s="94">
        <f>IF(IFERROR(VLOOKUP($A53,'ENTRADA 2023'!$1:$1048576,3 + (COLUMN(I50)-1)*1,FALSE),"")=0,"",IFERROR(VLOOKUP($A53,'ENTRADA 2023'!$1:$1048576,3 + (COLUMN(I50)-1)*1,FALSE),""))</f>
        <v/>
      </c>
      <c r="CW53" s="94">
        <f>IF(IFERROR(VLOOKUP($A53,'ENTRADA 2023'!$1:$1048576,3 + (COLUMN(J50)-1)*1,FALSE),"")=0,"",IFERROR(VLOOKUP($A53,'ENTRADA 2023'!$1:$1048576,3 + (COLUMN(J50)-1)*1,FALSE),""))</f>
        <v/>
      </c>
      <c r="CX53" s="94">
        <f>IF(IFERROR(VLOOKUP($A53,'ENTRADA 2023'!$1:$1048576,3 + (COLUMN(K50)-1)*1,FALSE),"")=0,"",IFERROR(VLOOKUP($A53,'ENTRADA 2023'!$1:$1048576,3 + (COLUMN(K50)-1)*1,FALSE),""))</f>
        <v/>
      </c>
      <c r="CY53" s="94">
        <f>IF(IFERROR(VLOOKUP($A53,'ENTRADA 2023'!$1:$1048576,3 + (COLUMN(L50)-1)*1,FALSE),"")=0,"",IFERROR(VLOOKUP($A53,'ENTRADA 2023'!$1:$1048576,3 + (COLUMN(L50)-1)*1,FALSE),""))</f>
        <v/>
      </c>
      <c r="CZ53" s="95">
        <f>IF(COUNT(CN53:CY53)=0,"",SUM(CN53:CY53))</f>
        <v/>
      </c>
      <c r="DA53" s="94">
        <f>IF(IFERROR(VLOOKUP($A53,'ENTRADA 2024'!$1:$1048576,3 + (COLUMN(A50)-1)*1,FALSE),"")=0,"",IFERROR(VLOOKUP($A53,'ENTRADA 2024'!$1:$1048576,3 + (COLUMN(A50)-1)*1,FALSE),""))</f>
        <v/>
      </c>
      <c r="DB53" s="94">
        <f>IF(IFERROR(VLOOKUP($A53,'ENTRADA 2024'!$1:$1048576,3 + (COLUMN(B50)-1)*1,FALSE),"")=0,"",IFERROR(VLOOKUP($A53,'ENTRADA 2024'!$1:$1048576,3 + (COLUMN(B50)-1)*1,FALSE),""))</f>
        <v/>
      </c>
      <c r="DC53" s="94">
        <f>IF(IFERROR(VLOOKUP($A53,'ENTRADA 2024'!$1:$1048576,3 + (COLUMN(C50)-1)*1,FALSE),"")=0,"",IFERROR(VLOOKUP($A53,'ENTRADA 2024'!$1:$1048576,3 + (COLUMN(C50)-1)*1,FALSE),""))</f>
        <v/>
      </c>
      <c r="DD53" s="94">
        <f>IF(IFERROR(VLOOKUP($A53,'ENTRADA 2024'!$1:$1048576,3 + (COLUMN(D50)-1)*1,FALSE),"")=0,"",IFERROR(VLOOKUP($A53,'ENTRADA 2024'!$1:$1048576,3 + (COLUMN(D50)-1)*1,FALSE),""))</f>
        <v/>
      </c>
      <c r="DE53" s="94">
        <f>IF(IFERROR(VLOOKUP($A53,'ENTRADA 2024'!$1:$1048576,3 + (COLUMN(E50)-1)*1,FALSE),"")=0,"",IFERROR(VLOOKUP($A53,'ENTRADA 2024'!$1:$1048576,3 + (COLUMN(E50)-1)*1,FALSE),""))</f>
        <v/>
      </c>
      <c r="DF53" s="94">
        <f>IF(IFERROR(VLOOKUP($A53,'ENTRADA 2024'!$1:$1048576,3 + (COLUMN(F50)-1)*1,FALSE),"")=0,"",IFERROR(VLOOKUP($A53,'ENTRADA 2024'!$1:$1048576,3 + (COLUMN(F50)-1)*1,FALSE),""))</f>
        <v/>
      </c>
      <c r="DG53" s="94">
        <f>IF(IFERROR(VLOOKUP($A53,'ENTRADA 2024'!$1:$1048576,3 + (COLUMN(G50)-1)*1,FALSE),"")=0,"",IFERROR(VLOOKUP($A53,'ENTRADA 2024'!$1:$1048576,3 + (COLUMN(G50)-1)*1,FALSE),""))</f>
        <v/>
      </c>
      <c r="DH53" s="94">
        <f>IF(IFERROR(VLOOKUP($A53,'ENTRADA 2024'!$1:$1048576,3 + (COLUMN(H50)-1)*1,FALSE),"")=0,"",IFERROR(VLOOKUP($A53,'ENTRADA 2024'!$1:$1048576,3 + (COLUMN(H50)-1)*1,FALSE),""))</f>
        <v/>
      </c>
      <c r="DI53" s="94">
        <f>IF(IFERROR(VLOOKUP($A53,'ENTRADA 2024'!$1:$1048576,3 + (COLUMN(I50)-1)*1,FALSE),"")=0,"",IFERROR(VLOOKUP($A53,'ENTRADA 2024'!$1:$1048576,3 + (COLUMN(I50)-1)*1,FALSE),""))</f>
        <v/>
      </c>
      <c r="DJ53" s="94">
        <f>IF(IFERROR(VLOOKUP($A53,'ENTRADA 2024'!$1:$1048576,3 + (COLUMN(J50)-1)*1,FALSE),"")=0,"",IFERROR(VLOOKUP($A53,'ENTRADA 2024'!$1:$1048576,3 + (COLUMN(J50)-1)*1,FALSE),""))</f>
        <v/>
      </c>
      <c r="DK53" s="94">
        <f>IF(IFERROR(VLOOKUP($A53,'ENTRADA 2024'!$1:$1048576,3 + (COLUMN(K50)-1)*1,FALSE),"")=0,"",IFERROR(VLOOKUP($A53,'ENTRADA 2024'!$1:$1048576,3 + (COLUMN(K50)-1)*1,FALSE),""))</f>
        <v/>
      </c>
      <c r="DL53" s="94">
        <f>IF(IFERROR(VLOOKUP($A53,'ENTRADA 2024'!$1:$1048576,3 + (COLUMN(L50)-1)*1,FALSE),"")=0,"",IFERROR(VLOOKUP($A53,'ENTRADA 2024'!$1:$1048576,3 + (COLUMN(L50)-1)*1,FALSE),""))</f>
        <v/>
      </c>
      <c r="DM53" s="95">
        <f>IF(COUNT(DA53:DL53)=0,"",SUM(DA53:DL53))</f>
        <v/>
      </c>
      <c r="DN53" s="94">
        <f>IF(IFERROR(VLOOKUP($A53,'ENTRADA 2025'!$1:$1048576,3 + (COLUMN(A50)-1)*1,FALSE),"")=0,"",IFERROR(VLOOKUP($A53,'ENTRADA 2025'!$1:$1048576,3 + (COLUMN(A50)-1)*1,FALSE),""))</f>
        <v/>
      </c>
      <c r="DO53" s="94">
        <f>IF(IFERROR(VLOOKUP($A53,'ENTRADA 2025'!$1:$1048576,3 + (COLUMN(B50)-1)*1,FALSE),"")=0,"",IFERROR(VLOOKUP($A53,'ENTRADA 2025'!$1:$1048576,3 + (COLUMN(B50)-1)*1,FALSE),""))</f>
        <v/>
      </c>
      <c r="DP53" s="94">
        <f>IF(IFERROR(VLOOKUP($A53,'ENTRADA 2025'!$1:$1048576,3 + (COLUMN(C50)-1)*1,FALSE),"")=0,"",IFERROR(VLOOKUP($A53,'ENTRADA 2025'!$1:$1048576,3 + (COLUMN(C50)-1)*1,FALSE),""))</f>
        <v/>
      </c>
      <c r="DQ53" s="94">
        <f>IF(IFERROR(VLOOKUP($A53,'ENTRADA 2025'!$1:$1048576,3 + (COLUMN(D50)-1)*1,FALSE),"")=0,"",IFERROR(VLOOKUP($A53,'ENTRADA 2025'!$1:$1048576,3 + (COLUMN(D50)-1)*1,FALSE),""))</f>
        <v/>
      </c>
      <c r="DR53" s="94">
        <f>IF(IFERROR(VLOOKUP($A53,'ENTRADA 2025'!$1:$1048576,3 + (COLUMN(E50)-1)*1,FALSE),"")=0,"",IFERROR(VLOOKUP($A53,'ENTRADA 2025'!$1:$1048576,3 + (COLUMN(E50)-1)*1,FALSE),""))</f>
        <v/>
      </c>
      <c r="DS53" s="94">
        <f>IF(IFERROR(VLOOKUP($A53,'ENTRADA 2025'!$1:$1048576,3 + (COLUMN(F50)-1)*1,FALSE),"")=0,"",IFERROR(VLOOKUP($A53,'ENTRADA 2025'!$1:$1048576,3 + (COLUMN(F50)-1)*1,FALSE),""))</f>
        <v/>
      </c>
      <c r="DT53" s="94">
        <f>IF(IFERROR(VLOOKUP($A53,'ENTRADA 2025'!$1:$1048576,3 + (COLUMN(G50)-1)*1,FALSE),"")=0,"",IFERROR(VLOOKUP($A53,'ENTRADA 2025'!$1:$1048576,3 + (COLUMN(G50)-1)*1,FALSE),""))</f>
        <v/>
      </c>
      <c r="DU53" s="94">
        <f>IF(IFERROR(VLOOKUP($A53,'ENTRADA 2025'!$1:$1048576,3 + (COLUMN(H50)-1)*1,FALSE),"")=0,"",IFERROR(VLOOKUP($A53,'ENTRADA 2025'!$1:$1048576,3 + (COLUMN(H50)-1)*1,FALSE),""))</f>
        <v/>
      </c>
      <c r="DV53" s="94">
        <f>IF(IFERROR(VLOOKUP($A53,'ENTRADA 2025'!$1:$1048576,3 + (COLUMN(I50)-1)*1,FALSE),"")=0,"",IFERROR(VLOOKUP($A53,'ENTRADA 2025'!$1:$1048576,3 + (COLUMN(I50)-1)*1,FALSE),""))</f>
        <v/>
      </c>
      <c r="DW53" s="94">
        <f>IF(IFERROR(VLOOKUP($A53,'ENTRADA 2025'!$1:$1048576,3 + (COLUMN(J50)-1)*1,FALSE),"")=0,"",IFERROR(VLOOKUP($A53,'ENTRADA 2025'!$1:$1048576,3 + (COLUMN(J50)-1)*1,FALSE),""))</f>
        <v/>
      </c>
      <c r="DX53" s="94">
        <f>IF(IFERROR(VLOOKUP($A53,'ENTRADA 2025'!$1:$1048576,3 + (COLUMN(K50)-1)*1,FALSE),"")=0,"",IFERROR(VLOOKUP($A53,'ENTRADA 2025'!$1:$1048576,3 + (COLUMN(K50)-1)*1,FALSE),""))</f>
        <v/>
      </c>
      <c r="DY53" s="94">
        <f>IF(IFERROR(VLOOKUP($A53,'ENTRADA 2025'!$1:$1048576,3 + (COLUMN(L50)-1)*1,FALSE),"")=0,"",IFERROR(VLOOKUP($A53,'ENTRADA 2025'!$1:$1048576,3 + (COLUMN(L50)-1)*1,FALSE),""))</f>
        <v/>
      </c>
      <c r="DZ53" s="95">
        <f>IF(COUNT(DN53:DY53)=0,"",SUM(DN53:DY53))</f>
        <v/>
      </c>
      <c r="EA53" s="94">
        <f>IF(IFERROR(VLOOKUP($A53,'entrada-fornecedor-12-meses-7'!$1:$1048576,3 + (COLUMN(A50)-1)*1,FALSE),"")=0,"",IFERROR(VLOOKUP($A53,'entrada-fornecedor-12-meses-7'!$1:$1048576,3 + (COLUMN(A50)-1)*1,FALSE),""))</f>
        <v/>
      </c>
      <c r="EB53" s="94">
        <f>IF(IFERROR(VLOOKUP($A53,'entrada-fornecedor-12-meses-7'!$1:$1048576,3 + (COLUMN(B50)-1)*1,FALSE),"")=0,"",IFERROR(VLOOKUP($A53,'entrada-fornecedor-12-meses-7'!$1:$1048576,3 + (COLUMN(B50)-1)*1,FALSE),""))</f>
        <v/>
      </c>
      <c r="EC53" s="94">
        <f>IF(IFERROR(VLOOKUP($A53,'entrada-fornecedor-12-meses-7'!$1:$1048576,3 + (COLUMN(C50)-1)*1,FALSE),"")=0,"",IFERROR(VLOOKUP($A53,'entrada-fornecedor-12-meses-7'!$1:$1048576,3 + (COLUMN(C50)-1)*1,FALSE),""))</f>
        <v/>
      </c>
      <c r="ED53" s="94">
        <f>IF(IFERROR(VLOOKUP($A53,'entrada-fornecedor-12-meses-7'!$1:$1048576,3 + (COLUMN(D50)-1)*1,FALSE),"")=0,"",IFERROR(VLOOKUP($A53,'entrada-fornecedor-12-meses-7'!$1:$1048576,3 + (COLUMN(D50)-1)*1,FALSE),""))</f>
        <v/>
      </c>
      <c r="EE53" s="94">
        <f>IF(IFERROR(VLOOKUP($A53,'entrada-fornecedor-12-meses-7'!$1:$1048576,3 + (COLUMN(E50)-1)*1,FALSE),"")=0,"",IFERROR(VLOOKUP($A53,'entrada-fornecedor-12-meses-7'!$1:$1048576,3 + (COLUMN(E50)-1)*1,FALSE),""))</f>
        <v/>
      </c>
      <c r="EF53" s="94">
        <f>IF(IFERROR(VLOOKUP($A53,'entrada-fornecedor-12-meses-7'!$1:$1048576,3 + (COLUMN(F50)-1)*1,FALSE),"")=0,"",IFERROR(VLOOKUP($A53,'entrada-fornecedor-12-meses-7'!$1:$1048576,3 + (COLUMN(F50)-1)*1,FALSE),""))</f>
        <v/>
      </c>
      <c r="EG53" s="94">
        <f>IF(IFERROR(VLOOKUP($A53,'entrada-fornecedor-12-meses-7'!$1:$1048576,3 + (COLUMN(G50)-1)*1,FALSE),"")=0,"",IFERROR(VLOOKUP($A53,'entrada-fornecedor-12-meses-7'!$1:$1048576,3 + (COLUMN(G50)-1)*1,FALSE),""))</f>
        <v/>
      </c>
      <c r="EH53" s="94">
        <f>IF(IFERROR(VLOOKUP($A53,'entrada-fornecedor-12-meses-7'!$1:$1048576,3 + (COLUMN(H50)-1)*1,FALSE),"")=0,"",IFERROR(VLOOKUP($A53,'entrada-fornecedor-12-meses-7'!$1:$1048576,3 + (COLUMN(H50)-1)*1,FALSE),""))</f>
        <v/>
      </c>
      <c r="EI53" s="94">
        <f>IF(IFERROR(VLOOKUP($A53,'entrada-fornecedor-12-meses-7'!$1:$1048576,3 + (COLUMN(I50)-1)*1,FALSE),"")=0,"",IFERROR(VLOOKUP($A53,'entrada-fornecedor-12-meses-7'!$1:$1048576,3 + (COLUMN(I50)-1)*1,FALSE),""))</f>
        <v/>
      </c>
      <c r="EJ53" s="94">
        <f>IF(IFERROR(VLOOKUP($A53,'entrada-fornecedor-12-meses-7'!$1:$1048576,3 + (COLUMN(J50)-1)*1,FALSE),"")=0,"",IFERROR(VLOOKUP($A53,'entrada-fornecedor-12-meses-7'!$1:$1048576,3 + (COLUMN(J50)-1)*1,FALSE),""))</f>
        <v/>
      </c>
      <c r="EK53" s="94">
        <f>IF(IFERROR(VLOOKUP($A53,'entrada-fornecedor-12-meses-7'!$1:$1048576,3 + (COLUMN(K50)-1)*1,FALSE),"")=0,"",IFERROR(VLOOKUP($A53,'entrada-fornecedor-12-meses-7'!$1:$1048576,3 + (COLUMN(K50)-1)*1,FALSE),""))</f>
        <v/>
      </c>
      <c r="EL53" s="94">
        <f>IF(IFERROR(VLOOKUP($A53,'entrada-fornecedor-12-meses-7'!$1:$1048576,3 + (COLUMN(L50)-1)*1,FALSE),"")=0,"",IFERROR(VLOOKUP($A53,'entrada-fornecedor-12-meses-7'!$1:$1048576,3 + (COLUMN(L50)-1)*1,FALSE),""))</f>
        <v/>
      </c>
      <c r="EM53" s="95">
        <f>IF(COUNT(EA53:EL53)=0,"",SUM(EA53:EL53))</f>
        <v/>
      </c>
      <c r="EN53" s="1" t="n"/>
      <c r="EO53" s="96">
        <f>IFERROR(AVERAGEIF('lead-time-compras-7'!B:B,A53,'lead-time-compras-7'!S:S),"")</f>
        <v/>
      </c>
      <c r="EP53" s="96">
        <f>IFERROR(
  AVERAGEIFS(
    'notas-fiscais-entrada-830-7'!H:H,
    'notas-fiscais-entrada-830-7'!O:O, A53,
    'notas-fiscais-entrada-830-7'!E:E, $B$1
  ),
""
)</f>
        <v/>
      </c>
      <c r="EQ53" s="96">
        <f>IFERROR(AVERAGEIF('lead-time-compras-7'!B:B,A53,'lead-time-compras-7'!Q:Q),"")</f>
        <v/>
      </c>
      <c r="ER53" s="97">
        <f>SUMIF('fornecedor-saldo-receber-7'!A:A, A53, 'fornecedor-saldo-receber-7'!L:L)</f>
        <v/>
      </c>
      <c r="ES53" s="97">
        <f>SUMIF('fornecedor-verba-aplicar-7'!A:A, A53, 'fornecedor-verba-aplicar-7'!D:D)</f>
        <v/>
      </c>
      <c r="ET53" s="1" t="n"/>
      <c r="EU53" s="52">
        <f>SUMIF('ANALISE PRODUTO'!F:F, A53, 'ANALISE PRODUTO'!BN:BN)</f>
        <v/>
      </c>
      <c r="EV53" s="52">
        <f>SUMIF('ANALISE PRODUTO'!F:F, A53, 'ANALISE PRODUTO'!BO:BO)</f>
        <v/>
      </c>
      <c r="EW53" s="52">
        <f>SUMIF('ANALISE PRODUTO'!F:F, A53, 'ANALISE PRODUTO'!BP:BP)</f>
        <v/>
      </c>
      <c r="EX53" s="52">
        <f>SUMIF('ANALISE PRODUTO'!F:F, A53, 'ANALISE PRODUTO'!BQ:BQ)</f>
        <v/>
      </c>
      <c r="EY53" s="52">
        <f>SUMIF('ANALISE PRODUTO'!F:F, A53, 'ANALISE PRODUTO'!BR:BR)</f>
        <v/>
      </c>
      <c r="EZ53" s="53">
        <f>SUMIF('ANALISE PRODUTO'!F:F, A53, 'ANALISE PRODUTO'!BS:BS)</f>
        <v/>
      </c>
      <c r="FA53" s="53">
        <f>SUMIF('ANALISE PRODUTO'!F:F, A53, 'ANALISE PRODUTO'!BT:BT)</f>
        <v/>
      </c>
      <c r="FB53" s="53">
        <f>SUMIF('ANALISE PRODUTO'!F:F, A53, 'ANALISE PRODUTO'!BU:BU)</f>
        <v/>
      </c>
      <c r="FC53" s="53">
        <f>SUMIF('ANALISE PRODUTO'!F:F, A53, 'ANALISE PRODUTO'!BV:BV)</f>
        <v/>
      </c>
      <c r="FD53" s="53">
        <f>SUMIF('ANALISE PRODUTO'!F:F, A53, 'ANALISE PRODUTO'!BW:BW)</f>
        <v/>
      </c>
      <c r="FE53" s="41">
        <f>SUMIF('ANALISE PRODUTO'!F:F, A53, 'ANALISE PRODUTO'!CB:CB)</f>
        <v/>
      </c>
      <c r="FF53" s="41">
        <f>SUMIF('ANALISE PRODUTO'!F:F, A53, 'ANALISE PRODUTO'!CC:CC)</f>
        <v/>
      </c>
      <c r="FG53" s="1" t="n"/>
      <c r="FH53" s="45">
        <f>IF(IFERROR(VLOOKUP($A53,'VENDA 2023'!$1:$1048576,4 + (COLUMN(A50)-1)*2,FALSE),"")=0,"",IFERROR(VLOOKUP($A53,'VENDA 2023'!$1:$1048576,4 + (COLUMN(A50)-1)*2,FALSE),""))</f>
        <v/>
      </c>
      <c r="FI53" s="45">
        <f>IF(IFERROR(VLOOKUP($A53,'VENDA 2023'!$1:$1048576,4 + (COLUMN(B50)-1)*2,FALSE),"")=0,"",IFERROR(VLOOKUP($A53,'VENDA 2023'!$1:$1048576,4 + (COLUMN(B50)-1)*2,FALSE),""))</f>
        <v/>
      </c>
      <c r="FJ53" s="45">
        <f>IF(IFERROR(VLOOKUP($A53,'VENDA 2023'!$1:$1048576,4 + (COLUMN(C50)-1)*2,FALSE),"")=0,"",IFERROR(VLOOKUP($A53,'VENDA 2023'!$1:$1048576,4 + (COLUMN(C50)-1)*2,FALSE),""))</f>
        <v/>
      </c>
      <c r="FK53" s="45">
        <f>IF(IFERROR(VLOOKUP($A53,'VENDA 2023'!$1:$1048576,4 + (COLUMN(D50)-1)*2,FALSE),"")=0,"",IFERROR(VLOOKUP($A53,'VENDA 2023'!$1:$1048576,4 + (COLUMN(D50)-1)*2,FALSE),""))</f>
        <v/>
      </c>
      <c r="FL53" s="45">
        <f>IF(IFERROR(VLOOKUP($A53,'VENDA 2023'!$1:$1048576,4 + (COLUMN(E50)-1)*2,FALSE),"")=0,"",IFERROR(VLOOKUP($A53,'VENDA 2023'!$1:$1048576,4 + (COLUMN(E50)-1)*2,FALSE),""))</f>
        <v/>
      </c>
      <c r="FM53" s="45">
        <f>IF(IFERROR(VLOOKUP($A53,'VENDA 2023'!$1:$1048576,4 + (COLUMN(F50)-1)*2,FALSE),"")=0,"",IFERROR(VLOOKUP($A53,'VENDA 2023'!$1:$1048576,4 + (COLUMN(F50)-1)*2,FALSE),""))</f>
        <v/>
      </c>
      <c r="FN53" s="45">
        <f>IF(IFERROR(VLOOKUP($A53,'VENDA 2023'!$1:$1048576,4 + (COLUMN(G50)-1)*2,FALSE),"")=0,"",IFERROR(VLOOKUP($A53,'VENDA 2023'!$1:$1048576,4 + (COLUMN(G50)-1)*2,FALSE),""))</f>
        <v/>
      </c>
      <c r="FO53" s="45">
        <f>IF(IFERROR(VLOOKUP($A53,'VENDA 2023'!$1:$1048576,4 + (COLUMN(H50)-1)*2,FALSE),"")=0,"",IFERROR(VLOOKUP($A53,'VENDA 2023'!$1:$1048576,4 + (COLUMN(H50)-1)*2,FALSE),""))</f>
        <v/>
      </c>
      <c r="FP53" s="45">
        <f>IF(IFERROR(VLOOKUP($A53,'VENDA 2023'!$1:$1048576,4 + (COLUMN(I50)-1)*2,FALSE),"")=0,"",IFERROR(VLOOKUP($A53,'VENDA 2023'!$1:$1048576,4 + (COLUMN(I50)-1)*2,FALSE),""))</f>
        <v/>
      </c>
      <c r="FQ53" s="45">
        <f>IF(IFERROR(VLOOKUP($A53,'VENDA 2023'!$1:$1048576,4 + (COLUMN(J50)-1)*2,FALSE),"")=0,"",IFERROR(VLOOKUP($A53,'VENDA 2023'!$1:$1048576,4 + (COLUMN(J50)-1)*2,FALSE),""))</f>
        <v/>
      </c>
      <c r="FR53" s="45">
        <f>IF(IFERROR(VLOOKUP($A53,'VENDA 2023'!$1:$1048576,4 + (COLUMN(K50)-1)*2,FALSE),"")=0,"",IFERROR(VLOOKUP($A53,'VENDA 2023'!$1:$1048576,4 + (COLUMN(K50)-1)*2,FALSE),""))</f>
        <v/>
      </c>
      <c r="FS53" s="45">
        <f>IF(IFERROR(VLOOKUP($A53,'VENDA 2023'!$1:$1048576,4 + (COLUMN(L50)-1)*2,FALSE),"")=0,"",IFERROR(VLOOKUP($A53,'VENDA 2023'!$1:$1048576,4 + (COLUMN(L50)-1)*2,FALSE),""))</f>
        <v/>
      </c>
      <c r="FT53" s="12">
        <f>IF(COUNT(FH53:FS53)=0,"",SUM(FH53:FS53))</f>
        <v/>
      </c>
      <c r="FU53" s="45">
        <f>IF(IFERROR(VLOOKUP($A53,'VENDA 2024'!$1:$1048576,4 + (COLUMN(A50)-1)*2,FALSE),"")=0,"",IFERROR(VLOOKUP($A53,'VENDA 2024'!$1:$1048576,4 + (COLUMN(A50)-1)*2,FALSE),""))</f>
        <v/>
      </c>
      <c r="FV53" s="45">
        <f>IF(IFERROR(VLOOKUP($A53,'VENDA 2024'!$1:$1048576,4 + (COLUMN(B50)-1)*2,FALSE),"")=0,"",IFERROR(VLOOKUP($A53,'VENDA 2024'!$1:$1048576,4 + (COLUMN(B50)-1)*2,FALSE),""))</f>
        <v/>
      </c>
      <c r="FW53" s="45">
        <f>IF(IFERROR(VLOOKUP($A53,'VENDA 2024'!$1:$1048576,4 + (COLUMN(C50)-1)*2,FALSE),"")=0,"",IFERROR(VLOOKUP($A53,'VENDA 2024'!$1:$1048576,4 + (COLUMN(C50)-1)*2,FALSE),""))</f>
        <v/>
      </c>
      <c r="FX53" s="45">
        <f>IF(IFERROR(VLOOKUP($A53,'VENDA 2024'!$1:$1048576,4 + (COLUMN(D50)-1)*2,FALSE),"")=0,"",IFERROR(VLOOKUP($A53,'VENDA 2024'!$1:$1048576,4 + (COLUMN(D50)-1)*2,FALSE),""))</f>
        <v/>
      </c>
      <c r="FY53" s="45">
        <f>IF(IFERROR(VLOOKUP($A53,'VENDA 2024'!$1:$1048576,4 + (COLUMN(E50)-1)*2,FALSE),"")=0,"",IFERROR(VLOOKUP($A53,'VENDA 2024'!$1:$1048576,4 + (COLUMN(E50)-1)*2,FALSE),""))</f>
        <v/>
      </c>
      <c r="FZ53" s="45">
        <f>IF(IFERROR(VLOOKUP($A53,'VENDA 2024'!$1:$1048576,4 + (COLUMN(F50)-1)*2,FALSE),"")=0,"",IFERROR(VLOOKUP($A53,'VENDA 2024'!$1:$1048576,4 + (COLUMN(F50)-1)*2,FALSE),""))</f>
        <v/>
      </c>
      <c r="GA53" s="45">
        <f>IF(IFERROR(VLOOKUP($A53,'VENDA 2024'!$1:$1048576,4 + (COLUMN(G50)-1)*2,FALSE),"")=0,"",IFERROR(VLOOKUP($A53,'VENDA 2024'!$1:$1048576,4 + (COLUMN(G50)-1)*2,FALSE),""))</f>
        <v/>
      </c>
      <c r="GB53" s="45">
        <f>IF(IFERROR(VLOOKUP($A53,'VENDA 2024'!$1:$1048576,4 + (COLUMN(H50)-1)*2,FALSE),"")=0,"",IFERROR(VLOOKUP($A53,'VENDA 2024'!$1:$1048576,4 + (COLUMN(H50)-1)*2,FALSE),""))</f>
        <v/>
      </c>
      <c r="GC53" s="45">
        <f>IF(IFERROR(VLOOKUP($A53,'VENDA 2024'!$1:$1048576,4 + (COLUMN(I50)-1)*2,FALSE),"")=0,"",IFERROR(VLOOKUP($A53,'VENDA 2024'!$1:$1048576,4 + (COLUMN(I50)-1)*2,FALSE),""))</f>
        <v/>
      </c>
      <c r="GD53" s="45">
        <f>IF(IFERROR(VLOOKUP($A53,'VENDA 2024'!$1:$1048576,4 + (COLUMN(J50)-1)*2,FALSE),"")=0,"",IFERROR(VLOOKUP($A53,'VENDA 2024'!$1:$1048576,4 + (COLUMN(J50)-1)*2,FALSE),""))</f>
        <v/>
      </c>
      <c r="GE53" s="45">
        <f>IF(IFERROR(VLOOKUP($A53,'VENDA 2024'!$1:$1048576,4 + (COLUMN(K50)-1)*2,FALSE),"")=0,"",IFERROR(VLOOKUP($A53,'VENDA 2024'!$1:$1048576,4 + (COLUMN(K50)-1)*2,FALSE),""))</f>
        <v/>
      </c>
      <c r="GF53" s="45">
        <f>IF(IFERROR(VLOOKUP($A53,'VENDA 2024'!$1:$1048576,4 + (COLUMN(L50)-1)*2,FALSE),"")=0,"",IFERROR(VLOOKUP($A53,'VENDA 2024'!$1:$1048576,4 + (COLUMN(L50)-1)*2,FALSE),""))</f>
        <v/>
      </c>
      <c r="GG53" s="12">
        <f>IF(COUNT(FU53:GF53)=0,"",SUM(FU53:GF53))</f>
        <v/>
      </c>
      <c r="GH53" s="45">
        <f>IF(IFERROR(VLOOKUP($A53,'venda-fornecedor-12-meses-7'!$1:$1048576,5 + (COLUMN(A50)-1)*2,FALSE),"")=0,"",IFERROR(VLOOKUP($A53,'venda-fornecedor-12-meses-7'!$1:$1048576,5 + (COLUMN(A50)-1)*2,FALSE),""))</f>
        <v/>
      </c>
      <c r="GI53" s="45">
        <f>IF(IFERROR(VLOOKUP($A53,'venda-fornecedor-12-meses-7'!$1:$1048576,5 + (COLUMN(B50)-1)*2,FALSE),"")=0,"",IFERROR(VLOOKUP($A53,'venda-fornecedor-12-meses-7'!$1:$1048576,5 + (COLUMN(B50)-1)*2,FALSE),""))</f>
        <v/>
      </c>
      <c r="GJ53" s="45">
        <f>IF(IFERROR(VLOOKUP($A53,'venda-fornecedor-12-meses-7'!$1:$1048576,5 + (COLUMN(C50)-1)*2,FALSE),"")=0,"",IFERROR(VLOOKUP($A53,'venda-fornecedor-12-meses-7'!$1:$1048576,5 + (COLUMN(C50)-1)*2,FALSE),""))</f>
        <v/>
      </c>
      <c r="GK53" s="45">
        <f>IF(IFERROR(VLOOKUP($A53,'venda-fornecedor-12-meses-7'!$1:$1048576,5 + (COLUMN(D50)-1)*2,FALSE),"")=0,"",IFERROR(VLOOKUP($A53,'venda-fornecedor-12-meses-7'!$1:$1048576,5 + (COLUMN(D50)-1)*2,FALSE),""))</f>
        <v/>
      </c>
      <c r="GL53" s="45">
        <f>IF(IFERROR(VLOOKUP($A53,'venda-fornecedor-12-meses-7'!$1:$1048576,5 + (COLUMN(E50)-1)*2,FALSE),"")=0,"",IFERROR(VLOOKUP($A53,'venda-fornecedor-12-meses-7'!$1:$1048576,5 + (COLUMN(E50)-1)*2,FALSE),""))</f>
        <v/>
      </c>
      <c r="GM53" s="45">
        <f>IF(IFERROR(VLOOKUP($A53,'venda-fornecedor-12-meses-7'!$1:$1048576,5 + (COLUMN(F50)-1)*2,FALSE),"")=0,"",IFERROR(VLOOKUP($A53,'venda-fornecedor-12-meses-7'!$1:$1048576,5 + (COLUMN(F50)-1)*2,FALSE),""))</f>
        <v/>
      </c>
      <c r="GN53" s="45">
        <f>IF(IFERROR(VLOOKUP($A53,'venda-fornecedor-12-meses-7'!$1:$1048576,5 + (COLUMN(G50)-1)*2,FALSE),"")=0,"",IFERROR(VLOOKUP($A53,'venda-fornecedor-12-meses-7'!$1:$1048576,5 + (COLUMN(G50)-1)*2,FALSE),""))</f>
        <v/>
      </c>
      <c r="GO53" s="45">
        <f>IF(IFERROR(VLOOKUP($A53,'venda-fornecedor-12-meses-7'!$1:$1048576,5 + (COLUMN(H50)-1)*2,FALSE),"")=0,"",IFERROR(VLOOKUP($A53,'venda-fornecedor-12-meses-7'!$1:$1048576,5 + (COLUMN(H50)-1)*2,FALSE),""))</f>
        <v/>
      </c>
      <c r="GP53" s="45">
        <f>IF(IFERROR(VLOOKUP($A53,'venda-fornecedor-12-meses-7'!$1:$1048576,5 + (COLUMN(I50)-1)*2,FALSE),"")=0,"",IFERROR(VLOOKUP($A53,'venda-fornecedor-12-meses-7'!$1:$1048576,5 + (COLUMN(I50)-1)*2,FALSE),""))</f>
        <v/>
      </c>
      <c r="GQ53" s="45">
        <f>IF(IFERROR(VLOOKUP($A53,'venda-fornecedor-12-meses-7'!$1:$1048576,5 + (COLUMN(J50)-1)*2,FALSE),"")=0,"",IFERROR(VLOOKUP($A53,'venda-fornecedor-12-meses-7'!$1:$1048576,5 + (COLUMN(J50)-1)*2,FALSE),""))</f>
        <v/>
      </c>
      <c r="GR53" s="45">
        <f>IF(IFERROR(VLOOKUP($A53,'venda-fornecedor-12-meses-7'!$1:$1048576,5 + (COLUMN(K50)-1)*2,FALSE),"")=0,"",IFERROR(VLOOKUP($A53,'venda-fornecedor-12-meses-7'!$1:$1048576,5 + (COLUMN(K50)-1)*2,FALSE),""))</f>
        <v/>
      </c>
      <c r="GS53" s="45">
        <f>IF(IFERROR(VLOOKUP($A53,'venda-fornecedor-12-meses-7'!$1:$1048576,5 + (COLUMN(L50)-1)*2,FALSE),"")=0,"",IFERROR(VLOOKUP($A53,'venda-fornecedor-12-meses-7'!$1:$1048576,5 + (COLUMN(L50)-1)*2,FALSE),""))</f>
        <v/>
      </c>
      <c r="GT53" s="12">
        <f>IF(COUNT(GH53:GS53)=0,"",SUM(GH53:GS53))</f>
        <v/>
      </c>
    </row>
    <row r="54">
      <c r="A54" s="85" t="n">
        <v>37609</v>
      </c>
      <c r="B54" s="85">
        <f>VLOOKUP(A54,'FORNECEDORES X COMPRADOR'!$A:$D,4,0)</f>
        <v/>
      </c>
      <c r="C54" s="85">
        <f>VLOOKUP(A54,'FORNECEDORES X COMPRADOR'!$A:$E,5,0)</f>
        <v/>
      </c>
      <c r="D54" s="40">
        <f>IFERROR(AVERAGEIF('ANALISE PRODUTO'!F:F,A54,'ANALISE PRODUTO'!BE:BE),"")</f>
        <v/>
      </c>
      <c r="E54" s="40">
        <f>IFERROR(AVERAGEIF('ANALISE PRODUTO'!F:F,A54,'ANALISE PRODUTO'!BF:BF),"")</f>
        <v/>
      </c>
      <c r="F54" s="47">
        <f t="array" ref="F54">IFERROR(
  IF(
    SUMPRODUCT(
      IFERROR(--('ANALISE PRODUTO'!$F$3:$F$10000=A54),0) *
      IFERROR(--'ANALISE PRODUTO'!$AJ$3:$AJ$10000,0)
    )=0,
    "",
    SUMPRODUCT(
      IFERROR(--('ANALISE PRODUTO'!$F$3:$F$10000=A54),0) *
      IFERROR(--'ANALISE PRODUTO'!$AN$3:$AN$10000,0)
    ) /
    SUMPRODUCT(
      IFERROR(--('ANALISE PRODUTO'!$F$3:$F$10000=A54),0) *
      IFERROR(--'ANALISE PRODUTO'!$AJ$3:$AJ$10000,0)
    )
  ),
  ""
)</f>
        <v/>
      </c>
      <c r="G54" s="47">
        <f t="array" ref="G54">IFERROR(
  IF(
    SUMPRODUCT(
      IFERROR(--('ANALISE PRODUTO'!$F$3:$F$10000=A54),0) *
      IFERROR(--'ANALISE PRODUTO'!$AJ$3:$AJ$10000,0)
    )=0,
    "",
    SUMPRODUCT(
      IFERROR(--('ANALISE PRODUTO'!$F$3:$F$10000=A54),0) *
      IFERROR(--'ANALISE PRODUTO'!$AO$3:$AO$10000,0)
    ) /
    SUMPRODUCT(
      IFERROR(--('ANALISE PRODUTO'!$F$3:$F$10000=A54),0) *
      IFERROR(--'ANALISE PRODUTO'!$AJ$3:$AJ$10000,0)
    )
  ),
  ""
)</f>
        <v/>
      </c>
      <c r="H54" s="86" t="n">
        <v>60</v>
      </c>
      <c r="I54" s="86" t="n">
        <v>90</v>
      </c>
      <c r="J54" s="87">
        <f>SUMIF('ANALISE PRODUTO'!F:F, A54, 'ANALISE PRODUTO'!AP:AP)</f>
        <v/>
      </c>
      <c r="K54" s="88">
        <f>SUMIF('ANALISE PRODUTO'!F:F, A54, 'ANALISE PRODUTO'!AN:AN)</f>
        <v/>
      </c>
      <c r="L54" s="40">
        <f>SUMIF('ANALISE PRODUTO'!F:F, A54, 'ANALISE PRODUTO'!BB:BB)</f>
        <v/>
      </c>
      <c r="M54" s="40">
        <f>SUMIF('ANALISE PRODUTO'!F:F, A54, 'ANALISE PRODUTO'!BC:BC)</f>
        <v/>
      </c>
      <c r="N54" s="40">
        <f>SUMIF('ANALISE PRODUTO'!F:F, A54, 'ANALISE PRODUTO'!BD:BD)</f>
        <v/>
      </c>
      <c r="O54" s="40">
        <f>SUMIF('ANALISE PRODUTO'!F:F, A54, 'ANALISE PRODUTO'!BA:BA)</f>
        <v/>
      </c>
      <c r="P54" s="40">
        <f>IF(J54=0, 0, IF(O54/J54=0, 0, O54/J54))</f>
        <v/>
      </c>
      <c r="Q54" s="40">
        <f>IF(J54=0, 0, IF(L54/J54=0, 0, L54/J54))</f>
        <v/>
      </c>
      <c r="R54" s="89">
        <f>SUMIF('ANALISE PRODUTO'!F:F, A54, 'ANALISE PRODUTO'!BJ:BJ)</f>
        <v/>
      </c>
      <c r="S54" s="89">
        <f>SUMIF('ANALISE PRODUTO'!F:F, A54, 'ANALISE PRODUTO'!BK:BK)</f>
        <v/>
      </c>
      <c r="T54" s="89">
        <f>SUMIF('ANALISE PRODUTO'!F:F, A54, 'ANALISE PRODUTO'!BL:BL)</f>
        <v/>
      </c>
      <c r="U54" s="89">
        <f>SUMIFS('ANALISE PRODUTO'!BI:BI, 'ANALISE PRODUTO'!F:F, A54)</f>
        <v/>
      </c>
      <c r="V54" s="89">
        <f>IF(C54="DESCONTINUADO", 0, IF(J54=0, 0, IF(U54/J54=0, 0, U54/J54)))</f>
        <v/>
      </c>
      <c r="W54" s="89">
        <f>IF(OR(C54="DESCONTINUADO", J54=0), 0, IFERROR((S54+T54)/J54, 0))</f>
        <v/>
      </c>
      <c r="X54" s="59">
        <f>COUNTIF('ANALISE PRODUTO'!F:F, A54)</f>
        <v/>
      </c>
      <c r="Y54" s="60">
        <f>COUNTIFS('ANALISE PRODUTO'!F:F, A54, 'ANALISE PRODUTO'!S:S, "S")</f>
        <v/>
      </c>
      <c r="Z54" s="61">
        <f>X54-Y54</f>
        <v/>
      </c>
      <c r="AA54" s="88">
        <f>IFERROR(IF(COUNTIF('contas-pagas-fornecedor-7'!$C:$C,B54)&gt;1,
   AVERAGEIF('contas-pagas-fornecedor-7'!$C:$C,B54,'contas-pagas-fornecedor-7'!$I:$I),
   VLOOKUP(B54,'contas-pagas-fornecedor-7'!$C:$Q,7,FALSE)), "")</f>
        <v/>
      </c>
      <c r="AB54" s="88">
        <f t="array" ref="AB54">IFERROR(
  INDEX('fornecedor-venda-por-filial-ger'!J:J,
    MATCH(1,
      ('fornecedor-venda-por-filial-ger'!A:A=A54) *
      ('fornecedor-venda-por-filial-ger'!B:B=$B$1),
    0)
  ),
"")</f>
        <v/>
      </c>
      <c r="AC54" s="90">
        <f t="array" ref="AC54">IFERROR(
  INDEX('fornecedor-venda-por-filial-ger'!O:O,
    MATCH(1,
      ('fornecedor-venda-por-filial-ger'!A:A=A54) *
      ('fornecedor-venda-por-filial-ger'!B:B=$B$1),
    0)
  ),
"")</f>
        <v/>
      </c>
      <c r="AD54" s="90">
        <f>IFERROR(VLOOKUP(A54,'venda-fornecedor-12-meses-7'!A:AC,3,0),"")</f>
        <v/>
      </c>
      <c r="AE54" s="87">
        <f t="array" ref="AE54">IFERROR(
  INDEX('fornecedor-venda-por-filial-ger'!N:N,
    MATCH(1,
      ('fornecedor-venda-por-filial-ger'!A:A=A54) *
      ('fornecedor-venda-por-filial-ger'!B:B=$B$1),
    0)
  ),
"")</f>
        <v/>
      </c>
      <c r="AF54" s="87">
        <f>IF(J54&lt;=0,"100,00%",IFERROR(AD54/AE54,1))</f>
        <v/>
      </c>
      <c r="AG54" s="64">
        <f t="array" ref="AG54">IFERROR(
  INDEX('fornecedor-venda-por-filial-ger'!L:L,
    MATCH(1,
      ('fornecedor-venda-por-filial-ger'!A:A=A54)*
      ('fornecedor-venda-por-filial-ger'!B:B=$B$1),
    0)
  )/100,
"")</f>
        <v/>
      </c>
      <c r="AH54" s="64">
        <f t="array" ref="AH54">IFERROR(
  INDEX('fornecedor-venda-por-filial-ger'!S:S,
    MATCH(1,
      ('fornecedor-venda-por-filial-ger'!A:A=A54) *
      ('fornecedor-venda-por-filial-ger'!B:B=$B$1),
    0)
  )/100,
"")</f>
        <v/>
      </c>
      <c r="AI54" s="64">
        <f>IFERROR(IF(OR(AH54="",AG54=""),"",IF(J54=0,0,AH54-AG54)),"")</f>
        <v/>
      </c>
      <c r="AJ54" s="91">
        <f t="array" ref="AJ54">IF(MAX(IF('ANALISE PRODUTO'!F:F=A54,'ANALISE PRODUTO'!AD:AD))=0,"SEM ENTRADA",MAX(IF('ANALISE PRODUTO'!F:F=A54,'ANALISE PRODUTO'!AD:AD)))</f>
        <v/>
      </c>
      <c r="AK54" s="39" t="n"/>
      <c r="AL54" s="92">
        <f>IF(IFERROR(VLOOKUP($A54,'VENDA 2023'!$1:$1048576,3 + (COLUMN(A51)-1)*2,FALSE),"")=0,"",IFERROR(VLOOKUP($A54,'VENDA 2023'!$1:$1048576,3 + (COLUMN(A51)-1)*2,FALSE),""))</f>
        <v/>
      </c>
      <c r="AM54" s="92">
        <f>IF(IFERROR(VLOOKUP($A54,'VENDA 2023'!$1:$1048576,3 + (COLUMN(B51)-1)*2,FALSE),"")=0,"",IFERROR(VLOOKUP($A54,'VENDA 2023'!$1:$1048576,3 + (COLUMN(B51)-1)*2,FALSE),""))</f>
        <v/>
      </c>
      <c r="AN54" s="92">
        <f>IF(IFERROR(VLOOKUP($A54,'VENDA 2023'!$1:$1048576,3 + (COLUMN(C51)-1)*2,FALSE),"")=0,"",IFERROR(VLOOKUP($A54,'VENDA 2023'!$1:$1048576,3 + (COLUMN(C51)-1)*2,FALSE),""))</f>
        <v/>
      </c>
      <c r="AO54" s="92">
        <f>IF(IFERROR(VLOOKUP($A54,'VENDA 2023'!$1:$1048576,3 + (COLUMN(D51)-1)*2,FALSE),"")=0,"",IFERROR(VLOOKUP($A54,'VENDA 2023'!$1:$1048576,3 + (COLUMN(D51)-1)*2,FALSE),""))</f>
        <v/>
      </c>
      <c r="AP54" s="92">
        <f>IF(IFERROR(VLOOKUP($A54,'VENDA 2023'!$1:$1048576,3 + (COLUMN(E51)-1)*2,FALSE),"")=0,"",IFERROR(VLOOKUP($A54,'VENDA 2023'!$1:$1048576,3 + (COLUMN(E51)-1)*2,FALSE),""))</f>
        <v/>
      </c>
      <c r="AQ54" s="92">
        <f>IF(IFERROR(VLOOKUP($A54,'VENDA 2023'!$1:$1048576,3 + (COLUMN(F51)-1)*2,FALSE),"")=0,"",IFERROR(VLOOKUP($A54,'VENDA 2023'!$1:$1048576,3 + (COLUMN(F51)-1)*2,FALSE),""))</f>
        <v/>
      </c>
      <c r="AR54" s="92">
        <f>IF(IFERROR(VLOOKUP($A54,'VENDA 2023'!$1:$1048576,3 + (COLUMN(G51)-1)*2,FALSE),"")=0,"",IFERROR(VLOOKUP($A54,'VENDA 2023'!$1:$1048576,3 + (COLUMN(G51)-1)*2,FALSE),""))</f>
        <v/>
      </c>
      <c r="AS54" s="92">
        <f>IF(IFERROR(VLOOKUP($A54,'VENDA 2023'!$1:$1048576,3 + (COLUMN(H51)-1)*2,FALSE),"")=0,"",IFERROR(VLOOKUP($A54,'VENDA 2023'!$1:$1048576,3 + (COLUMN(H51)-1)*2,FALSE),""))</f>
        <v/>
      </c>
      <c r="AT54" s="92">
        <f>IF(IFERROR(VLOOKUP($A54,'VENDA 2023'!$1:$1048576,3 + (COLUMN(I51)-1)*2,FALSE),"")=0,"",IFERROR(VLOOKUP($A54,'VENDA 2023'!$1:$1048576,3 + (COLUMN(I51)-1)*2,FALSE),""))</f>
        <v/>
      </c>
      <c r="AU54" s="92">
        <f>IF(IFERROR(VLOOKUP($A54,'VENDA 2023'!$1:$1048576,3 + (COLUMN(J51)-1)*2,FALSE),"")=0,"",IFERROR(VLOOKUP($A54,'VENDA 2023'!$1:$1048576,3 + (COLUMN(J51)-1)*2,FALSE),""))</f>
        <v/>
      </c>
      <c r="AV54" s="92">
        <f>IF(IFERROR(VLOOKUP($A54,'VENDA 2023'!$1:$1048576,3 + (COLUMN(K51)-1)*2,FALSE),"")=0,"",IFERROR(VLOOKUP($A54,'VENDA 2023'!$1:$1048576,3 + (COLUMN(K51)-1)*2,FALSE),""))</f>
        <v/>
      </c>
      <c r="AW54" s="92">
        <f>IF(IFERROR(VLOOKUP($A54,'VENDA 2023'!$1:$1048576,3 + (COLUMN(L51)-1)*2,FALSE),"")=0,"",IFERROR(VLOOKUP($A54,'VENDA 2023'!$1:$1048576,3 + (COLUMN(L51)-1)*2,FALSE),""))</f>
        <v/>
      </c>
      <c r="AX54" s="93">
        <f>IF(COUNT(AL54:AW54)=0,"",SUM(AL54:AW54))</f>
        <v/>
      </c>
      <c r="AY54" s="92">
        <f>IF(IFERROR(VLOOKUP($A54,'VENDA 2024'!$1:$1048576,3 + (COLUMN(A51)-1)*2,FALSE),"")=0,"",IFERROR(VLOOKUP($A54,'VENDA 2024'!$1:$1048576,3 + (COLUMN(A51)-1)*2,FALSE),""))</f>
        <v/>
      </c>
      <c r="AZ54" s="92">
        <f>IF(IFERROR(VLOOKUP($A54,'VENDA 2024'!$1:$1048576,3 + (COLUMN(B51)-1)*2,FALSE),"")=0,"",IFERROR(VLOOKUP($A54,'VENDA 2024'!$1:$1048576,3 + (COLUMN(B51)-1)*2,FALSE),""))</f>
        <v/>
      </c>
      <c r="BA54" s="92">
        <f>IF(IFERROR(VLOOKUP($A54,'VENDA 2024'!$1:$1048576,3 + (COLUMN(C51)-1)*2,FALSE),"")=0,"",IFERROR(VLOOKUP($A54,'VENDA 2024'!$1:$1048576,3 + (COLUMN(C51)-1)*2,FALSE),""))</f>
        <v/>
      </c>
      <c r="BB54" s="92">
        <f>IF(IFERROR(VLOOKUP($A54,'VENDA 2024'!$1:$1048576,3 + (COLUMN(D51)-1)*2,FALSE),"")=0,"",IFERROR(VLOOKUP($A54,'VENDA 2024'!$1:$1048576,3 + (COLUMN(D51)-1)*2,FALSE),""))</f>
        <v/>
      </c>
      <c r="BC54" s="92">
        <f>IF(IFERROR(VLOOKUP($A54,'VENDA 2024'!$1:$1048576,3 + (COLUMN(E51)-1)*2,FALSE),"")=0,"",IFERROR(VLOOKUP($A54,'VENDA 2024'!$1:$1048576,3 + (COLUMN(E51)-1)*2,FALSE),""))</f>
        <v/>
      </c>
      <c r="BD54" s="92">
        <f>IF(IFERROR(VLOOKUP($A54,'VENDA 2024'!$1:$1048576,3 + (COLUMN(F51)-1)*2,FALSE),"")=0,"",IFERROR(VLOOKUP($A54,'VENDA 2024'!$1:$1048576,3 + (COLUMN(F51)-1)*2,FALSE),""))</f>
        <v/>
      </c>
      <c r="BE54" s="92">
        <f>IF(IFERROR(VLOOKUP($A54,'VENDA 2024'!$1:$1048576,3 + (COLUMN(G51)-1)*2,FALSE),"")=0,"",IFERROR(VLOOKUP($A54,'VENDA 2024'!$1:$1048576,3 + (COLUMN(G51)-1)*2,FALSE),""))</f>
        <v/>
      </c>
      <c r="BF54" s="92">
        <f>IF(IFERROR(VLOOKUP($A54,'VENDA 2024'!$1:$1048576,3 + (COLUMN(H51)-1)*2,FALSE),"")=0,"",IFERROR(VLOOKUP($A54,'VENDA 2024'!$1:$1048576,3 + (COLUMN(H51)-1)*2,FALSE),""))</f>
        <v/>
      </c>
      <c r="BG54" s="92">
        <f>IF(IFERROR(VLOOKUP($A54,'VENDA 2024'!$1:$1048576,3 + (COLUMN(I51)-1)*2,FALSE),"")=0,"",IFERROR(VLOOKUP($A54,'VENDA 2024'!$1:$1048576,3 + (COLUMN(I51)-1)*2,FALSE),""))</f>
        <v/>
      </c>
      <c r="BH54" s="92">
        <f>IF(IFERROR(VLOOKUP($A54,'VENDA 2024'!$1:$1048576,3 + (COLUMN(J51)-1)*2,FALSE),"")=0,"",IFERROR(VLOOKUP($A54,'VENDA 2024'!$1:$1048576,3 + (COLUMN(J51)-1)*2,FALSE),""))</f>
        <v/>
      </c>
      <c r="BI54" s="92">
        <f>IF(IFERROR(VLOOKUP($A54,'VENDA 2024'!$1:$1048576,3 + (COLUMN(K51)-1)*2,FALSE),"")=0,"",IFERROR(VLOOKUP($A54,'VENDA 2024'!$1:$1048576,3 + (COLUMN(K51)-1)*2,FALSE),""))</f>
        <v/>
      </c>
      <c r="BJ54" s="92">
        <f>IF(IFERROR(VLOOKUP($A54,'VENDA 2024'!$1:$1048576,3 + (COLUMN(L51)-1)*2,FALSE),"")=0,"",IFERROR(VLOOKUP($A54,'VENDA 2024'!$1:$1048576,3 + (COLUMN(L51)-1)*2,FALSE),""))</f>
        <v/>
      </c>
      <c r="BK54" s="93">
        <f>IF(COUNT(AY54:BJ54)=0,"",SUM(AY54:BJ54))</f>
        <v/>
      </c>
      <c r="BL54" s="92">
        <f>IF(IFERROR(VLOOKUP($A54,'VENDA 2025'!$1:$1048576,3 + (COLUMN(A51)-1)*2,FALSE),"")=0,"",IFERROR(VLOOKUP($A54,'VENDA 2025'!$1:$1048576,3 + (COLUMN(A51)-1)*2,FALSE),""))</f>
        <v/>
      </c>
      <c r="BM54" s="92">
        <f>IF(IFERROR(VLOOKUP($A54,'VENDA 2025'!$1:$1048576,3 + (COLUMN(B51)-1)*2,FALSE),"")=0,"",IFERROR(VLOOKUP($A54,'VENDA 2025'!$1:$1048576,3 + (COLUMN(B51)-1)*2,FALSE),""))</f>
        <v/>
      </c>
      <c r="BN54" s="92">
        <f>IF(IFERROR(VLOOKUP($A54,'VENDA 2025'!$1:$1048576,3 + (COLUMN(C51)-1)*2,FALSE),"")=0,"",IFERROR(VLOOKUP($A54,'VENDA 2025'!$1:$1048576,3 + (COLUMN(C51)-1)*2,FALSE),""))</f>
        <v/>
      </c>
      <c r="BO54" s="92">
        <f>IF(IFERROR(VLOOKUP($A54,'VENDA 2025'!$1:$1048576,3 + (COLUMN(D51)-1)*2,FALSE),"")=0,"",IFERROR(VLOOKUP($A54,'VENDA 2025'!$1:$1048576,3 + (COLUMN(D51)-1)*2,FALSE),""))</f>
        <v/>
      </c>
      <c r="BP54" s="92">
        <f>IF(IFERROR(VLOOKUP($A54,'VENDA 2025'!$1:$1048576,3 + (COLUMN(E51)-1)*2,FALSE),"")=0,"",IFERROR(VLOOKUP($A54,'VENDA 2025'!$1:$1048576,3 + (COLUMN(E51)-1)*2,FALSE),""))</f>
        <v/>
      </c>
      <c r="BQ54" s="92">
        <f>IF(IFERROR(VLOOKUP($A54,'VENDA 2025'!$1:$1048576,3 + (COLUMN(F51)-1)*2,FALSE),"")=0,"",IFERROR(VLOOKUP($A54,'VENDA 2025'!$1:$1048576,3 + (COLUMN(F51)-1)*2,FALSE),""))</f>
        <v/>
      </c>
      <c r="BR54" s="92">
        <f>IF(IFERROR(VLOOKUP($A54,'VENDA 2025'!$1:$1048576,3 + (COLUMN(G51)-1)*2,FALSE),"")=0,"",IFERROR(VLOOKUP($A54,'VENDA 2025'!$1:$1048576,3 + (COLUMN(G51)-1)*2,FALSE),""))</f>
        <v/>
      </c>
      <c r="BS54" s="92">
        <f>IF(IFERROR(VLOOKUP($A54,'VENDA 2025'!$1:$1048576,3 + (COLUMN(H51)-1)*2,FALSE),"")=0,"",IFERROR(VLOOKUP($A54,'VENDA 2025'!$1:$1048576,3 + (COLUMN(H51)-1)*2,FALSE),""))</f>
        <v/>
      </c>
      <c r="BT54" s="92">
        <f>IF(IFERROR(VLOOKUP($A54,'VENDA 2025'!$1:$1048576,3 + (COLUMN(I51)-1)*2,FALSE),"")=0,"",IFERROR(VLOOKUP($A54,'VENDA 2025'!$1:$1048576,3 + (COLUMN(I51)-1)*2,FALSE),""))</f>
        <v/>
      </c>
      <c r="BU54" s="92">
        <f>IF(IFERROR(VLOOKUP($A54,'VENDA 2025'!$1:$1048576,3 + (COLUMN(J51)-1)*2,FALSE),"")=0,"",IFERROR(VLOOKUP($A54,'VENDA 2025'!$1:$1048576,3 + (COLUMN(J51)-1)*2,FALSE),""))</f>
        <v/>
      </c>
      <c r="BV54" s="92">
        <f>IF(IFERROR(VLOOKUP($A54,'VENDA 2025'!$1:$1048576,3 + (COLUMN(K51)-1)*2,FALSE),"")=0,"",IFERROR(VLOOKUP($A54,'VENDA 2025'!$1:$1048576,3 + (COLUMN(K51)-1)*2,FALSE),""))</f>
        <v/>
      </c>
      <c r="BW54" s="92">
        <f>IF(IFERROR(VLOOKUP($A54,'VENDA 2025'!$1:$1048576,3 + (COLUMN(L51)-1)*2,FALSE),"")=0,"",IFERROR(VLOOKUP($A54,'VENDA 2025'!$1:$1048576,3 + (COLUMN(L51)-1)*2,FALSE),""))</f>
        <v/>
      </c>
      <c r="BX54" s="93">
        <f>IF(COUNT(BL54:BW54)=0,"",SUM(BL54:BW54))</f>
        <v/>
      </c>
      <c r="BY54" s="92">
        <f>IF(IFERROR(VLOOKUP($A54,'venda-fornecedor-12-meses-7'!$1:$1048576,4 + (COLUMN(A51)-1)*2,FALSE),"")=0,"",IFERROR(VLOOKUP($A54,'venda-fornecedor-12-meses-7'!$1:$1048576,4 + (COLUMN(A51)-1)*2,FALSE),""))</f>
        <v/>
      </c>
      <c r="BZ54" s="92">
        <f>IF(IFERROR(VLOOKUP($A54,'venda-fornecedor-12-meses-7'!$1:$1048576,4 + (COLUMN(B51)-1)*2,FALSE),"")=0,"",IFERROR(VLOOKUP($A54,'venda-fornecedor-12-meses-7'!$1:$1048576,4 + (COLUMN(B51)-1)*2,FALSE),""))</f>
        <v/>
      </c>
      <c r="CA54" s="92">
        <f>IF(IFERROR(VLOOKUP($A54,'venda-fornecedor-12-meses-7'!$1:$1048576,4 + (COLUMN(C51)-1)*2,FALSE),"")=0,"",IFERROR(VLOOKUP($A54,'venda-fornecedor-12-meses-7'!$1:$1048576,4 + (COLUMN(C51)-1)*2,FALSE),""))</f>
        <v/>
      </c>
      <c r="CB54" s="92">
        <f>IF(IFERROR(VLOOKUP($A54,'venda-fornecedor-12-meses-7'!$1:$1048576,4 + (COLUMN(D51)-1)*2,FALSE),"")=0,"",IFERROR(VLOOKUP($A54,'venda-fornecedor-12-meses-7'!$1:$1048576,4 + (COLUMN(D51)-1)*2,FALSE),""))</f>
        <v/>
      </c>
      <c r="CC54" s="92">
        <f>IF(IFERROR(VLOOKUP($A54,'venda-fornecedor-12-meses-7'!$1:$1048576,4 + (COLUMN(E51)-1)*2,FALSE),"")=0,"",IFERROR(VLOOKUP($A54,'venda-fornecedor-12-meses-7'!$1:$1048576,4 + (COLUMN(E51)-1)*2,FALSE),""))</f>
        <v/>
      </c>
      <c r="CD54" s="92">
        <f>IF(IFERROR(VLOOKUP($A54,'venda-fornecedor-12-meses-7'!$1:$1048576,4 + (COLUMN(F51)-1)*2,FALSE),"")=0,"",IFERROR(VLOOKUP($A54,'venda-fornecedor-12-meses-7'!$1:$1048576,4 + (COLUMN(F51)-1)*2,FALSE),""))</f>
        <v/>
      </c>
      <c r="CE54" s="92">
        <f>IF(IFERROR(VLOOKUP($A54,'venda-fornecedor-12-meses-7'!$1:$1048576,4 + (COLUMN(G51)-1)*2,FALSE),"")=0,"",IFERROR(VLOOKUP($A54,'venda-fornecedor-12-meses-7'!$1:$1048576,4 + (COLUMN(G51)-1)*2,FALSE),""))</f>
        <v/>
      </c>
      <c r="CF54" s="92">
        <f>IF(IFERROR(VLOOKUP($A54,'venda-fornecedor-12-meses-7'!$1:$1048576,4 + (COLUMN(H51)-1)*2,FALSE),"")=0,"",IFERROR(VLOOKUP($A54,'venda-fornecedor-12-meses-7'!$1:$1048576,4 + (COLUMN(H51)-1)*2,FALSE),""))</f>
        <v/>
      </c>
      <c r="CG54" s="92">
        <f>IF(IFERROR(VLOOKUP($A54,'venda-fornecedor-12-meses-7'!$1:$1048576,4 + (COLUMN(I51)-1)*2,FALSE),"")=0,"",IFERROR(VLOOKUP($A54,'venda-fornecedor-12-meses-7'!$1:$1048576,4 + (COLUMN(I51)-1)*2,FALSE),""))</f>
        <v/>
      </c>
      <c r="CH54" s="92">
        <f>IF(IFERROR(VLOOKUP($A54,'venda-fornecedor-12-meses-7'!$1:$1048576,4 + (COLUMN(J51)-1)*2,FALSE),"")=0,"",IFERROR(VLOOKUP($A54,'venda-fornecedor-12-meses-7'!$1:$1048576,4 + (COLUMN(J51)-1)*2,FALSE),""))</f>
        <v/>
      </c>
      <c r="CI54" s="92">
        <f>IF(IFERROR(VLOOKUP($A54,'venda-fornecedor-12-meses-7'!$1:$1048576,4 + (COLUMN(K51)-1)*2,FALSE),"")=0,"",IFERROR(VLOOKUP($A54,'venda-fornecedor-12-meses-7'!$1:$1048576,4 + (COLUMN(K51)-1)*2,FALSE),""))</f>
        <v/>
      </c>
      <c r="CJ54" s="92">
        <f>IF(IFERROR(VLOOKUP($A54,'venda-fornecedor-12-meses-7'!$1:$1048576,4 + (COLUMN(L51)-1)*2,FALSE),"")=0,"",IFERROR(VLOOKUP($A54,'venda-fornecedor-12-meses-7'!$1:$1048576,4 + (COLUMN(L51)-1)*2,FALSE),""))</f>
        <v/>
      </c>
      <c r="CK54" s="93">
        <f>IF(COUNT(BY54:CJ54)=0,"",SUM(BY54:CJ54))</f>
        <v/>
      </c>
      <c r="CL54" s="93">
        <f>IF(COUNT(BY54:CJ54)=0,"",AVERAGE(BY54:CJ54))</f>
        <v/>
      </c>
      <c r="CM54" s="1" t="n"/>
      <c r="CN54" s="94">
        <f>IF(IFERROR(VLOOKUP($A54,'ENTRADA 2023'!$1:$1048576,3 + (COLUMN(A51)-1)*1,FALSE),"")=0,"",IFERROR(VLOOKUP($A54,'ENTRADA 2023'!$1:$1048576,3 + (COLUMN(A51)-1)*1,FALSE),""))</f>
        <v/>
      </c>
      <c r="CO54" s="94">
        <f>IF(IFERROR(VLOOKUP($A54,'ENTRADA 2023'!$1:$1048576,3 + (COLUMN(B51)-1)*1,FALSE),"")=0,"",IFERROR(VLOOKUP($A54,'ENTRADA 2023'!$1:$1048576,3 + (COLUMN(B51)-1)*1,FALSE),""))</f>
        <v/>
      </c>
      <c r="CP54" s="94">
        <f>IF(IFERROR(VLOOKUP($A54,'ENTRADA 2023'!$1:$1048576,3 + (COLUMN(C51)-1)*1,FALSE),"")=0,"",IFERROR(VLOOKUP($A54,'ENTRADA 2023'!$1:$1048576,3 + (COLUMN(C51)-1)*1,FALSE),""))</f>
        <v/>
      </c>
      <c r="CQ54" s="94">
        <f>IF(IFERROR(VLOOKUP($A54,'ENTRADA 2023'!$1:$1048576,3 + (COLUMN(D51)-1)*1,FALSE),"")=0,"",IFERROR(VLOOKUP($A54,'ENTRADA 2023'!$1:$1048576,3 + (COLUMN(D51)-1)*1,FALSE),""))</f>
        <v/>
      </c>
      <c r="CR54" s="94">
        <f>IF(IFERROR(VLOOKUP($A54,'ENTRADA 2023'!$1:$1048576,3 + (COLUMN(E51)-1)*1,FALSE),"")=0,"",IFERROR(VLOOKUP($A54,'ENTRADA 2023'!$1:$1048576,3 + (COLUMN(E51)-1)*1,FALSE),""))</f>
        <v/>
      </c>
      <c r="CS54" s="94">
        <f>IF(IFERROR(VLOOKUP($A54,'ENTRADA 2023'!$1:$1048576,3 + (COLUMN(F51)-1)*1,FALSE),"")=0,"",IFERROR(VLOOKUP($A54,'ENTRADA 2023'!$1:$1048576,3 + (COLUMN(F51)-1)*1,FALSE),""))</f>
        <v/>
      </c>
      <c r="CT54" s="94">
        <f>IF(IFERROR(VLOOKUP($A54,'ENTRADA 2023'!$1:$1048576,3 + (COLUMN(G51)-1)*1,FALSE),"")=0,"",IFERROR(VLOOKUP($A54,'ENTRADA 2023'!$1:$1048576,3 + (COLUMN(G51)-1)*1,FALSE),""))</f>
        <v/>
      </c>
      <c r="CU54" s="94">
        <f>IF(IFERROR(VLOOKUP($A54,'ENTRADA 2023'!$1:$1048576,3 + (COLUMN(H51)-1)*1,FALSE),"")=0,"",IFERROR(VLOOKUP($A54,'ENTRADA 2023'!$1:$1048576,3 + (COLUMN(H51)-1)*1,FALSE),""))</f>
        <v/>
      </c>
      <c r="CV54" s="94">
        <f>IF(IFERROR(VLOOKUP($A54,'ENTRADA 2023'!$1:$1048576,3 + (COLUMN(I51)-1)*1,FALSE),"")=0,"",IFERROR(VLOOKUP($A54,'ENTRADA 2023'!$1:$1048576,3 + (COLUMN(I51)-1)*1,FALSE),""))</f>
        <v/>
      </c>
      <c r="CW54" s="94">
        <f>IF(IFERROR(VLOOKUP($A54,'ENTRADA 2023'!$1:$1048576,3 + (COLUMN(J51)-1)*1,FALSE),"")=0,"",IFERROR(VLOOKUP($A54,'ENTRADA 2023'!$1:$1048576,3 + (COLUMN(J51)-1)*1,FALSE),""))</f>
        <v/>
      </c>
      <c r="CX54" s="94">
        <f>IF(IFERROR(VLOOKUP($A54,'ENTRADA 2023'!$1:$1048576,3 + (COLUMN(K51)-1)*1,FALSE),"")=0,"",IFERROR(VLOOKUP($A54,'ENTRADA 2023'!$1:$1048576,3 + (COLUMN(K51)-1)*1,FALSE),""))</f>
        <v/>
      </c>
      <c r="CY54" s="94">
        <f>IF(IFERROR(VLOOKUP($A54,'ENTRADA 2023'!$1:$1048576,3 + (COLUMN(L51)-1)*1,FALSE),"")=0,"",IFERROR(VLOOKUP($A54,'ENTRADA 2023'!$1:$1048576,3 + (COLUMN(L51)-1)*1,FALSE),""))</f>
        <v/>
      </c>
      <c r="CZ54" s="95">
        <f>IF(COUNT(CN54:CY54)=0,"",SUM(CN54:CY54))</f>
        <v/>
      </c>
      <c r="DA54" s="94">
        <f>IF(IFERROR(VLOOKUP($A54,'ENTRADA 2024'!$1:$1048576,3 + (COLUMN(A51)-1)*1,FALSE),"")=0,"",IFERROR(VLOOKUP($A54,'ENTRADA 2024'!$1:$1048576,3 + (COLUMN(A51)-1)*1,FALSE),""))</f>
        <v/>
      </c>
      <c r="DB54" s="94">
        <f>IF(IFERROR(VLOOKUP($A54,'ENTRADA 2024'!$1:$1048576,3 + (COLUMN(B51)-1)*1,FALSE),"")=0,"",IFERROR(VLOOKUP($A54,'ENTRADA 2024'!$1:$1048576,3 + (COLUMN(B51)-1)*1,FALSE),""))</f>
        <v/>
      </c>
      <c r="DC54" s="94">
        <f>IF(IFERROR(VLOOKUP($A54,'ENTRADA 2024'!$1:$1048576,3 + (COLUMN(C51)-1)*1,FALSE),"")=0,"",IFERROR(VLOOKUP($A54,'ENTRADA 2024'!$1:$1048576,3 + (COLUMN(C51)-1)*1,FALSE),""))</f>
        <v/>
      </c>
      <c r="DD54" s="94">
        <f>IF(IFERROR(VLOOKUP($A54,'ENTRADA 2024'!$1:$1048576,3 + (COLUMN(D51)-1)*1,FALSE),"")=0,"",IFERROR(VLOOKUP($A54,'ENTRADA 2024'!$1:$1048576,3 + (COLUMN(D51)-1)*1,FALSE),""))</f>
        <v/>
      </c>
      <c r="DE54" s="94">
        <f>IF(IFERROR(VLOOKUP($A54,'ENTRADA 2024'!$1:$1048576,3 + (COLUMN(E51)-1)*1,FALSE),"")=0,"",IFERROR(VLOOKUP($A54,'ENTRADA 2024'!$1:$1048576,3 + (COLUMN(E51)-1)*1,FALSE),""))</f>
        <v/>
      </c>
      <c r="DF54" s="94">
        <f>IF(IFERROR(VLOOKUP($A54,'ENTRADA 2024'!$1:$1048576,3 + (COLUMN(F51)-1)*1,FALSE),"")=0,"",IFERROR(VLOOKUP($A54,'ENTRADA 2024'!$1:$1048576,3 + (COLUMN(F51)-1)*1,FALSE),""))</f>
        <v/>
      </c>
      <c r="DG54" s="94">
        <f>IF(IFERROR(VLOOKUP($A54,'ENTRADA 2024'!$1:$1048576,3 + (COLUMN(G51)-1)*1,FALSE),"")=0,"",IFERROR(VLOOKUP($A54,'ENTRADA 2024'!$1:$1048576,3 + (COLUMN(G51)-1)*1,FALSE),""))</f>
        <v/>
      </c>
      <c r="DH54" s="94">
        <f>IF(IFERROR(VLOOKUP($A54,'ENTRADA 2024'!$1:$1048576,3 + (COLUMN(H51)-1)*1,FALSE),"")=0,"",IFERROR(VLOOKUP($A54,'ENTRADA 2024'!$1:$1048576,3 + (COLUMN(H51)-1)*1,FALSE),""))</f>
        <v/>
      </c>
      <c r="DI54" s="94">
        <f>IF(IFERROR(VLOOKUP($A54,'ENTRADA 2024'!$1:$1048576,3 + (COLUMN(I51)-1)*1,FALSE),"")=0,"",IFERROR(VLOOKUP($A54,'ENTRADA 2024'!$1:$1048576,3 + (COLUMN(I51)-1)*1,FALSE),""))</f>
        <v/>
      </c>
      <c r="DJ54" s="94">
        <f>IF(IFERROR(VLOOKUP($A54,'ENTRADA 2024'!$1:$1048576,3 + (COLUMN(J51)-1)*1,FALSE),"")=0,"",IFERROR(VLOOKUP($A54,'ENTRADA 2024'!$1:$1048576,3 + (COLUMN(J51)-1)*1,FALSE),""))</f>
        <v/>
      </c>
      <c r="DK54" s="94">
        <f>IF(IFERROR(VLOOKUP($A54,'ENTRADA 2024'!$1:$1048576,3 + (COLUMN(K51)-1)*1,FALSE),"")=0,"",IFERROR(VLOOKUP($A54,'ENTRADA 2024'!$1:$1048576,3 + (COLUMN(K51)-1)*1,FALSE),""))</f>
        <v/>
      </c>
      <c r="DL54" s="94">
        <f>IF(IFERROR(VLOOKUP($A54,'ENTRADA 2024'!$1:$1048576,3 + (COLUMN(L51)-1)*1,FALSE),"")=0,"",IFERROR(VLOOKUP($A54,'ENTRADA 2024'!$1:$1048576,3 + (COLUMN(L51)-1)*1,FALSE),""))</f>
        <v/>
      </c>
      <c r="DM54" s="95">
        <f>IF(COUNT(DA54:DL54)=0,"",SUM(DA54:DL54))</f>
        <v/>
      </c>
      <c r="DN54" s="94">
        <f>IF(IFERROR(VLOOKUP($A54,'ENTRADA 2025'!$1:$1048576,3 + (COLUMN(A51)-1)*1,FALSE),"")=0,"",IFERROR(VLOOKUP($A54,'ENTRADA 2025'!$1:$1048576,3 + (COLUMN(A51)-1)*1,FALSE),""))</f>
        <v/>
      </c>
      <c r="DO54" s="94">
        <f>IF(IFERROR(VLOOKUP($A54,'ENTRADA 2025'!$1:$1048576,3 + (COLUMN(B51)-1)*1,FALSE),"")=0,"",IFERROR(VLOOKUP($A54,'ENTRADA 2025'!$1:$1048576,3 + (COLUMN(B51)-1)*1,FALSE),""))</f>
        <v/>
      </c>
      <c r="DP54" s="94">
        <f>IF(IFERROR(VLOOKUP($A54,'ENTRADA 2025'!$1:$1048576,3 + (COLUMN(C51)-1)*1,FALSE),"")=0,"",IFERROR(VLOOKUP($A54,'ENTRADA 2025'!$1:$1048576,3 + (COLUMN(C51)-1)*1,FALSE),""))</f>
        <v/>
      </c>
      <c r="DQ54" s="94">
        <f>IF(IFERROR(VLOOKUP($A54,'ENTRADA 2025'!$1:$1048576,3 + (COLUMN(D51)-1)*1,FALSE),"")=0,"",IFERROR(VLOOKUP($A54,'ENTRADA 2025'!$1:$1048576,3 + (COLUMN(D51)-1)*1,FALSE),""))</f>
        <v/>
      </c>
      <c r="DR54" s="94">
        <f>IF(IFERROR(VLOOKUP($A54,'ENTRADA 2025'!$1:$1048576,3 + (COLUMN(E51)-1)*1,FALSE),"")=0,"",IFERROR(VLOOKUP($A54,'ENTRADA 2025'!$1:$1048576,3 + (COLUMN(E51)-1)*1,FALSE),""))</f>
        <v/>
      </c>
      <c r="DS54" s="94">
        <f>IF(IFERROR(VLOOKUP($A54,'ENTRADA 2025'!$1:$1048576,3 + (COLUMN(F51)-1)*1,FALSE),"")=0,"",IFERROR(VLOOKUP($A54,'ENTRADA 2025'!$1:$1048576,3 + (COLUMN(F51)-1)*1,FALSE),""))</f>
        <v/>
      </c>
      <c r="DT54" s="94">
        <f>IF(IFERROR(VLOOKUP($A54,'ENTRADA 2025'!$1:$1048576,3 + (COLUMN(G51)-1)*1,FALSE),"")=0,"",IFERROR(VLOOKUP($A54,'ENTRADA 2025'!$1:$1048576,3 + (COLUMN(G51)-1)*1,FALSE),""))</f>
        <v/>
      </c>
      <c r="DU54" s="94">
        <f>IF(IFERROR(VLOOKUP($A54,'ENTRADA 2025'!$1:$1048576,3 + (COLUMN(H51)-1)*1,FALSE),"")=0,"",IFERROR(VLOOKUP($A54,'ENTRADA 2025'!$1:$1048576,3 + (COLUMN(H51)-1)*1,FALSE),""))</f>
        <v/>
      </c>
      <c r="DV54" s="94">
        <f>IF(IFERROR(VLOOKUP($A54,'ENTRADA 2025'!$1:$1048576,3 + (COLUMN(I51)-1)*1,FALSE),"")=0,"",IFERROR(VLOOKUP($A54,'ENTRADA 2025'!$1:$1048576,3 + (COLUMN(I51)-1)*1,FALSE),""))</f>
        <v/>
      </c>
      <c r="DW54" s="94">
        <f>IF(IFERROR(VLOOKUP($A54,'ENTRADA 2025'!$1:$1048576,3 + (COLUMN(J51)-1)*1,FALSE),"")=0,"",IFERROR(VLOOKUP($A54,'ENTRADA 2025'!$1:$1048576,3 + (COLUMN(J51)-1)*1,FALSE),""))</f>
        <v/>
      </c>
      <c r="DX54" s="94">
        <f>IF(IFERROR(VLOOKUP($A54,'ENTRADA 2025'!$1:$1048576,3 + (COLUMN(K51)-1)*1,FALSE),"")=0,"",IFERROR(VLOOKUP($A54,'ENTRADA 2025'!$1:$1048576,3 + (COLUMN(K51)-1)*1,FALSE),""))</f>
        <v/>
      </c>
      <c r="DY54" s="94">
        <f>IF(IFERROR(VLOOKUP($A54,'ENTRADA 2025'!$1:$1048576,3 + (COLUMN(L51)-1)*1,FALSE),"")=0,"",IFERROR(VLOOKUP($A54,'ENTRADA 2025'!$1:$1048576,3 + (COLUMN(L51)-1)*1,FALSE),""))</f>
        <v/>
      </c>
      <c r="DZ54" s="95">
        <f>IF(COUNT(DN54:DY54)=0,"",SUM(DN54:DY54))</f>
        <v/>
      </c>
      <c r="EA54" s="94">
        <f>IF(IFERROR(VLOOKUP($A54,'entrada-fornecedor-12-meses-7'!$1:$1048576,3 + (COLUMN(A51)-1)*1,FALSE),"")=0,"",IFERROR(VLOOKUP($A54,'entrada-fornecedor-12-meses-7'!$1:$1048576,3 + (COLUMN(A51)-1)*1,FALSE),""))</f>
        <v/>
      </c>
      <c r="EB54" s="94">
        <f>IF(IFERROR(VLOOKUP($A54,'entrada-fornecedor-12-meses-7'!$1:$1048576,3 + (COLUMN(B51)-1)*1,FALSE),"")=0,"",IFERROR(VLOOKUP($A54,'entrada-fornecedor-12-meses-7'!$1:$1048576,3 + (COLUMN(B51)-1)*1,FALSE),""))</f>
        <v/>
      </c>
      <c r="EC54" s="94">
        <f>IF(IFERROR(VLOOKUP($A54,'entrada-fornecedor-12-meses-7'!$1:$1048576,3 + (COLUMN(C51)-1)*1,FALSE),"")=0,"",IFERROR(VLOOKUP($A54,'entrada-fornecedor-12-meses-7'!$1:$1048576,3 + (COLUMN(C51)-1)*1,FALSE),""))</f>
        <v/>
      </c>
      <c r="ED54" s="94">
        <f>IF(IFERROR(VLOOKUP($A54,'entrada-fornecedor-12-meses-7'!$1:$1048576,3 + (COLUMN(D51)-1)*1,FALSE),"")=0,"",IFERROR(VLOOKUP($A54,'entrada-fornecedor-12-meses-7'!$1:$1048576,3 + (COLUMN(D51)-1)*1,FALSE),""))</f>
        <v/>
      </c>
      <c r="EE54" s="94">
        <f>IF(IFERROR(VLOOKUP($A54,'entrada-fornecedor-12-meses-7'!$1:$1048576,3 + (COLUMN(E51)-1)*1,FALSE),"")=0,"",IFERROR(VLOOKUP($A54,'entrada-fornecedor-12-meses-7'!$1:$1048576,3 + (COLUMN(E51)-1)*1,FALSE),""))</f>
        <v/>
      </c>
      <c r="EF54" s="94">
        <f>IF(IFERROR(VLOOKUP($A54,'entrada-fornecedor-12-meses-7'!$1:$1048576,3 + (COLUMN(F51)-1)*1,FALSE),"")=0,"",IFERROR(VLOOKUP($A54,'entrada-fornecedor-12-meses-7'!$1:$1048576,3 + (COLUMN(F51)-1)*1,FALSE),""))</f>
        <v/>
      </c>
      <c r="EG54" s="94">
        <f>IF(IFERROR(VLOOKUP($A54,'entrada-fornecedor-12-meses-7'!$1:$1048576,3 + (COLUMN(G51)-1)*1,FALSE),"")=0,"",IFERROR(VLOOKUP($A54,'entrada-fornecedor-12-meses-7'!$1:$1048576,3 + (COLUMN(G51)-1)*1,FALSE),""))</f>
        <v/>
      </c>
      <c r="EH54" s="94">
        <f>IF(IFERROR(VLOOKUP($A54,'entrada-fornecedor-12-meses-7'!$1:$1048576,3 + (COLUMN(H51)-1)*1,FALSE),"")=0,"",IFERROR(VLOOKUP($A54,'entrada-fornecedor-12-meses-7'!$1:$1048576,3 + (COLUMN(H51)-1)*1,FALSE),""))</f>
        <v/>
      </c>
      <c r="EI54" s="94">
        <f>IF(IFERROR(VLOOKUP($A54,'entrada-fornecedor-12-meses-7'!$1:$1048576,3 + (COLUMN(I51)-1)*1,FALSE),"")=0,"",IFERROR(VLOOKUP($A54,'entrada-fornecedor-12-meses-7'!$1:$1048576,3 + (COLUMN(I51)-1)*1,FALSE),""))</f>
        <v/>
      </c>
      <c r="EJ54" s="94">
        <f>IF(IFERROR(VLOOKUP($A54,'entrada-fornecedor-12-meses-7'!$1:$1048576,3 + (COLUMN(J51)-1)*1,FALSE),"")=0,"",IFERROR(VLOOKUP($A54,'entrada-fornecedor-12-meses-7'!$1:$1048576,3 + (COLUMN(J51)-1)*1,FALSE),""))</f>
        <v/>
      </c>
      <c r="EK54" s="94">
        <f>IF(IFERROR(VLOOKUP($A54,'entrada-fornecedor-12-meses-7'!$1:$1048576,3 + (COLUMN(K51)-1)*1,FALSE),"")=0,"",IFERROR(VLOOKUP($A54,'entrada-fornecedor-12-meses-7'!$1:$1048576,3 + (COLUMN(K51)-1)*1,FALSE),""))</f>
        <v/>
      </c>
      <c r="EL54" s="94">
        <f>IF(IFERROR(VLOOKUP($A54,'entrada-fornecedor-12-meses-7'!$1:$1048576,3 + (COLUMN(L51)-1)*1,FALSE),"")=0,"",IFERROR(VLOOKUP($A54,'entrada-fornecedor-12-meses-7'!$1:$1048576,3 + (COLUMN(L51)-1)*1,FALSE),""))</f>
        <v/>
      </c>
      <c r="EM54" s="95">
        <f>IF(COUNT(EA54:EL54)=0,"",SUM(EA54:EL54))</f>
        <v/>
      </c>
      <c r="EN54" s="1" t="n"/>
      <c r="EO54" s="96">
        <f>IFERROR(AVERAGEIF('lead-time-compras-7'!B:B,A54,'lead-time-compras-7'!S:S),"")</f>
        <v/>
      </c>
      <c r="EP54" s="96">
        <f>IFERROR(
  AVERAGEIFS(
    'notas-fiscais-entrada-830-7'!H:H,
    'notas-fiscais-entrada-830-7'!O:O, A54,
    'notas-fiscais-entrada-830-7'!E:E, $B$1
  ),
""
)</f>
        <v/>
      </c>
      <c r="EQ54" s="96">
        <f>IFERROR(AVERAGEIF('lead-time-compras-7'!B:B,A54,'lead-time-compras-7'!Q:Q),"")</f>
        <v/>
      </c>
      <c r="ER54" s="97">
        <f>SUMIF('fornecedor-saldo-receber-7'!A:A, A54, 'fornecedor-saldo-receber-7'!L:L)</f>
        <v/>
      </c>
      <c r="ES54" s="97">
        <f>SUMIF('fornecedor-verba-aplicar-7'!A:A, A54, 'fornecedor-verba-aplicar-7'!D:D)</f>
        <v/>
      </c>
      <c r="ET54" s="1" t="n"/>
      <c r="EU54" s="52">
        <f>SUMIF('ANALISE PRODUTO'!F:F, A54, 'ANALISE PRODUTO'!BN:BN)</f>
        <v/>
      </c>
      <c r="EV54" s="52">
        <f>SUMIF('ANALISE PRODUTO'!F:F, A54, 'ANALISE PRODUTO'!BO:BO)</f>
        <v/>
      </c>
      <c r="EW54" s="52">
        <f>SUMIF('ANALISE PRODUTO'!F:F, A54, 'ANALISE PRODUTO'!BP:BP)</f>
        <v/>
      </c>
      <c r="EX54" s="52">
        <f>SUMIF('ANALISE PRODUTO'!F:F, A54, 'ANALISE PRODUTO'!BQ:BQ)</f>
        <v/>
      </c>
      <c r="EY54" s="52">
        <f>SUMIF('ANALISE PRODUTO'!F:F, A54, 'ANALISE PRODUTO'!BR:BR)</f>
        <v/>
      </c>
      <c r="EZ54" s="53">
        <f>SUMIF('ANALISE PRODUTO'!F:F, A54, 'ANALISE PRODUTO'!BS:BS)</f>
        <v/>
      </c>
      <c r="FA54" s="53">
        <f>SUMIF('ANALISE PRODUTO'!F:F, A54, 'ANALISE PRODUTO'!BT:BT)</f>
        <v/>
      </c>
      <c r="FB54" s="53">
        <f>SUMIF('ANALISE PRODUTO'!F:F, A54, 'ANALISE PRODUTO'!BU:BU)</f>
        <v/>
      </c>
      <c r="FC54" s="53">
        <f>SUMIF('ANALISE PRODUTO'!F:F, A54, 'ANALISE PRODUTO'!BV:BV)</f>
        <v/>
      </c>
      <c r="FD54" s="53">
        <f>SUMIF('ANALISE PRODUTO'!F:F, A54, 'ANALISE PRODUTO'!BW:BW)</f>
        <v/>
      </c>
      <c r="FE54" s="41">
        <f>SUMIF('ANALISE PRODUTO'!F:F, A54, 'ANALISE PRODUTO'!CB:CB)</f>
        <v/>
      </c>
      <c r="FF54" s="41">
        <f>SUMIF('ANALISE PRODUTO'!F:F, A54, 'ANALISE PRODUTO'!CC:CC)</f>
        <v/>
      </c>
      <c r="FG54" s="1" t="n"/>
      <c r="FH54" s="45">
        <f>IF(IFERROR(VLOOKUP($A54,'VENDA 2023'!$1:$1048576,4 + (COLUMN(A51)-1)*2,FALSE),"")=0,"",IFERROR(VLOOKUP($A54,'VENDA 2023'!$1:$1048576,4 + (COLUMN(A51)-1)*2,FALSE),""))</f>
        <v/>
      </c>
      <c r="FI54" s="45">
        <f>IF(IFERROR(VLOOKUP($A54,'VENDA 2023'!$1:$1048576,4 + (COLUMN(B51)-1)*2,FALSE),"")=0,"",IFERROR(VLOOKUP($A54,'VENDA 2023'!$1:$1048576,4 + (COLUMN(B51)-1)*2,FALSE),""))</f>
        <v/>
      </c>
      <c r="FJ54" s="45">
        <f>IF(IFERROR(VLOOKUP($A54,'VENDA 2023'!$1:$1048576,4 + (COLUMN(C51)-1)*2,FALSE),"")=0,"",IFERROR(VLOOKUP($A54,'VENDA 2023'!$1:$1048576,4 + (COLUMN(C51)-1)*2,FALSE),""))</f>
        <v/>
      </c>
      <c r="FK54" s="45">
        <f>IF(IFERROR(VLOOKUP($A54,'VENDA 2023'!$1:$1048576,4 + (COLUMN(D51)-1)*2,FALSE),"")=0,"",IFERROR(VLOOKUP($A54,'VENDA 2023'!$1:$1048576,4 + (COLUMN(D51)-1)*2,FALSE),""))</f>
        <v/>
      </c>
      <c r="FL54" s="45">
        <f>IF(IFERROR(VLOOKUP($A54,'VENDA 2023'!$1:$1048576,4 + (COLUMN(E51)-1)*2,FALSE),"")=0,"",IFERROR(VLOOKUP($A54,'VENDA 2023'!$1:$1048576,4 + (COLUMN(E51)-1)*2,FALSE),""))</f>
        <v/>
      </c>
      <c r="FM54" s="45">
        <f>IF(IFERROR(VLOOKUP($A54,'VENDA 2023'!$1:$1048576,4 + (COLUMN(F51)-1)*2,FALSE),"")=0,"",IFERROR(VLOOKUP($A54,'VENDA 2023'!$1:$1048576,4 + (COLUMN(F51)-1)*2,FALSE),""))</f>
        <v/>
      </c>
      <c r="FN54" s="45">
        <f>IF(IFERROR(VLOOKUP($A54,'VENDA 2023'!$1:$1048576,4 + (COLUMN(G51)-1)*2,FALSE),"")=0,"",IFERROR(VLOOKUP($A54,'VENDA 2023'!$1:$1048576,4 + (COLUMN(G51)-1)*2,FALSE),""))</f>
        <v/>
      </c>
      <c r="FO54" s="45">
        <f>IF(IFERROR(VLOOKUP($A54,'VENDA 2023'!$1:$1048576,4 + (COLUMN(H51)-1)*2,FALSE),"")=0,"",IFERROR(VLOOKUP($A54,'VENDA 2023'!$1:$1048576,4 + (COLUMN(H51)-1)*2,FALSE),""))</f>
        <v/>
      </c>
      <c r="FP54" s="45">
        <f>IF(IFERROR(VLOOKUP($A54,'VENDA 2023'!$1:$1048576,4 + (COLUMN(I51)-1)*2,FALSE),"")=0,"",IFERROR(VLOOKUP($A54,'VENDA 2023'!$1:$1048576,4 + (COLUMN(I51)-1)*2,FALSE),""))</f>
        <v/>
      </c>
      <c r="FQ54" s="45">
        <f>IF(IFERROR(VLOOKUP($A54,'VENDA 2023'!$1:$1048576,4 + (COLUMN(J51)-1)*2,FALSE),"")=0,"",IFERROR(VLOOKUP($A54,'VENDA 2023'!$1:$1048576,4 + (COLUMN(J51)-1)*2,FALSE),""))</f>
        <v/>
      </c>
      <c r="FR54" s="45">
        <f>IF(IFERROR(VLOOKUP($A54,'VENDA 2023'!$1:$1048576,4 + (COLUMN(K51)-1)*2,FALSE),"")=0,"",IFERROR(VLOOKUP($A54,'VENDA 2023'!$1:$1048576,4 + (COLUMN(K51)-1)*2,FALSE),""))</f>
        <v/>
      </c>
      <c r="FS54" s="45">
        <f>IF(IFERROR(VLOOKUP($A54,'VENDA 2023'!$1:$1048576,4 + (COLUMN(L51)-1)*2,FALSE),"")=0,"",IFERROR(VLOOKUP($A54,'VENDA 2023'!$1:$1048576,4 + (COLUMN(L51)-1)*2,FALSE),""))</f>
        <v/>
      </c>
      <c r="FT54" s="12">
        <f>IF(COUNT(FH54:FS54)=0,"",SUM(FH54:FS54))</f>
        <v/>
      </c>
      <c r="FU54" s="45">
        <f>IF(IFERROR(VLOOKUP($A54,'VENDA 2024'!$1:$1048576,4 + (COLUMN(A51)-1)*2,FALSE),"")=0,"",IFERROR(VLOOKUP($A54,'VENDA 2024'!$1:$1048576,4 + (COLUMN(A51)-1)*2,FALSE),""))</f>
        <v/>
      </c>
      <c r="FV54" s="45">
        <f>IF(IFERROR(VLOOKUP($A54,'VENDA 2024'!$1:$1048576,4 + (COLUMN(B51)-1)*2,FALSE),"")=0,"",IFERROR(VLOOKUP($A54,'VENDA 2024'!$1:$1048576,4 + (COLUMN(B51)-1)*2,FALSE),""))</f>
        <v/>
      </c>
      <c r="FW54" s="45">
        <f>IF(IFERROR(VLOOKUP($A54,'VENDA 2024'!$1:$1048576,4 + (COLUMN(C51)-1)*2,FALSE),"")=0,"",IFERROR(VLOOKUP($A54,'VENDA 2024'!$1:$1048576,4 + (COLUMN(C51)-1)*2,FALSE),""))</f>
        <v/>
      </c>
      <c r="FX54" s="45">
        <f>IF(IFERROR(VLOOKUP($A54,'VENDA 2024'!$1:$1048576,4 + (COLUMN(D51)-1)*2,FALSE),"")=0,"",IFERROR(VLOOKUP($A54,'VENDA 2024'!$1:$1048576,4 + (COLUMN(D51)-1)*2,FALSE),""))</f>
        <v/>
      </c>
      <c r="FY54" s="45">
        <f>IF(IFERROR(VLOOKUP($A54,'VENDA 2024'!$1:$1048576,4 + (COLUMN(E51)-1)*2,FALSE),"")=0,"",IFERROR(VLOOKUP($A54,'VENDA 2024'!$1:$1048576,4 + (COLUMN(E51)-1)*2,FALSE),""))</f>
        <v/>
      </c>
      <c r="FZ54" s="45">
        <f>IF(IFERROR(VLOOKUP($A54,'VENDA 2024'!$1:$1048576,4 + (COLUMN(F51)-1)*2,FALSE),"")=0,"",IFERROR(VLOOKUP($A54,'VENDA 2024'!$1:$1048576,4 + (COLUMN(F51)-1)*2,FALSE),""))</f>
        <v/>
      </c>
      <c r="GA54" s="45">
        <f>IF(IFERROR(VLOOKUP($A54,'VENDA 2024'!$1:$1048576,4 + (COLUMN(G51)-1)*2,FALSE),"")=0,"",IFERROR(VLOOKUP($A54,'VENDA 2024'!$1:$1048576,4 + (COLUMN(G51)-1)*2,FALSE),""))</f>
        <v/>
      </c>
      <c r="GB54" s="45">
        <f>IF(IFERROR(VLOOKUP($A54,'VENDA 2024'!$1:$1048576,4 + (COLUMN(H51)-1)*2,FALSE),"")=0,"",IFERROR(VLOOKUP($A54,'VENDA 2024'!$1:$1048576,4 + (COLUMN(H51)-1)*2,FALSE),""))</f>
        <v/>
      </c>
      <c r="GC54" s="45">
        <f>IF(IFERROR(VLOOKUP($A54,'VENDA 2024'!$1:$1048576,4 + (COLUMN(I51)-1)*2,FALSE),"")=0,"",IFERROR(VLOOKUP($A54,'VENDA 2024'!$1:$1048576,4 + (COLUMN(I51)-1)*2,FALSE),""))</f>
        <v/>
      </c>
      <c r="GD54" s="45">
        <f>IF(IFERROR(VLOOKUP($A54,'VENDA 2024'!$1:$1048576,4 + (COLUMN(J51)-1)*2,FALSE),"")=0,"",IFERROR(VLOOKUP($A54,'VENDA 2024'!$1:$1048576,4 + (COLUMN(J51)-1)*2,FALSE),""))</f>
        <v/>
      </c>
      <c r="GE54" s="45">
        <f>IF(IFERROR(VLOOKUP($A54,'VENDA 2024'!$1:$1048576,4 + (COLUMN(K51)-1)*2,FALSE),"")=0,"",IFERROR(VLOOKUP($A54,'VENDA 2024'!$1:$1048576,4 + (COLUMN(K51)-1)*2,FALSE),""))</f>
        <v/>
      </c>
      <c r="GF54" s="45">
        <f>IF(IFERROR(VLOOKUP($A54,'VENDA 2024'!$1:$1048576,4 + (COLUMN(L51)-1)*2,FALSE),"")=0,"",IFERROR(VLOOKUP($A54,'VENDA 2024'!$1:$1048576,4 + (COLUMN(L51)-1)*2,FALSE),""))</f>
        <v/>
      </c>
      <c r="GG54" s="12">
        <f>IF(COUNT(FU54:GF54)=0,"",SUM(FU54:GF54))</f>
        <v/>
      </c>
      <c r="GH54" s="45">
        <f>IF(IFERROR(VLOOKUP($A54,'venda-fornecedor-12-meses-7'!$1:$1048576,5 + (COLUMN(A51)-1)*2,FALSE),"")=0,"",IFERROR(VLOOKUP($A54,'venda-fornecedor-12-meses-7'!$1:$1048576,5 + (COLUMN(A51)-1)*2,FALSE),""))</f>
        <v/>
      </c>
      <c r="GI54" s="45">
        <f>IF(IFERROR(VLOOKUP($A54,'venda-fornecedor-12-meses-7'!$1:$1048576,5 + (COLUMN(B51)-1)*2,FALSE),"")=0,"",IFERROR(VLOOKUP($A54,'venda-fornecedor-12-meses-7'!$1:$1048576,5 + (COLUMN(B51)-1)*2,FALSE),""))</f>
        <v/>
      </c>
      <c r="GJ54" s="45">
        <f>IF(IFERROR(VLOOKUP($A54,'venda-fornecedor-12-meses-7'!$1:$1048576,5 + (COLUMN(C51)-1)*2,FALSE),"")=0,"",IFERROR(VLOOKUP($A54,'venda-fornecedor-12-meses-7'!$1:$1048576,5 + (COLUMN(C51)-1)*2,FALSE),""))</f>
        <v/>
      </c>
      <c r="GK54" s="45">
        <f>IF(IFERROR(VLOOKUP($A54,'venda-fornecedor-12-meses-7'!$1:$1048576,5 + (COLUMN(D51)-1)*2,FALSE),"")=0,"",IFERROR(VLOOKUP($A54,'venda-fornecedor-12-meses-7'!$1:$1048576,5 + (COLUMN(D51)-1)*2,FALSE),""))</f>
        <v/>
      </c>
      <c r="GL54" s="45">
        <f>IF(IFERROR(VLOOKUP($A54,'venda-fornecedor-12-meses-7'!$1:$1048576,5 + (COLUMN(E51)-1)*2,FALSE),"")=0,"",IFERROR(VLOOKUP($A54,'venda-fornecedor-12-meses-7'!$1:$1048576,5 + (COLUMN(E51)-1)*2,FALSE),""))</f>
        <v/>
      </c>
      <c r="GM54" s="45">
        <f>IF(IFERROR(VLOOKUP($A54,'venda-fornecedor-12-meses-7'!$1:$1048576,5 + (COLUMN(F51)-1)*2,FALSE),"")=0,"",IFERROR(VLOOKUP($A54,'venda-fornecedor-12-meses-7'!$1:$1048576,5 + (COLUMN(F51)-1)*2,FALSE),""))</f>
        <v/>
      </c>
      <c r="GN54" s="45">
        <f>IF(IFERROR(VLOOKUP($A54,'venda-fornecedor-12-meses-7'!$1:$1048576,5 + (COLUMN(G51)-1)*2,FALSE),"")=0,"",IFERROR(VLOOKUP($A54,'venda-fornecedor-12-meses-7'!$1:$1048576,5 + (COLUMN(G51)-1)*2,FALSE),""))</f>
        <v/>
      </c>
      <c r="GO54" s="45">
        <f>IF(IFERROR(VLOOKUP($A54,'venda-fornecedor-12-meses-7'!$1:$1048576,5 + (COLUMN(H51)-1)*2,FALSE),"")=0,"",IFERROR(VLOOKUP($A54,'venda-fornecedor-12-meses-7'!$1:$1048576,5 + (COLUMN(H51)-1)*2,FALSE),""))</f>
        <v/>
      </c>
      <c r="GP54" s="45">
        <f>IF(IFERROR(VLOOKUP($A54,'venda-fornecedor-12-meses-7'!$1:$1048576,5 + (COLUMN(I51)-1)*2,FALSE),"")=0,"",IFERROR(VLOOKUP($A54,'venda-fornecedor-12-meses-7'!$1:$1048576,5 + (COLUMN(I51)-1)*2,FALSE),""))</f>
        <v/>
      </c>
      <c r="GQ54" s="45">
        <f>IF(IFERROR(VLOOKUP($A54,'venda-fornecedor-12-meses-7'!$1:$1048576,5 + (COLUMN(J51)-1)*2,FALSE),"")=0,"",IFERROR(VLOOKUP($A54,'venda-fornecedor-12-meses-7'!$1:$1048576,5 + (COLUMN(J51)-1)*2,FALSE),""))</f>
        <v/>
      </c>
      <c r="GR54" s="45">
        <f>IF(IFERROR(VLOOKUP($A54,'venda-fornecedor-12-meses-7'!$1:$1048576,5 + (COLUMN(K51)-1)*2,FALSE),"")=0,"",IFERROR(VLOOKUP($A54,'venda-fornecedor-12-meses-7'!$1:$1048576,5 + (COLUMN(K51)-1)*2,FALSE),""))</f>
        <v/>
      </c>
      <c r="GS54" s="45">
        <f>IF(IFERROR(VLOOKUP($A54,'venda-fornecedor-12-meses-7'!$1:$1048576,5 + (COLUMN(L51)-1)*2,FALSE),"")=0,"",IFERROR(VLOOKUP($A54,'venda-fornecedor-12-meses-7'!$1:$1048576,5 + (COLUMN(L51)-1)*2,FALSE),""))</f>
        <v/>
      </c>
      <c r="GT54" s="12">
        <f>IF(COUNT(GH54:GS54)=0,"",SUM(GH54:GS54))</f>
        <v/>
      </c>
    </row>
    <row r="55">
      <c r="A55" s="85" t="n">
        <v>37536</v>
      </c>
      <c r="B55" s="85">
        <f>VLOOKUP(A55,'FORNECEDORES X COMPRADOR'!$A:$D,4,0)</f>
        <v/>
      </c>
      <c r="C55" s="85">
        <f>VLOOKUP(A55,'FORNECEDORES X COMPRADOR'!$A:$E,5,0)</f>
        <v/>
      </c>
      <c r="D55" s="40">
        <f>IFERROR(AVERAGEIF('ANALISE PRODUTO'!F:F,A55,'ANALISE PRODUTO'!BE:BE),"")</f>
        <v/>
      </c>
      <c r="E55" s="40">
        <f>IFERROR(AVERAGEIF('ANALISE PRODUTO'!F:F,A55,'ANALISE PRODUTO'!BF:BF),"")</f>
        <v/>
      </c>
      <c r="F55" s="47">
        <f t="array" ref="F55">IFERROR(
  IF(
    SUMPRODUCT(
      IFERROR(--('ANALISE PRODUTO'!$F$3:$F$10000=A55),0) *
      IFERROR(--'ANALISE PRODUTO'!$AJ$3:$AJ$10000,0)
    )=0,
    "",
    SUMPRODUCT(
      IFERROR(--('ANALISE PRODUTO'!$F$3:$F$10000=A55),0) *
      IFERROR(--'ANALISE PRODUTO'!$AN$3:$AN$10000,0)
    ) /
    SUMPRODUCT(
      IFERROR(--('ANALISE PRODUTO'!$F$3:$F$10000=A55),0) *
      IFERROR(--'ANALISE PRODUTO'!$AJ$3:$AJ$10000,0)
    )
  ),
  ""
)</f>
        <v/>
      </c>
      <c r="G55" s="47">
        <f t="array" ref="G55">IFERROR(
  IF(
    SUMPRODUCT(
      IFERROR(--('ANALISE PRODUTO'!$F$3:$F$10000=A55),0) *
      IFERROR(--'ANALISE PRODUTO'!$AJ$3:$AJ$10000,0)
    )=0,
    "",
    SUMPRODUCT(
      IFERROR(--('ANALISE PRODUTO'!$F$3:$F$10000=A55),0) *
      IFERROR(--'ANALISE PRODUTO'!$AO$3:$AO$10000,0)
    ) /
    SUMPRODUCT(
      IFERROR(--('ANALISE PRODUTO'!$F$3:$F$10000=A55),0) *
      IFERROR(--'ANALISE PRODUTO'!$AJ$3:$AJ$10000,0)
    )
  ),
  ""
)</f>
        <v/>
      </c>
      <c r="H55" s="86" t="n">
        <v>60</v>
      </c>
      <c r="I55" s="86" t="n">
        <v>90</v>
      </c>
      <c r="J55" s="87">
        <f>SUMIF('ANALISE PRODUTO'!F:F, A55, 'ANALISE PRODUTO'!AP:AP)</f>
        <v/>
      </c>
      <c r="K55" s="88">
        <f>SUMIF('ANALISE PRODUTO'!F:F, A55, 'ANALISE PRODUTO'!AN:AN)</f>
        <v/>
      </c>
      <c r="L55" s="40">
        <f>SUMIF('ANALISE PRODUTO'!F:F, A55, 'ANALISE PRODUTO'!BB:BB)</f>
        <v/>
      </c>
      <c r="M55" s="40">
        <f>SUMIF('ANALISE PRODUTO'!F:F, A55, 'ANALISE PRODUTO'!BC:BC)</f>
        <v/>
      </c>
      <c r="N55" s="40">
        <f>SUMIF('ANALISE PRODUTO'!F:F, A55, 'ANALISE PRODUTO'!BD:BD)</f>
        <v/>
      </c>
      <c r="O55" s="40">
        <f>SUMIF('ANALISE PRODUTO'!F:F, A55, 'ANALISE PRODUTO'!BA:BA)</f>
        <v/>
      </c>
      <c r="P55" s="40">
        <f>IF(J55=0, 0, IF(O55/J55=0, 0, O55/J55))</f>
        <v/>
      </c>
      <c r="Q55" s="40">
        <f>IF(J55=0, 0, IF(L55/J55=0, 0, L55/J55))</f>
        <v/>
      </c>
      <c r="R55" s="89">
        <f>SUMIF('ANALISE PRODUTO'!F:F, A55, 'ANALISE PRODUTO'!BJ:BJ)</f>
        <v/>
      </c>
      <c r="S55" s="89">
        <f>SUMIF('ANALISE PRODUTO'!F:F, A55, 'ANALISE PRODUTO'!BK:BK)</f>
        <v/>
      </c>
      <c r="T55" s="89">
        <f>SUMIF('ANALISE PRODUTO'!F:F, A55, 'ANALISE PRODUTO'!BL:BL)</f>
        <v/>
      </c>
      <c r="U55" s="89">
        <f>SUMIFS('ANALISE PRODUTO'!BI:BI, 'ANALISE PRODUTO'!F:F, A55)</f>
        <v/>
      </c>
      <c r="V55" s="89">
        <f>IF(C55="DESCONTINUADO", 0, IF(J55=0, 0, IF(U55/J55=0, 0, U55/J55)))</f>
        <v/>
      </c>
      <c r="W55" s="89">
        <f>IF(OR(C55="DESCONTINUADO", J55=0), 0, IFERROR((S55+T55)/J55, 0))</f>
        <v/>
      </c>
      <c r="X55" s="59">
        <f>COUNTIF('ANALISE PRODUTO'!F:F, A55)</f>
        <v/>
      </c>
      <c r="Y55" s="60">
        <f>COUNTIFS('ANALISE PRODUTO'!F:F, A55, 'ANALISE PRODUTO'!S:S, "S")</f>
        <v/>
      </c>
      <c r="Z55" s="61">
        <f>X55-Y55</f>
        <v/>
      </c>
      <c r="AA55" s="88">
        <f>IFERROR(IF(COUNTIF('contas-pagas-fornecedor-7'!$C:$C,B55)&gt;1,
   AVERAGEIF('contas-pagas-fornecedor-7'!$C:$C,B55,'contas-pagas-fornecedor-7'!$I:$I),
   VLOOKUP(B55,'contas-pagas-fornecedor-7'!$C:$Q,7,FALSE)), "")</f>
        <v/>
      </c>
      <c r="AB55" s="88">
        <f t="array" ref="AB55">IFERROR(
  INDEX('fornecedor-venda-por-filial-ger'!J:J,
    MATCH(1,
      ('fornecedor-venda-por-filial-ger'!A:A=A55) *
      ('fornecedor-venda-por-filial-ger'!B:B=$B$1),
    0)
  ),
"")</f>
        <v/>
      </c>
      <c r="AC55" s="90">
        <f t="array" ref="AC55">IFERROR(
  INDEX('fornecedor-venda-por-filial-ger'!O:O,
    MATCH(1,
      ('fornecedor-venda-por-filial-ger'!A:A=A55) *
      ('fornecedor-venda-por-filial-ger'!B:B=$B$1),
    0)
  ),
"")</f>
        <v/>
      </c>
      <c r="AD55" s="90">
        <f>IFERROR(VLOOKUP(A55,'venda-fornecedor-12-meses-7'!A:AC,3,0),"")</f>
        <v/>
      </c>
      <c r="AE55" s="87">
        <f t="array" ref="AE55">IFERROR(
  INDEX('fornecedor-venda-por-filial-ger'!N:N,
    MATCH(1,
      ('fornecedor-venda-por-filial-ger'!A:A=A55) *
      ('fornecedor-venda-por-filial-ger'!B:B=$B$1),
    0)
  ),
"")</f>
        <v/>
      </c>
      <c r="AF55" s="87">
        <f>IF(J55&lt;=0,"100,00%",IFERROR(AD55/AE55,1))</f>
        <v/>
      </c>
      <c r="AG55" s="64">
        <f t="array" ref="AG55">IFERROR(
  INDEX('fornecedor-venda-por-filial-ger'!L:L,
    MATCH(1,
      ('fornecedor-venda-por-filial-ger'!A:A=A55)*
      ('fornecedor-venda-por-filial-ger'!B:B=$B$1),
    0)
  )/100,
"")</f>
        <v/>
      </c>
      <c r="AH55" s="64">
        <f t="array" ref="AH55">IFERROR(
  INDEX('fornecedor-venda-por-filial-ger'!S:S,
    MATCH(1,
      ('fornecedor-venda-por-filial-ger'!A:A=A55) *
      ('fornecedor-venda-por-filial-ger'!B:B=$B$1),
    0)
  )/100,
"")</f>
        <v/>
      </c>
      <c r="AI55" s="64">
        <f>IFERROR(IF(OR(AH55="",AG55=""),"",IF(J55=0,0,AH55-AG55)),"")</f>
        <v/>
      </c>
      <c r="AJ55" s="91">
        <f t="array" ref="AJ55">IF(MAX(IF('ANALISE PRODUTO'!F:F=A55,'ANALISE PRODUTO'!AD:AD))=0,"SEM ENTRADA",MAX(IF('ANALISE PRODUTO'!F:F=A55,'ANALISE PRODUTO'!AD:AD)))</f>
        <v/>
      </c>
      <c r="AK55" s="39" t="n"/>
      <c r="AL55" s="92">
        <f>IF(IFERROR(VLOOKUP($A55,'VENDA 2023'!$1:$1048576,3 + (COLUMN(A52)-1)*2,FALSE),"")=0,"",IFERROR(VLOOKUP($A55,'VENDA 2023'!$1:$1048576,3 + (COLUMN(A52)-1)*2,FALSE),""))</f>
        <v/>
      </c>
      <c r="AM55" s="92">
        <f>IF(IFERROR(VLOOKUP($A55,'VENDA 2023'!$1:$1048576,3 + (COLUMN(B52)-1)*2,FALSE),"")=0,"",IFERROR(VLOOKUP($A55,'VENDA 2023'!$1:$1048576,3 + (COLUMN(B52)-1)*2,FALSE),""))</f>
        <v/>
      </c>
      <c r="AN55" s="92">
        <f>IF(IFERROR(VLOOKUP($A55,'VENDA 2023'!$1:$1048576,3 + (COLUMN(C52)-1)*2,FALSE),"")=0,"",IFERROR(VLOOKUP($A55,'VENDA 2023'!$1:$1048576,3 + (COLUMN(C52)-1)*2,FALSE),""))</f>
        <v/>
      </c>
      <c r="AO55" s="92">
        <f>IF(IFERROR(VLOOKUP($A55,'VENDA 2023'!$1:$1048576,3 + (COLUMN(D52)-1)*2,FALSE),"")=0,"",IFERROR(VLOOKUP($A55,'VENDA 2023'!$1:$1048576,3 + (COLUMN(D52)-1)*2,FALSE),""))</f>
        <v/>
      </c>
      <c r="AP55" s="92">
        <f>IF(IFERROR(VLOOKUP($A55,'VENDA 2023'!$1:$1048576,3 + (COLUMN(E52)-1)*2,FALSE),"")=0,"",IFERROR(VLOOKUP($A55,'VENDA 2023'!$1:$1048576,3 + (COLUMN(E52)-1)*2,FALSE),""))</f>
        <v/>
      </c>
      <c r="AQ55" s="92">
        <f>IF(IFERROR(VLOOKUP($A55,'VENDA 2023'!$1:$1048576,3 + (COLUMN(F52)-1)*2,FALSE),"")=0,"",IFERROR(VLOOKUP($A55,'VENDA 2023'!$1:$1048576,3 + (COLUMN(F52)-1)*2,FALSE),""))</f>
        <v/>
      </c>
      <c r="AR55" s="92">
        <f>IF(IFERROR(VLOOKUP($A55,'VENDA 2023'!$1:$1048576,3 + (COLUMN(G52)-1)*2,FALSE),"")=0,"",IFERROR(VLOOKUP($A55,'VENDA 2023'!$1:$1048576,3 + (COLUMN(G52)-1)*2,FALSE),""))</f>
        <v/>
      </c>
      <c r="AS55" s="92">
        <f>IF(IFERROR(VLOOKUP($A55,'VENDA 2023'!$1:$1048576,3 + (COLUMN(H52)-1)*2,FALSE),"")=0,"",IFERROR(VLOOKUP($A55,'VENDA 2023'!$1:$1048576,3 + (COLUMN(H52)-1)*2,FALSE),""))</f>
        <v/>
      </c>
      <c r="AT55" s="92">
        <f>IF(IFERROR(VLOOKUP($A55,'VENDA 2023'!$1:$1048576,3 + (COLUMN(I52)-1)*2,FALSE),"")=0,"",IFERROR(VLOOKUP($A55,'VENDA 2023'!$1:$1048576,3 + (COLUMN(I52)-1)*2,FALSE),""))</f>
        <v/>
      </c>
      <c r="AU55" s="92">
        <f>IF(IFERROR(VLOOKUP($A55,'VENDA 2023'!$1:$1048576,3 + (COLUMN(J52)-1)*2,FALSE),"")=0,"",IFERROR(VLOOKUP($A55,'VENDA 2023'!$1:$1048576,3 + (COLUMN(J52)-1)*2,FALSE),""))</f>
        <v/>
      </c>
      <c r="AV55" s="92">
        <f>IF(IFERROR(VLOOKUP($A55,'VENDA 2023'!$1:$1048576,3 + (COLUMN(K52)-1)*2,FALSE),"")=0,"",IFERROR(VLOOKUP($A55,'VENDA 2023'!$1:$1048576,3 + (COLUMN(K52)-1)*2,FALSE),""))</f>
        <v/>
      </c>
      <c r="AW55" s="92">
        <f>IF(IFERROR(VLOOKUP($A55,'VENDA 2023'!$1:$1048576,3 + (COLUMN(L52)-1)*2,FALSE),"")=0,"",IFERROR(VLOOKUP($A55,'VENDA 2023'!$1:$1048576,3 + (COLUMN(L52)-1)*2,FALSE),""))</f>
        <v/>
      </c>
      <c r="AX55" s="93">
        <f>IF(COUNT(AL55:AW55)=0,"",SUM(AL55:AW55))</f>
        <v/>
      </c>
      <c r="AY55" s="92">
        <f>IF(IFERROR(VLOOKUP($A55,'VENDA 2024'!$1:$1048576,3 + (COLUMN(A52)-1)*2,FALSE),"")=0,"",IFERROR(VLOOKUP($A55,'VENDA 2024'!$1:$1048576,3 + (COLUMN(A52)-1)*2,FALSE),""))</f>
        <v/>
      </c>
      <c r="AZ55" s="92">
        <f>IF(IFERROR(VLOOKUP($A55,'VENDA 2024'!$1:$1048576,3 + (COLUMN(B52)-1)*2,FALSE),"")=0,"",IFERROR(VLOOKUP($A55,'VENDA 2024'!$1:$1048576,3 + (COLUMN(B52)-1)*2,FALSE),""))</f>
        <v/>
      </c>
      <c r="BA55" s="92">
        <f>IF(IFERROR(VLOOKUP($A55,'VENDA 2024'!$1:$1048576,3 + (COLUMN(C52)-1)*2,FALSE),"")=0,"",IFERROR(VLOOKUP($A55,'VENDA 2024'!$1:$1048576,3 + (COLUMN(C52)-1)*2,FALSE),""))</f>
        <v/>
      </c>
      <c r="BB55" s="92">
        <f>IF(IFERROR(VLOOKUP($A55,'VENDA 2024'!$1:$1048576,3 + (COLUMN(D52)-1)*2,FALSE),"")=0,"",IFERROR(VLOOKUP($A55,'VENDA 2024'!$1:$1048576,3 + (COLUMN(D52)-1)*2,FALSE),""))</f>
        <v/>
      </c>
      <c r="BC55" s="92">
        <f>IF(IFERROR(VLOOKUP($A55,'VENDA 2024'!$1:$1048576,3 + (COLUMN(E52)-1)*2,FALSE),"")=0,"",IFERROR(VLOOKUP($A55,'VENDA 2024'!$1:$1048576,3 + (COLUMN(E52)-1)*2,FALSE),""))</f>
        <v/>
      </c>
      <c r="BD55" s="92">
        <f>IF(IFERROR(VLOOKUP($A55,'VENDA 2024'!$1:$1048576,3 + (COLUMN(F52)-1)*2,FALSE),"")=0,"",IFERROR(VLOOKUP($A55,'VENDA 2024'!$1:$1048576,3 + (COLUMN(F52)-1)*2,FALSE),""))</f>
        <v/>
      </c>
      <c r="BE55" s="92">
        <f>IF(IFERROR(VLOOKUP($A55,'VENDA 2024'!$1:$1048576,3 + (COLUMN(G52)-1)*2,FALSE),"")=0,"",IFERROR(VLOOKUP($A55,'VENDA 2024'!$1:$1048576,3 + (COLUMN(G52)-1)*2,FALSE),""))</f>
        <v/>
      </c>
      <c r="BF55" s="92">
        <f>IF(IFERROR(VLOOKUP($A55,'VENDA 2024'!$1:$1048576,3 + (COLUMN(H52)-1)*2,FALSE),"")=0,"",IFERROR(VLOOKUP($A55,'VENDA 2024'!$1:$1048576,3 + (COLUMN(H52)-1)*2,FALSE),""))</f>
        <v/>
      </c>
      <c r="BG55" s="92">
        <f>IF(IFERROR(VLOOKUP($A55,'VENDA 2024'!$1:$1048576,3 + (COLUMN(I52)-1)*2,FALSE),"")=0,"",IFERROR(VLOOKUP($A55,'VENDA 2024'!$1:$1048576,3 + (COLUMN(I52)-1)*2,FALSE),""))</f>
        <v/>
      </c>
      <c r="BH55" s="92">
        <f>IF(IFERROR(VLOOKUP($A55,'VENDA 2024'!$1:$1048576,3 + (COLUMN(J52)-1)*2,FALSE),"")=0,"",IFERROR(VLOOKUP($A55,'VENDA 2024'!$1:$1048576,3 + (COLUMN(J52)-1)*2,FALSE),""))</f>
        <v/>
      </c>
      <c r="BI55" s="92">
        <f>IF(IFERROR(VLOOKUP($A55,'VENDA 2024'!$1:$1048576,3 + (COLUMN(K52)-1)*2,FALSE),"")=0,"",IFERROR(VLOOKUP($A55,'VENDA 2024'!$1:$1048576,3 + (COLUMN(K52)-1)*2,FALSE),""))</f>
        <v/>
      </c>
      <c r="BJ55" s="92">
        <f>IF(IFERROR(VLOOKUP($A55,'VENDA 2024'!$1:$1048576,3 + (COLUMN(L52)-1)*2,FALSE),"")=0,"",IFERROR(VLOOKUP($A55,'VENDA 2024'!$1:$1048576,3 + (COLUMN(L52)-1)*2,FALSE),""))</f>
        <v/>
      </c>
      <c r="BK55" s="93">
        <f>IF(COUNT(AY55:BJ55)=0,"",SUM(AY55:BJ55))</f>
        <v/>
      </c>
      <c r="BL55" s="92">
        <f>IF(IFERROR(VLOOKUP($A55,'VENDA 2025'!$1:$1048576,3 + (COLUMN(A52)-1)*2,FALSE),"")=0,"",IFERROR(VLOOKUP($A55,'VENDA 2025'!$1:$1048576,3 + (COLUMN(A52)-1)*2,FALSE),""))</f>
        <v/>
      </c>
      <c r="BM55" s="92">
        <f>IF(IFERROR(VLOOKUP($A55,'VENDA 2025'!$1:$1048576,3 + (COLUMN(B52)-1)*2,FALSE),"")=0,"",IFERROR(VLOOKUP($A55,'VENDA 2025'!$1:$1048576,3 + (COLUMN(B52)-1)*2,FALSE),""))</f>
        <v/>
      </c>
      <c r="BN55" s="92">
        <f>IF(IFERROR(VLOOKUP($A55,'VENDA 2025'!$1:$1048576,3 + (COLUMN(C52)-1)*2,FALSE),"")=0,"",IFERROR(VLOOKUP($A55,'VENDA 2025'!$1:$1048576,3 + (COLUMN(C52)-1)*2,FALSE),""))</f>
        <v/>
      </c>
      <c r="BO55" s="92">
        <f>IF(IFERROR(VLOOKUP($A55,'VENDA 2025'!$1:$1048576,3 + (COLUMN(D52)-1)*2,FALSE),"")=0,"",IFERROR(VLOOKUP($A55,'VENDA 2025'!$1:$1048576,3 + (COLUMN(D52)-1)*2,FALSE),""))</f>
        <v/>
      </c>
      <c r="BP55" s="92">
        <f>IF(IFERROR(VLOOKUP($A55,'VENDA 2025'!$1:$1048576,3 + (COLUMN(E52)-1)*2,FALSE),"")=0,"",IFERROR(VLOOKUP($A55,'VENDA 2025'!$1:$1048576,3 + (COLUMN(E52)-1)*2,FALSE),""))</f>
        <v/>
      </c>
      <c r="BQ55" s="92">
        <f>IF(IFERROR(VLOOKUP($A55,'VENDA 2025'!$1:$1048576,3 + (COLUMN(F52)-1)*2,FALSE),"")=0,"",IFERROR(VLOOKUP($A55,'VENDA 2025'!$1:$1048576,3 + (COLUMN(F52)-1)*2,FALSE),""))</f>
        <v/>
      </c>
      <c r="BR55" s="92">
        <f>IF(IFERROR(VLOOKUP($A55,'VENDA 2025'!$1:$1048576,3 + (COLUMN(G52)-1)*2,FALSE),"")=0,"",IFERROR(VLOOKUP($A55,'VENDA 2025'!$1:$1048576,3 + (COLUMN(G52)-1)*2,FALSE),""))</f>
        <v/>
      </c>
      <c r="BS55" s="92">
        <f>IF(IFERROR(VLOOKUP($A55,'VENDA 2025'!$1:$1048576,3 + (COLUMN(H52)-1)*2,FALSE),"")=0,"",IFERROR(VLOOKUP($A55,'VENDA 2025'!$1:$1048576,3 + (COLUMN(H52)-1)*2,FALSE),""))</f>
        <v/>
      </c>
      <c r="BT55" s="92">
        <f>IF(IFERROR(VLOOKUP($A55,'VENDA 2025'!$1:$1048576,3 + (COLUMN(I52)-1)*2,FALSE),"")=0,"",IFERROR(VLOOKUP($A55,'VENDA 2025'!$1:$1048576,3 + (COLUMN(I52)-1)*2,FALSE),""))</f>
        <v/>
      </c>
      <c r="BU55" s="92">
        <f>IF(IFERROR(VLOOKUP($A55,'VENDA 2025'!$1:$1048576,3 + (COLUMN(J52)-1)*2,FALSE),"")=0,"",IFERROR(VLOOKUP($A55,'VENDA 2025'!$1:$1048576,3 + (COLUMN(J52)-1)*2,FALSE),""))</f>
        <v/>
      </c>
      <c r="BV55" s="92">
        <f>IF(IFERROR(VLOOKUP($A55,'VENDA 2025'!$1:$1048576,3 + (COLUMN(K52)-1)*2,FALSE),"")=0,"",IFERROR(VLOOKUP($A55,'VENDA 2025'!$1:$1048576,3 + (COLUMN(K52)-1)*2,FALSE),""))</f>
        <v/>
      </c>
      <c r="BW55" s="92">
        <f>IF(IFERROR(VLOOKUP($A55,'VENDA 2025'!$1:$1048576,3 + (COLUMN(L52)-1)*2,FALSE),"")=0,"",IFERROR(VLOOKUP($A55,'VENDA 2025'!$1:$1048576,3 + (COLUMN(L52)-1)*2,FALSE),""))</f>
        <v/>
      </c>
      <c r="BX55" s="93">
        <f>IF(COUNT(BL55:BW55)=0,"",SUM(BL55:BW55))</f>
        <v/>
      </c>
      <c r="BY55" s="92">
        <f>IF(IFERROR(VLOOKUP($A55,'venda-fornecedor-12-meses-7'!$1:$1048576,4 + (COLUMN(A52)-1)*2,FALSE),"")=0,"",IFERROR(VLOOKUP($A55,'venda-fornecedor-12-meses-7'!$1:$1048576,4 + (COLUMN(A52)-1)*2,FALSE),""))</f>
        <v/>
      </c>
      <c r="BZ55" s="92">
        <f>IF(IFERROR(VLOOKUP($A55,'venda-fornecedor-12-meses-7'!$1:$1048576,4 + (COLUMN(B52)-1)*2,FALSE),"")=0,"",IFERROR(VLOOKUP($A55,'venda-fornecedor-12-meses-7'!$1:$1048576,4 + (COLUMN(B52)-1)*2,FALSE),""))</f>
        <v/>
      </c>
      <c r="CA55" s="92">
        <f>IF(IFERROR(VLOOKUP($A55,'venda-fornecedor-12-meses-7'!$1:$1048576,4 + (COLUMN(C52)-1)*2,FALSE),"")=0,"",IFERROR(VLOOKUP($A55,'venda-fornecedor-12-meses-7'!$1:$1048576,4 + (COLUMN(C52)-1)*2,FALSE),""))</f>
        <v/>
      </c>
      <c r="CB55" s="92">
        <f>IF(IFERROR(VLOOKUP($A55,'venda-fornecedor-12-meses-7'!$1:$1048576,4 + (COLUMN(D52)-1)*2,FALSE),"")=0,"",IFERROR(VLOOKUP($A55,'venda-fornecedor-12-meses-7'!$1:$1048576,4 + (COLUMN(D52)-1)*2,FALSE),""))</f>
        <v/>
      </c>
      <c r="CC55" s="92">
        <f>IF(IFERROR(VLOOKUP($A55,'venda-fornecedor-12-meses-7'!$1:$1048576,4 + (COLUMN(E52)-1)*2,FALSE),"")=0,"",IFERROR(VLOOKUP($A55,'venda-fornecedor-12-meses-7'!$1:$1048576,4 + (COLUMN(E52)-1)*2,FALSE),""))</f>
        <v/>
      </c>
      <c r="CD55" s="92">
        <f>IF(IFERROR(VLOOKUP($A55,'venda-fornecedor-12-meses-7'!$1:$1048576,4 + (COLUMN(F52)-1)*2,FALSE),"")=0,"",IFERROR(VLOOKUP($A55,'venda-fornecedor-12-meses-7'!$1:$1048576,4 + (COLUMN(F52)-1)*2,FALSE),""))</f>
        <v/>
      </c>
      <c r="CE55" s="92">
        <f>IF(IFERROR(VLOOKUP($A55,'venda-fornecedor-12-meses-7'!$1:$1048576,4 + (COLUMN(G52)-1)*2,FALSE),"")=0,"",IFERROR(VLOOKUP($A55,'venda-fornecedor-12-meses-7'!$1:$1048576,4 + (COLUMN(G52)-1)*2,FALSE),""))</f>
        <v/>
      </c>
      <c r="CF55" s="92">
        <f>IF(IFERROR(VLOOKUP($A55,'venda-fornecedor-12-meses-7'!$1:$1048576,4 + (COLUMN(H52)-1)*2,FALSE),"")=0,"",IFERROR(VLOOKUP($A55,'venda-fornecedor-12-meses-7'!$1:$1048576,4 + (COLUMN(H52)-1)*2,FALSE),""))</f>
        <v/>
      </c>
      <c r="CG55" s="92">
        <f>IF(IFERROR(VLOOKUP($A55,'venda-fornecedor-12-meses-7'!$1:$1048576,4 + (COLUMN(I52)-1)*2,FALSE),"")=0,"",IFERROR(VLOOKUP($A55,'venda-fornecedor-12-meses-7'!$1:$1048576,4 + (COLUMN(I52)-1)*2,FALSE),""))</f>
        <v/>
      </c>
      <c r="CH55" s="92">
        <f>IF(IFERROR(VLOOKUP($A55,'venda-fornecedor-12-meses-7'!$1:$1048576,4 + (COLUMN(J52)-1)*2,FALSE),"")=0,"",IFERROR(VLOOKUP($A55,'venda-fornecedor-12-meses-7'!$1:$1048576,4 + (COLUMN(J52)-1)*2,FALSE),""))</f>
        <v/>
      </c>
      <c r="CI55" s="92">
        <f>IF(IFERROR(VLOOKUP($A55,'venda-fornecedor-12-meses-7'!$1:$1048576,4 + (COLUMN(K52)-1)*2,FALSE),"")=0,"",IFERROR(VLOOKUP($A55,'venda-fornecedor-12-meses-7'!$1:$1048576,4 + (COLUMN(K52)-1)*2,FALSE),""))</f>
        <v/>
      </c>
      <c r="CJ55" s="92">
        <f>IF(IFERROR(VLOOKUP($A55,'venda-fornecedor-12-meses-7'!$1:$1048576,4 + (COLUMN(L52)-1)*2,FALSE),"")=0,"",IFERROR(VLOOKUP($A55,'venda-fornecedor-12-meses-7'!$1:$1048576,4 + (COLUMN(L52)-1)*2,FALSE),""))</f>
        <v/>
      </c>
      <c r="CK55" s="93">
        <f>IF(COUNT(BY55:CJ55)=0,"",SUM(BY55:CJ55))</f>
        <v/>
      </c>
      <c r="CL55" s="93">
        <f>IF(COUNT(BY55:CJ55)=0,"",AVERAGE(BY55:CJ55))</f>
        <v/>
      </c>
      <c r="CM55" s="1" t="n"/>
      <c r="CN55" s="94">
        <f>IF(IFERROR(VLOOKUP($A55,'ENTRADA 2023'!$1:$1048576,3 + (COLUMN(A52)-1)*1,FALSE),"")=0,"",IFERROR(VLOOKUP($A55,'ENTRADA 2023'!$1:$1048576,3 + (COLUMN(A52)-1)*1,FALSE),""))</f>
        <v/>
      </c>
      <c r="CO55" s="94">
        <f>IF(IFERROR(VLOOKUP($A55,'ENTRADA 2023'!$1:$1048576,3 + (COLUMN(B52)-1)*1,FALSE),"")=0,"",IFERROR(VLOOKUP($A55,'ENTRADA 2023'!$1:$1048576,3 + (COLUMN(B52)-1)*1,FALSE),""))</f>
        <v/>
      </c>
      <c r="CP55" s="94">
        <f>IF(IFERROR(VLOOKUP($A55,'ENTRADA 2023'!$1:$1048576,3 + (COLUMN(C52)-1)*1,FALSE),"")=0,"",IFERROR(VLOOKUP($A55,'ENTRADA 2023'!$1:$1048576,3 + (COLUMN(C52)-1)*1,FALSE),""))</f>
        <v/>
      </c>
      <c r="CQ55" s="94">
        <f>IF(IFERROR(VLOOKUP($A55,'ENTRADA 2023'!$1:$1048576,3 + (COLUMN(D52)-1)*1,FALSE),"")=0,"",IFERROR(VLOOKUP($A55,'ENTRADA 2023'!$1:$1048576,3 + (COLUMN(D52)-1)*1,FALSE),""))</f>
        <v/>
      </c>
      <c r="CR55" s="94">
        <f>IF(IFERROR(VLOOKUP($A55,'ENTRADA 2023'!$1:$1048576,3 + (COLUMN(E52)-1)*1,FALSE),"")=0,"",IFERROR(VLOOKUP($A55,'ENTRADA 2023'!$1:$1048576,3 + (COLUMN(E52)-1)*1,FALSE),""))</f>
        <v/>
      </c>
      <c r="CS55" s="94">
        <f>IF(IFERROR(VLOOKUP($A55,'ENTRADA 2023'!$1:$1048576,3 + (COLUMN(F52)-1)*1,FALSE),"")=0,"",IFERROR(VLOOKUP($A55,'ENTRADA 2023'!$1:$1048576,3 + (COLUMN(F52)-1)*1,FALSE),""))</f>
        <v/>
      </c>
      <c r="CT55" s="94">
        <f>IF(IFERROR(VLOOKUP($A55,'ENTRADA 2023'!$1:$1048576,3 + (COLUMN(G52)-1)*1,FALSE),"")=0,"",IFERROR(VLOOKUP($A55,'ENTRADA 2023'!$1:$1048576,3 + (COLUMN(G52)-1)*1,FALSE),""))</f>
        <v/>
      </c>
      <c r="CU55" s="94">
        <f>IF(IFERROR(VLOOKUP($A55,'ENTRADA 2023'!$1:$1048576,3 + (COLUMN(H52)-1)*1,FALSE),"")=0,"",IFERROR(VLOOKUP($A55,'ENTRADA 2023'!$1:$1048576,3 + (COLUMN(H52)-1)*1,FALSE),""))</f>
        <v/>
      </c>
      <c r="CV55" s="94">
        <f>IF(IFERROR(VLOOKUP($A55,'ENTRADA 2023'!$1:$1048576,3 + (COLUMN(I52)-1)*1,FALSE),"")=0,"",IFERROR(VLOOKUP($A55,'ENTRADA 2023'!$1:$1048576,3 + (COLUMN(I52)-1)*1,FALSE),""))</f>
        <v/>
      </c>
      <c r="CW55" s="94">
        <f>IF(IFERROR(VLOOKUP($A55,'ENTRADA 2023'!$1:$1048576,3 + (COLUMN(J52)-1)*1,FALSE),"")=0,"",IFERROR(VLOOKUP($A55,'ENTRADA 2023'!$1:$1048576,3 + (COLUMN(J52)-1)*1,FALSE),""))</f>
        <v/>
      </c>
      <c r="CX55" s="94">
        <f>IF(IFERROR(VLOOKUP($A55,'ENTRADA 2023'!$1:$1048576,3 + (COLUMN(K52)-1)*1,FALSE),"")=0,"",IFERROR(VLOOKUP($A55,'ENTRADA 2023'!$1:$1048576,3 + (COLUMN(K52)-1)*1,FALSE),""))</f>
        <v/>
      </c>
      <c r="CY55" s="94">
        <f>IF(IFERROR(VLOOKUP($A55,'ENTRADA 2023'!$1:$1048576,3 + (COLUMN(L52)-1)*1,FALSE),"")=0,"",IFERROR(VLOOKUP($A55,'ENTRADA 2023'!$1:$1048576,3 + (COLUMN(L52)-1)*1,FALSE),""))</f>
        <v/>
      </c>
      <c r="CZ55" s="95">
        <f>IF(COUNT(CN55:CY55)=0,"",SUM(CN55:CY55))</f>
        <v/>
      </c>
      <c r="DA55" s="94">
        <f>IF(IFERROR(VLOOKUP($A55,'ENTRADA 2024'!$1:$1048576,3 + (COLUMN(A52)-1)*1,FALSE),"")=0,"",IFERROR(VLOOKUP($A55,'ENTRADA 2024'!$1:$1048576,3 + (COLUMN(A52)-1)*1,FALSE),""))</f>
        <v/>
      </c>
      <c r="DB55" s="94">
        <f>IF(IFERROR(VLOOKUP($A55,'ENTRADA 2024'!$1:$1048576,3 + (COLUMN(B52)-1)*1,FALSE),"")=0,"",IFERROR(VLOOKUP($A55,'ENTRADA 2024'!$1:$1048576,3 + (COLUMN(B52)-1)*1,FALSE),""))</f>
        <v/>
      </c>
      <c r="DC55" s="94">
        <f>IF(IFERROR(VLOOKUP($A55,'ENTRADA 2024'!$1:$1048576,3 + (COLUMN(C52)-1)*1,FALSE),"")=0,"",IFERROR(VLOOKUP($A55,'ENTRADA 2024'!$1:$1048576,3 + (COLUMN(C52)-1)*1,FALSE),""))</f>
        <v/>
      </c>
      <c r="DD55" s="94">
        <f>IF(IFERROR(VLOOKUP($A55,'ENTRADA 2024'!$1:$1048576,3 + (COLUMN(D52)-1)*1,FALSE),"")=0,"",IFERROR(VLOOKUP($A55,'ENTRADA 2024'!$1:$1048576,3 + (COLUMN(D52)-1)*1,FALSE),""))</f>
        <v/>
      </c>
      <c r="DE55" s="94">
        <f>IF(IFERROR(VLOOKUP($A55,'ENTRADA 2024'!$1:$1048576,3 + (COLUMN(E52)-1)*1,FALSE),"")=0,"",IFERROR(VLOOKUP($A55,'ENTRADA 2024'!$1:$1048576,3 + (COLUMN(E52)-1)*1,FALSE),""))</f>
        <v/>
      </c>
      <c r="DF55" s="94">
        <f>IF(IFERROR(VLOOKUP($A55,'ENTRADA 2024'!$1:$1048576,3 + (COLUMN(F52)-1)*1,FALSE),"")=0,"",IFERROR(VLOOKUP($A55,'ENTRADA 2024'!$1:$1048576,3 + (COLUMN(F52)-1)*1,FALSE),""))</f>
        <v/>
      </c>
      <c r="DG55" s="94">
        <f>IF(IFERROR(VLOOKUP($A55,'ENTRADA 2024'!$1:$1048576,3 + (COLUMN(G52)-1)*1,FALSE),"")=0,"",IFERROR(VLOOKUP($A55,'ENTRADA 2024'!$1:$1048576,3 + (COLUMN(G52)-1)*1,FALSE),""))</f>
        <v/>
      </c>
      <c r="DH55" s="94">
        <f>IF(IFERROR(VLOOKUP($A55,'ENTRADA 2024'!$1:$1048576,3 + (COLUMN(H52)-1)*1,FALSE),"")=0,"",IFERROR(VLOOKUP($A55,'ENTRADA 2024'!$1:$1048576,3 + (COLUMN(H52)-1)*1,FALSE),""))</f>
        <v/>
      </c>
      <c r="DI55" s="94">
        <f>IF(IFERROR(VLOOKUP($A55,'ENTRADA 2024'!$1:$1048576,3 + (COLUMN(I52)-1)*1,FALSE),"")=0,"",IFERROR(VLOOKUP($A55,'ENTRADA 2024'!$1:$1048576,3 + (COLUMN(I52)-1)*1,FALSE),""))</f>
        <v/>
      </c>
      <c r="DJ55" s="94">
        <f>IF(IFERROR(VLOOKUP($A55,'ENTRADA 2024'!$1:$1048576,3 + (COLUMN(J52)-1)*1,FALSE),"")=0,"",IFERROR(VLOOKUP($A55,'ENTRADA 2024'!$1:$1048576,3 + (COLUMN(J52)-1)*1,FALSE),""))</f>
        <v/>
      </c>
      <c r="DK55" s="94">
        <f>IF(IFERROR(VLOOKUP($A55,'ENTRADA 2024'!$1:$1048576,3 + (COLUMN(K52)-1)*1,FALSE),"")=0,"",IFERROR(VLOOKUP($A55,'ENTRADA 2024'!$1:$1048576,3 + (COLUMN(K52)-1)*1,FALSE),""))</f>
        <v/>
      </c>
      <c r="DL55" s="94">
        <f>IF(IFERROR(VLOOKUP($A55,'ENTRADA 2024'!$1:$1048576,3 + (COLUMN(L52)-1)*1,FALSE),"")=0,"",IFERROR(VLOOKUP($A55,'ENTRADA 2024'!$1:$1048576,3 + (COLUMN(L52)-1)*1,FALSE),""))</f>
        <v/>
      </c>
      <c r="DM55" s="95">
        <f>IF(COUNT(DA55:DL55)=0,"",SUM(DA55:DL55))</f>
        <v/>
      </c>
      <c r="DN55" s="94">
        <f>IF(IFERROR(VLOOKUP($A55,'ENTRADA 2025'!$1:$1048576,3 + (COLUMN(A52)-1)*1,FALSE),"")=0,"",IFERROR(VLOOKUP($A55,'ENTRADA 2025'!$1:$1048576,3 + (COLUMN(A52)-1)*1,FALSE),""))</f>
        <v/>
      </c>
      <c r="DO55" s="94">
        <f>IF(IFERROR(VLOOKUP($A55,'ENTRADA 2025'!$1:$1048576,3 + (COLUMN(B52)-1)*1,FALSE),"")=0,"",IFERROR(VLOOKUP($A55,'ENTRADA 2025'!$1:$1048576,3 + (COLUMN(B52)-1)*1,FALSE),""))</f>
        <v/>
      </c>
      <c r="DP55" s="94">
        <f>IF(IFERROR(VLOOKUP($A55,'ENTRADA 2025'!$1:$1048576,3 + (COLUMN(C52)-1)*1,FALSE),"")=0,"",IFERROR(VLOOKUP($A55,'ENTRADA 2025'!$1:$1048576,3 + (COLUMN(C52)-1)*1,FALSE),""))</f>
        <v/>
      </c>
      <c r="DQ55" s="94">
        <f>IF(IFERROR(VLOOKUP($A55,'ENTRADA 2025'!$1:$1048576,3 + (COLUMN(D52)-1)*1,FALSE),"")=0,"",IFERROR(VLOOKUP($A55,'ENTRADA 2025'!$1:$1048576,3 + (COLUMN(D52)-1)*1,FALSE),""))</f>
        <v/>
      </c>
      <c r="DR55" s="94">
        <f>IF(IFERROR(VLOOKUP($A55,'ENTRADA 2025'!$1:$1048576,3 + (COLUMN(E52)-1)*1,FALSE),"")=0,"",IFERROR(VLOOKUP($A55,'ENTRADA 2025'!$1:$1048576,3 + (COLUMN(E52)-1)*1,FALSE),""))</f>
        <v/>
      </c>
      <c r="DS55" s="94">
        <f>IF(IFERROR(VLOOKUP($A55,'ENTRADA 2025'!$1:$1048576,3 + (COLUMN(F52)-1)*1,FALSE),"")=0,"",IFERROR(VLOOKUP($A55,'ENTRADA 2025'!$1:$1048576,3 + (COLUMN(F52)-1)*1,FALSE),""))</f>
        <v/>
      </c>
      <c r="DT55" s="94">
        <f>IF(IFERROR(VLOOKUP($A55,'ENTRADA 2025'!$1:$1048576,3 + (COLUMN(G52)-1)*1,FALSE),"")=0,"",IFERROR(VLOOKUP($A55,'ENTRADA 2025'!$1:$1048576,3 + (COLUMN(G52)-1)*1,FALSE),""))</f>
        <v/>
      </c>
      <c r="DU55" s="94">
        <f>IF(IFERROR(VLOOKUP($A55,'ENTRADA 2025'!$1:$1048576,3 + (COLUMN(H52)-1)*1,FALSE),"")=0,"",IFERROR(VLOOKUP($A55,'ENTRADA 2025'!$1:$1048576,3 + (COLUMN(H52)-1)*1,FALSE),""))</f>
        <v/>
      </c>
      <c r="DV55" s="94">
        <f>IF(IFERROR(VLOOKUP($A55,'ENTRADA 2025'!$1:$1048576,3 + (COLUMN(I52)-1)*1,FALSE),"")=0,"",IFERROR(VLOOKUP($A55,'ENTRADA 2025'!$1:$1048576,3 + (COLUMN(I52)-1)*1,FALSE),""))</f>
        <v/>
      </c>
      <c r="DW55" s="94">
        <f>IF(IFERROR(VLOOKUP($A55,'ENTRADA 2025'!$1:$1048576,3 + (COLUMN(J52)-1)*1,FALSE),"")=0,"",IFERROR(VLOOKUP($A55,'ENTRADA 2025'!$1:$1048576,3 + (COLUMN(J52)-1)*1,FALSE),""))</f>
        <v/>
      </c>
      <c r="DX55" s="94">
        <f>IF(IFERROR(VLOOKUP($A55,'ENTRADA 2025'!$1:$1048576,3 + (COLUMN(K52)-1)*1,FALSE),"")=0,"",IFERROR(VLOOKUP($A55,'ENTRADA 2025'!$1:$1048576,3 + (COLUMN(K52)-1)*1,FALSE),""))</f>
        <v/>
      </c>
      <c r="DY55" s="94">
        <f>IF(IFERROR(VLOOKUP($A55,'ENTRADA 2025'!$1:$1048576,3 + (COLUMN(L52)-1)*1,FALSE),"")=0,"",IFERROR(VLOOKUP($A55,'ENTRADA 2025'!$1:$1048576,3 + (COLUMN(L52)-1)*1,FALSE),""))</f>
        <v/>
      </c>
      <c r="DZ55" s="95">
        <f>IF(COUNT(DN55:DY55)=0,"",SUM(DN55:DY55))</f>
        <v/>
      </c>
      <c r="EA55" s="94">
        <f>IF(IFERROR(VLOOKUP($A55,'entrada-fornecedor-12-meses-7'!$1:$1048576,3 + (COLUMN(A52)-1)*1,FALSE),"")=0,"",IFERROR(VLOOKUP($A55,'entrada-fornecedor-12-meses-7'!$1:$1048576,3 + (COLUMN(A52)-1)*1,FALSE),""))</f>
        <v/>
      </c>
      <c r="EB55" s="94">
        <f>IF(IFERROR(VLOOKUP($A55,'entrada-fornecedor-12-meses-7'!$1:$1048576,3 + (COLUMN(B52)-1)*1,FALSE),"")=0,"",IFERROR(VLOOKUP($A55,'entrada-fornecedor-12-meses-7'!$1:$1048576,3 + (COLUMN(B52)-1)*1,FALSE),""))</f>
        <v/>
      </c>
      <c r="EC55" s="94">
        <f>IF(IFERROR(VLOOKUP($A55,'entrada-fornecedor-12-meses-7'!$1:$1048576,3 + (COLUMN(C52)-1)*1,FALSE),"")=0,"",IFERROR(VLOOKUP($A55,'entrada-fornecedor-12-meses-7'!$1:$1048576,3 + (COLUMN(C52)-1)*1,FALSE),""))</f>
        <v/>
      </c>
      <c r="ED55" s="94">
        <f>IF(IFERROR(VLOOKUP($A55,'entrada-fornecedor-12-meses-7'!$1:$1048576,3 + (COLUMN(D52)-1)*1,FALSE),"")=0,"",IFERROR(VLOOKUP($A55,'entrada-fornecedor-12-meses-7'!$1:$1048576,3 + (COLUMN(D52)-1)*1,FALSE),""))</f>
        <v/>
      </c>
      <c r="EE55" s="94">
        <f>IF(IFERROR(VLOOKUP($A55,'entrada-fornecedor-12-meses-7'!$1:$1048576,3 + (COLUMN(E52)-1)*1,FALSE),"")=0,"",IFERROR(VLOOKUP($A55,'entrada-fornecedor-12-meses-7'!$1:$1048576,3 + (COLUMN(E52)-1)*1,FALSE),""))</f>
        <v/>
      </c>
      <c r="EF55" s="94">
        <f>IF(IFERROR(VLOOKUP($A55,'entrada-fornecedor-12-meses-7'!$1:$1048576,3 + (COLUMN(F52)-1)*1,FALSE),"")=0,"",IFERROR(VLOOKUP($A55,'entrada-fornecedor-12-meses-7'!$1:$1048576,3 + (COLUMN(F52)-1)*1,FALSE),""))</f>
        <v/>
      </c>
      <c r="EG55" s="94">
        <f>IF(IFERROR(VLOOKUP($A55,'entrada-fornecedor-12-meses-7'!$1:$1048576,3 + (COLUMN(G52)-1)*1,FALSE),"")=0,"",IFERROR(VLOOKUP($A55,'entrada-fornecedor-12-meses-7'!$1:$1048576,3 + (COLUMN(G52)-1)*1,FALSE),""))</f>
        <v/>
      </c>
      <c r="EH55" s="94">
        <f>IF(IFERROR(VLOOKUP($A55,'entrada-fornecedor-12-meses-7'!$1:$1048576,3 + (COLUMN(H52)-1)*1,FALSE),"")=0,"",IFERROR(VLOOKUP($A55,'entrada-fornecedor-12-meses-7'!$1:$1048576,3 + (COLUMN(H52)-1)*1,FALSE),""))</f>
        <v/>
      </c>
      <c r="EI55" s="94">
        <f>IF(IFERROR(VLOOKUP($A55,'entrada-fornecedor-12-meses-7'!$1:$1048576,3 + (COLUMN(I52)-1)*1,FALSE),"")=0,"",IFERROR(VLOOKUP($A55,'entrada-fornecedor-12-meses-7'!$1:$1048576,3 + (COLUMN(I52)-1)*1,FALSE),""))</f>
        <v/>
      </c>
      <c r="EJ55" s="94">
        <f>IF(IFERROR(VLOOKUP($A55,'entrada-fornecedor-12-meses-7'!$1:$1048576,3 + (COLUMN(J52)-1)*1,FALSE),"")=0,"",IFERROR(VLOOKUP($A55,'entrada-fornecedor-12-meses-7'!$1:$1048576,3 + (COLUMN(J52)-1)*1,FALSE),""))</f>
        <v/>
      </c>
      <c r="EK55" s="94">
        <f>IF(IFERROR(VLOOKUP($A55,'entrada-fornecedor-12-meses-7'!$1:$1048576,3 + (COLUMN(K52)-1)*1,FALSE),"")=0,"",IFERROR(VLOOKUP($A55,'entrada-fornecedor-12-meses-7'!$1:$1048576,3 + (COLUMN(K52)-1)*1,FALSE),""))</f>
        <v/>
      </c>
      <c r="EL55" s="94">
        <f>IF(IFERROR(VLOOKUP($A55,'entrada-fornecedor-12-meses-7'!$1:$1048576,3 + (COLUMN(L52)-1)*1,FALSE),"")=0,"",IFERROR(VLOOKUP($A55,'entrada-fornecedor-12-meses-7'!$1:$1048576,3 + (COLUMN(L52)-1)*1,FALSE),""))</f>
        <v/>
      </c>
      <c r="EM55" s="95">
        <f>IF(COUNT(EA55:EL55)=0,"",SUM(EA55:EL55))</f>
        <v/>
      </c>
      <c r="EN55" s="1" t="n"/>
      <c r="EO55" s="96">
        <f>IFERROR(AVERAGEIF('lead-time-compras-7'!B:B,A55,'lead-time-compras-7'!S:S),"")</f>
        <v/>
      </c>
      <c r="EP55" s="96">
        <f>IFERROR(
  AVERAGEIFS(
    'notas-fiscais-entrada-830-7'!H:H,
    'notas-fiscais-entrada-830-7'!O:O, A55,
    'notas-fiscais-entrada-830-7'!E:E, $B$1
  ),
""
)</f>
        <v/>
      </c>
      <c r="EQ55" s="96">
        <f>IFERROR(AVERAGEIF('lead-time-compras-7'!B:B,A55,'lead-time-compras-7'!Q:Q),"")</f>
        <v/>
      </c>
      <c r="ER55" s="97">
        <f>SUMIF('fornecedor-saldo-receber-7'!A:A, A55, 'fornecedor-saldo-receber-7'!L:L)</f>
        <v/>
      </c>
      <c r="ES55" s="97">
        <f>SUMIF('fornecedor-verba-aplicar-7'!A:A, A55, 'fornecedor-verba-aplicar-7'!D:D)</f>
        <v/>
      </c>
      <c r="ET55" s="1" t="n"/>
      <c r="EU55" s="52">
        <f>SUMIF('ANALISE PRODUTO'!F:F, A55, 'ANALISE PRODUTO'!BN:BN)</f>
        <v/>
      </c>
      <c r="EV55" s="52">
        <f>SUMIF('ANALISE PRODUTO'!F:F, A55, 'ANALISE PRODUTO'!BO:BO)</f>
        <v/>
      </c>
      <c r="EW55" s="52">
        <f>SUMIF('ANALISE PRODUTO'!F:F, A55, 'ANALISE PRODUTO'!BP:BP)</f>
        <v/>
      </c>
      <c r="EX55" s="52">
        <f>SUMIF('ANALISE PRODUTO'!F:F, A55, 'ANALISE PRODUTO'!BQ:BQ)</f>
        <v/>
      </c>
      <c r="EY55" s="52">
        <f>SUMIF('ANALISE PRODUTO'!F:F, A55, 'ANALISE PRODUTO'!BR:BR)</f>
        <v/>
      </c>
      <c r="EZ55" s="53">
        <f>SUMIF('ANALISE PRODUTO'!F:F, A55, 'ANALISE PRODUTO'!BS:BS)</f>
        <v/>
      </c>
      <c r="FA55" s="53">
        <f>SUMIF('ANALISE PRODUTO'!F:F, A55, 'ANALISE PRODUTO'!BT:BT)</f>
        <v/>
      </c>
      <c r="FB55" s="53">
        <f>SUMIF('ANALISE PRODUTO'!F:F, A55, 'ANALISE PRODUTO'!BU:BU)</f>
        <v/>
      </c>
      <c r="FC55" s="53">
        <f>SUMIF('ANALISE PRODUTO'!F:F, A55, 'ANALISE PRODUTO'!BV:BV)</f>
        <v/>
      </c>
      <c r="FD55" s="53">
        <f>SUMIF('ANALISE PRODUTO'!F:F, A55, 'ANALISE PRODUTO'!BW:BW)</f>
        <v/>
      </c>
      <c r="FE55" s="41">
        <f>SUMIF('ANALISE PRODUTO'!F:F, A55, 'ANALISE PRODUTO'!CB:CB)</f>
        <v/>
      </c>
      <c r="FF55" s="41">
        <f>SUMIF('ANALISE PRODUTO'!F:F, A55, 'ANALISE PRODUTO'!CC:CC)</f>
        <v/>
      </c>
      <c r="FG55" s="1" t="n"/>
      <c r="FH55" s="45">
        <f>IF(IFERROR(VLOOKUP($A55,'VENDA 2023'!$1:$1048576,4 + (COLUMN(A52)-1)*2,FALSE),"")=0,"",IFERROR(VLOOKUP($A55,'VENDA 2023'!$1:$1048576,4 + (COLUMN(A52)-1)*2,FALSE),""))</f>
        <v/>
      </c>
      <c r="FI55" s="45">
        <f>IF(IFERROR(VLOOKUP($A55,'VENDA 2023'!$1:$1048576,4 + (COLUMN(B52)-1)*2,FALSE),"")=0,"",IFERROR(VLOOKUP($A55,'VENDA 2023'!$1:$1048576,4 + (COLUMN(B52)-1)*2,FALSE),""))</f>
        <v/>
      </c>
      <c r="FJ55" s="45">
        <f>IF(IFERROR(VLOOKUP($A55,'VENDA 2023'!$1:$1048576,4 + (COLUMN(C52)-1)*2,FALSE),"")=0,"",IFERROR(VLOOKUP($A55,'VENDA 2023'!$1:$1048576,4 + (COLUMN(C52)-1)*2,FALSE),""))</f>
        <v/>
      </c>
      <c r="FK55" s="45">
        <f>IF(IFERROR(VLOOKUP($A55,'VENDA 2023'!$1:$1048576,4 + (COLUMN(D52)-1)*2,FALSE),"")=0,"",IFERROR(VLOOKUP($A55,'VENDA 2023'!$1:$1048576,4 + (COLUMN(D52)-1)*2,FALSE),""))</f>
        <v/>
      </c>
      <c r="FL55" s="45">
        <f>IF(IFERROR(VLOOKUP($A55,'VENDA 2023'!$1:$1048576,4 + (COLUMN(E52)-1)*2,FALSE),"")=0,"",IFERROR(VLOOKUP($A55,'VENDA 2023'!$1:$1048576,4 + (COLUMN(E52)-1)*2,FALSE),""))</f>
        <v/>
      </c>
      <c r="FM55" s="45">
        <f>IF(IFERROR(VLOOKUP($A55,'VENDA 2023'!$1:$1048576,4 + (COLUMN(F52)-1)*2,FALSE),"")=0,"",IFERROR(VLOOKUP($A55,'VENDA 2023'!$1:$1048576,4 + (COLUMN(F52)-1)*2,FALSE),""))</f>
        <v/>
      </c>
      <c r="FN55" s="45">
        <f>IF(IFERROR(VLOOKUP($A55,'VENDA 2023'!$1:$1048576,4 + (COLUMN(G52)-1)*2,FALSE),"")=0,"",IFERROR(VLOOKUP($A55,'VENDA 2023'!$1:$1048576,4 + (COLUMN(G52)-1)*2,FALSE),""))</f>
        <v/>
      </c>
      <c r="FO55" s="45">
        <f>IF(IFERROR(VLOOKUP($A55,'VENDA 2023'!$1:$1048576,4 + (COLUMN(H52)-1)*2,FALSE),"")=0,"",IFERROR(VLOOKUP($A55,'VENDA 2023'!$1:$1048576,4 + (COLUMN(H52)-1)*2,FALSE),""))</f>
        <v/>
      </c>
      <c r="FP55" s="45">
        <f>IF(IFERROR(VLOOKUP($A55,'VENDA 2023'!$1:$1048576,4 + (COLUMN(I52)-1)*2,FALSE),"")=0,"",IFERROR(VLOOKUP($A55,'VENDA 2023'!$1:$1048576,4 + (COLUMN(I52)-1)*2,FALSE),""))</f>
        <v/>
      </c>
      <c r="FQ55" s="45">
        <f>IF(IFERROR(VLOOKUP($A55,'VENDA 2023'!$1:$1048576,4 + (COLUMN(J52)-1)*2,FALSE),"")=0,"",IFERROR(VLOOKUP($A55,'VENDA 2023'!$1:$1048576,4 + (COLUMN(J52)-1)*2,FALSE),""))</f>
        <v/>
      </c>
      <c r="FR55" s="45">
        <f>IF(IFERROR(VLOOKUP($A55,'VENDA 2023'!$1:$1048576,4 + (COLUMN(K52)-1)*2,FALSE),"")=0,"",IFERROR(VLOOKUP($A55,'VENDA 2023'!$1:$1048576,4 + (COLUMN(K52)-1)*2,FALSE),""))</f>
        <v/>
      </c>
      <c r="FS55" s="45">
        <f>IF(IFERROR(VLOOKUP($A55,'VENDA 2023'!$1:$1048576,4 + (COLUMN(L52)-1)*2,FALSE),"")=0,"",IFERROR(VLOOKUP($A55,'VENDA 2023'!$1:$1048576,4 + (COLUMN(L52)-1)*2,FALSE),""))</f>
        <v/>
      </c>
      <c r="FT55" s="12">
        <f>IF(COUNT(FH55:FS55)=0,"",SUM(FH55:FS55))</f>
        <v/>
      </c>
      <c r="FU55" s="45">
        <f>IF(IFERROR(VLOOKUP($A55,'VENDA 2024'!$1:$1048576,4 + (COLUMN(A52)-1)*2,FALSE),"")=0,"",IFERROR(VLOOKUP($A55,'VENDA 2024'!$1:$1048576,4 + (COLUMN(A52)-1)*2,FALSE),""))</f>
        <v/>
      </c>
      <c r="FV55" s="45">
        <f>IF(IFERROR(VLOOKUP($A55,'VENDA 2024'!$1:$1048576,4 + (COLUMN(B52)-1)*2,FALSE),"")=0,"",IFERROR(VLOOKUP($A55,'VENDA 2024'!$1:$1048576,4 + (COLUMN(B52)-1)*2,FALSE),""))</f>
        <v/>
      </c>
      <c r="FW55" s="45">
        <f>IF(IFERROR(VLOOKUP($A55,'VENDA 2024'!$1:$1048576,4 + (COLUMN(C52)-1)*2,FALSE),"")=0,"",IFERROR(VLOOKUP($A55,'VENDA 2024'!$1:$1048576,4 + (COLUMN(C52)-1)*2,FALSE),""))</f>
        <v/>
      </c>
      <c r="FX55" s="45">
        <f>IF(IFERROR(VLOOKUP($A55,'VENDA 2024'!$1:$1048576,4 + (COLUMN(D52)-1)*2,FALSE),"")=0,"",IFERROR(VLOOKUP($A55,'VENDA 2024'!$1:$1048576,4 + (COLUMN(D52)-1)*2,FALSE),""))</f>
        <v/>
      </c>
      <c r="FY55" s="45">
        <f>IF(IFERROR(VLOOKUP($A55,'VENDA 2024'!$1:$1048576,4 + (COLUMN(E52)-1)*2,FALSE),"")=0,"",IFERROR(VLOOKUP($A55,'VENDA 2024'!$1:$1048576,4 + (COLUMN(E52)-1)*2,FALSE),""))</f>
        <v/>
      </c>
      <c r="FZ55" s="45">
        <f>IF(IFERROR(VLOOKUP($A55,'VENDA 2024'!$1:$1048576,4 + (COLUMN(F52)-1)*2,FALSE),"")=0,"",IFERROR(VLOOKUP($A55,'VENDA 2024'!$1:$1048576,4 + (COLUMN(F52)-1)*2,FALSE),""))</f>
        <v/>
      </c>
      <c r="GA55" s="45">
        <f>IF(IFERROR(VLOOKUP($A55,'VENDA 2024'!$1:$1048576,4 + (COLUMN(G52)-1)*2,FALSE),"")=0,"",IFERROR(VLOOKUP($A55,'VENDA 2024'!$1:$1048576,4 + (COLUMN(G52)-1)*2,FALSE),""))</f>
        <v/>
      </c>
      <c r="GB55" s="45">
        <f>IF(IFERROR(VLOOKUP($A55,'VENDA 2024'!$1:$1048576,4 + (COLUMN(H52)-1)*2,FALSE),"")=0,"",IFERROR(VLOOKUP($A55,'VENDA 2024'!$1:$1048576,4 + (COLUMN(H52)-1)*2,FALSE),""))</f>
        <v/>
      </c>
      <c r="GC55" s="45">
        <f>IF(IFERROR(VLOOKUP($A55,'VENDA 2024'!$1:$1048576,4 + (COLUMN(I52)-1)*2,FALSE),"")=0,"",IFERROR(VLOOKUP($A55,'VENDA 2024'!$1:$1048576,4 + (COLUMN(I52)-1)*2,FALSE),""))</f>
        <v/>
      </c>
      <c r="GD55" s="45">
        <f>IF(IFERROR(VLOOKUP($A55,'VENDA 2024'!$1:$1048576,4 + (COLUMN(J52)-1)*2,FALSE),"")=0,"",IFERROR(VLOOKUP($A55,'VENDA 2024'!$1:$1048576,4 + (COLUMN(J52)-1)*2,FALSE),""))</f>
        <v/>
      </c>
      <c r="GE55" s="45">
        <f>IF(IFERROR(VLOOKUP($A55,'VENDA 2024'!$1:$1048576,4 + (COLUMN(K52)-1)*2,FALSE),"")=0,"",IFERROR(VLOOKUP($A55,'VENDA 2024'!$1:$1048576,4 + (COLUMN(K52)-1)*2,FALSE),""))</f>
        <v/>
      </c>
      <c r="GF55" s="45">
        <f>IF(IFERROR(VLOOKUP($A55,'VENDA 2024'!$1:$1048576,4 + (COLUMN(L52)-1)*2,FALSE),"")=0,"",IFERROR(VLOOKUP($A55,'VENDA 2024'!$1:$1048576,4 + (COLUMN(L52)-1)*2,FALSE),""))</f>
        <v/>
      </c>
      <c r="GG55" s="12">
        <f>IF(COUNT(FU55:GF55)=0,"",SUM(FU55:GF55))</f>
        <v/>
      </c>
      <c r="GH55" s="45">
        <f>IF(IFERROR(VLOOKUP($A55,'venda-fornecedor-12-meses-7'!$1:$1048576,5 + (COLUMN(A52)-1)*2,FALSE),"")=0,"",IFERROR(VLOOKUP($A55,'venda-fornecedor-12-meses-7'!$1:$1048576,5 + (COLUMN(A52)-1)*2,FALSE),""))</f>
        <v/>
      </c>
      <c r="GI55" s="45">
        <f>IF(IFERROR(VLOOKUP($A55,'venda-fornecedor-12-meses-7'!$1:$1048576,5 + (COLUMN(B52)-1)*2,FALSE),"")=0,"",IFERROR(VLOOKUP($A55,'venda-fornecedor-12-meses-7'!$1:$1048576,5 + (COLUMN(B52)-1)*2,FALSE),""))</f>
        <v/>
      </c>
      <c r="GJ55" s="45">
        <f>IF(IFERROR(VLOOKUP($A55,'venda-fornecedor-12-meses-7'!$1:$1048576,5 + (COLUMN(C52)-1)*2,FALSE),"")=0,"",IFERROR(VLOOKUP($A55,'venda-fornecedor-12-meses-7'!$1:$1048576,5 + (COLUMN(C52)-1)*2,FALSE),""))</f>
        <v/>
      </c>
      <c r="GK55" s="45">
        <f>IF(IFERROR(VLOOKUP($A55,'venda-fornecedor-12-meses-7'!$1:$1048576,5 + (COLUMN(D52)-1)*2,FALSE),"")=0,"",IFERROR(VLOOKUP($A55,'venda-fornecedor-12-meses-7'!$1:$1048576,5 + (COLUMN(D52)-1)*2,FALSE),""))</f>
        <v/>
      </c>
      <c r="GL55" s="45">
        <f>IF(IFERROR(VLOOKUP($A55,'venda-fornecedor-12-meses-7'!$1:$1048576,5 + (COLUMN(E52)-1)*2,FALSE),"")=0,"",IFERROR(VLOOKUP($A55,'venda-fornecedor-12-meses-7'!$1:$1048576,5 + (COLUMN(E52)-1)*2,FALSE),""))</f>
        <v/>
      </c>
      <c r="GM55" s="45">
        <f>IF(IFERROR(VLOOKUP($A55,'venda-fornecedor-12-meses-7'!$1:$1048576,5 + (COLUMN(F52)-1)*2,FALSE),"")=0,"",IFERROR(VLOOKUP($A55,'venda-fornecedor-12-meses-7'!$1:$1048576,5 + (COLUMN(F52)-1)*2,FALSE),""))</f>
        <v/>
      </c>
      <c r="GN55" s="45">
        <f>IF(IFERROR(VLOOKUP($A55,'venda-fornecedor-12-meses-7'!$1:$1048576,5 + (COLUMN(G52)-1)*2,FALSE),"")=0,"",IFERROR(VLOOKUP($A55,'venda-fornecedor-12-meses-7'!$1:$1048576,5 + (COLUMN(G52)-1)*2,FALSE),""))</f>
        <v/>
      </c>
      <c r="GO55" s="45">
        <f>IF(IFERROR(VLOOKUP($A55,'venda-fornecedor-12-meses-7'!$1:$1048576,5 + (COLUMN(H52)-1)*2,FALSE),"")=0,"",IFERROR(VLOOKUP($A55,'venda-fornecedor-12-meses-7'!$1:$1048576,5 + (COLUMN(H52)-1)*2,FALSE),""))</f>
        <v/>
      </c>
      <c r="GP55" s="45">
        <f>IF(IFERROR(VLOOKUP($A55,'venda-fornecedor-12-meses-7'!$1:$1048576,5 + (COLUMN(I52)-1)*2,FALSE),"")=0,"",IFERROR(VLOOKUP($A55,'venda-fornecedor-12-meses-7'!$1:$1048576,5 + (COLUMN(I52)-1)*2,FALSE),""))</f>
        <v/>
      </c>
      <c r="GQ55" s="45">
        <f>IF(IFERROR(VLOOKUP($A55,'venda-fornecedor-12-meses-7'!$1:$1048576,5 + (COLUMN(J52)-1)*2,FALSE),"")=0,"",IFERROR(VLOOKUP($A55,'venda-fornecedor-12-meses-7'!$1:$1048576,5 + (COLUMN(J52)-1)*2,FALSE),""))</f>
        <v/>
      </c>
      <c r="GR55" s="45">
        <f>IF(IFERROR(VLOOKUP($A55,'venda-fornecedor-12-meses-7'!$1:$1048576,5 + (COLUMN(K52)-1)*2,FALSE),"")=0,"",IFERROR(VLOOKUP($A55,'venda-fornecedor-12-meses-7'!$1:$1048576,5 + (COLUMN(K52)-1)*2,FALSE),""))</f>
        <v/>
      </c>
      <c r="GS55" s="45">
        <f>IF(IFERROR(VLOOKUP($A55,'venda-fornecedor-12-meses-7'!$1:$1048576,5 + (COLUMN(L52)-1)*2,FALSE),"")=0,"",IFERROR(VLOOKUP($A55,'venda-fornecedor-12-meses-7'!$1:$1048576,5 + (COLUMN(L52)-1)*2,FALSE),""))</f>
        <v/>
      </c>
      <c r="GT55" s="12">
        <f>IF(COUNT(GH55:GS55)=0,"",SUM(GH55:GS55))</f>
        <v/>
      </c>
    </row>
    <row r="56">
      <c r="A56" s="85" t="n">
        <v>34256</v>
      </c>
      <c r="B56" s="85">
        <f>VLOOKUP(A56,'FORNECEDORES X COMPRADOR'!$A:$D,4,0)</f>
        <v/>
      </c>
      <c r="C56" s="85">
        <f>VLOOKUP(A56,'FORNECEDORES X COMPRADOR'!$A:$E,5,0)</f>
        <v/>
      </c>
      <c r="D56" s="40">
        <f>IFERROR(AVERAGEIF('ANALISE PRODUTO'!F:F,A56,'ANALISE PRODUTO'!BE:BE),"")</f>
        <v/>
      </c>
      <c r="E56" s="40">
        <f>IFERROR(AVERAGEIF('ANALISE PRODUTO'!F:F,A56,'ANALISE PRODUTO'!BF:BF),"")</f>
        <v/>
      </c>
      <c r="F56" s="47">
        <f t="array" ref="F56">IFERROR(
  IF(
    SUMPRODUCT(
      IFERROR(--('ANALISE PRODUTO'!$F$3:$F$10000=A56),0) *
      IFERROR(--'ANALISE PRODUTO'!$AJ$3:$AJ$10000,0)
    )=0,
    "",
    SUMPRODUCT(
      IFERROR(--('ANALISE PRODUTO'!$F$3:$F$10000=A56),0) *
      IFERROR(--'ANALISE PRODUTO'!$AN$3:$AN$10000,0)
    ) /
    SUMPRODUCT(
      IFERROR(--('ANALISE PRODUTO'!$F$3:$F$10000=A56),0) *
      IFERROR(--'ANALISE PRODUTO'!$AJ$3:$AJ$10000,0)
    )
  ),
  ""
)</f>
        <v/>
      </c>
      <c r="G56" s="47">
        <f t="array" ref="G56">IFERROR(
  IF(
    SUMPRODUCT(
      IFERROR(--('ANALISE PRODUTO'!$F$3:$F$10000=A56),0) *
      IFERROR(--'ANALISE PRODUTO'!$AJ$3:$AJ$10000,0)
    )=0,
    "",
    SUMPRODUCT(
      IFERROR(--('ANALISE PRODUTO'!$F$3:$F$10000=A56),0) *
      IFERROR(--'ANALISE PRODUTO'!$AO$3:$AO$10000,0)
    ) /
    SUMPRODUCT(
      IFERROR(--('ANALISE PRODUTO'!$F$3:$F$10000=A56),0) *
      IFERROR(--'ANALISE PRODUTO'!$AJ$3:$AJ$10000,0)
    )
  ),
  ""
)</f>
        <v/>
      </c>
      <c r="H56" s="86" t="n">
        <v>90</v>
      </c>
      <c r="I56" s="86" t="n">
        <v>120</v>
      </c>
      <c r="J56" s="87">
        <f>SUMIF('ANALISE PRODUTO'!F:F, A56, 'ANALISE PRODUTO'!AP:AP)</f>
        <v/>
      </c>
      <c r="K56" s="88">
        <f>SUMIF('ANALISE PRODUTO'!F:F, A56, 'ANALISE PRODUTO'!AN:AN)</f>
        <v/>
      </c>
      <c r="L56" s="40">
        <f>SUMIF('ANALISE PRODUTO'!F:F, A56, 'ANALISE PRODUTO'!BB:BB)</f>
        <v/>
      </c>
      <c r="M56" s="40">
        <f>SUMIF('ANALISE PRODUTO'!F:F, A56, 'ANALISE PRODUTO'!BC:BC)</f>
        <v/>
      </c>
      <c r="N56" s="40">
        <f>SUMIF('ANALISE PRODUTO'!F:F, A56, 'ANALISE PRODUTO'!BD:BD)</f>
        <v/>
      </c>
      <c r="O56" s="40">
        <f>SUMIF('ANALISE PRODUTO'!F:F, A56, 'ANALISE PRODUTO'!BA:BA)</f>
        <v/>
      </c>
      <c r="P56" s="40">
        <f>IF(J56=0, 0, IF(O56/J56=0, 0, O56/J56))</f>
        <v/>
      </c>
      <c r="Q56" s="40">
        <f>IF(J56=0, 0, IF(L56/J56=0, 0, L56/J56))</f>
        <v/>
      </c>
      <c r="R56" s="89">
        <f>SUMIF('ANALISE PRODUTO'!F:F, A56, 'ANALISE PRODUTO'!BJ:BJ)</f>
        <v/>
      </c>
      <c r="S56" s="89">
        <f>SUMIF('ANALISE PRODUTO'!F:F, A56, 'ANALISE PRODUTO'!BK:BK)</f>
        <v/>
      </c>
      <c r="T56" s="89">
        <f>SUMIF('ANALISE PRODUTO'!F:F, A56, 'ANALISE PRODUTO'!BL:BL)</f>
        <v/>
      </c>
      <c r="U56" s="89">
        <f>SUMIFS('ANALISE PRODUTO'!BI:BI, 'ANALISE PRODUTO'!F:F, A56)</f>
        <v/>
      </c>
      <c r="V56" s="89">
        <f>IF(C56="DESCONTINUADO", 0, IF(J56=0, 0, IF(U56/J56=0, 0, U56/J56)))</f>
        <v/>
      </c>
      <c r="W56" s="89">
        <f>IF(OR(C56="DESCONTINUADO", J56=0), 0, IFERROR((S56+T56)/J56, 0))</f>
        <v/>
      </c>
      <c r="X56" s="59">
        <f>COUNTIF('ANALISE PRODUTO'!F:F, A56)</f>
        <v/>
      </c>
      <c r="Y56" s="60">
        <f>COUNTIFS('ANALISE PRODUTO'!F:F, A56, 'ANALISE PRODUTO'!S:S, "S")</f>
        <v/>
      </c>
      <c r="Z56" s="61">
        <f>X56-Y56</f>
        <v/>
      </c>
      <c r="AA56" s="88">
        <f>IFERROR(IF(COUNTIF('contas-pagas-fornecedor-7'!$C:$C,B56)&gt;1,
   AVERAGEIF('contas-pagas-fornecedor-7'!$C:$C,B56,'contas-pagas-fornecedor-7'!$I:$I),
   VLOOKUP(B56,'contas-pagas-fornecedor-7'!$C:$Q,7,FALSE)), "")</f>
        <v/>
      </c>
      <c r="AB56" s="88">
        <f t="array" ref="AB56">IFERROR(
  INDEX('fornecedor-venda-por-filial-ger'!J:J,
    MATCH(1,
      ('fornecedor-venda-por-filial-ger'!A:A=A56) *
      ('fornecedor-venda-por-filial-ger'!B:B=$B$1),
    0)
  ),
"")</f>
        <v/>
      </c>
      <c r="AC56" s="90">
        <f t="array" ref="AC56">IFERROR(
  INDEX('fornecedor-venda-por-filial-ger'!O:O,
    MATCH(1,
      ('fornecedor-venda-por-filial-ger'!A:A=A56) *
      ('fornecedor-venda-por-filial-ger'!B:B=$B$1),
    0)
  ),
"")</f>
        <v/>
      </c>
      <c r="AD56" s="90">
        <f>IFERROR(VLOOKUP(A56,'venda-fornecedor-12-meses-7'!A:AC,3,0),"")</f>
        <v/>
      </c>
      <c r="AE56" s="87">
        <f t="array" ref="AE56">IFERROR(
  INDEX('fornecedor-venda-por-filial-ger'!N:N,
    MATCH(1,
      ('fornecedor-venda-por-filial-ger'!A:A=A56) *
      ('fornecedor-venda-por-filial-ger'!B:B=$B$1),
    0)
  ),
"")</f>
        <v/>
      </c>
      <c r="AF56" s="87">
        <f>IF(J56&lt;=0,"100,00%",IFERROR(AD56/AE56,1))</f>
        <v/>
      </c>
      <c r="AG56" s="64">
        <f t="array" ref="AG56">IFERROR(
  INDEX('fornecedor-venda-por-filial-ger'!L:L,
    MATCH(1,
      ('fornecedor-venda-por-filial-ger'!A:A=A56)*
      ('fornecedor-venda-por-filial-ger'!B:B=$B$1),
    0)
  )/100,
"")</f>
        <v/>
      </c>
      <c r="AH56" s="64">
        <f t="array" ref="AH56">IFERROR(
  INDEX('fornecedor-venda-por-filial-ger'!S:S,
    MATCH(1,
      ('fornecedor-venda-por-filial-ger'!A:A=A56) *
      ('fornecedor-venda-por-filial-ger'!B:B=$B$1),
    0)
  )/100,
"")</f>
        <v/>
      </c>
      <c r="AI56" s="64">
        <f>IFERROR(IF(OR(AH56="",AG56=""),"",IF(J56=0,0,AH56-AG56)),"")</f>
        <v/>
      </c>
      <c r="AJ56" s="91">
        <f t="array" ref="AJ56">IF(MAX(IF('ANALISE PRODUTO'!F:F=A56,'ANALISE PRODUTO'!AD:AD))=0,"SEM ENTRADA",MAX(IF('ANALISE PRODUTO'!F:F=A56,'ANALISE PRODUTO'!AD:AD)))</f>
        <v/>
      </c>
      <c r="AK56" s="39" t="n"/>
      <c r="AL56" s="92">
        <f>IF(IFERROR(VLOOKUP($A56,'VENDA 2023'!$1:$1048576,3 + (COLUMN(A53)-1)*2,FALSE),"")=0,"",IFERROR(VLOOKUP($A56,'VENDA 2023'!$1:$1048576,3 + (COLUMN(A53)-1)*2,FALSE),""))</f>
        <v/>
      </c>
      <c r="AM56" s="92">
        <f>IF(IFERROR(VLOOKUP($A56,'VENDA 2023'!$1:$1048576,3 + (COLUMN(B53)-1)*2,FALSE),"")=0,"",IFERROR(VLOOKUP($A56,'VENDA 2023'!$1:$1048576,3 + (COLUMN(B53)-1)*2,FALSE),""))</f>
        <v/>
      </c>
      <c r="AN56" s="92">
        <f>IF(IFERROR(VLOOKUP($A56,'VENDA 2023'!$1:$1048576,3 + (COLUMN(C53)-1)*2,FALSE),"")=0,"",IFERROR(VLOOKUP($A56,'VENDA 2023'!$1:$1048576,3 + (COLUMN(C53)-1)*2,FALSE),""))</f>
        <v/>
      </c>
      <c r="AO56" s="92">
        <f>IF(IFERROR(VLOOKUP($A56,'VENDA 2023'!$1:$1048576,3 + (COLUMN(D53)-1)*2,FALSE),"")=0,"",IFERROR(VLOOKUP($A56,'VENDA 2023'!$1:$1048576,3 + (COLUMN(D53)-1)*2,FALSE),""))</f>
        <v/>
      </c>
      <c r="AP56" s="92">
        <f>IF(IFERROR(VLOOKUP($A56,'VENDA 2023'!$1:$1048576,3 + (COLUMN(E53)-1)*2,FALSE),"")=0,"",IFERROR(VLOOKUP($A56,'VENDA 2023'!$1:$1048576,3 + (COLUMN(E53)-1)*2,FALSE),""))</f>
        <v/>
      </c>
      <c r="AQ56" s="92">
        <f>IF(IFERROR(VLOOKUP($A56,'VENDA 2023'!$1:$1048576,3 + (COLUMN(F53)-1)*2,FALSE),"")=0,"",IFERROR(VLOOKUP($A56,'VENDA 2023'!$1:$1048576,3 + (COLUMN(F53)-1)*2,FALSE),""))</f>
        <v/>
      </c>
      <c r="AR56" s="92">
        <f>IF(IFERROR(VLOOKUP($A56,'VENDA 2023'!$1:$1048576,3 + (COLUMN(G53)-1)*2,FALSE),"")=0,"",IFERROR(VLOOKUP($A56,'VENDA 2023'!$1:$1048576,3 + (COLUMN(G53)-1)*2,FALSE),""))</f>
        <v/>
      </c>
      <c r="AS56" s="92">
        <f>IF(IFERROR(VLOOKUP($A56,'VENDA 2023'!$1:$1048576,3 + (COLUMN(H53)-1)*2,FALSE),"")=0,"",IFERROR(VLOOKUP($A56,'VENDA 2023'!$1:$1048576,3 + (COLUMN(H53)-1)*2,FALSE),""))</f>
        <v/>
      </c>
      <c r="AT56" s="92">
        <f>IF(IFERROR(VLOOKUP($A56,'VENDA 2023'!$1:$1048576,3 + (COLUMN(I53)-1)*2,FALSE),"")=0,"",IFERROR(VLOOKUP($A56,'VENDA 2023'!$1:$1048576,3 + (COLUMN(I53)-1)*2,FALSE),""))</f>
        <v/>
      </c>
      <c r="AU56" s="92">
        <f>IF(IFERROR(VLOOKUP($A56,'VENDA 2023'!$1:$1048576,3 + (COLUMN(J53)-1)*2,FALSE),"")=0,"",IFERROR(VLOOKUP($A56,'VENDA 2023'!$1:$1048576,3 + (COLUMN(J53)-1)*2,FALSE),""))</f>
        <v/>
      </c>
      <c r="AV56" s="92">
        <f>IF(IFERROR(VLOOKUP($A56,'VENDA 2023'!$1:$1048576,3 + (COLUMN(K53)-1)*2,FALSE),"")=0,"",IFERROR(VLOOKUP($A56,'VENDA 2023'!$1:$1048576,3 + (COLUMN(K53)-1)*2,FALSE),""))</f>
        <v/>
      </c>
      <c r="AW56" s="92">
        <f>IF(IFERROR(VLOOKUP($A56,'VENDA 2023'!$1:$1048576,3 + (COLUMN(L53)-1)*2,FALSE),"")=0,"",IFERROR(VLOOKUP($A56,'VENDA 2023'!$1:$1048576,3 + (COLUMN(L53)-1)*2,FALSE),""))</f>
        <v/>
      </c>
      <c r="AX56" s="93">
        <f>IF(COUNT(AL56:AW56)=0,"",SUM(AL56:AW56))</f>
        <v/>
      </c>
      <c r="AY56" s="92">
        <f>IF(IFERROR(VLOOKUP($A56,'VENDA 2024'!$1:$1048576,3 + (COLUMN(A53)-1)*2,FALSE),"")=0,"",IFERROR(VLOOKUP($A56,'VENDA 2024'!$1:$1048576,3 + (COLUMN(A53)-1)*2,FALSE),""))</f>
        <v/>
      </c>
      <c r="AZ56" s="92">
        <f>IF(IFERROR(VLOOKUP($A56,'VENDA 2024'!$1:$1048576,3 + (COLUMN(B53)-1)*2,FALSE),"")=0,"",IFERROR(VLOOKUP($A56,'VENDA 2024'!$1:$1048576,3 + (COLUMN(B53)-1)*2,FALSE),""))</f>
        <v/>
      </c>
      <c r="BA56" s="92">
        <f>IF(IFERROR(VLOOKUP($A56,'VENDA 2024'!$1:$1048576,3 + (COLUMN(C53)-1)*2,FALSE),"")=0,"",IFERROR(VLOOKUP($A56,'VENDA 2024'!$1:$1048576,3 + (COLUMN(C53)-1)*2,FALSE),""))</f>
        <v/>
      </c>
      <c r="BB56" s="92">
        <f>IF(IFERROR(VLOOKUP($A56,'VENDA 2024'!$1:$1048576,3 + (COLUMN(D53)-1)*2,FALSE),"")=0,"",IFERROR(VLOOKUP($A56,'VENDA 2024'!$1:$1048576,3 + (COLUMN(D53)-1)*2,FALSE),""))</f>
        <v/>
      </c>
      <c r="BC56" s="92">
        <f>IF(IFERROR(VLOOKUP($A56,'VENDA 2024'!$1:$1048576,3 + (COLUMN(E53)-1)*2,FALSE),"")=0,"",IFERROR(VLOOKUP($A56,'VENDA 2024'!$1:$1048576,3 + (COLUMN(E53)-1)*2,FALSE),""))</f>
        <v/>
      </c>
      <c r="BD56" s="92">
        <f>IF(IFERROR(VLOOKUP($A56,'VENDA 2024'!$1:$1048576,3 + (COLUMN(F53)-1)*2,FALSE),"")=0,"",IFERROR(VLOOKUP($A56,'VENDA 2024'!$1:$1048576,3 + (COLUMN(F53)-1)*2,FALSE),""))</f>
        <v/>
      </c>
      <c r="BE56" s="92">
        <f>IF(IFERROR(VLOOKUP($A56,'VENDA 2024'!$1:$1048576,3 + (COLUMN(G53)-1)*2,FALSE),"")=0,"",IFERROR(VLOOKUP($A56,'VENDA 2024'!$1:$1048576,3 + (COLUMN(G53)-1)*2,FALSE),""))</f>
        <v/>
      </c>
      <c r="BF56" s="92">
        <f>IF(IFERROR(VLOOKUP($A56,'VENDA 2024'!$1:$1048576,3 + (COLUMN(H53)-1)*2,FALSE),"")=0,"",IFERROR(VLOOKUP($A56,'VENDA 2024'!$1:$1048576,3 + (COLUMN(H53)-1)*2,FALSE),""))</f>
        <v/>
      </c>
      <c r="BG56" s="92">
        <f>IF(IFERROR(VLOOKUP($A56,'VENDA 2024'!$1:$1048576,3 + (COLUMN(I53)-1)*2,FALSE),"")=0,"",IFERROR(VLOOKUP($A56,'VENDA 2024'!$1:$1048576,3 + (COLUMN(I53)-1)*2,FALSE),""))</f>
        <v/>
      </c>
      <c r="BH56" s="92">
        <f>IF(IFERROR(VLOOKUP($A56,'VENDA 2024'!$1:$1048576,3 + (COLUMN(J53)-1)*2,FALSE),"")=0,"",IFERROR(VLOOKUP($A56,'VENDA 2024'!$1:$1048576,3 + (COLUMN(J53)-1)*2,FALSE),""))</f>
        <v/>
      </c>
      <c r="BI56" s="92">
        <f>IF(IFERROR(VLOOKUP($A56,'VENDA 2024'!$1:$1048576,3 + (COLUMN(K53)-1)*2,FALSE),"")=0,"",IFERROR(VLOOKUP($A56,'VENDA 2024'!$1:$1048576,3 + (COLUMN(K53)-1)*2,FALSE),""))</f>
        <v/>
      </c>
      <c r="BJ56" s="92">
        <f>IF(IFERROR(VLOOKUP($A56,'VENDA 2024'!$1:$1048576,3 + (COLUMN(L53)-1)*2,FALSE),"")=0,"",IFERROR(VLOOKUP($A56,'VENDA 2024'!$1:$1048576,3 + (COLUMN(L53)-1)*2,FALSE),""))</f>
        <v/>
      </c>
      <c r="BK56" s="93">
        <f>IF(COUNT(AY56:BJ56)=0,"",SUM(AY56:BJ56))</f>
        <v/>
      </c>
      <c r="BL56" s="92">
        <f>IF(IFERROR(VLOOKUP($A56,'VENDA 2025'!$1:$1048576,3 + (COLUMN(A53)-1)*2,FALSE),"")=0,"",IFERROR(VLOOKUP($A56,'VENDA 2025'!$1:$1048576,3 + (COLUMN(A53)-1)*2,FALSE),""))</f>
        <v/>
      </c>
      <c r="BM56" s="92">
        <f>IF(IFERROR(VLOOKUP($A56,'VENDA 2025'!$1:$1048576,3 + (COLUMN(B53)-1)*2,FALSE),"")=0,"",IFERROR(VLOOKUP($A56,'VENDA 2025'!$1:$1048576,3 + (COLUMN(B53)-1)*2,FALSE),""))</f>
        <v/>
      </c>
      <c r="BN56" s="92">
        <f>IF(IFERROR(VLOOKUP($A56,'VENDA 2025'!$1:$1048576,3 + (COLUMN(C53)-1)*2,FALSE),"")=0,"",IFERROR(VLOOKUP($A56,'VENDA 2025'!$1:$1048576,3 + (COLUMN(C53)-1)*2,FALSE),""))</f>
        <v/>
      </c>
      <c r="BO56" s="92">
        <f>IF(IFERROR(VLOOKUP($A56,'VENDA 2025'!$1:$1048576,3 + (COLUMN(D53)-1)*2,FALSE),"")=0,"",IFERROR(VLOOKUP($A56,'VENDA 2025'!$1:$1048576,3 + (COLUMN(D53)-1)*2,FALSE),""))</f>
        <v/>
      </c>
      <c r="BP56" s="92">
        <f>IF(IFERROR(VLOOKUP($A56,'VENDA 2025'!$1:$1048576,3 + (COLUMN(E53)-1)*2,FALSE),"")=0,"",IFERROR(VLOOKUP($A56,'VENDA 2025'!$1:$1048576,3 + (COLUMN(E53)-1)*2,FALSE),""))</f>
        <v/>
      </c>
      <c r="BQ56" s="92">
        <f>IF(IFERROR(VLOOKUP($A56,'VENDA 2025'!$1:$1048576,3 + (COLUMN(F53)-1)*2,FALSE),"")=0,"",IFERROR(VLOOKUP($A56,'VENDA 2025'!$1:$1048576,3 + (COLUMN(F53)-1)*2,FALSE),""))</f>
        <v/>
      </c>
      <c r="BR56" s="92">
        <f>IF(IFERROR(VLOOKUP($A56,'VENDA 2025'!$1:$1048576,3 + (COLUMN(G53)-1)*2,FALSE),"")=0,"",IFERROR(VLOOKUP($A56,'VENDA 2025'!$1:$1048576,3 + (COLUMN(G53)-1)*2,FALSE),""))</f>
        <v/>
      </c>
      <c r="BS56" s="92">
        <f>IF(IFERROR(VLOOKUP($A56,'VENDA 2025'!$1:$1048576,3 + (COLUMN(H53)-1)*2,FALSE),"")=0,"",IFERROR(VLOOKUP($A56,'VENDA 2025'!$1:$1048576,3 + (COLUMN(H53)-1)*2,FALSE),""))</f>
        <v/>
      </c>
      <c r="BT56" s="92">
        <f>IF(IFERROR(VLOOKUP($A56,'VENDA 2025'!$1:$1048576,3 + (COLUMN(I53)-1)*2,FALSE),"")=0,"",IFERROR(VLOOKUP($A56,'VENDA 2025'!$1:$1048576,3 + (COLUMN(I53)-1)*2,FALSE),""))</f>
        <v/>
      </c>
      <c r="BU56" s="92">
        <f>IF(IFERROR(VLOOKUP($A56,'VENDA 2025'!$1:$1048576,3 + (COLUMN(J53)-1)*2,FALSE),"")=0,"",IFERROR(VLOOKUP($A56,'VENDA 2025'!$1:$1048576,3 + (COLUMN(J53)-1)*2,FALSE),""))</f>
        <v/>
      </c>
      <c r="BV56" s="92">
        <f>IF(IFERROR(VLOOKUP($A56,'VENDA 2025'!$1:$1048576,3 + (COLUMN(K53)-1)*2,FALSE),"")=0,"",IFERROR(VLOOKUP($A56,'VENDA 2025'!$1:$1048576,3 + (COLUMN(K53)-1)*2,FALSE),""))</f>
        <v/>
      </c>
      <c r="BW56" s="92">
        <f>IF(IFERROR(VLOOKUP($A56,'VENDA 2025'!$1:$1048576,3 + (COLUMN(L53)-1)*2,FALSE),"")=0,"",IFERROR(VLOOKUP($A56,'VENDA 2025'!$1:$1048576,3 + (COLUMN(L53)-1)*2,FALSE),""))</f>
        <v/>
      </c>
      <c r="BX56" s="93">
        <f>IF(COUNT(BL56:BW56)=0,"",SUM(BL56:BW56))</f>
        <v/>
      </c>
      <c r="BY56" s="92">
        <f>IF(IFERROR(VLOOKUP($A56,'venda-fornecedor-12-meses-7'!$1:$1048576,4 + (COLUMN(A53)-1)*2,FALSE),"")=0,"",IFERROR(VLOOKUP($A56,'venda-fornecedor-12-meses-7'!$1:$1048576,4 + (COLUMN(A53)-1)*2,FALSE),""))</f>
        <v/>
      </c>
      <c r="BZ56" s="92">
        <f>IF(IFERROR(VLOOKUP($A56,'venda-fornecedor-12-meses-7'!$1:$1048576,4 + (COLUMN(B53)-1)*2,FALSE),"")=0,"",IFERROR(VLOOKUP($A56,'venda-fornecedor-12-meses-7'!$1:$1048576,4 + (COLUMN(B53)-1)*2,FALSE),""))</f>
        <v/>
      </c>
      <c r="CA56" s="92">
        <f>IF(IFERROR(VLOOKUP($A56,'venda-fornecedor-12-meses-7'!$1:$1048576,4 + (COLUMN(C53)-1)*2,FALSE),"")=0,"",IFERROR(VLOOKUP($A56,'venda-fornecedor-12-meses-7'!$1:$1048576,4 + (COLUMN(C53)-1)*2,FALSE),""))</f>
        <v/>
      </c>
      <c r="CB56" s="92">
        <f>IF(IFERROR(VLOOKUP($A56,'venda-fornecedor-12-meses-7'!$1:$1048576,4 + (COLUMN(D53)-1)*2,FALSE),"")=0,"",IFERROR(VLOOKUP($A56,'venda-fornecedor-12-meses-7'!$1:$1048576,4 + (COLUMN(D53)-1)*2,FALSE),""))</f>
        <v/>
      </c>
      <c r="CC56" s="92">
        <f>IF(IFERROR(VLOOKUP($A56,'venda-fornecedor-12-meses-7'!$1:$1048576,4 + (COLUMN(E53)-1)*2,FALSE),"")=0,"",IFERROR(VLOOKUP($A56,'venda-fornecedor-12-meses-7'!$1:$1048576,4 + (COLUMN(E53)-1)*2,FALSE),""))</f>
        <v/>
      </c>
      <c r="CD56" s="92">
        <f>IF(IFERROR(VLOOKUP($A56,'venda-fornecedor-12-meses-7'!$1:$1048576,4 + (COLUMN(F53)-1)*2,FALSE),"")=0,"",IFERROR(VLOOKUP($A56,'venda-fornecedor-12-meses-7'!$1:$1048576,4 + (COLUMN(F53)-1)*2,FALSE),""))</f>
        <v/>
      </c>
      <c r="CE56" s="92">
        <f>IF(IFERROR(VLOOKUP($A56,'venda-fornecedor-12-meses-7'!$1:$1048576,4 + (COLUMN(G53)-1)*2,FALSE),"")=0,"",IFERROR(VLOOKUP($A56,'venda-fornecedor-12-meses-7'!$1:$1048576,4 + (COLUMN(G53)-1)*2,FALSE),""))</f>
        <v/>
      </c>
      <c r="CF56" s="92">
        <f>IF(IFERROR(VLOOKUP($A56,'venda-fornecedor-12-meses-7'!$1:$1048576,4 + (COLUMN(H53)-1)*2,FALSE),"")=0,"",IFERROR(VLOOKUP($A56,'venda-fornecedor-12-meses-7'!$1:$1048576,4 + (COLUMN(H53)-1)*2,FALSE),""))</f>
        <v/>
      </c>
      <c r="CG56" s="92">
        <f>IF(IFERROR(VLOOKUP($A56,'venda-fornecedor-12-meses-7'!$1:$1048576,4 + (COLUMN(I53)-1)*2,FALSE),"")=0,"",IFERROR(VLOOKUP($A56,'venda-fornecedor-12-meses-7'!$1:$1048576,4 + (COLUMN(I53)-1)*2,FALSE),""))</f>
        <v/>
      </c>
      <c r="CH56" s="92">
        <f>IF(IFERROR(VLOOKUP($A56,'venda-fornecedor-12-meses-7'!$1:$1048576,4 + (COLUMN(J53)-1)*2,FALSE),"")=0,"",IFERROR(VLOOKUP($A56,'venda-fornecedor-12-meses-7'!$1:$1048576,4 + (COLUMN(J53)-1)*2,FALSE),""))</f>
        <v/>
      </c>
      <c r="CI56" s="92">
        <f>IF(IFERROR(VLOOKUP($A56,'venda-fornecedor-12-meses-7'!$1:$1048576,4 + (COLUMN(K53)-1)*2,FALSE),"")=0,"",IFERROR(VLOOKUP($A56,'venda-fornecedor-12-meses-7'!$1:$1048576,4 + (COLUMN(K53)-1)*2,FALSE),""))</f>
        <v/>
      </c>
      <c r="CJ56" s="92">
        <f>IF(IFERROR(VLOOKUP($A56,'venda-fornecedor-12-meses-7'!$1:$1048576,4 + (COLUMN(L53)-1)*2,FALSE),"")=0,"",IFERROR(VLOOKUP($A56,'venda-fornecedor-12-meses-7'!$1:$1048576,4 + (COLUMN(L53)-1)*2,FALSE),""))</f>
        <v/>
      </c>
      <c r="CK56" s="93">
        <f>IF(COUNT(BY56:CJ56)=0,"",SUM(BY56:CJ56))</f>
        <v/>
      </c>
      <c r="CL56" s="93">
        <f>IF(COUNT(BY56:CJ56)=0,"",AVERAGE(BY56:CJ56))</f>
        <v/>
      </c>
      <c r="CM56" s="1" t="n"/>
      <c r="CN56" s="94">
        <f>IF(IFERROR(VLOOKUP($A56,'ENTRADA 2023'!$1:$1048576,3 + (COLUMN(A53)-1)*1,FALSE),"")=0,"",IFERROR(VLOOKUP($A56,'ENTRADA 2023'!$1:$1048576,3 + (COLUMN(A53)-1)*1,FALSE),""))</f>
        <v/>
      </c>
      <c r="CO56" s="94">
        <f>IF(IFERROR(VLOOKUP($A56,'ENTRADA 2023'!$1:$1048576,3 + (COLUMN(B53)-1)*1,FALSE),"")=0,"",IFERROR(VLOOKUP($A56,'ENTRADA 2023'!$1:$1048576,3 + (COLUMN(B53)-1)*1,FALSE),""))</f>
        <v/>
      </c>
      <c r="CP56" s="94">
        <f>IF(IFERROR(VLOOKUP($A56,'ENTRADA 2023'!$1:$1048576,3 + (COLUMN(C53)-1)*1,FALSE),"")=0,"",IFERROR(VLOOKUP($A56,'ENTRADA 2023'!$1:$1048576,3 + (COLUMN(C53)-1)*1,FALSE),""))</f>
        <v/>
      </c>
      <c r="CQ56" s="94">
        <f>IF(IFERROR(VLOOKUP($A56,'ENTRADA 2023'!$1:$1048576,3 + (COLUMN(D53)-1)*1,FALSE),"")=0,"",IFERROR(VLOOKUP($A56,'ENTRADA 2023'!$1:$1048576,3 + (COLUMN(D53)-1)*1,FALSE),""))</f>
        <v/>
      </c>
      <c r="CR56" s="94">
        <f>IF(IFERROR(VLOOKUP($A56,'ENTRADA 2023'!$1:$1048576,3 + (COLUMN(E53)-1)*1,FALSE),"")=0,"",IFERROR(VLOOKUP($A56,'ENTRADA 2023'!$1:$1048576,3 + (COLUMN(E53)-1)*1,FALSE),""))</f>
        <v/>
      </c>
      <c r="CS56" s="94">
        <f>IF(IFERROR(VLOOKUP($A56,'ENTRADA 2023'!$1:$1048576,3 + (COLUMN(F53)-1)*1,FALSE),"")=0,"",IFERROR(VLOOKUP($A56,'ENTRADA 2023'!$1:$1048576,3 + (COLUMN(F53)-1)*1,FALSE),""))</f>
        <v/>
      </c>
      <c r="CT56" s="94">
        <f>IF(IFERROR(VLOOKUP($A56,'ENTRADA 2023'!$1:$1048576,3 + (COLUMN(G53)-1)*1,FALSE),"")=0,"",IFERROR(VLOOKUP($A56,'ENTRADA 2023'!$1:$1048576,3 + (COLUMN(G53)-1)*1,FALSE),""))</f>
        <v/>
      </c>
      <c r="CU56" s="94">
        <f>IF(IFERROR(VLOOKUP($A56,'ENTRADA 2023'!$1:$1048576,3 + (COLUMN(H53)-1)*1,FALSE),"")=0,"",IFERROR(VLOOKUP($A56,'ENTRADA 2023'!$1:$1048576,3 + (COLUMN(H53)-1)*1,FALSE),""))</f>
        <v/>
      </c>
      <c r="CV56" s="94">
        <f>IF(IFERROR(VLOOKUP($A56,'ENTRADA 2023'!$1:$1048576,3 + (COLUMN(I53)-1)*1,FALSE),"")=0,"",IFERROR(VLOOKUP($A56,'ENTRADA 2023'!$1:$1048576,3 + (COLUMN(I53)-1)*1,FALSE),""))</f>
        <v/>
      </c>
      <c r="CW56" s="94">
        <f>IF(IFERROR(VLOOKUP($A56,'ENTRADA 2023'!$1:$1048576,3 + (COLUMN(J53)-1)*1,FALSE),"")=0,"",IFERROR(VLOOKUP($A56,'ENTRADA 2023'!$1:$1048576,3 + (COLUMN(J53)-1)*1,FALSE),""))</f>
        <v/>
      </c>
      <c r="CX56" s="94">
        <f>IF(IFERROR(VLOOKUP($A56,'ENTRADA 2023'!$1:$1048576,3 + (COLUMN(K53)-1)*1,FALSE),"")=0,"",IFERROR(VLOOKUP($A56,'ENTRADA 2023'!$1:$1048576,3 + (COLUMN(K53)-1)*1,FALSE),""))</f>
        <v/>
      </c>
      <c r="CY56" s="94">
        <f>IF(IFERROR(VLOOKUP($A56,'ENTRADA 2023'!$1:$1048576,3 + (COLUMN(L53)-1)*1,FALSE),"")=0,"",IFERROR(VLOOKUP($A56,'ENTRADA 2023'!$1:$1048576,3 + (COLUMN(L53)-1)*1,FALSE),""))</f>
        <v/>
      </c>
      <c r="CZ56" s="95">
        <f>IF(COUNT(CN56:CY56)=0,"",SUM(CN56:CY56))</f>
        <v/>
      </c>
      <c r="DA56" s="94">
        <f>IF(IFERROR(VLOOKUP($A56,'ENTRADA 2024'!$1:$1048576,3 + (COLUMN(A53)-1)*1,FALSE),"")=0,"",IFERROR(VLOOKUP($A56,'ENTRADA 2024'!$1:$1048576,3 + (COLUMN(A53)-1)*1,FALSE),""))</f>
        <v/>
      </c>
      <c r="DB56" s="94">
        <f>IF(IFERROR(VLOOKUP($A56,'ENTRADA 2024'!$1:$1048576,3 + (COLUMN(B53)-1)*1,FALSE),"")=0,"",IFERROR(VLOOKUP($A56,'ENTRADA 2024'!$1:$1048576,3 + (COLUMN(B53)-1)*1,FALSE),""))</f>
        <v/>
      </c>
      <c r="DC56" s="94">
        <f>IF(IFERROR(VLOOKUP($A56,'ENTRADA 2024'!$1:$1048576,3 + (COLUMN(C53)-1)*1,FALSE),"")=0,"",IFERROR(VLOOKUP($A56,'ENTRADA 2024'!$1:$1048576,3 + (COLUMN(C53)-1)*1,FALSE),""))</f>
        <v/>
      </c>
      <c r="DD56" s="94">
        <f>IF(IFERROR(VLOOKUP($A56,'ENTRADA 2024'!$1:$1048576,3 + (COLUMN(D53)-1)*1,FALSE),"")=0,"",IFERROR(VLOOKUP($A56,'ENTRADA 2024'!$1:$1048576,3 + (COLUMN(D53)-1)*1,FALSE),""))</f>
        <v/>
      </c>
      <c r="DE56" s="94">
        <f>IF(IFERROR(VLOOKUP($A56,'ENTRADA 2024'!$1:$1048576,3 + (COLUMN(E53)-1)*1,FALSE),"")=0,"",IFERROR(VLOOKUP($A56,'ENTRADA 2024'!$1:$1048576,3 + (COLUMN(E53)-1)*1,FALSE),""))</f>
        <v/>
      </c>
      <c r="DF56" s="94">
        <f>IF(IFERROR(VLOOKUP($A56,'ENTRADA 2024'!$1:$1048576,3 + (COLUMN(F53)-1)*1,FALSE),"")=0,"",IFERROR(VLOOKUP($A56,'ENTRADA 2024'!$1:$1048576,3 + (COLUMN(F53)-1)*1,FALSE),""))</f>
        <v/>
      </c>
      <c r="DG56" s="94">
        <f>IF(IFERROR(VLOOKUP($A56,'ENTRADA 2024'!$1:$1048576,3 + (COLUMN(G53)-1)*1,FALSE),"")=0,"",IFERROR(VLOOKUP($A56,'ENTRADA 2024'!$1:$1048576,3 + (COLUMN(G53)-1)*1,FALSE),""))</f>
        <v/>
      </c>
      <c r="DH56" s="94">
        <f>IF(IFERROR(VLOOKUP($A56,'ENTRADA 2024'!$1:$1048576,3 + (COLUMN(H53)-1)*1,FALSE),"")=0,"",IFERROR(VLOOKUP($A56,'ENTRADA 2024'!$1:$1048576,3 + (COLUMN(H53)-1)*1,FALSE),""))</f>
        <v/>
      </c>
      <c r="DI56" s="94">
        <f>IF(IFERROR(VLOOKUP($A56,'ENTRADA 2024'!$1:$1048576,3 + (COLUMN(I53)-1)*1,FALSE),"")=0,"",IFERROR(VLOOKUP($A56,'ENTRADA 2024'!$1:$1048576,3 + (COLUMN(I53)-1)*1,FALSE),""))</f>
        <v/>
      </c>
      <c r="DJ56" s="94">
        <f>IF(IFERROR(VLOOKUP($A56,'ENTRADA 2024'!$1:$1048576,3 + (COLUMN(J53)-1)*1,FALSE),"")=0,"",IFERROR(VLOOKUP($A56,'ENTRADA 2024'!$1:$1048576,3 + (COLUMN(J53)-1)*1,FALSE),""))</f>
        <v/>
      </c>
      <c r="DK56" s="94">
        <f>IF(IFERROR(VLOOKUP($A56,'ENTRADA 2024'!$1:$1048576,3 + (COLUMN(K53)-1)*1,FALSE),"")=0,"",IFERROR(VLOOKUP($A56,'ENTRADA 2024'!$1:$1048576,3 + (COLUMN(K53)-1)*1,FALSE),""))</f>
        <v/>
      </c>
      <c r="DL56" s="94">
        <f>IF(IFERROR(VLOOKUP($A56,'ENTRADA 2024'!$1:$1048576,3 + (COLUMN(L53)-1)*1,FALSE),"")=0,"",IFERROR(VLOOKUP($A56,'ENTRADA 2024'!$1:$1048576,3 + (COLUMN(L53)-1)*1,FALSE),""))</f>
        <v/>
      </c>
      <c r="DM56" s="95">
        <f>IF(COUNT(DA56:DL56)=0,"",SUM(DA56:DL56))</f>
        <v/>
      </c>
      <c r="DN56" s="94">
        <f>IF(IFERROR(VLOOKUP($A56,'ENTRADA 2025'!$1:$1048576,3 + (COLUMN(A53)-1)*1,FALSE),"")=0,"",IFERROR(VLOOKUP($A56,'ENTRADA 2025'!$1:$1048576,3 + (COLUMN(A53)-1)*1,FALSE),""))</f>
        <v/>
      </c>
      <c r="DO56" s="94">
        <f>IF(IFERROR(VLOOKUP($A56,'ENTRADA 2025'!$1:$1048576,3 + (COLUMN(B53)-1)*1,FALSE),"")=0,"",IFERROR(VLOOKUP($A56,'ENTRADA 2025'!$1:$1048576,3 + (COLUMN(B53)-1)*1,FALSE),""))</f>
        <v/>
      </c>
      <c r="DP56" s="94">
        <f>IF(IFERROR(VLOOKUP($A56,'ENTRADA 2025'!$1:$1048576,3 + (COLUMN(C53)-1)*1,FALSE),"")=0,"",IFERROR(VLOOKUP($A56,'ENTRADA 2025'!$1:$1048576,3 + (COLUMN(C53)-1)*1,FALSE),""))</f>
        <v/>
      </c>
      <c r="DQ56" s="94">
        <f>IF(IFERROR(VLOOKUP($A56,'ENTRADA 2025'!$1:$1048576,3 + (COLUMN(D53)-1)*1,FALSE),"")=0,"",IFERROR(VLOOKUP($A56,'ENTRADA 2025'!$1:$1048576,3 + (COLUMN(D53)-1)*1,FALSE),""))</f>
        <v/>
      </c>
      <c r="DR56" s="94">
        <f>IF(IFERROR(VLOOKUP($A56,'ENTRADA 2025'!$1:$1048576,3 + (COLUMN(E53)-1)*1,FALSE),"")=0,"",IFERROR(VLOOKUP($A56,'ENTRADA 2025'!$1:$1048576,3 + (COLUMN(E53)-1)*1,FALSE),""))</f>
        <v/>
      </c>
      <c r="DS56" s="94">
        <f>IF(IFERROR(VLOOKUP($A56,'ENTRADA 2025'!$1:$1048576,3 + (COLUMN(F53)-1)*1,FALSE),"")=0,"",IFERROR(VLOOKUP($A56,'ENTRADA 2025'!$1:$1048576,3 + (COLUMN(F53)-1)*1,FALSE),""))</f>
        <v/>
      </c>
      <c r="DT56" s="94">
        <f>IF(IFERROR(VLOOKUP($A56,'ENTRADA 2025'!$1:$1048576,3 + (COLUMN(G53)-1)*1,FALSE),"")=0,"",IFERROR(VLOOKUP($A56,'ENTRADA 2025'!$1:$1048576,3 + (COLUMN(G53)-1)*1,FALSE),""))</f>
        <v/>
      </c>
      <c r="DU56" s="94">
        <f>IF(IFERROR(VLOOKUP($A56,'ENTRADA 2025'!$1:$1048576,3 + (COLUMN(H53)-1)*1,FALSE),"")=0,"",IFERROR(VLOOKUP($A56,'ENTRADA 2025'!$1:$1048576,3 + (COLUMN(H53)-1)*1,FALSE),""))</f>
        <v/>
      </c>
      <c r="DV56" s="94">
        <f>IF(IFERROR(VLOOKUP($A56,'ENTRADA 2025'!$1:$1048576,3 + (COLUMN(I53)-1)*1,FALSE),"")=0,"",IFERROR(VLOOKUP($A56,'ENTRADA 2025'!$1:$1048576,3 + (COLUMN(I53)-1)*1,FALSE),""))</f>
        <v/>
      </c>
      <c r="DW56" s="94">
        <f>IF(IFERROR(VLOOKUP($A56,'ENTRADA 2025'!$1:$1048576,3 + (COLUMN(J53)-1)*1,FALSE),"")=0,"",IFERROR(VLOOKUP($A56,'ENTRADA 2025'!$1:$1048576,3 + (COLUMN(J53)-1)*1,FALSE),""))</f>
        <v/>
      </c>
      <c r="DX56" s="94">
        <f>IF(IFERROR(VLOOKUP($A56,'ENTRADA 2025'!$1:$1048576,3 + (COLUMN(K53)-1)*1,FALSE),"")=0,"",IFERROR(VLOOKUP($A56,'ENTRADA 2025'!$1:$1048576,3 + (COLUMN(K53)-1)*1,FALSE),""))</f>
        <v/>
      </c>
      <c r="DY56" s="94">
        <f>IF(IFERROR(VLOOKUP($A56,'ENTRADA 2025'!$1:$1048576,3 + (COLUMN(L53)-1)*1,FALSE),"")=0,"",IFERROR(VLOOKUP($A56,'ENTRADA 2025'!$1:$1048576,3 + (COLUMN(L53)-1)*1,FALSE),""))</f>
        <v/>
      </c>
      <c r="DZ56" s="95">
        <f>IF(COUNT(DN56:DY56)=0,"",SUM(DN56:DY56))</f>
        <v/>
      </c>
      <c r="EA56" s="94">
        <f>IF(IFERROR(VLOOKUP($A56,'entrada-fornecedor-12-meses-7'!$1:$1048576,3 + (COLUMN(A53)-1)*1,FALSE),"")=0,"",IFERROR(VLOOKUP($A56,'entrada-fornecedor-12-meses-7'!$1:$1048576,3 + (COLUMN(A53)-1)*1,FALSE),""))</f>
        <v/>
      </c>
      <c r="EB56" s="94">
        <f>IF(IFERROR(VLOOKUP($A56,'entrada-fornecedor-12-meses-7'!$1:$1048576,3 + (COLUMN(B53)-1)*1,FALSE),"")=0,"",IFERROR(VLOOKUP($A56,'entrada-fornecedor-12-meses-7'!$1:$1048576,3 + (COLUMN(B53)-1)*1,FALSE),""))</f>
        <v/>
      </c>
      <c r="EC56" s="94">
        <f>IF(IFERROR(VLOOKUP($A56,'entrada-fornecedor-12-meses-7'!$1:$1048576,3 + (COLUMN(C53)-1)*1,FALSE),"")=0,"",IFERROR(VLOOKUP($A56,'entrada-fornecedor-12-meses-7'!$1:$1048576,3 + (COLUMN(C53)-1)*1,FALSE),""))</f>
        <v/>
      </c>
      <c r="ED56" s="94">
        <f>IF(IFERROR(VLOOKUP($A56,'entrada-fornecedor-12-meses-7'!$1:$1048576,3 + (COLUMN(D53)-1)*1,FALSE),"")=0,"",IFERROR(VLOOKUP($A56,'entrada-fornecedor-12-meses-7'!$1:$1048576,3 + (COLUMN(D53)-1)*1,FALSE),""))</f>
        <v/>
      </c>
      <c r="EE56" s="94">
        <f>IF(IFERROR(VLOOKUP($A56,'entrada-fornecedor-12-meses-7'!$1:$1048576,3 + (COLUMN(E53)-1)*1,FALSE),"")=0,"",IFERROR(VLOOKUP($A56,'entrada-fornecedor-12-meses-7'!$1:$1048576,3 + (COLUMN(E53)-1)*1,FALSE),""))</f>
        <v/>
      </c>
      <c r="EF56" s="94">
        <f>IF(IFERROR(VLOOKUP($A56,'entrada-fornecedor-12-meses-7'!$1:$1048576,3 + (COLUMN(F53)-1)*1,FALSE),"")=0,"",IFERROR(VLOOKUP($A56,'entrada-fornecedor-12-meses-7'!$1:$1048576,3 + (COLUMN(F53)-1)*1,FALSE),""))</f>
        <v/>
      </c>
      <c r="EG56" s="94">
        <f>IF(IFERROR(VLOOKUP($A56,'entrada-fornecedor-12-meses-7'!$1:$1048576,3 + (COLUMN(G53)-1)*1,FALSE),"")=0,"",IFERROR(VLOOKUP($A56,'entrada-fornecedor-12-meses-7'!$1:$1048576,3 + (COLUMN(G53)-1)*1,FALSE),""))</f>
        <v/>
      </c>
      <c r="EH56" s="94">
        <f>IF(IFERROR(VLOOKUP($A56,'entrada-fornecedor-12-meses-7'!$1:$1048576,3 + (COLUMN(H53)-1)*1,FALSE),"")=0,"",IFERROR(VLOOKUP($A56,'entrada-fornecedor-12-meses-7'!$1:$1048576,3 + (COLUMN(H53)-1)*1,FALSE),""))</f>
        <v/>
      </c>
      <c r="EI56" s="94">
        <f>IF(IFERROR(VLOOKUP($A56,'entrada-fornecedor-12-meses-7'!$1:$1048576,3 + (COLUMN(I53)-1)*1,FALSE),"")=0,"",IFERROR(VLOOKUP($A56,'entrada-fornecedor-12-meses-7'!$1:$1048576,3 + (COLUMN(I53)-1)*1,FALSE),""))</f>
        <v/>
      </c>
      <c r="EJ56" s="94">
        <f>IF(IFERROR(VLOOKUP($A56,'entrada-fornecedor-12-meses-7'!$1:$1048576,3 + (COLUMN(J53)-1)*1,FALSE),"")=0,"",IFERROR(VLOOKUP($A56,'entrada-fornecedor-12-meses-7'!$1:$1048576,3 + (COLUMN(J53)-1)*1,FALSE),""))</f>
        <v/>
      </c>
      <c r="EK56" s="94">
        <f>IF(IFERROR(VLOOKUP($A56,'entrada-fornecedor-12-meses-7'!$1:$1048576,3 + (COLUMN(K53)-1)*1,FALSE),"")=0,"",IFERROR(VLOOKUP($A56,'entrada-fornecedor-12-meses-7'!$1:$1048576,3 + (COLUMN(K53)-1)*1,FALSE),""))</f>
        <v/>
      </c>
      <c r="EL56" s="94">
        <f>IF(IFERROR(VLOOKUP($A56,'entrada-fornecedor-12-meses-7'!$1:$1048576,3 + (COLUMN(L53)-1)*1,FALSE),"")=0,"",IFERROR(VLOOKUP($A56,'entrada-fornecedor-12-meses-7'!$1:$1048576,3 + (COLUMN(L53)-1)*1,FALSE),""))</f>
        <v/>
      </c>
      <c r="EM56" s="95">
        <f>IF(COUNT(EA56:EL56)=0,"",SUM(EA56:EL56))</f>
        <v/>
      </c>
      <c r="EN56" s="1" t="n"/>
      <c r="EO56" s="96">
        <f>IFERROR(AVERAGEIF('lead-time-compras-7'!B:B,A56,'lead-time-compras-7'!S:S),"")</f>
        <v/>
      </c>
      <c r="EP56" s="96">
        <f>IFERROR(
  AVERAGEIFS(
    'notas-fiscais-entrada-830-7'!H:H,
    'notas-fiscais-entrada-830-7'!O:O, A56,
    'notas-fiscais-entrada-830-7'!E:E, $B$1
  ),
""
)</f>
        <v/>
      </c>
      <c r="EQ56" s="96">
        <f>IFERROR(AVERAGEIF('lead-time-compras-7'!B:B,A56,'lead-time-compras-7'!Q:Q),"")</f>
        <v/>
      </c>
      <c r="ER56" s="97">
        <f>SUMIF('fornecedor-saldo-receber-7'!A:A, A56, 'fornecedor-saldo-receber-7'!L:L)</f>
        <v/>
      </c>
      <c r="ES56" s="97">
        <f>SUMIF('fornecedor-verba-aplicar-7'!A:A, A56, 'fornecedor-verba-aplicar-7'!D:D)</f>
        <v/>
      </c>
      <c r="ET56" s="1" t="n"/>
      <c r="EU56" s="52">
        <f>SUMIF('ANALISE PRODUTO'!F:F, A56, 'ANALISE PRODUTO'!BN:BN)</f>
        <v/>
      </c>
      <c r="EV56" s="52">
        <f>SUMIF('ANALISE PRODUTO'!F:F, A56, 'ANALISE PRODUTO'!BO:BO)</f>
        <v/>
      </c>
      <c r="EW56" s="52">
        <f>SUMIF('ANALISE PRODUTO'!F:F, A56, 'ANALISE PRODUTO'!BP:BP)</f>
        <v/>
      </c>
      <c r="EX56" s="52">
        <f>SUMIF('ANALISE PRODUTO'!F:F, A56, 'ANALISE PRODUTO'!BQ:BQ)</f>
        <v/>
      </c>
      <c r="EY56" s="52">
        <f>SUMIF('ANALISE PRODUTO'!F:F, A56, 'ANALISE PRODUTO'!BR:BR)</f>
        <v/>
      </c>
      <c r="EZ56" s="53">
        <f>SUMIF('ANALISE PRODUTO'!F:F, A56, 'ANALISE PRODUTO'!BS:BS)</f>
        <v/>
      </c>
      <c r="FA56" s="53">
        <f>SUMIF('ANALISE PRODUTO'!F:F, A56, 'ANALISE PRODUTO'!BT:BT)</f>
        <v/>
      </c>
      <c r="FB56" s="53">
        <f>SUMIF('ANALISE PRODUTO'!F:F, A56, 'ANALISE PRODUTO'!BU:BU)</f>
        <v/>
      </c>
      <c r="FC56" s="53">
        <f>SUMIF('ANALISE PRODUTO'!F:F, A56, 'ANALISE PRODUTO'!BV:BV)</f>
        <v/>
      </c>
      <c r="FD56" s="53">
        <f>SUMIF('ANALISE PRODUTO'!F:F, A56, 'ANALISE PRODUTO'!BW:BW)</f>
        <v/>
      </c>
      <c r="FE56" s="41">
        <f>SUMIF('ANALISE PRODUTO'!F:F, A56, 'ANALISE PRODUTO'!CB:CB)</f>
        <v/>
      </c>
      <c r="FF56" s="41">
        <f>SUMIF('ANALISE PRODUTO'!F:F, A56, 'ANALISE PRODUTO'!CC:CC)</f>
        <v/>
      </c>
      <c r="FG56" s="1" t="n"/>
      <c r="FH56" s="45">
        <f>IF(IFERROR(VLOOKUP($A56,'VENDA 2023'!$1:$1048576,4 + (COLUMN(A53)-1)*2,FALSE),"")=0,"",IFERROR(VLOOKUP($A56,'VENDA 2023'!$1:$1048576,4 + (COLUMN(A53)-1)*2,FALSE),""))</f>
        <v/>
      </c>
      <c r="FI56" s="45">
        <f>IF(IFERROR(VLOOKUP($A56,'VENDA 2023'!$1:$1048576,4 + (COLUMN(B53)-1)*2,FALSE),"")=0,"",IFERROR(VLOOKUP($A56,'VENDA 2023'!$1:$1048576,4 + (COLUMN(B53)-1)*2,FALSE),""))</f>
        <v/>
      </c>
      <c r="FJ56" s="45">
        <f>IF(IFERROR(VLOOKUP($A56,'VENDA 2023'!$1:$1048576,4 + (COLUMN(C53)-1)*2,FALSE),"")=0,"",IFERROR(VLOOKUP($A56,'VENDA 2023'!$1:$1048576,4 + (COLUMN(C53)-1)*2,FALSE),""))</f>
        <v/>
      </c>
      <c r="FK56" s="45">
        <f>IF(IFERROR(VLOOKUP($A56,'VENDA 2023'!$1:$1048576,4 + (COLUMN(D53)-1)*2,FALSE),"")=0,"",IFERROR(VLOOKUP($A56,'VENDA 2023'!$1:$1048576,4 + (COLUMN(D53)-1)*2,FALSE),""))</f>
        <v/>
      </c>
      <c r="FL56" s="45">
        <f>IF(IFERROR(VLOOKUP($A56,'VENDA 2023'!$1:$1048576,4 + (COLUMN(E53)-1)*2,FALSE),"")=0,"",IFERROR(VLOOKUP($A56,'VENDA 2023'!$1:$1048576,4 + (COLUMN(E53)-1)*2,FALSE),""))</f>
        <v/>
      </c>
      <c r="FM56" s="45">
        <f>IF(IFERROR(VLOOKUP($A56,'VENDA 2023'!$1:$1048576,4 + (COLUMN(F53)-1)*2,FALSE),"")=0,"",IFERROR(VLOOKUP($A56,'VENDA 2023'!$1:$1048576,4 + (COLUMN(F53)-1)*2,FALSE),""))</f>
        <v/>
      </c>
      <c r="FN56" s="45">
        <f>IF(IFERROR(VLOOKUP($A56,'VENDA 2023'!$1:$1048576,4 + (COLUMN(G53)-1)*2,FALSE),"")=0,"",IFERROR(VLOOKUP($A56,'VENDA 2023'!$1:$1048576,4 + (COLUMN(G53)-1)*2,FALSE),""))</f>
        <v/>
      </c>
      <c r="FO56" s="45">
        <f>IF(IFERROR(VLOOKUP($A56,'VENDA 2023'!$1:$1048576,4 + (COLUMN(H53)-1)*2,FALSE),"")=0,"",IFERROR(VLOOKUP($A56,'VENDA 2023'!$1:$1048576,4 + (COLUMN(H53)-1)*2,FALSE),""))</f>
        <v/>
      </c>
      <c r="FP56" s="45">
        <f>IF(IFERROR(VLOOKUP($A56,'VENDA 2023'!$1:$1048576,4 + (COLUMN(I53)-1)*2,FALSE),"")=0,"",IFERROR(VLOOKUP($A56,'VENDA 2023'!$1:$1048576,4 + (COLUMN(I53)-1)*2,FALSE),""))</f>
        <v/>
      </c>
      <c r="FQ56" s="45">
        <f>IF(IFERROR(VLOOKUP($A56,'VENDA 2023'!$1:$1048576,4 + (COLUMN(J53)-1)*2,FALSE),"")=0,"",IFERROR(VLOOKUP($A56,'VENDA 2023'!$1:$1048576,4 + (COLUMN(J53)-1)*2,FALSE),""))</f>
        <v/>
      </c>
      <c r="FR56" s="45">
        <f>IF(IFERROR(VLOOKUP($A56,'VENDA 2023'!$1:$1048576,4 + (COLUMN(K53)-1)*2,FALSE),"")=0,"",IFERROR(VLOOKUP($A56,'VENDA 2023'!$1:$1048576,4 + (COLUMN(K53)-1)*2,FALSE),""))</f>
        <v/>
      </c>
      <c r="FS56" s="45">
        <f>IF(IFERROR(VLOOKUP($A56,'VENDA 2023'!$1:$1048576,4 + (COLUMN(L53)-1)*2,FALSE),"")=0,"",IFERROR(VLOOKUP($A56,'VENDA 2023'!$1:$1048576,4 + (COLUMN(L53)-1)*2,FALSE),""))</f>
        <v/>
      </c>
      <c r="FT56" s="12">
        <f>IF(COUNT(FH56:FS56)=0,"",SUM(FH56:FS56))</f>
        <v/>
      </c>
      <c r="FU56" s="45">
        <f>IF(IFERROR(VLOOKUP($A56,'VENDA 2024'!$1:$1048576,4 + (COLUMN(A53)-1)*2,FALSE),"")=0,"",IFERROR(VLOOKUP($A56,'VENDA 2024'!$1:$1048576,4 + (COLUMN(A53)-1)*2,FALSE),""))</f>
        <v/>
      </c>
      <c r="FV56" s="45">
        <f>IF(IFERROR(VLOOKUP($A56,'VENDA 2024'!$1:$1048576,4 + (COLUMN(B53)-1)*2,FALSE),"")=0,"",IFERROR(VLOOKUP($A56,'VENDA 2024'!$1:$1048576,4 + (COLUMN(B53)-1)*2,FALSE),""))</f>
        <v/>
      </c>
      <c r="FW56" s="45">
        <f>IF(IFERROR(VLOOKUP($A56,'VENDA 2024'!$1:$1048576,4 + (COLUMN(C53)-1)*2,FALSE),"")=0,"",IFERROR(VLOOKUP($A56,'VENDA 2024'!$1:$1048576,4 + (COLUMN(C53)-1)*2,FALSE),""))</f>
        <v/>
      </c>
      <c r="FX56" s="45">
        <f>IF(IFERROR(VLOOKUP($A56,'VENDA 2024'!$1:$1048576,4 + (COLUMN(D53)-1)*2,FALSE),"")=0,"",IFERROR(VLOOKUP($A56,'VENDA 2024'!$1:$1048576,4 + (COLUMN(D53)-1)*2,FALSE),""))</f>
        <v/>
      </c>
      <c r="FY56" s="45">
        <f>IF(IFERROR(VLOOKUP($A56,'VENDA 2024'!$1:$1048576,4 + (COLUMN(E53)-1)*2,FALSE),"")=0,"",IFERROR(VLOOKUP($A56,'VENDA 2024'!$1:$1048576,4 + (COLUMN(E53)-1)*2,FALSE),""))</f>
        <v/>
      </c>
      <c r="FZ56" s="45">
        <f>IF(IFERROR(VLOOKUP($A56,'VENDA 2024'!$1:$1048576,4 + (COLUMN(F53)-1)*2,FALSE),"")=0,"",IFERROR(VLOOKUP($A56,'VENDA 2024'!$1:$1048576,4 + (COLUMN(F53)-1)*2,FALSE),""))</f>
        <v/>
      </c>
      <c r="GA56" s="45">
        <f>IF(IFERROR(VLOOKUP($A56,'VENDA 2024'!$1:$1048576,4 + (COLUMN(G53)-1)*2,FALSE),"")=0,"",IFERROR(VLOOKUP($A56,'VENDA 2024'!$1:$1048576,4 + (COLUMN(G53)-1)*2,FALSE),""))</f>
        <v/>
      </c>
      <c r="GB56" s="45">
        <f>IF(IFERROR(VLOOKUP($A56,'VENDA 2024'!$1:$1048576,4 + (COLUMN(H53)-1)*2,FALSE),"")=0,"",IFERROR(VLOOKUP($A56,'VENDA 2024'!$1:$1048576,4 + (COLUMN(H53)-1)*2,FALSE),""))</f>
        <v/>
      </c>
      <c r="GC56" s="45">
        <f>IF(IFERROR(VLOOKUP($A56,'VENDA 2024'!$1:$1048576,4 + (COLUMN(I53)-1)*2,FALSE),"")=0,"",IFERROR(VLOOKUP($A56,'VENDA 2024'!$1:$1048576,4 + (COLUMN(I53)-1)*2,FALSE),""))</f>
        <v/>
      </c>
      <c r="GD56" s="45">
        <f>IF(IFERROR(VLOOKUP($A56,'VENDA 2024'!$1:$1048576,4 + (COLUMN(J53)-1)*2,FALSE),"")=0,"",IFERROR(VLOOKUP($A56,'VENDA 2024'!$1:$1048576,4 + (COLUMN(J53)-1)*2,FALSE),""))</f>
        <v/>
      </c>
      <c r="GE56" s="45">
        <f>IF(IFERROR(VLOOKUP($A56,'VENDA 2024'!$1:$1048576,4 + (COLUMN(K53)-1)*2,FALSE),"")=0,"",IFERROR(VLOOKUP($A56,'VENDA 2024'!$1:$1048576,4 + (COLUMN(K53)-1)*2,FALSE),""))</f>
        <v/>
      </c>
      <c r="GF56" s="45">
        <f>IF(IFERROR(VLOOKUP($A56,'VENDA 2024'!$1:$1048576,4 + (COLUMN(L53)-1)*2,FALSE),"")=0,"",IFERROR(VLOOKUP($A56,'VENDA 2024'!$1:$1048576,4 + (COLUMN(L53)-1)*2,FALSE),""))</f>
        <v/>
      </c>
      <c r="GG56" s="12">
        <f>IF(COUNT(FU56:GF56)=0,"",SUM(FU56:GF56))</f>
        <v/>
      </c>
      <c r="GH56" s="45">
        <f>IF(IFERROR(VLOOKUP($A56,'venda-fornecedor-12-meses-7'!$1:$1048576,5 + (COLUMN(A53)-1)*2,FALSE),"")=0,"",IFERROR(VLOOKUP($A56,'venda-fornecedor-12-meses-7'!$1:$1048576,5 + (COLUMN(A53)-1)*2,FALSE),""))</f>
        <v/>
      </c>
      <c r="GI56" s="45">
        <f>IF(IFERROR(VLOOKUP($A56,'venda-fornecedor-12-meses-7'!$1:$1048576,5 + (COLUMN(B53)-1)*2,FALSE),"")=0,"",IFERROR(VLOOKUP($A56,'venda-fornecedor-12-meses-7'!$1:$1048576,5 + (COLUMN(B53)-1)*2,FALSE),""))</f>
        <v/>
      </c>
      <c r="GJ56" s="45">
        <f>IF(IFERROR(VLOOKUP($A56,'venda-fornecedor-12-meses-7'!$1:$1048576,5 + (COLUMN(C53)-1)*2,FALSE),"")=0,"",IFERROR(VLOOKUP($A56,'venda-fornecedor-12-meses-7'!$1:$1048576,5 + (COLUMN(C53)-1)*2,FALSE),""))</f>
        <v/>
      </c>
      <c r="GK56" s="45">
        <f>IF(IFERROR(VLOOKUP($A56,'venda-fornecedor-12-meses-7'!$1:$1048576,5 + (COLUMN(D53)-1)*2,FALSE),"")=0,"",IFERROR(VLOOKUP($A56,'venda-fornecedor-12-meses-7'!$1:$1048576,5 + (COLUMN(D53)-1)*2,FALSE),""))</f>
        <v/>
      </c>
      <c r="GL56" s="45">
        <f>IF(IFERROR(VLOOKUP($A56,'venda-fornecedor-12-meses-7'!$1:$1048576,5 + (COLUMN(E53)-1)*2,FALSE),"")=0,"",IFERROR(VLOOKUP($A56,'venda-fornecedor-12-meses-7'!$1:$1048576,5 + (COLUMN(E53)-1)*2,FALSE),""))</f>
        <v/>
      </c>
      <c r="GM56" s="45">
        <f>IF(IFERROR(VLOOKUP($A56,'venda-fornecedor-12-meses-7'!$1:$1048576,5 + (COLUMN(F53)-1)*2,FALSE),"")=0,"",IFERROR(VLOOKUP($A56,'venda-fornecedor-12-meses-7'!$1:$1048576,5 + (COLUMN(F53)-1)*2,FALSE),""))</f>
        <v/>
      </c>
      <c r="GN56" s="45">
        <f>IF(IFERROR(VLOOKUP($A56,'venda-fornecedor-12-meses-7'!$1:$1048576,5 + (COLUMN(G53)-1)*2,FALSE),"")=0,"",IFERROR(VLOOKUP($A56,'venda-fornecedor-12-meses-7'!$1:$1048576,5 + (COLUMN(G53)-1)*2,FALSE),""))</f>
        <v/>
      </c>
      <c r="GO56" s="45">
        <f>IF(IFERROR(VLOOKUP($A56,'venda-fornecedor-12-meses-7'!$1:$1048576,5 + (COLUMN(H53)-1)*2,FALSE),"")=0,"",IFERROR(VLOOKUP($A56,'venda-fornecedor-12-meses-7'!$1:$1048576,5 + (COLUMN(H53)-1)*2,FALSE),""))</f>
        <v/>
      </c>
      <c r="GP56" s="45">
        <f>IF(IFERROR(VLOOKUP($A56,'venda-fornecedor-12-meses-7'!$1:$1048576,5 + (COLUMN(I53)-1)*2,FALSE),"")=0,"",IFERROR(VLOOKUP($A56,'venda-fornecedor-12-meses-7'!$1:$1048576,5 + (COLUMN(I53)-1)*2,FALSE),""))</f>
        <v/>
      </c>
      <c r="GQ56" s="45">
        <f>IF(IFERROR(VLOOKUP($A56,'venda-fornecedor-12-meses-7'!$1:$1048576,5 + (COLUMN(J53)-1)*2,FALSE),"")=0,"",IFERROR(VLOOKUP($A56,'venda-fornecedor-12-meses-7'!$1:$1048576,5 + (COLUMN(J53)-1)*2,FALSE),""))</f>
        <v/>
      </c>
      <c r="GR56" s="45">
        <f>IF(IFERROR(VLOOKUP($A56,'venda-fornecedor-12-meses-7'!$1:$1048576,5 + (COLUMN(K53)-1)*2,FALSE),"")=0,"",IFERROR(VLOOKUP($A56,'venda-fornecedor-12-meses-7'!$1:$1048576,5 + (COLUMN(K53)-1)*2,FALSE),""))</f>
        <v/>
      </c>
      <c r="GS56" s="45">
        <f>IF(IFERROR(VLOOKUP($A56,'venda-fornecedor-12-meses-7'!$1:$1048576,5 + (COLUMN(L53)-1)*2,FALSE),"")=0,"",IFERROR(VLOOKUP($A56,'venda-fornecedor-12-meses-7'!$1:$1048576,5 + (COLUMN(L53)-1)*2,FALSE),""))</f>
        <v/>
      </c>
      <c r="GT56" s="12">
        <f>IF(COUNT(GH56:GS56)=0,"",SUM(GH56:GS56))</f>
        <v/>
      </c>
    </row>
    <row r="57">
      <c r="A57" s="85" t="n">
        <v>36374</v>
      </c>
      <c r="B57" s="85">
        <f>VLOOKUP(A57,'FORNECEDORES X COMPRADOR'!$A:$D,4,0)</f>
        <v/>
      </c>
      <c r="C57" s="85">
        <f>VLOOKUP(A57,'FORNECEDORES X COMPRADOR'!$A:$E,5,0)</f>
        <v/>
      </c>
      <c r="D57" s="40">
        <f>IFERROR(AVERAGEIF('ANALISE PRODUTO'!F:F,A57,'ANALISE PRODUTO'!BE:BE),"")</f>
        <v/>
      </c>
      <c r="E57" s="40">
        <f>IFERROR(AVERAGEIF('ANALISE PRODUTO'!F:F,A57,'ANALISE PRODUTO'!BF:BF),"")</f>
        <v/>
      </c>
      <c r="F57" s="47">
        <f t="array" ref="F57">IFERROR(
  IF(
    SUMPRODUCT(
      IFERROR(--('ANALISE PRODUTO'!$F$3:$F$10000=A57),0) *
      IFERROR(--'ANALISE PRODUTO'!$AJ$3:$AJ$10000,0)
    )=0,
    "",
    SUMPRODUCT(
      IFERROR(--('ANALISE PRODUTO'!$F$3:$F$10000=A57),0) *
      IFERROR(--'ANALISE PRODUTO'!$AN$3:$AN$10000,0)
    ) /
    SUMPRODUCT(
      IFERROR(--('ANALISE PRODUTO'!$F$3:$F$10000=A57),0) *
      IFERROR(--'ANALISE PRODUTO'!$AJ$3:$AJ$10000,0)
    )
  ),
  ""
)</f>
        <v/>
      </c>
      <c r="G57" s="47">
        <f t="array" ref="G57">IFERROR(
  IF(
    SUMPRODUCT(
      IFERROR(--('ANALISE PRODUTO'!$F$3:$F$10000=A57),0) *
      IFERROR(--'ANALISE PRODUTO'!$AJ$3:$AJ$10000,0)
    )=0,
    "",
    SUMPRODUCT(
      IFERROR(--('ANALISE PRODUTO'!$F$3:$F$10000=A57),0) *
      IFERROR(--'ANALISE PRODUTO'!$AO$3:$AO$10000,0)
    ) /
    SUMPRODUCT(
      IFERROR(--('ANALISE PRODUTO'!$F$3:$F$10000=A57),0) *
      IFERROR(--'ANALISE PRODUTO'!$AJ$3:$AJ$10000,0)
    )
  ),
  ""
)</f>
        <v/>
      </c>
      <c r="H57" s="86" t="n">
        <v>60</v>
      </c>
      <c r="I57" s="86" t="n">
        <v>90</v>
      </c>
      <c r="J57" s="87">
        <f>SUMIF('ANALISE PRODUTO'!F:F, A57, 'ANALISE PRODUTO'!AP:AP)</f>
        <v/>
      </c>
      <c r="K57" s="88">
        <f>SUMIF('ANALISE PRODUTO'!F:F, A57, 'ANALISE PRODUTO'!AN:AN)</f>
        <v/>
      </c>
      <c r="L57" s="40">
        <f>SUMIF('ANALISE PRODUTO'!F:F, A57, 'ANALISE PRODUTO'!BB:BB)</f>
        <v/>
      </c>
      <c r="M57" s="40">
        <f>SUMIF('ANALISE PRODUTO'!F:F, A57, 'ANALISE PRODUTO'!BC:BC)</f>
        <v/>
      </c>
      <c r="N57" s="40">
        <f>SUMIF('ANALISE PRODUTO'!F:F, A57, 'ANALISE PRODUTO'!BD:BD)</f>
        <v/>
      </c>
      <c r="O57" s="40">
        <f>SUMIF('ANALISE PRODUTO'!F:F, A57, 'ANALISE PRODUTO'!BA:BA)</f>
        <v/>
      </c>
      <c r="P57" s="40">
        <f>IF(J57=0, 0, IF(O57/J57=0, 0, O57/J57))</f>
        <v/>
      </c>
      <c r="Q57" s="40">
        <f>IF(J57=0, 0, IF(L57/J57=0, 0, L57/J57))</f>
        <v/>
      </c>
      <c r="R57" s="89">
        <f>SUMIF('ANALISE PRODUTO'!F:F, A57, 'ANALISE PRODUTO'!BJ:BJ)</f>
        <v/>
      </c>
      <c r="S57" s="89">
        <f>SUMIF('ANALISE PRODUTO'!F:F, A57, 'ANALISE PRODUTO'!BK:BK)</f>
        <v/>
      </c>
      <c r="T57" s="89">
        <f>SUMIF('ANALISE PRODUTO'!F:F, A57, 'ANALISE PRODUTO'!BL:BL)</f>
        <v/>
      </c>
      <c r="U57" s="89">
        <f>SUMIFS('ANALISE PRODUTO'!BI:BI, 'ANALISE PRODUTO'!F:F, A57)</f>
        <v/>
      </c>
      <c r="V57" s="89">
        <f>IF(C57="DESCONTINUADO", 0, IF(J57=0, 0, IF(U57/J57=0, 0, U57/J57)))</f>
        <v/>
      </c>
      <c r="W57" s="89">
        <f>IF(OR(C57="DESCONTINUADO", J57=0), 0, IFERROR((S57+T57)/J57, 0))</f>
        <v/>
      </c>
      <c r="X57" s="59">
        <f>COUNTIF('ANALISE PRODUTO'!F:F, A57)</f>
        <v/>
      </c>
      <c r="Y57" s="60">
        <f>COUNTIFS('ANALISE PRODUTO'!F:F, A57, 'ANALISE PRODUTO'!S:S, "S")</f>
        <v/>
      </c>
      <c r="Z57" s="61">
        <f>X57-Y57</f>
        <v/>
      </c>
      <c r="AA57" s="88">
        <f>IFERROR(IF(COUNTIF('contas-pagas-fornecedor-7'!$C:$C,B57)&gt;1,
   AVERAGEIF('contas-pagas-fornecedor-7'!$C:$C,B57,'contas-pagas-fornecedor-7'!$I:$I),
   VLOOKUP(B57,'contas-pagas-fornecedor-7'!$C:$Q,7,FALSE)), "")</f>
        <v/>
      </c>
      <c r="AB57" s="88">
        <f t="array" ref="AB57">IFERROR(
  INDEX('fornecedor-venda-por-filial-ger'!J:J,
    MATCH(1,
      ('fornecedor-venda-por-filial-ger'!A:A=A57) *
      ('fornecedor-venda-por-filial-ger'!B:B=$B$1),
    0)
  ),
"")</f>
        <v/>
      </c>
      <c r="AC57" s="90">
        <f t="array" ref="AC57">IFERROR(
  INDEX('fornecedor-venda-por-filial-ger'!O:O,
    MATCH(1,
      ('fornecedor-venda-por-filial-ger'!A:A=A57) *
      ('fornecedor-venda-por-filial-ger'!B:B=$B$1),
    0)
  ),
"")</f>
        <v/>
      </c>
      <c r="AD57" s="90">
        <f>IFERROR(VLOOKUP(A57,'venda-fornecedor-12-meses-7'!A:AC,3,0),"")</f>
        <v/>
      </c>
      <c r="AE57" s="87">
        <f t="array" ref="AE57">IFERROR(
  INDEX('fornecedor-venda-por-filial-ger'!N:N,
    MATCH(1,
      ('fornecedor-venda-por-filial-ger'!A:A=A57) *
      ('fornecedor-venda-por-filial-ger'!B:B=$B$1),
    0)
  ),
"")</f>
        <v/>
      </c>
      <c r="AF57" s="87">
        <f>IF(J57&lt;=0,"100,00%",IFERROR(AD57/AE57,1))</f>
        <v/>
      </c>
      <c r="AG57" s="64">
        <f t="array" ref="AG57">IFERROR(
  INDEX('fornecedor-venda-por-filial-ger'!L:L,
    MATCH(1,
      ('fornecedor-venda-por-filial-ger'!A:A=A57)*
      ('fornecedor-venda-por-filial-ger'!B:B=$B$1),
    0)
  )/100,
"")</f>
        <v/>
      </c>
      <c r="AH57" s="64">
        <f t="array" ref="AH57">IFERROR(
  INDEX('fornecedor-venda-por-filial-ger'!S:S,
    MATCH(1,
      ('fornecedor-venda-por-filial-ger'!A:A=A57) *
      ('fornecedor-venda-por-filial-ger'!B:B=$B$1),
    0)
  )/100,
"")</f>
        <v/>
      </c>
      <c r="AI57" s="64">
        <f>IFERROR(IF(OR(AH57="",AG57=""),"",IF(J57=0,0,AH57-AG57)),"")</f>
        <v/>
      </c>
      <c r="AJ57" s="91">
        <f t="array" ref="AJ57">IF(MAX(IF('ANALISE PRODUTO'!F:F=A57,'ANALISE PRODUTO'!AD:AD))=0,"SEM ENTRADA",MAX(IF('ANALISE PRODUTO'!F:F=A57,'ANALISE PRODUTO'!AD:AD)))</f>
        <v/>
      </c>
      <c r="AK57" s="39" t="n"/>
      <c r="AL57" s="92">
        <f>IF(IFERROR(VLOOKUP($A57,'VENDA 2023'!$1:$1048576,3 + (COLUMN(A54)-1)*2,FALSE),"")=0,"",IFERROR(VLOOKUP($A57,'VENDA 2023'!$1:$1048576,3 + (COLUMN(A54)-1)*2,FALSE),""))</f>
        <v/>
      </c>
      <c r="AM57" s="92">
        <f>IF(IFERROR(VLOOKUP($A57,'VENDA 2023'!$1:$1048576,3 + (COLUMN(B54)-1)*2,FALSE),"")=0,"",IFERROR(VLOOKUP($A57,'VENDA 2023'!$1:$1048576,3 + (COLUMN(B54)-1)*2,FALSE),""))</f>
        <v/>
      </c>
      <c r="AN57" s="92">
        <f>IF(IFERROR(VLOOKUP($A57,'VENDA 2023'!$1:$1048576,3 + (COLUMN(C54)-1)*2,FALSE),"")=0,"",IFERROR(VLOOKUP($A57,'VENDA 2023'!$1:$1048576,3 + (COLUMN(C54)-1)*2,FALSE),""))</f>
        <v/>
      </c>
      <c r="AO57" s="92">
        <f>IF(IFERROR(VLOOKUP($A57,'VENDA 2023'!$1:$1048576,3 + (COLUMN(D54)-1)*2,FALSE),"")=0,"",IFERROR(VLOOKUP($A57,'VENDA 2023'!$1:$1048576,3 + (COLUMN(D54)-1)*2,FALSE),""))</f>
        <v/>
      </c>
      <c r="AP57" s="92">
        <f>IF(IFERROR(VLOOKUP($A57,'VENDA 2023'!$1:$1048576,3 + (COLUMN(E54)-1)*2,FALSE),"")=0,"",IFERROR(VLOOKUP($A57,'VENDA 2023'!$1:$1048576,3 + (COLUMN(E54)-1)*2,FALSE),""))</f>
        <v/>
      </c>
      <c r="AQ57" s="92">
        <f>IF(IFERROR(VLOOKUP($A57,'VENDA 2023'!$1:$1048576,3 + (COLUMN(F54)-1)*2,FALSE),"")=0,"",IFERROR(VLOOKUP($A57,'VENDA 2023'!$1:$1048576,3 + (COLUMN(F54)-1)*2,FALSE),""))</f>
        <v/>
      </c>
      <c r="AR57" s="92">
        <f>IF(IFERROR(VLOOKUP($A57,'VENDA 2023'!$1:$1048576,3 + (COLUMN(G54)-1)*2,FALSE),"")=0,"",IFERROR(VLOOKUP($A57,'VENDA 2023'!$1:$1048576,3 + (COLUMN(G54)-1)*2,FALSE),""))</f>
        <v/>
      </c>
      <c r="AS57" s="92">
        <f>IF(IFERROR(VLOOKUP($A57,'VENDA 2023'!$1:$1048576,3 + (COLUMN(H54)-1)*2,FALSE),"")=0,"",IFERROR(VLOOKUP($A57,'VENDA 2023'!$1:$1048576,3 + (COLUMN(H54)-1)*2,FALSE),""))</f>
        <v/>
      </c>
      <c r="AT57" s="92">
        <f>IF(IFERROR(VLOOKUP($A57,'VENDA 2023'!$1:$1048576,3 + (COLUMN(I54)-1)*2,FALSE),"")=0,"",IFERROR(VLOOKUP($A57,'VENDA 2023'!$1:$1048576,3 + (COLUMN(I54)-1)*2,FALSE),""))</f>
        <v/>
      </c>
      <c r="AU57" s="92">
        <f>IF(IFERROR(VLOOKUP($A57,'VENDA 2023'!$1:$1048576,3 + (COLUMN(J54)-1)*2,FALSE),"")=0,"",IFERROR(VLOOKUP($A57,'VENDA 2023'!$1:$1048576,3 + (COLUMN(J54)-1)*2,FALSE),""))</f>
        <v/>
      </c>
      <c r="AV57" s="92">
        <f>IF(IFERROR(VLOOKUP($A57,'VENDA 2023'!$1:$1048576,3 + (COLUMN(K54)-1)*2,FALSE),"")=0,"",IFERROR(VLOOKUP($A57,'VENDA 2023'!$1:$1048576,3 + (COLUMN(K54)-1)*2,FALSE),""))</f>
        <v/>
      </c>
      <c r="AW57" s="92">
        <f>IF(IFERROR(VLOOKUP($A57,'VENDA 2023'!$1:$1048576,3 + (COLUMN(L54)-1)*2,FALSE),"")=0,"",IFERROR(VLOOKUP($A57,'VENDA 2023'!$1:$1048576,3 + (COLUMN(L54)-1)*2,FALSE),""))</f>
        <v/>
      </c>
      <c r="AX57" s="93">
        <f>IF(COUNT(AL57:AW57)=0,"",SUM(AL57:AW57))</f>
        <v/>
      </c>
      <c r="AY57" s="92">
        <f>IF(IFERROR(VLOOKUP($A57,'VENDA 2024'!$1:$1048576,3 + (COLUMN(A54)-1)*2,FALSE),"")=0,"",IFERROR(VLOOKUP($A57,'VENDA 2024'!$1:$1048576,3 + (COLUMN(A54)-1)*2,FALSE),""))</f>
        <v/>
      </c>
      <c r="AZ57" s="92">
        <f>IF(IFERROR(VLOOKUP($A57,'VENDA 2024'!$1:$1048576,3 + (COLUMN(B54)-1)*2,FALSE),"")=0,"",IFERROR(VLOOKUP($A57,'VENDA 2024'!$1:$1048576,3 + (COLUMN(B54)-1)*2,FALSE),""))</f>
        <v/>
      </c>
      <c r="BA57" s="92">
        <f>IF(IFERROR(VLOOKUP($A57,'VENDA 2024'!$1:$1048576,3 + (COLUMN(C54)-1)*2,FALSE),"")=0,"",IFERROR(VLOOKUP($A57,'VENDA 2024'!$1:$1048576,3 + (COLUMN(C54)-1)*2,FALSE),""))</f>
        <v/>
      </c>
      <c r="BB57" s="92">
        <f>IF(IFERROR(VLOOKUP($A57,'VENDA 2024'!$1:$1048576,3 + (COLUMN(D54)-1)*2,FALSE),"")=0,"",IFERROR(VLOOKUP($A57,'VENDA 2024'!$1:$1048576,3 + (COLUMN(D54)-1)*2,FALSE),""))</f>
        <v/>
      </c>
      <c r="BC57" s="92">
        <f>IF(IFERROR(VLOOKUP($A57,'VENDA 2024'!$1:$1048576,3 + (COLUMN(E54)-1)*2,FALSE),"")=0,"",IFERROR(VLOOKUP($A57,'VENDA 2024'!$1:$1048576,3 + (COLUMN(E54)-1)*2,FALSE),""))</f>
        <v/>
      </c>
      <c r="BD57" s="92">
        <f>IF(IFERROR(VLOOKUP($A57,'VENDA 2024'!$1:$1048576,3 + (COLUMN(F54)-1)*2,FALSE),"")=0,"",IFERROR(VLOOKUP($A57,'VENDA 2024'!$1:$1048576,3 + (COLUMN(F54)-1)*2,FALSE),""))</f>
        <v/>
      </c>
      <c r="BE57" s="92">
        <f>IF(IFERROR(VLOOKUP($A57,'VENDA 2024'!$1:$1048576,3 + (COLUMN(G54)-1)*2,FALSE),"")=0,"",IFERROR(VLOOKUP($A57,'VENDA 2024'!$1:$1048576,3 + (COLUMN(G54)-1)*2,FALSE),""))</f>
        <v/>
      </c>
      <c r="BF57" s="92">
        <f>IF(IFERROR(VLOOKUP($A57,'VENDA 2024'!$1:$1048576,3 + (COLUMN(H54)-1)*2,FALSE),"")=0,"",IFERROR(VLOOKUP($A57,'VENDA 2024'!$1:$1048576,3 + (COLUMN(H54)-1)*2,FALSE),""))</f>
        <v/>
      </c>
      <c r="BG57" s="92">
        <f>IF(IFERROR(VLOOKUP($A57,'VENDA 2024'!$1:$1048576,3 + (COLUMN(I54)-1)*2,FALSE),"")=0,"",IFERROR(VLOOKUP($A57,'VENDA 2024'!$1:$1048576,3 + (COLUMN(I54)-1)*2,FALSE),""))</f>
        <v/>
      </c>
      <c r="BH57" s="92">
        <f>IF(IFERROR(VLOOKUP($A57,'VENDA 2024'!$1:$1048576,3 + (COLUMN(J54)-1)*2,FALSE),"")=0,"",IFERROR(VLOOKUP($A57,'VENDA 2024'!$1:$1048576,3 + (COLUMN(J54)-1)*2,FALSE),""))</f>
        <v/>
      </c>
      <c r="BI57" s="92">
        <f>IF(IFERROR(VLOOKUP($A57,'VENDA 2024'!$1:$1048576,3 + (COLUMN(K54)-1)*2,FALSE),"")=0,"",IFERROR(VLOOKUP($A57,'VENDA 2024'!$1:$1048576,3 + (COLUMN(K54)-1)*2,FALSE),""))</f>
        <v/>
      </c>
      <c r="BJ57" s="92">
        <f>IF(IFERROR(VLOOKUP($A57,'VENDA 2024'!$1:$1048576,3 + (COLUMN(L54)-1)*2,FALSE),"")=0,"",IFERROR(VLOOKUP($A57,'VENDA 2024'!$1:$1048576,3 + (COLUMN(L54)-1)*2,FALSE),""))</f>
        <v/>
      </c>
      <c r="BK57" s="93">
        <f>IF(COUNT(AY57:BJ57)=0,"",SUM(AY57:BJ57))</f>
        <v/>
      </c>
      <c r="BL57" s="92">
        <f>IF(IFERROR(VLOOKUP($A57,'VENDA 2025'!$1:$1048576,3 + (COLUMN(A54)-1)*2,FALSE),"")=0,"",IFERROR(VLOOKUP($A57,'VENDA 2025'!$1:$1048576,3 + (COLUMN(A54)-1)*2,FALSE),""))</f>
        <v/>
      </c>
      <c r="BM57" s="92">
        <f>IF(IFERROR(VLOOKUP($A57,'VENDA 2025'!$1:$1048576,3 + (COLUMN(B54)-1)*2,FALSE),"")=0,"",IFERROR(VLOOKUP($A57,'VENDA 2025'!$1:$1048576,3 + (COLUMN(B54)-1)*2,FALSE),""))</f>
        <v/>
      </c>
      <c r="BN57" s="92">
        <f>IF(IFERROR(VLOOKUP($A57,'VENDA 2025'!$1:$1048576,3 + (COLUMN(C54)-1)*2,FALSE),"")=0,"",IFERROR(VLOOKUP($A57,'VENDA 2025'!$1:$1048576,3 + (COLUMN(C54)-1)*2,FALSE),""))</f>
        <v/>
      </c>
      <c r="BO57" s="92">
        <f>IF(IFERROR(VLOOKUP($A57,'VENDA 2025'!$1:$1048576,3 + (COLUMN(D54)-1)*2,FALSE),"")=0,"",IFERROR(VLOOKUP($A57,'VENDA 2025'!$1:$1048576,3 + (COLUMN(D54)-1)*2,FALSE),""))</f>
        <v/>
      </c>
      <c r="BP57" s="92">
        <f>IF(IFERROR(VLOOKUP($A57,'VENDA 2025'!$1:$1048576,3 + (COLUMN(E54)-1)*2,FALSE),"")=0,"",IFERROR(VLOOKUP($A57,'VENDA 2025'!$1:$1048576,3 + (COLUMN(E54)-1)*2,FALSE),""))</f>
        <v/>
      </c>
      <c r="BQ57" s="92">
        <f>IF(IFERROR(VLOOKUP($A57,'VENDA 2025'!$1:$1048576,3 + (COLUMN(F54)-1)*2,FALSE),"")=0,"",IFERROR(VLOOKUP($A57,'VENDA 2025'!$1:$1048576,3 + (COLUMN(F54)-1)*2,FALSE),""))</f>
        <v/>
      </c>
      <c r="BR57" s="92">
        <f>IF(IFERROR(VLOOKUP($A57,'VENDA 2025'!$1:$1048576,3 + (COLUMN(G54)-1)*2,FALSE),"")=0,"",IFERROR(VLOOKUP($A57,'VENDA 2025'!$1:$1048576,3 + (COLUMN(G54)-1)*2,FALSE),""))</f>
        <v/>
      </c>
      <c r="BS57" s="92">
        <f>IF(IFERROR(VLOOKUP($A57,'VENDA 2025'!$1:$1048576,3 + (COLUMN(H54)-1)*2,FALSE),"")=0,"",IFERROR(VLOOKUP($A57,'VENDA 2025'!$1:$1048576,3 + (COLUMN(H54)-1)*2,FALSE),""))</f>
        <v/>
      </c>
      <c r="BT57" s="92">
        <f>IF(IFERROR(VLOOKUP($A57,'VENDA 2025'!$1:$1048576,3 + (COLUMN(I54)-1)*2,FALSE),"")=0,"",IFERROR(VLOOKUP($A57,'VENDA 2025'!$1:$1048576,3 + (COLUMN(I54)-1)*2,FALSE),""))</f>
        <v/>
      </c>
      <c r="BU57" s="92">
        <f>IF(IFERROR(VLOOKUP($A57,'VENDA 2025'!$1:$1048576,3 + (COLUMN(J54)-1)*2,FALSE),"")=0,"",IFERROR(VLOOKUP($A57,'VENDA 2025'!$1:$1048576,3 + (COLUMN(J54)-1)*2,FALSE),""))</f>
        <v/>
      </c>
      <c r="BV57" s="92">
        <f>IF(IFERROR(VLOOKUP($A57,'VENDA 2025'!$1:$1048576,3 + (COLUMN(K54)-1)*2,FALSE),"")=0,"",IFERROR(VLOOKUP($A57,'VENDA 2025'!$1:$1048576,3 + (COLUMN(K54)-1)*2,FALSE),""))</f>
        <v/>
      </c>
      <c r="BW57" s="92">
        <f>IF(IFERROR(VLOOKUP($A57,'VENDA 2025'!$1:$1048576,3 + (COLUMN(L54)-1)*2,FALSE),"")=0,"",IFERROR(VLOOKUP($A57,'VENDA 2025'!$1:$1048576,3 + (COLUMN(L54)-1)*2,FALSE),""))</f>
        <v/>
      </c>
      <c r="BX57" s="93">
        <f>IF(COUNT(BL57:BW57)=0,"",SUM(BL57:BW57))</f>
        <v/>
      </c>
      <c r="BY57" s="92">
        <f>IF(IFERROR(VLOOKUP($A57,'venda-fornecedor-12-meses-7'!$1:$1048576,4 + (COLUMN(A54)-1)*2,FALSE),"")=0,"",IFERROR(VLOOKUP($A57,'venda-fornecedor-12-meses-7'!$1:$1048576,4 + (COLUMN(A54)-1)*2,FALSE),""))</f>
        <v/>
      </c>
      <c r="BZ57" s="92">
        <f>IF(IFERROR(VLOOKUP($A57,'venda-fornecedor-12-meses-7'!$1:$1048576,4 + (COLUMN(B54)-1)*2,FALSE),"")=0,"",IFERROR(VLOOKUP($A57,'venda-fornecedor-12-meses-7'!$1:$1048576,4 + (COLUMN(B54)-1)*2,FALSE),""))</f>
        <v/>
      </c>
      <c r="CA57" s="92">
        <f>IF(IFERROR(VLOOKUP($A57,'venda-fornecedor-12-meses-7'!$1:$1048576,4 + (COLUMN(C54)-1)*2,FALSE),"")=0,"",IFERROR(VLOOKUP($A57,'venda-fornecedor-12-meses-7'!$1:$1048576,4 + (COLUMN(C54)-1)*2,FALSE),""))</f>
        <v/>
      </c>
      <c r="CB57" s="92">
        <f>IF(IFERROR(VLOOKUP($A57,'venda-fornecedor-12-meses-7'!$1:$1048576,4 + (COLUMN(D54)-1)*2,FALSE),"")=0,"",IFERROR(VLOOKUP($A57,'venda-fornecedor-12-meses-7'!$1:$1048576,4 + (COLUMN(D54)-1)*2,FALSE),""))</f>
        <v/>
      </c>
      <c r="CC57" s="92">
        <f>IF(IFERROR(VLOOKUP($A57,'venda-fornecedor-12-meses-7'!$1:$1048576,4 + (COLUMN(E54)-1)*2,FALSE),"")=0,"",IFERROR(VLOOKUP($A57,'venda-fornecedor-12-meses-7'!$1:$1048576,4 + (COLUMN(E54)-1)*2,FALSE),""))</f>
        <v/>
      </c>
      <c r="CD57" s="92">
        <f>IF(IFERROR(VLOOKUP($A57,'venda-fornecedor-12-meses-7'!$1:$1048576,4 + (COLUMN(F54)-1)*2,FALSE),"")=0,"",IFERROR(VLOOKUP($A57,'venda-fornecedor-12-meses-7'!$1:$1048576,4 + (COLUMN(F54)-1)*2,FALSE),""))</f>
        <v/>
      </c>
      <c r="CE57" s="92">
        <f>IF(IFERROR(VLOOKUP($A57,'venda-fornecedor-12-meses-7'!$1:$1048576,4 + (COLUMN(G54)-1)*2,FALSE),"")=0,"",IFERROR(VLOOKUP($A57,'venda-fornecedor-12-meses-7'!$1:$1048576,4 + (COLUMN(G54)-1)*2,FALSE),""))</f>
        <v/>
      </c>
      <c r="CF57" s="92">
        <f>IF(IFERROR(VLOOKUP($A57,'venda-fornecedor-12-meses-7'!$1:$1048576,4 + (COLUMN(H54)-1)*2,FALSE),"")=0,"",IFERROR(VLOOKUP($A57,'venda-fornecedor-12-meses-7'!$1:$1048576,4 + (COLUMN(H54)-1)*2,FALSE),""))</f>
        <v/>
      </c>
      <c r="CG57" s="92">
        <f>IF(IFERROR(VLOOKUP($A57,'venda-fornecedor-12-meses-7'!$1:$1048576,4 + (COLUMN(I54)-1)*2,FALSE),"")=0,"",IFERROR(VLOOKUP($A57,'venda-fornecedor-12-meses-7'!$1:$1048576,4 + (COLUMN(I54)-1)*2,FALSE),""))</f>
        <v/>
      </c>
      <c r="CH57" s="92">
        <f>IF(IFERROR(VLOOKUP($A57,'venda-fornecedor-12-meses-7'!$1:$1048576,4 + (COLUMN(J54)-1)*2,FALSE),"")=0,"",IFERROR(VLOOKUP($A57,'venda-fornecedor-12-meses-7'!$1:$1048576,4 + (COLUMN(J54)-1)*2,FALSE),""))</f>
        <v/>
      </c>
      <c r="CI57" s="92">
        <f>IF(IFERROR(VLOOKUP($A57,'venda-fornecedor-12-meses-7'!$1:$1048576,4 + (COLUMN(K54)-1)*2,FALSE),"")=0,"",IFERROR(VLOOKUP($A57,'venda-fornecedor-12-meses-7'!$1:$1048576,4 + (COLUMN(K54)-1)*2,FALSE),""))</f>
        <v/>
      </c>
      <c r="CJ57" s="92">
        <f>IF(IFERROR(VLOOKUP($A57,'venda-fornecedor-12-meses-7'!$1:$1048576,4 + (COLUMN(L54)-1)*2,FALSE),"")=0,"",IFERROR(VLOOKUP($A57,'venda-fornecedor-12-meses-7'!$1:$1048576,4 + (COLUMN(L54)-1)*2,FALSE),""))</f>
        <v/>
      </c>
      <c r="CK57" s="93">
        <f>IF(COUNT(BY57:CJ57)=0,"",SUM(BY57:CJ57))</f>
        <v/>
      </c>
      <c r="CL57" s="93">
        <f>IF(COUNT(BY57:CJ57)=0,"",AVERAGE(BY57:CJ57))</f>
        <v/>
      </c>
      <c r="CM57" s="1" t="n"/>
      <c r="CN57" s="94">
        <f>IF(IFERROR(VLOOKUP($A57,'ENTRADA 2023'!$1:$1048576,3 + (COLUMN(A54)-1)*1,FALSE),"")=0,"",IFERROR(VLOOKUP($A57,'ENTRADA 2023'!$1:$1048576,3 + (COLUMN(A54)-1)*1,FALSE),""))</f>
        <v/>
      </c>
      <c r="CO57" s="94">
        <f>IF(IFERROR(VLOOKUP($A57,'ENTRADA 2023'!$1:$1048576,3 + (COLUMN(B54)-1)*1,FALSE),"")=0,"",IFERROR(VLOOKUP($A57,'ENTRADA 2023'!$1:$1048576,3 + (COLUMN(B54)-1)*1,FALSE),""))</f>
        <v/>
      </c>
      <c r="CP57" s="94">
        <f>IF(IFERROR(VLOOKUP($A57,'ENTRADA 2023'!$1:$1048576,3 + (COLUMN(C54)-1)*1,FALSE),"")=0,"",IFERROR(VLOOKUP($A57,'ENTRADA 2023'!$1:$1048576,3 + (COLUMN(C54)-1)*1,FALSE),""))</f>
        <v/>
      </c>
      <c r="CQ57" s="94">
        <f>IF(IFERROR(VLOOKUP($A57,'ENTRADA 2023'!$1:$1048576,3 + (COLUMN(D54)-1)*1,FALSE),"")=0,"",IFERROR(VLOOKUP($A57,'ENTRADA 2023'!$1:$1048576,3 + (COLUMN(D54)-1)*1,FALSE),""))</f>
        <v/>
      </c>
      <c r="CR57" s="94">
        <f>IF(IFERROR(VLOOKUP($A57,'ENTRADA 2023'!$1:$1048576,3 + (COLUMN(E54)-1)*1,FALSE),"")=0,"",IFERROR(VLOOKUP($A57,'ENTRADA 2023'!$1:$1048576,3 + (COLUMN(E54)-1)*1,FALSE),""))</f>
        <v/>
      </c>
      <c r="CS57" s="94">
        <f>IF(IFERROR(VLOOKUP($A57,'ENTRADA 2023'!$1:$1048576,3 + (COLUMN(F54)-1)*1,FALSE),"")=0,"",IFERROR(VLOOKUP($A57,'ENTRADA 2023'!$1:$1048576,3 + (COLUMN(F54)-1)*1,FALSE),""))</f>
        <v/>
      </c>
      <c r="CT57" s="94">
        <f>IF(IFERROR(VLOOKUP($A57,'ENTRADA 2023'!$1:$1048576,3 + (COLUMN(G54)-1)*1,FALSE),"")=0,"",IFERROR(VLOOKUP($A57,'ENTRADA 2023'!$1:$1048576,3 + (COLUMN(G54)-1)*1,FALSE),""))</f>
        <v/>
      </c>
      <c r="CU57" s="94">
        <f>IF(IFERROR(VLOOKUP($A57,'ENTRADA 2023'!$1:$1048576,3 + (COLUMN(H54)-1)*1,FALSE),"")=0,"",IFERROR(VLOOKUP($A57,'ENTRADA 2023'!$1:$1048576,3 + (COLUMN(H54)-1)*1,FALSE),""))</f>
        <v/>
      </c>
      <c r="CV57" s="94">
        <f>IF(IFERROR(VLOOKUP($A57,'ENTRADA 2023'!$1:$1048576,3 + (COLUMN(I54)-1)*1,FALSE),"")=0,"",IFERROR(VLOOKUP($A57,'ENTRADA 2023'!$1:$1048576,3 + (COLUMN(I54)-1)*1,FALSE),""))</f>
        <v/>
      </c>
      <c r="CW57" s="94">
        <f>IF(IFERROR(VLOOKUP($A57,'ENTRADA 2023'!$1:$1048576,3 + (COLUMN(J54)-1)*1,FALSE),"")=0,"",IFERROR(VLOOKUP($A57,'ENTRADA 2023'!$1:$1048576,3 + (COLUMN(J54)-1)*1,FALSE),""))</f>
        <v/>
      </c>
      <c r="CX57" s="94">
        <f>IF(IFERROR(VLOOKUP($A57,'ENTRADA 2023'!$1:$1048576,3 + (COLUMN(K54)-1)*1,FALSE),"")=0,"",IFERROR(VLOOKUP($A57,'ENTRADA 2023'!$1:$1048576,3 + (COLUMN(K54)-1)*1,FALSE),""))</f>
        <v/>
      </c>
      <c r="CY57" s="94">
        <f>IF(IFERROR(VLOOKUP($A57,'ENTRADA 2023'!$1:$1048576,3 + (COLUMN(L54)-1)*1,FALSE),"")=0,"",IFERROR(VLOOKUP($A57,'ENTRADA 2023'!$1:$1048576,3 + (COLUMN(L54)-1)*1,FALSE),""))</f>
        <v/>
      </c>
      <c r="CZ57" s="95">
        <f>IF(COUNT(CN57:CY57)=0,"",SUM(CN57:CY57))</f>
        <v/>
      </c>
      <c r="DA57" s="94">
        <f>IF(IFERROR(VLOOKUP($A57,'ENTRADA 2024'!$1:$1048576,3 + (COLUMN(A54)-1)*1,FALSE),"")=0,"",IFERROR(VLOOKUP($A57,'ENTRADA 2024'!$1:$1048576,3 + (COLUMN(A54)-1)*1,FALSE),""))</f>
        <v/>
      </c>
      <c r="DB57" s="94">
        <f>IF(IFERROR(VLOOKUP($A57,'ENTRADA 2024'!$1:$1048576,3 + (COLUMN(B54)-1)*1,FALSE),"")=0,"",IFERROR(VLOOKUP($A57,'ENTRADA 2024'!$1:$1048576,3 + (COLUMN(B54)-1)*1,FALSE),""))</f>
        <v/>
      </c>
      <c r="DC57" s="94">
        <f>IF(IFERROR(VLOOKUP($A57,'ENTRADA 2024'!$1:$1048576,3 + (COLUMN(C54)-1)*1,FALSE),"")=0,"",IFERROR(VLOOKUP($A57,'ENTRADA 2024'!$1:$1048576,3 + (COLUMN(C54)-1)*1,FALSE),""))</f>
        <v/>
      </c>
      <c r="DD57" s="94">
        <f>IF(IFERROR(VLOOKUP($A57,'ENTRADA 2024'!$1:$1048576,3 + (COLUMN(D54)-1)*1,FALSE),"")=0,"",IFERROR(VLOOKUP($A57,'ENTRADA 2024'!$1:$1048576,3 + (COLUMN(D54)-1)*1,FALSE),""))</f>
        <v/>
      </c>
      <c r="DE57" s="94">
        <f>IF(IFERROR(VLOOKUP($A57,'ENTRADA 2024'!$1:$1048576,3 + (COLUMN(E54)-1)*1,FALSE),"")=0,"",IFERROR(VLOOKUP($A57,'ENTRADA 2024'!$1:$1048576,3 + (COLUMN(E54)-1)*1,FALSE),""))</f>
        <v/>
      </c>
      <c r="DF57" s="94">
        <f>IF(IFERROR(VLOOKUP($A57,'ENTRADA 2024'!$1:$1048576,3 + (COLUMN(F54)-1)*1,FALSE),"")=0,"",IFERROR(VLOOKUP($A57,'ENTRADA 2024'!$1:$1048576,3 + (COLUMN(F54)-1)*1,FALSE),""))</f>
        <v/>
      </c>
      <c r="DG57" s="94">
        <f>IF(IFERROR(VLOOKUP($A57,'ENTRADA 2024'!$1:$1048576,3 + (COLUMN(G54)-1)*1,FALSE),"")=0,"",IFERROR(VLOOKUP($A57,'ENTRADA 2024'!$1:$1048576,3 + (COLUMN(G54)-1)*1,FALSE),""))</f>
        <v/>
      </c>
      <c r="DH57" s="94">
        <f>IF(IFERROR(VLOOKUP($A57,'ENTRADA 2024'!$1:$1048576,3 + (COLUMN(H54)-1)*1,FALSE),"")=0,"",IFERROR(VLOOKUP($A57,'ENTRADA 2024'!$1:$1048576,3 + (COLUMN(H54)-1)*1,FALSE),""))</f>
        <v/>
      </c>
      <c r="DI57" s="94">
        <f>IF(IFERROR(VLOOKUP($A57,'ENTRADA 2024'!$1:$1048576,3 + (COLUMN(I54)-1)*1,FALSE),"")=0,"",IFERROR(VLOOKUP($A57,'ENTRADA 2024'!$1:$1048576,3 + (COLUMN(I54)-1)*1,FALSE),""))</f>
        <v/>
      </c>
      <c r="DJ57" s="94">
        <f>IF(IFERROR(VLOOKUP($A57,'ENTRADA 2024'!$1:$1048576,3 + (COLUMN(J54)-1)*1,FALSE),"")=0,"",IFERROR(VLOOKUP($A57,'ENTRADA 2024'!$1:$1048576,3 + (COLUMN(J54)-1)*1,FALSE),""))</f>
        <v/>
      </c>
      <c r="DK57" s="94">
        <f>IF(IFERROR(VLOOKUP($A57,'ENTRADA 2024'!$1:$1048576,3 + (COLUMN(K54)-1)*1,FALSE),"")=0,"",IFERROR(VLOOKUP($A57,'ENTRADA 2024'!$1:$1048576,3 + (COLUMN(K54)-1)*1,FALSE),""))</f>
        <v/>
      </c>
      <c r="DL57" s="94">
        <f>IF(IFERROR(VLOOKUP($A57,'ENTRADA 2024'!$1:$1048576,3 + (COLUMN(L54)-1)*1,FALSE),"")=0,"",IFERROR(VLOOKUP($A57,'ENTRADA 2024'!$1:$1048576,3 + (COLUMN(L54)-1)*1,FALSE),""))</f>
        <v/>
      </c>
      <c r="DM57" s="95">
        <f>IF(COUNT(DA57:DL57)=0,"",SUM(DA57:DL57))</f>
        <v/>
      </c>
      <c r="DN57" s="94">
        <f>IF(IFERROR(VLOOKUP($A57,'ENTRADA 2025'!$1:$1048576,3 + (COLUMN(A54)-1)*1,FALSE),"")=0,"",IFERROR(VLOOKUP($A57,'ENTRADA 2025'!$1:$1048576,3 + (COLUMN(A54)-1)*1,FALSE),""))</f>
        <v/>
      </c>
      <c r="DO57" s="94">
        <f>IF(IFERROR(VLOOKUP($A57,'ENTRADA 2025'!$1:$1048576,3 + (COLUMN(B54)-1)*1,FALSE),"")=0,"",IFERROR(VLOOKUP($A57,'ENTRADA 2025'!$1:$1048576,3 + (COLUMN(B54)-1)*1,FALSE),""))</f>
        <v/>
      </c>
      <c r="DP57" s="94">
        <f>IF(IFERROR(VLOOKUP($A57,'ENTRADA 2025'!$1:$1048576,3 + (COLUMN(C54)-1)*1,FALSE),"")=0,"",IFERROR(VLOOKUP($A57,'ENTRADA 2025'!$1:$1048576,3 + (COLUMN(C54)-1)*1,FALSE),""))</f>
        <v/>
      </c>
      <c r="DQ57" s="94">
        <f>IF(IFERROR(VLOOKUP($A57,'ENTRADA 2025'!$1:$1048576,3 + (COLUMN(D54)-1)*1,FALSE),"")=0,"",IFERROR(VLOOKUP($A57,'ENTRADA 2025'!$1:$1048576,3 + (COLUMN(D54)-1)*1,FALSE),""))</f>
        <v/>
      </c>
      <c r="DR57" s="94">
        <f>IF(IFERROR(VLOOKUP($A57,'ENTRADA 2025'!$1:$1048576,3 + (COLUMN(E54)-1)*1,FALSE),"")=0,"",IFERROR(VLOOKUP($A57,'ENTRADA 2025'!$1:$1048576,3 + (COLUMN(E54)-1)*1,FALSE),""))</f>
        <v/>
      </c>
      <c r="DS57" s="94">
        <f>IF(IFERROR(VLOOKUP($A57,'ENTRADA 2025'!$1:$1048576,3 + (COLUMN(F54)-1)*1,FALSE),"")=0,"",IFERROR(VLOOKUP($A57,'ENTRADA 2025'!$1:$1048576,3 + (COLUMN(F54)-1)*1,FALSE),""))</f>
        <v/>
      </c>
      <c r="DT57" s="94">
        <f>IF(IFERROR(VLOOKUP($A57,'ENTRADA 2025'!$1:$1048576,3 + (COLUMN(G54)-1)*1,FALSE),"")=0,"",IFERROR(VLOOKUP($A57,'ENTRADA 2025'!$1:$1048576,3 + (COLUMN(G54)-1)*1,FALSE),""))</f>
        <v/>
      </c>
      <c r="DU57" s="94">
        <f>IF(IFERROR(VLOOKUP($A57,'ENTRADA 2025'!$1:$1048576,3 + (COLUMN(H54)-1)*1,FALSE),"")=0,"",IFERROR(VLOOKUP($A57,'ENTRADA 2025'!$1:$1048576,3 + (COLUMN(H54)-1)*1,FALSE),""))</f>
        <v/>
      </c>
      <c r="DV57" s="94">
        <f>IF(IFERROR(VLOOKUP($A57,'ENTRADA 2025'!$1:$1048576,3 + (COLUMN(I54)-1)*1,FALSE),"")=0,"",IFERROR(VLOOKUP($A57,'ENTRADA 2025'!$1:$1048576,3 + (COLUMN(I54)-1)*1,FALSE),""))</f>
        <v/>
      </c>
      <c r="DW57" s="94">
        <f>IF(IFERROR(VLOOKUP($A57,'ENTRADA 2025'!$1:$1048576,3 + (COLUMN(J54)-1)*1,FALSE),"")=0,"",IFERROR(VLOOKUP($A57,'ENTRADA 2025'!$1:$1048576,3 + (COLUMN(J54)-1)*1,FALSE),""))</f>
        <v/>
      </c>
      <c r="DX57" s="94">
        <f>IF(IFERROR(VLOOKUP($A57,'ENTRADA 2025'!$1:$1048576,3 + (COLUMN(K54)-1)*1,FALSE),"")=0,"",IFERROR(VLOOKUP($A57,'ENTRADA 2025'!$1:$1048576,3 + (COLUMN(K54)-1)*1,FALSE),""))</f>
        <v/>
      </c>
      <c r="DY57" s="94">
        <f>IF(IFERROR(VLOOKUP($A57,'ENTRADA 2025'!$1:$1048576,3 + (COLUMN(L54)-1)*1,FALSE),"")=0,"",IFERROR(VLOOKUP($A57,'ENTRADA 2025'!$1:$1048576,3 + (COLUMN(L54)-1)*1,FALSE),""))</f>
        <v/>
      </c>
      <c r="DZ57" s="95">
        <f>IF(COUNT(DN57:DY57)=0,"",SUM(DN57:DY57))</f>
        <v/>
      </c>
      <c r="EA57" s="94">
        <f>IF(IFERROR(VLOOKUP($A57,'entrada-fornecedor-12-meses-7'!$1:$1048576,3 + (COLUMN(A54)-1)*1,FALSE),"")=0,"",IFERROR(VLOOKUP($A57,'entrada-fornecedor-12-meses-7'!$1:$1048576,3 + (COLUMN(A54)-1)*1,FALSE),""))</f>
        <v/>
      </c>
      <c r="EB57" s="94">
        <f>IF(IFERROR(VLOOKUP($A57,'entrada-fornecedor-12-meses-7'!$1:$1048576,3 + (COLUMN(B54)-1)*1,FALSE),"")=0,"",IFERROR(VLOOKUP($A57,'entrada-fornecedor-12-meses-7'!$1:$1048576,3 + (COLUMN(B54)-1)*1,FALSE),""))</f>
        <v/>
      </c>
      <c r="EC57" s="94">
        <f>IF(IFERROR(VLOOKUP($A57,'entrada-fornecedor-12-meses-7'!$1:$1048576,3 + (COLUMN(C54)-1)*1,FALSE),"")=0,"",IFERROR(VLOOKUP($A57,'entrada-fornecedor-12-meses-7'!$1:$1048576,3 + (COLUMN(C54)-1)*1,FALSE),""))</f>
        <v/>
      </c>
      <c r="ED57" s="94">
        <f>IF(IFERROR(VLOOKUP($A57,'entrada-fornecedor-12-meses-7'!$1:$1048576,3 + (COLUMN(D54)-1)*1,FALSE),"")=0,"",IFERROR(VLOOKUP($A57,'entrada-fornecedor-12-meses-7'!$1:$1048576,3 + (COLUMN(D54)-1)*1,FALSE),""))</f>
        <v/>
      </c>
      <c r="EE57" s="94">
        <f>IF(IFERROR(VLOOKUP($A57,'entrada-fornecedor-12-meses-7'!$1:$1048576,3 + (COLUMN(E54)-1)*1,FALSE),"")=0,"",IFERROR(VLOOKUP($A57,'entrada-fornecedor-12-meses-7'!$1:$1048576,3 + (COLUMN(E54)-1)*1,FALSE),""))</f>
        <v/>
      </c>
      <c r="EF57" s="94">
        <f>IF(IFERROR(VLOOKUP($A57,'entrada-fornecedor-12-meses-7'!$1:$1048576,3 + (COLUMN(F54)-1)*1,FALSE),"")=0,"",IFERROR(VLOOKUP($A57,'entrada-fornecedor-12-meses-7'!$1:$1048576,3 + (COLUMN(F54)-1)*1,FALSE),""))</f>
        <v/>
      </c>
      <c r="EG57" s="94">
        <f>IF(IFERROR(VLOOKUP($A57,'entrada-fornecedor-12-meses-7'!$1:$1048576,3 + (COLUMN(G54)-1)*1,FALSE),"")=0,"",IFERROR(VLOOKUP($A57,'entrada-fornecedor-12-meses-7'!$1:$1048576,3 + (COLUMN(G54)-1)*1,FALSE),""))</f>
        <v/>
      </c>
      <c r="EH57" s="94">
        <f>IF(IFERROR(VLOOKUP($A57,'entrada-fornecedor-12-meses-7'!$1:$1048576,3 + (COLUMN(H54)-1)*1,FALSE),"")=0,"",IFERROR(VLOOKUP($A57,'entrada-fornecedor-12-meses-7'!$1:$1048576,3 + (COLUMN(H54)-1)*1,FALSE),""))</f>
        <v/>
      </c>
      <c r="EI57" s="94">
        <f>IF(IFERROR(VLOOKUP($A57,'entrada-fornecedor-12-meses-7'!$1:$1048576,3 + (COLUMN(I54)-1)*1,FALSE),"")=0,"",IFERROR(VLOOKUP($A57,'entrada-fornecedor-12-meses-7'!$1:$1048576,3 + (COLUMN(I54)-1)*1,FALSE),""))</f>
        <v/>
      </c>
      <c r="EJ57" s="94">
        <f>IF(IFERROR(VLOOKUP($A57,'entrada-fornecedor-12-meses-7'!$1:$1048576,3 + (COLUMN(J54)-1)*1,FALSE),"")=0,"",IFERROR(VLOOKUP($A57,'entrada-fornecedor-12-meses-7'!$1:$1048576,3 + (COLUMN(J54)-1)*1,FALSE),""))</f>
        <v/>
      </c>
      <c r="EK57" s="94">
        <f>IF(IFERROR(VLOOKUP($A57,'entrada-fornecedor-12-meses-7'!$1:$1048576,3 + (COLUMN(K54)-1)*1,FALSE),"")=0,"",IFERROR(VLOOKUP($A57,'entrada-fornecedor-12-meses-7'!$1:$1048576,3 + (COLUMN(K54)-1)*1,FALSE),""))</f>
        <v/>
      </c>
      <c r="EL57" s="94">
        <f>IF(IFERROR(VLOOKUP($A57,'entrada-fornecedor-12-meses-7'!$1:$1048576,3 + (COLUMN(L54)-1)*1,FALSE),"")=0,"",IFERROR(VLOOKUP($A57,'entrada-fornecedor-12-meses-7'!$1:$1048576,3 + (COLUMN(L54)-1)*1,FALSE),""))</f>
        <v/>
      </c>
      <c r="EM57" s="95">
        <f>IF(COUNT(EA57:EL57)=0,"",SUM(EA57:EL57))</f>
        <v/>
      </c>
      <c r="EN57" s="1" t="n"/>
      <c r="EO57" s="96">
        <f>IFERROR(AVERAGEIF('lead-time-compras-7'!B:B,A57,'lead-time-compras-7'!S:S),"")</f>
        <v/>
      </c>
      <c r="EP57" s="96">
        <f>IFERROR(
  AVERAGEIFS(
    'notas-fiscais-entrada-830-7'!H:H,
    'notas-fiscais-entrada-830-7'!O:O, A57,
    'notas-fiscais-entrada-830-7'!E:E, $B$1
  ),
""
)</f>
        <v/>
      </c>
      <c r="EQ57" s="96">
        <f>IFERROR(AVERAGEIF('lead-time-compras-7'!B:B,A57,'lead-time-compras-7'!Q:Q),"")</f>
        <v/>
      </c>
      <c r="ER57" s="97">
        <f>SUMIF('fornecedor-saldo-receber-7'!A:A, A57, 'fornecedor-saldo-receber-7'!L:L)</f>
        <v/>
      </c>
      <c r="ES57" s="97">
        <f>SUMIF('fornecedor-verba-aplicar-7'!A:A, A57, 'fornecedor-verba-aplicar-7'!D:D)</f>
        <v/>
      </c>
      <c r="ET57" s="1" t="n"/>
      <c r="EU57" s="52">
        <f>SUMIF('ANALISE PRODUTO'!F:F, A57, 'ANALISE PRODUTO'!BN:BN)</f>
        <v/>
      </c>
      <c r="EV57" s="52">
        <f>SUMIF('ANALISE PRODUTO'!F:F, A57, 'ANALISE PRODUTO'!BO:BO)</f>
        <v/>
      </c>
      <c r="EW57" s="52">
        <f>SUMIF('ANALISE PRODUTO'!F:F, A57, 'ANALISE PRODUTO'!BP:BP)</f>
        <v/>
      </c>
      <c r="EX57" s="52">
        <f>SUMIF('ANALISE PRODUTO'!F:F, A57, 'ANALISE PRODUTO'!BQ:BQ)</f>
        <v/>
      </c>
      <c r="EY57" s="52">
        <f>SUMIF('ANALISE PRODUTO'!F:F, A57, 'ANALISE PRODUTO'!BR:BR)</f>
        <v/>
      </c>
      <c r="EZ57" s="53">
        <f>SUMIF('ANALISE PRODUTO'!F:F, A57, 'ANALISE PRODUTO'!BS:BS)</f>
        <v/>
      </c>
      <c r="FA57" s="53">
        <f>SUMIF('ANALISE PRODUTO'!F:F, A57, 'ANALISE PRODUTO'!BT:BT)</f>
        <v/>
      </c>
      <c r="FB57" s="53">
        <f>SUMIF('ANALISE PRODUTO'!F:F, A57, 'ANALISE PRODUTO'!BU:BU)</f>
        <v/>
      </c>
      <c r="FC57" s="53">
        <f>SUMIF('ANALISE PRODUTO'!F:F, A57, 'ANALISE PRODUTO'!BV:BV)</f>
        <v/>
      </c>
      <c r="FD57" s="53">
        <f>SUMIF('ANALISE PRODUTO'!F:F, A57, 'ANALISE PRODUTO'!BW:BW)</f>
        <v/>
      </c>
      <c r="FE57" s="41">
        <f>SUMIF('ANALISE PRODUTO'!F:F, A57, 'ANALISE PRODUTO'!CB:CB)</f>
        <v/>
      </c>
      <c r="FF57" s="41">
        <f>SUMIF('ANALISE PRODUTO'!F:F, A57, 'ANALISE PRODUTO'!CC:CC)</f>
        <v/>
      </c>
      <c r="FG57" s="1" t="n"/>
      <c r="FH57" s="45">
        <f>IF(IFERROR(VLOOKUP($A57,'VENDA 2023'!$1:$1048576,4 + (COLUMN(A54)-1)*2,FALSE),"")=0,"",IFERROR(VLOOKUP($A57,'VENDA 2023'!$1:$1048576,4 + (COLUMN(A54)-1)*2,FALSE),""))</f>
        <v/>
      </c>
      <c r="FI57" s="45">
        <f>IF(IFERROR(VLOOKUP($A57,'VENDA 2023'!$1:$1048576,4 + (COLUMN(B54)-1)*2,FALSE),"")=0,"",IFERROR(VLOOKUP($A57,'VENDA 2023'!$1:$1048576,4 + (COLUMN(B54)-1)*2,FALSE),""))</f>
        <v/>
      </c>
      <c r="FJ57" s="45">
        <f>IF(IFERROR(VLOOKUP($A57,'VENDA 2023'!$1:$1048576,4 + (COLUMN(C54)-1)*2,FALSE),"")=0,"",IFERROR(VLOOKUP($A57,'VENDA 2023'!$1:$1048576,4 + (COLUMN(C54)-1)*2,FALSE),""))</f>
        <v/>
      </c>
      <c r="FK57" s="45">
        <f>IF(IFERROR(VLOOKUP($A57,'VENDA 2023'!$1:$1048576,4 + (COLUMN(D54)-1)*2,FALSE),"")=0,"",IFERROR(VLOOKUP($A57,'VENDA 2023'!$1:$1048576,4 + (COLUMN(D54)-1)*2,FALSE),""))</f>
        <v/>
      </c>
      <c r="FL57" s="45">
        <f>IF(IFERROR(VLOOKUP($A57,'VENDA 2023'!$1:$1048576,4 + (COLUMN(E54)-1)*2,FALSE),"")=0,"",IFERROR(VLOOKUP($A57,'VENDA 2023'!$1:$1048576,4 + (COLUMN(E54)-1)*2,FALSE),""))</f>
        <v/>
      </c>
      <c r="FM57" s="45">
        <f>IF(IFERROR(VLOOKUP($A57,'VENDA 2023'!$1:$1048576,4 + (COLUMN(F54)-1)*2,FALSE),"")=0,"",IFERROR(VLOOKUP($A57,'VENDA 2023'!$1:$1048576,4 + (COLUMN(F54)-1)*2,FALSE),""))</f>
        <v/>
      </c>
      <c r="FN57" s="45">
        <f>IF(IFERROR(VLOOKUP($A57,'VENDA 2023'!$1:$1048576,4 + (COLUMN(G54)-1)*2,FALSE),"")=0,"",IFERROR(VLOOKUP($A57,'VENDA 2023'!$1:$1048576,4 + (COLUMN(G54)-1)*2,FALSE),""))</f>
        <v/>
      </c>
      <c r="FO57" s="45">
        <f>IF(IFERROR(VLOOKUP($A57,'VENDA 2023'!$1:$1048576,4 + (COLUMN(H54)-1)*2,FALSE),"")=0,"",IFERROR(VLOOKUP($A57,'VENDA 2023'!$1:$1048576,4 + (COLUMN(H54)-1)*2,FALSE),""))</f>
        <v/>
      </c>
      <c r="FP57" s="45">
        <f>IF(IFERROR(VLOOKUP($A57,'VENDA 2023'!$1:$1048576,4 + (COLUMN(I54)-1)*2,FALSE),"")=0,"",IFERROR(VLOOKUP($A57,'VENDA 2023'!$1:$1048576,4 + (COLUMN(I54)-1)*2,FALSE),""))</f>
        <v/>
      </c>
      <c r="FQ57" s="45">
        <f>IF(IFERROR(VLOOKUP($A57,'VENDA 2023'!$1:$1048576,4 + (COLUMN(J54)-1)*2,FALSE),"")=0,"",IFERROR(VLOOKUP($A57,'VENDA 2023'!$1:$1048576,4 + (COLUMN(J54)-1)*2,FALSE),""))</f>
        <v/>
      </c>
      <c r="FR57" s="45">
        <f>IF(IFERROR(VLOOKUP($A57,'VENDA 2023'!$1:$1048576,4 + (COLUMN(K54)-1)*2,FALSE),"")=0,"",IFERROR(VLOOKUP($A57,'VENDA 2023'!$1:$1048576,4 + (COLUMN(K54)-1)*2,FALSE),""))</f>
        <v/>
      </c>
      <c r="FS57" s="45">
        <f>IF(IFERROR(VLOOKUP($A57,'VENDA 2023'!$1:$1048576,4 + (COLUMN(L54)-1)*2,FALSE),"")=0,"",IFERROR(VLOOKUP($A57,'VENDA 2023'!$1:$1048576,4 + (COLUMN(L54)-1)*2,FALSE),""))</f>
        <v/>
      </c>
      <c r="FT57" s="12">
        <f>IF(COUNT(FH57:FS57)=0,"",SUM(FH57:FS57))</f>
        <v/>
      </c>
      <c r="FU57" s="45">
        <f>IF(IFERROR(VLOOKUP($A57,'VENDA 2024'!$1:$1048576,4 + (COLUMN(A54)-1)*2,FALSE),"")=0,"",IFERROR(VLOOKUP($A57,'VENDA 2024'!$1:$1048576,4 + (COLUMN(A54)-1)*2,FALSE),""))</f>
        <v/>
      </c>
      <c r="FV57" s="45">
        <f>IF(IFERROR(VLOOKUP($A57,'VENDA 2024'!$1:$1048576,4 + (COLUMN(B54)-1)*2,FALSE),"")=0,"",IFERROR(VLOOKUP($A57,'VENDA 2024'!$1:$1048576,4 + (COLUMN(B54)-1)*2,FALSE),""))</f>
        <v/>
      </c>
      <c r="FW57" s="45">
        <f>IF(IFERROR(VLOOKUP($A57,'VENDA 2024'!$1:$1048576,4 + (COLUMN(C54)-1)*2,FALSE),"")=0,"",IFERROR(VLOOKUP($A57,'VENDA 2024'!$1:$1048576,4 + (COLUMN(C54)-1)*2,FALSE),""))</f>
        <v/>
      </c>
      <c r="FX57" s="45">
        <f>IF(IFERROR(VLOOKUP($A57,'VENDA 2024'!$1:$1048576,4 + (COLUMN(D54)-1)*2,FALSE),"")=0,"",IFERROR(VLOOKUP($A57,'VENDA 2024'!$1:$1048576,4 + (COLUMN(D54)-1)*2,FALSE),""))</f>
        <v/>
      </c>
      <c r="FY57" s="45">
        <f>IF(IFERROR(VLOOKUP($A57,'VENDA 2024'!$1:$1048576,4 + (COLUMN(E54)-1)*2,FALSE),"")=0,"",IFERROR(VLOOKUP($A57,'VENDA 2024'!$1:$1048576,4 + (COLUMN(E54)-1)*2,FALSE),""))</f>
        <v/>
      </c>
      <c r="FZ57" s="45">
        <f>IF(IFERROR(VLOOKUP($A57,'VENDA 2024'!$1:$1048576,4 + (COLUMN(F54)-1)*2,FALSE),"")=0,"",IFERROR(VLOOKUP($A57,'VENDA 2024'!$1:$1048576,4 + (COLUMN(F54)-1)*2,FALSE),""))</f>
        <v/>
      </c>
      <c r="GA57" s="45">
        <f>IF(IFERROR(VLOOKUP($A57,'VENDA 2024'!$1:$1048576,4 + (COLUMN(G54)-1)*2,FALSE),"")=0,"",IFERROR(VLOOKUP($A57,'VENDA 2024'!$1:$1048576,4 + (COLUMN(G54)-1)*2,FALSE),""))</f>
        <v/>
      </c>
      <c r="GB57" s="45">
        <f>IF(IFERROR(VLOOKUP($A57,'VENDA 2024'!$1:$1048576,4 + (COLUMN(H54)-1)*2,FALSE),"")=0,"",IFERROR(VLOOKUP($A57,'VENDA 2024'!$1:$1048576,4 + (COLUMN(H54)-1)*2,FALSE),""))</f>
        <v/>
      </c>
      <c r="GC57" s="45">
        <f>IF(IFERROR(VLOOKUP($A57,'VENDA 2024'!$1:$1048576,4 + (COLUMN(I54)-1)*2,FALSE),"")=0,"",IFERROR(VLOOKUP($A57,'VENDA 2024'!$1:$1048576,4 + (COLUMN(I54)-1)*2,FALSE),""))</f>
        <v/>
      </c>
      <c r="GD57" s="45">
        <f>IF(IFERROR(VLOOKUP($A57,'VENDA 2024'!$1:$1048576,4 + (COLUMN(J54)-1)*2,FALSE),"")=0,"",IFERROR(VLOOKUP($A57,'VENDA 2024'!$1:$1048576,4 + (COLUMN(J54)-1)*2,FALSE),""))</f>
        <v/>
      </c>
      <c r="GE57" s="45">
        <f>IF(IFERROR(VLOOKUP($A57,'VENDA 2024'!$1:$1048576,4 + (COLUMN(K54)-1)*2,FALSE),"")=0,"",IFERROR(VLOOKUP($A57,'VENDA 2024'!$1:$1048576,4 + (COLUMN(K54)-1)*2,FALSE),""))</f>
        <v/>
      </c>
      <c r="GF57" s="45">
        <f>IF(IFERROR(VLOOKUP($A57,'VENDA 2024'!$1:$1048576,4 + (COLUMN(L54)-1)*2,FALSE),"")=0,"",IFERROR(VLOOKUP($A57,'VENDA 2024'!$1:$1048576,4 + (COLUMN(L54)-1)*2,FALSE),""))</f>
        <v/>
      </c>
      <c r="GG57" s="12">
        <f>IF(COUNT(FU57:GF57)=0,"",SUM(FU57:GF57))</f>
        <v/>
      </c>
      <c r="GH57" s="45">
        <f>IF(IFERROR(VLOOKUP($A57,'venda-fornecedor-12-meses-7'!$1:$1048576,5 + (COLUMN(A54)-1)*2,FALSE),"")=0,"",IFERROR(VLOOKUP($A57,'venda-fornecedor-12-meses-7'!$1:$1048576,5 + (COLUMN(A54)-1)*2,FALSE),""))</f>
        <v/>
      </c>
      <c r="GI57" s="45">
        <f>IF(IFERROR(VLOOKUP($A57,'venda-fornecedor-12-meses-7'!$1:$1048576,5 + (COLUMN(B54)-1)*2,FALSE),"")=0,"",IFERROR(VLOOKUP($A57,'venda-fornecedor-12-meses-7'!$1:$1048576,5 + (COLUMN(B54)-1)*2,FALSE),""))</f>
        <v/>
      </c>
      <c r="GJ57" s="45">
        <f>IF(IFERROR(VLOOKUP($A57,'venda-fornecedor-12-meses-7'!$1:$1048576,5 + (COLUMN(C54)-1)*2,FALSE),"")=0,"",IFERROR(VLOOKUP($A57,'venda-fornecedor-12-meses-7'!$1:$1048576,5 + (COLUMN(C54)-1)*2,FALSE),""))</f>
        <v/>
      </c>
      <c r="GK57" s="45">
        <f>IF(IFERROR(VLOOKUP($A57,'venda-fornecedor-12-meses-7'!$1:$1048576,5 + (COLUMN(D54)-1)*2,FALSE),"")=0,"",IFERROR(VLOOKUP($A57,'venda-fornecedor-12-meses-7'!$1:$1048576,5 + (COLUMN(D54)-1)*2,FALSE),""))</f>
        <v/>
      </c>
      <c r="GL57" s="45">
        <f>IF(IFERROR(VLOOKUP($A57,'venda-fornecedor-12-meses-7'!$1:$1048576,5 + (COLUMN(E54)-1)*2,FALSE),"")=0,"",IFERROR(VLOOKUP($A57,'venda-fornecedor-12-meses-7'!$1:$1048576,5 + (COLUMN(E54)-1)*2,FALSE),""))</f>
        <v/>
      </c>
      <c r="GM57" s="45">
        <f>IF(IFERROR(VLOOKUP($A57,'venda-fornecedor-12-meses-7'!$1:$1048576,5 + (COLUMN(F54)-1)*2,FALSE),"")=0,"",IFERROR(VLOOKUP($A57,'venda-fornecedor-12-meses-7'!$1:$1048576,5 + (COLUMN(F54)-1)*2,FALSE),""))</f>
        <v/>
      </c>
      <c r="GN57" s="45">
        <f>IF(IFERROR(VLOOKUP($A57,'venda-fornecedor-12-meses-7'!$1:$1048576,5 + (COLUMN(G54)-1)*2,FALSE),"")=0,"",IFERROR(VLOOKUP($A57,'venda-fornecedor-12-meses-7'!$1:$1048576,5 + (COLUMN(G54)-1)*2,FALSE),""))</f>
        <v/>
      </c>
      <c r="GO57" s="45">
        <f>IF(IFERROR(VLOOKUP($A57,'venda-fornecedor-12-meses-7'!$1:$1048576,5 + (COLUMN(H54)-1)*2,FALSE),"")=0,"",IFERROR(VLOOKUP($A57,'venda-fornecedor-12-meses-7'!$1:$1048576,5 + (COLUMN(H54)-1)*2,FALSE),""))</f>
        <v/>
      </c>
      <c r="GP57" s="45">
        <f>IF(IFERROR(VLOOKUP($A57,'venda-fornecedor-12-meses-7'!$1:$1048576,5 + (COLUMN(I54)-1)*2,FALSE),"")=0,"",IFERROR(VLOOKUP($A57,'venda-fornecedor-12-meses-7'!$1:$1048576,5 + (COLUMN(I54)-1)*2,FALSE),""))</f>
        <v/>
      </c>
      <c r="GQ57" s="45">
        <f>IF(IFERROR(VLOOKUP($A57,'venda-fornecedor-12-meses-7'!$1:$1048576,5 + (COLUMN(J54)-1)*2,FALSE),"")=0,"",IFERROR(VLOOKUP($A57,'venda-fornecedor-12-meses-7'!$1:$1048576,5 + (COLUMN(J54)-1)*2,FALSE),""))</f>
        <v/>
      </c>
      <c r="GR57" s="45">
        <f>IF(IFERROR(VLOOKUP($A57,'venda-fornecedor-12-meses-7'!$1:$1048576,5 + (COLUMN(K54)-1)*2,FALSE),"")=0,"",IFERROR(VLOOKUP($A57,'venda-fornecedor-12-meses-7'!$1:$1048576,5 + (COLUMN(K54)-1)*2,FALSE),""))</f>
        <v/>
      </c>
      <c r="GS57" s="45">
        <f>IF(IFERROR(VLOOKUP($A57,'venda-fornecedor-12-meses-7'!$1:$1048576,5 + (COLUMN(L54)-1)*2,FALSE),"")=0,"",IFERROR(VLOOKUP($A57,'venda-fornecedor-12-meses-7'!$1:$1048576,5 + (COLUMN(L54)-1)*2,FALSE),""))</f>
        <v/>
      </c>
      <c r="GT57" s="12">
        <f>IF(COUNT(GH57:GS57)=0,"",SUM(GH57:GS57))</f>
        <v/>
      </c>
    </row>
    <row r="58">
      <c r="A58" s="85" t="n">
        <v>37628</v>
      </c>
      <c r="B58" s="85">
        <f>VLOOKUP(A58,'FORNECEDORES X COMPRADOR'!$A:$D,4,0)</f>
        <v/>
      </c>
      <c r="C58" s="85">
        <f>VLOOKUP(A58,'FORNECEDORES X COMPRADOR'!$A:$E,5,0)</f>
        <v/>
      </c>
      <c r="D58" s="40">
        <f>IFERROR(AVERAGEIF('ANALISE PRODUTO'!F:F,A58,'ANALISE PRODUTO'!BE:BE),"")</f>
        <v/>
      </c>
      <c r="E58" s="40">
        <f>IFERROR(AVERAGEIF('ANALISE PRODUTO'!F:F,A58,'ANALISE PRODUTO'!BF:BF),"")</f>
        <v/>
      </c>
      <c r="F58" s="47">
        <f t="array" ref="F58">IFERROR(
  IF(
    SUMPRODUCT(
      IFERROR(--('ANALISE PRODUTO'!$F$3:$F$10000=A58),0) *
      IFERROR(--'ANALISE PRODUTO'!$AJ$3:$AJ$10000,0)
    )=0,
    "",
    SUMPRODUCT(
      IFERROR(--('ANALISE PRODUTO'!$F$3:$F$10000=A58),0) *
      IFERROR(--'ANALISE PRODUTO'!$AN$3:$AN$10000,0)
    ) /
    SUMPRODUCT(
      IFERROR(--('ANALISE PRODUTO'!$F$3:$F$10000=A58),0) *
      IFERROR(--'ANALISE PRODUTO'!$AJ$3:$AJ$10000,0)
    )
  ),
  ""
)</f>
        <v/>
      </c>
      <c r="G58" s="47">
        <f t="array" ref="G58">IFERROR(
  IF(
    SUMPRODUCT(
      IFERROR(--('ANALISE PRODUTO'!$F$3:$F$10000=A58),0) *
      IFERROR(--'ANALISE PRODUTO'!$AJ$3:$AJ$10000,0)
    )=0,
    "",
    SUMPRODUCT(
      IFERROR(--('ANALISE PRODUTO'!$F$3:$F$10000=A58),0) *
      IFERROR(--'ANALISE PRODUTO'!$AO$3:$AO$10000,0)
    ) /
    SUMPRODUCT(
      IFERROR(--('ANALISE PRODUTO'!$F$3:$F$10000=A58),0) *
      IFERROR(--'ANALISE PRODUTO'!$AJ$3:$AJ$10000,0)
    )
  ),
  ""
)</f>
        <v/>
      </c>
      <c r="H58" s="86" t="n">
        <v>60</v>
      </c>
      <c r="I58" s="86" t="n">
        <v>90</v>
      </c>
      <c r="J58" s="87">
        <f>SUMIF('ANALISE PRODUTO'!F:F, A58, 'ANALISE PRODUTO'!AP:AP)</f>
        <v/>
      </c>
      <c r="K58" s="88">
        <f>SUMIF('ANALISE PRODUTO'!F:F, A58, 'ANALISE PRODUTO'!AN:AN)</f>
        <v/>
      </c>
      <c r="L58" s="40">
        <f>SUMIF('ANALISE PRODUTO'!F:F, A58, 'ANALISE PRODUTO'!BB:BB)</f>
        <v/>
      </c>
      <c r="M58" s="40">
        <f>SUMIF('ANALISE PRODUTO'!F:F, A58, 'ANALISE PRODUTO'!BC:BC)</f>
        <v/>
      </c>
      <c r="N58" s="40">
        <f>SUMIF('ANALISE PRODUTO'!F:F, A58, 'ANALISE PRODUTO'!BD:BD)</f>
        <v/>
      </c>
      <c r="O58" s="40">
        <f>SUMIF('ANALISE PRODUTO'!F:F, A58, 'ANALISE PRODUTO'!BA:BA)</f>
        <v/>
      </c>
      <c r="P58" s="40">
        <f>IF(J58=0, 0, IF(O58/J58=0, 0, O58/J58))</f>
        <v/>
      </c>
      <c r="Q58" s="40">
        <f>IF(J58=0, 0, IF(L58/J58=0, 0, L58/J58))</f>
        <v/>
      </c>
      <c r="R58" s="89">
        <f>SUMIF('ANALISE PRODUTO'!F:F, A58, 'ANALISE PRODUTO'!BJ:BJ)</f>
        <v/>
      </c>
      <c r="S58" s="89">
        <f>SUMIF('ANALISE PRODUTO'!F:F, A58, 'ANALISE PRODUTO'!BK:BK)</f>
        <v/>
      </c>
      <c r="T58" s="89">
        <f>SUMIF('ANALISE PRODUTO'!F:F, A58, 'ANALISE PRODUTO'!BL:BL)</f>
        <v/>
      </c>
      <c r="U58" s="89">
        <f>SUMIFS('ANALISE PRODUTO'!BI:BI, 'ANALISE PRODUTO'!F:F, A58)</f>
        <v/>
      </c>
      <c r="V58" s="89">
        <f>IF(C58="DESCONTINUADO", 0, IF(J58=0, 0, IF(U58/J58=0, 0, U58/J58)))</f>
        <v/>
      </c>
      <c r="W58" s="89">
        <f>IF(OR(C58="DESCONTINUADO", J58=0), 0, IFERROR((S58+T58)/J58, 0))</f>
        <v/>
      </c>
      <c r="X58" s="59">
        <f>COUNTIF('ANALISE PRODUTO'!F:F, A58)</f>
        <v/>
      </c>
      <c r="Y58" s="60">
        <f>COUNTIFS('ANALISE PRODUTO'!F:F, A58, 'ANALISE PRODUTO'!S:S, "S")</f>
        <v/>
      </c>
      <c r="Z58" s="61">
        <f>X58-Y58</f>
        <v/>
      </c>
      <c r="AA58" s="88">
        <f>IFERROR(IF(COUNTIF('contas-pagas-fornecedor-7'!$C:$C,B58)&gt;1,
   AVERAGEIF('contas-pagas-fornecedor-7'!$C:$C,B58,'contas-pagas-fornecedor-7'!$I:$I),
   VLOOKUP(B58,'contas-pagas-fornecedor-7'!$C:$Q,7,FALSE)), "")</f>
        <v/>
      </c>
      <c r="AB58" s="88">
        <f t="array" ref="AB58">IFERROR(
  INDEX('fornecedor-venda-por-filial-ger'!J:J,
    MATCH(1,
      ('fornecedor-venda-por-filial-ger'!A:A=A58) *
      ('fornecedor-venda-por-filial-ger'!B:B=$B$1),
    0)
  ),
"")</f>
        <v/>
      </c>
      <c r="AC58" s="90">
        <f t="array" ref="AC58">IFERROR(
  INDEX('fornecedor-venda-por-filial-ger'!O:O,
    MATCH(1,
      ('fornecedor-venda-por-filial-ger'!A:A=A58) *
      ('fornecedor-venda-por-filial-ger'!B:B=$B$1),
    0)
  ),
"")</f>
        <v/>
      </c>
      <c r="AD58" s="90">
        <f>IFERROR(VLOOKUP(A58,'venda-fornecedor-12-meses-7'!A:AC,3,0),"")</f>
        <v/>
      </c>
      <c r="AE58" s="87">
        <f t="array" ref="AE58">IFERROR(
  INDEX('fornecedor-venda-por-filial-ger'!N:N,
    MATCH(1,
      ('fornecedor-venda-por-filial-ger'!A:A=A58) *
      ('fornecedor-venda-por-filial-ger'!B:B=$B$1),
    0)
  ),
"")</f>
        <v/>
      </c>
      <c r="AF58" s="87">
        <f>IF(J58&lt;=0,"100,00%",IFERROR(AD58/AE58,1))</f>
        <v/>
      </c>
      <c r="AG58" s="64">
        <f t="array" ref="AG58">IFERROR(
  INDEX('fornecedor-venda-por-filial-ger'!L:L,
    MATCH(1,
      ('fornecedor-venda-por-filial-ger'!A:A=A58)*
      ('fornecedor-venda-por-filial-ger'!B:B=$B$1),
    0)
  )/100,
"")</f>
        <v/>
      </c>
      <c r="AH58" s="64">
        <f t="array" ref="AH58">IFERROR(
  INDEX('fornecedor-venda-por-filial-ger'!S:S,
    MATCH(1,
      ('fornecedor-venda-por-filial-ger'!A:A=A58) *
      ('fornecedor-venda-por-filial-ger'!B:B=$B$1),
    0)
  )/100,
"")</f>
        <v/>
      </c>
      <c r="AI58" s="64">
        <f>IFERROR(IF(OR(AH58="",AG58=""),"",IF(J58=0,0,AH58-AG58)),"")</f>
        <v/>
      </c>
      <c r="AJ58" s="91">
        <f t="array" ref="AJ58">IF(MAX(IF('ANALISE PRODUTO'!F:F=A58,'ANALISE PRODUTO'!AD:AD))=0,"SEM ENTRADA",MAX(IF('ANALISE PRODUTO'!F:F=A58,'ANALISE PRODUTO'!AD:AD)))</f>
        <v/>
      </c>
      <c r="AK58" s="39" t="n"/>
      <c r="AL58" s="92">
        <f>IF(IFERROR(VLOOKUP($A58,'VENDA 2023'!$1:$1048576,3 + (COLUMN(A55)-1)*2,FALSE),"")=0,"",IFERROR(VLOOKUP($A58,'VENDA 2023'!$1:$1048576,3 + (COLUMN(A55)-1)*2,FALSE),""))</f>
        <v/>
      </c>
      <c r="AM58" s="92">
        <f>IF(IFERROR(VLOOKUP($A58,'VENDA 2023'!$1:$1048576,3 + (COLUMN(B55)-1)*2,FALSE),"")=0,"",IFERROR(VLOOKUP($A58,'VENDA 2023'!$1:$1048576,3 + (COLUMN(B55)-1)*2,FALSE),""))</f>
        <v/>
      </c>
      <c r="AN58" s="92">
        <f>IF(IFERROR(VLOOKUP($A58,'VENDA 2023'!$1:$1048576,3 + (COLUMN(C55)-1)*2,FALSE),"")=0,"",IFERROR(VLOOKUP($A58,'VENDA 2023'!$1:$1048576,3 + (COLUMN(C55)-1)*2,FALSE),""))</f>
        <v/>
      </c>
      <c r="AO58" s="92">
        <f>IF(IFERROR(VLOOKUP($A58,'VENDA 2023'!$1:$1048576,3 + (COLUMN(D55)-1)*2,FALSE),"")=0,"",IFERROR(VLOOKUP($A58,'VENDA 2023'!$1:$1048576,3 + (COLUMN(D55)-1)*2,FALSE),""))</f>
        <v/>
      </c>
      <c r="AP58" s="92">
        <f>IF(IFERROR(VLOOKUP($A58,'VENDA 2023'!$1:$1048576,3 + (COLUMN(E55)-1)*2,FALSE),"")=0,"",IFERROR(VLOOKUP($A58,'VENDA 2023'!$1:$1048576,3 + (COLUMN(E55)-1)*2,FALSE),""))</f>
        <v/>
      </c>
      <c r="AQ58" s="92">
        <f>IF(IFERROR(VLOOKUP($A58,'VENDA 2023'!$1:$1048576,3 + (COLUMN(F55)-1)*2,FALSE),"")=0,"",IFERROR(VLOOKUP($A58,'VENDA 2023'!$1:$1048576,3 + (COLUMN(F55)-1)*2,FALSE),""))</f>
        <v/>
      </c>
      <c r="AR58" s="92">
        <f>IF(IFERROR(VLOOKUP($A58,'VENDA 2023'!$1:$1048576,3 + (COLUMN(G55)-1)*2,FALSE),"")=0,"",IFERROR(VLOOKUP($A58,'VENDA 2023'!$1:$1048576,3 + (COLUMN(G55)-1)*2,FALSE),""))</f>
        <v/>
      </c>
      <c r="AS58" s="92">
        <f>IF(IFERROR(VLOOKUP($A58,'VENDA 2023'!$1:$1048576,3 + (COLUMN(H55)-1)*2,FALSE),"")=0,"",IFERROR(VLOOKUP($A58,'VENDA 2023'!$1:$1048576,3 + (COLUMN(H55)-1)*2,FALSE),""))</f>
        <v/>
      </c>
      <c r="AT58" s="92">
        <f>IF(IFERROR(VLOOKUP($A58,'VENDA 2023'!$1:$1048576,3 + (COLUMN(I55)-1)*2,FALSE),"")=0,"",IFERROR(VLOOKUP($A58,'VENDA 2023'!$1:$1048576,3 + (COLUMN(I55)-1)*2,FALSE),""))</f>
        <v/>
      </c>
      <c r="AU58" s="92">
        <f>IF(IFERROR(VLOOKUP($A58,'VENDA 2023'!$1:$1048576,3 + (COLUMN(J55)-1)*2,FALSE),"")=0,"",IFERROR(VLOOKUP($A58,'VENDA 2023'!$1:$1048576,3 + (COLUMN(J55)-1)*2,FALSE),""))</f>
        <v/>
      </c>
      <c r="AV58" s="92">
        <f>IF(IFERROR(VLOOKUP($A58,'VENDA 2023'!$1:$1048576,3 + (COLUMN(K55)-1)*2,FALSE),"")=0,"",IFERROR(VLOOKUP($A58,'VENDA 2023'!$1:$1048576,3 + (COLUMN(K55)-1)*2,FALSE),""))</f>
        <v/>
      </c>
      <c r="AW58" s="92">
        <f>IF(IFERROR(VLOOKUP($A58,'VENDA 2023'!$1:$1048576,3 + (COLUMN(L55)-1)*2,FALSE),"")=0,"",IFERROR(VLOOKUP($A58,'VENDA 2023'!$1:$1048576,3 + (COLUMN(L55)-1)*2,FALSE),""))</f>
        <v/>
      </c>
      <c r="AX58" s="93">
        <f>IF(COUNT(AL58:AW58)=0,"",SUM(AL58:AW58))</f>
        <v/>
      </c>
      <c r="AY58" s="92">
        <f>IF(IFERROR(VLOOKUP($A58,'VENDA 2024'!$1:$1048576,3 + (COLUMN(A55)-1)*2,FALSE),"")=0,"",IFERROR(VLOOKUP($A58,'VENDA 2024'!$1:$1048576,3 + (COLUMN(A55)-1)*2,FALSE),""))</f>
        <v/>
      </c>
      <c r="AZ58" s="92">
        <f>IF(IFERROR(VLOOKUP($A58,'VENDA 2024'!$1:$1048576,3 + (COLUMN(B55)-1)*2,FALSE),"")=0,"",IFERROR(VLOOKUP($A58,'VENDA 2024'!$1:$1048576,3 + (COLUMN(B55)-1)*2,FALSE),""))</f>
        <v/>
      </c>
      <c r="BA58" s="92">
        <f>IF(IFERROR(VLOOKUP($A58,'VENDA 2024'!$1:$1048576,3 + (COLUMN(C55)-1)*2,FALSE),"")=0,"",IFERROR(VLOOKUP($A58,'VENDA 2024'!$1:$1048576,3 + (COLUMN(C55)-1)*2,FALSE),""))</f>
        <v/>
      </c>
      <c r="BB58" s="92">
        <f>IF(IFERROR(VLOOKUP($A58,'VENDA 2024'!$1:$1048576,3 + (COLUMN(D55)-1)*2,FALSE),"")=0,"",IFERROR(VLOOKUP($A58,'VENDA 2024'!$1:$1048576,3 + (COLUMN(D55)-1)*2,FALSE),""))</f>
        <v/>
      </c>
      <c r="BC58" s="92">
        <f>IF(IFERROR(VLOOKUP($A58,'VENDA 2024'!$1:$1048576,3 + (COLUMN(E55)-1)*2,FALSE),"")=0,"",IFERROR(VLOOKUP($A58,'VENDA 2024'!$1:$1048576,3 + (COLUMN(E55)-1)*2,FALSE),""))</f>
        <v/>
      </c>
      <c r="BD58" s="92">
        <f>IF(IFERROR(VLOOKUP($A58,'VENDA 2024'!$1:$1048576,3 + (COLUMN(F55)-1)*2,FALSE),"")=0,"",IFERROR(VLOOKUP($A58,'VENDA 2024'!$1:$1048576,3 + (COLUMN(F55)-1)*2,FALSE),""))</f>
        <v/>
      </c>
      <c r="BE58" s="92">
        <f>IF(IFERROR(VLOOKUP($A58,'VENDA 2024'!$1:$1048576,3 + (COLUMN(G55)-1)*2,FALSE),"")=0,"",IFERROR(VLOOKUP($A58,'VENDA 2024'!$1:$1048576,3 + (COLUMN(G55)-1)*2,FALSE),""))</f>
        <v/>
      </c>
      <c r="BF58" s="92">
        <f>IF(IFERROR(VLOOKUP($A58,'VENDA 2024'!$1:$1048576,3 + (COLUMN(H55)-1)*2,FALSE),"")=0,"",IFERROR(VLOOKUP($A58,'VENDA 2024'!$1:$1048576,3 + (COLUMN(H55)-1)*2,FALSE),""))</f>
        <v/>
      </c>
      <c r="BG58" s="92">
        <f>IF(IFERROR(VLOOKUP($A58,'VENDA 2024'!$1:$1048576,3 + (COLUMN(I55)-1)*2,FALSE),"")=0,"",IFERROR(VLOOKUP($A58,'VENDA 2024'!$1:$1048576,3 + (COLUMN(I55)-1)*2,FALSE),""))</f>
        <v/>
      </c>
      <c r="BH58" s="92">
        <f>IF(IFERROR(VLOOKUP($A58,'VENDA 2024'!$1:$1048576,3 + (COLUMN(J55)-1)*2,FALSE),"")=0,"",IFERROR(VLOOKUP($A58,'VENDA 2024'!$1:$1048576,3 + (COLUMN(J55)-1)*2,FALSE),""))</f>
        <v/>
      </c>
      <c r="BI58" s="92">
        <f>IF(IFERROR(VLOOKUP($A58,'VENDA 2024'!$1:$1048576,3 + (COLUMN(K55)-1)*2,FALSE),"")=0,"",IFERROR(VLOOKUP($A58,'VENDA 2024'!$1:$1048576,3 + (COLUMN(K55)-1)*2,FALSE),""))</f>
        <v/>
      </c>
      <c r="BJ58" s="92">
        <f>IF(IFERROR(VLOOKUP($A58,'VENDA 2024'!$1:$1048576,3 + (COLUMN(L55)-1)*2,FALSE),"")=0,"",IFERROR(VLOOKUP($A58,'VENDA 2024'!$1:$1048576,3 + (COLUMN(L55)-1)*2,FALSE),""))</f>
        <v/>
      </c>
      <c r="BK58" s="93">
        <f>IF(COUNT(AY58:BJ58)=0,"",SUM(AY58:BJ58))</f>
        <v/>
      </c>
      <c r="BL58" s="92">
        <f>IF(IFERROR(VLOOKUP($A58,'VENDA 2025'!$1:$1048576,3 + (COLUMN(A55)-1)*2,FALSE),"")=0,"",IFERROR(VLOOKUP($A58,'VENDA 2025'!$1:$1048576,3 + (COLUMN(A55)-1)*2,FALSE),""))</f>
        <v/>
      </c>
      <c r="BM58" s="92">
        <f>IF(IFERROR(VLOOKUP($A58,'VENDA 2025'!$1:$1048576,3 + (COLUMN(B55)-1)*2,FALSE),"")=0,"",IFERROR(VLOOKUP($A58,'VENDA 2025'!$1:$1048576,3 + (COLUMN(B55)-1)*2,FALSE),""))</f>
        <v/>
      </c>
      <c r="BN58" s="92">
        <f>IF(IFERROR(VLOOKUP($A58,'VENDA 2025'!$1:$1048576,3 + (COLUMN(C55)-1)*2,FALSE),"")=0,"",IFERROR(VLOOKUP($A58,'VENDA 2025'!$1:$1048576,3 + (COLUMN(C55)-1)*2,FALSE),""))</f>
        <v/>
      </c>
      <c r="BO58" s="92">
        <f>IF(IFERROR(VLOOKUP($A58,'VENDA 2025'!$1:$1048576,3 + (COLUMN(D55)-1)*2,FALSE),"")=0,"",IFERROR(VLOOKUP($A58,'VENDA 2025'!$1:$1048576,3 + (COLUMN(D55)-1)*2,FALSE),""))</f>
        <v/>
      </c>
      <c r="BP58" s="92">
        <f>IF(IFERROR(VLOOKUP($A58,'VENDA 2025'!$1:$1048576,3 + (COLUMN(E55)-1)*2,FALSE),"")=0,"",IFERROR(VLOOKUP($A58,'VENDA 2025'!$1:$1048576,3 + (COLUMN(E55)-1)*2,FALSE),""))</f>
        <v/>
      </c>
      <c r="BQ58" s="92">
        <f>IF(IFERROR(VLOOKUP($A58,'VENDA 2025'!$1:$1048576,3 + (COLUMN(F55)-1)*2,FALSE),"")=0,"",IFERROR(VLOOKUP($A58,'VENDA 2025'!$1:$1048576,3 + (COLUMN(F55)-1)*2,FALSE),""))</f>
        <v/>
      </c>
      <c r="BR58" s="92">
        <f>IF(IFERROR(VLOOKUP($A58,'VENDA 2025'!$1:$1048576,3 + (COLUMN(G55)-1)*2,FALSE),"")=0,"",IFERROR(VLOOKUP($A58,'VENDA 2025'!$1:$1048576,3 + (COLUMN(G55)-1)*2,FALSE),""))</f>
        <v/>
      </c>
      <c r="BS58" s="92">
        <f>IF(IFERROR(VLOOKUP($A58,'VENDA 2025'!$1:$1048576,3 + (COLUMN(H55)-1)*2,FALSE),"")=0,"",IFERROR(VLOOKUP($A58,'VENDA 2025'!$1:$1048576,3 + (COLUMN(H55)-1)*2,FALSE),""))</f>
        <v/>
      </c>
      <c r="BT58" s="92">
        <f>IF(IFERROR(VLOOKUP($A58,'VENDA 2025'!$1:$1048576,3 + (COLUMN(I55)-1)*2,FALSE),"")=0,"",IFERROR(VLOOKUP($A58,'VENDA 2025'!$1:$1048576,3 + (COLUMN(I55)-1)*2,FALSE),""))</f>
        <v/>
      </c>
      <c r="BU58" s="92">
        <f>IF(IFERROR(VLOOKUP($A58,'VENDA 2025'!$1:$1048576,3 + (COLUMN(J55)-1)*2,FALSE),"")=0,"",IFERROR(VLOOKUP($A58,'VENDA 2025'!$1:$1048576,3 + (COLUMN(J55)-1)*2,FALSE),""))</f>
        <v/>
      </c>
      <c r="BV58" s="92">
        <f>IF(IFERROR(VLOOKUP($A58,'VENDA 2025'!$1:$1048576,3 + (COLUMN(K55)-1)*2,FALSE),"")=0,"",IFERROR(VLOOKUP($A58,'VENDA 2025'!$1:$1048576,3 + (COLUMN(K55)-1)*2,FALSE),""))</f>
        <v/>
      </c>
      <c r="BW58" s="92">
        <f>IF(IFERROR(VLOOKUP($A58,'VENDA 2025'!$1:$1048576,3 + (COLUMN(L55)-1)*2,FALSE),"")=0,"",IFERROR(VLOOKUP($A58,'VENDA 2025'!$1:$1048576,3 + (COLUMN(L55)-1)*2,FALSE),""))</f>
        <v/>
      </c>
      <c r="BX58" s="93">
        <f>IF(COUNT(BL58:BW58)=0,"",SUM(BL58:BW58))</f>
        <v/>
      </c>
      <c r="BY58" s="92">
        <f>IF(IFERROR(VLOOKUP($A58,'venda-fornecedor-12-meses-7'!$1:$1048576,4 + (COLUMN(A55)-1)*2,FALSE),"")=0,"",IFERROR(VLOOKUP($A58,'venda-fornecedor-12-meses-7'!$1:$1048576,4 + (COLUMN(A55)-1)*2,FALSE),""))</f>
        <v/>
      </c>
      <c r="BZ58" s="92">
        <f>IF(IFERROR(VLOOKUP($A58,'venda-fornecedor-12-meses-7'!$1:$1048576,4 + (COLUMN(B55)-1)*2,FALSE),"")=0,"",IFERROR(VLOOKUP($A58,'venda-fornecedor-12-meses-7'!$1:$1048576,4 + (COLUMN(B55)-1)*2,FALSE),""))</f>
        <v/>
      </c>
      <c r="CA58" s="92">
        <f>IF(IFERROR(VLOOKUP($A58,'venda-fornecedor-12-meses-7'!$1:$1048576,4 + (COLUMN(C55)-1)*2,FALSE),"")=0,"",IFERROR(VLOOKUP($A58,'venda-fornecedor-12-meses-7'!$1:$1048576,4 + (COLUMN(C55)-1)*2,FALSE),""))</f>
        <v/>
      </c>
      <c r="CB58" s="92">
        <f>IF(IFERROR(VLOOKUP($A58,'venda-fornecedor-12-meses-7'!$1:$1048576,4 + (COLUMN(D55)-1)*2,FALSE),"")=0,"",IFERROR(VLOOKUP($A58,'venda-fornecedor-12-meses-7'!$1:$1048576,4 + (COLUMN(D55)-1)*2,FALSE),""))</f>
        <v/>
      </c>
      <c r="CC58" s="92">
        <f>IF(IFERROR(VLOOKUP($A58,'venda-fornecedor-12-meses-7'!$1:$1048576,4 + (COLUMN(E55)-1)*2,FALSE),"")=0,"",IFERROR(VLOOKUP($A58,'venda-fornecedor-12-meses-7'!$1:$1048576,4 + (COLUMN(E55)-1)*2,FALSE),""))</f>
        <v/>
      </c>
      <c r="CD58" s="92">
        <f>IF(IFERROR(VLOOKUP($A58,'venda-fornecedor-12-meses-7'!$1:$1048576,4 + (COLUMN(F55)-1)*2,FALSE),"")=0,"",IFERROR(VLOOKUP($A58,'venda-fornecedor-12-meses-7'!$1:$1048576,4 + (COLUMN(F55)-1)*2,FALSE),""))</f>
        <v/>
      </c>
      <c r="CE58" s="92">
        <f>IF(IFERROR(VLOOKUP($A58,'venda-fornecedor-12-meses-7'!$1:$1048576,4 + (COLUMN(G55)-1)*2,FALSE),"")=0,"",IFERROR(VLOOKUP($A58,'venda-fornecedor-12-meses-7'!$1:$1048576,4 + (COLUMN(G55)-1)*2,FALSE),""))</f>
        <v/>
      </c>
      <c r="CF58" s="92">
        <f>IF(IFERROR(VLOOKUP($A58,'venda-fornecedor-12-meses-7'!$1:$1048576,4 + (COLUMN(H55)-1)*2,FALSE),"")=0,"",IFERROR(VLOOKUP($A58,'venda-fornecedor-12-meses-7'!$1:$1048576,4 + (COLUMN(H55)-1)*2,FALSE),""))</f>
        <v/>
      </c>
      <c r="CG58" s="92">
        <f>IF(IFERROR(VLOOKUP($A58,'venda-fornecedor-12-meses-7'!$1:$1048576,4 + (COLUMN(I55)-1)*2,FALSE),"")=0,"",IFERROR(VLOOKUP($A58,'venda-fornecedor-12-meses-7'!$1:$1048576,4 + (COLUMN(I55)-1)*2,FALSE),""))</f>
        <v/>
      </c>
      <c r="CH58" s="92">
        <f>IF(IFERROR(VLOOKUP($A58,'venda-fornecedor-12-meses-7'!$1:$1048576,4 + (COLUMN(J55)-1)*2,FALSE),"")=0,"",IFERROR(VLOOKUP($A58,'venda-fornecedor-12-meses-7'!$1:$1048576,4 + (COLUMN(J55)-1)*2,FALSE),""))</f>
        <v/>
      </c>
      <c r="CI58" s="92">
        <f>IF(IFERROR(VLOOKUP($A58,'venda-fornecedor-12-meses-7'!$1:$1048576,4 + (COLUMN(K55)-1)*2,FALSE),"")=0,"",IFERROR(VLOOKUP($A58,'venda-fornecedor-12-meses-7'!$1:$1048576,4 + (COLUMN(K55)-1)*2,FALSE),""))</f>
        <v/>
      </c>
      <c r="CJ58" s="92">
        <f>IF(IFERROR(VLOOKUP($A58,'venda-fornecedor-12-meses-7'!$1:$1048576,4 + (COLUMN(L55)-1)*2,FALSE),"")=0,"",IFERROR(VLOOKUP($A58,'venda-fornecedor-12-meses-7'!$1:$1048576,4 + (COLUMN(L55)-1)*2,FALSE),""))</f>
        <v/>
      </c>
      <c r="CK58" s="93">
        <f>IF(COUNT(BY58:CJ58)=0,"",SUM(BY58:CJ58))</f>
        <v/>
      </c>
      <c r="CL58" s="93">
        <f>IF(COUNT(BY58:CJ58)=0,"",AVERAGE(BY58:CJ58))</f>
        <v/>
      </c>
      <c r="CM58" s="1" t="n"/>
      <c r="CN58" s="94">
        <f>IF(IFERROR(VLOOKUP($A58,'ENTRADA 2023'!$1:$1048576,3 + (COLUMN(A55)-1)*1,FALSE),"")=0,"",IFERROR(VLOOKUP($A58,'ENTRADA 2023'!$1:$1048576,3 + (COLUMN(A55)-1)*1,FALSE),""))</f>
        <v/>
      </c>
      <c r="CO58" s="94">
        <f>IF(IFERROR(VLOOKUP($A58,'ENTRADA 2023'!$1:$1048576,3 + (COLUMN(B55)-1)*1,FALSE),"")=0,"",IFERROR(VLOOKUP($A58,'ENTRADA 2023'!$1:$1048576,3 + (COLUMN(B55)-1)*1,FALSE),""))</f>
        <v/>
      </c>
      <c r="CP58" s="94">
        <f>IF(IFERROR(VLOOKUP($A58,'ENTRADA 2023'!$1:$1048576,3 + (COLUMN(C55)-1)*1,FALSE),"")=0,"",IFERROR(VLOOKUP($A58,'ENTRADA 2023'!$1:$1048576,3 + (COLUMN(C55)-1)*1,FALSE),""))</f>
        <v/>
      </c>
      <c r="CQ58" s="94">
        <f>IF(IFERROR(VLOOKUP($A58,'ENTRADA 2023'!$1:$1048576,3 + (COLUMN(D55)-1)*1,FALSE),"")=0,"",IFERROR(VLOOKUP($A58,'ENTRADA 2023'!$1:$1048576,3 + (COLUMN(D55)-1)*1,FALSE),""))</f>
        <v/>
      </c>
      <c r="CR58" s="94">
        <f>IF(IFERROR(VLOOKUP($A58,'ENTRADA 2023'!$1:$1048576,3 + (COLUMN(E55)-1)*1,FALSE),"")=0,"",IFERROR(VLOOKUP($A58,'ENTRADA 2023'!$1:$1048576,3 + (COLUMN(E55)-1)*1,FALSE),""))</f>
        <v/>
      </c>
      <c r="CS58" s="94">
        <f>IF(IFERROR(VLOOKUP($A58,'ENTRADA 2023'!$1:$1048576,3 + (COLUMN(F55)-1)*1,FALSE),"")=0,"",IFERROR(VLOOKUP($A58,'ENTRADA 2023'!$1:$1048576,3 + (COLUMN(F55)-1)*1,FALSE),""))</f>
        <v/>
      </c>
      <c r="CT58" s="94">
        <f>IF(IFERROR(VLOOKUP($A58,'ENTRADA 2023'!$1:$1048576,3 + (COLUMN(G55)-1)*1,FALSE),"")=0,"",IFERROR(VLOOKUP($A58,'ENTRADA 2023'!$1:$1048576,3 + (COLUMN(G55)-1)*1,FALSE),""))</f>
        <v/>
      </c>
      <c r="CU58" s="94">
        <f>IF(IFERROR(VLOOKUP($A58,'ENTRADA 2023'!$1:$1048576,3 + (COLUMN(H55)-1)*1,FALSE),"")=0,"",IFERROR(VLOOKUP($A58,'ENTRADA 2023'!$1:$1048576,3 + (COLUMN(H55)-1)*1,FALSE),""))</f>
        <v/>
      </c>
      <c r="CV58" s="94">
        <f>IF(IFERROR(VLOOKUP($A58,'ENTRADA 2023'!$1:$1048576,3 + (COLUMN(I55)-1)*1,FALSE),"")=0,"",IFERROR(VLOOKUP($A58,'ENTRADA 2023'!$1:$1048576,3 + (COLUMN(I55)-1)*1,FALSE),""))</f>
        <v/>
      </c>
      <c r="CW58" s="94">
        <f>IF(IFERROR(VLOOKUP($A58,'ENTRADA 2023'!$1:$1048576,3 + (COLUMN(J55)-1)*1,FALSE),"")=0,"",IFERROR(VLOOKUP($A58,'ENTRADA 2023'!$1:$1048576,3 + (COLUMN(J55)-1)*1,FALSE),""))</f>
        <v/>
      </c>
      <c r="CX58" s="94">
        <f>IF(IFERROR(VLOOKUP($A58,'ENTRADA 2023'!$1:$1048576,3 + (COLUMN(K55)-1)*1,FALSE),"")=0,"",IFERROR(VLOOKUP($A58,'ENTRADA 2023'!$1:$1048576,3 + (COLUMN(K55)-1)*1,FALSE),""))</f>
        <v/>
      </c>
      <c r="CY58" s="94">
        <f>IF(IFERROR(VLOOKUP($A58,'ENTRADA 2023'!$1:$1048576,3 + (COLUMN(L55)-1)*1,FALSE),"")=0,"",IFERROR(VLOOKUP($A58,'ENTRADA 2023'!$1:$1048576,3 + (COLUMN(L55)-1)*1,FALSE),""))</f>
        <v/>
      </c>
      <c r="CZ58" s="95">
        <f>IF(COUNT(CN58:CY58)=0,"",SUM(CN58:CY58))</f>
        <v/>
      </c>
      <c r="DA58" s="94">
        <f>IF(IFERROR(VLOOKUP($A58,'ENTRADA 2024'!$1:$1048576,3 + (COLUMN(A55)-1)*1,FALSE),"")=0,"",IFERROR(VLOOKUP($A58,'ENTRADA 2024'!$1:$1048576,3 + (COLUMN(A55)-1)*1,FALSE),""))</f>
        <v/>
      </c>
      <c r="DB58" s="94">
        <f>IF(IFERROR(VLOOKUP($A58,'ENTRADA 2024'!$1:$1048576,3 + (COLUMN(B55)-1)*1,FALSE),"")=0,"",IFERROR(VLOOKUP($A58,'ENTRADA 2024'!$1:$1048576,3 + (COLUMN(B55)-1)*1,FALSE),""))</f>
        <v/>
      </c>
      <c r="DC58" s="94">
        <f>IF(IFERROR(VLOOKUP($A58,'ENTRADA 2024'!$1:$1048576,3 + (COLUMN(C55)-1)*1,FALSE),"")=0,"",IFERROR(VLOOKUP($A58,'ENTRADA 2024'!$1:$1048576,3 + (COLUMN(C55)-1)*1,FALSE),""))</f>
        <v/>
      </c>
      <c r="DD58" s="94">
        <f>IF(IFERROR(VLOOKUP($A58,'ENTRADA 2024'!$1:$1048576,3 + (COLUMN(D55)-1)*1,FALSE),"")=0,"",IFERROR(VLOOKUP($A58,'ENTRADA 2024'!$1:$1048576,3 + (COLUMN(D55)-1)*1,FALSE),""))</f>
        <v/>
      </c>
      <c r="DE58" s="94">
        <f>IF(IFERROR(VLOOKUP($A58,'ENTRADA 2024'!$1:$1048576,3 + (COLUMN(E55)-1)*1,FALSE),"")=0,"",IFERROR(VLOOKUP($A58,'ENTRADA 2024'!$1:$1048576,3 + (COLUMN(E55)-1)*1,FALSE),""))</f>
        <v/>
      </c>
      <c r="DF58" s="94">
        <f>IF(IFERROR(VLOOKUP($A58,'ENTRADA 2024'!$1:$1048576,3 + (COLUMN(F55)-1)*1,FALSE),"")=0,"",IFERROR(VLOOKUP($A58,'ENTRADA 2024'!$1:$1048576,3 + (COLUMN(F55)-1)*1,FALSE),""))</f>
        <v/>
      </c>
      <c r="DG58" s="94">
        <f>IF(IFERROR(VLOOKUP($A58,'ENTRADA 2024'!$1:$1048576,3 + (COLUMN(G55)-1)*1,FALSE),"")=0,"",IFERROR(VLOOKUP($A58,'ENTRADA 2024'!$1:$1048576,3 + (COLUMN(G55)-1)*1,FALSE),""))</f>
        <v/>
      </c>
      <c r="DH58" s="94">
        <f>IF(IFERROR(VLOOKUP($A58,'ENTRADA 2024'!$1:$1048576,3 + (COLUMN(H55)-1)*1,FALSE),"")=0,"",IFERROR(VLOOKUP($A58,'ENTRADA 2024'!$1:$1048576,3 + (COLUMN(H55)-1)*1,FALSE),""))</f>
        <v/>
      </c>
      <c r="DI58" s="94">
        <f>IF(IFERROR(VLOOKUP($A58,'ENTRADA 2024'!$1:$1048576,3 + (COLUMN(I55)-1)*1,FALSE),"")=0,"",IFERROR(VLOOKUP($A58,'ENTRADA 2024'!$1:$1048576,3 + (COLUMN(I55)-1)*1,FALSE),""))</f>
        <v/>
      </c>
      <c r="DJ58" s="94">
        <f>IF(IFERROR(VLOOKUP($A58,'ENTRADA 2024'!$1:$1048576,3 + (COLUMN(J55)-1)*1,FALSE),"")=0,"",IFERROR(VLOOKUP($A58,'ENTRADA 2024'!$1:$1048576,3 + (COLUMN(J55)-1)*1,FALSE),""))</f>
        <v/>
      </c>
      <c r="DK58" s="94">
        <f>IF(IFERROR(VLOOKUP($A58,'ENTRADA 2024'!$1:$1048576,3 + (COLUMN(K55)-1)*1,FALSE),"")=0,"",IFERROR(VLOOKUP($A58,'ENTRADA 2024'!$1:$1048576,3 + (COLUMN(K55)-1)*1,FALSE),""))</f>
        <v/>
      </c>
      <c r="DL58" s="94">
        <f>IF(IFERROR(VLOOKUP($A58,'ENTRADA 2024'!$1:$1048576,3 + (COLUMN(L55)-1)*1,FALSE),"")=0,"",IFERROR(VLOOKUP($A58,'ENTRADA 2024'!$1:$1048576,3 + (COLUMN(L55)-1)*1,FALSE),""))</f>
        <v/>
      </c>
      <c r="DM58" s="95">
        <f>IF(COUNT(DA58:DL58)=0,"",SUM(DA58:DL58))</f>
        <v/>
      </c>
      <c r="DN58" s="94">
        <f>IF(IFERROR(VLOOKUP($A58,'ENTRADA 2025'!$1:$1048576,3 + (COLUMN(A55)-1)*1,FALSE),"")=0,"",IFERROR(VLOOKUP($A58,'ENTRADA 2025'!$1:$1048576,3 + (COLUMN(A55)-1)*1,FALSE),""))</f>
        <v/>
      </c>
      <c r="DO58" s="94">
        <f>IF(IFERROR(VLOOKUP($A58,'ENTRADA 2025'!$1:$1048576,3 + (COLUMN(B55)-1)*1,FALSE),"")=0,"",IFERROR(VLOOKUP($A58,'ENTRADA 2025'!$1:$1048576,3 + (COLUMN(B55)-1)*1,FALSE),""))</f>
        <v/>
      </c>
      <c r="DP58" s="94">
        <f>IF(IFERROR(VLOOKUP($A58,'ENTRADA 2025'!$1:$1048576,3 + (COLUMN(C55)-1)*1,FALSE),"")=0,"",IFERROR(VLOOKUP($A58,'ENTRADA 2025'!$1:$1048576,3 + (COLUMN(C55)-1)*1,FALSE),""))</f>
        <v/>
      </c>
      <c r="DQ58" s="94">
        <f>IF(IFERROR(VLOOKUP($A58,'ENTRADA 2025'!$1:$1048576,3 + (COLUMN(D55)-1)*1,FALSE),"")=0,"",IFERROR(VLOOKUP($A58,'ENTRADA 2025'!$1:$1048576,3 + (COLUMN(D55)-1)*1,FALSE),""))</f>
        <v/>
      </c>
      <c r="DR58" s="94">
        <f>IF(IFERROR(VLOOKUP($A58,'ENTRADA 2025'!$1:$1048576,3 + (COLUMN(E55)-1)*1,FALSE),"")=0,"",IFERROR(VLOOKUP($A58,'ENTRADA 2025'!$1:$1048576,3 + (COLUMN(E55)-1)*1,FALSE),""))</f>
        <v/>
      </c>
      <c r="DS58" s="94">
        <f>IF(IFERROR(VLOOKUP($A58,'ENTRADA 2025'!$1:$1048576,3 + (COLUMN(F55)-1)*1,FALSE),"")=0,"",IFERROR(VLOOKUP($A58,'ENTRADA 2025'!$1:$1048576,3 + (COLUMN(F55)-1)*1,FALSE),""))</f>
        <v/>
      </c>
      <c r="DT58" s="94">
        <f>IF(IFERROR(VLOOKUP($A58,'ENTRADA 2025'!$1:$1048576,3 + (COLUMN(G55)-1)*1,FALSE),"")=0,"",IFERROR(VLOOKUP($A58,'ENTRADA 2025'!$1:$1048576,3 + (COLUMN(G55)-1)*1,FALSE),""))</f>
        <v/>
      </c>
      <c r="DU58" s="94">
        <f>IF(IFERROR(VLOOKUP($A58,'ENTRADA 2025'!$1:$1048576,3 + (COLUMN(H55)-1)*1,FALSE),"")=0,"",IFERROR(VLOOKUP($A58,'ENTRADA 2025'!$1:$1048576,3 + (COLUMN(H55)-1)*1,FALSE),""))</f>
        <v/>
      </c>
      <c r="DV58" s="94">
        <f>IF(IFERROR(VLOOKUP($A58,'ENTRADA 2025'!$1:$1048576,3 + (COLUMN(I55)-1)*1,FALSE),"")=0,"",IFERROR(VLOOKUP($A58,'ENTRADA 2025'!$1:$1048576,3 + (COLUMN(I55)-1)*1,FALSE),""))</f>
        <v/>
      </c>
      <c r="DW58" s="94">
        <f>IF(IFERROR(VLOOKUP($A58,'ENTRADA 2025'!$1:$1048576,3 + (COLUMN(J55)-1)*1,FALSE),"")=0,"",IFERROR(VLOOKUP($A58,'ENTRADA 2025'!$1:$1048576,3 + (COLUMN(J55)-1)*1,FALSE),""))</f>
        <v/>
      </c>
      <c r="DX58" s="94">
        <f>IF(IFERROR(VLOOKUP($A58,'ENTRADA 2025'!$1:$1048576,3 + (COLUMN(K55)-1)*1,FALSE),"")=0,"",IFERROR(VLOOKUP($A58,'ENTRADA 2025'!$1:$1048576,3 + (COLUMN(K55)-1)*1,FALSE),""))</f>
        <v/>
      </c>
      <c r="DY58" s="94">
        <f>IF(IFERROR(VLOOKUP($A58,'ENTRADA 2025'!$1:$1048576,3 + (COLUMN(L55)-1)*1,FALSE),"")=0,"",IFERROR(VLOOKUP($A58,'ENTRADA 2025'!$1:$1048576,3 + (COLUMN(L55)-1)*1,FALSE),""))</f>
        <v/>
      </c>
      <c r="DZ58" s="95">
        <f>IF(COUNT(DN58:DY58)=0,"",SUM(DN58:DY58))</f>
        <v/>
      </c>
      <c r="EA58" s="94">
        <f>IF(IFERROR(VLOOKUP($A58,'entrada-fornecedor-12-meses-7'!$1:$1048576,3 + (COLUMN(A55)-1)*1,FALSE),"")=0,"",IFERROR(VLOOKUP($A58,'entrada-fornecedor-12-meses-7'!$1:$1048576,3 + (COLUMN(A55)-1)*1,FALSE),""))</f>
        <v/>
      </c>
      <c r="EB58" s="94">
        <f>IF(IFERROR(VLOOKUP($A58,'entrada-fornecedor-12-meses-7'!$1:$1048576,3 + (COLUMN(B55)-1)*1,FALSE),"")=0,"",IFERROR(VLOOKUP($A58,'entrada-fornecedor-12-meses-7'!$1:$1048576,3 + (COLUMN(B55)-1)*1,FALSE),""))</f>
        <v/>
      </c>
      <c r="EC58" s="94">
        <f>IF(IFERROR(VLOOKUP($A58,'entrada-fornecedor-12-meses-7'!$1:$1048576,3 + (COLUMN(C55)-1)*1,FALSE),"")=0,"",IFERROR(VLOOKUP($A58,'entrada-fornecedor-12-meses-7'!$1:$1048576,3 + (COLUMN(C55)-1)*1,FALSE),""))</f>
        <v/>
      </c>
      <c r="ED58" s="94">
        <f>IF(IFERROR(VLOOKUP($A58,'entrada-fornecedor-12-meses-7'!$1:$1048576,3 + (COLUMN(D55)-1)*1,FALSE),"")=0,"",IFERROR(VLOOKUP($A58,'entrada-fornecedor-12-meses-7'!$1:$1048576,3 + (COLUMN(D55)-1)*1,FALSE),""))</f>
        <v/>
      </c>
      <c r="EE58" s="94">
        <f>IF(IFERROR(VLOOKUP($A58,'entrada-fornecedor-12-meses-7'!$1:$1048576,3 + (COLUMN(E55)-1)*1,FALSE),"")=0,"",IFERROR(VLOOKUP($A58,'entrada-fornecedor-12-meses-7'!$1:$1048576,3 + (COLUMN(E55)-1)*1,FALSE),""))</f>
        <v/>
      </c>
      <c r="EF58" s="94">
        <f>IF(IFERROR(VLOOKUP($A58,'entrada-fornecedor-12-meses-7'!$1:$1048576,3 + (COLUMN(F55)-1)*1,FALSE),"")=0,"",IFERROR(VLOOKUP($A58,'entrada-fornecedor-12-meses-7'!$1:$1048576,3 + (COLUMN(F55)-1)*1,FALSE),""))</f>
        <v/>
      </c>
      <c r="EG58" s="94">
        <f>IF(IFERROR(VLOOKUP($A58,'entrada-fornecedor-12-meses-7'!$1:$1048576,3 + (COLUMN(G55)-1)*1,FALSE),"")=0,"",IFERROR(VLOOKUP($A58,'entrada-fornecedor-12-meses-7'!$1:$1048576,3 + (COLUMN(G55)-1)*1,FALSE),""))</f>
        <v/>
      </c>
      <c r="EH58" s="94">
        <f>IF(IFERROR(VLOOKUP($A58,'entrada-fornecedor-12-meses-7'!$1:$1048576,3 + (COLUMN(H55)-1)*1,FALSE),"")=0,"",IFERROR(VLOOKUP($A58,'entrada-fornecedor-12-meses-7'!$1:$1048576,3 + (COLUMN(H55)-1)*1,FALSE),""))</f>
        <v/>
      </c>
      <c r="EI58" s="94">
        <f>IF(IFERROR(VLOOKUP($A58,'entrada-fornecedor-12-meses-7'!$1:$1048576,3 + (COLUMN(I55)-1)*1,FALSE),"")=0,"",IFERROR(VLOOKUP($A58,'entrada-fornecedor-12-meses-7'!$1:$1048576,3 + (COLUMN(I55)-1)*1,FALSE),""))</f>
        <v/>
      </c>
      <c r="EJ58" s="94">
        <f>IF(IFERROR(VLOOKUP($A58,'entrada-fornecedor-12-meses-7'!$1:$1048576,3 + (COLUMN(J55)-1)*1,FALSE),"")=0,"",IFERROR(VLOOKUP($A58,'entrada-fornecedor-12-meses-7'!$1:$1048576,3 + (COLUMN(J55)-1)*1,FALSE),""))</f>
        <v/>
      </c>
      <c r="EK58" s="94">
        <f>IF(IFERROR(VLOOKUP($A58,'entrada-fornecedor-12-meses-7'!$1:$1048576,3 + (COLUMN(K55)-1)*1,FALSE),"")=0,"",IFERROR(VLOOKUP($A58,'entrada-fornecedor-12-meses-7'!$1:$1048576,3 + (COLUMN(K55)-1)*1,FALSE),""))</f>
        <v/>
      </c>
      <c r="EL58" s="94">
        <f>IF(IFERROR(VLOOKUP($A58,'entrada-fornecedor-12-meses-7'!$1:$1048576,3 + (COLUMN(L55)-1)*1,FALSE),"")=0,"",IFERROR(VLOOKUP($A58,'entrada-fornecedor-12-meses-7'!$1:$1048576,3 + (COLUMN(L55)-1)*1,FALSE),""))</f>
        <v/>
      </c>
      <c r="EM58" s="95">
        <f>IF(COUNT(EA58:EL58)=0,"",SUM(EA58:EL58))</f>
        <v/>
      </c>
      <c r="EN58" s="1" t="n"/>
      <c r="EO58" s="96">
        <f>IFERROR(AVERAGEIF('lead-time-compras-7'!B:B,A58,'lead-time-compras-7'!S:S),"")</f>
        <v/>
      </c>
      <c r="EP58" s="96">
        <f>IFERROR(
  AVERAGEIFS(
    'notas-fiscais-entrada-830-7'!H:H,
    'notas-fiscais-entrada-830-7'!O:O, A58,
    'notas-fiscais-entrada-830-7'!E:E, $B$1
  ),
""
)</f>
        <v/>
      </c>
      <c r="EQ58" s="96">
        <f>IFERROR(AVERAGEIF('lead-time-compras-7'!B:B,A58,'lead-time-compras-7'!Q:Q),"")</f>
        <v/>
      </c>
      <c r="ER58" s="97">
        <f>SUMIF('fornecedor-saldo-receber-7'!A:A, A58, 'fornecedor-saldo-receber-7'!L:L)</f>
        <v/>
      </c>
      <c r="ES58" s="97">
        <f>SUMIF('fornecedor-verba-aplicar-7'!A:A, A58, 'fornecedor-verba-aplicar-7'!D:D)</f>
        <v/>
      </c>
      <c r="ET58" s="1" t="n"/>
      <c r="EU58" s="52">
        <f>SUMIF('ANALISE PRODUTO'!F:F, A58, 'ANALISE PRODUTO'!BN:BN)</f>
        <v/>
      </c>
      <c r="EV58" s="52">
        <f>SUMIF('ANALISE PRODUTO'!F:F, A58, 'ANALISE PRODUTO'!BO:BO)</f>
        <v/>
      </c>
      <c r="EW58" s="52">
        <f>SUMIF('ANALISE PRODUTO'!F:F, A58, 'ANALISE PRODUTO'!BP:BP)</f>
        <v/>
      </c>
      <c r="EX58" s="52">
        <f>SUMIF('ANALISE PRODUTO'!F:F, A58, 'ANALISE PRODUTO'!BQ:BQ)</f>
        <v/>
      </c>
      <c r="EY58" s="52">
        <f>SUMIF('ANALISE PRODUTO'!F:F, A58, 'ANALISE PRODUTO'!BR:BR)</f>
        <v/>
      </c>
      <c r="EZ58" s="53">
        <f>SUMIF('ANALISE PRODUTO'!F:F, A58, 'ANALISE PRODUTO'!BS:BS)</f>
        <v/>
      </c>
      <c r="FA58" s="53">
        <f>SUMIF('ANALISE PRODUTO'!F:F, A58, 'ANALISE PRODUTO'!BT:BT)</f>
        <v/>
      </c>
      <c r="FB58" s="53">
        <f>SUMIF('ANALISE PRODUTO'!F:F, A58, 'ANALISE PRODUTO'!BU:BU)</f>
        <v/>
      </c>
      <c r="FC58" s="53">
        <f>SUMIF('ANALISE PRODUTO'!F:F, A58, 'ANALISE PRODUTO'!BV:BV)</f>
        <v/>
      </c>
      <c r="FD58" s="53">
        <f>SUMIF('ANALISE PRODUTO'!F:F, A58, 'ANALISE PRODUTO'!BW:BW)</f>
        <v/>
      </c>
      <c r="FE58" s="41">
        <f>SUMIF('ANALISE PRODUTO'!F:F, A58, 'ANALISE PRODUTO'!CB:CB)</f>
        <v/>
      </c>
      <c r="FF58" s="41">
        <f>SUMIF('ANALISE PRODUTO'!F:F, A58, 'ANALISE PRODUTO'!CC:CC)</f>
        <v/>
      </c>
      <c r="FG58" s="1" t="n"/>
      <c r="FH58" s="45">
        <f>IF(IFERROR(VLOOKUP($A58,'VENDA 2023'!$1:$1048576,4 + (COLUMN(A55)-1)*2,FALSE),"")=0,"",IFERROR(VLOOKUP($A58,'VENDA 2023'!$1:$1048576,4 + (COLUMN(A55)-1)*2,FALSE),""))</f>
        <v/>
      </c>
      <c r="FI58" s="45">
        <f>IF(IFERROR(VLOOKUP($A58,'VENDA 2023'!$1:$1048576,4 + (COLUMN(B55)-1)*2,FALSE),"")=0,"",IFERROR(VLOOKUP($A58,'VENDA 2023'!$1:$1048576,4 + (COLUMN(B55)-1)*2,FALSE),""))</f>
        <v/>
      </c>
      <c r="FJ58" s="45">
        <f>IF(IFERROR(VLOOKUP($A58,'VENDA 2023'!$1:$1048576,4 + (COLUMN(C55)-1)*2,FALSE),"")=0,"",IFERROR(VLOOKUP($A58,'VENDA 2023'!$1:$1048576,4 + (COLUMN(C55)-1)*2,FALSE),""))</f>
        <v/>
      </c>
      <c r="FK58" s="45">
        <f>IF(IFERROR(VLOOKUP($A58,'VENDA 2023'!$1:$1048576,4 + (COLUMN(D55)-1)*2,FALSE),"")=0,"",IFERROR(VLOOKUP($A58,'VENDA 2023'!$1:$1048576,4 + (COLUMN(D55)-1)*2,FALSE),""))</f>
        <v/>
      </c>
      <c r="FL58" s="45">
        <f>IF(IFERROR(VLOOKUP($A58,'VENDA 2023'!$1:$1048576,4 + (COLUMN(E55)-1)*2,FALSE),"")=0,"",IFERROR(VLOOKUP($A58,'VENDA 2023'!$1:$1048576,4 + (COLUMN(E55)-1)*2,FALSE),""))</f>
        <v/>
      </c>
      <c r="FM58" s="45">
        <f>IF(IFERROR(VLOOKUP($A58,'VENDA 2023'!$1:$1048576,4 + (COLUMN(F55)-1)*2,FALSE),"")=0,"",IFERROR(VLOOKUP($A58,'VENDA 2023'!$1:$1048576,4 + (COLUMN(F55)-1)*2,FALSE),""))</f>
        <v/>
      </c>
      <c r="FN58" s="45">
        <f>IF(IFERROR(VLOOKUP($A58,'VENDA 2023'!$1:$1048576,4 + (COLUMN(G55)-1)*2,FALSE),"")=0,"",IFERROR(VLOOKUP($A58,'VENDA 2023'!$1:$1048576,4 + (COLUMN(G55)-1)*2,FALSE),""))</f>
        <v/>
      </c>
      <c r="FO58" s="45">
        <f>IF(IFERROR(VLOOKUP($A58,'VENDA 2023'!$1:$1048576,4 + (COLUMN(H55)-1)*2,FALSE),"")=0,"",IFERROR(VLOOKUP($A58,'VENDA 2023'!$1:$1048576,4 + (COLUMN(H55)-1)*2,FALSE),""))</f>
        <v/>
      </c>
      <c r="FP58" s="45">
        <f>IF(IFERROR(VLOOKUP($A58,'VENDA 2023'!$1:$1048576,4 + (COLUMN(I55)-1)*2,FALSE),"")=0,"",IFERROR(VLOOKUP($A58,'VENDA 2023'!$1:$1048576,4 + (COLUMN(I55)-1)*2,FALSE),""))</f>
        <v/>
      </c>
      <c r="FQ58" s="45">
        <f>IF(IFERROR(VLOOKUP($A58,'VENDA 2023'!$1:$1048576,4 + (COLUMN(J55)-1)*2,FALSE),"")=0,"",IFERROR(VLOOKUP($A58,'VENDA 2023'!$1:$1048576,4 + (COLUMN(J55)-1)*2,FALSE),""))</f>
        <v/>
      </c>
      <c r="FR58" s="45">
        <f>IF(IFERROR(VLOOKUP($A58,'VENDA 2023'!$1:$1048576,4 + (COLUMN(K55)-1)*2,FALSE),"")=0,"",IFERROR(VLOOKUP($A58,'VENDA 2023'!$1:$1048576,4 + (COLUMN(K55)-1)*2,FALSE),""))</f>
        <v/>
      </c>
      <c r="FS58" s="45">
        <f>IF(IFERROR(VLOOKUP($A58,'VENDA 2023'!$1:$1048576,4 + (COLUMN(L55)-1)*2,FALSE),"")=0,"",IFERROR(VLOOKUP($A58,'VENDA 2023'!$1:$1048576,4 + (COLUMN(L55)-1)*2,FALSE),""))</f>
        <v/>
      </c>
      <c r="FT58" s="12">
        <f>IF(COUNT(FH58:FS58)=0,"",SUM(FH58:FS58))</f>
        <v/>
      </c>
      <c r="FU58" s="45">
        <f>IF(IFERROR(VLOOKUP($A58,'VENDA 2024'!$1:$1048576,4 + (COLUMN(A55)-1)*2,FALSE),"")=0,"",IFERROR(VLOOKUP($A58,'VENDA 2024'!$1:$1048576,4 + (COLUMN(A55)-1)*2,FALSE),""))</f>
        <v/>
      </c>
      <c r="FV58" s="45">
        <f>IF(IFERROR(VLOOKUP($A58,'VENDA 2024'!$1:$1048576,4 + (COLUMN(B55)-1)*2,FALSE),"")=0,"",IFERROR(VLOOKUP($A58,'VENDA 2024'!$1:$1048576,4 + (COLUMN(B55)-1)*2,FALSE),""))</f>
        <v/>
      </c>
      <c r="FW58" s="45">
        <f>IF(IFERROR(VLOOKUP($A58,'VENDA 2024'!$1:$1048576,4 + (COLUMN(C55)-1)*2,FALSE),"")=0,"",IFERROR(VLOOKUP($A58,'VENDA 2024'!$1:$1048576,4 + (COLUMN(C55)-1)*2,FALSE),""))</f>
        <v/>
      </c>
      <c r="FX58" s="45">
        <f>IF(IFERROR(VLOOKUP($A58,'VENDA 2024'!$1:$1048576,4 + (COLUMN(D55)-1)*2,FALSE),"")=0,"",IFERROR(VLOOKUP($A58,'VENDA 2024'!$1:$1048576,4 + (COLUMN(D55)-1)*2,FALSE),""))</f>
        <v/>
      </c>
      <c r="FY58" s="45">
        <f>IF(IFERROR(VLOOKUP($A58,'VENDA 2024'!$1:$1048576,4 + (COLUMN(E55)-1)*2,FALSE),"")=0,"",IFERROR(VLOOKUP($A58,'VENDA 2024'!$1:$1048576,4 + (COLUMN(E55)-1)*2,FALSE),""))</f>
        <v/>
      </c>
      <c r="FZ58" s="45">
        <f>IF(IFERROR(VLOOKUP($A58,'VENDA 2024'!$1:$1048576,4 + (COLUMN(F55)-1)*2,FALSE),"")=0,"",IFERROR(VLOOKUP($A58,'VENDA 2024'!$1:$1048576,4 + (COLUMN(F55)-1)*2,FALSE),""))</f>
        <v/>
      </c>
      <c r="GA58" s="45">
        <f>IF(IFERROR(VLOOKUP($A58,'VENDA 2024'!$1:$1048576,4 + (COLUMN(G55)-1)*2,FALSE),"")=0,"",IFERROR(VLOOKUP($A58,'VENDA 2024'!$1:$1048576,4 + (COLUMN(G55)-1)*2,FALSE),""))</f>
        <v/>
      </c>
      <c r="GB58" s="45">
        <f>IF(IFERROR(VLOOKUP($A58,'VENDA 2024'!$1:$1048576,4 + (COLUMN(H55)-1)*2,FALSE),"")=0,"",IFERROR(VLOOKUP($A58,'VENDA 2024'!$1:$1048576,4 + (COLUMN(H55)-1)*2,FALSE),""))</f>
        <v/>
      </c>
      <c r="GC58" s="45">
        <f>IF(IFERROR(VLOOKUP($A58,'VENDA 2024'!$1:$1048576,4 + (COLUMN(I55)-1)*2,FALSE),"")=0,"",IFERROR(VLOOKUP($A58,'VENDA 2024'!$1:$1048576,4 + (COLUMN(I55)-1)*2,FALSE),""))</f>
        <v/>
      </c>
      <c r="GD58" s="45">
        <f>IF(IFERROR(VLOOKUP($A58,'VENDA 2024'!$1:$1048576,4 + (COLUMN(J55)-1)*2,FALSE),"")=0,"",IFERROR(VLOOKUP($A58,'VENDA 2024'!$1:$1048576,4 + (COLUMN(J55)-1)*2,FALSE),""))</f>
        <v/>
      </c>
      <c r="GE58" s="45">
        <f>IF(IFERROR(VLOOKUP($A58,'VENDA 2024'!$1:$1048576,4 + (COLUMN(K55)-1)*2,FALSE),"")=0,"",IFERROR(VLOOKUP($A58,'VENDA 2024'!$1:$1048576,4 + (COLUMN(K55)-1)*2,FALSE),""))</f>
        <v/>
      </c>
      <c r="GF58" s="45">
        <f>IF(IFERROR(VLOOKUP($A58,'VENDA 2024'!$1:$1048576,4 + (COLUMN(L55)-1)*2,FALSE),"")=0,"",IFERROR(VLOOKUP($A58,'VENDA 2024'!$1:$1048576,4 + (COLUMN(L55)-1)*2,FALSE),""))</f>
        <v/>
      </c>
      <c r="GG58" s="12">
        <f>IF(COUNT(FU58:GF58)=0,"",SUM(FU58:GF58))</f>
        <v/>
      </c>
      <c r="GH58" s="45">
        <f>IF(IFERROR(VLOOKUP($A58,'venda-fornecedor-12-meses-7'!$1:$1048576,5 + (COLUMN(A55)-1)*2,FALSE),"")=0,"",IFERROR(VLOOKUP($A58,'venda-fornecedor-12-meses-7'!$1:$1048576,5 + (COLUMN(A55)-1)*2,FALSE),""))</f>
        <v/>
      </c>
      <c r="GI58" s="45">
        <f>IF(IFERROR(VLOOKUP($A58,'venda-fornecedor-12-meses-7'!$1:$1048576,5 + (COLUMN(B55)-1)*2,FALSE),"")=0,"",IFERROR(VLOOKUP($A58,'venda-fornecedor-12-meses-7'!$1:$1048576,5 + (COLUMN(B55)-1)*2,FALSE),""))</f>
        <v/>
      </c>
      <c r="GJ58" s="45">
        <f>IF(IFERROR(VLOOKUP($A58,'venda-fornecedor-12-meses-7'!$1:$1048576,5 + (COLUMN(C55)-1)*2,FALSE),"")=0,"",IFERROR(VLOOKUP($A58,'venda-fornecedor-12-meses-7'!$1:$1048576,5 + (COLUMN(C55)-1)*2,FALSE),""))</f>
        <v/>
      </c>
      <c r="GK58" s="45">
        <f>IF(IFERROR(VLOOKUP($A58,'venda-fornecedor-12-meses-7'!$1:$1048576,5 + (COLUMN(D55)-1)*2,FALSE),"")=0,"",IFERROR(VLOOKUP($A58,'venda-fornecedor-12-meses-7'!$1:$1048576,5 + (COLUMN(D55)-1)*2,FALSE),""))</f>
        <v/>
      </c>
      <c r="GL58" s="45">
        <f>IF(IFERROR(VLOOKUP($A58,'venda-fornecedor-12-meses-7'!$1:$1048576,5 + (COLUMN(E55)-1)*2,FALSE),"")=0,"",IFERROR(VLOOKUP($A58,'venda-fornecedor-12-meses-7'!$1:$1048576,5 + (COLUMN(E55)-1)*2,FALSE),""))</f>
        <v/>
      </c>
      <c r="GM58" s="45">
        <f>IF(IFERROR(VLOOKUP($A58,'venda-fornecedor-12-meses-7'!$1:$1048576,5 + (COLUMN(F55)-1)*2,FALSE),"")=0,"",IFERROR(VLOOKUP($A58,'venda-fornecedor-12-meses-7'!$1:$1048576,5 + (COLUMN(F55)-1)*2,FALSE),""))</f>
        <v/>
      </c>
      <c r="GN58" s="45">
        <f>IF(IFERROR(VLOOKUP($A58,'venda-fornecedor-12-meses-7'!$1:$1048576,5 + (COLUMN(G55)-1)*2,FALSE),"")=0,"",IFERROR(VLOOKUP($A58,'venda-fornecedor-12-meses-7'!$1:$1048576,5 + (COLUMN(G55)-1)*2,FALSE),""))</f>
        <v/>
      </c>
      <c r="GO58" s="45">
        <f>IF(IFERROR(VLOOKUP($A58,'venda-fornecedor-12-meses-7'!$1:$1048576,5 + (COLUMN(H55)-1)*2,FALSE),"")=0,"",IFERROR(VLOOKUP($A58,'venda-fornecedor-12-meses-7'!$1:$1048576,5 + (COLUMN(H55)-1)*2,FALSE),""))</f>
        <v/>
      </c>
      <c r="GP58" s="45">
        <f>IF(IFERROR(VLOOKUP($A58,'venda-fornecedor-12-meses-7'!$1:$1048576,5 + (COLUMN(I55)-1)*2,FALSE),"")=0,"",IFERROR(VLOOKUP($A58,'venda-fornecedor-12-meses-7'!$1:$1048576,5 + (COLUMN(I55)-1)*2,FALSE),""))</f>
        <v/>
      </c>
      <c r="GQ58" s="45">
        <f>IF(IFERROR(VLOOKUP($A58,'venda-fornecedor-12-meses-7'!$1:$1048576,5 + (COLUMN(J55)-1)*2,FALSE),"")=0,"",IFERROR(VLOOKUP($A58,'venda-fornecedor-12-meses-7'!$1:$1048576,5 + (COLUMN(J55)-1)*2,FALSE),""))</f>
        <v/>
      </c>
      <c r="GR58" s="45">
        <f>IF(IFERROR(VLOOKUP($A58,'venda-fornecedor-12-meses-7'!$1:$1048576,5 + (COLUMN(K55)-1)*2,FALSE),"")=0,"",IFERROR(VLOOKUP($A58,'venda-fornecedor-12-meses-7'!$1:$1048576,5 + (COLUMN(K55)-1)*2,FALSE),""))</f>
        <v/>
      </c>
      <c r="GS58" s="45">
        <f>IF(IFERROR(VLOOKUP($A58,'venda-fornecedor-12-meses-7'!$1:$1048576,5 + (COLUMN(L55)-1)*2,FALSE),"")=0,"",IFERROR(VLOOKUP($A58,'venda-fornecedor-12-meses-7'!$1:$1048576,5 + (COLUMN(L55)-1)*2,FALSE),""))</f>
        <v/>
      </c>
      <c r="GT58" s="12">
        <f>IF(COUNT(GH58:GS58)=0,"",SUM(GH58:GS58))</f>
        <v/>
      </c>
    </row>
    <row r="59">
      <c r="A59" s="85" t="n">
        <v>38140</v>
      </c>
      <c r="B59" s="85">
        <f>VLOOKUP(A59,'FORNECEDORES X COMPRADOR'!$A:$D,4,0)</f>
        <v/>
      </c>
      <c r="C59" s="85">
        <f>VLOOKUP(A59,'FORNECEDORES X COMPRADOR'!$A:$E,5,0)</f>
        <v/>
      </c>
      <c r="D59" s="40">
        <f>IFERROR(AVERAGEIF('ANALISE PRODUTO'!F:F,A59,'ANALISE PRODUTO'!BE:BE),"")</f>
        <v/>
      </c>
      <c r="E59" s="40">
        <f>IFERROR(AVERAGEIF('ANALISE PRODUTO'!F:F,A59,'ANALISE PRODUTO'!BF:BF),"")</f>
        <v/>
      </c>
      <c r="F59" s="47">
        <f t="array" ref="F59">IFERROR(
  IF(
    SUMPRODUCT(
      IFERROR(--('ANALISE PRODUTO'!$F$3:$F$10000=A59),0) *
      IFERROR(--'ANALISE PRODUTO'!$AJ$3:$AJ$10000,0)
    )=0,
    "",
    SUMPRODUCT(
      IFERROR(--('ANALISE PRODUTO'!$F$3:$F$10000=A59),0) *
      IFERROR(--'ANALISE PRODUTO'!$AN$3:$AN$10000,0)
    ) /
    SUMPRODUCT(
      IFERROR(--('ANALISE PRODUTO'!$F$3:$F$10000=A59),0) *
      IFERROR(--'ANALISE PRODUTO'!$AJ$3:$AJ$10000,0)
    )
  ),
  ""
)</f>
        <v/>
      </c>
      <c r="G59" s="47">
        <f t="array" ref="G59">IFERROR(
  IF(
    SUMPRODUCT(
      IFERROR(--('ANALISE PRODUTO'!$F$3:$F$10000=A59),0) *
      IFERROR(--'ANALISE PRODUTO'!$AJ$3:$AJ$10000,0)
    )=0,
    "",
    SUMPRODUCT(
      IFERROR(--('ANALISE PRODUTO'!$F$3:$F$10000=A59),0) *
      IFERROR(--'ANALISE PRODUTO'!$AO$3:$AO$10000,0)
    ) /
    SUMPRODUCT(
      IFERROR(--('ANALISE PRODUTO'!$F$3:$F$10000=A59),0) *
      IFERROR(--'ANALISE PRODUTO'!$AJ$3:$AJ$10000,0)
    )
  ),
  ""
)</f>
        <v/>
      </c>
      <c r="H59" s="86" t="n">
        <v>60</v>
      </c>
      <c r="I59" s="86" t="n">
        <v>90</v>
      </c>
      <c r="J59" s="87">
        <f>SUMIF('ANALISE PRODUTO'!F:F, A59, 'ANALISE PRODUTO'!AP:AP)</f>
        <v/>
      </c>
      <c r="K59" s="88">
        <f>SUMIF('ANALISE PRODUTO'!F:F, A59, 'ANALISE PRODUTO'!AN:AN)</f>
        <v/>
      </c>
      <c r="L59" s="40">
        <f>SUMIF('ANALISE PRODUTO'!F:F, A59, 'ANALISE PRODUTO'!BB:BB)</f>
        <v/>
      </c>
      <c r="M59" s="40">
        <f>SUMIF('ANALISE PRODUTO'!F:F, A59, 'ANALISE PRODUTO'!BC:BC)</f>
        <v/>
      </c>
      <c r="N59" s="40">
        <f>SUMIF('ANALISE PRODUTO'!F:F, A59, 'ANALISE PRODUTO'!BD:BD)</f>
        <v/>
      </c>
      <c r="O59" s="40">
        <f>SUMIF('ANALISE PRODUTO'!F:F, A59, 'ANALISE PRODUTO'!BA:BA)</f>
        <v/>
      </c>
      <c r="P59" s="40">
        <f>IF(J59=0, 0, IF(O59/J59=0, 0, O59/J59))</f>
        <v/>
      </c>
      <c r="Q59" s="40">
        <f>IF(J59=0, 0, IF(L59/J59=0, 0, L59/J59))</f>
        <v/>
      </c>
      <c r="R59" s="89">
        <f>SUMIF('ANALISE PRODUTO'!F:F, A59, 'ANALISE PRODUTO'!BJ:BJ)</f>
        <v/>
      </c>
      <c r="S59" s="89">
        <f>SUMIF('ANALISE PRODUTO'!F:F, A59, 'ANALISE PRODUTO'!BK:BK)</f>
        <v/>
      </c>
      <c r="T59" s="89">
        <f>SUMIF('ANALISE PRODUTO'!F:F, A59, 'ANALISE PRODUTO'!BL:BL)</f>
        <v/>
      </c>
      <c r="U59" s="89">
        <f>SUMIFS('ANALISE PRODUTO'!BI:BI, 'ANALISE PRODUTO'!F:F, A59)</f>
        <v/>
      </c>
      <c r="V59" s="89">
        <f>IF(C59="DESCONTINUADO", 0, IF(J59=0, 0, IF(U59/J59=0, 0, U59/J59)))</f>
        <v/>
      </c>
      <c r="W59" s="89">
        <f>IF(OR(C59="DESCONTINUADO", J59=0), 0, IFERROR((S59+T59)/J59, 0))</f>
        <v/>
      </c>
      <c r="X59" s="59">
        <f>COUNTIF('ANALISE PRODUTO'!F:F, A59)</f>
        <v/>
      </c>
      <c r="Y59" s="60">
        <f>COUNTIFS('ANALISE PRODUTO'!F:F, A59, 'ANALISE PRODUTO'!S:S, "S")</f>
        <v/>
      </c>
      <c r="Z59" s="61">
        <f>X59-Y59</f>
        <v/>
      </c>
      <c r="AA59" s="88">
        <f>IFERROR(IF(COUNTIF('contas-pagas-fornecedor-7'!$C:$C,B59)&gt;1,
   AVERAGEIF('contas-pagas-fornecedor-7'!$C:$C,B59,'contas-pagas-fornecedor-7'!$I:$I),
   VLOOKUP(B59,'contas-pagas-fornecedor-7'!$C:$Q,7,FALSE)), "")</f>
        <v/>
      </c>
      <c r="AB59" s="88">
        <f t="array" ref="AB59">IFERROR(
  INDEX('fornecedor-venda-por-filial-ger'!J:J,
    MATCH(1,
      ('fornecedor-venda-por-filial-ger'!A:A=A59) *
      ('fornecedor-venda-por-filial-ger'!B:B=$B$1),
    0)
  ),
"")</f>
        <v/>
      </c>
      <c r="AC59" s="90">
        <f t="array" ref="AC59">IFERROR(
  INDEX('fornecedor-venda-por-filial-ger'!O:O,
    MATCH(1,
      ('fornecedor-venda-por-filial-ger'!A:A=A59) *
      ('fornecedor-venda-por-filial-ger'!B:B=$B$1),
    0)
  ),
"")</f>
        <v/>
      </c>
      <c r="AD59" s="90">
        <f>IFERROR(VLOOKUP(A59,'venda-fornecedor-12-meses-7'!A:AC,3,0),"")</f>
        <v/>
      </c>
      <c r="AE59" s="87">
        <f t="array" ref="AE59">IFERROR(
  INDEX('fornecedor-venda-por-filial-ger'!N:N,
    MATCH(1,
      ('fornecedor-venda-por-filial-ger'!A:A=A59) *
      ('fornecedor-venda-por-filial-ger'!B:B=$B$1),
    0)
  ),
"")</f>
        <v/>
      </c>
      <c r="AF59" s="87">
        <f>IF(J59&lt;=0,"100,00%",IFERROR(AD59/AE59,1))</f>
        <v/>
      </c>
      <c r="AG59" s="64">
        <f t="array" ref="AG59">IFERROR(
  INDEX('fornecedor-venda-por-filial-ger'!L:L,
    MATCH(1,
      ('fornecedor-venda-por-filial-ger'!A:A=A59)*
      ('fornecedor-venda-por-filial-ger'!B:B=$B$1),
    0)
  )/100,
"")</f>
        <v/>
      </c>
      <c r="AH59" s="64">
        <f t="array" ref="AH59">IFERROR(
  INDEX('fornecedor-venda-por-filial-ger'!S:S,
    MATCH(1,
      ('fornecedor-venda-por-filial-ger'!A:A=A59) *
      ('fornecedor-venda-por-filial-ger'!B:B=$B$1),
    0)
  )/100,
"")</f>
        <v/>
      </c>
      <c r="AI59" s="64">
        <f>IFERROR(IF(OR(AH59="",AG59=""),"",IF(J59=0,0,AH59-AG59)),"")</f>
        <v/>
      </c>
      <c r="AJ59" s="91">
        <f t="array" ref="AJ59">IF(MAX(IF('ANALISE PRODUTO'!F:F=A59,'ANALISE PRODUTO'!AD:AD))=0,"SEM ENTRADA",MAX(IF('ANALISE PRODUTO'!F:F=A59,'ANALISE PRODUTO'!AD:AD)))</f>
        <v/>
      </c>
      <c r="AK59" s="39" t="n"/>
      <c r="AL59" s="92">
        <f>IF(IFERROR(VLOOKUP($A59,'VENDA 2023'!$1:$1048576,3 + (COLUMN(A56)-1)*2,FALSE),"")=0,"",IFERROR(VLOOKUP($A59,'VENDA 2023'!$1:$1048576,3 + (COLUMN(A56)-1)*2,FALSE),""))</f>
        <v/>
      </c>
      <c r="AM59" s="92">
        <f>IF(IFERROR(VLOOKUP($A59,'VENDA 2023'!$1:$1048576,3 + (COLUMN(B56)-1)*2,FALSE),"")=0,"",IFERROR(VLOOKUP($A59,'VENDA 2023'!$1:$1048576,3 + (COLUMN(B56)-1)*2,FALSE),""))</f>
        <v/>
      </c>
      <c r="AN59" s="92">
        <f>IF(IFERROR(VLOOKUP($A59,'VENDA 2023'!$1:$1048576,3 + (COLUMN(C56)-1)*2,FALSE),"")=0,"",IFERROR(VLOOKUP($A59,'VENDA 2023'!$1:$1048576,3 + (COLUMN(C56)-1)*2,FALSE),""))</f>
        <v/>
      </c>
      <c r="AO59" s="92">
        <f>IF(IFERROR(VLOOKUP($A59,'VENDA 2023'!$1:$1048576,3 + (COLUMN(D56)-1)*2,FALSE),"")=0,"",IFERROR(VLOOKUP($A59,'VENDA 2023'!$1:$1048576,3 + (COLUMN(D56)-1)*2,FALSE),""))</f>
        <v/>
      </c>
      <c r="AP59" s="92">
        <f>IF(IFERROR(VLOOKUP($A59,'VENDA 2023'!$1:$1048576,3 + (COLUMN(E56)-1)*2,FALSE),"")=0,"",IFERROR(VLOOKUP($A59,'VENDA 2023'!$1:$1048576,3 + (COLUMN(E56)-1)*2,FALSE),""))</f>
        <v/>
      </c>
      <c r="AQ59" s="92">
        <f>IF(IFERROR(VLOOKUP($A59,'VENDA 2023'!$1:$1048576,3 + (COLUMN(F56)-1)*2,FALSE),"")=0,"",IFERROR(VLOOKUP($A59,'VENDA 2023'!$1:$1048576,3 + (COLUMN(F56)-1)*2,FALSE),""))</f>
        <v/>
      </c>
      <c r="AR59" s="92">
        <f>IF(IFERROR(VLOOKUP($A59,'VENDA 2023'!$1:$1048576,3 + (COLUMN(G56)-1)*2,FALSE),"")=0,"",IFERROR(VLOOKUP($A59,'VENDA 2023'!$1:$1048576,3 + (COLUMN(G56)-1)*2,FALSE),""))</f>
        <v/>
      </c>
      <c r="AS59" s="92">
        <f>IF(IFERROR(VLOOKUP($A59,'VENDA 2023'!$1:$1048576,3 + (COLUMN(H56)-1)*2,FALSE),"")=0,"",IFERROR(VLOOKUP($A59,'VENDA 2023'!$1:$1048576,3 + (COLUMN(H56)-1)*2,FALSE),""))</f>
        <v/>
      </c>
      <c r="AT59" s="92">
        <f>IF(IFERROR(VLOOKUP($A59,'VENDA 2023'!$1:$1048576,3 + (COLUMN(I56)-1)*2,FALSE),"")=0,"",IFERROR(VLOOKUP($A59,'VENDA 2023'!$1:$1048576,3 + (COLUMN(I56)-1)*2,FALSE),""))</f>
        <v/>
      </c>
      <c r="AU59" s="92">
        <f>IF(IFERROR(VLOOKUP($A59,'VENDA 2023'!$1:$1048576,3 + (COLUMN(J56)-1)*2,FALSE),"")=0,"",IFERROR(VLOOKUP($A59,'VENDA 2023'!$1:$1048576,3 + (COLUMN(J56)-1)*2,FALSE),""))</f>
        <v/>
      </c>
      <c r="AV59" s="92">
        <f>IF(IFERROR(VLOOKUP($A59,'VENDA 2023'!$1:$1048576,3 + (COLUMN(K56)-1)*2,FALSE),"")=0,"",IFERROR(VLOOKUP($A59,'VENDA 2023'!$1:$1048576,3 + (COLUMN(K56)-1)*2,FALSE),""))</f>
        <v/>
      </c>
      <c r="AW59" s="92">
        <f>IF(IFERROR(VLOOKUP($A59,'VENDA 2023'!$1:$1048576,3 + (COLUMN(L56)-1)*2,FALSE),"")=0,"",IFERROR(VLOOKUP($A59,'VENDA 2023'!$1:$1048576,3 + (COLUMN(L56)-1)*2,FALSE),""))</f>
        <v/>
      </c>
      <c r="AX59" s="93">
        <f>IF(COUNT(AL59:AW59)=0,"",SUM(AL59:AW59))</f>
        <v/>
      </c>
      <c r="AY59" s="92">
        <f>IF(IFERROR(VLOOKUP($A59,'VENDA 2024'!$1:$1048576,3 + (COLUMN(A56)-1)*2,FALSE),"")=0,"",IFERROR(VLOOKUP($A59,'VENDA 2024'!$1:$1048576,3 + (COLUMN(A56)-1)*2,FALSE),""))</f>
        <v/>
      </c>
      <c r="AZ59" s="92">
        <f>IF(IFERROR(VLOOKUP($A59,'VENDA 2024'!$1:$1048576,3 + (COLUMN(B56)-1)*2,FALSE),"")=0,"",IFERROR(VLOOKUP($A59,'VENDA 2024'!$1:$1048576,3 + (COLUMN(B56)-1)*2,FALSE),""))</f>
        <v/>
      </c>
      <c r="BA59" s="92">
        <f>IF(IFERROR(VLOOKUP($A59,'VENDA 2024'!$1:$1048576,3 + (COLUMN(C56)-1)*2,FALSE),"")=0,"",IFERROR(VLOOKUP($A59,'VENDA 2024'!$1:$1048576,3 + (COLUMN(C56)-1)*2,FALSE),""))</f>
        <v/>
      </c>
      <c r="BB59" s="92">
        <f>IF(IFERROR(VLOOKUP($A59,'VENDA 2024'!$1:$1048576,3 + (COLUMN(D56)-1)*2,FALSE),"")=0,"",IFERROR(VLOOKUP($A59,'VENDA 2024'!$1:$1048576,3 + (COLUMN(D56)-1)*2,FALSE),""))</f>
        <v/>
      </c>
      <c r="BC59" s="92">
        <f>IF(IFERROR(VLOOKUP($A59,'VENDA 2024'!$1:$1048576,3 + (COLUMN(E56)-1)*2,FALSE),"")=0,"",IFERROR(VLOOKUP($A59,'VENDA 2024'!$1:$1048576,3 + (COLUMN(E56)-1)*2,FALSE),""))</f>
        <v/>
      </c>
      <c r="BD59" s="92">
        <f>IF(IFERROR(VLOOKUP($A59,'VENDA 2024'!$1:$1048576,3 + (COLUMN(F56)-1)*2,FALSE),"")=0,"",IFERROR(VLOOKUP($A59,'VENDA 2024'!$1:$1048576,3 + (COLUMN(F56)-1)*2,FALSE),""))</f>
        <v/>
      </c>
      <c r="BE59" s="92">
        <f>IF(IFERROR(VLOOKUP($A59,'VENDA 2024'!$1:$1048576,3 + (COLUMN(G56)-1)*2,FALSE),"")=0,"",IFERROR(VLOOKUP($A59,'VENDA 2024'!$1:$1048576,3 + (COLUMN(G56)-1)*2,FALSE),""))</f>
        <v/>
      </c>
      <c r="BF59" s="92">
        <f>IF(IFERROR(VLOOKUP($A59,'VENDA 2024'!$1:$1048576,3 + (COLUMN(H56)-1)*2,FALSE),"")=0,"",IFERROR(VLOOKUP($A59,'VENDA 2024'!$1:$1048576,3 + (COLUMN(H56)-1)*2,FALSE),""))</f>
        <v/>
      </c>
      <c r="BG59" s="92">
        <f>IF(IFERROR(VLOOKUP($A59,'VENDA 2024'!$1:$1048576,3 + (COLUMN(I56)-1)*2,FALSE),"")=0,"",IFERROR(VLOOKUP($A59,'VENDA 2024'!$1:$1048576,3 + (COLUMN(I56)-1)*2,FALSE),""))</f>
        <v/>
      </c>
      <c r="BH59" s="92">
        <f>IF(IFERROR(VLOOKUP($A59,'VENDA 2024'!$1:$1048576,3 + (COLUMN(J56)-1)*2,FALSE),"")=0,"",IFERROR(VLOOKUP($A59,'VENDA 2024'!$1:$1048576,3 + (COLUMN(J56)-1)*2,FALSE),""))</f>
        <v/>
      </c>
      <c r="BI59" s="92">
        <f>IF(IFERROR(VLOOKUP($A59,'VENDA 2024'!$1:$1048576,3 + (COLUMN(K56)-1)*2,FALSE),"")=0,"",IFERROR(VLOOKUP($A59,'VENDA 2024'!$1:$1048576,3 + (COLUMN(K56)-1)*2,FALSE),""))</f>
        <v/>
      </c>
      <c r="BJ59" s="92">
        <f>IF(IFERROR(VLOOKUP($A59,'VENDA 2024'!$1:$1048576,3 + (COLUMN(L56)-1)*2,FALSE),"")=0,"",IFERROR(VLOOKUP($A59,'VENDA 2024'!$1:$1048576,3 + (COLUMN(L56)-1)*2,FALSE),""))</f>
        <v/>
      </c>
      <c r="BK59" s="93">
        <f>IF(COUNT(AY59:BJ59)=0,"",SUM(AY59:BJ59))</f>
        <v/>
      </c>
      <c r="BL59" s="92">
        <f>IF(IFERROR(VLOOKUP($A59,'VENDA 2025'!$1:$1048576,3 + (COLUMN(A56)-1)*2,FALSE),"")=0,"",IFERROR(VLOOKUP($A59,'VENDA 2025'!$1:$1048576,3 + (COLUMN(A56)-1)*2,FALSE),""))</f>
        <v/>
      </c>
      <c r="BM59" s="92">
        <f>IF(IFERROR(VLOOKUP($A59,'VENDA 2025'!$1:$1048576,3 + (COLUMN(B56)-1)*2,FALSE),"")=0,"",IFERROR(VLOOKUP($A59,'VENDA 2025'!$1:$1048576,3 + (COLUMN(B56)-1)*2,FALSE),""))</f>
        <v/>
      </c>
      <c r="BN59" s="92">
        <f>IF(IFERROR(VLOOKUP($A59,'VENDA 2025'!$1:$1048576,3 + (COLUMN(C56)-1)*2,FALSE),"")=0,"",IFERROR(VLOOKUP($A59,'VENDA 2025'!$1:$1048576,3 + (COLUMN(C56)-1)*2,FALSE),""))</f>
        <v/>
      </c>
      <c r="BO59" s="92">
        <f>IF(IFERROR(VLOOKUP($A59,'VENDA 2025'!$1:$1048576,3 + (COLUMN(D56)-1)*2,FALSE),"")=0,"",IFERROR(VLOOKUP($A59,'VENDA 2025'!$1:$1048576,3 + (COLUMN(D56)-1)*2,FALSE),""))</f>
        <v/>
      </c>
      <c r="BP59" s="92">
        <f>IF(IFERROR(VLOOKUP($A59,'VENDA 2025'!$1:$1048576,3 + (COLUMN(E56)-1)*2,FALSE),"")=0,"",IFERROR(VLOOKUP($A59,'VENDA 2025'!$1:$1048576,3 + (COLUMN(E56)-1)*2,FALSE),""))</f>
        <v/>
      </c>
      <c r="BQ59" s="92">
        <f>IF(IFERROR(VLOOKUP($A59,'VENDA 2025'!$1:$1048576,3 + (COLUMN(F56)-1)*2,FALSE),"")=0,"",IFERROR(VLOOKUP($A59,'VENDA 2025'!$1:$1048576,3 + (COLUMN(F56)-1)*2,FALSE),""))</f>
        <v/>
      </c>
      <c r="BR59" s="92">
        <f>IF(IFERROR(VLOOKUP($A59,'VENDA 2025'!$1:$1048576,3 + (COLUMN(G56)-1)*2,FALSE),"")=0,"",IFERROR(VLOOKUP($A59,'VENDA 2025'!$1:$1048576,3 + (COLUMN(G56)-1)*2,FALSE),""))</f>
        <v/>
      </c>
      <c r="BS59" s="92">
        <f>IF(IFERROR(VLOOKUP($A59,'VENDA 2025'!$1:$1048576,3 + (COLUMN(H56)-1)*2,FALSE),"")=0,"",IFERROR(VLOOKUP($A59,'VENDA 2025'!$1:$1048576,3 + (COLUMN(H56)-1)*2,FALSE),""))</f>
        <v/>
      </c>
      <c r="BT59" s="92">
        <f>IF(IFERROR(VLOOKUP($A59,'VENDA 2025'!$1:$1048576,3 + (COLUMN(I56)-1)*2,FALSE),"")=0,"",IFERROR(VLOOKUP($A59,'VENDA 2025'!$1:$1048576,3 + (COLUMN(I56)-1)*2,FALSE),""))</f>
        <v/>
      </c>
      <c r="BU59" s="92">
        <f>IF(IFERROR(VLOOKUP($A59,'VENDA 2025'!$1:$1048576,3 + (COLUMN(J56)-1)*2,FALSE),"")=0,"",IFERROR(VLOOKUP($A59,'VENDA 2025'!$1:$1048576,3 + (COLUMN(J56)-1)*2,FALSE),""))</f>
        <v/>
      </c>
      <c r="BV59" s="92">
        <f>IF(IFERROR(VLOOKUP($A59,'VENDA 2025'!$1:$1048576,3 + (COLUMN(K56)-1)*2,FALSE),"")=0,"",IFERROR(VLOOKUP($A59,'VENDA 2025'!$1:$1048576,3 + (COLUMN(K56)-1)*2,FALSE),""))</f>
        <v/>
      </c>
      <c r="BW59" s="92">
        <f>IF(IFERROR(VLOOKUP($A59,'VENDA 2025'!$1:$1048576,3 + (COLUMN(L56)-1)*2,FALSE),"")=0,"",IFERROR(VLOOKUP($A59,'VENDA 2025'!$1:$1048576,3 + (COLUMN(L56)-1)*2,FALSE),""))</f>
        <v/>
      </c>
      <c r="BX59" s="93">
        <f>IF(COUNT(BL59:BW59)=0,"",SUM(BL59:BW59))</f>
        <v/>
      </c>
      <c r="BY59" s="92">
        <f>IF(IFERROR(VLOOKUP($A59,'venda-fornecedor-12-meses-7'!$1:$1048576,4 + (COLUMN(A56)-1)*2,FALSE),"")=0,"",IFERROR(VLOOKUP($A59,'venda-fornecedor-12-meses-7'!$1:$1048576,4 + (COLUMN(A56)-1)*2,FALSE),""))</f>
        <v/>
      </c>
      <c r="BZ59" s="92">
        <f>IF(IFERROR(VLOOKUP($A59,'venda-fornecedor-12-meses-7'!$1:$1048576,4 + (COLUMN(B56)-1)*2,FALSE),"")=0,"",IFERROR(VLOOKUP($A59,'venda-fornecedor-12-meses-7'!$1:$1048576,4 + (COLUMN(B56)-1)*2,FALSE),""))</f>
        <v/>
      </c>
      <c r="CA59" s="92">
        <f>IF(IFERROR(VLOOKUP($A59,'venda-fornecedor-12-meses-7'!$1:$1048576,4 + (COLUMN(C56)-1)*2,FALSE),"")=0,"",IFERROR(VLOOKUP($A59,'venda-fornecedor-12-meses-7'!$1:$1048576,4 + (COLUMN(C56)-1)*2,FALSE),""))</f>
        <v/>
      </c>
      <c r="CB59" s="92">
        <f>IF(IFERROR(VLOOKUP($A59,'venda-fornecedor-12-meses-7'!$1:$1048576,4 + (COLUMN(D56)-1)*2,FALSE),"")=0,"",IFERROR(VLOOKUP($A59,'venda-fornecedor-12-meses-7'!$1:$1048576,4 + (COLUMN(D56)-1)*2,FALSE),""))</f>
        <v/>
      </c>
      <c r="CC59" s="92">
        <f>IF(IFERROR(VLOOKUP($A59,'venda-fornecedor-12-meses-7'!$1:$1048576,4 + (COLUMN(E56)-1)*2,FALSE),"")=0,"",IFERROR(VLOOKUP($A59,'venda-fornecedor-12-meses-7'!$1:$1048576,4 + (COLUMN(E56)-1)*2,FALSE),""))</f>
        <v/>
      </c>
      <c r="CD59" s="92">
        <f>IF(IFERROR(VLOOKUP($A59,'venda-fornecedor-12-meses-7'!$1:$1048576,4 + (COLUMN(F56)-1)*2,FALSE),"")=0,"",IFERROR(VLOOKUP($A59,'venda-fornecedor-12-meses-7'!$1:$1048576,4 + (COLUMN(F56)-1)*2,FALSE),""))</f>
        <v/>
      </c>
      <c r="CE59" s="92">
        <f>IF(IFERROR(VLOOKUP($A59,'venda-fornecedor-12-meses-7'!$1:$1048576,4 + (COLUMN(G56)-1)*2,FALSE),"")=0,"",IFERROR(VLOOKUP($A59,'venda-fornecedor-12-meses-7'!$1:$1048576,4 + (COLUMN(G56)-1)*2,FALSE),""))</f>
        <v/>
      </c>
      <c r="CF59" s="92">
        <f>IF(IFERROR(VLOOKUP($A59,'venda-fornecedor-12-meses-7'!$1:$1048576,4 + (COLUMN(H56)-1)*2,FALSE),"")=0,"",IFERROR(VLOOKUP($A59,'venda-fornecedor-12-meses-7'!$1:$1048576,4 + (COLUMN(H56)-1)*2,FALSE),""))</f>
        <v/>
      </c>
      <c r="CG59" s="92">
        <f>IF(IFERROR(VLOOKUP($A59,'venda-fornecedor-12-meses-7'!$1:$1048576,4 + (COLUMN(I56)-1)*2,FALSE),"")=0,"",IFERROR(VLOOKUP($A59,'venda-fornecedor-12-meses-7'!$1:$1048576,4 + (COLUMN(I56)-1)*2,FALSE),""))</f>
        <v/>
      </c>
      <c r="CH59" s="92">
        <f>IF(IFERROR(VLOOKUP($A59,'venda-fornecedor-12-meses-7'!$1:$1048576,4 + (COLUMN(J56)-1)*2,FALSE),"")=0,"",IFERROR(VLOOKUP($A59,'venda-fornecedor-12-meses-7'!$1:$1048576,4 + (COLUMN(J56)-1)*2,FALSE),""))</f>
        <v/>
      </c>
      <c r="CI59" s="92">
        <f>IF(IFERROR(VLOOKUP($A59,'venda-fornecedor-12-meses-7'!$1:$1048576,4 + (COLUMN(K56)-1)*2,FALSE),"")=0,"",IFERROR(VLOOKUP($A59,'venda-fornecedor-12-meses-7'!$1:$1048576,4 + (COLUMN(K56)-1)*2,FALSE),""))</f>
        <v/>
      </c>
      <c r="CJ59" s="92">
        <f>IF(IFERROR(VLOOKUP($A59,'venda-fornecedor-12-meses-7'!$1:$1048576,4 + (COLUMN(L56)-1)*2,FALSE),"")=0,"",IFERROR(VLOOKUP($A59,'venda-fornecedor-12-meses-7'!$1:$1048576,4 + (COLUMN(L56)-1)*2,FALSE),""))</f>
        <v/>
      </c>
      <c r="CK59" s="93">
        <f>IF(COUNT(BY59:CJ59)=0,"",SUM(BY59:CJ59))</f>
        <v/>
      </c>
      <c r="CL59" s="93">
        <f>IF(COUNT(BY59:CJ59)=0,"",AVERAGE(BY59:CJ59))</f>
        <v/>
      </c>
      <c r="CM59" s="1" t="n"/>
      <c r="CN59" s="94">
        <f>IF(IFERROR(VLOOKUP($A59,'ENTRADA 2023'!$1:$1048576,3 + (COLUMN(A56)-1)*1,FALSE),"")=0,"",IFERROR(VLOOKUP($A59,'ENTRADA 2023'!$1:$1048576,3 + (COLUMN(A56)-1)*1,FALSE),""))</f>
        <v/>
      </c>
      <c r="CO59" s="94">
        <f>IF(IFERROR(VLOOKUP($A59,'ENTRADA 2023'!$1:$1048576,3 + (COLUMN(B56)-1)*1,FALSE),"")=0,"",IFERROR(VLOOKUP($A59,'ENTRADA 2023'!$1:$1048576,3 + (COLUMN(B56)-1)*1,FALSE),""))</f>
        <v/>
      </c>
      <c r="CP59" s="94">
        <f>IF(IFERROR(VLOOKUP($A59,'ENTRADA 2023'!$1:$1048576,3 + (COLUMN(C56)-1)*1,FALSE),"")=0,"",IFERROR(VLOOKUP($A59,'ENTRADA 2023'!$1:$1048576,3 + (COLUMN(C56)-1)*1,FALSE),""))</f>
        <v/>
      </c>
      <c r="CQ59" s="94">
        <f>IF(IFERROR(VLOOKUP($A59,'ENTRADA 2023'!$1:$1048576,3 + (COLUMN(D56)-1)*1,FALSE),"")=0,"",IFERROR(VLOOKUP($A59,'ENTRADA 2023'!$1:$1048576,3 + (COLUMN(D56)-1)*1,FALSE),""))</f>
        <v/>
      </c>
      <c r="CR59" s="94">
        <f>IF(IFERROR(VLOOKUP($A59,'ENTRADA 2023'!$1:$1048576,3 + (COLUMN(E56)-1)*1,FALSE),"")=0,"",IFERROR(VLOOKUP($A59,'ENTRADA 2023'!$1:$1048576,3 + (COLUMN(E56)-1)*1,FALSE),""))</f>
        <v/>
      </c>
      <c r="CS59" s="94">
        <f>IF(IFERROR(VLOOKUP($A59,'ENTRADA 2023'!$1:$1048576,3 + (COLUMN(F56)-1)*1,FALSE),"")=0,"",IFERROR(VLOOKUP($A59,'ENTRADA 2023'!$1:$1048576,3 + (COLUMN(F56)-1)*1,FALSE),""))</f>
        <v/>
      </c>
      <c r="CT59" s="94">
        <f>IF(IFERROR(VLOOKUP($A59,'ENTRADA 2023'!$1:$1048576,3 + (COLUMN(G56)-1)*1,FALSE),"")=0,"",IFERROR(VLOOKUP($A59,'ENTRADA 2023'!$1:$1048576,3 + (COLUMN(G56)-1)*1,FALSE),""))</f>
        <v/>
      </c>
      <c r="CU59" s="94">
        <f>IF(IFERROR(VLOOKUP($A59,'ENTRADA 2023'!$1:$1048576,3 + (COLUMN(H56)-1)*1,FALSE),"")=0,"",IFERROR(VLOOKUP($A59,'ENTRADA 2023'!$1:$1048576,3 + (COLUMN(H56)-1)*1,FALSE),""))</f>
        <v/>
      </c>
      <c r="CV59" s="94">
        <f>IF(IFERROR(VLOOKUP($A59,'ENTRADA 2023'!$1:$1048576,3 + (COLUMN(I56)-1)*1,FALSE),"")=0,"",IFERROR(VLOOKUP($A59,'ENTRADA 2023'!$1:$1048576,3 + (COLUMN(I56)-1)*1,FALSE),""))</f>
        <v/>
      </c>
      <c r="CW59" s="94">
        <f>IF(IFERROR(VLOOKUP($A59,'ENTRADA 2023'!$1:$1048576,3 + (COLUMN(J56)-1)*1,FALSE),"")=0,"",IFERROR(VLOOKUP($A59,'ENTRADA 2023'!$1:$1048576,3 + (COLUMN(J56)-1)*1,FALSE),""))</f>
        <v/>
      </c>
      <c r="CX59" s="94">
        <f>IF(IFERROR(VLOOKUP($A59,'ENTRADA 2023'!$1:$1048576,3 + (COLUMN(K56)-1)*1,FALSE),"")=0,"",IFERROR(VLOOKUP($A59,'ENTRADA 2023'!$1:$1048576,3 + (COLUMN(K56)-1)*1,FALSE),""))</f>
        <v/>
      </c>
      <c r="CY59" s="94">
        <f>IF(IFERROR(VLOOKUP($A59,'ENTRADA 2023'!$1:$1048576,3 + (COLUMN(L56)-1)*1,FALSE),"")=0,"",IFERROR(VLOOKUP($A59,'ENTRADA 2023'!$1:$1048576,3 + (COLUMN(L56)-1)*1,FALSE),""))</f>
        <v/>
      </c>
      <c r="CZ59" s="95">
        <f>IF(COUNT(CN59:CY59)=0,"",SUM(CN59:CY59))</f>
        <v/>
      </c>
      <c r="DA59" s="94">
        <f>IF(IFERROR(VLOOKUP($A59,'ENTRADA 2024'!$1:$1048576,3 + (COLUMN(A56)-1)*1,FALSE),"")=0,"",IFERROR(VLOOKUP($A59,'ENTRADA 2024'!$1:$1048576,3 + (COLUMN(A56)-1)*1,FALSE),""))</f>
        <v/>
      </c>
      <c r="DB59" s="94">
        <f>IF(IFERROR(VLOOKUP($A59,'ENTRADA 2024'!$1:$1048576,3 + (COLUMN(B56)-1)*1,FALSE),"")=0,"",IFERROR(VLOOKUP($A59,'ENTRADA 2024'!$1:$1048576,3 + (COLUMN(B56)-1)*1,FALSE),""))</f>
        <v/>
      </c>
      <c r="DC59" s="94">
        <f>IF(IFERROR(VLOOKUP($A59,'ENTRADA 2024'!$1:$1048576,3 + (COLUMN(C56)-1)*1,FALSE),"")=0,"",IFERROR(VLOOKUP($A59,'ENTRADA 2024'!$1:$1048576,3 + (COLUMN(C56)-1)*1,FALSE),""))</f>
        <v/>
      </c>
      <c r="DD59" s="94">
        <f>IF(IFERROR(VLOOKUP($A59,'ENTRADA 2024'!$1:$1048576,3 + (COLUMN(D56)-1)*1,FALSE),"")=0,"",IFERROR(VLOOKUP($A59,'ENTRADA 2024'!$1:$1048576,3 + (COLUMN(D56)-1)*1,FALSE),""))</f>
        <v/>
      </c>
      <c r="DE59" s="94">
        <f>IF(IFERROR(VLOOKUP($A59,'ENTRADA 2024'!$1:$1048576,3 + (COLUMN(E56)-1)*1,FALSE),"")=0,"",IFERROR(VLOOKUP($A59,'ENTRADA 2024'!$1:$1048576,3 + (COLUMN(E56)-1)*1,FALSE),""))</f>
        <v/>
      </c>
      <c r="DF59" s="94">
        <f>IF(IFERROR(VLOOKUP($A59,'ENTRADA 2024'!$1:$1048576,3 + (COLUMN(F56)-1)*1,FALSE),"")=0,"",IFERROR(VLOOKUP($A59,'ENTRADA 2024'!$1:$1048576,3 + (COLUMN(F56)-1)*1,FALSE),""))</f>
        <v/>
      </c>
      <c r="DG59" s="94">
        <f>IF(IFERROR(VLOOKUP($A59,'ENTRADA 2024'!$1:$1048576,3 + (COLUMN(G56)-1)*1,FALSE),"")=0,"",IFERROR(VLOOKUP($A59,'ENTRADA 2024'!$1:$1048576,3 + (COLUMN(G56)-1)*1,FALSE),""))</f>
        <v/>
      </c>
      <c r="DH59" s="94">
        <f>IF(IFERROR(VLOOKUP($A59,'ENTRADA 2024'!$1:$1048576,3 + (COLUMN(H56)-1)*1,FALSE),"")=0,"",IFERROR(VLOOKUP($A59,'ENTRADA 2024'!$1:$1048576,3 + (COLUMN(H56)-1)*1,FALSE),""))</f>
        <v/>
      </c>
      <c r="DI59" s="94">
        <f>IF(IFERROR(VLOOKUP($A59,'ENTRADA 2024'!$1:$1048576,3 + (COLUMN(I56)-1)*1,FALSE),"")=0,"",IFERROR(VLOOKUP($A59,'ENTRADA 2024'!$1:$1048576,3 + (COLUMN(I56)-1)*1,FALSE),""))</f>
        <v/>
      </c>
      <c r="DJ59" s="94">
        <f>IF(IFERROR(VLOOKUP($A59,'ENTRADA 2024'!$1:$1048576,3 + (COLUMN(J56)-1)*1,FALSE),"")=0,"",IFERROR(VLOOKUP($A59,'ENTRADA 2024'!$1:$1048576,3 + (COLUMN(J56)-1)*1,FALSE),""))</f>
        <v/>
      </c>
      <c r="DK59" s="94">
        <f>IF(IFERROR(VLOOKUP($A59,'ENTRADA 2024'!$1:$1048576,3 + (COLUMN(K56)-1)*1,FALSE),"")=0,"",IFERROR(VLOOKUP($A59,'ENTRADA 2024'!$1:$1048576,3 + (COLUMN(K56)-1)*1,FALSE),""))</f>
        <v/>
      </c>
      <c r="DL59" s="94">
        <f>IF(IFERROR(VLOOKUP($A59,'ENTRADA 2024'!$1:$1048576,3 + (COLUMN(L56)-1)*1,FALSE),"")=0,"",IFERROR(VLOOKUP($A59,'ENTRADA 2024'!$1:$1048576,3 + (COLUMN(L56)-1)*1,FALSE),""))</f>
        <v/>
      </c>
      <c r="DM59" s="95">
        <f>IF(COUNT(DA59:DL59)=0,"",SUM(DA59:DL59))</f>
        <v/>
      </c>
      <c r="DN59" s="94">
        <f>IF(IFERROR(VLOOKUP($A59,'ENTRADA 2025'!$1:$1048576,3 + (COLUMN(A56)-1)*1,FALSE),"")=0,"",IFERROR(VLOOKUP($A59,'ENTRADA 2025'!$1:$1048576,3 + (COLUMN(A56)-1)*1,FALSE),""))</f>
        <v/>
      </c>
      <c r="DO59" s="94">
        <f>IF(IFERROR(VLOOKUP($A59,'ENTRADA 2025'!$1:$1048576,3 + (COLUMN(B56)-1)*1,FALSE),"")=0,"",IFERROR(VLOOKUP($A59,'ENTRADA 2025'!$1:$1048576,3 + (COLUMN(B56)-1)*1,FALSE),""))</f>
        <v/>
      </c>
      <c r="DP59" s="94">
        <f>IF(IFERROR(VLOOKUP($A59,'ENTRADA 2025'!$1:$1048576,3 + (COLUMN(C56)-1)*1,FALSE),"")=0,"",IFERROR(VLOOKUP($A59,'ENTRADA 2025'!$1:$1048576,3 + (COLUMN(C56)-1)*1,FALSE),""))</f>
        <v/>
      </c>
      <c r="DQ59" s="94">
        <f>IF(IFERROR(VLOOKUP($A59,'ENTRADA 2025'!$1:$1048576,3 + (COLUMN(D56)-1)*1,FALSE),"")=0,"",IFERROR(VLOOKUP($A59,'ENTRADA 2025'!$1:$1048576,3 + (COLUMN(D56)-1)*1,FALSE),""))</f>
        <v/>
      </c>
      <c r="DR59" s="94">
        <f>IF(IFERROR(VLOOKUP($A59,'ENTRADA 2025'!$1:$1048576,3 + (COLUMN(E56)-1)*1,FALSE),"")=0,"",IFERROR(VLOOKUP($A59,'ENTRADA 2025'!$1:$1048576,3 + (COLUMN(E56)-1)*1,FALSE),""))</f>
        <v/>
      </c>
      <c r="DS59" s="94">
        <f>IF(IFERROR(VLOOKUP($A59,'ENTRADA 2025'!$1:$1048576,3 + (COLUMN(F56)-1)*1,FALSE),"")=0,"",IFERROR(VLOOKUP($A59,'ENTRADA 2025'!$1:$1048576,3 + (COLUMN(F56)-1)*1,FALSE),""))</f>
        <v/>
      </c>
      <c r="DT59" s="94">
        <f>IF(IFERROR(VLOOKUP($A59,'ENTRADA 2025'!$1:$1048576,3 + (COLUMN(G56)-1)*1,FALSE),"")=0,"",IFERROR(VLOOKUP($A59,'ENTRADA 2025'!$1:$1048576,3 + (COLUMN(G56)-1)*1,FALSE),""))</f>
        <v/>
      </c>
      <c r="DU59" s="94">
        <f>IF(IFERROR(VLOOKUP($A59,'ENTRADA 2025'!$1:$1048576,3 + (COLUMN(H56)-1)*1,FALSE),"")=0,"",IFERROR(VLOOKUP($A59,'ENTRADA 2025'!$1:$1048576,3 + (COLUMN(H56)-1)*1,FALSE),""))</f>
        <v/>
      </c>
      <c r="DV59" s="94">
        <f>IF(IFERROR(VLOOKUP($A59,'ENTRADA 2025'!$1:$1048576,3 + (COLUMN(I56)-1)*1,FALSE),"")=0,"",IFERROR(VLOOKUP($A59,'ENTRADA 2025'!$1:$1048576,3 + (COLUMN(I56)-1)*1,FALSE),""))</f>
        <v/>
      </c>
      <c r="DW59" s="94">
        <f>IF(IFERROR(VLOOKUP($A59,'ENTRADA 2025'!$1:$1048576,3 + (COLUMN(J56)-1)*1,FALSE),"")=0,"",IFERROR(VLOOKUP($A59,'ENTRADA 2025'!$1:$1048576,3 + (COLUMN(J56)-1)*1,FALSE),""))</f>
        <v/>
      </c>
      <c r="DX59" s="94">
        <f>IF(IFERROR(VLOOKUP($A59,'ENTRADA 2025'!$1:$1048576,3 + (COLUMN(K56)-1)*1,FALSE),"")=0,"",IFERROR(VLOOKUP($A59,'ENTRADA 2025'!$1:$1048576,3 + (COLUMN(K56)-1)*1,FALSE),""))</f>
        <v/>
      </c>
      <c r="DY59" s="94">
        <f>IF(IFERROR(VLOOKUP($A59,'ENTRADA 2025'!$1:$1048576,3 + (COLUMN(L56)-1)*1,FALSE),"")=0,"",IFERROR(VLOOKUP($A59,'ENTRADA 2025'!$1:$1048576,3 + (COLUMN(L56)-1)*1,FALSE),""))</f>
        <v/>
      </c>
      <c r="DZ59" s="95">
        <f>IF(COUNT(DN59:DY59)=0,"",SUM(DN59:DY59))</f>
        <v/>
      </c>
      <c r="EA59" s="94">
        <f>IF(IFERROR(VLOOKUP($A59,'entrada-fornecedor-12-meses-7'!$1:$1048576,3 + (COLUMN(A56)-1)*1,FALSE),"")=0,"",IFERROR(VLOOKUP($A59,'entrada-fornecedor-12-meses-7'!$1:$1048576,3 + (COLUMN(A56)-1)*1,FALSE),""))</f>
        <v/>
      </c>
      <c r="EB59" s="94">
        <f>IF(IFERROR(VLOOKUP($A59,'entrada-fornecedor-12-meses-7'!$1:$1048576,3 + (COLUMN(B56)-1)*1,FALSE),"")=0,"",IFERROR(VLOOKUP($A59,'entrada-fornecedor-12-meses-7'!$1:$1048576,3 + (COLUMN(B56)-1)*1,FALSE),""))</f>
        <v/>
      </c>
      <c r="EC59" s="94">
        <f>IF(IFERROR(VLOOKUP($A59,'entrada-fornecedor-12-meses-7'!$1:$1048576,3 + (COLUMN(C56)-1)*1,FALSE),"")=0,"",IFERROR(VLOOKUP($A59,'entrada-fornecedor-12-meses-7'!$1:$1048576,3 + (COLUMN(C56)-1)*1,FALSE),""))</f>
        <v/>
      </c>
      <c r="ED59" s="94">
        <f>IF(IFERROR(VLOOKUP($A59,'entrada-fornecedor-12-meses-7'!$1:$1048576,3 + (COLUMN(D56)-1)*1,FALSE),"")=0,"",IFERROR(VLOOKUP($A59,'entrada-fornecedor-12-meses-7'!$1:$1048576,3 + (COLUMN(D56)-1)*1,FALSE),""))</f>
        <v/>
      </c>
      <c r="EE59" s="94">
        <f>IF(IFERROR(VLOOKUP($A59,'entrada-fornecedor-12-meses-7'!$1:$1048576,3 + (COLUMN(E56)-1)*1,FALSE),"")=0,"",IFERROR(VLOOKUP($A59,'entrada-fornecedor-12-meses-7'!$1:$1048576,3 + (COLUMN(E56)-1)*1,FALSE),""))</f>
        <v/>
      </c>
      <c r="EF59" s="94">
        <f>IF(IFERROR(VLOOKUP($A59,'entrada-fornecedor-12-meses-7'!$1:$1048576,3 + (COLUMN(F56)-1)*1,FALSE),"")=0,"",IFERROR(VLOOKUP($A59,'entrada-fornecedor-12-meses-7'!$1:$1048576,3 + (COLUMN(F56)-1)*1,FALSE),""))</f>
        <v/>
      </c>
      <c r="EG59" s="94">
        <f>IF(IFERROR(VLOOKUP($A59,'entrada-fornecedor-12-meses-7'!$1:$1048576,3 + (COLUMN(G56)-1)*1,FALSE),"")=0,"",IFERROR(VLOOKUP($A59,'entrada-fornecedor-12-meses-7'!$1:$1048576,3 + (COLUMN(G56)-1)*1,FALSE),""))</f>
        <v/>
      </c>
      <c r="EH59" s="94">
        <f>IF(IFERROR(VLOOKUP($A59,'entrada-fornecedor-12-meses-7'!$1:$1048576,3 + (COLUMN(H56)-1)*1,FALSE),"")=0,"",IFERROR(VLOOKUP($A59,'entrada-fornecedor-12-meses-7'!$1:$1048576,3 + (COLUMN(H56)-1)*1,FALSE),""))</f>
        <v/>
      </c>
      <c r="EI59" s="94">
        <f>IF(IFERROR(VLOOKUP($A59,'entrada-fornecedor-12-meses-7'!$1:$1048576,3 + (COLUMN(I56)-1)*1,FALSE),"")=0,"",IFERROR(VLOOKUP($A59,'entrada-fornecedor-12-meses-7'!$1:$1048576,3 + (COLUMN(I56)-1)*1,FALSE),""))</f>
        <v/>
      </c>
      <c r="EJ59" s="94">
        <f>IF(IFERROR(VLOOKUP($A59,'entrada-fornecedor-12-meses-7'!$1:$1048576,3 + (COLUMN(J56)-1)*1,FALSE),"")=0,"",IFERROR(VLOOKUP($A59,'entrada-fornecedor-12-meses-7'!$1:$1048576,3 + (COLUMN(J56)-1)*1,FALSE),""))</f>
        <v/>
      </c>
      <c r="EK59" s="94">
        <f>IF(IFERROR(VLOOKUP($A59,'entrada-fornecedor-12-meses-7'!$1:$1048576,3 + (COLUMN(K56)-1)*1,FALSE),"")=0,"",IFERROR(VLOOKUP($A59,'entrada-fornecedor-12-meses-7'!$1:$1048576,3 + (COLUMN(K56)-1)*1,FALSE),""))</f>
        <v/>
      </c>
      <c r="EL59" s="94">
        <f>IF(IFERROR(VLOOKUP($A59,'entrada-fornecedor-12-meses-7'!$1:$1048576,3 + (COLUMN(L56)-1)*1,FALSE),"")=0,"",IFERROR(VLOOKUP($A59,'entrada-fornecedor-12-meses-7'!$1:$1048576,3 + (COLUMN(L56)-1)*1,FALSE),""))</f>
        <v/>
      </c>
      <c r="EM59" s="95">
        <f>IF(COUNT(EA59:EL59)=0,"",SUM(EA59:EL59))</f>
        <v/>
      </c>
      <c r="EN59" s="1" t="n"/>
      <c r="EO59" s="96">
        <f>IFERROR(AVERAGEIF('lead-time-compras-7'!B:B,A59,'lead-time-compras-7'!S:S),"")</f>
        <v/>
      </c>
      <c r="EP59" s="96">
        <f>IFERROR(
  AVERAGEIFS(
    'notas-fiscais-entrada-830-7'!H:H,
    'notas-fiscais-entrada-830-7'!O:O, A59,
    'notas-fiscais-entrada-830-7'!E:E, $B$1
  ),
""
)</f>
        <v/>
      </c>
      <c r="EQ59" s="96">
        <f>IFERROR(AVERAGEIF('lead-time-compras-7'!B:B,A59,'lead-time-compras-7'!Q:Q),"")</f>
        <v/>
      </c>
      <c r="ER59" s="97">
        <f>SUMIF('fornecedor-saldo-receber-7'!A:A, A59, 'fornecedor-saldo-receber-7'!L:L)</f>
        <v/>
      </c>
      <c r="ES59" s="97">
        <f>SUMIF('fornecedor-verba-aplicar-7'!A:A, A59, 'fornecedor-verba-aplicar-7'!D:D)</f>
        <v/>
      </c>
      <c r="ET59" s="1" t="n"/>
      <c r="EU59" s="52">
        <f>SUMIF('ANALISE PRODUTO'!F:F, A59, 'ANALISE PRODUTO'!BN:BN)</f>
        <v/>
      </c>
      <c r="EV59" s="52">
        <f>SUMIF('ANALISE PRODUTO'!F:F, A59, 'ANALISE PRODUTO'!BO:BO)</f>
        <v/>
      </c>
      <c r="EW59" s="52">
        <f>SUMIF('ANALISE PRODUTO'!F:F, A59, 'ANALISE PRODUTO'!BP:BP)</f>
        <v/>
      </c>
      <c r="EX59" s="52">
        <f>SUMIF('ANALISE PRODUTO'!F:F, A59, 'ANALISE PRODUTO'!BQ:BQ)</f>
        <v/>
      </c>
      <c r="EY59" s="52">
        <f>SUMIF('ANALISE PRODUTO'!F:F, A59, 'ANALISE PRODUTO'!BR:BR)</f>
        <v/>
      </c>
      <c r="EZ59" s="53">
        <f>SUMIF('ANALISE PRODUTO'!F:F, A59, 'ANALISE PRODUTO'!BS:BS)</f>
        <v/>
      </c>
      <c r="FA59" s="53">
        <f>SUMIF('ANALISE PRODUTO'!F:F, A59, 'ANALISE PRODUTO'!BT:BT)</f>
        <v/>
      </c>
      <c r="FB59" s="53">
        <f>SUMIF('ANALISE PRODUTO'!F:F, A59, 'ANALISE PRODUTO'!BU:BU)</f>
        <v/>
      </c>
      <c r="FC59" s="53">
        <f>SUMIF('ANALISE PRODUTO'!F:F, A59, 'ANALISE PRODUTO'!BV:BV)</f>
        <v/>
      </c>
      <c r="FD59" s="53">
        <f>SUMIF('ANALISE PRODUTO'!F:F, A59, 'ANALISE PRODUTO'!BW:BW)</f>
        <v/>
      </c>
      <c r="FE59" s="41">
        <f>SUMIF('ANALISE PRODUTO'!F:F, A59, 'ANALISE PRODUTO'!CB:CB)</f>
        <v/>
      </c>
      <c r="FF59" s="41">
        <f>SUMIF('ANALISE PRODUTO'!F:F, A59, 'ANALISE PRODUTO'!CC:CC)</f>
        <v/>
      </c>
      <c r="FG59" s="1" t="n"/>
      <c r="FH59" s="45">
        <f>IF(IFERROR(VLOOKUP($A59,'VENDA 2023'!$1:$1048576,4 + (COLUMN(A56)-1)*2,FALSE),"")=0,"",IFERROR(VLOOKUP($A59,'VENDA 2023'!$1:$1048576,4 + (COLUMN(A56)-1)*2,FALSE),""))</f>
        <v/>
      </c>
      <c r="FI59" s="45">
        <f>IF(IFERROR(VLOOKUP($A59,'VENDA 2023'!$1:$1048576,4 + (COLUMN(B56)-1)*2,FALSE),"")=0,"",IFERROR(VLOOKUP($A59,'VENDA 2023'!$1:$1048576,4 + (COLUMN(B56)-1)*2,FALSE),""))</f>
        <v/>
      </c>
      <c r="FJ59" s="45">
        <f>IF(IFERROR(VLOOKUP($A59,'VENDA 2023'!$1:$1048576,4 + (COLUMN(C56)-1)*2,FALSE),"")=0,"",IFERROR(VLOOKUP($A59,'VENDA 2023'!$1:$1048576,4 + (COLUMN(C56)-1)*2,FALSE),""))</f>
        <v/>
      </c>
      <c r="FK59" s="45">
        <f>IF(IFERROR(VLOOKUP($A59,'VENDA 2023'!$1:$1048576,4 + (COLUMN(D56)-1)*2,FALSE),"")=0,"",IFERROR(VLOOKUP($A59,'VENDA 2023'!$1:$1048576,4 + (COLUMN(D56)-1)*2,FALSE),""))</f>
        <v/>
      </c>
      <c r="FL59" s="45">
        <f>IF(IFERROR(VLOOKUP($A59,'VENDA 2023'!$1:$1048576,4 + (COLUMN(E56)-1)*2,FALSE),"")=0,"",IFERROR(VLOOKUP($A59,'VENDA 2023'!$1:$1048576,4 + (COLUMN(E56)-1)*2,FALSE),""))</f>
        <v/>
      </c>
      <c r="FM59" s="45">
        <f>IF(IFERROR(VLOOKUP($A59,'VENDA 2023'!$1:$1048576,4 + (COLUMN(F56)-1)*2,FALSE),"")=0,"",IFERROR(VLOOKUP($A59,'VENDA 2023'!$1:$1048576,4 + (COLUMN(F56)-1)*2,FALSE),""))</f>
        <v/>
      </c>
      <c r="FN59" s="45">
        <f>IF(IFERROR(VLOOKUP($A59,'VENDA 2023'!$1:$1048576,4 + (COLUMN(G56)-1)*2,FALSE),"")=0,"",IFERROR(VLOOKUP($A59,'VENDA 2023'!$1:$1048576,4 + (COLUMN(G56)-1)*2,FALSE),""))</f>
        <v/>
      </c>
      <c r="FO59" s="45">
        <f>IF(IFERROR(VLOOKUP($A59,'VENDA 2023'!$1:$1048576,4 + (COLUMN(H56)-1)*2,FALSE),"")=0,"",IFERROR(VLOOKUP($A59,'VENDA 2023'!$1:$1048576,4 + (COLUMN(H56)-1)*2,FALSE),""))</f>
        <v/>
      </c>
      <c r="FP59" s="45">
        <f>IF(IFERROR(VLOOKUP($A59,'VENDA 2023'!$1:$1048576,4 + (COLUMN(I56)-1)*2,FALSE),"")=0,"",IFERROR(VLOOKUP($A59,'VENDA 2023'!$1:$1048576,4 + (COLUMN(I56)-1)*2,FALSE),""))</f>
        <v/>
      </c>
      <c r="FQ59" s="45">
        <f>IF(IFERROR(VLOOKUP($A59,'VENDA 2023'!$1:$1048576,4 + (COLUMN(J56)-1)*2,FALSE),"")=0,"",IFERROR(VLOOKUP($A59,'VENDA 2023'!$1:$1048576,4 + (COLUMN(J56)-1)*2,FALSE),""))</f>
        <v/>
      </c>
      <c r="FR59" s="45">
        <f>IF(IFERROR(VLOOKUP($A59,'VENDA 2023'!$1:$1048576,4 + (COLUMN(K56)-1)*2,FALSE),"")=0,"",IFERROR(VLOOKUP($A59,'VENDA 2023'!$1:$1048576,4 + (COLUMN(K56)-1)*2,FALSE),""))</f>
        <v/>
      </c>
      <c r="FS59" s="45">
        <f>IF(IFERROR(VLOOKUP($A59,'VENDA 2023'!$1:$1048576,4 + (COLUMN(L56)-1)*2,FALSE),"")=0,"",IFERROR(VLOOKUP($A59,'VENDA 2023'!$1:$1048576,4 + (COLUMN(L56)-1)*2,FALSE),""))</f>
        <v/>
      </c>
      <c r="FT59" s="12">
        <f>IF(COUNT(FH59:FS59)=0,"",SUM(FH59:FS59))</f>
        <v/>
      </c>
      <c r="FU59" s="45">
        <f>IF(IFERROR(VLOOKUP($A59,'VENDA 2024'!$1:$1048576,4 + (COLUMN(A56)-1)*2,FALSE),"")=0,"",IFERROR(VLOOKUP($A59,'VENDA 2024'!$1:$1048576,4 + (COLUMN(A56)-1)*2,FALSE),""))</f>
        <v/>
      </c>
      <c r="FV59" s="45">
        <f>IF(IFERROR(VLOOKUP($A59,'VENDA 2024'!$1:$1048576,4 + (COLUMN(B56)-1)*2,FALSE),"")=0,"",IFERROR(VLOOKUP($A59,'VENDA 2024'!$1:$1048576,4 + (COLUMN(B56)-1)*2,FALSE),""))</f>
        <v/>
      </c>
      <c r="FW59" s="45">
        <f>IF(IFERROR(VLOOKUP($A59,'VENDA 2024'!$1:$1048576,4 + (COLUMN(C56)-1)*2,FALSE),"")=0,"",IFERROR(VLOOKUP($A59,'VENDA 2024'!$1:$1048576,4 + (COLUMN(C56)-1)*2,FALSE),""))</f>
        <v/>
      </c>
      <c r="FX59" s="45">
        <f>IF(IFERROR(VLOOKUP($A59,'VENDA 2024'!$1:$1048576,4 + (COLUMN(D56)-1)*2,FALSE),"")=0,"",IFERROR(VLOOKUP($A59,'VENDA 2024'!$1:$1048576,4 + (COLUMN(D56)-1)*2,FALSE),""))</f>
        <v/>
      </c>
      <c r="FY59" s="45">
        <f>IF(IFERROR(VLOOKUP($A59,'VENDA 2024'!$1:$1048576,4 + (COLUMN(E56)-1)*2,FALSE),"")=0,"",IFERROR(VLOOKUP($A59,'VENDA 2024'!$1:$1048576,4 + (COLUMN(E56)-1)*2,FALSE),""))</f>
        <v/>
      </c>
      <c r="FZ59" s="45">
        <f>IF(IFERROR(VLOOKUP($A59,'VENDA 2024'!$1:$1048576,4 + (COLUMN(F56)-1)*2,FALSE),"")=0,"",IFERROR(VLOOKUP($A59,'VENDA 2024'!$1:$1048576,4 + (COLUMN(F56)-1)*2,FALSE),""))</f>
        <v/>
      </c>
      <c r="GA59" s="45">
        <f>IF(IFERROR(VLOOKUP($A59,'VENDA 2024'!$1:$1048576,4 + (COLUMN(G56)-1)*2,FALSE),"")=0,"",IFERROR(VLOOKUP($A59,'VENDA 2024'!$1:$1048576,4 + (COLUMN(G56)-1)*2,FALSE),""))</f>
        <v/>
      </c>
      <c r="GB59" s="45">
        <f>IF(IFERROR(VLOOKUP($A59,'VENDA 2024'!$1:$1048576,4 + (COLUMN(H56)-1)*2,FALSE),"")=0,"",IFERROR(VLOOKUP($A59,'VENDA 2024'!$1:$1048576,4 + (COLUMN(H56)-1)*2,FALSE),""))</f>
        <v/>
      </c>
      <c r="GC59" s="45">
        <f>IF(IFERROR(VLOOKUP($A59,'VENDA 2024'!$1:$1048576,4 + (COLUMN(I56)-1)*2,FALSE),"")=0,"",IFERROR(VLOOKUP($A59,'VENDA 2024'!$1:$1048576,4 + (COLUMN(I56)-1)*2,FALSE),""))</f>
        <v/>
      </c>
      <c r="GD59" s="45">
        <f>IF(IFERROR(VLOOKUP($A59,'VENDA 2024'!$1:$1048576,4 + (COLUMN(J56)-1)*2,FALSE),"")=0,"",IFERROR(VLOOKUP($A59,'VENDA 2024'!$1:$1048576,4 + (COLUMN(J56)-1)*2,FALSE),""))</f>
        <v/>
      </c>
      <c r="GE59" s="45">
        <f>IF(IFERROR(VLOOKUP($A59,'VENDA 2024'!$1:$1048576,4 + (COLUMN(K56)-1)*2,FALSE),"")=0,"",IFERROR(VLOOKUP($A59,'VENDA 2024'!$1:$1048576,4 + (COLUMN(K56)-1)*2,FALSE),""))</f>
        <v/>
      </c>
      <c r="GF59" s="45">
        <f>IF(IFERROR(VLOOKUP($A59,'VENDA 2024'!$1:$1048576,4 + (COLUMN(L56)-1)*2,FALSE),"")=0,"",IFERROR(VLOOKUP($A59,'VENDA 2024'!$1:$1048576,4 + (COLUMN(L56)-1)*2,FALSE),""))</f>
        <v/>
      </c>
      <c r="GG59" s="12">
        <f>IF(COUNT(FU59:GF59)=0,"",SUM(FU59:GF59))</f>
        <v/>
      </c>
      <c r="GH59" s="45">
        <f>IF(IFERROR(VLOOKUP($A59,'venda-fornecedor-12-meses-7'!$1:$1048576,5 + (COLUMN(A56)-1)*2,FALSE),"")=0,"",IFERROR(VLOOKUP($A59,'venda-fornecedor-12-meses-7'!$1:$1048576,5 + (COLUMN(A56)-1)*2,FALSE),""))</f>
        <v/>
      </c>
      <c r="GI59" s="45">
        <f>IF(IFERROR(VLOOKUP($A59,'venda-fornecedor-12-meses-7'!$1:$1048576,5 + (COLUMN(B56)-1)*2,FALSE),"")=0,"",IFERROR(VLOOKUP($A59,'venda-fornecedor-12-meses-7'!$1:$1048576,5 + (COLUMN(B56)-1)*2,FALSE),""))</f>
        <v/>
      </c>
      <c r="GJ59" s="45">
        <f>IF(IFERROR(VLOOKUP($A59,'venda-fornecedor-12-meses-7'!$1:$1048576,5 + (COLUMN(C56)-1)*2,FALSE),"")=0,"",IFERROR(VLOOKUP($A59,'venda-fornecedor-12-meses-7'!$1:$1048576,5 + (COLUMN(C56)-1)*2,FALSE),""))</f>
        <v/>
      </c>
      <c r="GK59" s="45">
        <f>IF(IFERROR(VLOOKUP($A59,'venda-fornecedor-12-meses-7'!$1:$1048576,5 + (COLUMN(D56)-1)*2,FALSE),"")=0,"",IFERROR(VLOOKUP($A59,'venda-fornecedor-12-meses-7'!$1:$1048576,5 + (COLUMN(D56)-1)*2,FALSE),""))</f>
        <v/>
      </c>
      <c r="GL59" s="45">
        <f>IF(IFERROR(VLOOKUP($A59,'venda-fornecedor-12-meses-7'!$1:$1048576,5 + (COLUMN(E56)-1)*2,FALSE),"")=0,"",IFERROR(VLOOKUP($A59,'venda-fornecedor-12-meses-7'!$1:$1048576,5 + (COLUMN(E56)-1)*2,FALSE),""))</f>
        <v/>
      </c>
      <c r="GM59" s="45">
        <f>IF(IFERROR(VLOOKUP($A59,'venda-fornecedor-12-meses-7'!$1:$1048576,5 + (COLUMN(F56)-1)*2,FALSE),"")=0,"",IFERROR(VLOOKUP($A59,'venda-fornecedor-12-meses-7'!$1:$1048576,5 + (COLUMN(F56)-1)*2,FALSE),""))</f>
        <v/>
      </c>
      <c r="GN59" s="45">
        <f>IF(IFERROR(VLOOKUP($A59,'venda-fornecedor-12-meses-7'!$1:$1048576,5 + (COLUMN(G56)-1)*2,FALSE),"")=0,"",IFERROR(VLOOKUP($A59,'venda-fornecedor-12-meses-7'!$1:$1048576,5 + (COLUMN(G56)-1)*2,FALSE),""))</f>
        <v/>
      </c>
      <c r="GO59" s="45">
        <f>IF(IFERROR(VLOOKUP($A59,'venda-fornecedor-12-meses-7'!$1:$1048576,5 + (COLUMN(H56)-1)*2,FALSE),"")=0,"",IFERROR(VLOOKUP($A59,'venda-fornecedor-12-meses-7'!$1:$1048576,5 + (COLUMN(H56)-1)*2,FALSE),""))</f>
        <v/>
      </c>
      <c r="GP59" s="45">
        <f>IF(IFERROR(VLOOKUP($A59,'venda-fornecedor-12-meses-7'!$1:$1048576,5 + (COLUMN(I56)-1)*2,FALSE),"")=0,"",IFERROR(VLOOKUP($A59,'venda-fornecedor-12-meses-7'!$1:$1048576,5 + (COLUMN(I56)-1)*2,FALSE),""))</f>
        <v/>
      </c>
      <c r="GQ59" s="45">
        <f>IF(IFERROR(VLOOKUP($A59,'venda-fornecedor-12-meses-7'!$1:$1048576,5 + (COLUMN(J56)-1)*2,FALSE),"")=0,"",IFERROR(VLOOKUP($A59,'venda-fornecedor-12-meses-7'!$1:$1048576,5 + (COLUMN(J56)-1)*2,FALSE),""))</f>
        <v/>
      </c>
      <c r="GR59" s="45">
        <f>IF(IFERROR(VLOOKUP($A59,'venda-fornecedor-12-meses-7'!$1:$1048576,5 + (COLUMN(K56)-1)*2,FALSE),"")=0,"",IFERROR(VLOOKUP($A59,'venda-fornecedor-12-meses-7'!$1:$1048576,5 + (COLUMN(K56)-1)*2,FALSE),""))</f>
        <v/>
      </c>
      <c r="GS59" s="45">
        <f>IF(IFERROR(VLOOKUP($A59,'venda-fornecedor-12-meses-7'!$1:$1048576,5 + (COLUMN(L56)-1)*2,FALSE),"")=0,"",IFERROR(VLOOKUP($A59,'venda-fornecedor-12-meses-7'!$1:$1048576,5 + (COLUMN(L56)-1)*2,FALSE),""))</f>
        <v/>
      </c>
      <c r="GT59" s="12">
        <f>IF(COUNT(GH59:GS59)=0,"",SUM(GH59:GS59))</f>
        <v/>
      </c>
    </row>
    <row r="60">
      <c r="A60" s="85" t="n">
        <v>32</v>
      </c>
      <c r="B60" s="85">
        <f>VLOOKUP(A60,'FORNECEDORES X COMPRADOR'!$A:$D,4,0)</f>
        <v/>
      </c>
      <c r="C60" s="85">
        <f>VLOOKUP(A60,'FORNECEDORES X COMPRADOR'!$A:$E,5,0)</f>
        <v/>
      </c>
      <c r="D60" s="40">
        <f>IFERROR(AVERAGEIF('ANALISE PRODUTO'!F:F,A60,'ANALISE PRODUTO'!BE:BE),"")</f>
        <v/>
      </c>
      <c r="E60" s="40">
        <f>IFERROR(AVERAGEIF('ANALISE PRODUTO'!F:F,A60,'ANALISE PRODUTO'!BF:BF),"")</f>
        <v/>
      </c>
      <c r="F60" s="47">
        <f t="array" ref="F60">IFERROR(
  IF(
    SUMPRODUCT(
      IFERROR(--('ANALISE PRODUTO'!$F$3:$F$10000=A60),0) *
      IFERROR(--'ANALISE PRODUTO'!$AJ$3:$AJ$10000,0)
    )=0,
    "",
    SUMPRODUCT(
      IFERROR(--('ANALISE PRODUTO'!$F$3:$F$10000=A60),0) *
      IFERROR(--'ANALISE PRODUTO'!$AN$3:$AN$10000,0)
    ) /
    SUMPRODUCT(
      IFERROR(--('ANALISE PRODUTO'!$F$3:$F$10000=A60),0) *
      IFERROR(--'ANALISE PRODUTO'!$AJ$3:$AJ$10000,0)
    )
  ),
  ""
)</f>
        <v/>
      </c>
      <c r="G60" s="47">
        <f t="array" ref="G60">IFERROR(
  IF(
    SUMPRODUCT(
      IFERROR(--('ANALISE PRODUTO'!$F$3:$F$10000=A60),0) *
      IFERROR(--'ANALISE PRODUTO'!$AJ$3:$AJ$10000,0)
    )=0,
    "",
    SUMPRODUCT(
      IFERROR(--('ANALISE PRODUTO'!$F$3:$F$10000=A60),0) *
      IFERROR(--'ANALISE PRODUTO'!$AO$3:$AO$10000,0)
    ) /
    SUMPRODUCT(
      IFERROR(--('ANALISE PRODUTO'!$F$3:$F$10000=A60),0) *
      IFERROR(--'ANALISE PRODUTO'!$AJ$3:$AJ$10000,0)
    )
  ),
  ""
)</f>
        <v/>
      </c>
      <c r="H60" s="86" t="n">
        <v>60</v>
      </c>
      <c r="I60" s="86" t="n">
        <v>90</v>
      </c>
      <c r="J60" s="87">
        <f>SUMIF('ANALISE PRODUTO'!F:F, A60, 'ANALISE PRODUTO'!AP:AP)</f>
        <v/>
      </c>
      <c r="K60" s="88">
        <f>SUMIF('ANALISE PRODUTO'!F:F, A60, 'ANALISE PRODUTO'!AN:AN)</f>
        <v/>
      </c>
      <c r="L60" s="40">
        <f>SUMIF('ANALISE PRODUTO'!F:F, A60, 'ANALISE PRODUTO'!BB:BB)</f>
        <v/>
      </c>
      <c r="M60" s="40">
        <f>SUMIF('ANALISE PRODUTO'!F:F, A60, 'ANALISE PRODUTO'!BC:BC)</f>
        <v/>
      </c>
      <c r="N60" s="40">
        <f>SUMIF('ANALISE PRODUTO'!F:F, A60, 'ANALISE PRODUTO'!BD:BD)</f>
        <v/>
      </c>
      <c r="O60" s="40">
        <f>SUMIF('ANALISE PRODUTO'!F:F, A60, 'ANALISE PRODUTO'!BA:BA)</f>
        <v/>
      </c>
      <c r="P60" s="40">
        <f>IF(J60=0, 0, IF(O60/J60=0, 0, O60/J60))</f>
        <v/>
      </c>
      <c r="Q60" s="40">
        <f>IF(J60=0, 0, IF(L60/J60=0, 0, L60/J60))</f>
        <v/>
      </c>
      <c r="R60" s="89">
        <f>SUMIF('ANALISE PRODUTO'!F:F, A60, 'ANALISE PRODUTO'!BJ:BJ)</f>
        <v/>
      </c>
      <c r="S60" s="89">
        <f>SUMIF('ANALISE PRODUTO'!F:F, A60, 'ANALISE PRODUTO'!BK:BK)</f>
        <v/>
      </c>
      <c r="T60" s="89">
        <f>SUMIF('ANALISE PRODUTO'!F:F, A60, 'ANALISE PRODUTO'!BL:BL)</f>
        <v/>
      </c>
      <c r="U60" s="89">
        <f>SUMIFS('ANALISE PRODUTO'!BI:BI, 'ANALISE PRODUTO'!F:F, A60)</f>
        <v/>
      </c>
      <c r="V60" s="89">
        <f>IF(C60="DESCONTINUADO", 0, IF(J60=0, 0, IF(U60/J60=0, 0, U60/J60)))</f>
        <v/>
      </c>
      <c r="W60" s="89">
        <f>IF(OR(C60="DESCONTINUADO", J60=0), 0, IFERROR((S60+T60)/J60, 0))</f>
        <v/>
      </c>
      <c r="X60" s="59">
        <f>COUNTIF('ANALISE PRODUTO'!F:F, A60)</f>
        <v/>
      </c>
      <c r="Y60" s="60">
        <f>COUNTIFS('ANALISE PRODUTO'!F:F, A60, 'ANALISE PRODUTO'!S:S, "S")</f>
        <v/>
      </c>
      <c r="Z60" s="61">
        <f>X60-Y60</f>
        <v/>
      </c>
      <c r="AA60" s="88">
        <f>IFERROR(IF(COUNTIF('contas-pagas-fornecedor-7'!$C:$C,B60)&gt;1,
   AVERAGEIF('contas-pagas-fornecedor-7'!$C:$C,B60,'contas-pagas-fornecedor-7'!$I:$I),
   VLOOKUP(B60,'contas-pagas-fornecedor-7'!$C:$Q,7,FALSE)), "")</f>
        <v/>
      </c>
      <c r="AB60" s="88">
        <f t="array" ref="AB60">IFERROR(
  INDEX('fornecedor-venda-por-filial-ger'!J:J,
    MATCH(1,
      ('fornecedor-venda-por-filial-ger'!A:A=A60) *
      ('fornecedor-venda-por-filial-ger'!B:B=$B$1),
    0)
  ),
"")</f>
        <v/>
      </c>
      <c r="AC60" s="90">
        <f t="array" ref="AC60">IFERROR(
  INDEX('fornecedor-venda-por-filial-ger'!O:O,
    MATCH(1,
      ('fornecedor-venda-por-filial-ger'!A:A=A60) *
      ('fornecedor-venda-por-filial-ger'!B:B=$B$1),
    0)
  ),
"")</f>
        <v/>
      </c>
      <c r="AD60" s="90">
        <f>IFERROR(VLOOKUP(A60,'venda-fornecedor-12-meses-7'!A:AC,3,0),"")</f>
        <v/>
      </c>
      <c r="AE60" s="87">
        <f t="array" ref="AE60">IFERROR(
  INDEX('fornecedor-venda-por-filial-ger'!N:N,
    MATCH(1,
      ('fornecedor-venda-por-filial-ger'!A:A=A60) *
      ('fornecedor-venda-por-filial-ger'!B:B=$B$1),
    0)
  ),
"")</f>
        <v/>
      </c>
      <c r="AF60" s="87">
        <f>IF(J60&lt;=0,"100,00%",IFERROR(AD60/AE60,1))</f>
        <v/>
      </c>
      <c r="AG60" s="64">
        <f t="array" ref="AG60">IFERROR(
  INDEX('fornecedor-venda-por-filial-ger'!L:L,
    MATCH(1,
      ('fornecedor-venda-por-filial-ger'!A:A=A60)*
      ('fornecedor-venda-por-filial-ger'!B:B=$B$1),
    0)
  )/100,
"")</f>
        <v/>
      </c>
      <c r="AH60" s="64">
        <f t="array" ref="AH60">IFERROR(
  INDEX('fornecedor-venda-por-filial-ger'!S:S,
    MATCH(1,
      ('fornecedor-venda-por-filial-ger'!A:A=A60) *
      ('fornecedor-venda-por-filial-ger'!B:B=$B$1),
    0)
  )/100,
"")</f>
        <v/>
      </c>
      <c r="AI60" s="64">
        <f>IFERROR(IF(OR(AH60="",AG60=""),"",IF(J60=0,0,AH60-AG60)),"")</f>
        <v/>
      </c>
      <c r="AJ60" s="91">
        <f t="array" ref="AJ60">IF(MAX(IF('ANALISE PRODUTO'!F:F=A60,'ANALISE PRODUTO'!AD:AD))=0,"SEM ENTRADA",MAX(IF('ANALISE PRODUTO'!F:F=A60,'ANALISE PRODUTO'!AD:AD)))</f>
        <v/>
      </c>
      <c r="AK60" s="39" t="n"/>
      <c r="AL60" s="92">
        <f>IF(IFERROR(VLOOKUP($A60,'VENDA 2023'!$1:$1048576,3 + (COLUMN(A57)-1)*2,FALSE),"")=0,"",IFERROR(VLOOKUP($A60,'VENDA 2023'!$1:$1048576,3 + (COLUMN(A57)-1)*2,FALSE),""))</f>
        <v/>
      </c>
      <c r="AM60" s="92">
        <f>IF(IFERROR(VLOOKUP($A60,'VENDA 2023'!$1:$1048576,3 + (COLUMN(B57)-1)*2,FALSE),"")=0,"",IFERROR(VLOOKUP($A60,'VENDA 2023'!$1:$1048576,3 + (COLUMN(B57)-1)*2,FALSE),""))</f>
        <v/>
      </c>
      <c r="AN60" s="92">
        <f>IF(IFERROR(VLOOKUP($A60,'VENDA 2023'!$1:$1048576,3 + (COLUMN(C57)-1)*2,FALSE),"")=0,"",IFERROR(VLOOKUP($A60,'VENDA 2023'!$1:$1048576,3 + (COLUMN(C57)-1)*2,FALSE),""))</f>
        <v/>
      </c>
      <c r="AO60" s="92">
        <f>IF(IFERROR(VLOOKUP($A60,'VENDA 2023'!$1:$1048576,3 + (COLUMN(D57)-1)*2,FALSE),"")=0,"",IFERROR(VLOOKUP($A60,'VENDA 2023'!$1:$1048576,3 + (COLUMN(D57)-1)*2,FALSE),""))</f>
        <v/>
      </c>
      <c r="AP60" s="92">
        <f>IF(IFERROR(VLOOKUP($A60,'VENDA 2023'!$1:$1048576,3 + (COLUMN(E57)-1)*2,FALSE),"")=0,"",IFERROR(VLOOKUP($A60,'VENDA 2023'!$1:$1048576,3 + (COLUMN(E57)-1)*2,FALSE),""))</f>
        <v/>
      </c>
      <c r="AQ60" s="92">
        <f>IF(IFERROR(VLOOKUP($A60,'VENDA 2023'!$1:$1048576,3 + (COLUMN(F57)-1)*2,FALSE),"")=0,"",IFERROR(VLOOKUP($A60,'VENDA 2023'!$1:$1048576,3 + (COLUMN(F57)-1)*2,FALSE),""))</f>
        <v/>
      </c>
      <c r="AR60" s="92">
        <f>IF(IFERROR(VLOOKUP($A60,'VENDA 2023'!$1:$1048576,3 + (COLUMN(G57)-1)*2,FALSE),"")=0,"",IFERROR(VLOOKUP($A60,'VENDA 2023'!$1:$1048576,3 + (COLUMN(G57)-1)*2,FALSE),""))</f>
        <v/>
      </c>
      <c r="AS60" s="92">
        <f>IF(IFERROR(VLOOKUP($A60,'VENDA 2023'!$1:$1048576,3 + (COLUMN(H57)-1)*2,FALSE),"")=0,"",IFERROR(VLOOKUP($A60,'VENDA 2023'!$1:$1048576,3 + (COLUMN(H57)-1)*2,FALSE),""))</f>
        <v/>
      </c>
      <c r="AT60" s="92">
        <f>IF(IFERROR(VLOOKUP($A60,'VENDA 2023'!$1:$1048576,3 + (COLUMN(I57)-1)*2,FALSE),"")=0,"",IFERROR(VLOOKUP($A60,'VENDA 2023'!$1:$1048576,3 + (COLUMN(I57)-1)*2,FALSE),""))</f>
        <v/>
      </c>
      <c r="AU60" s="92">
        <f>IF(IFERROR(VLOOKUP($A60,'VENDA 2023'!$1:$1048576,3 + (COLUMN(J57)-1)*2,FALSE),"")=0,"",IFERROR(VLOOKUP($A60,'VENDA 2023'!$1:$1048576,3 + (COLUMN(J57)-1)*2,FALSE),""))</f>
        <v/>
      </c>
      <c r="AV60" s="92">
        <f>IF(IFERROR(VLOOKUP($A60,'VENDA 2023'!$1:$1048576,3 + (COLUMN(K57)-1)*2,FALSE),"")=0,"",IFERROR(VLOOKUP($A60,'VENDA 2023'!$1:$1048576,3 + (COLUMN(K57)-1)*2,FALSE),""))</f>
        <v/>
      </c>
      <c r="AW60" s="92">
        <f>IF(IFERROR(VLOOKUP($A60,'VENDA 2023'!$1:$1048576,3 + (COLUMN(L57)-1)*2,FALSE),"")=0,"",IFERROR(VLOOKUP($A60,'VENDA 2023'!$1:$1048576,3 + (COLUMN(L57)-1)*2,FALSE),""))</f>
        <v/>
      </c>
      <c r="AX60" s="93">
        <f>IF(COUNT(AL60:AW60)=0,"",SUM(AL60:AW60))</f>
        <v/>
      </c>
      <c r="AY60" s="92">
        <f>IF(IFERROR(VLOOKUP($A60,'VENDA 2024'!$1:$1048576,3 + (COLUMN(A57)-1)*2,FALSE),"")=0,"",IFERROR(VLOOKUP($A60,'VENDA 2024'!$1:$1048576,3 + (COLUMN(A57)-1)*2,FALSE),""))</f>
        <v/>
      </c>
      <c r="AZ60" s="92">
        <f>IF(IFERROR(VLOOKUP($A60,'VENDA 2024'!$1:$1048576,3 + (COLUMN(B57)-1)*2,FALSE),"")=0,"",IFERROR(VLOOKUP($A60,'VENDA 2024'!$1:$1048576,3 + (COLUMN(B57)-1)*2,FALSE),""))</f>
        <v/>
      </c>
      <c r="BA60" s="92">
        <f>IF(IFERROR(VLOOKUP($A60,'VENDA 2024'!$1:$1048576,3 + (COLUMN(C57)-1)*2,FALSE),"")=0,"",IFERROR(VLOOKUP($A60,'VENDA 2024'!$1:$1048576,3 + (COLUMN(C57)-1)*2,FALSE),""))</f>
        <v/>
      </c>
      <c r="BB60" s="92">
        <f>IF(IFERROR(VLOOKUP($A60,'VENDA 2024'!$1:$1048576,3 + (COLUMN(D57)-1)*2,FALSE),"")=0,"",IFERROR(VLOOKUP($A60,'VENDA 2024'!$1:$1048576,3 + (COLUMN(D57)-1)*2,FALSE),""))</f>
        <v/>
      </c>
      <c r="BC60" s="92">
        <f>IF(IFERROR(VLOOKUP($A60,'VENDA 2024'!$1:$1048576,3 + (COLUMN(E57)-1)*2,FALSE),"")=0,"",IFERROR(VLOOKUP($A60,'VENDA 2024'!$1:$1048576,3 + (COLUMN(E57)-1)*2,FALSE),""))</f>
        <v/>
      </c>
      <c r="BD60" s="92">
        <f>IF(IFERROR(VLOOKUP($A60,'VENDA 2024'!$1:$1048576,3 + (COLUMN(F57)-1)*2,FALSE),"")=0,"",IFERROR(VLOOKUP($A60,'VENDA 2024'!$1:$1048576,3 + (COLUMN(F57)-1)*2,FALSE),""))</f>
        <v/>
      </c>
      <c r="BE60" s="92">
        <f>IF(IFERROR(VLOOKUP($A60,'VENDA 2024'!$1:$1048576,3 + (COLUMN(G57)-1)*2,FALSE),"")=0,"",IFERROR(VLOOKUP($A60,'VENDA 2024'!$1:$1048576,3 + (COLUMN(G57)-1)*2,FALSE),""))</f>
        <v/>
      </c>
      <c r="BF60" s="92">
        <f>IF(IFERROR(VLOOKUP($A60,'VENDA 2024'!$1:$1048576,3 + (COLUMN(H57)-1)*2,FALSE),"")=0,"",IFERROR(VLOOKUP($A60,'VENDA 2024'!$1:$1048576,3 + (COLUMN(H57)-1)*2,FALSE),""))</f>
        <v/>
      </c>
      <c r="BG60" s="92">
        <f>IF(IFERROR(VLOOKUP($A60,'VENDA 2024'!$1:$1048576,3 + (COLUMN(I57)-1)*2,FALSE),"")=0,"",IFERROR(VLOOKUP($A60,'VENDA 2024'!$1:$1048576,3 + (COLUMN(I57)-1)*2,FALSE),""))</f>
        <v/>
      </c>
      <c r="BH60" s="92">
        <f>IF(IFERROR(VLOOKUP($A60,'VENDA 2024'!$1:$1048576,3 + (COLUMN(J57)-1)*2,FALSE),"")=0,"",IFERROR(VLOOKUP($A60,'VENDA 2024'!$1:$1048576,3 + (COLUMN(J57)-1)*2,FALSE),""))</f>
        <v/>
      </c>
      <c r="BI60" s="92">
        <f>IF(IFERROR(VLOOKUP($A60,'VENDA 2024'!$1:$1048576,3 + (COLUMN(K57)-1)*2,FALSE),"")=0,"",IFERROR(VLOOKUP($A60,'VENDA 2024'!$1:$1048576,3 + (COLUMN(K57)-1)*2,FALSE),""))</f>
        <v/>
      </c>
      <c r="BJ60" s="92">
        <f>IF(IFERROR(VLOOKUP($A60,'VENDA 2024'!$1:$1048576,3 + (COLUMN(L57)-1)*2,FALSE),"")=0,"",IFERROR(VLOOKUP($A60,'VENDA 2024'!$1:$1048576,3 + (COLUMN(L57)-1)*2,FALSE),""))</f>
        <v/>
      </c>
      <c r="BK60" s="93">
        <f>IF(COUNT(AY60:BJ60)=0,"",SUM(AY60:BJ60))</f>
        <v/>
      </c>
      <c r="BL60" s="92">
        <f>IF(IFERROR(VLOOKUP($A60,'VENDA 2025'!$1:$1048576,3 + (COLUMN(A57)-1)*2,FALSE),"")=0,"",IFERROR(VLOOKUP($A60,'VENDA 2025'!$1:$1048576,3 + (COLUMN(A57)-1)*2,FALSE),""))</f>
        <v/>
      </c>
      <c r="BM60" s="92">
        <f>IF(IFERROR(VLOOKUP($A60,'VENDA 2025'!$1:$1048576,3 + (COLUMN(B57)-1)*2,FALSE),"")=0,"",IFERROR(VLOOKUP($A60,'VENDA 2025'!$1:$1048576,3 + (COLUMN(B57)-1)*2,FALSE),""))</f>
        <v/>
      </c>
      <c r="BN60" s="92">
        <f>IF(IFERROR(VLOOKUP($A60,'VENDA 2025'!$1:$1048576,3 + (COLUMN(C57)-1)*2,FALSE),"")=0,"",IFERROR(VLOOKUP($A60,'VENDA 2025'!$1:$1048576,3 + (COLUMN(C57)-1)*2,FALSE),""))</f>
        <v/>
      </c>
      <c r="BO60" s="92">
        <f>IF(IFERROR(VLOOKUP($A60,'VENDA 2025'!$1:$1048576,3 + (COLUMN(D57)-1)*2,FALSE),"")=0,"",IFERROR(VLOOKUP($A60,'VENDA 2025'!$1:$1048576,3 + (COLUMN(D57)-1)*2,FALSE),""))</f>
        <v/>
      </c>
      <c r="BP60" s="92">
        <f>IF(IFERROR(VLOOKUP($A60,'VENDA 2025'!$1:$1048576,3 + (COLUMN(E57)-1)*2,FALSE),"")=0,"",IFERROR(VLOOKUP($A60,'VENDA 2025'!$1:$1048576,3 + (COLUMN(E57)-1)*2,FALSE),""))</f>
        <v/>
      </c>
      <c r="BQ60" s="92">
        <f>IF(IFERROR(VLOOKUP($A60,'VENDA 2025'!$1:$1048576,3 + (COLUMN(F57)-1)*2,FALSE),"")=0,"",IFERROR(VLOOKUP($A60,'VENDA 2025'!$1:$1048576,3 + (COLUMN(F57)-1)*2,FALSE),""))</f>
        <v/>
      </c>
      <c r="BR60" s="92">
        <f>IF(IFERROR(VLOOKUP($A60,'VENDA 2025'!$1:$1048576,3 + (COLUMN(G57)-1)*2,FALSE),"")=0,"",IFERROR(VLOOKUP($A60,'VENDA 2025'!$1:$1048576,3 + (COLUMN(G57)-1)*2,FALSE),""))</f>
        <v/>
      </c>
      <c r="BS60" s="92">
        <f>IF(IFERROR(VLOOKUP($A60,'VENDA 2025'!$1:$1048576,3 + (COLUMN(H57)-1)*2,FALSE),"")=0,"",IFERROR(VLOOKUP($A60,'VENDA 2025'!$1:$1048576,3 + (COLUMN(H57)-1)*2,FALSE),""))</f>
        <v/>
      </c>
      <c r="BT60" s="92">
        <f>IF(IFERROR(VLOOKUP($A60,'VENDA 2025'!$1:$1048576,3 + (COLUMN(I57)-1)*2,FALSE),"")=0,"",IFERROR(VLOOKUP($A60,'VENDA 2025'!$1:$1048576,3 + (COLUMN(I57)-1)*2,FALSE),""))</f>
        <v/>
      </c>
      <c r="BU60" s="92">
        <f>IF(IFERROR(VLOOKUP($A60,'VENDA 2025'!$1:$1048576,3 + (COLUMN(J57)-1)*2,FALSE),"")=0,"",IFERROR(VLOOKUP($A60,'VENDA 2025'!$1:$1048576,3 + (COLUMN(J57)-1)*2,FALSE),""))</f>
        <v/>
      </c>
      <c r="BV60" s="92">
        <f>IF(IFERROR(VLOOKUP($A60,'VENDA 2025'!$1:$1048576,3 + (COLUMN(K57)-1)*2,FALSE),"")=0,"",IFERROR(VLOOKUP($A60,'VENDA 2025'!$1:$1048576,3 + (COLUMN(K57)-1)*2,FALSE),""))</f>
        <v/>
      </c>
      <c r="BW60" s="92">
        <f>IF(IFERROR(VLOOKUP($A60,'VENDA 2025'!$1:$1048576,3 + (COLUMN(L57)-1)*2,FALSE),"")=0,"",IFERROR(VLOOKUP($A60,'VENDA 2025'!$1:$1048576,3 + (COLUMN(L57)-1)*2,FALSE),""))</f>
        <v/>
      </c>
      <c r="BX60" s="93">
        <f>IF(COUNT(BL60:BW60)=0,"",SUM(BL60:BW60))</f>
        <v/>
      </c>
      <c r="BY60" s="92">
        <f>IF(IFERROR(VLOOKUP($A60,'venda-fornecedor-12-meses-7'!$1:$1048576,4 + (COLUMN(A57)-1)*2,FALSE),"")=0,"",IFERROR(VLOOKUP($A60,'venda-fornecedor-12-meses-7'!$1:$1048576,4 + (COLUMN(A57)-1)*2,FALSE),""))</f>
        <v/>
      </c>
      <c r="BZ60" s="92">
        <f>IF(IFERROR(VLOOKUP($A60,'venda-fornecedor-12-meses-7'!$1:$1048576,4 + (COLUMN(B57)-1)*2,FALSE),"")=0,"",IFERROR(VLOOKUP($A60,'venda-fornecedor-12-meses-7'!$1:$1048576,4 + (COLUMN(B57)-1)*2,FALSE),""))</f>
        <v/>
      </c>
      <c r="CA60" s="92">
        <f>IF(IFERROR(VLOOKUP($A60,'venda-fornecedor-12-meses-7'!$1:$1048576,4 + (COLUMN(C57)-1)*2,FALSE),"")=0,"",IFERROR(VLOOKUP($A60,'venda-fornecedor-12-meses-7'!$1:$1048576,4 + (COLUMN(C57)-1)*2,FALSE),""))</f>
        <v/>
      </c>
      <c r="CB60" s="92">
        <f>IF(IFERROR(VLOOKUP($A60,'venda-fornecedor-12-meses-7'!$1:$1048576,4 + (COLUMN(D57)-1)*2,FALSE),"")=0,"",IFERROR(VLOOKUP($A60,'venda-fornecedor-12-meses-7'!$1:$1048576,4 + (COLUMN(D57)-1)*2,FALSE),""))</f>
        <v/>
      </c>
      <c r="CC60" s="92">
        <f>IF(IFERROR(VLOOKUP($A60,'venda-fornecedor-12-meses-7'!$1:$1048576,4 + (COLUMN(E57)-1)*2,FALSE),"")=0,"",IFERROR(VLOOKUP($A60,'venda-fornecedor-12-meses-7'!$1:$1048576,4 + (COLUMN(E57)-1)*2,FALSE),""))</f>
        <v/>
      </c>
      <c r="CD60" s="92">
        <f>IF(IFERROR(VLOOKUP($A60,'venda-fornecedor-12-meses-7'!$1:$1048576,4 + (COLUMN(F57)-1)*2,FALSE),"")=0,"",IFERROR(VLOOKUP($A60,'venda-fornecedor-12-meses-7'!$1:$1048576,4 + (COLUMN(F57)-1)*2,FALSE),""))</f>
        <v/>
      </c>
      <c r="CE60" s="92">
        <f>IF(IFERROR(VLOOKUP($A60,'venda-fornecedor-12-meses-7'!$1:$1048576,4 + (COLUMN(G57)-1)*2,FALSE),"")=0,"",IFERROR(VLOOKUP($A60,'venda-fornecedor-12-meses-7'!$1:$1048576,4 + (COLUMN(G57)-1)*2,FALSE),""))</f>
        <v/>
      </c>
      <c r="CF60" s="92">
        <f>IF(IFERROR(VLOOKUP($A60,'venda-fornecedor-12-meses-7'!$1:$1048576,4 + (COLUMN(H57)-1)*2,FALSE),"")=0,"",IFERROR(VLOOKUP($A60,'venda-fornecedor-12-meses-7'!$1:$1048576,4 + (COLUMN(H57)-1)*2,FALSE),""))</f>
        <v/>
      </c>
      <c r="CG60" s="92">
        <f>IF(IFERROR(VLOOKUP($A60,'venda-fornecedor-12-meses-7'!$1:$1048576,4 + (COLUMN(I57)-1)*2,FALSE),"")=0,"",IFERROR(VLOOKUP($A60,'venda-fornecedor-12-meses-7'!$1:$1048576,4 + (COLUMN(I57)-1)*2,FALSE),""))</f>
        <v/>
      </c>
      <c r="CH60" s="92">
        <f>IF(IFERROR(VLOOKUP($A60,'venda-fornecedor-12-meses-7'!$1:$1048576,4 + (COLUMN(J57)-1)*2,FALSE),"")=0,"",IFERROR(VLOOKUP($A60,'venda-fornecedor-12-meses-7'!$1:$1048576,4 + (COLUMN(J57)-1)*2,FALSE),""))</f>
        <v/>
      </c>
      <c r="CI60" s="92">
        <f>IF(IFERROR(VLOOKUP($A60,'venda-fornecedor-12-meses-7'!$1:$1048576,4 + (COLUMN(K57)-1)*2,FALSE),"")=0,"",IFERROR(VLOOKUP($A60,'venda-fornecedor-12-meses-7'!$1:$1048576,4 + (COLUMN(K57)-1)*2,FALSE),""))</f>
        <v/>
      </c>
      <c r="CJ60" s="92">
        <f>IF(IFERROR(VLOOKUP($A60,'venda-fornecedor-12-meses-7'!$1:$1048576,4 + (COLUMN(L57)-1)*2,FALSE),"")=0,"",IFERROR(VLOOKUP($A60,'venda-fornecedor-12-meses-7'!$1:$1048576,4 + (COLUMN(L57)-1)*2,FALSE),""))</f>
        <v/>
      </c>
      <c r="CK60" s="93">
        <f>IF(COUNT(BY60:CJ60)=0,"",SUM(BY60:CJ60))</f>
        <v/>
      </c>
      <c r="CL60" s="93">
        <f>IF(COUNT(BY60:CJ60)=0,"",AVERAGE(BY60:CJ60))</f>
        <v/>
      </c>
      <c r="CM60" s="1" t="n"/>
      <c r="CN60" s="94">
        <f>IF(IFERROR(VLOOKUP($A60,'ENTRADA 2023'!$1:$1048576,3 + (COLUMN(A57)-1)*1,FALSE),"")=0,"",IFERROR(VLOOKUP($A60,'ENTRADA 2023'!$1:$1048576,3 + (COLUMN(A57)-1)*1,FALSE),""))</f>
        <v/>
      </c>
      <c r="CO60" s="94">
        <f>IF(IFERROR(VLOOKUP($A60,'ENTRADA 2023'!$1:$1048576,3 + (COLUMN(B57)-1)*1,FALSE),"")=0,"",IFERROR(VLOOKUP($A60,'ENTRADA 2023'!$1:$1048576,3 + (COLUMN(B57)-1)*1,FALSE),""))</f>
        <v/>
      </c>
      <c r="CP60" s="94">
        <f>IF(IFERROR(VLOOKUP($A60,'ENTRADA 2023'!$1:$1048576,3 + (COLUMN(C57)-1)*1,FALSE),"")=0,"",IFERROR(VLOOKUP($A60,'ENTRADA 2023'!$1:$1048576,3 + (COLUMN(C57)-1)*1,FALSE),""))</f>
        <v/>
      </c>
      <c r="CQ60" s="94">
        <f>IF(IFERROR(VLOOKUP($A60,'ENTRADA 2023'!$1:$1048576,3 + (COLUMN(D57)-1)*1,FALSE),"")=0,"",IFERROR(VLOOKUP($A60,'ENTRADA 2023'!$1:$1048576,3 + (COLUMN(D57)-1)*1,FALSE),""))</f>
        <v/>
      </c>
      <c r="CR60" s="94">
        <f>IF(IFERROR(VLOOKUP($A60,'ENTRADA 2023'!$1:$1048576,3 + (COLUMN(E57)-1)*1,FALSE),"")=0,"",IFERROR(VLOOKUP($A60,'ENTRADA 2023'!$1:$1048576,3 + (COLUMN(E57)-1)*1,FALSE),""))</f>
        <v/>
      </c>
      <c r="CS60" s="94">
        <f>IF(IFERROR(VLOOKUP($A60,'ENTRADA 2023'!$1:$1048576,3 + (COLUMN(F57)-1)*1,FALSE),"")=0,"",IFERROR(VLOOKUP($A60,'ENTRADA 2023'!$1:$1048576,3 + (COLUMN(F57)-1)*1,FALSE),""))</f>
        <v/>
      </c>
      <c r="CT60" s="94">
        <f>IF(IFERROR(VLOOKUP($A60,'ENTRADA 2023'!$1:$1048576,3 + (COLUMN(G57)-1)*1,FALSE),"")=0,"",IFERROR(VLOOKUP($A60,'ENTRADA 2023'!$1:$1048576,3 + (COLUMN(G57)-1)*1,FALSE),""))</f>
        <v/>
      </c>
      <c r="CU60" s="94">
        <f>IF(IFERROR(VLOOKUP($A60,'ENTRADA 2023'!$1:$1048576,3 + (COLUMN(H57)-1)*1,FALSE),"")=0,"",IFERROR(VLOOKUP($A60,'ENTRADA 2023'!$1:$1048576,3 + (COLUMN(H57)-1)*1,FALSE),""))</f>
        <v/>
      </c>
      <c r="CV60" s="94">
        <f>IF(IFERROR(VLOOKUP($A60,'ENTRADA 2023'!$1:$1048576,3 + (COLUMN(I57)-1)*1,FALSE),"")=0,"",IFERROR(VLOOKUP($A60,'ENTRADA 2023'!$1:$1048576,3 + (COLUMN(I57)-1)*1,FALSE),""))</f>
        <v/>
      </c>
      <c r="CW60" s="94">
        <f>IF(IFERROR(VLOOKUP($A60,'ENTRADA 2023'!$1:$1048576,3 + (COLUMN(J57)-1)*1,FALSE),"")=0,"",IFERROR(VLOOKUP($A60,'ENTRADA 2023'!$1:$1048576,3 + (COLUMN(J57)-1)*1,FALSE),""))</f>
        <v/>
      </c>
      <c r="CX60" s="94">
        <f>IF(IFERROR(VLOOKUP($A60,'ENTRADA 2023'!$1:$1048576,3 + (COLUMN(K57)-1)*1,FALSE),"")=0,"",IFERROR(VLOOKUP($A60,'ENTRADA 2023'!$1:$1048576,3 + (COLUMN(K57)-1)*1,FALSE),""))</f>
        <v/>
      </c>
      <c r="CY60" s="94">
        <f>IF(IFERROR(VLOOKUP($A60,'ENTRADA 2023'!$1:$1048576,3 + (COLUMN(L57)-1)*1,FALSE),"")=0,"",IFERROR(VLOOKUP($A60,'ENTRADA 2023'!$1:$1048576,3 + (COLUMN(L57)-1)*1,FALSE),""))</f>
        <v/>
      </c>
      <c r="CZ60" s="95">
        <f>IF(COUNT(CN60:CY60)=0,"",SUM(CN60:CY60))</f>
        <v/>
      </c>
      <c r="DA60" s="94">
        <f>IF(IFERROR(VLOOKUP($A60,'ENTRADA 2024'!$1:$1048576,3 + (COLUMN(A57)-1)*1,FALSE),"")=0,"",IFERROR(VLOOKUP($A60,'ENTRADA 2024'!$1:$1048576,3 + (COLUMN(A57)-1)*1,FALSE),""))</f>
        <v/>
      </c>
      <c r="DB60" s="94">
        <f>IF(IFERROR(VLOOKUP($A60,'ENTRADA 2024'!$1:$1048576,3 + (COLUMN(B57)-1)*1,FALSE),"")=0,"",IFERROR(VLOOKUP($A60,'ENTRADA 2024'!$1:$1048576,3 + (COLUMN(B57)-1)*1,FALSE),""))</f>
        <v/>
      </c>
      <c r="DC60" s="94">
        <f>IF(IFERROR(VLOOKUP($A60,'ENTRADA 2024'!$1:$1048576,3 + (COLUMN(C57)-1)*1,FALSE),"")=0,"",IFERROR(VLOOKUP($A60,'ENTRADA 2024'!$1:$1048576,3 + (COLUMN(C57)-1)*1,FALSE),""))</f>
        <v/>
      </c>
      <c r="DD60" s="94">
        <f>IF(IFERROR(VLOOKUP($A60,'ENTRADA 2024'!$1:$1048576,3 + (COLUMN(D57)-1)*1,FALSE),"")=0,"",IFERROR(VLOOKUP($A60,'ENTRADA 2024'!$1:$1048576,3 + (COLUMN(D57)-1)*1,FALSE),""))</f>
        <v/>
      </c>
      <c r="DE60" s="94">
        <f>IF(IFERROR(VLOOKUP($A60,'ENTRADA 2024'!$1:$1048576,3 + (COLUMN(E57)-1)*1,FALSE),"")=0,"",IFERROR(VLOOKUP($A60,'ENTRADA 2024'!$1:$1048576,3 + (COLUMN(E57)-1)*1,FALSE),""))</f>
        <v/>
      </c>
      <c r="DF60" s="94">
        <f>IF(IFERROR(VLOOKUP($A60,'ENTRADA 2024'!$1:$1048576,3 + (COLUMN(F57)-1)*1,FALSE),"")=0,"",IFERROR(VLOOKUP($A60,'ENTRADA 2024'!$1:$1048576,3 + (COLUMN(F57)-1)*1,FALSE),""))</f>
        <v/>
      </c>
      <c r="DG60" s="94">
        <f>IF(IFERROR(VLOOKUP($A60,'ENTRADA 2024'!$1:$1048576,3 + (COLUMN(G57)-1)*1,FALSE),"")=0,"",IFERROR(VLOOKUP($A60,'ENTRADA 2024'!$1:$1048576,3 + (COLUMN(G57)-1)*1,FALSE),""))</f>
        <v/>
      </c>
      <c r="DH60" s="94">
        <f>IF(IFERROR(VLOOKUP($A60,'ENTRADA 2024'!$1:$1048576,3 + (COLUMN(H57)-1)*1,FALSE),"")=0,"",IFERROR(VLOOKUP($A60,'ENTRADA 2024'!$1:$1048576,3 + (COLUMN(H57)-1)*1,FALSE),""))</f>
        <v/>
      </c>
      <c r="DI60" s="94">
        <f>IF(IFERROR(VLOOKUP($A60,'ENTRADA 2024'!$1:$1048576,3 + (COLUMN(I57)-1)*1,FALSE),"")=0,"",IFERROR(VLOOKUP($A60,'ENTRADA 2024'!$1:$1048576,3 + (COLUMN(I57)-1)*1,FALSE),""))</f>
        <v/>
      </c>
      <c r="DJ60" s="94">
        <f>IF(IFERROR(VLOOKUP($A60,'ENTRADA 2024'!$1:$1048576,3 + (COLUMN(J57)-1)*1,FALSE),"")=0,"",IFERROR(VLOOKUP($A60,'ENTRADA 2024'!$1:$1048576,3 + (COLUMN(J57)-1)*1,FALSE),""))</f>
        <v/>
      </c>
      <c r="DK60" s="94">
        <f>IF(IFERROR(VLOOKUP($A60,'ENTRADA 2024'!$1:$1048576,3 + (COLUMN(K57)-1)*1,FALSE),"")=0,"",IFERROR(VLOOKUP($A60,'ENTRADA 2024'!$1:$1048576,3 + (COLUMN(K57)-1)*1,FALSE),""))</f>
        <v/>
      </c>
      <c r="DL60" s="94">
        <f>IF(IFERROR(VLOOKUP($A60,'ENTRADA 2024'!$1:$1048576,3 + (COLUMN(L57)-1)*1,FALSE),"")=0,"",IFERROR(VLOOKUP($A60,'ENTRADA 2024'!$1:$1048576,3 + (COLUMN(L57)-1)*1,FALSE),""))</f>
        <v/>
      </c>
      <c r="DM60" s="95">
        <f>IF(COUNT(DA60:DL60)=0,"",SUM(DA60:DL60))</f>
        <v/>
      </c>
      <c r="DN60" s="94">
        <f>IF(IFERROR(VLOOKUP($A60,'ENTRADA 2025'!$1:$1048576,3 + (COLUMN(A57)-1)*1,FALSE),"")=0,"",IFERROR(VLOOKUP($A60,'ENTRADA 2025'!$1:$1048576,3 + (COLUMN(A57)-1)*1,FALSE),""))</f>
        <v/>
      </c>
      <c r="DO60" s="94">
        <f>IF(IFERROR(VLOOKUP($A60,'ENTRADA 2025'!$1:$1048576,3 + (COLUMN(B57)-1)*1,FALSE),"")=0,"",IFERROR(VLOOKUP($A60,'ENTRADA 2025'!$1:$1048576,3 + (COLUMN(B57)-1)*1,FALSE),""))</f>
        <v/>
      </c>
      <c r="DP60" s="94">
        <f>IF(IFERROR(VLOOKUP($A60,'ENTRADA 2025'!$1:$1048576,3 + (COLUMN(C57)-1)*1,FALSE),"")=0,"",IFERROR(VLOOKUP($A60,'ENTRADA 2025'!$1:$1048576,3 + (COLUMN(C57)-1)*1,FALSE),""))</f>
        <v/>
      </c>
      <c r="DQ60" s="94">
        <f>IF(IFERROR(VLOOKUP($A60,'ENTRADA 2025'!$1:$1048576,3 + (COLUMN(D57)-1)*1,FALSE),"")=0,"",IFERROR(VLOOKUP($A60,'ENTRADA 2025'!$1:$1048576,3 + (COLUMN(D57)-1)*1,FALSE),""))</f>
        <v/>
      </c>
      <c r="DR60" s="94">
        <f>IF(IFERROR(VLOOKUP($A60,'ENTRADA 2025'!$1:$1048576,3 + (COLUMN(E57)-1)*1,FALSE),"")=0,"",IFERROR(VLOOKUP($A60,'ENTRADA 2025'!$1:$1048576,3 + (COLUMN(E57)-1)*1,FALSE),""))</f>
        <v/>
      </c>
      <c r="DS60" s="94">
        <f>IF(IFERROR(VLOOKUP($A60,'ENTRADA 2025'!$1:$1048576,3 + (COLUMN(F57)-1)*1,FALSE),"")=0,"",IFERROR(VLOOKUP($A60,'ENTRADA 2025'!$1:$1048576,3 + (COLUMN(F57)-1)*1,FALSE),""))</f>
        <v/>
      </c>
      <c r="DT60" s="94">
        <f>IF(IFERROR(VLOOKUP($A60,'ENTRADA 2025'!$1:$1048576,3 + (COLUMN(G57)-1)*1,FALSE),"")=0,"",IFERROR(VLOOKUP($A60,'ENTRADA 2025'!$1:$1048576,3 + (COLUMN(G57)-1)*1,FALSE),""))</f>
        <v/>
      </c>
      <c r="DU60" s="94">
        <f>IF(IFERROR(VLOOKUP($A60,'ENTRADA 2025'!$1:$1048576,3 + (COLUMN(H57)-1)*1,FALSE),"")=0,"",IFERROR(VLOOKUP($A60,'ENTRADA 2025'!$1:$1048576,3 + (COLUMN(H57)-1)*1,FALSE),""))</f>
        <v/>
      </c>
      <c r="DV60" s="94">
        <f>IF(IFERROR(VLOOKUP($A60,'ENTRADA 2025'!$1:$1048576,3 + (COLUMN(I57)-1)*1,FALSE),"")=0,"",IFERROR(VLOOKUP($A60,'ENTRADA 2025'!$1:$1048576,3 + (COLUMN(I57)-1)*1,FALSE),""))</f>
        <v/>
      </c>
      <c r="DW60" s="94">
        <f>IF(IFERROR(VLOOKUP($A60,'ENTRADA 2025'!$1:$1048576,3 + (COLUMN(J57)-1)*1,FALSE),"")=0,"",IFERROR(VLOOKUP($A60,'ENTRADA 2025'!$1:$1048576,3 + (COLUMN(J57)-1)*1,FALSE),""))</f>
        <v/>
      </c>
      <c r="DX60" s="94">
        <f>IF(IFERROR(VLOOKUP($A60,'ENTRADA 2025'!$1:$1048576,3 + (COLUMN(K57)-1)*1,FALSE),"")=0,"",IFERROR(VLOOKUP($A60,'ENTRADA 2025'!$1:$1048576,3 + (COLUMN(K57)-1)*1,FALSE),""))</f>
        <v/>
      </c>
      <c r="DY60" s="94">
        <f>IF(IFERROR(VLOOKUP($A60,'ENTRADA 2025'!$1:$1048576,3 + (COLUMN(L57)-1)*1,FALSE),"")=0,"",IFERROR(VLOOKUP($A60,'ENTRADA 2025'!$1:$1048576,3 + (COLUMN(L57)-1)*1,FALSE),""))</f>
        <v/>
      </c>
      <c r="DZ60" s="95">
        <f>IF(COUNT(DN60:DY60)=0,"",SUM(DN60:DY60))</f>
        <v/>
      </c>
      <c r="EA60" s="94">
        <f>IF(IFERROR(VLOOKUP($A60,'entrada-fornecedor-12-meses-7'!$1:$1048576,3 + (COLUMN(A57)-1)*1,FALSE),"")=0,"",IFERROR(VLOOKUP($A60,'entrada-fornecedor-12-meses-7'!$1:$1048576,3 + (COLUMN(A57)-1)*1,FALSE),""))</f>
        <v/>
      </c>
      <c r="EB60" s="94">
        <f>IF(IFERROR(VLOOKUP($A60,'entrada-fornecedor-12-meses-7'!$1:$1048576,3 + (COLUMN(B57)-1)*1,FALSE),"")=0,"",IFERROR(VLOOKUP($A60,'entrada-fornecedor-12-meses-7'!$1:$1048576,3 + (COLUMN(B57)-1)*1,FALSE),""))</f>
        <v/>
      </c>
      <c r="EC60" s="94">
        <f>IF(IFERROR(VLOOKUP($A60,'entrada-fornecedor-12-meses-7'!$1:$1048576,3 + (COLUMN(C57)-1)*1,FALSE),"")=0,"",IFERROR(VLOOKUP($A60,'entrada-fornecedor-12-meses-7'!$1:$1048576,3 + (COLUMN(C57)-1)*1,FALSE),""))</f>
        <v/>
      </c>
      <c r="ED60" s="94">
        <f>IF(IFERROR(VLOOKUP($A60,'entrada-fornecedor-12-meses-7'!$1:$1048576,3 + (COLUMN(D57)-1)*1,FALSE),"")=0,"",IFERROR(VLOOKUP($A60,'entrada-fornecedor-12-meses-7'!$1:$1048576,3 + (COLUMN(D57)-1)*1,FALSE),""))</f>
        <v/>
      </c>
      <c r="EE60" s="94">
        <f>IF(IFERROR(VLOOKUP($A60,'entrada-fornecedor-12-meses-7'!$1:$1048576,3 + (COLUMN(E57)-1)*1,FALSE),"")=0,"",IFERROR(VLOOKUP($A60,'entrada-fornecedor-12-meses-7'!$1:$1048576,3 + (COLUMN(E57)-1)*1,FALSE),""))</f>
        <v/>
      </c>
      <c r="EF60" s="94">
        <f>IF(IFERROR(VLOOKUP($A60,'entrada-fornecedor-12-meses-7'!$1:$1048576,3 + (COLUMN(F57)-1)*1,FALSE),"")=0,"",IFERROR(VLOOKUP($A60,'entrada-fornecedor-12-meses-7'!$1:$1048576,3 + (COLUMN(F57)-1)*1,FALSE),""))</f>
        <v/>
      </c>
      <c r="EG60" s="94">
        <f>IF(IFERROR(VLOOKUP($A60,'entrada-fornecedor-12-meses-7'!$1:$1048576,3 + (COLUMN(G57)-1)*1,FALSE),"")=0,"",IFERROR(VLOOKUP($A60,'entrada-fornecedor-12-meses-7'!$1:$1048576,3 + (COLUMN(G57)-1)*1,FALSE),""))</f>
        <v/>
      </c>
      <c r="EH60" s="94">
        <f>IF(IFERROR(VLOOKUP($A60,'entrada-fornecedor-12-meses-7'!$1:$1048576,3 + (COLUMN(H57)-1)*1,FALSE),"")=0,"",IFERROR(VLOOKUP($A60,'entrada-fornecedor-12-meses-7'!$1:$1048576,3 + (COLUMN(H57)-1)*1,FALSE),""))</f>
        <v/>
      </c>
      <c r="EI60" s="94">
        <f>IF(IFERROR(VLOOKUP($A60,'entrada-fornecedor-12-meses-7'!$1:$1048576,3 + (COLUMN(I57)-1)*1,FALSE),"")=0,"",IFERROR(VLOOKUP($A60,'entrada-fornecedor-12-meses-7'!$1:$1048576,3 + (COLUMN(I57)-1)*1,FALSE),""))</f>
        <v/>
      </c>
      <c r="EJ60" s="94">
        <f>IF(IFERROR(VLOOKUP($A60,'entrada-fornecedor-12-meses-7'!$1:$1048576,3 + (COLUMN(J57)-1)*1,FALSE),"")=0,"",IFERROR(VLOOKUP($A60,'entrada-fornecedor-12-meses-7'!$1:$1048576,3 + (COLUMN(J57)-1)*1,FALSE),""))</f>
        <v/>
      </c>
      <c r="EK60" s="94">
        <f>IF(IFERROR(VLOOKUP($A60,'entrada-fornecedor-12-meses-7'!$1:$1048576,3 + (COLUMN(K57)-1)*1,FALSE),"")=0,"",IFERROR(VLOOKUP($A60,'entrada-fornecedor-12-meses-7'!$1:$1048576,3 + (COLUMN(K57)-1)*1,FALSE),""))</f>
        <v/>
      </c>
      <c r="EL60" s="94">
        <f>IF(IFERROR(VLOOKUP($A60,'entrada-fornecedor-12-meses-7'!$1:$1048576,3 + (COLUMN(L57)-1)*1,FALSE),"")=0,"",IFERROR(VLOOKUP($A60,'entrada-fornecedor-12-meses-7'!$1:$1048576,3 + (COLUMN(L57)-1)*1,FALSE),""))</f>
        <v/>
      </c>
      <c r="EM60" s="95">
        <f>IF(COUNT(EA60:EL60)=0,"",SUM(EA60:EL60))</f>
        <v/>
      </c>
      <c r="EN60" s="1" t="n"/>
      <c r="EO60" s="96">
        <f>IFERROR(AVERAGEIF('lead-time-compras-7'!B:B,A60,'lead-time-compras-7'!S:S),"")</f>
        <v/>
      </c>
      <c r="EP60" s="96">
        <f>IFERROR(
  AVERAGEIFS(
    'notas-fiscais-entrada-830-7'!H:H,
    'notas-fiscais-entrada-830-7'!O:O, A60,
    'notas-fiscais-entrada-830-7'!E:E, $B$1
  ),
""
)</f>
        <v/>
      </c>
      <c r="EQ60" s="96">
        <f>IFERROR(AVERAGEIF('lead-time-compras-7'!B:B,A60,'lead-time-compras-7'!Q:Q),"")</f>
        <v/>
      </c>
      <c r="ER60" s="97">
        <f>SUMIF('fornecedor-saldo-receber-7'!A:A, A60, 'fornecedor-saldo-receber-7'!L:L)</f>
        <v/>
      </c>
      <c r="ES60" s="97">
        <f>SUMIF('fornecedor-verba-aplicar-7'!A:A, A60, 'fornecedor-verba-aplicar-7'!D:D)</f>
        <v/>
      </c>
      <c r="ET60" s="1" t="n"/>
      <c r="EU60" s="52">
        <f>SUMIF('ANALISE PRODUTO'!F:F, A60, 'ANALISE PRODUTO'!BN:BN)</f>
        <v/>
      </c>
      <c r="EV60" s="52">
        <f>SUMIF('ANALISE PRODUTO'!F:F, A60, 'ANALISE PRODUTO'!BO:BO)</f>
        <v/>
      </c>
      <c r="EW60" s="52">
        <f>SUMIF('ANALISE PRODUTO'!F:F, A60, 'ANALISE PRODUTO'!BP:BP)</f>
        <v/>
      </c>
      <c r="EX60" s="52">
        <f>SUMIF('ANALISE PRODUTO'!F:F, A60, 'ANALISE PRODUTO'!BQ:BQ)</f>
        <v/>
      </c>
      <c r="EY60" s="52">
        <f>SUMIF('ANALISE PRODUTO'!F:F, A60, 'ANALISE PRODUTO'!BR:BR)</f>
        <v/>
      </c>
      <c r="EZ60" s="53">
        <f>SUMIF('ANALISE PRODUTO'!F:F, A60, 'ANALISE PRODUTO'!BS:BS)</f>
        <v/>
      </c>
      <c r="FA60" s="53">
        <f>SUMIF('ANALISE PRODUTO'!F:F, A60, 'ANALISE PRODUTO'!BT:BT)</f>
        <v/>
      </c>
      <c r="FB60" s="53">
        <f>SUMIF('ANALISE PRODUTO'!F:F, A60, 'ANALISE PRODUTO'!BU:BU)</f>
        <v/>
      </c>
      <c r="FC60" s="53">
        <f>SUMIF('ANALISE PRODUTO'!F:F, A60, 'ANALISE PRODUTO'!BV:BV)</f>
        <v/>
      </c>
      <c r="FD60" s="53">
        <f>SUMIF('ANALISE PRODUTO'!F:F, A60, 'ANALISE PRODUTO'!BW:BW)</f>
        <v/>
      </c>
      <c r="FE60" s="41">
        <f>SUMIF('ANALISE PRODUTO'!F:F, A60, 'ANALISE PRODUTO'!CB:CB)</f>
        <v/>
      </c>
      <c r="FF60" s="41">
        <f>SUMIF('ANALISE PRODUTO'!F:F, A60, 'ANALISE PRODUTO'!CC:CC)</f>
        <v/>
      </c>
      <c r="FG60" s="1" t="n"/>
      <c r="FH60" s="45">
        <f>IF(IFERROR(VLOOKUP($A60,'VENDA 2023'!$1:$1048576,4 + (COLUMN(A57)-1)*2,FALSE),"")=0,"",IFERROR(VLOOKUP($A60,'VENDA 2023'!$1:$1048576,4 + (COLUMN(A57)-1)*2,FALSE),""))</f>
        <v/>
      </c>
      <c r="FI60" s="45">
        <f>IF(IFERROR(VLOOKUP($A60,'VENDA 2023'!$1:$1048576,4 + (COLUMN(B57)-1)*2,FALSE),"")=0,"",IFERROR(VLOOKUP($A60,'VENDA 2023'!$1:$1048576,4 + (COLUMN(B57)-1)*2,FALSE),""))</f>
        <v/>
      </c>
      <c r="FJ60" s="45">
        <f>IF(IFERROR(VLOOKUP($A60,'VENDA 2023'!$1:$1048576,4 + (COLUMN(C57)-1)*2,FALSE),"")=0,"",IFERROR(VLOOKUP($A60,'VENDA 2023'!$1:$1048576,4 + (COLUMN(C57)-1)*2,FALSE),""))</f>
        <v/>
      </c>
      <c r="FK60" s="45">
        <f>IF(IFERROR(VLOOKUP($A60,'VENDA 2023'!$1:$1048576,4 + (COLUMN(D57)-1)*2,FALSE),"")=0,"",IFERROR(VLOOKUP($A60,'VENDA 2023'!$1:$1048576,4 + (COLUMN(D57)-1)*2,FALSE),""))</f>
        <v/>
      </c>
      <c r="FL60" s="45">
        <f>IF(IFERROR(VLOOKUP($A60,'VENDA 2023'!$1:$1048576,4 + (COLUMN(E57)-1)*2,FALSE),"")=0,"",IFERROR(VLOOKUP($A60,'VENDA 2023'!$1:$1048576,4 + (COLUMN(E57)-1)*2,FALSE),""))</f>
        <v/>
      </c>
      <c r="FM60" s="45">
        <f>IF(IFERROR(VLOOKUP($A60,'VENDA 2023'!$1:$1048576,4 + (COLUMN(F57)-1)*2,FALSE),"")=0,"",IFERROR(VLOOKUP($A60,'VENDA 2023'!$1:$1048576,4 + (COLUMN(F57)-1)*2,FALSE),""))</f>
        <v/>
      </c>
      <c r="FN60" s="45">
        <f>IF(IFERROR(VLOOKUP($A60,'VENDA 2023'!$1:$1048576,4 + (COLUMN(G57)-1)*2,FALSE),"")=0,"",IFERROR(VLOOKUP($A60,'VENDA 2023'!$1:$1048576,4 + (COLUMN(G57)-1)*2,FALSE),""))</f>
        <v/>
      </c>
      <c r="FO60" s="45">
        <f>IF(IFERROR(VLOOKUP($A60,'VENDA 2023'!$1:$1048576,4 + (COLUMN(H57)-1)*2,FALSE),"")=0,"",IFERROR(VLOOKUP($A60,'VENDA 2023'!$1:$1048576,4 + (COLUMN(H57)-1)*2,FALSE),""))</f>
        <v/>
      </c>
      <c r="FP60" s="45">
        <f>IF(IFERROR(VLOOKUP($A60,'VENDA 2023'!$1:$1048576,4 + (COLUMN(I57)-1)*2,FALSE),"")=0,"",IFERROR(VLOOKUP($A60,'VENDA 2023'!$1:$1048576,4 + (COLUMN(I57)-1)*2,FALSE),""))</f>
        <v/>
      </c>
      <c r="FQ60" s="45">
        <f>IF(IFERROR(VLOOKUP($A60,'VENDA 2023'!$1:$1048576,4 + (COLUMN(J57)-1)*2,FALSE),"")=0,"",IFERROR(VLOOKUP($A60,'VENDA 2023'!$1:$1048576,4 + (COLUMN(J57)-1)*2,FALSE),""))</f>
        <v/>
      </c>
      <c r="FR60" s="45">
        <f>IF(IFERROR(VLOOKUP($A60,'VENDA 2023'!$1:$1048576,4 + (COLUMN(K57)-1)*2,FALSE),"")=0,"",IFERROR(VLOOKUP($A60,'VENDA 2023'!$1:$1048576,4 + (COLUMN(K57)-1)*2,FALSE),""))</f>
        <v/>
      </c>
      <c r="FS60" s="45">
        <f>IF(IFERROR(VLOOKUP($A60,'VENDA 2023'!$1:$1048576,4 + (COLUMN(L57)-1)*2,FALSE),"")=0,"",IFERROR(VLOOKUP($A60,'VENDA 2023'!$1:$1048576,4 + (COLUMN(L57)-1)*2,FALSE),""))</f>
        <v/>
      </c>
      <c r="FT60" s="12">
        <f>IF(COUNT(FH60:FS60)=0,"",SUM(FH60:FS60))</f>
        <v/>
      </c>
      <c r="FU60" s="45">
        <f>IF(IFERROR(VLOOKUP($A60,'VENDA 2024'!$1:$1048576,4 + (COLUMN(A57)-1)*2,FALSE),"")=0,"",IFERROR(VLOOKUP($A60,'VENDA 2024'!$1:$1048576,4 + (COLUMN(A57)-1)*2,FALSE),""))</f>
        <v/>
      </c>
      <c r="FV60" s="45">
        <f>IF(IFERROR(VLOOKUP($A60,'VENDA 2024'!$1:$1048576,4 + (COLUMN(B57)-1)*2,FALSE),"")=0,"",IFERROR(VLOOKUP($A60,'VENDA 2024'!$1:$1048576,4 + (COLUMN(B57)-1)*2,FALSE),""))</f>
        <v/>
      </c>
      <c r="FW60" s="45">
        <f>IF(IFERROR(VLOOKUP($A60,'VENDA 2024'!$1:$1048576,4 + (COLUMN(C57)-1)*2,FALSE),"")=0,"",IFERROR(VLOOKUP($A60,'VENDA 2024'!$1:$1048576,4 + (COLUMN(C57)-1)*2,FALSE),""))</f>
        <v/>
      </c>
      <c r="FX60" s="45">
        <f>IF(IFERROR(VLOOKUP($A60,'VENDA 2024'!$1:$1048576,4 + (COLUMN(D57)-1)*2,FALSE),"")=0,"",IFERROR(VLOOKUP($A60,'VENDA 2024'!$1:$1048576,4 + (COLUMN(D57)-1)*2,FALSE),""))</f>
        <v/>
      </c>
      <c r="FY60" s="45">
        <f>IF(IFERROR(VLOOKUP($A60,'VENDA 2024'!$1:$1048576,4 + (COLUMN(E57)-1)*2,FALSE),"")=0,"",IFERROR(VLOOKUP($A60,'VENDA 2024'!$1:$1048576,4 + (COLUMN(E57)-1)*2,FALSE),""))</f>
        <v/>
      </c>
      <c r="FZ60" s="45">
        <f>IF(IFERROR(VLOOKUP($A60,'VENDA 2024'!$1:$1048576,4 + (COLUMN(F57)-1)*2,FALSE),"")=0,"",IFERROR(VLOOKUP($A60,'VENDA 2024'!$1:$1048576,4 + (COLUMN(F57)-1)*2,FALSE),""))</f>
        <v/>
      </c>
      <c r="GA60" s="45">
        <f>IF(IFERROR(VLOOKUP($A60,'VENDA 2024'!$1:$1048576,4 + (COLUMN(G57)-1)*2,FALSE),"")=0,"",IFERROR(VLOOKUP($A60,'VENDA 2024'!$1:$1048576,4 + (COLUMN(G57)-1)*2,FALSE),""))</f>
        <v/>
      </c>
      <c r="GB60" s="45">
        <f>IF(IFERROR(VLOOKUP($A60,'VENDA 2024'!$1:$1048576,4 + (COLUMN(H57)-1)*2,FALSE),"")=0,"",IFERROR(VLOOKUP($A60,'VENDA 2024'!$1:$1048576,4 + (COLUMN(H57)-1)*2,FALSE),""))</f>
        <v/>
      </c>
      <c r="GC60" s="45">
        <f>IF(IFERROR(VLOOKUP($A60,'VENDA 2024'!$1:$1048576,4 + (COLUMN(I57)-1)*2,FALSE),"")=0,"",IFERROR(VLOOKUP($A60,'VENDA 2024'!$1:$1048576,4 + (COLUMN(I57)-1)*2,FALSE),""))</f>
        <v/>
      </c>
      <c r="GD60" s="45">
        <f>IF(IFERROR(VLOOKUP($A60,'VENDA 2024'!$1:$1048576,4 + (COLUMN(J57)-1)*2,FALSE),"")=0,"",IFERROR(VLOOKUP($A60,'VENDA 2024'!$1:$1048576,4 + (COLUMN(J57)-1)*2,FALSE),""))</f>
        <v/>
      </c>
      <c r="GE60" s="45">
        <f>IF(IFERROR(VLOOKUP($A60,'VENDA 2024'!$1:$1048576,4 + (COLUMN(K57)-1)*2,FALSE),"")=0,"",IFERROR(VLOOKUP($A60,'VENDA 2024'!$1:$1048576,4 + (COLUMN(K57)-1)*2,FALSE),""))</f>
        <v/>
      </c>
      <c r="GF60" s="45">
        <f>IF(IFERROR(VLOOKUP($A60,'VENDA 2024'!$1:$1048576,4 + (COLUMN(L57)-1)*2,FALSE),"")=0,"",IFERROR(VLOOKUP($A60,'VENDA 2024'!$1:$1048576,4 + (COLUMN(L57)-1)*2,FALSE),""))</f>
        <v/>
      </c>
      <c r="GG60" s="12">
        <f>IF(COUNT(FU60:GF60)=0,"",SUM(FU60:GF60))</f>
        <v/>
      </c>
      <c r="GH60" s="45">
        <f>IF(IFERROR(VLOOKUP($A60,'venda-fornecedor-12-meses-7'!$1:$1048576,5 + (COLUMN(A57)-1)*2,FALSE),"")=0,"",IFERROR(VLOOKUP($A60,'venda-fornecedor-12-meses-7'!$1:$1048576,5 + (COLUMN(A57)-1)*2,FALSE),""))</f>
        <v/>
      </c>
      <c r="GI60" s="45">
        <f>IF(IFERROR(VLOOKUP($A60,'venda-fornecedor-12-meses-7'!$1:$1048576,5 + (COLUMN(B57)-1)*2,FALSE),"")=0,"",IFERROR(VLOOKUP($A60,'venda-fornecedor-12-meses-7'!$1:$1048576,5 + (COLUMN(B57)-1)*2,FALSE),""))</f>
        <v/>
      </c>
      <c r="GJ60" s="45">
        <f>IF(IFERROR(VLOOKUP($A60,'venda-fornecedor-12-meses-7'!$1:$1048576,5 + (COLUMN(C57)-1)*2,FALSE),"")=0,"",IFERROR(VLOOKUP($A60,'venda-fornecedor-12-meses-7'!$1:$1048576,5 + (COLUMN(C57)-1)*2,FALSE),""))</f>
        <v/>
      </c>
      <c r="GK60" s="45">
        <f>IF(IFERROR(VLOOKUP($A60,'venda-fornecedor-12-meses-7'!$1:$1048576,5 + (COLUMN(D57)-1)*2,FALSE),"")=0,"",IFERROR(VLOOKUP($A60,'venda-fornecedor-12-meses-7'!$1:$1048576,5 + (COLUMN(D57)-1)*2,FALSE),""))</f>
        <v/>
      </c>
      <c r="GL60" s="45">
        <f>IF(IFERROR(VLOOKUP($A60,'venda-fornecedor-12-meses-7'!$1:$1048576,5 + (COLUMN(E57)-1)*2,FALSE),"")=0,"",IFERROR(VLOOKUP($A60,'venda-fornecedor-12-meses-7'!$1:$1048576,5 + (COLUMN(E57)-1)*2,FALSE),""))</f>
        <v/>
      </c>
      <c r="GM60" s="45">
        <f>IF(IFERROR(VLOOKUP($A60,'venda-fornecedor-12-meses-7'!$1:$1048576,5 + (COLUMN(F57)-1)*2,FALSE),"")=0,"",IFERROR(VLOOKUP($A60,'venda-fornecedor-12-meses-7'!$1:$1048576,5 + (COLUMN(F57)-1)*2,FALSE),""))</f>
        <v/>
      </c>
      <c r="GN60" s="45">
        <f>IF(IFERROR(VLOOKUP($A60,'venda-fornecedor-12-meses-7'!$1:$1048576,5 + (COLUMN(G57)-1)*2,FALSE),"")=0,"",IFERROR(VLOOKUP($A60,'venda-fornecedor-12-meses-7'!$1:$1048576,5 + (COLUMN(G57)-1)*2,FALSE),""))</f>
        <v/>
      </c>
      <c r="GO60" s="45">
        <f>IF(IFERROR(VLOOKUP($A60,'venda-fornecedor-12-meses-7'!$1:$1048576,5 + (COLUMN(H57)-1)*2,FALSE),"")=0,"",IFERROR(VLOOKUP($A60,'venda-fornecedor-12-meses-7'!$1:$1048576,5 + (COLUMN(H57)-1)*2,FALSE),""))</f>
        <v/>
      </c>
      <c r="GP60" s="45">
        <f>IF(IFERROR(VLOOKUP($A60,'venda-fornecedor-12-meses-7'!$1:$1048576,5 + (COLUMN(I57)-1)*2,FALSE),"")=0,"",IFERROR(VLOOKUP($A60,'venda-fornecedor-12-meses-7'!$1:$1048576,5 + (COLUMN(I57)-1)*2,FALSE),""))</f>
        <v/>
      </c>
      <c r="GQ60" s="45">
        <f>IF(IFERROR(VLOOKUP($A60,'venda-fornecedor-12-meses-7'!$1:$1048576,5 + (COLUMN(J57)-1)*2,FALSE),"")=0,"",IFERROR(VLOOKUP($A60,'venda-fornecedor-12-meses-7'!$1:$1048576,5 + (COLUMN(J57)-1)*2,FALSE),""))</f>
        <v/>
      </c>
      <c r="GR60" s="45">
        <f>IF(IFERROR(VLOOKUP($A60,'venda-fornecedor-12-meses-7'!$1:$1048576,5 + (COLUMN(K57)-1)*2,FALSE),"")=0,"",IFERROR(VLOOKUP($A60,'venda-fornecedor-12-meses-7'!$1:$1048576,5 + (COLUMN(K57)-1)*2,FALSE),""))</f>
        <v/>
      </c>
      <c r="GS60" s="45">
        <f>IF(IFERROR(VLOOKUP($A60,'venda-fornecedor-12-meses-7'!$1:$1048576,5 + (COLUMN(L57)-1)*2,FALSE),"")=0,"",IFERROR(VLOOKUP($A60,'venda-fornecedor-12-meses-7'!$1:$1048576,5 + (COLUMN(L57)-1)*2,FALSE),""))</f>
        <v/>
      </c>
      <c r="GT60" s="12">
        <f>IF(COUNT(GH60:GS60)=0,"",SUM(GH60:GS60))</f>
        <v/>
      </c>
    </row>
    <row r="61">
      <c r="A61" s="85" t="n">
        <v>38011</v>
      </c>
      <c r="B61" s="85">
        <f>VLOOKUP(A61,'FORNECEDORES X COMPRADOR'!$A:$D,4,0)</f>
        <v/>
      </c>
      <c r="C61" s="85">
        <f>VLOOKUP(A61,'FORNECEDORES X COMPRADOR'!$A:$E,5,0)</f>
        <v/>
      </c>
      <c r="D61" s="40">
        <f>IFERROR(AVERAGEIF('ANALISE PRODUTO'!F:F,A61,'ANALISE PRODUTO'!BE:BE),"")</f>
        <v/>
      </c>
      <c r="E61" s="40">
        <f>IFERROR(AVERAGEIF('ANALISE PRODUTO'!F:F,A61,'ANALISE PRODUTO'!BF:BF),"")</f>
        <v/>
      </c>
      <c r="F61" s="47">
        <f t="array" ref="F61">IFERROR(
  IF(
    SUMPRODUCT(
      IFERROR(--('ANALISE PRODUTO'!$F$3:$F$10000=A61),0) *
      IFERROR(--'ANALISE PRODUTO'!$AJ$3:$AJ$10000,0)
    )=0,
    "",
    SUMPRODUCT(
      IFERROR(--('ANALISE PRODUTO'!$F$3:$F$10000=A61),0) *
      IFERROR(--'ANALISE PRODUTO'!$AN$3:$AN$10000,0)
    ) /
    SUMPRODUCT(
      IFERROR(--('ANALISE PRODUTO'!$F$3:$F$10000=A61),0) *
      IFERROR(--'ANALISE PRODUTO'!$AJ$3:$AJ$10000,0)
    )
  ),
  ""
)</f>
        <v/>
      </c>
      <c r="G61" s="47">
        <f t="array" ref="G61">IFERROR(
  IF(
    SUMPRODUCT(
      IFERROR(--('ANALISE PRODUTO'!$F$3:$F$10000=A61),0) *
      IFERROR(--'ANALISE PRODUTO'!$AJ$3:$AJ$10000,0)
    )=0,
    "",
    SUMPRODUCT(
      IFERROR(--('ANALISE PRODUTO'!$F$3:$F$10000=A61),0) *
      IFERROR(--'ANALISE PRODUTO'!$AO$3:$AO$10000,0)
    ) /
    SUMPRODUCT(
      IFERROR(--('ANALISE PRODUTO'!$F$3:$F$10000=A61),0) *
      IFERROR(--'ANALISE PRODUTO'!$AJ$3:$AJ$10000,0)
    )
  ),
  ""
)</f>
        <v/>
      </c>
      <c r="H61" s="86" t="n">
        <v>60</v>
      </c>
      <c r="I61" s="86" t="n">
        <v>90</v>
      </c>
      <c r="J61" s="87">
        <f>SUMIF('ANALISE PRODUTO'!F:F, A61, 'ANALISE PRODUTO'!AP:AP)</f>
        <v/>
      </c>
      <c r="K61" s="88">
        <f>SUMIF('ANALISE PRODUTO'!F:F, A61, 'ANALISE PRODUTO'!AN:AN)</f>
        <v/>
      </c>
      <c r="L61" s="40">
        <f>SUMIF('ANALISE PRODUTO'!F:F, A61, 'ANALISE PRODUTO'!BB:BB)</f>
        <v/>
      </c>
      <c r="M61" s="40">
        <f>SUMIF('ANALISE PRODUTO'!F:F, A61, 'ANALISE PRODUTO'!BC:BC)</f>
        <v/>
      </c>
      <c r="N61" s="40">
        <f>SUMIF('ANALISE PRODUTO'!F:F, A61, 'ANALISE PRODUTO'!BD:BD)</f>
        <v/>
      </c>
      <c r="O61" s="40">
        <f>SUMIF('ANALISE PRODUTO'!F:F, A61, 'ANALISE PRODUTO'!BA:BA)</f>
        <v/>
      </c>
      <c r="P61" s="40">
        <f>IF(J61=0, 0, IF(O61/J61=0, 0, O61/J61))</f>
        <v/>
      </c>
      <c r="Q61" s="40">
        <f>IF(J61=0, 0, IF(L61/J61=0, 0, L61/J61))</f>
        <v/>
      </c>
      <c r="R61" s="89">
        <f>SUMIF('ANALISE PRODUTO'!F:F, A61, 'ANALISE PRODUTO'!BJ:BJ)</f>
        <v/>
      </c>
      <c r="S61" s="89">
        <f>SUMIF('ANALISE PRODUTO'!F:F, A61, 'ANALISE PRODUTO'!BK:BK)</f>
        <v/>
      </c>
      <c r="T61" s="89">
        <f>SUMIF('ANALISE PRODUTO'!F:F, A61, 'ANALISE PRODUTO'!BL:BL)</f>
        <v/>
      </c>
      <c r="U61" s="89">
        <f>SUMIFS('ANALISE PRODUTO'!BI:BI, 'ANALISE PRODUTO'!F:F, A61)</f>
        <v/>
      </c>
      <c r="V61" s="89">
        <f>IF(C61="DESCONTINUADO", 0, IF(J61=0, 0, IF(U61/J61=0, 0, U61/J61)))</f>
        <v/>
      </c>
      <c r="W61" s="89">
        <f>IF(OR(C61="DESCONTINUADO", J61=0), 0, IFERROR((S61+T61)/J61, 0))</f>
        <v/>
      </c>
      <c r="X61" s="59">
        <f>COUNTIF('ANALISE PRODUTO'!F:F, A61)</f>
        <v/>
      </c>
      <c r="Y61" s="60">
        <f>COUNTIFS('ANALISE PRODUTO'!F:F, A61, 'ANALISE PRODUTO'!S:S, "S")</f>
        <v/>
      </c>
      <c r="Z61" s="61">
        <f>X61-Y61</f>
        <v/>
      </c>
      <c r="AA61" s="88">
        <f>IFERROR(IF(COUNTIF('contas-pagas-fornecedor-7'!$C:$C,B61)&gt;1,
   AVERAGEIF('contas-pagas-fornecedor-7'!$C:$C,B61,'contas-pagas-fornecedor-7'!$I:$I),
   VLOOKUP(B61,'contas-pagas-fornecedor-7'!$C:$Q,7,FALSE)), "")</f>
        <v/>
      </c>
      <c r="AB61" s="88">
        <f t="array" ref="AB61">IFERROR(
  INDEX('fornecedor-venda-por-filial-ger'!J:J,
    MATCH(1,
      ('fornecedor-venda-por-filial-ger'!A:A=A61) *
      ('fornecedor-venda-por-filial-ger'!B:B=$B$1),
    0)
  ),
"")</f>
        <v/>
      </c>
      <c r="AC61" s="90">
        <f t="array" ref="AC61">IFERROR(
  INDEX('fornecedor-venda-por-filial-ger'!O:O,
    MATCH(1,
      ('fornecedor-venda-por-filial-ger'!A:A=A61) *
      ('fornecedor-venda-por-filial-ger'!B:B=$B$1),
    0)
  ),
"")</f>
        <v/>
      </c>
      <c r="AD61" s="90">
        <f>IFERROR(VLOOKUP(A61,'venda-fornecedor-12-meses-7'!A:AC,3,0),"")</f>
        <v/>
      </c>
      <c r="AE61" s="87">
        <f t="array" ref="AE61">IFERROR(
  INDEX('fornecedor-venda-por-filial-ger'!N:N,
    MATCH(1,
      ('fornecedor-venda-por-filial-ger'!A:A=A61) *
      ('fornecedor-venda-por-filial-ger'!B:B=$B$1),
    0)
  ),
"")</f>
        <v/>
      </c>
      <c r="AF61" s="87">
        <f>IF(J61&lt;=0,"100,00%",IFERROR(AD61/AE61,1))</f>
        <v/>
      </c>
      <c r="AG61" s="64">
        <f t="array" ref="AG61">IFERROR(
  INDEX('fornecedor-venda-por-filial-ger'!L:L,
    MATCH(1,
      ('fornecedor-venda-por-filial-ger'!A:A=A61)*
      ('fornecedor-venda-por-filial-ger'!B:B=$B$1),
    0)
  )/100,
"")</f>
        <v/>
      </c>
      <c r="AH61" s="64">
        <f t="array" ref="AH61">IFERROR(
  INDEX('fornecedor-venda-por-filial-ger'!S:S,
    MATCH(1,
      ('fornecedor-venda-por-filial-ger'!A:A=A61) *
      ('fornecedor-venda-por-filial-ger'!B:B=$B$1),
    0)
  )/100,
"")</f>
        <v/>
      </c>
      <c r="AI61" s="64">
        <f>IFERROR(IF(OR(AH61="",AG61=""),"",IF(J61=0,0,AH61-AG61)),"")</f>
        <v/>
      </c>
      <c r="AJ61" s="91">
        <f t="array" ref="AJ61">IF(MAX(IF('ANALISE PRODUTO'!F:F=A61,'ANALISE PRODUTO'!AD:AD))=0,"SEM ENTRADA",MAX(IF('ANALISE PRODUTO'!F:F=A61,'ANALISE PRODUTO'!AD:AD)))</f>
        <v/>
      </c>
      <c r="AK61" s="39" t="n"/>
      <c r="AL61" s="92">
        <f>IF(IFERROR(VLOOKUP($A61,'VENDA 2023'!$1:$1048576,3 + (COLUMN(A58)-1)*2,FALSE),"")=0,"",IFERROR(VLOOKUP($A61,'VENDA 2023'!$1:$1048576,3 + (COLUMN(A58)-1)*2,FALSE),""))</f>
        <v/>
      </c>
      <c r="AM61" s="92">
        <f>IF(IFERROR(VLOOKUP($A61,'VENDA 2023'!$1:$1048576,3 + (COLUMN(B58)-1)*2,FALSE),"")=0,"",IFERROR(VLOOKUP($A61,'VENDA 2023'!$1:$1048576,3 + (COLUMN(B58)-1)*2,FALSE),""))</f>
        <v/>
      </c>
      <c r="AN61" s="92">
        <f>IF(IFERROR(VLOOKUP($A61,'VENDA 2023'!$1:$1048576,3 + (COLUMN(C58)-1)*2,FALSE),"")=0,"",IFERROR(VLOOKUP($A61,'VENDA 2023'!$1:$1048576,3 + (COLUMN(C58)-1)*2,FALSE),""))</f>
        <v/>
      </c>
      <c r="AO61" s="92">
        <f>IF(IFERROR(VLOOKUP($A61,'VENDA 2023'!$1:$1048576,3 + (COLUMN(D58)-1)*2,FALSE),"")=0,"",IFERROR(VLOOKUP($A61,'VENDA 2023'!$1:$1048576,3 + (COLUMN(D58)-1)*2,FALSE),""))</f>
        <v/>
      </c>
      <c r="AP61" s="92">
        <f>IF(IFERROR(VLOOKUP($A61,'VENDA 2023'!$1:$1048576,3 + (COLUMN(E58)-1)*2,FALSE),"")=0,"",IFERROR(VLOOKUP($A61,'VENDA 2023'!$1:$1048576,3 + (COLUMN(E58)-1)*2,FALSE),""))</f>
        <v/>
      </c>
      <c r="AQ61" s="92">
        <f>IF(IFERROR(VLOOKUP($A61,'VENDA 2023'!$1:$1048576,3 + (COLUMN(F58)-1)*2,FALSE),"")=0,"",IFERROR(VLOOKUP($A61,'VENDA 2023'!$1:$1048576,3 + (COLUMN(F58)-1)*2,FALSE),""))</f>
        <v/>
      </c>
      <c r="AR61" s="92">
        <f>IF(IFERROR(VLOOKUP($A61,'VENDA 2023'!$1:$1048576,3 + (COLUMN(G58)-1)*2,FALSE),"")=0,"",IFERROR(VLOOKUP($A61,'VENDA 2023'!$1:$1048576,3 + (COLUMN(G58)-1)*2,FALSE),""))</f>
        <v/>
      </c>
      <c r="AS61" s="92">
        <f>IF(IFERROR(VLOOKUP($A61,'VENDA 2023'!$1:$1048576,3 + (COLUMN(H58)-1)*2,FALSE),"")=0,"",IFERROR(VLOOKUP($A61,'VENDA 2023'!$1:$1048576,3 + (COLUMN(H58)-1)*2,FALSE),""))</f>
        <v/>
      </c>
      <c r="AT61" s="92">
        <f>IF(IFERROR(VLOOKUP($A61,'VENDA 2023'!$1:$1048576,3 + (COLUMN(I58)-1)*2,FALSE),"")=0,"",IFERROR(VLOOKUP($A61,'VENDA 2023'!$1:$1048576,3 + (COLUMN(I58)-1)*2,FALSE),""))</f>
        <v/>
      </c>
      <c r="AU61" s="92">
        <f>IF(IFERROR(VLOOKUP($A61,'VENDA 2023'!$1:$1048576,3 + (COLUMN(J58)-1)*2,FALSE),"")=0,"",IFERROR(VLOOKUP($A61,'VENDA 2023'!$1:$1048576,3 + (COLUMN(J58)-1)*2,FALSE),""))</f>
        <v/>
      </c>
      <c r="AV61" s="92">
        <f>IF(IFERROR(VLOOKUP($A61,'VENDA 2023'!$1:$1048576,3 + (COLUMN(K58)-1)*2,FALSE),"")=0,"",IFERROR(VLOOKUP($A61,'VENDA 2023'!$1:$1048576,3 + (COLUMN(K58)-1)*2,FALSE),""))</f>
        <v/>
      </c>
      <c r="AW61" s="92">
        <f>IF(IFERROR(VLOOKUP($A61,'VENDA 2023'!$1:$1048576,3 + (COLUMN(L58)-1)*2,FALSE),"")=0,"",IFERROR(VLOOKUP($A61,'VENDA 2023'!$1:$1048576,3 + (COLUMN(L58)-1)*2,FALSE),""))</f>
        <v/>
      </c>
      <c r="AX61" s="93">
        <f>IF(COUNT(AL61:AW61)=0,"",SUM(AL61:AW61))</f>
        <v/>
      </c>
      <c r="AY61" s="92">
        <f>IF(IFERROR(VLOOKUP($A61,'VENDA 2024'!$1:$1048576,3 + (COLUMN(A58)-1)*2,FALSE),"")=0,"",IFERROR(VLOOKUP($A61,'VENDA 2024'!$1:$1048576,3 + (COLUMN(A58)-1)*2,FALSE),""))</f>
        <v/>
      </c>
      <c r="AZ61" s="92">
        <f>IF(IFERROR(VLOOKUP($A61,'VENDA 2024'!$1:$1048576,3 + (COLUMN(B58)-1)*2,FALSE),"")=0,"",IFERROR(VLOOKUP($A61,'VENDA 2024'!$1:$1048576,3 + (COLUMN(B58)-1)*2,FALSE),""))</f>
        <v/>
      </c>
      <c r="BA61" s="92">
        <f>IF(IFERROR(VLOOKUP($A61,'VENDA 2024'!$1:$1048576,3 + (COLUMN(C58)-1)*2,FALSE),"")=0,"",IFERROR(VLOOKUP($A61,'VENDA 2024'!$1:$1048576,3 + (COLUMN(C58)-1)*2,FALSE),""))</f>
        <v/>
      </c>
      <c r="BB61" s="92">
        <f>IF(IFERROR(VLOOKUP($A61,'VENDA 2024'!$1:$1048576,3 + (COLUMN(D58)-1)*2,FALSE),"")=0,"",IFERROR(VLOOKUP($A61,'VENDA 2024'!$1:$1048576,3 + (COLUMN(D58)-1)*2,FALSE),""))</f>
        <v/>
      </c>
      <c r="BC61" s="92">
        <f>IF(IFERROR(VLOOKUP($A61,'VENDA 2024'!$1:$1048576,3 + (COLUMN(E58)-1)*2,FALSE),"")=0,"",IFERROR(VLOOKUP($A61,'VENDA 2024'!$1:$1048576,3 + (COLUMN(E58)-1)*2,FALSE),""))</f>
        <v/>
      </c>
      <c r="BD61" s="92">
        <f>IF(IFERROR(VLOOKUP($A61,'VENDA 2024'!$1:$1048576,3 + (COLUMN(F58)-1)*2,FALSE),"")=0,"",IFERROR(VLOOKUP($A61,'VENDA 2024'!$1:$1048576,3 + (COLUMN(F58)-1)*2,FALSE),""))</f>
        <v/>
      </c>
      <c r="BE61" s="92">
        <f>IF(IFERROR(VLOOKUP($A61,'VENDA 2024'!$1:$1048576,3 + (COLUMN(G58)-1)*2,FALSE),"")=0,"",IFERROR(VLOOKUP($A61,'VENDA 2024'!$1:$1048576,3 + (COLUMN(G58)-1)*2,FALSE),""))</f>
        <v/>
      </c>
      <c r="BF61" s="92">
        <f>IF(IFERROR(VLOOKUP($A61,'VENDA 2024'!$1:$1048576,3 + (COLUMN(H58)-1)*2,FALSE),"")=0,"",IFERROR(VLOOKUP($A61,'VENDA 2024'!$1:$1048576,3 + (COLUMN(H58)-1)*2,FALSE),""))</f>
        <v/>
      </c>
      <c r="BG61" s="92">
        <f>IF(IFERROR(VLOOKUP($A61,'VENDA 2024'!$1:$1048576,3 + (COLUMN(I58)-1)*2,FALSE),"")=0,"",IFERROR(VLOOKUP($A61,'VENDA 2024'!$1:$1048576,3 + (COLUMN(I58)-1)*2,FALSE),""))</f>
        <v/>
      </c>
      <c r="BH61" s="92">
        <f>IF(IFERROR(VLOOKUP($A61,'VENDA 2024'!$1:$1048576,3 + (COLUMN(J58)-1)*2,FALSE),"")=0,"",IFERROR(VLOOKUP($A61,'VENDA 2024'!$1:$1048576,3 + (COLUMN(J58)-1)*2,FALSE),""))</f>
        <v/>
      </c>
      <c r="BI61" s="92">
        <f>IF(IFERROR(VLOOKUP($A61,'VENDA 2024'!$1:$1048576,3 + (COLUMN(K58)-1)*2,FALSE),"")=0,"",IFERROR(VLOOKUP($A61,'VENDA 2024'!$1:$1048576,3 + (COLUMN(K58)-1)*2,FALSE),""))</f>
        <v/>
      </c>
      <c r="BJ61" s="92">
        <f>IF(IFERROR(VLOOKUP($A61,'VENDA 2024'!$1:$1048576,3 + (COLUMN(L58)-1)*2,FALSE),"")=0,"",IFERROR(VLOOKUP($A61,'VENDA 2024'!$1:$1048576,3 + (COLUMN(L58)-1)*2,FALSE),""))</f>
        <v/>
      </c>
      <c r="BK61" s="93">
        <f>IF(COUNT(AY61:BJ61)=0,"",SUM(AY61:BJ61))</f>
        <v/>
      </c>
      <c r="BL61" s="92">
        <f>IF(IFERROR(VLOOKUP($A61,'VENDA 2025'!$1:$1048576,3 + (COLUMN(A58)-1)*2,FALSE),"")=0,"",IFERROR(VLOOKUP($A61,'VENDA 2025'!$1:$1048576,3 + (COLUMN(A58)-1)*2,FALSE),""))</f>
        <v/>
      </c>
      <c r="BM61" s="92">
        <f>IF(IFERROR(VLOOKUP($A61,'VENDA 2025'!$1:$1048576,3 + (COLUMN(B58)-1)*2,FALSE),"")=0,"",IFERROR(VLOOKUP($A61,'VENDA 2025'!$1:$1048576,3 + (COLUMN(B58)-1)*2,FALSE),""))</f>
        <v/>
      </c>
      <c r="BN61" s="92">
        <f>IF(IFERROR(VLOOKUP($A61,'VENDA 2025'!$1:$1048576,3 + (COLUMN(C58)-1)*2,FALSE),"")=0,"",IFERROR(VLOOKUP($A61,'VENDA 2025'!$1:$1048576,3 + (COLUMN(C58)-1)*2,FALSE),""))</f>
        <v/>
      </c>
      <c r="BO61" s="92">
        <f>IF(IFERROR(VLOOKUP($A61,'VENDA 2025'!$1:$1048576,3 + (COLUMN(D58)-1)*2,FALSE),"")=0,"",IFERROR(VLOOKUP($A61,'VENDA 2025'!$1:$1048576,3 + (COLUMN(D58)-1)*2,FALSE),""))</f>
        <v/>
      </c>
      <c r="BP61" s="92">
        <f>IF(IFERROR(VLOOKUP($A61,'VENDA 2025'!$1:$1048576,3 + (COLUMN(E58)-1)*2,FALSE),"")=0,"",IFERROR(VLOOKUP($A61,'VENDA 2025'!$1:$1048576,3 + (COLUMN(E58)-1)*2,FALSE),""))</f>
        <v/>
      </c>
      <c r="BQ61" s="92">
        <f>IF(IFERROR(VLOOKUP($A61,'VENDA 2025'!$1:$1048576,3 + (COLUMN(F58)-1)*2,FALSE),"")=0,"",IFERROR(VLOOKUP($A61,'VENDA 2025'!$1:$1048576,3 + (COLUMN(F58)-1)*2,FALSE),""))</f>
        <v/>
      </c>
      <c r="BR61" s="92">
        <f>IF(IFERROR(VLOOKUP($A61,'VENDA 2025'!$1:$1048576,3 + (COLUMN(G58)-1)*2,FALSE),"")=0,"",IFERROR(VLOOKUP($A61,'VENDA 2025'!$1:$1048576,3 + (COLUMN(G58)-1)*2,FALSE),""))</f>
        <v/>
      </c>
      <c r="BS61" s="92">
        <f>IF(IFERROR(VLOOKUP($A61,'VENDA 2025'!$1:$1048576,3 + (COLUMN(H58)-1)*2,FALSE),"")=0,"",IFERROR(VLOOKUP($A61,'VENDA 2025'!$1:$1048576,3 + (COLUMN(H58)-1)*2,FALSE),""))</f>
        <v/>
      </c>
      <c r="BT61" s="92">
        <f>IF(IFERROR(VLOOKUP($A61,'VENDA 2025'!$1:$1048576,3 + (COLUMN(I58)-1)*2,FALSE),"")=0,"",IFERROR(VLOOKUP($A61,'VENDA 2025'!$1:$1048576,3 + (COLUMN(I58)-1)*2,FALSE),""))</f>
        <v/>
      </c>
      <c r="BU61" s="92">
        <f>IF(IFERROR(VLOOKUP($A61,'VENDA 2025'!$1:$1048576,3 + (COLUMN(J58)-1)*2,FALSE),"")=0,"",IFERROR(VLOOKUP($A61,'VENDA 2025'!$1:$1048576,3 + (COLUMN(J58)-1)*2,FALSE),""))</f>
        <v/>
      </c>
      <c r="BV61" s="92">
        <f>IF(IFERROR(VLOOKUP($A61,'VENDA 2025'!$1:$1048576,3 + (COLUMN(K58)-1)*2,FALSE),"")=0,"",IFERROR(VLOOKUP($A61,'VENDA 2025'!$1:$1048576,3 + (COLUMN(K58)-1)*2,FALSE),""))</f>
        <v/>
      </c>
      <c r="BW61" s="92">
        <f>IF(IFERROR(VLOOKUP($A61,'VENDA 2025'!$1:$1048576,3 + (COLUMN(L58)-1)*2,FALSE),"")=0,"",IFERROR(VLOOKUP($A61,'VENDA 2025'!$1:$1048576,3 + (COLUMN(L58)-1)*2,FALSE),""))</f>
        <v/>
      </c>
      <c r="BX61" s="93">
        <f>IF(COUNT(BL61:BW61)=0,"",SUM(BL61:BW61))</f>
        <v/>
      </c>
      <c r="BY61" s="92">
        <f>IF(IFERROR(VLOOKUP($A61,'venda-fornecedor-12-meses-7'!$1:$1048576,4 + (COLUMN(A58)-1)*2,FALSE),"")=0,"",IFERROR(VLOOKUP($A61,'venda-fornecedor-12-meses-7'!$1:$1048576,4 + (COLUMN(A58)-1)*2,FALSE),""))</f>
        <v/>
      </c>
      <c r="BZ61" s="92">
        <f>IF(IFERROR(VLOOKUP($A61,'venda-fornecedor-12-meses-7'!$1:$1048576,4 + (COLUMN(B58)-1)*2,FALSE),"")=0,"",IFERROR(VLOOKUP($A61,'venda-fornecedor-12-meses-7'!$1:$1048576,4 + (COLUMN(B58)-1)*2,FALSE),""))</f>
        <v/>
      </c>
      <c r="CA61" s="92">
        <f>IF(IFERROR(VLOOKUP($A61,'venda-fornecedor-12-meses-7'!$1:$1048576,4 + (COLUMN(C58)-1)*2,FALSE),"")=0,"",IFERROR(VLOOKUP($A61,'venda-fornecedor-12-meses-7'!$1:$1048576,4 + (COLUMN(C58)-1)*2,FALSE),""))</f>
        <v/>
      </c>
      <c r="CB61" s="92">
        <f>IF(IFERROR(VLOOKUP($A61,'venda-fornecedor-12-meses-7'!$1:$1048576,4 + (COLUMN(D58)-1)*2,FALSE),"")=0,"",IFERROR(VLOOKUP($A61,'venda-fornecedor-12-meses-7'!$1:$1048576,4 + (COLUMN(D58)-1)*2,FALSE),""))</f>
        <v/>
      </c>
      <c r="CC61" s="92">
        <f>IF(IFERROR(VLOOKUP($A61,'venda-fornecedor-12-meses-7'!$1:$1048576,4 + (COLUMN(E58)-1)*2,FALSE),"")=0,"",IFERROR(VLOOKUP($A61,'venda-fornecedor-12-meses-7'!$1:$1048576,4 + (COLUMN(E58)-1)*2,FALSE),""))</f>
        <v/>
      </c>
      <c r="CD61" s="92">
        <f>IF(IFERROR(VLOOKUP($A61,'venda-fornecedor-12-meses-7'!$1:$1048576,4 + (COLUMN(F58)-1)*2,FALSE),"")=0,"",IFERROR(VLOOKUP($A61,'venda-fornecedor-12-meses-7'!$1:$1048576,4 + (COLUMN(F58)-1)*2,FALSE),""))</f>
        <v/>
      </c>
      <c r="CE61" s="92">
        <f>IF(IFERROR(VLOOKUP($A61,'venda-fornecedor-12-meses-7'!$1:$1048576,4 + (COLUMN(G58)-1)*2,FALSE),"")=0,"",IFERROR(VLOOKUP($A61,'venda-fornecedor-12-meses-7'!$1:$1048576,4 + (COLUMN(G58)-1)*2,FALSE),""))</f>
        <v/>
      </c>
      <c r="CF61" s="92">
        <f>IF(IFERROR(VLOOKUP($A61,'venda-fornecedor-12-meses-7'!$1:$1048576,4 + (COLUMN(H58)-1)*2,FALSE),"")=0,"",IFERROR(VLOOKUP($A61,'venda-fornecedor-12-meses-7'!$1:$1048576,4 + (COLUMN(H58)-1)*2,FALSE),""))</f>
        <v/>
      </c>
      <c r="CG61" s="92">
        <f>IF(IFERROR(VLOOKUP($A61,'venda-fornecedor-12-meses-7'!$1:$1048576,4 + (COLUMN(I58)-1)*2,FALSE),"")=0,"",IFERROR(VLOOKUP($A61,'venda-fornecedor-12-meses-7'!$1:$1048576,4 + (COLUMN(I58)-1)*2,FALSE),""))</f>
        <v/>
      </c>
      <c r="CH61" s="92">
        <f>IF(IFERROR(VLOOKUP($A61,'venda-fornecedor-12-meses-7'!$1:$1048576,4 + (COLUMN(J58)-1)*2,FALSE),"")=0,"",IFERROR(VLOOKUP($A61,'venda-fornecedor-12-meses-7'!$1:$1048576,4 + (COLUMN(J58)-1)*2,FALSE),""))</f>
        <v/>
      </c>
      <c r="CI61" s="92">
        <f>IF(IFERROR(VLOOKUP($A61,'venda-fornecedor-12-meses-7'!$1:$1048576,4 + (COLUMN(K58)-1)*2,FALSE),"")=0,"",IFERROR(VLOOKUP($A61,'venda-fornecedor-12-meses-7'!$1:$1048576,4 + (COLUMN(K58)-1)*2,FALSE),""))</f>
        <v/>
      </c>
      <c r="CJ61" s="92">
        <f>IF(IFERROR(VLOOKUP($A61,'venda-fornecedor-12-meses-7'!$1:$1048576,4 + (COLUMN(L58)-1)*2,FALSE),"")=0,"",IFERROR(VLOOKUP($A61,'venda-fornecedor-12-meses-7'!$1:$1048576,4 + (COLUMN(L58)-1)*2,FALSE),""))</f>
        <v/>
      </c>
      <c r="CK61" s="93">
        <f>IF(COUNT(BY61:CJ61)=0,"",SUM(BY61:CJ61))</f>
        <v/>
      </c>
      <c r="CL61" s="93">
        <f>IF(COUNT(BY61:CJ61)=0,"",AVERAGE(BY61:CJ61))</f>
        <v/>
      </c>
      <c r="CM61" s="1" t="n"/>
      <c r="CN61" s="94">
        <f>IF(IFERROR(VLOOKUP($A61,'ENTRADA 2023'!$1:$1048576,3 + (COLUMN(A58)-1)*1,FALSE),"")=0,"",IFERROR(VLOOKUP($A61,'ENTRADA 2023'!$1:$1048576,3 + (COLUMN(A58)-1)*1,FALSE),""))</f>
        <v/>
      </c>
      <c r="CO61" s="94">
        <f>IF(IFERROR(VLOOKUP($A61,'ENTRADA 2023'!$1:$1048576,3 + (COLUMN(B58)-1)*1,FALSE),"")=0,"",IFERROR(VLOOKUP($A61,'ENTRADA 2023'!$1:$1048576,3 + (COLUMN(B58)-1)*1,FALSE),""))</f>
        <v/>
      </c>
      <c r="CP61" s="94">
        <f>IF(IFERROR(VLOOKUP($A61,'ENTRADA 2023'!$1:$1048576,3 + (COLUMN(C58)-1)*1,FALSE),"")=0,"",IFERROR(VLOOKUP($A61,'ENTRADA 2023'!$1:$1048576,3 + (COLUMN(C58)-1)*1,FALSE),""))</f>
        <v/>
      </c>
      <c r="CQ61" s="94">
        <f>IF(IFERROR(VLOOKUP($A61,'ENTRADA 2023'!$1:$1048576,3 + (COLUMN(D58)-1)*1,FALSE),"")=0,"",IFERROR(VLOOKUP($A61,'ENTRADA 2023'!$1:$1048576,3 + (COLUMN(D58)-1)*1,FALSE),""))</f>
        <v/>
      </c>
      <c r="CR61" s="94">
        <f>IF(IFERROR(VLOOKUP($A61,'ENTRADA 2023'!$1:$1048576,3 + (COLUMN(E58)-1)*1,FALSE),"")=0,"",IFERROR(VLOOKUP($A61,'ENTRADA 2023'!$1:$1048576,3 + (COLUMN(E58)-1)*1,FALSE),""))</f>
        <v/>
      </c>
      <c r="CS61" s="94">
        <f>IF(IFERROR(VLOOKUP($A61,'ENTRADA 2023'!$1:$1048576,3 + (COLUMN(F58)-1)*1,FALSE),"")=0,"",IFERROR(VLOOKUP($A61,'ENTRADA 2023'!$1:$1048576,3 + (COLUMN(F58)-1)*1,FALSE),""))</f>
        <v/>
      </c>
      <c r="CT61" s="94">
        <f>IF(IFERROR(VLOOKUP($A61,'ENTRADA 2023'!$1:$1048576,3 + (COLUMN(G58)-1)*1,FALSE),"")=0,"",IFERROR(VLOOKUP($A61,'ENTRADA 2023'!$1:$1048576,3 + (COLUMN(G58)-1)*1,FALSE),""))</f>
        <v/>
      </c>
      <c r="CU61" s="94">
        <f>IF(IFERROR(VLOOKUP($A61,'ENTRADA 2023'!$1:$1048576,3 + (COLUMN(H58)-1)*1,FALSE),"")=0,"",IFERROR(VLOOKUP($A61,'ENTRADA 2023'!$1:$1048576,3 + (COLUMN(H58)-1)*1,FALSE),""))</f>
        <v/>
      </c>
      <c r="CV61" s="94">
        <f>IF(IFERROR(VLOOKUP($A61,'ENTRADA 2023'!$1:$1048576,3 + (COLUMN(I58)-1)*1,FALSE),"")=0,"",IFERROR(VLOOKUP($A61,'ENTRADA 2023'!$1:$1048576,3 + (COLUMN(I58)-1)*1,FALSE),""))</f>
        <v/>
      </c>
      <c r="CW61" s="94">
        <f>IF(IFERROR(VLOOKUP($A61,'ENTRADA 2023'!$1:$1048576,3 + (COLUMN(J58)-1)*1,FALSE),"")=0,"",IFERROR(VLOOKUP($A61,'ENTRADA 2023'!$1:$1048576,3 + (COLUMN(J58)-1)*1,FALSE),""))</f>
        <v/>
      </c>
      <c r="CX61" s="94">
        <f>IF(IFERROR(VLOOKUP($A61,'ENTRADA 2023'!$1:$1048576,3 + (COLUMN(K58)-1)*1,FALSE),"")=0,"",IFERROR(VLOOKUP($A61,'ENTRADA 2023'!$1:$1048576,3 + (COLUMN(K58)-1)*1,FALSE),""))</f>
        <v/>
      </c>
      <c r="CY61" s="94">
        <f>IF(IFERROR(VLOOKUP($A61,'ENTRADA 2023'!$1:$1048576,3 + (COLUMN(L58)-1)*1,FALSE),"")=0,"",IFERROR(VLOOKUP($A61,'ENTRADA 2023'!$1:$1048576,3 + (COLUMN(L58)-1)*1,FALSE),""))</f>
        <v/>
      </c>
      <c r="CZ61" s="95">
        <f>IF(COUNT(CN61:CY61)=0,"",SUM(CN61:CY61))</f>
        <v/>
      </c>
      <c r="DA61" s="94">
        <f>IF(IFERROR(VLOOKUP($A61,'ENTRADA 2024'!$1:$1048576,3 + (COLUMN(A58)-1)*1,FALSE),"")=0,"",IFERROR(VLOOKUP($A61,'ENTRADA 2024'!$1:$1048576,3 + (COLUMN(A58)-1)*1,FALSE),""))</f>
        <v/>
      </c>
      <c r="DB61" s="94">
        <f>IF(IFERROR(VLOOKUP($A61,'ENTRADA 2024'!$1:$1048576,3 + (COLUMN(B58)-1)*1,FALSE),"")=0,"",IFERROR(VLOOKUP($A61,'ENTRADA 2024'!$1:$1048576,3 + (COLUMN(B58)-1)*1,FALSE),""))</f>
        <v/>
      </c>
      <c r="DC61" s="94">
        <f>IF(IFERROR(VLOOKUP($A61,'ENTRADA 2024'!$1:$1048576,3 + (COLUMN(C58)-1)*1,FALSE),"")=0,"",IFERROR(VLOOKUP($A61,'ENTRADA 2024'!$1:$1048576,3 + (COLUMN(C58)-1)*1,FALSE),""))</f>
        <v/>
      </c>
      <c r="DD61" s="94">
        <f>IF(IFERROR(VLOOKUP($A61,'ENTRADA 2024'!$1:$1048576,3 + (COLUMN(D58)-1)*1,FALSE),"")=0,"",IFERROR(VLOOKUP($A61,'ENTRADA 2024'!$1:$1048576,3 + (COLUMN(D58)-1)*1,FALSE),""))</f>
        <v/>
      </c>
      <c r="DE61" s="94">
        <f>IF(IFERROR(VLOOKUP($A61,'ENTRADA 2024'!$1:$1048576,3 + (COLUMN(E58)-1)*1,FALSE),"")=0,"",IFERROR(VLOOKUP($A61,'ENTRADA 2024'!$1:$1048576,3 + (COLUMN(E58)-1)*1,FALSE),""))</f>
        <v/>
      </c>
      <c r="DF61" s="94">
        <f>IF(IFERROR(VLOOKUP($A61,'ENTRADA 2024'!$1:$1048576,3 + (COLUMN(F58)-1)*1,FALSE),"")=0,"",IFERROR(VLOOKUP($A61,'ENTRADA 2024'!$1:$1048576,3 + (COLUMN(F58)-1)*1,FALSE),""))</f>
        <v/>
      </c>
      <c r="DG61" s="94">
        <f>IF(IFERROR(VLOOKUP($A61,'ENTRADA 2024'!$1:$1048576,3 + (COLUMN(G58)-1)*1,FALSE),"")=0,"",IFERROR(VLOOKUP($A61,'ENTRADA 2024'!$1:$1048576,3 + (COLUMN(G58)-1)*1,FALSE),""))</f>
        <v/>
      </c>
      <c r="DH61" s="94">
        <f>IF(IFERROR(VLOOKUP($A61,'ENTRADA 2024'!$1:$1048576,3 + (COLUMN(H58)-1)*1,FALSE),"")=0,"",IFERROR(VLOOKUP($A61,'ENTRADA 2024'!$1:$1048576,3 + (COLUMN(H58)-1)*1,FALSE),""))</f>
        <v/>
      </c>
      <c r="DI61" s="94">
        <f>IF(IFERROR(VLOOKUP($A61,'ENTRADA 2024'!$1:$1048576,3 + (COLUMN(I58)-1)*1,FALSE),"")=0,"",IFERROR(VLOOKUP($A61,'ENTRADA 2024'!$1:$1048576,3 + (COLUMN(I58)-1)*1,FALSE),""))</f>
        <v/>
      </c>
      <c r="DJ61" s="94">
        <f>IF(IFERROR(VLOOKUP($A61,'ENTRADA 2024'!$1:$1048576,3 + (COLUMN(J58)-1)*1,FALSE),"")=0,"",IFERROR(VLOOKUP($A61,'ENTRADA 2024'!$1:$1048576,3 + (COLUMN(J58)-1)*1,FALSE),""))</f>
        <v/>
      </c>
      <c r="DK61" s="94">
        <f>IF(IFERROR(VLOOKUP($A61,'ENTRADA 2024'!$1:$1048576,3 + (COLUMN(K58)-1)*1,FALSE),"")=0,"",IFERROR(VLOOKUP($A61,'ENTRADA 2024'!$1:$1048576,3 + (COLUMN(K58)-1)*1,FALSE),""))</f>
        <v/>
      </c>
      <c r="DL61" s="94">
        <f>IF(IFERROR(VLOOKUP($A61,'ENTRADA 2024'!$1:$1048576,3 + (COLUMN(L58)-1)*1,FALSE),"")=0,"",IFERROR(VLOOKUP($A61,'ENTRADA 2024'!$1:$1048576,3 + (COLUMN(L58)-1)*1,FALSE),""))</f>
        <v/>
      </c>
      <c r="DM61" s="95">
        <f>IF(COUNT(DA61:DL61)=0,"",SUM(DA61:DL61))</f>
        <v/>
      </c>
      <c r="DN61" s="94">
        <f>IF(IFERROR(VLOOKUP($A61,'ENTRADA 2025'!$1:$1048576,3 + (COLUMN(A58)-1)*1,FALSE),"")=0,"",IFERROR(VLOOKUP($A61,'ENTRADA 2025'!$1:$1048576,3 + (COLUMN(A58)-1)*1,FALSE),""))</f>
        <v/>
      </c>
      <c r="DO61" s="94">
        <f>IF(IFERROR(VLOOKUP($A61,'ENTRADA 2025'!$1:$1048576,3 + (COLUMN(B58)-1)*1,FALSE),"")=0,"",IFERROR(VLOOKUP($A61,'ENTRADA 2025'!$1:$1048576,3 + (COLUMN(B58)-1)*1,FALSE),""))</f>
        <v/>
      </c>
      <c r="DP61" s="94">
        <f>IF(IFERROR(VLOOKUP($A61,'ENTRADA 2025'!$1:$1048576,3 + (COLUMN(C58)-1)*1,FALSE),"")=0,"",IFERROR(VLOOKUP($A61,'ENTRADA 2025'!$1:$1048576,3 + (COLUMN(C58)-1)*1,FALSE),""))</f>
        <v/>
      </c>
      <c r="DQ61" s="94">
        <f>IF(IFERROR(VLOOKUP($A61,'ENTRADA 2025'!$1:$1048576,3 + (COLUMN(D58)-1)*1,FALSE),"")=0,"",IFERROR(VLOOKUP($A61,'ENTRADA 2025'!$1:$1048576,3 + (COLUMN(D58)-1)*1,FALSE),""))</f>
        <v/>
      </c>
      <c r="DR61" s="94">
        <f>IF(IFERROR(VLOOKUP($A61,'ENTRADA 2025'!$1:$1048576,3 + (COLUMN(E58)-1)*1,FALSE),"")=0,"",IFERROR(VLOOKUP($A61,'ENTRADA 2025'!$1:$1048576,3 + (COLUMN(E58)-1)*1,FALSE),""))</f>
        <v/>
      </c>
      <c r="DS61" s="94">
        <f>IF(IFERROR(VLOOKUP($A61,'ENTRADA 2025'!$1:$1048576,3 + (COLUMN(F58)-1)*1,FALSE),"")=0,"",IFERROR(VLOOKUP($A61,'ENTRADA 2025'!$1:$1048576,3 + (COLUMN(F58)-1)*1,FALSE),""))</f>
        <v/>
      </c>
      <c r="DT61" s="94">
        <f>IF(IFERROR(VLOOKUP($A61,'ENTRADA 2025'!$1:$1048576,3 + (COLUMN(G58)-1)*1,FALSE),"")=0,"",IFERROR(VLOOKUP($A61,'ENTRADA 2025'!$1:$1048576,3 + (COLUMN(G58)-1)*1,FALSE),""))</f>
        <v/>
      </c>
      <c r="DU61" s="94">
        <f>IF(IFERROR(VLOOKUP($A61,'ENTRADA 2025'!$1:$1048576,3 + (COLUMN(H58)-1)*1,FALSE),"")=0,"",IFERROR(VLOOKUP($A61,'ENTRADA 2025'!$1:$1048576,3 + (COLUMN(H58)-1)*1,FALSE),""))</f>
        <v/>
      </c>
      <c r="DV61" s="94">
        <f>IF(IFERROR(VLOOKUP($A61,'ENTRADA 2025'!$1:$1048576,3 + (COLUMN(I58)-1)*1,FALSE),"")=0,"",IFERROR(VLOOKUP($A61,'ENTRADA 2025'!$1:$1048576,3 + (COLUMN(I58)-1)*1,FALSE),""))</f>
        <v/>
      </c>
      <c r="DW61" s="94">
        <f>IF(IFERROR(VLOOKUP($A61,'ENTRADA 2025'!$1:$1048576,3 + (COLUMN(J58)-1)*1,FALSE),"")=0,"",IFERROR(VLOOKUP($A61,'ENTRADA 2025'!$1:$1048576,3 + (COLUMN(J58)-1)*1,FALSE),""))</f>
        <v/>
      </c>
      <c r="DX61" s="94">
        <f>IF(IFERROR(VLOOKUP($A61,'ENTRADA 2025'!$1:$1048576,3 + (COLUMN(K58)-1)*1,FALSE),"")=0,"",IFERROR(VLOOKUP($A61,'ENTRADA 2025'!$1:$1048576,3 + (COLUMN(K58)-1)*1,FALSE),""))</f>
        <v/>
      </c>
      <c r="DY61" s="94">
        <f>IF(IFERROR(VLOOKUP($A61,'ENTRADA 2025'!$1:$1048576,3 + (COLUMN(L58)-1)*1,FALSE),"")=0,"",IFERROR(VLOOKUP($A61,'ENTRADA 2025'!$1:$1048576,3 + (COLUMN(L58)-1)*1,FALSE),""))</f>
        <v/>
      </c>
      <c r="DZ61" s="95">
        <f>IF(COUNT(DN61:DY61)=0,"",SUM(DN61:DY61))</f>
        <v/>
      </c>
      <c r="EA61" s="94">
        <f>IF(IFERROR(VLOOKUP($A61,'entrada-fornecedor-12-meses-7'!$1:$1048576,3 + (COLUMN(A58)-1)*1,FALSE),"")=0,"",IFERROR(VLOOKUP($A61,'entrada-fornecedor-12-meses-7'!$1:$1048576,3 + (COLUMN(A58)-1)*1,FALSE),""))</f>
        <v/>
      </c>
      <c r="EB61" s="94">
        <f>IF(IFERROR(VLOOKUP($A61,'entrada-fornecedor-12-meses-7'!$1:$1048576,3 + (COLUMN(B58)-1)*1,FALSE),"")=0,"",IFERROR(VLOOKUP($A61,'entrada-fornecedor-12-meses-7'!$1:$1048576,3 + (COLUMN(B58)-1)*1,FALSE),""))</f>
        <v/>
      </c>
      <c r="EC61" s="94">
        <f>IF(IFERROR(VLOOKUP($A61,'entrada-fornecedor-12-meses-7'!$1:$1048576,3 + (COLUMN(C58)-1)*1,FALSE),"")=0,"",IFERROR(VLOOKUP($A61,'entrada-fornecedor-12-meses-7'!$1:$1048576,3 + (COLUMN(C58)-1)*1,FALSE),""))</f>
        <v/>
      </c>
      <c r="ED61" s="94">
        <f>IF(IFERROR(VLOOKUP($A61,'entrada-fornecedor-12-meses-7'!$1:$1048576,3 + (COLUMN(D58)-1)*1,FALSE),"")=0,"",IFERROR(VLOOKUP($A61,'entrada-fornecedor-12-meses-7'!$1:$1048576,3 + (COLUMN(D58)-1)*1,FALSE),""))</f>
        <v/>
      </c>
      <c r="EE61" s="94">
        <f>IF(IFERROR(VLOOKUP($A61,'entrada-fornecedor-12-meses-7'!$1:$1048576,3 + (COLUMN(E58)-1)*1,FALSE),"")=0,"",IFERROR(VLOOKUP($A61,'entrada-fornecedor-12-meses-7'!$1:$1048576,3 + (COLUMN(E58)-1)*1,FALSE),""))</f>
        <v/>
      </c>
      <c r="EF61" s="94">
        <f>IF(IFERROR(VLOOKUP($A61,'entrada-fornecedor-12-meses-7'!$1:$1048576,3 + (COLUMN(F58)-1)*1,FALSE),"")=0,"",IFERROR(VLOOKUP($A61,'entrada-fornecedor-12-meses-7'!$1:$1048576,3 + (COLUMN(F58)-1)*1,FALSE),""))</f>
        <v/>
      </c>
      <c r="EG61" s="94">
        <f>IF(IFERROR(VLOOKUP($A61,'entrada-fornecedor-12-meses-7'!$1:$1048576,3 + (COLUMN(G58)-1)*1,FALSE),"")=0,"",IFERROR(VLOOKUP($A61,'entrada-fornecedor-12-meses-7'!$1:$1048576,3 + (COLUMN(G58)-1)*1,FALSE),""))</f>
        <v/>
      </c>
      <c r="EH61" s="94">
        <f>IF(IFERROR(VLOOKUP($A61,'entrada-fornecedor-12-meses-7'!$1:$1048576,3 + (COLUMN(H58)-1)*1,FALSE),"")=0,"",IFERROR(VLOOKUP($A61,'entrada-fornecedor-12-meses-7'!$1:$1048576,3 + (COLUMN(H58)-1)*1,FALSE),""))</f>
        <v/>
      </c>
      <c r="EI61" s="94">
        <f>IF(IFERROR(VLOOKUP($A61,'entrada-fornecedor-12-meses-7'!$1:$1048576,3 + (COLUMN(I58)-1)*1,FALSE),"")=0,"",IFERROR(VLOOKUP($A61,'entrada-fornecedor-12-meses-7'!$1:$1048576,3 + (COLUMN(I58)-1)*1,FALSE),""))</f>
        <v/>
      </c>
      <c r="EJ61" s="94">
        <f>IF(IFERROR(VLOOKUP($A61,'entrada-fornecedor-12-meses-7'!$1:$1048576,3 + (COLUMN(J58)-1)*1,FALSE),"")=0,"",IFERROR(VLOOKUP($A61,'entrada-fornecedor-12-meses-7'!$1:$1048576,3 + (COLUMN(J58)-1)*1,FALSE),""))</f>
        <v/>
      </c>
      <c r="EK61" s="94">
        <f>IF(IFERROR(VLOOKUP($A61,'entrada-fornecedor-12-meses-7'!$1:$1048576,3 + (COLUMN(K58)-1)*1,FALSE),"")=0,"",IFERROR(VLOOKUP($A61,'entrada-fornecedor-12-meses-7'!$1:$1048576,3 + (COLUMN(K58)-1)*1,FALSE),""))</f>
        <v/>
      </c>
      <c r="EL61" s="94">
        <f>IF(IFERROR(VLOOKUP($A61,'entrada-fornecedor-12-meses-7'!$1:$1048576,3 + (COLUMN(L58)-1)*1,FALSE),"")=0,"",IFERROR(VLOOKUP($A61,'entrada-fornecedor-12-meses-7'!$1:$1048576,3 + (COLUMN(L58)-1)*1,FALSE),""))</f>
        <v/>
      </c>
      <c r="EM61" s="95">
        <f>IF(COUNT(EA61:EL61)=0,"",SUM(EA61:EL61))</f>
        <v/>
      </c>
      <c r="EN61" s="1" t="n"/>
      <c r="EO61" s="96">
        <f>IFERROR(AVERAGEIF('lead-time-compras-7'!B:B,A61,'lead-time-compras-7'!S:S),"")</f>
        <v/>
      </c>
      <c r="EP61" s="96">
        <f>IFERROR(
  AVERAGEIFS(
    'notas-fiscais-entrada-830-7'!H:H,
    'notas-fiscais-entrada-830-7'!O:O, A61,
    'notas-fiscais-entrada-830-7'!E:E, $B$1
  ),
""
)</f>
        <v/>
      </c>
      <c r="EQ61" s="96">
        <f>IFERROR(AVERAGEIF('lead-time-compras-7'!B:B,A61,'lead-time-compras-7'!Q:Q),"")</f>
        <v/>
      </c>
      <c r="ER61" s="97">
        <f>SUMIF('fornecedor-saldo-receber-7'!A:A, A61, 'fornecedor-saldo-receber-7'!L:L)</f>
        <v/>
      </c>
      <c r="ES61" s="97">
        <f>SUMIF('fornecedor-verba-aplicar-7'!A:A, A61, 'fornecedor-verba-aplicar-7'!D:D)</f>
        <v/>
      </c>
      <c r="ET61" s="1" t="n"/>
      <c r="EU61" s="52">
        <f>SUMIF('ANALISE PRODUTO'!F:F, A61, 'ANALISE PRODUTO'!BN:BN)</f>
        <v/>
      </c>
      <c r="EV61" s="52">
        <f>SUMIF('ANALISE PRODUTO'!F:F, A61, 'ANALISE PRODUTO'!BO:BO)</f>
        <v/>
      </c>
      <c r="EW61" s="52">
        <f>SUMIF('ANALISE PRODUTO'!F:F, A61, 'ANALISE PRODUTO'!BP:BP)</f>
        <v/>
      </c>
      <c r="EX61" s="52">
        <f>SUMIF('ANALISE PRODUTO'!F:F, A61, 'ANALISE PRODUTO'!BQ:BQ)</f>
        <v/>
      </c>
      <c r="EY61" s="52">
        <f>SUMIF('ANALISE PRODUTO'!F:F, A61, 'ANALISE PRODUTO'!BR:BR)</f>
        <v/>
      </c>
      <c r="EZ61" s="53">
        <f>SUMIF('ANALISE PRODUTO'!F:F, A61, 'ANALISE PRODUTO'!BS:BS)</f>
        <v/>
      </c>
      <c r="FA61" s="53">
        <f>SUMIF('ANALISE PRODUTO'!F:F, A61, 'ANALISE PRODUTO'!BT:BT)</f>
        <v/>
      </c>
      <c r="FB61" s="53">
        <f>SUMIF('ANALISE PRODUTO'!F:F, A61, 'ANALISE PRODUTO'!BU:BU)</f>
        <v/>
      </c>
      <c r="FC61" s="53">
        <f>SUMIF('ANALISE PRODUTO'!F:F, A61, 'ANALISE PRODUTO'!BV:BV)</f>
        <v/>
      </c>
      <c r="FD61" s="53">
        <f>SUMIF('ANALISE PRODUTO'!F:F, A61, 'ANALISE PRODUTO'!BW:BW)</f>
        <v/>
      </c>
      <c r="FE61" s="41">
        <f>SUMIF('ANALISE PRODUTO'!F:F, A61, 'ANALISE PRODUTO'!CB:CB)</f>
        <v/>
      </c>
      <c r="FF61" s="41">
        <f>SUMIF('ANALISE PRODUTO'!F:F, A61, 'ANALISE PRODUTO'!CC:CC)</f>
        <v/>
      </c>
      <c r="FG61" s="1" t="n"/>
      <c r="FH61" s="45">
        <f>IF(IFERROR(VLOOKUP($A61,'VENDA 2023'!$1:$1048576,4 + (COLUMN(A58)-1)*2,FALSE),"")=0,"",IFERROR(VLOOKUP($A61,'VENDA 2023'!$1:$1048576,4 + (COLUMN(A58)-1)*2,FALSE),""))</f>
        <v/>
      </c>
      <c r="FI61" s="45">
        <f>IF(IFERROR(VLOOKUP($A61,'VENDA 2023'!$1:$1048576,4 + (COLUMN(B58)-1)*2,FALSE),"")=0,"",IFERROR(VLOOKUP($A61,'VENDA 2023'!$1:$1048576,4 + (COLUMN(B58)-1)*2,FALSE),""))</f>
        <v/>
      </c>
      <c r="FJ61" s="45">
        <f>IF(IFERROR(VLOOKUP($A61,'VENDA 2023'!$1:$1048576,4 + (COLUMN(C58)-1)*2,FALSE),"")=0,"",IFERROR(VLOOKUP($A61,'VENDA 2023'!$1:$1048576,4 + (COLUMN(C58)-1)*2,FALSE),""))</f>
        <v/>
      </c>
      <c r="FK61" s="45">
        <f>IF(IFERROR(VLOOKUP($A61,'VENDA 2023'!$1:$1048576,4 + (COLUMN(D58)-1)*2,FALSE),"")=0,"",IFERROR(VLOOKUP($A61,'VENDA 2023'!$1:$1048576,4 + (COLUMN(D58)-1)*2,FALSE),""))</f>
        <v/>
      </c>
      <c r="FL61" s="45">
        <f>IF(IFERROR(VLOOKUP($A61,'VENDA 2023'!$1:$1048576,4 + (COLUMN(E58)-1)*2,FALSE),"")=0,"",IFERROR(VLOOKUP($A61,'VENDA 2023'!$1:$1048576,4 + (COLUMN(E58)-1)*2,FALSE),""))</f>
        <v/>
      </c>
      <c r="FM61" s="45">
        <f>IF(IFERROR(VLOOKUP($A61,'VENDA 2023'!$1:$1048576,4 + (COLUMN(F58)-1)*2,FALSE),"")=0,"",IFERROR(VLOOKUP($A61,'VENDA 2023'!$1:$1048576,4 + (COLUMN(F58)-1)*2,FALSE),""))</f>
        <v/>
      </c>
      <c r="FN61" s="45">
        <f>IF(IFERROR(VLOOKUP($A61,'VENDA 2023'!$1:$1048576,4 + (COLUMN(G58)-1)*2,FALSE),"")=0,"",IFERROR(VLOOKUP($A61,'VENDA 2023'!$1:$1048576,4 + (COLUMN(G58)-1)*2,FALSE),""))</f>
        <v/>
      </c>
      <c r="FO61" s="45">
        <f>IF(IFERROR(VLOOKUP($A61,'VENDA 2023'!$1:$1048576,4 + (COLUMN(H58)-1)*2,FALSE),"")=0,"",IFERROR(VLOOKUP($A61,'VENDA 2023'!$1:$1048576,4 + (COLUMN(H58)-1)*2,FALSE),""))</f>
        <v/>
      </c>
      <c r="FP61" s="45">
        <f>IF(IFERROR(VLOOKUP($A61,'VENDA 2023'!$1:$1048576,4 + (COLUMN(I58)-1)*2,FALSE),"")=0,"",IFERROR(VLOOKUP($A61,'VENDA 2023'!$1:$1048576,4 + (COLUMN(I58)-1)*2,FALSE),""))</f>
        <v/>
      </c>
      <c r="FQ61" s="45">
        <f>IF(IFERROR(VLOOKUP($A61,'VENDA 2023'!$1:$1048576,4 + (COLUMN(J58)-1)*2,FALSE),"")=0,"",IFERROR(VLOOKUP($A61,'VENDA 2023'!$1:$1048576,4 + (COLUMN(J58)-1)*2,FALSE),""))</f>
        <v/>
      </c>
      <c r="FR61" s="45">
        <f>IF(IFERROR(VLOOKUP($A61,'VENDA 2023'!$1:$1048576,4 + (COLUMN(K58)-1)*2,FALSE),"")=0,"",IFERROR(VLOOKUP($A61,'VENDA 2023'!$1:$1048576,4 + (COLUMN(K58)-1)*2,FALSE),""))</f>
        <v/>
      </c>
      <c r="FS61" s="45">
        <f>IF(IFERROR(VLOOKUP($A61,'VENDA 2023'!$1:$1048576,4 + (COLUMN(L58)-1)*2,FALSE),"")=0,"",IFERROR(VLOOKUP($A61,'VENDA 2023'!$1:$1048576,4 + (COLUMN(L58)-1)*2,FALSE),""))</f>
        <v/>
      </c>
      <c r="FT61" s="12">
        <f>IF(COUNT(FH61:FS61)=0,"",SUM(FH61:FS61))</f>
        <v/>
      </c>
      <c r="FU61" s="45">
        <f>IF(IFERROR(VLOOKUP($A61,'VENDA 2024'!$1:$1048576,4 + (COLUMN(A58)-1)*2,FALSE),"")=0,"",IFERROR(VLOOKUP($A61,'VENDA 2024'!$1:$1048576,4 + (COLUMN(A58)-1)*2,FALSE),""))</f>
        <v/>
      </c>
      <c r="FV61" s="45">
        <f>IF(IFERROR(VLOOKUP($A61,'VENDA 2024'!$1:$1048576,4 + (COLUMN(B58)-1)*2,FALSE),"")=0,"",IFERROR(VLOOKUP($A61,'VENDA 2024'!$1:$1048576,4 + (COLUMN(B58)-1)*2,FALSE),""))</f>
        <v/>
      </c>
      <c r="FW61" s="45">
        <f>IF(IFERROR(VLOOKUP($A61,'VENDA 2024'!$1:$1048576,4 + (COLUMN(C58)-1)*2,FALSE),"")=0,"",IFERROR(VLOOKUP($A61,'VENDA 2024'!$1:$1048576,4 + (COLUMN(C58)-1)*2,FALSE),""))</f>
        <v/>
      </c>
      <c r="FX61" s="45">
        <f>IF(IFERROR(VLOOKUP($A61,'VENDA 2024'!$1:$1048576,4 + (COLUMN(D58)-1)*2,FALSE),"")=0,"",IFERROR(VLOOKUP($A61,'VENDA 2024'!$1:$1048576,4 + (COLUMN(D58)-1)*2,FALSE),""))</f>
        <v/>
      </c>
      <c r="FY61" s="45">
        <f>IF(IFERROR(VLOOKUP($A61,'VENDA 2024'!$1:$1048576,4 + (COLUMN(E58)-1)*2,FALSE),"")=0,"",IFERROR(VLOOKUP($A61,'VENDA 2024'!$1:$1048576,4 + (COLUMN(E58)-1)*2,FALSE),""))</f>
        <v/>
      </c>
      <c r="FZ61" s="45">
        <f>IF(IFERROR(VLOOKUP($A61,'VENDA 2024'!$1:$1048576,4 + (COLUMN(F58)-1)*2,FALSE),"")=0,"",IFERROR(VLOOKUP($A61,'VENDA 2024'!$1:$1048576,4 + (COLUMN(F58)-1)*2,FALSE),""))</f>
        <v/>
      </c>
      <c r="GA61" s="45">
        <f>IF(IFERROR(VLOOKUP($A61,'VENDA 2024'!$1:$1048576,4 + (COLUMN(G58)-1)*2,FALSE),"")=0,"",IFERROR(VLOOKUP($A61,'VENDA 2024'!$1:$1048576,4 + (COLUMN(G58)-1)*2,FALSE),""))</f>
        <v/>
      </c>
      <c r="GB61" s="45">
        <f>IF(IFERROR(VLOOKUP($A61,'VENDA 2024'!$1:$1048576,4 + (COLUMN(H58)-1)*2,FALSE),"")=0,"",IFERROR(VLOOKUP($A61,'VENDA 2024'!$1:$1048576,4 + (COLUMN(H58)-1)*2,FALSE),""))</f>
        <v/>
      </c>
      <c r="GC61" s="45">
        <f>IF(IFERROR(VLOOKUP($A61,'VENDA 2024'!$1:$1048576,4 + (COLUMN(I58)-1)*2,FALSE),"")=0,"",IFERROR(VLOOKUP($A61,'VENDA 2024'!$1:$1048576,4 + (COLUMN(I58)-1)*2,FALSE),""))</f>
        <v/>
      </c>
      <c r="GD61" s="45">
        <f>IF(IFERROR(VLOOKUP($A61,'VENDA 2024'!$1:$1048576,4 + (COLUMN(J58)-1)*2,FALSE),"")=0,"",IFERROR(VLOOKUP($A61,'VENDA 2024'!$1:$1048576,4 + (COLUMN(J58)-1)*2,FALSE),""))</f>
        <v/>
      </c>
      <c r="GE61" s="45">
        <f>IF(IFERROR(VLOOKUP($A61,'VENDA 2024'!$1:$1048576,4 + (COLUMN(K58)-1)*2,FALSE),"")=0,"",IFERROR(VLOOKUP($A61,'VENDA 2024'!$1:$1048576,4 + (COLUMN(K58)-1)*2,FALSE),""))</f>
        <v/>
      </c>
      <c r="GF61" s="45">
        <f>IF(IFERROR(VLOOKUP($A61,'VENDA 2024'!$1:$1048576,4 + (COLUMN(L58)-1)*2,FALSE),"")=0,"",IFERROR(VLOOKUP($A61,'VENDA 2024'!$1:$1048576,4 + (COLUMN(L58)-1)*2,FALSE),""))</f>
        <v/>
      </c>
      <c r="GG61" s="12">
        <f>IF(COUNT(FU61:GF61)=0,"",SUM(FU61:GF61))</f>
        <v/>
      </c>
      <c r="GH61" s="45">
        <f>IF(IFERROR(VLOOKUP($A61,'venda-fornecedor-12-meses-7'!$1:$1048576,5 + (COLUMN(A58)-1)*2,FALSE),"")=0,"",IFERROR(VLOOKUP($A61,'venda-fornecedor-12-meses-7'!$1:$1048576,5 + (COLUMN(A58)-1)*2,FALSE),""))</f>
        <v/>
      </c>
      <c r="GI61" s="45">
        <f>IF(IFERROR(VLOOKUP($A61,'venda-fornecedor-12-meses-7'!$1:$1048576,5 + (COLUMN(B58)-1)*2,FALSE),"")=0,"",IFERROR(VLOOKUP($A61,'venda-fornecedor-12-meses-7'!$1:$1048576,5 + (COLUMN(B58)-1)*2,FALSE),""))</f>
        <v/>
      </c>
      <c r="GJ61" s="45">
        <f>IF(IFERROR(VLOOKUP($A61,'venda-fornecedor-12-meses-7'!$1:$1048576,5 + (COLUMN(C58)-1)*2,FALSE),"")=0,"",IFERROR(VLOOKUP($A61,'venda-fornecedor-12-meses-7'!$1:$1048576,5 + (COLUMN(C58)-1)*2,FALSE),""))</f>
        <v/>
      </c>
      <c r="GK61" s="45">
        <f>IF(IFERROR(VLOOKUP($A61,'venda-fornecedor-12-meses-7'!$1:$1048576,5 + (COLUMN(D58)-1)*2,FALSE),"")=0,"",IFERROR(VLOOKUP($A61,'venda-fornecedor-12-meses-7'!$1:$1048576,5 + (COLUMN(D58)-1)*2,FALSE),""))</f>
        <v/>
      </c>
      <c r="GL61" s="45">
        <f>IF(IFERROR(VLOOKUP($A61,'venda-fornecedor-12-meses-7'!$1:$1048576,5 + (COLUMN(E58)-1)*2,FALSE),"")=0,"",IFERROR(VLOOKUP($A61,'venda-fornecedor-12-meses-7'!$1:$1048576,5 + (COLUMN(E58)-1)*2,FALSE),""))</f>
        <v/>
      </c>
      <c r="GM61" s="45">
        <f>IF(IFERROR(VLOOKUP($A61,'venda-fornecedor-12-meses-7'!$1:$1048576,5 + (COLUMN(F58)-1)*2,FALSE),"")=0,"",IFERROR(VLOOKUP($A61,'venda-fornecedor-12-meses-7'!$1:$1048576,5 + (COLUMN(F58)-1)*2,FALSE),""))</f>
        <v/>
      </c>
      <c r="GN61" s="45">
        <f>IF(IFERROR(VLOOKUP($A61,'venda-fornecedor-12-meses-7'!$1:$1048576,5 + (COLUMN(G58)-1)*2,FALSE),"")=0,"",IFERROR(VLOOKUP($A61,'venda-fornecedor-12-meses-7'!$1:$1048576,5 + (COLUMN(G58)-1)*2,FALSE),""))</f>
        <v/>
      </c>
      <c r="GO61" s="45">
        <f>IF(IFERROR(VLOOKUP($A61,'venda-fornecedor-12-meses-7'!$1:$1048576,5 + (COLUMN(H58)-1)*2,FALSE),"")=0,"",IFERROR(VLOOKUP($A61,'venda-fornecedor-12-meses-7'!$1:$1048576,5 + (COLUMN(H58)-1)*2,FALSE),""))</f>
        <v/>
      </c>
      <c r="GP61" s="45">
        <f>IF(IFERROR(VLOOKUP($A61,'venda-fornecedor-12-meses-7'!$1:$1048576,5 + (COLUMN(I58)-1)*2,FALSE),"")=0,"",IFERROR(VLOOKUP($A61,'venda-fornecedor-12-meses-7'!$1:$1048576,5 + (COLUMN(I58)-1)*2,FALSE),""))</f>
        <v/>
      </c>
      <c r="GQ61" s="45">
        <f>IF(IFERROR(VLOOKUP($A61,'venda-fornecedor-12-meses-7'!$1:$1048576,5 + (COLUMN(J58)-1)*2,FALSE),"")=0,"",IFERROR(VLOOKUP($A61,'venda-fornecedor-12-meses-7'!$1:$1048576,5 + (COLUMN(J58)-1)*2,FALSE),""))</f>
        <v/>
      </c>
      <c r="GR61" s="45">
        <f>IF(IFERROR(VLOOKUP($A61,'venda-fornecedor-12-meses-7'!$1:$1048576,5 + (COLUMN(K58)-1)*2,FALSE),"")=0,"",IFERROR(VLOOKUP($A61,'venda-fornecedor-12-meses-7'!$1:$1048576,5 + (COLUMN(K58)-1)*2,FALSE),""))</f>
        <v/>
      </c>
      <c r="GS61" s="45">
        <f>IF(IFERROR(VLOOKUP($A61,'venda-fornecedor-12-meses-7'!$1:$1048576,5 + (COLUMN(L58)-1)*2,FALSE),"")=0,"",IFERROR(VLOOKUP($A61,'venda-fornecedor-12-meses-7'!$1:$1048576,5 + (COLUMN(L58)-1)*2,FALSE),""))</f>
        <v/>
      </c>
      <c r="GT61" s="12">
        <f>IF(COUNT(GH61:GS61)=0,"",SUM(GH61:GS61))</f>
        <v/>
      </c>
    </row>
    <row r="62">
      <c r="A62" s="85" t="n">
        <v>35861</v>
      </c>
      <c r="B62" s="85">
        <f>VLOOKUP(A62,'FORNECEDORES X COMPRADOR'!$A:$D,4,0)</f>
        <v/>
      </c>
      <c r="C62" s="85">
        <f>VLOOKUP(A62,'FORNECEDORES X COMPRADOR'!$A:$E,5,0)</f>
        <v/>
      </c>
      <c r="D62" s="40">
        <f>IFERROR(AVERAGEIF('ANALISE PRODUTO'!F:F,A62,'ANALISE PRODUTO'!BE:BE),"")</f>
        <v/>
      </c>
      <c r="E62" s="40">
        <f>IFERROR(AVERAGEIF('ANALISE PRODUTO'!F:F,A62,'ANALISE PRODUTO'!BF:BF),"")</f>
        <v/>
      </c>
      <c r="F62" s="47">
        <f t="array" ref="F62">IFERROR(
  IF(
    SUMPRODUCT(
      IFERROR(--('ANALISE PRODUTO'!$F$3:$F$10000=A62),0) *
      IFERROR(--'ANALISE PRODUTO'!$AJ$3:$AJ$10000,0)
    )=0,
    "",
    SUMPRODUCT(
      IFERROR(--('ANALISE PRODUTO'!$F$3:$F$10000=A62),0) *
      IFERROR(--'ANALISE PRODUTO'!$AN$3:$AN$10000,0)
    ) /
    SUMPRODUCT(
      IFERROR(--('ANALISE PRODUTO'!$F$3:$F$10000=A62),0) *
      IFERROR(--'ANALISE PRODUTO'!$AJ$3:$AJ$10000,0)
    )
  ),
  ""
)</f>
        <v/>
      </c>
      <c r="G62" s="47">
        <f t="array" ref="G62">IFERROR(
  IF(
    SUMPRODUCT(
      IFERROR(--('ANALISE PRODUTO'!$F$3:$F$10000=A62),0) *
      IFERROR(--'ANALISE PRODUTO'!$AJ$3:$AJ$10000,0)
    )=0,
    "",
    SUMPRODUCT(
      IFERROR(--('ANALISE PRODUTO'!$F$3:$F$10000=A62),0) *
      IFERROR(--'ANALISE PRODUTO'!$AO$3:$AO$10000,0)
    ) /
    SUMPRODUCT(
      IFERROR(--('ANALISE PRODUTO'!$F$3:$F$10000=A62),0) *
      IFERROR(--'ANALISE PRODUTO'!$AJ$3:$AJ$10000,0)
    )
  ),
  ""
)</f>
        <v/>
      </c>
      <c r="H62" s="86" t="n">
        <v>60</v>
      </c>
      <c r="I62" s="86" t="n">
        <v>90</v>
      </c>
      <c r="J62" s="87">
        <f>SUMIF('ANALISE PRODUTO'!F:F, A62, 'ANALISE PRODUTO'!AP:AP)</f>
        <v/>
      </c>
      <c r="K62" s="88">
        <f>SUMIF('ANALISE PRODUTO'!F:F, A62, 'ANALISE PRODUTO'!AN:AN)</f>
        <v/>
      </c>
      <c r="L62" s="40">
        <f>SUMIF('ANALISE PRODUTO'!F:F, A62, 'ANALISE PRODUTO'!BB:BB)</f>
        <v/>
      </c>
      <c r="M62" s="40">
        <f>SUMIF('ANALISE PRODUTO'!F:F, A62, 'ANALISE PRODUTO'!BC:BC)</f>
        <v/>
      </c>
      <c r="N62" s="40">
        <f>SUMIF('ANALISE PRODUTO'!F:F, A62, 'ANALISE PRODUTO'!BD:BD)</f>
        <v/>
      </c>
      <c r="O62" s="40">
        <f>SUMIF('ANALISE PRODUTO'!F:F, A62, 'ANALISE PRODUTO'!BA:BA)</f>
        <v/>
      </c>
      <c r="P62" s="40">
        <f>IF(J62=0, 0, IF(O62/J62=0, 0, O62/J62))</f>
        <v/>
      </c>
      <c r="Q62" s="40">
        <f>IF(J62=0, 0, IF(L62/J62=0, 0, L62/J62))</f>
        <v/>
      </c>
      <c r="R62" s="89">
        <f>SUMIF('ANALISE PRODUTO'!F:F, A62, 'ANALISE PRODUTO'!BJ:BJ)</f>
        <v/>
      </c>
      <c r="S62" s="89">
        <f>SUMIF('ANALISE PRODUTO'!F:F, A62, 'ANALISE PRODUTO'!BK:BK)</f>
        <v/>
      </c>
      <c r="T62" s="89">
        <f>SUMIF('ANALISE PRODUTO'!F:F, A62, 'ANALISE PRODUTO'!BL:BL)</f>
        <v/>
      </c>
      <c r="U62" s="89">
        <f>SUMIFS('ANALISE PRODUTO'!BI:BI, 'ANALISE PRODUTO'!F:F, A62)</f>
        <v/>
      </c>
      <c r="V62" s="89">
        <f>IF(C62="DESCONTINUADO", 0, IF(J62=0, 0, IF(U62/J62=0, 0, U62/J62)))</f>
        <v/>
      </c>
      <c r="W62" s="89">
        <f>IF(OR(C62="DESCONTINUADO", J62=0), 0, IFERROR((S62+T62)/J62, 0))</f>
        <v/>
      </c>
      <c r="X62" s="59">
        <f>COUNTIF('ANALISE PRODUTO'!F:F, A62)</f>
        <v/>
      </c>
      <c r="Y62" s="60">
        <f>COUNTIFS('ANALISE PRODUTO'!F:F, A62, 'ANALISE PRODUTO'!S:S, "S")</f>
        <v/>
      </c>
      <c r="Z62" s="61">
        <f>X62-Y62</f>
        <v/>
      </c>
      <c r="AA62" s="88">
        <f>IFERROR(IF(COUNTIF('contas-pagas-fornecedor-7'!$C:$C,B62)&gt;1,
   AVERAGEIF('contas-pagas-fornecedor-7'!$C:$C,B62,'contas-pagas-fornecedor-7'!$I:$I),
   VLOOKUP(B62,'contas-pagas-fornecedor-7'!$C:$Q,7,FALSE)), "")</f>
        <v/>
      </c>
      <c r="AB62" s="88">
        <f t="array" ref="AB62">IFERROR(
  INDEX('fornecedor-venda-por-filial-ger'!J:J,
    MATCH(1,
      ('fornecedor-venda-por-filial-ger'!A:A=A62) *
      ('fornecedor-venda-por-filial-ger'!B:B=$B$1),
    0)
  ),
"")</f>
        <v/>
      </c>
      <c r="AC62" s="90">
        <f t="array" ref="AC62">IFERROR(
  INDEX('fornecedor-venda-por-filial-ger'!O:O,
    MATCH(1,
      ('fornecedor-venda-por-filial-ger'!A:A=A62) *
      ('fornecedor-venda-por-filial-ger'!B:B=$B$1),
    0)
  ),
"")</f>
        <v/>
      </c>
      <c r="AD62" s="90">
        <f>IFERROR(VLOOKUP(A62,'venda-fornecedor-12-meses-7'!A:AC,3,0),"")</f>
        <v/>
      </c>
      <c r="AE62" s="87">
        <f t="array" ref="AE62">IFERROR(
  INDEX('fornecedor-venda-por-filial-ger'!N:N,
    MATCH(1,
      ('fornecedor-venda-por-filial-ger'!A:A=A62) *
      ('fornecedor-venda-por-filial-ger'!B:B=$B$1),
    0)
  ),
"")</f>
        <v/>
      </c>
      <c r="AF62" s="87">
        <f>IF(J62&lt;=0,"100,00%",IFERROR(AD62/AE62,1))</f>
        <v/>
      </c>
      <c r="AG62" s="64">
        <f t="array" ref="AG62">IFERROR(
  INDEX('fornecedor-venda-por-filial-ger'!L:L,
    MATCH(1,
      ('fornecedor-venda-por-filial-ger'!A:A=A62)*
      ('fornecedor-venda-por-filial-ger'!B:B=$B$1),
    0)
  )/100,
"")</f>
        <v/>
      </c>
      <c r="AH62" s="64">
        <f t="array" ref="AH62">IFERROR(
  INDEX('fornecedor-venda-por-filial-ger'!S:S,
    MATCH(1,
      ('fornecedor-venda-por-filial-ger'!A:A=A62) *
      ('fornecedor-venda-por-filial-ger'!B:B=$B$1),
    0)
  )/100,
"")</f>
        <v/>
      </c>
      <c r="AI62" s="64">
        <f>IFERROR(IF(OR(AH62="",AG62=""),"",IF(J62=0,0,AH62-AG62)),"")</f>
        <v/>
      </c>
      <c r="AJ62" s="91">
        <f t="array" ref="AJ62">IF(MAX(IF('ANALISE PRODUTO'!F:F=A62,'ANALISE PRODUTO'!AD:AD))=0,"SEM ENTRADA",MAX(IF('ANALISE PRODUTO'!F:F=A62,'ANALISE PRODUTO'!AD:AD)))</f>
        <v/>
      </c>
      <c r="AK62" s="39" t="n"/>
      <c r="AL62" s="92">
        <f>IF(IFERROR(VLOOKUP($A62,'VENDA 2023'!$1:$1048576,3 + (COLUMN(A59)-1)*2,FALSE),"")=0,"",IFERROR(VLOOKUP($A62,'VENDA 2023'!$1:$1048576,3 + (COLUMN(A59)-1)*2,FALSE),""))</f>
        <v/>
      </c>
      <c r="AM62" s="92">
        <f>IF(IFERROR(VLOOKUP($A62,'VENDA 2023'!$1:$1048576,3 + (COLUMN(B59)-1)*2,FALSE),"")=0,"",IFERROR(VLOOKUP($A62,'VENDA 2023'!$1:$1048576,3 + (COLUMN(B59)-1)*2,FALSE),""))</f>
        <v/>
      </c>
      <c r="AN62" s="92">
        <f>IF(IFERROR(VLOOKUP($A62,'VENDA 2023'!$1:$1048576,3 + (COLUMN(C59)-1)*2,FALSE),"")=0,"",IFERROR(VLOOKUP($A62,'VENDA 2023'!$1:$1048576,3 + (COLUMN(C59)-1)*2,FALSE),""))</f>
        <v/>
      </c>
      <c r="AO62" s="92">
        <f>IF(IFERROR(VLOOKUP($A62,'VENDA 2023'!$1:$1048576,3 + (COLUMN(D59)-1)*2,FALSE),"")=0,"",IFERROR(VLOOKUP($A62,'VENDA 2023'!$1:$1048576,3 + (COLUMN(D59)-1)*2,FALSE),""))</f>
        <v/>
      </c>
      <c r="AP62" s="92">
        <f>IF(IFERROR(VLOOKUP($A62,'VENDA 2023'!$1:$1048576,3 + (COLUMN(E59)-1)*2,FALSE),"")=0,"",IFERROR(VLOOKUP($A62,'VENDA 2023'!$1:$1048576,3 + (COLUMN(E59)-1)*2,FALSE),""))</f>
        <v/>
      </c>
      <c r="AQ62" s="92">
        <f>IF(IFERROR(VLOOKUP($A62,'VENDA 2023'!$1:$1048576,3 + (COLUMN(F59)-1)*2,FALSE),"")=0,"",IFERROR(VLOOKUP($A62,'VENDA 2023'!$1:$1048576,3 + (COLUMN(F59)-1)*2,FALSE),""))</f>
        <v/>
      </c>
      <c r="AR62" s="92">
        <f>IF(IFERROR(VLOOKUP($A62,'VENDA 2023'!$1:$1048576,3 + (COLUMN(G59)-1)*2,FALSE),"")=0,"",IFERROR(VLOOKUP($A62,'VENDA 2023'!$1:$1048576,3 + (COLUMN(G59)-1)*2,FALSE),""))</f>
        <v/>
      </c>
      <c r="AS62" s="92">
        <f>IF(IFERROR(VLOOKUP($A62,'VENDA 2023'!$1:$1048576,3 + (COLUMN(H59)-1)*2,FALSE),"")=0,"",IFERROR(VLOOKUP($A62,'VENDA 2023'!$1:$1048576,3 + (COLUMN(H59)-1)*2,FALSE),""))</f>
        <v/>
      </c>
      <c r="AT62" s="92">
        <f>IF(IFERROR(VLOOKUP($A62,'VENDA 2023'!$1:$1048576,3 + (COLUMN(I59)-1)*2,FALSE),"")=0,"",IFERROR(VLOOKUP($A62,'VENDA 2023'!$1:$1048576,3 + (COLUMN(I59)-1)*2,FALSE),""))</f>
        <v/>
      </c>
      <c r="AU62" s="92">
        <f>IF(IFERROR(VLOOKUP($A62,'VENDA 2023'!$1:$1048576,3 + (COLUMN(J59)-1)*2,FALSE),"")=0,"",IFERROR(VLOOKUP($A62,'VENDA 2023'!$1:$1048576,3 + (COLUMN(J59)-1)*2,FALSE),""))</f>
        <v/>
      </c>
      <c r="AV62" s="92">
        <f>IF(IFERROR(VLOOKUP($A62,'VENDA 2023'!$1:$1048576,3 + (COLUMN(K59)-1)*2,FALSE),"")=0,"",IFERROR(VLOOKUP($A62,'VENDA 2023'!$1:$1048576,3 + (COLUMN(K59)-1)*2,FALSE),""))</f>
        <v/>
      </c>
      <c r="AW62" s="92">
        <f>IF(IFERROR(VLOOKUP($A62,'VENDA 2023'!$1:$1048576,3 + (COLUMN(L59)-1)*2,FALSE),"")=0,"",IFERROR(VLOOKUP($A62,'VENDA 2023'!$1:$1048576,3 + (COLUMN(L59)-1)*2,FALSE),""))</f>
        <v/>
      </c>
      <c r="AX62" s="93">
        <f>IF(COUNT(AL62:AW62)=0,"",SUM(AL62:AW62))</f>
        <v/>
      </c>
      <c r="AY62" s="92">
        <f>IF(IFERROR(VLOOKUP($A62,'VENDA 2024'!$1:$1048576,3 + (COLUMN(A59)-1)*2,FALSE),"")=0,"",IFERROR(VLOOKUP($A62,'VENDA 2024'!$1:$1048576,3 + (COLUMN(A59)-1)*2,FALSE),""))</f>
        <v/>
      </c>
      <c r="AZ62" s="92">
        <f>IF(IFERROR(VLOOKUP($A62,'VENDA 2024'!$1:$1048576,3 + (COLUMN(B59)-1)*2,FALSE),"")=0,"",IFERROR(VLOOKUP($A62,'VENDA 2024'!$1:$1048576,3 + (COLUMN(B59)-1)*2,FALSE),""))</f>
        <v/>
      </c>
      <c r="BA62" s="92">
        <f>IF(IFERROR(VLOOKUP($A62,'VENDA 2024'!$1:$1048576,3 + (COLUMN(C59)-1)*2,FALSE),"")=0,"",IFERROR(VLOOKUP($A62,'VENDA 2024'!$1:$1048576,3 + (COLUMN(C59)-1)*2,FALSE),""))</f>
        <v/>
      </c>
      <c r="BB62" s="92">
        <f>IF(IFERROR(VLOOKUP($A62,'VENDA 2024'!$1:$1048576,3 + (COLUMN(D59)-1)*2,FALSE),"")=0,"",IFERROR(VLOOKUP($A62,'VENDA 2024'!$1:$1048576,3 + (COLUMN(D59)-1)*2,FALSE),""))</f>
        <v/>
      </c>
      <c r="BC62" s="92">
        <f>IF(IFERROR(VLOOKUP($A62,'VENDA 2024'!$1:$1048576,3 + (COLUMN(E59)-1)*2,FALSE),"")=0,"",IFERROR(VLOOKUP($A62,'VENDA 2024'!$1:$1048576,3 + (COLUMN(E59)-1)*2,FALSE),""))</f>
        <v/>
      </c>
      <c r="BD62" s="92">
        <f>IF(IFERROR(VLOOKUP($A62,'VENDA 2024'!$1:$1048576,3 + (COLUMN(F59)-1)*2,FALSE),"")=0,"",IFERROR(VLOOKUP($A62,'VENDA 2024'!$1:$1048576,3 + (COLUMN(F59)-1)*2,FALSE),""))</f>
        <v/>
      </c>
      <c r="BE62" s="92">
        <f>IF(IFERROR(VLOOKUP($A62,'VENDA 2024'!$1:$1048576,3 + (COLUMN(G59)-1)*2,FALSE),"")=0,"",IFERROR(VLOOKUP($A62,'VENDA 2024'!$1:$1048576,3 + (COLUMN(G59)-1)*2,FALSE),""))</f>
        <v/>
      </c>
      <c r="BF62" s="92">
        <f>IF(IFERROR(VLOOKUP($A62,'VENDA 2024'!$1:$1048576,3 + (COLUMN(H59)-1)*2,FALSE),"")=0,"",IFERROR(VLOOKUP($A62,'VENDA 2024'!$1:$1048576,3 + (COLUMN(H59)-1)*2,FALSE),""))</f>
        <v/>
      </c>
      <c r="BG62" s="92">
        <f>IF(IFERROR(VLOOKUP($A62,'VENDA 2024'!$1:$1048576,3 + (COLUMN(I59)-1)*2,FALSE),"")=0,"",IFERROR(VLOOKUP($A62,'VENDA 2024'!$1:$1048576,3 + (COLUMN(I59)-1)*2,FALSE),""))</f>
        <v/>
      </c>
      <c r="BH62" s="92">
        <f>IF(IFERROR(VLOOKUP($A62,'VENDA 2024'!$1:$1048576,3 + (COLUMN(J59)-1)*2,FALSE),"")=0,"",IFERROR(VLOOKUP($A62,'VENDA 2024'!$1:$1048576,3 + (COLUMN(J59)-1)*2,FALSE),""))</f>
        <v/>
      </c>
      <c r="BI62" s="92">
        <f>IF(IFERROR(VLOOKUP($A62,'VENDA 2024'!$1:$1048576,3 + (COLUMN(K59)-1)*2,FALSE),"")=0,"",IFERROR(VLOOKUP($A62,'VENDA 2024'!$1:$1048576,3 + (COLUMN(K59)-1)*2,FALSE),""))</f>
        <v/>
      </c>
      <c r="BJ62" s="92">
        <f>IF(IFERROR(VLOOKUP($A62,'VENDA 2024'!$1:$1048576,3 + (COLUMN(L59)-1)*2,FALSE),"")=0,"",IFERROR(VLOOKUP($A62,'VENDA 2024'!$1:$1048576,3 + (COLUMN(L59)-1)*2,FALSE),""))</f>
        <v/>
      </c>
      <c r="BK62" s="93">
        <f>IF(COUNT(AY62:BJ62)=0,"",SUM(AY62:BJ62))</f>
        <v/>
      </c>
      <c r="BL62" s="92">
        <f>IF(IFERROR(VLOOKUP($A62,'VENDA 2025'!$1:$1048576,3 + (COLUMN(A59)-1)*2,FALSE),"")=0,"",IFERROR(VLOOKUP($A62,'VENDA 2025'!$1:$1048576,3 + (COLUMN(A59)-1)*2,FALSE),""))</f>
        <v/>
      </c>
      <c r="BM62" s="92">
        <f>IF(IFERROR(VLOOKUP($A62,'VENDA 2025'!$1:$1048576,3 + (COLUMN(B59)-1)*2,FALSE),"")=0,"",IFERROR(VLOOKUP($A62,'VENDA 2025'!$1:$1048576,3 + (COLUMN(B59)-1)*2,FALSE),""))</f>
        <v/>
      </c>
      <c r="BN62" s="92">
        <f>IF(IFERROR(VLOOKUP($A62,'VENDA 2025'!$1:$1048576,3 + (COLUMN(C59)-1)*2,FALSE),"")=0,"",IFERROR(VLOOKUP($A62,'VENDA 2025'!$1:$1048576,3 + (COLUMN(C59)-1)*2,FALSE),""))</f>
        <v/>
      </c>
      <c r="BO62" s="92">
        <f>IF(IFERROR(VLOOKUP($A62,'VENDA 2025'!$1:$1048576,3 + (COLUMN(D59)-1)*2,FALSE),"")=0,"",IFERROR(VLOOKUP($A62,'VENDA 2025'!$1:$1048576,3 + (COLUMN(D59)-1)*2,FALSE),""))</f>
        <v/>
      </c>
      <c r="BP62" s="92">
        <f>IF(IFERROR(VLOOKUP($A62,'VENDA 2025'!$1:$1048576,3 + (COLUMN(E59)-1)*2,FALSE),"")=0,"",IFERROR(VLOOKUP($A62,'VENDA 2025'!$1:$1048576,3 + (COLUMN(E59)-1)*2,FALSE),""))</f>
        <v/>
      </c>
      <c r="BQ62" s="92">
        <f>IF(IFERROR(VLOOKUP($A62,'VENDA 2025'!$1:$1048576,3 + (COLUMN(F59)-1)*2,FALSE),"")=0,"",IFERROR(VLOOKUP($A62,'VENDA 2025'!$1:$1048576,3 + (COLUMN(F59)-1)*2,FALSE),""))</f>
        <v/>
      </c>
      <c r="BR62" s="92">
        <f>IF(IFERROR(VLOOKUP($A62,'VENDA 2025'!$1:$1048576,3 + (COLUMN(G59)-1)*2,FALSE),"")=0,"",IFERROR(VLOOKUP($A62,'VENDA 2025'!$1:$1048576,3 + (COLUMN(G59)-1)*2,FALSE),""))</f>
        <v/>
      </c>
      <c r="BS62" s="92">
        <f>IF(IFERROR(VLOOKUP($A62,'VENDA 2025'!$1:$1048576,3 + (COLUMN(H59)-1)*2,FALSE),"")=0,"",IFERROR(VLOOKUP($A62,'VENDA 2025'!$1:$1048576,3 + (COLUMN(H59)-1)*2,FALSE),""))</f>
        <v/>
      </c>
      <c r="BT62" s="92">
        <f>IF(IFERROR(VLOOKUP($A62,'VENDA 2025'!$1:$1048576,3 + (COLUMN(I59)-1)*2,FALSE),"")=0,"",IFERROR(VLOOKUP($A62,'VENDA 2025'!$1:$1048576,3 + (COLUMN(I59)-1)*2,FALSE),""))</f>
        <v/>
      </c>
      <c r="BU62" s="92">
        <f>IF(IFERROR(VLOOKUP($A62,'VENDA 2025'!$1:$1048576,3 + (COLUMN(J59)-1)*2,FALSE),"")=0,"",IFERROR(VLOOKUP($A62,'VENDA 2025'!$1:$1048576,3 + (COLUMN(J59)-1)*2,FALSE),""))</f>
        <v/>
      </c>
      <c r="BV62" s="92">
        <f>IF(IFERROR(VLOOKUP($A62,'VENDA 2025'!$1:$1048576,3 + (COLUMN(K59)-1)*2,FALSE),"")=0,"",IFERROR(VLOOKUP($A62,'VENDA 2025'!$1:$1048576,3 + (COLUMN(K59)-1)*2,FALSE),""))</f>
        <v/>
      </c>
      <c r="BW62" s="92">
        <f>IF(IFERROR(VLOOKUP($A62,'VENDA 2025'!$1:$1048576,3 + (COLUMN(L59)-1)*2,FALSE),"")=0,"",IFERROR(VLOOKUP($A62,'VENDA 2025'!$1:$1048576,3 + (COLUMN(L59)-1)*2,FALSE),""))</f>
        <v/>
      </c>
      <c r="BX62" s="93">
        <f>IF(COUNT(BL62:BW62)=0,"",SUM(BL62:BW62))</f>
        <v/>
      </c>
      <c r="BY62" s="92">
        <f>IF(IFERROR(VLOOKUP($A62,'venda-fornecedor-12-meses-7'!$1:$1048576,4 + (COLUMN(A59)-1)*2,FALSE),"")=0,"",IFERROR(VLOOKUP($A62,'venda-fornecedor-12-meses-7'!$1:$1048576,4 + (COLUMN(A59)-1)*2,FALSE),""))</f>
        <v/>
      </c>
      <c r="BZ62" s="92">
        <f>IF(IFERROR(VLOOKUP($A62,'venda-fornecedor-12-meses-7'!$1:$1048576,4 + (COLUMN(B59)-1)*2,FALSE),"")=0,"",IFERROR(VLOOKUP($A62,'venda-fornecedor-12-meses-7'!$1:$1048576,4 + (COLUMN(B59)-1)*2,FALSE),""))</f>
        <v/>
      </c>
      <c r="CA62" s="92">
        <f>IF(IFERROR(VLOOKUP($A62,'venda-fornecedor-12-meses-7'!$1:$1048576,4 + (COLUMN(C59)-1)*2,FALSE),"")=0,"",IFERROR(VLOOKUP($A62,'venda-fornecedor-12-meses-7'!$1:$1048576,4 + (COLUMN(C59)-1)*2,FALSE),""))</f>
        <v/>
      </c>
      <c r="CB62" s="92">
        <f>IF(IFERROR(VLOOKUP($A62,'venda-fornecedor-12-meses-7'!$1:$1048576,4 + (COLUMN(D59)-1)*2,FALSE),"")=0,"",IFERROR(VLOOKUP($A62,'venda-fornecedor-12-meses-7'!$1:$1048576,4 + (COLUMN(D59)-1)*2,FALSE),""))</f>
        <v/>
      </c>
      <c r="CC62" s="92">
        <f>IF(IFERROR(VLOOKUP($A62,'venda-fornecedor-12-meses-7'!$1:$1048576,4 + (COLUMN(E59)-1)*2,FALSE),"")=0,"",IFERROR(VLOOKUP($A62,'venda-fornecedor-12-meses-7'!$1:$1048576,4 + (COLUMN(E59)-1)*2,FALSE),""))</f>
        <v/>
      </c>
      <c r="CD62" s="92">
        <f>IF(IFERROR(VLOOKUP($A62,'venda-fornecedor-12-meses-7'!$1:$1048576,4 + (COLUMN(F59)-1)*2,FALSE),"")=0,"",IFERROR(VLOOKUP($A62,'venda-fornecedor-12-meses-7'!$1:$1048576,4 + (COLUMN(F59)-1)*2,FALSE),""))</f>
        <v/>
      </c>
      <c r="CE62" s="92">
        <f>IF(IFERROR(VLOOKUP($A62,'venda-fornecedor-12-meses-7'!$1:$1048576,4 + (COLUMN(G59)-1)*2,FALSE),"")=0,"",IFERROR(VLOOKUP($A62,'venda-fornecedor-12-meses-7'!$1:$1048576,4 + (COLUMN(G59)-1)*2,FALSE),""))</f>
        <v/>
      </c>
      <c r="CF62" s="92">
        <f>IF(IFERROR(VLOOKUP($A62,'venda-fornecedor-12-meses-7'!$1:$1048576,4 + (COLUMN(H59)-1)*2,FALSE),"")=0,"",IFERROR(VLOOKUP($A62,'venda-fornecedor-12-meses-7'!$1:$1048576,4 + (COLUMN(H59)-1)*2,FALSE),""))</f>
        <v/>
      </c>
      <c r="CG62" s="92">
        <f>IF(IFERROR(VLOOKUP($A62,'venda-fornecedor-12-meses-7'!$1:$1048576,4 + (COLUMN(I59)-1)*2,FALSE),"")=0,"",IFERROR(VLOOKUP($A62,'venda-fornecedor-12-meses-7'!$1:$1048576,4 + (COLUMN(I59)-1)*2,FALSE),""))</f>
        <v/>
      </c>
      <c r="CH62" s="92">
        <f>IF(IFERROR(VLOOKUP($A62,'venda-fornecedor-12-meses-7'!$1:$1048576,4 + (COLUMN(J59)-1)*2,FALSE),"")=0,"",IFERROR(VLOOKUP($A62,'venda-fornecedor-12-meses-7'!$1:$1048576,4 + (COLUMN(J59)-1)*2,FALSE),""))</f>
        <v/>
      </c>
      <c r="CI62" s="92">
        <f>IF(IFERROR(VLOOKUP($A62,'venda-fornecedor-12-meses-7'!$1:$1048576,4 + (COLUMN(K59)-1)*2,FALSE),"")=0,"",IFERROR(VLOOKUP($A62,'venda-fornecedor-12-meses-7'!$1:$1048576,4 + (COLUMN(K59)-1)*2,FALSE),""))</f>
        <v/>
      </c>
      <c r="CJ62" s="92">
        <f>IF(IFERROR(VLOOKUP($A62,'venda-fornecedor-12-meses-7'!$1:$1048576,4 + (COLUMN(L59)-1)*2,FALSE),"")=0,"",IFERROR(VLOOKUP($A62,'venda-fornecedor-12-meses-7'!$1:$1048576,4 + (COLUMN(L59)-1)*2,FALSE),""))</f>
        <v/>
      </c>
      <c r="CK62" s="93">
        <f>IF(COUNT(BY62:CJ62)=0,"",SUM(BY62:CJ62))</f>
        <v/>
      </c>
      <c r="CL62" s="93">
        <f>IF(COUNT(BY62:CJ62)=0,"",AVERAGE(BY62:CJ62))</f>
        <v/>
      </c>
      <c r="CM62" s="1" t="n"/>
      <c r="CN62" s="94">
        <f>IF(IFERROR(VLOOKUP($A62,'ENTRADA 2023'!$1:$1048576,3 + (COLUMN(A59)-1)*1,FALSE),"")=0,"",IFERROR(VLOOKUP($A62,'ENTRADA 2023'!$1:$1048576,3 + (COLUMN(A59)-1)*1,FALSE),""))</f>
        <v/>
      </c>
      <c r="CO62" s="94">
        <f>IF(IFERROR(VLOOKUP($A62,'ENTRADA 2023'!$1:$1048576,3 + (COLUMN(B59)-1)*1,FALSE),"")=0,"",IFERROR(VLOOKUP($A62,'ENTRADA 2023'!$1:$1048576,3 + (COLUMN(B59)-1)*1,FALSE),""))</f>
        <v/>
      </c>
      <c r="CP62" s="94">
        <f>IF(IFERROR(VLOOKUP($A62,'ENTRADA 2023'!$1:$1048576,3 + (COLUMN(C59)-1)*1,FALSE),"")=0,"",IFERROR(VLOOKUP($A62,'ENTRADA 2023'!$1:$1048576,3 + (COLUMN(C59)-1)*1,FALSE),""))</f>
        <v/>
      </c>
      <c r="CQ62" s="94">
        <f>IF(IFERROR(VLOOKUP($A62,'ENTRADA 2023'!$1:$1048576,3 + (COLUMN(D59)-1)*1,FALSE),"")=0,"",IFERROR(VLOOKUP($A62,'ENTRADA 2023'!$1:$1048576,3 + (COLUMN(D59)-1)*1,FALSE),""))</f>
        <v/>
      </c>
      <c r="CR62" s="94">
        <f>IF(IFERROR(VLOOKUP($A62,'ENTRADA 2023'!$1:$1048576,3 + (COLUMN(E59)-1)*1,FALSE),"")=0,"",IFERROR(VLOOKUP($A62,'ENTRADA 2023'!$1:$1048576,3 + (COLUMN(E59)-1)*1,FALSE),""))</f>
        <v/>
      </c>
      <c r="CS62" s="94">
        <f>IF(IFERROR(VLOOKUP($A62,'ENTRADA 2023'!$1:$1048576,3 + (COLUMN(F59)-1)*1,FALSE),"")=0,"",IFERROR(VLOOKUP($A62,'ENTRADA 2023'!$1:$1048576,3 + (COLUMN(F59)-1)*1,FALSE),""))</f>
        <v/>
      </c>
      <c r="CT62" s="94">
        <f>IF(IFERROR(VLOOKUP($A62,'ENTRADA 2023'!$1:$1048576,3 + (COLUMN(G59)-1)*1,FALSE),"")=0,"",IFERROR(VLOOKUP($A62,'ENTRADA 2023'!$1:$1048576,3 + (COLUMN(G59)-1)*1,FALSE),""))</f>
        <v/>
      </c>
      <c r="CU62" s="94">
        <f>IF(IFERROR(VLOOKUP($A62,'ENTRADA 2023'!$1:$1048576,3 + (COLUMN(H59)-1)*1,FALSE),"")=0,"",IFERROR(VLOOKUP($A62,'ENTRADA 2023'!$1:$1048576,3 + (COLUMN(H59)-1)*1,FALSE),""))</f>
        <v/>
      </c>
      <c r="CV62" s="94">
        <f>IF(IFERROR(VLOOKUP($A62,'ENTRADA 2023'!$1:$1048576,3 + (COLUMN(I59)-1)*1,FALSE),"")=0,"",IFERROR(VLOOKUP($A62,'ENTRADA 2023'!$1:$1048576,3 + (COLUMN(I59)-1)*1,FALSE),""))</f>
        <v/>
      </c>
      <c r="CW62" s="94">
        <f>IF(IFERROR(VLOOKUP($A62,'ENTRADA 2023'!$1:$1048576,3 + (COLUMN(J59)-1)*1,FALSE),"")=0,"",IFERROR(VLOOKUP($A62,'ENTRADA 2023'!$1:$1048576,3 + (COLUMN(J59)-1)*1,FALSE),""))</f>
        <v/>
      </c>
      <c r="CX62" s="94">
        <f>IF(IFERROR(VLOOKUP($A62,'ENTRADA 2023'!$1:$1048576,3 + (COLUMN(K59)-1)*1,FALSE),"")=0,"",IFERROR(VLOOKUP($A62,'ENTRADA 2023'!$1:$1048576,3 + (COLUMN(K59)-1)*1,FALSE),""))</f>
        <v/>
      </c>
      <c r="CY62" s="94">
        <f>IF(IFERROR(VLOOKUP($A62,'ENTRADA 2023'!$1:$1048576,3 + (COLUMN(L59)-1)*1,FALSE),"")=0,"",IFERROR(VLOOKUP($A62,'ENTRADA 2023'!$1:$1048576,3 + (COLUMN(L59)-1)*1,FALSE),""))</f>
        <v/>
      </c>
      <c r="CZ62" s="95">
        <f>IF(COUNT(CN62:CY62)=0,"",SUM(CN62:CY62))</f>
        <v/>
      </c>
      <c r="DA62" s="94">
        <f>IF(IFERROR(VLOOKUP($A62,'ENTRADA 2024'!$1:$1048576,3 + (COLUMN(A59)-1)*1,FALSE),"")=0,"",IFERROR(VLOOKUP($A62,'ENTRADA 2024'!$1:$1048576,3 + (COLUMN(A59)-1)*1,FALSE),""))</f>
        <v/>
      </c>
      <c r="DB62" s="94">
        <f>IF(IFERROR(VLOOKUP($A62,'ENTRADA 2024'!$1:$1048576,3 + (COLUMN(B59)-1)*1,FALSE),"")=0,"",IFERROR(VLOOKUP($A62,'ENTRADA 2024'!$1:$1048576,3 + (COLUMN(B59)-1)*1,FALSE),""))</f>
        <v/>
      </c>
      <c r="DC62" s="94">
        <f>IF(IFERROR(VLOOKUP($A62,'ENTRADA 2024'!$1:$1048576,3 + (COLUMN(C59)-1)*1,FALSE),"")=0,"",IFERROR(VLOOKUP($A62,'ENTRADA 2024'!$1:$1048576,3 + (COLUMN(C59)-1)*1,FALSE),""))</f>
        <v/>
      </c>
      <c r="DD62" s="94">
        <f>IF(IFERROR(VLOOKUP($A62,'ENTRADA 2024'!$1:$1048576,3 + (COLUMN(D59)-1)*1,FALSE),"")=0,"",IFERROR(VLOOKUP($A62,'ENTRADA 2024'!$1:$1048576,3 + (COLUMN(D59)-1)*1,FALSE),""))</f>
        <v/>
      </c>
      <c r="DE62" s="94">
        <f>IF(IFERROR(VLOOKUP($A62,'ENTRADA 2024'!$1:$1048576,3 + (COLUMN(E59)-1)*1,FALSE),"")=0,"",IFERROR(VLOOKUP($A62,'ENTRADA 2024'!$1:$1048576,3 + (COLUMN(E59)-1)*1,FALSE),""))</f>
        <v/>
      </c>
      <c r="DF62" s="94">
        <f>IF(IFERROR(VLOOKUP($A62,'ENTRADA 2024'!$1:$1048576,3 + (COLUMN(F59)-1)*1,FALSE),"")=0,"",IFERROR(VLOOKUP($A62,'ENTRADA 2024'!$1:$1048576,3 + (COLUMN(F59)-1)*1,FALSE),""))</f>
        <v/>
      </c>
      <c r="DG62" s="94">
        <f>IF(IFERROR(VLOOKUP($A62,'ENTRADA 2024'!$1:$1048576,3 + (COLUMN(G59)-1)*1,FALSE),"")=0,"",IFERROR(VLOOKUP($A62,'ENTRADA 2024'!$1:$1048576,3 + (COLUMN(G59)-1)*1,FALSE),""))</f>
        <v/>
      </c>
      <c r="DH62" s="94">
        <f>IF(IFERROR(VLOOKUP($A62,'ENTRADA 2024'!$1:$1048576,3 + (COLUMN(H59)-1)*1,FALSE),"")=0,"",IFERROR(VLOOKUP($A62,'ENTRADA 2024'!$1:$1048576,3 + (COLUMN(H59)-1)*1,FALSE),""))</f>
        <v/>
      </c>
      <c r="DI62" s="94">
        <f>IF(IFERROR(VLOOKUP($A62,'ENTRADA 2024'!$1:$1048576,3 + (COLUMN(I59)-1)*1,FALSE),"")=0,"",IFERROR(VLOOKUP($A62,'ENTRADA 2024'!$1:$1048576,3 + (COLUMN(I59)-1)*1,FALSE),""))</f>
        <v/>
      </c>
      <c r="DJ62" s="94">
        <f>IF(IFERROR(VLOOKUP($A62,'ENTRADA 2024'!$1:$1048576,3 + (COLUMN(J59)-1)*1,FALSE),"")=0,"",IFERROR(VLOOKUP($A62,'ENTRADA 2024'!$1:$1048576,3 + (COLUMN(J59)-1)*1,FALSE),""))</f>
        <v/>
      </c>
      <c r="DK62" s="94">
        <f>IF(IFERROR(VLOOKUP($A62,'ENTRADA 2024'!$1:$1048576,3 + (COLUMN(K59)-1)*1,FALSE),"")=0,"",IFERROR(VLOOKUP($A62,'ENTRADA 2024'!$1:$1048576,3 + (COLUMN(K59)-1)*1,FALSE),""))</f>
        <v/>
      </c>
      <c r="DL62" s="94">
        <f>IF(IFERROR(VLOOKUP($A62,'ENTRADA 2024'!$1:$1048576,3 + (COLUMN(L59)-1)*1,FALSE),"")=0,"",IFERROR(VLOOKUP($A62,'ENTRADA 2024'!$1:$1048576,3 + (COLUMN(L59)-1)*1,FALSE),""))</f>
        <v/>
      </c>
      <c r="DM62" s="95">
        <f>IF(COUNT(DA62:DL62)=0,"",SUM(DA62:DL62))</f>
        <v/>
      </c>
      <c r="DN62" s="94">
        <f>IF(IFERROR(VLOOKUP($A62,'ENTRADA 2025'!$1:$1048576,3 + (COLUMN(A59)-1)*1,FALSE),"")=0,"",IFERROR(VLOOKUP($A62,'ENTRADA 2025'!$1:$1048576,3 + (COLUMN(A59)-1)*1,FALSE),""))</f>
        <v/>
      </c>
      <c r="DO62" s="94">
        <f>IF(IFERROR(VLOOKUP($A62,'ENTRADA 2025'!$1:$1048576,3 + (COLUMN(B59)-1)*1,FALSE),"")=0,"",IFERROR(VLOOKUP($A62,'ENTRADA 2025'!$1:$1048576,3 + (COLUMN(B59)-1)*1,FALSE),""))</f>
        <v/>
      </c>
      <c r="DP62" s="94">
        <f>IF(IFERROR(VLOOKUP($A62,'ENTRADA 2025'!$1:$1048576,3 + (COLUMN(C59)-1)*1,FALSE),"")=0,"",IFERROR(VLOOKUP($A62,'ENTRADA 2025'!$1:$1048576,3 + (COLUMN(C59)-1)*1,FALSE),""))</f>
        <v/>
      </c>
      <c r="DQ62" s="94">
        <f>IF(IFERROR(VLOOKUP($A62,'ENTRADA 2025'!$1:$1048576,3 + (COLUMN(D59)-1)*1,FALSE),"")=0,"",IFERROR(VLOOKUP($A62,'ENTRADA 2025'!$1:$1048576,3 + (COLUMN(D59)-1)*1,FALSE),""))</f>
        <v/>
      </c>
      <c r="DR62" s="94">
        <f>IF(IFERROR(VLOOKUP($A62,'ENTRADA 2025'!$1:$1048576,3 + (COLUMN(E59)-1)*1,FALSE),"")=0,"",IFERROR(VLOOKUP($A62,'ENTRADA 2025'!$1:$1048576,3 + (COLUMN(E59)-1)*1,FALSE),""))</f>
        <v/>
      </c>
      <c r="DS62" s="94">
        <f>IF(IFERROR(VLOOKUP($A62,'ENTRADA 2025'!$1:$1048576,3 + (COLUMN(F59)-1)*1,FALSE),"")=0,"",IFERROR(VLOOKUP($A62,'ENTRADA 2025'!$1:$1048576,3 + (COLUMN(F59)-1)*1,FALSE),""))</f>
        <v/>
      </c>
      <c r="DT62" s="94">
        <f>IF(IFERROR(VLOOKUP($A62,'ENTRADA 2025'!$1:$1048576,3 + (COLUMN(G59)-1)*1,FALSE),"")=0,"",IFERROR(VLOOKUP($A62,'ENTRADA 2025'!$1:$1048576,3 + (COLUMN(G59)-1)*1,FALSE),""))</f>
        <v/>
      </c>
      <c r="DU62" s="94">
        <f>IF(IFERROR(VLOOKUP($A62,'ENTRADA 2025'!$1:$1048576,3 + (COLUMN(H59)-1)*1,FALSE),"")=0,"",IFERROR(VLOOKUP($A62,'ENTRADA 2025'!$1:$1048576,3 + (COLUMN(H59)-1)*1,FALSE),""))</f>
        <v/>
      </c>
      <c r="DV62" s="94">
        <f>IF(IFERROR(VLOOKUP($A62,'ENTRADA 2025'!$1:$1048576,3 + (COLUMN(I59)-1)*1,FALSE),"")=0,"",IFERROR(VLOOKUP($A62,'ENTRADA 2025'!$1:$1048576,3 + (COLUMN(I59)-1)*1,FALSE),""))</f>
        <v/>
      </c>
      <c r="DW62" s="94">
        <f>IF(IFERROR(VLOOKUP($A62,'ENTRADA 2025'!$1:$1048576,3 + (COLUMN(J59)-1)*1,FALSE),"")=0,"",IFERROR(VLOOKUP($A62,'ENTRADA 2025'!$1:$1048576,3 + (COLUMN(J59)-1)*1,FALSE),""))</f>
        <v/>
      </c>
      <c r="DX62" s="94">
        <f>IF(IFERROR(VLOOKUP($A62,'ENTRADA 2025'!$1:$1048576,3 + (COLUMN(K59)-1)*1,FALSE),"")=0,"",IFERROR(VLOOKUP($A62,'ENTRADA 2025'!$1:$1048576,3 + (COLUMN(K59)-1)*1,FALSE),""))</f>
        <v/>
      </c>
      <c r="DY62" s="94">
        <f>IF(IFERROR(VLOOKUP($A62,'ENTRADA 2025'!$1:$1048576,3 + (COLUMN(L59)-1)*1,FALSE),"")=0,"",IFERROR(VLOOKUP($A62,'ENTRADA 2025'!$1:$1048576,3 + (COLUMN(L59)-1)*1,FALSE),""))</f>
        <v/>
      </c>
      <c r="DZ62" s="95">
        <f>IF(COUNT(DN62:DY62)=0,"",SUM(DN62:DY62))</f>
        <v/>
      </c>
      <c r="EA62" s="94">
        <f>IF(IFERROR(VLOOKUP($A62,'entrada-fornecedor-12-meses-7'!$1:$1048576,3 + (COLUMN(A59)-1)*1,FALSE),"")=0,"",IFERROR(VLOOKUP($A62,'entrada-fornecedor-12-meses-7'!$1:$1048576,3 + (COLUMN(A59)-1)*1,FALSE),""))</f>
        <v/>
      </c>
      <c r="EB62" s="94">
        <f>IF(IFERROR(VLOOKUP($A62,'entrada-fornecedor-12-meses-7'!$1:$1048576,3 + (COLUMN(B59)-1)*1,FALSE),"")=0,"",IFERROR(VLOOKUP($A62,'entrada-fornecedor-12-meses-7'!$1:$1048576,3 + (COLUMN(B59)-1)*1,FALSE),""))</f>
        <v/>
      </c>
      <c r="EC62" s="94">
        <f>IF(IFERROR(VLOOKUP($A62,'entrada-fornecedor-12-meses-7'!$1:$1048576,3 + (COLUMN(C59)-1)*1,FALSE),"")=0,"",IFERROR(VLOOKUP($A62,'entrada-fornecedor-12-meses-7'!$1:$1048576,3 + (COLUMN(C59)-1)*1,FALSE),""))</f>
        <v/>
      </c>
      <c r="ED62" s="94">
        <f>IF(IFERROR(VLOOKUP($A62,'entrada-fornecedor-12-meses-7'!$1:$1048576,3 + (COLUMN(D59)-1)*1,FALSE),"")=0,"",IFERROR(VLOOKUP($A62,'entrada-fornecedor-12-meses-7'!$1:$1048576,3 + (COLUMN(D59)-1)*1,FALSE),""))</f>
        <v/>
      </c>
      <c r="EE62" s="94">
        <f>IF(IFERROR(VLOOKUP($A62,'entrada-fornecedor-12-meses-7'!$1:$1048576,3 + (COLUMN(E59)-1)*1,FALSE),"")=0,"",IFERROR(VLOOKUP($A62,'entrada-fornecedor-12-meses-7'!$1:$1048576,3 + (COLUMN(E59)-1)*1,FALSE),""))</f>
        <v/>
      </c>
      <c r="EF62" s="94">
        <f>IF(IFERROR(VLOOKUP($A62,'entrada-fornecedor-12-meses-7'!$1:$1048576,3 + (COLUMN(F59)-1)*1,FALSE),"")=0,"",IFERROR(VLOOKUP($A62,'entrada-fornecedor-12-meses-7'!$1:$1048576,3 + (COLUMN(F59)-1)*1,FALSE),""))</f>
        <v/>
      </c>
      <c r="EG62" s="94">
        <f>IF(IFERROR(VLOOKUP($A62,'entrada-fornecedor-12-meses-7'!$1:$1048576,3 + (COLUMN(G59)-1)*1,FALSE),"")=0,"",IFERROR(VLOOKUP($A62,'entrada-fornecedor-12-meses-7'!$1:$1048576,3 + (COLUMN(G59)-1)*1,FALSE),""))</f>
        <v/>
      </c>
      <c r="EH62" s="94">
        <f>IF(IFERROR(VLOOKUP($A62,'entrada-fornecedor-12-meses-7'!$1:$1048576,3 + (COLUMN(H59)-1)*1,FALSE),"")=0,"",IFERROR(VLOOKUP($A62,'entrada-fornecedor-12-meses-7'!$1:$1048576,3 + (COLUMN(H59)-1)*1,FALSE),""))</f>
        <v/>
      </c>
      <c r="EI62" s="94">
        <f>IF(IFERROR(VLOOKUP($A62,'entrada-fornecedor-12-meses-7'!$1:$1048576,3 + (COLUMN(I59)-1)*1,FALSE),"")=0,"",IFERROR(VLOOKUP($A62,'entrada-fornecedor-12-meses-7'!$1:$1048576,3 + (COLUMN(I59)-1)*1,FALSE),""))</f>
        <v/>
      </c>
      <c r="EJ62" s="94">
        <f>IF(IFERROR(VLOOKUP($A62,'entrada-fornecedor-12-meses-7'!$1:$1048576,3 + (COLUMN(J59)-1)*1,FALSE),"")=0,"",IFERROR(VLOOKUP($A62,'entrada-fornecedor-12-meses-7'!$1:$1048576,3 + (COLUMN(J59)-1)*1,FALSE),""))</f>
        <v/>
      </c>
      <c r="EK62" s="94">
        <f>IF(IFERROR(VLOOKUP($A62,'entrada-fornecedor-12-meses-7'!$1:$1048576,3 + (COLUMN(K59)-1)*1,FALSE),"")=0,"",IFERROR(VLOOKUP($A62,'entrada-fornecedor-12-meses-7'!$1:$1048576,3 + (COLUMN(K59)-1)*1,FALSE),""))</f>
        <v/>
      </c>
      <c r="EL62" s="94">
        <f>IF(IFERROR(VLOOKUP($A62,'entrada-fornecedor-12-meses-7'!$1:$1048576,3 + (COLUMN(L59)-1)*1,FALSE),"")=0,"",IFERROR(VLOOKUP($A62,'entrada-fornecedor-12-meses-7'!$1:$1048576,3 + (COLUMN(L59)-1)*1,FALSE),""))</f>
        <v/>
      </c>
      <c r="EM62" s="95">
        <f>IF(COUNT(EA62:EL62)=0,"",SUM(EA62:EL62))</f>
        <v/>
      </c>
      <c r="EN62" s="1" t="n"/>
      <c r="EO62" s="96">
        <f>IFERROR(AVERAGEIF('lead-time-compras-7'!B:B,A62,'lead-time-compras-7'!S:S),"")</f>
        <v/>
      </c>
      <c r="EP62" s="96">
        <f>IFERROR(
  AVERAGEIFS(
    'notas-fiscais-entrada-830-7'!H:H,
    'notas-fiscais-entrada-830-7'!O:O, A62,
    'notas-fiscais-entrada-830-7'!E:E, $B$1
  ),
""
)</f>
        <v/>
      </c>
      <c r="EQ62" s="96">
        <f>IFERROR(AVERAGEIF('lead-time-compras-7'!B:B,A62,'lead-time-compras-7'!Q:Q),"")</f>
        <v/>
      </c>
      <c r="ER62" s="97">
        <f>SUMIF('fornecedor-saldo-receber-7'!A:A, A62, 'fornecedor-saldo-receber-7'!L:L)</f>
        <v/>
      </c>
      <c r="ES62" s="97">
        <f>SUMIF('fornecedor-verba-aplicar-7'!A:A, A62, 'fornecedor-verba-aplicar-7'!D:D)</f>
        <v/>
      </c>
      <c r="ET62" s="1" t="n"/>
      <c r="EU62" s="52">
        <f>SUMIF('ANALISE PRODUTO'!F:F, A62, 'ANALISE PRODUTO'!BN:BN)</f>
        <v/>
      </c>
      <c r="EV62" s="52">
        <f>SUMIF('ANALISE PRODUTO'!F:F, A62, 'ANALISE PRODUTO'!BO:BO)</f>
        <v/>
      </c>
      <c r="EW62" s="52">
        <f>SUMIF('ANALISE PRODUTO'!F:F, A62, 'ANALISE PRODUTO'!BP:BP)</f>
        <v/>
      </c>
      <c r="EX62" s="52">
        <f>SUMIF('ANALISE PRODUTO'!F:F, A62, 'ANALISE PRODUTO'!BQ:BQ)</f>
        <v/>
      </c>
      <c r="EY62" s="52">
        <f>SUMIF('ANALISE PRODUTO'!F:F, A62, 'ANALISE PRODUTO'!BR:BR)</f>
        <v/>
      </c>
      <c r="EZ62" s="53">
        <f>SUMIF('ANALISE PRODUTO'!F:F, A62, 'ANALISE PRODUTO'!BS:BS)</f>
        <v/>
      </c>
      <c r="FA62" s="53">
        <f>SUMIF('ANALISE PRODUTO'!F:F, A62, 'ANALISE PRODUTO'!BT:BT)</f>
        <v/>
      </c>
      <c r="FB62" s="53">
        <f>SUMIF('ANALISE PRODUTO'!F:F, A62, 'ANALISE PRODUTO'!BU:BU)</f>
        <v/>
      </c>
      <c r="FC62" s="53">
        <f>SUMIF('ANALISE PRODUTO'!F:F, A62, 'ANALISE PRODUTO'!BV:BV)</f>
        <v/>
      </c>
      <c r="FD62" s="53">
        <f>SUMIF('ANALISE PRODUTO'!F:F, A62, 'ANALISE PRODUTO'!BW:BW)</f>
        <v/>
      </c>
      <c r="FE62" s="41">
        <f>SUMIF('ANALISE PRODUTO'!F:F, A62, 'ANALISE PRODUTO'!CB:CB)</f>
        <v/>
      </c>
      <c r="FF62" s="41">
        <f>SUMIF('ANALISE PRODUTO'!F:F, A62, 'ANALISE PRODUTO'!CC:CC)</f>
        <v/>
      </c>
      <c r="FG62" s="1" t="n"/>
      <c r="FH62" s="45">
        <f>IF(IFERROR(VLOOKUP($A62,'VENDA 2023'!$1:$1048576,4 + (COLUMN(A59)-1)*2,FALSE),"")=0,"",IFERROR(VLOOKUP($A62,'VENDA 2023'!$1:$1048576,4 + (COLUMN(A59)-1)*2,FALSE),""))</f>
        <v/>
      </c>
      <c r="FI62" s="45">
        <f>IF(IFERROR(VLOOKUP($A62,'VENDA 2023'!$1:$1048576,4 + (COLUMN(B59)-1)*2,FALSE),"")=0,"",IFERROR(VLOOKUP($A62,'VENDA 2023'!$1:$1048576,4 + (COLUMN(B59)-1)*2,FALSE),""))</f>
        <v/>
      </c>
      <c r="FJ62" s="45">
        <f>IF(IFERROR(VLOOKUP($A62,'VENDA 2023'!$1:$1048576,4 + (COLUMN(C59)-1)*2,FALSE),"")=0,"",IFERROR(VLOOKUP($A62,'VENDA 2023'!$1:$1048576,4 + (COLUMN(C59)-1)*2,FALSE),""))</f>
        <v/>
      </c>
      <c r="FK62" s="45">
        <f>IF(IFERROR(VLOOKUP($A62,'VENDA 2023'!$1:$1048576,4 + (COLUMN(D59)-1)*2,FALSE),"")=0,"",IFERROR(VLOOKUP($A62,'VENDA 2023'!$1:$1048576,4 + (COLUMN(D59)-1)*2,FALSE),""))</f>
        <v/>
      </c>
      <c r="FL62" s="45">
        <f>IF(IFERROR(VLOOKUP($A62,'VENDA 2023'!$1:$1048576,4 + (COLUMN(E59)-1)*2,FALSE),"")=0,"",IFERROR(VLOOKUP($A62,'VENDA 2023'!$1:$1048576,4 + (COLUMN(E59)-1)*2,FALSE),""))</f>
        <v/>
      </c>
      <c r="FM62" s="45">
        <f>IF(IFERROR(VLOOKUP($A62,'VENDA 2023'!$1:$1048576,4 + (COLUMN(F59)-1)*2,FALSE),"")=0,"",IFERROR(VLOOKUP($A62,'VENDA 2023'!$1:$1048576,4 + (COLUMN(F59)-1)*2,FALSE),""))</f>
        <v/>
      </c>
      <c r="FN62" s="45">
        <f>IF(IFERROR(VLOOKUP($A62,'VENDA 2023'!$1:$1048576,4 + (COLUMN(G59)-1)*2,FALSE),"")=0,"",IFERROR(VLOOKUP($A62,'VENDA 2023'!$1:$1048576,4 + (COLUMN(G59)-1)*2,FALSE),""))</f>
        <v/>
      </c>
      <c r="FO62" s="45">
        <f>IF(IFERROR(VLOOKUP($A62,'VENDA 2023'!$1:$1048576,4 + (COLUMN(H59)-1)*2,FALSE),"")=0,"",IFERROR(VLOOKUP($A62,'VENDA 2023'!$1:$1048576,4 + (COLUMN(H59)-1)*2,FALSE),""))</f>
        <v/>
      </c>
      <c r="FP62" s="45">
        <f>IF(IFERROR(VLOOKUP($A62,'VENDA 2023'!$1:$1048576,4 + (COLUMN(I59)-1)*2,FALSE),"")=0,"",IFERROR(VLOOKUP($A62,'VENDA 2023'!$1:$1048576,4 + (COLUMN(I59)-1)*2,FALSE),""))</f>
        <v/>
      </c>
      <c r="FQ62" s="45">
        <f>IF(IFERROR(VLOOKUP($A62,'VENDA 2023'!$1:$1048576,4 + (COLUMN(J59)-1)*2,FALSE),"")=0,"",IFERROR(VLOOKUP($A62,'VENDA 2023'!$1:$1048576,4 + (COLUMN(J59)-1)*2,FALSE),""))</f>
        <v/>
      </c>
      <c r="FR62" s="45">
        <f>IF(IFERROR(VLOOKUP($A62,'VENDA 2023'!$1:$1048576,4 + (COLUMN(K59)-1)*2,FALSE),"")=0,"",IFERROR(VLOOKUP($A62,'VENDA 2023'!$1:$1048576,4 + (COLUMN(K59)-1)*2,FALSE),""))</f>
        <v/>
      </c>
      <c r="FS62" s="45">
        <f>IF(IFERROR(VLOOKUP($A62,'VENDA 2023'!$1:$1048576,4 + (COLUMN(L59)-1)*2,FALSE),"")=0,"",IFERROR(VLOOKUP($A62,'VENDA 2023'!$1:$1048576,4 + (COLUMN(L59)-1)*2,FALSE),""))</f>
        <v/>
      </c>
      <c r="FT62" s="12">
        <f>IF(COUNT(FH62:FS62)=0,"",SUM(FH62:FS62))</f>
        <v/>
      </c>
      <c r="FU62" s="45">
        <f>IF(IFERROR(VLOOKUP($A62,'VENDA 2024'!$1:$1048576,4 + (COLUMN(A59)-1)*2,FALSE),"")=0,"",IFERROR(VLOOKUP($A62,'VENDA 2024'!$1:$1048576,4 + (COLUMN(A59)-1)*2,FALSE),""))</f>
        <v/>
      </c>
      <c r="FV62" s="45">
        <f>IF(IFERROR(VLOOKUP($A62,'VENDA 2024'!$1:$1048576,4 + (COLUMN(B59)-1)*2,FALSE),"")=0,"",IFERROR(VLOOKUP($A62,'VENDA 2024'!$1:$1048576,4 + (COLUMN(B59)-1)*2,FALSE),""))</f>
        <v/>
      </c>
      <c r="FW62" s="45">
        <f>IF(IFERROR(VLOOKUP($A62,'VENDA 2024'!$1:$1048576,4 + (COLUMN(C59)-1)*2,FALSE),"")=0,"",IFERROR(VLOOKUP($A62,'VENDA 2024'!$1:$1048576,4 + (COLUMN(C59)-1)*2,FALSE),""))</f>
        <v/>
      </c>
      <c r="FX62" s="45">
        <f>IF(IFERROR(VLOOKUP($A62,'VENDA 2024'!$1:$1048576,4 + (COLUMN(D59)-1)*2,FALSE),"")=0,"",IFERROR(VLOOKUP($A62,'VENDA 2024'!$1:$1048576,4 + (COLUMN(D59)-1)*2,FALSE),""))</f>
        <v/>
      </c>
      <c r="FY62" s="45">
        <f>IF(IFERROR(VLOOKUP($A62,'VENDA 2024'!$1:$1048576,4 + (COLUMN(E59)-1)*2,FALSE),"")=0,"",IFERROR(VLOOKUP($A62,'VENDA 2024'!$1:$1048576,4 + (COLUMN(E59)-1)*2,FALSE),""))</f>
        <v/>
      </c>
      <c r="FZ62" s="45">
        <f>IF(IFERROR(VLOOKUP($A62,'VENDA 2024'!$1:$1048576,4 + (COLUMN(F59)-1)*2,FALSE),"")=0,"",IFERROR(VLOOKUP($A62,'VENDA 2024'!$1:$1048576,4 + (COLUMN(F59)-1)*2,FALSE),""))</f>
        <v/>
      </c>
      <c r="GA62" s="45">
        <f>IF(IFERROR(VLOOKUP($A62,'VENDA 2024'!$1:$1048576,4 + (COLUMN(G59)-1)*2,FALSE),"")=0,"",IFERROR(VLOOKUP($A62,'VENDA 2024'!$1:$1048576,4 + (COLUMN(G59)-1)*2,FALSE),""))</f>
        <v/>
      </c>
      <c r="GB62" s="45">
        <f>IF(IFERROR(VLOOKUP($A62,'VENDA 2024'!$1:$1048576,4 + (COLUMN(H59)-1)*2,FALSE),"")=0,"",IFERROR(VLOOKUP($A62,'VENDA 2024'!$1:$1048576,4 + (COLUMN(H59)-1)*2,FALSE),""))</f>
        <v/>
      </c>
      <c r="GC62" s="45">
        <f>IF(IFERROR(VLOOKUP($A62,'VENDA 2024'!$1:$1048576,4 + (COLUMN(I59)-1)*2,FALSE),"")=0,"",IFERROR(VLOOKUP($A62,'VENDA 2024'!$1:$1048576,4 + (COLUMN(I59)-1)*2,FALSE),""))</f>
        <v/>
      </c>
      <c r="GD62" s="45">
        <f>IF(IFERROR(VLOOKUP($A62,'VENDA 2024'!$1:$1048576,4 + (COLUMN(J59)-1)*2,FALSE),"")=0,"",IFERROR(VLOOKUP($A62,'VENDA 2024'!$1:$1048576,4 + (COLUMN(J59)-1)*2,FALSE),""))</f>
        <v/>
      </c>
      <c r="GE62" s="45">
        <f>IF(IFERROR(VLOOKUP($A62,'VENDA 2024'!$1:$1048576,4 + (COLUMN(K59)-1)*2,FALSE),"")=0,"",IFERROR(VLOOKUP($A62,'VENDA 2024'!$1:$1048576,4 + (COLUMN(K59)-1)*2,FALSE),""))</f>
        <v/>
      </c>
      <c r="GF62" s="45">
        <f>IF(IFERROR(VLOOKUP($A62,'VENDA 2024'!$1:$1048576,4 + (COLUMN(L59)-1)*2,FALSE),"")=0,"",IFERROR(VLOOKUP($A62,'VENDA 2024'!$1:$1048576,4 + (COLUMN(L59)-1)*2,FALSE),""))</f>
        <v/>
      </c>
      <c r="GG62" s="12">
        <f>IF(COUNT(FU62:GF62)=0,"",SUM(FU62:GF62))</f>
        <v/>
      </c>
      <c r="GH62" s="45">
        <f>IF(IFERROR(VLOOKUP($A62,'venda-fornecedor-12-meses-7'!$1:$1048576,5 + (COLUMN(A59)-1)*2,FALSE),"")=0,"",IFERROR(VLOOKUP($A62,'venda-fornecedor-12-meses-7'!$1:$1048576,5 + (COLUMN(A59)-1)*2,FALSE),""))</f>
        <v/>
      </c>
      <c r="GI62" s="45">
        <f>IF(IFERROR(VLOOKUP($A62,'venda-fornecedor-12-meses-7'!$1:$1048576,5 + (COLUMN(B59)-1)*2,FALSE),"")=0,"",IFERROR(VLOOKUP($A62,'venda-fornecedor-12-meses-7'!$1:$1048576,5 + (COLUMN(B59)-1)*2,FALSE),""))</f>
        <v/>
      </c>
      <c r="GJ62" s="45">
        <f>IF(IFERROR(VLOOKUP($A62,'venda-fornecedor-12-meses-7'!$1:$1048576,5 + (COLUMN(C59)-1)*2,FALSE),"")=0,"",IFERROR(VLOOKUP($A62,'venda-fornecedor-12-meses-7'!$1:$1048576,5 + (COLUMN(C59)-1)*2,FALSE),""))</f>
        <v/>
      </c>
      <c r="GK62" s="45">
        <f>IF(IFERROR(VLOOKUP($A62,'venda-fornecedor-12-meses-7'!$1:$1048576,5 + (COLUMN(D59)-1)*2,FALSE),"")=0,"",IFERROR(VLOOKUP($A62,'venda-fornecedor-12-meses-7'!$1:$1048576,5 + (COLUMN(D59)-1)*2,FALSE),""))</f>
        <v/>
      </c>
      <c r="GL62" s="45">
        <f>IF(IFERROR(VLOOKUP($A62,'venda-fornecedor-12-meses-7'!$1:$1048576,5 + (COLUMN(E59)-1)*2,FALSE),"")=0,"",IFERROR(VLOOKUP($A62,'venda-fornecedor-12-meses-7'!$1:$1048576,5 + (COLUMN(E59)-1)*2,FALSE),""))</f>
        <v/>
      </c>
      <c r="GM62" s="45">
        <f>IF(IFERROR(VLOOKUP($A62,'venda-fornecedor-12-meses-7'!$1:$1048576,5 + (COLUMN(F59)-1)*2,FALSE),"")=0,"",IFERROR(VLOOKUP($A62,'venda-fornecedor-12-meses-7'!$1:$1048576,5 + (COLUMN(F59)-1)*2,FALSE),""))</f>
        <v/>
      </c>
      <c r="GN62" s="45">
        <f>IF(IFERROR(VLOOKUP($A62,'venda-fornecedor-12-meses-7'!$1:$1048576,5 + (COLUMN(G59)-1)*2,FALSE),"")=0,"",IFERROR(VLOOKUP($A62,'venda-fornecedor-12-meses-7'!$1:$1048576,5 + (COLUMN(G59)-1)*2,FALSE),""))</f>
        <v/>
      </c>
      <c r="GO62" s="45">
        <f>IF(IFERROR(VLOOKUP($A62,'venda-fornecedor-12-meses-7'!$1:$1048576,5 + (COLUMN(H59)-1)*2,FALSE),"")=0,"",IFERROR(VLOOKUP($A62,'venda-fornecedor-12-meses-7'!$1:$1048576,5 + (COLUMN(H59)-1)*2,FALSE),""))</f>
        <v/>
      </c>
      <c r="GP62" s="45">
        <f>IF(IFERROR(VLOOKUP($A62,'venda-fornecedor-12-meses-7'!$1:$1048576,5 + (COLUMN(I59)-1)*2,FALSE),"")=0,"",IFERROR(VLOOKUP($A62,'venda-fornecedor-12-meses-7'!$1:$1048576,5 + (COLUMN(I59)-1)*2,FALSE),""))</f>
        <v/>
      </c>
      <c r="GQ62" s="45">
        <f>IF(IFERROR(VLOOKUP($A62,'venda-fornecedor-12-meses-7'!$1:$1048576,5 + (COLUMN(J59)-1)*2,FALSE),"")=0,"",IFERROR(VLOOKUP($A62,'venda-fornecedor-12-meses-7'!$1:$1048576,5 + (COLUMN(J59)-1)*2,FALSE),""))</f>
        <v/>
      </c>
      <c r="GR62" s="45">
        <f>IF(IFERROR(VLOOKUP($A62,'venda-fornecedor-12-meses-7'!$1:$1048576,5 + (COLUMN(K59)-1)*2,FALSE),"")=0,"",IFERROR(VLOOKUP($A62,'venda-fornecedor-12-meses-7'!$1:$1048576,5 + (COLUMN(K59)-1)*2,FALSE),""))</f>
        <v/>
      </c>
      <c r="GS62" s="45">
        <f>IF(IFERROR(VLOOKUP($A62,'venda-fornecedor-12-meses-7'!$1:$1048576,5 + (COLUMN(L59)-1)*2,FALSE),"")=0,"",IFERROR(VLOOKUP($A62,'venda-fornecedor-12-meses-7'!$1:$1048576,5 + (COLUMN(L59)-1)*2,FALSE),""))</f>
        <v/>
      </c>
      <c r="GT62" s="12">
        <f>IF(COUNT(GH62:GS62)=0,"",SUM(GH62:GS62))</f>
        <v/>
      </c>
    </row>
    <row r="63">
      <c r="A63" s="85" t="n">
        <v>46</v>
      </c>
      <c r="B63" s="85">
        <f>VLOOKUP(A63,'FORNECEDORES X COMPRADOR'!$A:$D,4,0)</f>
        <v/>
      </c>
      <c r="C63" s="85">
        <f>VLOOKUP(A63,'FORNECEDORES X COMPRADOR'!$A:$E,5,0)</f>
        <v/>
      </c>
      <c r="D63" s="40">
        <f>IFERROR(AVERAGEIF('ANALISE PRODUTO'!F:F,A63,'ANALISE PRODUTO'!BE:BE),"")</f>
        <v/>
      </c>
      <c r="E63" s="40">
        <f>IFERROR(AVERAGEIF('ANALISE PRODUTO'!F:F,A63,'ANALISE PRODUTO'!BF:BF),"")</f>
        <v/>
      </c>
      <c r="F63" s="47">
        <f t="array" ref="F63">IFERROR(
  IF(
    SUMPRODUCT(
      IFERROR(--('ANALISE PRODUTO'!$F$3:$F$10000=A63),0) *
      IFERROR(--'ANALISE PRODUTO'!$AJ$3:$AJ$10000,0)
    )=0,
    "",
    SUMPRODUCT(
      IFERROR(--('ANALISE PRODUTO'!$F$3:$F$10000=A63),0) *
      IFERROR(--'ANALISE PRODUTO'!$AN$3:$AN$10000,0)
    ) /
    SUMPRODUCT(
      IFERROR(--('ANALISE PRODUTO'!$F$3:$F$10000=A63),0) *
      IFERROR(--'ANALISE PRODUTO'!$AJ$3:$AJ$10000,0)
    )
  ),
  ""
)</f>
        <v/>
      </c>
      <c r="G63" s="47">
        <f t="array" ref="G63">IFERROR(
  IF(
    SUMPRODUCT(
      IFERROR(--('ANALISE PRODUTO'!$F$3:$F$10000=A63),0) *
      IFERROR(--'ANALISE PRODUTO'!$AJ$3:$AJ$10000,0)
    )=0,
    "",
    SUMPRODUCT(
      IFERROR(--('ANALISE PRODUTO'!$F$3:$F$10000=A63),0) *
      IFERROR(--'ANALISE PRODUTO'!$AO$3:$AO$10000,0)
    ) /
    SUMPRODUCT(
      IFERROR(--('ANALISE PRODUTO'!$F$3:$F$10000=A63),0) *
      IFERROR(--'ANALISE PRODUTO'!$AJ$3:$AJ$10000,0)
    )
  ),
  ""
)</f>
        <v/>
      </c>
      <c r="H63" s="86" t="n">
        <v>60</v>
      </c>
      <c r="I63" s="86" t="n">
        <v>90</v>
      </c>
      <c r="J63" s="87">
        <f>SUMIF('ANALISE PRODUTO'!F:F, A63, 'ANALISE PRODUTO'!AP:AP)</f>
        <v/>
      </c>
      <c r="K63" s="88">
        <f>SUMIF('ANALISE PRODUTO'!F:F, A63, 'ANALISE PRODUTO'!AN:AN)</f>
        <v/>
      </c>
      <c r="L63" s="40">
        <f>SUMIF('ANALISE PRODUTO'!F:F, A63, 'ANALISE PRODUTO'!BB:BB)</f>
        <v/>
      </c>
      <c r="M63" s="40">
        <f>SUMIF('ANALISE PRODUTO'!F:F, A63, 'ANALISE PRODUTO'!BC:BC)</f>
        <v/>
      </c>
      <c r="N63" s="40">
        <f>SUMIF('ANALISE PRODUTO'!F:F, A63, 'ANALISE PRODUTO'!BD:BD)</f>
        <v/>
      </c>
      <c r="O63" s="40">
        <f>SUMIF('ANALISE PRODUTO'!F:F, A63, 'ANALISE PRODUTO'!BA:BA)</f>
        <v/>
      </c>
      <c r="P63" s="40">
        <f>IF(J63=0, 0, IF(O63/J63=0, 0, O63/J63))</f>
        <v/>
      </c>
      <c r="Q63" s="40">
        <f>IF(J63=0, 0, IF(L63/J63=0, 0, L63/J63))</f>
        <v/>
      </c>
      <c r="R63" s="89">
        <f>SUMIF('ANALISE PRODUTO'!F:F, A63, 'ANALISE PRODUTO'!BJ:BJ)</f>
        <v/>
      </c>
      <c r="S63" s="89">
        <f>SUMIF('ANALISE PRODUTO'!F:F, A63, 'ANALISE PRODUTO'!BK:BK)</f>
        <v/>
      </c>
      <c r="T63" s="89">
        <f>SUMIF('ANALISE PRODUTO'!F:F, A63, 'ANALISE PRODUTO'!BL:BL)</f>
        <v/>
      </c>
      <c r="U63" s="89">
        <f>SUMIFS('ANALISE PRODUTO'!BI:BI, 'ANALISE PRODUTO'!F:F, A63)</f>
        <v/>
      </c>
      <c r="V63" s="89">
        <f>IF(C63="DESCONTINUADO", 0, IF(J63=0, 0, IF(U63/J63=0, 0, U63/J63)))</f>
        <v/>
      </c>
      <c r="W63" s="89">
        <f>IF(OR(C63="DESCONTINUADO", J63=0), 0, IFERROR((S63+T63)/J63, 0))</f>
        <v/>
      </c>
      <c r="X63" s="59">
        <f>COUNTIF('ANALISE PRODUTO'!F:F, A63)</f>
        <v/>
      </c>
      <c r="Y63" s="60">
        <f>COUNTIFS('ANALISE PRODUTO'!F:F, A63, 'ANALISE PRODUTO'!S:S, "S")</f>
        <v/>
      </c>
      <c r="Z63" s="61">
        <f>X63-Y63</f>
        <v/>
      </c>
      <c r="AA63" s="88">
        <f>IFERROR(IF(COUNTIF('contas-pagas-fornecedor-7'!$C:$C,B63)&gt;1,
   AVERAGEIF('contas-pagas-fornecedor-7'!$C:$C,B63,'contas-pagas-fornecedor-7'!$I:$I),
   VLOOKUP(B63,'contas-pagas-fornecedor-7'!$C:$Q,7,FALSE)), "")</f>
        <v/>
      </c>
      <c r="AB63" s="88">
        <f t="array" ref="AB63">IFERROR(
  INDEX('fornecedor-venda-por-filial-ger'!J:J,
    MATCH(1,
      ('fornecedor-venda-por-filial-ger'!A:A=A63) *
      ('fornecedor-venda-por-filial-ger'!B:B=$B$1),
    0)
  ),
"")</f>
        <v/>
      </c>
      <c r="AC63" s="90">
        <f t="array" ref="AC63">IFERROR(
  INDEX('fornecedor-venda-por-filial-ger'!O:O,
    MATCH(1,
      ('fornecedor-venda-por-filial-ger'!A:A=A63) *
      ('fornecedor-venda-por-filial-ger'!B:B=$B$1),
    0)
  ),
"")</f>
        <v/>
      </c>
      <c r="AD63" s="90">
        <f>IFERROR(VLOOKUP(A63,'venda-fornecedor-12-meses-7'!A:AC,3,0),"")</f>
        <v/>
      </c>
      <c r="AE63" s="87">
        <f t="array" ref="AE63">IFERROR(
  INDEX('fornecedor-venda-por-filial-ger'!N:N,
    MATCH(1,
      ('fornecedor-venda-por-filial-ger'!A:A=A63) *
      ('fornecedor-venda-por-filial-ger'!B:B=$B$1),
    0)
  ),
"")</f>
        <v/>
      </c>
      <c r="AF63" s="87">
        <f>IF(J63&lt;=0,"100,00%",IFERROR(AD63/AE63,1))</f>
        <v/>
      </c>
      <c r="AG63" s="64">
        <f t="array" ref="AG63">IFERROR(
  INDEX('fornecedor-venda-por-filial-ger'!L:L,
    MATCH(1,
      ('fornecedor-venda-por-filial-ger'!A:A=A63)*
      ('fornecedor-venda-por-filial-ger'!B:B=$B$1),
    0)
  )/100,
"")</f>
        <v/>
      </c>
      <c r="AH63" s="64">
        <f t="array" ref="AH63">IFERROR(
  INDEX('fornecedor-venda-por-filial-ger'!S:S,
    MATCH(1,
      ('fornecedor-venda-por-filial-ger'!A:A=A63) *
      ('fornecedor-venda-por-filial-ger'!B:B=$B$1),
    0)
  )/100,
"")</f>
        <v/>
      </c>
      <c r="AI63" s="64">
        <f>IFERROR(IF(OR(AH63="",AG63=""),"",IF(J63=0,0,AH63-AG63)),"")</f>
        <v/>
      </c>
      <c r="AJ63" s="91">
        <f t="array" ref="AJ63">IF(MAX(IF('ANALISE PRODUTO'!F:F=A63,'ANALISE PRODUTO'!AD:AD))=0,"SEM ENTRADA",MAX(IF('ANALISE PRODUTO'!F:F=A63,'ANALISE PRODUTO'!AD:AD)))</f>
        <v/>
      </c>
      <c r="AK63" s="39" t="n"/>
      <c r="AL63" s="92">
        <f>IF(IFERROR(VLOOKUP($A63,'VENDA 2023'!$1:$1048576,3 + (COLUMN(A60)-1)*2,FALSE),"")=0,"",IFERROR(VLOOKUP($A63,'VENDA 2023'!$1:$1048576,3 + (COLUMN(A60)-1)*2,FALSE),""))</f>
        <v/>
      </c>
      <c r="AM63" s="92">
        <f>IF(IFERROR(VLOOKUP($A63,'VENDA 2023'!$1:$1048576,3 + (COLUMN(B60)-1)*2,FALSE),"")=0,"",IFERROR(VLOOKUP($A63,'VENDA 2023'!$1:$1048576,3 + (COLUMN(B60)-1)*2,FALSE),""))</f>
        <v/>
      </c>
      <c r="AN63" s="92">
        <f>IF(IFERROR(VLOOKUP($A63,'VENDA 2023'!$1:$1048576,3 + (COLUMN(C60)-1)*2,FALSE),"")=0,"",IFERROR(VLOOKUP($A63,'VENDA 2023'!$1:$1048576,3 + (COLUMN(C60)-1)*2,FALSE),""))</f>
        <v/>
      </c>
      <c r="AO63" s="92">
        <f>IF(IFERROR(VLOOKUP($A63,'VENDA 2023'!$1:$1048576,3 + (COLUMN(D60)-1)*2,FALSE),"")=0,"",IFERROR(VLOOKUP($A63,'VENDA 2023'!$1:$1048576,3 + (COLUMN(D60)-1)*2,FALSE),""))</f>
        <v/>
      </c>
      <c r="AP63" s="92">
        <f>IF(IFERROR(VLOOKUP($A63,'VENDA 2023'!$1:$1048576,3 + (COLUMN(E60)-1)*2,FALSE),"")=0,"",IFERROR(VLOOKUP($A63,'VENDA 2023'!$1:$1048576,3 + (COLUMN(E60)-1)*2,FALSE),""))</f>
        <v/>
      </c>
      <c r="AQ63" s="92">
        <f>IF(IFERROR(VLOOKUP($A63,'VENDA 2023'!$1:$1048576,3 + (COLUMN(F60)-1)*2,FALSE),"")=0,"",IFERROR(VLOOKUP($A63,'VENDA 2023'!$1:$1048576,3 + (COLUMN(F60)-1)*2,FALSE),""))</f>
        <v/>
      </c>
      <c r="AR63" s="92">
        <f>IF(IFERROR(VLOOKUP($A63,'VENDA 2023'!$1:$1048576,3 + (COLUMN(G60)-1)*2,FALSE),"")=0,"",IFERROR(VLOOKUP($A63,'VENDA 2023'!$1:$1048576,3 + (COLUMN(G60)-1)*2,FALSE),""))</f>
        <v/>
      </c>
      <c r="AS63" s="92">
        <f>IF(IFERROR(VLOOKUP($A63,'VENDA 2023'!$1:$1048576,3 + (COLUMN(H60)-1)*2,FALSE),"")=0,"",IFERROR(VLOOKUP($A63,'VENDA 2023'!$1:$1048576,3 + (COLUMN(H60)-1)*2,FALSE),""))</f>
        <v/>
      </c>
      <c r="AT63" s="92">
        <f>IF(IFERROR(VLOOKUP($A63,'VENDA 2023'!$1:$1048576,3 + (COLUMN(I60)-1)*2,FALSE),"")=0,"",IFERROR(VLOOKUP($A63,'VENDA 2023'!$1:$1048576,3 + (COLUMN(I60)-1)*2,FALSE),""))</f>
        <v/>
      </c>
      <c r="AU63" s="92">
        <f>IF(IFERROR(VLOOKUP($A63,'VENDA 2023'!$1:$1048576,3 + (COLUMN(J60)-1)*2,FALSE),"")=0,"",IFERROR(VLOOKUP($A63,'VENDA 2023'!$1:$1048576,3 + (COLUMN(J60)-1)*2,FALSE),""))</f>
        <v/>
      </c>
      <c r="AV63" s="92">
        <f>IF(IFERROR(VLOOKUP($A63,'VENDA 2023'!$1:$1048576,3 + (COLUMN(K60)-1)*2,FALSE),"")=0,"",IFERROR(VLOOKUP($A63,'VENDA 2023'!$1:$1048576,3 + (COLUMN(K60)-1)*2,FALSE),""))</f>
        <v/>
      </c>
      <c r="AW63" s="92">
        <f>IF(IFERROR(VLOOKUP($A63,'VENDA 2023'!$1:$1048576,3 + (COLUMN(L60)-1)*2,FALSE),"")=0,"",IFERROR(VLOOKUP($A63,'VENDA 2023'!$1:$1048576,3 + (COLUMN(L60)-1)*2,FALSE),""))</f>
        <v/>
      </c>
      <c r="AX63" s="93">
        <f>IF(COUNT(AL63:AW63)=0,"",SUM(AL63:AW63))</f>
        <v/>
      </c>
      <c r="AY63" s="92">
        <f>IF(IFERROR(VLOOKUP($A63,'VENDA 2024'!$1:$1048576,3 + (COLUMN(A60)-1)*2,FALSE),"")=0,"",IFERROR(VLOOKUP($A63,'VENDA 2024'!$1:$1048576,3 + (COLUMN(A60)-1)*2,FALSE),""))</f>
        <v/>
      </c>
      <c r="AZ63" s="92">
        <f>IF(IFERROR(VLOOKUP($A63,'VENDA 2024'!$1:$1048576,3 + (COLUMN(B60)-1)*2,FALSE),"")=0,"",IFERROR(VLOOKUP($A63,'VENDA 2024'!$1:$1048576,3 + (COLUMN(B60)-1)*2,FALSE),""))</f>
        <v/>
      </c>
      <c r="BA63" s="92">
        <f>IF(IFERROR(VLOOKUP($A63,'VENDA 2024'!$1:$1048576,3 + (COLUMN(C60)-1)*2,FALSE),"")=0,"",IFERROR(VLOOKUP($A63,'VENDA 2024'!$1:$1048576,3 + (COLUMN(C60)-1)*2,FALSE),""))</f>
        <v/>
      </c>
      <c r="BB63" s="92">
        <f>IF(IFERROR(VLOOKUP($A63,'VENDA 2024'!$1:$1048576,3 + (COLUMN(D60)-1)*2,FALSE),"")=0,"",IFERROR(VLOOKUP($A63,'VENDA 2024'!$1:$1048576,3 + (COLUMN(D60)-1)*2,FALSE),""))</f>
        <v/>
      </c>
      <c r="BC63" s="92">
        <f>IF(IFERROR(VLOOKUP($A63,'VENDA 2024'!$1:$1048576,3 + (COLUMN(E60)-1)*2,FALSE),"")=0,"",IFERROR(VLOOKUP($A63,'VENDA 2024'!$1:$1048576,3 + (COLUMN(E60)-1)*2,FALSE),""))</f>
        <v/>
      </c>
      <c r="BD63" s="92">
        <f>IF(IFERROR(VLOOKUP($A63,'VENDA 2024'!$1:$1048576,3 + (COLUMN(F60)-1)*2,FALSE),"")=0,"",IFERROR(VLOOKUP($A63,'VENDA 2024'!$1:$1048576,3 + (COLUMN(F60)-1)*2,FALSE),""))</f>
        <v/>
      </c>
      <c r="BE63" s="92">
        <f>IF(IFERROR(VLOOKUP($A63,'VENDA 2024'!$1:$1048576,3 + (COLUMN(G60)-1)*2,FALSE),"")=0,"",IFERROR(VLOOKUP($A63,'VENDA 2024'!$1:$1048576,3 + (COLUMN(G60)-1)*2,FALSE),""))</f>
        <v/>
      </c>
      <c r="BF63" s="92">
        <f>IF(IFERROR(VLOOKUP($A63,'VENDA 2024'!$1:$1048576,3 + (COLUMN(H60)-1)*2,FALSE),"")=0,"",IFERROR(VLOOKUP($A63,'VENDA 2024'!$1:$1048576,3 + (COLUMN(H60)-1)*2,FALSE),""))</f>
        <v/>
      </c>
      <c r="BG63" s="92">
        <f>IF(IFERROR(VLOOKUP($A63,'VENDA 2024'!$1:$1048576,3 + (COLUMN(I60)-1)*2,FALSE),"")=0,"",IFERROR(VLOOKUP($A63,'VENDA 2024'!$1:$1048576,3 + (COLUMN(I60)-1)*2,FALSE),""))</f>
        <v/>
      </c>
      <c r="BH63" s="92">
        <f>IF(IFERROR(VLOOKUP($A63,'VENDA 2024'!$1:$1048576,3 + (COLUMN(J60)-1)*2,FALSE),"")=0,"",IFERROR(VLOOKUP($A63,'VENDA 2024'!$1:$1048576,3 + (COLUMN(J60)-1)*2,FALSE),""))</f>
        <v/>
      </c>
      <c r="BI63" s="92">
        <f>IF(IFERROR(VLOOKUP($A63,'VENDA 2024'!$1:$1048576,3 + (COLUMN(K60)-1)*2,FALSE),"")=0,"",IFERROR(VLOOKUP($A63,'VENDA 2024'!$1:$1048576,3 + (COLUMN(K60)-1)*2,FALSE),""))</f>
        <v/>
      </c>
      <c r="BJ63" s="92">
        <f>IF(IFERROR(VLOOKUP($A63,'VENDA 2024'!$1:$1048576,3 + (COLUMN(L60)-1)*2,FALSE),"")=0,"",IFERROR(VLOOKUP($A63,'VENDA 2024'!$1:$1048576,3 + (COLUMN(L60)-1)*2,FALSE),""))</f>
        <v/>
      </c>
      <c r="BK63" s="93">
        <f>IF(COUNT(AY63:BJ63)=0,"",SUM(AY63:BJ63))</f>
        <v/>
      </c>
      <c r="BL63" s="92">
        <f>IF(IFERROR(VLOOKUP($A63,'VENDA 2025'!$1:$1048576,3 + (COLUMN(A60)-1)*2,FALSE),"")=0,"",IFERROR(VLOOKUP($A63,'VENDA 2025'!$1:$1048576,3 + (COLUMN(A60)-1)*2,FALSE),""))</f>
        <v/>
      </c>
      <c r="BM63" s="92">
        <f>IF(IFERROR(VLOOKUP($A63,'VENDA 2025'!$1:$1048576,3 + (COLUMN(B60)-1)*2,FALSE),"")=0,"",IFERROR(VLOOKUP($A63,'VENDA 2025'!$1:$1048576,3 + (COLUMN(B60)-1)*2,FALSE),""))</f>
        <v/>
      </c>
      <c r="BN63" s="92">
        <f>IF(IFERROR(VLOOKUP($A63,'VENDA 2025'!$1:$1048576,3 + (COLUMN(C60)-1)*2,FALSE),"")=0,"",IFERROR(VLOOKUP($A63,'VENDA 2025'!$1:$1048576,3 + (COLUMN(C60)-1)*2,FALSE),""))</f>
        <v/>
      </c>
      <c r="BO63" s="92">
        <f>IF(IFERROR(VLOOKUP($A63,'VENDA 2025'!$1:$1048576,3 + (COLUMN(D60)-1)*2,FALSE),"")=0,"",IFERROR(VLOOKUP($A63,'VENDA 2025'!$1:$1048576,3 + (COLUMN(D60)-1)*2,FALSE),""))</f>
        <v/>
      </c>
      <c r="BP63" s="92">
        <f>IF(IFERROR(VLOOKUP($A63,'VENDA 2025'!$1:$1048576,3 + (COLUMN(E60)-1)*2,FALSE),"")=0,"",IFERROR(VLOOKUP($A63,'VENDA 2025'!$1:$1048576,3 + (COLUMN(E60)-1)*2,FALSE),""))</f>
        <v/>
      </c>
      <c r="BQ63" s="92">
        <f>IF(IFERROR(VLOOKUP($A63,'VENDA 2025'!$1:$1048576,3 + (COLUMN(F60)-1)*2,FALSE),"")=0,"",IFERROR(VLOOKUP($A63,'VENDA 2025'!$1:$1048576,3 + (COLUMN(F60)-1)*2,FALSE),""))</f>
        <v/>
      </c>
      <c r="BR63" s="92">
        <f>IF(IFERROR(VLOOKUP($A63,'VENDA 2025'!$1:$1048576,3 + (COLUMN(G60)-1)*2,FALSE),"")=0,"",IFERROR(VLOOKUP($A63,'VENDA 2025'!$1:$1048576,3 + (COLUMN(G60)-1)*2,FALSE),""))</f>
        <v/>
      </c>
      <c r="BS63" s="92">
        <f>IF(IFERROR(VLOOKUP($A63,'VENDA 2025'!$1:$1048576,3 + (COLUMN(H60)-1)*2,FALSE),"")=0,"",IFERROR(VLOOKUP($A63,'VENDA 2025'!$1:$1048576,3 + (COLUMN(H60)-1)*2,FALSE),""))</f>
        <v/>
      </c>
      <c r="BT63" s="92">
        <f>IF(IFERROR(VLOOKUP($A63,'VENDA 2025'!$1:$1048576,3 + (COLUMN(I60)-1)*2,FALSE),"")=0,"",IFERROR(VLOOKUP($A63,'VENDA 2025'!$1:$1048576,3 + (COLUMN(I60)-1)*2,FALSE),""))</f>
        <v/>
      </c>
      <c r="BU63" s="92">
        <f>IF(IFERROR(VLOOKUP($A63,'VENDA 2025'!$1:$1048576,3 + (COLUMN(J60)-1)*2,FALSE),"")=0,"",IFERROR(VLOOKUP($A63,'VENDA 2025'!$1:$1048576,3 + (COLUMN(J60)-1)*2,FALSE),""))</f>
        <v/>
      </c>
      <c r="BV63" s="92">
        <f>IF(IFERROR(VLOOKUP($A63,'VENDA 2025'!$1:$1048576,3 + (COLUMN(K60)-1)*2,FALSE),"")=0,"",IFERROR(VLOOKUP($A63,'VENDA 2025'!$1:$1048576,3 + (COLUMN(K60)-1)*2,FALSE),""))</f>
        <v/>
      </c>
      <c r="BW63" s="92">
        <f>IF(IFERROR(VLOOKUP($A63,'VENDA 2025'!$1:$1048576,3 + (COLUMN(L60)-1)*2,FALSE),"")=0,"",IFERROR(VLOOKUP($A63,'VENDA 2025'!$1:$1048576,3 + (COLUMN(L60)-1)*2,FALSE),""))</f>
        <v/>
      </c>
      <c r="BX63" s="93">
        <f>IF(COUNT(BL63:BW63)=0,"",SUM(BL63:BW63))</f>
        <v/>
      </c>
      <c r="BY63" s="92">
        <f>IF(IFERROR(VLOOKUP($A63,'venda-fornecedor-12-meses-7'!$1:$1048576,4 + (COLUMN(A60)-1)*2,FALSE),"")=0,"",IFERROR(VLOOKUP($A63,'venda-fornecedor-12-meses-7'!$1:$1048576,4 + (COLUMN(A60)-1)*2,FALSE),""))</f>
        <v/>
      </c>
      <c r="BZ63" s="92">
        <f>IF(IFERROR(VLOOKUP($A63,'venda-fornecedor-12-meses-7'!$1:$1048576,4 + (COLUMN(B60)-1)*2,FALSE),"")=0,"",IFERROR(VLOOKUP($A63,'venda-fornecedor-12-meses-7'!$1:$1048576,4 + (COLUMN(B60)-1)*2,FALSE),""))</f>
        <v/>
      </c>
      <c r="CA63" s="92">
        <f>IF(IFERROR(VLOOKUP($A63,'venda-fornecedor-12-meses-7'!$1:$1048576,4 + (COLUMN(C60)-1)*2,FALSE),"")=0,"",IFERROR(VLOOKUP($A63,'venda-fornecedor-12-meses-7'!$1:$1048576,4 + (COLUMN(C60)-1)*2,FALSE),""))</f>
        <v/>
      </c>
      <c r="CB63" s="92">
        <f>IF(IFERROR(VLOOKUP($A63,'venda-fornecedor-12-meses-7'!$1:$1048576,4 + (COLUMN(D60)-1)*2,FALSE),"")=0,"",IFERROR(VLOOKUP($A63,'venda-fornecedor-12-meses-7'!$1:$1048576,4 + (COLUMN(D60)-1)*2,FALSE),""))</f>
        <v/>
      </c>
      <c r="CC63" s="92">
        <f>IF(IFERROR(VLOOKUP($A63,'venda-fornecedor-12-meses-7'!$1:$1048576,4 + (COLUMN(E60)-1)*2,FALSE),"")=0,"",IFERROR(VLOOKUP($A63,'venda-fornecedor-12-meses-7'!$1:$1048576,4 + (COLUMN(E60)-1)*2,FALSE),""))</f>
        <v/>
      </c>
      <c r="CD63" s="92">
        <f>IF(IFERROR(VLOOKUP($A63,'venda-fornecedor-12-meses-7'!$1:$1048576,4 + (COLUMN(F60)-1)*2,FALSE),"")=0,"",IFERROR(VLOOKUP($A63,'venda-fornecedor-12-meses-7'!$1:$1048576,4 + (COLUMN(F60)-1)*2,FALSE),""))</f>
        <v/>
      </c>
      <c r="CE63" s="92">
        <f>IF(IFERROR(VLOOKUP($A63,'venda-fornecedor-12-meses-7'!$1:$1048576,4 + (COLUMN(G60)-1)*2,FALSE),"")=0,"",IFERROR(VLOOKUP($A63,'venda-fornecedor-12-meses-7'!$1:$1048576,4 + (COLUMN(G60)-1)*2,FALSE),""))</f>
        <v/>
      </c>
      <c r="CF63" s="92">
        <f>IF(IFERROR(VLOOKUP($A63,'venda-fornecedor-12-meses-7'!$1:$1048576,4 + (COLUMN(H60)-1)*2,FALSE),"")=0,"",IFERROR(VLOOKUP($A63,'venda-fornecedor-12-meses-7'!$1:$1048576,4 + (COLUMN(H60)-1)*2,FALSE),""))</f>
        <v/>
      </c>
      <c r="CG63" s="92">
        <f>IF(IFERROR(VLOOKUP($A63,'venda-fornecedor-12-meses-7'!$1:$1048576,4 + (COLUMN(I60)-1)*2,FALSE),"")=0,"",IFERROR(VLOOKUP($A63,'venda-fornecedor-12-meses-7'!$1:$1048576,4 + (COLUMN(I60)-1)*2,FALSE),""))</f>
        <v/>
      </c>
      <c r="CH63" s="92">
        <f>IF(IFERROR(VLOOKUP($A63,'venda-fornecedor-12-meses-7'!$1:$1048576,4 + (COLUMN(J60)-1)*2,FALSE),"")=0,"",IFERROR(VLOOKUP($A63,'venda-fornecedor-12-meses-7'!$1:$1048576,4 + (COLUMN(J60)-1)*2,FALSE),""))</f>
        <v/>
      </c>
      <c r="CI63" s="92">
        <f>IF(IFERROR(VLOOKUP($A63,'venda-fornecedor-12-meses-7'!$1:$1048576,4 + (COLUMN(K60)-1)*2,FALSE),"")=0,"",IFERROR(VLOOKUP($A63,'venda-fornecedor-12-meses-7'!$1:$1048576,4 + (COLUMN(K60)-1)*2,FALSE),""))</f>
        <v/>
      </c>
      <c r="CJ63" s="92">
        <f>IF(IFERROR(VLOOKUP($A63,'venda-fornecedor-12-meses-7'!$1:$1048576,4 + (COLUMN(L60)-1)*2,FALSE),"")=0,"",IFERROR(VLOOKUP($A63,'venda-fornecedor-12-meses-7'!$1:$1048576,4 + (COLUMN(L60)-1)*2,FALSE),""))</f>
        <v/>
      </c>
      <c r="CK63" s="93">
        <f>IF(COUNT(BY63:CJ63)=0,"",SUM(BY63:CJ63))</f>
        <v/>
      </c>
      <c r="CL63" s="93">
        <f>IF(COUNT(BY63:CJ63)=0,"",AVERAGE(BY63:CJ63))</f>
        <v/>
      </c>
      <c r="CM63" s="1" t="n"/>
      <c r="CN63" s="94">
        <f>IF(IFERROR(VLOOKUP($A63,'ENTRADA 2023'!$1:$1048576,3 + (COLUMN(A60)-1)*1,FALSE),"")=0,"",IFERROR(VLOOKUP($A63,'ENTRADA 2023'!$1:$1048576,3 + (COLUMN(A60)-1)*1,FALSE),""))</f>
        <v/>
      </c>
      <c r="CO63" s="94">
        <f>IF(IFERROR(VLOOKUP($A63,'ENTRADA 2023'!$1:$1048576,3 + (COLUMN(B60)-1)*1,FALSE),"")=0,"",IFERROR(VLOOKUP($A63,'ENTRADA 2023'!$1:$1048576,3 + (COLUMN(B60)-1)*1,FALSE),""))</f>
        <v/>
      </c>
      <c r="CP63" s="94">
        <f>IF(IFERROR(VLOOKUP($A63,'ENTRADA 2023'!$1:$1048576,3 + (COLUMN(C60)-1)*1,FALSE),"")=0,"",IFERROR(VLOOKUP($A63,'ENTRADA 2023'!$1:$1048576,3 + (COLUMN(C60)-1)*1,FALSE),""))</f>
        <v/>
      </c>
      <c r="CQ63" s="94">
        <f>IF(IFERROR(VLOOKUP($A63,'ENTRADA 2023'!$1:$1048576,3 + (COLUMN(D60)-1)*1,FALSE),"")=0,"",IFERROR(VLOOKUP($A63,'ENTRADA 2023'!$1:$1048576,3 + (COLUMN(D60)-1)*1,FALSE),""))</f>
        <v/>
      </c>
      <c r="CR63" s="94">
        <f>IF(IFERROR(VLOOKUP($A63,'ENTRADA 2023'!$1:$1048576,3 + (COLUMN(E60)-1)*1,FALSE),"")=0,"",IFERROR(VLOOKUP($A63,'ENTRADA 2023'!$1:$1048576,3 + (COLUMN(E60)-1)*1,FALSE),""))</f>
        <v/>
      </c>
      <c r="CS63" s="94">
        <f>IF(IFERROR(VLOOKUP($A63,'ENTRADA 2023'!$1:$1048576,3 + (COLUMN(F60)-1)*1,FALSE),"")=0,"",IFERROR(VLOOKUP($A63,'ENTRADA 2023'!$1:$1048576,3 + (COLUMN(F60)-1)*1,FALSE),""))</f>
        <v/>
      </c>
      <c r="CT63" s="94">
        <f>IF(IFERROR(VLOOKUP($A63,'ENTRADA 2023'!$1:$1048576,3 + (COLUMN(G60)-1)*1,FALSE),"")=0,"",IFERROR(VLOOKUP($A63,'ENTRADA 2023'!$1:$1048576,3 + (COLUMN(G60)-1)*1,FALSE),""))</f>
        <v/>
      </c>
      <c r="CU63" s="94">
        <f>IF(IFERROR(VLOOKUP($A63,'ENTRADA 2023'!$1:$1048576,3 + (COLUMN(H60)-1)*1,FALSE),"")=0,"",IFERROR(VLOOKUP($A63,'ENTRADA 2023'!$1:$1048576,3 + (COLUMN(H60)-1)*1,FALSE),""))</f>
        <v/>
      </c>
      <c r="CV63" s="94">
        <f>IF(IFERROR(VLOOKUP($A63,'ENTRADA 2023'!$1:$1048576,3 + (COLUMN(I60)-1)*1,FALSE),"")=0,"",IFERROR(VLOOKUP($A63,'ENTRADA 2023'!$1:$1048576,3 + (COLUMN(I60)-1)*1,FALSE),""))</f>
        <v/>
      </c>
      <c r="CW63" s="94">
        <f>IF(IFERROR(VLOOKUP($A63,'ENTRADA 2023'!$1:$1048576,3 + (COLUMN(J60)-1)*1,FALSE),"")=0,"",IFERROR(VLOOKUP($A63,'ENTRADA 2023'!$1:$1048576,3 + (COLUMN(J60)-1)*1,FALSE),""))</f>
        <v/>
      </c>
      <c r="CX63" s="94">
        <f>IF(IFERROR(VLOOKUP($A63,'ENTRADA 2023'!$1:$1048576,3 + (COLUMN(K60)-1)*1,FALSE),"")=0,"",IFERROR(VLOOKUP($A63,'ENTRADA 2023'!$1:$1048576,3 + (COLUMN(K60)-1)*1,FALSE),""))</f>
        <v/>
      </c>
      <c r="CY63" s="94">
        <f>IF(IFERROR(VLOOKUP($A63,'ENTRADA 2023'!$1:$1048576,3 + (COLUMN(L60)-1)*1,FALSE),"")=0,"",IFERROR(VLOOKUP($A63,'ENTRADA 2023'!$1:$1048576,3 + (COLUMN(L60)-1)*1,FALSE),""))</f>
        <v/>
      </c>
      <c r="CZ63" s="95">
        <f>IF(COUNT(CN63:CY63)=0,"",SUM(CN63:CY63))</f>
        <v/>
      </c>
      <c r="DA63" s="94">
        <f>IF(IFERROR(VLOOKUP($A63,'ENTRADA 2024'!$1:$1048576,3 + (COLUMN(A60)-1)*1,FALSE),"")=0,"",IFERROR(VLOOKUP($A63,'ENTRADA 2024'!$1:$1048576,3 + (COLUMN(A60)-1)*1,FALSE),""))</f>
        <v/>
      </c>
      <c r="DB63" s="94">
        <f>IF(IFERROR(VLOOKUP($A63,'ENTRADA 2024'!$1:$1048576,3 + (COLUMN(B60)-1)*1,FALSE),"")=0,"",IFERROR(VLOOKUP($A63,'ENTRADA 2024'!$1:$1048576,3 + (COLUMN(B60)-1)*1,FALSE),""))</f>
        <v/>
      </c>
      <c r="DC63" s="94">
        <f>IF(IFERROR(VLOOKUP($A63,'ENTRADA 2024'!$1:$1048576,3 + (COLUMN(C60)-1)*1,FALSE),"")=0,"",IFERROR(VLOOKUP($A63,'ENTRADA 2024'!$1:$1048576,3 + (COLUMN(C60)-1)*1,FALSE),""))</f>
        <v/>
      </c>
      <c r="DD63" s="94">
        <f>IF(IFERROR(VLOOKUP($A63,'ENTRADA 2024'!$1:$1048576,3 + (COLUMN(D60)-1)*1,FALSE),"")=0,"",IFERROR(VLOOKUP($A63,'ENTRADA 2024'!$1:$1048576,3 + (COLUMN(D60)-1)*1,FALSE),""))</f>
        <v/>
      </c>
      <c r="DE63" s="94">
        <f>IF(IFERROR(VLOOKUP($A63,'ENTRADA 2024'!$1:$1048576,3 + (COLUMN(E60)-1)*1,FALSE),"")=0,"",IFERROR(VLOOKUP($A63,'ENTRADA 2024'!$1:$1048576,3 + (COLUMN(E60)-1)*1,FALSE),""))</f>
        <v/>
      </c>
      <c r="DF63" s="94">
        <f>IF(IFERROR(VLOOKUP($A63,'ENTRADA 2024'!$1:$1048576,3 + (COLUMN(F60)-1)*1,FALSE),"")=0,"",IFERROR(VLOOKUP($A63,'ENTRADA 2024'!$1:$1048576,3 + (COLUMN(F60)-1)*1,FALSE),""))</f>
        <v/>
      </c>
      <c r="DG63" s="94">
        <f>IF(IFERROR(VLOOKUP($A63,'ENTRADA 2024'!$1:$1048576,3 + (COLUMN(G60)-1)*1,FALSE),"")=0,"",IFERROR(VLOOKUP($A63,'ENTRADA 2024'!$1:$1048576,3 + (COLUMN(G60)-1)*1,FALSE),""))</f>
        <v/>
      </c>
      <c r="DH63" s="94">
        <f>IF(IFERROR(VLOOKUP($A63,'ENTRADA 2024'!$1:$1048576,3 + (COLUMN(H60)-1)*1,FALSE),"")=0,"",IFERROR(VLOOKUP($A63,'ENTRADA 2024'!$1:$1048576,3 + (COLUMN(H60)-1)*1,FALSE),""))</f>
        <v/>
      </c>
      <c r="DI63" s="94">
        <f>IF(IFERROR(VLOOKUP($A63,'ENTRADA 2024'!$1:$1048576,3 + (COLUMN(I60)-1)*1,FALSE),"")=0,"",IFERROR(VLOOKUP($A63,'ENTRADA 2024'!$1:$1048576,3 + (COLUMN(I60)-1)*1,FALSE),""))</f>
        <v/>
      </c>
      <c r="DJ63" s="94">
        <f>IF(IFERROR(VLOOKUP($A63,'ENTRADA 2024'!$1:$1048576,3 + (COLUMN(J60)-1)*1,FALSE),"")=0,"",IFERROR(VLOOKUP($A63,'ENTRADA 2024'!$1:$1048576,3 + (COLUMN(J60)-1)*1,FALSE),""))</f>
        <v/>
      </c>
      <c r="DK63" s="94">
        <f>IF(IFERROR(VLOOKUP($A63,'ENTRADA 2024'!$1:$1048576,3 + (COLUMN(K60)-1)*1,FALSE),"")=0,"",IFERROR(VLOOKUP($A63,'ENTRADA 2024'!$1:$1048576,3 + (COLUMN(K60)-1)*1,FALSE),""))</f>
        <v/>
      </c>
      <c r="DL63" s="94">
        <f>IF(IFERROR(VLOOKUP($A63,'ENTRADA 2024'!$1:$1048576,3 + (COLUMN(L60)-1)*1,FALSE),"")=0,"",IFERROR(VLOOKUP($A63,'ENTRADA 2024'!$1:$1048576,3 + (COLUMN(L60)-1)*1,FALSE),""))</f>
        <v/>
      </c>
      <c r="DM63" s="95">
        <f>IF(COUNT(DA63:DL63)=0,"",SUM(DA63:DL63))</f>
        <v/>
      </c>
      <c r="DN63" s="94">
        <f>IF(IFERROR(VLOOKUP($A63,'ENTRADA 2025'!$1:$1048576,3 + (COLUMN(A60)-1)*1,FALSE),"")=0,"",IFERROR(VLOOKUP($A63,'ENTRADA 2025'!$1:$1048576,3 + (COLUMN(A60)-1)*1,FALSE),""))</f>
        <v/>
      </c>
      <c r="DO63" s="94">
        <f>IF(IFERROR(VLOOKUP($A63,'ENTRADA 2025'!$1:$1048576,3 + (COLUMN(B60)-1)*1,FALSE),"")=0,"",IFERROR(VLOOKUP($A63,'ENTRADA 2025'!$1:$1048576,3 + (COLUMN(B60)-1)*1,FALSE),""))</f>
        <v/>
      </c>
      <c r="DP63" s="94">
        <f>IF(IFERROR(VLOOKUP($A63,'ENTRADA 2025'!$1:$1048576,3 + (COLUMN(C60)-1)*1,FALSE),"")=0,"",IFERROR(VLOOKUP($A63,'ENTRADA 2025'!$1:$1048576,3 + (COLUMN(C60)-1)*1,FALSE),""))</f>
        <v/>
      </c>
      <c r="DQ63" s="94">
        <f>IF(IFERROR(VLOOKUP($A63,'ENTRADA 2025'!$1:$1048576,3 + (COLUMN(D60)-1)*1,FALSE),"")=0,"",IFERROR(VLOOKUP($A63,'ENTRADA 2025'!$1:$1048576,3 + (COLUMN(D60)-1)*1,FALSE),""))</f>
        <v/>
      </c>
      <c r="DR63" s="94">
        <f>IF(IFERROR(VLOOKUP($A63,'ENTRADA 2025'!$1:$1048576,3 + (COLUMN(E60)-1)*1,FALSE),"")=0,"",IFERROR(VLOOKUP($A63,'ENTRADA 2025'!$1:$1048576,3 + (COLUMN(E60)-1)*1,FALSE),""))</f>
        <v/>
      </c>
      <c r="DS63" s="94">
        <f>IF(IFERROR(VLOOKUP($A63,'ENTRADA 2025'!$1:$1048576,3 + (COLUMN(F60)-1)*1,FALSE),"")=0,"",IFERROR(VLOOKUP($A63,'ENTRADA 2025'!$1:$1048576,3 + (COLUMN(F60)-1)*1,FALSE),""))</f>
        <v/>
      </c>
      <c r="DT63" s="94">
        <f>IF(IFERROR(VLOOKUP($A63,'ENTRADA 2025'!$1:$1048576,3 + (COLUMN(G60)-1)*1,FALSE),"")=0,"",IFERROR(VLOOKUP($A63,'ENTRADA 2025'!$1:$1048576,3 + (COLUMN(G60)-1)*1,FALSE),""))</f>
        <v/>
      </c>
      <c r="DU63" s="94">
        <f>IF(IFERROR(VLOOKUP($A63,'ENTRADA 2025'!$1:$1048576,3 + (COLUMN(H60)-1)*1,FALSE),"")=0,"",IFERROR(VLOOKUP($A63,'ENTRADA 2025'!$1:$1048576,3 + (COLUMN(H60)-1)*1,FALSE),""))</f>
        <v/>
      </c>
      <c r="DV63" s="94">
        <f>IF(IFERROR(VLOOKUP($A63,'ENTRADA 2025'!$1:$1048576,3 + (COLUMN(I60)-1)*1,FALSE),"")=0,"",IFERROR(VLOOKUP($A63,'ENTRADA 2025'!$1:$1048576,3 + (COLUMN(I60)-1)*1,FALSE),""))</f>
        <v/>
      </c>
      <c r="DW63" s="94">
        <f>IF(IFERROR(VLOOKUP($A63,'ENTRADA 2025'!$1:$1048576,3 + (COLUMN(J60)-1)*1,FALSE),"")=0,"",IFERROR(VLOOKUP($A63,'ENTRADA 2025'!$1:$1048576,3 + (COLUMN(J60)-1)*1,FALSE),""))</f>
        <v/>
      </c>
      <c r="DX63" s="94">
        <f>IF(IFERROR(VLOOKUP($A63,'ENTRADA 2025'!$1:$1048576,3 + (COLUMN(K60)-1)*1,FALSE),"")=0,"",IFERROR(VLOOKUP($A63,'ENTRADA 2025'!$1:$1048576,3 + (COLUMN(K60)-1)*1,FALSE),""))</f>
        <v/>
      </c>
      <c r="DY63" s="94">
        <f>IF(IFERROR(VLOOKUP($A63,'ENTRADA 2025'!$1:$1048576,3 + (COLUMN(L60)-1)*1,FALSE),"")=0,"",IFERROR(VLOOKUP($A63,'ENTRADA 2025'!$1:$1048576,3 + (COLUMN(L60)-1)*1,FALSE),""))</f>
        <v/>
      </c>
      <c r="DZ63" s="95">
        <f>IF(COUNT(DN63:DY63)=0,"",SUM(DN63:DY63))</f>
        <v/>
      </c>
      <c r="EA63" s="94">
        <f>IF(IFERROR(VLOOKUP($A63,'entrada-fornecedor-12-meses-7'!$1:$1048576,3 + (COLUMN(A60)-1)*1,FALSE),"")=0,"",IFERROR(VLOOKUP($A63,'entrada-fornecedor-12-meses-7'!$1:$1048576,3 + (COLUMN(A60)-1)*1,FALSE),""))</f>
        <v/>
      </c>
      <c r="EB63" s="94">
        <f>IF(IFERROR(VLOOKUP($A63,'entrada-fornecedor-12-meses-7'!$1:$1048576,3 + (COLUMN(B60)-1)*1,FALSE),"")=0,"",IFERROR(VLOOKUP($A63,'entrada-fornecedor-12-meses-7'!$1:$1048576,3 + (COLUMN(B60)-1)*1,FALSE),""))</f>
        <v/>
      </c>
      <c r="EC63" s="94">
        <f>IF(IFERROR(VLOOKUP($A63,'entrada-fornecedor-12-meses-7'!$1:$1048576,3 + (COLUMN(C60)-1)*1,FALSE),"")=0,"",IFERROR(VLOOKUP($A63,'entrada-fornecedor-12-meses-7'!$1:$1048576,3 + (COLUMN(C60)-1)*1,FALSE),""))</f>
        <v/>
      </c>
      <c r="ED63" s="94">
        <f>IF(IFERROR(VLOOKUP($A63,'entrada-fornecedor-12-meses-7'!$1:$1048576,3 + (COLUMN(D60)-1)*1,FALSE),"")=0,"",IFERROR(VLOOKUP($A63,'entrada-fornecedor-12-meses-7'!$1:$1048576,3 + (COLUMN(D60)-1)*1,FALSE),""))</f>
        <v/>
      </c>
      <c r="EE63" s="94">
        <f>IF(IFERROR(VLOOKUP($A63,'entrada-fornecedor-12-meses-7'!$1:$1048576,3 + (COLUMN(E60)-1)*1,FALSE),"")=0,"",IFERROR(VLOOKUP($A63,'entrada-fornecedor-12-meses-7'!$1:$1048576,3 + (COLUMN(E60)-1)*1,FALSE),""))</f>
        <v/>
      </c>
      <c r="EF63" s="94">
        <f>IF(IFERROR(VLOOKUP($A63,'entrada-fornecedor-12-meses-7'!$1:$1048576,3 + (COLUMN(F60)-1)*1,FALSE),"")=0,"",IFERROR(VLOOKUP($A63,'entrada-fornecedor-12-meses-7'!$1:$1048576,3 + (COLUMN(F60)-1)*1,FALSE),""))</f>
        <v/>
      </c>
      <c r="EG63" s="94">
        <f>IF(IFERROR(VLOOKUP($A63,'entrada-fornecedor-12-meses-7'!$1:$1048576,3 + (COLUMN(G60)-1)*1,FALSE),"")=0,"",IFERROR(VLOOKUP($A63,'entrada-fornecedor-12-meses-7'!$1:$1048576,3 + (COLUMN(G60)-1)*1,FALSE),""))</f>
        <v/>
      </c>
      <c r="EH63" s="94">
        <f>IF(IFERROR(VLOOKUP($A63,'entrada-fornecedor-12-meses-7'!$1:$1048576,3 + (COLUMN(H60)-1)*1,FALSE),"")=0,"",IFERROR(VLOOKUP($A63,'entrada-fornecedor-12-meses-7'!$1:$1048576,3 + (COLUMN(H60)-1)*1,FALSE),""))</f>
        <v/>
      </c>
      <c r="EI63" s="94">
        <f>IF(IFERROR(VLOOKUP($A63,'entrada-fornecedor-12-meses-7'!$1:$1048576,3 + (COLUMN(I60)-1)*1,FALSE),"")=0,"",IFERROR(VLOOKUP($A63,'entrada-fornecedor-12-meses-7'!$1:$1048576,3 + (COLUMN(I60)-1)*1,FALSE),""))</f>
        <v/>
      </c>
      <c r="EJ63" s="94">
        <f>IF(IFERROR(VLOOKUP($A63,'entrada-fornecedor-12-meses-7'!$1:$1048576,3 + (COLUMN(J60)-1)*1,FALSE),"")=0,"",IFERROR(VLOOKUP($A63,'entrada-fornecedor-12-meses-7'!$1:$1048576,3 + (COLUMN(J60)-1)*1,FALSE),""))</f>
        <v/>
      </c>
      <c r="EK63" s="94">
        <f>IF(IFERROR(VLOOKUP($A63,'entrada-fornecedor-12-meses-7'!$1:$1048576,3 + (COLUMN(K60)-1)*1,FALSE),"")=0,"",IFERROR(VLOOKUP($A63,'entrada-fornecedor-12-meses-7'!$1:$1048576,3 + (COLUMN(K60)-1)*1,FALSE),""))</f>
        <v/>
      </c>
      <c r="EL63" s="94">
        <f>IF(IFERROR(VLOOKUP($A63,'entrada-fornecedor-12-meses-7'!$1:$1048576,3 + (COLUMN(L60)-1)*1,FALSE),"")=0,"",IFERROR(VLOOKUP($A63,'entrada-fornecedor-12-meses-7'!$1:$1048576,3 + (COLUMN(L60)-1)*1,FALSE),""))</f>
        <v/>
      </c>
      <c r="EM63" s="95">
        <f>IF(COUNT(EA63:EL63)=0,"",SUM(EA63:EL63))</f>
        <v/>
      </c>
      <c r="EN63" s="1" t="n"/>
      <c r="EO63" s="96">
        <f>IFERROR(AVERAGEIF('lead-time-compras-7'!B:B,A63,'lead-time-compras-7'!S:S),"")</f>
        <v/>
      </c>
      <c r="EP63" s="96">
        <f>IFERROR(
  AVERAGEIFS(
    'notas-fiscais-entrada-830-7'!H:H,
    'notas-fiscais-entrada-830-7'!O:O, A63,
    'notas-fiscais-entrada-830-7'!E:E, $B$1
  ),
""
)</f>
        <v/>
      </c>
      <c r="EQ63" s="96">
        <f>IFERROR(AVERAGEIF('lead-time-compras-7'!B:B,A63,'lead-time-compras-7'!Q:Q),"")</f>
        <v/>
      </c>
      <c r="ER63" s="97">
        <f>SUMIF('fornecedor-saldo-receber-7'!A:A, A63, 'fornecedor-saldo-receber-7'!L:L)</f>
        <v/>
      </c>
      <c r="ES63" s="97">
        <f>SUMIF('fornecedor-verba-aplicar-7'!A:A, A63, 'fornecedor-verba-aplicar-7'!D:D)</f>
        <v/>
      </c>
      <c r="ET63" s="1" t="n"/>
      <c r="EU63" s="52">
        <f>SUMIF('ANALISE PRODUTO'!F:F, A63, 'ANALISE PRODUTO'!BN:BN)</f>
        <v/>
      </c>
      <c r="EV63" s="52">
        <f>SUMIF('ANALISE PRODUTO'!F:F, A63, 'ANALISE PRODUTO'!BO:BO)</f>
        <v/>
      </c>
      <c r="EW63" s="52">
        <f>SUMIF('ANALISE PRODUTO'!F:F, A63, 'ANALISE PRODUTO'!BP:BP)</f>
        <v/>
      </c>
      <c r="EX63" s="52">
        <f>SUMIF('ANALISE PRODUTO'!F:F, A63, 'ANALISE PRODUTO'!BQ:BQ)</f>
        <v/>
      </c>
      <c r="EY63" s="52">
        <f>SUMIF('ANALISE PRODUTO'!F:F, A63, 'ANALISE PRODUTO'!BR:BR)</f>
        <v/>
      </c>
      <c r="EZ63" s="53">
        <f>SUMIF('ANALISE PRODUTO'!F:F, A63, 'ANALISE PRODUTO'!BS:BS)</f>
        <v/>
      </c>
      <c r="FA63" s="53">
        <f>SUMIF('ANALISE PRODUTO'!F:F, A63, 'ANALISE PRODUTO'!BT:BT)</f>
        <v/>
      </c>
      <c r="FB63" s="53">
        <f>SUMIF('ANALISE PRODUTO'!F:F, A63, 'ANALISE PRODUTO'!BU:BU)</f>
        <v/>
      </c>
      <c r="FC63" s="53">
        <f>SUMIF('ANALISE PRODUTO'!F:F, A63, 'ANALISE PRODUTO'!BV:BV)</f>
        <v/>
      </c>
      <c r="FD63" s="53">
        <f>SUMIF('ANALISE PRODUTO'!F:F, A63, 'ANALISE PRODUTO'!BW:BW)</f>
        <v/>
      </c>
      <c r="FE63" s="41">
        <f>SUMIF('ANALISE PRODUTO'!F:F, A63, 'ANALISE PRODUTO'!CB:CB)</f>
        <v/>
      </c>
      <c r="FF63" s="41">
        <f>SUMIF('ANALISE PRODUTO'!F:F, A63, 'ANALISE PRODUTO'!CC:CC)</f>
        <v/>
      </c>
      <c r="FG63" s="1" t="n"/>
      <c r="FH63" s="45">
        <f>IF(IFERROR(VLOOKUP($A63,'VENDA 2023'!$1:$1048576,4 + (COLUMN(A60)-1)*2,FALSE),"")=0,"",IFERROR(VLOOKUP($A63,'VENDA 2023'!$1:$1048576,4 + (COLUMN(A60)-1)*2,FALSE),""))</f>
        <v/>
      </c>
      <c r="FI63" s="45">
        <f>IF(IFERROR(VLOOKUP($A63,'VENDA 2023'!$1:$1048576,4 + (COLUMN(B60)-1)*2,FALSE),"")=0,"",IFERROR(VLOOKUP($A63,'VENDA 2023'!$1:$1048576,4 + (COLUMN(B60)-1)*2,FALSE),""))</f>
        <v/>
      </c>
      <c r="FJ63" s="45">
        <f>IF(IFERROR(VLOOKUP($A63,'VENDA 2023'!$1:$1048576,4 + (COLUMN(C60)-1)*2,FALSE),"")=0,"",IFERROR(VLOOKUP($A63,'VENDA 2023'!$1:$1048576,4 + (COLUMN(C60)-1)*2,FALSE),""))</f>
        <v/>
      </c>
      <c r="FK63" s="45">
        <f>IF(IFERROR(VLOOKUP($A63,'VENDA 2023'!$1:$1048576,4 + (COLUMN(D60)-1)*2,FALSE),"")=0,"",IFERROR(VLOOKUP($A63,'VENDA 2023'!$1:$1048576,4 + (COLUMN(D60)-1)*2,FALSE),""))</f>
        <v/>
      </c>
      <c r="FL63" s="45">
        <f>IF(IFERROR(VLOOKUP($A63,'VENDA 2023'!$1:$1048576,4 + (COLUMN(E60)-1)*2,FALSE),"")=0,"",IFERROR(VLOOKUP($A63,'VENDA 2023'!$1:$1048576,4 + (COLUMN(E60)-1)*2,FALSE),""))</f>
        <v/>
      </c>
      <c r="FM63" s="45">
        <f>IF(IFERROR(VLOOKUP($A63,'VENDA 2023'!$1:$1048576,4 + (COLUMN(F60)-1)*2,FALSE),"")=0,"",IFERROR(VLOOKUP($A63,'VENDA 2023'!$1:$1048576,4 + (COLUMN(F60)-1)*2,FALSE),""))</f>
        <v/>
      </c>
      <c r="FN63" s="45">
        <f>IF(IFERROR(VLOOKUP($A63,'VENDA 2023'!$1:$1048576,4 + (COLUMN(G60)-1)*2,FALSE),"")=0,"",IFERROR(VLOOKUP($A63,'VENDA 2023'!$1:$1048576,4 + (COLUMN(G60)-1)*2,FALSE),""))</f>
        <v/>
      </c>
      <c r="FO63" s="45">
        <f>IF(IFERROR(VLOOKUP($A63,'VENDA 2023'!$1:$1048576,4 + (COLUMN(H60)-1)*2,FALSE),"")=0,"",IFERROR(VLOOKUP($A63,'VENDA 2023'!$1:$1048576,4 + (COLUMN(H60)-1)*2,FALSE),""))</f>
        <v/>
      </c>
      <c r="FP63" s="45">
        <f>IF(IFERROR(VLOOKUP($A63,'VENDA 2023'!$1:$1048576,4 + (COLUMN(I60)-1)*2,FALSE),"")=0,"",IFERROR(VLOOKUP($A63,'VENDA 2023'!$1:$1048576,4 + (COLUMN(I60)-1)*2,FALSE),""))</f>
        <v/>
      </c>
      <c r="FQ63" s="45">
        <f>IF(IFERROR(VLOOKUP($A63,'VENDA 2023'!$1:$1048576,4 + (COLUMN(J60)-1)*2,FALSE),"")=0,"",IFERROR(VLOOKUP($A63,'VENDA 2023'!$1:$1048576,4 + (COLUMN(J60)-1)*2,FALSE),""))</f>
        <v/>
      </c>
      <c r="FR63" s="45">
        <f>IF(IFERROR(VLOOKUP($A63,'VENDA 2023'!$1:$1048576,4 + (COLUMN(K60)-1)*2,FALSE),"")=0,"",IFERROR(VLOOKUP($A63,'VENDA 2023'!$1:$1048576,4 + (COLUMN(K60)-1)*2,FALSE),""))</f>
        <v/>
      </c>
      <c r="FS63" s="45">
        <f>IF(IFERROR(VLOOKUP($A63,'VENDA 2023'!$1:$1048576,4 + (COLUMN(L60)-1)*2,FALSE),"")=0,"",IFERROR(VLOOKUP($A63,'VENDA 2023'!$1:$1048576,4 + (COLUMN(L60)-1)*2,FALSE),""))</f>
        <v/>
      </c>
      <c r="FT63" s="12">
        <f>IF(COUNT(FH63:FS63)=0,"",SUM(FH63:FS63))</f>
        <v/>
      </c>
      <c r="FU63" s="45">
        <f>IF(IFERROR(VLOOKUP($A63,'VENDA 2024'!$1:$1048576,4 + (COLUMN(A60)-1)*2,FALSE),"")=0,"",IFERROR(VLOOKUP($A63,'VENDA 2024'!$1:$1048576,4 + (COLUMN(A60)-1)*2,FALSE),""))</f>
        <v/>
      </c>
      <c r="FV63" s="45">
        <f>IF(IFERROR(VLOOKUP($A63,'VENDA 2024'!$1:$1048576,4 + (COLUMN(B60)-1)*2,FALSE),"")=0,"",IFERROR(VLOOKUP($A63,'VENDA 2024'!$1:$1048576,4 + (COLUMN(B60)-1)*2,FALSE),""))</f>
        <v/>
      </c>
      <c r="FW63" s="45">
        <f>IF(IFERROR(VLOOKUP($A63,'VENDA 2024'!$1:$1048576,4 + (COLUMN(C60)-1)*2,FALSE),"")=0,"",IFERROR(VLOOKUP($A63,'VENDA 2024'!$1:$1048576,4 + (COLUMN(C60)-1)*2,FALSE),""))</f>
        <v/>
      </c>
      <c r="FX63" s="45">
        <f>IF(IFERROR(VLOOKUP($A63,'VENDA 2024'!$1:$1048576,4 + (COLUMN(D60)-1)*2,FALSE),"")=0,"",IFERROR(VLOOKUP($A63,'VENDA 2024'!$1:$1048576,4 + (COLUMN(D60)-1)*2,FALSE),""))</f>
        <v/>
      </c>
      <c r="FY63" s="45">
        <f>IF(IFERROR(VLOOKUP($A63,'VENDA 2024'!$1:$1048576,4 + (COLUMN(E60)-1)*2,FALSE),"")=0,"",IFERROR(VLOOKUP($A63,'VENDA 2024'!$1:$1048576,4 + (COLUMN(E60)-1)*2,FALSE),""))</f>
        <v/>
      </c>
      <c r="FZ63" s="45">
        <f>IF(IFERROR(VLOOKUP($A63,'VENDA 2024'!$1:$1048576,4 + (COLUMN(F60)-1)*2,FALSE),"")=0,"",IFERROR(VLOOKUP($A63,'VENDA 2024'!$1:$1048576,4 + (COLUMN(F60)-1)*2,FALSE),""))</f>
        <v/>
      </c>
      <c r="GA63" s="45">
        <f>IF(IFERROR(VLOOKUP($A63,'VENDA 2024'!$1:$1048576,4 + (COLUMN(G60)-1)*2,FALSE),"")=0,"",IFERROR(VLOOKUP($A63,'VENDA 2024'!$1:$1048576,4 + (COLUMN(G60)-1)*2,FALSE),""))</f>
        <v/>
      </c>
      <c r="GB63" s="45">
        <f>IF(IFERROR(VLOOKUP($A63,'VENDA 2024'!$1:$1048576,4 + (COLUMN(H60)-1)*2,FALSE),"")=0,"",IFERROR(VLOOKUP($A63,'VENDA 2024'!$1:$1048576,4 + (COLUMN(H60)-1)*2,FALSE),""))</f>
        <v/>
      </c>
      <c r="GC63" s="45">
        <f>IF(IFERROR(VLOOKUP($A63,'VENDA 2024'!$1:$1048576,4 + (COLUMN(I60)-1)*2,FALSE),"")=0,"",IFERROR(VLOOKUP($A63,'VENDA 2024'!$1:$1048576,4 + (COLUMN(I60)-1)*2,FALSE),""))</f>
        <v/>
      </c>
      <c r="GD63" s="45">
        <f>IF(IFERROR(VLOOKUP($A63,'VENDA 2024'!$1:$1048576,4 + (COLUMN(J60)-1)*2,FALSE),"")=0,"",IFERROR(VLOOKUP($A63,'VENDA 2024'!$1:$1048576,4 + (COLUMN(J60)-1)*2,FALSE),""))</f>
        <v/>
      </c>
      <c r="GE63" s="45">
        <f>IF(IFERROR(VLOOKUP($A63,'VENDA 2024'!$1:$1048576,4 + (COLUMN(K60)-1)*2,FALSE),"")=0,"",IFERROR(VLOOKUP($A63,'VENDA 2024'!$1:$1048576,4 + (COLUMN(K60)-1)*2,FALSE),""))</f>
        <v/>
      </c>
      <c r="GF63" s="45">
        <f>IF(IFERROR(VLOOKUP($A63,'VENDA 2024'!$1:$1048576,4 + (COLUMN(L60)-1)*2,FALSE),"")=0,"",IFERROR(VLOOKUP($A63,'VENDA 2024'!$1:$1048576,4 + (COLUMN(L60)-1)*2,FALSE),""))</f>
        <v/>
      </c>
      <c r="GG63" s="12">
        <f>IF(COUNT(FU63:GF63)=0,"",SUM(FU63:GF63))</f>
        <v/>
      </c>
      <c r="GH63" s="45">
        <f>IF(IFERROR(VLOOKUP($A63,'venda-fornecedor-12-meses-7'!$1:$1048576,5 + (COLUMN(A60)-1)*2,FALSE),"")=0,"",IFERROR(VLOOKUP($A63,'venda-fornecedor-12-meses-7'!$1:$1048576,5 + (COLUMN(A60)-1)*2,FALSE),""))</f>
        <v/>
      </c>
      <c r="GI63" s="45">
        <f>IF(IFERROR(VLOOKUP($A63,'venda-fornecedor-12-meses-7'!$1:$1048576,5 + (COLUMN(B60)-1)*2,FALSE),"")=0,"",IFERROR(VLOOKUP($A63,'venda-fornecedor-12-meses-7'!$1:$1048576,5 + (COLUMN(B60)-1)*2,FALSE),""))</f>
        <v/>
      </c>
      <c r="GJ63" s="45">
        <f>IF(IFERROR(VLOOKUP($A63,'venda-fornecedor-12-meses-7'!$1:$1048576,5 + (COLUMN(C60)-1)*2,FALSE),"")=0,"",IFERROR(VLOOKUP($A63,'venda-fornecedor-12-meses-7'!$1:$1048576,5 + (COLUMN(C60)-1)*2,FALSE),""))</f>
        <v/>
      </c>
      <c r="GK63" s="45">
        <f>IF(IFERROR(VLOOKUP($A63,'venda-fornecedor-12-meses-7'!$1:$1048576,5 + (COLUMN(D60)-1)*2,FALSE),"")=0,"",IFERROR(VLOOKUP($A63,'venda-fornecedor-12-meses-7'!$1:$1048576,5 + (COLUMN(D60)-1)*2,FALSE),""))</f>
        <v/>
      </c>
      <c r="GL63" s="45">
        <f>IF(IFERROR(VLOOKUP($A63,'venda-fornecedor-12-meses-7'!$1:$1048576,5 + (COLUMN(E60)-1)*2,FALSE),"")=0,"",IFERROR(VLOOKUP($A63,'venda-fornecedor-12-meses-7'!$1:$1048576,5 + (COLUMN(E60)-1)*2,FALSE),""))</f>
        <v/>
      </c>
      <c r="GM63" s="45">
        <f>IF(IFERROR(VLOOKUP($A63,'venda-fornecedor-12-meses-7'!$1:$1048576,5 + (COLUMN(F60)-1)*2,FALSE),"")=0,"",IFERROR(VLOOKUP($A63,'venda-fornecedor-12-meses-7'!$1:$1048576,5 + (COLUMN(F60)-1)*2,FALSE),""))</f>
        <v/>
      </c>
      <c r="GN63" s="45">
        <f>IF(IFERROR(VLOOKUP($A63,'venda-fornecedor-12-meses-7'!$1:$1048576,5 + (COLUMN(G60)-1)*2,FALSE),"")=0,"",IFERROR(VLOOKUP($A63,'venda-fornecedor-12-meses-7'!$1:$1048576,5 + (COLUMN(G60)-1)*2,FALSE),""))</f>
        <v/>
      </c>
      <c r="GO63" s="45">
        <f>IF(IFERROR(VLOOKUP($A63,'venda-fornecedor-12-meses-7'!$1:$1048576,5 + (COLUMN(H60)-1)*2,FALSE),"")=0,"",IFERROR(VLOOKUP($A63,'venda-fornecedor-12-meses-7'!$1:$1048576,5 + (COLUMN(H60)-1)*2,FALSE),""))</f>
        <v/>
      </c>
      <c r="GP63" s="45">
        <f>IF(IFERROR(VLOOKUP($A63,'venda-fornecedor-12-meses-7'!$1:$1048576,5 + (COLUMN(I60)-1)*2,FALSE),"")=0,"",IFERROR(VLOOKUP($A63,'venda-fornecedor-12-meses-7'!$1:$1048576,5 + (COLUMN(I60)-1)*2,FALSE),""))</f>
        <v/>
      </c>
      <c r="GQ63" s="45">
        <f>IF(IFERROR(VLOOKUP($A63,'venda-fornecedor-12-meses-7'!$1:$1048576,5 + (COLUMN(J60)-1)*2,FALSE),"")=0,"",IFERROR(VLOOKUP($A63,'venda-fornecedor-12-meses-7'!$1:$1048576,5 + (COLUMN(J60)-1)*2,FALSE),""))</f>
        <v/>
      </c>
      <c r="GR63" s="45">
        <f>IF(IFERROR(VLOOKUP($A63,'venda-fornecedor-12-meses-7'!$1:$1048576,5 + (COLUMN(K60)-1)*2,FALSE),"")=0,"",IFERROR(VLOOKUP($A63,'venda-fornecedor-12-meses-7'!$1:$1048576,5 + (COLUMN(K60)-1)*2,FALSE),""))</f>
        <v/>
      </c>
      <c r="GS63" s="45">
        <f>IF(IFERROR(VLOOKUP($A63,'venda-fornecedor-12-meses-7'!$1:$1048576,5 + (COLUMN(L60)-1)*2,FALSE),"")=0,"",IFERROR(VLOOKUP($A63,'venda-fornecedor-12-meses-7'!$1:$1048576,5 + (COLUMN(L60)-1)*2,FALSE),""))</f>
        <v/>
      </c>
      <c r="GT63" s="12">
        <f>IF(COUNT(GH63:GS63)=0,"",SUM(GH63:GS63))</f>
        <v/>
      </c>
    </row>
    <row r="64">
      <c r="A64" s="85" t="n">
        <v>34886</v>
      </c>
      <c r="B64" s="85">
        <f>VLOOKUP(A64,'FORNECEDORES X COMPRADOR'!$A:$D,4,0)</f>
        <v/>
      </c>
      <c r="C64" s="85">
        <f>VLOOKUP(A64,'FORNECEDORES X COMPRADOR'!$A:$E,5,0)</f>
        <v/>
      </c>
      <c r="D64" s="40">
        <f>IFERROR(AVERAGEIF('ANALISE PRODUTO'!F:F,A64,'ANALISE PRODUTO'!BE:BE),"")</f>
        <v/>
      </c>
      <c r="E64" s="40">
        <f>IFERROR(AVERAGEIF('ANALISE PRODUTO'!F:F,A64,'ANALISE PRODUTO'!BF:BF),"")</f>
        <v/>
      </c>
      <c r="F64" s="47">
        <f t="array" ref="F64">IFERROR(
  IF(
    SUMPRODUCT(
      IFERROR(--('ANALISE PRODUTO'!$F$3:$F$10000=A64),0) *
      IFERROR(--'ANALISE PRODUTO'!$AJ$3:$AJ$10000,0)
    )=0,
    "",
    SUMPRODUCT(
      IFERROR(--('ANALISE PRODUTO'!$F$3:$F$10000=A64),0) *
      IFERROR(--'ANALISE PRODUTO'!$AN$3:$AN$10000,0)
    ) /
    SUMPRODUCT(
      IFERROR(--('ANALISE PRODUTO'!$F$3:$F$10000=A64),0) *
      IFERROR(--'ANALISE PRODUTO'!$AJ$3:$AJ$10000,0)
    )
  ),
  ""
)</f>
        <v/>
      </c>
      <c r="G64" s="47">
        <f t="array" ref="G64">IFERROR(
  IF(
    SUMPRODUCT(
      IFERROR(--('ANALISE PRODUTO'!$F$3:$F$10000=A64),0) *
      IFERROR(--'ANALISE PRODUTO'!$AJ$3:$AJ$10000,0)
    )=0,
    "",
    SUMPRODUCT(
      IFERROR(--('ANALISE PRODUTO'!$F$3:$F$10000=A64),0) *
      IFERROR(--'ANALISE PRODUTO'!$AO$3:$AO$10000,0)
    ) /
    SUMPRODUCT(
      IFERROR(--('ANALISE PRODUTO'!$F$3:$F$10000=A64),0) *
      IFERROR(--'ANALISE PRODUTO'!$AJ$3:$AJ$10000,0)
    )
  ),
  ""
)</f>
        <v/>
      </c>
      <c r="H64" s="86" t="n">
        <v>60</v>
      </c>
      <c r="I64" s="86" t="n">
        <v>90</v>
      </c>
      <c r="J64" s="87">
        <f>SUMIF('ANALISE PRODUTO'!F:F, A64, 'ANALISE PRODUTO'!AP:AP)</f>
        <v/>
      </c>
      <c r="K64" s="88">
        <f>SUMIF('ANALISE PRODUTO'!F:F, A64, 'ANALISE PRODUTO'!AN:AN)</f>
        <v/>
      </c>
      <c r="L64" s="40">
        <f>SUMIF('ANALISE PRODUTO'!F:F, A64, 'ANALISE PRODUTO'!BB:BB)</f>
        <v/>
      </c>
      <c r="M64" s="40">
        <f>SUMIF('ANALISE PRODUTO'!F:F, A64, 'ANALISE PRODUTO'!BC:BC)</f>
        <v/>
      </c>
      <c r="N64" s="40">
        <f>SUMIF('ANALISE PRODUTO'!F:F, A64, 'ANALISE PRODUTO'!BD:BD)</f>
        <v/>
      </c>
      <c r="O64" s="40">
        <f>SUMIF('ANALISE PRODUTO'!F:F, A64, 'ANALISE PRODUTO'!BA:BA)</f>
        <v/>
      </c>
      <c r="P64" s="40">
        <f>IF(J64=0, 0, IF(O64/J64=0, 0, O64/J64))</f>
        <v/>
      </c>
      <c r="Q64" s="40">
        <f>IF(J64=0, 0, IF(L64/J64=0, 0, L64/J64))</f>
        <v/>
      </c>
      <c r="R64" s="89">
        <f>SUMIF('ANALISE PRODUTO'!F:F, A64, 'ANALISE PRODUTO'!BJ:BJ)</f>
        <v/>
      </c>
      <c r="S64" s="89">
        <f>SUMIF('ANALISE PRODUTO'!F:F, A64, 'ANALISE PRODUTO'!BK:BK)</f>
        <v/>
      </c>
      <c r="T64" s="89">
        <f>SUMIF('ANALISE PRODUTO'!F:F, A64, 'ANALISE PRODUTO'!BL:BL)</f>
        <v/>
      </c>
      <c r="U64" s="89">
        <f>SUMIFS('ANALISE PRODUTO'!BI:BI, 'ANALISE PRODUTO'!F:F, A64)</f>
        <v/>
      </c>
      <c r="V64" s="89">
        <f>IF(C64="DESCONTINUADO", 0, IF(J64=0, 0, IF(U64/J64=0, 0, U64/J64)))</f>
        <v/>
      </c>
      <c r="W64" s="89">
        <f>IF(OR(C64="DESCONTINUADO", J64=0), 0, IFERROR((S64+T64)/J64, 0))</f>
        <v/>
      </c>
      <c r="X64" s="59">
        <f>COUNTIF('ANALISE PRODUTO'!F:F, A64)</f>
        <v/>
      </c>
      <c r="Y64" s="60">
        <f>COUNTIFS('ANALISE PRODUTO'!F:F, A64, 'ANALISE PRODUTO'!S:S, "S")</f>
        <v/>
      </c>
      <c r="Z64" s="61">
        <f>X64-Y64</f>
        <v/>
      </c>
      <c r="AA64" s="88">
        <f>IFERROR(IF(COUNTIF('contas-pagas-fornecedor-7'!$C:$C,B64)&gt;1,
   AVERAGEIF('contas-pagas-fornecedor-7'!$C:$C,B64,'contas-pagas-fornecedor-7'!$I:$I),
   VLOOKUP(B64,'contas-pagas-fornecedor-7'!$C:$Q,7,FALSE)), "")</f>
        <v/>
      </c>
      <c r="AB64" s="88">
        <f t="array" ref="AB64">IFERROR(
  INDEX('fornecedor-venda-por-filial-ger'!J:J,
    MATCH(1,
      ('fornecedor-venda-por-filial-ger'!A:A=A64) *
      ('fornecedor-venda-por-filial-ger'!B:B=$B$1),
    0)
  ),
"")</f>
        <v/>
      </c>
      <c r="AC64" s="90">
        <f t="array" ref="AC64">IFERROR(
  INDEX('fornecedor-venda-por-filial-ger'!O:O,
    MATCH(1,
      ('fornecedor-venda-por-filial-ger'!A:A=A64) *
      ('fornecedor-venda-por-filial-ger'!B:B=$B$1),
    0)
  ),
"")</f>
        <v/>
      </c>
      <c r="AD64" s="90">
        <f>IFERROR(VLOOKUP(A64,'venda-fornecedor-12-meses-7'!A:AC,3,0),"")</f>
        <v/>
      </c>
      <c r="AE64" s="87">
        <f t="array" ref="AE64">IFERROR(
  INDEX('fornecedor-venda-por-filial-ger'!N:N,
    MATCH(1,
      ('fornecedor-venda-por-filial-ger'!A:A=A64) *
      ('fornecedor-venda-por-filial-ger'!B:B=$B$1),
    0)
  ),
"")</f>
        <v/>
      </c>
      <c r="AF64" s="87">
        <f>IF(J64&lt;=0,"100,00%",IFERROR(AD64/AE64,1))</f>
        <v/>
      </c>
      <c r="AG64" s="64">
        <f t="array" ref="AG64">IFERROR(
  INDEX('fornecedor-venda-por-filial-ger'!L:L,
    MATCH(1,
      ('fornecedor-venda-por-filial-ger'!A:A=A64)*
      ('fornecedor-venda-por-filial-ger'!B:B=$B$1),
    0)
  )/100,
"")</f>
        <v/>
      </c>
      <c r="AH64" s="64">
        <f t="array" ref="AH64">IFERROR(
  INDEX('fornecedor-venda-por-filial-ger'!S:S,
    MATCH(1,
      ('fornecedor-venda-por-filial-ger'!A:A=A64) *
      ('fornecedor-venda-por-filial-ger'!B:B=$B$1),
    0)
  )/100,
"")</f>
        <v/>
      </c>
      <c r="AI64" s="64">
        <f>IFERROR(IF(OR(AH64="",AG64=""),"",IF(J64=0,0,AH64-AG64)),"")</f>
        <v/>
      </c>
      <c r="AJ64" s="91">
        <f t="array" ref="AJ64">IF(MAX(IF('ANALISE PRODUTO'!F:F=A64,'ANALISE PRODUTO'!AD:AD))=0,"SEM ENTRADA",MAX(IF('ANALISE PRODUTO'!F:F=A64,'ANALISE PRODUTO'!AD:AD)))</f>
        <v/>
      </c>
      <c r="AK64" s="39" t="n"/>
      <c r="AL64" s="92">
        <f>IF(IFERROR(VLOOKUP($A64,'VENDA 2023'!$1:$1048576,3 + (COLUMN(A61)-1)*2,FALSE),"")=0,"",IFERROR(VLOOKUP($A64,'VENDA 2023'!$1:$1048576,3 + (COLUMN(A61)-1)*2,FALSE),""))</f>
        <v/>
      </c>
      <c r="AM64" s="92">
        <f>IF(IFERROR(VLOOKUP($A64,'VENDA 2023'!$1:$1048576,3 + (COLUMN(B61)-1)*2,FALSE),"")=0,"",IFERROR(VLOOKUP($A64,'VENDA 2023'!$1:$1048576,3 + (COLUMN(B61)-1)*2,FALSE),""))</f>
        <v/>
      </c>
      <c r="AN64" s="92">
        <f>IF(IFERROR(VLOOKUP($A64,'VENDA 2023'!$1:$1048576,3 + (COLUMN(C61)-1)*2,FALSE),"")=0,"",IFERROR(VLOOKUP($A64,'VENDA 2023'!$1:$1048576,3 + (COLUMN(C61)-1)*2,FALSE),""))</f>
        <v/>
      </c>
      <c r="AO64" s="92">
        <f>IF(IFERROR(VLOOKUP($A64,'VENDA 2023'!$1:$1048576,3 + (COLUMN(D61)-1)*2,FALSE),"")=0,"",IFERROR(VLOOKUP($A64,'VENDA 2023'!$1:$1048576,3 + (COLUMN(D61)-1)*2,FALSE),""))</f>
        <v/>
      </c>
      <c r="AP64" s="92">
        <f>IF(IFERROR(VLOOKUP($A64,'VENDA 2023'!$1:$1048576,3 + (COLUMN(E61)-1)*2,FALSE),"")=0,"",IFERROR(VLOOKUP($A64,'VENDA 2023'!$1:$1048576,3 + (COLUMN(E61)-1)*2,FALSE),""))</f>
        <v/>
      </c>
      <c r="AQ64" s="92">
        <f>IF(IFERROR(VLOOKUP($A64,'VENDA 2023'!$1:$1048576,3 + (COLUMN(F61)-1)*2,FALSE),"")=0,"",IFERROR(VLOOKUP($A64,'VENDA 2023'!$1:$1048576,3 + (COLUMN(F61)-1)*2,FALSE),""))</f>
        <v/>
      </c>
      <c r="AR64" s="92">
        <f>IF(IFERROR(VLOOKUP($A64,'VENDA 2023'!$1:$1048576,3 + (COLUMN(G61)-1)*2,FALSE),"")=0,"",IFERROR(VLOOKUP($A64,'VENDA 2023'!$1:$1048576,3 + (COLUMN(G61)-1)*2,FALSE),""))</f>
        <v/>
      </c>
      <c r="AS64" s="92">
        <f>IF(IFERROR(VLOOKUP($A64,'VENDA 2023'!$1:$1048576,3 + (COLUMN(H61)-1)*2,FALSE),"")=0,"",IFERROR(VLOOKUP($A64,'VENDA 2023'!$1:$1048576,3 + (COLUMN(H61)-1)*2,FALSE),""))</f>
        <v/>
      </c>
      <c r="AT64" s="92">
        <f>IF(IFERROR(VLOOKUP($A64,'VENDA 2023'!$1:$1048576,3 + (COLUMN(I61)-1)*2,FALSE),"")=0,"",IFERROR(VLOOKUP($A64,'VENDA 2023'!$1:$1048576,3 + (COLUMN(I61)-1)*2,FALSE),""))</f>
        <v/>
      </c>
      <c r="AU64" s="92">
        <f>IF(IFERROR(VLOOKUP($A64,'VENDA 2023'!$1:$1048576,3 + (COLUMN(J61)-1)*2,FALSE),"")=0,"",IFERROR(VLOOKUP($A64,'VENDA 2023'!$1:$1048576,3 + (COLUMN(J61)-1)*2,FALSE),""))</f>
        <v/>
      </c>
      <c r="AV64" s="92">
        <f>IF(IFERROR(VLOOKUP($A64,'VENDA 2023'!$1:$1048576,3 + (COLUMN(K61)-1)*2,FALSE),"")=0,"",IFERROR(VLOOKUP($A64,'VENDA 2023'!$1:$1048576,3 + (COLUMN(K61)-1)*2,FALSE),""))</f>
        <v/>
      </c>
      <c r="AW64" s="92">
        <f>IF(IFERROR(VLOOKUP($A64,'VENDA 2023'!$1:$1048576,3 + (COLUMN(L61)-1)*2,FALSE),"")=0,"",IFERROR(VLOOKUP($A64,'VENDA 2023'!$1:$1048576,3 + (COLUMN(L61)-1)*2,FALSE),""))</f>
        <v/>
      </c>
      <c r="AX64" s="93">
        <f>IF(COUNT(AL64:AW64)=0,"",SUM(AL64:AW64))</f>
        <v/>
      </c>
      <c r="AY64" s="92">
        <f>IF(IFERROR(VLOOKUP($A64,'VENDA 2024'!$1:$1048576,3 + (COLUMN(A61)-1)*2,FALSE),"")=0,"",IFERROR(VLOOKUP($A64,'VENDA 2024'!$1:$1048576,3 + (COLUMN(A61)-1)*2,FALSE),""))</f>
        <v/>
      </c>
      <c r="AZ64" s="92">
        <f>IF(IFERROR(VLOOKUP($A64,'VENDA 2024'!$1:$1048576,3 + (COLUMN(B61)-1)*2,FALSE),"")=0,"",IFERROR(VLOOKUP($A64,'VENDA 2024'!$1:$1048576,3 + (COLUMN(B61)-1)*2,FALSE),""))</f>
        <v/>
      </c>
      <c r="BA64" s="92">
        <f>IF(IFERROR(VLOOKUP($A64,'VENDA 2024'!$1:$1048576,3 + (COLUMN(C61)-1)*2,FALSE),"")=0,"",IFERROR(VLOOKUP($A64,'VENDA 2024'!$1:$1048576,3 + (COLUMN(C61)-1)*2,FALSE),""))</f>
        <v/>
      </c>
      <c r="BB64" s="92">
        <f>IF(IFERROR(VLOOKUP($A64,'VENDA 2024'!$1:$1048576,3 + (COLUMN(D61)-1)*2,FALSE),"")=0,"",IFERROR(VLOOKUP($A64,'VENDA 2024'!$1:$1048576,3 + (COLUMN(D61)-1)*2,FALSE),""))</f>
        <v/>
      </c>
      <c r="BC64" s="92">
        <f>IF(IFERROR(VLOOKUP($A64,'VENDA 2024'!$1:$1048576,3 + (COLUMN(E61)-1)*2,FALSE),"")=0,"",IFERROR(VLOOKUP($A64,'VENDA 2024'!$1:$1048576,3 + (COLUMN(E61)-1)*2,FALSE),""))</f>
        <v/>
      </c>
      <c r="BD64" s="92">
        <f>IF(IFERROR(VLOOKUP($A64,'VENDA 2024'!$1:$1048576,3 + (COLUMN(F61)-1)*2,FALSE),"")=0,"",IFERROR(VLOOKUP($A64,'VENDA 2024'!$1:$1048576,3 + (COLUMN(F61)-1)*2,FALSE),""))</f>
        <v/>
      </c>
      <c r="BE64" s="92">
        <f>IF(IFERROR(VLOOKUP($A64,'VENDA 2024'!$1:$1048576,3 + (COLUMN(G61)-1)*2,FALSE),"")=0,"",IFERROR(VLOOKUP($A64,'VENDA 2024'!$1:$1048576,3 + (COLUMN(G61)-1)*2,FALSE),""))</f>
        <v/>
      </c>
      <c r="BF64" s="92">
        <f>IF(IFERROR(VLOOKUP($A64,'VENDA 2024'!$1:$1048576,3 + (COLUMN(H61)-1)*2,FALSE),"")=0,"",IFERROR(VLOOKUP($A64,'VENDA 2024'!$1:$1048576,3 + (COLUMN(H61)-1)*2,FALSE),""))</f>
        <v/>
      </c>
      <c r="BG64" s="92">
        <f>IF(IFERROR(VLOOKUP($A64,'VENDA 2024'!$1:$1048576,3 + (COLUMN(I61)-1)*2,FALSE),"")=0,"",IFERROR(VLOOKUP($A64,'VENDA 2024'!$1:$1048576,3 + (COLUMN(I61)-1)*2,FALSE),""))</f>
        <v/>
      </c>
      <c r="BH64" s="92">
        <f>IF(IFERROR(VLOOKUP($A64,'VENDA 2024'!$1:$1048576,3 + (COLUMN(J61)-1)*2,FALSE),"")=0,"",IFERROR(VLOOKUP($A64,'VENDA 2024'!$1:$1048576,3 + (COLUMN(J61)-1)*2,FALSE),""))</f>
        <v/>
      </c>
      <c r="BI64" s="92">
        <f>IF(IFERROR(VLOOKUP($A64,'VENDA 2024'!$1:$1048576,3 + (COLUMN(K61)-1)*2,FALSE),"")=0,"",IFERROR(VLOOKUP($A64,'VENDA 2024'!$1:$1048576,3 + (COLUMN(K61)-1)*2,FALSE),""))</f>
        <v/>
      </c>
      <c r="BJ64" s="92">
        <f>IF(IFERROR(VLOOKUP($A64,'VENDA 2024'!$1:$1048576,3 + (COLUMN(L61)-1)*2,FALSE),"")=0,"",IFERROR(VLOOKUP($A64,'VENDA 2024'!$1:$1048576,3 + (COLUMN(L61)-1)*2,FALSE),""))</f>
        <v/>
      </c>
      <c r="BK64" s="93">
        <f>IF(COUNT(AY64:BJ64)=0,"",SUM(AY64:BJ64))</f>
        <v/>
      </c>
      <c r="BL64" s="92">
        <f>IF(IFERROR(VLOOKUP($A64,'VENDA 2025'!$1:$1048576,3 + (COLUMN(A61)-1)*2,FALSE),"")=0,"",IFERROR(VLOOKUP($A64,'VENDA 2025'!$1:$1048576,3 + (COLUMN(A61)-1)*2,FALSE),""))</f>
        <v/>
      </c>
      <c r="BM64" s="92">
        <f>IF(IFERROR(VLOOKUP($A64,'VENDA 2025'!$1:$1048576,3 + (COLUMN(B61)-1)*2,FALSE),"")=0,"",IFERROR(VLOOKUP($A64,'VENDA 2025'!$1:$1048576,3 + (COLUMN(B61)-1)*2,FALSE),""))</f>
        <v/>
      </c>
      <c r="BN64" s="92">
        <f>IF(IFERROR(VLOOKUP($A64,'VENDA 2025'!$1:$1048576,3 + (COLUMN(C61)-1)*2,FALSE),"")=0,"",IFERROR(VLOOKUP($A64,'VENDA 2025'!$1:$1048576,3 + (COLUMN(C61)-1)*2,FALSE),""))</f>
        <v/>
      </c>
      <c r="BO64" s="92">
        <f>IF(IFERROR(VLOOKUP($A64,'VENDA 2025'!$1:$1048576,3 + (COLUMN(D61)-1)*2,FALSE),"")=0,"",IFERROR(VLOOKUP($A64,'VENDA 2025'!$1:$1048576,3 + (COLUMN(D61)-1)*2,FALSE),""))</f>
        <v/>
      </c>
      <c r="BP64" s="92">
        <f>IF(IFERROR(VLOOKUP($A64,'VENDA 2025'!$1:$1048576,3 + (COLUMN(E61)-1)*2,FALSE),"")=0,"",IFERROR(VLOOKUP($A64,'VENDA 2025'!$1:$1048576,3 + (COLUMN(E61)-1)*2,FALSE),""))</f>
        <v/>
      </c>
      <c r="BQ64" s="92">
        <f>IF(IFERROR(VLOOKUP($A64,'VENDA 2025'!$1:$1048576,3 + (COLUMN(F61)-1)*2,FALSE),"")=0,"",IFERROR(VLOOKUP($A64,'VENDA 2025'!$1:$1048576,3 + (COLUMN(F61)-1)*2,FALSE),""))</f>
        <v/>
      </c>
      <c r="BR64" s="92">
        <f>IF(IFERROR(VLOOKUP($A64,'VENDA 2025'!$1:$1048576,3 + (COLUMN(G61)-1)*2,FALSE),"")=0,"",IFERROR(VLOOKUP($A64,'VENDA 2025'!$1:$1048576,3 + (COLUMN(G61)-1)*2,FALSE),""))</f>
        <v/>
      </c>
      <c r="BS64" s="92">
        <f>IF(IFERROR(VLOOKUP($A64,'VENDA 2025'!$1:$1048576,3 + (COLUMN(H61)-1)*2,FALSE),"")=0,"",IFERROR(VLOOKUP($A64,'VENDA 2025'!$1:$1048576,3 + (COLUMN(H61)-1)*2,FALSE),""))</f>
        <v/>
      </c>
      <c r="BT64" s="92">
        <f>IF(IFERROR(VLOOKUP($A64,'VENDA 2025'!$1:$1048576,3 + (COLUMN(I61)-1)*2,FALSE),"")=0,"",IFERROR(VLOOKUP($A64,'VENDA 2025'!$1:$1048576,3 + (COLUMN(I61)-1)*2,FALSE),""))</f>
        <v/>
      </c>
      <c r="BU64" s="92">
        <f>IF(IFERROR(VLOOKUP($A64,'VENDA 2025'!$1:$1048576,3 + (COLUMN(J61)-1)*2,FALSE),"")=0,"",IFERROR(VLOOKUP($A64,'VENDA 2025'!$1:$1048576,3 + (COLUMN(J61)-1)*2,FALSE),""))</f>
        <v/>
      </c>
      <c r="BV64" s="92">
        <f>IF(IFERROR(VLOOKUP($A64,'VENDA 2025'!$1:$1048576,3 + (COLUMN(K61)-1)*2,FALSE),"")=0,"",IFERROR(VLOOKUP($A64,'VENDA 2025'!$1:$1048576,3 + (COLUMN(K61)-1)*2,FALSE),""))</f>
        <v/>
      </c>
      <c r="BW64" s="92">
        <f>IF(IFERROR(VLOOKUP($A64,'VENDA 2025'!$1:$1048576,3 + (COLUMN(L61)-1)*2,FALSE),"")=0,"",IFERROR(VLOOKUP($A64,'VENDA 2025'!$1:$1048576,3 + (COLUMN(L61)-1)*2,FALSE),""))</f>
        <v/>
      </c>
      <c r="BX64" s="93">
        <f>IF(COUNT(BL64:BW64)=0,"",SUM(BL64:BW64))</f>
        <v/>
      </c>
      <c r="BY64" s="92">
        <f>IF(IFERROR(VLOOKUP($A64,'venda-fornecedor-12-meses-7'!$1:$1048576,4 + (COLUMN(A61)-1)*2,FALSE),"")=0,"",IFERROR(VLOOKUP($A64,'venda-fornecedor-12-meses-7'!$1:$1048576,4 + (COLUMN(A61)-1)*2,FALSE),""))</f>
        <v/>
      </c>
      <c r="BZ64" s="92">
        <f>IF(IFERROR(VLOOKUP($A64,'venda-fornecedor-12-meses-7'!$1:$1048576,4 + (COLUMN(B61)-1)*2,FALSE),"")=0,"",IFERROR(VLOOKUP($A64,'venda-fornecedor-12-meses-7'!$1:$1048576,4 + (COLUMN(B61)-1)*2,FALSE),""))</f>
        <v/>
      </c>
      <c r="CA64" s="92">
        <f>IF(IFERROR(VLOOKUP($A64,'venda-fornecedor-12-meses-7'!$1:$1048576,4 + (COLUMN(C61)-1)*2,FALSE),"")=0,"",IFERROR(VLOOKUP($A64,'venda-fornecedor-12-meses-7'!$1:$1048576,4 + (COLUMN(C61)-1)*2,FALSE),""))</f>
        <v/>
      </c>
      <c r="CB64" s="92">
        <f>IF(IFERROR(VLOOKUP($A64,'venda-fornecedor-12-meses-7'!$1:$1048576,4 + (COLUMN(D61)-1)*2,FALSE),"")=0,"",IFERROR(VLOOKUP($A64,'venda-fornecedor-12-meses-7'!$1:$1048576,4 + (COLUMN(D61)-1)*2,FALSE),""))</f>
        <v/>
      </c>
      <c r="CC64" s="92">
        <f>IF(IFERROR(VLOOKUP($A64,'venda-fornecedor-12-meses-7'!$1:$1048576,4 + (COLUMN(E61)-1)*2,FALSE),"")=0,"",IFERROR(VLOOKUP($A64,'venda-fornecedor-12-meses-7'!$1:$1048576,4 + (COLUMN(E61)-1)*2,FALSE),""))</f>
        <v/>
      </c>
      <c r="CD64" s="92">
        <f>IF(IFERROR(VLOOKUP($A64,'venda-fornecedor-12-meses-7'!$1:$1048576,4 + (COLUMN(F61)-1)*2,FALSE),"")=0,"",IFERROR(VLOOKUP($A64,'venda-fornecedor-12-meses-7'!$1:$1048576,4 + (COLUMN(F61)-1)*2,FALSE),""))</f>
        <v/>
      </c>
      <c r="CE64" s="92">
        <f>IF(IFERROR(VLOOKUP($A64,'venda-fornecedor-12-meses-7'!$1:$1048576,4 + (COLUMN(G61)-1)*2,FALSE),"")=0,"",IFERROR(VLOOKUP($A64,'venda-fornecedor-12-meses-7'!$1:$1048576,4 + (COLUMN(G61)-1)*2,FALSE),""))</f>
        <v/>
      </c>
      <c r="CF64" s="92">
        <f>IF(IFERROR(VLOOKUP($A64,'venda-fornecedor-12-meses-7'!$1:$1048576,4 + (COLUMN(H61)-1)*2,FALSE),"")=0,"",IFERROR(VLOOKUP($A64,'venda-fornecedor-12-meses-7'!$1:$1048576,4 + (COLUMN(H61)-1)*2,FALSE),""))</f>
        <v/>
      </c>
      <c r="CG64" s="92">
        <f>IF(IFERROR(VLOOKUP($A64,'venda-fornecedor-12-meses-7'!$1:$1048576,4 + (COLUMN(I61)-1)*2,FALSE),"")=0,"",IFERROR(VLOOKUP($A64,'venda-fornecedor-12-meses-7'!$1:$1048576,4 + (COLUMN(I61)-1)*2,FALSE),""))</f>
        <v/>
      </c>
      <c r="CH64" s="92">
        <f>IF(IFERROR(VLOOKUP($A64,'venda-fornecedor-12-meses-7'!$1:$1048576,4 + (COLUMN(J61)-1)*2,FALSE),"")=0,"",IFERROR(VLOOKUP($A64,'venda-fornecedor-12-meses-7'!$1:$1048576,4 + (COLUMN(J61)-1)*2,FALSE),""))</f>
        <v/>
      </c>
      <c r="CI64" s="92">
        <f>IF(IFERROR(VLOOKUP($A64,'venda-fornecedor-12-meses-7'!$1:$1048576,4 + (COLUMN(K61)-1)*2,FALSE),"")=0,"",IFERROR(VLOOKUP($A64,'venda-fornecedor-12-meses-7'!$1:$1048576,4 + (COLUMN(K61)-1)*2,FALSE),""))</f>
        <v/>
      </c>
      <c r="CJ64" s="92">
        <f>IF(IFERROR(VLOOKUP($A64,'venda-fornecedor-12-meses-7'!$1:$1048576,4 + (COLUMN(L61)-1)*2,FALSE),"")=0,"",IFERROR(VLOOKUP($A64,'venda-fornecedor-12-meses-7'!$1:$1048576,4 + (COLUMN(L61)-1)*2,FALSE),""))</f>
        <v/>
      </c>
      <c r="CK64" s="93">
        <f>IF(COUNT(BY64:CJ64)=0,"",SUM(BY64:CJ64))</f>
        <v/>
      </c>
      <c r="CL64" s="93">
        <f>IF(COUNT(BY64:CJ64)=0,"",AVERAGE(BY64:CJ64))</f>
        <v/>
      </c>
      <c r="CM64" s="1" t="n"/>
      <c r="CN64" s="94">
        <f>IF(IFERROR(VLOOKUP($A64,'ENTRADA 2023'!$1:$1048576,3 + (COLUMN(A61)-1)*1,FALSE),"")=0,"",IFERROR(VLOOKUP($A64,'ENTRADA 2023'!$1:$1048576,3 + (COLUMN(A61)-1)*1,FALSE),""))</f>
        <v/>
      </c>
      <c r="CO64" s="94">
        <f>IF(IFERROR(VLOOKUP($A64,'ENTRADA 2023'!$1:$1048576,3 + (COLUMN(B61)-1)*1,FALSE),"")=0,"",IFERROR(VLOOKUP($A64,'ENTRADA 2023'!$1:$1048576,3 + (COLUMN(B61)-1)*1,FALSE),""))</f>
        <v/>
      </c>
      <c r="CP64" s="94">
        <f>IF(IFERROR(VLOOKUP($A64,'ENTRADA 2023'!$1:$1048576,3 + (COLUMN(C61)-1)*1,FALSE),"")=0,"",IFERROR(VLOOKUP($A64,'ENTRADA 2023'!$1:$1048576,3 + (COLUMN(C61)-1)*1,FALSE),""))</f>
        <v/>
      </c>
      <c r="CQ64" s="94">
        <f>IF(IFERROR(VLOOKUP($A64,'ENTRADA 2023'!$1:$1048576,3 + (COLUMN(D61)-1)*1,FALSE),"")=0,"",IFERROR(VLOOKUP($A64,'ENTRADA 2023'!$1:$1048576,3 + (COLUMN(D61)-1)*1,FALSE),""))</f>
        <v/>
      </c>
      <c r="CR64" s="94">
        <f>IF(IFERROR(VLOOKUP($A64,'ENTRADA 2023'!$1:$1048576,3 + (COLUMN(E61)-1)*1,FALSE),"")=0,"",IFERROR(VLOOKUP($A64,'ENTRADA 2023'!$1:$1048576,3 + (COLUMN(E61)-1)*1,FALSE),""))</f>
        <v/>
      </c>
      <c r="CS64" s="94">
        <f>IF(IFERROR(VLOOKUP($A64,'ENTRADA 2023'!$1:$1048576,3 + (COLUMN(F61)-1)*1,FALSE),"")=0,"",IFERROR(VLOOKUP($A64,'ENTRADA 2023'!$1:$1048576,3 + (COLUMN(F61)-1)*1,FALSE),""))</f>
        <v/>
      </c>
      <c r="CT64" s="94">
        <f>IF(IFERROR(VLOOKUP($A64,'ENTRADA 2023'!$1:$1048576,3 + (COLUMN(G61)-1)*1,FALSE),"")=0,"",IFERROR(VLOOKUP($A64,'ENTRADA 2023'!$1:$1048576,3 + (COLUMN(G61)-1)*1,FALSE),""))</f>
        <v/>
      </c>
      <c r="CU64" s="94">
        <f>IF(IFERROR(VLOOKUP($A64,'ENTRADA 2023'!$1:$1048576,3 + (COLUMN(H61)-1)*1,FALSE),"")=0,"",IFERROR(VLOOKUP($A64,'ENTRADA 2023'!$1:$1048576,3 + (COLUMN(H61)-1)*1,FALSE),""))</f>
        <v/>
      </c>
      <c r="CV64" s="94">
        <f>IF(IFERROR(VLOOKUP($A64,'ENTRADA 2023'!$1:$1048576,3 + (COLUMN(I61)-1)*1,FALSE),"")=0,"",IFERROR(VLOOKUP($A64,'ENTRADA 2023'!$1:$1048576,3 + (COLUMN(I61)-1)*1,FALSE),""))</f>
        <v/>
      </c>
      <c r="CW64" s="94">
        <f>IF(IFERROR(VLOOKUP($A64,'ENTRADA 2023'!$1:$1048576,3 + (COLUMN(J61)-1)*1,FALSE),"")=0,"",IFERROR(VLOOKUP($A64,'ENTRADA 2023'!$1:$1048576,3 + (COLUMN(J61)-1)*1,FALSE),""))</f>
        <v/>
      </c>
      <c r="CX64" s="94">
        <f>IF(IFERROR(VLOOKUP($A64,'ENTRADA 2023'!$1:$1048576,3 + (COLUMN(K61)-1)*1,FALSE),"")=0,"",IFERROR(VLOOKUP($A64,'ENTRADA 2023'!$1:$1048576,3 + (COLUMN(K61)-1)*1,FALSE),""))</f>
        <v/>
      </c>
      <c r="CY64" s="94">
        <f>IF(IFERROR(VLOOKUP($A64,'ENTRADA 2023'!$1:$1048576,3 + (COLUMN(L61)-1)*1,FALSE),"")=0,"",IFERROR(VLOOKUP($A64,'ENTRADA 2023'!$1:$1048576,3 + (COLUMN(L61)-1)*1,FALSE),""))</f>
        <v/>
      </c>
      <c r="CZ64" s="95">
        <f>IF(COUNT(CN64:CY64)=0,"",SUM(CN64:CY64))</f>
        <v/>
      </c>
      <c r="DA64" s="94">
        <f>IF(IFERROR(VLOOKUP($A64,'ENTRADA 2024'!$1:$1048576,3 + (COLUMN(A61)-1)*1,FALSE),"")=0,"",IFERROR(VLOOKUP($A64,'ENTRADA 2024'!$1:$1048576,3 + (COLUMN(A61)-1)*1,FALSE),""))</f>
        <v/>
      </c>
      <c r="DB64" s="94">
        <f>IF(IFERROR(VLOOKUP($A64,'ENTRADA 2024'!$1:$1048576,3 + (COLUMN(B61)-1)*1,FALSE),"")=0,"",IFERROR(VLOOKUP($A64,'ENTRADA 2024'!$1:$1048576,3 + (COLUMN(B61)-1)*1,FALSE),""))</f>
        <v/>
      </c>
      <c r="DC64" s="94">
        <f>IF(IFERROR(VLOOKUP($A64,'ENTRADA 2024'!$1:$1048576,3 + (COLUMN(C61)-1)*1,FALSE),"")=0,"",IFERROR(VLOOKUP($A64,'ENTRADA 2024'!$1:$1048576,3 + (COLUMN(C61)-1)*1,FALSE),""))</f>
        <v/>
      </c>
      <c r="DD64" s="94">
        <f>IF(IFERROR(VLOOKUP($A64,'ENTRADA 2024'!$1:$1048576,3 + (COLUMN(D61)-1)*1,FALSE),"")=0,"",IFERROR(VLOOKUP($A64,'ENTRADA 2024'!$1:$1048576,3 + (COLUMN(D61)-1)*1,FALSE),""))</f>
        <v/>
      </c>
      <c r="DE64" s="94">
        <f>IF(IFERROR(VLOOKUP($A64,'ENTRADA 2024'!$1:$1048576,3 + (COLUMN(E61)-1)*1,FALSE),"")=0,"",IFERROR(VLOOKUP($A64,'ENTRADA 2024'!$1:$1048576,3 + (COLUMN(E61)-1)*1,FALSE),""))</f>
        <v/>
      </c>
      <c r="DF64" s="94">
        <f>IF(IFERROR(VLOOKUP($A64,'ENTRADA 2024'!$1:$1048576,3 + (COLUMN(F61)-1)*1,FALSE),"")=0,"",IFERROR(VLOOKUP($A64,'ENTRADA 2024'!$1:$1048576,3 + (COLUMN(F61)-1)*1,FALSE),""))</f>
        <v/>
      </c>
      <c r="DG64" s="94">
        <f>IF(IFERROR(VLOOKUP($A64,'ENTRADA 2024'!$1:$1048576,3 + (COLUMN(G61)-1)*1,FALSE),"")=0,"",IFERROR(VLOOKUP($A64,'ENTRADA 2024'!$1:$1048576,3 + (COLUMN(G61)-1)*1,FALSE),""))</f>
        <v/>
      </c>
      <c r="DH64" s="94">
        <f>IF(IFERROR(VLOOKUP($A64,'ENTRADA 2024'!$1:$1048576,3 + (COLUMN(H61)-1)*1,FALSE),"")=0,"",IFERROR(VLOOKUP($A64,'ENTRADA 2024'!$1:$1048576,3 + (COLUMN(H61)-1)*1,FALSE),""))</f>
        <v/>
      </c>
      <c r="DI64" s="94">
        <f>IF(IFERROR(VLOOKUP($A64,'ENTRADA 2024'!$1:$1048576,3 + (COLUMN(I61)-1)*1,FALSE),"")=0,"",IFERROR(VLOOKUP($A64,'ENTRADA 2024'!$1:$1048576,3 + (COLUMN(I61)-1)*1,FALSE),""))</f>
        <v/>
      </c>
      <c r="DJ64" s="94">
        <f>IF(IFERROR(VLOOKUP($A64,'ENTRADA 2024'!$1:$1048576,3 + (COLUMN(J61)-1)*1,FALSE),"")=0,"",IFERROR(VLOOKUP($A64,'ENTRADA 2024'!$1:$1048576,3 + (COLUMN(J61)-1)*1,FALSE),""))</f>
        <v/>
      </c>
      <c r="DK64" s="94">
        <f>IF(IFERROR(VLOOKUP($A64,'ENTRADA 2024'!$1:$1048576,3 + (COLUMN(K61)-1)*1,FALSE),"")=0,"",IFERROR(VLOOKUP($A64,'ENTRADA 2024'!$1:$1048576,3 + (COLUMN(K61)-1)*1,FALSE),""))</f>
        <v/>
      </c>
      <c r="DL64" s="94">
        <f>IF(IFERROR(VLOOKUP($A64,'ENTRADA 2024'!$1:$1048576,3 + (COLUMN(L61)-1)*1,FALSE),"")=0,"",IFERROR(VLOOKUP($A64,'ENTRADA 2024'!$1:$1048576,3 + (COLUMN(L61)-1)*1,FALSE),""))</f>
        <v/>
      </c>
      <c r="DM64" s="95">
        <f>IF(COUNT(DA64:DL64)=0,"",SUM(DA64:DL64))</f>
        <v/>
      </c>
      <c r="DN64" s="94">
        <f>IF(IFERROR(VLOOKUP($A64,'ENTRADA 2025'!$1:$1048576,3 + (COLUMN(A61)-1)*1,FALSE),"")=0,"",IFERROR(VLOOKUP($A64,'ENTRADA 2025'!$1:$1048576,3 + (COLUMN(A61)-1)*1,FALSE),""))</f>
        <v/>
      </c>
      <c r="DO64" s="94">
        <f>IF(IFERROR(VLOOKUP($A64,'ENTRADA 2025'!$1:$1048576,3 + (COLUMN(B61)-1)*1,FALSE),"")=0,"",IFERROR(VLOOKUP($A64,'ENTRADA 2025'!$1:$1048576,3 + (COLUMN(B61)-1)*1,FALSE),""))</f>
        <v/>
      </c>
      <c r="DP64" s="94">
        <f>IF(IFERROR(VLOOKUP($A64,'ENTRADA 2025'!$1:$1048576,3 + (COLUMN(C61)-1)*1,FALSE),"")=0,"",IFERROR(VLOOKUP($A64,'ENTRADA 2025'!$1:$1048576,3 + (COLUMN(C61)-1)*1,FALSE),""))</f>
        <v/>
      </c>
      <c r="DQ64" s="94">
        <f>IF(IFERROR(VLOOKUP($A64,'ENTRADA 2025'!$1:$1048576,3 + (COLUMN(D61)-1)*1,FALSE),"")=0,"",IFERROR(VLOOKUP($A64,'ENTRADA 2025'!$1:$1048576,3 + (COLUMN(D61)-1)*1,FALSE),""))</f>
        <v/>
      </c>
      <c r="DR64" s="94">
        <f>IF(IFERROR(VLOOKUP($A64,'ENTRADA 2025'!$1:$1048576,3 + (COLUMN(E61)-1)*1,FALSE),"")=0,"",IFERROR(VLOOKUP($A64,'ENTRADA 2025'!$1:$1048576,3 + (COLUMN(E61)-1)*1,FALSE),""))</f>
        <v/>
      </c>
      <c r="DS64" s="94">
        <f>IF(IFERROR(VLOOKUP($A64,'ENTRADA 2025'!$1:$1048576,3 + (COLUMN(F61)-1)*1,FALSE),"")=0,"",IFERROR(VLOOKUP($A64,'ENTRADA 2025'!$1:$1048576,3 + (COLUMN(F61)-1)*1,FALSE),""))</f>
        <v/>
      </c>
      <c r="DT64" s="94">
        <f>IF(IFERROR(VLOOKUP($A64,'ENTRADA 2025'!$1:$1048576,3 + (COLUMN(G61)-1)*1,FALSE),"")=0,"",IFERROR(VLOOKUP($A64,'ENTRADA 2025'!$1:$1048576,3 + (COLUMN(G61)-1)*1,FALSE),""))</f>
        <v/>
      </c>
      <c r="DU64" s="94">
        <f>IF(IFERROR(VLOOKUP($A64,'ENTRADA 2025'!$1:$1048576,3 + (COLUMN(H61)-1)*1,FALSE),"")=0,"",IFERROR(VLOOKUP($A64,'ENTRADA 2025'!$1:$1048576,3 + (COLUMN(H61)-1)*1,FALSE),""))</f>
        <v/>
      </c>
      <c r="DV64" s="94">
        <f>IF(IFERROR(VLOOKUP($A64,'ENTRADA 2025'!$1:$1048576,3 + (COLUMN(I61)-1)*1,FALSE),"")=0,"",IFERROR(VLOOKUP($A64,'ENTRADA 2025'!$1:$1048576,3 + (COLUMN(I61)-1)*1,FALSE),""))</f>
        <v/>
      </c>
      <c r="DW64" s="94">
        <f>IF(IFERROR(VLOOKUP($A64,'ENTRADA 2025'!$1:$1048576,3 + (COLUMN(J61)-1)*1,FALSE),"")=0,"",IFERROR(VLOOKUP($A64,'ENTRADA 2025'!$1:$1048576,3 + (COLUMN(J61)-1)*1,FALSE),""))</f>
        <v/>
      </c>
      <c r="DX64" s="94">
        <f>IF(IFERROR(VLOOKUP($A64,'ENTRADA 2025'!$1:$1048576,3 + (COLUMN(K61)-1)*1,FALSE),"")=0,"",IFERROR(VLOOKUP($A64,'ENTRADA 2025'!$1:$1048576,3 + (COLUMN(K61)-1)*1,FALSE),""))</f>
        <v/>
      </c>
      <c r="DY64" s="94">
        <f>IF(IFERROR(VLOOKUP($A64,'ENTRADA 2025'!$1:$1048576,3 + (COLUMN(L61)-1)*1,FALSE),"")=0,"",IFERROR(VLOOKUP($A64,'ENTRADA 2025'!$1:$1048576,3 + (COLUMN(L61)-1)*1,FALSE),""))</f>
        <v/>
      </c>
      <c r="DZ64" s="95">
        <f>IF(COUNT(DN64:DY64)=0,"",SUM(DN64:DY64))</f>
        <v/>
      </c>
      <c r="EA64" s="94">
        <f>IF(IFERROR(VLOOKUP($A64,'entrada-fornecedor-12-meses-7'!$1:$1048576,3 + (COLUMN(A61)-1)*1,FALSE),"")=0,"",IFERROR(VLOOKUP($A64,'entrada-fornecedor-12-meses-7'!$1:$1048576,3 + (COLUMN(A61)-1)*1,FALSE),""))</f>
        <v/>
      </c>
      <c r="EB64" s="94">
        <f>IF(IFERROR(VLOOKUP($A64,'entrada-fornecedor-12-meses-7'!$1:$1048576,3 + (COLUMN(B61)-1)*1,FALSE),"")=0,"",IFERROR(VLOOKUP($A64,'entrada-fornecedor-12-meses-7'!$1:$1048576,3 + (COLUMN(B61)-1)*1,FALSE),""))</f>
        <v/>
      </c>
      <c r="EC64" s="94">
        <f>IF(IFERROR(VLOOKUP($A64,'entrada-fornecedor-12-meses-7'!$1:$1048576,3 + (COLUMN(C61)-1)*1,FALSE),"")=0,"",IFERROR(VLOOKUP($A64,'entrada-fornecedor-12-meses-7'!$1:$1048576,3 + (COLUMN(C61)-1)*1,FALSE),""))</f>
        <v/>
      </c>
      <c r="ED64" s="94">
        <f>IF(IFERROR(VLOOKUP($A64,'entrada-fornecedor-12-meses-7'!$1:$1048576,3 + (COLUMN(D61)-1)*1,FALSE),"")=0,"",IFERROR(VLOOKUP($A64,'entrada-fornecedor-12-meses-7'!$1:$1048576,3 + (COLUMN(D61)-1)*1,FALSE),""))</f>
        <v/>
      </c>
      <c r="EE64" s="94">
        <f>IF(IFERROR(VLOOKUP($A64,'entrada-fornecedor-12-meses-7'!$1:$1048576,3 + (COLUMN(E61)-1)*1,FALSE),"")=0,"",IFERROR(VLOOKUP($A64,'entrada-fornecedor-12-meses-7'!$1:$1048576,3 + (COLUMN(E61)-1)*1,FALSE),""))</f>
        <v/>
      </c>
      <c r="EF64" s="94">
        <f>IF(IFERROR(VLOOKUP($A64,'entrada-fornecedor-12-meses-7'!$1:$1048576,3 + (COLUMN(F61)-1)*1,FALSE),"")=0,"",IFERROR(VLOOKUP($A64,'entrada-fornecedor-12-meses-7'!$1:$1048576,3 + (COLUMN(F61)-1)*1,FALSE),""))</f>
        <v/>
      </c>
      <c r="EG64" s="94">
        <f>IF(IFERROR(VLOOKUP($A64,'entrada-fornecedor-12-meses-7'!$1:$1048576,3 + (COLUMN(G61)-1)*1,FALSE),"")=0,"",IFERROR(VLOOKUP($A64,'entrada-fornecedor-12-meses-7'!$1:$1048576,3 + (COLUMN(G61)-1)*1,FALSE),""))</f>
        <v/>
      </c>
      <c r="EH64" s="94">
        <f>IF(IFERROR(VLOOKUP($A64,'entrada-fornecedor-12-meses-7'!$1:$1048576,3 + (COLUMN(H61)-1)*1,FALSE),"")=0,"",IFERROR(VLOOKUP($A64,'entrada-fornecedor-12-meses-7'!$1:$1048576,3 + (COLUMN(H61)-1)*1,FALSE),""))</f>
        <v/>
      </c>
      <c r="EI64" s="94">
        <f>IF(IFERROR(VLOOKUP($A64,'entrada-fornecedor-12-meses-7'!$1:$1048576,3 + (COLUMN(I61)-1)*1,FALSE),"")=0,"",IFERROR(VLOOKUP($A64,'entrada-fornecedor-12-meses-7'!$1:$1048576,3 + (COLUMN(I61)-1)*1,FALSE),""))</f>
        <v/>
      </c>
      <c r="EJ64" s="94">
        <f>IF(IFERROR(VLOOKUP($A64,'entrada-fornecedor-12-meses-7'!$1:$1048576,3 + (COLUMN(J61)-1)*1,FALSE),"")=0,"",IFERROR(VLOOKUP($A64,'entrada-fornecedor-12-meses-7'!$1:$1048576,3 + (COLUMN(J61)-1)*1,FALSE),""))</f>
        <v/>
      </c>
      <c r="EK64" s="94">
        <f>IF(IFERROR(VLOOKUP($A64,'entrada-fornecedor-12-meses-7'!$1:$1048576,3 + (COLUMN(K61)-1)*1,FALSE),"")=0,"",IFERROR(VLOOKUP($A64,'entrada-fornecedor-12-meses-7'!$1:$1048576,3 + (COLUMN(K61)-1)*1,FALSE),""))</f>
        <v/>
      </c>
      <c r="EL64" s="94">
        <f>IF(IFERROR(VLOOKUP($A64,'entrada-fornecedor-12-meses-7'!$1:$1048576,3 + (COLUMN(L61)-1)*1,FALSE),"")=0,"",IFERROR(VLOOKUP($A64,'entrada-fornecedor-12-meses-7'!$1:$1048576,3 + (COLUMN(L61)-1)*1,FALSE),""))</f>
        <v/>
      </c>
      <c r="EM64" s="95">
        <f>IF(COUNT(EA64:EL64)=0,"",SUM(EA64:EL64))</f>
        <v/>
      </c>
      <c r="EN64" s="1" t="n"/>
      <c r="EO64" s="96">
        <f>IFERROR(AVERAGEIF('lead-time-compras-7'!B:B,A64,'lead-time-compras-7'!S:S),"")</f>
        <v/>
      </c>
      <c r="EP64" s="96">
        <f>IFERROR(
  AVERAGEIFS(
    'notas-fiscais-entrada-830-7'!H:H,
    'notas-fiscais-entrada-830-7'!O:O, A64,
    'notas-fiscais-entrada-830-7'!E:E, $B$1
  ),
""
)</f>
        <v/>
      </c>
      <c r="EQ64" s="96">
        <f>IFERROR(AVERAGEIF('lead-time-compras-7'!B:B,A64,'lead-time-compras-7'!Q:Q),"")</f>
        <v/>
      </c>
      <c r="ER64" s="97">
        <f>SUMIF('fornecedor-saldo-receber-7'!A:A, A64, 'fornecedor-saldo-receber-7'!L:L)</f>
        <v/>
      </c>
      <c r="ES64" s="97">
        <f>SUMIF('fornecedor-verba-aplicar-7'!A:A, A64, 'fornecedor-verba-aplicar-7'!D:D)</f>
        <v/>
      </c>
      <c r="ET64" s="1" t="n"/>
      <c r="EU64" s="52">
        <f>SUMIF('ANALISE PRODUTO'!F:F, A64, 'ANALISE PRODUTO'!BN:BN)</f>
        <v/>
      </c>
      <c r="EV64" s="52">
        <f>SUMIF('ANALISE PRODUTO'!F:F, A64, 'ANALISE PRODUTO'!BO:BO)</f>
        <v/>
      </c>
      <c r="EW64" s="52">
        <f>SUMIF('ANALISE PRODUTO'!F:F, A64, 'ANALISE PRODUTO'!BP:BP)</f>
        <v/>
      </c>
      <c r="EX64" s="52">
        <f>SUMIF('ANALISE PRODUTO'!F:F, A64, 'ANALISE PRODUTO'!BQ:BQ)</f>
        <v/>
      </c>
      <c r="EY64" s="52">
        <f>SUMIF('ANALISE PRODUTO'!F:F, A64, 'ANALISE PRODUTO'!BR:BR)</f>
        <v/>
      </c>
      <c r="EZ64" s="53">
        <f>SUMIF('ANALISE PRODUTO'!F:F, A64, 'ANALISE PRODUTO'!BS:BS)</f>
        <v/>
      </c>
      <c r="FA64" s="53">
        <f>SUMIF('ANALISE PRODUTO'!F:F, A64, 'ANALISE PRODUTO'!BT:BT)</f>
        <v/>
      </c>
      <c r="FB64" s="53">
        <f>SUMIF('ANALISE PRODUTO'!F:F, A64, 'ANALISE PRODUTO'!BU:BU)</f>
        <v/>
      </c>
      <c r="FC64" s="53">
        <f>SUMIF('ANALISE PRODUTO'!F:F, A64, 'ANALISE PRODUTO'!BV:BV)</f>
        <v/>
      </c>
      <c r="FD64" s="53">
        <f>SUMIF('ANALISE PRODUTO'!F:F, A64, 'ANALISE PRODUTO'!BW:BW)</f>
        <v/>
      </c>
      <c r="FE64" s="41">
        <f>SUMIF('ANALISE PRODUTO'!F:F, A64, 'ANALISE PRODUTO'!CB:CB)</f>
        <v/>
      </c>
      <c r="FF64" s="41">
        <f>SUMIF('ANALISE PRODUTO'!F:F, A64, 'ANALISE PRODUTO'!CC:CC)</f>
        <v/>
      </c>
      <c r="FG64" s="1" t="n"/>
      <c r="FH64" s="45">
        <f>IF(IFERROR(VLOOKUP($A64,'VENDA 2023'!$1:$1048576,4 + (COLUMN(A61)-1)*2,FALSE),"")=0,"",IFERROR(VLOOKUP($A64,'VENDA 2023'!$1:$1048576,4 + (COLUMN(A61)-1)*2,FALSE),""))</f>
        <v/>
      </c>
      <c r="FI64" s="45">
        <f>IF(IFERROR(VLOOKUP($A64,'VENDA 2023'!$1:$1048576,4 + (COLUMN(B61)-1)*2,FALSE),"")=0,"",IFERROR(VLOOKUP($A64,'VENDA 2023'!$1:$1048576,4 + (COLUMN(B61)-1)*2,FALSE),""))</f>
        <v/>
      </c>
      <c r="FJ64" s="45">
        <f>IF(IFERROR(VLOOKUP($A64,'VENDA 2023'!$1:$1048576,4 + (COLUMN(C61)-1)*2,FALSE),"")=0,"",IFERROR(VLOOKUP($A64,'VENDA 2023'!$1:$1048576,4 + (COLUMN(C61)-1)*2,FALSE),""))</f>
        <v/>
      </c>
      <c r="FK64" s="45">
        <f>IF(IFERROR(VLOOKUP($A64,'VENDA 2023'!$1:$1048576,4 + (COLUMN(D61)-1)*2,FALSE),"")=0,"",IFERROR(VLOOKUP($A64,'VENDA 2023'!$1:$1048576,4 + (COLUMN(D61)-1)*2,FALSE),""))</f>
        <v/>
      </c>
      <c r="FL64" s="45">
        <f>IF(IFERROR(VLOOKUP($A64,'VENDA 2023'!$1:$1048576,4 + (COLUMN(E61)-1)*2,FALSE),"")=0,"",IFERROR(VLOOKUP($A64,'VENDA 2023'!$1:$1048576,4 + (COLUMN(E61)-1)*2,FALSE),""))</f>
        <v/>
      </c>
      <c r="FM64" s="45">
        <f>IF(IFERROR(VLOOKUP($A64,'VENDA 2023'!$1:$1048576,4 + (COLUMN(F61)-1)*2,FALSE),"")=0,"",IFERROR(VLOOKUP($A64,'VENDA 2023'!$1:$1048576,4 + (COLUMN(F61)-1)*2,FALSE),""))</f>
        <v/>
      </c>
      <c r="FN64" s="45">
        <f>IF(IFERROR(VLOOKUP($A64,'VENDA 2023'!$1:$1048576,4 + (COLUMN(G61)-1)*2,FALSE),"")=0,"",IFERROR(VLOOKUP($A64,'VENDA 2023'!$1:$1048576,4 + (COLUMN(G61)-1)*2,FALSE),""))</f>
        <v/>
      </c>
      <c r="FO64" s="45">
        <f>IF(IFERROR(VLOOKUP($A64,'VENDA 2023'!$1:$1048576,4 + (COLUMN(H61)-1)*2,FALSE),"")=0,"",IFERROR(VLOOKUP($A64,'VENDA 2023'!$1:$1048576,4 + (COLUMN(H61)-1)*2,FALSE),""))</f>
        <v/>
      </c>
      <c r="FP64" s="45">
        <f>IF(IFERROR(VLOOKUP($A64,'VENDA 2023'!$1:$1048576,4 + (COLUMN(I61)-1)*2,FALSE),"")=0,"",IFERROR(VLOOKUP($A64,'VENDA 2023'!$1:$1048576,4 + (COLUMN(I61)-1)*2,FALSE),""))</f>
        <v/>
      </c>
      <c r="FQ64" s="45">
        <f>IF(IFERROR(VLOOKUP($A64,'VENDA 2023'!$1:$1048576,4 + (COLUMN(J61)-1)*2,FALSE),"")=0,"",IFERROR(VLOOKUP($A64,'VENDA 2023'!$1:$1048576,4 + (COLUMN(J61)-1)*2,FALSE),""))</f>
        <v/>
      </c>
      <c r="FR64" s="45">
        <f>IF(IFERROR(VLOOKUP($A64,'VENDA 2023'!$1:$1048576,4 + (COLUMN(K61)-1)*2,FALSE),"")=0,"",IFERROR(VLOOKUP($A64,'VENDA 2023'!$1:$1048576,4 + (COLUMN(K61)-1)*2,FALSE),""))</f>
        <v/>
      </c>
      <c r="FS64" s="45">
        <f>IF(IFERROR(VLOOKUP($A64,'VENDA 2023'!$1:$1048576,4 + (COLUMN(L61)-1)*2,FALSE),"")=0,"",IFERROR(VLOOKUP($A64,'VENDA 2023'!$1:$1048576,4 + (COLUMN(L61)-1)*2,FALSE),""))</f>
        <v/>
      </c>
      <c r="FT64" s="12">
        <f>IF(COUNT(FH64:FS64)=0,"",SUM(FH64:FS64))</f>
        <v/>
      </c>
      <c r="FU64" s="45">
        <f>IF(IFERROR(VLOOKUP($A64,'VENDA 2024'!$1:$1048576,4 + (COLUMN(A61)-1)*2,FALSE),"")=0,"",IFERROR(VLOOKUP($A64,'VENDA 2024'!$1:$1048576,4 + (COLUMN(A61)-1)*2,FALSE),""))</f>
        <v/>
      </c>
      <c r="FV64" s="45">
        <f>IF(IFERROR(VLOOKUP($A64,'VENDA 2024'!$1:$1048576,4 + (COLUMN(B61)-1)*2,FALSE),"")=0,"",IFERROR(VLOOKUP($A64,'VENDA 2024'!$1:$1048576,4 + (COLUMN(B61)-1)*2,FALSE),""))</f>
        <v/>
      </c>
      <c r="FW64" s="45">
        <f>IF(IFERROR(VLOOKUP($A64,'VENDA 2024'!$1:$1048576,4 + (COLUMN(C61)-1)*2,FALSE),"")=0,"",IFERROR(VLOOKUP($A64,'VENDA 2024'!$1:$1048576,4 + (COLUMN(C61)-1)*2,FALSE),""))</f>
        <v/>
      </c>
      <c r="FX64" s="45">
        <f>IF(IFERROR(VLOOKUP($A64,'VENDA 2024'!$1:$1048576,4 + (COLUMN(D61)-1)*2,FALSE),"")=0,"",IFERROR(VLOOKUP($A64,'VENDA 2024'!$1:$1048576,4 + (COLUMN(D61)-1)*2,FALSE),""))</f>
        <v/>
      </c>
      <c r="FY64" s="45">
        <f>IF(IFERROR(VLOOKUP($A64,'VENDA 2024'!$1:$1048576,4 + (COLUMN(E61)-1)*2,FALSE),"")=0,"",IFERROR(VLOOKUP($A64,'VENDA 2024'!$1:$1048576,4 + (COLUMN(E61)-1)*2,FALSE),""))</f>
        <v/>
      </c>
      <c r="FZ64" s="45">
        <f>IF(IFERROR(VLOOKUP($A64,'VENDA 2024'!$1:$1048576,4 + (COLUMN(F61)-1)*2,FALSE),"")=0,"",IFERROR(VLOOKUP($A64,'VENDA 2024'!$1:$1048576,4 + (COLUMN(F61)-1)*2,FALSE),""))</f>
        <v/>
      </c>
      <c r="GA64" s="45">
        <f>IF(IFERROR(VLOOKUP($A64,'VENDA 2024'!$1:$1048576,4 + (COLUMN(G61)-1)*2,FALSE),"")=0,"",IFERROR(VLOOKUP($A64,'VENDA 2024'!$1:$1048576,4 + (COLUMN(G61)-1)*2,FALSE),""))</f>
        <v/>
      </c>
      <c r="GB64" s="45">
        <f>IF(IFERROR(VLOOKUP($A64,'VENDA 2024'!$1:$1048576,4 + (COLUMN(H61)-1)*2,FALSE),"")=0,"",IFERROR(VLOOKUP($A64,'VENDA 2024'!$1:$1048576,4 + (COLUMN(H61)-1)*2,FALSE),""))</f>
        <v/>
      </c>
      <c r="GC64" s="45">
        <f>IF(IFERROR(VLOOKUP($A64,'VENDA 2024'!$1:$1048576,4 + (COLUMN(I61)-1)*2,FALSE),"")=0,"",IFERROR(VLOOKUP($A64,'VENDA 2024'!$1:$1048576,4 + (COLUMN(I61)-1)*2,FALSE),""))</f>
        <v/>
      </c>
      <c r="GD64" s="45">
        <f>IF(IFERROR(VLOOKUP($A64,'VENDA 2024'!$1:$1048576,4 + (COLUMN(J61)-1)*2,FALSE),"")=0,"",IFERROR(VLOOKUP($A64,'VENDA 2024'!$1:$1048576,4 + (COLUMN(J61)-1)*2,FALSE),""))</f>
        <v/>
      </c>
      <c r="GE64" s="45">
        <f>IF(IFERROR(VLOOKUP($A64,'VENDA 2024'!$1:$1048576,4 + (COLUMN(K61)-1)*2,FALSE),"")=0,"",IFERROR(VLOOKUP($A64,'VENDA 2024'!$1:$1048576,4 + (COLUMN(K61)-1)*2,FALSE),""))</f>
        <v/>
      </c>
      <c r="GF64" s="45">
        <f>IF(IFERROR(VLOOKUP($A64,'VENDA 2024'!$1:$1048576,4 + (COLUMN(L61)-1)*2,FALSE),"")=0,"",IFERROR(VLOOKUP($A64,'VENDA 2024'!$1:$1048576,4 + (COLUMN(L61)-1)*2,FALSE),""))</f>
        <v/>
      </c>
      <c r="GG64" s="12">
        <f>IF(COUNT(FU64:GF64)=0,"",SUM(FU64:GF64))</f>
        <v/>
      </c>
      <c r="GH64" s="45">
        <f>IF(IFERROR(VLOOKUP($A64,'venda-fornecedor-12-meses-7'!$1:$1048576,5 + (COLUMN(A61)-1)*2,FALSE),"")=0,"",IFERROR(VLOOKUP($A64,'venda-fornecedor-12-meses-7'!$1:$1048576,5 + (COLUMN(A61)-1)*2,FALSE),""))</f>
        <v/>
      </c>
      <c r="GI64" s="45">
        <f>IF(IFERROR(VLOOKUP($A64,'venda-fornecedor-12-meses-7'!$1:$1048576,5 + (COLUMN(B61)-1)*2,FALSE),"")=0,"",IFERROR(VLOOKUP($A64,'venda-fornecedor-12-meses-7'!$1:$1048576,5 + (COLUMN(B61)-1)*2,FALSE),""))</f>
        <v/>
      </c>
      <c r="GJ64" s="45">
        <f>IF(IFERROR(VLOOKUP($A64,'venda-fornecedor-12-meses-7'!$1:$1048576,5 + (COLUMN(C61)-1)*2,FALSE),"")=0,"",IFERROR(VLOOKUP($A64,'venda-fornecedor-12-meses-7'!$1:$1048576,5 + (COLUMN(C61)-1)*2,FALSE),""))</f>
        <v/>
      </c>
      <c r="GK64" s="45">
        <f>IF(IFERROR(VLOOKUP($A64,'venda-fornecedor-12-meses-7'!$1:$1048576,5 + (COLUMN(D61)-1)*2,FALSE),"")=0,"",IFERROR(VLOOKUP($A64,'venda-fornecedor-12-meses-7'!$1:$1048576,5 + (COLUMN(D61)-1)*2,FALSE),""))</f>
        <v/>
      </c>
      <c r="GL64" s="45">
        <f>IF(IFERROR(VLOOKUP($A64,'venda-fornecedor-12-meses-7'!$1:$1048576,5 + (COLUMN(E61)-1)*2,FALSE),"")=0,"",IFERROR(VLOOKUP($A64,'venda-fornecedor-12-meses-7'!$1:$1048576,5 + (COLUMN(E61)-1)*2,FALSE),""))</f>
        <v/>
      </c>
      <c r="GM64" s="45">
        <f>IF(IFERROR(VLOOKUP($A64,'venda-fornecedor-12-meses-7'!$1:$1048576,5 + (COLUMN(F61)-1)*2,FALSE),"")=0,"",IFERROR(VLOOKUP($A64,'venda-fornecedor-12-meses-7'!$1:$1048576,5 + (COLUMN(F61)-1)*2,FALSE),""))</f>
        <v/>
      </c>
      <c r="GN64" s="45">
        <f>IF(IFERROR(VLOOKUP($A64,'venda-fornecedor-12-meses-7'!$1:$1048576,5 + (COLUMN(G61)-1)*2,FALSE),"")=0,"",IFERROR(VLOOKUP($A64,'venda-fornecedor-12-meses-7'!$1:$1048576,5 + (COLUMN(G61)-1)*2,FALSE),""))</f>
        <v/>
      </c>
      <c r="GO64" s="45">
        <f>IF(IFERROR(VLOOKUP($A64,'venda-fornecedor-12-meses-7'!$1:$1048576,5 + (COLUMN(H61)-1)*2,FALSE),"")=0,"",IFERROR(VLOOKUP($A64,'venda-fornecedor-12-meses-7'!$1:$1048576,5 + (COLUMN(H61)-1)*2,FALSE),""))</f>
        <v/>
      </c>
      <c r="GP64" s="45">
        <f>IF(IFERROR(VLOOKUP($A64,'venda-fornecedor-12-meses-7'!$1:$1048576,5 + (COLUMN(I61)-1)*2,FALSE),"")=0,"",IFERROR(VLOOKUP($A64,'venda-fornecedor-12-meses-7'!$1:$1048576,5 + (COLUMN(I61)-1)*2,FALSE),""))</f>
        <v/>
      </c>
      <c r="GQ64" s="45">
        <f>IF(IFERROR(VLOOKUP($A64,'venda-fornecedor-12-meses-7'!$1:$1048576,5 + (COLUMN(J61)-1)*2,FALSE),"")=0,"",IFERROR(VLOOKUP($A64,'venda-fornecedor-12-meses-7'!$1:$1048576,5 + (COLUMN(J61)-1)*2,FALSE),""))</f>
        <v/>
      </c>
      <c r="GR64" s="45">
        <f>IF(IFERROR(VLOOKUP($A64,'venda-fornecedor-12-meses-7'!$1:$1048576,5 + (COLUMN(K61)-1)*2,FALSE),"")=0,"",IFERROR(VLOOKUP($A64,'venda-fornecedor-12-meses-7'!$1:$1048576,5 + (COLUMN(K61)-1)*2,FALSE),""))</f>
        <v/>
      </c>
      <c r="GS64" s="45">
        <f>IF(IFERROR(VLOOKUP($A64,'venda-fornecedor-12-meses-7'!$1:$1048576,5 + (COLUMN(L61)-1)*2,FALSE),"")=0,"",IFERROR(VLOOKUP($A64,'venda-fornecedor-12-meses-7'!$1:$1048576,5 + (COLUMN(L61)-1)*2,FALSE),""))</f>
        <v/>
      </c>
      <c r="GT64" s="12">
        <f>IF(COUNT(GH64:GS64)=0,"",SUM(GH64:GS64))</f>
        <v/>
      </c>
    </row>
    <row r="65">
      <c r="A65" s="85" t="n">
        <v>35085</v>
      </c>
      <c r="B65" s="85">
        <f>VLOOKUP(A65,'FORNECEDORES X COMPRADOR'!$A:$D,4,0)</f>
        <v/>
      </c>
      <c r="C65" s="85">
        <f>VLOOKUP(A65,'FORNECEDORES X COMPRADOR'!$A:$E,5,0)</f>
        <v/>
      </c>
      <c r="D65" s="40">
        <f>IFERROR(AVERAGEIF('ANALISE PRODUTO'!F:F,A65,'ANALISE PRODUTO'!BE:BE),"")</f>
        <v/>
      </c>
      <c r="E65" s="40">
        <f>IFERROR(AVERAGEIF('ANALISE PRODUTO'!F:F,A65,'ANALISE PRODUTO'!BF:BF),"")</f>
        <v/>
      </c>
      <c r="F65" s="47">
        <f t="array" ref="F65">IFERROR(
  IF(
    SUMPRODUCT(
      IFERROR(--('ANALISE PRODUTO'!$F$3:$F$10000=A65),0) *
      IFERROR(--'ANALISE PRODUTO'!$AJ$3:$AJ$10000,0)
    )=0,
    "",
    SUMPRODUCT(
      IFERROR(--('ANALISE PRODUTO'!$F$3:$F$10000=A65),0) *
      IFERROR(--'ANALISE PRODUTO'!$AN$3:$AN$10000,0)
    ) /
    SUMPRODUCT(
      IFERROR(--('ANALISE PRODUTO'!$F$3:$F$10000=A65),0) *
      IFERROR(--'ANALISE PRODUTO'!$AJ$3:$AJ$10000,0)
    )
  ),
  ""
)</f>
        <v/>
      </c>
      <c r="G65" s="47">
        <f t="array" ref="G65">IFERROR(
  IF(
    SUMPRODUCT(
      IFERROR(--('ANALISE PRODUTO'!$F$3:$F$10000=A65),0) *
      IFERROR(--'ANALISE PRODUTO'!$AJ$3:$AJ$10000,0)
    )=0,
    "",
    SUMPRODUCT(
      IFERROR(--('ANALISE PRODUTO'!$F$3:$F$10000=A65),0) *
      IFERROR(--'ANALISE PRODUTO'!$AO$3:$AO$10000,0)
    ) /
    SUMPRODUCT(
      IFERROR(--('ANALISE PRODUTO'!$F$3:$F$10000=A65),0) *
      IFERROR(--'ANALISE PRODUTO'!$AJ$3:$AJ$10000,0)
    )
  ),
  ""
)</f>
        <v/>
      </c>
      <c r="H65" s="86" t="n">
        <v>60</v>
      </c>
      <c r="I65" s="86" t="n">
        <v>90</v>
      </c>
      <c r="J65" s="87">
        <f>SUMIF('ANALISE PRODUTO'!F:F, A65, 'ANALISE PRODUTO'!AP:AP)</f>
        <v/>
      </c>
      <c r="K65" s="88">
        <f>SUMIF('ANALISE PRODUTO'!F:F, A65, 'ANALISE PRODUTO'!AN:AN)</f>
        <v/>
      </c>
      <c r="L65" s="40">
        <f>SUMIF('ANALISE PRODUTO'!F:F, A65, 'ANALISE PRODUTO'!BB:BB)</f>
        <v/>
      </c>
      <c r="M65" s="40">
        <f>SUMIF('ANALISE PRODUTO'!F:F, A65, 'ANALISE PRODUTO'!BC:BC)</f>
        <v/>
      </c>
      <c r="N65" s="40">
        <f>SUMIF('ANALISE PRODUTO'!F:F, A65, 'ANALISE PRODUTO'!BD:BD)</f>
        <v/>
      </c>
      <c r="O65" s="40">
        <f>SUMIF('ANALISE PRODUTO'!F:F, A65, 'ANALISE PRODUTO'!BA:BA)</f>
        <v/>
      </c>
      <c r="P65" s="40">
        <f>IF(J65=0, 0, IF(O65/J65=0, 0, O65/J65))</f>
        <v/>
      </c>
      <c r="Q65" s="40">
        <f>IF(J65=0, 0, IF(L65/J65=0, 0, L65/J65))</f>
        <v/>
      </c>
      <c r="R65" s="89">
        <f>SUMIF('ANALISE PRODUTO'!F:F, A65, 'ANALISE PRODUTO'!BJ:BJ)</f>
        <v/>
      </c>
      <c r="S65" s="89">
        <f>SUMIF('ANALISE PRODUTO'!F:F, A65, 'ANALISE PRODUTO'!BK:BK)</f>
        <v/>
      </c>
      <c r="T65" s="89">
        <f>SUMIF('ANALISE PRODUTO'!F:F, A65, 'ANALISE PRODUTO'!BL:BL)</f>
        <v/>
      </c>
      <c r="U65" s="89">
        <f>SUMIFS('ANALISE PRODUTO'!BI:BI, 'ANALISE PRODUTO'!F:F, A65)</f>
        <v/>
      </c>
      <c r="V65" s="89">
        <f>IF(C65="DESCONTINUADO", 0, IF(J65=0, 0, IF(U65/J65=0, 0, U65/J65)))</f>
        <v/>
      </c>
      <c r="W65" s="89">
        <f>IF(OR(C65="DESCONTINUADO", J65=0), 0, IFERROR((S65+T65)/J65, 0))</f>
        <v/>
      </c>
      <c r="X65" s="59">
        <f>COUNTIF('ANALISE PRODUTO'!F:F, A65)</f>
        <v/>
      </c>
      <c r="Y65" s="60">
        <f>COUNTIFS('ANALISE PRODUTO'!F:F, A65, 'ANALISE PRODUTO'!S:S, "S")</f>
        <v/>
      </c>
      <c r="Z65" s="61">
        <f>X65-Y65</f>
        <v/>
      </c>
      <c r="AA65" s="88">
        <f>IFERROR(IF(COUNTIF('contas-pagas-fornecedor-7'!$C:$C,B65)&gt;1,
   AVERAGEIF('contas-pagas-fornecedor-7'!$C:$C,B65,'contas-pagas-fornecedor-7'!$I:$I),
   VLOOKUP(B65,'contas-pagas-fornecedor-7'!$C:$Q,7,FALSE)), "")</f>
        <v/>
      </c>
      <c r="AB65" s="88">
        <f t="array" ref="AB65">IFERROR(
  INDEX('fornecedor-venda-por-filial-ger'!J:J,
    MATCH(1,
      ('fornecedor-venda-por-filial-ger'!A:A=A65) *
      ('fornecedor-venda-por-filial-ger'!B:B=$B$1),
    0)
  ),
"")</f>
        <v/>
      </c>
      <c r="AC65" s="90">
        <f t="array" ref="AC65">IFERROR(
  INDEX('fornecedor-venda-por-filial-ger'!O:O,
    MATCH(1,
      ('fornecedor-venda-por-filial-ger'!A:A=A65) *
      ('fornecedor-venda-por-filial-ger'!B:B=$B$1),
    0)
  ),
"")</f>
        <v/>
      </c>
      <c r="AD65" s="90">
        <f>IFERROR(VLOOKUP(A65,'venda-fornecedor-12-meses-7'!A:AC,3,0),"")</f>
        <v/>
      </c>
      <c r="AE65" s="87">
        <f t="array" ref="AE65">IFERROR(
  INDEX('fornecedor-venda-por-filial-ger'!N:N,
    MATCH(1,
      ('fornecedor-venda-por-filial-ger'!A:A=A65) *
      ('fornecedor-venda-por-filial-ger'!B:B=$B$1),
    0)
  ),
"")</f>
        <v/>
      </c>
      <c r="AF65" s="87">
        <f>IF(J65&lt;=0,"100,00%",IFERROR(AD65/AE65,1))</f>
        <v/>
      </c>
      <c r="AG65" s="64">
        <f t="array" ref="AG65">IFERROR(
  INDEX('fornecedor-venda-por-filial-ger'!L:L,
    MATCH(1,
      ('fornecedor-venda-por-filial-ger'!A:A=A65)*
      ('fornecedor-venda-por-filial-ger'!B:B=$B$1),
    0)
  )/100,
"")</f>
        <v/>
      </c>
      <c r="AH65" s="64">
        <f t="array" ref="AH65">IFERROR(
  INDEX('fornecedor-venda-por-filial-ger'!S:S,
    MATCH(1,
      ('fornecedor-venda-por-filial-ger'!A:A=A65) *
      ('fornecedor-venda-por-filial-ger'!B:B=$B$1),
    0)
  )/100,
"")</f>
        <v/>
      </c>
      <c r="AI65" s="64">
        <f>IFERROR(IF(OR(AH65="",AG65=""),"",IF(J65=0,0,AH65-AG65)),"")</f>
        <v/>
      </c>
      <c r="AJ65" s="91">
        <f t="array" ref="AJ65">IF(MAX(IF('ANALISE PRODUTO'!F:F=A65,'ANALISE PRODUTO'!AD:AD))=0,"SEM ENTRADA",MAX(IF('ANALISE PRODUTO'!F:F=A65,'ANALISE PRODUTO'!AD:AD)))</f>
        <v/>
      </c>
      <c r="AK65" s="39" t="n"/>
      <c r="AL65" s="92">
        <f>IF(IFERROR(VLOOKUP($A65,'VENDA 2023'!$1:$1048576,3 + (COLUMN(A62)-1)*2,FALSE),"")=0,"",IFERROR(VLOOKUP($A65,'VENDA 2023'!$1:$1048576,3 + (COLUMN(A62)-1)*2,FALSE),""))</f>
        <v/>
      </c>
      <c r="AM65" s="92">
        <f>IF(IFERROR(VLOOKUP($A65,'VENDA 2023'!$1:$1048576,3 + (COLUMN(B62)-1)*2,FALSE),"")=0,"",IFERROR(VLOOKUP($A65,'VENDA 2023'!$1:$1048576,3 + (COLUMN(B62)-1)*2,FALSE),""))</f>
        <v/>
      </c>
      <c r="AN65" s="92">
        <f>IF(IFERROR(VLOOKUP($A65,'VENDA 2023'!$1:$1048576,3 + (COLUMN(C62)-1)*2,FALSE),"")=0,"",IFERROR(VLOOKUP($A65,'VENDA 2023'!$1:$1048576,3 + (COLUMN(C62)-1)*2,FALSE),""))</f>
        <v/>
      </c>
      <c r="AO65" s="92">
        <f>IF(IFERROR(VLOOKUP($A65,'VENDA 2023'!$1:$1048576,3 + (COLUMN(D62)-1)*2,FALSE),"")=0,"",IFERROR(VLOOKUP($A65,'VENDA 2023'!$1:$1048576,3 + (COLUMN(D62)-1)*2,FALSE),""))</f>
        <v/>
      </c>
      <c r="AP65" s="92">
        <f>IF(IFERROR(VLOOKUP($A65,'VENDA 2023'!$1:$1048576,3 + (COLUMN(E62)-1)*2,FALSE),"")=0,"",IFERROR(VLOOKUP($A65,'VENDA 2023'!$1:$1048576,3 + (COLUMN(E62)-1)*2,FALSE),""))</f>
        <v/>
      </c>
      <c r="AQ65" s="92">
        <f>IF(IFERROR(VLOOKUP($A65,'VENDA 2023'!$1:$1048576,3 + (COLUMN(F62)-1)*2,FALSE),"")=0,"",IFERROR(VLOOKUP($A65,'VENDA 2023'!$1:$1048576,3 + (COLUMN(F62)-1)*2,FALSE),""))</f>
        <v/>
      </c>
      <c r="AR65" s="92">
        <f>IF(IFERROR(VLOOKUP($A65,'VENDA 2023'!$1:$1048576,3 + (COLUMN(G62)-1)*2,FALSE),"")=0,"",IFERROR(VLOOKUP($A65,'VENDA 2023'!$1:$1048576,3 + (COLUMN(G62)-1)*2,FALSE),""))</f>
        <v/>
      </c>
      <c r="AS65" s="92">
        <f>IF(IFERROR(VLOOKUP($A65,'VENDA 2023'!$1:$1048576,3 + (COLUMN(H62)-1)*2,FALSE),"")=0,"",IFERROR(VLOOKUP($A65,'VENDA 2023'!$1:$1048576,3 + (COLUMN(H62)-1)*2,FALSE),""))</f>
        <v/>
      </c>
      <c r="AT65" s="92">
        <f>IF(IFERROR(VLOOKUP($A65,'VENDA 2023'!$1:$1048576,3 + (COLUMN(I62)-1)*2,FALSE),"")=0,"",IFERROR(VLOOKUP($A65,'VENDA 2023'!$1:$1048576,3 + (COLUMN(I62)-1)*2,FALSE),""))</f>
        <v/>
      </c>
      <c r="AU65" s="92">
        <f>IF(IFERROR(VLOOKUP($A65,'VENDA 2023'!$1:$1048576,3 + (COLUMN(J62)-1)*2,FALSE),"")=0,"",IFERROR(VLOOKUP($A65,'VENDA 2023'!$1:$1048576,3 + (COLUMN(J62)-1)*2,FALSE),""))</f>
        <v/>
      </c>
      <c r="AV65" s="92">
        <f>IF(IFERROR(VLOOKUP($A65,'VENDA 2023'!$1:$1048576,3 + (COLUMN(K62)-1)*2,FALSE),"")=0,"",IFERROR(VLOOKUP($A65,'VENDA 2023'!$1:$1048576,3 + (COLUMN(K62)-1)*2,FALSE),""))</f>
        <v/>
      </c>
      <c r="AW65" s="92">
        <f>IF(IFERROR(VLOOKUP($A65,'VENDA 2023'!$1:$1048576,3 + (COLUMN(L62)-1)*2,FALSE),"")=0,"",IFERROR(VLOOKUP($A65,'VENDA 2023'!$1:$1048576,3 + (COLUMN(L62)-1)*2,FALSE),""))</f>
        <v/>
      </c>
      <c r="AX65" s="93">
        <f>IF(COUNT(AL65:AW65)=0,"",SUM(AL65:AW65))</f>
        <v/>
      </c>
      <c r="AY65" s="92">
        <f>IF(IFERROR(VLOOKUP($A65,'VENDA 2024'!$1:$1048576,3 + (COLUMN(A62)-1)*2,FALSE),"")=0,"",IFERROR(VLOOKUP($A65,'VENDA 2024'!$1:$1048576,3 + (COLUMN(A62)-1)*2,FALSE),""))</f>
        <v/>
      </c>
      <c r="AZ65" s="92">
        <f>IF(IFERROR(VLOOKUP($A65,'VENDA 2024'!$1:$1048576,3 + (COLUMN(B62)-1)*2,FALSE),"")=0,"",IFERROR(VLOOKUP($A65,'VENDA 2024'!$1:$1048576,3 + (COLUMN(B62)-1)*2,FALSE),""))</f>
        <v/>
      </c>
      <c r="BA65" s="92">
        <f>IF(IFERROR(VLOOKUP($A65,'VENDA 2024'!$1:$1048576,3 + (COLUMN(C62)-1)*2,FALSE),"")=0,"",IFERROR(VLOOKUP($A65,'VENDA 2024'!$1:$1048576,3 + (COLUMN(C62)-1)*2,FALSE),""))</f>
        <v/>
      </c>
      <c r="BB65" s="92">
        <f>IF(IFERROR(VLOOKUP($A65,'VENDA 2024'!$1:$1048576,3 + (COLUMN(D62)-1)*2,FALSE),"")=0,"",IFERROR(VLOOKUP($A65,'VENDA 2024'!$1:$1048576,3 + (COLUMN(D62)-1)*2,FALSE),""))</f>
        <v/>
      </c>
      <c r="BC65" s="92">
        <f>IF(IFERROR(VLOOKUP($A65,'VENDA 2024'!$1:$1048576,3 + (COLUMN(E62)-1)*2,FALSE),"")=0,"",IFERROR(VLOOKUP($A65,'VENDA 2024'!$1:$1048576,3 + (COLUMN(E62)-1)*2,FALSE),""))</f>
        <v/>
      </c>
      <c r="BD65" s="92">
        <f>IF(IFERROR(VLOOKUP($A65,'VENDA 2024'!$1:$1048576,3 + (COLUMN(F62)-1)*2,FALSE),"")=0,"",IFERROR(VLOOKUP($A65,'VENDA 2024'!$1:$1048576,3 + (COLUMN(F62)-1)*2,FALSE),""))</f>
        <v/>
      </c>
      <c r="BE65" s="92">
        <f>IF(IFERROR(VLOOKUP($A65,'VENDA 2024'!$1:$1048576,3 + (COLUMN(G62)-1)*2,FALSE),"")=0,"",IFERROR(VLOOKUP($A65,'VENDA 2024'!$1:$1048576,3 + (COLUMN(G62)-1)*2,FALSE),""))</f>
        <v/>
      </c>
      <c r="BF65" s="92">
        <f>IF(IFERROR(VLOOKUP($A65,'VENDA 2024'!$1:$1048576,3 + (COLUMN(H62)-1)*2,FALSE),"")=0,"",IFERROR(VLOOKUP($A65,'VENDA 2024'!$1:$1048576,3 + (COLUMN(H62)-1)*2,FALSE),""))</f>
        <v/>
      </c>
      <c r="BG65" s="92">
        <f>IF(IFERROR(VLOOKUP($A65,'VENDA 2024'!$1:$1048576,3 + (COLUMN(I62)-1)*2,FALSE),"")=0,"",IFERROR(VLOOKUP($A65,'VENDA 2024'!$1:$1048576,3 + (COLUMN(I62)-1)*2,FALSE),""))</f>
        <v/>
      </c>
      <c r="BH65" s="92">
        <f>IF(IFERROR(VLOOKUP($A65,'VENDA 2024'!$1:$1048576,3 + (COLUMN(J62)-1)*2,FALSE),"")=0,"",IFERROR(VLOOKUP($A65,'VENDA 2024'!$1:$1048576,3 + (COLUMN(J62)-1)*2,FALSE),""))</f>
        <v/>
      </c>
      <c r="BI65" s="92">
        <f>IF(IFERROR(VLOOKUP($A65,'VENDA 2024'!$1:$1048576,3 + (COLUMN(K62)-1)*2,FALSE),"")=0,"",IFERROR(VLOOKUP($A65,'VENDA 2024'!$1:$1048576,3 + (COLUMN(K62)-1)*2,FALSE),""))</f>
        <v/>
      </c>
      <c r="BJ65" s="92">
        <f>IF(IFERROR(VLOOKUP($A65,'VENDA 2024'!$1:$1048576,3 + (COLUMN(L62)-1)*2,FALSE),"")=0,"",IFERROR(VLOOKUP($A65,'VENDA 2024'!$1:$1048576,3 + (COLUMN(L62)-1)*2,FALSE),""))</f>
        <v/>
      </c>
      <c r="BK65" s="93">
        <f>IF(COUNT(AY65:BJ65)=0,"",SUM(AY65:BJ65))</f>
        <v/>
      </c>
      <c r="BL65" s="92">
        <f>IF(IFERROR(VLOOKUP($A65,'VENDA 2025'!$1:$1048576,3 + (COLUMN(A62)-1)*2,FALSE),"")=0,"",IFERROR(VLOOKUP($A65,'VENDA 2025'!$1:$1048576,3 + (COLUMN(A62)-1)*2,FALSE),""))</f>
        <v/>
      </c>
      <c r="BM65" s="92">
        <f>IF(IFERROR(VLOOKUP($A65,'VENDA 2025'!$1:$1048576,3 + (COLUMN(B62)-1)*2,FALSE),"")=0,"",IFERROR(VLOOKUP($A65,'VENDA 2025'!$1:$1048576,3 + (COLUMN(B62)-1)*2,FALSE),""))</f>
        <v/>
      </c>
      <c r="BN65" s="92">
        <f>IF(IFERROR(VLOOKUP($A65,'VENDA 2025'!$1:$1048576,3 + (COLUMN(C62)-1)*2,FALSE),"")=0,"",IFERROR(VLOOKUP($A65,'VENDA 2025'!$1:$1048576,3 + (COLUMN(C62)-1)*2,FALSE),""))</f>
        <v/>
      </c>
      <c r="BO65" s="92">
        <f>IF(IFERROR(VLOOKUP($A65,'VENDA 2025'!$1:$1048576,3 + (COLUMN(D62)-1)*2,FALSE),"")=0,"",IFERROR(VLOOKUP($A65,'VENDA 2025'!$1:$1048576,3 + (COLUMN(D62)-1)*2,FALSE),""))</f>
        <v/>
      </c>
      <c r="BP65" s="92">
        <f>IF(IFERROR(VLOOKUP($A65,'VENDA 2025'!$1:$1048576,3 + (COLUMN(E62)-1)*2,FALSE),"")=0,"",IFERROR(VLOOKUP($A65,'VENDA 2025'!$1:$1048576,3 + (COLUMN(E62)-1)*2,FALSE),""))</f>
        <v/>
      </c>
      <c r="BQ65" s="92">
        <f>IF(IFERROR(VLOOKUP($A65,'VENDA 2025'!$1:$1048576,3 + (COLUMN(F62)-1)*2,FALSE),"")=0,"",IFERROR(VLOOKUP($A65,'VENDA 2025'!$1:$1048576,3 + (COLUMN(F62)-1)*2,FALSE),""))</f>
        <v/>
      </c>
      <c r="BR65" s="92">
        <f>IF(IFERROR(VLOOKUP($A65,'VENDA 2025'!$1:$1048576,3 + (COLUMN(G62)-1)*2,FALSE),"")=0,"",IFERROR(VLOOKUP($A65,'VENDA 2025'!$1:$1048576,3 + (COLUMN(G62)-1)*2,FALSE),""))</f>
        <v/>
      </c>
      <c r="BS65" s="92">
        <f>IF(IFERROR(VLOOKUP($A65,'VENDA 2025'!$1:$1048576,3 + (COLUMN(H62)-1)*2,FALSE),"")=0,"",IFERROR(VLOOKUP($A65,'VENDA 2025'!$1:$1048576,3 + (COLUMN(H62)-1)*2,FALSE),""))</f>
        <v/>
      </c>
      <c r="BT65" s="92">
        <f>IF(IFERROR(VLOOKUP($A65,'VENDA 2025'!$1:$1048576,3 + (COLUMN(I62)-1)*2,FALSE),"")=0,"",IFERROR(VLOOKUP($A65,'VENDA 2025'!$1:$1048576,3 + (COLUMN(I62)-1)*2,FALSE),""))</f>
        <v/>
      </c>
      <c r="BU65" s="92">
        <f>IF(IFERROR(VLOOKUP($A65,'VENDA 2025'!$1:$1048576,3 + (COLUMN(J62)-1)*2,FALSE),"")=0,"",IFERROR(VLOOKUP($A65,'VENDA 2025'!$1:$1048576,3 + (COLUMN(J62)-1)*2,FALSE),""))</f>
        <v/>
      </c>
      <c r="BV65" s="92">
        <f>IF(IFERROR(VLOOKUP($A65,'VENDA 2025'!$1:$1048576,3 + (COLUMN(K62)-1)*2,FALSE),"")=0,"",IFERROR(VLOOKUP($A65,'VENDA 2025'!$1:$1048576,3 + (COLUMN(K62)-1)*2,FALSE),""))</f>
        <v/>
      </c>
      <c r="BW65" s="92">
        <f>IF(IFERROR(VLOOKUP($A65,'VENDA 2025'!$1:$1048576,3 + (COLUMN(L62)-1)*2,FALSE),"")=0,"",IFERROR(VLOOKUP($A65,'VENDA 2025'!$1:$1048576,3 + (COLUMN(L62)-1)*2,FALSE),""))</f>
        <v/>
      </c>
      <c r="BX65" s="93">
        <f>IF(COUNT(BL65:BW65)=0,"",SUM(BL65:BW65))</f>
        <v/>
      </c>
      <c r="BY65" s="92">
        <f>IF(IFERROR(VLOOKUP($A65,'venda-fornecedor-12-meses-7'!$1:$1048576,4 + (COLUMN(A62)-1)*2,FALSE),"")=0,"",IFERROR(VLOOKUP($A65,'venda-fornecedor-12-meses-7'!$1:$1048576,4 + (COLUMN(A62)-1)*2,FALSE),""))</f>
        <v/>
      </c>
      <c r="BZ65" s="92">
        <f>IF(IFERROR(VLOOKUP($A65,'venda-fornecedor-12-meses-7'!$1:$1048576,4 + (COLUMN(B62)-1)*2,FALSE),"")=0,"",IFERROR(VLOOKUP($A65,'venda-fornecedor-12-meses-7'!$1:$1048576,4 + (COLUMN(B62)-1)*2,FALSE),""))</f>
        <v/>
      </c>
      <c r="CA65" s="92">
        <f>IF(IFERROR(VLOOKUP($A65,'venda-fornecedor-12-meses-7'!$1:$1048576,4 + (COLUMN(C62)-1)*2,FALSE),"")=0,"",IFERROR(VLOOKUP($A65,'venda-fornecedor-12-meses-7'!$1:$1048576,4 + (COLUMN(C62)-1)*2,FALSE),""))</f>
        <v/>
      </c>
      <c r="CB65" s="92">
        <f>IF(IFERROR(VLOOKUP($A65,'venda-fornecedor-12-meses-7'!$1:$1048576,4 + (COLUMN(D62)-1)*2,FALSE),"")=0,"",IFERROR(VLOOKUP($A65,'venda-fornecedor-12-meses-7'!$1:$1048576,4 + (COLUMN(D62)-1)*2,FALSE),""))</f>
        <v/>
      </c>
      <c r="CC65" s="92">
        <f>IF(IFERROR(VLOOKUP($A65,'venda-fornecedor-12-meses-7'!$1:$1048576,4 + (COLUMN(E62)-1)*2,FALSE),"")=0,"",IFERROR(VLOOKUP($A65,'venda-fornecedor-12-meses-7'!$1:$1048576,4 + (COLUMN(E62)-1)*2,FALSE),""))</f>
        <v/>
      </c>
      <c r="CD65" s="92">
        <f>IF(IFERROR(VLOOKUP($A65,'venda-fornecedor-12-meses-7'!$1:$1048576,4 + (COLUMN(F62)-1)*2,FALSE),"")=0,"",IFERROR(VLOOKUP($A65,'venda-fornecedor-12-meses-7'!$1:$1048576,4 + (COLUMN(F62)-1)*2,FALSE),""))</f>
        <v/>
      </c>
      <c r="CE65" s="92">
        <f>IF(IFERROR(VLOOKUP($A65,'venda-fornecedor-12-meses-7'!$1:$1048576,4 + (COLUMN(G62)-1)*2,FALSE),"")=0,"",IFERROR(VLOOKUP($A65,'venda-fornecedor-12-meses-7'!$1:$1048576,4 + (COLUMN(G62)-1)*2,FALSE),""))</f>
        <v/>
      </c>
      <c r="CF65" s="92">
        <f>IF(IFERROR(VLOOKUP($A65,'venda-fornecedor-12-meses-7'!$1:$1048576,4 + (COLUMN(H62)-1)*2,FALSE),"")=0,"",IFERROR(VLOOKUP($A65,'venda-fornecedor-12-meses-7'!$1:$1048576,4 + (COLUMN(H62)-1)*2,FALSE),""))</f>
        <v/>
      </c>
      <c r="CG65" s="92">
        <f>IF(IFERROR(VLOOKUP($A65,'venda-fornecedor-12-meses-7'!$1:$1048576,4 + (COLUMN(I62)-1)*2,FALSE),"")=0,"",IFERROR(VLOOKUP($A65,'venda-fornecedor-12-meses-7'!$1:$1048576,4 + (COLUMN(I62)-1)*2,FALSE),""))</f>
        <v/>
      </c>
      <c r="CH65" s="92">
        <f>IF(IFERROR(VLOOKUP($A65,'venda-fornecedor-12-meses-7'!$1:$1048576,4 + (COLUMN(J62)-1)*2,FALSE),"")=0,"",IFERROR(VLOOKUP($A65,'venda-fornecedor-12-meses-7'!$1:$1048576,4 + (COLUMN(J62)-1)*2,FALSE),""))</f>
        <v/>
      </c>
      <c r="CI65" s="92">
        <f>IF(IFERROR(VLOOKUP($A65,'venda-fornecedor-12-meses-7'!$1:$1048576,4 + (COLUMN(K62)-1)*2,FALSE),"")=0,"",IFERROR(VLOOKUP($A65,'venda-fornecedor-12-meses-7'!$1:$1048576,4 + (COLUMN(K62)-1)*2,FALSE),""))</f>
        <v/>
      </c>
      <c r="CJ65" s="92">
        <f>IF(IFERROR(VLOOKUP($A65,'venda-fornecedor-12-meses-7'!$1:$1048576,4 + (COLUMN(L62)-1)*2,FALSE),"")=0,"",IFERROR(VLOOKUP($A65,'venda-fornecedor-12-meses-7'!$1:$1048576,4 + (COLUMN(L62)-1)*2,FALSE),""))</f>
        <v/>
      </c>
      <c r="CK65" s="93">
        <f>IF(COUNT(BY65:CJ65)=0,"",SUM(BY65:CJ65))</f>
        <v/>
      </c>
      <c r="CL65" s="93">
        <f>IF(COUNT(BY65:CJ65)=0,"",AVERAGE(BY65:CJ65))</f>
        <v/>
      </c>
      <c r="CM65" s="1" t="n"/>
      <c r="CN65" s="94">
        <f>IF(IFERROR(VLOOKUP($A65,'ENTRADA 2023'!$1:$1048576,3 + (COLUMN(A62)-1)*1,FALSE),"")=0,"",IFERROR(VLOOKUP($A65,'ENTRADA 2023'!$1:$1048576,3 + (COLUMN(A62)-1)*1,FALSE),""))</f>
        <v/>
      </c>
      <c r="CO65" s="94">
        <f>IF(IFERROR(VLOOKUP($A65,'ENTRADA 2023'!$1:$1048576,3 + (COLUMN(B62)-1)*1,FALSE),"")=0,"",IFERROR(VLOOKUP($A65,'ENTRADA 2023'!$1:$1048576,3 + (COLUMN(B62)-1)*1,FALSE),""))</f>
        <v/>
      </c>
      <c r="CP65" s="94">
        <f>IF(IFERROR(VLOOKUP($A65,'ENTRADA 2023'!$1:$1048576,3 + (COLUMN(C62)-1)*1,FALSE),"")=0,"",IFERROR(VLOOKUP($A65,'ENTRADA 2023'!$1:$1048576,3 + (COLUMN(C62)-1)*1,FALSE),""))</f>
        <v/>
      </c>
      <c r="CQ65" s="94">
        <f>IF(IFERROR(VLOOKUP($A65,'ENTRADA 2023'!$1:$1048576,3 + (COLUMN(D62)-1)*1,FALSE),"")=0,"",IFERROR(VLOOKUP($A65,'ENTRADA 2023'!$1:$1048576,3 + (COLUMN(D62)-1)*1,FALSE),""))</f>
        <v/>
      </c>
      <c r="CR65" s="94">
        <f>IF(IFERROR(VLOOKUP($A65,'ENTRADA 2023'!$1:$1048576,3 + (COLUMN(E62)-1)*1,FALSE),"")=0,"",IFERROR(VLOOKUP($A65,'ENTRADA 2023'!$1:$1048576,3 + (COLUMN(E62)-1)*1,FALSE),""))</f>
        <v/>
      </c>
      <c r="CS65" s="94">
        <f>IF(IFERROR(VLOOKUP($A65,'ENTRADA 2023'!$1:$1048576,3 + (COLUMN(F62)-1)*1,FALSE),"")=0,"",IFERROR(VLOOKUP($A65,'ENTRADA 2023'!$1:$1048576,3 + (COLUMN(F62)-1)*1,FALSE),""))</f>
        <v/>
      </c>
      <c r="CT65" s="94">
        <f>IF(IFERROR(VLOOKUP($A65,'ENTRADA 2023'!$1:$1048576,3 + (COLUMN(G62)-1)*1,FALSE),"")=0,"",IFERROR(VLOOKUP($A65,'ENTRADA 2023'!$1:$1048576,3 + (COLUMN(G62)-1)*1,FALSE),""))</f>
        <v/>
      </c>
      <c r="CU65" s="94">
        <f>IF(IFERROR(VLOOKUP($A65,'ENTRADA 2023'!$1:$1048576,3 + (COLUMN(H62)-1)*1,FALSE),"")=0,"",IFERROR(VLOOKUP($A65,'ENTRADA 2023'!$1:$1048576,3 + (COLUMN(H62)-1)*1,FALSE),""))</f>
        <v/>
      </c>
      <c r="CV65" s="94">
        <f>IF(IFERROR(VLOOKUP($A65,'ENTRADA 2023'!$1:$1048576,3 + (COLUMN(I62)-1)*1,FALSE),"")=0,"",IFERROR(VLOOKUP($A65,'ENTRADA 2023'!$1:$1048576,3 + (COLUMN(I62)-1)*1,FALSE),""))</f>
        <v/>
      </c>
      <c r="CW65" s="94">
        <f>IF(IFERROR(VLOOKUP($A65,'ENTRADA 2023'!$1:$1048576,3 + (COLUMN(J62)-1)*1,FALSE),"")=0,"",IFERROR(VLOOKUP($A65,'ENTRADA 2023'!$1:$1048576,3 + (COLUMN(J62)-1)*1,FALSE),""))</f>
        <v/>
      </c>
      <c r="CX65" s="94">
        <f>IF(IFERROR(VLOOKUP($A65,'ENTRADA 2023'!$1:$1048576,3 + (COLUMN(K62)-1)*1,FALSE),"")=0,"",IFERROR(VLOOKUP($A65,'ENTRADA 2023'!$1:$1048576,3 + (COLUMN(K62)-1)*1,FALSE),""))</f>
        <v/>
      </c>
      <c r="CY65" s="94">
        <f>IF(IFERROR(VLOOKUP($A65,'ENTRADA 2023'!$1:$1048576,3 + (COLUMN(L62)-1)*1,FALSE),"")=0,"",IFERROR(VLOOKUP($A65,'ENTRADA 2023'!$1:$1048576,3 + (COLUMN(L62)-1)*1,FALSE),""))</f>
        <v/>
      </c>
      <c r="CZ65" s="95">
        <f>IF(COUNT(CN65:CY65)=0,"",SUM(CN65:CY65))</f>
        <v/>
      </c>
      <c r="DA65" s="94">
        <f>IF(IFERROR(VLOOKUP($A65,'ENTRADA 2024'!$1:$1048576,3 + (COLUMN(A62)-1)*1,FALSE),"")=0,"",IFERROR(VLOOKUP($A65,'ENTRADA 2024'!$1:$1048576,3 + (COLUMN(A62)-1)*1,FALSE),""))</f>
        <v/>
      </c>
      <c r="DB65" s="94">
        <f>IF(IFERROR(VLOOKUP($A65,'ENTRADA 2024'!$1:$1048576,3 + (COLUMN(B62)-1)*1,FALSE),"")=0,"",IFERROR(VLOOKUP($A65,'ENTRADA 2024'!$1:$1048576,3 + (COLUMN(B62)-1)*1,FALSE),""))</f>
        <v/>
      </c>
      <c r="DC65" s="94">
        <f>IF(IFERROR(VLOOKUP($A65,'ENTRADA 2024'!$1:$1048576,3 + (COLUMN(C62)-1)*1,FALSE),"")=0,"",IFERROR(VLOOKUP($A65,'ENTRADA 2024'!$1:$1048576,3 + (COLUMN(C62)-1)*1,FALSE),""))</f>
        <v/>
      </c>
      <c r="DD65" s="94">
        <f>IF(IFERROR(VLOOKUP($A65,'ENTRADA 2024'!$1:$1048576,3 + (COLUMN(D62)-1)*1,FALSE),"")=0,"",IFERROR(VLOOKUP($A65,'ENTRADA 2024'!$1:$1048576,3 + (COLUMN(D62)-1)*1,FALSE),""))</f>
        <v/>
      </c>
      <c r="DE65" s="94">
        <f>IF(IFERROR(VLOOKUP($A65,'ENTRADA 2024'!$1:$1048576,3 + (COLUMN(E62)-1)*1,FALSE),"")=0,"",IFERROR(VLOOKUP($A65,'ENTRADA 2024'!$1:$1048576,3 + (COLUMN(E62)-1)*1,FALSE),""))</f>
        <v/>
      </c>
      <c r="DF65" s="94">
        <f>IF(IFERROR(VLOOKUP($A65,'ENTRADA 2024'!$1:$1048576,3 + (COLUMN(F62)-1)*1,FALSE),"")=0,"",IFERROR(VLOOKUP($A65,'ENTRADA 2024'!$1:$1048576,3 + (COLUMN(F62)-1)*1,FALSE),""))</f>
        <v/>
      </c>
      <c r="DG65" s="94">
        <f>IF(IFERROR(VLOOKUP($A65,'ENTRADA 2024'!$1:$1048576,3 + (COLUMN(G62)-1)*1,FALSE),"")=0,"",IFERROR(VLOOKUP($A65,'ENTRADA 2024'!$1:$1048576,3 + (COLUMN(G62)-1)*1,FALSE),""))</f>
        <v/>
      </c>
      <c r="DH65" s="94">
        <f>IF(IFERROR(VLOOKUP($A65,'ENTRADA 2024'!$1:$1048576,3 + (COLUMN(H62)-1)*1,FALSE),"")=0,"",IFERROR(VLOOKUP($A65,'ENTRADA 2024'!$1:$1048576,3 + (COLUMN(H62)-1)*1,FALSE),""))</f>
        <v/>
      </c>
      <c r="DI65" s="94">
        <f>IF(IFERROR(VLOOKUP($A65,'ENTRADA 2024'!$1:$1048576,3 + (COLUMN(I62)-1)*1,FALSE),"")=0,"",IFERROR(VLOOKUP($A65,'ENTRADA 2024'!$1:$1048576,3 + (COLUMN(I62)-1)*1,FALSE),""))</f>
        <v/>
      </c>
      <c r="DJ65" s="94">
        <f>IF(IFERROR(VLOOKUP($A65,'ENTRADA 2024'!$1:$1048576,3 + (COLUMN(J62)-1)*1,FALSE),"")=0,"",IFERROR(VLOOKUP($A65,'ENTRADA 2024'!$1:$1048576,3 + (COLUMN(J62)-1)*1,FALSE),""))</f>
        <v/>
      </c>
      <c r="DK65" s="94">
        <f>IF(IFERROR(VLOOKUP($A65,'ENTRADA 2024'!$1:$1048576,3 + (COLUMN(K62)-1)*1,FALSE),"")=0,"",IFERROR(VLOOKUP($A65,'ENTRADA 2024'!$1:$1048576,3 + (COLUMN(K62)-1)*1,FALSE),""))</f>
        <v/>
      </c>
      <c r="DL65" s="94">
        <f>IF(IFERROR(VLOOKUP($A65,'ENTRADA 2024'!$1:$1048576,3 + (COLUMN(L62)-1)*1,FALSE),"")=0,"",IFERROR(VLOOKUP($A65,'ENTRADA 2024'!$1:$1048576,3 + (COLUMN(L62)-1)*1,FALSE),""))</f>
        <v/>
      </c>
      <c r="DM65" s="95">
        <f>IF(COUNT(DA65:DL65)=0,"",SUM(DA65:DL65))</f>
        <v/>
      </c>
      <c r="DN65" s="94">
        <f>IF(IFERROR(VLOOKUP($A65,'ENTRADA 2025'!$1:$1048576,3 + (COLUMN(A62)-1)*1,FALSE),"")=0,"",IFERROR(VLOOKUP($A65,'ENTRADA 2025'!$1:$1048576,3 + (COLUMN(A62)-1)*1,FALSE),""))</f>
        <v/>
      </c>
      <c r="DO65" s="94">
        <f>IF(IFERROR(VLOOKUP($A65,'ENTRADA 2025'!$1:$1048576,3 + (COLUMN(B62)-1)*1,FALSE),"")=0,"",IFERROR(VLOOKUP($A65,'ENTRADA 2025'!$1:$1048576,3 + (COLUMN(B62)-1)*1,FALSE),""))</f>
        <v/>
      </c>
      <c r="DP65" s="94">
        <f>IF(IFERROR(VLOOKUP($A65,'ENTRADA 2025'!$1:$1048576,3 + (COLUMN(C62)-1)*1,FALSE),"")=0,"",IFERROR(VLOOKUP($A65,'ENTRADA 2025'!$1:$1048576,3 + (COLUMN(C62)-1)*1,FALSE),""))</f>
        <v/>
      </c>
      <c r="DQ65" s="94">
        <f>IF(IFERROR(VLOOKUP($A65,'ENTRADA 2025'!$1:$1048576,3 + (COLUMN(D62)-1)*1,FALSE),"")=0,"",IFERROR(VLOOKUP($A65,'ENTRADA 2025'!$1:$1048576,3 + (COLUMN(D62)-1)*1,FALSE),""))</f>
        <v/>
      </c>
      <c r="DR65" s="94">
        <f>IF(IFERROR(VLOOKUP($A65,'ENTRADA 2025'!$1:$1048576,3 + (COLUMN(E62)-1)*1,FALSE),"")=0,"",IFERROR(VLOOKUP($A65,'ENTRADA 2025'!$1:$1048576,3 + (COLUMN(E62)-1)*1,FALSE),""))</f>
        <v/>
      </c>
      <c r="DS65" s="94">
        <f>IF(IFERROR(VLOOKUP($A65,'ENTRADA 2025'!$1:$1048576,3 + (COLUMN(F62)-1)*1,FALSE),"")=0,"",IFERROR(VLOOKUP($A65,'ENTRADA 2025'!$1:$1048576,3 + (COLUMN(F62)-1)*1,FALSE),""))</f>
        <v/>
      </c>
      <c r="DT65" s="94">
        <f>IF(IFERROR(VLOOKUP($A65,'ENTRADA 2025'!$1:$1048576,3 + (COLUMN(G62)-1)*1,FALSE),"")=0,"",IFERROR(VLOOKUP($A65,'ENTRADA 2025'!$1:$1048576,3 + (COLUMN(G62)-1)*1,FALSE),""))</f>
        <v/>
      </c>
      <c r="DU65" s="94">
        <f>IF(IFERROR(VLOOKUP($A65,'ENTRADA 2025'!$1:$1048576,3 + (COLUMN(H62)-1)*1,FALSE),"")=0,"",IFERROR(VLOOKUP($A65,'ENTRADA 2025'!$1:$1048576,3 + (COLUMN(H62)-1)*1,FALSE),""))</f>
        <v/>
      </c>
      <c r="DV65" s="94">
        <f>IF(IFERROR(VLOOKUP($A65,'ENTRADA 2025'!$1:$1048576,3 + (COLUMN(I62)-1)*1,FALSE),"")=0,"",IFERROR(VLOOKUP($A65,'ENTRADA 2025'!$1:$1048576,3 + (COLUMN(I62)-1)*1,FALSE),""))</f>
        <v/>
      </c>
      <c r="DW65" s="94">
        <f>IF(IFERROR(VLOOKUP($A65,'ENTRADA 2025'!$1:$1048576,3 + (COLUMN(J62)-1)*1,FALSE),"")=0,"",IFERROR(VLOOKUP($A65,'ENTRADA 2025'!$1:$1048576,3 + (COLUMN(J62)-1)*1,FALSE),""))</f>
        <v/>
      </c>
      <c r="DX65" s="94">
        <f>IF(IFERROR(VLOOKUP($A65,'ENTRADA 2025'!$1:$1048576,3 + (COLUMN(K62)-1)*1,FALSE),"")=0,"",IFERROR(VLOOKUP($A65,'ENTRADA 2025'!$1:$1048576,3 + (COLUMN(K62)-1)*1,FALSE),""))</f>
        <v/>
      </c>
      <c r="DY65" s="94">
        <f>IF(IFERROR(VLOOKUP($A65,'ENTRADA 2025'!$1:$1048576,3 + (COLUMN(L62)-1)*1,FALSE),"")=0,"",IFERROR(VLOOKUP($A65,'ENTRADA 2025'!$1:$1048576,3 + (COLUMN(L62)-1)*1,FALSE),""))</f>
        <v/>
      </c>
      <c r="DZ65" s="95">
        <f>IF(COUNT(DN65:DY65)=0,"",SUM(DN65:DY65))</f>
        <v/>
      </c>
      <c r="EA65" s="94">
        <f>IF(IFERROR(VLOOKUP($A65,'entrada-fornecedor-12-meses-7'!$1:$1048576,3 + (COLUMN(A62)-1)*1,FALSE),"")=0,"",IFERROR(VLOOKUP($A65,'entrada-fornecedor-12-meses-7'!$1:$1048576,3 + (COLUMN(A62)-1)*1,FALSE),""))</f>
        <v/>
      </c>
      <c r="EB65" s="94">
        <f>IF(IFERROR(VLOOKUP($A65,'entrada-fornecedor-12-meses-7'!$1:$1048576,3 + (COLUMN(B62)-1)*1,FALSE),"")=0,"",IFERROR(VLOOKUP($A65,'entrada-fornecedor-12-meses-7'!$1:$1048576,3 + (COLUMN(B62)-1)*1,FALSE),""))</f>
        <v/>
      </c>
      <c r="EC65" s="94">
        <f>IF(IFERROR(VLOOKUP($A65,'entrada-fornecedor-12-meses-7'!$1:$1048576,3 + (COLUMN(C62)-1)*1,FALSE),"")=0,"",IFERROR(VLOOKUP($A65,'entrada-fornecedor-12-meses-7'!$1:$1048576,3 + (COLUMN(C62)-1)*1,FALSE),""))</f>
        <v/>
      </c>
      <c r="ED65" s="94">
        <f>IF(IFERROR(VLOOKUP($A65,'entrada-fornecedor-12-meses-7'!$1:$1048576,3 + (COLUMN(D62)-1)*1,FALSE),"")=0,"",IFERROR(VLOOKUP($A65,'entrada-fornecedor-12-meses-7'!$1:$1048576,3 + (COLUMN(D62)-1)*1,FALSE),""))</f>
        <v/>
      </c>
      <c r="EE65" s="94">
        <f>IF(IFERROR(VLOOKUP($A65,'entrada-fornecedor-12-meses-7'!$1:$1048576,3 + (COLUMN(E62)-1)*1,FALSE),"")=0,"",IFERROR(VLOOKUP($A65,'entrada-fornecedor-12-meses-7'!$1:$1048576,3 + (COLUMN(E62)-1)*1,FALSE),""))</f>
        <v/>
      </c>
      <c r="EF65" s="94">
        <f>IF(IFERROR(VLOOKUP($A65,'entrada-fornecedor-12-meses-7'!$1:$1048576,3 + (COLUMN(F62)-1)*1,FALSE),"")=0,"",IFERROR(VLOOKUP($A65,'entrada-fornecedor-12-meses-7'!$1:$1048576,3 + (COLUMN(F62)-1)*1,FALSE),""))</f>
        <v/>
      </c>
      <c r="EG65" s="94">
        <f>IF(IFERROR(VLOOKUP($A65,'entrada-fornecedor-12-meses-7'!$1:$1048576,3 + (COLUMN(G62)-1)*1,FALSE),"")=0,"",IFERROR(VLOOKUP($A65,'entrada-fornecedor-12-meses-7'!$1:$1048576,3 + (COLUMN(G62)-1)*1,FALSE),""))</f>
        <v/>
      </c>
      <c r="EH65" s="94">
        <f>IF(IFERROR(VLOOKUP($A65,'entrada-fornecedor-12-meses-7'!$1:$1048576,3 + (COLUMN(H62)-1)*1,FALSE),"")=0,"",IFERROR(VLOOKUP($A65,'entrada-fornecedor-12-meses-7'!$1:$1048576,3 + (COLUMN(H62)-1)*1,FALSE),""))</f>
        <v/>
      </c>
      <c r="EI65" s="94">
        <f>IF(IFERROR(VLOOKUP($A65,'entrada-fornecedor-12-meses-7'!$1:$1048576,3 + (COLUMN(I62)-1)*1,FALSE),"")=0,"",IFERROR(VLOOKUP($A65,'entrada-fornecedor-12-meses-7'!$1:$1048576,3 + (COLUMN(I62)-1)*1,FALSE),""))</f>
        <v/>
      </c>
      <c r="EJ65" s="94">
        <f>IF(IFERROR(VLOOKUP($A65,'entrada-fornecedor-12-meses-7'!$1:$1048576,3 + (COLUMN(J62)-1)*1,FALSE),"")=0,"",IFERROR(VLOOKUP($A65,'entrada-fornecedor-12-meses-7'!$1:$1048576,3 + (COLUMN(J62)-1)*1,FALSE),""))</f>
        <v/>
      </c>
      <c r="EK65" s="94">
        <f>IF(IFERROR(VLOOKUP($A65,'entrada-fornecedor-12-meses-7'!$1:$1048576,3 + (COLUMN(K62)-1)*1,FALSE),"")=0,"",IFERROR(VLOOKUP($A65,'entrada-fornecedor-12-meses-7'!$1:$1048576,3 + (COLUMN(K62)-1)*1,FALSE),""))</f>
        <v/>
      </c>
      <c r="EL65" s="94">
        <f>IF(IFERROR(VLOOKUP($A65,'entrada-fornecedor-12-meses-7'!$1:$1048576,3 + (COLUMN(L62)-1)*1,FALSE),"")=0,"",IFERROR(VLOOKUP($A65,'entrada-fornecedor-12-meses-7'!$1:$1048576,3 + (COLUMN(L62)-1)*1,FALSE),""))</f>
        <v/>
      </c>
      <c r="EM65" s="95">
        <f>IF(COUNT(EA65:EL65)=0,"",SUM(EA65:EL65))</f>
        <v/>
      </c>
      <c r="EN65" s="1" t="n"/>
      <c r="EO65" s="96">
        <f>IFERROR(AVERAGEIF('lead-time-compras-7'!B:B,A65,'lead-time-compras-7'!S:S),"")</f>
        <v/>
      </c>
      <c r="EP65" s="96">
        <f>IFERROR(
  AVERAGEIFS(
    'notas-fiscais-entrada-830-7'!H:H,
    'notas-fiscais-entrada-830-7'!O:O, A65,
    'notas-fiscais-entrada-830-7'!E:E, $B$1
  ),
""
)</f>
        <v/>
      </c>
      <c r="EQ65" s="96">
        <f>IFERROR(AVERAGEIF('lead-time-compras-7'!B:B,A65,'lead-time-compras-7'!Q:Q),"")</f>
        <v/>
      </c>
      <c r="ER65" s="97">
        <f>SUMIF('fornecedor-saldo-receber-7'!A:A, A65, 'fornecedor-saldo-receber-7'!L:L)</f>
        <v/>
      </c>
      <c r="ES65" s="97">
        <f>SUMIF('fornecedor-verba-aplicar-7'!A:A, A65, 'fornecedor-verba-aplicar-7'!D:D)</f>
        <v/>
      </c>
      <c r="ET65" s="1" t="n"/>
      <c r="EU65" s="52">
        <f>SUMIF('ANALISE PRODUTO'!F:F, A65, 'ANALISE PRODUTO'!BN:BN)</f>
        <v/>
      </c>
      <c r="EV65" s="52">
        <f>SUMIF('ANALISE PRODUTO'!F:F, A65, 'ANALISE PRODUTO'!BO:BO)</f>
        <v/>
      </c>
      <c r="EW65" s="52">
        <f>SUMIF('ANALISE PRODUTO'!F:F, A65, 'ANALISE PRODUTO'!BP:BP)</f>
        <v/>
      </c>
      <c r="EX65" s="52">
        <f>SUMIF('ANALISE PRODUTO'!F:F, A65, 'ANALISE PRODUTO'!BQ:BQ)</f>
        <v/>
      </c>
      <c r="EY65" s="52">
        <f>SUMIF('ANALISE PRODUTO'!F:F, A65, 'ANALISE PRODUTO'!BR:BR)</f>
        <v/>
      </c>
      <c r="EZ65" s="53">
        <f>SUMIF('ANALISE PRODUTO'!F:F, A65, 'ANALISE PRODUTO'!BS:BS)</f>
        <v/>
      </c>
      <c r="FA65" s="53">
        <f>SUMIF('ANALISE PRODUTO'!F:F, A65, 'ANALISE PRODUTO'!BT:BT)</f>
        <v/>
      </c>
      <c r="FB65" s="53">
        <f>SUMIF('ANALISE PRODUTO'!F:F, A65, 'ANALISE PRODUTO'!BU:BU)</f>
        <v/>
      </c>
      <c r="FC65" s="53">
        <f>SUMIF('ANALISE PRODUTO'!F:F, A65, 'ANALISE PRODUTO'!BV:BV)</f>
        <v/>
      </c>
      <c r="FD65" s="53">
        <f>SUMIF('ANALISE PRODUTO'!F:F, A65, 'ANALISE PRODUTO'!BW:BW)</f>
        <v/>
      </c>
      <c r="FE65" s="41">
        <f>SUMIF('ANALISE PRODUTO'!F:F, A65, 'ANALISE PRODUTO'!CB:CB)</f>
        <v/>
      </c>
      <c r="FF65" s="41">
        <f>SUMIF('ANALISE PRODUTO'!F:F, A65, 'ANALISE PRODUTO'!CC:CC)</f>
        <v/>
      </c>
      <c r="FG65" s="1" t="n"/>
      <c r="FH65" s="45">
        <f>IF(IFERROR(VLOOKUP($A65,'VENDA 2023'!$1:$1048576,4 + (COLUMN(A62)-1)*2,FALSE),"")=0,"",IFERROR(VLOOKUP($A65,'VENDA 2023'!$1:$1048576,4 + (COLUMN(A62)-1)*2,FALSE),""))</f>
        <v/>
      </c>
      <c r="FI65" s="45">
        <f>IF(IFERROR(VLOOKUP($A65,'VENDA 2023'!$1:$1048576,4 + (COLUMN(B62)-1)*2,FALSE),"")=0,"",IFERROR(VLOOKUP($A65,'VENDA 2023'!$1:$1048576,4 + (COLUMN(B62)-1)*2,FALSE),""))</f>
        <v/>
      </c>
      <c r="FJ65" s="45">
        <f>IF(IFERROR(VLOOKUP($A65,'VENDA 2023'!$1:$1048576,4 + (COLUMN(C62)-1)*2,FALSE),"")=0,"",IFERROR(VLOOKUP($A65,'VENDA 2023'!$1:$1048576,4 + (COLUMN(C62)-1)*2,FALSE),""))</f>
        <v/>
      </c>
      <c r="FK65" s="45">
        <f>IF(IFERROR(VLOOKUP($A65,'VENDA 2023'!$1:$1048576,4 + (COLUMN(D62)-1)*2,FALSE),"")=0,"",IFERROR(VLOOKUP($A65,'VENDA 2023'!$1:$1048576,4 + (COLUMN(D62)-1)*2,FALSE),""))</f>
        <v/>
      </c>
      <c r="FL65" s="45">
        <f>IF(IFERROR(VLOOKUP($A65,'VENDA 2023'!$1:$1048576,4 + (COLUMN(E62)-1)*2,FALSE),"")=0,"",IFERROR(VLOOKUP($A65,'VENDA 2023'!$1:$1048576,4 + (COLUMN(E62)-1)*2,FALSE),""))</f>
        <v/>
      </c>
      <c r="FM65" s="45">
        <f>IF(IFERROR(VLOOKUP($A65,'VENDA 2023'!$1:$1048576,4 + (COLUMN(F62)-1)*2,FALSE),"")=0,"",IFERROR(VLOOKUP($A65,'VENDA 2023'!$1:$1048576,4 + (COLUMN(F62)-1)*2,FALSE),""))</f>
        <v/>
      </c>
      <c r="FN65" s="45">
        <f>IF(IFERROR(VLOOKUP($A65,'VENDA 2023'!$1:$1048576,4 + (COLUMN(G62)-1)*2,FALSE),"")=0,"",IFERROR(VLOOKUP($A65,'VENDA 2023'!$1:$1048576,4 + (COLUMN(G62)-1)*2,FALSE),""))</f>
        <v/>
      </c>
      <c r="FO65" s="45">
        <f>IF(IFERROR(VLOOKUP($A65,'VENDA 2023'!$1:$1048576,4 + (COLUMN(H62)-1)*2,FALSE),"")=0,"",IFERROR(VLOOKUP($A65,'VENDA 2023'!$1:$1048576,4 + (COLUMN(H62)-1)*2,FALSE),""))</f>
        <v/>
      </c>
      <c r="FP65" s="45">
        <f>IF(IFERROR(VLOOKUP($A65,'VENDA 2023'!$1:$1048576,4 + (COLUMN(I62)-1)*2,FALSE),"")=0,"",IFERROR(VLOOKUP($A65,'VENDA 2023'!$1:$1048576,4 + (COLUMN(I62)-1)*2,FALSE),""))</f>
        <v/>
      </c>
      <c r="FQ65" s="45">
        <f>IF(IFERROR(VLOOKUP($A65,'VENDA 2023'!$1:$1048576,4 + (COLUMN(J62)-1)*2,FALSE),"")=0,"",IFERROR(VLOOKUP($A65,'VENDA 2023'!$1:$1048576,4 + (COLUMN(J62)-1)*2,FALSE),""))</f>
        <v/>
      </c>
      <c r="FR65" s="45">
        <f>IF(IFERROR(VLOOKUP($A65,'VENDA 2023'!$1:$1048576,4 + (COLUMN(K62)-1)*2,FALSE),"")=0,"",IFERROR(VLOOKUP($A65,'VENDA 2023'!$1:$1048576,4 + (COLUMN(K62)-1)*2,FALSE),""))</f>
        <v/>
      </c>
      <c r="FS65" s="45">
        <f>IF(IFERROR(VLOOKUP($A65,'VENDA 2023'!$1:$1048576,4 + (COLUMN(L62)-1)*2,FALSE),"")=0,"",IFERROR(VLOOKUP($A65,'VENDA 2023'!$1:$1048576,4 + (COLUMN(L62)-1)*2,FALSE),""))</f>
        <v/>
      </c>
      <c r="FT65" s="12">
        <f>IF(COUNT(FH65:FS65)=0,"",SUM(FH65:FS65))</f>
        <v/>
      </c>
      <c r="FU65" s="45">
        <f>IF(IFERROR(VLOOKUP($A65,'VENDA 2024'!$1:$1048576,4 + (COLUMN(A62)-1)*2,FALSE),"")=0,"",IFERROR(VLOOKUP($A65,'VENDA 2024'!$1:$1048576,4 + (COLUMN(A62)-1)*2,FALSE),""))</f>
        <v/>
      </c>
      <c r="FV65" s="45">
        <f>IF(IFERROR(VLOOKUP($A65,'VENDA 2024'!$1:$1048576,4 + (COLUMN(B62)-1)*2,FALSE),"")=0,"",IFERROR(VLOOKUP($A65,'VENDA 2024'!$1:$1048576,4 + (COLUMN(B62)-1)*2,FALSE),""))</f>
        <v/>
      </c>
      <c r="FW65" s="45">
        <f>IF(IFERROR(VLOOKUP($A65,'VENDA 2024'!$1:$1048576,4 + (COLUMN(C62)-1)*2,FALSE),"")=0,"",IFERROR(VLOOKUP($A65,'VENDA 2024'!$1:$1048576,4 + (COLUMN(C62)-1)*2,FALSE),""))</f>
        <v/>
      </c>
      <c r="FX65" s="45">
        <f>IF(IFERROR(VLOOKUP($A65,'VENDA 2024'!$1:$1048576,4 + (COLUMN(D62)-1)*2,FALSE),"")=0,"",IFERROR(VLOOKUP($A65,'VENDA 2024'!$1:$1048576,4 + (COLUMN(D62)-1)*2,FALSE),""))</f>
        <v/>
      </c>
      <c r="FY65" s="45">
        <f>IF(IFERROR(VLOOKUP($A65,'VENDA 2024'!$1:$1048576,4 + (COLUMN(E62)-1)*2,FALSE),"")=0,"",IFERROR(VLOOKUP($A65,'VENDA 2024'!$1:$1048576,4 + (COLUMN(E62)-1)*2,FALSE),""))</f>
        <v/>
      </c>
      <c r="FZ65" s="45">
        <f>IF(IFERROR(VLOOKUP($A65,'VENDA 2024'!$1:$1048576,4 + (COLUMN(F62)-1)*2,FALSE),"")=0,"",IFERROR(VLOOKUP($A65,'VENDA 2024'!$1:$1048576,4 + (COLUMN(F62)-1)*2,FALSE),""))</f>
        <v/>
      </c>
      <c r="GA65" s="45">
        <f>IF(IFERROR(VLOOKUP($A65,'VENDA 2024'!$1:$1048576,4 + (COLUMN(G62)-1)*2,FALSE),"")=0,"",IFERROR(VLOOKUP($A65,'VENDA 2024'!$1:$1048576,4 + (COLUMN(G62)-1)*2,FALSE),""))</f>
        <v/>
      </c>
      <c r="GB65" s="45">
        <f>IF(IFERROR(VLOOKUP($A65,'VENDA 2024'!$1:$1048576,4 + (COLUMN(H62)-1)*2,FALSE),"")=0,"",IFERROR(VLOOKUP($A65,'VENDA 2024'!$1:$1048576,4 + (COLUMN(H62)-1)*2,FALSE),""))</f>
        <v/>
      </c>
      <c r="GC65" s="45">
        <f>IF(IFERROR(VLOOKUP($A65,'VENDA 2024'!$1:$1048576,4 + (COLUMN(I62)-1)*2,FALSE),"")=0,"",IFERROR(VLOOKUP($A65,'VENDA 2024'!$1:$1048576,4 + (COLUMN(I62)-1)*2,FALSE),""))</f>
        <v/>
      </c>
      <c r="GD65" s="45">
        <f>IF(IFERROR(VLOOKUP($A65,'VENDA 2024'!$1:$1048576,4 + (COLUMN(J62)-1)*2,FALSE),"")=0,"",IFERROR(VLOOKUP($A65,'VENDA 2024'!$1:$1048576,4 + (COLUMN(J62)-1)*2,FALSE),""))</f>
        <v/>
      </c>
      <c r="GE65" s="45">
        <f>IF(IFERROR(VLOOKUP($A65,'VENDA 2024'!$1:$1048576,4 + (COLUMN(K62)-1)*2,FALSE),"")=0,"",IFERROR(VLOOKUP($A65,'VENDA 2024'!$1:$1048576,4 + (COLUMN(K62)-1)*2,FALSE),""))</f>
        <v/>
      </c>
      <c r="GF65" s="45">
        <f>IF(IFERROR(VLOOKUP($A65,'VENDA 2024'!$1:$1048576,4 + (COLUMN(L62)-1)*2,FALSE),"")=0,"",IFERROR(VLOOKUP($A65,'VENDA 2024'!$1:$1048576,4 + (COLUMN(L62)-1)*2,FALSE),""))</f>
        <v/>
      </c>
      <c r="GG65" s="12">
        <f>IF(COUNT(FU65:GF65)=0,"",SUM(FU65:GF65))</f>
        <v/>
      </c>
      <c r="GH65" s="45">
        <f>IF(IFERROR(VLOOKUP($A65,'venda-fornecedor-12-meses-7'!$1:$1048576,5 + (COLUMN(A62)-1)*2,FALSE),"")=0,"",IFERROR(VLOOKUP($A65,'venda-fornecedor-12-meses-7'!$1:$1048576,5 + (COLUMN(A62)-1)*2,FALSE),""))</f>
        <v/>
      </c>
      <c r="GI65" s="45">
        <f>IF(IFERROR(VLOOKUP($A65,'venda-fornecedor-12-meses-7'!$1:$1048576,5 + (COLUMN(B62)-1)*2,FALSE),"")=0,"",IFERROR(VLOOKUP($A65,'venda-fornecedor-12-meses-7'!$1:$1048576,5 + (COLUMN(B62)-1)*2,FALSE),""))</f>
        <v/>
      </c>
      <c r="GJ65" s="45">
        <f>IF(IFERROR(VLOOKUP($A65,'venda-fornecedor-12-meses-7'!$1:$1048576,5 + (COLUMN(C62)-1)*2,FALSE),"")=0,"",IFERROR(VLOOKUP($A65,'venda-fornecedor-12-meses-7'!$1:$1048576,5 + (COLUMN(C62)-1)*2,FALSE),""))</f>
        <v/>
      </c>
      <c r="GK65" s="45">
        <f>IF(IFERROR(VLOOKUP($A65,'venda-fornecedor-12-meses-7'!$1:$1048576,5 + (COLUMN(D62)-1)*2,FALSE),"")=0,"",IFERROR(VLOOKUP($A65,'venda-fornecedor-12-meses-7'!$1:$1048576,5 + (COLUMN(D62)-1)*2,FALSE),""))</f>
        <v/>
      </c>
      <c r="GL65" s="45">
        <f>IF(IFERROR(VLOOKUP($A65,'venda-fornecedor-12-meses-7'!$1:$1048576,5 + (COLUMN(E62)-1)*2,FALSE),"")=0,"",IFERROR(VLOOKUP($A65,'venda-fornecedor-12-meses-7'!$1:$1048576,5 + (COLUMN(E62)-1)*2,FALSE),""))</f>
        <v/>
      </c>
      <c r="GM65" s="45">
        <f>IF(IFERROR(VLOOKUP($A65,'venda-fornecedor-12-meses-7'!$1:$1048576,5 + (COLUMN(F62)-1)*2,FALSE),"")=0,"",IFERROR(VLOOKUP($A65,'venda-fornecedor-12-meses-7'!$1:$1048576,5 + (COLUMN(F62)-1)*2,FALSE),""))</f>
        <v/>
      </c>
      <c r="GN65" s="45">
        <f>IF(IFERROR(VLOOKUP($A65,'venda-fornecedor-12-meses-7'!$1:$1048576,5 + (COLUMN(G62)-1)*2,FALSE),"")=0,"",IFERROR(VLOOKUP($A65,'venda-fornecedor-12-meses-7'!$1:$1048576,5 + (COLUMN(G62)-1)*2,FALSE),""))</f>
        <v/>
      </c>
      <c r="GO65" s="45">
        <f>IF(IFERROR(VLOOKUP($A65,'venda-fornecedor-12-meses-7'!$1:$1048576,5 + (COLUMN(H62)-1)*2,FALSE),"")=0,"",IFERROR(VLOOKUP($A65,'venda-fornecedor-12-meses-7'!$1:$1048576,5 + (COLUMN(H62)-1)*2,FALSE),""))</f>
        <v/>
      </c>
      <c r="GP65" s="45">
        <f>IF(IFERROR(VLOOKUP($A65,'venda-fornecedor-12-meses-7'!$1:$1048576,5 + (COLUMN(I62)-1)*2,FALSE),"")=0,"",IFERROR(VLOOKUP($A65,'venda-fornecedor-12-meses-7'!$1:$1048576,5 + (COLUMN(I62)-1)*2,FALSE),""))</f>
        <v/>
      </c>
      <c r="GQ65" s="45">
        <f>IF(IFERROR(VLOOKUP($A65,'venda-fornecedor-12-meses-7'!$1:$1048576,5 + (COLUMN(J62)-1)*2,FALSE),"")=0,"",IFERROR(VLOOKUP($A65,'venda-fornecedor-12-meses-7'!$1:$1048576,5 + (COLUMN(J62)-1)*2,FALSE),""))</f>
        <v/>
      </c>
      <c r="GR65" s="45">
        <f>IF(IFERROR(VLOOKUP($A65,'venda-fornecedor-12-meses-7'!$1:$1048576,5 + (COLUMN(K62)-1)*2,FALSE),"")=0,"",IFERROR(VLOOKUP($A65,'venda-fornecedor-12-meses-7'!$1:$1048576,5 + (COLUMN(K62)-1)*2,FALSE),""))</f>
        <v/>
      </c>
      <c r="GS65" s="45">
        <f>IF(IFERROR(VLOOKUP($A65,'venda-fornecedor-12-meses-7'!$1:$1048576,5 + (COLUMN(L62)-1)*2,FALSE),"")=0,"",IFERROR(VLOOKUP($A65,'venda-fornecedor-12-meses-7'!$1:$1048576,5 + (COLUMN(L62)-1)*2,FALSE),""))</f>
        <v/>
      </c>
      <c r="GT65" s="12">
        <f>IF(COUNT(GH65:GS65)=0,"",SUM(GH65:GS65))</f>
        <v/>
      </c>
    </row>
    <row r="66">
      <c r="A66" s="85" t="n">
        <v>37848</v>
      </c>
      <c r="B66" s="85">
        <f>VLOOKUP(A66,'FORNECEDORES X COMPRADOR'!$A:$D,4,0)</f>
        <v/>
      </c>
      <c r="C66" s="85">
        <f>VLOOKUP(A66,'FORNECEDORES X COMPRADOR'!$A:$E,5,0)</f>
        <v/>
      </c>
      <c r="D66" s="40">
        <f>IFERROR(AVERAGEIF('ANALISE PRODUTO'!F:F,A66,'ANALISE PRODUTO'!BE:BE),"")</f>
        <v/>
      </c>
      <c r="E66" s="40">
        <f>IFERROR(AVERAGEIF('ANALISE PRODUTO'!F:F,A66,'ANALISE PRODUTO'!BF:BF),"")</f>
        <v/>
      </c>
      <c r="F66" s="47">
        <f t="array" ref="F66">IFERROR(
  IF(
    SUMPRODUCT(
      IFERROR(--('ANALISE PRODUTO'!$F$3:$F$10000=A66),0) *
      IFERROR(--'ANALISE PRODUTO'!$AJ$3:$AJ$10000,0)
    )=0,
    "",
    SUMPRODUCT(
      IFERROR(--('ANALISE PRODUTO'!$F$3:$F$10000=A66),0) *
      IFERROR(--'ANALISE PRODUTO'!$AN$3:$AN$10000,0)
    ) /
    SUMPRODUCT(
      IFERROR(--('ANALISE PRODUTO'!$F$3:$F$10000=A66),0) *
      IFERROR(--'ANALISE PRODUTO'!$AJ$3:$AJ$10000,0)
    )
  ),
  ""
)</f>
        <v/>
      </c>
      <c r="G66" s="47">
        <f t="array" ref="G66">IFERROR(
  IF(
    SUMPRODUCT(
      IFERROR(--('ANALISE PRODUTO'!$F$3:$F$10000=A66),0) *
      IFERROR(--'ANALISE PRODUTO'!$AJ$3:$AJ$10000,0)
    )=0,
    "",
    SUMPRODUCT(
      IFERROR(--('ANALISE PRODUTO'!$F$3:$F$10000=A66),0) *
      IFERROR(--'ANALISE PRODUTO'!$AO$3:$AO$10000,0)
    ) /
    SUMPRODUCT(
      IFERROR(--('ANALISE PRODUTO'!$F$3:$F$10000=A66),0) *
      IFERROR(--'ANALISE PRODUTO'!$AJ$3:$AJ$10000,0)
    )
  ),
  ""
)</f>
        <v/>
      </c>
      <c r="H66" s="86" t="n">
        <v>60</v>
      </c>
      <c r="I66" s="86" t="n">
        <v>90</v>
      </c>
      <c r="J66" s="87">
        <f>SUMIF('ANALISE PRODUTO'!F:F, A66, 'ANALISE PRODUTO'!AP:AP)</f>
        <v/>
      </c>
      <c r="K66" s="88">
        <f>SUMIF('ANALISE PRODUTO'!F:F, A66, 'ANALISE PRODUTO'!AN:AN)</f>
        <v/>
      </c>
      <c r="L66" s="40">
        <f>SUMIF('ANALISE PRODUTO'!F:F, A66, 'ANALISE PRODUTO'!BB:BB)</f>
        <v/>
      </c>
      <c r="M66" s="40">
        <f>SUMIF('ANALISE PRODUTO'!F:F, A66, 'ANALISE PRODUTO'!BC:BC)</f>
        <v/>
      </c>
      <c r="N66" s="40">
        <f>SUMIF('ANALISE PRODUTO'!F:F, A66, 'ANALISE PRODUTO'!BD:BD)</f>
        <v/>
      </c>
      <c r="O66" s="40">
        <f>SUMIF('ANALISE PRODUTO'!F:F, A66, 'ANALISE PRODUTO'!BA:BA)</f>
        <v/>
      </c>
      <c r="P66" s="40">
        <f>IF(J66=0, 0, IF(O66/J66=0, 0, O66/J66))</f>
        <v/>
      </c>
      <c r="Q66" s="40">
        <f>IF(J66=0, 0, IF(L66/J66=0, 0, L66/J66))</f>
        <v/>
      </c>
      <c r="R66" s="89">
        <f>SUMIF('ANALISE PRODUTO'!F:F, A66, 'ANALISE PRODUTO'!BJ:BJ)</f>
        <v/>
      </c>
      <c r="S66" s="89">
        <f>SUMIF('ANALISE PRODUTO'!F:F, A66, 'ANALISE PRODUTO'!BK:BK)</f>
        <v/>
      </c>
      <c r="T66" s="89">
        <f>SUMIF('ANALISE PRODUTO'!F:F, A66, 'ANALISE PRODUTO'!BL:BL)</f>
        <v/>
      </c>
      <c r="U66" s="89">
        <f>SUMIFS('ANALISE PRODUTO'!BI:BI, 'ANALISE PRODUTO'!F:F, A66)</f>
        <v/>
      </c>
      <c r="V66" s="89">
        <f>IF(C66="DESCONTINUADO", 0, IF(J66=0, 0, IF(U66/J66=0, 0, U66/J66)))</f>
        <v/>
      </c>
      <c r="W66" s="89">
        <f>IF(OR(C66="DESCONTINUADO", J66=0), 0, IFERROR((S66+T66)/J66, 0))</f>
        <v/>
      </c>
      <c r="X66" s="59">
        <f>COUNTIF('ANALISE PRODUTO'!F:F, A66)</f>
        <v/>
      </c>
      <c r="Y66" s="60">
        <f>COUNTIFS('ANALISE PRODUTO'!F:F, A66, 'ANALISE PRODUTO'!S:S, "S")</f>
        <v/>
      </c>
      <c r="Z66" s="61">
        <f>X66-Y66</f>
        <v/>
      </c>
      <c r="AA66" s="88">
        <f>IFERROR(IF(COUNTIF('contas-pagas-fornecedor-7'!$C:$C,B66)&gt;1,
   AVERAGEIF('contas-pagas-fornecedor-7'!$C:$C,B66,'contas-pagas-fornecedor-7'!$I:$I),
   VLOOKUP(B66,'contas-pagas-fornecedor-7'!$C:$Q,7,FALSE)), "")</f>
        <v/>
      </c>
      <c r="AB66" s="88">
        <f t="array" ref="AB66">IFERROR(
  INDEX('fornecedor-venda-por-filial-ger'!J:J,
    MATCH(1,
      ('fornecedor-venda-por-filial-ger'!A:A=A66) *
      ('fornecedor-venda-por-filial-ger'!B:B=$B$1),
    0)
  ),
"")</f>
        <v/>
      </c>
      <c r="AC66" s="90">
        <f t="array" ref="AC66">IFERROR(
  INDEX('fornecedor-venda-por-filial-ger'!O:O,
    MATCH(1,
      ('fornecedor-venda-por-filial-ger'!A:A=A66) *
      ('fornecedor-venda-por-filial-ger'!B:B=$B$1),
    0)
  ),
"")</f>
        <v/>
      </c>
      <c r="AD66" s="90">
        <f>IFERROR(VLOOKUP(A66,'venda-fornecedor-12-meses-7'!A:AC,3,0),"")</f>
        <v/>
      </c>
      <c r="AE66" s="87">
        <f t="array" ref="AE66">IFERROR(
  INDEX('fornecedor-venda-por-filial-ger'!N:N,
    MATCH(1,
      ('fornecedor-venda-por-filial-ger'!A:A=A66) *
      ('fornecedor-venda-por-filial-ger'!B:B=$B$1),
    0)
  ),
"")</f>
        <v/>
      </c>
      <c r="AF66" s="87">
        <f>IF(J66&lt;=0,"100,00%",IFERROR(AD66/AE66,1))</f>
        <v/>
      </c>
      <c r="AG66" s="64">
        <f t="array" ref="AG66">IFERROR(
  INDEX('fornecedor-venda-por-filial-ger'!L:L,
    MATCH(1,
      ('fornecedor-venda-por-filial-ger'!A:A=A66)*
      ('fornecedor-venda-por-filial-ger'!B:B=$B$1),
    0)
  )/100,
"")</f>
        <v/>
      </c>
      <c r="AH66" s="64">
        <f t="array" ref="AH66">IFERROR(
  INDEX('fornecedor-venda-por-filial-ger'!S:S,
    MATCH(1,
      ('fornecedor-venda-por-filial-ger'!A:A=A66) *
      ('fornecedor-venda-por-filial-ger'!B:B=$B$1),
    0)
  )/100,
"")</f>
        <v/>
      </c>
      <c r="AI66" s="64">
        <f>IFERROR(IF(OR(AH66="",AG66=""),"",IF(J66=0,0,AH66-AG66)),"")</f>
        <v/>
      </c>
      <c r="AJ66" s="91">
        <f t="array" ref="AJ66">IF(MAX(IF('ANALISE PRODUTO'!F:F=A66,'ANALISE PRODUTO'!AD:AD))=0,"SEM ENTRADA",MAX(IF('ANALISE PRODUTO'!F:F=A66,'ANALISE PRODUTO'!AD:AD)))</f>
        <v/>
      </c>
      <c r="AK66" s="39" t="n"/>
      <c r="AL66" s="92">
        <f>IF(IFERROR(VLOOKUP($A66,'VENDA 2023'!$1:$1048576,3 + (COLUMN(A63)-1)*2,FALSE),"")=0,"",IFERROR(VLOOKUP($A66,'VENDA 2023'!$1:$1048576,3 + (COLUMN(A63)-1)*2,FALSE),""))</f>
        <v/>
      </c>
      <c r="AM66" s="92">
        <f>IF(IFERROR(VLOOKUP($A66,'VENDA 2023'!$1:$1048576,3 + (COLUMN(B63)-1)*2,FALSE),"")=0,"",IFERROR(VLOOKUP($A66,'VENDA 2023'!$1:$1048576,3 + (COLUMN(B63)-1)*2,FALSE),""))</f>
        <v/>
      </c>
      <c r="AN66" s="92">
        <f>IF(IFERROR(VLOOKUP($A66,'VENDA 2023'!$1:$1048576,3 + (COLUMN(C63)-1)*2,FALSE),"")=0,"",IFERROR(VLOOKUP($A66,'VENDA 2023'!$1:$1048576,3 + (COLUMN(C63)-1)*2,FALSE),""))</f>
        <v/>
      </c>
      <c r="AO66" s="92">
        <f>IF(IFERROR(VLOOKUP($A66,'VENDA 2023'!$1:$1048576,3 + (COLUMN(D63)-1)*2,FALSE),"")=0,"",IFERROR(VLOOKUP($A66,'VENDA 2023'!$1:$1048576,3 + (COLUMN(D63)-1)*2,FALSE),""))</f>
        <v/>
      </c>
      <c r="AP66" s="92">
        <f>IF(IFERROR(VLOOKUP($A66,'VENDA 2023'!$1:$1048576,3 + (COLUMN(E63)-1)*2,FALSE),"")=0,"",IFERROR(VLOOKUP($A66,'VENDA 2023'!$1:$1048576,3 + (COLUMN(E63)-1)*2,FALSE),""))</f>
        <v/>
      </c>
      <c r="AQ66" s="92">
        <f>IF(IFERROR(VLOOKUP($A66,'VENDA 2023'!$1:$1048576,3 + (COLUMN(F63)-1)*2,FALSE),"")=0,"",IFERROR(VLOOKUP($A66,'VENDA 2023'!$1:$1048576,3 + (COLUMN(F63)-1)*2,FALSE),""))</f>
        <v/>
      </c>
      <c r="AR66" s="92">
        <f>IF(IFERROR(VLOOKUP($A66,'VENDA 2023'!$1:$1048576,3 + (COLUMN(G63)-1)*2,FALSE),"")=0,"",IFERROR(VLOOKUP($A66,'VENDA 2023'!$1:$1048576,3 + (COLUMN(G63)-1)*2,FALSE),""))</f>
        <v/>
      </c>
      <c r="AS66" s="92">
        <f>IF(IFERROR(VLOOKUP($A66,'VENDA 2023'!$1:$1048576,3 + (COLUMN(H63)-1)*2,FALSE),"")=0,"",IFERROR(VLOOKUP($A66,'VENDA 2023'!$1:$1048576,3 + (COLUMN(H63)-1)*2,FALSE),""))</f>
        <v/>
      </c>
      <c r="AT66" s="92">
        <f>IF(IFERROR(VLOOKUP($A66,'VENDA 2023'!$1:$1048576,3 + (COLUMN(I63)-1)*2,FALSE),"")=0,"",IFERROR(VLOOKUP($A66,'VENDA 2023'!$1:$1048576,3 + (COLUMN(I63)-1)*2,FALSE),""))</f>
        <v/>
      </c>
      <c r="AU66" s="92">
        <f>IF(IFERROR(VLOOKUP($A66,'VENDA 2023'!$1:$1048576,3 + (COLUMN(J63)-1)*2,FALSE),"")=0,"",IFERROR(VLOOKUP($A66,'VENDA 2023'!$1:$1048576,3 + (COLUMN(J63)-1)*2,FALSE),""))</f>
        <v/>
      </c>
      <c r="AV66" s="92">
        <f>IF(IFERROR(VLOOKUP($A66,'VENDA 2023'!$1:$1048576,3 + (COLUMN(K63)-1)*2,FALSE),"")=0,"",IFERROR(VLOOKUP($A66,'VENDA 2023'!$1:$1048576,3 + (COLUMN(K63)-1)*2,FALSE),""))</f>
        <v/>
      </c>
      <c r="AW66" s="92">
        <f>IF(IFERROR(VLOOKUP($A66,'VENDA 2023'!$1:$1048576,3 + (COLUMN(L63)-1)*2,FALSE),"")=0,"",IFERROR(VLOOKUP($A66,'VENDA 2023'!$1:$1048576,3 + (COLUMN(L63)-1)*2,FALSE),""))</f>
        <v/>
      </c>
      <c r="AX66" s="93">
        <f>IF(COUNT(AL66:AW66)=0,"",SUM(AL66:AW66))</f>
        <v/>
      </c>
      <c r="AY66" s="92">
        <f>IF(IFERROR(VLOOKUP($A66,'VENDA 2024'!$1:$1048576,3 + (COLUMN(A63)-1)*2,FALSE),"")=0,"",IFERROR(VLOOKUP($A66,'VENDA 2024'!$1:$1048576,3 + (COLUMN(A63)-1)*2,FALSE),""))</f>
        <v/>
      </c>
      <c r="AZ66" s="92">
        <f>IF(IFERROR(VLOOKUP($A66,'VENDA 2024'!$1:$1048576,3 + (COLUMN(B63)-1)*2,FALSE),"")=0,"",IFERROR(VLOOKUP($A66,'VENDA 2024'!$1:$1048576,3 + (COLUMN(B63)-1)*2,FALSE),""))</f>
        <v/>
      </c>
      <c r="BA66" s="92">
        <f>IF(IFERROR(VLOOKUP($A66,'VENDA 2024'!$1:$1048576,3 + (COLUMN(C63)-1)*2,FALSE),"")=0,"",IFERROR(VLOOKUP($A66,'VENDA 2024'!$1:$1048576,3 + (COLUMN(C63)-1)*2,FALSE),""))</f>
        <v/>
      </c>
      <c r="BB66" s="92">
        <f>IF(IFERROR(VLOOKUP($A66,'VENDA 2024'!$1:$1048576,3 + (COLUMN(D63)-1)*2,FALSE),"")=0,"",IFERROR(VLOOKUP($A66,'VENDA 2024'!$1:$1048576,3 + (COLUMN(D63)-1)*2,FALSE),""))</f>
        <v/>
      </c>
      <c r="BC66" s="92">
        <f>IF(IFERROR(VLOOKUP($A66,'VENDA 2024'!$1:$1048576,3 + (COLUMN(E63)-1)*2,FALSE),"")=0,"",IFERROR(VLOOKUP($A66,'VENDA 2024'!$1:$1048576,3 + (COLUMN(E63)-1)*2,FALSE),""))</f>
        <v/>
      </c>
      <c r="BD66" s="92">
        <f>IF(IFERROR(VLOOKUP($A66,'VENDA 2024'!$1:$1048576,3 + (COLUMN(F63)-1)*2,FALSE),"")=0,"",IFERROR(VLOOKUP($A66,'VENDA 2024'!$1:$1048576,3 + (COLUMN(F63)-1)*2,FALSE),""))</f>
        <v/>
      </c>
      <c r="BE66" s="92">
        <f>IF(IFERROR(VLOOKUP($A66,'VENDA 2024'!$1:$1048576,3 + (COLUMN(G63)-1)*2,FALSE),"")=0,"",IFERROR(VLOOKUP($A66,'VENDA 2024'!$1:$1048576,3 + (COLUMN(G63)-1)*2,FALSE),""))</f>
        <v/>
      </c>
      <c r="BF66" s="92">
        <f>IF(IFERROR(VLOOKUP($A66,'VENDA 2024'!$1:$1048576,3 + (COLUMN(H63)-1)*2,FALSE),"")=0,"",IFERROR(VLOOKUP($A66,'VENDA 2024'!$1:$1048576,3 + (COLUMN(H63)-1)*2,FALSE),""))</f>
        <v/>
      </c>
      <c r="BG66" s="92">
        <f>IF(IFERROR(VLOOKUP($A66,'VENDA 2024'!$1:$1048576,3 + (COLUMN(I63)-1)*2,FALSE),"")=0,"",IFERROR(VLOOKUP($A66,'VENDA 2024'!$1:$1048576,3 + (COLUMN(I63)-1)*2,FALSE),""))</f>
        <v/>
      </c>
      <c r="BH66" s="92">
        <f>IF(IFERROR(VLOOKUP($A66,'VENDA 2024'!$1:$1048576,3 + (COLUMN(J63)-1)*2,FALSE),"")=0,"",IFERROR(VLOOKUP($A66,'VENDA 2024'!$1:$1048576,3 + (COLUMN(J63)-1)*2,FALSE),""))</f>
        <v/>
      </c>
      <c r="BI66" s="92">
        <f>IF(IFERROR(VLOOKUP($A66,'VENDA 2024'!$1:$1048576,3 + (COLUMN(K63)-1)*2,FALSE),"")=0,"",IFERROR(VLOOKUP($A66,'VENDA 2024'!$1:$1048576,3 + (COLUMN(K63)-1)*2,FALSE),""))</f>
        <v/>
      </c>
      <c r="BJ66" s="92">
        <f>IF(IFERROR(VLOOKUP($A66,'VENDA 2024'!$1:$1048576,3 + (COLUMN(L63)-1)*2,FALSE),"")=0,"",IFERROR(VLOOKUP($A66,'VENDA 2024'!$1:$1048576,3 + (COLUMN(L63)-1)*2,FALSE),""))</f>
        <v/>
      </c>
      <c r="BK66" s="93">
        <f>IF(COUNT(AY66:BJ66)=0,"",SUM(AY66:BJ66))</f>
        <v/>
      </c>
      <c r="BL66" s="92">
        <f>IF(IFERROR(VLOOKUP($A66,'VENDA 2025'!$1:$1048576,3 + (COLUMN(A63)-1)*2,FALSE),"")=0,"",IFERROR(VLOOKUP($A66,'VENDA 2025'!$1:$1048576,3 + (COLUMN(A63)-1)*2,FALSE),""))</f>
        <v/>
      </c>
      <c r="BM66" s="92">
        <f>IF(IFERROR(VLOOKUP($A66,'VENDA 2025'!$1:$1048576,3 + (COLUMN(B63)-1)*2,FALSE),"")=0,"",IFERROR(VLOOKUP($A66,'VENDA 2025'!$1:$1048576,3 + (COLUMN(B63)-1)*2,FALSE),""))</f>
        <v/>
      </c>
      <c r="BN66" s="92">
        <f>IF(IFERROR(VLOOKUP($A66,'VENDA 2025'!$1:$1048576,3 + (COLUMN(C63)-1)*2,FALSE),"")=0,"",IFERROR(VLOOKUP($A66,'VENDA 2025'!$1:$1048576,3 + (COLUMN(C63)-1)*2,FALSE),""))</f>
        <v/>
      </c>
      <c r="BO66" s="92">
        <f>IF(IFERROR(VLOOKUP($A66,'VENDA 2025'!$1:$1048576,3 + (COLUMN(D63)-1)*2,FALSE),"")=0,"",IFERROR(VLOOKUP($A66,'VENDA 2025'!$1:$1048576,3 + (COLUMN(D63)-1)*2,FALSE),""))</f>
        <v/>
      </c>
      <c r="BP66" s="92">
        <f>IF(IFERROR(VLOOKUP($A66,'VENDA 2025'!$1:$1048576,3 + (COLUMN(E63)-1)*2,FALSE),"")=0,"",IFERROR(VLOOKUP($A66,'VENDA 2025'!$1:$1048576,3 + (COLUMN(E63)-1)*2,FALSE),""))</f>
        <v/>
      </c>
      <c r="BQ66" s="92">
        <f>IF(IFERROR(VLOOKUP($A66,'VENDA 2025'!$1:$1048576,3 + (COLUMN(F63)-1)*2,FALSE),"")=0,"",IFERROR(VLOOKUP($A66,'VENDA 2025'!$1:$1048576,3 + (COLUMN(F63)-1)*2,FALSE),""))</f>
        <v/>
      </c>
      <c r="BR66" s="92">
        <f>IF(IFERROR(VLOOKUP($A66,'VENDA 2025'!$1:$1048576,3 + (COLUMN(G63)-1)*2,FALSE),"")=0,"",IFERROR(VLOOKUP($A66,'VENDA 2025'!$1:$1048576,3 + (COLUMN(G63)-1)*2,FALSE),""))</f>
        <v/>
      </c>
      <c r="BS66" s="92">
        <f>IF(IFERROR(VLOOKUP($A66,'VENDA 2025'!$1:$1048576,3 + (COLUMN(H63)-1)*2,FALSE),"")=0,"",IFERROR(VLOOKUP($A66,'VENDA 2025'!$1:$1048576,3 + (COLUMN(H63)-1)*2,FALSE),""))</f>
        <v/>
      </c>
      <c r="BT66" s="92">
        <f>IF(IFERROR(VLOOKUP($A66,'VENDA 2025'!$1:$1048576,3 + (COLUMN(I63)-1)*2,FALSE),"")=0,"",IFERROR(VLOOKUP($A66,'VENDA 2025'!$1:$1048576,3 + (COLUMN(I63)-1)*2,FALSE),""))</f>
        <v/>
      </c>
      <c r="BU66" s="92">
        <f>IF(IFERROR(VLOOKUP($A66,'VENDA 2025'!$1:$1048576,3 + (COLUMN(J63)-1)*2,FALSE),"")=0,"",IFERROR(VLOOKUP($A66,'VENDA 2025'!$1:$1048576,3 + (COLUMN(J63)-1)*2,FALSE),""))</f>
        <v/>
      </c>
      <c r="BV66" s="92">
        <f>IF(IFERROR(VLOOKUP($A66,'VENDA 2025'!$1:$1048576,3 + (COLUMN(K63)-1)*2,FALSE),"")=0,"",IFERROR(VLOOKUP($A66,'VENDA 2025'!$1:$1048576,3 + (COLUMN(K63)-1)*2,FALSE),""))</f>
        <v/>
      </c>
      <c r="BW66" s="92">
        <f>IF(IFERROR(VLOOKUP($A66,'VENDA 2025'!$1:$1048576,3 + (COLUMN(L63)-1)*2,FALSE),"")=0,"",IFERROR(VLOOKUP($A66,'VENDA 2025'!$1:$1048576,3 + (COLUMN(L63)-1)*2,FALSE),""))</f>
        <v/>
      </c>
      <c r="BX66" s="93">
        <f>IF(COUNT(BL66:BW66)=0,"",SUM(BL66:BW66))</f>
        <v/>
      </c>
      <c r="BY66" s="92">
        <f>IF(IFERROR(VLOOKUP($A66,'venda-fornecedor-12-meses-7'!$1:$1048576,4 + (COLUMN(A63)-1)*2,FALSE),"")=0,"",IFERROR(VLOOKUP($A66,'venda-fornecedor-12-meses-7'!$1:$1048576,4 + (COLUMN(A63)-1)*2,FALSE),""))</f>
        <v/>
      </c>
      <c r="BZ66" s="92">
        <f>IF(IFERROR(VLOOKUP($A66,'venda-fornecedor-12-meses-7'!$1:$1048576,4 + (COLUMN(B63)-1)*2,FALSE),"")=0,"",IFERROR(VLOOKUP($A66,'venda-fornecedor-12-meses-7'!$1:$1048576,4 + (COLUMN(B63)-1)*2,FALSE),""))</f>
        <v/>
      </c>
      <c r="CA66" s="92">
        <f>IF(IFERROR(VLOOKUP($A66,'venda-fornecedor-12-meses-7'!$1:$1048576,4 + (COLUMN(C63)-1)*2,FALSE),"")=0,"",IFERROR(VLOOKUP($A66,'venda-fornecedor-12-meses-7'!$1:$1048576,4 + (COLUMN(C63)-1)*2,FALSE),""))</f>
        <v/>
      </c>
      <c r="CB66" s="92">
        <f>IF(IFERROR(VLOOKUP($A66,'venda-fornecedor-12-meses-7'!$1:$1048576,4 + (COLUMN(D63)-1)*2,FALSE),"")=0,"",IFERROR(VLOOKUP($A66,'venda-fornecedor-12-meses-7'!$1:$1048576,4 + (COLUMN(D63)-1)*2,FALSE),""))</f>
        <v/>
      </c>
      <c r="CC66" s="92">
        <f>IF(IFERROR(VLOOKUP($A66,'venda-fornecedor-12-meses-7'!$1:$1048576,4 + (COLUMN(E63)-1)*2,FALSE),"")=0,"",IFERROR(VLOOKUP($A66,'venda-fornecedor-12-meses-7'!$1:$1048576,4 + (COLUMN(E63)-1)*2,FALSE),""))</f>
        <v/>
      </c>
      <c r="CD66" s="92">
        <f>IF(IFERROR(VLOOKUP($A66,'venda-fornecedor-12-meses-7'!$1:$1048576,4 + (COLUMN(F63)-1)*2,FALSE),"")=0,"",IFERROR(VLOOKUP($A66,'venda-fornecedor-12-meses-7'!$1:$1048576,4 + (COLUMN(F63)-1)*2,FALSE),""))</f>
        <v/>
      </c>
      <c r="CE66" s="92">
        <f>IF(IFERROR(VLOOKUP($A66,'venda-fornecedor-12-meses-7'!$1:$1048576,4 + (COLUMN(G63)-1)*2,FALSE),"")=0,"",IFERROR(VLOOKUP($A66,'venda-fornecedor-12-meses-7'!$1:$1048576,4 + (COLUMN(G63)-1)*2,FALSE),""))</f>
        <v/>
      </c>
      <c r="CF66" s="92">
        <f>IF(IFERROR(VLOOKUP($A66,'venda-fornecedor-12-meses-7'!$1:$1048576,4 + (COLUMN(H63)-1)*2,FALSE),"")=0,"",IFERROR(VLOOKUP($A66,'venda-fornecedor-12-meses-7'!$1:$1048576,4 + (COLUMN(H63)-1)*2,FALSE),""))</f>
        <v/>
      </c>
      <c r="CG66" s="92">
        <f>IF(IFERROR(VLOOKUP($A66,'venda-fornecedor-12-meses-7'!$1:$1048576,4 + (COLUMN(I63)-1)*2,FALSE),"")=0,"",IFERROR(VLOOKUP($A66,'venda-fornecedor-12-meses-7'!$1:$1048576,4 + (COLUMN(I63)-1)*2,FALSE),""))</f>
        <v/>
      </c>
      <c r="CH66" s="92">
        <f>IF(IFERROR(VLOOKUP($A66,'venda-fornecedor-12-meses-7'!$1:$1048576,4 + (COLUMN(J63)-1)*2,FALSE),"")=0,"",IFERROR(VLOOKUP($A66,'venda-fornecedor-12-meses-7'!$1:$1048576,4 + (COLUMN(J63)-1)*2,FALSE),""))</f>
        <v/>
      </c>
      <c r="CI66" s="92">
        <f>IF(IFERROR(VLOOKUP($A66,'venda-fornecedor-12-meses-7'!$1:$1048576,4 + (COLUMN(K63)-1)*2,FALSE),"")=0,"",IFERROR(VLOOKUP($A66,'venda-fornecedor-12-meses-7'!$1:$1048576,4 + (COLUMN(K63)-1)*2,FALSE),""))</f>
        <v/>
      </c>
      <c r="CJ66" s="92">
        <f>IF(IFERROR(VLOOKUP($A66,'venda-fornecedor-12-meses-7'!$1:$1048576,4 + (COLUMN(L63)-1)*2,FALSE),"")=0,"",IFERROR(VLOOKUP($A66,'venda-fornecedor-12-meses-7'!$1:$1048576,4 + (COLUMN(L63)-1)*2,FALSE),""))</f>
        <v/>
      </c>
      <c r="CK66" s="93">
        <f>IF(COUNT(BY66:CJ66)=0,"",SUM(BY66:CJ66))</f>
        <v/>
      </c>
      <c r="CL66" s="93">
        <f>IF(COUNT(BY66:CJ66)=0,"",AVERAGE(BY66:CJ66))</f>
        <v/>
      </c>
      <c r="CM66" s="1" t="n"/>
      <c r="CN66" s="94">
        <f>IF(IFERROR(VLOOKUP($A66,'ENTRADA 2023'!$1:$1048576,3 + (COLUMN(A63)-1)*1,FALSE),"")=0,"",IFERROR(VLOOKUP($A66,'ENTRADA 2023'!$1:$1048576,3 + (COLUMN(A63)-1)*1,FALSE),""))</f>
        <v/>
      </c>
      <c r="CO66" s="94">
        <f>IF(IFERROR(VLOOKUP($A66,'ENTRADA 2023'!$1:$1048576,3 + (COLUMN(B63)-1)*1,FALSE),"")=0,"",IFERROR(VLOOKUP($A66,'ENTRADA 2023'!$1:$1048576,3 + (COLUMN(B63)-1)*1,FALSE),""))</f>
        <v/>
      </c>
      <c r="CP66" s="94">
        <f>IF(IFERROR(VLOOKUP($A66,'ENTRADA 2023'!$1:$1048576,3 + (COLUMN(C63)-1)*1,FALSE),"")=0,"",IFERROR(VLOOKUP($A66,'ENTRADA 2023'!$1:$1048576,3 + (COLUMN(C63)-1)*1,FALSE),""))</f>
        <v/>
      </c>
      <c r="CQ66" s="94">
        <f>IF(IFERROR(VLOOKUP($A66,'ENTRADA 2023'!$1:$1048576,3 + (COLUMN(D63)-1)*1,FALSE),"")=0,"",IFERROR(VLOOKUP($A66,'ENTRADA 2023'!$1:$1048576,3 + (COLUMN(D63)-1)*1,FALSE),""))</f>
        <v/>
      </c>
      <c r="CR66" s="94">
        <f>IF(IFERROR(VLOOKUP($A66,'ENTRADA 2023'!$1:$1048576,3 + (COLUMN(E63)-1)*1,FALSE),"")=0,"",IFERROR(VLOOKUP($A66,'ENTRADA 2023'!$1:$1048576,3 + (COLUMN(E63)-1)*1,FALSE),""))</f>
        <v/>
      </c>
      <c r="CS66" s="94">
        <f>IF(IFERROR(VLOOKUP($A66,'ENTRADA 2023'!$1:$1048576,3 + (COLUMN(F63)-1)*1,FALSE),"")=0,"",IFERROR(VLOOKUP($A66,'ENTRADA 2023'!$1:$1048576,3 + (COLUMN(F63)-1)*1,FALSE),""))</f>
        <v/>
      </c>
      <c r="CT66" s="94">
        <f>IF(IFERROR(VLOOKUP($A66,'ENTRADA 2023'!$1:$1048576,3 + (COLUMN(G63)-1)*1,FALSE),"")=0,"",IFERROR(VLOOKUP($A66,'ENTRADA 2023'!$1:$1048576,3 + (COLUMN(G63)-1)*1,FALSE),""))</f>
        <v/>
      </c>
      <c r="CU66" s="94">
        <f>IF(IFERROR(VLOOKUP($A66,'ENTRADA 2023'!$1:$1048576,3 + (COLUMN(H63)-1)*1,FALSE),"")=0,"",IFERROR(VLOOKUP($A66,'ENTRADA 2023'!$1:$1048576,3 + (COLUMN(H63)-1)*1,FALSE),""))</f>
        <v/>
      </c>
      <c r="CV66" s="94">
        <f>IF(IFERROR(VLOOKUP($A66,'ENTRADA 2023'!$1:$1048576,3 + (COLUMN(I63)-1)*1,FALSE),"")=0,"",IFERROR(VLOOKUP($A66,'ENTRADA 2023'!$1:$1048576,3 + (COLUMN(I63)-1)*1,FALSE),""))</f>
        <v/>
      </c>
      <c r="CW66" s="94">
        <f>IF(IFERROR(VLOOKUP($A66,'ENTRADA 2023'!$1:$1048576,3 + (COLUMN(J63)-1)*1,FALSE),"")=0,"",IFERROR(VLOOKUP($A66,'ENTRADA 2023'!$1:$1048576,3 + (COLUMN(J63)-1)*1,FALSE),""))</f>
        <v/>
      </c>
      <c r="CX66" s="94">
        <f>IF(IFERROR(VLOOKUP($A66,'ENTRADA 2023'!$1:$1048576,3 + (COLUMN(K63)-1)*1,FALSE),"")=0,"",IFERROR(VLOOKUP($A66,'ENTRADA 2023'!$1:$1048576,3 + (COLUMN(K63)-1)*1,FALSE),""))</f>
        <v/>
      </c>
      <c r="CY66" s="94">
        <f>IF(IFERROR(VLOOKUP($A66,'ENTRADA 2023'!$1:$1048576,3 + (COLUMN(L63)-1)*1,FALSE),"")=0,"",IFERROR(VLOOKUP($A66,'ENTRADA 2023'!$1:$1048576,3 + (COLUMN(L63)-1)*1,FALSE),""))</f>
        <v/>
      </c>
      <c r="CZ66" s="95">
        <f>IF(COUNT(CN66:CY66)=0,"",SUM(CN66:CY66))</f>
        <v/>
      </c>
      <c r="DA66" s="94">
        <f>IF(IFERROR(VLOOKUP($A66,'ENTRADA 2024'!$1:$1048576,3 + (COLUMN(A63)-1)*1,FALSE),"")=0,"",IFERROR(VLOOKUP($A66,'ENTRADA 2024'!$1:$1048576,3 + (COLUMN(A63)-1)*1,FALSE),""))</f>
        <v/>
      </c>
      <c r="DB66" s="94">
        <f>IF(IFERROR(VLOOKUP($A66,'ENTRADA 2024'!$1:$1048576,3 + (COLUMN(B63)-1)*1,FALSE),"")=0,"",IFERROR(VLOOKUP($A66,'ENTRADA 2024'!$1:$1048576,3 + (COLUMN(B63)-1)*1,FALSE),""))</f>
        <v/>
      </c>
      <c r="DC66" s="94">
        <f>IF(IFERROR(VLOOKUP($A66,'ENTRADA 2024'!$1:$1048576,3 + (COLUMN(C63)-1)*1,FALSE),"")=0,"",IFERROR(VLOOKUP($A66,'ENTRADA 2024'!$1:$1048576,3 + (COLUMN(C63)-1)*1,FALSE),""))</f>
        <v/>
      </c>
      <c r="DD66" s="94">
        <f>IF(IFERROR(VLOOKUP($A66,'ENTRADA 2024'!$1:$1048576,3 + (COLUMN(D63)-1)*1,FALSE),"")=0,"",IFERROR(VLOOKUP($A66,'ENTRADA 2024'!$1:$1048576,3 + (COLUMN(D63)-1)*1,FALSE),""))</f>
        <v/>
      </c>
      <c r="DE66" s="94">
        <f>IF(IFERROR(VLOOKUP($A66,'ENTRADA 2024'!$1:$1048576,3 + (COLUMN(E63)-1)*1,FALSE),"")=0,"",IFERROR(VLOOKUP($A66,'ENTRADA 2024'!$1:$1048576,3 + (COLUMN(E63)-1)*1,FALSE),""))</f>
        <v/>
      </c>
      <c r="DF66" s="94">
        <f>IF(IFERROR(VLOOKUP($A66,'ENTRADA 2024'!$1:$1048576,3 + (COLUMN(F63)-1)*1,FALSE),"")=0,"",IFERROR(VLOOKUP($A66,'ENTRADA 2024'!$1:$1048576,3 + (COLUMN(F63)-1)*1,FALSE),""))</f>
        <v/>
      </c>
      <c r="DG66" s="94">
        <f>IF(IFERROR(VLOOKUP($A66,'ENTRADA 2024'!$1:$1048576,3 + (COLUMN(G63)-1)*1,FALSE),"")=0,"",IFERROR(VLOOKUP($A66,'ENTRADA 2024'!$1:$1048576,3 + (COLUMN(G63)-1)*1,FALSE),""))</f>
        <v/>
      </c>
      <c r="DH66" s="94">
        <f>IF(IFERROR(VLOOKUP($A66,'ENTRADA 2024'!$1:$1048576,3 + (COLUMN(H63)-1)*1,FALSE),"")=0,"",IFERROR(VLOOKUP($A66,'ENTRADA 2024'!$1:$1048576,3 + (COLUMN(H63)-1)*1,FALSE),""))</f>
        <v/>
      </c>
      <c r="DI66" s="94">
        <f>IF(IFERROR(VLOOKUP($A66,'ENTRADA 2024'!$1:$1048576,3 + (COLUMN(I63)-1)*1,FALSE),"")=0,"",IFERROR(VLOOKUP($A66,'ENTRADA 2024'!$1:$1048576,3 + (COLUMN(I63)-1)*1,FALSE),""))</f>
        <v/>
      </c>
      <c r="DJ66" s="94">
        <f>IF(IFERROR(VLOOKUP($A66,'ENTRADA 2024'!$1:$1048576,3 + (COLUMN(J63)-1)*1,FALSE),"")=0,"",IFERROR(VLOOKUP($A66,'ENTRADA 2024'!$1:$1048576,3 + (COLUMN(J63)-1)*1,FALSE),""))</f>
        <v/>
      </c>
      <c r="DK66" s="94">
        <f>IF(IFERROR(VLOOKUP($A66,'ENTRADA 2024'!$1:$1048576,3 + (COLUMN(K63)-1)*1,FALSE),"")=0,"",IFERROR(VLOOKUP($A66,'ENTRADA 2024'!$1:$1048576,3 + (COLUMN(K63)-1)*1,FALSE),""))</f>
        <v/>
      </c>
      <c r="DL66" s="94">
        <f>IF(IFERROR(VLOOKUP($A66,'ENTRADA 2024'!$1:$1048576,3 + (COLUMN(L63)-1)*1,FALSE),"")=0,"",IFERROR(VLOOKUP($A66,'ENTRADA 2024'!$1:$1048576,3 + (COLUMN(L63)-1)*1,FALSE),""))</f>
        <v/>
      </c>
      <c r="DM66" s="95">
        <f>IF(COUNT(DA66:DL66)=0,"",SUM(DA66:DL66))</f>
        <v/>
      </c>
      <c r="DN66" s="94">
        <f>IF(IFERROR(VLOOKUP($A66,'ENTRADA 2025'!$1:$1048576,3 + (COLUMN(A63)-1)*1,FALSE),"")=0,"",IFERROR(VLOOKUP($A66,'ENTRADA 2025'!$1:$1048576,3 + (COLUMN(A63)-1)*1,FALSE),""))</f>
        <v/>
      </c>
      <c r="DO66" s="94">
        <f>IF(IFERROR(VLOOKUP($A66,'ENTRADA 2025'!$1:$1048576,3 + (COLUMN(B63)-1)*1,FALSE),"")=0,"",IFERROR(VLOOKUP($A66,'ENTRADA 2025'!$1:$1048576,3 + (COLUMN(B63)-1)*1,FALSE),""))</f>
        <v/>
      </c>
      <c r="DP66" s="94">
        <f>IF(IFERROR(VLOOKUP($A66,'ENTRADA 2025'!$1:$1048576,3 + (COLUMN(C63)-1)*1,FALSE),"")=0,"",IFERROR(VLOOKUP($A66,'ENTRADA 2025'!$1:$1048576,3 + (COLUMN(C63)-1)*1,FALSE),""))</f>
        <v/>
      </c>
      <c r="DQ66" s="94">
        <f>IF(IFERROR(VLOOKUP($A66,'ENTRADA 2025'!$1:$1048576,3 + (COLUMN(D63)-1)*1,FALSE),"")=0,"",IFERROR(VLOOKUP($A66,'ENTRADA 2025'!$1:$1048576,3 + (COLUMN(D63)-1)*1,FALSE),""))</f>
        <v/>
      </c>
      <c r="DR66" s="94">
        <f>IF(IFERROR(VLOOKUP($A66,'ENTRADA 2025'!$1:$1048576,3 + (COLUMN(E63)-1)*1,FALSE),"")=0,"",IFERROR(VLOOKUP($A66,'ENTRADA 2025'!$1:$1048576,3 + (COLUMN(E63)-1)*1,FALSE),""))</f>
        <v/>
      </c>
      <c r="DS66" s="94">
        <f>IF(IFERROR(VLOOKUP($A66,'ENTRADA 2025'!$1:$1048576,3 + (COLUMN(F63)-1)*1,FALSE),"")=0,"",IFERROR(VLOOKUP($A66,'ENTRADA 2025'!$1:$1048576,3 + (COLUMN(F63)-1)*1,FALSE),""))</f>
        <v/>
      </c>
      <c r="DT66" s="94">
        <f>IF(IFERROR(VLOOKUP($A66,'ENTRADA 2025'!$1:$1048576,3 + (COLUMN(G63)-1)*1,FALSE),"")=0,"",IFERROR(VLOOKUP($A66,'ENTRADA 2025'!$1:$1048576,3 + (COLUMN(G63)-1)*1,FALSE),""))</f>
        <v/>
      </c>
      <c r="DU66" s="94">
        <f>IF(IFERROR(VLOOKUP($A66,'ENTRADA 2025'!$1:$1048576,3 + (COLUMN(H63)-1)*1,FALSE),"")=0,"",IFERROR(VLOOKUP($A66,'ENTRADA 2025'!$1:$1048576,3 + (COLUMN(H63)-1)*1,FALSE),""))</f>
        <v/>
      </c>
      <c r="DV66" s="94">
        <f>IF(IFERROR(VLOOKUP($A66,'ENTRADA 2025'!$1:$1048576,3 + (COLUMN(I63)-1)*1,FALSE),"")=0,"",IFERROR(VLOOKUP($A66,'ENTRADA 2025'!$1:$1048576,3 + (COLUMN(I63)-1)*1,FALSE),""))</f>
        <v/>
      </c>
      <c r="DW66" s="94">
        <f>IF(IFERROR(VLOOKUP($A66,'ENTRADA 2025'!$1:$1048576,3 + (COLUMN(J63)-1)*1,FALSE),"")=0,"",IFERROR(VLOOKUP($A66,'ENTRADA 2025'!$1:$1048576,3 + (COLUMN(J63)-1)*1,FALSE),""))</f>
        <v/>
      </c>
      <c r="DX66" s="94">
        <f>IF(IFERROR(VLOOKUP($A66,'ENTRADA 2025'!$1:$1048576,3 + (COLUMN(K63)-1)*1,FALSE),"")=0,"",IFERROR(VLOOKUP($A66,'ENTRADA 2025'!$1:$1048576,3 + (COLUMN(K63)-1)*1,FALSE),""))</f>
        <v/>
      </c>
      <c r="DY66" s="94">
        <f>IF(IFERROR(VLOOKUP($A66,'ENTRADA 2025'!$1:$1048576,3 + (COLUMN(L63)-1)*1,FALSE),"")=0,"",IFERROR(VLOOKUP($A66,'ENTRADA 2025'!$1:$1048576,3 + (COLUMN(L63)-1)*1,FALSE),""))</f>
        <v/>
      </c>
      <c r="DZ66" s="95">
        <f>IF(COUNT(DN66:DY66)=0,"",SUM(DN66:DY66))</f>
        <v/>
      </c>
      <c r="EA66" s="94">
        <f>IF(IFERROR(VLOOKUP($A66,'entrada-fornecedor-12-meses-7'!$1:$1048576,3 + (COLUMN(A63)-1)*1,FALSE),"")=0,"",IFERROR(VLOOKUP($A66,'entrada-fornecedor-12-meses-7'!$1:$1048576,3 + (COLUMN(A63)-1)*1,FALSE),""))</f>
        <v/>
      </c>
      <c r="EB66" s="94">
        <f>IF(IFERROR(VLOOKUP($A66,'entrada-fornecedor-12-meses-7'!$1:$1048576,3 + (COLUMN(B63)-1)*1,FALSE),"")=0,"",IFERROR(VLOOKUP($A66,'entrada-fornecedor-12-meses-7'!$1:$1048576,3 + (COLUMN(B63)-1)*1,FALSE),""))</f>
        <v/>
      </c>
      <c r="EC66" s="94">
        <f>IF(IFERROR(VLOOKUP($A66,'entrada-fornecedor-12-meses-7'!$1:$1048576,3 + (COLUMN(C63)-1)*1,FALSE),"")=0,"",IFERROR(VLOOKUP($A66,'entrada-fornecedor-12-meses-7'!$1:$1048576,3 + (COLUMN(C63)-1)*1,FALSE),""))</f>
        <v/>
      </c>
      <c r="ED66" s="94">
        <f>IF(IFERROR(VLOOKUP($A66,'entrada-fornecedor-12-meses-7'!$1:$1048576,3 + (COLUMN(D63)-1)*1,FALSE),"")=0,"",IFERROR(VLOOKUP($A66,'entrada-fornecedor-12-meses-7'!$1:$1048576,3 + (COLUMN(D63)-1)*1,FALSE),""))</f>
        <v/>
      </c>
      <c r="EE66" s="94">
        <f>IF(IFERROR(VLOOKUP($A66,'entrada-fornecedor-12-meses-7'!$1:$1048576,3 + (COLUMN(E63)-1)*1,FALSE),"")=0,"",IFERROR(VLOOKUP($A66,'entrada-fornecedor-12-meses-7'!$1:$1048576,3 + (COLUMN(E63)-1)*1,FALSE),""))</f>
        <v/>
      </c>
      <c r="EF66" s="94">
        <f>IF(IFERROR(VLOOKUP($A66,'entrada-fornecedor-12-meses-7'!$1:$1048576,3 + (COLUMN(F63)-1)*1,FALSE),"")=0,"",IFERROR(VLOOKUP($A66,'entrada-fornecedor-12-meses-7'!$1:$1048576,3 + (COLUMN(F63)-1)*1,FALSE),""))</f>
        <v/>
      </c>
      <c r="EG66" s="94">
        <f>IF(IFERROR(VLOOKUP($A66,'entrada-fornecedor-12-meses-7'!$1:$1048576,3 + (COLUMN(G63)-1)*1,FALSE),"")=0,"",IFERROR(VLOOKUP($A66,'entrada-fornecedor-12-meses-7'!$1:$1048576,3 + (COLUMN(G63)-1)*1,FALSE),""))</f>
        <v/>
      </c>
      <c r="EH66" s="94">
        <f>IF(IFERROR(VLOOKUP($A66,'entrada-fornecedor-12-meses-7'!$1:$1048576,3 + (COLUMN(H63)-1)*1,FALSE),"")=0,"",IFERROR(VLOOKUP($A66,'entrada-fornecedor-12-meses-7'!$1:$1048576,3 + (COLUMN(H63)-1)*1,FALSE),""))</f>
        <v/>
      </c>
      <c r="EI66" s="94">
        <f>IF(IFERROR(VLOOKUP($A66,'entrada-fornecedor-12-meses-7'!$1:$1048576,3 + (COLUMN(I63)-1)*1,FALSE),"")=0,"",IFERROR(VLOOKUP($A66,'entrada-fornecedor-12-meses-7'!$1:$1048576,3 + (COLUMN(I63)-1)*1,FALSE),""))</f>
        <v/>
      </c>
      <c r="EJ66" s="94">
        <f>IF(IFERROR(VLOOKUP($A66,'entrada-fornecedor-12-meses-7'!$1:$1048576,3 + (COLUMN(J63)-1)*1,FALSE),"")=0,"",IFERROR(VLOOKUP($A66,'entrada-fornecedor-12-meses-7'!$1:$1048576,3 + (COLUMN(J63)-1)*1,FALSE),""))</f>
        <v/>
      </c>
      <c r="EK66" s="94">
        <f>IF(IFERROR(VLOOKUP($A66,'entrada-fornecedor-12-meses-7'!$1:$1048576,3 + (COLUMN(K63)-1)*1,FALSE),"")=0,"",IFERROR(VLOOKUP($A66,'entrada-fornecedor-12-meses-7'!$1:$1048576,3 + (COLUMN(K63)-1)*1,FALSE),""))</f>
        <v/>
      </c>
      <c r="EL66" s="94">
        <f>IF(IFERROR(VLOOKUP($A66,'entrada-fornecedor-12-meses-7'!$1:$1048576,3 + (COLUMN(L63)-1)*1,FALSE),"")=0,"",IFERROR(VLOOKUP($A66,'entrada-fornecedor-12-meses-7'!$1:$1048576,3 + (COLUMN(L63)-1)*1,FALSE),""))</f>
        <v/>
      </c>
      <c r="EM66" s="95">
        <f>IF(COUNT(EA66:EL66)=0,"",SUM(EA66:EL66))</f>
        <v/>
      </c>
      <c r="EN66" s="1" t="n"/>
      <c r="EO66" s="96">
        <f>IFERROR(AVERAGEIF('lead-time-compras-7'!B:B,A66,'lead-time-compras-7'!S:S),"")</f>
        <v/>
      </c>
      <c r="EP66" s="96">
        <f>IFERROR(
  AVERAGEIFS(
    'notas-fiscais-entrada-830-7'!H:H,
    'notas-fiscais-entrada-830-7'!O:O, A66,
    'notas-fiscais-entrada-830-7'!E:E, $B$1
  ),
""
)</f>
        <v/>
      </c>
      <c r="EQ66" s="96">
        <f>IFERROR(AVERAGEIF('lead-time-compras-7'!B:B,A66,'lead-time-compras-7'!Q:Q),"")</f>
        <v/>
      </c>
      <c r="ER66" s="97">
        <f>SUMIF('fornecedor-saldo-receber-7'!A:A, A66, 'fornecedor-saldo-receber-7'!L:L)</f>
        <v/>
      </c>
      <c r="ES66" s="97">
        <f>SUMIF('fornecedor-verba-aplicar-7'!A:A, A66, 'fornecedor-verba-aplicar-7'!D:D)</f>
        <v/>
      </c>
      <c r="ET66" s="1" t="n"/>
      <c r="EU66" s="52">
        <f>SUMIF('ANALISE PRODUTO'!F:F, A66, 'ANALISE PRODUTO'!BN:BN)</f>
        <v/>
      </c>
      <c r="EV66" s="52">
        <f>SUMIF('ANALISE PRODUTO'!F:F, A66, 'ANALISE PRODUTO'!BO:BO)</f>
        <v/>
      </c>
      <c r="EW66" s="52">
        <f>SUMIF('ANALISE PRODUTO'!F:F, A66, 'ANALISE PRODUTO'!BP:BP)</f>
        <v/>
      </c>
      <c r="EX66" s="52">
        <f>SUMIF('ANALISE PRODUTO'!F:F, A66, 'ANALISE PRODUTO'!BQ:BQ)</f>
        <v/>
      </c>
      <c r="EY66" s="52">
        <f>SUMIF('ANALISE PRODUTO'!F:F, A66, 'ANALISE PRODUTO'!BR:BR)</f>
        <v/>
      </c>
      <c r="EZ66" s="53">
        <f>SUMIF('ANALISE PRODUTO'!F:F, A66, 'ANALISE PRODUTO'!BS:BS)</f>
        <v/>
      </c>
      <c r="FA66" s="53">
        <f>SUMIF('ANALISE PRODUTO'!F:F, A66, 'ANALISE PRODUTO'!BT:BT)</f>
        <v/>
      </c>
      <c r="FB66" s="53">
        <f>SUMIF('ANALISE PRODUTO'!F:F, A66, 'ANALISE PRODUTO'!BU:BU)</f>
        <v/>
      </c>
      <c r="FC66" s="53">
        <f>SUMIF('ANALISE PRODUTO'!F:F, A66, 'ANALISE PRODUTO'!BV:BV)</f>
        <v/>
      </c>
      <c r="FD66" s="53">
        <f>SUMIF('ANALISE PRODUTO'!F:F, A66, 'ANALISE PRODUTO'!BW:BW)</f>
        <v/>
      </c>
      <c r="FE66" s="41">
        <f>SUMIF('ANALISE PRODUTO'!F:F, A66, 'ANALISE PRODUTO'!CB:CB)</f>
        <v/>
      </c>
      <c r="FF66" s="41">
        <f>SUMIF('ANALISE PRODUTO'!F:F, A66, 'ANALISE PRODUTO'!CC:CC)</f>
        <v/>
      </c>
      <c r="FG66" s="1" t="n"/>
      <c r="FH66" s="45">
        <f>IF(IFERROR(VLOOKUP($A66,'VENDA 2023'!$1:$1048576,4 + (COLUMN(A63)-1)*2,FALSE),"")=0,"",IFERROR(VLOOKUP($A66,'VENDA 2023'!$1:$1048576,4 + (COLUMN(A63)-1)*2,FALSE),""))</f>
        <v/>
      </c>
      <c r="FI66" s="45">
        <f>IF(IFERROR(VLOOKUP($A66,'VENDA 2023'!$1:$1048576,4 + (COLUMN(B63)-1)*2,FALSE),"")=0,"",IFERROR(VLOOKUP($A66,'VENDA 2023'!$1:$1048576,4 + (COLUMN(B63)-1)*2,FALSE),""))</f>
        <v/>
      </c>
      <c r="FJ66" s="45">
        <f>IF(IFERROR(VLOOKUP($A66,'VENDA 2023'!$1:$1048576,4 + (COLUMN(C63)-1)*2,FALSE),"")=0,"",IFERROR(VLOOKUP($A66,'VENDA 2023'!$1:$1048576,4 + (COLUMN(C63)-1)*2,FALSE),""))</f>
        <v/>
      </c>
      <c r="FK66" s="45">
        <f>IF(IFERROR(VLOOKUP($A66,'VENDA 2023'!$1:$1048576,4 + (COLUMN(D63)-1)*2,FALSE),"")=0,"",IFERROR(VLOOKUP($A66,'VENDA 2023'!$1:$1048576,4 + (COLUMN(D63)-1)*2,FALSE),""))</f>
        <v/>
      </c>
      <c r="FL66" s="45">
        <f>IF(IFERROR(VLOOKUP($A66,'VENDA 2023'!$1:$1048576,4 + (COLUMN(E63)-1)*2,FALSE),"")=0,"",IFERROR(VLOOKUP($A66,'VENDA 2023'!$1:$1048576,4 + (COLUMN(E63)-1)*2,FALSE),""))</f>
        <v/>
      </c>
      <c r="FM66" s="45">
        <f>IF(IFERROR(VLOOKUP($A66,'VENDA 2023'!$1:$1048576,4 + (COLUMN(F63)-1)*2,FALSE),"")=0,"",IFERROR(VLOOKUP($A66,'VENDA 2023'!$1:$1048576,4 + (COLUMN(F63)-1)*2,FALSE),""))</f>
        <v/>
      </c>
      <c r="FN66" s="45">
        <f>IF(IFERROR(VLOOKUP($A66,'VENDA 2023'!$1:$1048576,4 + (COLUMN(G63)-1)*2,FALSE),"")=0,"",IFERROR(VLOOKUP($A66,'VENDA 2023'!$1:$1048576,4 + (COLUMN(G63)-1)*2,FALSE),""))</f>
        <v/>
      </c>
      <c r="FO66" s="45">
        <f>IF(IFERROR(VLOOKUP($A66,'VENDA 2023'!$1:$1048576,4 + (COLUMN(H63)-1)*2,FALSE),"")=0,"",IFERROR(VLOOKUP($A66,'VENDA 2023'!$1:$1048576,4 + (COLUMN(H63)-1)*2,FALSE),""))</f>
        <v/>
      </c>
      <c r="FP66" s="45">
        <f>IF(IFERROR(VLOOKUP($A66,'VENDA 2023'!$1:$1048576,4 + (COLUMN(I63)-1)*2,FALSE),"")=0,"",IFERROR(VLOOKUP($A66,'VENDA 2023'!$1:$1048576,4 + (COLUMN(I63)-1)*2,FALSE),""))</f>
        <v/>
      </c>
      <c r="FQ66" s="45">
        <f>IF(IFERROR(VLOOKUP($A66,'VENDA 2023'!$1:$1048576,4 + (COLUMN(J63)-1)*2,FALSE),"")=0,"",IFERROR(VLOOKUP($A66,'VENDA 2023'!$1:$1048576,4 + (COLUMN(J63)-1)*2,FALSE),""))</f>
        <v/>
      </c>
      <c r="FR66" s="45">
        <f>IF(IFERROR(VLOOKUP($A66,'VENDA 2023'!$1:$1048576,4 + (COLUMN(K63)-1)*2,FALSE),"")=0,"",IFERROR(VLOOKUP($A66,'VENDA 2023'!$1:$1048576,4 + (COLUMN(K63)-1)*2,FALSE),""))</f>
        <v/>
      </c>
      <c r="FS66" s="45">
        <f>IF(IFERROR(VLOOKUP($A66,'VENDA 2023'!$1:$1048576,4 + (COLUMN(L63)-1)*2,FALSE),"")=0,"",IFERROR(VLOOKUP($A66,'VENDA 2023'!$1:$1048576,4 + (COLUMN(L63)-1)*2,FALSE),""))</f>
        <v/>
      </c>
      <c r="FT66" s="12">
        <f>IF(COUNT(FH66:FS66)=0,"",SUM(FH66:FS66))</f>
        <v/>
      </c>
      <c r="FU66" s="45">
        <f>IF(IFERROR(VLOOKUP($A66,'VENDA 2024'!$1:$1048576,4 + (COLUMN(A63)-1)*2,FALSE),"")=0,"",IFERROR(VLOOKUP($A66,'VENDA 2024'!$1:$1048576,4 + (COLUMN(A63)-1)*2,FALSE),""))</f>
        <v/>
      </c>
      <c r="FV66" s="45">
        <f>IF(IFERROR(VLOOKUP($A66,'VENDA 2024'!$1:$1048576,4 + (COLUMN(B63)-1)*2,FALSE),"")=0,"",IFERROR(VLOOKUP($A66,'VENDA 2024'!$1:$1048576,4 + (COLUMN(B63)-1)*2,FALSE),""))</f>
        <v/>
      </c>
      <c r="FW66" s="45">
        <f>IF(IFERROR(VLOOKUP($A66,'VENDA 2024'!$1:$1048576,4 + (COLUMN(C63)-1)*2,FALSE),"")=0,"",IFERROR(VLOOKUP($A66,'VENDA 2024'!$1:$1048576,4 + (COLUMN(C63)-1)*2,FALSE),""))</f>
        <v/>
      </c>
      <c r="FX66" s="45">
        <f>IF(IFERROR(VLOOKUP($A66,'VENDA 2024'!$1:$1048576,4 + (COLUMN(D63)-1)*2,FALSE),"")=0,"",IFERROR(VLOOKUP($A66,'VENDA 2024'!$1:$1048576,4 + (COLUMN(D63)-1)*2,FALSE),""))</f>
        <v/>
      </c>
      <c r="FY66" s="45">
        <f>IF(IFERROR(VLOOKUP($A66,'VENDA 2024'!$1:$1048576,4 + (COLUMN(E63)-1)*2,FALSE),"")=0,"",IFERROR(VLOOKUP($A66,'VENDA 2024'!$1:$1048576,4 + (COLUMN(E63)-1)*2,FALSE),""))</f>
        <v/>
      </c>
      <c r="FZ66" s="45">
        <f>IF(IFERROR(VLOOKUP($A66,'VENDA 2024'!$1:$1048576,4 + (COLUMN(F63)-1)*2,FALSE),"")=0,"",IFERROR(VLOOKUP($A66,'VENDA 2024'!$1:$1048576,4 + (COLUMN(F63)-1)*2,FALSE),""))</f>
        <v/>
      </c>
      <c r="GA66" s="45">
        <f>IF(IFERROR(VLOOKUP($A66,'VENDA 2024'!$1:$1048576,4 + (COLUMN(G63)-1)*2,FALSE),"")=0,"",IFERROR(VLOOKUP($A66,'VENDA 2024'!$1:$1048576,4 + (COLUMN(G63)-1)*2,FALSE),""))</f>
        <v/>
      </c>
      <c r="GB66" s="45">
        <f>IF(IFERROR(VLOOKUP($A66,'VENDA 2024'!$1:$1048576,4 + (COLUMN(H63)-1)*2,FALSE),"")=0,"",IFERROR(VLOOKUP($A66,'VENDA 2024'!$1:$1048576,4 + (COLUMN(H63)-1)*2,FALSE),""))</f>
        <v/>
      </c>
      <c r="GC66" s="45">
        <f>IF(IFERROR(VLOOKUP($A66,'VENDA 2024'!$1:$1048576,4 + (COLUMN(I63)-1)*2,FALSE),"")=0,"",IFERROR(VLOOKUP($A66,'VENDA 2024'!$1:$1048576,4 + (COLUMN(I63)-1)*2,FALSE),""))</f>
        <v/>
      </c>
      <c r="GD66" s="45">
        <f>IF(IFERROR(VLOOKUP($A66,'VENDA 2024'!$1:$1048576,4 + (COLUMN(J63)-1)*2,FALSE),"")=0,"",IFERROR(VLOOKUP($A66,'VENDA 2024'!$1:$1048576,4 + (COLUMN(J63)-1)*2,FALSE),""))</f>
        <v/>
      </c>
      <c r="GE66" s="45">
        <f>IF(IFERROR(VLOOKUP($A66,'VENDA 2024'!$1:$1048576,4 + (COLUMN(K63)-1)*2,FALSE),"")=0,"",IFERROR(VLOOKUP($A66,'VENDA 2024'!$1:$1048576,4 + (COLUMN(K63)-1)*2,FALSE),""))</f>
        <v/>
      </c>
      <c r="GF66" s="45">
        <f>IF(IFERROR(VLOOKUP($A66,'VENDA 2024'!$1:$1048576,4 + (COLUMN(L63)-1)*2,FALSE),"")=0,"",IFERROR(VLOOKUP($A66,'VENDA 2024'!$1:$1048576,4 + (COLUMN(L63)-1)*2,FALSE),""))</f>
        <v/>
      </c>
      <c r="GG66" s="12">
        <f>IF(COUNT(FU66:GF66)=0,"",SUM(FU66:GF66))</f>
        <v/>
      </c>
      <c r="GH66" s="45">
        <f>IF(IFERROR(VLOOKUP($A66,'venda-fornecedor-12-meses-7'!$1:$1048576,5 + (COLUMN(A63)-1)*2,FALSE),"")=0,"",IFERROR(VLOOKUP($A66,'venda-fornecedor-12-meses-7'!$1:$1048576,5 + (COLUMN(A63)-1)*2,FALSE),""))</f>
        <v/>
      </c>
      <c r="GI66" s="45">
        <f>IF(IFERROR(VLOOKUP($A66,'venda-fornecedor-12-meses-7'!$1:$1048576,5 + (COLUMN(B63)-1)*2,FALSE),"")=0,"",IFERROR(VLOOKUP($A66,'venda-fornecedor-12-meses-7'!$1:$1048576,5 + (COLUMN(B63)-1)*2,FALSE),""))</f>
        <v/>
      </c>
      <c r="GJ66" s="45">
        <f>IF(IFERROR(VLOOKUP($A66,'venda-fornecedor-12-meses-7'!$1:$1048576,5 + (COLUMN(C63)-1)*2,FALSE),"")=0,"",IFERROR(VLOOKUP($A66,'venda-fornecedor-12-meses-7'!$1:$1048576,5 + (COLUMN(C63)-1)*2,FALSE),""))</f>
        <v/>
      </c>
      <c r="GK66" s="45">
        <f>IF(IFERROR(VLOOKUP($A66,'venda-fornecedor-12-meses-7'!$1:$1048576,5 + (COLUMN(D63)-1)*2,FALSE),"")=0,"",IFERROR(VLOOKUP($A66,'venda-fornecedor-12-meses-7'!$1:$1048576,5 + (COLUMN(D63)-1)*2,FALSE),""))</f>
        <v/>
      </c>
      <c r="GL66" s="45">
        <f>IF(IFERROR(VLOOKUP($A66,'venda-fornecedor-12-meses-7'!$1:$1048576,5 + (COLUMN(E63)-1)*2,FALSE),"")=0,"",IFERROR(VLOOKUP($A66,'venda-fornecedor-12-meses-7'!$1:$1048576,5 + (COLUMN(E63)-1)*2,FALSE),""))</f>
        <v/>
      </c>
      <c r="GM66" s="45">
        <f>IF(IFERROR(VLOOKUP($A66,'venda-fornecedor-12-meses-7'!$1:$1048576,5 + (COLUMN(F63)-1)*2,FALSE),"")=0,"",IFERROR(VLOOKUP($A66,'venda-fornecedor-12-meses-7'!$1:$1048576,5 + (COLUMN(F63)-1)*2,FALSE),""))</f>
        <v/>
      </c>
      <c r="GN66" s="45">
        <f>IF(IFERROR(VLOOKUP($A66,'venda-fornecedor-12-meses-7'!$1:$1048576,5 + (COLUMN(G63)-1)*2,FALSE),"")=0,"",IFERROR(VLOOKUP($A66,'venda-fornecedor-12-meses-7'!$1:$1048576,5 + (COLUMN(G63)-1)*2,FALSE),""))</f>
        <v/>
      </c>
      <c r="GO66" s="45">
        <f>IF(IFERROR(VLOOKUP($A66,'venda-fornecedor-12-meses-7'!$1:$1048576,5 + (COLUMN(H63)-1)*2,FALSE),"")=0,"",IFERROR(VLOOKUP($A66,'venda-fornecedor-12-meses-7'!$1:$1048576,5 + (COLUMN(H63)-1)*2,FALSE),""))</f>
        <v/>
      </c>
      <c r="GP66" s="45">
        <f>IF(IFERROR(VLOOKUP($A66,'venda-fornecedor-12-meses-7'!$1:$1048576,5 + (COLUMN(I63)-1)*2,FALSE),"")=0,"",IFERROR(VLOOKUP($A66,'venda-fornecedor-12-meses-7'!$1:$1048576,5 + (COLUMN(I63)-1)*2,FALSE),""))</f>
        <v/>
      </c>
      <c r="GQ66" s="45">
        <f>IF(IFERROR(VLOOKUP($A66,'venda-fornecedor-12-meses-7'!$1:$1048576,5 + (COLUMN(J63)-1)*2,FALSE),"")=0,"",IFERROR(VLOOKUP($A66,'venda-fornecedor-12-meses-7'!$1:$1048576,5 + (COLUMN(J63)-1)*2,FALSE),""))</f>
        <v/>
      </c>
      <c r="GR66" s="45">
        <f>IF(IFERROR(VLOOKUP($A66,'venda-fornecedor-12-meses-7'!$1:$1048576,5 + (COLUMN(K63)-1)*2,FALSE),"")=0,"",IFERROR(VLOOKUP($A66,'venda-fornecedor-12-meses-7'!$1:$1048576,5 + (COLUMN(K63)-1)*2,FALSE),""))</f>
        <v/>
      </c>
      <c r="GS66" s="45">
        <f>IF(IFERROR(VLOOKUP($A66,'venda-fornecedor-12-meses-7'!$1:$1048576,5 + (COLUMN(L63)-1)*2,FALSE),"")=0,"",IFERROR(VLOOKUP($A66,'venda-fornecedor-12-meses-7'!$1:$1048576,5 + (COLUMN(L63)-1)*2,FALSE),""))</f>
        <v/>
      </c>
      <c r="GT66" s="12">
        <f>IF(COUNT(GH66:GS66)=0,"",SUM(GH66:GS66))</f>
        <v/>
      </c>
    </row>
    <row r="67">
      <c r="A67" s="85" t="n">
        <v>113</v>
      </c>
      <c r="B67" s="85">
        <f>VLOOKUP(A67,'FORNECEDORES X COMPRADOR'!$A:$D,4,0)</f>
        <v/>
      </c>
      <c r="C67" s="85">
        <f>VLOOKUP(A67,'FORNECEDORES X COMPRADOR'!$A:$E,5,0)</f>
        <v/>
      </c>
      <c r="D67" s="40">
        <f>IFERROR(AVERAGEIF('ANALISE PRODUTO'!F:F,A67,'ANALISE PRODUTO'!BE:BE),"")</f>
        <v/>
      </c>
      <c r="E67" s="40">
        <f>IFERROR(AVERAGEIF('ANALISE PRODUTO'!F:F,A67,'ANALISE PRODUTO'!BF:BF),"")</f>
        <v/>
      </c>
      <c r="F67" s="47">
        <f t="array" ref="F67">IFERROR(
  IF(
    SUMPRODUCT(
      IFERROR(--('ANALISE PRODUTO'!$F$3:$F$10000=A67),0) *
      IFERROR(--'ANALISE PRODUTO'!$AJ$3:$AJ$10000,0)
    )=0,
    "",
    SUMPRODUCT(
      IFERROR(--('ANALISE PRODUTO'!$F$3:$F$10000=A67),0) *
      IFERROR(--'ANALISE PRODUTO'!$AN$3:$AN$10000,0)
    ) /
    SUMPRODUCT(
      IFERROR(--('ANALISE PRODUTO'!$F$3:$F$10000=A67),0) *
      IFERROR(--'ANALISE PRODUTO'!$AJ$3:$AJ$10000,0)
    )
  ),
  ""
)</f>
        <v/>
      </c>
      <c r="G67" s="47">
        <f t="array" ref="G67">IFERROR(
  IF(
    SUMPRODUCT(
      IFERROR(--('ANALISE PRODUTO'!$F$3:$F$10000=A67),0) *
      IFERROR(--'ANALISE PRODUTO'!$AJ$3:$AJ$10000,0)
    )=0,
    "",
    SUMPRODUCT(
      IFERROR(--('ANALISE PRODUTO'!$F$3:$F$10000=A67),0) *
      IFERROR(--'ANALISE PRODUTO'!$AO$3:$AO$10000,0)
    ) /
    SUMPRODUCT(
      IFERROR(--('ANALISE PRODUTO'!$F$3:$F$10000=A67),0) *
      IFERROR(--'ANALISE PRODUTO'!$AJ$3:$AJ$10000,0)
    )
  ),
  ""
)</f>
        <v/>
      </c>
      <c r="H67" s="86" t="n">
        <v>60</v>
      </c>
      <c r="I67" s="86" t="n">
        <v>90</v>
      </c>
      <c r="J67" s="87">
        <f>SUMIF('ANALISE PRODUTO'!F:F, A67, 'ANALISE PRODUTO'!AP:AP)</f>
        <v/>
      </c>
      <c r="K67" s="88">
        <f>SUMIF('ANALISE PRODUTO'!F:F, A67, 'ANALISE PRODUTO'!AN:AN)</f>
        <v/>
      </c>
      <c r="L67" s="40">
        <f>SUMIF('ANALISE PRODUTO'!F:F, A67, 'ANALISE PRODUTO'!BB:BB)</f>
        <v/>
      </c>
      <c r="M67" s="40">
        <f>SUMIF('ANALISE PRODUTO'!F:F, A67, 'ANALISE PRODUTO'!BC:BC)</f>
        <v/>
      </c>
      <c r="N67" s="40">
        <f>SUMIF('ANALISE PRODUTO'!F:F, A67, 'ANALISE PRODUTO'!BD:BD)</f>
        <v/>
      </c>
      <c r="O67" s="40">
        <f>SUMIF('ANALISE PRODUTO'!F:F, A67, 'ANALISE PRODUTO'!BA:BA)</f>
        <v/>
      </c>
      <c r="P67" s="40">
        <f>IF(J67=0, 0, IF(O67/J67=0, 0, O67/J67))</f>
        <v/>
      </c>
      <c r="Q67" s="40">
        <f>IF(J67=0, 0, IF(L67/J67=0, 0, L67/J67))</f>
        <v/>
      </c>
      <c r="R67" s="89">
        <f>SUMIF('ANALISE PRODUTO'!F:F, A67, 'ANALISE PRODUTO'!BJ:BJ)</f>
        <v/>
      </c>
      <c r="S67" s="89">
        <f>SUMIF('ANALISE PRODUTO'!F:F, A67, 'ANALISE PRODUTO'!BK:BK)</f>
        <v/>
      </c>
      <c r="T67" s="89">
        <f>SUMIF('ANALISE PRODUTO'!F:F, A67, 'ANALISE PRODUTO'!BL:BL)</f>
        <v/>
      </c>
      <c r="U67" s="89">
        <f>SUMIFS('ANALISE PRODUTO'!BI:BI, 'ANALISE PRODUTO'!F:F, A67)</f>
        <v/>
      </c>
      <c r="V67" s="89">
        <f>IF(C67="DESCONTINUADO", 0, IF(J67=0, 0, IF(U67/J67=0, 0, U67/J67)))</f>
        <v/>
      </c>
      <c r="W67" s="89">
        <f>IF(OR(C67="DESCONTINUADO", J67=0), 0, IFERROR((S67+T67)/J67, 0))</f>
        <v/>
      </c>
      <c r="X67" s="59">
        <f>COUNTIF('ANALISE PRODUTO'!F:F, A67)</f>
        <v/>
      </c>
      <c r="Y67" s="60">
        <f>COUNTIFS('ANALISE PRODUTO'!F:F, A67, 'ANALISE PRODUTO'!S:S, "S")</f>
        <v/>
      </c>
      <c r="Z67" s="61">
        <f>X67-Y67</f>
        <v/>
      </c>
      <c r="AA67" s="88">
        <f>IFERROR(IF(COUNTIF('contas-pagas-fornecedor-7'!$C:$C,B67)&gt;1,
   AVERAGEIF('contas-pagas-fornecedor-7'!$C:$C,B67,'contas-pagas-fornecedor-7'!$I:$I),
   VLOOKUP(B67,'contas-pagas-fornecedor-7'!$C:$Q,7,FALSE)), "")</f>
        <v/>
      </c>
      <c r="AB67" s="88">
        <f t="array" ref="AB67">IFERROR(
  INDEX('fornecedor-venda-por-filial-ger'!J:J,
    MATCH(1,
      ('fornecedor-venda-por-filial-ger'!A:A=A67) *
      ('fornecedor-venda-por-filial-ger'!B:B=$B$1),
    0)
  ),
"")</f>
        <v/>
      </c>
      <c r="AC67" s="90">
        <f t="array" ref="AC67">IFERROR(
  INDEX('fornecedor-venda-por-filial-ger'!O:O,
    MATCH(1,
      ('fornecedor-venda-por-filial-ger'!A:A=A67) *
      ('fornecedor-venda-por-filial-ger'!B:B=$B$1),
    0)
  ),
"")</f>
        <v/>
      </c>
      <c r="AD67" s="90">
        <f>IFERROR(VLOOKUP(A67,'venda-fornecedor-12-meses-7'!A:AC,3,0),"")</f>
        <v/>
      </c>
      <c r="AE67" s="87">
        <f t="array" ref="AE67">IFERROR(
  INDEX('fornecedor-venda-por-filial-ger'!N:N,
    MATCH(1,
      ('fornecedor-venda-por-filial-ger'!A:A=A67) *
      ('fornecedor-venda-por-filial-ger'!B:B=$B$1),
    0)
  ),
"")</f>
        <v/>
      </c>
      <c r="AF67" s="87">
        <f>IF(J67&lt;=0,"100,00%",IFERROR(AD67/AE67,1))</f>
        <v/>
      </c>
      <c r="AG67" s="64">
        <f t="array" ref="AG67">IFERROR(
  INDEX('fornecedor-venda-por-filial-ger'!L:L,
    MATCH(1,
      ('fornecedor-venda-por-filial-ger'!A:A=A67)*
      ('fornecedor-venda-por-filial-ger'!B:B=$B$1),
    0)
  )/100,
"")</f>
        <v/>
      </c>
      <c r="AH67" s="64">
        <f t="array" ref="AH67">IFERROR(
  INDEX('fornecedor-venda-por-filial-ger'!S:S,
    MATCH(1,
      ('fornecedor-venda-por-filial-ger'!A:A=A67) *
      ('fornecedor-venda-por-filial-ger'!B:B=$B$1),
    0)
  )/100,
"")</f>
        <v/>
      </c>
      <c r="AI67" s="64">
        <f>IFERROR(IF(OR(AH67="",AG67=""),"",IF(J67=0,0,AH67-AG67)),"")</f>
        <v/>
      </c>
      <c r="AJ67" s="91">
        <f t="array" ref="AJ67">IF(MAX(IF('ANALISE PRODUTO'!F:F=A67,'ANALISE PRODUTO'!AD:AD))=0,"SEM ENTRADA",MAX(IF('ANALISE PRODUTO'!F:F=A67,'ANALISE PRODUTO'!AD:AD)))</f>
        <v/>
      </c>
      <c r="AK67" s="39" t="n"/>
      <c r="AL67" s="92">
        <f>IF(IFERROR(VLOOKUP($A67,'VENDA 2023'!$1:$1048576,3 + (COLUMN(A64)-1)*2,FALSE),"")=0,"",IFERROR(VLOOKUP($A67,'VENDA 2023'!$1:$1048576,3 + (COLUMN(A64)-1)*2,FALSE),""))</f>
        <v/>
      </c>
      <c r="AM67" s="92">
        <f>IF(IFERROR(VLOOKUP($A67,'VENDA 2023'!$1:$1048576,3 + (COLUMN(B64)-1)*2,FALSE),"")=0,"",IFERROR(VLOOKUP($A67,'VENDA 2023'!$1:$1048576,3 + (COLUMN(B64)-1)*2,FALSE),""))</f>
        <v/>
      </c>
      <c r="AN67" s="92">
        <f>IF(IFERROR(VLOOKUP($A67,'VENDA 2023'!$1:$1048576,3 + (COLUMN(C64)-1)*2,FALSE),"")=0,"",IFERROR(VLOOKUP($A67,'VENDA 2023'!$1:$1048576,3 + (COLUMN(C64)-1)*2,FALSE),""))</f>
        <v/>
      </c>
      <c r="AO67" s="92">
        <f>IF(IFERROR(VLOOKUP($A67,'VENDA 2023'!$1:$1048576,3 + (COLUMN(D64)-1)*2,FALSE),"")=0,"",IFERROR(VLOOKUP($A67,'VENDA 2023'!$1:$1048576,3 + (COLUMN(D64)-1)*2,FALSE),""))</f>
        <v/>
      </c>
      <c r="AP67" s="92">
        <f>IF(IFERROR(VLOOKUP($A67,'VENDA 2023'!$1:$1048576,3 + (COLUMN(E64)-1)*2,FALSE),"")=0,"",IFERROR(VLOOKUP($A67,'VENDA 2023'!$1:$1048576,3 + (COLUMN(E64)-1)*2,FALSE),""))</f>
        <v/>
      </c>
      <c r="AQ67" s="92">
        <f>IF(IFERROR(VLOOKUP($A67,'VENDA 2023'!$1:$1048576,3 + (COLUMN(F64)-1)*2,FALSE),"")=0,"",IFERROR(VLOOKUP($A67,'VENDA 2023'!$1:$1048576,3 + (COLUMN(F64)-1)*2,FALSE),""))</f>
        <v/>
      </c>
      <c r="AR67" s="92">
        <f>IF(IFERROR(VLOOKUP($A67,'VENDA 2023'!$1:$1048576,3 + (COLUMN(G64)-1)*2,FALSE),"")=0,"",IFERROR(VLOOKUP($A67,'VENDA 2023'!$1:$1048576,3 + (COLUMN(G64)-1)*2,FALSE),""))</f>
        <v/>
      </c>
      <c r="AS67" s="92">
        <f>IF(IFERROR(VLOOKUP($A67,'VENDA 2023'!$1:$1048576,3 + (COLUMN(H64)-1)*2,FALSE),"")=0,"",IFERROR(VLOOKUP($A67,'VENDA 2023'!$1:$1048576,3 + (COLUMN(H64)-1)*2,FALSE),""))</f>
        <v/>
      </c>
      <c r="AT67" s="92">
        <f>IF(IFERROR(VLOOKUP($A67,'VENDA 2023'!$1:$1048576,3 + (COLUMN(I64)-1)*2,FALSE),"")=0,"",IFERROR(VLOOKUP($A67,'VENDA 2023'!$1:$1048576,3 + (COLUMN(I64)-1)*2,FALSE),""))</f>
        <v/>
      </c>
      <c r="AU67" s="92">
        <f>IF(IFERROR(VLOOKUP($A67,'VENDA 2023'!$1:$1048576,3 + (COLUMN(J64)-1)*2,FALSE),"")=0,"",IFERROR(VLOOKUP($A67,'VENDA 2023'!$1:$1048576,3 + (COLUMN(J64)-1)*2,FALSE),""))</f>
        <v/>
      </c>
      <c r="AV67" s="92">
        <f>IF(IFERROR(VLOOKUP($A67,'VENDA 2023'!$1:$1048576,3 + (COLUMN(K64)-1)*2,FALSE),"")=0,"",IFERROR(VLOOKUP($A67,'VENDA 2023'!$1:$1048576,3 + (COLUMN(K64)-1)*2,FALSE),""))</f>
        <v/>
      </c>
      <c r="AW67" s="92">
        <f>IF(IFERROR(VLOOKUP($A67,'VENDA 2023'!$1:$1048576,3 + (COLUMN(L64)-1)*2,FALSE),"")=0,"",IFERROR(VLOOKUP($A67,'VENDA 2023'!$1:$1048576,3 + (COLUMN(L64)-1)*2,FALSE),""))</f>
        <v/>
      </c>
      <c r="AX67" s="93">
        <f>IF(COUNT(AL67:AW67)=0,"",SUM(AL67:AW67))</f>
        <v/>
      </c>
      <c r="AY67" s="92">
        <f>IF(IFERROR(VLOOKUP($A67,'VENDA 2024'!$1:$1048576,3 + (COLUMN(A64)-1)*2,FALSE),"")=0,"",IFERROR(VLOOKUP($A67,'VENDA 2024'!$1:$1048576,3 + (COLUMN(A64)-1)*2,FALSE),""))</f>
        <v/>
      </c>
      <c r="AZ67" s="92">
        <f>IF(IFERROR(VLOOKUP($A67,'VENDA 2024'!$1:$1048576,3 + (COLUMN(B64)-1)*2,FALSE),"")=0,"",IFERROR(VLOOKUP($A67,'VENDA 2024'!$1:$1048576,3 + (COLUMN(B64)-1)*2,FALSE),""))</f>
        <v/>
      </c>
      <c r="BA67" s="92">
        <f>IF(IFERROR(VLOOKUP($A67,'VENDA 2024'!$1:$1048576,3 + (COLUMN(C64)-1)*2,FALSE),"")=0,"",IFERROR(VLOOKUP($A67,'VENDA 2024'!$1:$1048576,3 + (COLUMN(C64)-1)*2,FALSE),""))</f>
        <v/>
      </c>
      <c r="BB67" s="92">
        <f>IF(IFERROR(VLOOKUP($A67,'VENDA 2024'!$1:$1048576,3 + (COLUMN(D64)-1)*2,FALSE),"")=0,"",IFERROR(VLOOKUP($A67,'VENDA 2024'!$1:$1048576,3 + (COLUMN(D64)-1)*2,FALSE),""))</f>
        <v/>
      </c>
      <c r="BC67" s="92">
        <f>IF(IFERROR(VLOOKUP($A67,'VENDA 2024'!$1:$1048576,3 + (COLUMN(E64)-1)*2,FALSE),"")=0,"",IFERROR(VLOOKUP($A67,'VENDA 2024'!$1:$1048576,3 + (COLUMN(E64)-1)*2,FALSE),""))</f>
        <v/>
      </c>
      <c r="BD67" s="92">
        <f>IF(IFERROR(VLOOKUP($A67,'VENDA 2024'!$1:$1048576,3 + (COLUMN(F64)-1)*2,FALSE),"")=0,"",IFERROR(VLOOKUP($A67,'VENDA 2024'!$1:$1048576,3 + (COLUMN(F64)-1)*2,FALSE),""))</f>
        <v/>
      </c>
      <c r="BE67" s="92">
        <f>IF(IFERROR(VLOOKUP($A67,'VENDA 2024'!$1:$1048576,3 + (COLUMN(G64)-1)*2,FALSE),"")=0,"",IFERROR(VLOOKUP($A67,'VENDA 2024'!$1:$1048576,3 + (COLUMN(G64)-1)*2,FALSE),""))</f>
        <v/>
      </c>
      <c r="BF67" s="92">
        <f>IF(IFERROR(VLOOKUP($A67,'VENDA 2024'!$1:$1048576,3 + (COLUMN(H64)-1)*2,FALSE),"")=0,"",IFERROR(VLOOKUP($A67,'VENDA 2024'!$1:$1048576,3 + (COLUMN(H64)-1)*2,FALSE),""))</f>
        <v/>
      </c>
      <c r="BG67" s="92">
        <f>IF(IFERROR(VLOOKUP($A67,'VENDA 2024'!$1:$1048576,3 + (COLUMN(I64)-1)*2,FALSE),"")=0,"",IFERROR(VLOOKUP($A67,'VENDA 2024'!$1:$1048576,3 + (COLUMN(I64)-1)*2,FALSE),""))</f>
        <v/>
      </c>
      <c r="BH67" s="92">
        <f>IF(IFERROR(VLOOKUP($A67,'VENDA 2024'!$1:$1048576,3 + (COLUMN(J64)-1)*2,FALSE),"")=0,"",IFERROR(VLOOKUP($A67,'VENDA 2024'!$1:$1048576,3 + (COLUMN(J64)-1)*2,FALSE),""))</f>
        <v/>
      </c>
      <c r="BI67" s="92">
        <f>IF(IFERROR(VLOOKUP($A67,'VENDA 2024'!$1:$1048576,3 + (COLUMN(K64)-1)*2,FALSE),"")=0,"",IFERROR(VLOOKUP($A67,'VENDA 2024'!$1:$1048576,3 + (COLUMN(K64)-1)*2,FALSE),""))</f>
        <v/>
      </c>
      <c r="BJ67" s="92">
        <f>IF(IFERROR(VLOOKUP($A67,'VENDA 2024'!$1:$1048576,3 + (COLUMN(L64)-1)*2,FALSE),"")=0,"",IFERROR(VLOOKUP($A67,'VENDA 2024'!$1:$1048576,3 + (COLUMN(L64)-1)*2,FALSE),""))</f>
        <v/>
      </c>
      <c r="BK67" s="93">
        <f>IF(COUNT(AY67:BJ67)=0,"",SUM(AY67:BJ67))</f>
        <v/>
      </c>
      <c r="BL67" s="92">
        <f>IF(IFERROR(VLOOKUP($A67,'VENDA 2025'!$1:$1048576,3 + (COLUMN(A64)-1)*2,FALSE),"")=0,"",IFERROR(VLOOKUP($A67,'VENDA 2025'!$1:$1048576,3 + (COLUMN(A64)-1)*2,FALSE),""))</f>
        <v/>
      </c>
      <c r="BM67" s="92">
        <f>IF(IFERROR(VLOOKUP($A67,'VENDA 2025'!$1:$1048576,3 + (COLUMN(B64)-1)*2,FALSE),"")=0,"",IFERROR(VLOOKUP($A67,'VENDA 2025'!$1:$1048576,3 + (COLUMN(B64)-1)*2,FALSE),""))</f>
        <v/>
      </c>
      <c r="BN67" s="92">
        <f>IF(IFERROR(VLOOKUP($A67,'VENDA 2025'!$1:$1048576,3 + (COLUMN(C64)-1)*2,FALSE),"")=0,"",IFERROR(VLOOKUP($A67,'VENDA 2025'!$1:$1048576,3 + (COLUMN(C64)-1)*2,FALSE),""))</f>
        <v/>
      </c>
      <c r="BO67" s="92">
        <f>IF(IFERROR(VLOOKUP($A67,'VENDA 2025'!$1:$1048576,3 + (COLUMN(D64)-1)*2,FALSE),"")=0,"",IFERROR(VLOOKUP($A67,'VENDA 2025'!$1:$1048576,3 + (COLUMN(D64)-1)*2,FALSE),""))</f>
        <v/>
      </c>
      <c r="BP67" s="92">
        <f>IF(IFERROR(VLOOKUP($A67,'VENDA 2025'!$1:$1048576,3 + (COLUMN(E64)-1)*2,FALSE),"")=0,"",IFERROR(VLOOKUP($A67,'VENDA 2025'!$1:$1048576,3 + (COLUMN(E64)-1)*2,FALSE),""))</f>
        <v/>
      </c>
      <c r="BQ67" s="92">
        <f>IF(IFERROR(VLOOKUP($A67,'VENDA 2025'!$1:$1048576,3 + (COLUMN(F64)-1)*2,FALSE),"")=0,"",IFERROR(VLOOKUP($A67,'VENDA 2025'!$1:$1048576,3 + (COLUMN(F64)-1)*2,FALSE),""))</f>
        <v/>
      </c>
      <c r="BR67" s="92">
        <f>IF(IFERROR(VLOOKUP($A67,'VENDA 2025'!$1:$1048576,3 + (COLUMN(G64)-1)*2,FALSE),"")=0,"",IFERROR(VLOOKUP($A67,'VENDA 2025'!$1:$1048576,3 + (COLUMN(G64)-1)*2,FALSE),""))</f>
        <v/>
      </c>
      <c r="BS67" s="92">
        <f>IF(IFERROR(VLOOKUP($A67,'VENDA 2025'!$1:$1048576,3 + (COLUMN(H64)-1)*2,FALSE),"")=0,"",IFERROR(VLOOKUP($A67,'VENDA 2025'!$1:$1048576,3 + (COLUMN(H64)-1)*2,FALSE),""))</f>
        <v/>
      </c>
      <c r="BT67" s="92">
        <f>IF(IFERROR(VLOOKUP($A67,'VENDA 2025'!$1:$1048576,3 + (COLUMN(I64)-1)*2,FALSE),"")=0,"",IFERROR(VLOOKUP($A67,'VENDA 2025'!$1:$1048576,3 + (COLUMN(I64)-1)*2,FALSE),""))</f>
        <v/>
      </c>
      <c r="BU67" s="92">
        <f>IF(IFERROR(VLOOKUP($A67,'VENDA 2025'!$1:$1048576,3 + (COLUMN(J64)-1)*2,FALSE),"")=0,"",IFERROR(VLOOKUP($A67,'VENDA 2025'!$1:$1048576,3 + (COLUMN(J64)-1)*2,FALSE),""))</f>
        <v/>
      </c>
      <c r="BV67" s="92">
        <f>IF(IFERROR(VLOOKUP($A67,'VENDA 2025'!$1:$1048576,3 + (COLUMN(K64)-1)*2,FALSE),"")=0,"",IFERROR(VLOOKUP($A67,'VENDA 2025'!$1:$1048576,3 + (COLUMN(K64)-1)*2,FALSE),""))</f>
        <v/>
      </c>
      <c r="BW67" s="92">
        <f>IF(IFERROR(VLOOKUP($A67,'VENDA 2025'!$1:$1048576,3 + (COLUMN(L64)-1)*2,FALSE),"")=0,"",IFERROR(VLOOKUP($A67,'VENDA 2025'!$1:$1048576,3 + (COLUMN(L64)-1)*2,FALSE),""))</f>
        <v/>
      </c>
      <c r="BX67" s="93">
        <f>IF(COUNT(BL67:BW67)=0,"",SUM(BL67:BW67))</f>
        <v/>
      </c>
      <c r="BY67" s="92">
        <f>IF(IFERROR(VLOOKUP($A67,'venda-fornecedor-12-meses-7'!$1:$1048576,4 + (COLUMN(A64)-1)*2,FALSE),"")=0,"",IFERROR(VLOOKUP($A67,'venda-fornecedor-12-meses-7'!$1:$1048576,4 + (COLUMN(A64)-1)*2,FALSE),""))</f>
        <v/>
      </c>
      <c r="BZ67" s="92">
        <f>IF(IFERROR(VLOOKUP($A67,'venda-fornecedor-12-meses-7'!$1:$1048576,4 + (COLUMN(B64)-1)*2,FALSE),"")=0,"",IFERROR(VLOOKUP($A67,'venda-fornecedor-12-meses-7'!$1:$1048576,4 + (COLUMN(B64)-1)*2,FALSE),""))</f>
        <v/>
      </c>
      <c r="CA67" s="92">
        <f>IF(IFERROR(VLOOKUP($A67,'venda-fornecedor-12-meses-7'!$1:$1048576,4 + (COLUMN(C64)-1)*2,FALSE),"")=0,"",IFERROR(VLOOKUP($A67,'venda-fornecedor-12-meses-7'!$1:$1048576,4 + (COLUMN(C64)-1)*2,FALSE),""))</f>
        <v/>
      </c>
      <c r="CB67" s="92">
        <f>IF(IFERROR(VLOOKUP($A67,'venda-fornecedor-12-meses-7'!$1:$1048576,4 + (COLUMN(D64)-1)*2,FALSE),"")=0,"",IFERROR(VLOOKUP($A67,'venda-fornecedor-12-meses-7'!$1:$1048576,4 + (COLUMN(D64)-1)*2,FALSE),""))</f>
        <v/>
      </c>
      <c r="CC67" s="92">
        <f>IF(IFERROR(VLOOKUP($A67,'venda-fornecedor-12-meses-7'!$1:$1048576,4 + (COLUMN(E64)-1)*2,FALSE),"")=0,"",IFERROR(VLOOKUP($A67,'venda-fornecedor-12-meses-7'!$1:$1048576,4 + (COLUMN(E64)-1)*2,FALSE),""))</f>
        <v/>
      </c>
      <c r="CD67" s="92">
        <f>IF(IFERROR(VLOOKUP($A67,'venda-fornecedor-12-meses-7'!$1:$1048576,4 + (COLUMN(F64)-1)*2,FALSE),"")=0,"",IFERROR(VLOOKUP($A67,'venda-fornecedor-12-meses-7'!$1:$1048576,4 + (COLUMN(F64)-1)*2,FALSE),""))</f>
        <v/>
      </c>
      <c r="CE67" s="92">
        <f>IF(IFERROR(VLOOKUP($A67,'venda-fornecedor-12-meses-7'!$1:$1048576,4 + (COLUMN(G64)-1)*2,FALSE),"")=0,"",IFERROR(VLOOKUP($A67,'venda-fornecedor-12-meses-7'!$1:$1048576,4 + (COLUMN(G64)-1)*2,FALSE),""))</f>
        <v/>
      </c>
      <c r="CF67" s="92">
        <f>IF(IFERROR(VLOOKUP($A67,'venda-fornecedor-12-meses-7'!$1:$1048576,4 + (COLUMN(H64)-1)*2,FALSE),"")=0,"",IFERROR(VLOOKUP($A67,'venda-fornecedor-12-meses-7'!$1:$1048576,4 + (COLUMN(H64)-1)*2,FALSE),""))</f>
        <v/>
      </c>
      <c r="CG67" s="92">
        <f>IF(IFERROR(VLOOKUP($A67,'venda-fornecedor-12-meses-7'!$1:$1048576,4 + (COLUMN(I64)-1)*2,FALSE),"")=0,"",IFERROR(VLOOKUP($A67,'venda-fornecedor-12-meses-7'!$1:$1048576,4 + (COLUMN(I64)-1)*2,FALSE),""))</f>
        <v/>
      </c>
      <c r="CH67" s="92">
        <f>IF(IFERROR(VLOOKUP($A67,'venda-fornecedor-12-meses-7'!$1:$1048576,4 + (COLUMN(J64)-1)*2,FALSE),"")=0,"",IFERROR(VLOOKUP($A67,'venda-fornecedor-12-meses-7'!$1:$1048576,4 + (COLUMN(J64)-1)*2,FALSE),""))</f>
        <v/>
      </c>
      <c r="CI67" s="92">
        <f>IF(IFERROR(VLOOKUP($A67,'venda-fornecedor-12-meses-7'!$1:$1048576,4 + (COLUMN(K64)-1)*2,FALSE),"")=0,"",IFERROR(VLOOKUP($A67,'venda-fornecedor-12-meses-7'!$1:$1048576,4 + (COLUMN(K64)-1)*2,FALSE),""))</f>
        <v/>
      </c>
      <c r="CJ67" s="92">
        <f>IF(IFERROR(VLOOKUP($A67,'venda-fornecedor-12-meses-7'!$1:$1048576,4 + (COLUMN(L64)-1)*2,FALSE),"")=0,"",IFERROR(VLOOKUP($A67,'venda-fornecedor-12-meses-7'!$1:$1048576,4 + (COLUMN(L64)-1)*2,FALSE),""))</f>
        <v/>
      </c>
      <c r="CK67" s="93">
        <f>IF(COUNT(BY67:CJ67)=0,"",SUM(BY67:CJ67))</f>
        <v/>
      </c>
      <c r="CL67" s="93">
        <f>IF(COUNT(BY67:CJ67)=0,"",AVERAGE(BY67:CJ67))</f>
        <v/>
      </c>
      <c r="CM67" s="1" t="n"/>
      <c r="CN67" s="94">
        <f>IF(IFERROR(VLOOKUP($A67,'ENTRADA 2023'!$1:$1048576,3 + (COLUMN(A64)-1)*1,FALSE),"")=0,"",IFERROR(VLOOKUP($A67,'ENTRADA 2023'!$1:$1048576,3 + (COLUMN(A64)-1)*1,FALSE),""))</f>
        <v/>
      </c>
      <c r="CO67" s="94">
        <f>IF(IFERROR(VLOOKUP($A67,'ENTRADA 2023'!$1:$1048576,3 + (COLUMN(B64)-1)*1,FALSE),"")=0,"",IFERROR(VLOOKUP($A67,'ENTRADA 2023'!$1:$1048576,3 + (COLUMN(B64)-1)*1,FALSE),""))</f>
        <v/>
      </c>
      <c r="CP67" s="94">
        <f>IF(IFERROR(VLOOKUP($A67,'ENTRADA 2023'!$1:$1048576,3 + (COLUMN(C64)-1)*1,FALSE),"")=0,"",IFERROR(VLOOKUP($A67,'ENTRADA 2023'!$1:$1048576,3 + (COLUMN(C64)-1)*1,FALSE),""))</f>
        <v/>
      </c>
      <c r="CQ67" s="94">
        <f>IF(IFERROR(VLOOKUP($A67,'ENTRADA 2023'!$1:$1048576,3 + (COLUMN(D64)-1)*1,FALSE),"")=0,"",IFERROR(VLOOKUP($A67,'ENTRADA 2023'!$1:$1048576,3 + (COLUMN(D64)-1)*1,FALSE),""))</f>
        <v/>
      </c>
      <c r="CR67" s="94">
        <f>IF(IFERROR(VLOOKUP($A67,'ENTRADA 2023'!$1:$1048576,3 + (COLUMN(E64)-1)*1,FALSE),"")=0,"",IFERROR(VLOOKUP($A67,'ENTRADA 2023'!$1:$1048576,3 + (COLUMN(E64)-1)*1,FALSE),""))</f>
        <v/>
      </c>
      <c r="CS67" s="94">
        <f>IF(IFERROR(VLOOKUP($A67,'ENTRADA 2023'!$1:$1048576,3 + (COLUMN(F64)-1)*1,FALSE),"")=0,"",IFERROR(VLOOKUP($A67,'ENTRADA 2023'!$1:$1048576,3 + (COLUMN(F64)-1)*1,FALSE),""))</f>
        <v/>
      </c>
      <c r="CT67" s="94">
        <f>IF(IFERROR(VLOOKUP($A67,'ENTRADA 2023'!$1:$1048576,3 + (COLUMN(G64)-1)*1,FALSE),"")=0,"",IFERROR(VLOOKUP($A67,'ENTRADA 2023'!$1:$1048576,3 + (COLUMN(G64)-1)*1,FALSE),""))</f>
        <v/>
      </c>
      <c r="CU67" s="94">
        <f>IF(IFERROR(VLOOKUP($A67,'ENTRADA 2023'!$1:$1048576,3 + (COLUMN(H64)-1)*1,FALSE),"")=0,"",IFERROR(VLOOKUP($A67,'ENTRADA 2023'!$1:$1048576,3 + (COLUMN(H64)-1)*1,FALSE),""))</f>
        <v/>
      </c>
      <c r="CV67" s="94">
        <f>IF(IFERROR(VLOOKUP($A67,'ENTRADA 2023'!$1:$1048576,3 + (COLUMN(I64)-1)*1,FALSE),"")=0,"",IFERROR(VLOOKUP($A67,'ENTRADA 2023'!$1:$1048576,3 + (COLUMN(I64)-1)*1,FALSE),""))</f>
        <v/>
      </c>
      <c r="CW67" s="94">
        <f>IF(IFERROR(VLOOKUP($A67,'ENTRADA 2023'!$1:$1048576,3 + (COLUMN(J64)-1)*1,FALSE),"")=0,"",IFERROR(VLOOKUP($A67,'ENTRADA 2023'!$1:$1048576,3 + (COLUMN(J64)-1)*1,FALSE),""))</f>
        <v/>
      </c>
      <c r="CX67" s="94">
        <f>IF(IFERROR(VLOOKUP($A67,'ENTRADA 2023'!$1:$1048576,3 + (COLUMN(K64)-1)*1,FALSE),"")=0,"",IFERROR(VLOOKUP($A67,'ENTRADA 2023'!$1:$1048576,3 + (COLUMN(K64)-1)*1,FALSE),""))</f>
        <v/>
      </c>
      <c r="CY67" s="94">
        <f>IF(IFERROR(VLOOKUP($A67,'ENTRADA 2023'!$1:$1048576,3 + (COLUMN(L64)-1)*1,FALSE),"")=0,"",IFERROR(VLOOKUP($A67,'ENTRADA 2023'!$1:$1048576,3 + (COLUMN(L64)-1)*1,FALSE),""))</f>
        <v/>
      </c>
      <c r="CZ67" s="95">
        <f>IF(COUNT(CN67:CY67)=0,"",SUM(CN67:CY67))</f>
        <v/>
      </c>
      <c r="DA67" s="94">
        <f>IF(IFERROR(VLOOKUP($A67,'ENTRADA 2024'!$1:$1048576,3 + (COLUMN(A64)-1)*1,FALSE),"")=0,"",IFERROR(VLOOKUP($A67,'ENTRADA 2024'!$1:$1048576,3 + (COLUMN(A64)-1)*1,FALSE),""))</f>
        <v/>
      </c>
      <c r="DB67" s="94">
        <f>IF(IFERROR(VLOOKUP($A67,'ENTRADA 2024'!$1:$1048576,3 + (COLUMN(B64)-1)*1,FALSE),"")=0,"",IFERROR(VLOOKUP($A67,'ENTRADA 2024'!$1:$1048576,3 + (COLUMN(B64)-1)*1,FALSE),""))</f>
        <v/>
      </c>
      <c r="DC67" s="94">
        <f>IF(IFERROR(VLOOKUP($A67,'ENTRADA 2024'!$1:$1048576,3 + (COLUMN(C64)-1)*1,FALSE),"")=0,"",IFERROR(VLOOKUP($A67,'ENTRADA 2024'!$1:$1048576,3 + (COLUMN(C64)-1)*1,FALSE),""))</f>
        <v/>
      </c>
      <c r="DD67" s="94">
        <f>IF(IFERROR(VLOOKUP($A67,'ENTRADA 2024'!$1:$1048576,3 + (COLUMN(D64)-1)*1,FALSE),"")=0,"",IFERROR(VLOOKUP($A67,'ENTRADA 2024'!$1:$1048576,3 + (COLUMN(D64)-1)*1,FALSE),""))</f>
        <v/>
      </c>
      <c r="DE67" s="94">
        <f>IF(IFERROR(VLOOKUP($A67,'ENTRADA 2024'!$1:$1048576,3 + (COLUMN(E64)-1)*1,FALSE),"")=0,"",IFERROR(VLOOKUP($A67,'ENTRADA 2024'!$1:$1048576,3 + (COLUMN(E64)-1)*1,FALSE),""))</f>
        <v/>
      </c>
      <c r="DF67" s="94">
        <f>IF(IFERROR(VLOOKUP($A67,'ENTRADA 2024'!$1:$1048576,3 + (COLUMN(F64)-1)*1,FALSE),"")=0,"",IFERROR(VLOOKUP($A67,'ENTRADA 2024'!$1:$1048576,3 + (COLUMN(F64)-1)*1,FALSE),""))</f>
        <v/>
      </c>
      <c r="DG67" s="94">
        <f>IF(IFERROR(VLOOKUP($A67,'ENTRADA 2024'!$1:$1048576,3 + (COLUMN(G64)-1)*1,FALSE),"")=0,"",IFERROR(VLOOKUP($A67,'ENTRADA 2024'!$1:$1048576,3 + (COLUMN(G64)-1)*1,FALSE),""))</f>
        <v/>
      </c>
      <c r="DH67" s="94">
        <f>IF(IFERROR(VLOOKUP($A67,'ENTRADA 2024'!$1:$1048576,3 + (COLUMN(H64)-1)*1,FALSE),"")=0,"",IFERROR(VLOOKUP($A67,'ENTRADA 2024'!$1:$1048576,3 + (COLUMN(H64)-1)*1,FALSE),""))</f>
        <v/>
      </c>
      <c r="DI67" s="94">
        <f>IF(IFERROR(VLOOKUP($A67,'ENTRADA 2024'!$1:$1048576,3 + (COLUMN(I64)-1)*1,FALSE),"")=0,"",IFERROR(VLOOKUP($A67,'ENTRADA 2024'!$1:$1048576,3 + (COLUMN(I64)-1)*1,FALSE),""))</f>
        <v/>
      </c>
      <c r="DJ67" s="94">
        <f>IF(IFERROR(VLOOKUP($A67,'ENTRADA 2024'!$1:$1048576,3 + (COLUMN(J64)-1)*1,FALSE),"")=0,"",IFERROR(VLOOKUP($A67,'ENTRADA 2024'!$1:$1048576,3 + (COLUMN(J64)-1)*1,FALSE),""))</f>
        <v/>
      </c>
      <c r="DK67" s="94">
        <f>IF(IFERROR(VLOOKUP($A67,'ENTRADA 2024'!$1:$1048576,3 + (COLUMN(K64)-1)*1,FALSE),"")=0,"",IFERROR(VLOOKUP($A67,'ENTRADA 2024'!$1:$1048576,3 + (COLUMN(K64)-1)*1,FALSE),""))</f>
        <v/>
      </c>
      <c r="DL67" s="94">
        <f>IF(IFERROR(VLOOKUP($A67,'ENTRADA 2024'!$1:$1048576,3 + (COLUMN(L64)-1)*1,FALSE),"")=0,"",IFERROR(VLOOKUP($A67,'ENTRADA 2024'!$1:$1048576,3 + (COLUMN(L64)-1)*1,FALSE),""))</f>
        <v/>
      </c>
      <c r="DM67" s="95">
        <f>IF(COUNT(DA67:DL67)=0,"",SUM(DA67:DL67))</f>
        <v/>
      </c>
      <c r="DN67" s="94">
        <f>IF(IFERROR(VLOOKUP($A67,'ENTRADA 2025'!$1:$1048576,3 + (COLUMN(A64)-1)*1,FALSE),"")=0,"",IFERROR(VLOOKUP($A67,'ENTRADA 2025'!$1:$1048576,3 + (COLUMN(A64)-1)*1,FALSE),""))</f>
        <v/>
      </c>
      <c r="DO67" s="94">
        <f>IF(IFERROR(VLOOKUP($A67,'ENTRADA 2025'!$1:$1048576,3 + (COLUMN(B64)-1)*1,FALSE),"")=0,"",IFERROR(VLOOKUP($A67,'ENTRADA 2025'!$1:$1048576,3 + (COLUMN(B64)-1)*1,FALSE),""))</f>
        <v/>
      </c>
      <c r="DP67" s="94">
        <f>IF(IFERROR(VLOOKUP($A67,'ENTRADA 2025'!$1:$1048576,3 + (COLUMN(C64)-1)*1,FALSE),"")=0,"",IFERROR(VLOOKUP($A67,'ENTRADA 2025'!$1:$1048576,3 + (COLUMN(C64)-1)*1,FALSE),""))</f>
        <v/>
      </c>
      <c r="DQ67" s="94">
        <f>IF(IFERROR(VLOOKUP($A67,'ENTRADA 2025'!$1:$1048576,3 + (COLUMN(D64)-1)*1,FALSE),"")=0,"",IFERROR(VLOOKUP($A67,'ENTRADA 2025'!$1:$1048576,3 + (COLUMN(D64)-1)*1,FALSE),""))</f>
        <v/>
      </c>
      <c r="DR67" s="94">
        <f>IF(IFERROR(VLOOKUP($A67,'ENTRADA 2025'!$1:$1048576,3 + (COLUMN(E64)-1)*1,FALSE),"")=0,"",IFERROR(VLOOKUP($A67,'ENTRADA 2025'!$1:$1048576,3 + (COLUMN(E64)-1)*1,FALSE),""))</f>
        <v/>
      </c>
      <c r="DS67" s="94">
        <f>IF(IFERROR(VLOOKUP($A67,'ENTRADA 2025'!$1:$1048576,3 + (COLUMN(F64)-1)*1,FALSE),"")=0,"",IFERROR(VLOOKUP($A67,'ENTRADA 2025'!$1:$1048576,3 + (COLUMN(F64)-1)*1,FALSE),""))</f>
        <v/>
      </c>
      <c r="DT67" s="94">
        <f>IF(IFERROR(VLOOKUP($A67,'ENTRADA 2025'!$1:$1048576,3 + (COLUMN(G64)-1)*1,FALSE),"")=0,"",IFERROR(VLOOKUP($A67,'ENTRADA 2025'!$1:$1048576,3 + (COLUMN(G64)-1)*1,FALSE),""))</f>
        <v/>
      </c>
      <c r="DU67" s="94">
        <f>IF(IFERROR(VLOOKUP($A67,'ENTRADA 2025'!$1:$1048576,3 + (COLUMN(H64)-1)*1,FALSE),"")=0,"",IFERROR(VLOOKUP($A67,'ENTRADA 2025'!$1:$1048576,3 + (COLUMN(H64)-1)*1,FALSE),""))</f>
        <v/>
      </c>
      <c r="DV67" s="94">
        <f>IF(IFERROR(VLOOKUP($A67,'ENTRADA 2025'!$1:$1048576,3 + (COLUMN(I64)-1)*1,FALSE),"")=0,"",IFERROR(VLOOKUP($A67,'ENTRADA 2025'!$1:$1048576,3 + (COLUMN(I64)-1)*1,FALSE),""))</f>
        <v/>
      </c>
      <c r="DW67" s="94">
        <f>IF(IFERROR(VLOOKUP($A67,'ENTRADA 2025'!$1:$1048576,3 + (COLUMN(J64)-1)*1,FALSE),"")=0,"",IFERROR(VLOOKUP($A67,'ENTRADA 2025'!$1:$1048576,3 + (COLUMN(J64)-1)*1,FALSE),""))</f>
        <v/>
      </c>
      <c r="DX67" s="94">
        <f>IF(IFERROR(VLOOKUP($A67,'ENTRADA 2025'!$1:$1048576,3 + (COLUMN(K64)-1)*1,FALSE),"")=0,"",IFERROR(VLOOKUP($A67,'ENTRADA 2025'!$1:$1048576,3 + (COLUMN(K64)-1)*1,FALSE),""))</f>
        <v/>
      </c>
      <c r="DY67" s="94">
        <f>IF(IFERROR(VLOOKUP($A67,'ENTRADA 2025'!$1:$1048576,3 + (COLUMN(L64)-1)*1,FALSE),"")=0,"",IFERROR(VLOOKUP($A67,'ENTRADA 2025'!$1:$1048576,3 + (COLUMN(L64)-1)*1,FALSE),""))</f>
        <v/>
      </c>
      <c r="DZ67" s="95">
        <f>IF(COUNT(DN67:DY67)=0,"",SUM(DN67:DY67))</f>
        <v/>
      </c>
      <c r="EA67" s="94">
        <f>IF(IFERROR(VLOOKUP($A67,'entrada-fornecedor-12-meses-7'!$1:$1048576,3 + (COLUMN(A64)-1)*1,FALSE),"")=0,"",IFERROR(VLOOKUP($A67,'entrada-fornecedor-12-meses-7'!$1:$1048576,3 + (COLUMN(A64)-1)*1,FALSE),""))</f>
        <v/>
      </c>
      <c r="EB67" s="94">
        <f>IF(IFERROR(VLOOKUP($A67,'entrada-fornecedor-12-meses-7'!$1:$1048576,3 + (COLUMN(B64)-1)*1,FALSE),"")=0,"",IFERROR(VLOOKUP($A67,'entrada-fornecedor-12-meses-7'!$1:$1048576,3 + (COLUMN(B64)-1)*1,FALSE),""))</f>
        <v/>
      </c>
      <c r="EC67" s="94">
        <f>IF(IFERROR(VLOOKUP($A67,'entrada-fornecedor-12-meses-7'!$1:$1048576,3 + (COLUMN(C64)-1)*1,FALSE),"")=0,"",IFERROR(VLOOKUP($A67,'entrada-fornecedor-12-meses-7'!$1:$1048576,3 + (COLUMN(C64)-1)*1,FALSE),""))</f>
        <v/>
      </c>
      <c r="ED67" s="94">
        <f>IF(IFERROR(VLOOKUP($A67,'entrada-fornecedor-12-meses-7'!$1:$1048576,3 + (COLUMN(D64)-1)*1,FALSE),"")=0,"",IFERROR(VLOOKUP($A67,'entrada-fornecedor-12-meses-7'!$1:$1048576,3 + (COLUMN(D64)-1)*1,FALSE),""))</f>
        <v/>
      </c>
      <c r="EE67" s="94">
        <f>IF(IFERROR(VLOOKUP($A67,'entrada-fornecedor-12-meses-7'!$1:$1048576,3 + (COLUMN(E64)-1)*1,FALSE),"")=0,"",IFERROR(VLOOKUP($A67,'entrada-fornecedor-12-meses-7'!$1:$1048576,3 + (COLUMN(E64)-1)*1,FALSE),""))</f>
        <v/>
      </c>
      <c r="EF67" s="94">
        <f>IF(IFERROR(VLOOKUP($A67,'entrada-fornecedor-12-meses-7'!$1:$1048576,3 + (COLUMN(F64)-1)*1,FALSE),"")=0,"",IFERROR(VLOOKUP($A67,'entrada-fornecedor-12-meses-7'!$1:$1048576,3 + (COLUMN(F64)-1)*1,FALSE),""))</f>
        <v/>
      </c>
      <c r="EG67" s="94">
        <f>IF(IFERROR(VLOOKUP($A67,'entrada-fornecedor-12-meses-7'!$1:$1048576,3 + (COLUMN(G64)-1)*1,FALSE),"")=0,"",IFERROR(VLOOKUP($A67,'entrada-fornecedor-12-meses-7'!$1:$1048576,3 + (COLUMN(G64)-1)*1,FALSE),""))</f>
        <v/>
      </c>
      <c r="EH67" s="94">
        <f>IF(IFERROR(VLOOKUP($A67,'entrada-fornecedor-12-meses-7'!$1:$1048576,3 + (COLUMN(H64)-1)*1,FALSE),"")=0,"",IFERROR(VLOOKUP($A67,'entrada-fornecedor-12-meses-7'!$1:$1048576,3 + (COLUMN(H64)-1)*1,FALSE),""))</f>
        <v/>
      </c>
      <c r="EI67" s="94">
        <f>IF(IFERROR(VLOOKUP($A67,'entrada-fornecedor-12-meses-7'!$1:$1048576,3 + (COLUMN(I64)-1)*1,FALSE),"")=0,"",IFERROR(VLOOKUP($A67,'entrada-fornecedor-12-meses-7'!$1:$1048576,3 + (COLUMN(I64)-1)*1,FALSE),""))</f>
        <v/>
      </c>
      <c r="EJ67" s="94">
        <f>IF(IFERROR(VLOOKUP($A67,'entrada-fornecedor-12-meses-7'!$1:$1048576,3 + (COLUMN(J64)-1)*1,FALSE),"")=0,"",IFERROR(VLOOKUP($A67,'entrada-fornecedor-12-meses-7'!$1:$1048576,3 + (COLUMN(J64)-1)*1,FALSE),""))</f>
        <v/>
      </c>
      <c r="EK67" s="94">
        <f>IF(IFERROR(VLOOKUP($A67,'entrada-fornecedor-12-meses-7'!$1:$1048576,3 + (COLUMN(K64)-1)*1,FALSE),"")=0,"",IFERROR(VLOOKUP($A67,'entrada-fornecedor-12-meses-7'!$1:$1048576,3 + (COLUMN(K64)-1)*1,FALSE),""))</f>
        <v/>
      </c>
      <c r="EL67" s="94">
        <f>IF(IFERROR(VLOOKUP($A67,'entrada-fornecedor-12-meses-7'!$1:$1048576,3 + (COLUMN(L64)-1)*1,FALSE),"")=0,"",IFERROR(VLOOKUP($A67,'entrada-fornecedor-12-meses-7'!$1:$1048576,3 + (COLUMN(L64)-1)*1,FALSE),""))</f>
        <v/>
      </c>
      <c r="EM67" s="95">
        <f>IF(COUNT(EA67:EL67)=0,"",SUM(EA67:EL67))</f>
        <v/>
      </c>
      <c r="EN67" s="1" t="n"/>
      <c r="EO67" s="96">
        <f>IFERROR(AVERAGEIF('lead-time-compras-7'!B:B,A67,'lead-time-compras-7'!S:S),"")</f>
        <v/>
      </c>
      <c r="EP67" s="96">
        <f>IFERROR(
  AVERAGEIFS(
    'notas-fiscais-entrada-830-7'!H:H,
    'notas-fiscais-entrada-830-7'!O:O, A67,
    'notas-fiscais-entrada-830-7'!E:E, $B$1
  ),
""
)</f>
        <v/>
      </c>
      <c r="EQ67" s="96">
        <f>IFERROR(AVERAGEIF('lead-time-compras-7'!B:B,A67,'lead-time-compras-7'!Q:Q),"")</f>
        <v/>
      </c>
      <c r="ER67" s="97">
        <f>SUMIF('fornecedor-saldo-receber-7'!A:A, A67, 'fornecedor-saldo-receber-7'!L:L)</f>
        <v/>
      </c>
      <c r="ES67" s="97">
        <f>SUMIF('fornecedor-verba-aplicar-7'!A:A, A67, 'fornecedor-verba-aplicar-7'!D:D)</f>
        <v/>
      </c>
      <c r="ET67" s="1" t="n"/>
      <c r="EU67" s="52">
        <f>SUMIF('ANALISE PRODUTO'!F:F, A67, 'ANALISE PRODUTO'!BN:BN)</f>
        <v/>
      </c>
      <c r="EV67" s="52">
        <f>SUMIF('ANALISE PRODUTO'!F:F, A67, 'ANALISE PRODUTO'!BO:BO)</f>
        <v/>
      </c>
      <c r="EW67" s="52">
        <f>SUMIF('ANALISE PRODUTO'!F:F, A67, 'ANALISE PRODUTO'!BP:BP)</f>
        <v/>
      </c>
      <c r="EX67" s="52">
        <f>SUMIF('ANALISE PRODUTO'!F:F, A67, 'ANALISE PRODUTO'!BQ:BQ)</f>
        <v/>
      </c>
      <c r="EY67" s="52">
        <f>SUMIF('ANALISE PRODUTO'!F:F, A67, 'ANALISE PRODUTO'!BR:BR)</f>
        <v/>
      </c>
      <c r="EZ67" s="53">
        <f>SUMIF('ANALISE PRODUTO'!F:F, A67, 'ANALISE PRODUTO'!BS:BS)</f>
        <v/>
      </c>
      <c r="FA67" s="53">
        <f>SUMIF('ANALISE PRODUTO'!F:F, A67, 'ANALISE PRODUTO'!BT:BT)</f>
        <v/>
      </c>
      <c r="FB67" s="53">
        <f>SUMIF('ANALISE PRODUTO'!F:F, A67, 'ANALISE PRODUTO'!BU:BU)</f>
        <v/>
      </c>
      <c r="FC67" s="53">
        <f>SUMIF('ANALISE PRODUTO'!F:F, A67, 'ANALISE PRODUTO'!BV:BV)</f>
        <v/>
      </c>
      <c r="FD67" s="53">
        <f>SUMIF('ANALISE PRODUTO'!F:F, A67, 'ANALISE PRODUTO'!BW:BW)</f>
        <v/>
      </c>
      <c r="FE67" s="41">
        <f>SUMIF('ANALISE PRODUTO'!F:F, A67, 'ANALISE PRODUTO'!CB:CB)</f>
        <v/>
      </c>
      <c r="FF67" s="41">
        <f>SUMIF('ANALISE PRODUTO'!F:F, A67, 'ANALISE PRODUTO'!CC:CC)</f>
        <v/>
      </c>
      <c r="FG67" s="1" t="n"/>
      <c r="FH67" s="45">
        <f>IF(IFERROR(VLOOKUP($A67,'VENDA 2023'!$1:$1048576,4 + (COLUMN(A64)-1)*2,FALSE),"")=0,"",IFERROR(VLOOKUP($A67,'VENDA 2023'!$1:$1048576,4 + (COLUMN(A64)-1)*2,FALSE),""))</f>
        <v/>
      </c>
      <c r="FI67" s="45">
        <f>IF(IFERROR(VLOOKUP($A67,'VENDA 2023'!$1:$1048576,4 + (COLUMN(B64)-1)*2,FALSE),"")=0,"",IFERROR(VLOOKUP($A67,'VENDA 2023'!$1:$1048576,4 + (COLUMN(B64)-1)*2,FALSE),""))</f>
        <v/>
      </c>
      <c r="FJ67" s="45">
        <f>IF(IFERROR(VLOOKUP($A67,'VENDA 2023'!$1:$1048576,4 + (COLUMN(C64)-1)*2,FALSE),"")=0,"",IFERROR(VLOOKUP($A67,'VENDA 2023'!$1:$1048576,4 + (COLUMN(C64)-1)*2,FALSE),""))</f>
        <v/>
      </c>
      <c r="FK67" s="45">
        <f>IF(IFERROR(VLOOKUP($A67,'VENDA 2023'!$1:$1048576,4 + (COLUMN(D64)-1)*2,FALSE),"")=0,"",IFERROR(VLOOKUP($A67,'VENDA 2023'!$1:$1048576,4 + (COLUMN(D64)-1)*2,FALSE),""))</f>
        <v/>
      </c>
      <c r="FL67" s="45">
        <f>IF(IFERROR(VLOOKUP($A67,'VENDA 2023'!$1:$1048576,4 + (COLUMN(E64)-1)*2,FALSE),"")=0,"",IFERROR(VLOOKUP($A67,'VENDA 2023'!$1:$1048576,4 + (COLUMN(E64)-1)*2,FALSE),""))</f>
        <v/>
      </c>
      <c r="FM67" s="45">
        <f>IF(IFERROR(VLOOKUP($A67,'VENDA 2023'!$1:$1048576,4 + (COLUMN(F64)-1)*2,FALSE),"")=0,"",IFERROR(VLOOKUP($A67,'VENDA 2023'!$1:$1048576,4 + (COLUMN(F64)-1)*2,FALSE),""))</f>
        <v/>
      </c>
      <c r="FN67" s="45">
        <f>IF(IFERROR(VLOOKUP($A67,'VENDA 2023'!$1:$1048576,4 + (COLUMN(G64)-1)*2,FALSE),"")=0,"",IFERROR(VLOOKUP($A67,'VENDA 2023'!$1:$1048576,4 + (COLUMN(G64)-1)*2,FALSE),""))</f>
        <v/>
      </c>
      <c r="FO67" s="45">
        <f>IF(IFERROR(VLOOKUP($A67,'VENDA 2023'!$1:$1048576,4 + (COLUMN(H64)-1)*2,FALSE),"")=0,"",IFERROR(VLOOKUP($A67,'VENDA 2023'!$1:$1048576,4 + (COLUMN(H64)-1)*2,FALSE),""))</f>
        <v/>
      </c>
      <c r="FP67" s="45">
        <f>IF(IFERROR(VLOOKUP($A67,'VENDA 2023'!$1:$1048576,4 + (COLUMN(I64)-1)*2,FALSE),"")=0,"",IFERROR(VLOOKUP($A67,'VENDA 2023'!$1:$1048576,4 + (COLUMN(I64)-1)*2,FALSE),""))</f>
        <v/>
      </c>
      <c r="FQ67" s="45">
        <f>IF(IFERROR(VLOOKUP($A67,'VENDA 2023'!$1:$1048576,4 + (COLUMN(J64)-1)*2,FALSE),"")=0,"",IFERROR(VLOOKUP($A67,'VENDA 2023'!$1:$1048576,4 + (COLUMN(J64)-1)*2,FALSE),""))</f>
        <v/>
      </c>
      <c r="FR67" s="45">
        <f>IF(IFERROR(VLOOKUP($A67,'VENDA 2023'!$1:$1048576,4 + (COLUMN(K64)-1)*2,FALSE),"")=0,"",IFERROR(VLOOKUP($A67,'VENDA 2023'!$1:$1048576,4 + (COLUMN(K64)-1)*2,FALSE),""))</f>
        <v/>
      </c>
      <c r="FS67" s="45">
        <f>IF(IFERROR(VLOOKUP($A67,'VENDA 2023'!$1:$1048576,4 + (COLUMN(L64)-1)*2,FALSE),"")=0,"",IFERROR(VLOOKUP($A67,'VENDA 2023'!$1:$1048576,4 + (COLUMN(L64)-1)*2,FALSE),""))</f>
        <v/>
      </c>
      <c r="FT67" s="12">
        <f>IF(COUNT(FH67:FS67)=0,"",SUM(FH67:FS67))</f>
        <v/>
      </c>
      <c r="FU67" s="45">
        <f>IF(IFERROR(VLOOKUP($A67,'VENDA 2024'!$1:$1048576,4 + (COLUMN(A64)-1)*2,FALSE),"")=0,"",IFERROR(VLOOKUP($A67,'VENDA 2024'!$1:$1048576,4 + (COLUMN(A64)-1)*2,FALSE),""))</f>
        <v/>
      </c>
      <c r="FV67" s="45">
        <f>IF(IFERROR(VLOOKUP($A67,'VENDA 2024'!$1:$1048576,4 + (COLUMN(B64)-1)*2,FALSE),"")=0,"",IFERROR(VLOOKUP($A67,'VENDA 2024'!$1:$1048576,4 + (COLUMN(B64)-1)*2,FALSE),""))</f>
        <v/>
      </c>
      <c r="FW67" s="45">
        <f>IF(IFERROR(VLOOKUP($A67,'VENDA 2024'!$1:$1048576,4 + (COLUMN(C64)-1)*2,FALSE),"")=0,"",IFERROR(VLOOKUP($A67,'VENDA 2024'!$1:$1048576,4 + (COLUMN(C64)-1)*2,FALSE),""))</f>
        <v/>
      </c>
      <c r="FX67" s="45">
        <f>IF(IFERROR(VLOOKUP($A67,'VENDA 2024'!$1:$1048576,4 + (COLUMN(D64)-1)*2,FALSE),"")=0,"",IFERROR(VLOOKUP($A67,'VENDA 2024'!$1:$1048576,4 + (COLUMN(D64)-1)*2,FALSE),""))</f>
        <v/>
      </c>
      <c r="FY67" s="45">
        <f>IF(IFERROR(VLOOKUP($A67,'VENDA 2024'!$1:$1048576,4 + (COLUMN(E64)-1)*2,FALSE),"")=0,"",IFERROR(VLOOKUP($A67,'VENDA 2024'!$1:$1048576,4 + (COLUMN(E64)-1)*2,FALSE),""))</f>
        <v/>
      </c>
      <c r="FZ67" s="45">
        <f>IF(IFERROR(VLOOKUP($A67,'VENDA 2024'!$1:$1048576,4 + (COLUMN(F64)-1)*2,FALSE),"")=0,"",IFERROR(VLOOKUP($A67,'VENDA 2024'!$1:$1048576,4 + (COLUMN(F64)-1)*2,FALSE),""))</f>
        <v/>
      </c>
      <c r="GA67" s="45">
        <f>IF(IFERROR(VLOOKUP($A67,'VENDA 2024'!$1:$1048576,4 + (COLUMN(G64)-1)*2,FALSE),"")=0,"",IFERROR(VLOOKUP($A67,'VENDA 2024'!$1:$1048576,4 + (COLUMN(G64)-1)*2,FALSE),""))</f>
        <v/>
      </c>
      <c r="GB67" s="45">
        <f>IF(IFERROR(VLOOKUP($A67,'VENDA 2024'!$1:$1048576,4 + (COLUMN(H64)-1)*2,FALSE),"")=0,"",IFERROR(VLOOKUP($A67,'VENDA 2024'!$1:$1048576,4 + (COLUMN(H64)-1)*2,FALSE),""))</f>
        <v/>
      </c>
      <c r="GC67" s="45">
        <f>IF(IFERROR(VLOOKUP($A67,'VENDA 2024'!$1:$1048576,4 + (COLUMN(I64)-1)*2,FALSE),"")=0,"",IFERROR(VLOOKUP($A67,'VENDA 2024'!$1:$1048576,4 + (COLUMN(I64)-1)*2,FALSE),""))</f>
        <v/>
      </c>
      <c r="GD67" s="45">
        <f>IF(IFERROR(VLOOKUP($A67,'VENDA 2024'!$1:$1048576,4 + (COLUMN(J64)-1)*2,FALSE),"")=0,"",IFERROR(VLOOKUP($A67,'VENDA 2024'!$1:$1048576,4 + (COLUMN(J64)-1)*2,FALSE),""))</f>
        <v/>
      </c>
      <c r="GE67" s="45">
        <f>IF(IFERROR(VLOOKUP($A67,'VENDA 2024'!$1:$1048576,4 + (COLUMN(K64)-1)*2,FALSE),"")=0,"",IFERROR(VLOOKUP($A67,'VENDA 2024'!$1:$1048576,4 + (COLUMN(K64)-1)*2,FALSE),""))</f>
        <v/>
      </c>
      <c r="GF67" s="45">
        <f>IF(IFERROR(VLOOKUP($A67,'VENDA 2024'!$1:$1048576,4 + (COLUMN(L64)-1)*2,FALSE),"")=0,"",IFERROR(VLOOKUP($A67,'VENDA 2024'!$1:$1048576,4 + (COLUMN(L64)-1)*2,FALSE),""))</f>
        <v/>
      </c>
      <c r="GG67" s="12">
        <f>IF(COUNT(FU67:GF67)=0,"",SUM(FU67:GF67))</f>
        <v/>
      </c>
      <c r="GH67" s="45">
        <f>IF(IFERROR(VLOOKUP($A67,'venda-fornecedor-12-meses-7'!$1:$1048576,5 + (COLUMN(A64)-1)*2,FALSE),"")=0,"",IFERROR(VLOOKUP($A67,'venda-fornecedor-12-meses-7'!$1:$1048576,5 + (COLUMN(A64)-1)*2,FALSE),""))</f>
        <v/>
      </c>
      <c r="GI67" s="45">
        <f>IF(IFERROR(VLOOKUP($A67,'venda-fornecedor-12-meses-7'!$1:$1048576,5 + (COLUMN(B64)-1)*2,FALSE),"")=0,"",IFERROR(VLOOKUP($A67,'venda-fornecedor-12-meses-7'!$1:$1048576,5 + (COLUMN(B64)-1)*2,FALSE),""))</f>
        <v/>
      </c>
      <c r="GJ67" s="45">
        <f>IF(IFERROR(VLOOKUP($A67,'venda-fornecedor-12-meses-7'!$1:$1048576,5 + (COLUMN(C64)-1)*2,FALSE),"")=0,"",IFERROR(VLOOKUP($A67,'venda-fornecedor-12-meses-7'!$1:$1048576,5 + (COLUMN(C64)-1)*2,FALSE),""))</f>
        <v/>
      </c>
      <c r="GK67" s="45">
        <f>IF(IFERROR(VLOOKUP($A67,'venda-fornecedor-12-meses-7'!$1:$1048576,5 + (COLUMN(D64)-1)*2,FALSE),"")=0,"",IFERROR(VLOOKUP($A67,'venda-fornecedor-12-meses-7'!$1:$1048576,5 + (COLUMN(D64)-1)*2,FALSE),""))</f>
        <v/>
      </c>
      <c r="GL67" s="45">
        <f>IF(IFERROR(VLOOKUP($A67,'venda-fornecedor-12-meses-7'!$1:$1048576,5 + (COLUMN(E64)-1)*2,FALSE),"")=0,"",IFERROR(VLOOKUP($A67,'venda-fornecedor-12-meses-7'!$1:$1048576,5 + (COLUMN(E64)-1)*2,FALSE),""))</f>
        <v/>
      </c>
      <c r="GM67" s="45">
        <f>IF(IFERROR(VLOOKUP($A67,'venda-fornecedor-12-meses-7'!$1:$1048576,5 + (COLUMN(F64)-1)*2,FALSE),"")=0,"",IFERROR(VLOOKUP($A67,'venda-fornecedor-12-meses-7'!$1:$1048576,5 + (COLUMN(F64)-1)*2,FALSE),""))</f>
        <v/>
      </c>
      <c r="GN67" s="45">
        <f>IF(IFERROR(VLOOKUP($A67,'venda-fornecedor-12-meses-7'!$1:$1048576,5 + (COLUMN(G64)-1)*2,FALSE),"")=0,"",IFERROR(VLOOKUP($A67,'venda-fornecedor-12-meses-7'!$1:$1048576,5 + (COLUMN(G64)-1)*2,FALSE),""))</f>
        <v/>
      </c>
      <c r="GO67" s="45">
        <f>IF(IFERROR(VLOOKUP($A67,'venda-fornecedor-12-meses-7'!$1:$1048576,5 + (COLUMN(H64)-1)*2,FALSE),"")=0,"",IFERROR(VLOOKUP($A67,'venda-fornecedor-12-meses-7'!$1:$1048576,5 + (COLUMN(H64)-1)*2,FALSE),""))</f>
        <v/>
      </c>
      <c r="GP67" s="45">
        <f>IF(IFERROR(VLOOKUP($A67,'venda-fornecedor-12-meses-7'!$1:$1048576,5 + (COLUMN(I64)-1)*2,FALSE),"")=0,"",IFERROR(VLOOKUP($A67,'venda-fornecedor-12-meses-7'!$1:$1048576,5 + (COLUMN(I64)-1)*2,FALSE),""))</f>
        <v/>
      </c>
      <c r="GQ67" s="45">
        <f>IF(IFERROR(VLOOKUP($A67,'venda-fornecedor-12-meses-7'!$1:$1048576,5 + (COLUMN(J64)-1)*2,FALSE),"")=0,"",IFERROR(VLOOKUP($A67,'venda-fornecedor-12-meses-7'!$1:$1048576,5 + (COLUMN(J64)-1)*2,FALSE),""))</f>
        <v/>
      </c>
      <c r="GR67" s="45">
        <f>IF(IFERROR(VLOOKUP($A67,'venda-fornecedor-12-meses-7'!$1:$1048576,5 + (COLUMN(K64)-1)*2,FALSE),"")=0,"",IFERROR(VLOOKUP($A67,'venda-fornecedor-12-meses-7'!$1:$1048576,5 + (COLUMN(K64)-1)*2,FALSE),""))</f>
        <v/>
      </c>
      <c r="GS67" s="45">
        <f>IF(IFERROR(VLOOKUP($A67,'venda-fornecedor-12-meses-7'!$1:$1048576,5 + (COLUMN(L64)-1)*2,FALSE),"")=0,"",IFERROR(VLOOKUP($A67,'venda-fornecedor-12-meses-7'!$1:$1048576,5 + (COLUMN(L64)-1)*2,FALSE),""))</f>
        <v/>
      </c>
      <c r="GT67" s="12">
        <f>IF(COUNT(GH67:GS67)=0,"",SUM(GH67:GS67))</f>
        <v/>
      </c>
    </row>
    <row r="68">
      <c r="A68" s="85" t="n">
        <v>37489</v>
      </c>
      <c r="B68" s="85">
        <f>VLOOKUP(A68,'FORNECEDORES X COMPRADOR'!$A:$D,4,0)</f>
        <v/>
      </c>
      <c r="C68" s="85">
        <f>VLOOKUP(A68,'FORNECEDORES X COMPRADOR'!$A:$E,5,0)</f>
        <v/>
      </c>
      <c r="D68" s="40">
        <f>IFERROR(AVERAGEIF('ANALISE PRODUTO'!F:F,A68,'ANALISE PRODUTO'!BE:BE),"")</f>
        <v/>
      </c>
      <c r="E68" s="40">
        <f>IFERROR(AVERAGEIF('ANALISE PRODUTO'!F:F,A68,'ANALISE PRODUTO'!BF:BF),"")</f>
        <v/>
      </c>
      <c r="F68" s="47">
        <f t="array" ref="F68">IFERROR(
  IF(
    SUMPRODUCT(
      IFERROR(--('ANALISE PRODUTO'!$F$3:$F$10000=A68),0) *
      IFERROR(--'ANALISE PRODUTO'!$AJ$3:$AJ$10000,0)
    )=0,
    "",
    SUMPRODUCT(
      IFERROR(--('ANALISE PRODUTO'!$F$3:$F$10000=A68),0) *
      IFERROR(--'ANALISE PRODUTO'!$AN$3:$AN$10000,0)
    ) /
    SUMPRODUCT(
      IFERROR(--('ANALISE PRODUTO'!$F$3:$F$10000=A68),0) *
      IFERROR(--'ANALISE PRODUTO'!$AJ$3:$AJ$10000,0)
    )
  ),
  ""
)</f>
        <v/>
      </c>
      <c r="G68" s="47">
        <f t="array" ref="G68">IFERROR(
  IF(
    SUMPRODUCT(
      IFERROR(--('ANALISE PRODUTO'!$F$3:$F$10000=A68),0) *
      IFERROR(--'ANALISE PRODUTO'!$AJ$3:$AJ$10000,0)
    )=0,
    "",
    SUMPRODUCT(
      IFERROR(--('ANALISE PRODUTO'!$F$3:$F$10000=A68),0) *
      IFERROR(--'ANALISE PRODUTO'!$AO$3:$AO$10000,0)
    ) /
    SUMPRODUCT(
      IFERROR(--('ANALISE PRODUTO'!$F$3:$F$10000=A68),0) *
      IFERROR(--'ANALISE PRODUTO'!$AJ$3:$AJ$10000,0)
    )
  ),
  ""
)</f>
        <v/>
      </c>
      <c r="H68" s="86" t="n">
        <v>60</v>
      </c>
      <c r="I68" s="86" t="n">
        <v>90</v>
      </c>
      <c r="J68" s="87">
        <f>SUMIF('ANALISE PRODUTO'!F:F, A68, 'ANALISE PRODUTO'!AP:AP)</f>
        <v/>
      </c>
      <c r="K68" s="88">
        <f>SUMIF('ANALISE PRODUTO'!F:F, A68, 'ANALISE PRODUTO'!AN:AN)</f>
        <v/>
      </c>
      <c r="L68" s="40">
        <f>SUMIF('ANALISE PRODUTO'!F:F, A68, 'ANALISE PRODUTO'!BB:BB)</f>
        <v/>
      </c>
      <c r="M68" s="40">
        <f>SUMIF('ANALISE PRODUTO'!F:F, A68, 'ANALISE PRODUTO'!BC:BC)</f>
        <v/>
      </c>
      <c r="N68" s="40">
        <f>SUMIF('ANALISE PRODUTO'!F:F, A68, 'ANALISE PRODUTO'!BD:BD)</f>
        <v/>
      </c>
      <c r="O68" s="40">
        <f>SUMIF('ANALISE PRODUTO'!F:F, A68, 'ANALISE PRODUTO'!BA:BA)</f>
        <v/>
      </c>
      <c r="P68" s="40">
        <f>IF(J68=0, 0, IF(O68/J68=0, 0, O68/J68))</f>
        <v/>
      </c>
      <c r="Q68" s="40">
        <f>IF(J68=0, 0, IF(L68/J68=0, 0, L68/J68))</f>
        <v/>
      </c>
      <c r="R68" s="89">
        <f>SUMIF('ANALISE PRODUTO'!F:F, A68, 'ANALISE PRODUTO'!BJ:BJ)</f>
        <v/>
      </c>
      <c r="S68" s="89">
        <f>SUMIF('ANALISE PRODUTO'!F:F, A68, 'ANALISE PRODUTO'!BK:BK)</f>
        <v/>
      </c>
      <c r="T68" s="89">
        <f>SUMIF('ANALISE PRODUTO'!F:F, A68, 'ANALISE PRODUTO'!BL:BL)</f>
        <v/>
      </c>
      <c r="U68" s="89">
        <f>SUMIFS('ANALISE PRODUTO'!BI:BI, 'ANALISE PRODUTO'!F:F, A68)</f>
        <v/>
      </c>
      <c r="V68" s="89">
        <f>IF(C68="DESCONTINUADO", 0, IF(J68=0, 0, IF(U68/J68=0, 0, U68/J68)))</f>
        <v/>
      </c>
      <c r="W68" s="89">
        <f>IF(OR(C68="DESCONTINUADO", J68=0), 0, IFERROR((S68+T68)/J68, 0))</f>
        <v/>
      </c>
      <c r="X68" s="59">
        <f>COUNTIF('ANALISE PRODUTO'!F:F, A68)</f>
        <v/>
      </c>
      <c r="Y68" s="60">
        <f>COUNTIFS('ANALISE PRODUTO'!F:F, A68, 'ANALISE PRODUTO'!S:S, "S")</f>
        <v/>
      </c>
      <c r="Z68" s="61">
        <f>X68-Y68</f>
        <v/>
      </c>
      <c r="AA68" s="88">
        <f>IFERROR(IF(COUNTIF('contas-pagas-fornecedor-7'!$C:$C,B68)&gt;1,
   AVERAGEIF('contas-pagas-fornecedor-7'!$C:$C,B68,'contas-pagas-fornecedor-7'!$I:$I),
   VLOOKUP(B68,'contas-pagas-fornecedor-7'!$C:$Q,7,FALSE)), "")</f>
        <v/>
      </c>
      <c r="AB68" s="88">
        <f t="array" ref="AB68">IFERROR(
  INDEX('fornecedor-venda-por-filial-ger'!J:J,
    MATCH(1,
      ('fornecedor-venda-por-filial-ger'!A:A=A68) *
      ('fornecedor-venda-por-filial-ger'!B:B=$B$1),
    0)
  ),
"")</f>
        <v/>
      </c>
      <c r="AC68" s="90">
        <f t="array" ref="AC68">IFERROR(
  INDEX('fornecedor-venda-por-filial-ger'!O:O,
    MATCH(1,
      ('fornecedor-venda-por-filial-ger'!A:A=A68) *
      ('fornecedor-venda-por-filial-ger'!B:B=$B$1),
    0)
  ),
"")</f>
        <v/>
      </c>
      <c r="AD68" s="90">
        <f>IFERROR(VLOOKUP(A68,'venda-fornecedor-12-meses-7'!A:AC,3,0),"")</f>
        <v/>
      </c>
      <c r="AE68" s="87">
        <f t="array" ref="AE68">IFERROR(
  INDEX('fornecedor-venda-por-filial-ger'!N:N,
    MATCH(1,
      ('fornecedor-venda-por-filial-ger'!A:A=A68) *
      ('fornecedor-venda-por-filial-ger'!B:B=$B$1),
    0)
  ),
"")</f>
        <v/>
      </c>
      <c r="AF68" s="87">
        <f>IF(J68&lt;=0,"100,00%",IFERROR(AD68/AE68,1))</f>
        <v/>
      </c>
      <c r="AG68" s="64">
        <f t="array" ref="AG68">IFERROR(
  INDEX('fornecedor-venda-por-filial-ger'!L:L,
    MATCH(1,
      ('fornecedor-venda-por-filial-ger'!A:A=A68)*
      ('fornecedor-venda-por-filial-ger'!B:B=$B$1),
    0)
  )/100,
"")</f>
        <v/>
      </c>
      <c r="AH68" s="64">
        <f t="array" ref="AH68">IFERROR(
  INDEX('fornecedor-venda-por-filial-ger'!S:S,
    MATCH(1,
      ('fornecedor-venda-por-filial-ger'!A:A=A68) *
      ('fornecedor-venda-por-filial-ger'!B:B=$B$1),
    0)
  )/100,
"")</f>
        <v/>
      </c>
      <c r="AI68" s="64">
        <f>IFERROR(IF(OR(AH68="",AG68=""),"",IF(J68=0,0,AH68-AG68)),"")</f>
        <v/>
      </c>
      <c r="AJ68" s="91">
        <f t="array" ref="AJ68">IF(MAX(IF('ANALISE PRODUTO'!F:F=A68,'ANALISE PRODUTO'!AD:AD))=0,"SEM ENTRADA",MAX(IF('ANALISE PRODUTO'!F:F=A68,'ANALISE PRODUTO'!AD:AD)))</f>
        <v/>
      </c>
      <c r="AK68" s="39" t="n"/>
      <c r="AL68" s="92">
        <f>IF(IFERROR(VLOOKUP($A68,'VENDA 2023'!$1:$1048576,3 + (COLUMN(A65)-1)*2,FALSE),"")=0,"",IFERROR(VLOOKUP($A68,'VENDA 2023'!$1:$1048576,3 + (COLUMN(A65)-1)*2,FALSE),""))</f>
        <v/>
      </c>
      <c r="AM68" s="92">
        <f>IF(IFERROR(VLOOKUP($A68,'VENDA 2023'!$1:$1048576,3 + (COLUMN(B65)-1)*2,FALSE),"")=0,"",IFERROR(VLOOKUP($A68,'VENDA 2023'!$1:$1048576,3 + (COLUMN(B65)-1)*2,FALSE),""))</f>
        <v/>
      </c>
      <c r="AN68" s="92">
        <f>IF(IFERROR(VLOOKUP($A68,'VENDA 2023'!$1:$1048576,3 + (COLUMN(C65)-1)*2,FALSE),"")=0,"",IFERROR(VLOOKUP($A68,'VENDA 2023'!$1:$1048576,3 + (COLUMN(C65)-1)*2,FALSE),""))</f>
        <v/>
      </c>
      <c r="AO68" s="92">
        <f>IF(IFERROR(VLOOKUP($A68,'VENDA 2023'!$1:$1048576,3 + (COLUMN(D65)-1)*2,FALSE),"")=0,"",IFERROR(VLOOKUP($A68,'VENDA 2023'!$1:$1048576,3 + (COLUMN(D65)-1)*2,FALSE),""))</f>
        <v/>
      </c>
      <c r="AP68" s="92">
        <f>IF(IFERROR(VLOOKUP($A68,'VENDA 2023'!$1:$1048576,3 + (COLUMN(E65)-1)*2,FALSE),"")=0,"",IFERROR(VLOOKUP($A68,'VENDA 2023'!$1:$1048576,3 + (COLUMN(E65)-1)*2,FALSE),""))</f>
        <v/>
      </c>
      <c r="AQ68" s="92">
        <f>IF(IFERROR(VLOOKUP($A68,'VENDA 2023'!$1:$1048576,3 + (COLUMN(F65)-1)*2,FALSE),"")=0,"",IFERROR(VLOOKUP($A68,'VENDA 2023'!$1:$1048576,3 + (COLUMN(F65)-1)*2,FALSE),""))</f>
        <v/>
      </c>
      <c r="AR68" s="92">
        <f>IF(IFERROR(VLOOKUP($A68,'VENDA 2023'!$1:$1048576,3 + (COLUMN(G65)-1)*2,FALSE),"")=0,"",IFERROR(VLOOKUP($A68,'VENDA 2023'!$1:$1048576,3 + (COLUMN(G65)-1)*2,FALSE),""))</f>
        <v/>
      </c>
      <c r="AS68" s="92">
        <f>IF(IFERROR(VLOOKUP($A68,'VENDA 2023'!$1:$1048576,3 + (COLUMN(H65)-1)*2,FALSE),"")=0,"",IFERROR(VLOOKUP($A68,'VENDA 2023'!$1:$1048576,3 + (COLUMN(H65)-1)*2,FALSE),""))</f>
        <v/>
      </c>
      <c r="AT68" s="92">
        <f>IF(IFERROR(VLOOKUP($A68,'VENDA 2023'!$1:$1048576,3 + (COLUMN(I65)-1)*2,FALSE),"")=0,"",IFERROR(VLOOKUP($A68,'VENDA 2023'!$1:$1048576,3 + (COLUMN(I65)-1)*2,FALSE),""))</f>
        <v/>
      </c>
      <c r="AU68" s="92">
        <f>IF(IFERROR(VLOOKUP($A68,'VENDA 2023'!$1:$1048576,3 + (COLUMN(J65)-1)*2,FALSE),"")=0,"",IFERROR(VLOOKUP($A68,'VENDA 2023'!$1:$1048576,3 + (COLUMN(J65)-1)*2,FALSE),""))</f>
        <v/>
      </c>
      <c r="AV68" s="92">
        <f>IF(IFERROR(VLOOKUP($A68,'VENDA 2023'!$1:$1048576,3 + (COLUMN(K65)-1)*2,FALSE),"")=0,"",IFERROR(VLOOKUP($A68,'VENDA 2023'!$1:$1048576,3 + (COLUMN(K65)-1)*2,FALSE),""))</f>
        <v/>
      </c>
      <c r="AW68" s="92">
        <f>IF(IFERROR(VLOOKUP($A68,'VENDA 2023'!$1:$1048576,3 + (COLUMN(L65)-1)*2,FALSE),"")=0,"",IFERROR(VLOOKUP($A68,'VENDA 2023'!$1:$1048576,3 + (COLUMN(L65)-1)*2,FALSE),""))</f>
        <v/>
      </c>
      <c r="AX68" s="93">
        <f>IF(COUNT(AL68:AW68)=0,"",SUM(AL68:AW68))</f>
        <v/>
      </c>
      <c r="AY68" s="92">
        <f>IF(IFERROR(VLOOKUP($A68,'VENDA 2024'!$1:$1048576,3 + (COLUMN(A65)-1)*2,FALSE),"")=0,"",IFERROR(VLOOKUP($A68,'VENDA 2024'!$1:$1048576,3 + (COLUMN(A65)-1)*2,FALSE),""))</f>
        <v/>
      </c>
      <c r="AZ68" s="92">
        <f>IF(IFERROR(VLOOKUP($A68,'VENDA 2024'!$1:$1048576,3 + (COLUMN(B65)-1)*2,FALSE),"")=0,"",IFERROR(VLOOKUP($A68,'VENDA 2024'!$1:$1048576,3 + (COLUMN(B65)-1)*2,FALSE),""))</f>
        <v/>
      </c>
      <c r="BA68" s="92">
        <f>IF(IFERROR(VLOOKUP($A68,'VENDA 2024'!$1:$1048576,3 + (COLUMN(C65)-1)*2,FALSE),"")=0,"",IFERROR(VLOOKUP($A68,'VENDA 2024'!$1:$1048576,3 + (COLUMN(C65)-1)*2,FALSE),""))</f>
        <v/>
      </c>
      <c r="BB68" s="92">
        <f>IF(IFERROR(VLOOKUP($A68,'VENDA 2024'!$1:$1048576,3 + (COLUMN(D65)-1)*2,FALSE),"")=0,"",IFERROR(VLOOKUP($A68,'VENDA 2024'!$1:$1048576,3 + (COLUMN(D65)-1)*2,FALSE),""))</f>
        <v/>
      </c>
      <c r="BC68" s="92">
        <f>IF(IFERROR(VLOOKUP($A68,'VENDA 2024'!$1:$1048576,3 + (COLUMN(E65)-1)*2,FALSE),"")=0,"",IFERROR(VLOOKUP($A68,'VENDA 2024'!$1:$1048576,3 + (COLUMN(E65)-1)*2,FALSE),""))</f>
        <v/>
      </c>
      <c r="BD68" s="92">
        <f>IF(IFERROR(VLOOKUP($A68,'VENDA 2024'!$1:$1048576,3 + (COLUMN(F65)-1)*2,FALSE),"")=0,"",IFERROR(VLOOKUP($A68,'VENDA 2024'!$1:$1048576,3 + (COLUMN(F65)-1)*2,FALSE),""))</f>
        <v/>
      </c>
      <c r="BE68" s="92">
        <f>IF(IFERROR(VLOOKUP($A68,'VENDA 2024'!$1:$1048576,3 + (COLUMN(G65)-1)*2,FALSE),"")=0,"",IFERROR(VLOOKUP($A68,'VENDA 2024'!$1:$1048576,3 + (COLUMN(G65)-1)*2,FALSE),""))</f>
        <v/>
      </c>
      <c r="BF68" s="92">
        <f>IF(IFERROR(VLOOKUP($A68,'VENDA 2024'!$1:$1048576,3 + (COLUMN(H65)-1)*2,FALSE),"")=0,"",IFERROR(VLOOKUP($A68,'VENDA 2024'!$1:$1048576,3 + (COLUMN(H65)-1)*2,FALSE),""))</f>
        <v/>
      </c>
      <c r="BG68" s="92">
        <f>IF(IFERROR(VLOOKUP($A68,'VENDA 2024'!$1:$1048576,3 + (COLUMN(I65)-1)*2,FALSE),"")=0,"",IFERROR(VLOOKUP($A68,'VENDA 2024'!$1:$1048576,3 + (COLUMN(I65)-1)*2,FALSE),""))</f>
        <v/>
      </c>
      <c r="BH68" s="92">
        <f>IF(IFERROR(VLOOKUP($A68,'VENDA 2024'!$1:$1048576,3 + (COLUMN(J65)-1)*2,FALSE),"")=0,"",IFERROR(VLOOKUP($A68,'VENDA 2024'!$1:$1048576,3 + (COLUMN(J65)-1)*2,FALSE),""))</f>
        <v/>
      </c>
      <c r="BI68" s="92">
        <f>IF(IFERROR(VLOOKUP($A68,'VENDA 2024'!$1:$1048576,3 + (COLUMN(K65)-1)*2,FALSE),"")=0,"",IFERROR(VLOOKUP($A68,'VENDA 2024'!$1:$1048576,3 + (COLUMN(K65)-1)*2,FALSE),""))</f>
        <v/>
      </c>
      <c r="BJ68" s="92">
        <f>IF(IFERROR(VLOOKUP($A68,'VENDA 2024'!$1:$1048576,3 + (COLUMN(L65)-1)*2,FALSE),"")=0,"",IFERROR(VLOOKUP($A68,'VENDA 2024'!$1:$1048576,3 + (COLUMN(L65)-1)*2,FALSE),""))</f>
        <v/>
      </c>
      <c r="BK68" s="93">
        <f>IF(COUNT(AY68:BJ68)=0,"",SUM(AY68:BJ68))</f>
        <v/>
      </c>
      <c r="BL68" s="92">
        <f>IF(IFERROR(VLOOKUP($A68,'VENDA 2025'!$1:$1048576,3 + (COLUMN(A65)-1)*2,FALSE),"")=0,"",IFERROR(VLOOKUP($A68,'VENDA 2025'!$1:$1048576,3 + (COLUMN(A65)-1)*2,FALSE),""))</f>
        <v/>
      </c>
      <c r="BM68" s="92">
        <f>IF(IFERROR(VLOOKUP($A68,'VENDA 2025'!$1:$1048576,3 + (COLUMN(B65)-1)*2,FALSE),"")=0,"",IFERROR(VLOOKUP($A68,'VENDA 2025'!$1:$1048576,3 + (COLUMN(B65)-1)*2,FALSE),""))</f>
        <v/>
      </c>
      <c r="BN68" s="92">
        <f>IF(IFERROR(VLOOKUP($A68,'VENDA 2025'!$1:$1048576,3 + (COLUMN(C65)-1)*2,FALSE),"")=0,"",IFERROR(VLOOKUP($A68,'VENDA 2025'!$1:$1048576,3 + (COLUMN(C65)-1)*2,FALSE),""))</f>
        <v/>
      </c>
      <c r="BO68" s="92">
        <f>IF(IFERROR(VLOOKUP($A68,'VENDA 2025'!$1:$1048576,3 + (COLUMN(D65)-1)*2,FALSE),"")=0,"",IFERROR(VLOOKUP($A68,'VENDA 2025'!$1:$1048576,3 + (COLUMN(D65)-1)*2,FALSE),""))</f>
        <v/>
      </c>
      <c r="BP68" s="92">
        <f>IF(IFERROR(VLOOKUP($A68,'VENDA 2025'!$1:$1048576,3 + (COLUMN(E65)-1)*2,FALSE),"")=0,"",IFERROR(VLOOKUP($A68,'VENDA 2025'!$1:$1048576,3 + (COLUMN(E65)-1)*2,FALSE),""))</f>
        <v/>
      </c>
      <c r="BQ68" s="92">
        <f>IF(IFERROR(VLOOKUP($A68,'VENDA 2025'!$1:$1048576,3 + (COLUMN(F65)-1)*2,FALSE),"")=0,"",IFERROR(VLOOKUP($A68,'VENDA 2025'!$1:$1048576,3 + (COLUMN(F65)-1)*2,FALSE),""))</f>
        <v/>
      </c>
      <c r="BR68" s="92">
        <f>IF(IFERROR(VLOOKUP($A68,'VENDA 2025'!$1:$1048576,3 + (COLUMN(G65)-1)*2,FALSE),"")=0,"",IFERROR(VLOOKUP($A68,'VENDA 2025'!$1:$1048576,3 + (COLUMN(G65)-1)*2,FALSE),""))</f>
        <v/>
      </c>
      <c r="BS68" s="92">
        <f>IF(IFERROR(VLOOKUP($A68,'VENDA 2025'!$1:$1048576,3 + (COLUMN(H65)-1)*2,FALSE),"")=0,"",IFERROR(VLOOKUP($A68,'VENDA 2025'!$1:$1048576,3 + (COLUMN(H65)-1)*2,FALSE),""))</f>
        <v/>
      </c>
      <c r="BT68" s="92">
        <f>IF(IFERROR(VLOOKUP($A68,'VENDA 2025'!$1:$1048576,3 + (COLUMN(I65)-1)*2,FALSE),"")=0,"",IFERROR(VLOOKUP($A68,'VENDA 2025'!$1:$1048576,3 + (COLUMN(I65)-1)*2,FALSE),""))</f>
        <v/>
      </c>
      <c r="BU68" s="92">
        <f>IF(IFERROR(VLOOKUP($A68,'VENDA 2025'!$1:$1048576,3 + (COLUMN(J65)-1)*2,FALSE),"")=0,"",IFERROR(VLOOKUP($A68,'VENDA 2025'!$1:$1048576,3 + (COLUMN(J65)-1)*2,FALSE),""))</f>
        <v/>
      </c>
      <c r="BV68" s="92">
        <f>IF(IFERROR(VLOOKUP($A68,'VENDA 2025'!$1:$1048576,3 + (COLUMN(K65)-1)*2,FALSE),"")=0,"",IFERROR(VLOOKUP($A68,'VENDA 2025'!$1:$1048576,3 + (COLUMN(K65)-1)*2,FALSE),""))</f>
        <v/>
      </c>
      <c r="BW68" s="92">
        <f>IF(IFERROR(VLOOKUP($A68,'VENDA 2025'!$1:$1048576,3 + (COLUMN(L65)-1)*2,FALSE),"")=0,"",IFERROR(VLOOKUP($A68,'VENDA 2025'!$1:$1048576,3 + (COLUMN(L65)-1)*2,FALSE),""))</f>
        <v/>
      </c>
      <c r="BX68" s="93">
        <f>IF(COUNT(BL68:BW68)=0,"",SUM(BL68:BW68))</f>
        <v/>
      </c>
      <c r="BY68" s="92">
        <f>IF(IFERROR(VLOOKUP($A68,'venda-fornecedor-12-meses-7'!$1:$1048576,4 + (COLUMN(A65)-1)*2,FALSE),"")=0,"",IFERROR(VLOOKUP($A68,'venda-fornecedor-12-meses-7'!$1:$1048576,4 + (COLUMN(A65)-1)*2,FALSE),""))</f>
        <v/>
      </c>
      <c r="BZ68" s="92">
        <f>IF(IFERROR(VLOOKUP($A68,'venda-fornecedor-12-meses-7'!$1:$1048576,4 + (COLUMN(B65)-1)*2,FALSE),"")=0,"",IFERROR(VLOOKUP($A68,'venda-fornecedor-12-meses-7'!$1:$1048576,4 + (COLUMN(B65)-1)*2,FALSE),""))</f>
        <v/>
      </c>
      <c r="CA68" s="92">
        <f>IF(IFERROR(VLOOKUP($A68,'venda-fornecedor-12-meses-7'!$1:$1048576,4 + (COLUMN(C65)-1)*2,FALSE),"")=0,"",IFERROR(VLOOKUP($A68,'venda-fornecedor-12-meses-7'!$1:$1048576,4 + (COLUMN(C65)-1)*2,FALSE),""))</f>
        <v/>
      </c>
      <c r="CB68" s="92">
        <f>IF(IFERROR(VLOOKUP($A68,'venda-fornecedor-12-meses-7'!$1:$1048576,4 + (COLUMN(D65)-1)*2,FALSE),"")=0,"",IFERROR(VLOOKUP($A68,'venda-fornecedor-12-meses-7'!$1:$1048576,4 + (COLUMN(D65)-1)*2,FALSE),""))</f>
        <v/>
      </c>
      <c r="CC68" s="92">
        <f>IF(IFERROR(VLOOKUP($A68,'venda-fornecedor-12-meses-7'!$1:$1048576,4 + (COLUMN(E65)-1)*2,FALSE),"")=0,"",IFERROR(VLOOKUP($A68,'venda-fornecedor-12-meses-7'!$1:$1048576,4 + (COLUMN(E65)-1)*2,FALSE),""))</f>
        <v/>
      </c>
      <c r="CD68" s="92">
        <f>IF(IFERROR(VLOOKUP($A68,'venda-fornecedor-12-meses-7'!$1:$1048576,4 + (COLUMN(F65)-1)*2,FALSE),"")=0,"",IFERROR(VLOOKUP($A68,'venda-fornecedor-12-meses-7'!$1:$1048576,4 + (COLUMN(F65)-1)*2,FALSE),""))</f>
        <v/>
      </c>
      <c r="CE68" s="92">
        <f>IF(IFERROR(VLOOKUP($A68,'venda-fornecedor-12-meses-7'!$1:$1048576,4 + (COLUMN(G65)-1)*2,FALSE),"")=0,"",IFERROR(VLOOKUP($A68,'venda-fornecedor-12-meses-7'!$1:$1048576,4 + (COLUMN(G65)-1)*2,FALSE),""))</f>
        <v/>
      </c>
      <c r="CF68" s="92">
        <f>IF(IFERROR(VLOOKUP($A68,'venda-fornecedor-12-meses-7'!$1:$1048576,4 + (COLUMN(H65)-1)*2,FALSE),"")=0,"",IFERROR(VLOOKUP($A68,'venda-fornecedor-12-meses-7'!$1:$1048576,4 + (COLUMN(H65)-1)*2,FALSE),""))</f>
        <v/>
      </c>
      <c r="CG68" s="92">
        <f>IF(IFERROR(VLOOKUP($A68,'venda-fornecedor-12-meses-7'!$1:$1048576,4 + (COLUMN(I65)-1)*2,FALSE),"")=0,"",IFERROR(VLOOKUP($A68,'venda-fornecedor-12-meses-7'!$1:$1048576,4 + (COLUMN(I65)-1)*2,FALSE),""))</f>
        <v/>
      </c>
      <c r="CH68" s="92">
        <f>IF(IFERROR(VLOOKUP($A68,'venda-fornecedor-12-meses-7'!$1:$1048576,4 + (COLUMN(J65)-1)*2,FALSE),"")=0,"",IFERROR(VLOOKUP($A68,'venda-fornecedor-12-meses-7'!$1:$1048576,4 + (COLUMN(J65)-1)*2,FALSE),""))</f>
        <v/>
      </c>
      <c r="CI68" s="92">
        <f>IF(IFERROR(VLOOKUP($A68,'venda-fornecedor-12-meses-7'!$1:$1048576,4 + (COLUMN(K65)-1)*2,FALSE),"")=0,"",IFERROR(VLOOKUP($A68,'venda-fornecedor-12-meses-7'!$1:$1048576,4 + (COLUMN(K65)-1)*2,FALSE),""))</f>
        <v/>
      </c>
      <c r="CJ68" s="92">
        <f>IF(IFERROR(VLOOKUP($A68,'venda-fornecedor-12-meses-7'!$1:$1048576,4 + (COLUMN(L65)-1)*2,FALSE),"")=0,"",IFERROR(VLOOKUP($A68,'venda-fornecedor-12-meses-7'!$1:$1048576,4 + (COLUMN(L65)-1)*2,FALSE),""))</f>
        <v/>
      </c>
      <c r="CK68" s="93">
        <f>IF(COUNT(BY68:CJ68)=0,"",SUM(BY68:CJ68))</f>
        <v/>
      </c>
      <c r="CL68" s="93">
        <f>IF(COUNT(BY68:CJ68)=0,"",AVERAGE(BY68:CJ68))</f>
        <v/>
      </c>
      <c r="CM68" s="1" t="n"/>
      <c r="CN68" s="94">
        <f>IF(IFERROR(VLOOKUP($A68,'ENTRADA 2023'!$1:$1048576,3 + (COLUMN(A65)-1)*1,FALSE),"")=0,"",IFERROR(VLOOKUP($A68,'ENTRADA 2023'!$1:$1048576,3 + (COLUMN(A65)-1)*1,FALSE),""))</f>
        <v/>
      </c>
      <c r="CO68" s="94">
        <f>IF(IFERROR(VLOOKUP($A68,'ENTRADA 2023'!$1:$1048576,3 + (COLUMN(B65)-1)*1,FALSE),"")=0,"",IFERROR(VLOOKUP($A68,'ENTRADA 2023'!$1:$1048576,3 + (COLUMN(B65)-1)*1,FALSE),""))</f>
        <v/>
      </c>
      <c r="CP68" s="94">
        <f>IF(IFERROR(VLOOKUP($A68,'ENTRADA 2023'!$1:$1048576,3 + (COLUMN(C65)-1)*1,FALSE),"")=0,"",IFERROR(VLOOKUP($A68,'ENTRADA 2023'!$1:$1048576,3 + (COLUMN(C65)-1)*1,FALSE),""))</f>
        <v/>
      </c>
      <c r="CQ68" s="94">
        <f>IF(IFERROR(VLOOKUP($A68,'ENTRADA 2023'!$1:$1048576,3 + (COLUMN(D65)-1)*1,FALSE),"")=0,"",IFERROR(VLOOKUP($A68,'ENTRADA 2023'!$1:$1048576,3 + (COLUMN(D65)-1)*1,FALSE),""))</f>
        <v/>
      </c>
      <c r="CR68" s="94">
        <f>IF(IFERROR(VLOOKUP($A68,'ENTRADA 2023'!$1:$1048576,3 + (COLUMN(E65)-1)*1,FALSE),"")=0,"",IFERROR(VLOOKUP($A68,'ENTRADA 2023'!$1:$1048576,3 + (COLUMN(E65)-1)*1,FALSE),""))</f>
        <v/>
      </c>
      <c r="CS68" s="94">
        <f>IF(IFERROR(VLOOKUP($A68,'ENTRADA 2023'!$1:$1048576,3 + (COLUMN(F65)-1)*1,FALSE),"")=0,"",IFERROR(VLOOKUP($A68,'ENTRADA 2023'!$1:$1048576,3 + (COLUMN(F65)-1)*1,FALSE),""))</f>
        <v/>
      </c>
      <c r="CT68" s="94">
        <f>IF(IFERROR(VLOOKUP($A68,'ENTRADA 2023'!$1:$1048576,3 + (COLUMN(G65)-1)*1,FALSE),"")=0,"",IFERROR(VLOOKUP($A68,'ENTRADA 2023'!$1:$1048576,3 + (COLUMN(G65)-1)*1,FALSE),""))</f>
        <v/>
      </c>
      <c r="CU68" s="94">
        <f>IF(IFERROR(VLOOKUP($A68,'ENTRADA 2023'!$1:$1048576,3 + (COLUMN(H65)-1)*1,FALSE),"")=0,"",IFERROR(VLOOKUP($A68,'ENTRADA 2023'!$1:$1048576,3 + (COLUMN(H65)-1)*1,FALSE),""))</f>
        <v/>
      </c>
      <c r="CV68" s="94">
        <f>IF(IFERROR(VLOOKUP($A68,'ENTRADA 2023'!$1:$1048576,3 + (COLUMN(I65)-1)*1,FALSE),"")=0,"",IFERROR(VLOOKUP($A68,'ENTRADA 2023'!$1:$1048576,3 + (COLUMN(I65)-1)*1,FALSE),""))</f>
        <v/>
      </c>
      <c r="CW68" s="94">
        <f>IF(IFERROR(VLOOKUP($A68,'ENTRADA 2023'!$1:$1048576,3 + (COLUMN(J65)-1)*1,FALSE),"")=0,"",IFERROR(VLOOKUP($A68,'ENTRADA 2023'!$1:$1048576,3 + (COLUMN(J65)-1)*1,FALSE),""))</f>
        <v/>
      </c>
      <c r="CX68" s="94">
        <f>IF(IFERROR(VLOOKUP($A68,'ENTRADA 2023'!$1:$1048576,3 + (COLUMN(K65)-1)*1,FALSE),"")=0,"",IFERROR(VLOOKUP($A68,'ENTRADA 2023'!$1:$1048576,3 + (COLUMN(K65)-1)*1,FALSE),""))</f>
        <v/>
      </c>
      <c r="CY68" s="94">
        <f>IF(IFERROR(VLOOKUP($A68,'ENTRADA 2023'!$1:$1048576,3 + (COLUMN(L65)-1)*1,FALSE),"")=0,"",IFERROR(VLOOKUP($A68,'ENTRADA 2023'!$1:$1048576,3 + (COLUMN(L65)-1)*1,FALSE),""))</f>
        <v/>
      </c>
      <c r="CZ68" s="95">
        <f>IF(COUNT(CN68:CY68)=0,"",SUM(CN68:CY68))</f>
        <v/>
      </c>
      <c r="DA68" s="94">
        <f>IF(IFERROR(VLOOKUP($A68,'ENTRADA 2024'!$1:$1048576,3 + (COLUMN(A65)-1)*1,FALSE),"")=0,"",IFERROR(VLOOKUP($A68,'ENTRADA 2024'!$1:$1048576,3 + (COLUMN(A65)-1)*1,FALSE),""))</f>
        <v/>
      </c>
      <c r="DB68" s="94">
        <f>IF(IFERROR(VLOOKUP($A68,'ENTRADA 2024'!$1:$1048576,3 + (COLUMN(B65)-1)*1,FALSE),"")=0,"",IFERROR(VLOOKUP($A68,'ENTRADA 2024'!$1:$1048576,3 + (COLUMN(B65)-1)*1,FALSE),""))</f>
        <v/>
      </c>
      <c r="DC68" s="94">
        <f>IF(IFERROR(VLOOKUP($A68,'ENTRADA 2024'!$1:$1048576,3 + (COLUMN(C65)-1)*1,FALSE),"")=0,"",IFERROR(VLOOKUP($A68,'ENTRADA 2024'!$1:$1048576,3 + (COLUMN(C65)-1)*1,FALSE),""))</f>
        <v/>
      </c>
      <c r="DD68" s="94">
        <f>IF(IFERROR(VLOOKUP($A68,'ENTRADA 2024'!$1:$1048576,3 + (COLUMN(D65)-1)*1,FALSE),"")=0,"",IFERROR(VLOOKUP($A68,'ENTRADA 2024'!$1:$1048576,3 + (COLUMN(D65)-1)*1,FALSE),""))</f>
        <v/>
      </c>
      <c r="DE68" s="94">
        <f>IF(IFERROR(VLOOKUP($A68,'ENTRADA 2024'!$1:$1048576,3 + (COLUMN(E65)-1)*1,FALSE),"")=0,"",IFERROR(VLOOKUP($A68,'ENTRADA 2024'!$1:$1048576,3 + (COLUMN(E65)-1)*1,FALSE),""))</f>
        <v/>
      </c>
      <c r="DF68" s="94">
        <f>IF(IFERROR(VLOOKUP($A68,'ENTRADA 2024'!$1:$1048576,3 + (COLUMN(F65)-1)*1,FALSE),"")=0,"",IFERROR(VLOOKUP($A68,'ENTRADA 2024'!$1:$1048576,3 + (COLUMN(F65)-1)*1,FALSE),""))</f>
        <v/>
      </c>
      <c r="DG68" s="94">
        <f>IF(IFERROR(VLOOKUP($A68,'ENTRADA 2024'!$1:$1048576,3 + (COLUMN(G65)-1)*1,FALSE),"")=0,"",IFERROR(VLOOKUP($A68,'ENTRADA 2024'!$1:$1048576,3 + (COLUMN(G65)-1)*1,FALSE),""))</f>
        <v/>
      </c>
      <c r="DH68" s="94">
        <f>IF(IFERROR(VLOOKUP($A68,'ENTRADA 2024'!$1:$1048576,3 + (COLUMN(H65)-1)*1,FALSE),"")=0,"",IFERROR(VLOOKUP($A68,'ENTRADA 2024'!$1:$1048576,3 + (COLUMN(H65)-1)*1,FALSE),""))</f>
        <v/>
      </c>
      <c r="DI68" s="94">
        <f>IF(IFERROR(VLOOKUP($A68,'ENTRADA 2024'!$1:$1048576,3 + (COLUMN(I65)-1)*1,FALSE),"")=0,"",IFERROR(VLOOKUP($A68,'ENTRADA 2024'!$1:$1048576,3 + (COLUMN(I65)-1)*1,FALSE),""))</f>
        <v/>
      </c>
      <c r="DJ68" s="94">
        <f>IF(IFERROR(VLOOKUP($A68,'ENTRADA 2024'!$1:$1048576,3 + (COLUMN(J65)-1)*1,FALSE),"")=0,"",IFERROR(VLOOKUP($A68,'ENTRADA 2024'!$1:$1048576,3 + (COLUMN(J65)-1)*1,FALSE),""))</f>
        <v/>
      </c>
      <c r="DK68" s="94">
        <f>IF(IFERROR(VLOOKUP($A68,'ENTRADA 2024'!$1:$1048576,3 + (COLUMN(K65)-1)*1,FALSE),"")=0,"",IFERROR(VLOOKUP($A68,'ENTRADA 2024'!$1:$1048576,3 + (COLUMN(K65)-1)*1,FALSE),""))</f>
        <v/>
      </c>
      <c r="DL68" s="94">
        <f>IF(IFERROR(VLOOKUP($A68,'ENTRADA 2024'!$1:$1048576,3 + (COLUMN(L65)-1)*1,FALSE),"")=0,"",IFERROR(VLOOKUP($A68,'ENTRADA 2024'!$1:$1048576,3 + (COLUMN(L65)-1)*1,FALSE),""))</f>
        <v/>
      </c>
      <c r="DM68" s="95">
        <f>IF(COUNT(DA68:DL68)=0,"",SUM(DA68:DL68))</f>
        <v/>
      </c>
      <c r="DN68" s="94">
        <f>IF(IFERROR(VLOOKUP($A68,'ENTRADA 2025'!$1:$1048576,3 + (COLUMN(A65)-1)*1,FALSE),"")=0,"",IFERROR(VLOOKUP($A68,'ENTRADA 2025'!$1:$1048576,3 + (COLUMN(A65)-1)*1,FALSE),""))</f>
        <v/>
      </c>
      <c r="DO68" s="94">
        <f>IF(IFERROR(VLOOKUP($A68,'ENTRADA 2025'!$1:$1048576,3 + (COLUMN(B65)-1)*1,FALSE),"")=0,"",IFERROR(VLOOKUP($A68,'ENTRADA 2025'!$1:$1048576,3 + (COLUMN(B65)-1)*1,FALSE),""))</f>
        <v/>
      </c>
      <c r="DP68" s="94">
        <f>IF(IFERROR(VLOOKUP($A68,'ENTRADA 2025'!$1:$1048576,3 + (COLUMN(C65)-1)*1,FALSE),"")=0,"",IFERROR(VLOOKUP($A68,'ENTRADA 2025'!$1:$1048576,3 + (COLUMN(C65)-1)*1,FALSE),""))</f>
        <v/>
      </c>
      <c r="DQ68" s="94">
        <f>IF(IFERROR(VLOOKUP($A68,'ENTRADA 2025'!$1:$1048576,3 + (COLUMN(D65)-1)*1,FALSE),"")=0,"",IFERROR(VLOOKUP($A68,'ENTRADA 2025'!$1:$1048576,3 + (COLUMN(D65)-1)*1,FALSE),""))</f>
        <v/>
      </c>
      <c r="DR68" s="94">
        <f>IF(IFERROR(VLOOKUP($A68,'ENTRADA 2025'!$1:$1048576,3 + (COLUMN(E65)-1)*1,FALSE),"")=0,"",IFERROR(VLOOKUP($A68,'ENTRADA 2025'!$1:$1048576,3 + (COLUMN(E65)-1)*1,FALSE),""))</f>
        <v/>
      </c>
      <c r="DS68" s="94">
        <f>IF(IFERROR(VLOOKUP($A68,'ENTRADA 2025'!$1:$1048576,3 + (COLUMN(F65)-1)*1,FALSE),"")=0,"",IFERROR(VLOOKUP($A68,'ENTRADA 2025'!$1:$1048576,3 + (COLUMN(F65)-1)*1,FALSE),""))</f>
        <v/>
      </c>
      <c r="DT68" s="94">
        <f>IF(IFERROR(VLOOKUP($A68,'ENTRADA 2025'!$1:$1048576,3 + (COLUMN(G65)-1)*1,FALSE),"")=0,"",IFERROR(VLOOKUP($A68,'ENTRADA 2025'!$1:$1048576,3 + (COLUMN(G65)-1)*1,FALSE),""))</f>
        <v/>
      </c>
      <c r="DU68" s="94">
        <f>IF(IFERROR(VLOOKUP($A68,'ENTRADA 2025'!$1:$1048576,3 + (COLUMN(H65)-1)*1,FALSE),"")=0,"",IFERROR(VLOOKUP($A68,'ENTRADA 2025'!$1:$1048576,3 + (COLUMN(H65)-1)*1,FALSE),""))</f>
        <v/>
      </c>
      <c r="DV68" s="94">
        <f>IF(IFERROR(VLOOKUP($A68,'ENTRADA 2025'!$1:$1048576,3 + (COLUMN(I65)-1)*1,FALSE),"")=0,"",IFERROR(VLOOKUP($A68,'ENTRADA 2025'!$1:$1048576,3 + (COLUMN(I65)-1)*1,FALSE),""))</f>
        <v/>
      </c>
      <c r="DW68" s="94">
        <f>IF(IFERROR(VLOOKUP($A68,'ENTRADA 2025'!$1:$1048576,3 + (COLUMN(J65)-1)*1,FALSE),"")=0,"",IFERROR(VLOOKUP($A68,'ENTRADA 2025'!$1:$1048576,3 + (COLUMN(J65)-1)*1,FALSE),""))</f>
        <v/>
      </c>
      <c r="DX68" s="94">
        <f>IF(IFERROR(VLOOKUP($A68,'ENTRADA 2025'!$1:$1048576,3 + (COLUMN(K65)-1)*1,FALSE),"")=0,"",IFERROR(VLOOKUP($A68,'ENTRADA 2025'!$1:$1048576,3 + (COLUMN(K65)-1)*1,FALSE),""))</f>
        <v/>
      </c>
      <c r="DY68" s="94">
        <f>IF(IFERROR(VLOOKUP($A68,'ENTRADA 2025'!$1:$1048576,3 + (COLUMN(L65)-1)*1,FALSE),"")=0,"",IFERROR(VLOOKUP($A68,'ENTRADA 2025'!$1:$1048576,3 + (COLUMN(L65)-1)*1,FALSE),""))</f>
        <v/>
      </c>
      <c r="DZ68" s="95">
        <f>IF(COUNT(DN68:DY68)=0,"",SUM(DN68:DY68))</f>
        <v/>
      </c>
      <c r="EA68" s="94">
        <f>IF(IFERROR(VLOOKUP($A68,'entrada-fornecedor-12-meses-7'!$1:$1048576,3 + (COLUMN(A65)-1)*1,FALSE),"")=0,"",IFERROR(VLOOKUP($A68,'entrada-fornecedor-12-meses-7'!$1:$1048576,3 + (COLUMN(A65)-1)*1,FALSE),""))</f>
        <v/>
      </c>
      <c r="EB68" s="94">
        <f>IF(IFERROR(VLOOKUP($A68,'entrada-fornecedor-12-meses-7'!$1:$1048576,3 + (COLUMN(B65)-1)*1,FALSE),"")=0,"",IFERROR(VLOOKUP($A68,'entrada-fornecedor-12-meses-7'!$1:$1048576,3 + (COLUMN(B65)-1)*1,FALSE),""))</f>
        <v/>
      </c>
      <c r="EC68" s="94">
        <f>IF(IFERROR(VLOOKUP($A68,'entrada-fornecedor-12-meses-7'!$1:$1048576,3 + (COLUMN(C65)-1)*1,FALSE),"")=0,"",IFERROR(VLOOKUP($A68,'entrada-fornecedor-12-meses-7'!$1:$1048576,3 + (COLUMN(C65)-1)*1,FALSE),""))</f>
        <v/>
      </c>
      <c r="ED68" s="94">
        <f>IF(IFERROR(VLOOKUP($A68,'entrada-fornecedor-12-meses-7'!$1:$1048576,3 + (COLUMN(D65)-1)*1,FALSE),"")=0,"",IFERROR(VLOOKUP($A68,'entrada-fornecedor-12-meses-7'!$1:$1048576,3 + (COLUMN(D65)-1)*1,FALSE),""))</f>
        <v/>
      </c>
      <c r="EE68" s="94">
        <f>IF(IFERROR(VLOOKUP($A68,'entrada-fornecedor-12-meses-7'!$1:$1048576,3 + (COLUMN(E65)-1)*1,FALSE),"")=0,"",IFERROR(VLOOKUP($A68,'entrada-fornecedor-12-meses-7'!$1:$1048576,3 + (COLUMN(E65)-1)*1,FALSE),""))</f>
        <v/>
      </c>
      <c r="EF68" s="94">
        <f>IF(IFERROR(VLOOKUP($A68,'entrada-fornecedor-12-meses-7'!$1:$1048576,3 + (COLUMN(F65)-1)*1,FALSE),"")=0,"",IFERROR(VLOOKUP($A68,'entrada-fornecedor-12-meses-7'!$1:$1048576,3 + (COLUMN(F65)-1)*1,FALSE),""))</f>
        <v/>
      </c>
      <c r="EG68" s="94">
        <f>IF(IFERROR(VLOOKUP($A68,'entrada-fornecedor-12-meses-7'!$1:$1048576,3 + (COLUMN(G65)-1)*1,FALSE),"")=0,"",IFERROR(VLOOKUP($A68,'entrada-fornecedor-12-meses-7'!$1:$1048576,3 + (COLUMN(G65)-1)*1,FALSE),""))</f>
        <v/>
      </c>
      <c r="EH68" s="94">
        <f>IF(IFERROR(VLOOKUP($A68,'entrada-fornecedor-12-meses-7'!$1:$1048576,3 + (COLUMN(H65)-1)*1,FALSE),"")=0,"",IFERROR(VLOOKUP($A68,'entrada-fornecedor-12-meses-7'!$1:$1048576,3 + (COLUMN(H65)-1)*1,FALSE),""))</f>
        <v/>
      </c>
      <c r="EI68" s="94">
        <f>IF(IFERROR(VLOOKUP($A68,'entrada-fornecedor-12-meses-7'!$1:$1048576,3 + (COLUMN(I65)-1)*1,FALSE),"")=0,"",IFERROR(VLOOKUP($A68,'entrada-fornecedor-12-meses-7'!$1:$1048576,3 + (COLUMN(I65)-1)*1,FALSE),""))</f>
        <v/>
      </c>
      <c r="EJ68" s="94">
        <f>IF(IFERROR(VLOOKUP($A68,'entrada-fornecedor-12-meses-7'!$1:$1048576,3 + (COLUMN(J65)-1)*1,FALSE),"")=0,"",IFERROR(VLOOKUP($A68,'entrada-fornecedor-12-meses-7'!$1:$1048576,3 + (COLUMN(J65)-1)*1,FALSE),""))</f>
        <v/>
      </c>
      <c r="EK68" s="94">
        <f>IF(IFERROR(VLOOKUP($A68,'entrada-fornecedor-12-meses-7'!$1:$1048576,3 + (COLUMN(K65)-1)*1,FALSE),"")=0,"",IFERROR(VLOOKUP($A68,'entrada-fornecedor-12-meses-7'!$1:$1048576,3 + (COLUMN(K65)-1)*1,FALSE),""))</f>
        <v/>
      </c>
      <c r="EL68" s="94">
        <f>IF(IFERROR(VLOOKUP($A68,'entrada-fornecedor-12-meses-7'!$1:$1048576,3 + (COLUMN(L65)-1)*1,FALSE),"")=0,"",IFERROR(VLOOKUP($A68,'entrada-fornecedor-12-meses-7'!$1:$1048576,3 + (COLUMN(L65)-1)*1,FALSE),""))</f>
        <v/>
      </c>
      <c r="EM68" s="95">
        <f>IF(COUNT(EA68:EL68)=0,"",SUM(EA68:EL68))</f>
        <v/>
      </c>
      <c r="EN68" s="1" t="n"/>
      <c r="EO68" s="96">
        <f>IFERROR(AVERAGEIF('lead-time-compras-7'!B:B,A68,'lead-time-compras-7'!S:S),"")</f>
        <v/>
      </c>
      <c r="EP68" s="96">
        <f>IFERROR(
  AVERAGEIFS(
    'notas-fiscais-entrada-830-7'!H:H,
    'notas-fiscais-entrada-830-7'!O:O, A68,
    'notas-fiscais-entrada-830-7'!E:E, $B$1
  ),
""
)</f>
        <v/>
      </c>
      <c r="EQ68" s="96">
        <f>IFERROR(AVERAGEIF('lead-time-compras-7'!B:B,A68,'lead-time-compras-7'!Q:Q),"")</f>
        <v/>
      </c>
      <c r="ER68" s="97">
        <f>SUMIF('fornecedor-saldo-receber-7'!A:A, A68, 'fornecedor-saldo-receber-7'!L:L)</f>
        <v/>
      </c>
      <c r="ES68" s="97">
        <f>SUMIF('fornecedor-verba-aplicar-7'!A:A, A68, 'fornecedor-verba-aplicar-7'!D:D)</f>
        <v/>
      </c>
      <c r="ET68" s="1" t="n"/>
      <c r="EU68" s="52">
        <f>SUMIF('ANALISE PRODUTO'!F:F, A68, 'ANALISE PRODUTO'!BN:BN)</f>
        <v/>
      </c>
      <c r="EV68" s="52">
        <f>SUMIF('ANALISE PRODUTO'!F:F, A68, 'ANALISE PRODUTO'!BO:BO)</f>
        <v/>
      </c>
      <c r="EW68" s="52">
        <f>SUMIF('ANALISE PRODUTO'!F:F, A68, 'ANALISE PRODUTO'!BP:BP)</f>
        <v/>
      </c>
      <c r="EX68" s="52">
        <f>SUMIF('ANALISE PRODUTO'!F:F, A68, 'ANALISE PRODUTO'!BQ:BQ)</f>
        <v/>
      </c>
      <c r="EY68" s="52">
        <f>SUMIF('ANALISE PRODUTO'!F:F, A68, 'ANALISE PRODUTO'!BR:BR)</f>
        <v/>
      </c>
      <c r="EZ68" s="53">
        <f>SUMIF('ANALISE PRODUTO'!F:F, A68, 'ANALISE PRODUTO'!BS:BS)</f>
        <v/>
      </c>
      <c r="FA68" s="53">
        <f>SUMIF('ANALISE PRODUTO'!F:F, A68, 'ANALISE PRODUTO'!BT:BT)</f>
        <v/>
      </c>
      <c r="FB68" s="53">
        <f>SUMIF('ANALISE PRODUTO'!F:F, A68, 'ANALISE PRODUTO'!BU:BU)</f>
        <v/>
      </c>
      <c r="FC68" s="53">
        <f>SUMIF('ANALISE PRODUTO'!F:F, A68, 'ANALISE PRODUTO'!BV:BV)</f>
        <v/>
      </c>
      <c r="FD68" s="53">
        <f>SUMIF('ANALISE PRODUTO'!F:F, A68, 'ANALISE PRODUTO'!BW:BW)</f>
        <v/>
      </c>
      <c r="FE68" s="41">
        <f>SUMIF('ANALISE PRODUTO'!F:F, A68, 'ANALISE PRODUTO'!CB:CB)</f>
        <v/>
      </c>
      <c r="FF68" s="41">
        <f>SUMIF('ANALISE PRODUTO'!F:F, A68, 'ANALISE PRODUTO'!CC:CC)</f>
        <v/>
      </c>
      <c r="FG68" s="1" t="n"/>
      <c r="FH68" s="45">
        <f>IF(IFERROR(VLOOKUP($A68,'VENDA 2023'!$1:$1048576,4 + (COLUMN(A65)-1)*2,FALSE),"")=0,"",IFERROR(VLOOKUP($A68,'VENDA 2023'!$1:$1048576,4 + (COLUMN(A65)-1)*2,FALSE),""))</f>
        <v/>
      </c>
      <c r="FI68" s="45">
        <f>IF(IFERROR(VLOOKUP($A68,'VENDA 2023'!$1:$1048576,4 + (COLUMN(B65)-1)*2,FALSE),"")=0,"",IFERROR(VLOOKUP($A68,'VENDA 2023'!$1:$1048576,4 + (COLUMN(B65)-1)*2,FALSE),""))</f>
        <v/>
      </c>
      <c r="FJ68" s="45">
        <f>IF(IFERROR(VLOOKUP($A68,'VENDA 2023'!$1:$1048576,4 + (COLUMN(C65)-1)*2,FALSE),"")=0,"",IFERROR(VLOOKUP($A68,'VENDA 2023'!$1:$1048576,4 + (COLUMN(C65)-1)*2,FALSE),""))</f>
        <v/>
      </c>
      <c r="FK68" s="45">
        <f>IF(IFERROR(VLOOKUP($A68,'VENDA 2023'!$1:$1048576,4 + (COLUMN(D65)-1)*2,FALSE),"")=0,"",IFERROR(VLOOKUP($A68,'VENDA 2023'!$1:$1048576,4 + (COLUMN(D65)-1)*2,FALSE),""))</f>
        <v/>
      </c>
      <c r="FL68" s="45">
        <f>IF(IFERROR(VLOOKUP($A68,'VENDA 2023'!$1:$1048576,4 + (COLUMN(E65)-1)*2,FALSE),"")=0,"",IFERROR(VLOOKUP($A68,'VENDA 2023'!$1:$1048576,4 + (COLUMN(E65)-1)*2,FALSE),""))</f>
        <v/>
      </c>
      <c r="FM68" s="45">
        <f>IF(IFERROR(VLOOKUP($A68,'VENDA 2023'!$1:$1048576,4 + (COLUMN(F65)-1)*2,FALSE),"")=0,"",IFERROR(VLOOKUP($A68,'VENDA 2023'!$1:$1048576,4 + (COLUMN(F65)-1)*2,FALSE),""))</f>
        <v/>
      </c>
      <c r="FN68" s="45">
        <f>IF(IFERROR(VLOOKUP($A68,'VENDA 2023'!$1:$1048576,4 + (COLUMN(G65)-1)*2,FALSE),"")=0,"",IFERROR(VLOOKUP($A68,'VENDA 2023'!$1:$1048576,4 + (COLUMN(G65)-1)*2,FALSE),""))</f>
        <v/>
      </c>
      <c r="FO68" s="45">
        <f>IF(IFERROR(VLOOKUP($A68,'VENDA 2023'!$1:$1048576,4 + (COLUMN(H65)-1)*2,FALSE),"")=0,"",IFERROR(VLOOKUP($A68,'VENDA 2023'!$1:$1048576,4 + (COLUMN(H65)-1)*2,FALSE),""))</f>
        <v/>
      </c>
      <c r="FP68" s="45">
        <f>IF(IFERROR(VLOOKUP($A68,'VENDA 2023'!$1:$1048576,4 + (COLUMN(I65)-1)*2,FALSE),"")=0,"",IFERROR(VLOOKUP($A68,'VENDA 2023'!$1:$1048576,4 + (COLUMN(I65)-1)*2,FALSE),""))</f>
        <v/>
      </c>
      <c r="FQ68" s="45">
        <f>IF(IFERROR(VLOOKUP($A68,'VENDA 2023'!$1:$1048576,4 + (COLUMN(J65)-1)*2,FALSE),"")=0,"",IFERROR(VLOOKUP($A68,'VENDA 2023'!$1:$1048576,4 + (COLUMN(J65)-1)*2,FALSE),""))</f>
        <v/>
      </c>
      <c r="FR68" s="45">
        <f>IF(IFERROR(VLOOKUP($A68,'VENDA 2023'!$1:$1048576,4 + (COLUMN(K65)-1)*2,FALSE),"")=0,"",IFERROR(VLOOKUP($A68,'VENDA 2023'!$1:$1048576,4 + (COLUMN(K65)-1)*2,FALSE),""))</f>
        <v/>
      </c>
      <c r="FS68" s="45">
        <f>IF(IFERROR(VLOOKUP($A68,'VENDA 2023'!$1:$1048576,4 + (COLUMN(L65)-1)*2,FALSE),"")=0,"",IFERROR(VLOOKUP($A68,'VENDA 2023'!$1:$1048576,4 + (COLUMN(L65)-1)*2,FALSE),""))</f>
        <v/>
      </c>
      <c r="FT68" s="12">
        <f>IF(COUNT(FH68:FS68)=0,"",SUM(FH68:FS68))</f>
        <v/>
      </c>
      <c r="FU68" s="45">
        <f>IF(IFERROR(VLOOKUP($A68,'VENDA 2024'!$1:$1048576,4 + (COLUMN(A65)-1)*2,FALSE),"")=0,"",IFERROR(VLOOKUP($A68,'VENDA 2024'!$1:$1048576,4 + (COLUMN(A65)-1)*2,FALSE),""))</f>
        <v/>
      </c>
      <c r="FV68" s="45">
        <f>IF(IFERROR(VLOOKUP($A68,'VENDA 2024'!$1:$1048576,4 + (COLUMN(B65)-1)*2,FALSE),"")=0,"",IFERROR(VLOOKUP($A68,'VENDA 2024'!$1:$1048576,4 + (COLUMN(B65)-1)*2,FALSE),""))</f>
        <v/>
      </c>
      <c r="FW68" s="45">
        <f>IF(IFERROR(VLOOKUP($A68,'VENDA 2024'!$1:$1048576,4 + (COLUMN(C65)-1)*2,FALSE),"")=0,"",IFERROR(VLOOKUP($A68,'VENDA 2024'!$1:$1048576,4 + (COLUMN(C65)-1)*2,FALSE),""))</f>
        <v/>
      </c>
      <c r="FX68" s="45">
        <f>IF(IFERROR(VLOOKUP($A68,'VENDA 2024'!$1:$1048576,4 + (COLUMN(D65)-1)*2,FALSE),"")=0,"",IFERROR(VLOOKUP($A68,'VENDA 2024'!$1:$1048576,4 + (COLUMN(D65)-1)*2,FALSE),""))</f>
        <v/>
      </c>
      <c r="FY68" s="45">
        <f>IF(IFERROR(VLOOKUP($A68,'VENDA 2024'!$1:$1048576,4 + (COLUMN(E65)-1)*2,FALSE),"")=0,"",IFERROR(VLOOKUP($A68,'VENDA 2024'!$1:$1048576,4 + (COLUMN(E65)-1)*2,FALSE),""))</f>
        <v/>
      </c>
      <c r="FZ68" s="45">
        <f>IF(IFERROR(VLOOKUP($A68,'VENDA 2024'!$1:$1048576,4 + (COLUMN(F65)-1)*2,FALSE),"")=0,"",IFERROR(VLOOKUP($A68,'VENDA 2024'!$1:$1048576,4 + (COLUMN(F65)-1)*2,FALSE),""))</f>
        <v/>
      </c>
      <c r="GA68" s="45">
        <f>IF(IFERROR(VLOOKUP($A68,'VENDA 2024'!$1:$1048576,4 + (COLUMN(G65)-1)*2,FALSE),"")=0,"",IFERROR(VLOOKUP($A68,'VENDA 2024'!$1:$1048576,4 + (COLUMN(G65)-1)*2,FALSE),""))</f>
        <v/>
      </c>
      <c r="GB68" s="45">
        <f>IF(IFERROR(VLOOKUP($A68,'VENDA 2024'!$1:$1048576,4 + (COLUMN(H65)-1)*2,FALSE),"")=0,"",IFERROR(VLOOKUP($A68,'VENDA 2024'!$1:$1048576,4 + (COLUMN(H65)-1)*2,FALSE),""))</f>
        <v/>
      </c>
      <c r="GC68" s="45">
        <f>IF(IFERROR(VLOOKUP($A68,'VENDA 2024'!$1:$1048576,4 + (COLUMN(I65)-1)*2,FALSE),"")=0,"",IFERROR(VLOOKUP($A68,'VENDA 2024'!$1:$1048576,4 + (COLUMN(I65)-1)*2,FALSE),""))</f>
        <v/>
      </c>
      <c r="GD68" s="45">
        <f>IF(IFERROR(VLOOKUP($A68,'VENDA 2024'!$1:$1048576,4 + (COLUMN(J65)-1)*2,FALSE),"")=0,"",IFERROR(VLOOKUP($A68,'VENDA 2024'!$1:$1048576,4 + (COLUMN(J65)-1)*2,FALSE),""))</f>
        <v/>
      </c>
      <c r="GE68" s="45">
        <f>IF(IFERROR(VLOOKUP($A68,'VENDA 2024'!$1:$1048576,4 + (COLUMN(K65)-1)*2,FALSE),"")=0,"",IFERROR(VLOOKUP($A68,'VENDA 2024'!$1:$1048576,4 + (COLUMN(K65)-1)*2,FALSE),""))</f>
        <v/>
      </c>
      <c r="GF68" s="45">
        <f>IF(IFERROR(VLOOKUP($A68,'VENDA 2024'!$1:$1048576,4 + (COLUMN(L65)-1)*2,FALSE),"")=0,"",IFERROR(VLOOKUP($A68,'VENDA 2024'!$1:$1048576,4 + (COLUMN(L65)-1)*2,FALSE),""))</f>
        <v/>
      </c>
      <c r="GG68" s="12">
        <f>IF(COUNT(FU68:GF68)=0,"",SUM(FU68:GF68))</f>
        <v/>
      </c>
      <c r="GH68" s="45">
        <f>IF(IFERROR(VLOOKUP($A68,'venda-fornecedor-12-meses-7'!$1:$1048576,5 + (COLUMN(A65)-1)*2,FALSE),"")=0,"",IFERROR(VLOOKUP($A68,'venda-fornecedor-12-meses-7'!$1:$1048576,5 + (COLUMN(A65)-1)*2,FALSE),""))</f>
        <v/>
      </c>
      <c r="GI68" s="45">
        <f>IF(IFERROR(VLOOKUP($A68,'venda-fornecedor-12-meses-7'!$1:$1048576,5 + (COLUMN(B65)-1)*2,FALSE),"")=0,"",IFERROR(VLOOKUP($A68,'venda-fornecedor-12-meses-7'!$1:$1048576,5 + (COLUMN(B65)-1)*2,FALSE),""))</f>
        <v/>
      </c>
      <c r="GJ68" s="45">
        <f>IF(IFERROR(VLOOKUP($A68,'venda-fornecedor-12-meses-7'!$1:$1048576,5 + (COLUMN(C65)-1)*2,FALSE),"")=0,"",IFERROR(VLOOKUP($A68,'venda-fornecedor-12-meses-7'!$1:$1048576,5 + (COLUMN(C65)-1)*2,FALSE),""))</f>
        <v/>
      </c>
      <c r="GK68" s="45">
        <f>IF(IFERROR(VLOOKUP($A68,'venda-fornecedor-12-meses-7'!$1:$1048576,5 + (COLUMN(D65)-1)*2,FALSE),"")=0,"",IFERROR(VLOOKUP($A68,'venda-fornecedor-12-meses-7'!$1:$1048576,5 + (COLUMN(D65)-1)*2,FALSE),""))</f>
        <v/>
      </c>
      <c r="GL68" s="45">
        <f>IF(IFERROR(VLOOKUP($A68,'venda-fornecedor-12-meses-7'!$1:$1048576,5 + (COLUMN(E65)-1)*2,FALSE),"")=0,"",IFERROR(VLOOKUP($A68,'venda-fornecedor-12-meses-7'!$1:$1048576,5 + (COLUMN(E65)-1)*2,FALSE),""))</f>
        <v/>
      </c>
      <c r="GM68" s="45">
        <f>IF(IFERROR(VLOOKUP($A68,'venda-fornecedor-12-meses-7'!$1:$1048576,5 + (COLUMN(F65)-1)*2,FALSE),"")=0,"",IFERROR(VLOOKUP($A68,'venda-fornecedor-12-meses-7'!$1:$1048576,5 + (COLUMN(F65)-1)*2,FALSE),""))</f>
        <v/>
      </c>
      <c r="GN68" s="45">
        <f>IF(IFERROR(VLOOKUP($A68,'venda-fornecedor-12-meses-7'!$1:$1048576,5 + (COLUMN(G65)-1)*2,FALSE),"")=0,"",IFERROR(VLOOKUP($A68,'venda-fornecedor-12-meses-7'!$1:$1048576,5 + (COLUMN(G65)-1)*2,FALSE),""))</f>
        <v/>
      </c>
      <c r="GO68" s="45">
        <f>IF(IFERROR(VLOOKUP($A68,'venda-fornecedor-12-meses-7'!$1:$1048576,5 + (COLUMN(H65)-1)*2,FALSE),"")=0,"",IFERROR(VLOOKUP($A68,'venda-fornecedor-12-meses-7'!$1:$1048576,5 + (COLUMN(H65)-1)*2,FALSE),""))</f>
        <v/>
      </c>
      <c r="GP68" s="45">
        <f>IF(IFERROR(VLOOKUP($A68,'venda-fornecedor-12-meses-7'!$1:$1048576,5 + (COLUMN(I65)-1)*2,FALSE),"")=0,"",IFERROR(VLOOKUP($A68,'venda-fornecedor-12-meses-7'!$1:$1048576,5 + (COLUMN(I65)-1)*2,FALSE),""))</f>
        <v/>
      </c>
      <c r="GQ68" s="45">
        <f>IF(IFERROR(VLOOKUP($A68,'venda-fornecedor-12-meses-7'!$1:$1048576,5 + (COLUMN(J65)-1)*2,FALSE),"")=0,"",IFERROR(VLOOKUP($A68,'venda-fornecedor-12-meses-7'!$1:$1048576,5 + (COLUMN(J65)-1)*2,FALSE),""))</f>
        <v/>
      </c>
      <c r="GR68" s="45">
        <f>IF(IFERROR(VLOOKUP($A68,'venda-fornecedor-12-meses-7'!$1:$1048576,5 + (COLUMN(K65)-1)*2,FALSE),"")=0,"",IFERROR(VLOOKUP($A68,'venda-fornecedor-12-meses-7'!$1:$1048576,5 + (COLUMN(K65)-1)*2,FALSE),""))</f>
        <v/>
      </c>
      <c r="GS68" s="45">
        <f>IF(IFERROR(VLOOKUP($A68,'venda-fornecedor-12-meses-7'!$1:$1048576,5 + (COLUMN(L65)-1)*2,FALSE),"")=0,"",IFERROR(VLOOKUP($A68,'venda-fornecedor-12-meses-7'!$1:$1048576,5 + (COLUMN(L65)-1)*2,FALSE),""))</f>
        <v/>
      </c>
      <c r="GT68" s="12">
        <f>IF(COUNT(GH68:GS68)=0,"",SUM(GH68:GS68))</f>
        <v/>
      </c>
    </row>
    <row r="69">
      <c r="A69" s="85" t="n">
        <v>35317</v>
      </c>
      <c r="B69" s="85">
        <f>VLOOKUP(A69,'FORNECEDORES X COMPRADOR'!$A:$D,4,0)</f>
        <v/>
      </c>
      <c r="C69" s="85">
        <f>VLOOKUP(A69,'FORNECEDORES X COMPRADOR'!$A:$E,5,0)</f>
        <v/>
      </c>
      <c r="D69" s="40">
        <f>IFERROR(AVERAGEIF('ANALISE PRODUTO'!F:F,A69,'ANALISE PRODUTO'!BE:BE),"")</f>
        <v/>
      </c>
      <c r="E69" s="40">
        <f>IFERROR(AVERAGEIF('ANALISE PRODUTO'!F:F,A69,'ANALISE PRODUTO'!BF:BF),"")</f>
        <v/>
      </c>
      <c r="F69" s="47">
        <f t="array" ref="F69">IFERROR(
  IF(
    SUMPRODUCT(
      IFERROR(--('ANALISE PRODUTO'!$F$3:$F$10000=A69),0) *
      IFERROR(--'ANALISE PRODUTO'!$AJ$3:$AJ$10000,0)
    )=0,
    "",
    SUMPRODUCT(
      IFERROR(--('ANALISE PRODUTO'!$F$3:$F$10000=A69),0) *
      IFERROR(--'ANALISE PRODUTO'!$AN$3:$AN$10000,0)
    ) /
    SUMPRODUCT(
      IFERROR(--('ANALISE PRODUTO'!$F$3:$F$10000=A69),0) *
      IFERROR(--'ANALISE PRODUTO'!$AJ$3:$AJ$10000,0)
    )
  ),
  ""
)</f>
        <v/>
      </c>
      <c r="G69" s="47">
        <f t="array" ref="G69">IFERROR(
  IF(
    SUMPRODUCT(
      IFERROR(--('ANALISE PRODUTO'!$F$3:$F$10000=A69),0) *
      IFERROR(--'ANALISE PRODUTO'!$AJ$3:$AJ$10000,0)
    )=0,
    "",
    SUMPRODUCT(
      IFERROR(--('ANALISE PRODUTO'!$F$3:$F$10000=A69),0) *
      IFERROR(--'ANALISE PRODUTO'!$AO$3:$AO$10000,0)
    ) /
    SUMPRODUCT(
      IFERROR(--('ANALISE PRODUTO'!$F$3:$F$10000=A69),0) *
      IFERROR(--'ANALISE PRODUTO'!$AJ$3:$AJ$10000,0)
    )
  ),
  ""
)</f>
        <v/>
      </c>
      <c r="H69" s="86" t="n">
        <v>60</v>
      </c>
      <c r="I69" s="86" t="n">
        <v>90</v>
      </c>
      <c r="J69" s="87">
        <f>SUMIF('ANALISE PRODUTO'!F:F, A69, 'ANALISE PRODUTO'!AP:AP)</f>
        <v/>
      </c>
      <c r="K69" s="88">
        <f>SUMIF('ANALISE PRODUTO'!F:F, A69, 'ANALISE PRODUTO'!AN:AN)</f>
        <v/>
      </c>
      <c r="L69" s="40">
        <f>SUMIF('ANALISE PRODUTO'!F:F, A69, 'ANALISE PRODUTO'!BB:BB)</f>
        <v/>
      </c>
      <c r="M69" s="40">
        <f>SUMIF('ANALISE PRODUTO'!F:F, A69, 'ANALISE PRODUTO'!BC:BC)</f>
        <v/>
      </c>
      <c r="N69" s="40">
        <f>SUMIF('ANALISE PRODUTO'!F:F, A69, 'ANALISE PRODUTO'!BD:BD)</f>
        <v/>
      </c>
      <c r="O69" s="40">
        <f>SUMIF('ANALISE PRODUTO'!F:F, A69, 'ANALISE PRODUTO'!BA:BA)</f>
        <v/>
      </c>
      <c r="P69" s="40">
        <f>IF(J69=0, 0, IF(O69/J69=0, 0, O69/J69))</f>
        <v/>
      </c>
      <c r="Q69" s="40">
        <f>IF(J69=0, 0, IF(L69/J69=0, 0, L69/J69))</f>
        <v/>
      </c>
      <c r="R69" s="89">
        <f>SUMIF('ANALISE PRODUTO'!F:F, A69, 'ANALISE PRODUTO'!BJ:BJ)</f>
        <v/>
      </c>
      <c r="S69" s="89">
        <f>SUMIF('ANALISE PRODUTO'!F:F, A69, 'ANALISE PRODUTO'!BK:BK)</f>
        <v/>
      </c>
      <c r="T69" s="89">
        <f>SUMIF('ANALISE PRODUTO'!F:F, A69, 'ANALISE PRODUTO'!BL:BL)</f>
        <v/>
      </c>
      <c r="U69" s="89">
        <f>SUMIFS('ANALISE PRODUTO'!BI:BI, 'ANALISE PRODUTO'!F:F, A69)</f>
        <v/>
      </c>
      <c r="V69" s="89">
        <f>IF(C69="DESCONTINUADO", 0, IF(J69=0, 0, IF(U69/J69=0, 0, U69/J69)))</f>
        <v/>
      </c>
      <c r="W69" s="89">
        <f>IF(OR(C69="DESCONTINUADO", J69=0), 0, IFERROR((S69+T69)/J69, 0))</f>
        <v/>
      </c>
      <c r="X69" s="59">
        <f>COUNTIF('ANALISE PRODUTO'!F:F, A69)</f>
        <v/>
      </c>
      <c r="Y69" s="60">
        <f>COUNTIFS('ANALISE PRODUTO'!F:F, A69, 'ANALISE PRODUTO'!S:S, "S")</f>
        <v/>
      </c>
      <c r="Z69" s="61">
        <f>X69-Y69</f>
        <v/>
      </c>
      <c r="AA69" s="88">
        <f>IFERROR(IF(COUNTIF('contas-pagas-fornecedor-7'!$C:$C,B69)&gt;1,
   AVERAGEIF('contas-pagas-fornecedor-7'!$C:$C,B69,'contas-pagas-fornecedor-7'!$I:$I),
   VLOOKUP(B69,'contas-pagas-fornecedor-7'!$C:$Q,7,FALSE)), "")</f>
        <v/>
      </c>
      <c r="AB69" s="88">
        <f t="array" ref="AB69">IFERROR(
  INDEX('fornecedor-venda-por-filial-ger'!J:J,
    MATCH(1,
      ('fornecedor-venda-por-filial-ger'!A:A=A69) *
      ('fornecedor-venda-por-filial-ger'!B:B=$B$1),
    0)
  ),
"")</f>
        <v/>
      </c>
      <c r="AC69" s="90">
        <f t="array" ref="AC69">IFERROR(
  INDEX('fornecedor-venda-por-filial-ger'!O:O,
    MATCH(1,
      ('fornecedor-venda-por-filial-ger'!A:A=A69) *
      ('fornecedor-venda-por-filial-ger'!B:B=$B$1),
    0)
  ),
"")</f>
        <v/>
      </c>
      <c r="AD69" s="90">
        <f>IFERROR(VLOOKUP(A69,'venda-fornecedor-12-meses-7'!A:AC,3,0),"")</f>
        <v/>
      </c>
      <c r="AE69" s="87">
        <f t="array" ref="AE69">IFERROR(
  INDEX('fornecedor-venda-por-filial-ger'!N:N,
    MATCH(1,
      ('fornecedor-venda-por-filial-ger'!A:A=A69) *
      ('fornecedor-venda-por-filial-ger'!B:B=$B$1),
    0)
  ),
"")</f>
        <v/>
      </c>
      <c r="AF69" s="87">
        <f>IF(J69&lt;=0,"100,00%",IFERROR(AD69/AE69,1))</f>
        <v/>
      </c>
      <c r="AG69" s="64">
        <f t="array" ref="AG69">IFERROR(
  INDEX('fornecedor-venda-por-filial-ger'!L:L,
    MATCH(1,
      ('fornecedor-venda-por-filial-ger'!A:A=A69)*
      ('fornecedor-venda-por-filial-ger'!B:B=$B$1),
    0)
  )/100,
"")</f>
        <v/>
      </c>
      <c r="AH69" s="64">
        <f t="array" ref="AH69">IFERROR(
  INDEX('fornecedor-venda-por-filial-ger'!S:S,
    MATCH(1,
      ('fornecedor-venda-por-filial-ger'!A:A=A69) *
      ('fornecedor-venda-por-filial-ger'!B:B=$B$1),
    0)
  )/100,
"")</f>
        <v/>
      </c>
      <c r="AI69" s="64">
        <f>IFERROR(IF(OR(AH69="",AG69=""),"",IF(J69=0,0,AH69-AG69)),"")</f>
        <v/>
      </c>
      <c r="AJ69" s="91">
        <f t="array" ref="AJ69">IF(MAX(IF('ANALISE PRODUTO'!F:F=A69,'ANALISE PRODUTO'!AD:AD))=0,"SEM ENTRADA",MAX(IF('ANALISE PRODUTO'!F:F=A69,'ANALISE PRODUTO'!AD:AD)))</f>
        <v/>
      </c>
      <c r="AK69" s="39" t="n"/>
      <c r="AL69" s="92">
        <f>IF(IFERROR(VLOOKUP($A69,'VENDA 2023'!$1:$1048576,3 + (COLUMN(A66)-1)*2,FALSE),"")=0,"",IFERROR(VLOOKUP($A69,'VENDA 2023'!$1:$1048576,3 + (COLUMN(A66)-1)*2,FALSE),""))</f>
        <v/>
      </c>
      <c r="AM69" s="92">
        <f>IF(IFERROR(VLOOKUP($A69,'VENDA 2023'!$1:$1048576,3 + (COLUMN(B66)-1)*2,FALSE),"")=0,"",IFERROR(VLOOKUP($A69,'VENDA 2023'!$1:$1048576,3 + (COLUMN(B66)-1)*2,FALSE),""))</f>
        <v/>
      </c>
      <c r="AN69" s="92">
        <f>IF(IFERROR(VLOOKUP($A69,'VENDA 2023'!$1:$1048576,3 + (COLUMN(C66)-1)*2,FALSE),"")=0,"",IFERROR(VLOOKUP($A69,'VENDA 2023'!$1:$1048576,3 + (COLUMN(C66)-1)*2,FALSE),""))</f>
        <v/>
      </c>
      <c r="AO69" s="92">
        <f>IF(IFERROR(VLOOKUP($A69,'VENDA 2023'!$1:$1048576,3 + (COLUMN(D66)-1)*2,FALSE),"")=0,"",IFERROR(VLOOKUP($A69,'VENDA 2023'!$1:$1048576,3 + (COLUMN(D66)-1)*2,FALSE),""))</f>
        <v/>
      </c>
      <c r="AP69" s="92">
        <f>IF(IFERROR(VLOOKUP($A69,'VENDA 2023'!$1:$1048576,3 + (COLUMN(E66)-1)*2,FALSE),"")=0,"",IFERROR(VLOOKUP($A69,'VENDA 2023'!$1:$1048576,3 + (COLUMN(E66)-1)*2,FALSE),""))</f>
        <v/>
      </c>
      <c r="AQ69" s="92">
        <f>IF(IFERROR(VLOOKUP($A69,'VENDA 2023'!$1:$1048576,3 + (COLUMN(F66)-1)*2,FALSE),"")=0,"",IFERROR(VLOOKUP($A69,'VENDA 2023'!$1:$1048576,3 + (COLUMN(F66)-1)*2,FALSE),""))</f>
        <v/>
      </c>
      <c r="AR69" s="92">
        <f>IF(IFERROR(VLOOKUP($A69,'VENDA 2023'!$1:$1048576,3 + (COLUMN(G66)-1)*2,FALSE),"")=0,"",IFERROR(VLOOKUP($A69,'VENDA 2023'!$1:$1048576,3 + (COLUMN(G66)-1)*2,FALSE),""))</f>
        <v/>
      </c>
      <c r="AS69" s="92">
        <f>IF(IFERROR(VLOOKUP($A69,'VENDA 2023'!$1:$1048576,3 + (COLUMN(H66)-1)*2,FALSE),"")=0,"",IFERROR(VLOOKUP($A69,'VENDA 2023'!$1:$1048576,3 + (COLUMN(H66)-1)*2,FALSE),""))</f>
        <v/>
      </c>
      <c r="AT69" s="92">
        <f>IF(IFERROR(VLOOKUP($A69,'VENDA 2023'!$1:$1048576,3 + (COLUMN(I66)-1)*2,FALSE),"")=0,"",IFERROR(VLOOKUP($A69,'VENDA 2023'!$1:$1048576,3 + (COLUMN(I66)-1)*2,FALSE),""))</f>
        <v/>
      </c>
      <c r="AU69" s="92">
        <f>IF(IFERROR(VLOOKUP($A69,'VENDA 2023'!$1:$1048576,3 + (COLUMN(J66)-1)*2,FALSE),"")=0,"",IFERROR(VLOOKUP($A69,'VENDA 2023'!$1:$1048576,3 + (COLUMN(J66)-1)*2,FALSE),""))</f>
        <v/>
      </c>
      <c r="AV69" s="92">
        <f>IF(IFERROR(VLOOKUP($A69,'VENDA 2023'!$1:$1048576,3 + (COLUMN(K66)-1)*2,FALSE),"")=0,"",IFERROR(VLOOKUP($A69,'VENDA 2023'!$1:$1048576,3 + (COLUMN(K66)-1)*2,FALSE),""))</f>
        <v/>
      </c>
      <c r="AW69" s="92">
        <f>IF(IFERROR(VLOOKUP($A69,'VENDA 2023'!$1:$1048576,3 + (COLUMN(L66)-1)*2,FALSE),"")=0,"",IFERROR(VLOOKUP($A69,'VENDA 2023'!$1:$1048576,3 + (COLUMN(L66)-1)*2,FALSE),""))</f>
        <v/>
      </c>
      <c r="AX69" s="93">
        <f>IF(COUNT(AL69:AW69)=0,"",SUM(AL69:AW69))</f>
        <v/>
      </c>
      <c r="AY69" s="92">
        <f>IF(IFERROR(VLOOKUP($A69,'VENDA 2024'!$1:$1048576,3 + (COLUMN(A66)-1)*2,FALSE),"")=0,"",IFERROR(VLOOKUP($A69,'VENDA 2024'!$1:$1048576,3 + (COLUMN(A66)-1)*2,FALSE),""))</f>
        <v/>
      </c>
      <c r="AZ69" s="92">
        <f>IF(IFERROR(VLOOKUP($A69,'VENDA 2024'!$1:$1048576,3 + (COLUMN(B66)-1)*2,FALSE),"")=0,"",IFERROR(VLOOKUP($A69,'VENDA 2024'!$1:$1048576,3 + (COLUMN(B66)-1)*2,FALSE),""))</f>
        <v/>
      </c>
      <c r="BA69" s="92">
        <f>IF(IFERROR(VLOOKUP($A69,'VENDA 2024'!$1:$1048576,3 + (COLUMN(C66)-1)*2,FALSE),"")=0,"",IFERROR(VLOOKUP($A69,'VENDA 2024'!$1:$1048576,3 + (COLUMN(C66)-1)*2,FALSE),""))</f>
        <v/>
      </c>
      <c r="BB69" s="92">
        <f>IF(IFERROR(VLOOKUP($A69,'VENDA 2024'!$1:$1048576,3 + (COLUMN(D66)-1)*2,FALSE),"")=0,"",IFERROR(VLOOKUP($A69,'VENDA 2024'!$1:$1048576,3 + (COLUMN(D66)-1)*2,FALSE),""))</f>
        <v/>
      </c>
      <c r="BC69" s="92">
        <f>IF(IFERROR(VLOOKUP($A69,'VENDA 2024'!$1:$1048576,3 + (COLUMN(E66)-1)*2,FALSE),"")=0,"",IFERROR(VLOOKUP($A69,'VENDA 2024'!$1:$1048576,3 + (COLUMN(E66)-1)*2,FALSE),""))</f>
        <v/>
      </c>
      <c r="BD69" s="92">
        <f>IF(IFERROR(VLOOKUP($A69,'VENDA 2024'!$1:$1048576,3 + (COLUMN(F66)-1)*2,FALSE),"")=0,"",IFERROR(VLOOKUP($A69,'VENDA 2024'!$1:$1048576,3 + (COLUMN(F66)-1)*2,FALSE),""))</f>
        <v/>
      </c>
      <c r="BE69" s="92">
        <f>IF(IFERROR(VLOOKUP($A69,'VENDA 2024'!$1:$1048576,3 + (COLUMN(G66)-1)*2,FALSE),"")=0,"",IFERROR(VLOOKUP($A69,'VENDA 2024'!$1:$1048576,3 + (COLUMN(G66)-1)*2,FALSE),""))</f>
        <v/>
      </c>
      <c r="BF69" s="92">
        <f>IF(IFERROR(VLOOKUP($A69,'VENDA 2024'!$1:$1048576,3 + (COLUMN(H66)-1)*2,FALSE),"")=0,"",IFERROR(VLOOKUP($A69,'VENDA 2024'!$1:$1048576,3 + (COLUMN(H66)-1)*2,FALSE),""))</f>
        <v/>
      </c>
      <c r="BG69" s="92">
        <f>IF(IFERROR(VLOOKUP($A69,'VENDA 2024'!$1:$1048576,3 + (COLUMN(I66)-1)*2,FALSE),"")=0,"",IFERROR(VLOOKUP($A69,'VENDA 2024'!$1:$1048576,3 + (COLUMN(I66)-1)*2,FALSE),""))</f>
        <v/>
      </c>
      <c r="BH69" s="92">
        <f>IF(IFERROR(VLOOKUP($A69,'VENDA 2024'!$1:$1048576,3 + (COLUMN(J66)-1)*2,FALSE),"")=0,"",IFERROR(VLOOKUP($A69,'VENDA 2024'!$1:$1048576,3 + (COLUMN(J66)-1)*2,FALSE),""))</f>
        <v/>
      </c>
      <c r="BI69" s="92">
        <f>IF(IFERROR(VLOOKUP($A69,'VENDA 2024'!$1:$1048576,3 + (COLUMN(K66)-1)*2,FALSE),"")=0,"",IFERROR(VLOOKUP($A69,'VENDA 2024'!$1:$1048576,3 + (COLUMN(K66)-1)*2,FALSE),""))</f>
        <v/>
      </c>
      <c r="BJ69" s="92">
        <f>IF(IFERROR(VLOOKUP($A69,'VENDA 2024'!$1:$1048576,3 + (COLUMN(L66)-1)*2,FALSE),"")=0,"",IFERROR(VLOOKUP($A69,'VENDA 2024'!$1:$1048576,3 + (COLUMN(L66)-1)*2,FALSE),""))</f>
        <v/>
      </c>
      <c r="BK69" s="93">
        <f>IF(COUNT(AY69:BJ69)=0,"",SUM(AY69:BJ69))</f>
        <v/>
      </c>
      <c r="BL69" s="92">
        <f>IF(IFERROR(VLOOKUP($A69,'VENDA 2025'!$1:$1048576,3 + (COLUMN(A66)-1)*2,FALSE),"")=0,"",IFERROR(VLOOKUP($A69,'VENDA 2025'!$1:$1048576,3 + (COLUMN(A66)-1)*2,FALSE),""))</f>
        <v/>
      </c>
      <c r="BM69" s="92">
        <f>IF(IFERROR(VLOOKUP($A69,'VENDA 2025'!$1:$1048576,3 + (COLUMN(B66)-1)*2,FALSE),"")=0,"",IFERROR(VLOOKUP($A69,'VENDA 2025'!$1:$1048576,3 + (COLUMN(B66)-1)*2,FALSE),""))</f>
        <v/>
      </c>
      <c r="BN69" s="92">
        <f>IF(IFERROR(VLOOKUP($A69,'VENDA 2025'!$1:$1048576,3 + (COLUMN(C66)-1)*2,FALSE),"")=0,"",IFERROR(VLOOKUP($A69,'VENDA 2025'!$1:$1048576,3 + (COLUMN(C66)-1)*2,FALSE),""))</f>
        <v/>
      </c>
      <c r="BO69" s="92">
        <f>IF(IFERROR(VLOOKUP($A69,'VENDA 2025'!$1:$1048576,3 + (COLUMN(D66)-1)*2,FALSE),"")=0,"",IFERROR(VLOOKUP($A69,'VENDA 2025'!$1:$1048576,3 + (COLUMN(D66)-1)*2,FALSE),""))</f>
        <v/>
      </c>
      <c r="BP69" s="92">
        <f>IF(IFERROR(VLOOKUP($A69,'VENDA 2025'!$1:$1048576,3 + (COLUMN(E66)-1)*2,FALSE),"")=0,"",IFERROR(VLOOKUP($A69,'VENDA 2025'!$1:$1048576,3 + (COLUMN(E66)-1)*2,FALSE),""))</f>
        <v/>
      </c>
      <c r="BQ69" s="92">
        <f>IF(IFERROR(VLOOKUP($A69,'VENDA 2025'!$1:$1048576,3 + (COLUMN(F66)-1)*2,FALSE),"")=0,"",IFERROR(VLOOKUP($A69,'VENDA 2025'!$1:$1048576,3 + (COLUMN(F66)-1)*2,FALSE),""))</f>
        <v/>
      </c>
      <c r="BR69" s="92">
        <f>IF(IFERROR(VLOOKUP($A69,'VENDA 2025'!$1:$1048576,3 + (COLUMN(G66)-1)*2,FALSE),"")=0,"",IFERROR(VLOOKUP($A69,'VENDA 2025'!$1:$1048576,3 + (COLUMN(G66)-1)*2,FALSE),""))</f>
        <v/>
      </c>
      <c r="BS69" s="92">
        <f>IF(IFERROR(VLOOKUP($A69,'VENDA 2025'!$1:$1048576,3 + (COLUMN(H66)-1)*2,FALSE),"")=0,"",IFERROR(VLOOKUP($A69,'VENDA 2025'!$1:$1048576,3 + (COLUMN(H66)-1)*2,FALSE),""))</f>
        <v/>
      </c>
      <c r="BT69" s="92">
        <f>IF(IFERROR(VLOOKUP($A69,'VENDA 2025'!$1:$1048576,3 + (COLUMN(I66)-1)*2,FALSE),"")=0,"",IFERROR(VLOOKUP($A69,'VENDA 2025'!$1:$1048576,3 + (COLUMN(I66)-1)*2,FALSE),""))</f>
        <v/>
      </c>
      <c r="BU69" s="92">
        <f>IF(IFERROR(VLOOKUP($A69,'VENDA 2025'!$1:$1048576,3 + (COLUMN(J66)-1)*2,FALSE),"")=0,"",IFERROR(VLOOKUP($A69,'VENDA 2025'!$1:$1048576,3 + (COLUMN(J66)-1)*2,FALSE),""))</f>
        <v/>
      </c>
      <c r="BV69" s="92">
        <f>IF(IFERROR(VLOOKUP($A69,'VENDA 2025'!$1:$1048576,3 + (COLUMN(K66)-1)*2,FALSE),"")=0,"",IFERROR(VLOOKUP($A69,'VENDA 2025'!$1:$1048576,3 + (COLUMN(K66)-1)*2,FALSE),""))</f>
        <v/>
      </c>
      <c r="BW69" s="92">
        <f>IF(IFERROR(VLOOKUP($A69,'VENDA 2025'!$1:$1048576,3 + (COLUMN(L66)-1)*2,FALSE),"")=0,"",IFERROR(VLOOKUP($A69,'VENDA 2025'!$1:$1048576,3 + (COLUMN(L66)-1)*2,FALSE),""))</f>
        <v/>
      </c>
      <c r="BX69" s="93">
        <f>IF(COUNT(BL69:BW69)=0,"",SUM(BL69:BW69))</f>
        <v/>
      </c>
      <c r="BY69" s="92">
        <f>IF(IFERROR(VLOOKUP($A69,'venda-fornecedor-12-meses-7'!$1:$1048576,4 + (COLUMN(A66)-1)*2,FALSE),"")=0,"",IFERROR(VLOOKUP($A69,'venda-fornecedor-12-meses-7'!$1:$1048576,4 + (COLUMN(A66)-1)*2,FALSE),""))</f>
        <v/>
      </c>
      <c r="BZ69" s="92">
        <f>IF(IFERROR(VLOOKUP($A69,'venda-fornecedor-12-meses-7'!$1:$1048576,4 + (COLUMN(B66)-1)*2,FALSE),"")=0,"",IFERROR(VLOOKUP($A69,'venda-fornecedor-12-meses-7'!$1:$1048576,4 + (COLUMN(B66)-1)*2,FALSE),""))</f>
        <v/>
      </c>
      <c r="CA69" s="92">
        <f>IF(IFERROR(VLOOKUP($A69,'venda-fornecedor-12-meses-7'!$1:$1048576,4 + (COLUMN(C66)-1)*2,FALSE),"")=0,"",IFERROR(VLOOKUP($A69,'venda-fornecedor-12-meses-7'!$1:$1048576,4 + (COLUMN(C66)-1)*2,FALSE),""))</f>
        <v/>
      </c>
      <c r="CB69" s="92">
        <f>IF(IFERROR(VLOOKUP($A69,'venda-fornecedor-12-meses-7'!$1:$1048576,4 + (COLUMN(D66)-1)*2,FALSE),"")=0,"",IFERROR(VLOOKUP($A69,'venda-fornecedor-12-meses-7'!$1:$1048576,4 + (COLUMN(D66)-1)*2,FALSE),""))</f>
        <v/>
      </c>
      <c r="CC69" s="92">
        <f>IF(IFERROR(VLOOKUP($A69,'venda-fornecedor-12-meses-7'!$1:$1048576,4 + (COLUMN(E66)-1)*2,FALSE),"")=0,"",IFERROR(VLOOKUP($A69,'venda-fornecedor-12-meses-7'!$1:$1048576,4 + (COLUMN(E66)-1)*2,FALSE),""))</f>
        <v/>
      </c>
      <c r="CD69" s="92">
        <f>IF(IFERROR(VLOOKUP($A69,'venda-fornecedor-12-meses-7'!$1:$1048576,4 + (COLUMN(F66)-1)*2,FALSE),"")=0,"",IFERROR(VLOOKUP($A69,'venda-fornecedor-12-meses-7'!$1:$1048576,4 + (COLUMN(F66)-1)*2,FALSE),""))</f>
        <v/>
      </c>
      <c r="CE69" s="92">
        <f>IF(IFERROR(VLOOKUP($A69,'venda-fornecedor-12-meses-7'!$1:$1048576,4 + (COLUMN(G66)-1)*2,FALSE),"")=0,"",IFERROR(VLOOKUP($A69,'venda-fornecedor-12-meses-7'!$1:$1048576,4 + (COLUMN(G66)-1)*2,FALSE),""))</f>
        <v/>
      </c>
      <c r="CF69" s="92">
        <f>IF(IFERROR(VLOOKUP($A69,'venda-fornecedor-12-meses-7'!$1:$1048576,4 + (COLUMN(H66)-1)*2,FALSE),"")=0,"",IFERROR(VLOOKUP($A69,'venda-fornecedor-12-meses-7'!$1:$1048576,4 + (COLUMN(H66)-1)*2,FALSE),""))</f>
        <v/>
      </c>
      <c r="CG69" s="92">
        <f>IF(IFERROR(VLOOKUP($A69,'venda-fornecedor-12-meses-7'!$1:$1048576,4 + (COLUMN(I66)-1)*2,FALSE),"")=0,"",IFERROR(VLOOKUP($A69,'venda-fornecedor-12-meses-7'!$1:$1048576,4 + (COLUMN(I66)-1)*2,FALSE),""))</f>
        <v/>
      </c>
      <c r="CH69" s="92">
        <f>IF(IFERROR(VLOOKUP($A69,'venda-fornecedor-12-meses-7'!$1:$1048576,4 + (COLUMN(J66)-1)*2,FALSE),"")=0,"",IFERROR(VLOOKUP($A69,'venda-fornecedor-12-meses-7'!$1:$1048576,4 + (COLUMN(J66)-1)*2,FALSE),""))</f>
        <v/>
      </c>
      <c r="CI69" s="92">
        <f>IF(IFERROR(VLOOKUP($A69,'venda-fornecedor-12-meses-7'!$1:$1048576,4 + (COLUMN(K66)-1)*2,FALSE),"")=0,"",IFERROR(VLOOKUP($A69,'venda-fornecedor-12-meses-7'!$1:$1048576,4 + (COLUMN(K66)-1)*2,FALSE),""))</f>
        <v/>
      </c>
      <c r="CJ69" s="92">
        <f>IF(IFERROR(VLOOKUP($A69,'venda-fornecedor-12-meses-7'!$1:$1048576,4 + (COLUMN(L66)-1)*2,FALSE),"")=0,"",IFERROR(VLOOKUP($A69,'venda-fornecedor-12-meses-7'!$1:$1048576,4 + (COLUMN(L66)-1)*2,FALSE),""))</f>
        <v/>
      </c>
      <c r="CK69" s="93">
        <f>IF(COUNT(BY69:CJ69)=0,"",SUM(BY69:CJ69))</f>
        <v/>
      </c>
      <c r="CL69" s="93">
        <f>IF(COUNT(BY69:CJ69)=0,"",AVERAGE(BY69:CJ69))</f>
        <v/>
      </c>
      <c r="CM69" s="1" t="n"/>
      <c r="CN69" s="94">
        <f>IF(IFERROR(VLOOKUP($A69,'ENTRADA 2023'!$1:$1048576,3 + (COLUMN(A66)-1)*1,FALSE),"")=0,"",IFERROR(VLOOKUP($A69,'ENTRADA 2023'!$1:$1048576,3 + (COLUMN(A66)-1)*1,FALSE),""))</f>
        <v/>
      </c>
      <c r="CO69" s="94">
        <f>IF(IFERROR(VLOOKUP($A69,'ENTRADA 2023'!$1:$1048576,3 + (COLUMN(B66)-1)*1,FALSE),"")=0,"",IFERROR(VLOOKUP($A69,'ENTRADA 2023'!$1:$1048576,3 + (COLUMN(B66)-1)*1,FALSE),""))</f>
        <v/>
      </c>
      <c r="CP69" s="94">
        <f>IF(IFERROR(VLOOKUP($A69,'ENTRADA 2023'!$1:$1048576,3 + (COLUMN(C66)-1)*1,FALSE),"")=0,"",IFERROR(VLOOKUP($A69,'ENTRADA 2023'!$1:$1048576,3 + (COLUMN(C66)-1)*1,FALSE),""))</f>
        <v/>
      </c>
      <c r="CQ69" s="94">
        <f>IF(IFERROR(VLOOKUP($A69,'ENTRADA 2023'!$1:$1048576,3 + (COLUMN(D66)-1)*1,FALSE),"")=0,"",IFERROR(VLOOKUP($A69,'ENTRADA 2023'!$1:$1048576,3 + (COLUMN(D66)-1)*1,FALSE),""))</f>
        <v/>
      </c>
      <c r="CR69" s="94">
        <f>IF(IFERROR(VLOOKUP($A69,'ENTRADA 2023'!$1:$1048576,3 + (COLUMN(E66)-1)*1,FALSE),"")=0,"",IFERROR(VLOOKUP($A69,'ENTRADA 2023'!$1:$1048576,3 + (COLUMN(E66)-1)*1,FALSE),""))</f>
        <v/>
      </c>
      <c r="CS69" s="94">
        <f>IF(IFERROR(VLOOKUP($A69,'ENTRADA 2023'!$1:$1048576,3 + (COLUMN(F66)-1)*1,FALSE),"")=0,"",IFERROR(VLOOKUP($A69,'ENTRADA 2023'!$1:$1048576,3 + (COLUMN(F66)-1)*1,FALSE),""))</f>
        <v/>
      </c>
      <c r="CT69" s="94">
        <f>IF(IFERROR(VLOOKUP($A69,'ENTRADA 2023'!$1:$1048576,3 + (COLUMN(G66)-1)*1,FALSE),"")=0,"",IFERROR(VLOOKUP($A69,'ENTRADA 2023'!$1:$1048576,3 + (COLUMN(G66)-1)*1,FALSE),""))</f>
        <v/>
      </c>
      <c r="CU69" s="94">
        <f>IF(IFERROR(VLOOKUP($A69,'ENTRADA 2023'!$1:$1048576,3 + (COLUMN(H66)-1)*1,FALSE),"")=0,"",IFERROR(VLOOKUP($A69,'ENTRADA 2023'!$1:$1048576,3 + (COLUMN(H66)-1)*1,FALSE),""))</f>
        <v/>
      </c>
      <c r="CV69" s="94">
        <f>IF(IFERROR(VLOOKUP($A69,'ENTRADA 2023'!$1:$1048576,3 + (COLUMN(I66)-1)*1,FALSE),"")=0,"",IFERROR(VLOOKUP($A69,'ENTRADA 2023'!$1:$1048576,3 + (COLUMN(I66)-1)*1,FALSE),""))</f>
        <v/>
      </c>
      <c r="CW69" s="94">
        <f>IF(IFERROR(VLOOKUP($A69,'ENTRADA 2023'!$1:$1048576,3 + (COLUMN(J66)-1)*1,FALSE),"")=0,"",IFERROR(VLOOKUP($A69,'ENTRADA 2023'!$1:$1048576,3 + (COLUMN(J66)-1)*1,FALSE),""))</f>
        <v/>
      </c>
      <c r="CX69" s="94">
        <f>IF(IFERROR(VLOOKUP($A69,'ENTRADA 2023'!$1:$1048576,3 + (COLUMN(K66)-1)*1,FALSE),"")=0,"",IFERROR(VLOOKUP($A69,'ENTRADA 2023'!$1:$1048576,3 + (COLUMN(K66)-1)*1,FALSE),""))</f>
        <v/>
      </c>
      <c r="CY69" s="94">
        <f>IF(IFERROR(VLOOKUP($A69,'ENTRADA 2023'!$1:$1048576,3 + (COLUMN(L66)-1)*1,FALSE),"")=0,"",IFERROR(VLOOKUP($A69,'ENTRADA 2023'!$1:$1048576,3 + (COLUMN(L66)-1)*1,FALSE),""))</f>
        <v/>
      </c>
      <c r="CZ69" s="95">
        <f>IF(COUNT(CN69:CY69)=0,"",SUM(CN69:CY69))</f>
        <v/>
      </c>
      <c r="DA69" s="94">
        <f>IF(IFERROR(VLOOKUP($A69,'ENTRADA 2024'!$1:$1048576,3 + (COLUMN(A66)-1)*1,FALSE),"")=0,"",IFERROR(VLOOKUP($A69,'ENTRADA 2024'!$1:$1048576,3 + (COLUMN(A66)-1)*1,FALSE),""))</f>
        <v/>
      </c>
      <c r="DB69" s="94">
        <f>IF(IFERROR(VLOOKUP($A69,'ENTRADA 2024'!$1:$1048576,3 + (COLUMN(B66)-1)*1,FALSE),"")=0,"",IFERROR(VLOOKUP($A69,'ENTRADA 2024'!$1:$1048576,3 + (COLUMN(B66)-1)*1,FALSE),""))</f>
        <v/>
      </c>
      <c r="DC69" s="94">
        <f>IF(IFERROR(VLOOKUP($A69,'ENTRADA 2024'!$1:$1048576,3 + (COLUMN(C66)-1)*1,FALSE),"")=0,"",IFERROR(VLOOKUP($A69,'ENTRADA 2024'!$1:$1048576,3 + (COLUMN(C66)-1)*1,FALSE),""))</f>
        <v/>
      </c>
      <c r="DD69" s="94">
        <f>IF(IFERROR(VLOOKUP($A69,'ENTRADA 2024'!$1:$1048576,3 + (COLUMN(D66)-1)*1,FALSE),"")=0,"",IFERROR(VLOOKUP($A69,'ENTRADA 2024'!$1:$1048576,3 + (COLUMN(D66)-1)*1,FALSE),""))</f>
        <v/>
      </c>
      <c r="DE69" s="94">
        <f>IF(IFERROR(VLOOKUP($A69,'ENTRADA 2024'!$1:$1048576,3 + (COLUMN(E66)-1)*1,FALSE),"")=0,"",IFERROR(VLOOKUP($A69,'ENTRADA 2024'!$1:$1048576,3 + (COLUMN(E66)-1)*1,FALSE),""))</f>
        <v/>
      </c>
      <c r="DF69" s="94">
        <f>IF(IFERROR(VLOOKUP($A69,'ENTRADA 2024'!$1:$1048576,3 + (COLUMN(F66)-1)*1,FALSE),"")=0,"",IFERROR(VLOOKUP($A69,'ENTRADA 2024'!$1:$1048576,3 + (COLUMN(F66)-1)*1,FALSE),""))</f>
        <v/>
      </c>
      <c r="DG69" s="94">
        <f>IF(IFERROR(VLOOKUP($A69,'ENTRADA 2024'!$1:$1048576,3 + (COLUMN(G66)-1)*1,FALSE),"")=0,"",IFERROR(VLOOKUP($A69,'ENTRADA 2024'!$1:$1048576,3 + (COLUMN(G66)-1)*1,FALSE),""))</f>
        <v/>
      </c>
      <c r="DH69" s="94">
        <f>IF(IFERROR(VLOOKUP($A69,'ENTRADA 2024'!$1:$1048576,3 + (COLUMN(H66)-1)*1,FALSE),"")=0,"",IFERROR(VLOOKUP($A69,'ENTRADA 2024'!$1:$1048576,3 + (COLUMN(H66)-1)*1,FALSE),""))</f>
        <v/>
      </c>
      <c r="DI69" s="94">
        <f>IF(IFERROR(VLOOKUP($A69,'ENTRADA 2024'!$1:$1048576,3 + (COLUMN(I66)-1)*1,FALSE),"")=0,"",IFERROR(VLOOKUP($A69,'ENTRADA 2024'!$1:$1048576,3 + (COLUMN(I66)-1)*1,FALSE),""))</f>
        <v/>
      </c>
      <c r="DJ69" s="94">
        <f>IF(IFERROR(VLOOKUP($A69,'ENTRADA 2024'!$1:$1048576,3 + (COLUMN(J66)-1)*1,FALSE),"")=0,"",IFERROR(VLOOKUP($A69,'ENTRADA 2024'!$1:$1048576,3 + (COLUMN(J66)-1)*1,FALSE),""))</f>
        <v/>
      </c>
      <c r="DK69" s="94">
        <f>IF(IFERROR(VLOOKUP($A69,'ENTRADA 2024'!$1:$1048576,3 + (COLUMN(K66)-1)*1,FALSE),"")=0,"",IFERROR(VLOOKUP($A69,'ENTRADA 2024'!$1:$1048576,3 + (COLUMN(K66)-1)*1,FALSE),""))</f>
        <v/>
      </c>
      <c r="DL69" s="94">
        <f>IF(IFERROR(VLOOKUP($A69,'ENTRADA 2024'!$1:$1048576,3 + (COLUMN(L66)-1)*1,FALSE),"")=0,"",IFERROR(VLOOKUP($A69,'ENTRADA 2024'!$1:$1048576,3 + (COLUMN(L66)-1)*1,FALSE),""))</f>
        <v/>
      </c>
      <c r="DM69" s="95">
        <f>IF(COUNT(DA69:DL69)=0,"",SUM(DA69:DL69))</f>
        <v/>
      </c>
      <c r="DN69" s="94">
        <f>IF(IFERROR(VLOOKUP($A69,'ENTRADA 2025'!$1:$1048576,3 + (COLUMN(A66)-1)*1,FALSE),"")=0,"",IFERROR(VLOOKUP($A69,'ENTRADA 2025'!$1:$1048576,3 + (COLUMN(A66)-1)*1,FALSE),""))</f>
        <v/>
      </c>
      <c r="DO69" s="94">
        <f>IF(IFERROR(VLOOKUP($A69,'ENTRADA 2025'!$1:$1048576,3 + (COLUMN(B66)-1)*1,FALSE),"")=0,"",IFERROR(VLOOKUP($A69,'ENTRADA 2025'!$1:$1048576,3 + (COLUMN(B66)-1)*1,FALSE),""))</f>
        <v/>
      </c>
      <c r="DP69" s="94">
        <f>IF(IFERROR(VLOOKUP($A69,'ENTRADA 2025'!$1:$1048576,3 + (COLUMN(C66)-1)*1,FALSE),"")=0,"",IFERROR(VLOOKUP($A69,'ENTRADA 2025'!$1:$1048576,3 + (COLUMN(C66)-1)*1,FALSE),""))</f>
        <v/>
      </c>
      <c r="DQ69" s="94">
        <f>IF(IFERROR(VLOOKUP($A69,'ENTRADA 2025'!$1:$1048576,3 + (COLUMN(D66)-1)*1,FALSE),"")=0,"",IFERROR(VLOOKUP($A69,'ENTRADA 2025'!$1:$1048576,3 + (COLUMN(D66)-1)*1,FALSE),""))</f>
        <v/>
      </c>
      <c r="DR69" s="94">
        <f>IF(IFERROR(VLOOKUP($A69,'ENTRADA 2025'!$1:$1048576,3 + (COLUMN(E66)-1)*1,FALSE),"")=0,"",IFERROR(VLOOKUP($A69,'ENTRADA 2025'!$1:$1048576,3 + (COLUMN(E66)-1)*1,FALSE),""))</f>
        <v/>
      </c>
      <c r="DS69" s="94">
        <f>IF(IFERROR(VLOOKUP($A69,'ENTRADA 2025'!$1:$1048576,3 + (COLUMN(F66)-1)*1,FALSE),"")=0,"",IFERROR(VLOOKUP($A69,'ENTRADA 2025'!$1:$1048576,3 + (COLUMN(F66)-1)*1,FALSE),""))</f>
        <v/>
      </c>
      <c r="DT69" s="94">
        <f>IF(IFERROR(VLOOKUP($A69,'ENTRADA 2025'!$1:$1048576,3 + (COLUMN(G66)-1)*1,FALSE),"")=0,"",IFERROR(VLOOKUP($A69,'ENTRADA 2025'!$1:$1048576,3 + (COLUMN(G66)-1)*1,FALSE),""))</f>
        <v/>
      </c>
      <c r="DU69" s="94">
        <f>IF(IFERROR(VLOOKUP($A69,'ENTRADA 2025'!$1:$1048576,3 + (COLUMN(H66)-1)*1,FALSE),"")=0,"",IFERROR(VLOOKUP($A69,'ENTRADA 2025'!$1:$1048576,3 + (COLUMN(H66)-1)*1,FALSE),""))</f>
        <v/>
      </c>
      <c r="DV69" s="94">
        <f>IF(IFERROR(VLOOKUP($A69,'ENTRADA 2025'!$1:$1048576,3 + (COLUMN(I66)-1)*1,FALSE),"")=0,"",IFERROR(VLOOKUP($A69,'ENTRADA 2025'!$1:$1048576,3 + (COLUMN(I66)-1)*1,FALSE),""))</f>
        <v/>
      </c>
      <c r="DW69" s="94">
        <f>IF(IFERROR(VLOOKUP($A69,'ENTRADA 2025'!$1:$1048576,3 + (COLUMN(J66)-1)*1,FALSE),"")=0,"",IFERROR(VLOOKUP($A69,'ENTRADA 2025'!$1:$1048576,3 + (COLUMN(J66)-1)*1,FALSE),""))</f>
        <v/>
      </c>
      <c r="DX69" s="94">
        <f>IF(IFERROR(VLOOKUP($A69,'ENTRADA 2025'!$1:$1048576,3 + (COLUMN(K66)-1)*1,FALSE),"")=0,"",IFERROR(VLOOKUP($A69,'ENTRADA 2025'!$1:$1048576,3 + (COLUMN(K66)-1)*1,FALSE),""))</f>
        <v/>
      </c>
      <c r="DY69" s="94">
        <f>IF(IFERROR(VLOOKUP($A69,'ENTRADA 2025'!$1:$1048576,3 + (COLUMN(L66)-1)*1,FALSE),"")=0,"",IFERROR(VLOOKUP($A69,'ENTRADA 2025'!$1:$1048576,3 + (COLUMN(L66)-1)*1,FALSE),""))</f>
        <v/>
      </c>
      <c r="DZ69" s="95">
        <f>IF(COUNT(DN69:DY69)=0,"",SUM(DN69:DY69))</f>
        <v/>
      </c>
      <c r="EA69" s="94">
        <f>IF(IFERROR(VLOOKUP($A69,'entrada-fornecedor-12-meses-7'!$1:$1048576,3 + (COLUMN(A66)-1)*1,FALSE),"")=0,"",IFERROR(VLOOKUP($A69,'entrada-fornecedor-12-meses-7'!$1:$1048576,3 + (COLUMN(A66)-1)*1,FALSE),""))</f>
        <v/>
      </c>
      <c r="EB69" s="94">
        <f>IF(IFERROR(VLOOKUP($A69,'entrada-fornecedor-12-meses-7'!$1:$1048576,3 + (COLUMN(B66)-1)*1,FALSE),"")=0,"",IFERROR(VLOOKUP($A69,'entrada-fornecedor-12-meses-7'!$1:$1048576,3 + (COLUMN(B66)-1)*1,FALSE),""))</f>
        <v/>
      </c>
      <c r="EC69" s="94">
        <f>IF(IFERROR(VLOOKUP($A69,'entrada-fornecedor-12-meses-7'!$1:$1048576,3 + (COLUMN(C66)-1)*1,FALSE),"")=0,"",IFERROR(VLOOKUP($A69,'entrada-fornecedor-12-meses-7'!$1:$1048576,3 + (COLUMN(C66)-1)*1,FALSE),""))</f>
        <v/>
      </c>
      <c r="ED69" s="94">
        <f>IF(IFERROR(VLOOKUP($A69,'entrada-fornecedor-12-meses-7'!$1:$1048576,3 + (COLUMN(D66)-1)*1,FALSE),"")=0,"",IFERROR(VLOOKUP($A69,'entrada-fornecedor-12-meses-7'!$1:$1048576,3 + (COLUMN(D66)-1)*1,FALSE),""))</f>
        <v/>
      </c>
      <c r="EE69" s="94">
        <f>IF(IFERROR(VLOOKUP($A69,'entrada-fornecedor-12-meses-7'!$1:$1048576,3 + (COLUMN(E66)-1)*1,FALSE),"")=0,"",IFERROR(VLOOKUP($A69,'entrada-fornecedor-12-meses-7'!$1:$1048576,3 + (COLUMN(E66)-1)*1,FALSE),""))</f>
        <v/>
      </c>
      <c r="EF69" s="94">
        <f>IF(IFERROR(VLOOKUP($A69,'entrada-fornecedor-12-meses-7'!$1:$1048576,3 + (COLUMN(F66)-1)*1,FALSE),"")=0,"",IFERROR(VLOOKUP($A69,'entrada-fornecedor-12-meses-7'!$1:$1048576,3 + (COLUMN(F66)-1)*1,FALSE),""))</f>
        <v/>
      </c>
      <c r="EG69" s="94">
        <f>IF(IFERROR(VLOOKUP($A69,'entrada-fornecedor-12-meses-7'!$1:$1048576,3 + (COLUMN(G66)-1)*1,FALSE),"")=0,"",IFERROR(VLOOKUP($A69,'entrada-fornecedor-12-meses-7'!$1:$1048576,3 + (COLUMN(G66)-1)*1,FALSE),""))</f>
        <v/>
      </c>
      <c r="EH69" s="94">
        <f>IF(IFERROR(VLOOKUP($A69,'entrada-fornecedor-12-meses-7'!$1:$1048576,3 + (COLUMN(H66)-1)*1,FALSE),"")=0,"",IFERROR(VLOOKUP($A69,'entrada-fornecedor-12-meses-7'!$1:$1048576,3 + (COLUMN(H66)-1)*1,FALSE),""))</f>
        <v/>
      </c>
      <c r="EI69" s="94">
        <f>IF(IFERROR(VLOOKUP($A69,'entrada-fornecedor-12-meses-7'!$1:$1048576,3 + (COLUMN(I66)-1)*1,FALSE),"")=0,"",IFERROR(VLOOKUP($A69,'entrada-fornecedor-12-meses-7'!$1:$1048576,3 + (COLUMN(I66)-1)*1,FALSE),""))</f>
        <v/>
      </c>
      <c r="EJ69" s="94">
        <f>IF(IFERROR(VLOOKUP($A69,'entrada-fornecedor-12-meses-7'!$1:$1048576,3 + (COLUMN(J66)-1)*1,FALSE),"")=0,"",IFERROR(VLOOKUP($A69,'entrada-fornecedor-12-meses-7'!$1:$1048576,3 + (COLUMN(J66)-1)*1,FALSE),""))</f>
        <v/>
      </c>
      <c r="EK69" s="94">
        <f>IF(IFERROR(VLOOKUP($A69,'entrada-fornecedor-12-meses-7'!$1:$1048576,3 + (COLUMN(K66)-1)*1,FALSE),"")=0,"",IFERROR(VLOOKUP($A69,'entrada-fornecedor-12-meses-7'!$1:$1048576,3 + (COLUMN(K66)-1)*1,FALSE),""))</f>
        <v/>
      </c>
      <c r="EL69" s="94">
        <f>IF(IFERROR(VLOOKUP($A69,'entrada-fornecedor-12-meses-7'!$1:$1048576,3 + (COLUMN(L66)-1)*1,FALSE),"")=0,"",IFERROR(VLOOKUP($A69,'entrada-fornecedor-12-meses-7'!$1:$1048576,3 + (COLUMN(L66)-1)*1,FALSE),""))</f>
        <v/>
      </c>
      <c r="EM69" s="95">
        <f>IF(COUNT(EA69:EL69)=0,"",SUM(EA69:EL69))</f>
        <v/>
      </c>
      <c r="EN69" s="1" t="n"/>
      <c r="EO69" s="96">
        <f>IFERROR(AVERAGEIF('lead-time-compras-7'!B:B,A69,'lead-time-compras-7'!S:S),"")</f>
        <v/>
      </c>
      <c r="EP69" s="96">
        <f>IFERROR(
  AVERAGEIFS(
    'notas-fiscais-entrada-830-7'!H:H,
    'notas-fiscais-entrada-830-7'!O:O, A69,
    'notas-fiscais-entrada-830-7'!E:E, $B$1
  ),
""
)</f>
        <v/>
      </c>
      <c r="EQ69" s="96">
        <f>IFERROR(AVERAGEIF('lead-time-compras-7'!B:B,A69,'lead-time-compras-7'!Q:Q),"")</f>
        <v/>
      </c>
      <c r="ER69" s="97">
        <f>SUMIF('fornecedor-saldo-receber-7'!A:A, A69, 'fornecedor-saldo-receber-7'!L:L)</f>
        <v/>
      </c>
      <c r="ES69" s="97">
        <f>SUMIF('fornecedor-verba-aplicar-7'!A:A, A69, 'fornecedor-verba-aplicar-7'!D:D)</f>
        <v/>
      </c>
      <c r="ET69" s="1" t="n"/>
      <c r="EU69" s="52">
        <f>SUMIF('ANALISE PRODUTO'!F:F, A69, 'ANALISE PRODUTO'!BN:BN)</f>
        <v/>
      </c>
      <c r="EV69" s="52">
        <f>SUMIF('ANALISE PRODUTO'!F:F, A69, 'ANALISE PRODUTO'!BO:BO)</f>
        <v/>
      </c>
      <c r="EW69" s="52">
        <f>SUMIF('ANALISE PRODUTO'!F:F, A69, 'ANALISE PRODUTO'!BP:BP)</f>
        <v/>
      </c>
      <c r="EX69" s="52">
        <f>SUMIF('ANALISE PRODUTO'!F:F, A69, 'ANALISE PRODUTO'!BQ:BQ)</f>
        <v/>
      </c>
      <c r="EY69" s="52">
        <f>SUMIF('ANALISE PRODUTO'!F:F, A69, 'ANALISE PRODUTO'!BR:BR)</f>
        <v/>
      </c>
      <c r="EZ69" s="53">
        <f>SUMIF('ANALISE PRODUTO'!F:F, A69, 'ANALISE PRODUTO'!BS:BS)</f>
        <v/>
      </c>
      <c r="FA69" s="53">
        <f>SUMIF('ANALISE PRODUTO'!F:F, A69, 'ANALISE PRODUTO'!BT:BT)</f>
        <v/>
      </c>
      <c r="FB69" s="53">
        <f>SUMIF('ANALISE PRODUTO'!F:F, A69, 'ANALISE PRODUTO'!BU:BU)</f>
        <v/>
      </c>
      <c r="FC69" s="53">
        <f>SUMIF('ANALISE PRODUTO'!F:F, A69, 'ANALISE PRODUTO'!BV:BV)</f>
        <v/>
      </c>
      <c r="FD69" s="53">
        <f>SUMIF('ANALISE PRODUTO'!F:F, A69, 'ANALISE PRODUTO'!BW:BW)</f>
        <v/>
      </c>
      <c r="FE69" s="41">
        <f>SUMIF('ANALISE PRODUTO'!F:F, A69, 'ANALISE PRODUTO'!CB:CB)</f>
        <v/>
      </c>
      <c r="FF69" s="41">
        <f>SUMIF('ANALISE PRODUTO'!F:F, A69, 'ANALISE PRODUTO'!CC:CC)</f>
        <v/>
      </c>
      <c r="FG69" s="1" t="n"/>
      <c r="FH69" s="45">
        <f>IF(IFERROR(VLOOKUP($A69,'VENDA 2023'!$1:$1048576,4 + (COLUMN(A66)-1)*2,FALSE),"")=0,"",IFERROR(VLOOKUP($A69,'VENDA 2023'!$1:$1048576,4 + (COLUMN(A66)-1)*2,FALSE),""))</f>
        <v/>
      </c>
      <c r="FI69" s="45">
        <f>IF(IFERROR(VLOOKUP($A69,'VENDA 2023'!$1:$1048576,4 + (COLUMN(B66)-1)*2,FALSE),"")=0,"",IFERROR(VLOOKUP($A69,'VENDA 2023'!$1:$1048576,4 + (COLUMN(B66)-1)*2,FALSE),""))</f>
        <v/>
      </c>
      <c r="FJ69" s="45">
        <f>IF(IFERROR(VLOOKUP($A69,'VENDA 2023'!$1:$1048576,4 + (COLUMN(C66)-1)*2,FALSE),"")=0,"",IFERROR(VLOOKUP($A69,'VENDA 2023'!$1:$1048576,4 + (COLUMN(C66)-1)*2,FALSE),""))</f>
        <v/>
      </c>
      <c r="FK69" s="45">
        <f>IF(IFERROR(VLOOKUP($A69,'VENDA 2023'!$1:$1048576,4 + (COLUMN(D66)-1)*2,FALSE),"")=0,"",IFERROR(VLOOKUP($A69,'VENDA 2023'!$1:$1048576,4 + (COLUMN(D66)-1)*2,FALSE),""))</f>
        <v/>
      </c>
      <c r="FL69" s="45">
        <f>IF(IFERROR(VLOOKUP($A69,'VENDA 2023'!$1:$1048576,4 + (COLUMN(E66)-1)*2,FALSE),"")=0,"",IFERROR(VLOOKUP($A69,'VENDA 2023'!$1:$1048576,4 + (COLUMN(E66)-1)*2,FALSE),""))</f>
        <v/>
      </c>
      <c r="FM69" s="45">
        <f>IF(IFERROR(VLOOKUP($A69,'VENDA 2023'!$1:$1048576,4 + (COLUMN(F66)-1)*2,FALSE),"")=0,"",IFERROR(VLOOKUP($A69,'VENDA 2023'!$1:$1048576,4 + (COLUMN(F66)-1)*2,FALSE),""))</f>
        <v/>
      </c>
      <c r="FN69" s="45">
        <f>IF(IFERROR(VLOOKUP($A69,'VENDA 2023'!$1:$1048576,4 + (COLUMN(G66)-1)*2,FALSE),"")=0,"",IFERROR(VLOOKUP($A69,'VENDA 2023'!$1:$1048576,4 + (COLUMN(G66)-1)*2,FALSE),""))</f>
        <v/>
      </c>
      <c r="FO69" s="45">
        <f>IF(IFERROR(VLOOKUP($A69,'VENDA 2023'!$1:$1048576,4 + (COLUMN(H66)-1)*2,FALSE),"")=0,"",IFERROR(VLOOKUP($A69,'VENDA 2023'!$1:$1048576,4 + (COLUMN(H66)-1)*2,FALSE),""))</f>
        <v/>
      </c>
      <c r="FP69" s="45">
        <f>IF(IFERROR(VLOOKUP($A69,'VENDA 2023'!$1:$1048576,4 + (COLUMN(I66)-1)*2,FALSE),"")=0,"",IFERROR(VLOOKUP($A69,'VENDA 2023'!$1:$1048576,4 + (COLUMN(I66)-1)*2,FALSE),""))</f>
        <v/>
      </c>
      <c r="FQ69" s="45">
        <f>IF(IFERROR(VLOOKUP($A69,'VENDA 2023'!$1:$1048576,4 + (COLUMN(J66)-1)*2,FALSE),"")=0,"",IFERROR(VLOOKUP($A69,'VENDA 2023'!$1:$1048576,4 + (COLUMN(J66)-1)*2,FALSE),""))</f>
        <v/>
      </c>
      <c r="FR69" s="45">
        <f>IF(IFERROR(VLOOKUP($A69,'VENDA 2023'!$1:$1048576,4 + (COLUMN(K66)-1)*2,FALSE),"")=0,"",IFERROR(VLOOKUP($A69,'VENDA 2023'!$1:$1048576,4 + (COLUMN(K66)-1)*2,FALSE),""))</f>
        <v/>
      </c>
      <c r="FS69" s="45">
        <f>IF(IFERROR(VLOOKUP($A69,'VENDA 2023'!$1:$1048576,4 + (COLUMN(L66)-1)*2,FALSE),"")=0,"",IFERROR(VLOOKUP($A69,'VENDA 2023'!$1:$1048576,4 + (COLUMN(L66)-1)*2,FALSE),""))</f>
        <v/>
      </c>
      <c r="FT69" s="12">
        <f>IF(COUNT(FH69:FS69)=0,"",SUM(FH69:FS69))</f>
        <v/>
      </c>
      <c r="FU69" s="45">
        <f>IF(IFERROR(VLOOKUP($A69,'VENDA 2024'!$1:$1048576,4 + (COLUMN(A66)-1)*2,FALSE),"")=0,"",IFERROR(VLOOKUP($A69,'VENDA 2024'!$1:$1048576,4 + (COLUMN(A66)-1)*2,FALSE),""))</f>
        <v/>
      </c>
      <c r="FV69" s="45">
        <f>IF(IFERROR(VLOOKUP($A69,'VENDA 2024'!$1:$1048576,4 + (COLUMN(B66)-1)*2,FALSE),"")=0,"",IFERROR(VLOOKUP($A69,'VENDA 2024'!$1:$1048576,4 + (COLUMN(B66)-1)*2,FALSE),""))</f>
        <v/>
      </c>
      <c r="FW69" s="45">
        <f>IF(IFERROR(VLOOKUP($A69,'VENDA 2024'!$1:$1048576,4 + (COLUMN(C66)-1)*2,FALSE),"")=0,"",IFERROR(VLOOKUP($A69,'VENDA 2024'!$1:$1048576,4 + (COLUMN(C66)-1)*2,FALSE),""))</f>
        <v/>
      </c>
      <c r="FX69" s="45">
        <f>IF(IFERROR(VLOOKUP($A69,'VENDA 2024'!$1:$1048576,4 + (COLUMN(D66)-1)*2,FALSE),"")=0,"",IFERROR(VLOOKUP($A69,'VENDA 2024'!$1:$1048576,4 + (COLUMN(D66)-1)*2,FALSE),""))</f>
        <v/>
      </c>
      <c r="FY69" s="45">
        <f>IF(IFERROR(VLOOKUP($A69,'VENDA 2024'!$1:$1048576,4 + (COLUMN(E66)-1)*2,FALSE),"")=0,"",IFERROR(VLOOKUP($A69,'VENDA 2024'!$1:$1048576,4 + (COLUMN(E66)-1)*2,FALSE),""))</f>
        <v/>
      </c>
      <c r="FZ69" s="45">
        <f>IF(IFERROR(VLOOKUP($A69,'VENDA 2024'!$1:$1048576,4 + (COLUMN(F66)-1)*2,FALSE),"")=0,"",IFERROR(VLOOKUP($A69,'VENDA 2024'!$1:$1048576,4 + (COLUMN(F66)-1)*2,FALSE),""))</f>
        <v/>
      </c>
      <c r="GA69" s="45">
        <f>IF(IFERROR(VLOOKUP($A69,'VENDA 2024'!$1:$1048576,4 + (COLUMN(G66)-1)*2,FALSE),"")=0,"",IFERROR(VLOOKUP($A69,'VENDA 2024'!$1:$1048576,4 + (COLUMN(G66)-1)*2,FALSE),""))</f>
        <v/>
      </c>
      <c r="GB69" s="45">
        <f>IF(IFERROR(VLOOKUP($A69,'VENDA 2024'!$1:$1048576,4 + (COLUMN(H66)-1)*2,FALSE),"")=0,"",IFERROR(VLOOKUP($A69,'VENDA 2024'!$1:$1048576,4 + (COLUMN(H66)-1)*2,FALSE),""))</f>
        <v/>
      </c>
      <c r="GC69" s="45">
        <f>IF(IFERROR(VLOOKUP($A69,'VENDA 2024'!$1:$1048576,4 + (COLUMN(I66)-1)*2,FALSE),"")=0,"",IFERROR(VLOOKUP($A69,'VENDA 2024'!$1:$1048576,4 + (COLUMN(I66)-1)*2,FALSE),""))</f>
        <v/>
      </c>
      <c r="GD69" s="45">
        <f>IF(IFERROR(VLOOKUP($A69,'VENDA 2024'!$1:$1048576,4 + (COLUMN(J66)-1)*2,FALSE),"")=0,"",IFERROR(VLOOKUP($A69,'VENDA 2024'!$1:$1048576,4 + (COLUMN(J66)-1)*2,FALSE),""))</f>
        <v/>
      </c>
      <c r="GE69" s="45">
        <f>IF(IFERROR(VLOOKUP($A69,'VENDA 2024'!$1:$1048576,4 + (COLUMN(K66)-1)*2,FALSE),"")=0,"",IFERROR(VLOOKUP($A69,'VENDA 2024'!$1:$1048576,4 + (COLUMN(K66)-1)*2,FALSE),""))</f>
        <v/>
      </c>
      <c r="GF69" s="45">
        <f>IF(IFERROR(VLOOKUP($A69,'VENDA 2024'!$1:$1048576,4 + (COLUMN(L66)-1)*2,FALSE),"")=0,"",IFERROR(VLOOKUP($A69,'VENDA 2024'!$1:$1048576,4 + (COLUMN(L66)-1)*2,FALSE),""))</f>
        <v/>
      </c>
      <c r="GG69" s="12">
        <f>IF(COUNT(FU69:GF69)=0,"",SUM(FU69:GF69))</f>
        <v/>
      </c>
      <c r="GH69" s="45">
        <f>IF(IFERROR(VLOOKUP($A69,'venda-fornecedor-12-meses-7'!$1:$1048576,5 + (COLUMN(A66)-1)*2,FALSE),"")=0,"",IFERROR(VLOOKUP($A69,'venda-fornecedor-12-meses-7'!$1:$1048576,5 + (COLUMN(A66)-1)*2,FALSE),""))</f>
        <v/>
      </c>
      <c r="GI69" s="45">
        <f>IF(IFERROR(VLOOKUP($A69,'venda-fornecedor-12-meses-7'!$1:$1048576,5 + (COLUMN(B66)-1)*2,FALSE),"")=0,"",IFERROR(VLOOKUP($A69,'venda-fornecedor-12-meses-7'!$1:$1048576,5 + (COLUMN(B66)-1)*2,FALSE),""))</f>
        <v/>
      </c>
      <c r="GJ69" s="45">
        <f>IF(IFERROR(VLOOKUP($A69,'venda-fornecedor-12-meses-7'!$1:$1048576,5 + (COLUMN(C66)-1)*2,FALSE),"")=0,"",IFERROR(VLOOKUP($A69,'venda-fornecedor-12-meses-7'!$1:$1048576,5 + (COLUMN(C66)-1)*2,FALSE),""))</f>
        <v/>
      </c>
      <c r="GK69" s="45">
        <f>IF(IFERROR(VLOOKUP($A69,'venda-fornecedor-12-meses-7'!$1:$1048576,5 + (COLUMN(D66)-1)*2,FALSE),"")=0,"",IFERROR(VLOOKUP($A69,'venda-fornecedor-12-meses-7'!$1:$1048576,5 + (COLUMN(D66)-1)*2,FALSE),""))</f>
        <v/>
      </c>
      <c r="GL69" s="45">
        <f>IF(IFERROR(VLOOKUP($A69,'venda-fornecedor-12-meses-7'!$1:$1048576,5 + (COLUMN(E66)-1)*2,FALSE),"")=0,"",IFERROR(VLOOKUP($A69,'venda-fornecedor-12-meses-7'!$1:$1048576,5 + (COLUMN(E66)-1)*2,FALSE),""))</f>
        <v/>
      </c>
      <c r="GM69" s="45">
        <f>IF(IFERROR(VLOOKUP($A69,'venda-fornecedor-12-meses-7'!$1:$1048576,5 + (COLUMN(F66)-1)*2,FALSE),"")=0,"",IFERROR(VLOOKUP($A69,'venda-fornecedor-12-meses-7'!$1:$1048576,5 + (COLUMN(F66)-1)*2,FALSE),""))</f>
        <v/>
      </c>
      <c r="GN69" s="45">
        <f>IF(IFERROR(VLOOKUP($A69,'venda-fornecedor-12-meses-7'!$1:$1048576,5 + (COLUMN(G66)-1)*2,FALSE),"")=0,"",IFERROR(VLOOKUP($A69,'venda-fornecedor-12-meses-7'!$1:$1048576,5 + (COLUMN(G66)-1)*2,FALSE),""))</f>
        <v/>
      </c>
      <c r="GO69" s="45">
        <f>IF(IFERROR(VLOOKUP($A69,'venda-fornecedor-12-meses-7'!$1:$1048576,5 + (COLUMN(H66)-1)*2,FALSE),"")=0,"",IFERROR(VLOOKUP($A69,'venda-fornecedor-12-meses-7'!$1:$1048576,5 + (COLUMN(H66)-1)*2,FALSE),""))</f>
        <v/>
      </c>
      <c r="GP69" s="45">
        <f>IF(IFERROR(VLOOKUP($A69,'venda-fornecedor-12-meses-7'!$1:$1048576,5 + (COLUMN(I66)-1)*2,FALSE),"")=0,"",IFERROR(VLOOKUP($A69,'venda-fornecedor-12-meses-7'!$1:$1048576,5 + (COLUMN(I66)-1)*2,FALSE),""))</f>
        <v/>
      </c>
      <c r="GQ69" s="45">
        <f>IF(IFERROR(VLOOKUP($A69,'venda-fornecedor-12-meses-7'!$1:$1048576,5 + (COLUMN(J66)-1)*2,FALSE),"")=0,"",IFERROR(VLOOKUP($A69,'venda-fornecedor-12-meses-7'!$1:$1048576,5 + (COLUMN(J66)-1)*2,FALSE),""))</f>
        <v/>
      </c>
      <c r="GR69" s="45">
        <f>IF(IFERROR(VLOOKUP($A69,'venda-fornecedor-12-meses-7'!$1:$1048576,5 + (COLUMN(K66)-1)*2,FALSE),"")=0,"",IFERROR(VLOOKUP($A69,'venda-fornecedor-12-meses-7'!$1:$1048576,5 + (COLUMN(K66)-1)*2,FALSE),""))</f>
        <v/>
      </c>
      <c r="GS69" s="45">
        <f>IF(IFERROR(VLOOKUP($A69,'venda-fornecedor-12-meses-7'!$1:$1048576,5 + (COLUMN(L66)-1)*2,FALSE),"")=0,"",IFERROR(VLOOKUP($A69,'venda-fornecedor-12-meses-7'!$1:$1048576,5 + (COLUMN(L66)-1)*2,FALSE),""))</f>
        <v/>
      </c>
      <c r="GT69" s="12">
        <f>IF(COUNT(GH69:GS69)=0,"",SUM(GH69:GS69))</f>
        <v/>
      </c>
    </row>
    <row r="70">
      <c r="A70" s="85" t="n">
        <v>6</v>
      </c>
      <c r="B70" s="85">
        <f>VLOOKUP(A70,'FORNECEDORES X COMPRADOR'!$A:$D,4,0)</f>
        <v/>
      </c>
      <c r="C70" s="85">
        <f>VLOOKUP(A70,'FORNECEDORES X COMPRADOR'!$A:$E,5,0)</f>
        <v/>
      </c>
      <c r="D70" s="40">
        <f>IFERROR(AVERAGEIF('ANALISE PRODUTO'!F:F,A70,'ANALISE PRODUTO'!BE:BE),"")</f>
        <v/>
      </c>
      <c r="E70" s="40">
        <f>IFERROR(AVERAGEIF('ANALISE PRODUTO'!F:F,A70,'ANALISE PRODUTO'!BF:BF),"")</f>
        <v/>
      </c>
      <c r="F70" s="47">
        <f t="array" ref="F70">IFERROR(
  IF(
    SUMPRODUCT(
      IFERROR(--('ANALISE PRODUTO'!$F$3:$F$10000=A70),0) *
      IFERROR(--'ANALISE PRODUTO'!$AJ$3:$AJ$10000,0)
    )=0,
    "",
    SUMPRODUCT(
      IFERROR(--('ANALISE PRODUTO'!$F$3:$F$10000=A70),0) *
      IFERROR(--'ANALISE PRODUTO'!$AN$3:$AN$10000,0)
    ) /
    SUMPRODUCT(
      IFERROR(--('ANALISE PRODUTO'!$F$3:$F$10000=A70),0) *
      IFERROR(--'ANALISE PRODUTO'!$AJ$3:$AJ$10000,0)
    )
  ),
  ""
)</f>
        <v/>
      </c>
      <c r="G70" s="47">
        <f t="array" ref="G70">IFERROR(
  IF(
    SUMPRODUCT(
      IFERROR(--('ANALISE PRODUTO'!$F$3:$F$10000=A70),0) *
      IFERROR(--'ANALISE PRODUTO'!$AJ$3:$AJ$10000,0)
    )=0,
    "",
    SUMPRODUCT(
      IFERROR(--('ANALISE PRODUTO'!$F$3:$F$10000=A70),0) *
      IFERROR(--'ANALISE PRODUTO'!$AO$3:$AO$10000,0)
    ) /
    SUMPRODUCT(
      IFERROR(--('ANALISE PRODUTO'!$F$3:$F$10000=A70),0) *
      IFERROR(--'ANALISE PRODUTO'!$AJ$3:$AJ$10000,0)
    )
  ),
  ""
)</f>
        <v/>
      </c>
      <c r="H70" s="86" t="n">
        <v>60</v>
      </c>
      <c r="I70" s="86" t="n">
        <v>90</v>
      </c>
      <c r="J70" s="87">
        <f>SUMIF('ANALISE PRODUTO'!F:F, A70, 'ANALISE PRODUTO'!AP:AP)</f>
        <v/>
      </c>
      <c r="K70" s="88">
        <f>SUMIF('ANALISE PRODUTO'!F:F, A70, 'ANALISE PRODUTO'!AN:AN)</f>
        <v/>
      </c>
      <c r="L70" s="40">
        <f>SUMIF('ANALISE PRODUTO'!F:F, A70, 'ANALISE PRODUTO'!BB:BB)</f>
        <v/>
      </c>
      <c r="M70" s="40">
        <f>SUMIF('ANALISE PRODUTO'!F:F, A70, 'ANALISE PRODUTO'!BC:BC)</f>
        <v/>
      </c>
      <c r="N70" s="40">
        <f>SUMIF('ANALISE PRODUTO'!F:F, A70, 'ANALISE PRODUTO'!BD:BD)</f>
        <v/>
      </c>
      <c r="O70" s="40">
        <f>SUMIF('ANALISE PRODUTO'!F:F, A70, 'ANALISE PRODUTO'!BA:BA)</f>
        <v/>
      </c>
      <c r="P70" s="40">
        <f>IF(J70=0, 0, IF(O70/J70=0, 0, O70/J70))</f>
        <v/>
      </c>
      <c r="Q70" s="40">
        <f>IF(J70=0, 0, IF(L70/J70=0, 0, L70/J70))</f>
        <v/>
      </c>
      <c r="R70" s="89">
        <f>SUMIF('ANALISE PRODUTO'!F:F, A70, 'ANALISE PRODUTO'!BJ:BJ)</f>
        <v/>
      </c>
      <c r="S70" s="89">
        <f>SUMIF('ANALISE PRODUTO'!F:F, A70, 'ANALISE PRODUTO'!BK:BK)</f>
        <v/>
      </c>
      <c r="T70" s="89">
        <f>SUMIF('ANALISE PRODUTO'!F:F, A70, 'ANALISE PRODUTO'!BL:BL)</f>
        <v/>
      </c>
      <c r="U70" s="89">
        <f>SUMIFS('ANALISE PRODUTO'!BI:BI, 'ANALISE PRODUTO'!F:F, A70)</f>
        <v/>
      </c>
      <c r="V70" s="89">
        <f>IF(C70="DESCONTINUADO", 0, IF(J70=0, 0, IF(U70/J70=0, 0, U70/J70)))</f>
        <v/>
      </c>
      <c r="W70" s="89">
        <f>IF(OR(C70="DESCONTINUADO", J70=0), 0, IFERROR((S70+T70)/J70, 0))</f>
        <v/>
      </c>
      <c r="X70" s="59">
        <f>COUNTIF('ANALISE PRODUTO'!F:F, A70)</f>
        <v/>
      </c>
      <c r="Y70" s="60">
        <f>COUNTIFS('ANALISE PRODUTO'!F:F, A70, 'ANALISE PRODUTO'!S:S, "S")</f>
        <v/>
      </c>
      <c r="Z70" s="61">
        <f>X70-Y70</f>
        <v/>
      </c>
      <c r="AA70" s="88">
        <f>IFERROR(IF(COUNTIF('contas-pagas-fornecedor-7'!$C:$C,B70)&gt;1,
   AVERAGEIF('contas-pagas-fornecedor-7'!$C:$C,B70,'contas-pagas-fornecedor-7'!$I:$I),
   VLOOKUP(B70,'contas-pagas-fornecedor-7'!$C:$Q,7,FALSE)), "")</f>
        <v/>
      </c>
      <c r="AB70" s="88">
        <f t="array" ref="AB70">IFERROR(
  INDEX('fornecedor-venda-por-filial-ger'!J:J,
    MATCH(1,
      ('fornecedor-venda-por-filial-ger'!A:A=A70) *
      ('fornecedor-venda-por-filial-ger'!B:B=$B$1),
    0)
  ),
"")</f>
        <v/>
      </c>
      <c r="AC70" s="90">
        <f t="array" ref="AC70">IFERROR(
  INDEX('fornecedor-venda-por-filial-ger'!O:O,
    MATCH(1,
      ('fornecedor-venda-por-filial-ger'!A:A=A70) *
      ('fornecedor-venda-por-filial-ger'!B:B=$B$1),
    0)
  ),
"")</f>
        <v/>
      </c>
      <c r="AD70" s="90">
        <f>IFERROR(VLOOKUP(A70,'venda-fornecedor-12-meses-7'!A:AC,3,0),"")</f>
        <v/>
      </c>
      <c r="AE70" s="87">
        <f t="array" ref="AE70">IFERROR(
  INDEX('fornecedor-venda-por-filial-ger'!N:N,
    MATCH(1,
      ('fornecedor-venda-por-filial-ger'!A:A=A70) *
      ('fornecedor-venda-por-filial-ger'!B:B=$B$1),
    0)
  ),
"")</f>
        <v/>
      </c>
      <c r="AF70" s="87">
        <f>IF(J70&lt;=0,"100,00%",IFERROR(AD70/AE70,1))</f>
        <v/>
      </c>
      <c r="AG70" s="64">
        <f t="array" ref="AG70">IFERROR(
  INDEX('fornecedor-venda-por-filial-ger'!L:L,
    MATCH(1,
      ('fornecedor-venda-por-filial-ger'!A:A=A70)*
      ('fornecedor-venda-por-filial-ger'!B:B=$B$1),
    0)
  )/100,
"")</f>
        <v/>
      </c>
      <c r="AH70" s="64">
        <f t="array" ref="AH70">IFERROR(
  INDEX('fornecedor-venda-por-filial-ger'!S:S,
    MATCH(1,
      ('fornecedor-venda-por-filial-ger'!A:A=A70) *
      ('fornecedor-venda-por-filial-ger'!B:B=$B$1),
    0)
  )/100,
"")</f>
        <v/>
      </c>
      <c r="AI70" s="64">
        <f>IFERROR(IF(OR(AH70="",AG70=""),"",IF(J70=0,0,AH70-AG70)),"")</f>
        <v/>
      </c>
      <c r="AJ70" s="91">
        <f t="array" ref="AJ70">IF(MAX(IF('ANALISE PRODUTO'!F:F=A70,'ANALISE PRODUTO'!AD:AD))=0,"SEM ENTRADA",MAX(IF('ANALISE PRODUTO'!F:F=A70,'ANALISE PRODUTO'!AD:AD)))</f>
        <v/>
      </c>
      <c r="AK70" s="39" t="n"/>
      <c r="AL70" s="92">
        <f>IF(IFERROR(VLOOKUP($A70,'VENDA 2023'!$1:$1048576,3 + (COLUMN(A67)-1)*2,FALSE),"")=0,"",IFERROR(VLOOKUP($A70,'VENDA 2023'!$1:$1048576,3 + (COLUMN(A67)-1)*2,FALSE),""))</f>
        <v/>
      </c>
      <c r="AM70" s="92">
        <f>IF(IFERROR(VLOOKUP($A70,'VENDA 2023'!$1:$1048576,3 + (COLUMN(B67)-1)*2,FALSE),"")=0,"",IFERROR(VLOOKUP($A70,'VENDA 2023'!$1:$1048576,3 + (COLUMN(B67)-1)*2,FALSE),""))</f>
        <v/>
      </c>
      <c r="AN70" s="92">
        <f>IF(IFERROR(VLOOKUP($A70,'VENDA 2023'!$1:$1048576,3 + (COLUMN(C67)-1)*2,FALSE),"")=0,"",IFERROR(VLOOKUP($A70,'VENDA 2023'!$1:$1048576,3 + (COLUMN(C67)-1)*2,FALSE),""))</f>
        <v/>
      </c>
      <c r="AO70" s="92">
        <f>IF(IFERROR(VLOOKUP($A70,'VENDA 2023'!$1:$1048576,3 + (COLUMN(D67)-1)*2,FALSE),"")=0,"",IFERROR(VLOOKUP($A70,'VENDA 2023'!$1:$1048576,3 + (COLUMN(D67)-1)*2,FALSE),""))</f>
        <v/>
      </c>
      <c r="AP70" s="92">
        <f>IF(IFERROR(VLOOKUP($A70,'VENDA 2023'!$1:$1048576,3 + (COLUMN(E67)-1)*2,FALSE),"")=0,"",IFERROR(VLOOKUP($A70,'VENDA 2023'!$1:$1048576,3 + (COLUMN(E67)-1)*2,FALSE),""))</f>
        <v/>
      </c>
      <c r="AQ70" s="92">
        <f>IF(IFERROR(VLOOKUP($A70,'VENDA 2023'!$1:$1048576,3 + (COLUMN(F67)-1)*2,FALSE),"")=0,"",IFERROR(VLOOKUP($A70,'VENDA 2023'!$1:$1048576,3 + (COLUMN(F67)-1)*2,FALSE),""))</f>
        <v/>
      </c>
      <c r="AR70" s="92">
        <f>IF(IFERROR(VLOOKUP($A70,'VENDA 2023'!$1:$1048576,3 + (COLUMN(G67)-1)*2,FALSE),"")=0,"",IFERROR(VLOOKUP($A70,'VENDA 2023'!$1:$1048576,3 + (COLUMN(G67)-1)*2,FALSE),""))</f>
        <v/>
      </c>
      <c r="AS70" s="92">
        <f>IF(IFERROR(VLOOKUP($A70,'VENDA 2023'!$1:$1048576,3 + (COLUMN(H67)-1)*2,FALSE),"")=0,"",IFERROR(VLOOKUP($A70,'VENDA 2023'!$1:$1048576,3 + (COLUMN(H67)-1)*2,FALSE),""))</f>
        <v/>
      </c>
      <c r="AT70" s="92">
        <f>IF(IFERROR(VLOOKUP($A70,'VENDA 2023'!$1:$1048576,3 + (COLUMN(I67)-1)*2,FALSE),"")=0,"",IFERROR(VLOOKUP($A70,'VENDA 2023'!$1:$1048576,3 + (COLUMN(I67)-1)*2,FALSE),""))</f>
        <v/>
      </c>
      <c r="AU70" s="92">
        <f>IF(IFERROR(VLOOKUP($A70,'VENDA 2023'!$1:$1048576,3 + (COLUMN(J67)-1)*2,FALSE),"")=0,"",IFERROR(VLOOKUP($A70,'VENDA 2023'!$1:$1048576,3 + (COLUMN(J67)-1)*2,FALSE),""))</f>
        <v/>
      </c>
      <c r="AV70" s="92">
        <f>IF(IFERROR(VLOOKUP($A70,'VENDA 2023'!$1:$1048576,3 + (COLUMN(K67)-1)*2,FALSE),"")=0,"",IFERROR(VLOOKUP($A70,'VENDA 2023'!$1:$1048576,3 + (COLUMN(K67)-1)*2,FALSE),""))</f>
        <v/>
      </c>
      <c r="AW70" s="92">
        <f>IF(IFERROR(VLOOKUP($A70,'VENDA 2023'!$1:$1048576,3 + (COLUMN(L67)-1)*2,FALSE),"")=0,"",IFERROR(VLOOKUP($A70,'VENDA 2023'!$1:$1048576,3 + (COLUMN(L67)-1)*2,FALSE),""))</f>
        <v/>
      </c>
      <c r="AX70" s="93">
        <f>IF(COUNT(AL70:AW70)=0,"",SUM(AL70:AW70))</f>
        <v/>
      </c>
      <c r="AY70" s="92">
        <f>IF(IFERROR(VLOOKUP($A70,'VENDA 2024'!$1:$1048576,3 + (COLUMN(A67)-1)*2,FALSE),"")=0,"",IFERROR(VLOOKUP($A70,'VENDA 2024'!$1:$1048576,3 + (COLUMN(A67)-1)*2,FALSE),""))</f>
        <v/>
      </c>
      <c r="AZ70" s="92">
        <f>IF(IFERROR(VLOOKUP($A70,'VENDA 2024'!$1:$1048576,3 + (COLUMN(B67)-1)*2,FALSE),"")=0,"",IFERROR(VLOOKUP($A70,'VENDA 2024'!$1:$1048576,3 + (COLUMN(B67)-1)*2,FALSE),""))</f>
        <v/>
      </c>
      <c r="BA70" s="92">
        <f>IF(IFERROR(VLOOKUP($A70,'VENDA 2024'!$1:$1048576,3 + (COLUMN(C67)-1)*2,FALSE),"")=0,"",IFERROR(VLOOKUP($A70,'VENDA 2024'!$1:$1048576,3 + (COLUMN(C67)-1)*2,FALSE),""))</f>
        <v/>
      </c>
      <c r="BB70" s="92">
        <f>IF(IFERROR(VLOOKUP($A70,'VENDA 2024'!$1:$1048576,3 + (COLUMN(D67)-1)*2,FALSE),"")=0,"",IFERROR(VLOOKUP($A70,'VENDA 2024'!$1:$1048576,3 + (COLUMN(D67)-1)*2,FALSE),""))</f>
        <v/>
      </c>
      <c r="BC70" s="92">
        <f>IF(IFERROR(VLOOKUP($A70,'VENDA 2024'!$1:$1048576,3 + (COLUMN(E67)-1)*2,FALSE),"")=0,"",IFERROR(VLOOKUP($A70,'VENDA 2024'!$1:$1048576,3 + (COLUMN(E67)-1)*2,FALSE),""))</f>
        <v/>
      </c>
      <c r="BD70" s="92">
        <f>IF(IFERROR(VLOOKUP($A70,'VENDA 2024'!$1:$1048576,3 + (COLUMN(F67)-1)*2,FALSE),"")=0,"",IFERROR(VLOOKUP($A70,'VENDA 2024'!$1:$1048576,3 + (COLUMN(F67)-1)*2,FALSE),""))</f>
        <v/>
      </c>
      <c r="BE70" s="92">
        <f>IF(IFERROR(VLOOKUP($A70,'VENDA 2024'!$1:$1048576,3 + (COLUMN(G67)-1)*2,FALSE),"")=0,"",IFERROR(VLOOKUP($A70,'VENDA 2024'!$1:$1048576,3 + (COLUMN(G67)-1)*2,FALSE),""))</f>
        <v/>
      </c>
      <c r="BF70" s="92">
        <f>IF(IFERROR(VLOOKUP($A70,'VENDA 2024'!$1:$1048576,3 + (COLUMN(H67)-1)*2,FALSE),"")=0,"",IFERROR(VLOOKUP($A70,'VENDA 2024'!$1:$1048576,3 + (COLUMN(H67)-1)*2,FALSE),""))</f>
        <v/>
      </c>
      <c r="BG70" s="92">
        <f>IF(IFERROR(VLOOKUP($A70,'VENDA 2024'!$1:$1048576,3 + (COLUMN(I67)-1)*2,FALSE),"")=0,"",IFERROR(VLOOKUP($A70,'VENDA 2024'!$1:$1048576,3 + (COLUMN(I67)-1)*2,FALSE),""))</f>
        <v/>
      </c>
      <c r="BH70" s="92">
        <f>IF(IFERROR(VLOOKUP($A70,'VENDA 2024'!$1:$1048576,3 + (COLUMN(J67)-1)*2,FALSE),"")=0,"",IFERROR(VLOOKUP($A70,'VENDA 2024'!$1:$1048576,3 + (COLUMN(J67)-1)*2,FALSE),""))</f>
        <v/>
      </c>
      <c r="BI70" s="92">
        <f>IF(IFERROR(VLOOKUP($A70,'VENDA 2024'!$1:$1048576,3 + (COLUMN(K67)-1)*2,FALSE),"")=0,"",IFERROR(VLOOKUP($A70,'VENDA 2024'!$1:$1048576,3 + (COLUMN(K67)-1)*2,FALSE),""))</f>
        <v/>
      </c>
      <c r="BJ70" s="92">
        <f>IF(IFERROR(VLOOKUP($A70,'VENDA 2024'!$1:$1048576,3 + (COLUMN(L67)-1)*2,FALSE),"")=0,"",IFERROR(VLOOKUP($A70,'VENDA 2024'!$1:$1048576,3 + (COLUMN(L67)-1)*2,FALSE),""))</f>
        <v/>
      </c>
      <c r="BK70" s="93">
        <f>IF(COUNT(AY70:BJ70)=0,"",SUM(AY70:BJ70))</f>
        <v/>
      </c>
      <c r="BL70" s="92">
        <f>IF(IFERROR(VLOOKUP($A70,'VENDA 2025'!$1:$1048576,3 + (COLUMN(A67)-1)*2,FALSE),"")=0,"",IFERROR(VLOOKUP($A70,'VENDA 2025'!$1:$1048576,3 + (COLUMN(A67)-1)*2,FALSE),""))</f>
        <v/>
      </c>
      <c r="BM70" s="92">
        <f>IF(IFERROR(VLOOKUP($A70,'VENDA 2025'!$1:$1048576,3 + (COLUMN(B67)-1)*2,FALSE),"")=0,"",IFERROR(VLOOKUP($A70,'VENDA 2025'!$1:$1048576,3 + (COLUMN(B67)-1)*2,FALSE),""))</f>
        <v/>
      </c>
      <c r="BN70" s="92">
        <f>IF(IFERROR(VLOOKUP($A70,'VENDA 2025'!$1:$1048576,3 + (COLUMN(C67)-1)*2,FALSE),"")=0,"",IFERROR(VLOOKUP($A70,'VENDA 2025'!$1:$1048576,3 + (COLUMN(C67)-1)*2,FALSE),""))</f>
        <v/>
      </c>
      <c r="BO70" s="92">
        <f>IF(IFERROR(VLOOKUP($A70,'VENDA 2025'!$1:$1048576,3 + (COLUMN(D67)-1)*2,FALSE),"")=0,"",IFERROR(VLOOKUP($A70,'VENDA 2025'!$1:$1048576,3 + (COLUMN(D67)-1)*2,FALSE),""))</f>
        <v/>
      </c>
      <c r="BP70" s="92">
        <f>IF(IFERROR(VLOOKUP($A70,'VENDA 2025'!$1:$1048576,3 + (COLUMN(E67)-1)*2,FALSE),"")=0,"",IFERROR(VLOOKUP($A70,'VENDA 2025'!$1:$1048576,3 + (COLUMN(E67)-1)*2,FALSE),""))</f>
        <v/>
      </c>
      <c r="BQ70" s="92">
        <f>IF(IFERROR(VLOOKUP($A70,'VENDA 2025'!$1:$1048576,3 + (COLUMN(F67)-1)*2,FALSE),"")=0,"",IFERROR(VLOOKUP($A70,'VENDA 2025'!$1:$1048576,3 + (COLUMN(F67)-1)*2,FALSE),""))</f>
        <v/>
      </c>
      <c r="BR70" s="92">
        <f>IF(IFERROR(VLOOKUP($A70,'VENDA 2025'!$1:$1048576,3 + (COLUMN(G67)-1)*2,FALSE),"")=0,"",IFERROR(VLOOKUP($A70,'VENDA 2025'!$1:$1048576,3 + (COLUMN(G67)-1)*2,FALSE),""))</f>
        <v/>
      </c>
      <c r="BS70" s="92">
        <f>IF(IFERROR(VLOOKUP($A70,'VENDA 2025'!$1:$1048576,3 + (COLUMN(H67)-1)*2,FALSE),"")=0,"",IFERROR(VLOOKUP($A70,'VENDA 2025'!$1:$1048576,3 + (COLUMN(H67)-1)*2,FALSE),""))</f>
        <v/>
      </c>
      <c r="BT70" s="92">
        <f>IF(IFERROR(VLOOKUP($A70,'VENDA 2025'!$1:$1048576,3 + (COLUMN(I67)-1)*2,FALSE),"")=0,"",IFERROR(VLOOKUP($A70,'VENDA 2025'!$1:$1048576,3 + (COLUMN(I67)-1)*2,FALSE),""))</f>
        <v/>
      </c>
      <c r="BU70" s="92">
        <f>IF(IFERROR(VLOOKUP($A70,'VENDA 2025'!$1:$1048576,3 + (COLUMN(J67)-1)*2,FALSE),"")=0,"",IFERROR(VLOOKUP($A70,'VENDA 2025'!$1:$1048576,3 + (COLUMN(J67)-1)*2,FALSE),""))</f>
        <v/>
      </c>
      <c r="BV70" s="92">
        <f>IF(IFERROR(VLOOKUP($A70,'VENDA 2025'!$1:$1048576,3 + (COLUMN(K67)-1)*2,FALSE),"")=0,"",IFERROR(VLOOKUP($A70,'VENDA 2025'!$1:$1048576,3 + (COLUMN(K67)-1)*2,FALSE),""))</f>
        <v/>
      </c>
      <c r="BW70" s="92">
        <f>IF(IFERROR(VLOOKUP($A70,'VENDA 2025'!$1:$1048576,3 + (COLUMN(L67)-1)*2,FALSE),"")=0,"",IFERROR(VLOOKUP($A70,'VENDA 2025'!$1:$1048576,3 + (COLUMN(L67)-1)*2,FALSE),""))</f>
        <v/>
      </c>
      <c r="BX70" s="93">
        <f>IF(COUNT(BL70:BW70)=0,"",SUM(BL70:BW70))</f>
        <v/>
      </c>
      <c r="BY70" s="92">
        <f>IF(IFERROR(VLOOKUP($A70,'venda-fornecedor-12-meses-7'!$1:$1048576,4 + (COLUMN(A67)-1)*2,FALSE),"")=0,"",IFERROR(VLOOKUP($A70,'venda-fornecedor-12-meses-7'!$1:$1048576,4 + (COLUMN(A67)-1)*2,FALSE),""))</f>
        <v/>
      </c>
      <c r="BZ70" s="92">
        <f>IF(IFERROR(VLOOKUP($A70,'venda-fornecedor-12-meses-7'!$1:$1048576,4 + (COLUMN(B67)-1)*2,FALSE),"")=0,"",IFERROR(VLOOKUP($A70,'venda-fornecedor-12-meses-7'!$1:$1048576,4 + (COLUMN(B67)-1)*2,FALSE),""))</f>
        <v/>
      </c>
      <c r="CA70" s="92">
        <f>IF(IFERROR(VLOOKUP($A70,'venda-fornecedor-12-meses-7'!$1:$1048576,4 + (COLUMN(C67)-1)*2,FALSE),"")=0,"",IFERROR(VLOOKUP($A70,'venda-fornecedor-12-meses-7'!$1:$1048576,4 + (COLUMN(C67)-1)*2,FALSE),""))</f>
        <v/>
      </c>
      <c r="CB70" s="92">
        <f>IF(IFERROR(VLOOKUP($A70,'venda-fornecedor-12-meses-7'!$1:$1048576,4 + (COLUMN(D67)-1)*2,FALSE),"")=0,"",IFERROR(VLOOKUP($A70,'venda-fornecedor-12-meses-7'!$1:$1048576,4 + (COLUMN(D67)-1)*2,FALSE),""))</f>
        <v/>
      </c>
      <c r="CC70" s="92">
        <f>IF(IFERROR(VLOOKUP($A70,'venda-fornecedor-12-meses-7'!$1:$1048576,4 + (COLUMN(E67)-1)*2,FALSE),"")=0,"",IFERROR(VLOOKUP($A70,'venda-fornecedor-12-meses-7'!$1:$1048576,4 + (COLUMN(E67)-1)*2,FALSE),""))</f>
        <v/>
      </c>
      <c r="CD70" s="92">
        <f>IF(IFERROR(VLOOKUP($A70,'venda-fornecedor-12-meses-7'!$1:$1048576,4 + (COLUMN(F67)-1)*2,FALSE),"")=0,"",IFERROR(VLOOKUP($A70,'venda-fornecedor-12-meses-7'!$1:$1048576,4 + (COLUMN(F67)-1)*2,FALSE),""))</f>
        <v/>
      </c>
      <c r="CE70" s="92">
        <f>IF(IFERROR(VLOOKUP($A70,'venda-fornecedor-12-meses-7'!$1:$1048576,4 + (COLUMN(G67)-1)*2,FALSE),"")=0,"",IFERROR(VLOOKUP($A70,'venda-fornecedor-12-meses-7'!$1:$1048576,4 + (COLUMN(G67)-1)*2,FALSE),""))</f>
        <v/>
      </c>
      <c r="CF70" s="92">
        <f>IF(IFERROR(VLOOKUP($A70,'venda-fornecedor-12-meses-7'!$1:$1048576,4 + (COLUMN(H67)-1)*2,FALSE),"")=0,"",IFERROR(VLOOKUP($A70,'venda-fornecedor-12-meses-7'!$1:$1048576,4 + (COLUMN(H67)-1)*2,FALSE),""))</f>
        <v/>
      </c>
      <c r="CG70" s="92">
        <f>IF(IFERROR(VLOOKUP($A70,'venda-fornecedor-12-meses-7'!$1:$1048576,4 + (COLUMN(I67)-1)*2,FALSE),"")=0,"",IFERROR(VLOOKUP($A70,'venda-fornecedor-12-meses-7'!$1:$1048576,4 + (COLUMN(I67)-1)*2,FALSE),""))</f>
        <v/>
      </c>
      <c r="CH70" s="92">
        <f>IF(IFERROR(VLOOKUP($A70,'venda-fornecedor-12-meses-7'!$1:$1048576,4 + (COLUMN(J67)-1)*2,FALSE),"")=0,"",IFERROR(VLOOKUP($A70,'venda-fornecedor-12-meses-7'!$1:$1048576,4 + (COLUMN(J67)-1)*2,FALSE),""))</f>
        <v/>
      </c>
      <c r="CI70" s="92">
        <f>IF(IFERROR(VLOOKUP($A70,'venda-fornecedor-12-meses-7'!$1:$1048576,4 + (COLUMN(K67)-1)*2,FALSE),"")=0,"",IFERROR(VLOOKUP($A70,'venda-fornecedor-12-meses-7'!$1:$1048576,4 + (COLUMN(K67)-1)*2,FALSE),""))</f>
        <v/>
      </c>
      <c r="CJ70" s="92">
        <f>IF(IFERROR(VLOOKUP($A70,'venda-fornecedor-12-meses-7'!$1:$1048576,4 + (COLUMN(L67)-1)*2,FALSE),"")=0,"",IFERROR(VLOOKUP($A70,'venda-fornecedor-12-meses-7'!$1:$1048576,4 + (COLUMN(L67)-1)*2,FALSE),""))</f>
        <v/>
      </c>
      <c r="CK70" s="93">
        <f>IF(COUNT(BY70:CJ70)=0,"",SUM(BY70:CJ70))</f>
        <v/>
      </c>
      <c r="CL70" s="93">
        <f>IF(COUNT(BY70:CJ70)=0,"",AVERAGE(BY70:CJ70))</f>
        <v/>
      </c>
      <c r="CM70" s="1" t="n"/>
      <c r="CN70" s="94">
        <f>IF(IFERROR(VLOOKUP($A70,'ENTRADA 2023'!$1:$1048576,3 + (COLUMN(A67)-1)*1,FALSE),"")=0,"",IFERROR(VLOOKUP($A70,'ENTRADA 2023'!$1:$1048576,3 + (COLUMN(A67)-1)*1,FALSE),""))</f>
        <v/>
      </c>
      <c r="CO70" s="94">
        <f>IF(IFERROR(VLOOKUP($A70,'ENTRADA 2023'!$1:$1048576,3 + (COLUMN(B67)-1)*1,FALSE),"")=0,"",IFERROR(VLOOKUP($A70,'ENTRADA 2023'!$1:$1048576,3 + (COLUMN(B67)-1)*1,FALSE),""))</f>
        <v/>
      </c>
      <c r="CP70" s="94">
        <f>IF(IFERROR(VLOOKUP($A70,'ENTRADA 2023'!$1:$1048576,3 + (COLUMN(C67)-1)*1,FALSE),"")=0,"",IFERROR(VLOOKUP($A70,'ENTRADA 2023'!$1:$1048576,3 + (COLUMN(C67)-1)*1,FALSE),""))</f>
        <v/>
      </c>
      <c r="CQ70" s="94">
        <f>IF(IFERROR(VLOOKUP($A70,'ENTRADA 2023'!$1:$1048576,3 + (COLUMN(D67)-1)*1,FALSE),"")=0,"",IFERROR(VLOOKUP($A70,'ENTRADA 2023'!$1:$1048576,3 + (COLUMN(D67)-1)*1,FALSE),""))</f>
        <v/>
      </c>
      <c r="CR70" s="94">
        <f>IF(IFERROR(VLOOKUP($A70,'ENTRADA 2023'!$1:$1048576,3 + (COLUMN(E67)-1)*1,FALSE),"")=0,"",IFERROR(VLOOKUP($A70,'ENTRADA 2023'!$1:$1048576,3 + (COLUMN(E67)-1)*1,FALSE),""))</f>
        <v/>
      </c>
      <c r="CS70" s="94">
        <f>IF(IFERROR(VLOOKUP($A70,'ENTRADA 2023'!$1:$1048576,3 + (COLUMN(F67)-1)*1,FALSE),"")=0,"",IFERROR(VLOOKUP($A70,'ENTRADA 2023'!$1:$1048576,3 + (COLUMN(F67)-1)*1,FALSE),""))</f>
        <v/>
      </c>
      <c r="CT70" s="94">
        <f>IF(IFERROR(VLOOKUP($A70,'ENTRADA 2023'!$1:$1048576,3 + (COLUMN(G67)-1)*1,FALSE),"")=0,"",IFERROR(VLOOKUP($A70,'ENTRADA 2023'!$1:$1048576,3 + (COLUMN(G67)-1)*1,FALSE),""))</f>
        <v/>
      </c>
      <c r="CU70" s="94">
        <f>IF(IFERROR(VLOOKUP($A70,'ENTRADA 2023'!$1:$1048576,3 + (COLUMN(H67)-1)*1,FALSE),"")=0,"",IFERROR(VLOOKUP($A70,'ENTRADA 2023'!$1:$1048576,3 + (COLUMN(H67)-1)*1,FALSE),""))</f>
        <v/>
      </c>
      <c r="CV70" s="94">
        <f>IF(IFERROR(VLOOKUP($A70,'ENTRADA 2023'!$1:$1048576,3 + (COLUMN(I67)-1)*1,FALSE),"")=0,"",IFERROR(VLOOKUP($A70,'ENTRADA 2023'!$1:$1048576,3 + (COLUMN(I67)-1)*1,FALSE),""))</f>
        <v/>
      </c>
      <c r="CW70" s="94">
        <f>IF(IFERROR(VLOOKUP($A70,'ENTRADA 2023'!$1:$1048576,3 + (COLUMN(J67)-1)*1,FALSE),"")=0,"",IFERROR(VLOOKUP($A70,'ENTRADA 2023'!$1:$1048576,3 + (COLUMN(J67)-1)*1,FALSE),""))</f>
        <v/>
      </c>
      <c r="CX70" s="94">
        <f>IF(IFERROR(VLOOKUP($A70,'ENTRADA 2023'!$1:$1048576,3 + (COLUMN(K67)-1)*1,FALSE),"")=0,"",IFERROR(VLOOKUP($A70,'ENTRADA 2023'!$1:$1048576,3 + (COLUMN(K67)-1)*1,FALSE),""))</f>
        <v/>
      </c>
      <c r="CY70" s="94">
        <f>IF(IFERROR(VLOOKUP($A70,'ENTRADA 2023'!$1:$1048576,3 + (COLUMN(L67)-1)*1,FALSE),"")=0,"",IFERROR(VLOOKUP($A70,'ENTRADA 2023'!$1:$1048576,3 + (COLUMN(L67)-1)*1,FALSE),""))</f>
        <v/>
      </c>
      <c r="CZ70" s="95">
        <f>IF(COUNT(CN70:CY70)=0,"",SUM(CN70:CY70))</f>
        <v/>
      </c>
      <c r="DA70" s="94">
        <f>IF(IFERROR(VLOOKUP($A70,'ENTRADA 2024'!$1:$1048576,3 + (COLUMN(A67)-1)*1,FALSE),"")=0,"",IFERROR(VLOOKUP($A70,'ENTRADA 2024'!$1:$1048576,3 + (COLUMN(A67)-1)*1,FALSE),""))</f>
        <v/>
      </c>
      <c r="DB70" s="94">
        <f>IF(IFERROR(VLOOKUP($A70,'ENTRADA 2024'!$1:$1048576,3 + (COLUMN(B67)-1)*1,FALSE),"")=0,"",IFERROR(VLOOKUP($A70,'ENTRADA 2024'!$1:$1048576,3 + (COLUMN(B67)-1)*1,FALSE),""))</f>
        <v/>
      </c>
      <c r="DC70" s="94">
        <f>IF(IFERROR(VLOOKUP($A70,'ENTRADA 2024'!$1:$1048576,3 + (COLUMN(C67)-1)*1,FALSE),"")=0,"",IFERROR(VLOOKUP($A70,'ENTRADA 2024'!$1:$1048576,3 + (COLUMN(C67)-1)*1,FALSE),""))</f>
        <v/>
      </c>
      <c r="DD70" s="94">
        <f>IF(IFERROR(VLOOKUP($A70,'ENTRADA 2024'!$1:$1048576,3 + (COLUMN(D67)-1)*1,FALSE),"")=0,"",IFERROR(VLOOKUP($A70,'ENTRADA 2024'!$1:$1048576,3 + (COLUMN(D67)-1)*1,FALSE),""))</f>
        <v/>
      </c>
      <c r="DE70" s="94">
        <f>IF(IFERROR(VLOOKUP($A70,'ENTRADA 2024'!$1:$1048576,3 + (COLUMN(E67)-1)*1,FALSE),"")=0,"",IFERROR(VLOOKUP($A70,'ENTRADA 2024'!$1:$1048576,3 + (COLUMN(E67)-1)*1,FALSE),""))</f>
        <v/>
      </c>
      <c r="DF70" s="94">
        <f>IF(IFERROR(VLOOKUP($A70,'ENTRADA 2024'!$1:$1048576,3 + (COLUMN(F67)-1)*1,FALSE),"")=0,"",IFERROR(VLOOKUP($A70,'ENTRADA 2024'!$1:$1048576,3 + (COLUMN(F67)-1)*1,FALSE),""))</f>
        <v/>
      </c>
      <c r="DG70" s="94">
        <f>IF(IFERROR(VLOOKUP($A70,'ENTRADA 2024'!$1:$1048576,3 + (COLUMN(G67)-1)*1,FALSE),"")=0,"",IFERROR(VLOOKUP($A70,'ENTRADA 2024'!$1:$1048576,3 + (COLUMN(G67)-1)*1,FALSE),""))</f>
        <v/>
      </c>
      <c r="DH70" s="94">
        <f>IF(IFERROR(VLOOKUP($A70,'ENTRADA 2024'!$1:$1048576,3 + (COLUMN(H67)-1)*1,FALSE),"")=0,"",IFERROR(VLOOKUP($A70,'ENTRADA 2024'!$1:$1048576,3 + (COLUMN(H67)-1)*1,FALSE),""))</f>
        <v/>
      </c>
      <c r="DI70" s="94">
        <f>IF(IFERROR(VLOOKUP($A70,'ENTRADA 2024'!$1:$1048576,3 + (COLUMN(I67)-1)*1,FALSE),"")=0,"",IFERROR(VLOOKUP($A70,'ENTRADA 2024'!$1:$1048576,3 + (COLUMN(I67)-1)*1,FALSE),""))</f>
        <v/>
      </c>
      <c r="DJ70" s="94">
        <f>IF(IFERROR(VLOOKUP($A70,'ENTRADA 2024'!$1:$1048576,3 + (COLUMN(J67)-1)*1,FALSE),"")=0,"",IFERROR(VLOOKUP($A70,'ENTRADA 2024'!$1:$1048576,3 + (COLUMN(J67)-1)*1,FALSE),""))</f>
        <v/>
      </c>
      <c r="DK70" s="94">
        <f>IF(IFERROR(VLOOKUP($A70,'ENTRADA 2024'!$1:$1048576,3 + (COLUMN(K67)-1)*1,FALSE),"")=0,"",IFERROR(VLOOKUP($A70,'ENTRADA 2024'!$1:$1048576,3 + (COLUMN(K67)-1)*1,FALSE),""))</f>
        <v/>
      </c>
      <c r="DL70" s="94">
        <f>IF(IFERROR(VLOOKUP($A70,'ENTRADA 2024'!$1:$1048576,3 + (COLUMN(L67)-1)*1,FALSE),"")=0,"",IFERROR(VLOOKUP($A70,'ENTRADA 2024'!$1:$1048576,3 + (COLUMN(L67)-1)*1,FALSE),""))</f>
        <v/>
      </c>
      <c r="DM70" s="95">
        <f>IF(COUNT(DA70:DL70)=0,"",SUM(DA70:DL70))</f>
        <v/>
      </c>
      <c r="DN70" s="94">
        <f>IF(IFERROR(VLOOKUP($A70,'ENTRADA 2025'!$1:$1048576,3 + (COLUMN(A67)-1)*1,FALSE),"")=0,"",IFERROR(VLOOKUP($A70,'ENTRADA 2025'!$1:$1048576,3 + (COLUMN(A67)-1)*1,FALSE),""))</f>
        <v/>
      </c>
      <c r="DO70" s="94">
        <f>IF(IFERROR(VLOOKUP($A70,'ENTRADA 2025'!$1:$1048576,3 + (COLUMN(B67)-1)*1,FALSE),"")=0,"",IFERROR(VLOOKUP($A70,'ENTRADA 2025'!$1:$1048576,3 + (COLUMN(B67)-1)*1,FALSE),""))</f>
        <v/>
      </c>
      <c r="DP70" s="94">
        <f>IF(IFERROR(VLOOKUP($A70,'ENTRADA 2025'!$1:$1048576,3 + (COLUMN(C67)-1)*1,FALSE),"")=0,"",IFERROR(VLOOKUP($A70,'ENTRADA 2025'!$1:$1048576,3 + (COLUMN(C67)-1)*1,FALSE),""))</f>
        <v/>
      </c>
      <c r="DQ70" s="94">
        <f>IF(IFERROR(VLOOKUP($A70,'ENTRADA 2025'!$1:$1048576,3 + (COLUMN(D67)-1)*1,FALSE),"")=0,"",IFERROR(VLOOKUP($A70,'ENTRADA 2025'!$1:$1048576,3 + (COLUMN(D67)-1)*1,FALSE),""))</f>
        <v/>
      </c>
      <c r="DR70" s="94">
        <f>IF(IFERROR(VLOOKUP($A70,'ENTRADA 2025'!$1:$1048576,3 + (COLUMN(E67)-1)*1,FALSE),"")=0,"",IFERROR(VLOOKUP($A70,'ENTRADA 2025'!$1:$1048576,3 + (COLUMN(E67)-1)*1,FALSE),""))</f>
        <v/>
      </c>
      <c r="DS70" s="94">
        <f>IF(IFERROR(VLOOKUP($A70,'ENTRADA 2025'!$1:$1048576,3 + (COLUMN(F67)-1)*1,FALSE),"")=0,"",IFERROR(VLOOKUP($A70,'ENTRADA 2025'!$1:$1048576,3 + (COLUMN(F67)-1)*1,FALSE),""))</f>
        <v/>
      </c>
      <c r="DT70" s="94">
        <f>IF(IFERROR(VLOOKUP($A70,'ENTRADA 2025'!$1:$1048576,3 + (COLUMN(G67)-1)*1,FALSE),"")=0,"",IFERROR(VLOOKUP($A70,'ENTRADA 2025'!$1:$1048576,3 + (COLUMN(G67)-1)*1,FALSE),""))</f>
        <v/>
      </c>
      <c r="DU70" s="94">
        <f>IF(IFERROR(VLOOKUP($A70,'ENTRADA 2025'!$1:$1048576,3 + (COLUMN(H67)-1)*1,FALSE),"")=0,"",IFERROR(VLOOKUP($A70,'ENTRADA 2025'!$1:$1048576,3 + (COLUMN(H67)-1)*1,FALSE),""))</f>
        <v/>
      </c>
      <c r="DV70" s="94">
        <f>IF(IFERROR(VLOOKUP($A70,'ENTRADA 2025'!$1:$1048576,3 + (COLUMN(I67)-1)*1,FALSE),"")=0,"",IFERROR(VLOOKUP($A70,'ENTRADA 2025'!$1:$1048576,3 + (COLUMN(I67)-1)*1,FALSE),""))</f>
        <v/>
      </c>
      <c r="DW70" s="94">
        <f>IF(IFERROR(VLOOKUP($A70,'ENTRADA 2025'!$1:$1048576,3 + (COLUMN(J67)-1)*1,FALSE),"")=0,"",IFERROR(VLOOKUP($A70,'ENTRADA 2025'!$1:$1048576,3 + (COLUMN(J67)-1)*1,FALSE),""))</f>
        <v/>
      </c>
      <c r="DX70" s="94">
        <f>IF(IFERROR(VLOOKUP($A70,'ENTRADA 2025'!$1:$1048576,3 + (COLUMN(K67)-1)*1,FALSE),"")=0,"",IFERROR(VLOOKUP($A70,'ENTRADA 2025'!$1:$1048576,3 + (COLUMN(K67)-1)*1,FALSE),""))</f>
        <v/>
      </c>
      <c r="DY70" s="94">
        <f>IF(IFERROR(VLOOKUP($A70,'ENTRADA 2025'!$1:$1048576,3 + (COLUMN(L67)-1)*1,FALSE),"")=0,"",IFERROR(VLOOKUP($A70,'ENTRADA 2025'!$1:$1048576,3 + (COLUMN(L67)-1)*1,FALSE),""))</f>
        <v/>
      </c>
      <c r="DZ70" s="95">
        <f>IF(COUNT(DN70:DY70)=0,"",SUM(DN70:DY70))</f>
        <v/>
      </c>
      <c r="EA70" s="94">
        <f>IF(IFERROR(VLOOKUP($A70,'entrada-fornecedor-12-meses-7'!$1:$1048576,3 + (COLUMN(A67)-1)*1,FALSE),"")=0,"",IFERROR(VLOOKUP($A70,'entrada-fornecedor-12-meses-7'!$1:$1048576,3 + (COLUMN(A67)-1)*1,FALSE),""))</f>
        <v/>
      </c>
      <c r="EB70" s="94">
        <f>IF(IFERROR(VLOOKUP($A70,'entrada-fornecedor-12-meses-7'!$1:$1048576,3 + (COLUMN(B67)-1)*1,FALSE),"")=0,"",IFERROR(VLOOKUP($A70,'entrada-fornecedor-12-meses-7'!$1:$1048576,3 + (COLUMN(B67)-1)*1,FALSE),""))</f>
        <v/>
      </c>
      <c r="EC70" s="94">
        <f>IF(IFERROR(VLOOKUP($A70,'entrada-fornecedor-12-meses-7'!$1:$1048576,3 + (COLUMN(C67)-1)*1,FALSE),"")=0,"",IFERROR(VLOOKUP($A70,'entrada-fornecedor-12-meses-7'!$1:$1048576,3 + (COLUMN(C67)-1)*1,FALSE),""))</f>
        <v/>
      </c>
      <c r="ED70" s="94">
        <f>IF(IFERROR(VLOOKUP($A70,'entrada-fornecedor-12-meses-7'!$1:$1048576,3 + (COLUMN(D67)-1)*1,FALSE),"")=0,"",IFERROR(VLOOKUP($A70,'entrada-fornecedor-12-meses-7'!$1:$1048576,3 + (COLUMN(D67)-1)*1,FALSE),""))</f>
        <v/>
      </c>
      <c r="EE70" s="94">
        <f>IF(IFERROR(VLOOKUP($A70,'entrada-fornecedor-12-meses-7'!$1:$1048576,3 + (COLUMN(E67)-1)*1,FALSE),"")=0,"",IFERROR(VLOOKUP($A70,'entrada-fornecedor-12-meses-7'!$1:$1048576,3 + (COLUMN(E67)-1)*1,FALSE),""))</f>
        <v/>
      </c>
      <c r="EF70" s="94">
        <f>IF(IFERROR(VLOOKUP($A70,'entrada-fornecedor-12-meses-7'!$1:$1048576,3 + (COLUMN(F67)-1)*1,FALSE),"")=0,"",IFERROR(VLOOKUP($A70,'entrada-fornecedor-12-meses-7'!$1:$1048576,3 + (COLUMN(F67)-1)*1,FALSE),""))</f>
        <v/>
      </c>
      <c r="EG70" s="94">
        <f>IF(IFERROR(VLOOKUP($A70,'entrada-fornecedor-12-meses-7'!$1:$1048576,3 + (COLUMN(G67)-1)*1,FALSE),"")=0,"",IFERROR(VLOOKUP($A70,'entrada-fornecedor-12-meses-7'!$1:$1048576,3 + (COLUMN(G67)-1)*1,FALSE),""))</f>
        <v/>
      </c>
      <c r="EH70" s="94">
        <f>IF(IFERROR(VLOOKUP($A70,'entrada-fornecedor-12-meses-7'!$1:$1048576,3 + (COLUMN(H67)-1)*1,FALSE),"")=0,"",IFERROR(VLOOKUP($A70,'entrada-fornecedor-12-meses-7'!$1:$1048576,3 + (COLUMN(H67)-1)*1,FALSE),""))</f>
        <v/>
      </c>
      <c r="EI70" s="94">
        <f>IF(IFERROR(VLOOKUP($A70,'entrada-fornecedor-12-meses-7'!$1:$1048576,3 + (COLUMN(I67)-1)*1,FALSE),"")=0,"",IFERROR(VLOOKUP($A70,'entrada-fornecedor-12-meses-7'!$1:$1048576,3 + (COLUMN(I67)-1)*1,FALSE),""))</f>
        <v/>
      </c>
      <c r="EJ70" s="94">
        <f>IF(IFERROR(VLOOKUP($A70,'entrada-fornecedor-12-meses-7'!$1:$1048576,3 + (COLUMN(J67)-1)*1,FALSE),"")=0,"",IFERROR(VLOOKUP($A70,'entrada-fornecedor-12-meses-7'!$1:$1048576,3 + (COLUMN(J67)-1)*1,FALSE),""))</f>
        <v/>
      </c>
      <c r="EK70" s="94">
        <f>IF(IFERROR(VLOOKUP($A70,'entrada-fornecedor-12-meses-7'!$1:$1048576,3 + (COLUMN(K67)-1)*1,FALSE),"")=0,"",IFERROR(VLOOKUP($A70,'entrada-fornecedor-12-meses-7'!$1:$1048576,3 + (COLUMN(K67)-1)*1,FALSE),""))</f>
        <v/>
      </c>
      <c r="EL70" s="94">
        <f>IF(IFERROR(VLOOKUP($A70,'entrada-fornecedor-12-meses-7'!$1:$1048576,3 + (COLUMN(L67)-1)*1,FALSE),"")=0,"",IFERROR(VLOOKUP($A70,'entrada-fornecedor-12-meses-7'!$1:$1048576,3 + (COLUMN(L67)-1)*1,FALSE),""))</f>
        <v/>
      </c>
      <c r="EM70" s="95">
        <f>IF(COUNT(EA70:EL70)=0,"",SUM(EA70:EL70))</f>
        <v/>
      </c>
      <c r="EN70" s="1" t="n"/>
      <c r="EO70" s="96">
        <f>IFERROR(AVERAGEIF('lead-time-compras-7'!B:B,A70,'lead-time-compras-7'!S:S),"")</f>
        <v/>
      </c>
      <c r="EP70" s="96">
        <f>IFERROR(
  AVERAGEIFS(
    'notas-fiscais-entrada-830-7'!H:H,
    'notas-fiscais-entrada-830-7'!O:O, A70,
    'notas-fiscais-entrada-830-7'!E:E, $B$1
  ),
""
)</f>
        <v/>
      </c>
      <c r="EQ70" s="96">
        <f>IFERROR(AVERAGEIF('lead-time-compras-7'!B:B,A70,'lead-time-compras-7'!Q:Q),"")</f>
        <v/>
      </c>
      <c r="ER70" s="97">
        <f>SUMIF('fornecedor-saldo-receber-7'!A:A, A70, 'fornecedor-saldo-receber-7'!L:L)</f>
        <v/>
      </c>
      <c r="ES70" s="97">
        <f>SUMIF('fornecedor-verba-aplicar-7'!A:A, A70, 'fornecedor-verba-aplicar-7'!D:D)</f>
        <v/>
      </c>
      <c r="ET70" s="1" t="n"/>
      <c r="EU70" s="52">
        <f>SUMIF('ANALISE PRODUTO'!F:F, A70, 'ANALISE PRODUTO'!BN:BN)</f>
        <v/>
      </c>
      <c r="EV70" s="52">
        <f>SUMIF('ANALISE PRODUTO'!F:F, A70, 'ANALISE PRODUTO'!BO:BO)</f>
        <v/>
      </c>
      <c r="EW70" s="52">
        <f>SUMIF('ANALISE PRODUTO'!F:F, A70, 'ANALISE PRODUTO'!BP:BP)</f>
        <v/>
      </c>
      <c r="EX70" s="52">
        <f>SUMIF('ANALISE PRODUTO'!F:F, A70, 'ANALISE PRODUTO'!BQ:BQ)</f>
        <v/>
      </c>
      <c r="EY70" s="52">
        <f>SUMIF('ANALISE PRODUTO'!F:F, A70, 'ANALISE PRODUTO'!BR:BR)</f>
        <v/>
      </c>
      <c r="EZ70" s="53">
        <f>SUMIF('ANALISE PRODUTO'!F:F, A70, 'ANALISE PRODUTO'!BS:BS)</f>
        <v/>
      </c>
      <c r="FA70" s="53">
        <f>SUMIF('ANALISE PRODUTO'!F:F, A70, 'ANALISE PRODUTO'!BT:BT)</f>
        <v/>
      </c>
      <c r="FB70" s="53">
        <f>SUMIF('ANALISE PRODUTO'!F:F, A70, 'ANALISE PRODUTO'!BU:BU)</f>
        <v/>
      </c>
      <c r="FC70" s="53">
        <f>SUMIF('ANALISE PRODUTO'!F:F, A70, 'ANALISE PRODUTO'!BV:BV)</f>
        <v/>
      </c>
      <c r="FD70" s="53">
        <f>SUMIF('ANALISE PRODUTO'!F:F, A70, 'ANALISE PRODUTO'!BW:BW)</f>
        <v/>
      </c>
      <c r="FE70" s="41">
        <f>SUMIF('ANALISE PRODUTO'!F:F, A70, 'ANALISE PRODUTO'!CB:CB)</f>
        <v/>
      </c>
      <c r="FF70" s="41">
        <f>SUMIF('ANALISE PRODUTO'!F:F, A70, 'ANALISE PRODUTO'!CC:CC)</f>
        <v/>
      </c>
      <c r="FG70" s="1" t="n"/>
      <c r="FH70" s="45">
        <f>IF(IFERROR(VLOOKUP($A70,'VENDA 2023'!$1:$1048576,4 + (COLUMN(A67)-1)*2,FALSE),"")=0,"",IFERROR(VLOOKUP($A70,'VENDA 2023'!$1:$1048576,4 + (COLUMN(A67)-1)*2,FALSE),""))</f>
        <v/>
      </c>
      <c r="FI70" s="45">
        <f>IF(IFERROR(VLOOKUP($A70,'VENDA 2023'!$1:$1048576,4 + (COLUMN(B67)-1)*2,FALSE),"")=0,"",IFERROR(VLOOKUP($A70,'VENDA 2023'!$1:$1048576,4 + (COLUMN(B67)-1)*2,FALSE),""))</f>
        <v/>
      </c>
      <c r="FJ70" s="45">
        <f>IF(IFERROR(VLOOKUP($A70,'VENDA 2023'!$1:$1048576,4 + (COLUMN(C67)-1)*2,FALSE),"")=0,"",IFERROR(VLOOKUP($A70,'VENDA 2023'!$1:$1048576,4 + (COLUMN(C67)-1)*2,FALSE),""))</f>
        <v/>
      </c>
      <c r="FK70" s="45">
        <f>IF(IFERROR(VLOOKUP($A70,'VENDA 2023'!$1:$1048576,4 + (COLUMN(D67)-1)*2,FALSE),"")=0,"",IFERROR(VLOOKUP($A70,'VENDA 2023'!$1:$1048576,4 + (COLUMN(D67)-1)*2,FALSE),""))</f>
        <v/>
      </c>
      <c r="FL70" s="45">
        <f>IF(IFERROR(VLOOKUP($A70,'VENDA 2023'!$1:$1048576,4 + (COLUMN(E67)-1)*2,FALSE),"")=0,"",IFERROR(VLOOKUP($A70,'VENDA 2023'!$1:$1048576,4 + (COLUMN(E67)-1)*2,FALSE),""))</f>
        <v/>
      </c>
      <c r="FM70" s="45">
        <f>IF(IFERROR(VLOOKUP($A70,'VENDA 2023'!$1:$1048576,4 + (COLUMN(F67)-1)*2,FALSE),"")=0,"",IFERROR(VLOOKUP($A70,'VENDA 2023'!$1:$1048576,4 + (COLUMN(F67)-1)*2,FALSE),""))</f>
        <v/>
      </c>
      <c r="FN70" s="45">
        <f>IF(IFERROR(VLOOKUP($A70,'VENDA 2023'!$1:$1048576,4 + (COLUMN(G67)-1)*2,FALSE),"")=0,"",IFERROR(VLOOKUP($A70,'VENDA 2023'!$1:$1048576,4 + (COLUMN(G67)-1)*2,FALSE),""))</f>
        <v/>
      </c>
      <c r="FO70" s="45">
        <f>IF(IFERROR(VLOOKUP($A70,'VENDA 2023'!$1:$1048576,4 + (COLUMN(H67)-1)*2,FALSE),"")=0,"",IFERROR(VLOOKUP($A70,'VENDA 2023'!$1:$1048576,4 + (COLUMN(H67)-1)*2,FALSE),""))</f>
        <v/>
      </c>
      <c r="FP70" s="45">
        <f>IF(IFERROR(VLOOKUP($A70,'VENDA 2023'!$1:$1048576,4 + (COLUMN(I67)-1)*2,FALSE),"")=0,"",IFERROR(VLOOKUP($A70,'VENDA 2023'!$1:$1048576,4 + (COLUMN(I67)-1)*2,FALSE),""))</f>
        <v/>
      </c>
      <c r="FQ70" s="45">
        <f>IF(IFERROR(VLOOKUP($A70,'VENDA 2023'!$1:$1048576,4 + (COLUMN(J67)-1)*2,FALSE),"")=0,"",IFERROR(VLOOKUP($A70,'VENDA 2023'!$1:$1048576,4 + (COLUMN(J67)-1)*2,FALSE),""))</f>
        <v/>
      </c>
      <c r="FR70" s="45">
        <f>IF(IFERROR(VLOOKUP($A70,'VENDA 2023'!$1:$1048576,4 + (COLUMN(K67)-1)*2,FALSE),"")=0,"",IFERROR(VLOOKUP($A70,'VENDA 2023'!$1:$1048576,4 + (COLUMN(K67)-1)*2,FALSE),""))</f>
        <v/>
      </c>
      <c r="FS70" s="45">
        <f>IF(IFERROR(VLOOKUP($A70,'VENDA 2023'!$1:$1048576,4 + (COLUMN(L67)-1)*2,FALSE),"")=0,"",IFERROR(VLOOKUP($A70,'VENDA 2023'!$1:$1048576,4 + (COLUMN(L67)-1)*2,FALSE),""))</f>
        <v/>
      </c>
      <c r="FT70" s="12">
        <f>IF(COUNT(FH70:FS70)=0,"",SUM(FH70:FS70))</f>
        <v/>
      </c>
      <c r="FU70" s="45">
        <f>IF(IFERROR(VLOOKUP($A70,'VENDA 2024'!$1:$1048576,4 + (COLUMN(A67)-1)*2,FALSE),"")=0,"",IFERROR(VLOOKUP($A70,'VENDA 2024'!$1:$1048576,4 + (COLUMN(A67)-1)*2,FALSE),""))</f>
        <v/>
      </c>
      <c r="FV70" s="45">
        <f>IF(IFERROR(VLOOKUP($A70,'VENDA 2024'!$1:$1048576,4 + (COLUMN(B67)-1)*2,FALSE),"")=0,"",IFERROR(VLOOKUP($A70,'VENDA 2024'!$1:$1048576,4 + (COLUMN(B67)-1)*2,FALSE),""))</f>
        <v/>
      </c>
      <c r="FW70" s="45">
        <f>IF(IFERROR(VLOOKUP($A70,'VENDA 2024'!$1:$1048576,4 + (COLUMN(C67)-1)*2,FALSE),"")=0,"",IFERROR(VLOOKUP($A70,'VENDA 2024'!$1:$1048576,4 + (COLUMN(C67)-1)*2,FALSE),""))</f>
        <v/>
      </c>
      <c r="FX70" s="45">
        <f>IF(IFERROR(VLOOKUP($A70,'VENDA 2024'!$1:$1048576,4 + (COLUMN(D67)-1)*2,FALSE),"")=0,"",IFERROR(VLOOKUP($A70,'VENDA 2024'!$1:$1048576,4 + (COLUMN(D67)-1)*2,FALSE),""))</f>
        <v/>
      </c>
      <c r="FY70" s="45">
        <f>IF(IFERROR(VLOOKUP($A70,'VENDA 2024'!$1:$1048576,4 + (COLUMN(E67)-1)*2,FALSE),"")=0,"",IFERROR(VLOOKUP($A70,'VENDA 2024'!$1:$1048576,4 + (COLUMN(E67)-1)*2,FALSE),""))</f>
        <v/>
      </c>
      <c r="FZ70" s="45">
        <f>IF(IFERROR(VLOOKUP($A70,'VENDA 2024'!$1:$1048576,4 + (COLUMN(F67)-1)*2,FALSE),"")=0,"",IFERROR(VLOOKUP($A70,'VENDA 2024'!$1:$1048576,4 + (COLUMN(F67)-1)*2,FALSE),""))</f>
        <v/>
      </c>
      <c r="GA70" s="45">
        <f>IF(IFERROR(VLOOKUP($A70,'VENDA 2024'!$1:$1048576,4 + (COLUMN(G67)-1)*2,FALSE),"")=0,"",IFERROR(VLOOKUP($A70,'VENDA 2024'!$1:$1048576,4 + (COLUMN(G67)-1)*2,FALSE),""))</f>
        <v/>
      </c>
      <c r="GB70" s="45">
        <f>IF(IFERROR(VLOOKUP($A70,'VENDA 2024'!$1:$1048576,4 + (COLUMN(H67)-1)*2,FALSE),"")=0,"",IFERROR(VLOOKUP($A70,'VENDA 2024'!$1:$1048576,4 + (COLUMN(H67)-1)*2,FALSE),""))</f>
        <v/>
      </c>
      <c r="GC70" s="45">
        <f>IF(IFERROR(VLOOKUP($A70,'VENDA 2024'!$1:$1048576,4 + (COLUMN(I67)-1)*2,FALSE),"")=0,"",IFERROR(VLOOKUP($A70,'VENDA 2024'!$1:$1048576,4 + (COLUMN(I67)-1)*2,FALSE),""))</f>
        <v/>
      </c>
      <c r="GD70" s="45">
        <f>IF(IFERROR(VLOOKUP($A70,'VENDA 2024'!$1:$1048576,4 + (COLUMN(J67)-1)*2,FALSE),"")=0,"",IFERROR(VLOOKUP($A70,'VENDA 2024'!$1:$1048576,4 + (COLUMN(J67)-1)*2,FALSE),""))</f>
        <v/>
      </c>
      <c r="GE70" s="45">
        <f>IF(IFERROR(VLOOKUP($A70,'VENDA 2024'!$1:$1048576,4 + (COLUMN(K67)-1)*2,FALSE),"")=0,"",IFERROR(VLOOKUP($A70,'VENDA 2024'!$1:$1048576,4 + (COLUMN(K67)-1)*2,FALSE),""))</f>
        <v/>
      </c>
      <c r="GF70" s="45">
        <f>IF(IFERROR(VLOOKUP($A70,'VENDA 2024'!$1:$1048576,4 + (COLUMN(L67)-1)*2,FALSE),"")=0,"",IFERROR(VLOOKUP($A70,'VENDA 2024'!$1:$1048576,4 + (COLUMN(L67)-1)*2,FALSE),""))</f>
        <v/>
      </c>
      <c r="GG70" s="12">
        <f>IF(COUNT(FU70:GF70)=0,"",SUM(FU70:GF70))</f>
        <v/>
      </c>
      <c r="GH70" s="45">
        <f>IF(IFERROR(VLOOKUP($A70,'venda-fornecedor-12-meses-7'!$1:$1048576,5 + (COLUMN(A67)-1)*2,FALSE),"")=0,"",IFERROR(VLOOKUP($A70,'venda-fornecedor-12-meses-7'!$1:$1048576,5 + (COLUMN(A67)-1)*2,FALSE),""))</f>
        <v/>
      </c>
      <c r="GI70" s="45">
        <f>IF(IFERROR(VLOOKUP($A70,'venda-fornecedor-12-meses-7'!$1:$1048576,5 + (COLUMN(B67)-1)*2,FALSE),"")=0,"",IFERROR(VLOOKUP($A70,'venda-fornecedor-12-meses-7'!$1:$1048576,5 + (COLUMN(B67)-1)*2,FALSE),""))</f>
        <v/>
      </c>
      <c r="GJ70" s="45">
        <f>IF(IFERROR(VLOOKUP($A70,'venda-fornecedor-12-meses-7'!$1:$1048576,5 + (COLUMN(C67)-1)*2,FALSE),"")=0,"",IFERROR(VLOOKUP($A70,'venda-fornecedor-12-meses-7'!$1:$1048576,5 + (COLUMN(C67)-1)*2,FALSE),""))</f>
        <v/>
      </c>
      <c r="GK70" s="45">
        <f>IF(IFERROR(VLOOKUP($A70,'venda-fornecedor-12-meses-7'!$1:$1048576,5 + (COLUMN(D67)-1)*2,FALSE),"")=0,"",IFERROR(VLOOKUP($A70,'venda-fornecedor-12-meses-7'!$1:$1048576,5 + (COLUMN(D67)-1)*2,FALSE),""))</f>
        <v/>
      </c>
      <c r="GL70" s="45">
        <f>IF(IFERROR(VLOOKUP($A70,'venda-fornecedor-12-meses-7'!$1:$1048576,5 + (COLUMN(E67)-1)*2,FALSE),"")=0,"",IFERROR(VLOOKUP($A70,'venda-fornecedor-12-meses-7'!$1:$1048576,5 + (COLUMN(E67)-1)*2,FALSE),""))</f>
        <v/>
      </c>
      <c r="GM70" s="45">
        <f>IF(IFERROR(VLOOKUP($A70,'venda-fornecedor-12-meses-7'!$1:$1048576,5 + (COLUMN(F67)-1)*2,FALSE),"")=0,"",IFERROR(VLOOKUP($A70,'venda-fornecedor-12-meses-7'!$1:$1048576,5 + (COLUMN(F67)-1)*2,FALSE),""))</f>
        <v/>
      </c>
      <c r="GN70" s="45">
        <f>IF(IFERROR(VLOOKUP($A70,'venda-fornecedor-12-meses-7'!$1:$1048576,5 + (COLUMN(G67)-1)*2,FALSE),"")=0,"",IFERROR(VLOOKUP($A70,'venda-fornecedor-12-meses-7'!$1:$1048576,5 + (COLUMN(G67)-1)*2,FALSE),""))</f>
        <v/>
      </c>
      <c r="GO70" s="45">
        <f>IF(IFERROR(VLOOKUP($A70,'venda-fornecedor-12-meses-7'!$1:$1048576,5 + (COLUMN(H67)-1)*2,FALSE),"")=0,"",IFERROR(VLOOKUP($A70,'venda-fornecedor-12-meses-7'!$1:$1048576,5 + (COLUMN(H67)-1)*2,FALSE),""))</f>
        <v/>
      </c>
      <c r="GP70" s="45">
        <f>IF(IFERROR(VLOOKUP($A70,'venda-fornecedor-12-meses-7'!$1:$1048576,5 + (COLUMN(I67)-1)*2,FALSE),"")=0,"",IFERROR(VLOOKUP($A70,'venda-fornecedor-12-meses-7'!$1:$1048576,5 + (COLUMN(I67)-1)*2,FALSE),""))</f>
        <v/>
      </c>
      <c r="GQ70" s="45">
        <f>IF(IFERROR(VLOOKUP($A70,'venda-fornecedor-12-meses-7'!$1:$1048576,5 + (COLUMN(J67)-1)*2,FALSE),"")=0,"",IFERROR(VLOOKUP($A70,'venda-fornecedor-12-meses-7'!$1:$1048576,5 + (COLUMN(J67)-1)*2,FALSE),""))</f>
        <v/>
      </c>
      <c r="GR70" s="45">
        <f>IF(IFERROR(VLOOKUP($A70,'venda-fornecedor-12-meses-7'!$1:$1048576,5 + (COLUMN(K67)-1)*2,FALSE),"")=0,"",IFERROR(VLOOKUP($A70,'venda-fornecedor-12-meses-7'!$1:$1048576,5 + (COLUMN(K67)-1)*2,FALSE),""))</f>
        <v/>
      </c>
      <c r="GS70" s="45">
        <f>IF(IFERROR(VLOOKUP($A70,'venda-fornecedor-12-meses-7'!$1:$1048576,5 + (COLUMN(L67)-1)*2,FALSE),"")=0,"",IFERROR(VLOOKUP($A70,'venda-fornecedor-12-meses-7'!$1:$1048576,5 + (COLUMN(L67)-1)*2,FALSE),""))</f>
        <v/>
      </c>
      <c r="GT70" s="12">
        <f>IF(COUNT(GH70:GS70)=0,"",SUM(GH70:GS70))</f>
        <v/>
      </c>
    </row>
    <row r="71">
      <c r="A71" s="85" t="n">
        <v>35009</v>
      </c>
      <c r="B71" s="85">
        <f>VLOOKUP(A71,'FORNECEDORES X COMPRADOR'!$A:$D,4,0)</f>
        <v/>
      </c>
      <c r="C71" s="85">
        <f>VLOOKUP(A71,'FORNECEDORES X COMPRADOR'!$A:$E,5,0)</f>
        <v/>
      </c>
      <c r="D71" s="40">
        <f>IFERROR(AVERAGEIF('ANALISE PRODUTO'!F:F,A71,'ANALISE PRODUTO'!BE:BE),"")</f>
        <v/>
      </c>
      <c r="E71" s="40">
        <f>IFERROR(AVERAGEIF('ANALISE PRODUTO'!F:F,A71,'ANALISE PRODUTO'!BF:BF),"")</f>
        <v/>
      </c>
      <c r="F71" s="47">
        <f t="array" ref="F71">IFERROR(
  IF(
    SUMPRODUCT(
      IFERROR(--('ANALISE PRODUTO'!$F$3:$F$10000=A71),0) *
      IFERROR(--'ANALISE PRODUTO'!$AJ$3:$AJ$10000,0)
    )=0,
    "",
    SUMPRODUCT(
      IFERROR(--('ANALISE PRODUTO'!$F$3:$F$10000=A71),0) *
      IFERROR(--'ANALISE PRODUTO'!$AN$3:$AN$10000,0)
    ) /
    SUMPRODUCT(
      IFERROR(--('ANALISE PRODUTO'!$F$3:$F$10000=A71),0) *
      IFERROR(--'ANALISE PRODUTO'!$AJ$3:$AJ$10000,0)
    )
  ),
  ""
)</f>
        <v/>
      </c>
      <c r="G71" s="47">
        <f t="array" ref="G71">IFERROR(
  IF(
    SUMPRODUCT(
      IFERROR(--('ANALISE PRODUTO'!$F$3:$F$10000=A71),0) *
      IFERROR(--'ANALISE PRODUTO'!$AJ$3:$AJ$10000,0)
    )=0,
    "",
    SUMPRODUCT(
      IFERROR(--('ANALISE PRODUTO'!$F$3:$F$10000=A71),0) *
      IFERROR(--'ANALISE PRODUTO'!$AO$3:$AO$10000,0)
    ) /
    SUMPRODUCT(
      IFERROR(--('ANALISE PRODUTO'!$F$3:$F$10000=A71),0) *
      IFERROR(--'ANALISE PRODUTO'!$AJ$3:$AJ$10000,0)
    )
  ),
  ""
)</f>
        <v/>
      </c>
      <c r="H71" s="86" t="n">
        <v>60</v>
      </c>
      <c r="I71" s="86" t="n">
        <v>90</v>
      </c>
      <c r="J71" s="87">
        <f>SUMIF('ANALISE PRODUTO'!F:F, A71, 'ANALISE PRODUTO'!AP:AP)</f>
        <v/>
      </c>
      <c r="K71" s="88">
        <f>SUMIF('ANALISE PRODUTO'!F:F, A71, 'ANALISE PRODUTO'!AN:AN)</f>
        <v/>
      </c>
      <c r="L71" s="40">
        <f>SUMIF('ANALISE PRODUTO'!F:F, A71, 'ANALISE PRODUTO'!BB:BB)</f>
        <v/>
      </c>
      <c r="M71" s="40">
        <f>SUMIF('ANALISE PRODUTO'!F:F, A71, 'ANALISE PRODUTO'!BC:BC)</f>
        <v/>
      </c>
      <c r="N71" s="40">
        <f>SUMIF('ANALISE PRODUTO'!F:F, A71, 'ANALISE PRODUTO'!BD:BD)</f>
        <v/>
      </c>
      <c r="O71" s="40">
        <f>SUMIF('ANALISE PRODUTO'!F:F, A71, 'ANALISE PRODUTO'!BA:BA)</f>
        <v/>
      </c>
      <c r="P71" s="40">
        <f>IF(J71=0, 0, IF(O71/J71=0, 0, O71/J71))</f>
        <v/>
      </c>
      <c r="Q71" s="40">
        <f>IF(J71=0, 0, IF(L71/J71=0, 0, L71/J71))</f>
        <v/>
      </c>
      <c r="R71" s="89">
        <f>SUMIF('ANALISE PRODUTO'!F:F, A71, 'ANALISE PRODUTO'!BJ:BJ)</f>
        <v/>
      </c>
      <c r="S71" s="89">
        <f>SUMIF('ANALISE PRODUTO'!F:F, A71, 'ANALISE PRODUTO'!BK:BK)</f>
        <v/>
      </c>
      <c r="T71" s="89">
        <f>SUMIF('ANALISE PRODUTO'!F:F, A71, 'ANALISE PRODUTO'!BL:BL)</f>
        <v/>
      </c>
      <c r="U71" s="89">
        <f>SUMIFS('ANALISE PRODUTO'!BI:BI, 'ANALISE PRODUTO'!F:F, A71)</f>
        <v/>
      </c>
      <c r="V71" s="89">
        <f>IF(C71="DESCONTINUADO", 0, IF(J71=0, 0, IF(U71/J71=0, 0, U71/J71)))</f>
        <v/>
      </c>
      <c r="W71" s="89">
        <f>IF(OR(C71="DESCONTINUADO", J71=0), 0, IFERROR((S71+T71)/J71, 0))</f>
        <v/>
      </c>
      <c r="X71" s="59">
        <f>COUNTIF('ANALISE PRODUTO'!F:F, A71)</f>
        <v/>
      </c>
      <c r="Y71" s="60">
        <f>COUNTIFS('ANALISE PRODUTO'!F:F, A71, 'ANALISE PRODUTO'!S:S, "S")</f>
        <v/>
      </c>
      <c r="Z71" s="61">
        <f>X71-Y71</f>
        <v/>
      </c>
      <c r="AA71" s="88">
        <f>IFERROR(IF(COUNTIF('contas-pagas-fornecedor-7'!$C:$C,B71)&gt;1,
   AVERAGEIF('contas-pagas-fornecedor-7'!$C:$C,B71,'contas-pagas-fornecedor-7'!$I:$I),
   VLOOKUP(B71,'contas-pagas-fornecedor-7'!$C:$Q,7,FALSE)), "")</f>
        <v/>
      </c>
      <c r="AB71" s="88">
        <f t="array" ref="AB71">IFERROR(
  INDEX('fornecedor-venda-por-filial-ger'!J:J,
    MATCH(1,
      ('fornecedor-venda-por-filial-ger'!A:A=A71) *
      ('fornecedor-venda-por-filial-ger'!B:B=$B$1),
    0)
  ),
"")</f>
        <v/>
      </c>
      <c r="AC71" s="90">
        <f t="array" ref="AC71">IFERROR(
  INDEX('fornecedor-venda-por-filial-ger'!O:O,
    MATCH(1,
      ('fornecedor-venda-por-filial-ger'!A:A=A71) *
      ('fornecedor-venda-por-filial-ger'!B:B=$B$1),
    0)
  ),
"")</f>
        <v/>
      </c>
      <c r="AD71" s="90">
        <f>IFERROR(VLOOKUP(A71,'venda-fornecedor-12-meses-7'!A:AC,3,0),"")</f>
        <v/>
      </c>
      <c r="AE71" s="87">
        <f t="array" ref="AE71">IFERROR(
  INDEX('fornecedor-venda-por-filial-ger'!N:N,
    MATCH(1,
      ('fornecedor-venda-por-filial-ger'!A:A=A71) *
      ('fornecedor-venda-por-filial-ger'!B:B=$B$1),
    0)
  ),
"")</f>
        <v/>
      </c>
      <c r="AF71" s="87">
        <f>IF(J71&lt;=0,"100,00%",IFERROR(AD71/AE71,1))</f>
        <v/>
      </c>
      <c r="AG71" s="64">
        <f t="array" ref="AG71">IFERROR(
  INDEX('fornecedor-venda-por-filial-ger'!L:L,
    MATCH(1,
      ('fornecedor-venda-por-filial-ger'!A:A=A71)*
      ('fornecedor-venda-por-filial-ger'!B:B=$B$1),
    0)
  )/100,
"")</f>
        <v/>
      </c>
      <c r="AH71" s="64">
        <f t="array" ref="AH71">IFERROR(
  INDEX('fornecedor-venda-por-filial-ger'!S:S,
    MATCH(1,
      ('fornecedor-venda-por-filial-ger'!A:A=A71) *
      ('fornecedor-venda-por-filial-ger'!B:B=$B$1),
    0)
  )/100,
"")</f>
        <v/>
      </c>
      <c r="AI71" s="64">
        <f>IFERROR(IF(OR(AH71="",AG71=""),"",IF(J71=0,0,AH71-AG71)),"")</f>
        <v/>
      </c>
      <c r="AJ71" s="91">
        <f t="array" ref="AJ71">IF(MAX(IF('ANALISE PRODUTO'!F:F=A71,'ANALISE PRODUTO'!AD:AD))=0,"SEM ENTRADA",MAX(IF('ANALISE PRODUTO'!F:F=A71,'ANALISE PRODUTO'!AD:AD)))</f>
        <v/>
      </c>
      <c r="AK71" s="39" t="n"/>
      <c r="AL71" s="92">
        <f>IF(IFERROR(VLOOKUP($A71,'VENDA 2023'!$1:$1048576,3 + (COLUMN(A68)-1)*2,FALSE),"")=0,"",IFERROR(VLOOKUP($A71,'VENDA 2023'!$1:$1048576,3 + (COLUMN(A68)-1)*2,FALSE),""))</f>
        <v/>
      </c>
      <c r="AM71" s="92">
        <f>IF(IFERROR(VLOOKUP($A71,'VENDA 2023'!$1:$1048576,3 + (COLUMN(B68)-1)*2,FALSE),"")=0,"",IFERROR(VLOOKUP($A71,'VENDA 2023'!$1:$1048576,3 + (COLUMN(B68)-1)*2,FALSE),""))</f>
        <v/>
      </c>
      <c r="AN71" s="92">
        <f>IF(IFERROR(VLOOKUP($A71,'VENDA 2023'!$1:$1048576,3 + (COLUMN(C68)-1)*2,FALSE),"")=0,"",IFERROR(VLOOKUP($A71,'VENDA 2023'!$1:$1048576,3 + (COLUMN(C68)-1)*2,FALSE),""))</f>
        <v/>
      </c>
      <c r="AO71" s="92">
        <f>IF(IFERROR(VLOOKUP($A71,'VENDA 2023'!$1:$1048576,3 + (COLUMN(D68)-1)*2,FALSE),"")=0,"",IFERROR(VLOOKUP($A71,'VENDA 2023'!$1:$1048576,3 + (COLUMN(D68)-1)*2,FALSE),""))</f>
        <v/>
      </c>
      <c r="AP71" s="92">
        <f>IF(IFERROR(VLOOKUP($A71,'VENDA 2023'!$1:$1048576,3 + (COLUMN(E68)-1)*2,FALSE),"")=0,"",IFERROR(VLOOKUP($A71,'VENDA 2023'!$1:$1048576,3 + (COLUMN(E68)-1)*2,FALSE),""))</f>
        <v/>
      </c>
      <c r="AQ71" s="92">
        <f>IF(IFERROR(VLOOKUP($A71,'VENDA 2023'!$1:$1048576,3 + (COLUMN(F68)-1)*2,FALSE),"")=0,"",IFERROR(VLOOKUP($A71,'VENDA 2023'!$1:$1048576,3 + (COLUMN(F68)-1)*2,FALSE),""))</f>
        <v/>
      </c>
      <c r="AR71" s="92">
        <f>IF(IFERROR(VLOOKUP($A71,'VENDA 2023'!$1:$1048576,3 + (COLUMN(G68)-1)*2,FALSE),"")=0,"",IFERROR(VLOOKUP($A71,'VENDA 2023'!$1:$1048576,3 + (COLUMN(G68)-1)*2,FALSE),""))</f>
        <v/>
      </c>
      <c r="AS71" s="92">
        <f>IF(IFERROR(VLOOKUP($A71,'VENDA 2023'!$1:$1048576,3 + (COLUMN(H68)-1)*2,FALSE),"")=0,"",IFERROR(VLOOKUP($A71,'VENDA 2023'!$1:$1048576,3 + (COLUMN(H68)-1)*2,FALSE),""))</f>
        <v/>
      </c>
      <c r="AT71" s="92">
        <f>IF(IFERROR(VLOOKUP($A71,'VENDA 2023'!$1:$1048576,3 + (COLUMN(I68)-1)*2,FALSE),"")=0,"",IFERROR(VLOOKUP($A71,'VENDA 2023'!$1:$1048576,3 + (COLUMN(I68)-1)*2,FALSE),""))</f>
        <v/>
      </c>
      <c r="AU71" s="92">
        <f>IF(IFERROR(VLOOKUP($A71,'VENDA 2023'!$1:$1048576,3 + (COLUMN(J68)-1)*2,FALSE),"")=0,"",IFERROR(VLOOKUP($A71,'VENDA 2023'!$1:$1048576,3 + (COLUMN(J68)-1)*2,FALSE),""))</f>
        <v/>
      </c>
      <c r="AV71" s="92">
        <f>IF(IFERROR(VLOOKUP($A71,'VENDA 2023'!$1:$1048576,3 + (COLUMN(K68)-1)*2,FALSE),"")=0,"",IFERROR(VLOOKUP($A71,'VENDA 2023'!$1:$1048576,3 + (COLUMN(K68)-1)*2,FALSE),""))</f>
        <v/>
      </c>
      <c r="AW71" s="92">
        <f>IF(IFERROR(VLOOKUP($A71,'VENDA 2023'!$1:$1048576,3 + (COLUMN(L68)-1)*2,FALSE),"")=0,"",IFERROR(VLOOKUP($A71,'VENDA 2023'!$1:$1048576,3 + (COLUMN(L68)-1)*2,FALSE),""))</f>
        <v/>
      </c>
      <c r="AX71" s="93">
        <f>IF(COUNT(AL71:AW71)=0,"",SUM(AL71:AW71))</f>
        <v/>
      </c>
      <c r="AY71" s="92">
        <f>IF(IFERROR(VLOOKUP($A71,'VENDA 2024'!$1:$1048576,3 + (COLUMN(A68)-1)*2,FALSE),"")=0,"",IFERROR(VLOOKUP($A71,'VENDA 2024'!$1:$1048576,3 + (COLUMN(A68)-1)*2,FALSE),""))</f>
        <v/>
      </c>
      <c r="AZ71" s="92">
        <f>IF(IFERROR(VLOOKUP($A71,'VENDA 2024'!$1:$1048576,3 + (COLUMN(B68)-1)*2,FALSE),"")=0,"",IFERROR(VLOOKUP($A71,'VENDA 2024'!$1:$1048576,3 + (COLUMN(B68)-1)*2,FALSE),""))</f>
        <v/>
      </c>
      <c r="BA71" s="92">
        <f>IF(IFERROR(VLOOKUP($A71,'VENDA 2024'!$1:$1048576,3 + (COLUMN(C68)-1)*2,FALSE),"")=0,"",IFERROR(VLOOKUP($A71,'VENDA 2024'!$1:$1048576,3 + (COLUMN(C68)-1)*2,FALSE),""))</f>
        <v/>
      </c>
      <c r="BB71" s="92">
        <f>IF(IFERROR(VLOOKUP($A71,'VENDA 2024'!$1:$1048576,3 + (COLUMN(D68)-1)*2,FALSE),"")=0,"",IFERROR(VLOOKUP($A71,'VENDA 2024'!$1:$1048576,3 + (COLUMN(D68)-1)*2,FALSE),""))</f>
        <v/>
      </c>
      <c r="BC71" s="92">
        <f>IF(IFERROR(VLOOKUP($A71,'VENDA 2024'!$1:$1048576,3 + (COLUMN(E68)-1)*2,FALSE),"")=0,"",IFERROR(VLOOKUP($A71,'VENDA 2024'!$1:$1048576,3 + (COLUMN(E68)-1)*2,FALSE),""))</f>
        <v/>
      </c>
      <c r="BD71" s="92">
        <f>IF(IFERROR(VLOOKUP($A71,'VENDA 2024'!$1:$1048576,3 + (COLUMN(F68)-1)*2,FALSE),"")=0,"",IFERROR(VLOOKUP($A71,'VENDA 2024'!$1:$1048576,3 + (COLUMN(F68)-1)*2,FALSE),""))</f>
        <v/>
      </c>
      <c r="BE71" s="92">
        <f>IF(IFERROR(VLOOKUP($A71,'VENDA 2024'!$1:$1048576,3 + (COLUMN(G68)-1)*2,FALSE),"")=0,"",IFERROR(VLOOKUP($A71,'VENDA 2024'!$1:$1048576,3 + (COLUMN(G68)-1)*2,FALSE),""))</f>
        <v/>
      </c>
      <c r="BF71" s="92">
        <f>IF(IFERROR(VLOOKUP($A71,'VENDA 2024'!$1:$1048576,3 + (COLUMN(H68)-1)*2,FALSE),"")=0,"",IFERROR(VLOOKUP($A71,'VENDA 2024'!$1:$1048576,3 + (COLUMN(H68)-1)*2,FALSE),""))</f>
        <v/>
      </c>
      <c r="BG71" s="92">
        <f>IF(IFERROR(VLOOKUP($A71,'VENDA 2024'!$1:$1048576,3 + (COLUMN(I68)-1)*2,FALSE),"")=0,"",IFERROR(VLOOKUP($A71,'VENDA 2024'!$1:$1048576,3 + (COLUMN(I68)-1)*2,FALSE),""))</f>
        <v/>
      </c>
      <c r="BH71" s="92">
        <f>IF(IFERROR(VLOOKUP($A71,'VENDA 2024'!$1:$1048576,3 + (COLUMN(J68)-1)*2,FALSE),"")=0,"",IFERROR(VLOOKUP($A71,'VENDA 2024'!$1:$1048576,3 + (COLUMN(J68)-1)*2,FALSE),""))</f>
        <v/>
      </c>
      <c r="BI71" s="92">
        <f>IF(IFERROR(VLOOKUP($A71,'VENDA 2024'!$1:$1048576,3 + (COLUMN(K68)-1)*2,FALSE),"")=0,"",IFERROR(VLOOKUP($A71,'VENDA 2024'!$1:$1048576,3 + (COLUMN(K68)-1)*2,FALSE),""))</f>
        <v/>
      </c>
      <c r="BJ71" s="92">
        <f>IF(IFERROR(VLOOKUP($A71,'VENDA 2024'!$1:$1048576,3 + (COLUMN(L68)-1)*2,FALSE),"")=0,"",IFERROR(VLOOKUP($A71,'VENDA 2024'!$1:$1048576,3 + (COLUMN(L68)-1)*2,FALSE),""))</f>
        <v/>
      </c>
      <c r="BK71" s="93">
        <f>IF(COUNT(AY71:BJ71)=0,"",SUM(AY71:BJ71))</f>
        <v/>
      </c>
      <c r="BL71" s="92">
        <f>IF(IFERROR(VLOOKUP($A71,'VENDA 2025'!$1:$1048576,3 + (COLUMN(A68)-1)*2,FALSE),"")=0,"",IFERROR(VLOOKUP($A71,'VENDA 2025'!$1:$1048576,3 + (COLUMN(A68)-1)*2,FALSE),""))</f>
        <v/>
      </c>
      <c r="BM71" s="92">
        <f>IF(IFERROR(VLOOKUP($A71,'VENDA 2025'!$1:$1048576,3 + (COLUMN(B68)-1)*2,FALSE),"")=0,"",IFERROR(VLOOKUP($A71,'VENDA 2025'!$1:$1048576,3 + (COLUMN(B68)-1)*2,FALSE),""))</f>
        <v/>
      </c>
      <c r="BN71" s="92">
        <f>IF(IFERROR(VLOOKUP($A71,'VENDA 2025'!$1:$1048576,3 + (COLUMN(C68)-1)*2,FALSE),"")=0,"",IFERROR(VLOOKUP($A71,'VENDA 2025'!$1:$1048576,3 + (COLUMN(C68)-1)*2,FALSE),""))</f>
        <v/>
      </c>
      <c r="BO71" s="92">
        <f>IF(IFERROR(VLOOKUP($A71,'VENDA 2025'!$1:$1048576,3 + (COLUMN(D68)-1)*2,FALSE),"")=0,"",IFERROR(VLOOKUP($A71,'VENDA 2025'!$1:$1048576,3 + (COLUMN(D68)-1)*2,FALSE),""))</f>
        <v/>
      </c>
      <c r="BP71" s="92">
        <f>IF(IFERROR(VLOOKUP($A71,'VENDA 2025'!$1:$1048576,3 + (COLUMN(E68)-1)*2,FALSE),"")=0,"",IFERROR(VLOOKUP($A71,'VENDA 2025'!$1:$1048576,3 + (COLUMN(E68)-1)*2,FALSE),""))</f>
        <v/>
      </c>
      <c r="BQ71" s="92">
        <f>IF(IFERROR(VLOOKUP($A71,'VENDA 2025'!$1:$1048576,3 + (COLUMN(F68)-1)*2,FALSE),"")=0,"",IFERROR(VLOOKUP($A71,'VENDA 2025'!$1:$1048576,3 + (COLUMN(F68)-1)*2,FALSE),""))</f>
        <v/>
      </c>
      <c r="BR71" s="92">
        <f>IF(IFERROR(VLOOKUP($A71,'VENDA 2025'!$1:$1048576,3 + (COLUMN(G68)-1)*2,FALSE),"")=0,"",IFERROR(VLOOKUP($A71,'VENDA 2025'!$1:$1048576,3 + (COLUMN(G68)-1)*2,FALSE),""))</f>
        <v/>
      </c>
      <c r="BS71" s="92">
        <f>IF(IFERROR(VLOOKUP($A71,'VENDA 2025'!$1:$1048576,3 + (COLUMN(H68)-1)*2,FALSE),"")=0,"",IFERROR(VLOOKUP($A71,'VENDA 2025'!$1:$1048576,3 + (COLUMN(H68)-1)*2,FALSE),""))</f>
        <v/>
      </c>
      <c r="BT71" s="92">
        <f>IF(IFERROR(VLOOKUP($A71,'VENDA 2025'!$1:$1048576,3 + (COLUMN(I68)-1)*2,FALSE),"")=0,"",IFERROR(VLOOKUP($A71,'VENDA 2025'!$1:$1048576,3 + (COLUMN(I68)-1)*2,FALSE),""))</f>
        <v/>
      </c>
      <c r="BU71" s="92">
        <f>IF(IFERROR(VLOOKUP($A71,'VENDA 2025'!$1:$1048576,3 + (COLUMN(J68)-1)*2,FALSE),"")=0,"",IFERROR(VLOOKUP($A71,'VENDA 2025'!$1:$1048576,3 + (COLUMN(J68)-1)*2,FALSE),""))</f>
        <v/>
      </c>
      <c r="BV71" s="92">
        <f>IF(IFERROR(VLOOKUP($A71,'VENDA 2025'!$1:$1048576,3 + (COLUMN(K68)-1)*2,FALSE),"")=0,"",IFERROR(VLOOKUP($A71,'VENDA 2025'!$1:$1048576,3 + (COLUMN(K68)-1)*2,FALSE),""))</f>
        <v/>
      </c>
      <c r="BW71" s="92">
        <f>IF(IFERROR(VLOOKUP($A71,'VENDA 2025'!$1:$1048576,3 + (COLUMN(L68)-1)*2,FALSE),"")=0,"",IFERROR(VLOOKUP($A71,'VENDA 2025'!$1:$1048576,3 + (COLUMN(L68)-1)*2,FALSE),""))</f>
        <v/>
      </c>
      <c r="BX71" s="93">
        <f>IF(COUNT(BL71:BW71)=0,"",SUM(BL71:BW71))</f>
        <v/>
      </c>
      <c r="BY71" s="92">
        <f>IF(IFERROR(VLOOKUP($A71,'venda-fornecedor-12-meses-7'!$1:$1048576,4 + (COLUMN(A68)-1)*2,FALSE),"")=0,"",IFERROR(VLOOKUP($A71,'venda-fornecedor-12-meses-7'!$1:$1048576,4 + (COLUMN(A68)-1)*2,FALSE),""))</f>
        <v/>
      </c>
      <c r="BZ71" s="92">
        <f>IF(IFERROR(VLOOKUP($A71,'venda-fornecedor-12-meses-7'!$1:$1048576,4 + (COLUMN(B68)-1)*2,FALSE),"")=0,"",IFERROR(VLOOKUP($A71,'venda-fornecedor-12-meses-7'!$1:$1048576,4 + (COLUMN(B68)-1)*2,FALSE),""))</f>
        <v/>
      </c>
      <c r="CA71" s="92">
        <f>IF(IFERROR(VLOOKUP($A71,'venda-fornecedor-12-meses-7'!$1:$1048576,4 + (COLUMN(C68)-1)*2,FALSE),"")=0,"",IFERROR(VLOOKUP($A71,'venda-fornecedor-12-meses-7'!$1:$1048576,4 + (COLUMN(C68)-1)*2,FALSE),""))</f>
        <v/>
      </c>
      <c r="CB71" s="92">
        <f>IF(IFERROR(VLOOKUP($A71,'venda-fornecedor-12-meses-7'!$1:$1048576,4 + (COLUMN(D68)-1)*2,FALSE),"")=0,"",IFERROR(VLOOKUP($A71,'venda-fornecedor-12-meses-7'!$1:$1048576,4 + (COLUMN(D68)-1)*2,FALSE),""))</f>
        <v/>
      </c>
      <c r="CC71" s="92">
        <f>IF(IFERROR(VLOOKUP($A71,'venda-fornecedor-12-meses-7'!$1:$1048576,4 + (COLUMN(E68)-1)*2,FALSE),"")=0,"",IFERROR(VLOOKUP($A71,'venda-fornecedor-12-meses-7'!$1:$1048576,4 + (COLUMN(E68)-1)*2,FALSE),""))</f>
        <v/>
      </c>
      <c r="CD71" s="92">
        <f>IF(IFERROR(VLOOKUP($A71,'venda-fornecedor-12-meses-7'!$1:$1048576,4 + (COLUMN(F68)-1)*2,FALSE),"")=0,"",IFERROR(VLOOKUP($A71,'venda-fornecedor-12-meses-7'!$1:$1048576,4 + (COLUMN(F68)-1)*2,FALSE),""))</f>
        <v/>
      </c>
      <c r="CE71" s="92">
        <f>IF(IFERROR(VLOOKUP($A71,'venda-fornecedor-12-meses-7'!$1:$1048576,4 + (COLUMN(G68)-1)*2,FALSE),"")=0,"",IFERROR(VLOOKUP($A71,'venda-fornecedor-12-meses-7'!$1:$1048576,4 + (COLUMN(G68)-1)*2,FALSE),""))</f>
        <v/>
      </c>
      <c r="CF71" s="92">
        <f>IF(IFERROR(VLOOKUP($A71,'venda-fornecedor-12-meses-7'!$1:$1048576,4 + (COLUMN(H68)-1)*2,FALSE),"")=0,"",IFERROR(VLOOKUP($A71,'venda-fornecedor-12-meses-7'!$1:$1048576,4 + (COLUMN(H68)-1)*2,FALSE),""))</f>
        <v/>
      </c>
      <c r="CG71" s="92">
        <f>IF(IFERROR(VLOOKUP($A71,'venda-fornecedor-12-meses-7'!$1:$1048576,4 + (COLUMN(I68)-1)*2,FALSE),"")=0,"",IFERROR(VLOOKUP($A71,'venda-fornecedor-12-meses-7'!$1:$1048576,4 + (COLUMN(I68)-1)*2,FALSE),""))</f>
        <v/>
      </c>
      <c r="CH71" s="92">
        <f>IF(IFERROR(VLOOKUP($A71,'venda-fornecedor-12-meses-7'!$1:$1048576,4 + (COLUMN(J68)-1)*2,FALSE),"")=0,"",IFERROR(VLOOKUP($A71,'venda-fornecedor-12-meses-7'!$1:$1048576,4 + (COLUMN(J68)-1)*2,FALSE),""))</f>
        <v/>
      </c>
      <c r="CI71" s="92">
        <f>IF(IFERROR(VLOOKUP($A71,'venda-fornecedor-12-meses-7'!$1:$1048576,4 + (COLUMN(K68)-1)*2,FALSE),"")=0,"",IFERROR(VLOOKUP($A71,'venda-fornecedor-12-meses-7'!$1:$1048576,4 + (COLUMN(K68)-1)*2,FALSE),""))</f>
        <v/>
      </c>
      <c r="CJ71" s="92">
        <f>IF(IFERROR(VLOOKUP($A71,'venda-fornecedor-12-meses-7'!$1:$1048576,4 + (COLUMN(L68)-1)*2,FALSE),"")=0,"",IFERROR(VLOOKUP($A71,'venda-fornecedor-12-meses-7'!$1:$1048576,4 + (COLUMN(L68)-1)*2,FALSE),""))</f>
        <v/>
      </c>
      <c r="CK71" s="93">
        <f>IF(COUNT(BY71:CJ71)=0,"",SUM(BY71:CJ71))</f>
        <v/>
      </c>
      <c r="CL71" s="93">
        <f>IF(COUNT(BY71:CJ71)=0,"",AVERAGE(BY71:CJ71))</f>
        <v/>
      </c>
      <c r="CM71" s="1" t="n"/>
      <c r="CN71" s="94">
        <f>IF(IFERROR(VLOOKUP($A71,'ENTRADA 2023'!$1:$1048576,3 + (COLUMN(A68)-1)*1,FALSE),"")=0,"",IFERROR(VLOOKUP($A71,'ENTRADA 2023'!$1:$1048576,3 + (COLUMN(A68)-1)*1,FALSE),""))</f>
        <v/>
      </c>
      <c r="CO71" s="94">
        <f>IF(IFERROR(VLOOKUP($A71,'ENTRADA 2023'!$1:$1048576,3 + (COLUMN(B68)-1)*1,FALSE),"")=0,"",IFERROR(VLOOKUP($A71,'ENTRADA 2023'!$1:$1048576,3 + (COLUMN(B68)-1)*1,FALSE),""))</f>
        <v/>
      </c>
      <c r="CP71" s="94">
        <f>IF(IFERROR(VLOOKUP($A71,'ENTRADA 2023'!$1:$1048576,3 + (COLUMN(C68)-1)*1,FALSE),"")=0,"",IFERROR(VLOOKUP($A71,'ENTRADA 2023'!$1:$1048576,3 + (COLUMN(C68)-1)*1,FALSE),""))</f>
        <v/>
      </c>
      <c r="CQ71" s="94">
        <f>IF(IFERROR(VLOOKUP($A71,'ENTRADA 2023'!$1:$1048576,3 + (COLUMN(D68)-1)*1,FALSE),"")=0,"",IFERROR(VLOOKUP($A71,'ENTRADA 2023'!$1:$1048576,3 + (COLUMN(D68)-1)*1,FALSE),""))</f>
        <v/>
      </c>
      <c r="CR71" s="94">
        <f>IF(IFERROR(VLOOKUP($A71,'ENTRADA 2023'!$1:$1048576,3 + (COLUMN(E68)-1)*1,FALSE),"")=0,"",IFERROR(VLOOKUP($A71,'ENTRADA 2023'!$1:$1048576,3 + (COLUMN(E68)-1)*1,FALSE),""))</f>
        <v/>
      </c>
      <c r="CS71" s="94">
        <f>IF(IFERROR(VLOOKUP($A71,'ENTRADA 2023'!$1:$1048576,3 + (COLUMN(F68)-1)*1,FALSE),"")=0,"",IFERROR(VLOOKUP($A71,'ENTRADA 2023'!$1:$1048576,3 + (COLUMN(F68)-1)*1,FALSE),""))</f>
        <v/>
      </c>
      <c r="CT71" s="94">
        <f>IF(IFERROR(VLOOKUP($A71,'ENTRADA 2023'!$1:$1048576,3 + (COLUMN(G68)-1)*1,FALSE),"")=0,"",IFERROR(VLOOKUP($A71,'ENTRADA 2023'!$1:$1048576,3 + (COLUMN(G68)-1)*1,FALSE),""))</f>
        <v/>
      </c>
      <c r="CU71" s="94">
        <f>IF(IFERROR(VLOOKUP($A71,'ENTRADA 2023'!$1:$1048576,3 + (COLUMN(H68)-1)*1,FALSE),"")=0,"",IFERROR(VLOOKUP($A71,'ENTRADA 2023'!$1:$1048576,3 + (COLUMN(H68)-1)*1,FALSE),""))</f>
        <v/>
      </c>
      <c r="CV71" s="94">
        <f>IF(IFERROR(VLOOKUP($A71,'ENTRADA 2023'!$1:$1048576,3 + (COLUMN(I68)-1)*1,FALSE),"")=0,"",IFERROR(VLOOKUP($A71,'ENTRADA 2023'!$1:$1048576,3 + (COLUMN(I68)-1)*1,FALSE),""))</f>
        <v/>
      </c>
      <c r="CW71" s="94">
        <f>IF(IFERROR(VLOOKUP($A71,'ENTRADA 2023'!$1:$1048576,3 + (COLUMN(J68)-1)*1,FALSE),"")=0,"",IFERROR(VLOOKUP($A71,'ENTRADA 2023'!$1:$1048576,3 + (COLUMN(J68)-1)*1,FALSE),""))</f>
        <v/>
      </c>
      <c r="CX71" s="94">
        <f>IF(IFERROR(VLOOKUP($A71,'ENTRADA 2023'!$1:$1048576,3 + (COLUMN(K68)-1)*1,FALSE),"")=0,"",IFERROR(VLOOKUP($A71,'ENTRADA 2023'!$1:$1048576,3 + (COLUMN(K68)-1)*1,FALSE),""))</f>
        <v/>
      </c>
      <c r="CY71" s="94">
        <f>IF(IFERROR(VLOOKUP($A71,'ENTRADA 2023'!$1:$1048576,3 + (COLUMN(L68)-1)*1,FALSE),"")=0,"",IFERROR(VLOOKUP($A71,'ENTRADA 2023'!$1:$1048576,3 + (COLUMN(L68)-1)*1,FALSE),""))</f>
        <v/>
      </c>
      <c r="CZ71" s="95">
        <f>IF(COUNT(CN71:CY71)=0,"",SUM(CN71:CY71))</f>
        <v/>
      </c>
      <c r="DA71" s="94">
        <f>IF(IFERROR(VLOOKUP($A71,'ENTRADA 2024'!$1:$1048576,3 + (COLUMN(A68)-1)*1,FALSE),"")=0,"",IFERROR(VLOOKUP($A71,'ENTRADA 2024'!$1:$1048576,3 + (COLUMN(A68)-1)*1,FALSE),""))</f>
        <v/>
      </c>
      <c r="DB71" s="94">
        <f>IF(IFERROR(VLOOKUP($A71,'ENTRADA 2024'!$1:$1048576,3 + (COLUMN(B68)-1)*1,FALSE),"")=0,"",IFERROR(VLOOKUP($A71,'ENTRADA 2024'!$1:$1048576,3 + (COLUMN(B68)-1)*1,FALSE),""))</f>
        <v/>
      </c>
      <c r="DC71" s="94">
        <f>IF(IFERROR(VLOOKUP($A71,'ENTRADA 2024'!$1:$1048576,3 + (COLUMN(C68)-1)*1,FALSE),"")=0,"",IFERROR(VLOOKUP($A71,'ENTRADA 2024'!$1:$1048576,3 + (COLUMN(C68)-1)*1,FALSE),""))</f>
        <v/>
      </c>
      <c r="DD71" s="94">
        <f>IF(IFERROR(VLOOKUP($A71,'ENTRADA 2024'!$1:$1048576,3 + (COLUMN(D68)-1)*1,FALSE),"")=0,"",IFERROR(VLOOKUP($A71,'ENTRADA 2024'!$1:$1048576,3 + (COLUMN(D68)-1)*1,FALSE),""))</f>
        <v/>
      </c>
      <c r="DE71" s="94">
        <f>IF(IFERROR(VLOOKUP($A71,'ENTRADA 2024'!$1:$1048576,3 + (COLUMN(E68)-1)*1,FALSE),"")=0,"",IFERROR(VLOOKUP($A71,'ENTRADA 2024'!$1:$1048576,3 + (COLUMN(E68)-1)*1,FALSE),""))</f>
        <v/>
      </c>
      <c r="DF71" s="94">
        <f>IF(IFERROR(VLOOKUP($A71,'ENTRADA 2024'!$1:$1048576,3 + (COLUMN(F68)-1)*1,FALSE),"")=0,"",IFERROR(VLOOKUP($A71,'ENTRADA 2024'!$1:$1048576,3 + (COLUMN(F68)-1)*1,FALSE),""))</f>
        <v/>
      </c>
      <c r="DG71" s="94">
        <f>IF(IFERROR(VLOOKUP($A71,'ENTRADA 2024'!$1:$1048576,3 + (COLUMN(G68)-1)*1,FALSE),"")=0,"",IFERROR(VLOOKUP($A71,'ENTRADA 2024'!$1:$1048576,3 + (COLUMN(G68)-1)*1,FALSE),""))</f>
        <v/>
      </c>
      <c r="DH71" s="94">
        <f>IF(IFERROR(VLOOKUP($A71,'ENTRADA 2024'!$1:$1048576,3 + (COLUMN(H68)-1)*1,FALSE),"")=0,"",IFERROR(VLOOKUP($A71,'ENTRADA 2024'!$1:$1048576,3 + (COLUMN(H68)-1)*1,FALSE),""))</f>
        <v/>
      </c>
      <c r="DI71" s="94">
        <f>IF(IFERROR(VLOOKUP($A71,'ENTRADA 2024'!$1:$1048576,3 + (COLUMN(I68)-1)*1,FALSE),"")=0,"",IFERROR(VLOOKUP($A71,'ENTRADA 2024'!$1:$1048576,3 + (COLUMN(I68)-1)*1,FALSE),""))</f>
        <v/>
      </c>
      <c r="DJ71" s="94">
        <f>IF(IFERROR(VLOOKUP($A71,'ENTRADA 2024'!$1:$1048576,3 + (COLUMN(J68)-1)*1,FALSE),"")=0,"",IFERROR(VLOOKUP($A71,'ENTRADA 2024'!$1:$1048576,3 + (COLUMN(J68)-1)*1,FALSE),""))</f>
        <v/>
      </c>
      <c r="DK71" s="94">
        <f>IF(IFERROR(VLOOKUP($A71,'ENTRADA 2024'!$1:$1048576,3 + (COLUMN(K68)-1)*1,FALSE),"")=0,"",IFERROR(VLOOKUP($A71,'ENTRADA 2024'!$1:$1048576,3 + (COLUMN(K68)-1)*1,FALSE),""))</f>
        <v/>
      </c>
      <c r="DL71" s="94">
        <f>IF(IFERROR(VLOOKUP($A71,'ENTRADA 2024'!$1:$1048576,3 + (COLUMN(L68)-1)*1,FALSE),"")=0,"",IFERROR(VLOOKUP($A71,'ENTRADA 2024'!$1:$1048576,3 + (COLUMN(L68)-1)*1,FALSE),""))</f>
        <v/>
      </c>
      <c r="DM71" s="95">
        <f>IF(COUNT(DA71:DL71)=0,"",SUM(DA71:DL71))</f>
        <v/>
      </c>
      <c r="DN71" s="94">
        <f>IF(IFERROR(VLOOKUP($A71,'ENTRADA 2025'!$1:$1048576,3 + (COLUMN(A68)-1)*1,FALSE),"")=0,"",IFERROR(VLOOKUP($A71,'ENTRADA 2025'!$1:$1048576,3 + (COLUMN(A68)-1)*1,FALSE),""))</f>
        <v/>
      </c>
      <c r="DO71" s="94">
        <f>IF(IFERROR(VLOOKUP($A71,'ENTRADA 2025'!$1:$1048576,3 + (COLUMN(B68)-1)*1,FALSE),"")=0,"",IFERROR(VLOOKUP($A71,'ENTRADA 2025'!$1:$1048576,3 + (COLUMN(B68)-1)*1,FALSE),""))</f>
        <v/>
      </c>
      <c r="DP71" s="94">
        <f>IF(IFERROR(VLOOKUP($A71,'ENTRADA 2025'!$1:$1048576,3 + (COLUMN(C68)-1)*1,FALSE),"")=0,"",IFERROR(VLOOKUP($A71,'ENTRADA 2025'!$1:$1048576,3 + (COLUMN(C68)-1)*1,FALSE),""))</f>
        <v/>
      </c>
      <c r="DQ71" s="94">
        <f>IF(IFERROR(VLOOKUP($A71,'ENTRADA 2025'!$1:$1048576,3 + (COLUMN(D68)-1)*1,FALSE),"")=0,"",IFERROR(VLOOKUP($A71,'ENTRADA 2025'!$1:$1048576,3 + (COLUMN(D68)-1)*1,FALSE),""))</f>
        <v/>
      </c>
      <c r="DR71" s="94">
        <f>IF(IFERROR(VLOOKUP($A71,'ENTRADA 2025'!$1:$1048576,3 + (COLUMN(E68)-1)*1,FALSE),"")=0,"",IFERROR(VLOOKUP($A71,'ENTRADA 2025'!$1:$1048576,3 + (COLUMN(E68)-1)*1,FALSE),""))</f>
        <v/>
      </c>
      <c r="DS71" s="94">
        <f>IF(IFERROR(VLOOKUP($A71,'ENTRADA 2025'!$1:$1048576,3 + (COLUMN(F68)-1)*1,FALSE),"")=0,"",IFERROR(VLOOKUP($A71,'ENTRADA 2025'!$1:$1048576,3 + (COLUMN(F68)-1)*1,FALSE),""))</f>
        <v/>
      </c>
      <c r="DT71" s="94">
        <f>IF(IFERROR(VLOOKUP($A71,'ENTRADA 2025'!$1:$1048576,3 + (COLUMN(G68)-1)*1,FALSE),"")=0,"",IFERROR(VLOOKUP($A71,'ENTRADA 2025'!$1:$1048576,3 + (COLUMN(G68)-1)*1,FALSE),""))</f>
        <v/>
      </c>
      <c r="DU71" s="94">
        <f>IF(IFERROR(VLOOKUP($A71,'ENTRADA 2025'!$1:$1048576,3 + (COLUMN(H68)-1)*1,FALSE),"")=0,"",IFERROR(VLOOKUP($A71,'ENTRADA 2025'!$1:$1048576,3 + (COLUMN(H68)-1)*1,FALSE),""))</f>
        <v/>
      </c>
      <c r="DV71" s="94">
        <f>IF(IFERROR(VLOOKUP($A71,'ENTRADA 2025'!$1:$1048576,3 + (COLUMN(I68)-1)*1,FALSE),"")=0,"",IFERROR(VLOOKUP($A71,'ENTRADA 2025'!$1:$1048576,3 + (COLUMN(I68)-1)*1,FALSE),""))</f>
        <v/>
      </c>
      <c r="DW71" s="94">
        <f>IF(IFERROR(VLOOKUP($A71,'ENTRADA 2025'!$1:$1048576,3 + (COLUMN(J68)-1)*1,FALSE),"")=0,"",IFERROR(VLOOKUP($A71,'ENTRADA 2025'!$1:$1048576,3 + (COLUMN(J68)-1)*1,FALSE),""))</f>
        <v/>
      </c>
      <c r="DX71" s="94">
        <f>IF(IFERROR(VLOOKUP($A71,'ENTRADA 2025'!$1:$1048576,3 + (COLUMN(K68)-1)*1,FALSE),"")=0,"",IFERROR(VLOOKUP($A71,'ENTRADA 2025'!$1:$1048576,3 + (COLUMN(K68)-1)*1,FALSE),""))</f>
        <v/>
      </c>
      <c r="DY71" s="94">
        <f>IF(IFERROR(VLOOKUP($A71,'ENTRADA 2025'!$1:$1048576,3 + (COLUMN(L68)-1)*1,FALSE),"")=0,"",IFERROR(VLOOKUP($A71,'ENTRADA 2025'!$1:$1048576,3 + (COLUMN(L68)-1)*1,FALSE),""))</f>
        <v/>
      </c>
      <c r="DZ71" s="95">
        <f>IF(COUNT(DN71:DY71)=0,"",SUM(DN71:DY71))</f>
        <v/>
      </c>
      <c r="EA71" s="94">
        <f>IF(IFERROR(VLOOKUP($A71,'entrada-fornecedor-12-meses-7'!$1:$1048576,3 + (COLUMN(A68)-1)*1,FALSE),"")=0,"",IFERROR(VLOOKUP($A71,'entrada-fornecedor-12-meses-7'!$1:$1048576,3 + (COLUMN(A68)-1)*1,FALSE),""))</f>
        <v/>
      </c>
      <c r="EB71" s="94">
        <f>IF(IFERROR(VLOOKUP($A71,'entrada-fornecedor-12-meses-7'!$1:$1048576,3 + (COLUMN(B68)-1)*1,FALSE),"")=0,"",IFERROR(VLOOKUP($A71,'entrada-fornecedor-12-meses-7'!$1:$1048576,3 + (COLUMN(B68)-1)*1,FALSE),""))</f>
        <v/>
      </c>
      <c r="EC71" s="94">
        <f>IF(IFERROR(VLOOKUP($A71,'entrada-fornecedor-12-meses-7'!$1:$1048576,3 + (COLUMN(C68)-1)*1,FALSE),"")=0,"",IFERROR(VLOOKUP($A71,'entrada-fornecedor-12-meses-7'!$1:$1048576,3 + (COLUMN(C68)-1)*1,FALSE),""))</f>
        <v/>
      </c>
      <c r="ED71" s="94">
        <f>IF(IFERROR(VLOOKUP($A71,'entrada-fornecedor-12-meses-7'!$1:$1048576,3 + (COLUMN(D68)-1)*1,FALSE),"")=0,"",IFERROR(VLOOKUP($A71,'entrada-fornecedor-12-meses-7'!$1:$1048576,3 + (COLUMN(D68)-1)*1,FALSE),""))</f>
        <v/>
      </c>
      <c r="EE71" s="94">
        <f>IF(IFERROR(VLOOKUP($A71,'entrada-fornecedor-12-meses-7'!$1:$1048576,3 + (COLUMN(E68)-1)*1,FALSE),"")=0,"",IFERROR(VLOOKUP($A71,'entrada-fornecedor-12-meses-7'!$1:$1048576,3 + (COLUMN(E68)-1)*1,FALSE),""))</f>
        <v/>
      </c>
      <c r="EF71" s="94">
        <f>IF(IFERROR(VLOOKUP($A71,'entrada-fornecedor-12-meses-7'!$1:$1048576,3 + (COLUMN(F68)-1)*1,FALSE),"")=0,"",IFERROR(VLOOKUP($A71,'entrada-fornecedor-12-meses-7'!$1:$1048576,3 + (COLUMN(F68)-1)*1,FALSE),""))</f>
        <v/>
      </c>
      <c r="EG71" s="94">
        <f>IF(IFERROR(VLOOKUP($A71,'entrada-fornecedor-12-meses-7'!$1:$1048576,3 + (COLUMN(G68)-1)*1,FALSE),"")=0,"",IFERROR(VLOOKUP($A71,'entrada-fornecedor-12-meses-7'!$1:$1048576,3 + (COLUMN(G68)-1)*1,FALSE),""))</f>
        <v/>
      </c>
      <c r="EH71" s="94">
        <f>IF(IFERROR(VLOOKUP($A71,'entrada-fornecedor-12-meses-7'!$1:$1048576,3 + (COLUMN(H68)-1)*1,FALSE),"")=0,"",IFERROR(VLOOKUP($A71,'entrada-fornecedor-12-meses-7'!$1:$1048576,3 + (COLUMN(H68)-1)*1,FALSE),""))</f>
        <v/>
      </c>
      <c r="EI71" s="94">
        <f>IF(IFERROR(VLOOKUP($A71,'entrada-fornecedor-12-meses-7'!$1:$1048576,3 + (COLUMN(I68)-1)*1,FALSE),"")=0,"",IFERROR(VLOOKUP($A71,'entrada-fornecedor-12-meses-7'!$1:$1048576,3 + (COLUMN(I68)-1)*1,FALSE),""))</f>
        <v/>
      </c>
      <c r="EJ71" s="94">
        <f>IF(IFERROR(VLOOKUP($A71,'entrada-fornecedor-12-meses-7'!$1:$1048576,3 + (COLUMN(J68)-1)*1,FALSE),"")=0,"",IFERROR(VLOOKUP($A71,'entrada-fornecedor-12-meses-7'!$1:$1048576,3 + (COLUMN(J68)-1)*1,FALSE),""))</f>
        <v/>
      </c>
      <c r="EK71" s="94">
        <f>IF(IFERROR(VLOOKUP($A71,'entrada-fornecedor-12-meses-7'!$1:$1048576,3 + (COLUMN(K68)-1)*1,FALSE),"")=0,"",IFERROR(VLOOKUP($A71,'entrada-fornecedor-12-meses-7'!$1:$1048576,3 + (COLUMN(K68)-1)*1,FALSE),""))</f>
        <v/>
      </c>
      <c r="EL71" s="94">
        <f>IF(IFERROR(VLOOKUP($A71,'entrada-fornecedor-12-meses-7'!$1:$1048576,3 + (COLUMN(L68)-1)*1,FALSE),"")=0,"",IFERROR(VLOOKUP($A71,'entrada-fornecedor-12-meses-7'!$1:$1048576,3 + (COLUMN(L68)-1)*1,FALSE),""))</f>
        <v/>
      </c>
      <c r="EM71" s="95">
        <f>IF(COUNT(EA71:EL71)=0,"",SUM(EA71:EL71))</f>
        <v/>
      </c>
      <c r="EN71" s="1" t="n"/>
      <c r="EO71" s="96">
        <f>IFERROR(AVERAGEIF('lead-time-compras-7'!B:B,A71,'lead-time-compras-7'!S:S),"")</f>
        <v/>
      </c>
      <c r="EP71" s="96">
        <f>IFERROR(
  AVERAGEIFS(
    'notas-fiscais-entrada-830-7'!H:H,
    'notas-fiscais-entrada-830-7'!O:O, A71,
    'notas-fiscais-entrada-830-7'!E:E, $B$1
  ),
""
)</f>
        <v/>
      </c>
      <c r="EQ71" s="96">
        <f>IFERROR(AVERAGEIF('lead-time-compras-7'!B:B,A71,'lead-time-compras-7'!Q:Q),"")</f>
        <v/>
      </c>
      <c r="ER71" s="97">
        <f>SUMIF('fornecedor-saldo-receber-7'!A:A, A71, 'fornecedor-saldo-receber-7'!L:L)</f>
        <v/>
      </c>
      <c r="ES71" s="97">
        <f>SUMIF('fornecedor-verba-aplicar-7'!A:A, A71, 'fornecedor-verba-aplicar-7'!D:D)</f>
        <v/>
      </c>
      <c r="ET71" s="1" t="n"/>
      <c r="EU71" s="52">
        <f>SUMIF('ANALISE PRODUTO'!F:F, A71, 'ANALISE PRODUTO'!BN:BN)</f>
        <v/>
      </c>
      <c r="EV71" s="52">
        <f>SUMIF('ANALISE PRODUTO'!F:F, A71, 'ANALISE PRODUTO'!BO:BO)</f>
        <v/>
      </c>
      <c r="EW71" s="52">
        <f>SUMIF('ANALISE PRODUTO'!F:F, A71, 'ANALISE PRODUTO'!BP:BP)</f>
        <v/>
      </c>
      <c r="EX71" s="52">
        <f>SUMIF('ANALISE PRODUTO'!F:F, A71, 'ANALISE PRODUTO'!BQ:BQ)</f>
        <v/>
      </c>
      <c r="EY71" s="52">
        <f>SUMIF('ANALISE PRODUTO'!F:F, A71, 'ANALISE PRODUTO'!BR:BR)</f>
        <v/>
      </c>
      <c r="EZ71" s="53">
        <f>SUMIF('ANALISE PRODUTO'!F:F, A71, 'ANALISE PRODUTO'!BS:BS)</f>
        <v/>
      </c>
      <c r="FA71" s="53">
        <f>SUMIF('ANALISE PRODUTO'!F:F, A71, 'ANALISE PRODUTO'!BT:BT)</f>
        <v/>
      </c>
      <c r="FB71" s="53">
        <f>SUMIF('ANALISE PRODUTO'!F:F, A71, 'ANALISE PRODUTO'!BU:BU)</f>
        <v/>
      </c>
      <c r="FC71" s="53">
        <f>SUMIF('ANALISE PRODUTO'!F:F, A71, 'ANALISE PRODUTO'!BV:BV)</f>
        <v/>
      </c>
      <c r="FD71" s="53">
        <f>SUMIF('ANALISE PRODUTO'!F:F, A71, 'ANALISE PRODUTO'!BW:BW)</f>
        <v/>
      </c>
      <c r="FE71" s="41">
        <f>SUMIF('ANALISE PRODUTO'!F:F, A71, 'ANALISE PRODUTO'!CB:CB)</f>
        <v/>
      </c>
      <c r="FF71" s="41">
        <f>SUMIF('ANALISE PRODUTO'!F:F, A71, 'ANALISE PRODUTO'!CC:CC)</f>
        <v/>
      </c>
      <c r="FG71" s="1" t="n"/>
      <c r="FH71" s="45">
        <f>IF(IFERROR(VLOOKUP($A71,'VENDA 2023'!$1:$1048576,4 + (COLUMN(A68)-1)*2,FALSE),"")=0,"",IFERROR(VLOOKUP($A71,'VENDA 2023'!$1:$1048576,4 + (COLUMN(A68)-1)*2,FALSE),""))</f>
        <v/>
      </c>
      <c r="FI71" s="45">
        <f>IF(IFERROR(VLOOKUP($A71,'VENDA 2023'!$1:$1048576,4 + (COLUMN(B68)-1)*2,FALSE),"")=0,"",IFERROR(VLOOKUP($A71,'VENDA 2023'!$1:$1048576,4 + (COLUMN(B68)-1)*2,FALSE),""))</f>
        <v/>
      </c>
      <c r="FJ71" s="45">
        <f>IF(IFERROR(VLOOKUP($A71,'VENDA 2023'!$1:$1048576,4 + (COLUMN(C68)-1)*2,FALSE),"")=0,"",IFERROR(VLOOKUP($A71,'VENDA 2023'!$1:$1048576,4 + (COLUMN(C68)-1)*2,FALSE),""))</f>
        <v/>
      </c>
      <c r="FK71" s="45">
        <f>IF(IFERROR(VLOOKUP($A71,'VENDA 2023'!$1:$1048576,4 + (COLUMN(D68)-1)*2,FALSE),"")=0,"",IFERROR(VLOOKUP($A71,'VENDA 2023'!$1:$1048576,4 + (COLUMN(D68)-1)*2,FALSE),""))</f>
        <v/>
      </c>
      <c r="FL71" s="45">
        <f>IF(IFERROR(VLOOKUP($A71,'VENDA 2023'!$1:$1048576,4 + (COLUMN(E68)-1)*2,FALSE),"")=0,"",IFERROR(VLOOKUP($A71,'VENDA 2023'!$1:$1048576,4 + (COLUMN(E68)-1)*2,FALSE),""))</f>
        <v/>
      </c>
      <c r="FM71" s="45">
        <f>IF(IFERROR(VLOOKUP($A71,'VENDA 2023'!$1:$1048576,4 + (COLUMN(F68)-1)*2,FALSE),"")=0,"",IFERROR(VLOOKUP($A71,'VENDA 2023'!$1:$1048576,4 + (COLUMN(F68)-1)*2,FALSE),""))</f>
        <v/>
      </c>
      <c r="FN71" s="45">
        <f>IF(IFERROR(VLOOKUP($A71,'VENDA 2023'!$1:$1048576,4 + (COLUMN(G68)-1)*2,FALSE),"")=0,"",IFERROR(VLOOKUP($A71,'VENDA 2023'!$1:$1048576,4 + (COLUMN(G68)-1)*2,FALSE),""))</f>
        <v/>
      </c>
      <c r="FO71" s="45">
        <f>IF(IFERROR(VLOOKUP($A71,'VENDA 2023'!$1:$1048576,4 + (COLUMN(H68)-1)*2,FALSE),"")=0,"",IFERROR(VLOOKUP($A71,'VENDA 2023'!$1:$1048576,4 + (COLUMN(H68)-1)*2,FALSE),""))</f>
        <v/>
      </c>
      <c r="FP71" s="45">
        <f>IF(IFERROR(VLOOKUP($A71,'VENDA 2023'!$1:$1048576,4 + (COLUMN(I68)-1)*2,FALSE),"")=0,"",IFERROR(VLOOKUP($A71,'VENDA 2023'!$1:$1048576,4 + (COLUMN(I68)-1)*2,FALSE),""))</f>
        <v/>
      </c>
      <c r="FQ71" s="45">
        <f>IF(IFERROR(VLOOKUP($A71,'VENDA 2023'!$1:$1048576,4 + (COLUMN(J68)-1)*2,FALSE),"")=0,"",IFERROR(VLOOKUP($A71,'VENDA 2023'!$1:$1048576,4 + (COLUMN(J68)-1)*2,FALSE),""))</f>
        <v/>
      </c>
      <c r="FR71" s="45">
        <f>IF(IFERROR(VLOOKUP($A71,'VENDA 2023'!$1:$1048576,4 + (COLUMN(K68)-1)*2,FALSE),"")=0,"",IFERROR(VLOOKUP($A71,'VENDA 2023'!$1:$1048576,4 + (COLUMN(K68)-1)*2,FALSE),""))</f>
        <v/>
      </c>
      <c r="FS71" s="45">
        <f>IF(IFERROR(VLOOKUP($A71,'VENDA 2023'!$1:$1048576,4 + (COLUMN(L68)-1)*2,FALSE),"")=0,"",IFERROR(VLOOKUP($A71,'VENDA 2023'!$1:$1048576,4 + (COLUMN(L68)-1)*2,FALSE),""))</f>
        <v/>
      </c>
      <c r="FT71" s="12">
        <f>IF(COUNT(FH71:FS71)=0,"",SUM(FH71:FS71))</f>
        <v/>
      </c>
      <c r="FU71" s="45">
        <f>IF(IFERROR(VLOOKUP($A71,'VENDA 2024'!$1:$1048576,4 + (COLUMN(A68)-1)*2,FALSE),"")=0,"",IFERROR(VLOOKUP($A71,'VENDA 2024'!$1:$1048576,4 + (COLUMN(A68)-1)*2,FALSE),""))</f>
        <v/>
      </c>
      <c r="FV71" s="45">
        <f>IF(IFERROR(VLOOKUP($A71,'VENDA 2024'!$1:$1048576,4 + (COLUMN(B68)-1)*2,FALSE),"")=0,"",IFERROR(VLOOKUP($A71,'VENDA 2024'!$1:$1048576,4 + (COLUMN(B68)-1)*2,FALSE),""))</f>
        <v/>
      </c>
      <c r="FW71" s="45">
        <f>IF(IFERROR(VLOOKUP($A71,'VENDA 2024'!$1:$1048576,4 + (COLUMN(C68)-1)*2,FALSE),"")=0,"",IFERROR(VLOOKUP($A71,'VENDA 2024'!$1:$1048576,4 + (COLUMN(C68)-1)*2,FALSE),""))</f>
        <v/>
      </c>
      <c r="FX71" s="45">
        <f>IF(IFERROR(VLOOKUP($A71,'VENDA 2024'!$1:$1048576,4 + (COLUMN(D68)-1)*2,FALSE),"")=0,"",IFERROR(VLOOKUP($A71,'VENDA 2024'!$1:$1048576,4 + (COLUMN(D68)-1)*2,FALSE),""))</f>
        <v/>
      </c>
      <c r="FY71" s="45">
        <f>IF(IFERROR(VLOOKUP($A71,'VENDA 2024'!$1:$1048576,4 + (COLUMN(E68)-1)*2,FALSE),"")=0,"",IFERROR(VLOOKUP($A71,'VENDA 2024'!$1:$1048576,4 + (COLUMN(E68)-1)*2,FALSE),""))</f>
        <v/>
      </c>
      <c r="FZ71" s="45">
        <f>IF(IFERROR(VLOOKUP($A71,'VENDA 2024'!$1:$1048576,4 + (COLUMN(F68)-1)*2,FALSE),"")=0,"",IFERROR(VLOOKUP($A71,'VENDA 2024'!$1:$1048576,4 + (COLUMN(F68)-1)*2,FALSE),""))</f>
        <v/>
      </c>
      <c r="GA71" s="45">
        <f>IF(IFERROR(VLOOKUP($A71,'VENDA 2024'!$1:$1048576,4 + (COLUMN(G68)-1)*2,FALSE),"")=0,"",IFERROR(VLOOKUP($A71,'VENDA 2024'!$1:$1048576,4 + (COLUMN(G68)-1)*2,FALSE),""))</f>
        <v/>
      </c>
      <c r="GB71" s="45">
        <f>IF(IFERROR(VLOOKUP($A71,'VENDA 2024'!$1:$1048576,4 + (COLUMN(H68)-1)*2,FALSE),"")=0,"",IFERROR(VLOOKUP($A71,'VENDA 2024'!$1:$1048576,4 + (COLUMN(H68)-1)*2,FALSE),""))</f>
        <v/>
      </c>
      <c r="GC71" s="45">
        <f>IF(IFERROR(VLOOKUP($A71,'VENDA 2024'!$1:$1048576,4 + (COLUMN(I68)-1)*2,FALSE),"")=0,"",IFERROR(VLOOKUP($A71,'VENDA 2024'!$1:$1048576,4 + (COLUMN(I68)-1)*2,FALSE),""))</f>
        <v/>
      </c>
      <c r="GD71" s="45">
        <f>IF(IFERROR(VLOOKUP($A71,'VENDA 2024'!$1:$1048576,4 + (COLUMN(J68)-1)*2,FALSE),"")=0,"",IFERROR(VLOOKUP($A71,'VENDA 2024'!$1:$1048576,4 + (COLUMN(J68)-1)*2,FALSE),""))</f>
        <v/>
      </c>
      <c r="GE71" s="45">
        <f>IF(IFERROR(VLOOKUP($A71,'VENDA 2024'!$1:$1048576,4 + (COLUMN(K68)-1)*2,FALSE),"")=0,"",IFERROR(VLOOKUP($A71,'VENDA 2024'!$1:$1048576,4 + (COLUMN(K68)-1)*2,FALSE),""))</f>
        <v/>
      </c>
      <c r="GF71" s="45">
        <f>IF(IFERROR(VLOOKUP($A71,'VENDA 2024'!$1:$1048576,4 + (COLUMN(L68)-1)*2,FALSE),"")=0,"",IFERROR(VLOOKUP($A71,'VENDA 2024'!$1:$1048576,4 + (COLUMN(L68)-1)*2,FALSE),""))</f>
        <v/>
      </c>
      <c r="GG71" s="12">
        <f>IF(COUNT(FU71:GF71)=0,"",SUM(FU71:GF71))</f>
        <v/>
      </c>
      <c r="GH71" s="45">
        <f>IF(IFERROR(VLOOKUP($A71,'venda-fornecedor-12-meses-7'!$1:$1048576,5 + (COLUMN(A68)-1)*2,FALSE),"")=0,"",IFERROR(VLOOKUP($A71,'venda-fornecedor-12-meses-7'!$1:$1048576,5 + (COLUMN(A68)-1)*2,FALSE),""))</f>
        <v/>
      </c>
      <c r="GI71" s="45">
        <f>IF(IFERROR(VLOOKUP($A71,'venda-fornecedor-12-meses-7'!$1:$1048576,5 + (COLUMN(B68)-1)*2,FALSE),"")=0,"",IFERROR(VLOOKUP($A71,'venda-fornecedor-12-meses-7'!$1:$1048576,5 + (COLUMN(B68)-1)*2,FALSE),""))</f>
        <v/>
      </c>
      <c r="GJ71" s="45">
        <f>IF(IFERROR(VLOOKUP($A71,'venda-fornecedor-12-meses-7'!$1:$1048576,5 + (COLUMN(C68)-1)*2,FALSE),"")=0,"",IFERROR(VLOOKUP($A71,'venda-fornecedor-12-meses-7'!$1:$1048576,5 + (COLUMN(C68)-1)*2,FALSE),""))</f>
        <v/>
      </c>
      <c r="GK71" s="45">
        <f>IF(IFERROR(VLOOKUP($A71,'venda-fornecedor-12-meses-7'!$1:$1048576,5 + (COLUMN(D68)-1)*2,FALSE),"")=0,"",IFERROR(VLOOKUP($A71,'venda-fornecedor-12-meses-7'!$1:$1048576,5 + (COLUMN(D68)-1)*2,FALSE),""))</f>
        <v/>
      </c>
      <c r="GL71" s="45">
        <f>IF(IFERROR(VLOOKUP($A71,'venda-fornecedor-12-meses-7'!$1:$1048576,5 + (COLUMN(E68)-1)*2,FALSE),"")=0,"",IFERROR(VLOOKUP($A71,'venda-fornecedor-12-meses-7'!$1:$1048576,5 + (COLUMN(E68)-1)*2,FALSE),""))</f>
        <v/>
      </c>
      <c r="GM71" s="45">
        <f>IF(IFERROR(VLOOKUP($A71,'venda-fornecedor-12-meses-7'!$1:$1048576,5 + (COLUMN(F68)-1)*2,FALSE),"")=0,"",IFERROR(VLOOKUP($A71,'venda-fornecedor-12-meses-7'!$1:$1048576,5 + (COLUMN(F68)-1)*2,FALSE),""))</f>
        <v/>
      </c>
      <c r="GN71" s="45">
        <f>IF(IFERROR(VLOOKUP($A71,'venda-fornecedor-12-meses-7'!$1:$1048576,5 + (COLUMN(G68)-1)*2,FALSE),"")=0,"",IFERROR(VLOOKUP($A71,'venda-fornecedor-12-meses-7'!$1:$1048576,5 + (COLUMN(G68)-1)*2,FALSE),""))</f>
        <v/>
      </c>
      <c r="GO71" s="45">
        <f>IF(IFERROR(VLOOKUP($A71,'venda-fornecedor-12-meses-7'!$1:$1048576,5 + (COLUMN(H68)-1)*2,FALSE),"")=0,"",IFERROR(VLOOKUP($A71,'venda-fornecedor-12-meses-7'!$1:$1048576,5 + (COLUMN(H68)-1)*2,FALSE),""))</f>
        <v/>
      </c>
      <c r="GP71" s="45">
        <f>IF(IFERROR(VLOOKUP($A71,'venda-fornecedor-12-meses-7'!$1:$1048576,5 + (COLUMN(I68)-1)*2,FALSE),"")=0,"",IFERROR(VLOOKUP($A71,'venda-fornecedor-12-meses-7'!$1:$1048576,5 + (COLUMN(I68)-1)*2,FALSE),""))</f>
        <v/>
      </c>
      <c r="GQ71" s="45">
        <f>IF(IFERROR(VLOOKUP($A71,'venda-fornecedor-12-meses-7'!$1:$1048576,5 + (COLUMN(J68)-1)*2,FALSE),"")=0,"",IFERROR(VLOOKUP($A71,'venda-fornecedor-12-meses-7'!$1:$1048576,5 + (COLUMN(J68)-1)*2,FALSE),""))</f>
        <v/>
      </c>
      <c r="GR71" s="45">
        <f>IF(IFERROR(VLOOKUP($A71,'venda-fornecedor-12-meses-7'!$1:$1048576,5 + (COLUMN(K68)-1)*2,FALSE),"")=0,"",IFERROR(VLOOKUP($A71,'venda-fornecedor-12-meses-7'!$1:$1048576,5 + (COLUMN(K68)-1)*2,FALSE),""))</f>
        <v/>
      </c>
      <c r="GS71" s="45">
        <f>IF(IFERROR(VLOOKUP($A71,'venda-fornecedor-12-meses-7'!$1:$1048576,5 + (COLUMN(L68)-1)*2,FALSE),"")=0,"",IFERROR(VLOOKUP($A71,'venda-fornecedor-12-meses-7'!$1:$1048576,5 + (COLUMN(L68)-1)*2,FALSE),""))</f>
        <v/>
      </c>
      <c r="GT71" s="12">
        <f>IF(COUNT(GH71:GS71)=0,"",SUM(GH71:GS71))</f>
        <v/>
      </c>
    </row>
    <row r="72">
      <c r="A72" s="85" t="n">
        <v>35138</v>
      </c>
      <c r="B72" s="85">
        <f>VLOOKUP(A72,'FORNECEDORES X COMPRADOR'!$A:$D,4,0)</f>
        <v/>
      </c>
      <c r="C72" s="85">
        <f>VLOOKUP(A72,'FORNECEDORES X COMPRADOR'!$A:$E,5,0)</f>
        <v/>
      </c>
      <c r="D72" s="40">
        <f>IFERROR(AVERAGEIF('ANALISE PRODUTO'!F:F,A72,'ANALISE PRODUTO'!BE:BE),"")</f>
        <v/>
      </c>
      <c r="E72" s="40">
        <f>IFERROR(AVERAGEIF('ANALISE PRODUTO'!F:F,A72,'ANALISE PRODUTO'!BF:BF),"")</f>
        <v/>
      </c>
      <c r="F72" s="47">
        <f t="array" ref="F72">IFERROR(
  IF(
    SUMPRODUCT(
      IFERROR(--('ANALISE PRODUTO'!$F$3:$F$10000=A72),0) *
      IFERROR(--'ANALISE PRODUTO'!$AJ$3:$AJ$10000,0)
    )=0,
    "",
    SUMPRODUCT(
      IFERROR(--('ANALISE PRODUTO'!$F$3:$F$10000=A72),0) *
      IFERROR(--'ANALISE PRODUTO'!$AN$3:$AN$10000,0)
    ) /
    SUMPRODUCT(
      IFERROR(--('ANALISE PRODUTO'!$F$3:$F$10000=A72),0) *
      IFERROR(--'ANALISE PRODUTO'!$AJ$3:$AJ$10000,0)
    )
  ),
  ""
)</f>
        <v/>
      </c>
      <c r="G72" s="47">
        <f t="array" ref="G72">IFERROR(
  IF(
    SUMPRODUCT(
      IFERROR(--('ANALISE PRODUTO'!$F$3:$F$10000=A72),0) *
      IFERROR(--'ANALISE PRODUTO'!$AJ$3:$AJ$10000,0)
    )=0,
    "",
    SUMPRODUCT(
      IFERROR(--('ANALISE PRODUTO'!$F$3:$F$10000=A72),0) *
      IFERROR(--'ANALISE PRODUTO'!$AO$3:$AO$10000,0)
    ) /
    SUMPRODUCT(
      IFERROR(--('ANALISE PRODUTO'!$F$3:$F$10000=A72),0) *
      IFERROR(--'ANALISE PRODUTO'!$AJ$3:$AJ$10000,0)
    )
  ),
  ""
)</f>
        <v/>
      </c>
      <c r="H72" s="86" t="n">
        <v>60</v>
      </c>
      <c r="I72" s="86" t="n">
        <v>90</v>
      </c>
      <c r="J72" s="87">
        <f>SUMIF('ANALISE PRODUTO'!F:F, A72, 'ANALISE PRODUTO'!AP:AP)</f>
        <v/>
      </c>
      <c r="K72" s="88">
        <f>SUMIF('ANALISE PRODUTO'!F:F, A72, 'ANALISE PRODUTO'!AN:AN)</f>
        <v/>
      </c>
      <c r="L72" s="40">
        <f>SUMIF('ANALISE PRODUTO'!F:F, A72, 'ANALISE PRODUTO'!BB:BB)</f>
        <v/>
      </c>
      <c r="M72" s="40">
        <f>SUMIF('ANALISE PRODUTO'!F:F, A72, 'ANALISE PRODUTO'!BC:BC)</f>
        <v/>
      </c>
      <c r="N72" s="40">
        <f>SUMIF('ANALISE PRODUTO'!F:F, A72, 'ANALISE PRODUTO'!BD:BD)</f>
        <v/>
      </c>
      <c r="O72" s="40">
        <f>SUMIF('ANALISE PRODUTO'!F:F, A72, 'ANALISE PRODUTO'!BA:BA)</f>
        <v/>
      </c>
      <c r="P72" s="40">
        <f>IF(J72=0, 0, IF(O72/J72=0, 0, O72/J72))</f>
        <v/>
      </c>
      <c r="Q72" s="40">
        <f>IF(J72=0, 0, IF(L72/J72=0, 0, L72/J72))</f>
        <v/>
      </c>
      <c r="R72" s="89">
        <f>SUMIF('ANALISE PRODUTO'!F:F, A72, 'ANALISE PRODUTO'!BJ:BJ)</f>
        <v/>
      </c>
      <c r="S72" s="89">
        <f>SUMIF('ANALISE PRODUTO'!F:F, A72, 'ANALISE PRODUTO'!BK:BK)</f>
        <v/>
      </c>
      <c r="T72" s="89">
        <f>SUMIF('ANALISE PRODUTO'!F:F, A72, 'ANALISE PRODUTO'!BL:BL)</f>
        <v/>
      </c>
      <c r="U72" s="89">
        <f>SUMIFS('ANALISE PRODUTO'!BI:BI, 'ANALISE PRODUTO'!F:F, A72)</f>
        <v/>
      </c>
      <c r="V72" s="89">
        <f>IF(C72="DESCONTINUADO", 0, IF(J72=0, 0, IF(U72/J72=0, 0, U72/J72)))</f>
        <v/>
      </c>
      <c r="W72" s="89">
        <f>IF(OR(C72="DESCONTINUADO", J72=0), 0, IFERROR((S72+T72)/J72, 0))</f>
        <v/>
      </c>
      <c r="X72" s="59">
        <f>COUNTIF('ANALISE PRODUTO'!F:F, A72)</f>
        <v/>
      </c>
      <c r="Y72" s="60">
        <f>COUNTIFS('ANALISE PRODUTO'!F:F, A72, 'ANALISE PRODUTO'!S:S, "S")</f>
        <v/>
      </c>
      <c r="Z72" s="61">
        <f>X72-Y72</f>
        <v/>
      </c>
      <c r="AA72" s="88">
        <f>IFERROR(IF(COUNTIF('contas-pagas-fornecedor-7'!$C:$C,B72)&gt;1,
   AVERAGEIF('contas-pagas-fornecedor-7'!$C:$C,B72,'contas-pagas-fornecedor-7'!$I:$I),
   VLOOKUP(B72,'contas-pagas-fornecedor-7'!$C:$Q,7,FALSE)), "")</f>
        <v/>
      </c>
      <c r="AB72" s="88">
        <f t="array" ref="AB72">IFERROR(
  INDEX('fornecedor-venda-por-filial-ger'!J:J,
    MATCH(1,
      ('fornecedor-venda-por-filial-ger'!A:A=A72) *
      ('fornecedor-venda-por-filial-ger'!B:B=$B$1),
    0)
  ),
"")</f>
        <v/>
      </c>
      <c r="AC72" s="90">
        <f t="array" ref="AC72">IFERROR(
  INDEX('fornecedor-venda-por-filial-ger'!O:O,
    MATCH(1,
      ('fornecedor-venda-por-filial-ger'!A:A=A72) *
      ('fornecedor-venda-por-filial-ger'!B:B=$B$1),
    0)
  ),
"")</f>
        <v/>
      </c>
      <c r="AD72" s="90">
        <f>IFERROR(VLOOKUP(A72,'venda-fornecedor-12-meses-7'!A:AC,3,0),"")</f>
        <v/>
      </c>
      <c r="AE72" s="87">
        <f t="array" ref="AE72">IFERROR(
  INDEX('fornecedor-venda-por-filial-ger'!N:N,
    MATCH(1,
      ('fornecedor-venda-por-filial-ger'!A:A=A72) *
      ('fornecedor-venda-por-filial-ger'!B:B=$B$1),
    0)
  ),
"")</f>
        <v/>
      </c>
      <c r="AF72" s="87">
        <f>IF(J72&lt;=0,"100,00%",IFERROR(AD72/AE72,1))</f>
        <v/>
      </c>
      <c r="AG72" s="64">
        <f t="array" ref="AG72">IFERROR(
  INDEX('fornecedor-venda-por-filial-ger'!L:L,
    MATCH(1,
      ('fornecedor-venda-por-filial-ger'!A:A=A72)*
      ('fornecedor-venda-por-filial-ger'!B:B=$B$1),
    0)
  )/100,
"")</f>
        <v/>
      </c>
      <c r="AH72" s="64">
        <f t="array" ref="AH72">IFERROR(
  INDEX('fornecedor-venda-por-filial-ger'!S:S,
    MATCH(1,
      ('fornecedor-venda-por-filial-ger'!A:A=A72) *
      ('fornecedor-venda-por-filial-ger'!B:B=$B$1),
    0)
  )/100,
"")</f>
        <v/>
      </c>
      <c r="AI72" s="64">
        <f>IFERROR(IF(OR(AH72="",AG72=""),"",IF(J72=0,0,AH72-AG72)),"")</f>
        <v/>
      </c>
      <c r="AJ72" s="91">
        <f t="array" ref="AJ72">IF(MAX(IF('ANALISE PRODUTO'!F:F=A72,'ANALISE PRODUTO'!AD:AD))=0,"SEM ENTRADA",MAX(IF('ANALISE PRODUTO'!F:F=A72,'ANALISE PRODUTO'!AD:AD)))</f>
        <v/>
      </c>
      <c r="AK72" s="39" t="n"/>
      <c r="AL72" s="92">
        <f>IF(IFERROR(VLOOKUP($A72,'VENDA 2023'!$1:$1048576,3 + (COLUMN(A69)-1)*2,FALSE),"")=0,"",IFERROR(VLOOKUP($A72,'VENDA 2023'!$1:$1048576,3 + (COLUMN(A69)-1)*2,FALSE),""))</f>
        <v/>
      </c>
      <c r="AM72" s="92">
        <f>IF(IFERROR(VLOOKUP($A72,'VENDA 2023'!$1:$1048576,3 + (COLUMN(B69)-1)*2,FALSE),"")=0,"",IFERROR(VLOOKUP($A72,'VENDA 2023'!$1:$1048576,3 + (COLUMN(B69)-1)*2,FALSE),""))</f>
        <v/>
      </c>
      <c r="AN72" s="92">
        <f>IF(IFERROR(VLOOKUP($A72,'VENDA 2023'!$1:$1048576,3 + (COLUMN(C69)-1)*2,FALSE),"")=0,"",IFERROR(VLOOKUP($A72,'VENDA 2023'!$1:$1048576,3 + (COLUMN(C69)-1)*2,FALSE),""))</f>
        <v/>
      </c>
      <c r="AO72" s="92">
        <f>IF(IFERROR(VLOOKUP($A72,'VENDA 2023'!$1:$1048576,3 + (COLUMN(D69)-1)*2,FALSE),"")=0,"",IFERROR(VLOOKUP($A72,'VENDA 2023'!$1:$1048576,3 + (COLUMN(D69)-1)*2,FALSE),""))</f>
        <v/>
      </c>
      <c r="AP72" s="92">
        <f>IF(IFERROR(VLOOKUP($A72,'VENDA 2023'!$1:$1048576,3 + (COLUMN(E69)-1)*2,FALSE),"")=0,"",IFERROR(VLOOKUP($A72,'VENDA 2023'!$1:$1048576,3 + (COLUMN(E69)-1)*2,FALSE),""))</f>
        <v/>
      </c>
      <c r="AQ72" s="92">
        <f>IF(IFERROR(VLOOKUP($A72,'VENDA 2023'!$1:$1048576,3 + (COLUMN(F69)-1)*2,FALSE),"")=0,"",IFERROR(VLOOKUP($A72,'VENDA 2023'!$1:$1048576,3 + (COLUMN(F69)-1)*2,FALSE),""))</f>
        <v/>
      </c>
      <c r="AR72" s="92">
        <f>IF(IFERROR(VLOOKUP($A72,'VENDA 2023'!$1:$1048576,3 + (COLUMN(G69)-1)*2,FALSE),"")=0,"",IFERROR(VLOOKUP($A72,'VENDA 2023'!$1:$1048576,3 + (COLUMN(G69)-1)*2,FALSE),""))</f>
        <v/>
      </c>
      <c r="AS72" s="92">
        <f>IF(IFERROR(VLOOKUP($A72,'VENDA 2023'!$1:$1048576,3 + (COLUMN(H69)-1)*2,FALSE),"")=0,"",IFERROR(VLOOKUP($A72,'VENDA 2023'!$1:$1048576,3 + (COLUMN(H69)-1)*2,FALSE),""))</f>
        <v/>
      </c>
      <c r="AT72" s="92">
        <f>IF(IFERROR(VLOOKUP($A72,'VENDA 2023'!$1:$1048576,3 + (COLUMN(I69)-1)*2,FALSE),"")=0,"",IFERROR(VLOOKUP($A72,'VENDA 2023'!$1:$1048576,3 + (COLUMN(I69)-1)*2,FALSE),""))</f>
        <v/>
      </c>
      <c r="AU72" s="92">
        <f>IF(IFERROR(VLOOKUP($A72,'VENDA 2023'!$1:$1048576,3 + (COLUMN(J69)-1)*2,FALSE),"")=0,"",IFERROR(VLOOKUP($A72,'VENDA 2023'!$1:$1048576,3 + (COLUMN(J69)-1)*2,FALSE),""))</f>
        <v/>
      </c>
      <c r="AV72" s="92">
        <f>IF(IFERROR(VLOOKUP($A72,'VENDA 2023'!$1:$1048576,3 + (COLUMN(K69)-1)*2,FALSE),"")=0,"",IFERROR(VLOOKUP($A72,'VENDA 2023'!$1:$1048576,3 + (COLUMN(K69)-1)*2,FALSE),""))</f>
        <v/>
      </c>
      <c r="AW72" s="92">
        <f>IF(IFERROR(VLOOKUP($A72,'VENDA 2023'!$1:$1048576,3 + (COLUMN(L69)-1)*2,FALSE),"")=0,"",IFERROR(VLOOKUP($A72,'VENDA 2023'!$1:$1048576,3 + (COLUMN(L69)-1)*2,FALSE),""))</f>
        <v/>
      </c>
      <c r="AX72" s="93">
        <f>IF(COUNT(AL72:AW72)=0,"",SUM(AL72:AW72))</f>
        <v/>
      </c>
      <c r="AY72" s="92">
        <f>IF(IFERROR(VLOOKUP($A72,'VENDA 2024'!$1:$1048576,3 + (COLUMN(A69)-1)*2,FALSE),"")=0,"",IFERROR(VLOOKUP($A72,'VENDA 2024'!$1:$1048576,3 + (COLUMN(A69)-1)*2,FALSE),""))</f>
        <v/>
      </c>
      <c r="AZ72" s="92">
        <f>IF(IFERROR(VLOOKUP($A72,'VENDA 2024'!$1:$1048576,3 + (COLUMN(B69)-1)*2,FALSE),"")=0,"",IFERROR(VLOOKUP($A72,'VENDA 2024'!$1:$1048576,3 + (COLUMN(B69)-1)*2,FALSE),""))</f>
        <v/>
      </c>
      <c r="BA72" s="92">
        <f>IF(IFERROR(VLOOKUP($A72,'VENDA 2024'!$1:$1048576,3 + (COLUMN(C69)-1)*2,FALSE),"")=0,"",IFERROR(VLOOKUP($A72,'VENDA 2024'!$1:$1048576,3 + (COLUMN(C69)-1)*2,FALSE),""))</f>
        <v/>
      </c>
      <c r="BB72" s="92">
        <f>IF(IFERROR(VLOOKUP($A72,'VENDA 2024'!$1:$1048576,3 + (COLUMN(D69)-1)*2,FALSE),"")=0,"",IFERROR(VLOOKUP($A72,'VENDA 2024'!$1:$1048576,3 + (COLUMN(D69)-1)*2,FALSE),""))</f>
        <v/>
      </c>
      <c r="BC72" s="92">
        <f>IF(IFERROR(VLOOKUP($A72,'VENDA 2024'!$1:$1048576,3 + (COLUMN(E69)-1)*2,FALSE),"")=0,"",IFERROR(VLOOKUP($A72,'VENDA 2024'!$1:$1048576,3 + (COLUMN(E69)-1)*2,FALSE),""))</f>
        <v/>
      </c>
      <c r="BD72" s="92">
        <f>IF(IFERROR(VLOOKUP($A72,'VENDA 2024'!$1:$1048576,3 + (COLUMN(F69)-1)*2,FALSE),"")=0,"",IFERROR(VLOOKUP($A72,'VENDA 2024'!$1:$1048576,3 + (COLUMN(F69)-1)*2,FALSE),""))</f>
        <v/>
      </c>
      <c r="BE72" s="92">
        <f>IF(IFERROR(VLOOKUP($A72,'VENDA 2024'!$1:$1048576,3 + (COLUMN(G69)-1)*2,FALSE),"")=0,"",IFERROR(VLOOKUP($A72,'VENDA 2024'!$1:$1048576,3 + (COLUMN(G69)-1)*2,FALSE),""))</f>
        <v/>
      </c>
      <c r="BF72" s="92">
        <f>IF(IFERROR(VLOOKUP($A72,'VENDA 2024'!$1:$1048576,3 + (COLUMN(H69)-1)*2,FALSE),"")=0,"",IFERROR(VLOOKUP($A72,'VENDA 2024'!$1:$1048576,3 + (COLUMN(H69)-1)*2,FALSE),""))</f>
        <v/>
      </c>
      <c r="BG72" s="92">
        <f>IF(IFERROR(VLOOKUP($A72,'VENDA 2024'!$1:$1048576,3 + (COLUMN(I69)-1)*2,FALSE),"")=0,"",IFERROR(VLOOKUP($A72,'VENDA 2024'!$1:$1048576,3 + (COLUMN(I69)-1)*2,FALSE),""))</f>
        <v/>
      </c>
      <c r="BH72" s="92">
        <f>IF(IFERROR(VLOOKUP($A72,'VENDA 2024'!$1:$1048576,3 + (COLUMN(J69)-1)*2,FALSE),"")=0,"",IFERROR(VLOOKUP($A72,'VENDA 2024'!$1:$1048576,3 + (COLUMN(J69)-1)*2,FALSE),""))</f>
        <v/>
      </c>
      <c r="BI72" s="92">
        <f>IF(IFERROR(VLOOKUP($A72,'VENDA 2024'!$1:$1048576,3 + (COLUMN(K69)-1)*2,FALSE),"")=0,"",IFERROR(VLOOKUP($A72,'VENDA 2024'!$1:$1048576,3 + (COLUMN(K69)-1)*2,FALSE),""))</f>
        <v/>
      </c>
      <c r="BJ72" s="92">
        <f>IF(IFERROR(VLOOKUP($A72,'VENDA 2024'!$1:$1048576,3 + (COLUMN(L69)-1)*2,FALSE),"")=0,"",IFERROR(VLOOKUP($A72,'VENDA 2024'!$1:$1048576,3 + (COLUMN(L69)-1)*2,FALSE),""))</f>
        <v/>
      </c>
      <c r="BK72" s="93">
        <f>IF(COUNT(AY72:BJ72)=0,"",SUM(AY72:BJ72))</f>
        <v/>
      </c>
      <c r="BL72" s="92">
        <f>IF(IFERROR(VLOOKUP($A72,'VENDA 2025'!$1:$1048576,3 + (COLUMN(A69)-1)*2,FALSE),"")=0,"",IFERROR(VLOOKUP($A72,'VENDA 2025'!$1:$1048576,3 + (COLUMN(A69)-1)*2,FALSE),""))</f>
        <v/>
      </c>
      <c r="BM72" s="92">
        <f>IF(IFERROR(VLOOKUP($A72,'VENDA 2025'!$1:$1048576,3 + (COLUMN(B69)-1)*2,FALSE),"")=0,"",IFERROR(VLOOKUP($A72,'VENDA 2025'!$1:$1048576,3 + (COLUMN(B69)-1)*2,FALSE),""))</f>
        <v/>
      </c>
      <c r="BN72" s="92">
        <f>IF(IFERROR(VLOOKUP($A72,'VENDA 2025'!$1:$1048576,3 + (COLUMN(C69)-1)*2,FALSE),"")=0,"",IFERROR(VLOOKUP($A72,'VENDA 2025'!$1:$1048576,3 + (COLUMN(C69)-1)*2,FALSE),""))</f>
        <v/>
      </c>
      <c r="BO72" s="92">
        <f>IF(IFERROR(VLOOKUP($A72,'VENDA 2025'!$1:$1048576,3 + (COLUMN(D69)-1)*2,FALSE),"")=0,"",IFERROR(VLOOKUP($A72,'VENDA 2025'!$1:$1048576,3 + (COLUMN(D69)-1)*2,FALSE),""))</f>
        <v/>
      </c>
      <c r="BP72" s="92">
        <f>IF(IFERROR(VLOOKUP($A72,'VENDA 2025'!$1:$1048576,3 + (COLUMN(E69)-1)*2,FALSE),"")=0,"",IFERROR(VLOOKUP($A72,'VENDA 2025'!$1:$1048576,3 + (COLUMN(E69)-1)*2,FALSE),""))</f>
        <v/>
      </c>
      <c r="BQ72" s="92">
        <f>IF(IFERROR(VLOOKUP($A72,'VENDA 2025'!$1:$1048576,3 + (COLUMN(F69)-1)*2,FALSE),"")=0,"",IFERROR(VLOOKUP($A72,'VENDA 2025'!$1:$1048576,3 + (COLUMN(F69)-1)*2,FALSE),""))</f>
        <v/>
      </c>
      <c r="BR72" s="92">
        <f>IF(IFERROR(VLOOKUP($A72,'VENDA 2025'!$1:$1048576,3 + (COLUMN(G69)-1)*2,FALSE),"")=0,"",IFERROR(VLOOKUP($A72,'VENDA 2025'!$1:$1048576,3 + (COLUMN(G69)-1)*2,FALSE),""))</f>
        <v/>
      </c>
      <c r="BS72" s="92">
        <f>IF(IFERROR(VLOOKUP($A72,'VENDA 2025'!$1:$1048576,3 + (COLUMN(H69)-1)*2,FALSE),"")=0,"",IFERROR(VLOOKUP($A72,'VENDA 2025'!$1:$1048576,3 + (COLUMN(H69)-1)*2,FALSE),""))</f>
        <v/>
      </c>
      <c r="BT72" s="92">
        <f>IF(IFERROR(VLOOKUP($A72,'VENDA 2025'!$1:$1048576,3 + (COLUMN(I69)-1)*2,FALSE),"")=0,"",IFERROR(VLOOKUP($A72,'VENDA 2025'!$1:$1048576,3 + (COLUMN(I69)-1)*2,FALSE),""))</f>
        <v/>
      </c>
      <c r="BU72" s="92">
        <f>IF(IFERROR(VLOOKUP($A72,'VENDA 2025'!$1:$1048576,3 + (COLUMN(J69)-1)*2,FALSE),"")=0,"",IFERROR(VLOOKUP($A72,'VENDA 2025'!$1:$1048576,3 + (COLUMN(J69)-1)*2,FALSE),""))</f>
        <v/>
      </c>
      <c r="BV72" s="92">
        <f>IF(IFERROR(VLOOKUP($A72,'VENDA 2025'!$1:$1048576,3 + (COLUMN(K69)-1)*2,FALSE),"")=0,"",IFERROR(VLOOKUP($A72,'VENDA 2025'!$1:$1048576,3 + (COLUMN(K69)-1)*2,FALSE),""))</f>
        <v/>
      </c>
      <c r="BW72" s="92">
        <f>IF(IFERROR(VLOOKUP($A72,'VENDA 2025'!$1:$1048576,3 + (COLUMN(L69)-1)*2,FALSE),"")=0,"",IFERROR(VLOOKUP($A72,'VENDA 2025'!$1:$1048576,3 + (COLUMN(L69)-1)*2,FALSE),""))</f>
        <v/>
      </c>
      <c r="BX72" s="93">
        <f>IF(COUNT(BL72:BW72)=0,"",SUM(BL72:BW72))</f>
        <v/>
      </c>
      <c r="BY72" s="92">
        <f>IF(IFERROR(VLOOKUP($A72,'venda-fornecedor-12-meses-7'!$1:$1048576,4 + (COLUMN(A69)-1)*2,FALSE),"")=0,"",IFERROR(VLOOKUP($A72,'venda-fornecedor-12-meses-7'!$1:$1048576,4 + (COLUMN(A69)-1)*2,FALSE),""))</f>
        <v/>
      </c>
      <c r="BZ72" s="92">
        <f>IF(IFERROR(VLOOKUP($A72,'venda-fornecedor-12-meses-7'!$1:$1048576,4 + (COLUMN(B69)-1)*2,FALSE),"")=0,"",IFERROR(VLOOKUP($A72,'venda-fornecedor-12-meses-7'!$1:$1048576,4 + (COLUMN(B69)-1)*2,FALSE),""))</f>
        <v/>
      </c>
      <c r="CA72" s="92">
        <f>IF(IFERROR(VLOOKUP($A72,'venda-fornecedor-12-meses-7'!$1:$1048576,4 + (COLUMN(C69)-1)*2,FALSE),"")=0,"",IFERROR(VLOOKUP($A72,'venda-fornecedor-12-meses-7'!$1:$1048576,4 + (COLUMN(C69)-1)*2,FALSE),""))</f>
        <v/>
      </c>
      <c r="CB72" s="92">
        <f>IF(IFERROR(VLOOKUP($A72,'venda-fornecedor-12-meses-7'!$1:$1048576,4 + (COLUMN(D69)-1)*2,FALSE),"")=0,"",IFERROR(VLOOKUP($A72,'venda-fornecedor-12-meses-7'!$1:$1048576,4 + (COLUMN(D69)-1)*2,FALSE),""))</f>
        <v/>
      </c>
      <c r="CC72" s="92">
        <f>IF(IFERROR(VLOOKUP($A72,'venda-fornecedor-12-meses-7'!$1:$1048576,4 + (COLUMN(E69)-1)*2,FALSE),"")=0,"",IFERROR(VLOOKUP($A72,'venda-fornecedor-12-meses-7'!$1:$1048576,4 + (COLUMN(E69)-1)*2,FALSE),""))</f>
        <v/>
      </c>
      <c r="CD72" s="92">
        <f>IF(IFERROR(VLOOKUP($A72,'venda-fornecedor-12-meses-7'!$1:$1048576,4 + (COLUMN(F69)-1)*2,FALSE),"")=0,"",IFERROR(VLOOKUP($A72,'venda-fornecedor-12-meses-7'!$1:$1048576,4 + (COLUMN(F69)-1)*2,FALSE),""))</f>
        <v/>
      </c>
      <c r="CE72" s="92">
        <f>IF(IFERROR(VLOOKUP($A72,'venda-fornecedor-12-meses-7'!$1:$1048576,4 + (COLUMN(G69)-1)*2,FALSE),"")=0,"",IFERROR(VLOOKUP($A72,'venda-fornecedor-12-meses-7'!$1:$1048576,4 + (COLUMN(G69)-1)*2,FALSE),""))</f>
        <v/>
      </c>
      <c r="CF72" s="92">
        <f>IF(IFERROR(VLOOKUP($A72,'venda-fornecedor-12-meses-7'!$1:$1048576,4 + (COLUMN(H69)-1)*2,FALSE),"")=0,"",IFERROR(VLOOKUP($A72,'venda-fornecedor-12-meses-7'!$1:$1048576,4 + (COLUMN(H69)-1)*2,FALSE),""))</f>
        <v/>
      </c>
      <c r="CG72" s="92">
        <f>IF(IFERROR(VLOOKUP($A72,'venda-fornecedor-12-meses-7'!$1:$1048576,4 + (COLUMN(I69)-1)*2,FALSE),"")=0,"",IFERROR(VLOOKUP($A72,'venda-fornecedor-12-meses-7'!$1:$1048576,4 + (COLUMN(I69)-1)*2,FALSE),""))</f>
        <v/>
      </c>
      <c r="CH72" s="92">
        <f>IF(IFERROR(VLOOKUP($A72,'venda-fornecedor-12-meses-7'!$1:$1048576,4 + (COLUMN(J69)-1)*2,FALSE),"")=0,"",IFERROR(VLOOKUP($A72,'venda-fornecedor-12-meses-7'!$1:$1048576,4 + (COLUMN(J69)-1)*2,FALSE),""))</f>
        <v/>
      </c>
      <c r="CI72" s="92">
        <f>IF(IFERROR(VLOOKUP($A72,'venda-fornecedor-12-meses-7'!$1:$1048576,4 + (COLUMN(K69)-1)*2,FALSE),"")=0,"",IFERROR(VLOOKUP($A72,'venda-fornecedor-12-meses-7'!$1:$1048576,4 + (COLUMN(K69)-1)*2,FALSE),""))</f>
        <v/>
      </c>
      <c r="CJ72" s="92">
        <f>IF(IFERROR(VLOOKUP($A72,'venda-fornecedor-12-meses-7'!$1:$1048576,4 + (COLUMN(L69)-1)*2,FALSE),"")=0,"",IFERROR(VLOOKUP($A72,'venda-fornecedor-12-meses-7'!$1:$1048576,4 + (COLUMN(L69)-1)*2,FALSE),""))</f>
        <v/>
      </c>
      <c r="CK72" s="93">
        <f>IF(COUNT(BY72:CJ72)=0,"",SUM(BY72:CJ72))</f>
        <v/>
      </c>
      <c r="CL72" s="93">
        <f>IF(COUNT(BY72:CJ72)=0,"",AVERAGE(BY72:CJ72))</f>
        <v/>
      </c>
      <c r="CM72" s="1" t="n"/>
      <c r="CN72" s="94">
        <f>IF(IFERROR(VLOOKUP($A72,'ENTRADA 2023'!$1:$1048576,3 + (COLUMN(A69)-1)*1,FALSE),"")=0,"",IFERROR(VLOOKUP($A72,'ENTRADA 2023'!$1:$1048576,3 + (COLUMN(A69)-1)*1,FALSE),""))</f>
        <v/>
      </c>
      <c r="CO72" s="94">
        <f>IF(IFERROR(VLOOKUP($A72,'ENTRADA 2023'!$1:$1048576,3 + (COLUMN(B69)-1)*1,FALSE),"")=0,"",IFERROR(VLOOKUP($A72,'ENTRADA 2023'!$1:$1048576,3 + (COLUMN(B69)-1)*1,FALSE),""))</f>
        <v/>
      </c>
      <c r="CP72" s="94">
        <f>IF(IFERROR(VLOOKUP($A72,'ENTRADA 2023'!$1:$1048576,3 + (COLUMN(C69)-1)*1,FALSE),"")=0,"",IFERROR(VLOOKUP($A72,'ENTRADA 2023'!$1:$1048576,3 + (COLUMN(C69)-1)*1,FALSE),""))</f>
        <v/>
      </c>
      <c r="CQ72" s="94">
        <f>IF(IFERROR(VLOOKUP($A72,'ENTRADA 2023'!$1:$1048576,3 + (COLUMN(D69)-1)*1,FALSE),"")=0,"",IFERROR(VLOOKUP($A72,'ENTRADA 2023'!$1:$1048576,3 + (COLUMN(D69)-1)*1,FALSE),""))</f>
        <v/>
      </c>
      <c r="CR72" s="94">
        <f>IF(IFERROR(VLOOKUP($A72,'ENTRADA 2023'!$1:$1048576,3 + (COLUMN(E69)-1)*1,FALSE),"")=0,"",IFERROR(VLOOKUP($A72,'ENTRADA 2023'!$1:$1048576,3 + (COLUMN(E69)-1)*1,FALSE),""))</f>
        <v/>
      </c>
      <c r="CS72" s="94">
        <f>IF(IFERROR(VLOOKUP($A72,'ENTRADA 2023'!$1:$1048576,3 + (COLUMN(F69)-1)*1,FALSE),"")=0,"",IFERROR(VLOOKUP($A72,'ENTRADA 2023'!$1:$1048576,3 + (COLUMN(F69)-1)*1,FALSE),""))</f>
        <v/>
      </c>
      <c r="CT72" s="94">
        <f>IF(IFERROR(VLOOKUP($A72,'ENTRADA 2023'!$1:$1048576,3 + (COLUMN(G69)-1)*1,FALSE),"")=0,"",IFERROR(VLOOKUP($A72,'ENTRADA 2023'!$1:$1048576,3 + (COLUMN(G69)-1)*1,FALSE),""))</f>
        <v/>
      </c>
      <c r="CU72" s="94">
        <f>IF(IFERROR(VLOOKUP($A72,'ENTRADA 2023'!$1:$1048576,3 + (COLUMN(H69)-1)*1,FALSE),"")=0,"",IFERROR(VLOOKUP($A72,'ENTRADA 2023'!$1:$1048576,3 + (COLUMN(H69)-1)*1,FALSE),""))</f>
        <v/>
      </c>
      <c r="CV72" s="94">
        <f>IF(IFERROR(VLOOKUP($A72,'ENTRADA 2023'!$1:$1048576,3 + (COLUMN(I69)-1)*1,FALSE),"")=0,"",IFERROR(VLOOKUP($A72,'ENTRADA 2023'!$1:$1048576,3 + (COLUMN(I69)-1)*1,FALSE),""))</f>
        <v/>
      </c>
      <c r="CW72" s="94">
        <f>IF(IFERROR(VLOOKUP($A72,'ENTRADA 2023'!$1:$1048576,3 + (COLUMN(J69)-1)*1,FALSE),"")=0,"",IFERROR(VLOOKUP($A72,'ENTRADA 2023'!$1:$1048576,3 + (COLUMN(J69)-1)*1,FALSE),""))</f>
        <v/>
      </c>
      <c r="CX72" s="94">
        <f>IF(IFERROR(VLOOKUP($A72,'ENTRADA 2023'!$1:$1048576,3 + (COLUMN(K69)-1)*1,FALSE),"")=0,"",IFERROR(VLOOKUP($A72,'ENTRADA 2023'!$1:$1048576,3 + (COLUMN(K69)-1)*1,FALSE),""))</f>
        <v/>
      </c>
      <c r="CY72" s="94">
        <f>IF(IFERROR(VLOOKUP($A72,'ENTRADA 2023'!$1:$1048576,3 + (COLUMN(L69)-1)*1,FALSE),"")=0,"",IFERROR(VLOOKUP($A72,'ENTRADA 2023'!$1:$1048576,3 + (COLUMN(L69)-1)*1,FALSE),""))</f>
        <v/>
      </c>
      <c r="CZ72" s="95">
        <f>IF(COUNT(CN72:CY72)=0,"",SUM(CN72:CY72))</f>
        <v/>
      </c>
      <c r="DA72" s="94">
        <f>IF(IFERROR(VLOOKUP($A72,'ENTRADA 2024'!$1:$1048576,3 + (COLUMN(A69)-1)*1,FALSE),"")=0,"",IFERROR(VLOOKUP($A72,'ENTRADA 2024'!$1:$1048576,3 + (COLUMN(A69)-1)*1,FALSE),""))</f>
        <v/>
      </c>
      <c r="DB72" s="94">
        <f>IF(IFERROR(VLOOKUP($A72,'ENTRADA 2024'!$1:$1048576,3 + (COLUMN(B69)-1)*1,FALSE),"")=0,"",IFERROR(VLOOKUP($A72,'ENTRADA 2024'!$1:$1048576,3 + (COLUMN(B69)-1)*1,FALSE),""))</f>
        <v/>
      </c>
      <c r="DC72" s="94">
        <f>IF(IFERROR(VLOOKUP($A72,'ENTRADA 2024'!$1:$1048576,3 + (COLUMN(C69)-1)*1,FALSE),"")=0,"",IFERROR(VLOOKUP($A72,'ENTRADA 2024'!$1:$1048576,3 + (COLUMN(C69)-1)*1,FALSE),""))</f>
        <v/>
      </c>
      <c r="DD72" s="94">
        <f>IF(IFERROR(VLOOKUP($A72,'ENTRADA 2024'!$1:$1048576,3 + (COLUMN(D69)-1)*1,FALSE),"")=0,"",IFERROR(VLOOKUP($A72,'ENTRADA 2024'!$1:$1048576,3 + (COLUMN(D69)-1)*1,FALSE),""))</f>
        <v/>
      </c>
      <c r="DE72" s="94">
        <f>IF(IFERROR(VLOOKUP($A72,'ENTRADA 2024'!$1:$1048576,3 + (COLUMN(E69)-1)*1,FALSE),"")=0,"",IFERROR(VLOOKUP($A72,'ENTRADA 2024'!$1:$1048576,3 + (COLUMN(E69)-1)*1,FALSE),""))</f>
        <v/>
      </c>
      <c r="DF72" s="94">
        <f>IF(IFERROR(VLOOKUP($A72,'ENTRADA 2024'!$1:$1048576,3 + (COLUMN(F69)-1)*1,FALSE),"")=0,"",IFERROR(VLOOKUP($A72,'ENTRADA 2024'!$1:$1048576,3 + (COLUMN(F69)-1)*1,FALSE),""))</f>
        <v/>
      </c>
      <c r="DG72" s="94">
        <f>IF(IFERROR(VLOOKUP($A72,'ENTRADA 2024'!$1:$1048576,3 + (COLUMN(G69)-1)*1,FALSE),"")=0,"",IFERROR(VLOOKUP($A72,'ENTRADA 2024'!$1:$1048576,3 + (COLUMN(G69)-1)*1,FALSE),""))</f>
        <v/>
      </c>
      <c r="DH72" s="94">
        <f>IF(IFERROR(VLOOKUP($A72,'ENTRADA 2024'!$1:$1048576,3 + (COLUMN(H69)-1)*1,FALSE),"")=0,"",IFERROR(VLOOKUP($A72,'ENTRADA 2024'!$1:$1048576,3 + (COLUMN(H69)-1)*1,FALSE),""))</f>
        <v/>
      </c>
      <c r="DI72" s="94">
        <f>IF(IFERROR(VLOOKUP($A72,'ENTRADA 2024'!$1:$1048576,3 + (COLUMN(I69)-1)*1,FALSE),"")=0,"",IFERROR(VLOOKUP($A72,'ENTRADA 2024'!$1:$1048576,3 + (COLUMN(I69)-1)*1,FALSE),""))</f>
        <v/>
      </c>
      <c r="DJ72" s="94">
        <f>IF(IFERROR(VLOOKUP($A72,'ENTRADA 2024'!$1:$1048576,3 + (COLUMN(J69)-1)*1,FALSE),"")=0,"",IFERROR(VLOOKUP($A72,'ENTRADA 2024'!$1:$1048576,3 + (COLUMN(J69)-1)*1,FALSE),""))</f>
        <v/>
      </c>
      <c r="DK72" s="94">
        <f>IF(IFERROR(VLOOKUP($A72,'ENTRADA 2024'!$1:$1048576,3 + (COLUMN(K69)-1)*1,FALSE),"")=0,"",IFERROR(VLOOKUP($A72,'ENTRADA 2024'!$1:$1048576,3 + (COLUMN(K69)-1)*1,FALSE),""))</f>
        <v/>
      </c>
      <c r="DL72" s="94">
        <f>IF(IFERROR(VLOOKUP($A72,'ENTRADA 2024'!$1:$1048576,3 + (COLUMN(L69)-1)*1,FALSE),"")=0,"",IFERROR(VLOOKUP($A72,'ENTRADA 2024'!$1:$1048576,3 + (COLUMN(L69)-1)*1,FALSE),""))</f>
        <v/>
      </c>
      <c r="DM72" s="95">
        <f>IF(COUNT(DA72:DL72)=0,"",SUM(DA72:DL72))</f>
        <v/>
      </c>
      <c r="DN72" s="94">
        <f>IF(IFERROR(VLOOKUP($A72,'ENTRADA 2025'!$1:$1048576,3 + (COLUMN(A69)-1)*1,FALSE),"")=0,"",IFERROR(VLOOKUP($A72,'ENTRADA 2025'!$1:$1048576,3 + (COLUMN(A69)-1)*1,FALSE),""))</f>
        <v/>
      </c>
      <c r="DO72" s="94">
        <f>IF(IFERROR(VLOOKUP($A72,'ENTRADA 2025'!$1:$1048576,3 + (COLUMN(B69)-1)*1,FALSE),"")=0,"",IFERROR(VLOOKUP($A72,'ENTRADA 2025'!$1:$1048576,3 + (COLUMN(B69)-1)*1,FALSE),""))</f>
        <v/>
      </c>
      <c r="DP72" s="94">
        <f>IF(IFERROR(VLOOKUP($A72,'ENTRADA 2025'!$1:$1048576,3 + (COLUMN(C69)-1)*1,FALSE),"")=0,"",IFERROR(VLOOKUP($A72,'ENTRADA 2025'!$1:$1048576,3 + (COLUMN(C69)-1)*1,FALSE),""))</f>
        <v/>
      </c>
      <c r="DQ72" s="94">
        <f>IF(IFERROR(VLOOKUP($A72,'ENTRADA 2025'!$1:$1048576,3 + (COLUMN(D69)-1)*1,FALSE),"")=0,"",IFERROR(VLOOKUP($A72,'ENTRADA 2025'!$1:$1048576,3 + (COLUMN(D69)-1)*1,FALSE),""))</f>
        <v/>
      </c>
      <c r="DR72" s="94">
        <f>IF(IFERROR(VLOOKUP($A72,'ENTRADA 2025'!$1:$1048576,3 + (COLUMN(E69)-1)*1,FALSE),"")=0,"",IFERROR(VLOOKUP($A72,'ENTRADA 2025'!$1:$1048576,3 + (COLUMN(E69)-1)*1,FALSE),""))</f>
        <v/>
      </c>
      <c r="DS72" s="94">
        <f>IF(IFERROR(VLOOKUP($A72,'ENTRADA 2025'!$1:$1048576,3 + (COLUMN(F69)-1)*1,FALSE),"")=0,"",IFERROR(VLOOKUP($A72,'ENTRADA 2025'!$1:$1048576,3 + (COLUMN(F69)-1)*1,FALSE),""))</f>
        <v/>
      </c>
      <c r="DT72" s="94">
        <f>IF(IFERROR(VLOOKUP($A72,'ENTRADA 2025'!$1:$1048576,3 + (COLUMN(G69)-1)*1,FALSE),"")=0,"",IFERROR(VLOOKUP($A72,'ENTRADA 2025'!$1:$1048576,3 + (COLUMN(G69)-1)*1,FALSE),""))</f>
        <v/>
      </c>
      <c r="DU72" s="94">
        <f>IF(IFERROR(VLOOKUP($A72,'ENTRADA 2025'!$1:$1048576,3 + (COLUMN(H69)-1)*1,FALSE),"")=0,"",IFERROR(VLOOKUP($A72,'ENTRADA 2025'!$1:$1048576,3 + (COLUMN(H69)-1)*1,FALSE),""))</f>
        <v/>
      </c>
      <c r="DV72" s="94">
        <f>IF(IFERROR(VLOOKUP($A72,'ENTRADA 2025'!$1:$1048576,3 + (COLUMN(I69)-1)*1,FALSE),"")=0,"",IFERROR(VLOOKUP($A72,'ENTRADA 2025'!$1:$1048576,3 + (COLUMN(I69)-1)*1,FALSE),""))</f>
        <v/>
      </c>
      <c r="DW72" s="94">
        <f>IF(IFERROR(VLOOKUP($A72,'ENTRADA 2025'!$1:$1048576,3 + (COLUMN(J69)-1)*1,FALSE),"")=0,"",IFERROR(VLOOKUP($A72,'ENTRADA 2025'!$1:$1048576,3 + (COLUMN(J69)-1)*1,FALSE),""))</f>
        <v/>
      </c>
      <c r="DX72" s="94">
        <f>IF(IFERROR(VLOOKUP($A72,'ENTRADA 2025'!$1:$1048576,3 + (COLUMN(K69)-1)*1,FALSE),"")=0,"",IFERROR(VLOOKUP($A72,'ENTRADA 2025'!$1:$1048576,3 + (COLUMN(K69)-1)*1,FALSE),""))</f>
        <v/>
      </c>
      <c r="DY72" s="94">
        <f>IF(IFERROR(VLOOKUP($A72,'ENTRADA 2025'!$1:$1048576,3 + (COLUMN(L69)-1)*1,FALSE),"")=0,"",IFERROR(VLOOKUP($A72,'ENTRADA 2025'!$1:$1048576,3 + (COLUMN(L69)-1)*1,FALSE),""))</f>
        <v/>
      </c>
      <c r="DZ72" s="95">
        <f>IF(COUNT(DN72:DY72)=0,"",SUM(DN72:DY72))</f>
        <v/>
      </c>
      <c r="EA72" s="94">
        <f>IF(IFERROR(VLOOKUP($A72,'entrada-fornecedor-12-meses-7'!$1:$1048576,3 + (COLUMN(A69)-1)*1,FALSE),"")=0,"",IFERROR(VLOOKUP($A72,'entrada-fornecedor-12-meses-7'!$1:$1048576,3 + (COLUMN(A69)-1)*1,FALSE),""))</f>
        <v/>
      </c>
      <c r="EB72" s="94">
        <f>IF(IFERROR(VLOOKUP($A72,'entrada-fornecedor-12-meses-7'!$1:$1048576,3 + (COLUMN(B69)-1)*1,FALSE),"")=0,"",IFERROR(VLOOKUP($A72,'entrada-fornecedor-12-meses-7'!$1:$1048576,3 + (COLUMN(B69)-1)*1,FALSE),""))</f>
        <v/>
      </c>
      <c r="EC72" s="94">
        <f>IF(IFERROR(VLOOKUP($A72,'entrada-fornecedor-12-meses-7'!$1:$1048576,3 + (COLUMN(C69)-1)*1,FALSE),"")=0,"",IFERROR(VLOOKUP($A72,'entrada-fornecedor-12-meses-7'!$1:$1048576,3 + (COLUMN(C69)-1)*1,FALSE),""))</f>
        <v/>
      </c>
      <c r="ED72" s="94">
        <f>IF(IFERROR(VLOOKUP($A72,'entrada-fornecedor-12-meses-7'!$1:$1048576,3 + (COLUMN(D69)-1)*1,FALSE),"")=0,"",IFERROR(VLOOKUP($A72,'entrada-fornecedor-12-meses-7'!$1:$1048576,3 + (COLUMN(D69)-1)*1,FALSE),""))</f>
        <v/>
      </c>
      <c r="EE72" s="94">
        <f>IF(IFERROR(VLOOKUP($A72,'entrada-fornecedor-12-meses-7'!$1:$1048576,3 + (COLUMN(E69)-1)*1,FALSE),"")=0,"",IFERROR(VLOOKUP($A72,'entrada-fornecedor-12-meses-7'!$1:$1048576,3 + (COLUMN(E69)-1)*1,FALSE),""))</f>
        <v/>
      </c>
      <c r="EF72" s="94">
        <f>IF(IFERROR(VLOOKUP($A72,'entrada-fornecedor-12-meses-7'!$1:$1048576,3 + (COLUMN(F69)-1)*1,FALSE),"")=0,"",IFERROR(VLOOKUP($A72,'entrada-fornecedor-12-meses-7'!$1:$1048576,3 + (COLUMN(F69)-1)*1,FALSE),""))</f>
        <v/>
      </c>
      <c r="EG72" s="94">
        <f>IF(IFERROR(VLOOKUP($A72,'entrada-fornecedor-12-meses-7'!$1:$1048576,3 + (COLUMN(G69)-1)*1,FALSE),"")=0,"",IFERROR(VLOOKUP($A72,'entrada-fornecedor-12-meses-7'!$1:$1048576,3 + (COLUMN(G69)-1)*1,FALSE),""))</f>
        <v/>
      </c>
      <c r="EH72" s="94">
        <f>IF(IFERROR(VLOOKUP($A72,'entrada-fornecedor-12-meses-7'!$1:$1048576,3 + (COLUMN(H69)-1)*1,FALSE),"")=0,"",IFERROR(VLOOKUP($A72,'entrada-fornecedor-12-meses-7'!$1:$1048576,3 + (COLUMN(H69)-1)*1,FALSE),""))</f>
        <v/>
      </c>
      <c r="EI72" s="94">
        <f>IF(IFERROR(VLOOKUP($A72,'entrada-fornecedor-12-meses-7'!$1:$1048576,3 + (COLUMN(I69)-1)*1,FALSE),"")=0,"",IFERROR(VLOOKUP($A72,'entrada-fornecedor-12-meses-7'!$1:$1048576,3 + (COLUMN(I69)-1)*1,FALSE),""))</f>
        <v/>
      </c>
      <c r="EJ72" s="94">
        <f>IF(IFERROR(VLOOKUP($A72,'entrada-fornecedor-12-meses-7'!$1:$1048576,3 + (COLUMN(J69)-1)*1,FALSE),"")=0,"",IFERROR(VLOOKUP($A72,'entrada-fornecedor-12-meses-7'!$1:$1048576,3 + (COLUMN(J69)-1)*1,FALSE),""))</f>
        <v/>
      </c>
      <c r="EK72" s="94">
        <f>IF(IFERROR(VLOOKUP($A72,'entrada-fornecedor-12-meses-7'!$1:$1048576,3 + (COLUMN(K69)-1)*1,FALSE),"")=0,"",IFERROR(VLOOKUP($A72,'entrada-fornecedor-12-meses-7'!$1:$1048576,3 + (COLUMN(K69)-1)*1,FALSE),""))</f>
        <v/>
      </c>
      <c r="EL72" s="94">
        <f>IF(IFERROR(VLOOKUP($A72,'entrada-fornecedor-12-meses-7'!$1:$1048576,3 + (COLUMN(L69)-1)*1,FALSE),"")=0,"",IFERROR(VLOOKUP($A72,'entrada-fornecedor-12-meses-7'!$1:$1048576,3 + (COLUMN(L69)-1)*1,FALSE),""))</f>
        <v/>
      </c>
      <c r="EM72" s="95">
        <f>IF(COUNT(EA72:EL72)=0,"",SUM(EA72:EL72))</f>
        <v/>
      </c>
      <c r="EN72" s="1" t="n"/>
      <c r="EO72" s="96">
        <f>IFERROR(AVERAGEIF('lead-time-compras-7'!B:B,A72,'lead-time-compras-7'!S:S),"")</f>
        <v/>
      </c>
      <c r="EP72" s="96">
        <f>IFERROR(
  AVERAGEIFS(
    'notas-fiscais-entrada-830-7'!H:H,
    'notas-fiscais-entrada-830-7'!O:O, A72,
    'notas-fiscais-entrada-830-7'!E:E, $B$1
  ),
""
)</f>
        <v/>
      </c>
      <c r="EQ72" s="96">
        <f>IFERROR(AVERAGEIF('lead-time-compras-7'!B:B,A72,'lead-time-compras-7'!Q:Q),"")</f>
        <v/>
      </c>
      <c r="ER72" s="97">
        <f>SUMIF('fornecedor-saldo-receber-7'!A:A, A72, 'fornecedor-saldo-receber-7'!L:L)</f>
        <v/>
      </c>
      <c r="ES72" s="97">
        <f>SUMIF('fornecedor-verba-aplicar-7'!A:A, A72, 'fornecedor-verba-aplicar-7'!D:D)</f>
        <v/>
      </c>
      <c r="ET72" s="1" t="n"/>
      <c r="EU72" s="52">
        <f>SUMIF('ANALISE PRODUTO'!F:F, A72, 'ANALISE PRODUTO'!BN:BN)</f>
        <v/>
      </c>
      <c r="EV72" s="52">
        <f>SUMIF('ANALISE PRODUTO'!F:F, A72, 'ANALISE PRODUTO'!BO:BO)</f>
        <v/>
      </c>
      <c r="EW72" s="52">
        <f>SUMIF('ANALISE PRODUTO'!F:F, A72, 'ANALISE PRODUTO'!BP:BP)</f>
        <v/>
      </c>
      <c r="EX72" s="52">
        <f>SUMIF('ANALISE PRODUTO'!F:F, A72, 'ANALISE PRODUTO'!BQ:BQ)</f>
        <v/>
      </c>
      <c r="EY72" s="52">
        <f>SUMIF('ANALISE PRODUTO'!F:F, A72, 'ANALISE PRODUTO'!BR:BR)</f>
        <v/>
      </c>
      <c r="EZ72" s="53">
        <f>SUMIF('ANALISE PRODUTO'!F:F, A72, 'ANALISE PRODUTO'!BS:BS)</f>
        <v/>
      </c>
      <c r="FA72" s="53">
        <f>SUMIF('ANALISE PRODUTO'!F:F, A72, 'ANALISE PRODUTO'!BT:BT)</f>
        <v/>
      </c>
      <c r="FB72" s="53">
        <f>SUMIF('ANALISE PRODUTO'!F:F, A72, 'ANALISE PRODUTO'!BU:BU)</f>
        <v/>
      </c>
      <c r="FC72" s="53">
        <f>SUMIF('ANALISE PRODUTO'!F:F, A72, 'ANALISE PRODUTO'!BV:BV)</f>
        <v/>
      </c>
      <c r="FD72" s="53">
        <f>SUMIF('ANALISE PRODUTO'!F:F, A72, 'ANALISE PRODUTO'!BW:BW)</f>
        <v/>
      </c>
      <c r="FE72" s="41">
        <f>SUMIF('ANALISE PRODUTO'!F:F, A72, 'ANALISE PRODUTO'!CB:CB)</f>
        <v/>
      </c>
      <c r="FF72" s="41">
        <f>SUMIF('ANALISE PRODUTO'!F:F, A72, 'ANALISE PRODUTO'!CC:CC)</f>
        <v/>
      </c>
      <c r="FG72" s="1" t="n"/>
      <c r="FH72" s="45">
        <f>IF(IFERROR(VLOOKUP($A72,'VENDA 2023'!$1:$1048576,4 + (COLUMN(A69)-1)*2,FALSE),"")=0,"",IFERROR(VLOOKUP($A72,'VENDA 2023'!$1:$1048576,4 + (COLUMN(A69)-1)*2,FALSE),""))</f>
        <v/>
      </c>
      <c r="FI72" s="45">
        <f>IF(IFERROR(VLOOKUP($A72,'VENDA 2023'!$1:$1048576,4 + (COLUMN(B69)-1)*2,FALSE),"")=0,"",IFERROR(VLOOKUP($A72,'VENDA 2023'!$1:$1048576,4 + (COLUMN(B69)-1)*2,FALSE),""))</f>
        <v/>
      </c>
      <c r="FJ72" s="45">
        <f>IF(IFERROR(VLOOKUP($A72,'VENDA 2023'!$1:$1048576,4 + (COLUMN(C69)-1)*2,FALSE),"")=0,"",IFERROR(VLOOKUP($A72,'VENDA 2023'!$1:$1048576,4 + (COLUMN(C69)-1)*2,FALSE),""))</f>
        <v/>
      </c>
      <c r="FK72" s="45">
        <f>IF(IFERROR(VLOOKUP($A72,'VENDA 2023'!$1:$1048576,4 + (COLUMN(D69)-1)*2,FALSE),"")=0,"",IFERROR(VLOOKUP($A72,'VENDA 2023'!$1:$1048576,4 + (COLUMN(D69)-1)*2,FALSE),""))</f>
        <v/>
      </c>
      <c r="FL72" s="45">
        <f>IF(IFERROR(VLOOKUP($A72,'VENDA 2023'!$1:$1048576,4 + (COLUMN(E69)-1)*2,FALSE),"")=0,"",IFERROR(VLOOKUP($A72,'VENDA 2023'!$1:$1048576,4 + (COLUMN(E69)-1)*2,FALSE),""))</f>
        <v/>
      </c>
      <c r="FM72" s="45">
        <f>IF(IFERROR(VLOOKUP($A72,'VENDA 2023'!$1:$1048576,4 + (COLUMN(F69)-1)*2,FALSE),"")=0,"",IFERROR(VLOOKUP($A72,'VENDA 2023'!$1:$1048576,4 + (COLUMN(F69)-1)*2,FALSE),""))</f>
        <v/>
      </c>
      <c r="FN72" s="45">
        <f>IF(IFERROR(VLOOKUP($A72,'VENDA 2023'!$1:$1048576,4 + (COLUMN(G69)-1)*2,FALSE),"")=0,"",IFERROR(VLOOKUP($A72,'VENDA 2023'!$1:$1048576,4 + (COLUMN(G69)-1)*2,FALSE),""))</f>
        <v/>
      </c>
      <c r="FO72" s="45">
        <f>IF(IFERROR(VLOOKUP($A72,'VENDA 2023'!$1:$1048576,4 + (COLUMN(H69)-1)*2,FALSE),"")=0,"",IFERROR(VLOOKUP($A72,'VENDA 2023'!$1:$1048576,4 + (COLUMN(H69)-1)*2,FALSE),""))</f>
        <v/>
      </c>
      <c r="FP72" s="45">
        <f>IF(IFERROR(VLOOKUP($A72,'VENDA 2023'!$1:$1048576,4 + (COLUMN(I69)-1)*2,FALSE),"")=0,"",IFERROR(VLOOKUP($A72,'VENDA 2023'!$1:$1048576,4 + (COLUMN(I69)-1)*2,FALSE),""))</f>
        <v/>
      </c>
      <c r="FQ72" s="45">
        <f>IF(IFERROR(VLOOKUP($A72,'VENDA 2023'!$1:$1048576,4 + (COLUMN(J69)-1)*2,FALSE),"")=0,"",IFERROR(VLOOKUP($A72,'VENDA 2023'!$1:$1048576,4 + (COLUMN(J69)-1)*2,FALSE),""))</f>
        <v/>
      </c>
      <c r="FR72" s="45">
        <f>IF(IFERROR(VLOOKUP($A72,'VENDA 2023'!$1:$1048576,4 + (COLUMN(K69)-1)*2,FALSE),"")=0,"",IFERROR(VLOOKUP($A72,'VENDA 2023'!$1:$1048576,4 + (COLUMN(K69)-1)*2,FALSE),""))</f>
        <v/>
      </c>
      <c r="FS72" s="45">
        <f>IF(IFERROR(VLOOKUP($A72,'VENDA 2023'!$1:$1048576,4 + (COLUMN(L69)-1)*2,FALSE),"")=0,"",IFERROR(VLOOKUP($A72,'VENDA 2023'!$1:$1048576,4 + (COLUMN(L69)-1)*2,FALSE),""))</f>
        <v/>
      </c>
      <c r="FT72" s="12">
        <f>IF(COUNT(FH72:FS72)=0,"",SUM(FH72:FS72))</f>
        <v/>
      </c>
      <c r="FU72" s="45">
        <f>IF(IFERROR(VLOOKUP($A72,'VENDA 2024'!$1:$1048576,4 + (COLUMN(A69)-1)*2,FALSE),"")=0,"",IFERROR(VLOOKUP($A72,'VENDA 2024'!$1:$1048576,4 + (COLUMN(A69)-1)*2,FALSE),""))</f>
        <v/>
      </c>
      <c r="FV72" s="45">
        <f>IF(IFERROR(VLOOKUP($A72,'VENDA 2024'!$1:$1048576,4 + (COLUMN(B69)-1)*2,FALSE),"")=0,"",IFERROR(VLOOKUP($A72,'VENDA 2024'!$1:$1048576,4 + (COLUMN(B69)-1)*2,FALSE),""))</f>
        <v/>
      </c>
      <c r="FW72" s="45">
        <f>IF(IFERROR(VLOOKUP($A72,'VENDA 2024'!$1:$1048576,4 + (COLUMN(C69)-1)*2,FALSE),"")=0,"",IFERROR(VLOOKUP($A72,'VENDA 2024'!$1:$1048576,4 + (COLUMN(C69)-1)*2,FALSE),""))</f>
        <v/>
      </c>
      <c r="FX72" s="45">
        <f>IF(IFERROR(VLOOKUP($A72,'VENDA 2024'!$1:$1048576,4 + (COLUMN(D69)-1)*2,FALSE),"")=0,"",IFERROR(VLOOKUP($A72,'VENDA 2024'!$1:$1048576,4 + (COLUMN(D69)-1)*2,FALSE),""))</f>
        <v/>
      </c>
      <c r="FY72" s="45">
        <f>IF(IFERROR(VLOOKUP($A72,'VENDA 2024'!$1:$1048576,4 + (COLUMN(E69)-1)*2,FALSE),"")=0,"",IFERROR(VLOOKUP($A72,'VENDA 2024'!$1:$1048576,4 + (COLUMN(E69)-1)*2,FALSE),""))</f>
        <v/>
      </c>
      <c r="FZ72" s="45">
        <f>IF(IFERROR(VLOOKUP($A72,'VENDA 2024'!$1:$1048576,4 + (COLUMN(F69)-1)*2,FALSE),"")=0,"",IFERROR(VLOOKUP($A72,'VENDA 2024'!$1:$1048576,4 + (COLUMN(F69)-1)*2,FALSE),""))</f>
        <v/>
      </c>
      <c r="GA72" s="45">
        <f>IF(IFERROR(VLOOKUP($A72,'VENDA 2024'!$1:$1048576,4 + (COLUMN(G69)-1)*2,FALSE),"")=0,"",IFERROR(VLOOKUP($A72,'VENDA 2024'!$1:$1048576,4 + (COLUMN(G69)-1)*2,FALSE),""))</f>
        <v/>
      </c>
      <c r="GB72" s="45">
        <f>IF(IFERROR(VLOOKUP($A72,'VENDA 2024'!$1:$1048576,4 + (COLUMN(H69)-1)*2,FALSE),"")=0,"",IFERROR(VLOOKUP($A72,'VENDA 2024'!$1:$1048576,4 + (COLUMN(H69)-1)*2,FALSE),""))</f>
        <v/>
      </c>
      <c r="GC72" s="45">
        <f>IF(IFERROR(VLOOKUP($A72,'VENDA 2024'!$1:$1048576,4 + (COLUMN(I69)-1)*2,FALSE),"")=0,"",IFERROR(VLOOKUP($A72,'VENDA 2024'!$1:$1048576,4 + (COLUMN(I69)-1)*2,FALSE),""))</f>
        <v/>
      </c>
      <c r="GD72" s="45">
        <f>IF(IFERROR(VLOOKUP($A72,'VENDA 2024'!$1:$1048576,4 + (COLUMN(J69)-1)*2,FALSE),"")=0,"",IFERROR(VLOOKUP($A72,'VENDA 2024'!$1:$1048576,4 + (COLUMN(J69)-1)*2,FALSE),""))</f>
        <v/>
      </c>
      <c r="GE72" s="45">
        <f>IF(IFERROR(VLOOKUP($A72,'VENDA 2024'!$1:$1048576,4 + (COLUMN(K69)-1)*2,FALSE),"")=0,"",IFERROR(VLOOKUP($A72,'VENDA 2024'!$1:$1048576,4 + (COLUMN(K69)-1)*2,FALSE),""))</f>
        <v/>
      </c>
      <c r="GF72" s="45">
        <f>IF(IFERROR(VLOOKUP($A72,'VENDA 2024'!$1:$1048576,4 + (COLUMN(L69)-1)*2,FALSE),"")=0,"",IFERROR(VLOOKUP($A72,'VENDA 2024'!$1:$1048576,4 + (COLUMN(L69)-1)*2,FALSE),""))</f>
        <v/>
      </c>
      <c r="GG72" s="12">
        <f>IF(COUNT(FU72:GF72)=0,"",SUM(FU72:GF72))</f>
        <v/>
      </c>
      <c r="GH72" s="45">
        <f>IF(IFERROR(VLOOKUP($A72,'venda-fornecedor-12-meses-7'!$1:$1048576,5 + (COLUMN(A69)-1)*2,FALSE),"")=0,"",IFERROR(VLOOKUP($A72,'venda-fornecedor-12-meses-7'!$1:$1048576,5 + (COLUMN(A69)-1)*2,FALSE),""))</f>
        <v/>
      </c>
      <c r="GI72" s="45">
        <f>IF(IFERROR(VLOOKUP($A72,'venda-fornecedor-12-meses-7'!$1:$1048576,5 + (COLUMN(B69)-1)*2,FALSE),"")=0,"",IFERROR(VLOOKUP($A72,'venda-fornecedor-12-meses-7'!$1:$1048576,5 + (COLUMN(B69)-1)*2,FALSE),""))</f>
        <v/>
      </c>
      <c r="GJ72" s="45">
        <f>IF(IFERROR(VLOOKUP($A72,'venda-fornecedor-12-meses-7'!$1:$1048576,5 + (COLUMN(C69)-1)*2,FALSE),"")=0,"",IFERROR(VLOOKUP($A72,'venda-fornecedor-12-meses-7'!$1:$1048576,5 + (COLUMN(C69)-1)*2,FALSE),""))</f>
        <v/>
      </c>
      <c r="GK72" s="45">
        <f>IF(IFERROR(VLOOKUP($A72,'venda-fornecedor-12-meses-7'!$1:$1048576,5 + (COLUMN(D69)-1)*2,FALSE),"")=0,"",IFERROR(VLOOKUP($A72,'venda-fornecedor-12-meses-7'!$1:$1048576,5 + (COLUMN(D69)-1)*2,FALSE),""))</f>
        <v/>
      </c>
      <c r="GL72" s="45">
        <f>IF(IFERROR(VLOOKUP($A72,'venda-fornecedor-12-meses-7'!$1:$1048576,5 + (COLUMN(E69)-1)*2,FALSE),"")=0,"",IFERROR(VLOOKUP($A72,'venda-fornecedor-12-meses-7'!$1:$1048576,5 + (COLUMN(E69)-1)*2,FALSE),""))</f>
        <v/>
      </c>
      <c r="GM72" s="45">
        <f>IF(IFERROR(VLOOKUP($A72,'venda-fornecedor-12-meses-7'!$1:$1048576,5 + (COLUMN(F69)-1)*2,FALSE),"")=0,"",IFERROR(VLOOKUP($A72,'venda-fornecedor-12-meses-7'!$1:$1048576,5 + (COLUMN(F69)-1)*2,FALSE),""))</f>
        <v/>
      </c>
      <c r="GN72" s="45">
        <f>IF(IFERROR(VLOOKUP($A72,'venda-fornecedor-12-meses-7'!$1:$1048576,5 + (COLUMN(G69)-1)*2,FALSE),"")=0,"",IFERROR(VLOOKUP($A72,'venda-fornecedor-12-meses-7'!$1:$1048576,5 + (COLUMN(G69)-1)*2,FALSE),""))</f>
        <v/>
      </c>
      <c r="GO72" s="45">
        <f>IF(IFERROR(VLOOKUP($A72,'venda-fornecedor-12-meses-7'!$1:$1048576,5 + (COLUMN(H69)-1)*2,FALSE),"")=0,"",IFERROR(VLOOKUP($A72,'venda-fornecedor-12-meses-7'!$1:$1048576,5 + (COLUMN(H69)-1)*2,FALSE),""))</f>
        <v/>
      </c>
      <c r="GP72" s="45">
        <f>IF(IFERROR(VLOOKUP($A72,'venda-fornecedor-12-meses-7'!$1:$1048576,5 + (COLUMN(I69)-1)*2,FALSE),"")=0,"",IFERROR(VLOOKUP($A72,'venda-fornecedor-12-meses-7'!$1:$1048576,5 + (COLUMN(I69)-1)*2,FALSE),""))</f>
        <v/>
      </c>
      <c r="GQ72" s="45">
        <f>IF(IFERROR(VLOOKUP($A72,'venda-fornecedor-12-meses-7'!$1:$1048576,5 + (COLUMN(J69)-1)*2,FALSE),"")=0,"",IFERROR(VLOOKUP($A72,'venda-fornecedor-12-meses-7'!$1:$1048576,5 + (COLUMN(J69)-1)*2,FALSE),""))</f>
        <v/>
      </c>
      <c r="GR72" s="45">
        <f>IF(IFERROR(VLOOKUP($A72,'venda-fornecedor-12-meses-7'!$1:$1048576,5 + (COLUMN(K69)-1)*2,FALSE),"")=0,"",IFERROR(VLOOKUP($A72,'venda-fornecedor-12-meses-7'!$1:$1048576,5 + (COLUMN(K69)-1)*2,FALSE),""))</f>
        <v/>
      </c>
      <c r="GS72" s="45">
        <f>IF(IFERROR(VLOOKUP($A72,'venda-fornecedor-12-meses-7'!$1:$1048576,5 + (COLUMN(L69)-1)*2,FALSE),"")=0,"",IFERROR(VLOOKUP($A72,'venda-fornecedor-12-meses-7'!$1:$1048576,5 + (COLUMN(L69)-1)*2,FALSE),""))</f>
        <v/>
      </c>
      <c r="GT72" s="12">
        <f>IF(COUNT(GH72:GS72)=0,"",SUM(GH72:GS72))</f>
        <v/>
      </c>
    </row>
    <row r="73">
      <c r="A73" s="85" t="n">
        <v>36751</v>
      </c>
      <c r="B73" s="85">
        <f>VLOOKUP(A73,'FORNECEDORES X COMPRADOR'!$A:$D,4,0)</f>
        <v/>
      </c>
      <c r="C73" s="85">
        <f>VLOOKUP(A73,'FORNECEDORES X COMPRADOR'!$A:$E,5,0)</f>
        <v/>
      </c>
      <c r="D73" s="40">
        <f>IFERROR(AVERAGEIF('ANALISE PRODUTO'!F:F,A73,'ANALISE PRODUTO'!BE:BE),"")</f>
        <v/>
      </c>
      <c r="E73" s="40">
        <f>IFERROR(AVERAGEIF('ANALISE PRODUTO'!F:F,A73,'ANALISE PRODUTO'!BF:BF),"")</f>
        <v/>
      </c>
      <c r="F73" s="47">
        <f t="array" ref="F73">IFERROR(
  IF(
    SUMPRODUCT(
      IFERROR(--('ANALISE PRODUTO'!$F$3:$F$10000=A73),0) *
      IFERROR(--'ANALISE PRODUTO'!$AJ$3:$AJ$10000,0)
    )=0,
    "",
    SUMPRODUCT(
      IFERROR(--('ANALISE PRODUTO'!$F$3:$F$10000=A73),0) *
      IFERROR(--'ANALISE PRODUTO'!$AN$3:$AN$10000,0)
    ) /
    SUMPRODUCT(
      IFERROR(--('ANALISE PRODUTO'!$F$3:$F$10000=A73),0) *
      IFERROR(--'ANALISE PRODUTO'!$AJ$3:$AJ$10000,0)
    )
  ),
  ""
)</f>
        <v/>
      </c>
      <c r="G73" s="47">
        <f t="array" ref="G73">IFERROR(
  IF(
    SUMPRODUCT(
      IFERROR(--('ANALISE PRODUTO'!$F$3:$F$10000=A73),0) *
      IFERROR(--'ANALISE PRODUTO'!$AJ$3:$AJ$10000,0)
    )=0,
    "",
    SUMPRODUCT(
      IFERROR(--('ANALISE PRODUTO'!$F$3:$F$10000=A73),0) *
      IFERROR(--'ANALISE PRODUTO'!$AO$3:$AO$10000,0)
    ) /
    SUMPRODUCT(
      IFERROR(--('ANALISE PRODUTO'!$F$3:$F$10000=A73),0) *
      IFERROR(--'ANALISE PRODUTO'!$AJ$3:$AJ$10000,0)
    )
  ),
  ""
)</f>
        <v/>
      </c>
      <c r="H73" s="86" t="n">
        <v>60</v>
      </c>
      <c r="I73" s="86" t="n">
        <v>90</v>
      </c>
      <c r="J73" s="87">
        <f>SUMIF('ANALISE PRODUTO'!F:F, A73, 'ANALISE PRODUTO'!AP:AP)</f>
        <v/>
      </c>
      <c r="K73" s="88">
        <f>SUMIF('ANALISE PRODUTO'!F:F, A73, 'ANALISE PRODUTO'!AN:AN)</f>
        <v/>
      </c>
      <c r="L73" s="40">
        <f>SUMIF('ANALISE PRODUTO'!F:F, A73, 'ANALISE PRODUTO'!BB:BB)</f>
        <v/>
      </c>
      <c r="M73" s="40">
        <f>SUMIF('ANALISE PRODUTO'!F:F, A73, 'ANALISE PRODUTO'!BC:BC)</f>
        <v/>
      </c>
      <c r="N73" s="40">
        <f>SUMIF('ANALISE PRODUTO'!F:F, A73, 'ANALISE PRODUTO'!BD:BD)</f>
        <v/>
      </c>
      <c r="O73" s="40">
        <f>SUMIF('ANALISE PRODUTO'!F:F, A73, 'ANALISE PRODUTO'!BA:BA)</f>
        <v/>
      </c>
      <c r="P73" s="40">
        <f>IF(J73=0, 0, IF(O73/J73=0, 0, O73/J73))</f>
        <v/>
      </c>
      <c r="Q73" s="40">
        <f>IF(J73=0, 0, IF(L73/J73=0, 0, L73/J73))</f>
        <v/>
      </c>
      <c r="R73" s="89">
        <f>SUMIF('ANALISE PRODUTO'!F:F, A73, 'ANALISE PRODUTO'!BJ:BJ)</f>
        <v/>
      </c>
      <c r="S73" s="89">
        <f>SUMIF('ANALISE PRODUTO'!F:F, A73, 'ANALISE PRODUTO'!BK:BK)</f>
        <v/>
      </c>
      <c r="T73" s="89">
        <f>SUMIF('ANALISE PRODUTO'!F:F, A73, 'ANALISE PRODUTO'!BL:BL)</f>
        <v/>
      </c>
      <c r="U73" s="89">
        <f>SUMIFS('ANALISE PRODUTO'!BI:BI, 'ANALISE PRODUTO'!F:F, A73)</f>
        <v/>
      </c>
      <c r="V73" s="89">
        <f>IF(C73="DESCONTINUADO", 0, IF(J73=0, 0, IF(U73/J73=0, 0, U73/J73)))</f>
        <v/>
      </c>
      <c r="W73" s="89">
        <f>IF(OR(C73="DESCONTINUADO", J73=0), 0, IFERROR((S73+T73)/J73, 0))</f>
        <v/>
      </c>
      <c r="X73" s="59">
        <f>COUNTIF('ANALISE PRODUTO'!F:F, A73)</f>
        <v/>
      </c>
      <c r="Y73" s="60">
        <f>COUNTIFS('ANALISE PRODUTO'!F:F, A73, 'ANALISE PRODUTO'!S:S, "S")</f>
        <v/>
      </c>
      <c r="Z73" s="61">
        <f>X73-Y73</f>
        <v/>
      </c>
      <c r="AA73" s="88">
        <f>IFERROR(IF(COUNTIF('contas-pagas-fornecedor-7'!$C:$C,B73)&gt;1,
   AVERAGEIF('contas-pagas-fornecedor-7'!$C:$C,B73,'contas-pagas-fornecedor-7'!$I:$I),
   VLOOKUP(B73,'contas-pagas-fornecedor-7'!$C:$Q,7,FALSE)), "")</f>
        <v/>
      </c>
      <c r="AB73" s="88">
        <f t="array" ref="AB73">IFERROR(
  INDEX('fornecedor-venda-por-filial-ger'!J:J,
    MATCH(1,
      ('fornecedor-venda-por-filial-ger'!A:A=A73) *
      ('fornecedor-venda-por-filial-ger'!B:B=$B$1),
    0)
  ),
"")</f>
        <v/>
      </c>
      <c r="AC73" s="90">
        <f t="array" ref="AC73">IFERROR(
  INDEX('fornecedor-venda-por-filial-ger'!O:O,
    MATCH(1,
      ('fornecedor-venda-por-filial-ger'!A:A=A73) *
      ('fornecedor-venda-por-filial-ger'!B:B=$B$1),
    0)
  ),
"")</f>
        <v/>
      </c>
      <c r="AD73" s="90">
        <f>IFERROR(VLOOKUP(A73,'venda-fornecedor-12-meses-7'!A:AC,3,0),"")</f>
        <v/>
      </c>
      <c r="AE73" s="87">
        <f t="array" ref="AE73">IFERROR(
  INDEX('fornecedor-venda-por-filial-ger'!N:N,
    MATCH(1,
      ('fornecedor-venda-por-filial-ger'!A:A=A73) *
      ('fornecedor-venda-por-filial-ger'!B:B=$B$1),
    0)
  ),
"")</f>
        <v/>
      </c>
      <c r="AF73" s="87">
        <f>IF(J73&lt;=0,"100,00%",IFERROR(AD73/AE73,1))</f>
        <v/>
      </c>
      <c r="AG73" s="64">
        <f t="array" ref="AG73">IFERROR(
  INDEX('fornecedor-venda-por-filial-ger'!L:L,
    MATCH(1,
      ('fornecedor-venda-por-filial-ger'!A:A=A73)*
      ('fornecedor-venda-por-filial-ger'!B:B=$B$1),
    0)
  )/100,
"")</f>
        <v/>
      </c>
      <c r="AH73" s="64">
        <f t="array" ref="AH73">IFERROR(
  INDEX('fornecedor-venda-por-filial-ger'!S:S,
    MATCH(1,
      ('fornecedor-venda-por-filial-ger'!A:A=A73) *
      ('fornecedor-venda-por-filial-ger'!B:B=$B$1),
    0)
  )/100,
"")</f>
        <v/>
      </c>
      <c r="AI73" s="64">
        <f>IFERROR(IF(OR(AH73="",AG73=""),"",IF(J73=0,0,AH73-AG73)),"")</f>
        <v/>
      </c>
      <c r="AJ73" s="91">
        <f t="array" ref="AJ73">IF(MAX(IF('ANALISE PRODUTO'!F:F=A73,'ANALISE PRODUTO'!AD:AD))=0,"SEM ENTRADA",MAX(IF('ANALISE PRODUTO'!F:F=A73,'ANALISE PRODUTO'!AD:AD)))</f>
        <v/>
      </c>
      <c r="AK73" s="39" t="n"/>
      <c r="AL73" s="92">
        <f>IF(IFERROR(VLOOKUP($A73,'VENDA 2023'!$1:$1048576,3 + (COLUMN(A70)-1)*2,FALSE),"")=0,"",IFERROR(VLOOKUP($A73,'VENDA 2023'!$1:$1048576,3 + (COLUMN(A70)-1)*2,FALSE),""))</f>
        <v/>
      </c>
      <c r="AM73" s="92">
        <f>IF(IFERROR(VLOOKUP($A73,'VENDA 2023'!$1:$1048576,3 + (COLUMN(B70)-1)*2,FALSE),"")=0,"",IFERROR(VLOOKUP($A73,'VENDA 2023'!$1:$1048576,3 + (COLUMN(B70)-1)*2,FALSE),""))</f>
        <v/>
      </c>
      <c r="AN73" s="92">
        <f>IF(IFERROR(VLOOKUP($A73,'VENDA 2023'!$1:$1048576,3 + (COLUMN(C70)-1)*2,FALSE),"")=0,"",IFERROR(VLOOKUP($A73,'VENDA 2023'!$1:$1048576,3 + (COLUMN(C70)-1)*2,FALSE),""))</f>
        <v/>
      </c>
      <c r="AO73" s="92">
        <f>IF(IFERROR(VLOOKUP($A73,'VENDA 2023'!$1:$1048576,3 + (COLUMN(D70)-1)*2,FALSE),"")=0,"",IFERROR(VLOOKUP($A73,'VENDA 2023'!$1:$1048576,3 + (COLUMN(D70)-1)*2,FALSE),""))</f>
        <v/>
      </c>
      <c r="AP73" s="92">
        <f>IF(IFERROR(VLOOKUP($A73,'VENDA 2023'!$1:$1048576,3 + (COLUMN(E70)-1)*2,FALSE),"")=0,"",IFERROR(VLOOKUP($A73,'VENDA 2023'!$1:$1048576,3 + (COLUMN(E70)-1)*2,FALSE),""))</f>
        <v/>
      </c>
      <c r="AQ73" s="92">
        <f>IF(IFERROR(VLOOKUP($A73,'VENDA 2023'!$1:$1048576,3 + (COLUMN(F70)-1)*2,FALSE),"")=0,"",IFERROR(VLOOKUP($A73,'VENDA 2023'!$1:$1048576,3 + (COLUMN(F70)-1)*2,FALSE),""))</f>
        <v/>
      </c>
      <c r="AR73" s="92">
        <f>IF(IFERROR(VLOOKUP($A73,'VENDA 2023'!$1:$1048576,3 + (COLUMN(G70)-1)*2,FALSE),"")=0,"",IFERROR(VLOOKUP($A73,'VENDA 2023'!$1:$1048576,3 + (COLUMN(G70)-1)*2,FALSE),""))</f>
        <v/>
      </c>
      <c r="AS73" s="92">
        <f>IF(IFERROR(VLOOKUP($A73,'VENDA 2023'!$1:$1048576,3 + (COLUMN(H70)-1)*2,FALSE),"")=0,"",IFERROR(VLOOKUP($A73,'VENDA 2023'!$1:$1048576,3 + (COLUMN(H70)-1)*2,FALSE),""))</f>
        <v/>
      </c>
      <c r="AT73" s="92">
        <f>IF(IFERROR(VLOOKUP($A73,'VENDA 2023'!$1:$1048576,3 + (COLUMN(I70)-1)*2,FALSE),"")=0,"",IFERROR(VLOOKUP($A73,'VENDA 2023'!$1:$1048576,3 + (COLUMN(I70)-1)*2,FALSE),""))</f>
        <v/>
      </c>
      <c r="AU73" s="92">
        <f>IF(IFERROR(VLOOKUP($A73,'VENDA 2023'!$1:$1048576,3 + (COLUMN(J70)-1)*2,FALSE),"")=0,"",IFERROR(VLOOKUP($A73,'VENDA 2023'!$1:$1048576,3 + (COLUMN(J70)-1)*2,FALSE),""))</f>
        <v/>
      </c>
      <c r="AV73" s="92">
        <f>IF(IFERROR(VLOOKUP($A73,'VENDA 2023'!$1:$1048576,3 + (COLUMN(K70)-1)*2,FALSE),"")=0,"",IFERROR(VLOOKUP($A73,'VENDA 2023'!$1:$1048576,3 + (COLUMN(K70)-1)*2,FALSE),""))</f>
        <v/>
      </c>
      <c r="AW73" s="92">
        <f>IF(IFERROR(VLOOKUP($A73,'VENDA 2023'!$1:$1048576,3 + (COLUMN(L70)-1)*2,FALSE),"")=0,"",IFERROR(VLOOKUP($A73,'VENDA 2023'!$1:$1048576,3 + (COLUMN(L70)-1)*2,FALSE),""))</f>
        <v/>
      </c>
      <c r="AX73" s="93">
        <f>IF(COUNT(AL73:AW73)=0,"",SUM(AL73:AW73))</f>
        <v/>
      </c>
      <c r="AY73" s="92">
        <f>IF(IFERROR(VLOOKUP($A73,'VENDA 2024'!$1:$1048576,3 + (COLUMN(A70)-1)*2,FALSE),"")=0,"",IFERROR(VLOOKUP($A73,'VENDA 2024'!$1:$1048576,3 + (COLUMN(A70)-1)*2,FALSE),""))</f>
        <v/>
      </c>
      <c r="AZ73" s="92">
        <f>IF(IFERROR(VLOOKUP($A73,'VENDA 2024'!$1:$1048576,3 + (COLUMN(B70)-1)*2,FALSE),"")=0,"",IFERROR(VLOOKUP($A73,'VENDA 2024'!$1:$1048576,3 + (COLUMN(B70)-1)*2,FALSE),""))</f>
        <v/>
      </c>
      <c r="BA73" s="92">
        <f>IF(IFERROR(VLOOKUP($A73,'VENDA 2024'!$1:$1048576,3 + (COLUMN(C70)-1)*2,FALSE),"")=0,"",IFERROR(VLOOKUP($A73,'VENDA 2024'!$1:$1048576,3 + (COLUMN(C70)-1)*2,FALSE),""))</f>
        <v/>
      </c>
      <c r="BB73" s="92">
        <f>IF(IFERROR(VLOOKUP($A73,'VENDA 2024'!$1:$1048576,3 + (COLUMN(D70)-1)*2,FALSE),"")=0,"",IFERROR(VLOOKUP($A73,'VENDA 2024'!$1:$1048576,3 + (COLUMN(D70)-1)*2,FALSE),""))</f>
        <v/>
      </c>
      <c r="BC73" s="92">
        <f>IF(IFERROR(VLOOKUP($A73,'VENDA 2024'!$1:$1048576,3 + (COLUMN(E70)-1)*2,FALSE),"")=0,"",IFERROR(VLOOKUP($A73,'VENDA 2024'!$1:$1048576,3 + (COLUMN(E70)-1)*2,FALSE),""))</f>
        <v/>
      </c>
      <c r="BD73" s="92">
        <f>IF(IFERROR(VLOOKUP($A73,'VENDA 2024'!$1:$1048576,3 + (COLUMN(F70)-1)*2,FALSE),"")=0,"",IFERROR(VLOOKUP($A73,'VENDA 2024'!$1:$1048576,3 + (COLUMN(F70)-1)*2,FALSE),""))</f>
        <v/>
      </c>
      <c r="BE73" s="92">
        <f>IF(IFERROR(VLOOKUP($A73,'VENDA 2024'!$1:$1048576,3 + (COLUMN(G70)-1)*2,FALSE),"")=0,"",IFERROR(VLOOKUP($A73,'VENDA 2024'!$1:$1048576,3 + (COLUMN(G70)-1)*2,FALSE),""))</f>
        <v/>
      </c>
      <c r="BF73" s="92">
        <f>IF(IFERROR(VLOOKUP($A73,'VENDA 2024'!$1:$1048576,3 + (COLUMN(H70)-1)*2,FALSE),"")=0,"",IFERROR(VLOOKUP($A73,'VENDA 2024'!$1:$1048576,3 + (COLUMN(H70)-1)*2,FALSE),""))</f>
        <v/>
      </c>
      <c r="BG73" s="92">
        <f>IF(IFERROR(VLOOKUP($A73,'VENDA 2024'!$1:$1048576,3 + (COLUMN(I70)-1)*2,FALSE),"")=0,"",IFERROR(VLOOKUP($A73,'VENDA 2024'!$1:$1048576,3 + (COLUMN(I70)-1)*2,FALSE),""))</f>
        <v/>
      </c>
      <c r="BH73" s="92">
        <f>IF(IFERROR(VLOOKUP($A73,'VENDA 2024'!$1:$1048576,3 + (COLUMN(J70)-1)*2,FALSE),"")=0,"",IFERROR(VLOOKUP($A73,'VENDA 2024'!$1:$1048576,3 + (COLUMN(J70)-1)*2,FALSE),""))</f>
        <v/>
      </c>
      <c r="BI73" s="92">
        <f>IF(IFERROR(VLOOKUP($A73,'VENDA 2024'!$1:$1048576,3 + (COLUMN(K70)-1)*2,FALSE),"")=0,"",IFERROR(VLOOKUP($A73,'VENDA 2024'!$1:$1048576,3 + (COLUMN(K70)-1)*2,FALSE),""))</f>
        <v/>
      </c>
      <c r="BJ73" s="92">
        <f>IF(IFERROR(VLOOKUP($A73,'VENDA 2024'!$1:$1048576,3 + (COLUMN(L70)-1)*2,FALSE),"")=0,"",IFERROR(VLOOKUP($A73,'VENDA 2024'!$1:$1048576,3 + (COLUMN(L70)-1)*2,FALSE),""))</f>
        <v/>
      </c>
      <c r="BK73" s="93">
        <f>IF(COUNT(AY73:BJ73)=0,"",SUM(AY73:BJ73))</f>
        <v/>
      </c>
      <c r="BL73" s="92">
        <f>IF(IFERROR(VLOOKUP($A73,'VENDA 2025'!$1:$1048576,3 + (COLUMN(A70)-1)*2,FALSE),"")=0,"",IFERROR(VLOOKUP($A73,'VENDA 2025'!$1:$1048576,3 + (COLUMN(A70)-1)*2,FALSE),""))</f>
        <v/>
      </c>
      <c r="BM73" s="92">
        <f>IF(IFERROR(VLOOKUP($A73,'VENDA 2025'!$1:$1048576,3 + (COLUMN(B70)-1)*2,FALSE),"")=0,"",IFERROR(VLOOKUP($A73,'VENDA 2025'!$1:$1048576,3 + (COLUMN(B70)-1)*2,FALSE),""))</f>
        <v/>
      </c>
      <c r="BN73" s="92">
        <f>IF(IFERROR(VLOOKUP($A73,'VENDA 2025'!$1:$1048576,3 + (COLUMN(C70)-1)*2,FALSE),"")=0,"",IFERROR(VLOOKUP($A73,'VENDA 2025'!$1:$1048576,3 + (COLUMN(C70)-1)*2,FALSE),""))</f>
        <v/>
      </c>
      <c r="BO73" s="92">
        <f>IF(IFERROR(VLOOKUP($A73,'VENDA 2025'!$1:$1048576,3 + (COLUMN(D70)-1)*2,FALSE),"")=0,"",IFERROR(VLOOKUP($A73,'VENDA 2025'!$1:$1048576,3 + (COLUMN(D70)-1)*2,FALSE),""))</f>
        <v/>
      </c>
      <c r="BP73" s="92">
        <f>IF(IFERROR(VLOOKUP($A73,'VENDA 2025'!$1:$1048576,3 + (COLUMN(E70)-1)*2,FALSE),"")=0,"",IFERROR(VLOOKUP($A73,'VENDA 2025'!$1:$1048576,3 + (COLUMN(E70)-1)*2,FALSE),""))</f>
        <v/>
      </c>
      <c r="BQ73" s="92">
        <f>IF(IFERROR(VLOOKUP($A73,'VENDA 2025'!$1:$1048576,3 + (COLUMN(F70)-1)*2,FALSE),"")=0,"",IFERROR(VLOOKUP($A73,'VENDA 2025'!$1:$1048576,3 + (COLUMN(F70)-1)*2,FALSE),""))</f>
        <v/>
      </c>
      <c r="BR73" s="92">
        <f>IF(IFERROR(VLOOKUP($A73,'VENDA 2025'!$1:$1048576,3 + (COLUMN(G70)-1)*2,FALSE),"")=0,"",IFERROR(VLOOKUP($A73,'VENDA 2025'!$1:$1048576,3 + (COLUMN(G70)-1)*2,FALSE),""))</f>
        <v/>
      </c>
      <c r="BS73" s="92">
        <f>IF(IFERROR(VLOOKUP($A73,'VENDA 2025'!$1:$1048576,3 + (COLUMN(H70)-1)*2,FALSE),"")=0,"",IFERROR(VLOOKUP($A73,'VENDA 2025'!$1:$1048576,3 + (COLUMN(H70)-1)*2,FALSE),""))</f>
        <v/>
      </c>
      <c r="BT73" s="92">
        <f>IF(IFERROR(VLOOKUP($A73,'VENDA 2025'!$1:$1048576,3 + (COLUMN(I70)-1)*2,FALSE),"")=0,"",IFERROR(VLOOKUP($A73,'VENDA 2025'!$1:$1048576,3 + (COLUMN(I70)-1)*2,FALSE),""))</f>
        <v/>
      </c>
      <c r="BU73" s="92">
        <f>IF(IFERROR(VLOOKUP($A73,'VENDA 2025'!$1:$1048576,3 + (COLUMN(J70)-1)*2,FALSE),"")=0,"",IFERROR(VLOOKUP($A73,'VENDA 2025'!$1:$1048576,3 + (COLUMN(J70)-1)*2,FALSE),""))</f>
        <v/>
      </c>
      <c r="BV73" s="92">
        <f>IF(IFERROR(VLOOKUP($A73,'VENDA 2025'!$1:$1048576,3 + (COLUMN(K70)-1)*2,FALSE),"")=0,"",IFERROR(VLOOKUP($A73,'VENDA 2025'!$1:$1048576,3 + (COLUMN(K70)-1)*2,FALSE),""))</f>
        <v/>
      </c>
      <c r="BW73" s="92">
        <f>IF(IFERROR(VLOOKUP($A73,'VENDA 2025'!$1:$1048576,3 + (COLUMN(L70)-1)*2,FALSE),"")=0,"",IFERROR(VLOOKUP($A73,'VENDA 2025'!$1:$1048576,3 + (COLUMN(L70)-1)*2,FALSE),""))</f>
        <v/>
      </c>
      <c r="BX73" s="93">
        <f>IF(COUNT(BL73:BW73)=0,"",SUM(BL73:BW73))</f>
        <v/>
      </c>
      <c r="BY73" s="92">
        <f>IF(IFERROR(VLOOKUP($A73,'venda-fornecedor-12-meses-7'!$1:$1048576,4 + (COLUMN(A70)-1)*2,FALSE),"")=0,"",IFERROR(VLOOKUP($A73,'venda-fornecedor-12-meses-7'!$1:$1048576,4 + (COLUMN(A70)-1)*2,FALSE),""))</f>
        <v/>
      </c>
      <c r="BZ73" s="92">
        <f>IF(IFERROR(VLOOKUP($A73,'venda-fornecedor-12-meses-7'!$1:$1048576,4 + (COLUMN(B70)-1)*2,FALSE),"")=0,"",IFERROR(VLOOKUP($A73,'venda-fornecedor-12-meses-7'!$1:$1048576,4 + (COLUMN(B70)-1)*2,FALSE),""))</f>
        <v/>
      </c>
      <c r="CA73" s="92">
        <f>IF(IFERROR(VLOOKUP($A73,'venda-fornecedor-12-meses-7'!$1:$1048576,4 + (COLUMN(C70)-1)*2,FALSE),"")=0,"",IFERROR(VLOOKUP($A73,'venda-fornecedor-12-meses-7'!$1:$1048576,4 + (COLUMN(C70)-1)*2,FALSE),""))</f>
        <v/>
      </c>
      <c r="CB73" s="92">
        <f>IF(IFERROR(VLOOKUP($A73,'venda-fornecedor-12-meses-7'!$1:$1048576,4 + (COLUMN(D70)-1)*2,FALSE),"")=0,"",IFERROR(VLOOKUP($A73,'venda-fornecedor-12-meses-7'!$1:$1048576,4 + (COLUMN(D70)-1)*2,FALSE),""))</f>
        <v/>
      </c>
      <c r="CC73" s="92">
        <f>IF(IFERROR(VLOOKUP($A73,'venda-fornecedor-12-meses-7'!$1:$1048576,4 + (COLUMN(E70)-1)*2,FALSE),"")=0,"",IFERROR(VLOOKUP($A73,'venda-fornecedor-12-meses-7'!$1:$1048576,4 + (COLUMN(E70)-1)*2,FALSE),""))</f>
        <v/>
      </c>
      <c r="CD73" s="92">
        <f>IF(IFERROR(VLOOKUP($A73,'venda-fornecedor-12-meses-7'!$1:$1048576,4 + (COLUMN(F70)-1)*2,FALSE),"")=0,"",IFERROR(VLOOKUP($A73,'venda-fornecedor-12-meses-7'!$1:$1048576,4 + (COLUMN(F70)-1)*2,FALSE),""))</f>
        <v/>
      </c>
      <c r="CE73" s="92">
        <f>IF(IFERROR(VLOOKUP($A73,'venda-fornecedor-12-meses-7'!$1:$1048576,4 + (COLUMN(G70)-1)*2,FALSE),"")=0,"",IFERROR(VLOOKUP($A73,'venda-fornecedor-12-meses-7'!$1:$1048576,4 + (COLUMN(G70)-1)*2,FALSE),""))</f>
        <v/>
      </c>
      <c r="CF73" s="92">
        <f>IF(IFERROR(VLOOKUP($A73,'venda-fornecedor-12-meses-7'!$1:$1048576,4 + (COLUMN(H70)-1)*2,FALSE),"")=0,"",IFERROR(VLOOKUP($A73,'venda-fornecedor-12-meses-7'!$1:$1048576,4 + (COLUMN(H70)-1)*2,FALSE),""))</f>
        <v/>
      </c>
      <c r="CG73" s="92">
        <f>IF(IFERROR(VLOOKUP($A73,'venda-fornecedor-12-meses-7'!$1:$1048576,4 + (COLUMN(I70)-1)*2,FALSE),"")=0,"",IFERROR(VLOOKUP($A73,'venda-fornecedor-12-meses-7'!$1:$1048576,4 + (COLUMN(I70)-1)*2,FALSE),""))</f>
        <v/>
      </c>
      <c r="CH73" s="92">
        <f>IF(IFERROR(VLOOKUP($A73,'venda-fornecedor-12-meses-7'!$1:$1048576,4 + (COLUMN(J70)-1)*2,FALSE),"")=0,"",IFERROR(VLOOKUP($A73,'venda-fornecedor-12-meses-7'!$1:$1048576,4 + (COLUMN(J70)-1)*2,FALSE),""))</f>
        <v/>
      </c>
      <c r="CI73" s="92">
        <f>IF(IFERROR(VLOOKUP($A73,'venda-fornecedor-12-meses-7'!$1:$1048576,4 + (COLUMN(K70)-1)*2,FALSE),"")=0,"",IFERROR(VLOOKUP($A73,'venda-fornecedor-12-meses-7'!$1:$1048576,4 + (COLUMN(K70)-1)*2,FALSE),""))</f>
        <v/>
      </c>
      <c r="CJ73" s="92">
        <f>IF(IFERROR(VLOOKUP($A73,'venda-fornecedor-12-meses-7'!$1:$1048576,4 + (COLUMN(L70)-1)*2,FALSE),"")=0,"",IFERROR(VLOOKUP($A73,'venda-fornecedor-12-meses-7'!$1:$1048576,4 + (COLUMN(L70)-1)*2,FALSE),""))</f>
        <v/>
      </c>
      <c r="CK73" s="93">
        <f>IF(COUNT(BY73:CJ73)=0,"",SUM(BY73:CJ73))</f>
        <v/>
      </c>
      <c r="CL73" s="93">
        <f>IF(COUNT(BY73:CJ73)=0,"",AVERAGE(BY73:CJ73))</f>
        <v/>
      </c>
      <c r="CM73" s="1" t="n"/>
      <c r="CN73" s="94">
        <f>IF(IFERROR(VLOOKUP($A73,'ENTRADA 2023'!$1:$1048576,3 + (COLUMN(A70)-1)*1,FALSE),"")=0,"",IFERROR(VLOOKUP($A73,'ENTRADA 2023'!$1:$1048576,3 + (COLUMN(A70)-1)*1,FALSE),""))</f>
        <v/>
      </c>
      <c r="CO73" s="94">
        <f>IF(IFERROR(VLOOKUP($A73,'ENTRADA 2023'!$1:$1048576,3 + (COLUMN(B70)-1)*1,FALSE),"")=0,"",IFERROR(VLOOKUP($A73,'ENTRADA 2023'!$1:$1048576,3 + (COLUMN(B70)-1)*1,FALSE),""))</f>
        <v/>
      </c>
      <c r="CP73" s="94">
        <f>IF(IFERROR(VLOOKUP($A73,'ENTRADA 2023'!$1:$1048576,3 + (COLUMN(C70)-1)*1,FALSE),"")=0,"",IFERROR(VLOOKUP($A73,'ENTRADA 2023'!$1:$1048576,3 + (COLUMN(C70)-1)*1,FALSE),""))</f>
        <v/>
      </c>
      <c r="CQ73" s="94">
        <f>IF(IFERROR(VLOOKUP($A73,'ENTRADA 2023'!$1:$1048576,3 + (COLUMN(D70)-1)*1,FALSE),"")=0,"",IFERROR(VLOOKUP($A73,'ENTRADA 2023'!$1:$1048576,3 + (COLUMN(D70)-1)*1,FALSE),""))</f>
        <v/>
      </c>
      <c r="CR73" s="94">
        <f>IF(IFERROR(VLOOKUP($A73,'ENTRADA 2023'!$1:$1048576,3 + (COLUMN(E70)-1)*1,FALSE),"")=0,"",IFERROR(VLOOKUP($A73,'ENTRADA 2023'!$1:$1048576,3 + (COLUMN(E70)-1)*1,FALSE),""))</f>
        <v/>
      </c>
      <c r="CS73" s="94">
        <f>IF(IFERROR(VLOOKUP($A73,'ENTRADA 2023'!$1:$1048576,3 + (COLUMN(F70)-1)*1,FALSE),"")=0,"",IFERROR(VLOOKUP($A73,'ENTRADA 2023'!$1:$1048576,3 + (COLUMN(F70)-1)*1,FALSE),""))</f>
        <v/>
      </c>
      <c r="CT73" s="94">
        <f>IF(IFERROR(VLOOKUP($A73,'ENTRADA 2023'!$1:$1048576,3 + (COLUMN(G70)-1)*1,FALSE),"")=0,"",IFERROR(VLOOKUP($A73,'ENTRADA 2023'!$1:$1048576,3 + (COLUMN(G70)-1)*1,FALSE),""))</f>
        <v/>
      </c>
      <c r="CU73" s="94">
        <f>IF(IFERROR(VLOOKUP($A73,'ENTRADA 2023'!$1:$1048576,3 + (COLUMN(H70)-1)*1,FALSE),"")=0,"",IFERROR(VLOOKUP($A73,'ENTRADA 2023'!$1:$1048576,3 + (COLUMN(H70)-1)*1,FALSE),""))</f>
        <v/>
      </c>
      <c r="CV73" s="94">
        <f>IF(IFERROR(VLOOKUP($A73,'ENTRADA 2023'!$1:$1048576,3 + (COLUMN(I70)-1)*1,FALSE),"")=0,"",IFERROR(VLOOKUP($A73,'ENTRADA 2023'!$1:$1048576,3 + (COLUMN(I70)-1)*1,FALSE),""))</f>
        <v/>
      </c>
      <c r="CW73" s="94">
        <f>IF(IFERROR(VLOOKUP($A73,'ENTRADA 2023'!$1:$1048576,3 + (COLUMN(J70)-1)*1,FALSE),"")=0,"",IFERROR(VLOOKUP($A73,'ENTRADA 2023'!$1:$1048576,3 + (COLUMN(J70)-1)*1,FALSE),""))</f>
        <v/>
      </c>
      <c r="CX73" s="94">
        <f>IF(IFERROR(VLOOKUP($A73,'ENTRADA 2023'!$1:$1048576,3 + (COLUMN(K70)-1)*1,FALSE),"")=0,"",IFERROR(VLOOKUP($A73,'ENTRADA 2023'!$1:$1048576,3 + (COLUMN(K70)-1)*1,FALSE),""))</f>
        <v/>
      </c>
      <c r="CY73" s="94">
        <f>IF(IFERROR(VLOOKUP($A73,'ENTRADA 2023'!$1:$1048576,3 + (COLUMN(L70)-1)*1,FALSE),"")=0,"",IFERROR(VLOOKUP($A73,'ENTRADA 2023'!$1:$1048576,3 + (COLUMN(L70)-1)*1,FALSE),""))</f>
        <v/>
      </c>
      <c r="CZ73" s="95">
        <f>IF(COUNT(CN73:CY73)=0,"",SUM(CN73:CY73))</f>
        <v/>
      </c>
      <c r="DA73" s="94">
        <f>IF(IFERROR(VLOOKUP($A73,'ENTRADA 2024'!$1:$1048576,3 + (COLUMN(A70)-1)*1,FALSE),"")=0,"",IFERROR(VLOOKUP($A73,'ENTRADA 2024'!$1:$1048576,3 + (COLUMN(A70)-1)*1,FALSE),""))</f>
        <v/>
      </c>
      <c r="DB73" s="94">
        <f>IF(IFERROR(VLOOKUP($A73,'ENTRADA 2024'!$1:$1048576,3 + (COLUMN(B70)-1)*1,FALSE),"")=0,"",IFERROR(VLOOKUP($A73,'ENTRADA 2024'!$1:$1048576,3 + (COLUMN(B70)-1)*1,FALSE),""))</f>
        <v/>
      </c>
      <c r="DC73" s="94">
        <f>IF(IFERROR(VLOOKUP($A73,'ENTRADA 2024'!$1:$1048576,3 + (COLUMN(C70)-1)*1,FALSE),"")=0,"",IFERROR(VLOOKUP($A73,'ENTRADA 2024'!$1:$1048576,3 + (COLUMN(C70)-1)*1,FALSE),""))</f>
        <v/>
      </c>
      <c r="DD73" s="94">
        <f>IF(IFERROR(VLOOKUP($A73,'ENTRADA 2024'!$1:$1048576,3 + (COLUMN(D70)-1)*1,FALSE),"")=0,"",IFERROR(VLOOKUP($A73,'ENTRADA 2024'!$1:$1048576,3 + (COLUMN(D70)-1)*1,FALSE),""))</f>
        <v/>
      </c>
      <c r="DE73" s="94">
        <f>IF(IFERROR(VLOOKUP($A73,'ENTRADA 2024'!$1:$1048576,3 + (COLUMN(E70)-1)*1,FALSE),"")=0,"",IFERROR(VLOOKUP($A73,'ENTRADA 2024'!$1:$1048576,3 + (COLUMN(E70)-1)*1,FALSE),""))</f>
        <v/>
      </c>
      <c r="DF73" s="94">
        <f>IF(IFERROR(VLOOKUP($A73,'ENTRADA 2024'!$1:$1048576,3 + (COLUMN(F70)-1)*1,FALSE),"")=0,"",IFERROR(VLOOKUP($A73,'ENTRADA 2024'!$1:$1048576,3 + (COLUMN(F70)-1)*1,FALSE),""))</f>
        <v/>
      </c>
      <c r="DG73" s="94">
        <f>IF(IFERROR(VLOOKUP($A73,'ENTRADA 2024'!$1:$1048576,3 + (COLUMN(G70)-1)*1,FALSE),"")=0,"",IFERROR(VLOOKUP($A73,'ENTRADA 2024'!$1:$1048576,3 + (COLUMN(G70)-1)*1,FALSE),""))</f>
        <v/>
      </c>
      <c r="DH73" s="94">
        <f>IF(IFERROR(VLOOKUP($A73,'ENTRADA 2024'!$1:$1048576,3 + (COLUMN(H70)-1)*1,FALSE),"")=0,"",IFERROR(VLOOKUP($A73,'ENTRADA 2024'!$1:$1048576,3 + (COLUMN(H70)-1)*1,FALSE),""))</f>
        <v/>
      </c>
      <c r="DI73" s="94">
        <f>IF(IFERROR(VLOOKUP($A73,'ENTRADA 2024'!$1:$1048576,3 + (COLUMN(I70)-1)*1,FALSE),"")=0,"",IFERROR(VLOOKUP($A73,'ENTRADA 2024'!$1:$1048576,3 + (COLUMN(I70)-1)*1,FALSE),""))</f>
        <v/>
      </c>
      <c r="DJ73" s="94">
        <f>IF(IFERROR(VLOOKUP($A73,'ENTRADA 2024'!$1:$1048576,3 + (COLUMN(J70)-1)*1,FALSE),"")=0,"",IFERROR(VLOOKUP($A73,'ENTRADA 2024'!$1:$1048576,3 + (COLUMN(J70)-1)*1,FALSE),""))</f>
        <v/>
      </c>
      <c r="DK73" s="94">
        <f>IF(IFERROR(VLOOKUP($A73,'ENTRADA 2024'!$1:$1048576,3 + (COLUMN(K70)-1)*1,FALSE),"")=0,"",IFERROR(VLOOKUP($A73,'ENTRADA 2024'!$1:$1048576,3 + (COLUMN(K70)-1)*1,FALSE),""))</f>
        <v/>
      </c>
      <c r="DL73" s="94">
        <f>IF(IFERROR(VLOOKUP($A73,'ENTRADA 2024'!$1:$1048576,3 + (COLUMN(L70)-1)*1,FALSE),"")=0,"",IFERROR(VLOOKUP($A73,'ENTRADA 2024'!$1:$1048576,3 + (COLUMN(L70)-1)*1,FALSE),""))</f>
        <v/>
      </c>
      <c r="DM73" s="95">
        <f>IF(COUNT(DA73:DL73)=0,"",SUM(DA73:DL73))</f>
        <v/>
      </c>
      <c r="DN73" s="94">
        <f>IF(IFERROR(VLOOKUP($A73,'ENTRADA 2025'!$1:$1048576,3 + (COLUMN(A70)-1)*1,FALSE),"")=0,"",IFERROR(VLOOKUP($A73,'ENTRADA 2025'!$1:$1048576,3 + (COLUMN(A70)-1)*1,FALSE),""))</f>
        <v/>
      </c>
      <c r="DO73" s="94">
        <f>IF(IFERROR(VLOOKUP($A73,'ENTRADA 2025'!$1:$1048576,3 + (COLUMN(B70)-1)*1,FALSE),"")=0,"",IFERROR(VLOOKUP($A73,'ENTRADA 2025'!$1:$1048576,3 + (COLUMN(B70)-1)*1,FALSE),""))</f>
        <v/>
      </c>
      <c r="DP73" s="94">
        <f>IF(IFERROR(VLOOKUP($A73,'ENTRADA 2025'!$1:$1048576,3 + (COLUMN(C70)-1)*1,FALSE),"")=0,"",IFERROR(VLOOKUP($A73,'ENTRADA 2025'!$1:$1048576,3 + (COLUMN(C70)-1)*1,FALSE),""))</f>
        <v/>
      </c>
      <c r="DQ73" s="94">
        <f>IF(IFERROR(VLOOKUP($A73,'ENTRADA 2025'!$1:$1048576,3 + (COLUMN(D70)-1)*1,FALSE),"")=0,"",IFERROR(VLOOKUP($A73,'ENTRADA 2025'!$1:$1048576,3 + (COLUMN(D70)-1)*1,FALSE),""))</f>
        <v/>
      </c>
      <c r="DR73" s="94">
        <f>IF(IFERROR(VLOOKUP($A73,'ENTRADA 2025'!$1:$1048576,3 + (COLUMN(E70)-1)*1,FALSE),"")=0,"",IFERROR(VLOOKUP($A73,'ENTRADA 2025'!$1:$1048576,3 + (COLUMN(E70)-1)*1,FALSE),""))</f>
        <v/>
      </c>
      <c r="DS73" s="94">
        <f>IF(IFERROR(VLOOKUP($A73,'ENTRADA 2025'!$1:$1048576,3 + (COLUMN(F70)-1)*1,FALSE),"")=0,"",IFERROR(VLOOKUP($A73,'ENTRADA 2025'!$1:$1048576,3 + (COLUMN(F70)-1)*1,FALSE),""))</f>
        <v/>
      </c>
      <c r="DT73" s="94">
        <f>IF(IFERROR(VLOOKUP($A73,'ENTRADA 2025'!$1:$1048576,3 + (COLUMN(G70)-1)*1,FALSE),"")=0,"",IFERROR(VLOOKUP($A73,'ENTRADA 2025'!$1:$1048576,3 + (COLUMN(G70)-1)*1,FALSE),""))</f>
        <v/>
      </c>
      <c r="DU73" s="94">
        <f>IF(IFERROR(VLOOKUP($A73,'ENTRADA 2025'!$1:$1048576,3 + (COLUMN(H70)-1)*1,FALSE),"")=0,"",IFERROR(VLOOKUP($A73,'ENTRADA 2025'!$1:$1048576,3 + (COLUMN(H70)-1)*1,FALSE),""))</f>
        <v/>
      </c>
      <c r="DV73" s="94">
        <f>IF(IFERROR(VLOOKUP($A73,'ENTRADA 2025'!$1:$1048576,3 + (COLUMN(I70)-1)*1,FALSE),"")=0,"",IFERROR(VLOOKUP($A73,'ENTRADA 2025'!$1:$1048576,3 + (COLUMN(I70)-1)*1,FALSE),""))</f>
        <v/>
      </c>
      <c r="DW73" s="94">
        <f>IF(IFERROR(VLOOKUP($A73,'ENTRADA 2025'!$1:$1048576,3 + (COLUMN(J70)-1)*1,FALSE),"")=0,"",IFERROR(VLOOKUP($A73,'ENTRADA 2025'!$1:$1048576,3 + (COLUMN(J70)-1)*1,FALSE),""))</f>
        <v/>
      </c>
      <c r="DX73" s="94">
        <f>IF(IFERROR(VLOOKUP($A73,'ENTRADA 2025'!$1:$1048576,3 + (COLUMN(K70)-1)*1,FALSE),"")=0,"",IFERROR(VLOOKUP($A73,'ENTRADA 2025'!$1:$1048576,3 + (COLUMN(K70)-1)*1,FALSE),""))</f>
        <v/>
      </c>
      <c r="DY73" s="94">
        <f>IF(IFERROR(VLOOKUP($A73,'ENTRADA 2025'!$1:$1048576,3 + (COLUMN(L70)-1)*1,FALSE),"")=0,"",IFERROR(VLOOKUP($A73,'ENTRADA 2025'!$1:$1048576,3 + (COLUMN(L70)-1)*1,FALSE),""))</f>
        <v/>
      </c>
      <c r="DZ73" s="95">
        <f>IF(COUNT(DN73:DY73)=0,"",SUM(DN73:DY73))</f>
        <v/>
      </c>
      <c r="EA73" s="94">
        <f>IF(IFERROR(VLOOKUP($A73,'entrada-fornecedor-12-meses-7'!$1:$1048576,3 + (COLUMN(A70)-1)*1,FALSE),"")=0,"",IFERROR(VLOOKUP($A73,'entrada-fornecedor-12-meses-7'!$1:$1048576,3 + (COLUMN(A70)-1)*1,FALSE),""))</f>
        <v/>
      </c>
      <c r="EB73" s="94">
        <f>IF(IFERROR(VLOOKUP($A73,'entrada-fornecedor-12-meses-7'!$1:$1048576,3 + (COLUMN(B70)-1)*1,FALSE),"")=0,"",IFERROR(VLOOKUP($A73,'entrada-fornecedor-12-meses-7'!$1:$1048576,3 + (COLUMN(B70)-1)*1,FALSE),""))</f>
        <v/>
      </c>
      <c r="EC73" s="94">
        <f>IF(IFERROR(VLOOKUP($A73,'entrada-fornecedor-12-meses-7'!$1:$1048576,3 + (COLUMN(C70)-1)*1,FALSE),"")=0,"",IFERROR(VLOOKUP($A73,'entrada-fornecedor-12-meses-7'!$1:$1048576,3 + (COLUMN(C70)-1)*1,FALSE),""))</f>
        <v/>
      </c>
      <c r="ED73" s="94">
        <f>IF(IFERROR(VLOOKUP($A73,'entrada-fornecedor-12-meses-7'!$1:$1048576,3 + (COLUMN(D70)-1)*1,FALSE),"")=0,"",IFERROR(VLOOKUP($A73,'entrada-fornecedor-12-meses-7'!$1:$1048576,3 + (COLUMN(D70)-1)*1,FALSE),""))</f>
        <v/>
      </c>
      <c r="EE73" s="94">
        <f>IF(IFERROR(VLOOKUP($A73,'entrada-fornecedor-12-meses-7'!$1:$1048576,3 + (COLUMN(E70)-1)*1,FALSE),"")=0,"",IFERROR(VLOOKUP($A73,'entrada-fornecedor-12-meses-7'!$1:$1048576,3 + (COLUMN(E70)-1)*1,FALSE),""))</f>
        <v/>
      </c>
      <c r="EF73" s="94">
        <f>IF(IFERROR(VLOOKUP($A73,'entrada-fornecedor-12-meses-7'!$1:$1048576,3 + (COLUMN(F70)-1)*1,FALSE),"")=0,"",IFERROR(VLOOKUP($A73,'entrada-fornecedor-12-meses-7'!$1:$1048576,3 + (COLUMN(F70)-1)*1,FALSE),""))</f>
        <v/>
      </c>
      <c r="EG73" s="94">
        <f>IF(IFERROR(VLOOKUP($A73,'entrada-fornecedor-12-meses-7'!$1:$1048576,3 + (COLUMN(G70)-1)*1,FALSE),"")=0,"",IFERROR(VLOOKUP($A73,'entrada-fornecedor-12-meses-7'!$1:$1048576,3 + (COLUMN(G70)-1)*1,FALSE),""))</f>
        <v/>
      </c>
      <c r="EH73" s="94">
        <f>IF(IFERROR(VLOOKUP($A73,'entrada-fornecedor-12-meses-7'!$1:$1048576,3 + (COLUMN(H70)-1)*1,FALSE),"")=0,"",IFERROR(VLOOKUP($A73,'entrada-fornecedor-12-meses-7'!$1:$1048576,3 + (COLUMN(H70)-1)*1,FALSE),""))</f>
        <v/>
      </c>
      <c r="EI73" s="94">
        <f>IF(IFERROR(VLOOKUP($A73,'entrada-fornecedor-12-meses-7'!$1:$1048576,3 + (COLUMN(I70)-1)*1,FALSE),"")=0,"",IFERROR(VLOOKUP($A73,'entrada-fornecedor-12-meses-7'!$1:$1048576,3 + (COLUMN(I70)-1)*1,FALSE),""))</f>
        <v/>
      </c>
      <c r="EJ73" s="94">
        <f>IF(IFERROR(VLOOKUP($A73,'entrada-fornecedor-12-meses-7'!$1:$1048576,3 + (COLUMN(J70)-1)*1,FALSE),"")=0,"",IFERROR(VLOOKUP($A73,'entrada-fornecedor-12-meses-7'!$1:$1048576,3 + (COLUMN(J70)-1)*1,FALSE),""))</f>
        <v/>
      </c>
      <c r="EK73" s="94">
        <f>IF(IFERROR(VLOOKUP($A73,'entrada-fornecedor-12-meses-7'!$1:$1048576,3 + (COLUMN(K70)-1)*1,FALSE),"")=0,"",IFERROR(VLOOKUP($A73,'entrada-fornecedor-12-meses-7'!$1:$1048576,3 + (COLUMN(K70)-1)*1,FALSE),""))</f>
        <v/>
      </c>
      <c r="EL73" s="94">
        <f>IF(IFERROR(VLOOKUP($A73,'entrada-fornecedor-12-meses-7'!$1:$1048576,3 + (COLUMN(L70)-1)*1,FALSE),"")=0,"",IFERROR(VLOOKUP($A73,'entrada-fornecedor-12-meses-7'!$1:$1048576,3 + (COLUMN(L70)-1)*1,FALSE),""))</f>
        <v/>
      </c>
      <c r="EM73" s="95">
        <f>IF(COUNT(EA73:EL73)=0,"",SUM(EA73:EL73))</f>
        <v/>
      </c>
      <c r="EN73" s="1" t="n"/>
      <c r="EO73" s="96">
        <f>IFERROR(AVERAGEIF('lead-time-compras-7'!B:B,A73,'lead-time-compras-7'!S:S),"")</f>
        <v/>
      </c>
      <c r="EP73" s="96">
        <f>IFERROR(
  AVERAGEIFS(
    'notas-fiscais-entrada-830-7'!H:H,
    'notas-fiscais-entrada-830-7'!O:O, A73,
    'notas-fiscais-entrada-830-7'!E:E, $B$1
  ),
""
)</f>
        <v/>
      </c>
      <c r="EQ73" s="96">
        <f>IFERROR(AVERAGEIF('lead-time-compras-7'!B:B,A73,'lead-time-compras-7'!Q:Q),"")</f>
        <v/>
      </c>
      <c r="ER73" s="97">
        <f>SUMIF('fornecedor-saldo-receber-7'!A:A, A73, 'fornecedor-saldo-receber-7'!L:L)</f>
        <v/>
      </c>
      <c r="ES73" s="97">
        <f>SUMIF('fornecedor-verba-aplicar-7'!A:A, A73, 'fornecedor-verba-aplicar-7'!D:D)</f>
        <v/>
      </c>
      <c r="ET73" s="1" t="n"/>
      <c r="EU73" s="52">
        <f>SUMIF('ANALISE PRODUTO'!F:F, A73, 'ANALISE PRODUTO'!BN:BN)</f>
        <v/>
      </c>
      <c r="EV73" s="52">
        <f>SUMIF('ANALISE PRODUTO'!F:F, A73, 'ANALISE PRODUTO'!BO:BO)</f>
        <v/>
      </c>
      <c r="EW73" s="52">
        <f>SUMIF('ANALISE PRODUTO'!F:F, A73, 'ANALISE PRODUTO'!BP:BP)</f>
        <v/>
      </c>
      <c r="EX73" s="52">
        <f>SUMIF('ANALISE PRODUTO'!F:F, A73, 'ANALISE PRODUTO'!BQ:BQ)</f>
        <v/>
      </c>
      <c r="EY73" s="52">
        <f>SUMIF('ANALISE PRODUTO'!F:F, A73, 'ANALISE PRODUTO'!BR:BR)</f>
        <v/>
      </c>
      <c r="EZ73" s="53">
        <f>SUMIF('ANALISE PRODUTO'!F:F, A73, 'ANALISE PRODUTO'!BS:BS)</f>
        <v/>
      </c>
      <c r="FA73" s="53">
        <f>SUMIF('ANALISE PRODUTO'!F:F, A73, 'ANALISE PRODUTO'!BT:BT)</f>
        <v/>
      </c>
      <c r="FB73" s="53">
        <f>SUMIF('ANALISE PRODUTO'!F:F, A73, 'ANALISE PRODUTO'!BU:BU)</f>
        <v/>
      </c>
      <c r="FC73" s="53">
        <f>SUMIF('ANALISE PRODUTO'!F:F, A73, 'ANALISE PRODUTO'!BV:BV)</f>
        <v/>
      </c>
      <c r="FD73" s="53">
        <f>SUMIF('ANALISE PRODUTO'!F:F, A73, 'ANALISE PRODUTO'!BW:BW)</f>
        <v/>
      </c>
      <c r="FE73" s="41">
        <f>SUMIF('ANALISE PRODUTO'!F:F, A73, 'ANALISE PRODUTO'!CB:CB)</f>
        <v/>
      </c>
      <c r="FF73" s="41">
        <f>SUMIF('ANALISE PRODUTO'!F:F, A73, 'ANALISE PRODUTO'!CC:CC)</f>
        <v/>
      </c>
      <c r="FG73" s="1" t="n"/>
      <c r="FH73" s="45">
        <f>IF(IFERROR(VLOOKUP($A73,'VENDA 2023'!$1:$1048576,4 + (COLUMN(A70)-1)*2,FALSE),"")=0,"",IFERROR(VLOOKUP($A73,'VENDA 2023'!$1:$1048576,4 + (COLUMN(A70)-1)*2,FALSE),""))</f>
        <v/>
      </c>
      <c r="FI73" s="45">
        <f>IF(IFERROR(VLOOKUP($A73,'VENDA 2023'!$1:$1048576,4 + (COLUMN(B70)-1)*2,FALSE),"")=0,"",IFERROR(VLOOKUP($A73,'VENDA 2023'!$1:$1048576,4 + (COLUMN(B70)-1)*2,FALSE),""))</f>
        <v/>
      </c>
      <c r="FJ73" s="45">
        <f>IF(IFERROR(VLOOKUP($A73,'VENDA 2023'!$1:$1048576,4 + (COLUMN(C70)-1)*2,FALSE),"")=0,"",IFERROR(VLOOKUP($A73,'VENDA 2023'!$1:$1048576,4 + (COLUMN(C70)-1)*2,FALSE),""))</f>
        <v/>
      </c>
      <c r="FK73" s="45">
        <f>IF(IFERROR(VLOOKUP($A73,'VENDA 2023'!$1:$1048576,4 + (COLUMN(D70)-1)*2,FALSE),"")=0,"",IFERROR(VLOOKUP($A73,'VENDA 2023'!$1:$1048576,4 + (COLUMN(D70)-1)*2,FALSE),""))</f>
        <v/>
      </c>
      <c r="FL73" s="45">
        <f>IF(IFERROR(VLOOKUP($A73,'VENDA 2023'!$1:$1048576,4 + (COLUMN(E70)-1)*2,FALSE),"")=0,"",IFERROR(VLOOKUP($A73,'VENDA 2023'!$1:$1048576,4 + (COLUMN(E70)-1)*2,FALSE),""))</f>
        <v/>
      </c>
      <c r="FM73" s="45">
        <f>IF(IFERROR(VLOOKUP($A73,'VENDA 2023'!$1:$1048576,4 + (COLUMN(F70)-1)*2,FALSE),"")=0,"",IFERROR(VLOOKUP($A73,'VENDA 2023'!$1:$1048576,4 + (COLUMN(F70)-1)*2,FALSE),""))</f>
        <v/>
      </c>
      <c r="FN73" s="45">
        <f>IF(IFERROR(VLOOKUP($A73,'VENDA 2023'!$1:$1048576,4 + (COLUMN(G70)-1)*2,FALSE),"")=0,"",IFERROR(VLOOKUP($A73,'VENDA 2023'!$1:$1048576,4 + (COLUMN(G70)-1)*2,FALSE),""))</f>
        <v/>
      </c>
      <c r="FO73" s="45">
        <f>IF(IFERROR(VLOOKUP($A73,'VENDA 2023'!$1:$1048576,4 + (COLUMN(H70)-1)*2,FALSE),"")=0,"",IFERROR(VLOOKUP($A73,'VENDA 2023'!$1:$1048576,4 + (COLUMN(H70)-1)*2,FALSE),""))</f>
        <v/>
      </c>
      <c r="FP73" s="45">
        <f>IF(IFERROR(VLOOKUP($A73,'VENDA 2023'!$1:$1048576,4 + (COLUMN(I70)-1)*2,FALSE),"")=0,"",IFERROR(VLOOKUP($A73,'VENDA 2023'!$1:$1048576,4 + (COLUMN(I70)-1)*2,FALSE),""))</f>
        <v/>
      </c>
      <c r="FQ73" s="45">
        <f>IF(IFERROR(VLOOKUP($A73,'VENDA 2023'!$1:$1048576,4 + (COLUMN(J70)-1)*2,FALSE),"")=0,"",IFERROR(VLOOKUP($A73,'VENDA 2023'!$1:$1048576,4 + (COLUMN(J70)-1)*2,FALSE),""))</f>
        <v/>
      </c>
      <c r="FR73" s="45">
        <f>IF(IFERROR(VLOOKUP($A73,'VENDA 2023'!$1:$1048576,4 + (COLUMN(K70)-1)*2,FALSE),"")=0,"",IFERROR(VLOOKUP($A73,'VENDA 2023'!$1:$1048576,4 + (COLUMN(K70)-1)*2,FALSE),""))</f>
        <v/>
      </c>
      <c r="FS73" s="45">
        <f>IF(IFERROR(VLOOKUP($A73,'VENDA 2023'!$1:$1048576,4 + (COLUMN(L70)-1)*2,FALSE),"")=0,"",IFERROR(VLOOKUP($A73,'VENDA 2023'!$1:$1048576,4 + (COLUMN(L70)-1)*2,FALSE),""))</f>
        <v/>
      </c>
      <c r="FT73" s="12">
        <f>IF(COUNT(FH73:FS73)=0,"",SUM(FH73:FS73))</f>
        <v/>
      </c>
      <c r="FU73" s="45">
        <f>IF(IFERROR(VLOOKUP($A73,'VENDA 2024'!$1:$1048576,4 + (COLUMN(A70)-1)*2,FALSE),"")=0,"",IFERROR(VLOOKUP($A73,'VENDA 2024'!$1:$1048576,4 + (COLUMN(A70)-1)*2,FALSE),""))</f>
        <v/>
      </c>
      <c r="FV73" s="45">
        <f>IF(IFERROR(VLOOKUP($A73,'VENDA 2024'!$1:$1048576,4 + (COLUMN(B70)-1)*2,FALSE),"")=0,"",IFERROR(VLOOKUP($A73,'VENDA 2024'!$1:$1048576,4 + (COLUMN(B70)-1)*2,FALSE),""))</f>
        <v/>
      </c>
      <c r="FW73" s="45">
        <f>IF(IFERROR(VLOOKUP($A73,'VENDA 2024'!$1:$1048576,4 + (COLUMN(C70)-1)*2,FALSE),"")=0,"",IFERROR(VLOOKUP($A73,'VENDA 2024'!$1:$1048576,4 + (COLUMN(C70)-1)*2,FALSE),""))</f>
        <v/>
      </c>
      <c r="FX73" s="45">
        <f>IF(IFERROR(VLOOKUP($A73,'VENDA 2024'!$1:$1048576,4 + (COLUMN(D70)-1)*2,FALSE),"")=0,"",IFERROR(VLOOKUP($A73,'VENDA 2024'!$1:$1048576,4 + (COLUMN(D70)-1)*2,FALSE),""))</f>
        <v/>
      </c>
      <c r="FY73" s="45">
        <f>IF(IFERROR(VLOOKUP($A73,'VENDA 2024'!$1:$1048576,4 + (COLUMN(E70)-1)*2,FALSE),"")=0,"",IFERROR(VLOOKUP($A73,'VENDA 2024'!$1:$1048576,4 + (COLUMN(E70)-1)*2,FALSE),""))</f>
        <v/>
      </c>
      <c r="FZ73" s="45">
        <f>IF(IFERROR(VLOOKUP($A73,'VENDA 2024'!$1:$1048576,4 + (COLUMN(F70)-1)*2,FALSE),"")=0,"",IFERROR(VLOOKUP($A73,'VENDA 2024'!$1:$1048576,4 + (COLUMN(F70)-1)*2,FALSE),""))</f>
        <v/>
      </c>
      <c r="GA73" s="45">
        <f>IF(IFERROR(VLOOKUP($A73,'VENDA 2024'!$1:$1048576,4 + (COLUMN(G70)-1)*2,FALSE),"")=0,"",IFERROR(VLOOKUP($A73,'VENDA 2024'!$1:$1048576,4 + (COLUMN(G70)-1)*2,FALSE),""))</f>
        <v/>
      </c>
      <c r="GB73" s="45">
        <f>IF(IFERROR(VLOOKUP($A73,'VENDA 2024'!$1:$1048576,4 + (COLUMN(H70)-1)*2,FALSE),"")=0,"",IFERROR(VLOOKUP($A73,'VENDA 2024'!$1:$1048576,4 + (COLUMN(H70)-1)*2,FALSE),""))</f>
        <v/>
      </c>
      <c r="GC73" s="45">
        <f>IF(IFERROR(VLOOKUP($A73,'VENDA 2024'!$1:$1048576,4 + (COLUMN(I70)-1)*2,FALSE),"")=0,"",IFERROR(VLOOKUP($A73,'VENDA 2024'!$1:$1048576,4 + (COLUMN(I70)-1)*2,FALSE),""))</f>
        <v/>
      </c>
      <c r="GD73" s="45">
        <f>IF(IFERROR(VLOOKUP($A73,'VENDA 2024'!$1:$1048576,4 + (COLUMN(J70)-1)*2,FALSE),"")=0,"",IFERROR(VLOOKUP($A73,'VENDA 2024'!$1:$1048576,4 + (COLUMN(J70)-1)*2,FALSE),""))</f>
        <v/>
      </c>
      <c r="GE73" s="45">
        <f>IF(IFERROR(VLOOKUP($A73,'VENDA 2024'!$1:$1048576,4 + (COLUMN(K70)-1)*2,FALSE),"")=0,"",IFERROR(VLOOKUP($A73,'VENDA 2024'!$1:$1048576,4 + (COLUMN(K70)-1)*2,FALSE),""))</f>
        <v/>
      </c>
      <c r="GF73" s="45">
        <f>IF(IFERROR(VLOOKUP($A73,'VENDA 2024'!$1:$1048576,4 + (COLUMN(L70)-1)*2,FALSE),"")=0,"",IFERROR(VLOOKUP($A73,'VENDA 2024'!$1:$1048576,4 + (COLUMN(L70)-1)*2,FALSE),""))</f>
        <v/>
      </c>
      <c r="GG73" s="12">
        <f>IF(COUNT(FU73:GF73)=0,"",SUM(FU73:GF73))</f>
        <v/>
      </c>
      <c r="GH73" s="45">
        <f>IF(IFERROR(VLOOKUP($A73,'venda-fornecedor-12-meses-7'!$1:$1048576,5 + (COLUMN(A70)-1)*2,FALSE),"")=0,"",IFERROR(VLOOKUP($A73,'venda-fornecedor-12-meses-7'!$1:$1048576,5 + (COLUMN(A70)-1)*2,FALSE),""))</f>
        <v/>
      </c>
      <c r="GI73" s="45">
        <f>IF(IFERROR(VLOOKUP($A73,'venda-fornecedor-12-meses-7'!$1:$1048576,5 + (COLUMN(B70)-1)*2,FALSE),"")=0,"",IFERROR(VLOOKUP($A73,'venda-fornecedor-12-meses-7'!$1:$1048576,5 + (COLUMN(B70)-1)*2,FALSE),""))</f>
        <v/>
      </c>
      <c r="GJ73" s="45">
        <f>IF(IFERROR(VLOOKUP($A73,'venda-fornecedor-12-meses-7'!$1:$1048576,5 + (COLUMN(C70)-1)*2,FALSE),"")=0,"",IFERROR(VLOOKUP($A73,'venda-fornecedor-12-meses-7'!$1:$1048576,5 + (COLUMN(C70)-1)*2,FALSE),""))</f>
        <v/>
      </c>
      <c r="GK73" s="45">
        <f>IF(IFERROR(VLOOKUP($A73,'venda-fornecedor-12-meses-7'!$1:$1048576,5 + (COLUMN(D70)-1)*2,FALSE),"")=0,"",IFERROR(VLOOKUP($A73,'venda-fornecedor-12-meses-7'!$1:$1048576,5 + (COLUMN(D70)-1)*2,FALSE),""))</f>
        <v/>
      </c>
      <c r="GL73" s="45">
        <f>IF(IFERROR(VLOOKUP($A73,'venda-fornecedor-12-meses-7'!$1:$1048576,5 + (COLUMN(E70)-1)*2,FALSE),"")=0,"",IFERROR(VLOOKUP($A73,'venda-fornecedor-12-meses-7'!$1:$1048576,5 + (COLUMN(E70)-1)*2,FALSE),""))</f>
        <v/>
      </c>
      <c r="GM73" s="45">
        <f>IF(IFERROR(VLOOKUP($A73,'venda-fornecedor-12-meses-7'!$1:$1048576,5 + (COLUMN(F70)-1)*2,FALSE),"")=0,"",IFERROR(VLOOKUP($A73,'venda-fornecedor-12-meses-7'!$1:$1048576,5 + (COLUMN(F70)-1)*2,FALSE),""))</f>
        <v/>
      </c>
      <c r="GN73" s="45">
        <f>IF(IFERROR(VLOOKUP($A73,'venda-fornecedor-12-meses-7'!$1:$1048576,5 + (COLUMN(G70)-1)*2,FALSE),"")=0,"",IFERROR(VLOOKUP($A73,'venda-fornecedor-12-meses-7'!$1:$1048576,5 + (COLUMN(G70)-1)*2,FALSE),""))</f>
        <v/>
      </c>
      <c r="GO73" s="45">
        <f>IF(IFERROR(VLOOKUP($A73,'venda-fornecedor-12-meses-7'!$1:$1048576,5 + (COLUMN(H70)-1)*2,FALSE),"")=0,"",IFERROR(VLOOKUP($A73,'venda-fornecedor-12-meses-7'!$1:$1048576,5 + (COLUMN(H70)-1)*2,FALSE),""))</f>
        <v/>
      </c>
      <c r="GP73" s="45">
        <f>IF(IFERROR(VLOOKUP($A73,'venda-fornecedor-12-meses-7'!$1:$1048576,5 + (COLUMN(I70)-1)*2,FALSE),"")=0,"",IFERROR(VLOOKUP($A73,'venda-fornecedor-12-meses-7'!$1:$1048576,5 + (COLUMN(I70)-1)*2,FALSE),""))</f>
        <v/>
      </c>
      <c r="GQ73" s="45">
        <f>IF(IFERROR(VLOOKUP($A73,'venda-fornecedor-12-meses-7'!$1:$1048576,5 + (COLUMN(J70)-1)*2,FALSE),"")=0,"",IFERROR(VLOOKUP($A73,'venda-fornecedor-12-meses-7'!$1:$1048576,5 + (COLUMN(J70)-1)*2,FALSE),""))</f>
        <v/>
      </c>
      <c r="GR73" s="45">
        <f>IF(IFERROR(VLOOKUP($A73,'venda-fornecedor-12-meses-7'!$1:$1048576,5 + (COLUMN(K70)-1)*2,FALSE),"")=0,"",IFERROR(VLOOKUP($A73,'venda-fornecedor-12-meses-7'!$1:$1048576,5 + (COLUMN(K70)-1)*2,FALSE),""))</f>
        <v/>
      </c>
      <c r="GS73" s="45">
        <f>IF(IFERROR(VLOOKUP($A73,'venda-fornecedor-12-meses-7'!$1:$1048576,5 + (COLUMN(L70)-1)*2,FALSE),"")=0,"",IFERROR(VLOOKUP($A73,'venda-fornecedor-12-meses-7'!$1:$1048576,5 + (COLUMN(L70)-1)*2,FALSE),""))</f>
        <v/>
      </c>
      <c r="GT73" s="12">
        <f>IF(COUNT(GH73:GS73)=0,"",SUM(GH73:GS73))</f>
        <v/>
      </c>
    </row>
    <row r="74">
      <c r="A74" s="85" t="n">
        <v>10432</v>
      </c>
      <c r="B74" s="85">
        <f>VLOOKUP(A74,'FORNECEDORES X COMPRADOR'!$A:$D,4,0)</f>
        <v/>
      </c>
      <c r="C74" s="85">
        <f>VLOOKUP(A74,'FORNECEDORES X COMPRADOR'!$A:$E,5,0)</f>
        <v/>
      </c>
      <c r="D74" s="40">
        <f>IFERROR(AVERAGEIF('ANALISE PRODUTO'!F:F,A74,'ANALISE PRODUTO'!BE:BE),"")</f>
        <v/>
      </c>
      <c r="E74" s="40">
        <f>IFERROR(AVERAGEIF('ANALISE PRODUTO'!F:F,A74,'ANALISE PRODUTO'!BF:BF),"")</f>
        <v/>
      </c>
      <c r="F74" s="47">
        <f t="array" ref="F74">IFERROR(
  IF(
    SUMPRODUCT(
      IFERROR(--('ANALISE PRODUTO'!$F$3:$F$10000=A74),0) *
      IFERROR(--'ANALISE PRODUTO'!$AJ$3:$AJ$10000,0)
    )=0,
    "",
    SUMPRODUCT(
      IFERROR(--('ANALISE PRODUTO'!$F$3:$F$10000=A74),0) *
      IFERROR(--'ANALISE PRODUTO'!$AN$3:$AN$10000,0)
    ) /
    SUMPRODUCT(
      IFERROR(--('ANALISE PRODUTO'!$F$3:$F$10000=A74),0) *
      IFERROR(--'ANALISE PRODUTO'!$AJ$3:$AJ$10000,0)
    )
  ),
  ""
)</f>
        <v/>
      </c>
      <c r="G74" s="47">
        <f t="array" ref="G74">IFERROR(
  IF(
    SUMPRODUCT(
      IFERROR(--('ANALISE PRODUTO'!$F$3:$F$10000=A74),0) *
      IFERROR(--'ANALISE PRODUTO'!$AJ$3:$AJ$10000,0)
    )=0,
    "",
    SUMPRODUCT(
      IFERROR(--('ANALISE PRODUTO'!$F$3:$F$10000=A74),0) *
      IFERROR(--'ANALISE PRODUTO'!$AO$3:$AO$10000,0)
    ) /
    SUMPRODUCT(
      IFERROR(--('ANALISE PRODUTO'!$F$3:$F$10000=A74),0) *
      IFERROR(--'ANALISE PRODUTO'!$AJ$3:$AJ$10000,0)
    )
  ),
  ""
)</f>
        <v/>
      </c>
      <c r="H74" s="86" t="n">
        <v>60</v>
      </c>
      <c r="I74" s="86" t="n">
        <v>90</v>
      </c>
      <c r="J74" s="87">
        <f>SUMIF('ANALISE PRODUTO'!F:F, A74, 'ANALISE PRODUTO'!AP:AP)</f>
        <v/>
      </c>
      <c r="K74" s="88">
        <f>SUMIF('ANALISE PRODUTO'!F:F, A74, 'ANALISE PRODUTO'!AN:AN)</f>
        <v/>
      </c>
      <c r="L74" s="40">
        <f>SUMIF('ANALISE PRODUTO'!F:F, A74, 'ANALISE PRODUTO'!BB:BB)</f>
        <v/>
      </c>
      <c r="M74" s="40">
        <f>SUMIF('ANALISE PRODUTO'!F:F, A74, 'ANALISE PRODUTO'!BC:BC)</f>
        <v/>
      </c>
      <c r="N74" s="40">
        <f>SUMIF('ANALISE PRODUTO'!F:F, A74, 'ANALISE PRODUTO'!BD:BD)</f>
        <v/>
      </c>
      <c r="O74" s="40">
        <f>SUMIF('ANALISE PRODUTO'!F:F, A74, 'ANALISE PRODUTO'!BA:BA)</f>
        <v/>
      </c>
      <c r="P74" s="40">
        <f>IF(J74=0, 0, IF(O74/J74=0, 0, O74/J74))</f>
        <v/>
      </c>
      <c r="Q74" s="40">
        <f>IF(J74=0, 0, IF(L74/J74=0, 0, L74/J74))</f>
        <v/>
      </c>
      <c r="R74" s="89">
        <f>SUMIF('ANALISE PRODUTO'!F:F, A74, 'ANALISE PRODUTO'!BJ:BJ)</f>
        <v/>
      </c>
      <c r="S74" s="89">
        <f>SUMIF('ANALISE PRODUTO'!F:F, A74, 'ANALISE PRODUTO'!BK:BK)</f>
        <v/>
      </c>
      <c r="T74" s="89">
        <f>SUMIF('ANALISE PRODUTO'!F:F, A74, 'ANALISE PRODUTO'!BL:BL)</f>
        <v/>
      </c>
      <c r="U74" s="89">
        <f>SUMIFS('ANALISE PRODUTO'!BI:BI, 'ANALISE PRODUTO'!F:F, A74)</f>
        <v/>
      </c>
      <c r="V74" s="89">
        <f>IF(C74="DESCONTINUADO", 0, IF(J74=0, 0, IF(U74/J74=0, 0, U74/J74)))</f>
        <v/>
      </c>
      <c r="W74" s="89">
        <f>IF(OR(C74="DESCONTINUADO", J74=0), 0, IFERROR((S74+T74)/J74, 0))</f>
        <v/>
      </c>
      <c r="X74" s="59">
        <f>COUNTIF('ANALISE PRODUTO'!F:F, A74)</f>
        <v/>
      </c>
      <c r="Y74" s="60">
        <f>COUNTIFS('ANALISE PRODUTO'!F:F, A74, 'ANALISE PRODUTO'!S:S, "S")</f>
        <v/>
      </c>
      <c r="Z74" s="61">
        <f>X74-Y74</f>
        <v/>
      </c>
      <c r="AA74" s="88">
        <f>IFERROR(IF(COUNTIF('contas-pagas-fornecedor-7'!$C:$C,B74)&gt;1,
   AVERAGEIF('contas-pagas-fornecedor-7'!$C:$C,B74,'contas-pagas-fornecedor-7'!$I:$I),
   VLOOKUP(B74,'contas-pagas-fornecedor-7'!$C:$Q,7,FALSE)), "")</f>
        <v/>
      </c>
      <c r="AB74" s="88">
        <f t="array" ref="AB74">IFERROR(
  INDEX('fornecedor-venda-por-filial-ger'!J:J,
    MATCH(1,
      ('fornecedor-venda-por-filial-ger'!A:A=A74) *
      ('fornecedor-venda-por-filial-ger'!B:B=$B$1),
    0)
  ),
"")</f>
        <v/>
      </c>
      <c r="AC74" s="90">
        <f t="array" ref="AC74">IFERROR(
  INDEX('fornecedor-venda-por-filial-ger'!O:O,
    MATCH(1,
      ('fornecedor-venda-por-filial-ger'!A:A=A74) *
      ('fornecedor-venda-por-filial-ger'!B:B=$B$1),
    0)
  ),
"")</f>
        <v/>
      </c>
      <c r="AD74" s="90">
        <f>IFERROR(VLOOKUP(A74,'venda-fornecedor-12-meses-7'!A:AC,3,0),"")</f>
        <v/>
      </c>
      <c r="AE74" s="87">
        <f t="array" ref="AE74">IFERROR(
  INDEX('fornecedor-venda-por-filial-ger'!N:N,
    MATCH(1,
      ('fornecedor-venda-por-filial-ger'!A:A=A74) *
      ('fornecedor-venda-por-filial-ger'!B:B=$B$1),
    0)
  ),
"")</f>
        <v/>
      </c>
      <c r="AF74" s="87">
        <f>IF(J74&lt;=0,"100,00%",IFERROR(AD74/AE74,1))</f>
        <v/>
      </c>
      <c r="AG74" s="64">
        <f t="array" ref="AG74">IFERROR(
  INDEX('fornecedor-venda-por-filial-ger'!L:L,
    MATCH(1,
      ('fornecedor-venda-por-filial-ger'!A:A=A74)*
      ('fornecedor-venda-por-filial-ger'!B:B=$B$1),
    0)
  )/100,
"")</f>
        <v/>
      </c>
      <c r="AH74" s="64">
        <f t="array" ref="AH74">IFERROR(
  INDEX('fornecedor-venda-por-filial-ger'!S:S,
    MATCH(1,
      ('fornecedor-venda-por-filial-ger'!A:A=A74) *
      ('fornecedor-venda-por-filial-ger'!B:B=$B$1),
    0)
  )/100,
"")</f>
        <v/>
      </c>
      <c r="AI74" s="64">
        <f>IFERROR(IF(OR(AH74="",AG74=""),"",IF(J74=0,0,AH74-AG74)),"")</f>
        <v/>
      </c>
      <c r="AJ74" s="91">
        <f t="array" ref="AJ74">IF(MAX(IF('ANALISE PRODUTO'!F:F=A74,'ANALISE PRODUTO'!AD:AD))=0,"SEM ENTRADA",MAX(IF('ANALISE PRODUTO'!F:F=A74,'ANALISE PRODUTO'!AD:AD)))</f>
        <v/>
      </c>
      <c r="AK74" s="39" t="n"/>
      <c r="AL74" s="92">
        <f>IF(IFERROR(VLOOKUP($A74,'VENDA 2023'!$1:$1048576,3 + (COLUMN(A71)-1)*2,FALSE),"")=0,"",IFERROR(VLOOKUP($A74,'VENDA 2023'!$1:$1048576,3 + (COLUMN(A71)-1)*2,FALSE),""))</f>
        <v/>
      </c>
      <c r="AM74" s="92">
        <f>IF(IFERROR(VLOOKUP($A74,'VENDA 2023'!$1:$1048576,3 + (COLUMN(B71)-1)*2,FALSE),"")=0,"",IFERROR(VLOOKUP($A74,'VENDA 2023'!$1:$1048576,3 + (COLUMN(B71)-1)*2,FALSE),""))</f>
        <v/>
      </c>
      <c r="AN74" s="92">
        <f>IF(IFERROR(VLOOKUP($A74,'VENDA 2023'!$1:$1048576,3 + (COLUMN(C71)-1)*2,FALSE),"")=0,"",IFERROR(VLOOKUP($A74,'VENDA 2023'!$1:$1048576,3 + (COLUMN(C71)-1)*2,FALSE),""))</f>
        <v/>
      </c>
      <c r="AO74" s="92">
        <f>IF(IFERROR(VLOOKUP($A74,'VENDA 2023'!$1:$1048576,3 + (COLUMN(D71)-1)*2,FALSE),"")=0,"",IFERROR(VLOOKUP($A74,'VENDA 2023'!$1:$1048576,3 + (COLUMN(D71)-1)*2,FALSE),""))</f>
        <v/>
      </c>
      <c r="AP74" s="92">
        <f>IF(IFERROR(VLOOKUP($A74,'VENDA 2023'!$1:$1048576,3 + (COLUMN(E71)-1)*2,FALSE),"")=0,"",IFERROR(VLOOKUP($A74,'VENDA 2023'!$1:$1048576,3 + (COLUMN(E71)-1)*2,FALSE),""))</f>
        <v/>
      </c>
      <c r="AQ74" s="92">
        <f>IF(IFERROR(VLOOKUP($A74,'VENDA 2023'!$1:$1048576,3 + (COLUMN(F71)-1)*2,FALSE),"")=0,"",IFERROR(VLOOKUP($A74,'VENDA 2023'!$1:$1048576,3 + (COLUMN(F71)-1)*2,FALSE),""))</f>
        <v/>
      </c>
      <c r="AR74" s="92">
        <f>IF(IFERROR(VLOOKUP($A74,'VENDA 2023'!$1:$1048576,3 + (COLUMN(G71)-1)*2,FALSE),"")=0,"",IFERROR(VLOOKUP($A74,'VENDA 2023'!$1:$1048576,3 + (COLUMN(G71)-1)*2,FALSE),""))</f>
        <v/>
      </c>
      <c r="AS74" s="92">
        <f>IF(IFERROR(VLOOKUP($A74,'VENDA 2023'!$1:$1048576,3 + (COLUMN(H71)-1)*2,FALSE),"")=0,"",IFERROR(VLOOKUP($A74,'VENDA 2023'!$1:$1048576,3 + (COLUMN(H71)-1)*2,FALSE),""))</f>
        <v/>
      </c>
      <c r="AT74" s="92">
        <f>IF(IFERROR(VLOOKUP($A74,'VENDA 2023'!$1:$1048576,3 + (COLUMN(I71)-1)*2,FALSE),"")=0,"",IFERROR(VLOOKUP($A74,'VENDA 2023'!$1:$1048576,3 + (COLUMN(I71)-1)*2,FALSE),""))</f>
        <v/>
      </c>
      <c r="AU74" s="92">
        <f>IF(IFERROR(VLOOKUP($A74,'VENDA 2023'!$1:$1048576,3 + (COLUMN(J71)-1)*2,FALSE),"")=0,"",IFERROR(VLOOKUP($A74,'VENDA 2023'!$1:$1048576,3 + (COLUMN(J71)-1)*2,FALSE),""))</f>
        <v/>
      </c>
      <c r="AV74" s="92">
        <f>IF(IFERROR(VLOOKUP($A74,'VENDA 2023'!$1:$1048576,3 + (COLUMN(K71)-1)*2,FALSE),"")=0,"",IFERROR(VLOOKUP($A74,'VENDA 2023'!$1:$1048576,3 + (COLUMN(K71)-1)*2,FALSE),""))</f>
        <v/>
      </c>
      <c r="AW74" s="92">
        <f>IF(IFERROR(VLOOKUP($A74,'VENDA 2023'!$1:$1048576,3 + (COLUMN(L71)-1)*2,FALSE),"")=0,"",IFERROR(VLOOKUP($A74,'VENDA 2023'!$1:$1048576,3 + (COLUMN(L71)-1)*2,FALSE),""))</f>
        <v/>
      </c>
      <c r="AX74" s="93">
        <f>IF(COUNT(AL74:AW74)=0,"",SUM(AL74:AW74))</f>
        <v/>
      </c>
      <c r="AY74" s="92">
        <f>IF(IFERROR(VLOOKUP($A74,'VENDA 2024'!$1:$1048576,3 + (COLUMN(A71)-1)*2,FALSE),"")=0,"",IFERROR(VLOOKUP($A74,'VENDA 2024'!$1:$1048576,3 + (COLUMN(A71)-1)*2,FALSE),""))</f>
        <v/>
      </c>
      <c r="AZ74" s="92">
        <f>IF(IFERROR(VLOOKUP($A74,'VENDA 2024'!$1:$1048576,3 + (COLUMN(B71)-1)*2,FALSE),"")=0,"",IFERROR(VLOOKUP($A74,'VENDA 2024'!$1:$1048576,3 + (COLUMN(B71)-1)*2,FALSE),""))</f>
        <v/>
      </c>
      <c r="BA74" s="92">
        <f>IF(IFERROR(VLOOKUP($A74,'VENDA 2024'!$1:$1048576,3 + (COLUMN(C71)-1)*2,FALSE),"")=0,"",IFERROR(VLOOKUP($A74,'VENDA 2024'!$1:$1048576,3 + (COLUMN(C71)-1)*2,FALSE),""))</f>
        <v/>
      </c>
      <c r="BB74" s="92">
        <f>IF(IFERROR(VLOOKUP($A74,'VENDA 2024'!$1:$1048576,3 + (COLUMN(D71)-1)*2,FALSE),"")=0,"",IFERROR(VLOOKUP($A74,'VENDA 2024'!$1:$1048576,3 + (COLUMN(D71)-1)*2,FALSE),""))</f>
        <v/>
      </c>
      <c r="BC74" s="92">
        <f>IF(IFERROR(VLOOKUP($A74,'VENDA 2024'!$1:$1048576,3 + (COLUMN(E71)-1)*2,FALSE),"")=0,"",IFERROR(VLOOKUP($A74,'VENDA 2024'!$1:$1048576,3 + (COLUMN(E71)-1)*2,FALSE),""))</f>
        <v/>
      </c>
      <c r="BD74" s="92">
        <f>IF(IFERROR(VLOOKUP($A74,'VENDA 2024'!$1:$1048576,3 + (COLUMN(F71)-1)*2,FALSE),"")=0,"",IFERROR(VLOOKUP($A74,'VENDA 2024'!$1:$1048576,3 + (COLUMN(F71)-1)*2,FALSE),""))</f>
        <v/>
      </c>
      <c r="BE74" s="92">
        <f>IF(IFERROR(VLOOKUP($A74,'VENDA 2024'!$1:$1048576,3 + (COLUMN(G71)-1)*2,FALSE),"")=0,"",IFERROR(VLOOKUP($A74,'VENDA 2024'!$1:$1048576,3 + (COLUMN(G71)-1)*2,FALSE),""))</f>
        <v/>
      </c>
      <c r="BF74" s="92">
        <f>IF(IFERROR(VLOOKUP($A74,'VENDA 2024'!$1:$1048576,3 + (COLUMN(H71)-1)*2,FALSE),"")=0,"",IFERROR(VLOOKUP($A74,'VENDA 2024'!$1:$1048576,3 + (COLUMN(H71)-1)*2,FALSE),""))</f>
        <v/>
      </c>
      <c r="BG74" s="92">
        <f>IF(IFERROR(VLOOKUP($A74,'VENDA 2024'!$1:$1048576,3 + (COLUMN(I71)-1)*2,FALSE),"")=0,"",IFERROR(VLOOKUP($A74,'VENDA 2024'!$1:$1048576,3 + (COLUMN(I71)-1)*2,FALSE),""))</f>
        <v/>
      </c>
      <c r="BH74" s="92">
        <f>IF(IFERROR(VLOOKUP($A74,'VENDA 2024'!$1:$1048576,3 + (COLUMN(J71)-1)*2,FALSE),"")=0,"",IFERROR(VLOOKUP($A74,'VENDA 2024'!$1:$1048576,3 + (COLUMN(J71)-1)*2,FALSE),""))</f>
        <v/>
      </c>
      <c r="BI74" s="92">
        <f>IF(IFERROR(VLOOKUP($A74,'VENDA 2024'!$1:$1048576,3 + (COLUMN(K71)-1)*2,FALSE),"")=0,"",IFERROR(VLOOKUP($A74,'VENDA 2024'!$1:$1048576,3 + (COLUMN(K71)-1)*2,FALSE),""))</f>
        <v/>
      </c>
      <c r="BJ74" s="92">
        <f>IF(IFERROR(VLOOKUP($A74,'VENDA 2024'!$1:$1048576,3 + (COLUMN(L71)-1)*2,FALSE),"")=0,"",IFERROR(VLOOKUP($A74,'VENDA 2024'!$1:$1048576,3 + (COLUMN(L71)-1)*2,FALSE),""))</f>
        <v/>
      </c>
      <c r="BK74" s="93">
        <f>IF(COUNT(AY74:BJ74)=0,"",SUM(AY74:BJ74))</f>
        <v/>
      </c>
      <c r="BL74" s="92">
        <f>IF(IFERROR(VLOOKUP($A74,'VENDA 2025'!$1:$1048576,3 + (COLUMN(A71)-1)*2,FALSE),"")=0,"",IFERROR(VLOOKUP($A74,'VENDA 2025'!$1:$1048576,3 + (COLUMN(A71)-1)*2,FALSE),""))</f>
        <v/>
      </c>
      <c r="BM74" s="92">
        <f>IF(IFERROR(VLOOKUP($A74,'VENDA 2025'!$1:$1048576,3 + (COLUMN(B71)-1)*2,FALSE),"")=0,"",IFERROR(VLOOKUP($A74,'VENDA 2025'!$1:$1048576,3 + (COLUMN(B71)-1)*2,FALSE),""))</f>
        <v/>
      </c>
      <c r="BN74" s="92">
        <f>IF(IFERROR(VLOOKUP($A74,'VENDA 2025'!$1:$1048576,3 + (COLUMN(C71)-1)*2,FALSE),"")=0,"",IFERROR(VLOOKUP($A74,'VENDA 2025'!$1:$1048576,3 + (COLUMN(C71)-1)*2,FALSE),""))</f>
        <v/>
      </c>
      <c r="BO74" s="92">
        <f>IF(IFERROR(VLOOKUP($A74,'VENDA 2025'!$1:$1048576,3 + (COLUMN(D71)-1)*2,FALSE),"")=0,"",IFERROR(VLOOKUP($A74,'VENDA 2025'!$1:$1048576,3 + (COLUMN(D71)-1)*2,FALSE),""))</f>
        <v/>
      </c>
      <c r="BP74" s="92">
        <f>IF(IFERROR(VLOOKUP($A74,'VENDA 2025'!$1:$1048576,3 + (COLUMN(E71)-1)*2,FALSE),"")=0,"",IFERROR(VLOOKUP($A74,'VENDA 2025'!$1:$1048576,3 + (COLUMN(E71)-1)*2,FALSE),""))</f>
        <v/>
      </c>
      <c r="BQ74" s="92">
        <f>IF(IFERROR(VLOOKUP($A74,'VENDA 2025'!$1:$1048576,3 + (COLUMN(F71)-1)*2,FALSE),"")=0,"",IFERROR(VLOOKUP($A74,'VENDA 2025'!$1:$1048576,3 + (COLUMN(F71)-1)*2,FALSE),""))</f>
        <v/>
      </c>
      <c r="BR74" s="92">
        <f>IF(IFERROR(VLOOKUP($A74,'VENDA 2025'!$1:$1048576,3 + (COLUMN(G71)-1)*2,FALSE),"")=0,"",IFERROR(VLOOKUP($A74,'VENDA 2025'!$1:$1048576,3 + (COLUMN(G71)-1)*2,FALSE),""))</f>
        <v/>
      </c>
      <c r="BS74" s="92">
        <f>IF(IFERROR(VLOOKUP($A74,'VENDA 2025'!$1:$1048576,3 + (COLUMN(H71)-1)*2,FALSE),"")=0,"",IFERROR(VLOOKUP($A74,'VENDA 2025'!$1:$1048576,3 + (COLUMN(H71)-1)*2,FALSE),""))</f>
        <v/>
      </c>
      <c r="BT74" s="92">
        <f>IF(IFERROR(VLOOKUP($A74,'VENDA 2025'!$1:$1048576,3 + (COLUMN(I71)-1)*2,FALSE),"")=0,"",IFERROR(VLOOKUP($A74,'VENDA 2025'!$1:$1048576,3 + (COLUMN(I71)-1)*2,FALSE),""))</f>
        <v/>
      </c>
      <c r="BU74" s="92">
        <f>IF(IFERROR(VLOOKUP($A74,'VENDA 2025'!$1:$1048576,3 + (COLUMN(J71)-1)*2,FALSE),"")=0,"",IFERROR(VLOOKUP($A74,'VENDA 2025'!$1:$1048576,3 + (COLUMN(J71)-1)*2,FALSE),""))</f>
        <v/>
      </c>
      <c r="BV74" s="92">
        <f>IF(IFERROR(VLOOKUP($A74,'VENDA 2025'!$1:$1048576,3 + (COLUMN(K71)-1)*2,FALSE),"")=0,"",IFERROR(VLOOKUP($A74,'VENDA 2025'!$1:$1048576,3 + (COLUMN(K71)-1)*2,FALSE),""))</f>
        <v/>
      </c>
      <c r="BW74" s="92">
        <f>IF(IFERROR(VLOOKUP($A74,'VENDA 2025'!$1:$1048576,3 + (COLUMN(L71)-1)*2,FALSE),"")=0,"",IFERROR(VLOOKUP($A74,'VENDA 2025'!$1:$1048576,3 + (COLUMN(L71)-1)*2,FALSE),""))</f>
        <v/>
      </c>
      <c r="BX74" s="93">
        <f>IF(COUNT(BL74:BW74)=0,"",SUM(BL74:BW74))</f>
        <v/>
      </c>
      <c r="BY74" s="92">
        <f>IF(IFERROR(VLOOKUP($A74,'venda-fornecedor-12-meses-7'!$1:$1048576,4 + (COLUMN(A71)-1)*2,FALSE),"")=0,"",IFERROR(VLOOKUP($A74,'venda-fornecedor-12-meses-7'!$1:$1048576,4 + (COLUMN(A71)-1)*2,FALSE),""))</f>
        <v/>
      </c>
      <c r="BZ74" s="92">
        <f>IF(IFERROR(VLOOKUP($A74,'venda-fornecedor-12-meses-7'!$1:$1048576,4 + (COLUMN(B71)-1)*2,FALSE),"")=0,"",IFERROR(VLOOKUP($A74,'venda-fornecedor-12-meses-7'!$1:$1048576,4 + (COLUMN(B71)-1)*2,FALSE),""))</f>
        <v/>
      </c>
      <c r="CA74" s="92">
        <f>IF(IFERROR(VLOOKUP($A74,'venda-fornecedor-12-meses-7'!$1:$1048576,4 + (COLUMN(C71)-1)*2,FALSE),"")=0,"",IFERROR(VLOOKUP($A74,'venda-fornecedor-12-meses-7'!$1:$1048576,4 + (COLUMN(C71)-1)*2,FALSE),""))</f>
        <v/>
      </c>
      <c r="CB74" s="92">
        <f>IF(IFERROR(VLOOKUP($A74,'venda-fornecedor-12-meses-7'!$1:$1048576,4 + (COLUMN(D71)-1)*2,FALSE),"")=0,"",IFERROR(VLOOKUP($A74,'venda-fornecedor-12-meses-7'!$1:$1048576,4 + (COLUMN(D71)-1)*2,FALSE),""))</f>
        <v/>
      </c>
      <c r="CC74" s="92">
        <f>IF(IFERROR(VLOOKUP($A74,'venda-fornecedor-12-meses-7'!$1:$1048576,4 + (COLUMN(E71)-1)*2,FALSE),"")=0,"",IFERROR(VLOOKUP($A74,'venda-fornecedor-12-meses-7'!$1:$1048576,4 + (COLUMN(E71)-1)*2,FALSE),""))</f>
        <v/>
      </c>
      <c r="CD74" s="92">
        <f>IF(IFERROR(VLOOKUP($A74,'venda-fornecedor-12-meses-7'!$1:$1048576,4 + (COLUMN(F71)-1)*2,FALSE),"")=0,"",IFERROR(VLOOKUP($A74,'venda-fornecedor-12-meses-7'!$1:$1048576,4 + (COLUMN(F71)-1)*2,FALSE),""))</f>
        <v/>
      </c>
      <c r="CE74" s="92">
        <f>IF(IFERROR(VLOOKUP($A74,'venda-fornecedor-12-meses-7'!$1:$1048576,4 + (COLUMN(G71)-1)*2,FALSE),"")=0,"",IFERROR(VLOOKUP($A74,'venda-fornecedor-12-meses-7'!$1:$1048576,4 + (COLUMN(G71)-1)*2,FALSE),""))</f>
        <v/>
      </c>
      <c r="CF74" s="92">
        <f>IF(IFERROR(VLOOKUP($A74,'venda-fornecedor-12-meses-7'!$1:$1048576,4 + (COLUMN(H71)-1)*2,FALSE),"")=0,"",IFERROR(VLOOKUP($A74,'venda-fornecedor-12-meses-7'!$1:$1048576,4 + (COLUMN(H71)-1)*2,FALSE),""))</f>
        <v/>
      </c>
      <c r="CG74" s="92">
        <f>IF(IFERROR(VLOOKUP($A74,'venda-fornecedor-12-meses-7'!$1:$1048576,4 + (COLUMN(I71)-1)*2,FALSE),"")=0,"",IFERROR(VLOOKUP($A74,'venda-fornecedor-12-meses-7'!$1:$1048576,4 + (COLUMN(I71)-1)*2,FALSE),""))</f>
        <v/>
      </c>
      <c r="CH74" s="92">
        <f>IF(IFERROR(VLOOKUP($A74,'venda-fornecedor-12-meses-7'!$1:$1048576,4 + (COLUMN(J71)-1)*2,FALSE),"")=0,"",IFERROR(VLOOKUP($A74,'venda-fornecedor-12-meses-7'!$1:$1048576,4 + (COLUMN(J71)-1)*2,FALSE),""))</f>
        <v/>
      </c>
      <c r="CI74" s="92">
        <f>IF(IFERROR(VLOOKUP($A74,'venda-fornecedor-12-meses-7'!$1:$1048576,4 + (COLUMN(K71)-1)*2,FALSE),"")=0,"",IFERROR(VLOOKUP($A74,'venda-fornecedor-12-meses-7'!$1:$1048576,4 + (COLUMN(K71)-1)*2,FALSE),""))</f>
        <v/>
      </c>
      <c r="CJ74" s="92">
        <f>IF(IFERROR(VLOOKUP($A74,'venda-fornecedor-12-meses-7'!$1:$1048576,4 + (COLUMN(L71)-1)*2,FALSE),"")=0,"",IFERROR(VLOOKUP($A74,'venda-fornecedor-12-meses-7'!$1:$1048576,4 + (COLUMN(L71)-1)*2,FALSE),""))</f>
        <v/>
      </c>
      <c r="CK74" s="93">
        <f>IF(COUNT(BY74:CJ74)=0,"",SUM(BY74:CJ74))</f>
        <v/>
      </c>
      <c r="CL74" s="93">
        <f>IF(COUNT(BY74:CJ74)=0,"",AVERAGE(BY74:CJ74))</f>
        <v/>
      </c>
      <c r="CM74" s="1" t="n"/>
      <c r="CN74" s="94">
        <f>IF(IFERROR(VLOOKUP($A74,'ENTRADA 2023'!$1:$1048576,3 + (COLUMN(A71)-1)*1,FALSE),"")=0,"",IFERROR(VLOOKUP($A74,'ENTRADA 2023'!$1:$1048576,3 + (COLUMN(A71)-1)*1,FALSE),""))</f>
        <v/>
      </c>
      <c r="CO74" s="94">
        <f>IF(IFERROR(VLOOKUP($A74,'ENTRADA 2023'!$1:$1048576,3 + (COLUMN(B71)-1)*1,FALSE),"")=0,"",IFERROR(VLOOKUP($A74,'ENTRADA 2023'!$1:$1048576,3 + (COLUMN(B71)-1)*1,FALSE),""))</f>
        <v/>
      </c>
      <c r="CP74" s="94">
        <f>IF(IFERROR(VLOOKUP($A74,'ENTRADA 2023'!$1:$1048576,3 + (COLUMN(C71)-1)*1,FALSE),"")=0,"",IFERROR(VLOOKUP($A74,'ENTRADA 2023'!$1:$1048576,3 + (COLUMN(C71)-1)*1,FALSE),""))</f>
        <v/>
      </c>
      <c r="CQ74" s="94">
        <f>IF(IFERROR(VLOOKUP($A74,'ENTRADA 2023'!$1:$1048576,3 + (COLUMN(D71)-1)*1,FALSE),"")=0,"",IFERROR(VLOOKUP($A74,'ENTRADA 2023'!$1:$1048576,3 + (COLUMN(D71)-1)*1,FALSE),""))</f>
        <v/>
      </c>
      <c r="CR74" s="94">
        <f>IF(IFERROR(VLOOKUP($A74,'ENTRADA 2023'!$1:$1048576,3 + (COLUMN(E71)-1)*1,FALSE),"")=0,"",IFERROR(VLOOKUP($A74,'ENTRADA 2023'!$1:$1048576,3 + (COLUMN(E71)-1)*1,FALSE),""))</f>
        <v/>
      </c>
      <c r="CS74" s="94">
        <f>IF(IFERROR(VLOOKUP($A74,'ENTRADA 2023'!$1:$1048576,3 + (COLUMN(F71)-1)*1,FALSE),"")=0,"",IFERROR(VLOOKUP($A74,'ENTRADA 2023'!$1:$1048576,3 + (COLUMN(F71)-1)*1,FALSE),""))</f>
        <v/>
      </c>
      <c r="CT74" s="94">
        <f>IF(IFERROR(VLOOKUP($A74,'ENTRADA 2023'!$1:$1048576,3 + (COLUMN(G71)-1)*1,FALSE),"")=0,"",IFERROR(VLOOKUP($A74,'ENTRADA 2023'!$1:$1048576,3 + (COLUMN(G71)-1)*1,FALSE),""))</f>
        <v/>
      </c>
      <c r="CU74" s="94">
        <f>IF(IFERROR(VLOOKUP($A74,'ENTRADA 2023'!$1:$1048576,3 + (COLUMN(H71)-1)*1,FALSE),"")=0,"",IFERROR(VLOOKUP($A74,'ENTRADA 2023'!$1:$1048576,3 + (COLUMN(H71)-1)*1,FALSE),""))</f>
        <v/>
      </c>
      <c r="CV74" s="94">
        <f>IF(IFERROR(VLOOKUP($A74,'ENTRADA 2023'!$1:$1048576,3 + (COLUMN(I71)-1)*1,FALSE),"")=0,"",IFERROR(VLOOKUP($A74,'ENTRADA 2023'!$1:$1048576,3 + (COLUMN(I71)-1)*1,FALSE),""))</f>
        <v/>
      </c>
      <c r="CW74" s="94">
        <f>IF(IFERROR(VLOOKUP($A74,'ENTRADA 2023'!$1:$1048576,3 + (COLUMN(J71)-1)*1,FALSE),"")=0,"",IFERROR(VLOOKUP($A74,'ENTRADA 2023'!$1:$1048576,3 + (COLUMN(J71)-1)*1,FALSE),""))</f>
        <v/>
      </c>
      <c r="CX74" s="94">
        <f>IF(IFERROR(VLOOKUP($A74,'ENTRADA 2023'!$1:$1048576,3 + (COLUMN(K71)-1)*1,FALSE),"")=0,"",IFERROR(VLOOKUP($A74,'ENTRADA 2023'!$1:$1048576,3 + (COLUMN(K71)-1)*1,FALSE),""))</f>
        <v/>
      </c>
      <c r="CY74" s="94">
        <f>IF(IFERROR(VLOOKUP($A74,'ENTRADA 2023'!$1:$1048576,3 + (COLUMN(L71)-1)*1,FALSE),"")=0,"",IFERROR(VLOOKUP($A74,'ENTRADA 2023'!$1:$1048576,3 + (COLUMN(L71)-1)*1,FALSE),""))</f>
        <v/>
      </c>
      <c r="CZ74" s="95">
        <f>IF(COUNT(CN74:CY74)=0,"",SUM(CN74:CY74))</f>
        <v/>
      </c>
      <c r="DA74" s="94">
        <f>IF(IFERROR(VLOOKUP($A74,'ENTRADA 2024'!$1:$1048576,3 + (COLUMN(A71)-1)*1,FALSE),"")=0,"",IFERROR(VLOOKUP($A74,'ENTRADA 2024'!$1:$1048576,3 + (COLUMN(A71)-1)*1,FALSE),""))</f>
        <v/>
      </c>
      <c r="DB74" s="94">
        <f>IF(IFERROR(VLOOKUP($A74,'ENTRADA 2024'!$1:$1048576,3 + (COLUMN(B71)-1)*1,FALSE),"")=0,"",IFERROR(VLOOKUP($A74,'ENTRADA 2024'!$1:$1048576,3 + (COLUMN(B71)-1)*1,FALSE),""))</f>
        <v/>
      </c>
      <c r="DC74" s="94">
        <f>IF(IFERROR(VLOOKUP($A74,'ENTRADA 2024'!$1:$1048576,3 + (COLUMN(C71)-1)*1,FALSE),"")=0,"",IFERROR(VLOOKUP($A74,'ENTRADA 2024'!$1:$1048576,3 + (COLUMN(C71)-1)*1,FALSE),""))</f>
        <v/>
      </c>
      <c r="DD74" s="94">
        <f>IF(IFERROR(VLOOKUP($A74,'ENTRADA 2024'!$1:$1048576,3 + (COLUMN(D71)-1)*1,FALSE),"")=0,"",IFERROR(VLOOKUP($A74,'ENTRADA 2024'!$1:$1048576,3 + (COLUMN(D71)-1)*1,FALSE),""))</f>
        <v/>
      </c>
      <c r="DE74" s="94">
        <f>IF(IFERROR(VLOOKUP($A74,'ENTRADA 2024'!$1:$1048576,3 + (COLUMN(E71)-1)*1,FALSE),"")=0,"",IFERROR(VLOOKUP($A74,'ENTRADA 2024'!$1:$1048576,3 + (COLUMN(E71)-1)*1,FALSE),""))</f>
        <v/>
      </c>
      <c r="DF74" s="94">
        <f>IF(IFERROR(VLOOKUP($A74,'ENTRADA 2024'!$1:$1048576,3 + (COLUMN(F71)-1)*1,FALSE),"")=0,"",IFERROR(VLOOKUP($A74,'ENTRADA 2024'!$1:$1048576,3 + (COLUMN(F71)-1)*1,FALSE),""))</f>
        <v/>
      </c>
      <c r="DG74" s="94">
        <f>IF(IFERROR(VLOOKUP($A74,'ENTRADA 2024'!$1:$1048576,3 + (COLUMN(G71)-1)*1,FALSE),"")=0,"",IFERROR(VLOOKUP($A74,'ENTRADA 2024'!$1:$1048576,3 + (COLUMN(G71)-1)*1,FALSE),""))</f>
        <v/>
      </c>
      <c r="DH74" s="94">
        <f>IF(IFERROR(VLOOKUP($A74,'ENTRADA 2024'!$1:$1048576,3 + (COLUMN(H71)-1)*1,FALSE),"")=0,"",IFERROR(VLOOKUP($A74,'ENTRADA 2024'!$1:$1048576,3 + (COLUMN(H71)-1)*1,FALSE),""))</f>
        <v/>
      </c>
      <c r="DI74" s="94">
        <f>IF(IFERROR(VLOOKUP($A74,'ENTRADA 2024'!$1:$1048576,3 + (COLUMN(I71)-1)*1,FALSE),"")=0,"",IFERROR(VLOOKUP($A74,'ENTRADA 2024'!$1:$1048576,3 + (COLUMN(I71)-1)*1,FALSE),""))</f>
        <v/>
      </c>
      <c r="DJ74" s="94">
        <f>IF(IFERROR(VLOOKUP($A74,'ENTRADA 2024'!$1:$1048576,3 + (COLUMN(J71)-1)*1,FALSE),"")=0,"",IFERROR(VLOOKUP($A74,'ENTRADA 2024'!$1:$1048576,3 + (COLUMN(J71)-1)*1,FALSE),""))</f>
        <v/>
      </c>
      <c r="DK74" s="94">
        <f>IF(IFERROR(VLOOKUP($A74,'ENTRADA 2024'!$1:$1048576,3 + (COLUMN(K71)-1)*1,FALSE),"")=0,"",IFERROR(VLOOKUP($A74,'ENTRADA 2024'!$1:$1048576,3 + (COLUMN(K71)-1)*1,FALSE),""))</f>
        <v/>
      </c>
      <c r="DL74" s="94">
        <f>IF(IFERROR(VLOOKUP($A74,'ENTRADA 2024'!$1:$1048576,3 + (COLUMN(L71)-1)*1,FALSE),"")=0,"",IFERROR(VLOOKUP($A74,'ENTRADA 2024'!$1:$1048576,3 + (COLUMN(L71)-1)*1,FALSE),""))</f>
        <v/>
      </c>
      <c r="DM74" s="95">
        <f>IF(COUNT(DA74:DL74)=0,"",SUM(DA74:DL74))</f>
        <v/>
      </c>
      <c r="DN74" s="94">
        <f>IF(IFERROR(VLOOKUP($A74,'ENTRADA 2025'!$1:$1048576,3 + (COLUMN(A71)-1)*1,FALSE),"")=0,"",IFERROR(VLOOKUP($A74,'ENTRADA 2025'!$1:$1048576,3 + (COLUMN(A71)-1)*1,FALSE),""))</f>
        <v/>
      </c>
      <c r="DO74" s="94">
        <f>IF(IFERROR(VLOOKUP($A74,'ENTRADA 2025'!$1:$1048576,3 + (COLUMN(B71)-1)*1,FALSE),"")=0,"",IFERROR(VLOOKUP($A74,'ENTRADA 2025'!$1:$1048576,3 + (COLUMN(B71)-1)*1,FALSE),""))</f>
        <v/>
      </c>
      <c r="DP74" s="94">
        <f>IF(IFERROR(VLOOKUP($A74,'ENTRADA 2025'!$1:$1048576,3 + (COLUMN(C71)-1)*1,FALSE),"")=0,"",IFERROR(VLOOKUP($A74,'ENTRADA 2025'!$1:$1048576,3 + (COLUMN(C71)-1)*1,FALSE),""))</f>
        <v/>
      </c>
      <c r="DQ74" s="94">
        <f>IF(IFERROR(VLOOKUP($A74,'ENTRADA 2025'!$1:$1048576,3 + (COLUMN(D71)-1)*1,FALSE),"")=0,"",IFERROR(VLOOKUP($A74,'ENTRADA 2025'!$1:$1048576,3 + (COLUMN(D71)-1)*1,FALSE),""))</f>
        <v/>
      </c>
      <c r="DR74" s="94">
        <f>IF(IFERROR(VLOOKUP($A74,'ENTRADA 2025'!$1:$1048576,3 + (COLUMN(E71)-1)*1,FALSE),"")=0,"",IFERROR(VLOOKUP($A74,'ENTRADA 2025'!$1:$1048576,3 + (COLUMN(E71)-1)*1,FALSE),""))</f>
        <v/>
      </c>
      <c r="DS74" s="94">
        <f>IF(IFERROR(VLOOKUP($A74,'ENTRADA 2025'!$1:$1048576,3 + (COLUMN(F71)-1)*1,FALSE),"")=0,"",IFERROR(VLOOKUP($A74,'ENTRADA 2025'!$1:$1048576,3 + (COLUMN(F71)-1)*1,FALSE),""))</f>
        <v/>
      </c>
      <c r="DT74" s="94">
        <f>IF(IFERROR(VLOOKUP($A74,'ENTRADA 2025'!$1:$1048576,3 + (COLUMN(G71)-1)*1,FALSE),"")=0,"",IFERROR(VLOOKUP($A74,'ENTRADA 2025'!$1:$1048576,3 + (COLUMN(G71)-1)*1,FALSE),""))</f>
        <v/>
      </c>
      <c r="DU74" s="94">
        <f>IF(IFERROR(VLOOKUP($A74,'ENTRADA 2025'!$1:$1048576,3 + (COLUMN(H71)-1)*1,FALSE),"")=0,"",IFERROR(VLOOKUP($A74,'ENTRADA 2025'!$1:$1048576,3 + (COLUMN(H71)-1)*1,FALSE),""))</f>
        <v/>
      </c>
      <c r="DV74" s="94">
        <f>IF(IFERROR(VLOOKUP($A74,'ENTRADA 2025'!$1:$1048576,3 + (COLUMN(I71)-1)*1,FALSE),"")=0,"",IFERROR(VLOOKUP($A74,'ENTRADA 2025'!$1:$1048576,3 + (COLUMN(I71)-1)*1,FALSE),""))</f>
        <v/>
      </c>
      <c r="DW74" s="94">
        <f>IF(IFERROR(VLOOKUP($A74,'ENTRADA 2025'!$1:$1048576,3 + (COLUMN(J71)-1)*1,FALSE),"")=0,"",IFERROR(VLOOKUP($A74,'ENTRADA 2025'!$1:$1048576,3 + (COLUMN(J71)-1)*1,FALSE),""))</f>
        <v/>
      </c>
      <c r="DX74" s="94">
        <f>IF(IFERROR(VLOOKUP($A74,'ENTRADA 2025'!$1:$1048576,3 + (COLUMN(K71)-1)*1,FALSE),"")=0,"",IFERROR(VLOOKUP($A74,'ENTRADA 2025'!$1:$1048576,3 + (COLUMN(K71)-1)*1,FALSE),""))</f>
        <v/>
      </c>
      <c r="DY74" s="94">
        <f>IF(IFERROR(VLOOKUP($A74,'ENTRADA 2025'!$1:$1048576,3 + (COLUMN(L71)-1)*1,FALSE),"")=0,"",IFERROR(VLOOKUP($A74,'ENTRADA 2025'!$1:$1048576,3 + (COLUMN(L71)-1)*1,FALSE),""))</f>
        <v/>
      </c>
      <c r="DZ74" s="95">
        <f>IF(COUNT(DN74:DY74)=0,"",SUM(DN74:DY74))</f>
        <v/>
      </c>
      <c r="EA74" s="94">
        <f>IF(IFERROR(VLOOKUP($A74,'entrada-fornecedor-12-meses-7'!$1:$1048576,3 + (COLUMN(A71)-1)*1,FALSE),"")=0,"",IFERROR(VLOOKUP($A74,'entrada-fornecedor-12-meses-7'!$1:$1048576,3 + (COLUMN(A71)-1)*1,FALSE),""))</f>
        <v/>
      </c>
      <c r="EB74" s="94">
        <f>IF(IFERROR(VLOOKUP($A74,'entrada-fornecedor-12-meses-7'!$1:$1048576,3 + (COLUMN(B71)-1)*1,FALSE),"")=0,"",IFERROR(VLOOKUP($A74,'entrada-fornecedor-12-meses-7'!$1:$1048576,3 + (COLUMN(B71)-1)*1,FALSE),""))</f>
        <v/>
      </c>
      <c r="EC74" s="94">
        <f>IF(IFERROR(VLOOKUP($A74,'entrada-fornecedor-12-meses-7'!$1:$1048576,3 + (COLUMN(C71)-1)*1,FALSE),"")=0,"",IFERROR(VLOOKUP($A74,'entrada-fornecedor-12-meses-7'!$1:$1048576,3 + (COLUMN(C71)-1)*1,FALSE),""))</f>
        <v/>
      </c>
      <c r="ED74" s="94">
        <f>IF(IFERROR(VLOOKUP($A74,'entrada-fornecedor-12-meses-7'!$1:$1048576,3 + (COLUMN(D71)-1)*1,FALSE),"")=0,"",IFERROR(VLOOKUP($A74,'entrada-fornecedor-12-meses-7'!$1:$1048576,3 + (COLUMN(D71)-1)*1,FALSE),""))</f>
        <v/>
      </c>
      <c r="EE74" s="94">
        <f>IF(IFERROR(VLOOKUP($A74,'entrada-fornecedor-12-meses-7'!$1:$1048576,3 + (COLUMN(E71)-1)*1,FALSE),"")=0,"",IFERROR(VLOOKUP($A74,'entrada-fornecedor-12-meses-7'!$1:$1048576,3 + (COLUMN(E71)-1)*1,FALSE),""))</f>
        <v/>
      </c>
      <c r="EF74" s="94">
        <f>IF(IFERROR(VLOOKUP($A74,'entrada-fornecedor-12-meses-7'!$1:$1048576,3 + (COLUMN(F71)-1)*1,FALSE),"")=0,"",IFERROR(VLOOKUP($A74,'entrada-fornecedor-12-meses-7'!$1:$1048576,3 + (COLUMN(F71)-1)*1,FALSE),""))</f>
        <v/>
      </c>
      <c r="EG74" s="94">
        <f>IF(IFERROR(VLOOKUP($A74,'entrada-fornecedor-12-meses-7'!$1:$1048576,3 + (COLUMN(G71)-1)*1,FALSE),"")=0,"",IFERROR(VLOOKUP($A74,'entrada-fornecedor-12-meses-7'!$1:$1048576,3 + (COLUMN(G71)-1)*1,FALSE),""))</f>
        <v/>
      </c>
      <c r="EH74" s="94">
        <f>IF(IFERROR(VLOOKUP($A74,'entrada-fornecedor-12-meses-7'!$1:$1048576,3 + (COLUMN(H71)-1)*1,FALSE),"")=0,"",IFERROR(VLOOKUP($A74,'entrada-fornecedor-12-meses-7'!$1:$1048576,3 + (COLUMN(H71)-1)*1,FALSE),""))</f>
        <v/>
      </c>
      <c r="EI74" s="94">
        <f>IF(IFERROR(VLOOKUP($A74,'entrada-fornecedor-12-meses-7'!$1:$1048576,3 + (COLUMN(I71)-1)*1,FALSE),"")=0,"",IFERROR(VLOOKUP($A74,'entrada-fornecedor-12-meses-7'!$1:$1048576,3 + (COLUMN(I71)-1)*1,FALSE),""))</f>
        <v/>
      </c>
      <c r="EJ74" s="94">
        <f>IF(IFERROR(VLOOKUP($A74,'entrada-fornecedor-12-meses-7'!$1:$1048576,3 + (COLUMN(J71)-1)*1,FALSE),"")=0,"",IFERROR(VLOOKUP($A74,'entrada-fornecedor-12-meses-7'!$1:$1048576,3 + (COLUMN(J71)-1)*1,FALSE),""))</f>
        <v/>
      </c>
      <c r="EK74" s="94">
        <f>IF(IFERROR(VLOOKUP($A74,'entrada-fornecedor-12-meses-7'!$1:$1048576,3 + (COLUMN(K71)-1)*1,FALSE),"")=0,"",IFERROR(VLOOKUP($A74,'entrada-fornecedor-12-meses-7'!$1:$1048576,3 + (COLUMN(K71)-1)*1,FALSE),""))</f>
        <v/>
      </c>
      <c r="EL74" s="94">
        <f>IF(IFERROR(VLOOKUP($A74,'entrada-fornecedor-12-meses-7'!$1:$1048576,3 + (COLUMN(L71)-1)*1,FALSE),"")=0,"",IFERROR(VLOOKUP($A74,'entrada-fornecedor-12-meses-7'!$1:$1048576,3 + (COLUMN(L71)-1)*1,FALSE),""))</f>
        <v/>
      </c>
      <c r="EM74" s="95">
        <f>IF(COUNT(EA74:EL74)=0,"",SUM(EA74:EL74))</f>
        <v/>
      </c>
      <c r="EN74" s="1" t="n"/>
      <c r="EO74" s="96">
        <f>IFERROR(AVERAGEIF('lead-time-compras-7'!B:B,A74,'lead-time-compras-7'!S:S),"")</f>
        <v/>
      </c>
      <c r="EP74" s="96">
        <f>IFERROR(
  AVERAGEIFS(
    'notas-fiscais-entrada-830-7'!H:H,
    'notas-fiscais-entrada-830-7'!O:O, A74,
    'notas-fiscais-entrada-830-7'!E:E, $B$1
  ),
""
)</f>
        <v/>
      </c>
      <c r="EQ74" s="96">
        <f>IFERROR(AVERAGEIF('lead-time-compras-7'!B:B,A74,'lead-time-compras-7'!Q:Q),"")</f>
        <v/>
      </c>
      <c r="ER74" s="97">
        <f>SUMIF('fornecedor-saldo-receber-7'!A:A, A74, 'fornecedor-saldo-receber-7'!L:L)</f>
        <v/>
      </c>
      <c r="ES74" s="97">
        <f>SUMIF('fornecedor-verba-aplicar-7'!A:A, A74, 'fornecedor-verba-aplicar-7'!D:D)</f>
        <v/>
      </c>
      <c r="ET74" s="1" t="n"/>
      <c r="EU74" s="52">
        <f>SUMIF('ANALISE PRODUTO'!F:F, A74, 'ANALISE PRODUTO'!BN:BN)</f>
        <v/>
      </c>
      <c r="EV74" s="52">
        <f>SUMIF('ANALISE PRODUTO'!F:F, A74, 'ANALISE PRODUTO'!BO:BO)</f>
        <v/>
      </c>
      <c r="EW74" s="52">
        <f>SUMIF('ANALISE PRODUTO'!F:F, A74, 'ANALISE PRODUTO'!BP:BP)</f>
        <v/>
      </c>
      <c r="EX74" s="52">
        <f>SUMIF('ANALISE PRODUTO'!F:F, A74, 'ANALISE PRODUTO'!BQ:BQ)</f>
        <v/>
      </c>
      <c r="EY74" s="52">
        <f>SUMIF('ANALISE PRODUTO'!F:F, A74, 'ANALISE PRODUTO'!BR:BR)</f>
        <v/>
      </c>
      <c r="EZ74" s="53">
        <f>SUMIF('ANALISE PRODUTO'!F:F, A74, 'ANALISE PRODUTO'!BS:BS)</f>
        <v/>
      </c>
      <c r="FA74" s="53">
        <f>SUMIF('ANALISE PRODUTO'!F:F, A74, 'ANALISE PRODUTO'!BT:BT)</f>
        <v/>
      </c>
      <c r="FB74" s="53">
        <f>SUMIF('ANALISE PRODUTO'!F:F, A74, 'ANALISE PRODUTO'!BU:BU)</f>
        <v/>
      </c>
      <c r="FC74" s="53">
        <f>SUMIF('ANALISE PRODUTO'!F:F, A74, 'ANALISE PRODUTO'!BV:BV)</f>
        <v/>
      </c>
      <c r="FD74" s="53">
        <f>SUMIF('ANALISE PRODUTO'!F:F, A74, 'ANALISE PRODUTO'!BW:BW)</f>
        <v/>
      </c>
      <c r="FE74" s="41">
        <f>SUMIF('ANALISE PRODUTO'!F:F, A74, 'ANALISE PRODUTO'!CB:CB)</f>
        <v/>
      </c>
      <c r="FF74" s="41">
        <f>SUMIF('ANALISE PRODUTO'!F:F, A74, 'ANALISE PRODUTO'!CC:CC)</f>
        <v/>
      </c>
      <c r="FG74" s="1" t="n"/>
      <c r="FH74" s="45">
        <f>IF(IFERROR(VLOOKUP($A74,'VENDA 2023'!$1:$1048576,4 + (COLUMN(A71)-1)*2,FALSE),"")=0,"",IFERROR(VLOOKUP($A74,'VENDA 2023'!$1:$1048576,4 + (COLUMN(A71)-1)*2,FALSE),""))</f>
        <v/>
      </c>
      <c r="FI74" s="45">
        <f>IF(IFERROR(VLOOKUP($A74,'VENDA 2023'!$1:$1048576,4 + (COLUMN(B71)-1)*2,FALSE),"")=0,"",IFERROR(VLOOKUP($A74,'VENDA 2023'!$1:$1048576,4 + (COLUMN(B71)-1)*2,FALSE),""))</f>
        <v/>
      </c>
      <c r="FJ74" s="45">
        <f>IF(IFERROR(VLOOKUP($A74,'VENDA 2023'!$1:$1048576,4 + (COLUMN(C71)-1)*2,FALSE),"")=0,"",IFERROR(VLOOKUP($A74,'VENDA 2023'!$1:$1048576,4 + (COLUMN(C71)-1)*2,FALSE),""))</f>
        <v/>
      </c>
      <c r="FK74" s="45">
        <f>IF(IFERROR(VLOOKUP($A74,'VENDA 2023'!$1:$1048576,4 + (COLUMN(D71)-1)*2,FALSE),"")=0,"",IFERROR(VLOOKUP($A74,'VENDA 2023'!$1:$1048576,4 + (COLUMN(D71)-1)*2,FALSE),""))</f>
        <v/>
      </c>
      <c r="FL74" s="45">
        <f>IF(IFERROR(VLOOKUP($A74,'VENDA 2023'!$1:$1048576,4 + (COLUMN(E71)-1)*2,FALSE),"")=0,"",IFERROR(VLOOKUP($A74,'VENDA 2023'!$1:$1048576,4 + (COLUMN(E71)-1)*2,FALSE),""))</f>
        <v/>
      </c>
      <c r="FM74" s="45">
        <f>IF(IFERROR(VLOOKUP($A74,'VENDA 2023'!$1:$1048576,4 + (COLUMN(F71)-1)*2,FALSE),"")=0,"",IFERROR(VLOOKUP($A74,'VENDA 2023'!$1:$1048576,4 + (COLUMN(F71)-1)*2,FALSE),""))</f>
        <v/>
      </c>
      <c r="FN74" s="45">
        <f>IF(IFERROR(VLOOKUP($A74,'VENDA 2023'!$1:$1048576,4 + (COLUMN(G71)-1)*2,FALSE),"")=0,"",IFERROR(VLOOKUP($A74,'VENDA 2023'!$1:$1048576,4 + (COLUMN(G71)-1)*2,FALSE),""))</f>
        <v/>
      </c>
      <c r="FO74" s="45">
        <f>IF(IFERROR(VLOOKUP($A74,'VENDA 2023'!$1:$1048576,4 + (COLUMN(H71)-1)*2,FALSE),"")=0,"",IFERROR(VLOOKUP($A74,'VENDA 2023'!$1:$1048576,4 + (COLUMN(H71)-1)*2,FALSE),""))</f>
        <v/>
      </c>
      <c r="FP74" s="45">
        <f>IF(IFERROR(VLOOKUP($A74,'VENDA 2023'!$1:$1048576,4 + (COLUMN(I71)-1)*2,FALSE),"")=0,"",IFERROR(VLOOKUP($A74,'VENDA 2023'!$1:$1048576,4 + (COLUMN(I71)-1)*2,FALSE),""))</f>
        <v/>
      </c>
      <c r="FQ74" s="45">
        <f>IF(IFERROR(VLOOKUP($A74,'VENDA 2023'!$1:$1048576,4 + (COLUMN(J71)-1)*2,FALSE),"")=0,"",IFERROR(VLOOKUP($A74,'VENDA 2023'!$1:$1048576,4 + (COLUMN(J71)-1)*2,FALSE),""))</f>
        <v/>
      </c>
      <c r="FR74" s="45">
        <f>IF(IFERROR(VLOOKUP($A74,'VENDA 2023'!$1:$1048576,4 + (COLUMN(K71)-1)*2,FALSE),"")=0,"",IFERROR(VLOOKUP($A74,'VENDA 2023'!$1:$1048576,4 + (COLUMN(K71)-1)*2,FALSE),""))</f>
        <v/>
      </c>
      <c r="FS74" s="45">
        <f>IF(IFERROR(VLOOKUP($A74,'VENDA 2023'!$1:$1048576,4 + (COLUMN(L71)-1)*2,FALSE),"")=0,"",IFERROR(VLOOKUP($A74,'VENDA 2023'!$1:$1048576,4 + (COLUMN(L71)-1)*2,FALSE),""))</f>
        <v/>
      </c>
      <c r="FT74" s="12">
        <f>IF(COUNT(FH74:FS74)=0,"",SUM(FH74:FS74))</f>
        <v/>
      </c>
      <c r="FU74" s="45">
        <f>IF(IFERROR(VLOOKUP($A74,'VENDA 2024'!$1:$1048576,4 + (COLUMN(A71)-1)*2,FALSE),"")=0,"",IFERROR(VLOOKUP($A74,'VENDA 2024'!$1:$1048576,4 + (COLUMN(A71)-1)*2,FALSE),""))</f>
        <v/>
      </c>
      <c r="FV74" s="45">
        <f>IF(IFERROR(VLOOKUP($A74,'VENDA 2024'!$1:$1048576,4 + (COLUMN(B71)-1)*2,FALSE),"")=0,"",IFERROR(VLOOKUP($A74,'VENDA 2024'!$1:$1048576,4 + (COLUMN(B71)-1)*2,FALSE),""))</f>
        <v/>
      </c>
      <c r="FW74" s="45">
        <f>IF(IFERROR(VLOOKUP($A74,'VENDA 2024'!$1:$1048576,4 + (COLUMN(C71)-1)*2,FALSE),"")=0,"",IFERROR(VLOOKUP($A74,'VENDA 2024'!$1:$1048576,4 + (COLUMN(C71)-1)*2,FALSE),""))</f>
        <v/>
      </c>
      <c r="FX74" s="45">
        <f>IF(IFERROR(VLOOKUP($A74,'VENDA 2024'!$1:$1048576,4 + (COLUMN(D71)-1)*2,FALSE),"")=0,"",IFERROR(VLOOKUP($A74,'VENDA 2024'!$1:$1048576,4 + (COLUMN(D71)-1)*2,FALSE),""))</f>
        <v/>
      </c>
      <c r="FY74" s="45">
        <f>IF(IFERROR(VLOOKUP($A74,'VENDA 2024'!$1:$1048576,4 + (COLUMN(E71)-1)*2,FALSE),"")=0,"",IFERROR(VLOOKUP($A74,'VENDA 2024'!$1:$1048576,4 + (COLUMN(E71)-1)*2,FALSE),""))</f>
        <v/>
      </c>
      <c r="FZ74" s="45">
        <f>IF(IFERROR(VLOOKUP($A74,'VENDA 2024'!$1:$1048576,4 + (COLUMN(F71)-1)*2,FALSE),"")=0,"",IFERROR(VLOOKUP($A74,'VENDA 2024'!$1:$1048576,4 + (COLUMN(F71)-1)*2,FALSE),""))</f>
        <v/>
      </c>
      <c r="GA74" s="45">
        <f>IF(IFERROR(VLOOKUP($A74,'VENDA 2024'!$1:$1048576,4 + (COLUMN(G71)-1)*2,FALSE),"")=0,"",IFERROR(VLOOKUP($A74,'VENDA 2024'!$1:$1048576,4 + (COLUMN(G71)-1)*2,FALSE),""))</f>
        <v/>
      </c>
      <c r="GB74" s="45">
        <f>IF(IFERROR(VLOOKUP($A74,'VENDA 2024'!$1:$1048576,4 + (COLUMN(H71)-1)*2,FALSE),"")=0,"",IFERROR(VLOOKUP($A74,'VENDA 2024'!$1:$1048576,4 + (COLUMN(H71)-1)*2,FALSE),""))</f>
        <v/>
      </c>
      <c r="GC74" s="45">
        <f>IF(IFERROR(VLOOKUP($A74,'VENDA 2024'!$1:$1048576,4 + (COLUMN(I71)-1)*2,FALSE),"")=0,"",IFERROR(VLOOKUP($A74,'VENDA 2024'!$1:$1048576,4 + (COLUMN(I71)-1)*2,FALSE),""))</f>
        <v/>
      </c>
      <c r="GD74" s="45">
        <f>IF(IFERROR(VLOOKUP($A74,'VENDA 2024'!$1:$1048576,4 + (COLUMN(J71)-1)*2,FALSE),"")=0,"",IFERROR(VLOOKUP($A74,'VENDA 2024'!$1:$1048576,4 + (COLUMN(J71)-1)*2,FALSE),""))</f>
        <v/>
      </c>
      <c r="GE74" s="45">
        <f>IF(IFERROR(VLOOKUP($A74,'VENDA 2024'!$1:$1048576,4 + (COLUMN(K71)-1)*2,FALSE),"")=0,"",IFERROR(VLOOKUP($A74,'VENDA 2024'!$1:$1048576,4 + (COLUMN(K71)-1)*2,FALSE),""))</f>
        <v/>
      </c>
      <c r="GF74" s="45">
        <f>IF(IFERROR(VLOOKUP($A74,'VENDA 2024'!$1:$1048576,4 + (COLUMN(L71)-1)*2,FALSE),"")=0,"",IFERROR(VLOOKUP($A74,'VENDA 2024'!$1:$1048576,4 + (COLUMN(L71)-1)*2,FALSE),""))</f>
        <v/>
      </c>
      <c r="GG74" s="12">
        <f>IF(COUNT(FU74:GF74)=0,"",SUM(FU74:GF74))</f>
        <v/>
      </c>
      <c r="GH74" s="45">
        <f>IF(IFERROR(VLOOKUP($A74,'venda-fornecedor-12-meses-7'!$1:$1048576,5 + (COLUMN(A71)-1)*2,FALSE),"")=0,"",IFERROR(VLOOKUP($A74,'venda-fornecedor-12-meses-7'!$1:$1048576,5 + (COLUMN(A71)-1)*2,FALSE),""))</f>
        <v/>
      </c>
      <c r="GI74" s="45">
        <f>IF(IFERROR(VLOOKUP($A74,'venda-fornecedor-12-meses-7'!$1:$1048576,5 + (COLUMN(B71)-1)*2,FALSE),"")=0,"",IFERROR(VLOOKUP($A74,'venda-fornecedor-12-meses-7'!$1:$1048576,5 + (COLUMN(B71)-1)*2,FALSE),""))</f>
        <v/>
      </c>
      <c r="GJ74" s="45">
        <f>IF(IFERROR(VLOOKUP($A74,'venda-fornecedor-12-meses-7'!$1:$1048576,5 + (COLUMN(C71)-1)*2,FALSE),"")=0,"",IFERROR(VLOOKUP($A74,'venda-fornecedor-12-meses-7'!$1:$1048576,5 + (COLUMN(C71)-1)*2,FALSE),""))</f>
        <v/>
      </c>
      <c r="GK74" s="45">
        <f>IF(IFERROR(VLOOKUP($A74,'venda-fornecedor-12-meses-7'!$1:$1048576,5 + (COLUMN(D71)-1)*2,FALSE),"")=0,"",IFERROR(VLOOKUP($A74,'venda-fornecedor-12-meses-7'!$1:$1048576,5 + (COLUMN(D71)-1)*2,FALSE),""))</f>
        <v/>
      </c>
      <c r="GL74" s="45">
        <f>IF(IFERROR(VLOOKUP($A74,'venda-fornecedor-12-meses-7'!$1:$1048576,5 + (COLUMN(E71)-1)*2,FALSE),"")=0,"",IFERROR(VLOOKUP($A74,'venda-fornecedor-12-meses-7'!$1:$1048576,5 + (COLUMN(E71)-1)*2,FALSE),""))</f>
        <v/>
      </c>
      <c r="GM74" s="45">
        <f>IF(IFERROR(VLOOKUP($A74,'venda-fornecedor-12-meses-7'!$1:$1048576,5 + (COLUMN(F71)-1)*2,FALSE),"")=0,"",IFERROR(VLOOKUP($A74,'venda-fornecedor-12-meses-7'!$1:$1048576,5 + (COLUMN(F71)-1)*2,FALSE),""))</f>
        <v/>
      </c>
      <c r="GN74" s="45">
        <f>IF(IFERROR(VLOOKUP($A74,'venda-fornecedor-12-meses-7'!$1:$1048576,5 + (COLUMN(G71)-1)*2,FALSE),"")=0,"",IFERROR(VLOOKUP($A74,'venda-fornecedor-12-meses-7'!$1:$1048576,5 + (COLUMN(G71)-1)*2,FALSE),""))</f>
        <v/>
      </c>
      <c r="GO74" s="45">
        <f>IF(IFERROR(VLOOKUP($A74,'venda-fornecedor-12-meses-7'!$1:$1048576,5 + (COLUMN(H71)-1)*2,FALSE),"")=0,"",IFERROR(VLOOKUP($A74,'venda-fornecedor-12-meses-7'!$1:$1048576,5 + (COLUMN(H71)-1)*2,FALSE),""))</f>
        <v/>
      </c>
      <c r="GP74" s="45">
        <f>IF(IFERROR(VLOOKUP($A74,'venda-fornecedor-12-meses-7'!$1:$1048576,5 + (COLUMN(I71)-1)*2,FALSE),"")=0,"",IFERROR(VLOOKUP($A74,'venda-fornecedor-12-meses-7'!$1:$1048576,5 + (COLUMN(I71)-1)*2,FALSE),""))</f>
        <v/>
      </c>
      <c r="GQ74" s="45">
        <f>IF(IFERROR(VLOOKUP($A74,'venda-fornecedor-12-meses-7'!$1:$1048576,5 + (COLUMN(J71)-1)*2,FALSE),"")=0,"",IFERROR(VLOOKUP($A74,'venda-fornecedor-12-meses-7'!$1:$1048576,5 + (COLUMN(J71)-1)*2,FALSE),""))</f>
        <v/>
      </c>
      <c r="GR74" s="45">
        <f>IF(IFERROR(VLOOKUP($A74,'venda-fornecedor-12-meses-7'!$1:$1048576,5 + (COLUMN(K71)-1)*2,FALSE),"")=0,"",IFERROR(VLOOKUP($A74,'venda-fornecedor-12-meses-7'!$1:$1048576,5 + (COLUMN(K71)-1)*2,FALSE),""))</f>
        <v/>
      </c>
      <c r="GS74" s="45">
        <f>IF(IFERROR(VLOOKUP($A74,'venda-fornecedor-12-meses-7'!$1:$1048576,5 + (COLUMN(L71)-1)*2,FALSE),"")=0,"",IFERROR(VLOOKUP($A74,'venda-fornecedor-12-meses-7'!$1:$1048576,5 + (COLUMN(L71)-1)*2,FALSE),""))</f>
        <v/>
      </c>
      <c r="GT74" s="12">
        <f>IF(COUNT(GH74:GS74)=0,"",SUM(GH74:GS74))</f>
        <v/>
      </c>
    </row>
    <row r="75">
      <c r="A75" s="85" t="n">
        <v>38100</v>
      </c>
      <c r="B75" s="85">
        <f>VLOOKUP(A75,'FORNECEDORES X COMPRADOR'!$A:$D,4,0)</f>
        <v/>
      </c>
      <c r="C75" s="85">
        <f>VLOOKUP(A75,'FORNECEDORES X COMPRADOR'!$A:$E,5,0)</f>
        <v/>
      </c>
      <c r="D75" s="40">
        <f>IFERROR(AVERAGEIF('ANALISE PRODUTO'!F:F,A75,'ANALISE PRODUTO'!BE:BE),"")</f>
        <v/>
      </c>
      <c r="E75" s="40">
        <f>IFERROR(AVERAGEIF('ANALISE PRODUTO'!F:F,A75,'ANALISE PRODUTO'!BF:BF),"")</f>
        <v/>
      </c>
      <c r="F75" s="47">
        <f t="array" ref="F75">IFERROR(
  IF(
    SUMPRODUCT(
      IFERROR(--('ANALISE PRODUTO'!$F$3:$F$10000=A75),0) *
      IFERROR(--'ANALISE PRODUTO'!$AJ$3:$AJ$10000,0)
    )=0,
    "",
    SUMPRODUCT(
      IFERROR(--('ANALISE PRODUTO'!$F$3:$F$10000=A75),0) *
      IFERROR(--'ANALISE PRODUTO'!$AN$3:$AN$10000,0)
    ) /
    SUMPRODUCT(
      IFERROR(--('ANALISE PRODUTO'!$F$3:$F$10000=A75),0) *
      IFERROR(--'ANALISE PRODUTO'!$AJ$3:$AJ$10000,0)
    )
  ),
  ""
)</f>
        <v/>
      </c>
      <c r="G75" s="47">
        <f t="array" ref="G75">IFERROR(
  IF(
    SUMPRODUCT(
      IFERROR(--('ANALISE PRODUTO'!$F$3:$F$10000=A75),0) *
      IFERROR(--'ANALISE PRODUTO'!$AJ$3:$AJ$10000,0)
    )=0,
    "",
    SUMPRODUCT(
      IFERROR(--('ANALISE PRODUTO'!$F$3:$F$10000=A75),0) *
      IFERROR(--'ANALISE PRODUTO'!$AO$3:$AO$10000,0)
    ) /
    SUMPRODUCT(
      IFERROR(--('ANALISE PRODUTO'!$F$3:$F$10000=A75),0) *
      IFERROR(--'ANALISE PRODUTO'!$AJ$3:$AJ$10000,0)
    )
  ),
  ""
)</f>
        <v/>
      </c>
      <c r="H75" s="86" t="n">
        <v>60</v>
      </c>
      <c r="I75" s="86" t="n">
        <v>90</v>
      </c>
      <c r="J75" s="87">
        <f>SUMIF('ANALISE PRODUTO'!F:F, A75, 'ANALISE PRODUTO'!AP:AP)</f>
        <v/>
      </c>
      <c r="K75" s="88">
        <f>SUMIF('ANALISE PRODUTO'!F:F, A75, 'ANALISE PRODUTO'!AN:AN)</f>
        <v/>
      </c>
      <c r="L75" s="40">
        <f>SUMIF('ANALISE PRODUTO'!F:F, A75, 'ANALISE PRODUTO'!BB:BB)</f>
        <v/>
      </c>
      <c r="M75" s="40">
        <f>SUMIF('ANALISE PRODUTO'!F:F, A75, 'ANALISE PRODUTO'!BC:BC)</f>
        <v/>
      </c>
      <c r="N75" s="40">
        <f>SUMIF('ANALISE PRODUTO'!F:F, A75, 'ANALISE PRODUTO'!BD:BD)</f>
        <v/>
      </c>
      <c r="O75" s="40">
        <f>SUMIF('ANALISE PRODUTO'!F:F, A75, 'ANALISE PRODUTO'!BA:BA)</f>
        <v/>
      </c>
      <c r="P75" s="40">
        <f>IF(J75=0, 0, IF(O75/J75=0, 0, O75/J75))</f>
        <v/>
      </c>
      <c r="Q75" s="40">
        <f>IF(J75=0, 0, IF(L75/J75=0, 0, L75/J75))</f>
        <v/>
      </c>
      <c r="R75" s="89">
        <f>SUMIF('ANALISE PRODUTO'!F:F, A75, 'ANALISE PRODUTO'!BJ:BJ)</f>
        <v/>
      </c>
      <c r="S75" s="89">
        <f>SUMIF('ANALISE PRODUTO'!F:F, A75, 'ANALISE PRODUTO'!BK:BK)</f>
        <v/>
      </c>
      <c r="T75" s="89">
        <f>SUMIF('ANALISE PRODUTO'!F:F, A75, 'ANALISE PRODUTO'!BL:BL)</f>
        <v/>
      </c>
      <c r="U75" s="89">
        <f>SUMIFS('ANALISE PRODUTO'!BI:BI, 'ANALISE PRODUTO'!F:F, A75)</f>
        <v/>
      </c>
      <c r="V75" s="89">
        <f>IF(C75="DESCONTINUADO", 0, IF(J75=0, 0, IF(U75/J75=0, 0, U75/J75)))</f>
        <v/>
      </c>
      <c r="W75" s="89">
        <f>IF(OR(C75="DESCONTINUADO", J75=0), 0, IFERROR((S75+T75)/J75, 0))</f>
        <v/>
      </c>
      <c r="X75" s="59">
        <f>COUNTIF('ANALISE PRODUTO'!F:F, A75)</f>
        <v/>
      </c>
      <c r="Y75" s="60">
        <f>COUNTIFS('ANALISE PRODUTO'!F:F, A75, 'ANALISE PRODUTO'!S:S, "S")</f>
        <v/>
      </c>
      <c r="Z75" s="61">
        <f>X75-Y75</f>
        <v/>
      </c>
      <c r="AA75" s="88">
        <f>IFERROR(IF(COUNTIF('contas-pagas-fornecedor-7'!$C:$C,B75)&gt;1,
   AVERAGEIF('contas-pagas-fornecedor-7'!$C:$C,B75,'contas-pagas-fornecedor-7'!$I:$I),
   VLOOKUP(B75,'contas-pagas-fornecedor-7'!$C:$Q,7,FALSE)), "")</f>
        <v/>
      </c>
      <c r="AB75" s="88">
        <f t="array" ref="AB75">IFERROR(
  INDEX('fornecedor-venda-por-filial-ger'!J:J,
    MATCH(1,
      ('fornecedor-venda-por-filial-ger'!A:A=A75) *
      ('fornecedor-venda-por-filial-ger'!B:B=$B$1),
    0)
  ),
"")</f>
        <v/>
      </c>
      <c r="AC75" s="90">
        <f t="array" ref="AC75">IFERROR(
  INDEX('fornecedor-venda-por-filial-ger'!O:O,
    MATCH(1,
      ('fornecedor-venda-por-filial-ger'!A:A=A75) *
      ('fornecedor-venda-por-filial-ger'!B:B=$B$1),
    0)
  ),
"")</f>
        <v/>
      </c>
      <c r="AD75" s="90">
        <f>IFERROR(VLOOKUP(A75,'venda-fornecedor-12-meses-7'!A:AC,3,0),"")</f>
        <v/>
      </c>
      <c r="AE75" s="87">
        <f t="array" ref="AE75">IFERROR(
  INDEX('fornecedor-venda-por-filial-ger'!N:N,
    MATCH(1,
      ('fornecedor-venda-por-filial-ger'!A:A=A75) *
      ('fornecedor-venda-por-filial-ger'!B:B=$B$1),
    0)
  ),
"")</f>
        <v/>
      </c>
      <c r="AF75" s="87">
        <f>IF(J75&lt;=0,"100,00%",IFERROR(AD75/AE75,1))</f>
        <v/>
      </c>
      <c r="AG75" s="64">
        <f t="array" ref="AG75">IFERROR(
  INDEX('fornecedor-venda-por-filial-ger'!L:L,
    MATCH(1,
      ('fornecedor-venda-por-filial-ger'!A:A=A75)*
      ('fornecedor-venda-por-filial-ger'!B:B=$B$1),
    0)
  )/100,
"")</f>
        <v/>
      </c>
      <c r="AH75" s="64">
        <f t="array" ref="AH75">IFERROR(
  INDEX('fornecedor-venda-por-filial-ger'!S:S,
    MATCH(1,
      ('fornecedor-venda-por-filial-ger'!A:A=A75) *
      ('fornecedor-venda-por-filial-ger'!B:B=$B$1),
    0)
  )/100,
"")</f>
        <v/>
      </c>
      <c r="AI75" s="64">
        <f>IFERROR(IF(OR(AH75="",AG75=""),"",IF(J75=0,0,AH75-AG75)),"")</f>
        <v/>
      </c>
      <c r="AJ75" s="91">
        <f t="array" ref="AJ75">IF(MAX(IF('ANALISE PRODUTO'!F:F=A75,'ANALISE PRODUTO'!AD:AD))=0,"SEM ENTRADA",MAX(IF('ANALISE PRODUTO'!F:F=A75,'ANALISE PRODUTO'!AD:AD)))</f>
        <v/>
      </c>
      <c r="AK75" s="39" t="n"/>
      <c r="AL75" s="92">
        <f>IF(IFERROR(VLOOKUP($A75,'VENDA 2023'!$1:$1048576,3 + (COLUMN(A72)-1)*2,FALSE),"")=0,"",IFERROR(VLOOKUP($A75,'VENDA 2023'!$1:$1048576,3 + (COLUMN(A72)-1)*2,FALSE),""))</f>
        <v/>
      </c>
      <c r="AM75" s="92">
        <f>IF(IFERROR(VLOOKUP($A75,'VENDA 2023'!$1:$1048576,3 + (COLUMN(B72)-1)*2,FALSE),"")=0,"",IFERROR(VLOOKUP($A75,'VENDA 2023'!$1:$1048576,3 + (COLUMN(B72)-1)*2,FALSE),""))</f>
        <v/>
      </c>
      <c r="AN75" s="92">
        <f>IF(IFERROR(VLOOKUP($A75,'VENDA 2023'!$1:$1048576,3 + (COLUMN(C72)-1)*2,FALSE),"")=0,"",IFERROR(VLOOKUP($A75,'VENDA 2023'!$1:$1048576,3 + (COLUMN(C72)-1)*2,FALSE),""))</f>
        <v/>
      </c>
      <c r="AO75" s="92">
        <f>IF(IFERROR(VLOOKUP($A75,'VENDA 2023'!$1:$1048576,3 + (COLUMN(D72)-1)*2,FALSE),"")=0,"",IFERROR(VLOOKUP($A75,'VENDA 2023'!$1:$1048576,3 + (COLUMN(D72)-1)*2,FALSE),""))</f>
        <v/>
      </c>
      <c r="AP75" s="92">
        <f>IF(IFERROR(VLOOKUP($A75,'VENDA 2023'!$1:$1048576,3 + (COLUMN(E72)-1)*2,FALSE),"")=0,"",IFERROR(VLOOKUP($A75,'VENDA 2023'!$1:$1048576,3 + (COLUMN(E72)-1)*2,FALSE),""))</f>
        <v/>
      </c>
      <c r="AQ75" s="92">
        <f>IF(IFERROR(VLOOKUP($A75,'VENDA 2023'!$1:$1048576,3 + (COLUMN(F72)-1)*2,FALSE),"")=0,"",IFERROR(VLOOKUP($A75,'VENDA 2023'!$1:$1048576,3 + (COLUMN(F72)-1)*2,FALSE),""))</f>
        <v/>
      </c>
      <c r="AR75" s="92">
        <f>IF(IFERROR(VLOOKUP($A75,'VENDA 2023'!$1:$1048576,3 + (COLUMN(G72)-1)*2,FALSE),"")=0,"",IFERROR(VLOOKUP($A75,'VENDA 2023'!$1:$1048576,3 + (COLUMN(G72)-1)*2,FALSE),""))</f>
        <v/>
      </c>
      <c r="AS75" s="92">
        <f>IF(IFERROR(VLOOKUP($A75,'VENDA 2023'!$1:$1048576,3 + (COLUMN(H72)-1)*2,FALSE),"")=0,"",IFERROR(VLOOKUP($A75,'VENDA 2023'!$1:$1048576,3 + (COLUMN(H72)-1)*2,FALSE),""))</f>
        <v/>
      </c>
      <c r="AT75" s="92">
        <f>IF(IFERROR(VLOOKUP($A75,'VENDA 2023'!$1:$1048576,3 + (COLUMN(I72)-1)*2,FALSE),"")=0,"",IFERROR(VLOOKUP($A75,'VENDA 2023'!$1:$1048576,3 + (COLUMN(I72)-1)*2,FALSE),""))</f>
        <v/>
      </c>
      <c r="AU75" s="92">
        <f>IF(IFERROR(VLOOKUP($A75,'VENDA 2023'!$1:$1048576,3 + (COLUMN(J72)-1)*2,FALSE),"")=0,"",IFERROR(VLOOKUP($A75,'VENDA 2023'!$1:$1048576,3 + (COLUMN(J72)-1)*2,FALSE),""))</f>
        <v/>
      </c>
      <c r="AV75" s="92">
        <f>IF(IFERROR(VLOOKUP($A75,'VENDA 2023'!$1:$1048576,3 + (COLUMN(K72)-1)*2,FALSE),"")=0,"",IFERROR(VLOOKUP($A75,'VENDA 2023'!$1:$1048576,3 + (COLUMN(K72)-1)*2,FALSE),""))</f>
        <v/>
      </c>
      <c r="AW75" s="92">
        <f>IF(IFERROR(VLOOKUP($A75,'VENDA 2023'!$1:$1048576,3 + (COLUMN(L72)-1)*2,FALSE),"")=0,"",IFERROR(VLOOKUP($A75,'VENDA 2023'!$1:$1048576,3 + (COLUMN(L72)-1)*2,FALSE),""))</f>
        <v/>
      </c>
      <c r="AX75" s="93">
        <f>IF(COUNT(AL75:AW75)=0,"",SUM(AL75:AW75))</f>
        <v/>
      </c>
      <c r="AY75" s="92">
        <f>IF(IFERROR(VLOOKUP($A75,'VENDA 2024'!$1:$1048576,3 + (COLUMN(A72)-1)*2,FALSE),"")=0,"",IFERROR(VLOOKUP($A75,'VENDA 2024'!$1:$1048576,3 + (COLUMN(A72)-1)*2,FALSE),""))</f>
        <v/>
      </c>
      <c r="AZ75" s="92">
        <f>IF(IFERROR(VLOOKUP($A75,'VENDA 2024'!$1:$1048576,3 + (COLUMN(B72)-1)*2,FALSE),"")=0,"",IFERROR(VLOOKUP($A75,'VENDA 2024'!$1:$1048576,3 + (COLUMN(B72)-1)*2,FALSE),""))</f>
        <v/>
      </c>
      <c r="BA75" s="92">
        <f>IF(IFERROR(VLOOKUP($A75,'VENDA 2024'!$1:$1048576,3 + (COLUMN(C72)-1)*2,FALSE),"")=0,"",IFERROR(VLOOKUP($A75,'VENDA 2024'!$1:$1048576,3 + (COLUMN(C72)-1)*2,FALSE),""))</f>
        <v/>
      </c>
      <c r="BB75" s="92">
        <f>IF(IFERROR(VLOOKUP($A75,'VENDA 2024'!$1:$1048576,3 + (COLUMN(D72)-1)*2,FALSE),"")=0,"",IFERROR(VLOOKUP($A75,'VENDA 2024'!$1:$1048576,3 + (COLUMN(D72)-1)*2,FALSE),""))</f>
        <v/>
      </c>
      <c r="BC75" s="92">
        <f>IF(IFERROR(VLOOKUP($A75,'VENDA 2024'!$1:$1048576,3 + (COLUMN(E72)-1)*2,FALSE),"")=0,"",IFERROR(VLOOKUP($A75,'VENDA 2024'!$1:$1048576,3 + (COLUMN(E72)-1)*2,FALSE),""))</f>
        <v/>
      </c>
      <c r="BD75" s="92">
        <f>IF(IFERROR(VLOOKUP($A75,'VENDA 2024'!$1:$1048576,3 + (COLUMN(F72)-1)*2,FALSE),"")=0,"",IFERROR(VLOOKUP($A75,'VENDA 2024'!$1:$1048576,3 + (COLUMN(F72)-1)*2,FALSE),""))</f>
        <v/>
      </c>
      <c r="BE75" s="92">
        <f>IF(IFERROR(VLOOKUP($A75,'VENDA 2024'!$1:$1048576,3 + (COLUMN(G72)-1)*2,FALSE),"")=0,"",IFERROR(VLOOKUP($A75,'VENDA 2024'!$1:$1048576,3 + (COLUMN(G72)-1)*2,FALSE),""))</f>
        <v/>
      </c>
      <c r="BF75" s="92">
        <f>IF(IFERROR(VLOOKUP($A75,'VENDA 2024'!$1:$1048576,3 + (COLUMN(H72)-1)*2,FALSE),"")=0,"",IFERROR(VLOOKUP($A75,'VENDA 2024'!$1:$1048576,3 + (COLUMN(H72)-1)*2,FALSE),""))</f>
        <v/>
      </c>
      <c r="BG75" s="92">
        <f>IF(IFERROR(VLOOKUP($A75,'VENDA 2024'!$1:$1048576,3 + (COLUMN(I72)-1)*2,FALSE),"")=0,"",IFERROR(VLOOKUP($A75,'VENDA 2024'!$1:$1048576,3 + (COLUMN(I72)-1)*2,FALSE),""))</f>
        <v/>
      </c>
      <c r="BH75" s="92">
        <f>IF(IFERROR(VLOOKUP($A75,'VENDA 2024'!$1:$1048576,3 + (COLUMN(J72)-1)*2,FALSE),"")=0,"",IFERROR(VLOOKUP($A75,'VENDA 2024'!$1:$1048576,3 + (COLUMN(J72)-1)*2,FALSE),""))</f>
        <v/>
      </c>
      <c r="BI75" s="92">
        <f>IF(IFERROR(VLOOKUP($A75,'VENDA 2024'!$1:$1048576,3 + (COLUMN(K72)-1)*2,FALSE),"")=0,"",IFERROR(VLOOKUP($A75,'VENDA 2024'!$1:$1048576,3 + (COLUMN(K72)-1)*2,FALSE),""))</f>
        <v/>
      </c>
      <c r="BJ75" s="92">
        <f>IF(IFERROR(VLOOKUP($A75,'VENDA 2024'!$1:$1048576,3 + (COLUMN(L72)-1)*2,FALSE),"")=0,"",IFERROR(VLOOKUP($A75,'VENDA 2024'!$1:$1048576,3 + (COLUMN(L72)-1)*2,FALSE),""))</f>
        <v/>
      </c>
      <c r="BK75" s="93">
        <f>IF(COUNT(AY75:BJ75)=0,"",SUM(AY75:BJ75))</f>
        <v/>
      </c>
      <c r="BL75" s="92">
        <f>IF(IFERROR(VLOOKUP($A75,'VENDA 2025'!$1:$1048576,3 + (COLUMN(A72)-1)*2,FALSE),"")=0,"",IFERROR(VLOOKUP($A75,'VENDA 2025'!$1:$1048576,3 + (COLUMN(A72)-1)*2,FALSE),""))</f>
        <v/>
      </c>
      <c r="BM75" s="92">
        <f>IF(IFERROR(VLOOKUP($A75,'VENDA 2025'!$1:$1048576,3 + (COLUMN(B72)-1)*2,FALSE),"")=0,"",IFERROR(VLOOKUP($A75,'VENDA 2025'!$1:$1048576,3 + (COLUMN(B72)-1)*2,FALSE),""))</f>
        <v/>
      </c>
      <c r="BN75" s="92">
        <f>IF(IFERROR(VLOOKUP($A75,'VENDA 2025'!$1:$1048576,3 + (COLUMN(C72)-1)*2,FALSE),"")=0,"",IFERROR(VLOOKUP($A75,'VENDA 2025'!$1:$1048576,3 + (COLUMN(C72)-1)*2,FALSE),""))</f>
        <v/>
      </c>
      <c r="BO75" s="92">
        <f>IF(IFERROR(VLOOKUP($A75,'VENDA 2025'!$1:$1048576,3 + (COLUMN(D72)-1)*2,FALSE),"")=0,"",IFERROR(VLOOKUP($A75,'VENDA 2025'!$1:$1048576,3 + (COLUMN(D72)-1)*2,FALSE),""))</f>
        <v/>
      </c>
      <c r="BP75" s="92">
        <f>IF(IFERROR(VLOOKUP($A75,'VENDA 2025'!$1:$1048576,3 + (COLUMN(E72)-1)*2,FALSE),"")=0,"",IFERROR(VLOOKUP($A75,'VENDA 2025'!$1:$1048576,3 + (COLUMN(E72)-1)*2,FALSE),""))</f>
        <v/>
      </c>
      <c r="BQ75" s="92">
        <f>IF(IFERROR(VLOOKUP($A75,'VENDA 2025'!$1:$1048576,3 + (COLUMN(F72)-1)*2,FALSE),"")=0,"",IFERROR(VLOOKUP($A75,'VENDA 2025'!$1:$1048576,3 + (COLUMN(F72)-1)*2,FALSE),""))</f>
        <v/>
      </c>
      <c r="BR75" s="92">
        <f>IF(IFERROR(VLOOKUP($A75,'VENDA 2025'!$1:$1048576,3 + (COLUMN(G72)-1)*2,FALSE),"")=0,"",IFERROR(VLOOKUP($A75,'VENDA 2025'!$1:$1048576,3 + (COLUMN(G72)-1)*2,FALSE),""))</f>
        <v/>
      </c>
      <c r="BS75" s="92">
        <f>IF(IFERROR(VLOOKUP($A75,'VENDA 2025'!$1:$1048576,3 + (COLUMN(H72)-1)*2,FALSE),"")=0,"",IFERROR(VLOOKUP($A75,'VENDA 2025'!$1:$1048576,3 + (COLUMN(H72)-1)*2,FALSE),""))</f>
        <v/>
      </c>
      <c r="BT75" s="92">
        <f>IF(IFERROR(VLOOKUP($A75,'VENDA 2025'!$1:$1048576,3 + (COLUMN(I72)-1)*2,FALSE),"")=0,"",IFERROR(VLOOKUP($A75,'VENDA 2025'!$1:$1048576,3 + (COLUMN(I72)-1)*2,FALSE),""))</f>
        <v/>
      </c>
      <c r="BU75" s="92">
        <f>IF(IFERROR(VLOOKUP($A75,'VENDA 2025'!$1:$1048576,3 + (COLUMN(J72)-1)*2,FALSE),"")=0,"",IFERROR(VLOOKUP($A75,'VENDA 2025'!$1:$1048576,3 + (COLUMN(J72)-1)*2,FALSE),""))</f>
        <v/>
      </c>
      <c r="BV75" s="92">
        <f>IF(IFERROR(VLOOKUP($A75,'VENDA 2025'!$1:$1048576,3 + (COLUMN(K72)-1)*2,FALSE),"")=0,"",IFERROR(VLOOKUP($A75,'VENDA 2025'!$1:$1048576,3 + (COLUMN(K72)-1)*2,FALSE),""))</f>
        <v/>
      </c>
      <c r="BW75" s="92">
        <f>IF(IFERROR(VLOOKUP($A75,'VENDA 2025'!$1:$1048576,3 + (COLUMN(L72)-1)*2,FALSE),"")=0,"",IFERROR(VLOOKUP($A75,'VENDA 2025'!$1:$1048576,3 + (COLUMN(L72)-1)*2,FALSE),""))</f>
        <v/>
      </c>
      <c r="BX75" s="93">
        <f>IF(COUNT(BL75:BW75)=0,"",SUM(BL75:BW75))</f>
        <v/>
      </c>
      <c r="BY75" s="92">
        <f>IF(IFERROR(VLOOKUP($A75,'venda-fornecedor-12-meses-7'!$1:$1048576,4 + (COLUMN(A72)-1)*2,FALSE),"")=0,"",IFERROR(VLOOKUP($A75,'venda-fornecedor-12-meses-7'!$1:$1048576,4 + (COLUMN(A72)-1)*2,FALSE),""))</f>
        <v/>
      </c>
      <c r="BZ75" s="92">
        <f>IF(IFERROR(VLOOKUP($A75,'venda-fornecedor-12-meses-7'!$1:$1048576,4 + (COLUMN(B72)-1)*2,FALSE),"")=0,"",IFERROR(VLOOKUP($A75,'venda-fornecedor-12-meses-7'!$1:$1048576,4 + (COLUMN(B72)-1)*2,FALSE),""))</f>
        <v/>
      </c>
      <c r="CA75" s="92">
        <f>IF(IFERROR(VLOOKUP($A75,'venda-fornecedor-12-meses-7'!$1:$1048576,4 + (COLUMN(C72)-1)*2,FALSE),"")=0,"",IFERROR(VLOOKUP($A75,'venda-fornecedor-12-meses-7'!$1:$1048576,4 + (COLUMN(C72)-1)*2,FALSE),""))</f>
        <v/>
      </c>
      <c r="CB75" s="92">
        <f>IF(IFERROR(VLOOKUP($A75,'venda-fornecedor-12-meses-7'!$1:$1048576,4 + (COLUMN(D72)-1)*2,FALSE),"")=0,"",IFERROR(VLOOKUP($A75,'venda-fornecedor-12-meses-7'!$1:$1048576,4 + (COLUMN(D72)-1)*2,FALSE),""))</f>
        <v/>
      </c>
      <c r="CC75" s="92">
        <f>IF(IFERROR(VLOOKUP($A75,'venda-fornecedor-12-meses-7'!$1:$1048576,4 + (COLUMN(E72)-1)*2,FALSE),"")=0,"",IFERROR(VLOOKUP($A75,'venda-fornecedor-12-meses-7'!$1:$1048576,4 + (COLUMN(E72)-1)*2,FALSE),""))</f>
        <v/>
      </c>
      <c r="CD75" s="92">
        <f>IF(IFERROR(VLOOKUP($A75,'venda-fornecedor-12-meses-7'!$1:$1048576,4 + (COLUMN(F72)-1)*2,FALSE),"")=0,"",IFERROR(VLOOKUP($A75,'venda-fornecedor-12-meses-7'!$1:$1048576,4 + (COLUMN(F72)-1)*2,FALSE),""))</f>
        <v/>
      </c>
      <c r="CE75" s="92">
        <f>IF(IFERROR(VLOOKUP($A75,'venda-fornecedor-12-meses-7'!$1:$1048576,4 + (COLUMN(G72)-1)*2,FALSE),"")=0,"",IFERROR(VLOOKUP($A75,'venda-fornecedor-12-meses-7'!$1:$1048576,4 + (COLUMN(G72)-1)*2,FALSE),""))</f>
        <v/>
      </c>
      <c r="CF75" s="92">
        <f>IF(IFERROR(VLOOKUP($A75,'venda-fornecedor-12-meses-7'!$1:$1048576,4 + (COLUMN(H72)-1)*2,FALSE),"")=0,"",IFERROR(VLOOKUP($A75,'venda-fornecedor-12-meses-7'!$1:$1048576,4 + (COLUMN(H72)-1)*2,FALSE),""))</f>
        <v/>
      </c>
      <c r="CG75" s="92">
        <f>IF(IFERROR(VLOOKUP($A75,'venda-fornecedor-12-meses-7'!$1:$1048576,4 + (COLUMN(I72)-1)*2,FALSE),"")=0,"",IFERROR(VLOOKUP($A75,'venda-fornecedor-12-meses-7'!$1:$1048576,4 + (COLUMN(I72)-1)*2,FALSE),""))</f>
        <v/>
      </c>
      <c r="CH75" s="92">
        <f>IF(IFERROR(VLOOKUP($A75,'venda-fornecedor-12-meses-7'!$1:$1048576,4 + (COLUMN(J72)-1)*2,FALSE),"")=0,"",IFERROR(VLOOKUP($A75,'venda-fornecedor-12-meses-7'!$1:$1048576,4 + (COLUMN(J72)-1)*2,FALSE),""))</f>
        <v/>
      </c>
      <c r="CI75" s="92">
        <f>IF(IFERROR(VLOOKUP($A75,'venda-fornecedor-12-meses-7'!$1:$1048576,4 + (COLUMN(K72)-1)*2,FALSE),"")=0,"",IFERROR(VLOOKUP($A75,'venda-fornecedor-12-meses-7'!$1:$1048576,4 + (COLUMN(K72)-1)*2,FALSE),""))</f>
        <v/>
      </c>
      <c r="CJ75" s="92">
        <f>IF(IFERROR(VLOOKUP($A75,'venda-fornecedor-12-meses-7'!$1:$1048576,4 + (COLUMN(L72)-1)*2,FALSE),"")=0,"",IFERROR(VLOOKUP($A75,'venda-fornecedor-12-meses-7'!$1:$1048576,4 + (COLUMN(L72)-1)*2,FALSE),""))</f>
        <v/>
      </c>
      <c r="CK75" s="93">
        <f>IF(COUNT(BY75:CJ75)=0,"",SUM(BY75:CJ75))</f>
        <v/>
      </c>
      <c r="CL75" s="93">
        <f>IF(COUNT(BY75:CJ75)=0,"",AVERAGE(BY75:CJ75))</f>
        <v/>
      </c>
      <c r="CM75" s="1" t="n"/>
      <c r="CN75" s="94">
        <f>IF(IFERROR(VLOOKUP($A75,'ENTRADA 2023'!$1:$1048576,3 + (COLUMN(A72)-1)*1,FALSE),"")=0,"",IFERROR(VLOOKUP($A75,'ENTRADA 2023'!$1:$1048576,3 + (COLUMN(A72)-1)*1,FALSE),""))</f>
        <v/>
      </c>
      <c r="CO75" s="94">
        <f>IF(IFERROR(VLOOKUP($A75,'ENTRADA 2023'!$1:$1048576,3 + (COLUMN(B72)-1)*1,FALSE),"")=0,"",IFERROR(VLOOKUP($A75,'ENTRADA 2023'!$1:$1048576,3 + (COLUMN(B72)-1)*1,FALSE),""))</f>
        <v/>
      </c>
      <c r="CP75" s="94">
        <f>IF(IFERROR(VLOOKUP($A75,'ENTRADA 2023'!$1:$1048576,3 + (COLUMN(C72)-1)*1,FALSE),"")=0,"",IFERROR(VLOOKUP($A75,'ENTRADA 2023'!$1:$1048576,3 + (COLUMN(C72)-1)*1,FALSE),""))</f>
        <v/>
      </c>
      <c r="CQ75" s="94">
        <f>IF(IFERROR(VLOOKUP($A75,'ENTRADA 2023'!$1:$1048576,3 + (COLUMN(D72)-1)*1,FALSE),"")=0,"",IFERROR(VLOOKUP($A75,'ENTRADA 2023'!$1:$1048576,3 + (COLUMN(D72)-1)*1,FALSE),""))</f>
        <v/>
      </c>
      <c r="CR75" s="94">
        <f>IF(IFERROR(VLOOKUP($A75,'ENTRADA 2023'!$1:$1048576,3 + (COLUMN(E72)-1)*1,FALSE),"")=0,"",IFERROR(VLOOKUP($A75,'ENTRADA 2023'!$1:$1048576,3 + (COLUMN(E72)-1)*1,FALSE),""))</f>
        <v/>
      </c>
      <c r="CS75" s="94">
        <f>IF(IFERROR(VLOOKUP($A75,'ENTRADA 2023'!$1:$1048576,3 + (COLUMN(F72)-1)*1,FALSE),"")=0,"",IFERROR(VLOOKUP($A75,'ENTRADA 2023'!$1:$1048576,3 + (COLUMN(F72)-1)*1,FALSE),""))</f>
        <v/>
      </c>
      <c r="CT75" s="94">
        <f>IF(IFERROR(VLOOKUP($A75,'ENTRADA 2023'!$1:$1048576,3 + (COLUMN(G72)-1)*1,FALSE),"")=0,"",IFERROR(VLOOKUP($A75,'ENTRADA 2023'!$1:$1048576,3 + (COLUMN(G72)-1)*1,FALSE),""))</f>
        <v/>
      </c>
      <c r="CU75" s="94">
        <f>IF(IFERROR(VLOOKUP($A75,'ENTRADA 2023'!$1:$1048576,3 + (COLUMN(H72)-1)*1,FALSE),"")=0,"",IFERROR(VLOOKUP($A75,'ENTRADA 2023'!$1:$1048576,3 + (COLUMN(H72)-1)*1,FALSE),""))</f>
        <v/>
      </c>
      <c r="CV75" s="94">
        <f>IF(IFERROR(VLOOKUP($A75,'ENTRADA 2023'!$1:$1048576,3 + (COLUMN(I72)-1)*1,FALSE),"")=0,"",IFERROR(VLOOKUP($A75,'ENTRADA 2023'!$1:$1048576,3 + (COLUMN(I72)-1)*1,FALSE),""))</f>
        <v/>
      </c>
      <c r="CW75" s="94">
        <f>IF(IFERROR(VLOOKUP($A75,'ENTRADA 2023'!$1:$1048576,3 + (COLUMN(J72)-1)*1,FALSE),"")=0,"",IFERROR(VLOOKUP($A75,'ENTRADA 2023'!$1:$1048576,3 + (COLUMN(J72)-1)*1,FALSE),""))</f>
        <v/>
      </c>
      <c r="CX75" s="94">
        <f>IF(IFERROR(VLOOKUP($A75,'ENTRADA 2023'!$1:$1048576,3 + (COLUMN(K72)-1)*1,FALSE),"")=0,"",IFERROR(VLOOKUP($A75,'ENTRADA 2023'!$1:$1048576,3 + (COLUMN(K72)-1)*1,FALSE),""))</f>
        <v/>
      </c>
      <c r="CY75" s="94">
        <f>IF(IFERROR(VLOOKUP($A75,'ENTRADA 2023'!$1:$1048576,3 + (COLUMN(L72)-1)*1,FALSE),"")=0,"",IFERROR(VLOOKUP($A75,'ENTRADA 2023'!$1:$1048576,3 + (COLUMN(L72)-1)*1,FALSE),""))</f>
        <v/>
      </c>
      <c r="CZ75" s="95">
        <f>IF(COUNT(CN75:CY75)=0,"",SUM(CN75:CY75))</f>
        <v/>
      </c>
      <c r="DA75" s="94">
        <f>IF(IFERROR(VLOOKUP($A75,'ENTRADA 2024'!$1:$1048576,3 + (COLUMN(A72)-1)*1,FALSE),"")=0,"",IFERROR(VLOOKUP($A75,'ENTRADA 2024'!$1:$1048576,3 + (COLUMN(A72)-1)*1,FALSE),""))</f>
        <v/>
      </c>
      <c r="DB75" s="94">
        <f>IF(IFERROR(VLOOKUP($A75,'ENTRADA 2024'!$1:$1048576,3 + (COLUMN(B72)-1)*1,FALSE),"")=0,"",IFERROR(VLOOKUP($A75,'ENTRADA 2024'!$1:$1048576,3 + (COLUMN(B72)-1)*1,FALSE),""))</f>
        <v/>
      </c>
      <c r="DC75" s="94">
        <f>IF(IFERROR(VLOOKUP($A75,'ENTRADA 2024'!$1:$1048576,3 + (COLUMN(C72)-1)*1,FALSE),"")=0,"",IFERROR(VLOOKUP($A75,'ENTRADA 2024'!$1:$1048576,3 + (COLUMN(C72)-1)*1,FALSE),""))</f>
        <v/>
      </c>
      <c r="DD75" s="94">
        <f>IF(IFERROR(VLOOKUP($A75,'ENTRADA 2024'!$1:$1048576,3 + (COLUMN(D72)-1)*1,FALSE),"")=0,"",IFERROR(VLOOKUP($A75,'ENTRADA 2024'!$1:$1048576,3 + (COLUMN(D72)-1)*1,FALSE),""))</f>
        <v/>
      </c>
      <c r="DE75" s="94">
        <f>IF(IFERROR(VLOOKUP($A75,'ENTRADA 2024'!$1:$1048576,3 + (COLUMN(E72)-1)*1,FALSE),"")=0,"",IFERROR(VLOOKUP($A75,'ENTRADA 2024'!$1:$1048576,3 + (COLUMN(E72)-1)*1,FALSE),""))</f>
        <v/>
      </c>
      <c r="DF75" s="94">
        <f>IF(IFERROR(VLOOKUP($A75,'ENTRADA 2024'!$1:$1048576,3 + (COLUMN(F72)-1)*1,FALSE),"")=0,"",IFERROR(VLOOKUP($A75,'ENTRADA 2024'!$1:$1048576,3 + (COLUMN(F72)-1)*1,FALSE),""))</f>
        <v/>
      </c>
      <c r="DG75" s="94">
        <f>IF(IFERROR(VLOOKUP($A75,'ENTRADA 2024'!$1:$1048576,3 + (COLUMN(G72)-1)*1,FALSE),"")=0,"",IFERROR(VLOOKUP($A75,'ENTRADA 2024'!$1:$1048576,3 + (COLUMN(G72)-1)*1,FALSE),""))</f>
        <v/>
      </c>
      <c r="DH75" s="94">
        <f>IF(IFERROR(VLOOKUP($A75,'ENTRADA 2024'!$1:$1048576,3 + (COLUMN(H72)-1)*1,FALSE),"")=0,"",IFERROR(VLOOKUP($A75,'ENTRADA 2024'!$1:$1048576,3 + (COLUMN(H72)-1)*1,FALSE),""))</f>
        <v/>
      </c>
      <c r="DI75" s="94">
        <f>IF(IFERROR(VLOOKUP($A75,'ENTRADA 2024'!$1:$1048576,3 + (COLUMN(I72)-1)*1,FALSE),"")=0,"",IFERROR(VLOOKUP($A75,'ENTRADA 2024'!$1:$1048576,3 + (COLUMN(I72)-1)*1,FALSE),""))</f>
        <v/>
      </c>
      <c r="DJ75" s="94">
        <f>IF(IFERROR(VLOOKUP($A75,'ENTRADA 2024'!$1:$1048576,3 + (COLUMN(J72)-1)*1,FALSE),"")=0,"",IFERROR(VLOOKUP($A75,'ENTRADA 2024'!$1:$1048576,3 + (COLUMN(J72)-1)*1,FALSE),""))</f>
        <v/>
      </c>
      <c r="DK75" s="94">
        <f>IF(IFERROR(VLOOKUP($A75,'ENTRADA 2024'!$1:$1048576,3 + (COLUMN(K72)-1)*1,FALSE),"")=0,"",IFERROR(VLOOKUP($A75,'ENTRADA 2024'!$1:$1048576,3 + (COLUMN(K72)-1)*1,FALSE),""))</f>
        <v/>
      </c>
      <c r="DL75" s="94">
        <f>IF(IFERROR(VLOOKUP($A75,'ENTRADA 2024'!$1:$1048576,3 + (COLUMN(L72)-1)*1,FALSE),"")=0,"",IFERROR(VLOOKUP($A75,'ENTRADA 2024'!$1:$1048576,3 + (COLUMN(L72)-1)*1,FALSE),""))</f>
        <v/>
      </c>
      <c r="DM75" s="95">
        <f>IF(COUNT(DA75:DL75)=0,"",SUM(DA75:DL75))</f>
        <v/>
      </c>
      <c r="DN75" s="94">
        <f>IF(IFERROR(VLOOKUP($A75,'ENTRADA 2025'!$1:$1048576,3 + (COLUMN(A72)-1)*1,FALSE),"")=0,"",IFERROR(VLOOKUP($A75,'ENTRADA 2025'!$1:$1048576,3 + (COLUMN(A72)-1)*1,FALSE),""))</f>
        <v/>
      </c>
      <c r="DO75" s="94">
        <f>IF(IFERROR(VLOOKUP($A75,'ENTRADA 2025'!$1:$1048576,3 + (COLUMN(B72)-1)*1,FALSE),"")=0,"",IFERROR(VLOOKUP($A75,'ENTRADA 2025'!$1:$1048576,3 + (COLUMN(B72)-1)*1,FALSE),""))</f>
        <v/>
      </c>
      <c r="DP75" s="94">
        <f>IF(IFERROR(VLOOKUP($A75,'ENTRADA 2025'!$1:$1048576,3 + (COLUMN(C72)-1)*1,FALSE),"")=0,"",IFERROR(VLOOKUP($A75,'ENTRADA 2025'!$1:$1048576,3 + (COLUMN(C72)-1)*1,FALSE),""))</f>
        <v/>
      </c>
      <c r="DQ75" s="94">
        <f>IF(IFERROR(VLOOKUP($A75,'ENTRADA 2025'!$1:$1048576,3 + (COLUMN(D72)-1)*1,FALSE),"")=0,"",IFERROR(VLOOKUP($A75,'ENTRADA 2025'!$1:$1048576,3 + (COLUMN(D72)-1)*1,FALSE),""))</f>
        <v/>
      </c>
      <c r="DR75" s="94">
        <f>IF(IFERROR(VLOOKUP($A75,'ENTRADA 2025'!$1:$1048576,3 + (COLUMN(E72)-1)*1,FALSE),"")=0,"",IFERROR(VLOOKUP($A75,'ENTRADA 2025'!$1:$1048576,3 + (COLUMN(E72)-1)*1,FALSE),""))</f>
        <v/>
      </c>
      <c r="DS75" s="94">
        <f>IF(IFERROR(VLOOKUP($A75,'ENTRADA 2025'!$1:$1048576,3 + (COLUMN(F72)-1)*1,FALSE),"")=0,"",IFERROR(VLOOKUP($A75,'ENTRADA 2025'!$1:$1048576,3 + (COLUMN(F72)-1)*1,FALSE),""))</f>
        <v/>
      </c>
      <c r="DT75" s="94">
        <f>IF(IFERROR(VLOOKUP($A75,'ENTRADA 2025'!$1:$1048576,3 + (COLUMN(G72)-1)*1,FALSE),"")=0,"",IFERROR(VLOOKUP($A75,'ENTRADA 2025'!$1:$1048576,3 + (COLUMN(G72)-1)*1,FALSE),""))</f>
        <v/>
      </c>
      <c r="DU75" s="94">
        <f>IF(IFERROR(VLOOKUP($A75,'ENTRADA 2025'!$1:$1048576,3 + (COLUMN(H72)-1)*1,FALSE),"")=0,"",IFERROR(VLOOKUP($A75,'ENTRADA 2025'!$1:$1048576,3 + (COLUMN(H72)-1)*1,FALSE),""))</f>
        <v/>
      </c>
      <c r="DV75" s="94">
        <f>IF(IFERROR(VLOOKUP($A75,'ENTRADA 2025'!$1:$1048576,3 + (COLUMN(I72)-1)*1,FALSE),"")=0,"",IFERROR(VLOOKUP($A75,'ENTRADA 2025'!$1:$1048576,3 + (COLUMN(I72)-1)*1,FALSE),""))</f>
        <v/>
      </c>
      <c r="DW75" s="94">
        <f>IF(IFERROR(VLOOKUP($A75,'ENTRADA 2025'!$1:$1048576,3 + (COLUMN(J72)-1)*1,FALSE),"")=0,"",IFERROR(VLOOKUP($A75,'ENTRADA 2025'!$1:$1048576,3 + (COLUMN(J72)-1)*1,FALSE),""))</f>
        <v/>
      </c>
      <c r="DX75" s="94">
        <f>IF(IFERROR(VLOOKUP($A75,'ENTRADA 2025'!$1:$1048576,3 + (COLUMN(K72)-1)*1,FALSE),"")=0,"",IFERROR(VLOOKUP($A75,'ENTRADA 2025'!$1:$1048576,3 + (COLUMN(K72)-1)*1,FALSE),""))</f>
        <v/>
      </c>
      <c r="DY75" s="94">
        <f>IF(IFERROR(VLOOKUP($A75,'ENTRADA 2025'!$1:$1048576,3 + (COLUMN(L72)-1)*1,FALSE),"")=0,"",IFERROR(VLOOKUP($A75,'ENTRADA 2025'!$1:$1048576,3 + (COLUMN(L72)-1)*1,FALSE),""))</f>
        <v/>
      </c>
      <c r="DZ75" s="95">
        <f>IF(COUNT(DN75:DY75)=0,"",SUM(DN75:DY75))</f>
        <v/>
      </c>
      <c r="EA75" s="94">
        <f>IF(IFERROR(VLOOKUP($A75,'entrada-fornecedor-12-meses-7'!$1:$1048576,3 + (COLUMN(A72)-1)*1,FALSE),"")=0,"",IFERROR(VLOOKUP($A75,'entrada-fornecedor-12-meses-7'!$1:$1048576,3 + (COLUMN(A72)-1)*1,FALSE),""))</f>
        <v/>
      </c>
      <c r="EB75" s="94">
        <f>IF(IFERROR(VLOOKUP($A75,'entrada-fornecedor-12-meses-7'!$1:$1048576,3 + (COLUMN(B72)-1)*1,FALSE),"")=0,"",IFERROR(VLOOKUP($A75,'entrada-fornecedor-12-meses-7'!$1:$1048576,3 + (COLUMN(B72)-1)*1,FALSE),""))</f>
        <v/>
      </c>
      <c r="EC75" s="94">
        <f>IF(IFERROR(VLOOKUP($A75,'entrada-fornecedor-12-meses-7'!$1:$1048576,3 + (COLUMN(C72)-1)*1,FALSE),"")=0,"",IFERROR(VLOOKUP($A75,'entrada-fornecedor-12-meses-7'!$1:$1048576,3 + (COLUMN(C72)-1)*1,FALSE),""))</f>
        <v/>
      </c>
      <c r="ED75" s="94">
        <f>IF(IFERROR(VLOOKUP($A75,'entrada-fornecedor-12-meses-7'!$1:$1048576,3 + (COLUMN(D72)-1)*1,FALSE),"")=0,"",IFERROR(VLOOKUP($A75,'entrada-fornecedor-12-meses-7'!$1:$1048576,3 + (COLUMN(D72)-1)*1,FALSE),""))</f>
        <v/>
      </c>
      <c r="EE75" s="94">
        <f>IF(IFERROR(VLOOKUP($A75,'entrada-fornecedor-12-meses-7'!$1:$1048576,3 + (COLUMN(E72)-1)*1,FALSE),"")=0,"",IFERROR(VLOOKUP($A75,'entrada-fornecedor-12-meses-7'!$1:$1048576,3 + (COLUMN(E72)-1)*1,FALSE),""))</f>
        <v/>
      </c>
      <c r="EF75" s="94">
        <f>IF(IFERROR(VLOOKUP($A75,'entrada-fornecedor-12-meses-7'!$1:$1048576,3 + (COLUMN(F72)-1)*1,FALSE),"")=0,"",IFERROR(VLOOKUP($A75,'entrada-fornecedor-12-meses-7'!$1:$1048576,3 + (COLUMN(F72)-1)*1,FALSE),""))</f>
        <v/>
      </c>
      <c r="EG75" s="94">
        <f>IF(IFERROR(VLOOKUP($A75,'entrada-fornecedor-12-meses-7'!$1:$1048576,3 + (COLUMN(G72)-1)*1,FALSE),"")=0,"",IFERROR(VLOOKUP($A75,'entrada-fornecedor-12-meses-7'!$1:$1048576,3 + (COLUMN(G72)-1)*1,FALSE),""))</f>
        <v/>
      </c>
      <c r="EH75" s="94">
        <f>IF(IFERROR(VLOOKUP($A75,'entrada-fornecedor-12-meses-7'!$1:$1048576,3 + (COLUMN(H72)-1)*1,FALSE),"")=0,"",IFERROR(VLOOKUP($A75,'entrada-fornecedor-12-meses-7'!$1:$1048576,3 + (COLUMN(H72)-1)*1,FALSE),""))</f>
        <v/>
      </c>
      <c r="EI75" s="94">
        <f>IF(IFERROR(VLOOKUP($A75,'entrada-fornecedor-12-meses-7'!$1:$1048576,3 + (COLUMN(I72)-1)*1,FALSE),"")=0,"",IFERROR(VLOOKUP($A75,'entrada-fornecedor-12-meses-7'!$1:$1048576,3 + (COLUMN(I72)-1)*1,FALSE),""))</f>
        <v/>
      </c>
      <c r="EJ75" s="94">
        <f>IF(IFERROR(VLOOKUP($A75,'entrada-fornecedor-12-meses-7'!$1:$1048576,3 + (COLUMN(J72)-1)*1,FALSE),"")=0,"",IFERROR(VLOOKUP($A75,'entrada-fornecedor-12-meses-7'!$1:$1048576,3 + (COLUMN(J72)-1)*1,FALSE),""))</f>
        <v/>
      </c>
      <c r="EK75" s="94">
        <f>IF(IFERROR(VLOOKUP($A75,'entrada-fornecedor-12-meses-7'!$1:$1048576,3 + (COLUMN(K72)-1)*1,FALSE),"")=0,"",IFERROR(VLOOKUP($A75,'entrada-fornecedor-12-meses-7'!$1:$1048576,3 + (COLUMN(K72)-1)*1,FALSE),""))</f>
        <v/>
      </c>
      <c r="EL75" s="94">
        <f>IF(IFERROR(VLOOKUP($A75,'entrada-fornecedor-12-meses-7'!$1:$1048576,3 + (COLUMN(L72)-1)*1,FALSE),"")=0,"",IFERROR(VLOOKUP($A75,'entrada-fornecedor-12-meses-7'!$1:$1048576,3 + (COLUMN(L72)-1)*1,FALSE),""))</f>
        <v/>
      </c>
      <c r="EM75" s="95">
        <f>IF(COUNT(EA75:EL75)=0,"",SUM(EA75:EL75))</f>
        <v/>
      </c>
      <c r="EN75" s="1" t="n"/>
      <c r="EO75" s="96">
        <f>IFERROR(AVERAGEIF('lead-time-compras-7'!B:B,A75,'lead-time-compras-7'!S:S),"")</f>
        <v/>
      </c>
      <c r="EP75" s="96">
        <f>IFERROR(
  AVERAGEIFS(
    'notas-fiscais-entrada-830-7'!H:H,
    'notas-fiscais-entrada-830-7'!O:O, A75,
    'notas-fiscais-entrada-830-7'!E:E, $B$1
  ),
""
)</f>
        <v/>
      </c>
      <c r="EQ75" s="96">
        <f>IFERROR(AVERAGEIF('lead-time-compras-7'!B:B,A75,'lead-time-compras-7'!Q:Q),"")</f>
        <v/>
      </c>
      <c r="ER75" s="97">
        <f>SUMIF('fornecedor-saldo-receber-7'!A:A, A75, 'fornecedor-saldo-receber-7'!L:L)</f>
        <v/>
      </c>
      <c r="ES75" s="97">
        <f>SUMIF('fornecedor-verba-aplicar-7'!A:A, A75, 'fornecedor-verba-aplicar-7'!D:D)</f>
        <v/>
      </c>
      <c r="ET75" s="1" t="n"/>
      <c r="EU75" s="52">
        <f>SUMIF('ANALISE PRODUTO'!F:F, A75, 'ANALISE PRODUTO'!BN:BN)</f>
        <v/>
      </c>
      <c r="EV75" s="52">
        <f>SUMIF('ANALISE PRODUTO'!F:F, A75, 'ANALISE PRODUTO'!BO:BO)</f>
        <v/>
      </c>
      <c r="EW75" s="52">
        <f>SUMIF('ANALISE PRODUTO'!F:F, A75, 'ANALISE PRODUTO'!BP:BP)</f>
        <v/>
      </c>
      <c r="EX75" s="52">
        <f>SUMIF('ANALISE PRODUTO'!F:F, A75, 'ANALISE PRODUTO'!BQ:BQ)</f>
        <v/>
      </c>
      <c r="EY75" s="52">
        <f>SUMIF('ANALISE PRODUTO'!F:F, A75, 'ANALISE PRODUTO'!BR:BR)</f>
        <v/>
      </c>
      <c r="EZ75" s="53">
        <f>SUMIF('ANALISE PRODUTO'!F:F, A75, 'ANALISE PRODUTO'!BS:BS)</f>
        <v/>
      </c>
      <c r="FA75" s="53">
        <f>SUMIF('ANALISE PRODUTO'!F:F, A75, 'ANALISE PRODUTO'!BT:BT)</f>
        <v/>
      </c>
      <c r="FB75" s="53">
        <f>SUMIF('ANALISE PRODUTO'!F:F, A75, 'ANALISE PRODUTO'!BU:BU)</f>
        <v/>
      </c>
      <c r="FC75" s="53">
        <f>SUMIF('ANALISE PRODUTO'!F:F, A75, 'ANALISE PRODUTO'!BV:BV)</f>
        <v/>
      </c>
      <c r="FD75" s="53">
        <f>SUMIF('ANALISE PRODUTO'!F:F, A75, 'ANALISE PRODUTO'!BW:BW)</f>
        <v/>
      </c>
      <c r="FE75" s="41">
        <f>SUMIF('ANALISE PRODUTO'!F:F, A75, 'ANALISE PRODUTO'!CB:CB)</f>
        <v/>
      </c>
      <c r="FF75" s="41">
        <f>SUMIF('ANALISE PRODUTO'!F:F, A75, 'ANALISE PRODUTO'!CC:CC)</f>
        <v/>
      </c>
      <c r="FG75" s="1" t="n"/>
      <c r="FH75" s="45">
        <f>IF(IFERROR(VLOOKUP($A75,'VENDA 2023'!$1:$1048576,4 + (COLUMN(A72)-1)*2,FALSE),"")=0,"",IFERROR(VLOOKUP($A75,'VENDA 2023'!$1:$1048576,4 + (COLUMN(A72)-1)*2,FALSE),""))</f>
        <v/>
      </c>
      <c r="FI75" s="45">
        <f>IF(IFERROR(VLOOKUP($A75,'VENDA 2023'!$1:$1048576,4 + (COLUMN(B72)-1)*2,FALSE),"")=0,"",IFERROR(VLOOKUP($A75,'VENDA 2023'!$1:$1048576,4 + (COLUMN(B72)-1)*2,FALSE),""))</f>
        <v/>
      </c>
      <c r="FJ75" s="45">
        <f>IF(IFERROR(VLOOKUP($A75,'VENDA 2023'!$1:$1048576,4 + (COLUMN(C72)-1)*2,FALSE),"")=0,"",IFERROR(VLOOKUP($A75,'VENDA 2023'!$1:$1048576,4 + (COLUMN(C72)-1)*2,FALSE),""))</f>
        <v/>
      </c>
      <c r="FK75" s="45">
        <f>IF(IFERROR(VLOOKUP($A75,'VENDA 2023'!$1:$1048576,4 + (COLUMN(D72)-1)*2,FALSE),"")=0,"",IFERROR(VLOOKUP($A75,'VENDA 2023'!$1:$1048576,4 + (COLUMN(D72)-1)*2,FALSE),""))</f>
        <v/>
      </c>
      <c r="FL75" s="45">
        <f>IF(IFERROR(VLOOKUP($A75,'VENDA 2023'!$1:$1048576,4 + (COLUMN(E72)-1)*2,FALSE),"")=0,"",IFERROR(VLOOKUP($A75,'VENDA 2023'!$1:$1048576,4 + (COLUMN(E72)-1)*2,FALSE),""))</f>
        <v/>
      </c>
      <c r="FM75" s="45">
        <f>IF(IFERROR(VLOOKUP($A75,'VENDA 2023'!$1:$1048576,4 + (COLUMN(F72)-1)*2,FALSE),"")=0,"",IFERROR(VLOOKUP($A75,'VENDA 2023'!$1:$1048576,4 + (COLUMN(F72)-1)*2,FALSE),""))</f>
        <v/>
      </c>
      <c r="FN75" s="45">
        <f>IF(IFERROR(VLOOKUP($A75,'VENDA 2023'!$1:$1048576,4 + (COLUMN(G72)-1)*2,FALSE),"")=0,"",IFERROR(VLOOKUP($A75,'VENDA 2023'!$1:$1048576,4 + (COLUMN(G72)-1)*2,FALSE),""))</f>
        <v/>
      </c>
      <c r="FO75" s="45">
        <f>IF(IFERROR(VLOOKUP($A75,'VENDA 2023'!$1:$1048576,4 + (COLUMN(H72)-1)*2,FALSE),"")=0,"",IFERROR(VLOOKUP($A75,'VENDA 2023'!$1:$1048576,4 + (COLUMN(H72)-1)*2,FALSE),""))</f>
        <v/>
      </c>
      <c r="FP75" s="45">
        <f>IF(IFERROR(VLOOKUP($A75,'VENDA 2023'!$1:$1048576,4 + (COLUMN(I72)-1)*2,FALSE),"")=0,"",IFERROR(VLOOKUP($A75,'VENDA 2023'!$1:$1048576,4 + (COLUMN(I72)-1)*2,FALSE),""))</f>
        <v/>
      </c>
      <c r="FQ75" s="45">
        <f>IF(IFERROR(VLOOKUP($A75,'VENDA 2023'!$1:$1048576,4 + (COLUMN(J72)-1)*2,FALSE),"")=0,"",IFERROR(VLOOKUP($A75,'VENDA 2023'!$1:$1048576,4 + (COLUMN(J72)-1)*2,FALSE),""))</f>
        <v/>
      </c>
      <c r="FR75" s="45">
        <f>IF(IFERROR(VLOOKUP($A75,'VENDA 2023'!$1:$1048576,4 + (COLUMN(K72)-1)*2,FALSE),"")=0,"",IFERROR(VLOOKUP($A75,'VENDA 2023'!$1:$1048576,4 + (COLUMN(K72)-1)*2,FALSE),""))</f>
        <v/>
      </c>
      <c r="FS75" s="45">
        <f>IF(IFERROR(VLOOKUP($A75,'VENDA 2023'!$1:$1048576,4 + (COLUMN(L72)-1)*2,FALSE),"")=0,"",IFERROR(VLOOKUP($A75,'VENDA 2023'!$1:$1048576,4 + (COLUMN(L72)-1)*2,FALSE),""))</f>
        <v/>
      </c>
      <c r="FT75" s="12">
        <f>IF(COUNT(FH75:FS75)=0,"",SUM(FH75:FS75))</f>
        <v/>
      </c>
      <c r="FU75" s="45">
        <f>IF(IFERROR(VLOOKUP($A75,'VENDA 2024'!$1:$1048576,4 + (COLUMN(A72)-1)*2,FALSE),"")=0,"",IFERROR(VLOOKUP($A75,'VENDA 2024'!$1:$1048576,4 + (COLUMN(A72)-1)*2,FALSE),""))</f>
        <v/>
      </c>
      <c r="FV75" s="45">
        <f>IF(IFERROR(VLOOKUP($A75,'VENDA 2024'!$1:$1048576,4 + (COLUMN(B72)-1)*2,FALSE),"")=0,"",IFERROR(VLOOKUP($A75,'VENDA 2024'!$1:$1048576,4 + (COLUMN(B72)-1)*2,FALSE),""))</f>
        <v/>
      </c>
      <c r="FW75" s="45">
        <f>IF(IFERROR(VLOOKUP($A75,'VENDA 2024'!$1:$1048576,4 + (COLUMN(C72)-1)*2,FALSE),"")=0,"",IFERROR(VLOOKUP($A75,'VENDA 2024'!$1:$1048576,4 + (COLUMN(C72)-1)*2,FALSE),""))</f>
        <v/>
      </c>
      <c r="FX75" s="45">
        <f>IF(IFERROR(VLOOKUP($A75,'VENDA 2024'!$1:$1048576,4 + (COLUMN(D72)-1)*2,FALSE),"")=0,"",IFERROR(VLOOKUP($A75,'VENDA 2024'!$1:$1048576,4 + (COLUMN(D72)-1)*2,FALSE),""))</f>
        <v/>
      </c>
      <c r="FY75" s="45">
        <f>IF(IFERROR(VLOOKUP($A75,'VENDA 2024'!$1:$1048576,4 + (COLUMN(E72)-1)*2,FALSE),"")=0,"",IFERROR(VLOOKUP($A75,'VENDA 2024'!$1:$1048576,4 + (COLUMN(E72)-1)*2,FALSE),""))</f>
        <v/>
      </c>
      <c r="FZ75" s="45">
        <f>IF(IFERROR(VLOOKUP($A75,'VENDA 2024'!$1:$1048576,4 + (COLUMN(F72)-1)*2,FALSE),"")=0,"",IFERROR(VLOOKUP($A75,'VENDA 2024'!$1:$1048576,4 + (COLUMN(F72)-1)*2,FALSE),""))</f>
        <v/>
      </c>
      <c r="GA75" s="45">
        <f>IF(IFERROR(VLOOKUP($A75,'VENDA 2024'!$1:$1048576,4 + (COLUMN(G72)-1)*2,FALSE),"")=0,"",IFERROR(VLOOKUP($A75,'VENDA 2024'!$1:$1048576,4 + (COLUMN(G72)-1)*2,FALSE),""))</f>
        <v/>
      </c>
      <c r="GB75" s="45">
        <f>IF(IFERROR(VLOOKUP($A75,'VENDA 2024'!$1:$1048576,4 + (COLUMN(H72)-1)*2,FALSE),"")=0,"",IFERROR(VLOOKUP($A75,'VENDA 2024'!$1:$1048576,4 + (COLUMN(H72)-1)*2,FALSE),""))</f>
        <v/>
      </c>
      <c r="GC75" s="45">
        <f>IF(IFERROR(VLOOKUP($A75,'VENDA 2024'!$1:$1048576,4 + (COLUMN(I72)-1)*2,FALSE),"")=0,"",IFERROR(VLOOKUP($A75,'VENDA 2024'!$1:$1048576,4 + (COLUMN(I72)-1)*2,FALSE),""))</f>
        <v/>
      </c>
      <c r="GD75" s="45">
        <f>IF(IFERROR(VLOOKUP($A75,'VENDA 2024'!$1:$1048576,4 + (COLUMN(J72)-1)*2,FALSE),"")=0,"",IFERROR(VLOOKUP($A75,'VENDA 2024'!$1:$1048576,4 + (COLUMN(J72)-1)*2,FALSE),""))</f>
        <v/>
      </c>
      <c r="GE75" s="45">
        <f>IF(IFERROR(VLOOKUP($A75,'VENDA 2024'!$1:$1048576,4 + (COLUMN(K72)-1)*2,FALSE),"")=0,"",IFERROR(VLOOKUP($A75,'VENDA 2024'!$1:$1048576,4 + (COLUMN(K72)-1)*2,FALSE),""))</f>
        <v/>
      </c>
      <c r="GF75" s="45">
        <f>IF(IFERROR(VLOOKUP($A75,'VENDA 2024'!$1:$1048576,4 + (COLUMN(L72)-1)*2,FALSE),"")=0,"",IFERROR(VLOOKUP($A75,'VENDA 2024'!$1:$1048576,4 + (COLUMN(L72)-1)*2,FALSE),""))</f>
        <v/>
      </c>
      <c r="GG75" s="12">
        <f>IF(COUNT(FU75:GF75)=0,"",SUM(FU75:GF75))</f>
        <v/>
      </c>
      <c r="GH75" s="45">
        <f>IF(IFERROR(VLOOKUP($A75,'venda-fornecedor-12-meses-7'!$1:$1048576,5 + (COLUMN(A72)-1)*2,FALSE),"")=0,"",IFERROR(VLOOKUP($A75,'venda-fornecedor-12-meses-7'!$1:$1048576,5 + (COLUMN(A72)-1)*2,FALSE),""))</f>
        <v/>
      </c>
      <c r="GI75" s="45">
        <f>IF(IFERROR(VLOOKUP($A75,'venda-fornecedor-12-meses-7'!$1:$1048576,5 + (COLUMN(B72)-1)*2,FALSE),"")=0,"",IFERROR(VLOOKUP($A75,'venda-fornecedor-12-meses-7'!$1:$1048576,5 + (COLUMN(B72)-1)*2,FALSE),""))</f>
        <v/>
      </c>
      <c r="GJ75" s="45">
        <f>IF(IFERROR(VLOOKUP($A75,'venda-fornecedor-12-meses-7'!$1:$1048576,5 + (COLUMN(C72)-1)*2,FALSE),"")=0,"",IFERROR(VLOOKUP($A75,'venda-fornecedor-12-meses-7'!$1:$1048576,5 + (COLUMN(C72)-1)*2,FALSE),""))</f>
        <v/>
      </c>
      <c r="GK75" s="45">
        <f>IF(IFERROR(VLOOKUP($A75,'venda-fornecedor-12-meses-7'!$1:$1048576,5 + (COLUMN(D72)-1)*2,FALSE),"")=0,"",IFERROR(VLOOKUP($A75,'venda-fornecedor-12-meses-7'!$1:$1048576,5 + (COLUMN(D72)-1)*2,FALSE),""))</f>
        <v/>
      </c>
      <c r="GL75" s="45">
        <f>IF(IFERROR(VLOOKUP($A75,'venda-fornecedor-12-meses-7'!$1:$1048576,5 + (COLUMN(E72)-1)*2,FALSE),"")=0,"",IFERROR(VLOOKUP($A75,'venda-fornecedor-12-meses-7'!$1:$1048576,5 + (COLUMN(E72)-1)*2,FALSE),""))</f>
        <v/>
      </c>
      <c r="GM75" s="45">
        <f>IF(IFERROR(VLOOKUP($A75,'venda-fornecedor-12-meses-7'!$1:$1048576,5 + (COLUMN(F72)-1)*2,FALSE),"")=0,"",IFERROR(VLOOKUP($A75,'venda-fornecedor-12-meses-7'!$1:$1048576,5 + (COLUMN(F72)-1)*2,FALSE),""))</f>
        <v/>
      </c>
      <c r="GN75" s="45">
        <f>IF(IFERROR(VLOOKUP($A75,'venda-fornecedor-12-meses-7'!$1:$1048576,5 + (COLUMN(G72)-1)*2,FALSE),"")=0,"",IFERROR(VLOOKUP($A75,'venda-fornecedor-12-meses-7'!$1:$1048576,5 + (COLUMN(G72)-1)*2,FALSE),""))</f>
        <v/>
      </c>
      <c r="GO75" s="45">
        <f>IF(IFERROR(VLOOKUP($A75,'venda-fornecedor-12-meses-7'!$1:$1048576,5 + (COLUMN(H72)-1)*2,FALSE),"")=0,"",IFERROR(VLOOKUP($A75,'venda-fornecedor-12-meses-7'!$1:$1048576,5 + (COLUMN(H72)-1)*2,FALSE),""))</f>
        <v/>
      </c>
      <c r="GP75" s="45">
        <f>IF(IFERROR(VLOOKUP($A75,'venda-fornecedor-12-meses-7'!$1:$1048576,5 + (COLUMN(I72)-1)*2,FALSE),"")=0,"",IFERROR(VLOOKUP($A75,'venda-fornecedor-12-meses-7'!$1:$1048576,5 + (COLUMN(I72)-1)*2,FALSE),""))</f>
        <v/>
      </c>
      <c r="GQ75" s="45">
        <f>IF(IFERROR(VLOOKUP($A75,'venda-fornecedor-12-meses-7'!$1:$1048576,5 + (COLUMN(J72)-1)*2,FALSE),"")=0,"",IFERROR(VLOOKUP($A75,'venda-fornecedor-12-meses-7'!$1:$1048576,5 + (COLUMN(J72)-1)*2,FALSE),""))</f>
        <v/>
      </c>
      <c r="GR75" s="45">
        <f>IF(IFERROR(VLOOKUP($A75,'venda-fornecedor-12-meses-7'!$1:$1048576,5 + (COLUMN(K72)-1)*2,FALSE),"")=0,"",IFERROR(VLOOKUP($A75,'venda-fornecedor-12-meses-7'!$1:$1048576,5 + (COLUMN(K72)-1)*2,FALSE),""))</f>
        <v/>
      </c>
      <c r="GS75" s="45">
        <f>IF(IFERROR(VLOOKUP($A75,'venda-fornecedor-12-meses-7'!$1:$1048576,5 + (COLUMN(L72)-1)*2,FALSE),"")=0,"",IFERROR(VLOOKUP($A75,'venda-fornecedor-12-meses-7'!$1:$1048576,5 + (COLUMN(L72)-1)*2,FALSE),""))</f>
        <v/>
      </c>
      <c r="GT75" s="12">
        <f>IF(COUNT(GH75:GS75)=0,"",SUM(GH75:GS75))</f>
        <v/>
      </c>
    </row>
    <row r="76">
      <c r="A76" s="85" t="n">
        <v>38491</v>
      </c>
      <c r="B76" s="85">
        <f>VLOOKUP(A76,'FORNECEDORES X COMPRADOR'!$A:$D,4,0)</f>
        <v/>
      </c>
      <c r="C76" s="85">
        <f>VLOOKUP(A76,'FORNECEDORES X COMPRADOR'!$A:$E,5,0)</f>
        <v/>
      </c>
      <c r="D76" s="40">
        <f>IFERROR(AVERAGEIF('ANALISE PRODUTO'!F:F,A76,'ANALISE PRODUTO'!BE:BE),"")</f>
        <v/>
      </c>
      <c r="E76" s="40">
        <f>IFERROR(AVERAGEIF('ANALISE PRODUTO'!F:F,A76,'ANALISE PRODUTO'!BF:BF),"")</f>
        <v/>
      </c>
      <c r="F76" s="47">
        <f t="array" ref="F76">IFERROR(
  IF(
    SUMPRODUCT(
      IFERROR(--('ANALISE PRODUTO'!$F$3:$F$10000=A76),0) *
      IFERROR(--'ANALISE PRODUTO'!$AJ$3:$AJ$10000,0)
    )=0,
    "",
    SUMPRODUCT(
      IFERROR(--('ANALISE PRODUTO'!$F$3:$F$10000=A76),0) *
      IFERROR(--'ANALISE PRODUTO'!$AN$3:$AN$10000,0)
    ) /
    SUMPRODUCT(
      IFERROR(--('ANALISE PRODUTO'!$F$3:$F$10000=A76),0) *
      IFERROR(--'ANALISE PRODUTO'!$AJ$3:$AJ$10000,0)
    )
  ),
  ""
)</f>
        <v/>
      </c>
      <c r="G76" s="47">
        <f t="array" ref="G76">IFERROR(
  IF(
    SUMPRODUCT(
      IFERROR(--('ANALISE PRODUTO'!$F$3:$F$10000=A76),0) *
      IFERROR(--'ANALISE PRODUTO'!$AJ$3:$AJ$10000,0)
    )=0,
    "",
    SUMPRODUCT(
      IFERROR(--('ANALISE PRODUTO'!$F$3:$F$10000=A76),0) *
      IFERROR(--'ANALISE PRODUTO'!$AO$3:$AO$10000,0)
    ) /
    SUMPRODUCT(
      IFERROR(--('ANALISE PRODUTO'!$F$3:$F$10000=A76),0) *
      IFERROR(--'ANALISE PRODUTO'!$AJ$3:$AJ$10000,0)
    )
  ),
  ""
)</f>
        <v/>
      </c>
      <c r="H76" s="86" t="n">
        <v>60</v>
      </c>
      <c r="I76" s="86" t="n">
        <v>90</v>
      </c>
      <c r="J76" s="87">
        <f>SUMIF('ANALISE PRODUTO'!F:F, A76, 'ANALISE PRODUTO'!AP:AP)</f>
        <v/>
      </c>
      <c r="K76" s="88">
        <f>SUMIF('ANALISE PRODUTO'!F:F, A76, 'ANALISE PRODUTO'!AN:AN)</f>
        <v/>
      </c>
      <c r="L76" s="40">
        <f>SUMIF('ANALISE PRODUTO'!F:F, A76, 'ANALISE PRODUTO'!BB:BB)</f>
        <v/>
      </c>
      <c r="M76" s="40">
        <f>SUMIF('ANALISE PRODUTO'!F:F, A76, 'ANALISE PRODUTO'!BC:BC)</f>
        <v/>
      </c>
      <c r="N76" s="40">
        <f>SUMIF('ANALISE PRODUTO'!F:F, A76, 'ANALISE PRODUTO'!BD:BD)</f>
        <v/>
      </c>
      <c r="O76" s="40">
        <f>SUMIF('ANALISE PRODUTO'!F:F, A76, 'ANALISE PRODUTO'!BA:BA)</f>
        <v/>
      </c>
      <c r="P76" s="40">
        <f>IF(J76=0, 0, IF(O76/J76=0, 0, O76/J76))</f>
        <v/>
      </c>
      <c r="Q76" s="40">
        <f>IF(J76=0, 0, IF(L76/J76=0, 0, L76/J76))</f>
        <v/>
      </c>
      <c r="R76" s="89">
        <f>SUMIF('ANALISE PRODUTO'!F:F, A76, 'ANALISE PRODUTO'!BJ:BJ)</f>
        <v/>
      </c>
      <c r="S76" s="89">
        <f>SUMIF('ANALISE PRODUTO'!F:F, A76, 'ANALISE PRODUTO'!BK:BK)</f>
        <v/>
      </c>
      <c r="T76" s="89">
        <f>SUMIF('ANALISE PRODUTO'!F:F, A76, 'ANALISE PRODUTO'!BL:BL)</f>
        <v/>
      </c>
      <c r="U76" s="89">
        <f>SUMIFS('ANALISE PRODUTO'!BI:BI, 'ANALISE PRODUTO'!F:F, A76)</f>
        <v/>
      </c>
      <c r="V76" s="89">
        <f>IF(C76="DESCONTINUADO", 0, IF(J76=0, 0, IF(U76/J76=0, 0, U76/J76)))</f>
        <v/>
      </c>
      <c r="W76" s="89">
        <f>IF(OR(C76="DESCONTINUADO", J76=0), 0, IFERROR((S76+T76)/J76, 0))</f>
        <v/>
      </c>
      <c r="X76" s="59">
        <f>COUNTIF('ANALISE PRODUTO'!F:F, A76)</f>
        <v/>
      </c>
      <c r="Y76" s="60">
        <f>COUNTIFS('ANALISE PRODUTO'!F:F, A76, 'ANALISE PRODUTO'!S:S, "S")</f>
        <v/>
      </c>
      <c r="Z76" s="61">
        <f>X76-Y76</f>
        <v/>
      </c>
      <c r="AA76" s="88">
        <f>IFERROR(IF(COUNTIF('contas-pagas-fornecedor-7'!$C:$C,B76)&gt;1,
   AVERAGEIF('contas-pagas-fornecedor-7'!$C:$C,B76,'contas-pagas-fornecedor-7'!$I:$I),
   VLOOKUP(B76,'contas-pagas-fornecedor-7'!$C:$Q,7,FALSE)), "")</f>
        <v/>
      </c>
      <c r="AB76" s="88">
        <f t="array" ref="AB76">IFERROR(
  INDEX('fornecedor-venda-por-filial-ger'!J:J,
    MATCH(1,
      ('fornecedor-venda-por-filial-ger'!A:A=A76) *
      ('fornecedor-venda-por-filial-ger'!B:B=$B$1),
    0)
  ),
"")</f>
        <v/>
      </c>
      <c r="AC76" s="90">
        <f t="array" ref="AC76">IFERROR(
  INDEX('fornecedor-venda-por-filial-ger'!O:O,
    MATCH(1,
      ('fornecedor-venda-por-filial-ger'!A:A=A76) *
      ('fornecedor-venda-por-filial-ger'!B:B=$B$1),
    0)
  ),
"")</f>
        <v/>
      </c>
      <c r="AD76" s="90">
        <f>IFERROR(VLOOKUP(A76,'venda-fornecedor-12-meses-7'!A:AC,3,0),"")</f>
        <v/>
      </c>
      <c r="AE76" s="87">
        <f t="array" ref="AE76">IFERROR(
  INDEX('fornecedor-venda-por-filial-ger'!N:N,
    MATCH(1,
      ('fornecedor-venda-por-filial-ger'!A:A=A76) *
      ('fornecedor-venda-por-filial-ger'!B:B=$B$1),
    0)
  ),
"")</f>
        <v/>
      </c>
      <c r="AF76" s="87">
        <f>IF(J76&lt;=0,"100,00%",IFERROR(AD76/AE76,1))</f>
        <v/>
      </c>
      <c r="AG76" s="64">
        <f t="array" ref="AG76">IFERROR(
  INDEX('fornecedor-venda-por-filial-ger'!L:L,
    MATCH(1,
      ('fornecedor-venda-por-filial-ger'!A:A=A76)*
      ('fornecedor-venda-por-filial-ger'!B:B=$B$1),
    0)
  )/100,
"")</f>
        <v/>
      </c>
      <c r="AH76" s="64">
        <f t="array" ref="AH76">IFERROR(
  INDEX('fornecedor-venda-por-filial-ger'!S:S,
    MATCH(1,
      ('fornecedor-venda-por-filial-ger'!A:A=A76) *
      ('fornecedor-venda-por-filial-ger'!B:B=$B$1),
    0)
  )/100,
"")</f>
        <v/>
      </c>
      <c r="AI76" s="64">
        <f>IFERROR(IF(OR(AH76="",AG76=""),"",IF(J76=0,0,AH76-AG76)),"")</f>
        <v/>
      </c>
      <c r="AJ76" s="91">
        <f t="array" ref="AJ76">IF(MAX(IF('ANALISE PRODUTO'!F:F=A76,'ANALISE PRODUTO'!AD:AD))=0,"SEM ENTRADA",MAX(IF('ANALISE PRODUTO'!F:F=A76,'ANALISE PRODUTO'!AD:AD)))</f>
        <v/>
      </c>
      <c r="AK76" s="39" t="n"/>
      <c r="AL76" s="92">
        <f>IF(IFERROR(VLOOKUP($A76,'VENDA 2023'!$1:$1048576,3 + (COLUMN(A73)-1)*2,FALSE),"")=0,"",IFERROR(VLOOKUP($A76,'VENDA 2023'!$1:$1048576,3 + (COLUMN(A73)-1)*2,FALSE),""))</f>
        <v/>
      </c>
      <c r="AM76" s="92">
        <f>IF(IFERROR(VLOOKUP($A76,'VENDA 2023'!$1:$1048576,3 + (COLUMN(B73)-1)*2,FALSE),"")=0,"",IFERROR(VLOOKUP($A76,'VENDA 2023'!$1:$1048576,3 + (COLUMN(B73)-1)*2,FALSE),""))</f>
        <v/>
      </c>
      <c r="AN76" s="92">
        <f>IF(IFERROR(VLOOKUP($A76,'VENDA 2023'!$1:$1048576,3 + (COLUMN(C73)-1)*2,FALSE),"")=0,"",IFERROR(VLOOKUP($A76,'VENDA 2023'!$1:$1048576,3 + (COLUMN(C73)-1)*2,FALSE),""))</f>
        <v/>
      </c>
      <c r="AO76" s="92">
        <f>IF(IFERROR(VLOOKUP($A76,'VENDA 2023'!$1:$1048576,3 + (COLUMN(D73)-1)*2,FALSE),"")=0,"",IFERROR(VLOOKUP($A76,'VENDA 2023'!$1:$1048576,3 + (COLUMN(D73)-1)*2,FALSE),""))</f>
        <v/>
      </c>
      <c r="AP76" s="92">
        <f>IF(IFERROR(VLOOKUP($A76,'VENDA 2023'!$1:$1048576,3 + (COLUMN(E73)-1)*2,FALSE),"")=0,"",IFERROR(VLOOKUP($A76,'VENDA 2023'!$1:$1048576,3 + (COLUMN(E73)-1)*2,FALSE),""))</f>
        <v/>
      </c>
      <c r="AQ76" s="92">
        <f>IF(IFERROR(VLOOKUP($A76,'VENDA 2023'!$1:$1048576,3 + (COLUMN(F73)-1)*2,FALSE),"")=0,"",IFERROR(VLOOKUP($A76,'VENDA 2023'!$1:$1048576,3 + (COLUMN(F73)-1)*2,FALSE),""))</f>
        <v/>
      </c>
      <c r="AR76" s="92">
        <f>IF(IFERROR(VLOOKUP($A76,'VENDA 2023'!$1:$1048576,3 + (COLUMN(G73)-1)*2,FALSE),"")=0,"",IFERROR(VLOOKUP($A76,'VENDA 2023'!$1:$1048576,3 + (COLUMN(G73)-1)*2,FALSE),""))</f>
        <v/>
      </c>
      <c r="AS76" s="92">
        <f>IF(IFERROR(VLOOKUP($A76,'VENDA 2023'!$1:$1048576,3 + (COLUMN(H73)-1)*2,FALSE),"")=0,"",IFERROR(VLOOKUP($A76,'VENDA 2023'!$1:$1048576,3 + (COLUMN(H73)-1)*2,FALSE),""))</f>
        <v/>
      </c>
      <c r="AT76" s="92">
        <f>IF(IFERROR(VLOOKUP($A76,'VENDA 2023'!$1:$1048576,3 + (COLUMN(I73)-1)*2,FALSE),"")=0,"",IFERROR(VLOOKUP($A76,'VENDA 2023'!$1:$1048576,3 + (COLUMN(I73)-1)*2,FALSE),""))</f>
        <v/>
      </c>
      <c r="AU76" s="92">
        <f>IF(IFERROR(VLOOKUP($A76,'VENDA 2023'!$1:$1048576,3 + (COLUMN(J73)-1)*2,FALSE),"")=0,"",IFERROR(VLOOKUP($A76,'VENDA 2023'!$1:$1048576,3 + (COLUMN(J73)-1)*2,FALSE),""))</f>
        <v/>
      </c>
      <c r="AV76" s="92">
        <f>IF(IFERROR(VLOOKUP($A76,'VENDA 2023'!$1:$1048576,3 + (COLUMN(K73)-1)*2,FALSE),"")=0,"",IFERROR(VLOOKUP($A76,'VENDA 2023'!$1:$1048576,3 + (COLUMN(K73)-1)*2,FALSE),""))</f>
        <v/>
      </c>
      <c r="AW76" s="92">
        <f>IF(IFERROR(VLOOKUP($A76,'VENDA 2023'!$1:$1048576,3 + (COLUMN(L73)-1)*2,FALSE),"")=0,"",IFERROR(VLOOKUP($A76,'VENDA 2023'!$1:$1048576,3 + (COLUMN(L73)-1)*2,FALSE),""))</f>
        <v/>
      </c>
      <c r="AX76" s="93">
        <f>IF(COUNT(AL76:AW76)=0,"",SUM(AL76:AW76))</f>
        <v/>
      </c>
      <c r="AY76" s="92">
        <f>IF(IFERROR(VLOOKUP($A76,'VENDA 2024'!$1:$1048576,3 + (COLUMN(A73)-1)*2,FALSE),"")=0,"",IFERROR(VLOOKUP($A76,'VENDA 2024'!$1:$1048576,3 + (COLUMN(A73)-1)*2,FALSE),""))</f>
        <v/>
      </c>
      <c r="AZ76" s="92">
        <f>IF(IFERROR(VLOOKUP($A76,'VENDA 2024'!$1:$1048576,3 + (COLUMN(B73)-1)*2,FALSE),"")=0,"",IFERROR(VLOOKUP($A76,'VENDA 2024'!$1:$1048576,3 + (COLUMN(B73)-1)*2,FALSE),""))</f>
        <v/>
      </c>
      <c r="BA76" s="92">
        <f>IF(IFERROR(VLOOKUP($A76,'VENDA 2024'!$1:$1048576,3 + (COLUMN(C73)-1)*2,FALSE),"")=0,"",IFERROR(VLOOKUP($A76,'VENDA 2024'!$1:$1048576,3 + (COLUMN(C73)-1)*2,FALSE),""))</f>
        <v/>
      </c>
      <c r="BB76" s="92">
        <f>IF(IFERROR(VLOOKUP($A76,'VENDA 2024'!$1:$1048576,3 + (COLUMN(D73)-1)*2,FALSE),"")=0,"",IFERROR(VLOOKUP($A76,'VENDA 2024'!$1:$1048576,3 + (COLUMN(D73)-1)*2,FALSE),""))</f>
        <v/>
      </c>
      <c r="BC76" s="92">
        <f>IF(IFERROR(VLOOKUP($A76,'VENDA 2024'!$1:$1048576,3 + (COLUMN(E73)-1)*2,FALSE),"")=0,"",IFERROR(VLOOKUP($A76,'VENDA 2024'!$1:$1048576,3 + (COLUMN(E73)-1)*2,FALSE),""))</f>
        <v/>
      </c>
      <c r="BD76" s="92">
        <f>IF(IFERROR(VLOOKUP($A76,'VENDA 2024'!$1:$1048576,3 + (COLUMN(F73)-1)*2,FALSE),"")=0,"",IFERROR(VLOOKUP($A76,'VENDA 2024'!$1:$1048576,3 + (COLUMN(F73)-1)*2,FALSE),""))</f>
        <v/>
      </c>
      <c r="BE76" s="92">
        <f>IF(IFERROR(VLOOKUP($A76,'VENDA 2024'!$1:$1048576,3 + (COLUMN(G73)-1)*2,FALSE),"")=0,"",IFERROR(VLOOKUP($A76,'VENDA 2024'!$1:$1048576,3 + (COLUMN(G73)-1)*2,FALSE),""))</f>
        <v/>
      </c>
      <c r="BF76" s="92">
        <f>IF(IFERROR(VLOOKUP($A76,'VENDA 2024'!$1:$1048576,3 + (COLUMN(H73)-1)*2,FALSE),"")=0,"",IFERROR(VLOOKUP($A76,'VENDA 2024'!$1:$1048576,3 + (COLUMN(H73)-1)*2,FALSE),""))</f>
        <v/>
      </c>
      <c r="BG76" s="92">
        <f>IF(IFERROR(VLOOKUP($A76,'VENDA 2024'!$1:$1048576,3 + (COLUMN(I73)-1)*2,FALSE),"")=0,"",IFERROR(VLOOKUP($A76,'VENDA 2024'!$1:$1048576,3 + (COLUMN(I73)-1)*2,FALSE),""))</f>
        <v/>
      </c>
      <c r="BH76" s="92">
        <f>IF(IFERROR(VLOOKUP($A76,'VENDA 2024'!$1:$1048576,3 + (COLUMN(J73)-1)*2,FALSE),"")=0,"",IFERROR(VLOOKUP($A76,'VENDA 2024'!$1:$1048576,3 + (COLUMN(J73)-1)*2,FALSE),""))</f>
        <v/>
      </c>
      <c r="BI76" s="92">
        <f>IF(IFERROR(VLOOKUP($A76,'VENDA 2024'!$1:$1048576,3 + (COLUMN(K73)-1)*2,FALSE),"")=0,"",IFERROR(VLOOKUP($A76,'VENDA 2024'!$1:$1048576,3 + (COLUMN(K73)-1)*2,FALSE),""))</f>
        <v/>
      </c>
      <c r="BJ76" s="92">
        <f>IF(IFERROR(VLOOKUP($A76,'VENDA 2024'!$1:$1048576,3 + (COLUMN(L73)-1)*2,FALSE),"")=0,"",IFERROR(VLOOKUP($A76,'VENDA 2024'!$1:$1048576,3 + (COLUMN(L73)-1)*2,FALSE),""))</f>
        <v/>
      </c>
      <c r="BK76" s="93">
        <f>IF(COUNT(AY76:BJ76)=0,"",SUM(AY76:BJ76))</f>
        <v/>
      </c>
      <c r="BL76" s="92">
        <f>IF(IFERROR(VLOOKUP($A76,'VENDA 2025'!$1:$1048576,3 + (COLUMN(A73)-1)*2,FALSE),"")=0,"",IFERROR(VLOOKUP($A76,'VENDA 2025'!$1:$1048576,3 + (COLUMN(A73)-1)*2,FALSE),""))</f>
        <v/>
      </c>
      <c r="BM76" s="92">
        <f>IF(IFERROR(VLOOKUP($A76,'VENDA 2025'!$1:$1048576,3 + (COLUMN(B73)-1)*2,FALSE),"")=0,"",IFERROR(VLOOKUP($A76,'VENDA 2025'!$1:$1048576,3 + (COLUMN(B73)-1)*2,FALSE),""))</f>
        <v/>
      </c>
      <c r="BN76" s="92">
        <f>IF(IFERROR(VLOOKUP($A76,'VENDA 2025'!$1:$1048576,3 + (COLUMN(C73)-1)*2,FALSE),"")=0,"",IFERROR(VLOOKUP($A76,'VENDA 2025'!$1:$1048576,3 + (COLUMN(C73)-1)*2,FALSE),""))</f>
        <v/>
      </c>
      <c r="BO76" s="92">
        <f>IF(IFERROR(VLOOKUP($A76,'VENDA 2025'!$1:$1048576,3 + (COLUMN(D73)-1)*2,FALSE),"")=0,"",IFERROR(VLOOKUP($A76,'VENDA 2025'!$1:$1048576,3 + (COLUMN(D73)-1)*2,FALSE),""))</f>
        <v/>
      </c>
      <c r="BP76" s="92">
        <f>IF(IFERROR(VLOOKUP($A76,'VENDA 2025'!$1:$1048576,3 + (COLUMN(E73)-1)*2,FALSE),"")=0,"",IFERROR(VLOOKUP($A76,'VENDA 2025'!$1:$1048576,3 + (COLUMN(E73)-1)*2,FALSE),""))</f>
        <v/>
      </c>
      <c r="BQ76" s="92">
        <f>IF(IFERROR(VLOOKUP($A76,'VENDA 2025'!$1:$1048576,3 + (COLUMN(F73)-1)*2,FALSE),"")=0,"",IFERROR(VLOOKUP($A76,'VENDA 2025'!$1:$1048576,3 + (COLUMN(F73)-1)*2,FALSE),""))</f>
        <v/>
      </c>
      <c r="BR76" s="92">
        <f>IF(IFERROR(VLOOKUP($A76,'VENDA 2025'!$1:$1048576,3 + (COLUMN(G73)-1)*2,FALSE),"")=0,"",IFERROR(VLOOKUP($A76,'VENDA 2025'!$1:$1048576,3 + (COLUMN(G73)-1)*2,FALSE),""))</f>
        <v/>
      </c>
      <c r="BS76" s="92">
        <f>IF(IFERROR(VLOOKUP($A76,'VENDA 2025'!$1:$1048576,3 + (COLUMN(H73)-1)*2,FALSE),"")=0,"",IFERROR(VLOOKUP($A76,'VENDA 2025'!$1:$1048576,3 + (COLUMN(H73)-1)*2,FALSE),""))</f>
        <v/>
      </c>
      <c r="BT76" s="92">
        <f>IF(IFERROR(VLOOKUP($A76,'VENDA 2025'!$1:$1048576,3 + (COLUMN(I73)-1)*2,FALSE),"")=0,"",IFERROR(VLOOKUP($A76,'VENDA 2025'!$1:$1048576,3 + (COLUMN(I73)-1)*2,FALSE),""))</f>
        <v/>
      </c>
      <c r="BU76" s="92">
        <f>IF(IFERROR(VLOOKUP($A76,'VENDA 2025'!$1:$1048576,3 + (COLUMN(J73)-1)*2,FALSE),"")=0,"",IFERROR(VLOOKUP($A76,'VENDA 2025'!$1:$1048576,3 + (COLUMN(J73)-1)*2,FALSE),""))</f>
        <v/>
      </c>
      <c r="BV76" s="92">
        <f>IF(IFERROR(VLOOKUP($A76,'VENDA 2025'!$1:$1048576,3 + (COLUMN(K73)-1)*2,FALSE),"")=0,"",IFERROR(VLOOKUP($A76,'VENDA 2025'!$1:$1048576,3 + (COLUMN(K73)-1)*2,FALSE),""))</f>
        <v/>
      </c>
      <c r="BW76" s="92">
        <f>IF(IFERROR(VLOOKUP($A76,'VENDA 2025'!$1:$1048576,3 + (COLUMN(L73)-1)*2,FALSE),"")=0,"",IFERROR(VLOOKUP($A76,'VENDA 2025'!$1:$1048576,3 + (COLUMN(L73)-1)*2,FALSE),""))</f>
        <v/>
      </c>
      <c r="BX76" s="93">
        <f>IF(COUNT(BL76:BW76)=0,"",SUM(BL76:BW76))</f>
        <v/>
      </c>
      <c r="BY76" s="92">
        <f>IF(IFERROR(VLOOKUP($A76,'venda-fornecedor-12-meses-7'!$1:$1048576,4 + (COLUMN(A73)-1)*2,FALSE),"")=0,"",IFERROR(VLOOKUP($A76,'venda-fornecedor-12-meses-7'!$1:$1048576,4 + (COLUMN(A73)-1)*2,FALSE),""))</f>
        <v/>
      </c>
      <c r="BZ76" s="92">
        <f>IF(IFERROR(VLOOKUP($A76,'venda-fornecedor-12-meses-7'!$1:$1048576,4 + (COLUMN(B73)-1)*2,FALSE),"")=0,"",IFERROR(VLOOKUP($A76,'venda-fornecedor-12-meses-7'!$1:$1048576,4 + (COLUMN(B73)-1)*2,FALSE),""))</f>
        <v/>
      </c>
      <c r="CA76" s="92">
        <f>IF(IFERROR(VLOOKUP($A76,'venda-fornecedor-12-meses-7'!$1:$1048576,4 + (COLUMN(C73)-1)*2,FALSE),"")=0,"",IFERROR(VLOOKUP($A76,'venda-fornecedor-12-meses-7'!$1:$1048576,4 + (COLUMN(C73)-1)*2,FALSE),""))</f>
        <v/>
      </c>
      <c r="CB76" s="92">
        <f>IF(IFERROR(VLOOKUP($A76,'venda-fornecedor-12-meses-7'!$1:$1048576,4 + (COLUMN(D73)-1)*2,FALSE),"")=0,"",IFERROR(VLOOKUP($A76,'venda-fornecedor-12-meses-7'!$1:$1048576,4 + (COLUMN(D73)-1)*2,FALSE),""))</f>
        <v/>
      </c>
      <c r="CC76" s="92">
        <f>IF(IFERROR(VLOOKUP($A76,'venda-fornecedor-12-meses-7'!$1:$1048576,4 + (COLUMN(E73)-1)*2,FALSE),"")=0,"",IFERROR(VLOOKUP($A76,'venda-fornecedor-12-meses-7'!$1:$1048576,4 + (COLUMN(E73)-1)*2,FALSE),""))</f>
        <v/>
      </c>
      <c r="CD76" s="92">
        <f>IF(IFERROR(VLOOKUP($A76,'venda-fornecedor-12-meses-7'!$1:$1048576,4 + (COLUMN(F73)-1)*2,FALSE),"")=0,"",IFERROR(VLOOKUP($A76,'venda-fornecedor-12-meses-7'!$1:$1048576,4 + (COLUMN(F73)-1)*2,FALSE),""))</f>
        <v/>
      </c>
      <c r="CE76" s="92">
        <f>IF(IFERROR(VLOOKUP($A76,'venda-fornecedor-12-meses-7'!$1:$1048576,4 + (COLUMN(G73)-1)*2,FALSE),"")=0,"",IFERROR(VLOOKUP($A76,'venda-fornecedor-12-meses-7'!$1:$1048576,4 + (COLUMN(G73)-1)*2,FALSE),""))</f>
        <v/>
      </c>
      <c r="CF76" s="92">
        <f>IF(IFERROR(VLOOKUP($A76,'venda-fornecedor-12-meses-7'!$1:$1048576,4 + (COLUMN(H73)-1)*2,FALSE),"")=0,"",IFERROR(VLOOKUP($A76,'venda-fornecedor-12-meses-7'!$1:$1048576,4 + (COLUMN(H73)-1)*2,FALSE),""))</f>
        <v/>
      </c>
      <c r="CG76" s="92">
        <f>IF(IFERROR(VLOOKUP($A76,'venda-fornecedor-12-meses-7'!$1:$1048576,4 + (COLUMN(I73)-1)*2,FALSE),"")=0,"",IFERROR(VLOOKUP($A76,'venda-fornecedor-12-meses-7'!$1:$1048576,4 + (COLUMN(I73)-1)*2,FALSE),""))</f>
        <v/>
      </c>
      <c r="CH76" s="92">
        <f>IF(IFERROR(VLOOKUP($A76,'venda-fornecedor-12-meses-7'!$1:$1048576,4 + (COLUMN(J73)-1)*2,FALSE),"")=0,"",IFERROR(VLOOKUP($A76,'venda-fornecedor-12-meses-7'!$1:$1048576,4 + (COLUMN(J73)-1)*2,FALSE),""))</f>
        <v/>
      </c>
      <c r="CI76" s="92">
        <f>IF(IFERROR(VLOOKUP($A76,'venda-fornecedor-12-meses-7'!$1:$1048576,4 + (COLUMN(K73)-1)*2,FALSE),"")=0,"",IFERROR(VLOOKUP($A76,'venda-fornecedor-12-meses-7'!$1:$1048576,4 + (COLUMN(K73)-1)*2,FALSE),""))</f>
        <v/>
      </c>
      <c r="CJ76" s="92">
        <f>IF(IFERROR(VLOOKUP($A76,'venda-fornecedor-12-meses-7'!$1:$1048576,4 + (COLUMN(L73)-1)*2,FALSE),"")=0,"",IFERROR(VLOOKUP($A76,'venda-fornecedor-12-meses-7'!$1:$1048576,4 + (COLUMN(L73)-1)*2,FALSE),""))</f>
        <v/>
      </c>
      <c r="CK76" s="93">
        <f>IF(COUNT(BY76:CJ76)=0,"",SUM(BY76:CJ76))</f>
        <v/>
      </c>
      <c r="CL76" s="93">
        <f>IF(COUNT(BY76:CJ76)=0,"",AVERAGE(BY76:CJ76))</f>
        <v/>
      </c>
      <c r="CM76" s="1" t="n"/>
      <c r="CN76" s="94">
        <f>IF(IFERROR(VLOOKUP($A76,'ENTRADA 2023'!$1:$1048576,3 + (COLUMN(A73)-1)*1,FALSE),"")=0,"",IFERROR(VLOOKUP($A76,'ENTRADA 2023'!$1:$1048576,3 + (COLUMN(A73)-1)*1,FALSE),""))</f>
        <v/>
      </c>
      <c r="CO76" s="94">
        <f>IF(IFERROR(VLOOKUP($A76,'ENTRADA 2023'!$1:$1048576,3 + (COLUMN(B73)-1)*1,FALSE),"")=0,"",IFERROR(VLOOKUP($A76,'ENTRADA 2023'!$1:$1048576,3 + (COLUMN(B73)-1)*1,FALSE),""))</f>
        <v/>
      </c>
      <c r="CP76" s="94">
        <f>IF(IFERROR(VLOOKUP($A76,'ENTRADA 2023'!$1:$1048576,3 + (COLUMN(C73)-1)*1,FALSE),"")=0,"",IFERROR(VLOOKUP($A76,'ENTRADA 2023'!$1:$1048576,3 + (COLUMN(C73)-1)*1,FALSE),""))</f>
        <v/>
      </c>
      <c r="CQ76" s="94">
        <f>IF(IFERROR(VLOOKUP($A76,'ENTRADA 2023'!$1:$1048576,3 + (COLUMN(D73)-1)*1,FALSE),"")=0,"",IFERROR(VLOOKUP($A76,'ENTRADA 2023'!$1:$1048576,3 + (COLUMN(D73)-1)*1,FALSE),""))</f>
        <v/>
      </c>
      <c r="CR76" s="94">
        <f>IF(IFERROR(VLOOKUP($A76,'ENTRADA 2023'!$1:$1048576,3 + (COLUMN(E73)-1)*1,FALSE),"")=0,"",IFERROR(VLOOKUP($A76,'ENTRADA 2023'!$1:$1048576,3 + (COLUMN(E73)-1)*1,FALSE),""))</f>
        <v/>
      </c>
      <c r="CS76" s="94">
        <f>IF(IFERROR(VLOOKUP($A76,'ENTRADA 2023'!$1:$1048576,3 + (COLUMN(F73)-1)*1,FALSE),"")=0,"",IFERROR(VLOOKUP($A76,'ENTRADA 2023'!$1:$1048576,3 + (COLUMN(F73)-1)*1,FALSE),""))</f>
        <v/>
      </c>
      <c r="CT76" s="94">
        <f>IF(IFERROR(VLOOKUP($A76,'ENTRADA 2023'!$1:$1048576,3 + (COLUMN(G73)-1)*1,FALSE),"")=0,"",IFERROR(VLOOKUP($A76,'ENTRADA 2023'!$1:$1048576,3 + (COLUMN(G73)-1)*1,FALSE),""))</f>
        <v/>
      </c>
      <c r="CU76" s="94">
        <f>IF(IFERROR(VLOOKUP($A76,'ENTRADA 2023'!$1:$1048576,3 + (COLUMN(H73)-1)*1,FALSE),"")=0,"",IFERROR(VLOOKUP($A76,'ENTRADA 2023'!$1:$1048576,3 + (COLUMN(H73)-1)*1,FALSE),""))</f>
        <v/>
      </c>
      <c r="CV76" s="94">
        <f>IF(IFERROR(VLOOKUP($A76,'ENTRADA 2023'!$1:$1048576,3 + (COLUMN(I73)-1)*1,FALSE),"")=0,"",IFERROR(VLOOKUP($A76,'ENTRADA 2023'!$1:$1048576,3 + (COLUMN(I73)-1)*1,FALSE),""))</f>
        <v/>
      </c>
      <c r="CW76" s="94">
        <f>IF(IFERROR(VLOOKUP($A76,'ENTRADA 2023'!$1:$1048576,3 + (COLUMN(J73)-1)*1,FALSE),"")=0,"",IFERROR(VLOOKUP($A76,'ENTRADA 2023'!$1:$1048576,3 + (COLUMN(J73)-1)*1,FALSE),""))</f>
        <v/>
      </c>
      <c r="CX76" s="94">
        <f>IF(IFERROR(VLOOKUP($A76,'ENTRADA 2023'!$1:$1048576,3 + (COLUMN(K73)-1)*1,FALSE),"")=0,"",IFERROR(VLOOKUP($A76,'ENTRADA 2023'!$1:$1048576,3 + (COLUMN(K73)-1)*1,FALSE),""))</f>
        <v/>
      </c>
      <c r="CY76" s="94">
        <f>IF(IFERROR(VLOOKUP($A76,'ENTRADA 2023'!$1:$1048576,3 + (COLUMN(L73)-1)*1,FALSE),"")=0,"",IFERROR(VLOOKUP($A76,'ENTRADA 2023'!$1:$1048576,3 + (COLUMN(L73)-1)*1,FALSE),""))</f>
        <v/>
      </c>
      <c r="CZ76" s="95">
        <f>IF(COUNT(CN76:CY76)=0,"",SUM(CN76:CY76))</f>
        <v/>
      </c>
      <c r="DA76" s="94">
        <f>IF(IFERROR(VLOOKUP($A76,'ENTRADA 2024'!$1:$1048576,3 + (COLUMN(A73)-1)*1,FALSE),"")=0,"",IFERROR(VLOOKUP($A76,'ENTRADA 2024'!$1:$1048576,3 + (COLUMN(A73)-1)*1,FALSE),""))</f>
        <v/>
      </c>
      <c r="DB76" s="94">
        <f>IF(IFERROR(VLOOKUP($A76,'ENTRADA 2024'!$1:$1048576,3 + (COLUMN(B73)-1)*1,FALSE),"")=0,"",IFERROR(VLOOKUP($A76,'ENTRADA 2024'!$1:$1048576,3 + (COLUMN(B73)-1)*1,FALSE),""))</f>
        <v/>
      </c>
      <c r="DC76" s="94">
        <f>IF(IFERROR(VLOOKUP($A76,'ENTRADA 2024'!$1:$1048576,3 + (COLUMN(C73)-1)*1,FALSE),"")=0,"",IFERROR(VLOOKUP($A76,'ENTRADA 2024'!$1:$1048576,3 + (COLUMN(C73)-1)*1,FALSE),""))</f>
        <v/>
      </c>
      <c r="DD76" s="94">
        <f>IF(IFERROR(VLOOKUP($A76,'ENTRADA 2024'!$1:$1048576,3 + (COLUMN(D73)-1)*1,FALSE),"")=0,"",IFERROR(VLOOKUP($A76,'ENTRADA 2024'!$1:$1048576,3 + (COLUMN(D73)-1)*1,FALSE),""))</f>
        <v/>
      </c>
      <c r="DE76" s="94">
        <f>IF(IFERROR(VLOOKUP($A76,'ENTRADA 2024'!$1:$1048576,3 + (COLUMN(E73)-1)*1,FALSE),"")=0,"",IFERROR(VLOOKUP($A76,'ENTRADA 2024'!$1:$1048576,3 + (COLUMN(E73)-1)*1,FALSE),""))</f>
        <v/>
      </c>
      <c r="DF76" s="94">
        <f>IF(IFERROR(VLOOKUP($A76,'ENTRADA 2024'!$1:$1048576,3 + (COLUMN(F73)-1)*1,FALSE),"")=0,"",IFERROR(VLOOKUP($A76,'ENTRADA 2024'!$1:$1048576,3 + (COLUMN(F73)-1)*1,FALSE),""))</f>
        <v/>
      </c>
      <c r="DG76" s="94">
        <f>IF(IFERROR(VLOOKUP($A76,'ENTRADA 2024'!$1:$1048576,3 + (COLUMN(G73)-1)*1,FALSE),"")=0,"",IFERROR(VLOOKUP($A76,'ENTRADA 2024'!$1:$1048576,3 + (COLUMN(G73)-1)*1,FALSE),""))</f>
        <v/>
      </c>
      <c r="DH76" s="94">
        <f>IF(IFERROR(VLOOKUP($A76,'ENTRADA 2024'!$1:$1048576,3 + (COLUMN(H73)-1)*1,FALSE),"")=0,"",IFERROR(VLOOKUP($A76,'ENTRADA 2024'!$1:$1048576,3 + (COLUMN(H73)-1)*1,FALSE),""))</f>
        <v/>
      </c>
      <c r="DI76" s="94">
        <f>IF(IFERROR(VLOOKUP($A76,'ENTRADA 2024'!$1:$1048576,3 + (COLUMN(I73)-1)*1,FALSE),"")=0,"",IFERROR(VLOOKUP($A76,'ENTRADA 2024'!$1:$1048576,3 + (COLUMN(I73)-1)*1,FALSE),""))</f>
        <v/>
      </c>
      <c r="DJ76" s="94">
        <f>IF(IFERROR(VLOOKUP($A76,'ENTRADA 2024'!$1:$1048576,3 + (COLUMN(J73)-1)*1,FALSE),"")=0,"",IFERROR(VLOOKUP($A76,'ENTRADA 2024'!$1:$1048576,3 + (COLUMN(J73)-1)*1,FALSE),""))</f>
        <v/>
      </c>
      <c r="DK76" s="94">
        <f>IF(IFERROR(VLOOKUP($A76,'ENTRADA 2024'!$1:$1048576,3 + (COLUMN(K73)-1)*1,FALSE),"")=0,"",IFERROR(VLOOKUP($A76,'ENTRADA 2024'!$1:$1048576,3 + (COLUMN(K73)-1)*1,FALSE),""))</f>
        <v/>
      </c>
      <c r="DL76" s="94">
        <f>IF(IFERROR(VLOOKUP($A76,'ENTRADA 2024'!$1:$1048576,3 + (COLUMN(L73)-1)*1,FALSE),"")=0,"",IFERROR(VLOOKUP($A76,'ENTRADA 2024'!$1:$1048576,3 + (COLUMN(L73)-1)*1,FALSE),""))</f>
        <v/>
      </c>
      <c r="DM76" s="95">
        <f>IF(COUNT(DA76:DL76)=0,"",SUM(DA76:DL76))</f>
        <v/>
      </c>
      <c r="DN76" s="94">
        <f>IF(IFERROR(VLOOKUP($A76,'ENTRADA 2025'!$1:$1048576,3 + (COLUMN(A73)-1)*1,FALSE),"")=0,"",IFERROR(VLOOKUP($A76,'ENTRADA 2025'!$1:$1048576,3 + (COLUMN(A73)-1)*1,FALSE),""))</f>
        <v/>
      </c>
      <c r="DO76" s="94">
        <f>IF(IFERROR(VLOOKUP($A76,'ENTRADA 2025'!$1:$1048576,3 + (COLUMN(B73)-1)*1,FALSE),"")=0,"",IFERROR(VLOOKUP($A76,'ENTRADA 2025'!$1:$1048576,3 + (COLUMN(B73)-1)*1,FALSE),""))</f>
        <v/>
      </c>
      <c r="DP76" s="94">
        <f>IF(IFERROR(VLOOKUP($A76,'ENTRADA 2025'!$1:$1048576,3 + (COLUMN(C73)-1)*1,FALSE),"")=0,"",IFERROR(VLOOKUP($A76,'ENTRADA 2025'!$1:$1048576,3 + (COLUMN(C73)-1)*1,FALSE),""))</f>
        <v/>
      </c>
      <c r="DQ76" s="94">
        <f>IF(IFERROR(VLOOKUP($A76,'ENTRADA 2025'!$1:$1048576,3 + (COLUMN(D73)-1)*1,FALSE),"")=0,"",IFERROR(VLOOKUP($A76,'ENTRADA 2025'!$1:$1048576,3 + (COLUMN(D73)-1)*1,FALSE),""))</f>
        <v/>
      </c>
      <c r="DR76" s="94">
        <f>IF(IFERROR(VLOOKUP($A76,'ENTRADA 2025'!$1:$1048576,3 + (COLUMN(E73)-1)*1,FALSE),"")=0,"",IFERROR(VLOOKUP($A76,'ENTRADA 2025'!$1:$1048576,3 + (COLUMN(E73)-1)*1,FALSE),""))</f>
        <v/>
      </c>
      <c r="DS76" s="94">
        <f>IF(IFERROR(VLOOKUP($A76,'ENTRADA 2025'!$1:$1048576,3 + (COLUMN(F73)-1)*1,FALSE),"")=0,"",IFERROR(VLOOKUP($A76,'ENTRADA 2025'!$1:$1048576,3 + (COLUMN(F73)-1)*1,FALSE),""))</f>
        <v/>
      </c>
      <c r="DT76" s="94">
        <f>IF(IFERROR(VLOOKUP($A76,'ENTRADA 2025'!$1:$1048576,3 + (COLUMN(G73)-1)*1,FALSE),"")=0,"",IFERROR(VLOOKUP($A76,'ENTRADA 2025'!$1:$1048576,3 + (COLUMN(G73)-1)*1,FALSE),""))</f>
        <v/>
      </c>
      <c r="DU76" s="94">
        <f>IF(IFERROR(VLOOKUP($A76,'ENTRADA 2025'!$1:$1048576,3 + (COLUMN(H73)-1)*1,FALSE),"")=0,"",IFERROR(VLOOKUP($A76,'ENTRADA 2025'!$1:$1048576,3 + (COLUMN(H73)-1)*1,FALSE),""))</f>
        <v/>
      </c>
      <c r="DV76" s="94">
        <f>IF(IFERROR(VLOOKUP($A76,'ENTRADA 2025'!$1:$1048576,3 + (COLUMN(I73)-1)*1,FALSE),"")=0,"",IFERROR(VLOOKUP($A76,'ENTRADA 2025'!$1:$1048576,3 + (COLUMN(I73)-1)*1,FALSE),""))</f>
        <v/>
      </c>
      <c r="DW76" s="94">
        <f>IF(IFERROR(VLOOKUP($A76,'ENTRADA 2025'!$1:$1048576,3 + (COLUMN(J73)-1)*1,FALSE),"")=0,"",IFERROR(VLOOKUP($A76,'ENTRADA 2025'!$1:$1048576,3 + (COLUMN(J73)-1)*1,FALSE),""))</f>
        <v/>
      </c>
      <c r="DX76" s="94">
        <f>IF(IFERROR(VLOOKUP($A76,'ENTRADA 2025'!$1:$1048576,3 + (COLUMN(K73)-1)*1,FALSE),"")=0,"",IFERROR(VLOOKUP($A76,'ENTRADA 2025'!$1:$1048576,3 + (COLUMN(K73)-1)*1,FALSE),""))</f>
        <v/>
      </c>
      <c r="DY76" s="94">
        <f>IF(IFERROR(VLOOKUP($A76,'ENTRADA 2025'!$1:$1048576,3 + (COLUMN(L73)-1)*1,FALSE),"")=0,"",IFERROR(VLOOKUP($A76,'ENTRADA 2025'!$1:$1048576,3 + (COLUMN(L73)-1)*1,FALSE),""))</f>
        <v/>
      </c>
      <c r="DZ76" s="95">
        <f>IF(COUNT(DN76:DY76)=0,"",SUM(DN76:DY76))</f>
        <v/>
      </c>
      <c r="EA76" s="94">
        <f>IF(IFERROR(VLOOKUP($A76,'entrada-fornecedor-12-meses-7'!$1:$1048576,3 + (COLUMN(A73)-1)*1,FALSE),"")=0,"",IFERROR(VLOOKUP($A76,'entrada-fornecedor-12-meses-7'!$1:$1048576,3 + (COLUMN(A73)-1)*1,FALSE),""))</f>
        <v/>
      </c>
      <c r="EB76" s="94">
        <f>IF(IFERROR(VLOOKUP($A76,'entrada-fornecedor-12-meses-7'!$1:$1048576,3 + (COLUMN(B73)-1)*1,FALSE),"")=0,"",IFERROR(VLOOKUP($A76,'entrada-fornecedor-12-meses-7'!$1:$1048576,3 + (COLUMN(B73)-1)*1,FALSE),""))</f>
        <v/>
      </c>
      <c r="EC76" s="94">
        <f>IF(IFERROR(VLOOKUP($A76,'entrada-fornecedor-12-meses-7'!$1:$1048576,3 + (COLUMN(C73)-1)*1,FALSE),"")=0,"",IFERROR(VLOOKUP($A76,'entrada-fornecedor-12-meses-7'!$1:$1048576,3 + (COLUMN(C73)-1)*1,FALSE),""))</f>
        <v/>
      </c>
      <c r="ED76" s="94">
        <f>IF(IFERROR(VLOOKUP($A76,'entrada-fornecedor-12-meses-7'!$1:$1048576,3 + (COLUMN(D73)-1)*1,FALSE),"")=0,"",IFERROR(VLOOKUP($A76,'entrada-fornecedor-12-meses-7'!$1:$1048576,3 + (COLUMN(D73)-1)*1,FALSE),""))</f>
        <v/>
      </c>
      <c r="EE76" s="94">
        <f>IF(IFERROR(VLOOKUP($A76,'entrada-fornecedor-12-meses-7'!$1:$1048576,3 + (COLUMN(E73)-1)*1,FALSE),"")=0,"",IFERROR(VLOOKUP($A76,'entrada-fornecedor-12-meses-7'!$1:$1048576,3 + (COLUMN(E73)-1)*1,FALSE),""))</f>
        <v/>
      </c>
      <c r="EF76" s="94">
        <f>IF(IFERROR(VLOOKUP($A76,'entrada-fornecedor-12-meses-7'!$1:$1048576,3 + (COLUMN(F73)-1)*1,FALSE),"")=0,"",IFERROR(VLOOKUP($A76,'entrada-fornecedor-12-meses-7'!$1:$1048576,3 + (COLUMN(F73)-1)*1,FALSE),""))</f>
        <v/>
      </c>
      <c r="EG76" s="94">
        <f>IF(IFERROR(VLOOKUP($A76,'entrada-fornecedor-12-meses-7'!$1:$1048576,3 + (COLUMN(G73)-1)*1,FALSE),"")=0,"",IFERROR(VLOOKUP($A76,'entrada-fornecedor-12-meses-7'!$1:$1048576,3 + (COLUMN(G73)-1)*1,FALSE),""))</f>
        <v/>
      </c>
      <c r="EH76" s="94">
        <f>IF(IFERROR(VLOOKUP($A76,'entrada-fornecedor-12-meses-7'!$1:$1048576,3 + (COLUMN(H73)-1)*1,FALSE),"")=0,"",IFERROR(VLOOKUP($A76,'entrada-fornecedor-12-meses-7'!$1:$1048576,3 + (COLUMN(H73)-1)*1,FALSE),""))</f>
        <v/>
      </c>
      <c r="EI76" s="94">
        <f>IF(IFERROR(VLOOKUP($A76,'entrada-fornecedor-12-meses-7'!$1:$1048576,3 + (COLUMN(I73)-1)*1,FALSE),"")=0,"",IFERROR(VLOOKUP($A76,'entrada-fornecedor-12-meses-7'!$1:$1048576,3 + (COLUMN(I73)-1)*1,FALSE),""))</f>
        <v/>
      </c>
      <c r="EJ76" s="94">
        <f>IF(IFERROR(VLOOKUP($A76,'entrada-fornecedor-12-meses-7'!$1:$1048576,3 + (COLUMN(J73)-1)*1,FALSE),"")=0,"",IFERROR(VLOOKUP($A76,'entrada-fornecedor-12-meses-7'!$1:$1048576,3 + (COLUMN(J73)-1)*1,FALSE),""))</f>
        <v/>
      </c>
      <c r="EK76" s="94">
        <f>IF(IFERROR(VLOOKUP($A76,'entrada-fornecedor-12-meses-7'!$1:$1048576,3 + (COLUMN(K73)-1)*1,FALSE),"")=0,"",IFERROR(VLOOKUP($A76,'entrada-fornecedor-12-meses-7'!$1:$1048576,3 + (COLUMN(K73)-1)*1,FALSE),""))</f>
        <v/>
      </c>
      <c r="EL76" s="94">
        <f>IF(IFERROR(VLOOKUP($A76,'entrada-fornecedor-12-meses-7'!$1:$1048576,3 + (COLUMN(L73)-1)*1,FALSE),"")=0,"",IFERROR(VLOOKUP($A76,'entrada-fornecedor-12-meses-7'!$1:$1048576,3 + (COLUMN(L73)-1)*1,FALSE),""))</f>
        <v/>
      </c>
      <c r="EM76" s="95">
        <f>IF(COUNT(EA76:EL76)=0,"",SUM(EA76:EL76))</f>
        <v/>
      </c>
      <c r="EN76" s="1" t="n"/>
      <c r="EO76" s="96">
        <f>IFERROR(AVERAGEIF('lead-time-compras-7'!B:B,A76,'lead-time-compras-7'!S:S),"")</f>
        <v/>
      </c>
      <c r="EP76" s="96">
        <f>IFERROR(
  AVERAGEIFS(
    'notas-fiscais-entrada-830-7'!H:H,
    'notas-fiscais-entrada-830-7'!O:O, A76,
    'notas-fiscais-entrada-830-7'!E:E, $B$1
  ),
""
)</f>
        <v/>
      </c>
      <c r="EQ76" s="96">
        <f>IFERROR(AVERAGEIF('lead-time-compras-7'!B:B,A76,'lead-time-compras-7'!Q:Q),"")</f>
        <v/>
      </c>
      <c r="ER76" s="97">
        <f>SUMIF('fornecedor-saldo-receber-7'!A:A, A76, 'fornecedor-saldo-receber-7'!L:L)</f>
        <v/>
      </c>
      <c r="ES76" s="97">
        <f>SUMIF('fornecedor-verba-aplicar-7'!A:A, A76, 'fornecedor-verba-aplicar-7'!D:D)</f>
        <v/>
      </c>
      <c r="ET76" s="1" t="n"/>
      <c r="EU76" s="52">
        <f>SUMIF('ANALISE PRODUTO'!F:F, A76, 'ANALISE PRODUTO'!BN:BN)</f>
        <v/>
      </c>
      <c r="EV76" s="52">
        <f>SUMIF('ANALISE PRODUTO'!F:F, A76, 'ANALISE PRODUTO'!BO:BO)</f>
        <v/>
      </c>
      <c r="EW76" s="52">
        <f>SUMIF('ANALISE PRODUTO'!F:F, A76, 'ANALISE PRODUTO'!BP:BP)</f>
        <v/>
      </c>
      <c r="EX76" s="52">
        <f>SUMIF('ANALISE PRODUTO'!F:F, A76, 'ANALISE PRODUTO'!BQ:BQ)</f>
        <v/>
      </c>
      <c r="EY76" s="52">
        <f>SUMIF('ANALISE PRODUTO'!F:F, A76, 'ANALISE PRODUTO'!BR:BR)</f>
        <v/>
      </c>
      <c r="EZ76" s="53">
        <f>SUMIF('ANALISE PRODUTO'!F:F, A76, 'ANALISE PRODUTO'!BS:BS)</f>
        <v/>
      </c>
      <c r="FA76" s="53">
        <f>SUMIF('ANALISE PRODUTO'!F:F, A76, 'ANALISE PRODUTO'!BT:BT)</f>
        <v/>
      </c>
      <c r="FB76" s="53">
        <f>SUMIF('ANALISE PRODUTO'!F:F, A76, 'ANALISE PRODUTO'!BU:BU)</f>
        <v/>
      </c>
      <c r="FC76" s="53">
        <f>SUMIF('ANALISE PRODUTO'!F:F, A76, 'ANALISE PRODUTO'!BV:BV)</f>
        <v/>
      </c>
      <c r="FD76" s="53">
        <f>SUMIF('ANALISE PRODUTO'!F:F, A76, 'ANALISE PRODUTO'!BW:BW)</f>
        <v/>
      </c>
      <c r="FE76" s="41">
        <f>SUMIF('ANALISE PRODUTO'!F:F, A76, 'ANALISE PRODUTO'!CB:CB)</f>
        <v/>
      </c>
      <c r="FF76" s="41">
        <f>SUMIF('ANALISE PRODUTO'!F:F, A76, 'ANALISE PRODUTO'!CC:CC)</f>
        <v/>
      </c>
      <c r="FG76" s="1" t="n"/>
      <c r="FH76" s="45">
        <f>IF(IFERROR(VLOOKUP($A76,'VENDA 2023'!$1:$1048576,4 + (COLUMN(A73)-1)*2,FALSE),"")=0,"",IFERROR(VLOOKUP($A76,'VENDA 2023'!$1:$1048576,4 + (COLUMN(A73)-1)*2,FALSE),""))</f>
        <v/>
      </c>
      <c r="FI76" s="45">
        <f>IF(IFERROR(VLOOKUP($A76,'VENDA 2023'!$1:$1048576,4 + (COLUMN(B73)-1)*2,FALSE),"")=0,"",IFERROR(VLOOKUP($A76,'VENDA 2023'!$1:$1048576,4 + (COLUMN(B73)-1)*2,FALSE),""))</f>
        <v/>
      </c>
      <c r="FJ76" s="45">
        <f>IF(IFERROR(VLOOKUP($A76,'VENDA 2023'!$1:$1048576,4 + (COLUMN(C73)-1)*2,FALSE),"")=0,"",IFERROR(VLOOKUP($A76,'VENDA 2023'!$1:$1048576,4 + (COLUMN(C73)-1)*2,FALSE),""))</f>
        <v/>
      </c>
      <c r="FK76" s="45">
        <f>IF(IFERROR(VLOOKUP($A76,'VENDA 2023'!$1:$1048576,4 + (COLUMN(D73)-1)*2,FALSE),"")=0,"",IFERROR(VLOOKUP($A76,'VENDA 2023'!$1:$1048576,4 + (COLUMN(D73)-1)*2,FALSE),""))</f>
        <v/>
      </c>
      <c r="FL76" s="45">
        <f>IF(IFERROR(VLOOKUP($A76,'VENDA 2023'!$1:$1048576,4 + (COLUMN(E73)-1)*2,FALSE),"")=0,"",IFERROR(VLOOKUP($A76,'VENDA 2023'!$1:$1048576,4 + (COLUMN(E73)-1)*2,FALSE),""))</f>
        <v/>
      </c>
      <c r="FM76" s="45">
        <f>IF(IFERROR(VLOOKUP($A76,'VENDA 2023'!$1:$1048576,4 + (COLUMN(F73)-1)*2,FALSE),"")=0,"",IFERROR(VLOOKUP($A76,'VENDA 2023'!$1:$1048576,4 + (COLUMN(F73)-1)*2,FALSE),""))</f>
        <v/>
      </c>
      <c r="FN76" s="45">
        <f>IF(IFERROR(VLOOKUP($A76,'VENDA 2023'!$1:$1048576,4 + (COLUMN(G73)-1)*2,FALSE),"")=0,"",IFERROR(VLOOKUP($A76,'VENDA 2023'!$1:$1048576,4 + (COLUMN(G73)-1)*2,FALSE),""))</f>
        <v/>
      </c>
      <c r="FO76" s="45">
        <f>IF(IFERROR(VLOOKUP($A76,'VENDA 2023'!$1:$1048576,4 + (COLUMN(H73)-1)*2,FALSE),"")=0,"",IFERROR(VLOOKUP($A76,'VENDA 2023'!$1:$1048576,4 + (COLUMN(H73)-1)*2,FALSE),""))</f>
        <v/>
      </c>
      <c r="FP76" s="45">
        <f>IF(IFERROR(VLOOKUP($A76,'VENDA 2023'!$1:$1048576,4 + (COLUMN(I73)-1)*2,FALSE),"")=0,"",IFERROR(VLOOKUP($A76,'VENDA 2023'!$1:$1048576,4 + (COLUMN(I73)-1)*2,FALSE),""))</f>
        <v/>
      </c>
      <c r="FQ76" s="45">
        <f>IF(IFERROR(VLOOKUP($A76,'VENDA 2023'!$1:$1048576,4 + (COLUMN(J73)-1)*2,FALSE),"")=0,"",IFERROR(VLOOKUP($A76,'VENDA 2023'!$1:$1048576,4 + (COLUMN(J73)-1)*2,FALSE),""))</f>
        <v/>
      </c>
      <c r="FR76" s="45">
        <f>IF(IFERROR(VLOOKUP($A76,'VENDA 2023'!$1:$1048576,4 + (COLUMN(K73)-1)*2,FALSE),"")=0,"",IFERROR(VLOOKUP($A76,'VENDA 2023'!$1:$1048576,4 + (COLUMN(K73)-1)*2,FALSE),""))</f>
        <v/>
      </c>
      <c r="FS76" s="45">
        <f>IF(IFERROR(VLOOKUP($A76,'VENDA 2023'!$1:$1048576,4 + (COLUMN(L73)-1)*2,FALSE),"")=0,"",IFERROR(VLOOKUP($A76,'VENDA 2023'!$1:$1048576,4 + (COLUMN(L73)-1)*2,FALSE),""))</f>
        <v/>
      </c>
      <c r="FT76" s="12">
        <f>IF(COUNT(FH76:FS76)=0,"",SUM(FH76:FS76))</f>
        <v/>
      </c>
      <c r="FU76" s="45">
        <f>IF(IFERROR(VLOOKUP($A76,'VENDA 2024'!$1:$1048576,4 + (COLUMN(A73)-1)*2,FALSE),"")=0,"",IFERROR(VLOOKUP($A76,'VENDA 2024'!$1:$1048576,4 + (COLUMN(A73)-1)*2,FALSE),""))</f>
        <v/>
      </c>
      <c r="FV76" s="45">
        <f>IF(IFERROR(VLOOKUP($A76,'VENDA 2024'!$1:$1048576,4 + (COLUMN(B73)-1)*2,FALSE),"")=0,"",IFERROR(VLOOKUP($A76,'VENDA 2024'!$1:$1048576,4 + (COLUMN(B73)-1)*2,FALSE),""))</f>
        <v/>
      </c>
      <c r="FW76" s="45">
        <f>IF(IFERROR(VLOOKUP($A76,'VENDA 2024'!$1:$1048576,4 + (COLUMN(C73)-1)*2,FALSE),"")=0,"",IFERROR(VLOOKUP($A76,'VENDA 2024'!$1:$1048576,4 + (COLUMN(C73)-1)*2,FALSE),""))</f>
        <v/>
      </c>
      <c r="FX76" s="45">
        <f>IF(IFERROR(VLOOKUP($A76,'VENDA 2024'!$1:$1048576,4 + (COLUMN(D73)-1)*2,FALSE),"")=0,"",IFERROR(VLOOKUP($A76,'VENDA 2024'!$1:$1048576,4 + (COLUMN(D73)-1)*2,FALSE),""))</f>
        <v/>
      </c>
      <c r="FY76" s="45">
        <f>IF(IFERROR(VLOOKUP($A76,'VENDA 2024'!$1:$1048576,4 + (COLUMN(E73)-1)*2,FALSE),"")=0,"",IFERROR(VLOOKUP($A76,'VENDA 2024'!$1:$1048576,4 + (COLUMN(E73)-1)*2,FALSE),""))</f>
        <v/>
      </c>
      <c r="FZ76" s="45">
        <f>IF(IFERROR(VLOOKUP($A76,'VENDA 2024'!$1:$1048576,4 + (COLUMN(F73)-1)*2,FALSE),"")=0,"",IFERROR(VLOOKUP($A76,'VENDA 2024'!$1:$1048576,4 + (COLUMN(F73)-1)*2,FALSE),""))</f>
        <v/>
      </c>
      <c r="GA76" s="45">
        <f>IF(IFERROR(VLOOKUP($A76,'VENDA 2024'!$1:$1048576,4 + (COLUMN(G73)-1)*2,FALSE),"")=0,"",IFERROR(VLOOKUP($A76,'VENDA 2024'!$1:$1048576,4 + (COLUMN(G73)-1)*2,FALSE),""))</f>
        <v/>
      </c>
      <c r="GB76" s="45">
        <f>IF(IFERROR(VLOOKUP($A76,'VENDA 2024'!$1:$1048576,4 + (COLUMN(H73)-1)*2,FALSE),"")=0,"",IFERROR(VLOOKUP($A76,'VENDA 2024'!$1:$1048576,4 + (COLUMN(H73)-1)*2,FALSE),""))</f>
        <v/>
      </c>
      <c r="GC76" s="45">
        <f>IF(IFERROR(VLOOKUP($A76,'VENDA 2024'!$1:$1048576,4 + (COLUMN(I73)-1)*2,FALSE),"")=0,"",IFERROR(VLOOKUP($A76,'VENDA 2024'!$1:$1048576,4 + (COLUMN(I73)-1)*2,FALSE),""))</f>
        <v/>
      </c>
      <c r="GD76" s="45">
        <f>IF(IFERROR(VLOOKUP($A76,'VENDA 2024'!$1:$1048576,4 + (COLUMN(J73)-1)*2,FALSE),"")=0,"",IFERROR(VLOOKUP($A76,'VENDA 2024'!$1:$1048576,4 + (COLUMN(J73)-1)*2,FALSE),""))</f>
        <v/>
      </c>
      <c r="GE76" s="45">
        <f>IF(IFERROR(VLOOKUP($A76,'VENDA 2024'!$1:$1048576,4 + (COLUMN(K73)-1)*2,FALSE),"")=0,"",IFERROR(VLOOKUP($A76,'VENDA 2024'!$1:$1048576,4 + (COLUMN(K73)-1)*2,FALSE),""))</f>
        <v/>
      </c>
      <c r="GF76" s="45">
        <f>IF(IFERROR(VLOOKUP($A76,'VENDA 2024'!$1:$1048576,4 + (COLUMN(L73)-1)*2,FALSE),"")=0,"",IFERROR(VLOOKUP($A76,'VENDA 2024'!$1:$1048576,4 + (COLUMN(L73)-1)*2,FALSE),""))</f>
        <v/>
      </c>
      <c r="GG76" s="12">
        <f>IF(COUNT(FU76:GF76)=0,"",SUM(FU76:GF76))</f>
        <v/>
      </c>
      <c r="GH76" s="45">
        <f>IF(IFERROR(VLOOKUP($A76,'venda-fornecedor-12-meses-7'!$1:$1048576,5 + (COLUMN(A73)-1)*2,FALSE),"")=0,"",IFERROR(VLOOKUP($A76,'venda-fornecedor-12-meses-7'!$1:$1048576,5 + (COLUMN(A73)-1)*2,FALSE),""))</f>
        <v/>
      </c>
      <c r="GI76" s="45">
        <f>IF(IFERROR(VLOOKUP($A76,'venda-fornecedor-12-meses-7'!$1:$1048576,5 + (COLUMN(B73)-1)*2,FALSE),"")=0,"",IFERROR(VLOOKUP($A76,'venda-fornecedor-12-meses-7'!$1:$1048576,5 + (COLUMN(B73)-1)*2,FALSE),""))</f>
        <v/>
      </c>
      <c r="GJ76" s="45">
        <f>IF(IFERROR(VLOOKUP($A76,'venda-fornecedor-12-meses-7'!$1:$1048576,5 + (COLUMN(C73)-1)*2,FALSE),"")=0,"",IFERROR(VLOOKUP($A76,'venda-fornecedor-12-meses-7'!$1:$1048576,5 + (COLUMN(C73)-1)*2,FALSE),""))</f>
        <v/>
      </c>
      <c r="GK76" s="45">
        <f>IF(IFERROR(VLOOKUP($A76,'venda-fornecedor-12-meses-7'!$1:$1048576,5 + (COLUMN(D73)-1)*2,FALSE),"")=0,"",IFERROR(VLOOKUP($A76,'venda-fornecedor-12-meses-7'!$1:$1048576,5 + (COLUMN(D73)-1)*2,FALSE),""))</f>
        <v/>
      </c>
      <c r="GL76" s="45">
        <f>IF(IFERROR(VLOOKUP($A76,'venda-fornecedor-12-meses-7'!$1:$1048576,5 + (COLUMN(E73)-1)*2,FALSE),"")=0,"",IFERROR(VLOOKUP($A76,'venda-fornecedor-12-meses-7'!$1:$1048576,5 + (COLUMN(E73)-1)*2,FALSE),""))</f>
        <v/>
      </c>
      <c r="GM76" s="45">
        <f>IF(IFERROR(VLOOKUP($A76,'venda-fornecedor-12-meses-7'!$1:$1048576,5 + (COLUMN(F73)-1)*2,FALSE),"")=0,"",IFERROR(VLOOKUP($A76,'venda-fornecedor-12-meses-7'!$1:$1048576,5 + (COLUMN(F73)-1)*2,FALSE),""))</f>
        <v/>
      </c>
      <c r="GN76" s="45">
        <f>IF(IFERROR(VLOOKUP($A76,'venda-fornecedor-12-meses-7'!$1:$1048576,5 + (COLUMN(G73)-1)*2,FALSE),"")=0,"",IFERROR(VLOOKUP($A76,'venda-fornecedor-12-meses-7'!$1:$1048576,5 + (COLUMN(G73)-1)*2,FALSE),""))</f>
        <v/>
      </c>
      <c r="GO76" s="45">
        <f>IF(IFERROR(VLOOKUP($A76,'venda-fornecedor-12-meses-7'!$1:$1048576,5 + (COLUMN(H73)-1)*2,FALSE),"")=0,"",IFERROR(VLOOKUP($A76,'venda-fornecedor-12-meses-7'!$1:$1048576,5 + (COLUMN(H73)-1)*2,FALSE),""))</f>
        <v/>
      </c>
      <c r="GP76" s="45">
        <f>IF(IFERROR(VLOOKUP($A76,'venda-fornecedor-12-meses-7'!$1:$1048576,5 + (COLUMN(I73)-1)*2,FALSE),"")=0,"",IFERROR(VLOOKUP($A76,'venda-fornecedor-12-meses-7'!$1:$1048576,5 + (COLUMN(I73)-1)*2,FALSE),""))</f>
        <v/>
      </c>
      <c r="GQ76" s="45">
        <f>IF(IFERROR(VLOOKUP($A76,'venda-fornecedor-12-meses-7'!$1:$1048576,5 + (COLUMN(J73)-1)*2,FALSE),"")=0,"",IFERROR(VLOOKUP($A76,'venda-fornecedor-12-meses-7'!$1:$1048576,5 + (COLUMN(J73)-1)*2,FALSE),""))</f>
        <v/>
      </c>
      <c r="GR76" s="45">
        <f>IF(IFERROR(VLOOKUP($A76,'venda-fornecedor-12-meses-7'!$1:$1048576,5 + (COLUMN(K73)-1)*2,FALSE),"")=0,"",IFERROR(VLOOKUP($A76,'venda-fornecedor-12-meses-7'!$1:$1048576,5 + (COLUMN(K73)-1)*2,FALSE),""))</f>
        <v/>
      </c>
      <c r="GS76" s="45">
        <f>IF(IFERROR(VLOOKUP($A76,'venda-fornecedor-12-meses-7'!$1:$1048576,5 + (COLUMN(L73)-1)*2,FALSE),"")=0,"",IFERROR(VLOOKUP($A76,'venda-fornecedor-12-meses-7'!$1:$1048576,5 + (COLUMN(L73)-1)*2,FALSE),""))</f>
        <v/>
      </c>
      <c r="GT76" s="12">
        <f>IF(COUNT(GH76:GS76)=0,"",SUM(GH76:GS76))</f>
        <v/>
      </c>
    </row>
    <row r="77">
      <c r="A77" s="85" t="n">
        <v>38498</v>
      </c>
      <c r="B77" s="85">
        <f>VLOOKUP(A77,'FORNECEDORES X COMPRADOR'!$A:$D,4,0)</f>
        <v/>
      </c>
      <c r="C77" s="85">
        <f>VLOOKUP(A77,'FORNECEDORES X COMPRADOR'!$A:$E,5,0)</f>
        <v/>
      </c>
      <c r="D77" s="40">
        <f>IFERROR(AVERAGEIF('ANALISE PRODUTO'!F:F,A77,'ANALISE PRODUTO'!BE:BE),"")</f>
        <v/>
      </c>
      <c r="E77" s="40">
        <f>IFERROR(AVERAGEIF('ANALISE PRODUTO'!F:F,A77,'ANALISE PRODUTO'!BF:BF),"")</f>
        <v/>
      </c>
      <c r="F77" s="47">
        <f t="array" ref="F77">IFERROR(
  IF(
    SUMPRODUCT(
      IFERROR(--('ANALISE PRODUTO'!$F$3:$F$10000=A77),0) *
      IFERROR(--'ANALISE PRODUTO'!$AJ$3:$AJ$10000,0)
    )=0,
    "",
    SUMPRODUCT(
      IFERROR(--('ANALISE PRODUTO'!$F$3:$F$10000=A77),0) *
      IFERROR(--'ANALISE PRODUTO'!$AN$3:$AN$10000,0)
    ) /
    SUMPRODUCT(
      IFERROR(--('ANALISE PRODUTO'!$F$3:$F$10000=A77),0) *
      IFERROR(--'ANALISE PRODUTO'!$AJ$3:$AJ$10000,0)
    )
  ),
  ""
)</f>
        <v/>
      </c>
      <c r="G77" s="47">
        <f t="array" ref="G77">IFERROR(
  IF(
    SUMPRODUCT(
      IFERROR(--('ANALISE PRODUTO'!$F$3:$F$10000=A77),0) *
      IFERROR(--'ANALISE PRODUTO'!$AJ$3:$AJ$10000,0)
    )=0,
    "",
    SUMPRODUCT(
      IFERROR(--('ANALISE PRODUTO'!$F$3:$F$10000=A77),0) *
      IFERROR(--'ANALISE PRODUTO'!$AO$3:$AO$10000,0)
    ) /
    SUMPRODUCT(
      IFERROR(--('ANALISE PRODUTO'!$F$3:$F$10000=A77),0) *
      IFERROR(--'ANALISE PRODUTO'!$AJ$3:$AJ$10000,0)
    )
  ),
  ""
)</f>
        <v/>
      </c>
      <c r="H77" s="86" t="n">
        <v>60</v>
      </c>
      <c r="I77" s="86" t="n">
        <v>90</v>
      </c>
      <c r="J77" s="87">
        <f>SUMIF('ANALISE PRODUTO'!F:F, A77, 'ANALISE PRODUTO'!AP:AP)</f>
        <v/>
      </c>
      <c r="K77" s="88">
        <f>SUMIF('ANALISE PRODUTO'!F:F, A77, 'ANALISE PRODUTO'!AN:AN)</f>
        <v/>
      </c>
      <c r="L77" s="40">
        <f>SUMIF('ANALISE PRODUTO'!F:F, A77, 'ANALISE PRODUTO'!BB:BB)</f>
        <v/>
      </c>
      <c r="M77" s="40">
        <f>SUMIF('ANALISE PRODUTO'!F:F, A77, 'ANALISE PRODUTO'!BC:BC)</f>
        <v/>
      </c>
      <c r="N77" s="40">
        <f>SUMIF('ANALISE PRODUTO'!F:F, A77, 'ANALISE PRODUTO'!BD:BD)</f>
        <v/>
      </c>
      <c r="O77" s="40">
        <f>SUMIF('ANALISE PRODUTO'!F:F, A77, 'ANALISE PRODUTO'!BA:BA)</f>
        <v/>
      </c>
      <c r="P77" s="40">
        <f>IF(J77=0, 0, IF(O77/J77=0, 0, O77/J77))</f>
        <v/>
      </c>
      <c r="Q77" s="40">
        <f>IF(J77=0, 0, IF(L77/J77=0, 0, L77/J77))</f>
        <v/>
      </c>
      <c r="R77" s="89">
        <f>SUMIF('ANALISE PRODUTO'!F:F, A77, 'ANALISE PRODUTO'!BJ:BJ)</f>
        <v/>
      </c>
      <c r="S77" s="89">
        <f>SUMIF('ANALISE PRODUTO'!F:F, A77, 'ANALISE PRODUTO'!BK:BK)</f>
        <v/>
      </c>
      <c r="T77" s="89">
        <f>SUMIF('ANALISE PRODUTO'!F:F, A77, 'ANALISE PRODUTO'!BL:BL)</f>
        <v/>
      </c>
      <c r="U77" s="89">
        <f>SUMIFS('ANALISE PRODUTO'!BI:BI, 'ANALISE PRODUTO'!F:F, A77)</f>
        <v/>
      </c>
      <c r="V77" s="89">
        <f>IF(C77="DESCONTINUADO", 0, IF(J77=0, 0, IF(U77/J77=0, 0, U77/J77)))</f>
        <v/>
      </c>
      <c r="W77" s="89">
        <f>IF(OR(C77="DESCONTINUADO", J77=0), 0, IFERROR((S77+T77)/J77, 0))</f>
        <v/>
      </c>
      <c r="X77" s="59">
        <f>COUNTIF('ANALISE PRODUTO'!F:F, A77)</f>
        <v/>
      </c>
      <c r="Y77" s="60">
        <f>COUNTIFS('ANALISE PRODUTO'!F:F, A77, 'ANALISE PRODUTO'!S:S, "S")</f>
        <v/>
      </c>
      <c r="Z77" s="61">
        <f>X77-Y77</f>
        <v/>
      </c>
      <c r="AA77" s="88">
        <f>IFERROR(IF(COUNTIF('contas-pagas-fornecedor-7'!$C:$C,B77)&gt;1,
   AVERAGEIF('contas-pagas-fornecedor-7'!$C:$C,B77,'contas-pagas-fornecedor-7'!$I:$I),
   VLOOKUP(B77,'contas-pagas-fornecedor-7'!$C:$Q,7,FALSE)), "")</f>
        <v/>
      </c>
      <c r="AB77" s="88">
        <f t="array" ref="AB77">IFERROR(
  INDEX('fornecedor-venda-por-filial-ger'!J:J,
    MATCH(1,
      ('fornecedor-venda-por-filial-ger'!A:A=A77) *
      ('fornecedor-venda-por-filial-ger'!B:B=$B$1),
    0)
  ),
"")</f>
        <v/>
      </c>
      <c r="AC77" s="90">
        <f t="array" ref="AC77">IFERROR(
  INDEX('fornecedor-venda-por-filial-ger'!O:O,
    MATCH(1,
      ('fornecedor-venda-por-filial-ger'!A:A=A77) *
      ('fornecedor-venda-por-filial-ger'!B:B=$B$1),
    0)
  ),
"")</f>
        <v/>
      </c>
      <c r="AD77" s="90">
        <f>IFERROR(VLOOKUP(A77,'venda-fornecedor-12-meses-7'!A:AC,3,0),"")</f>
        <v/>
      </c>
      <c r="AE77" s="87">
        <f t="array" ref="AE77">IFERROR(
  INDEX('fornecedor-venda-por-filial-ger'!N:N,
    MATCH(1,
      ('fornecedor-venda-por-filial-ger'!A:A=A77) *
      ('fornecedor-venda-por-filial-ger'!B:B=$B$1),
    0)
  ),
"")</f>
        <v/>
      </c>
      <c r="AF77" s="87">
        <f>IF(J77&lt;=0,"100,00%",IFERROR(AD77/AE77,1))</f>
        <v/>
      </c>
      <c r="AG77" s="64">
        <f t="array" ref="AG77">IFERROR(
  INDEX('fornecedor-venda-por-filial-ger'!L:L,
    MATCH(1,
      ('fornecedor-venda-por-filial-ger'!A:A=A77)*
      ('fornecedor-venda-por-filial-ger'!B:B=$B$1),
    0)
  )/100,
"")</f>
        <v/>
      </c>
      <c r="AH77" s="64">
        <f t="array" ref="AH77">IFERROR(
  INDEX('fornecedor-venda-por-filial-ger'!S:S,
    MATCH(1,
      ('fornecedor-venda-por-filial-ger'!A:A=A77) *
      ('fornecedor-venda-por-filial-ger'!B:B=$B$1),
    0)
  )/100,
"")</f>
        <v/>
      </c>
      <c r="AI77" s="64">
        <f>IFERROR(IF(OR(AH77="",AG77=""),"",IF(J77=0,0,AH77-AG77)),"")</f>
        <v/>
      </c>
      <c r="AJ77" s="91">
        <f t="array" ref="AJ77">IF(MAX(IF('ANALISE PRODUTO'!F:F=A77,'ANALISE PRODUTO'!AD:AD))=0,"SEM ENTRADA",MAX(IF('ANALISE PRODUTO'!F:F=A77,'ANALISE PRODUTO'!AD:AD)))</f>
        <v/>
      </c>
      <c r="AK77" s="39" t="n"/>
      <c r="AL77" s="92">
        <f>IF(IFERROR(VLOOKUP($A77,'VENDA 2023'!$1:$1048576,3 + (COLUMN(A74)-1)*2,FALSE),"")=0,"",IFERROR(VLOOKUP($A77,'VENDA 2023'!$1:$1048576,3 + (COLUMN(A74)-1)*2,FALSE),""))</f>
        <v/>
      </c>
      <c r="AM77" s="92">
        <f>IF(IFERROR(VLOOKUP($A77,'VENDA 2023'!$1:$1048576,3 + (COLUMN(B74)-1)*2,FALSE),"")=0,"",IFERROR(VLOOKUP($A77,'VENDA 2023'!$1:$1048576,3 + (COLUMN(B74)-1)*2,FALSE),""))</f>
        <v/>
      </c>
      <c r="AN77" s="92">
        <f>IF(IFERROR(VLOOKUP($A77,'VENDA 2023'!$1:$1048576,3 + (COLUMN(C74)-1)*2,FALSE),"")=0,"",IFERROR(VLOOKUP($A77,'VENDA 2023'!$1:$1048576,3 + (COLUMN(C74)-1)*2,FALSE),""))</f>
        <v/>
      </c>
      <c r="AO77" s="92">
        <f>IF(IFERROR(VLOOKUP($A77,'VENDA 2023'!$1:$1048576,3 + (COLUMN(D74)-1)*2,FALSE),"")=0,"",IFERROR(VLOOKUP($A77,'VENDA 2023'!$1:$1048576,3 + (COLUMN(D74)-1)*2,FALSE),""))</f>
        <v/>
      </c>
      <c r="AP77" s="92">
        <f>IF(IFERROR(VLOOKUP($A77,'VENDA 2023'!$1:$1048576,3 + (COLUMN(E74)-1)*2,FALSE),"")=0,"",IFERROR(VLOOKUP($A77,'VENDA 2023'!$1:$1048576,3 + (COLUMN(E74)-1)*2,FALSE),""))</f>
        <v/>
      </c>
      <c r="AQ77" s="92">
        <f>IF(IFERROR(VLOOKUP($A77,'VENDA 2023'!$1:$1048576,3 + (COLUMN(F74)-1)*2,FALSE),"")=0,"",IFERROR(VLOOKUP($A77,'VENDA 2023'!$1:$1048576,3 + (COLUMN(F74)-1)*2,FALSE),""))</f>
        <v/>
      </c>
      <c r="AR77" s="92">
        <f>IF(IFERROR(VLOOKUP($A77,'VENDA 2023'!$1:$1048576,3 + (COLUMN(G74)-1)*2,FALSE),"")=0,"",IFERROR(VLOOKUP($A77,'VENDA 2023'!$1:$1048576,3 + (COLUMN(G74)-1)*2,FALSE),""))</f>
        <v/>
      </c>
      <c r="AS77" s="92">
        <f>IF(IFERROR(VLOOKUP($A77,'VENDA 2023'!$1:$1048576,3 + (COLUMN(H74)-1)*2,FALSE),"")=0,"",IFERROR(VLOOKUP($A77,'VENDA 2023'!$1:$1048576,3 + (COLUMN(H74)-1)*2,FALSE),""))</f>
        <v/>
      </c>
      <c r="AT77" s="92">
        <f>IF(IFERROR(VLOOKUP($A77,'VENDA 2023'!$1:$1048576,3 + (COLUMN(I74)-1)*2,FALSE),"")=0,"",IFERROR(VLOOKUP($A77,'VENDA 2023'!$1:$1048576,3 + (COLUMN(I74)-1)*2,FALSE),""))</f>
        <v/>
      </c>
      <c r="AU77" s="92">
        <f>IF(IFERROR(VLOOKUP($A77,'VENDA 2023'!$1:$1048576,3 + (COLUMN(J74)-1)*2,FALSE),"")=0,"",IFERROR(VLOOKUP($A77,'VENDA 2023'!$1:$1048576,3 + (COLUMN(J74)-1)*2,FALSE),""))</f>
        <v/>
      </c>
      <c r="AV77" s="92">
        <f>IF(IFERROR(VLOOKUP($A77,'VENDA 2023'!$1:$1048576,3 + (COLUMN(K74)-1)*2,FALSE),"")=0,"",IFERROR(VLOOKUP($A77,'VENDA 2023'!$1:$1048576,3 + (COLUMN(K74)-1)*2,FALSE),""))</f>
        <v/>
      </c>
      <c r="AW77" s="92">
        <f>IF(IFERROR(VLOOKUP($A77,'VENDA 2023'!$1:$1048576,3 + (COLUMN(L74)-1)*2,FALSE),"")=0,"",IFERROR(VLOOKUP($A77,'VENDA 2023'!$1:$1048576,3 + (COLUMN(L74)-1)*2,FALSE),""))</f>
        <v/>
      </c>
      <c r="AX77" s="93">
        <f>IF(COUNT(AL77:AW77)=0,"",SUM(AL77:AW77))</f>
        <v/>
      </c>
      <c r="AY77" s="92">
        <f>IF(IFERROR(VLOOKUP($A77,'VENDA 2024'!$1:$1048576,3 + (COLUMN(A74)-1)*2,FALSE),"")=0,"",IFERROR(VLOOKUP($A77,'VENDA 2024'!$1:$1048576,3 + (COLUMN(A74)-1)*2,FALSE),""))</f>
        <v/>
      </c>
      <c r="AZ77" s="92">
        <f>IF(IFERROR(VLOOKUP($A77,'VENDA 2024'!$1:$1048576,3 + (COLUMN(B74)-1)*2,FALSE),"")=0,"",IFERROR(VLOOKUP($A77,'VENDA 2024'!$1:$1048576,3 + (COLUMN(B74)-1)*2,FALSE),""))</f>
        <v/>
      </c>
      <c r="BA77" s="92">
        <f>IF(IFERROR(VLOOKUP($A77,'VENDA 2024'!$1:$1048576,3 + (COLUMN(C74)-1)*2,FALSE),"")=0,"",IFERROR(VLOOKUP($A77,'VENDA 2024'!$1:$1048576,3 + (COLUMN(C74)-1)*2,FALSE),""))</f>
        <v/>
      </c>
      <c r="BB77" s="92">
        <f>IF(IFERROR(VLOOKUP($A77,'VENDA 2024'!$1:$1048576,3 + (COLUMN(D74)-1)*2,FALSE),"")=0,"",IFERROR(VLOOKUP($A77,'VENDA 2024'!$1:$1048576,3 + (COLUMN(D74)-1)*2,FALSE),""))</f>
        <v/>
      </c>
      <c r="BC77" s="92">
        <f>IF(IFERROR(VLOOKUP($A77,'VENDA 2024'!$1:$1048576,3 + (COLUMN(E74)-1)*2,FALSE),"")=0,"",IFERROR(VLOOKUP($A77,'VENDA 2024'!$1:$1048576,3 + (COLUMN(E74)-1)*2,FALSE),""))</f>
        <v/>
      </c>
      <c r="BD77" s="92">
        <f>IF(IFERROR(VLOOKUP($A77,'VENDA 2024'!$1:$1048576,3 + (COLUMN(F74)-1)*2,FALSE),"")=0,"",IFERROR(VLOOKUP($A77,'VENDA 2024'!$1:$1048576,3 + (COLUMN(F74)-1)*2,FALSE),""))</f>
        <v/>
      </c>
      <c r="BE77" s="92">
        <f>IF(IFERROR(VLOOKUP($A77,'VENDA 2024'!$1:$1048576,3 + (COLUMN(G74)-1)*2,FALSE),"")=0,"",IFERROR(VLOOKUP($A77,'VENDA 2024'!$1:$1048576,3 + (COLUMN(G74)-1)*2,FALSE),""))</f>
        <v/>
      </c>
      <c r="BF77" s="92">
        <f>IF(IFERROR(VLOOKUP($A77,'VENDA 2024'!$1:$1048576,3 + (COLUMN(H74)-1)*2,FALSE),"")=0,"",IFERROR(VLOOKUP($A77,'VENDA 2024'!$1:$1048576,3 + (COLUMN(H74)-1)*2,FALSE),""))</f>
        <v/>
      </c>
      <c r="BG77" s="92">
        <f>IF(IFERROR(VLOOKUP($A77,'VENDA 2024'!$1:$1048576,3 + (COLUMN(I74)-1)*2,FALSE),"")=0,"",IFERROR(VLOOKUP($A77,'VENDA 2024'!$1:$1048576,3 + (COLUMN(I74)-1)*2,FALSE),""))</f>
        <v/>
      </c>
      <c r="BH77" s="92">
        <f>IF(IFERROR(VLOOKUP($A77,'VENDA 2024'!$1:$1048576,3 + (COLUMN(J74)-1)*2,FALSE),"")=0,"",IFERROR(VLOOKUP($A77,'VENDA 2024'!$1:$1048576,3 + (COLUMN(J74)-1)*2,FALSE),""))</f>
        <v/>
      </c>
      <c r="BI77" s="92">
        <f>IF(IFERROR(VLOOKUP($A77,'VENDA 2024'!$1:$1048576,3 + (COLUMN(K74)-1)*2,FALSE),"")=0,"",IFERROR(VLOOKUP($A77,'VENDA 2024'!$1:$1048576,3 + (COLUMN(K74)-1)*2,FALSE),""))</f>
        <v/>
      </c>
      <c r="BJ77" s="92">
        <f>IF(IFERROR(VLOOKUP($A77,'VENDA 2024'!$1:$1048576,3 + (COLUMN(L74)-1)*2,FALSE),"")=0,"",IFERROR(VLOOKUP($A77,'VENDA 2024'!$1:$1048576,3 + (COLUMN(L74)-1)*2,FALSE),""))</f>
        <v/>
      </c>
      <c r="BK77" s="93">
        <f>IF(COUNT(AY77:BJ77)=0,"",SUM(AY77:BJ77))</f>
        <v/>
      </c>
      <c r="BL77" s="92">
        <f>IF(IFERROR(VLOOKUP($A77,'VENDA 2025'!$1:$1048576,3 + (COLUMN(A74)-1)*2,FALSE),"")=0,"",IFERROR(VLOOKUP($A77,'VENDA 2025'!$1:$1048576,3 + (COLUMN(A74)-1)*2,FALSE),""))</f>
        <v/>
      </c>
      <c r="BM77" s="92">
        <f>IF(IFERROR(VLOOKUP($A77,'VENDA 2025'!$1:$1048576,3 + (COLUMN(B74)-1)*2,FALSE),"")=0,"",IFERROR(VLOOKUP($A77,'VENDA 2025'!$1:$1048576,3 + (COLUMN(B74)-1)*2,FALSE),""))</f>
        <v/>
      </c>
      <c r="BN77" s="92">
        <f>IF(IFERROR(VLOOKUP($A77,'VENDA 2025'!$1:$1048576,3 + (COLUMN(C74)-1)*2,FALSE),"")=0,"",IFERROR(VLOOKUP($A77,'VENDA 2025'!$1:$1048576,3 + (COLUMN(C74)-1)*2,FALSE),""))</f>
        <v/>
      </c>
      <c r="BO77" s="92">
        <f>IF(IFERROR(VLOOKUP($A77,'VENDA 2025'!$1:$1048576,3 + (COLUMN(D74)-1)*2,FALSE),"")=0,"",IFERROR(VLOOKUP($A77,'VENDA 2025'!$1:$1048576,3 + (COLUMN(D74)-1)*2,FALSE),""))</f>
        <v/>
      </c>
      <c r="BP77" s="92">
        <f>IF(IFERROR(VLOOKUP($A77,'VENDA 2025'!$1:$1048576,3 + (COLUMN(E74)-1)*2,FALSE),"")=0,"",IFERROR(VLOOKUP($A77,'VENDA 2025'!$1:$1048576,3 + (COLUMN(E74)-1)*2,FALSE),""))</f>
        <v/>
      </c>
      <c r="BQ77" s="92">
        <f>IF(IFERROR(VLOOKUP($A77,'VENDA 2025'!$1:$1048576,3 + (COLUMN(F74)-1)*2,FALSE),"")=0,"",IFERROR(VLOOKUP($A77,'VENDA 2025'!$1:$1048576,3 + (COLUMN(F74)-1)*2,FALSE),""))</f>
        <v/>
      </c>
      <c r="BR77" s="92">
        <f>IF(IFERROR(VLOOKUP($A77,'VENDA 2025'!$1:$1048576,3 + (COLUMN(G74)-1)*2,FALSE),"")=0,"",IFERROR(VLOOKUP($A77,'VENDA 2025'!$1:$1048576,3 + (COLUMN(G74)-1)*2,FALSE),""))</f>
        <v/>
      </c>
      <c r="BS77" s="92">
        <f>IF(IFERROR(VLOOKUP($A77,'VENDA 2025'!$1:$1048576,3 + (COLUMN(H74)-1)*2,FALSE),"")=0,"",IFERROR(VLOOKUP($A77,'VENDA 2025'!$1:$1048576,3 + (COLUMN(H74)-1)*2,FALSE),""))</f>
        <v/>
      </c>
      <c r="BT77" s="92">
        <f>IF(IFERROR(VLOOKUP($A77,'VENDA 2025'!$1:$1048576,3 + (COLUMN(I74)-1)*2,FALSE),"")=0,"",IFERROR(VLOOKUP($A77,'VENDA 2025'!$1:$1048576,3 + (COLUMN(I74)-1)*2,FALSE),""))</f>
        <v/>
      </c>
      <c r="BU77" s="92">
        <f>IF(IFERROR(VLOOKUP($A77,'VENDA 2025'!$1:$1048576,3 + (COLUMN(J74)-1)*2,FALSE),"")=0,"",IFERROR(VLOOKUP($A77,'VENDA 2025'!$1:$1048576,3 + (COLUMN(J74)-1)*2,FALSE),""))</f>
        <v/>
      </c>
      <c r="BV77" s="92">
        <f>IF(IFERROR(VLOOKUP($A77,'VENDA 2025'!$1:$1048576,3 + (COLUMN(K74)-1)*2,FALSE),"")=0,"",IFERROR(VLOOKUP($A77,'VENDA 2025'!$1:$1048576,3 + (COLUMN(K74)-1)*2,FALSE),""))</f>
        <v/>
      </c>
      <c r="BW77" s="92">
        <f>IF(IFERROR(VLOOKUP($A77,'VENDA 2025'!$1:$1048576,3 + (COLUMN(L74)-1)*2,FALSE),"")=0,"",IFERROR(VLOOKUP($A77,'VENDA 2025'!$1:$1048576,3 + (COLUMN(L74)-1)*2,FALSE),""))</f>
        <v/>
      </c>
      <c r="BX77" s="93">
        <f>IF(COUNT(BL77:BW77)=0,"",SUM(BL77:BW77))</f>
        <v/>
      </c>
      <c r="BY77" s="92">
        <f>IF(IFERROR(VLOOKUP($A77,'venda-fornecedor-12-meses-7'!$1:$1048576,4 + (COLUMN(A74)-1)*2,FALSE),"")=0,"",IFERROR(VLOOKUP($A77,'venda-fornecedor-12-meses-7'!$1:$1048576,4 + (COLUMN(A74)-1)*2,FALSE),""))</f>
        <v/>
      </c>
      <c r="BZ77" s="92">
        <f>IF(IFERROR(VLOOKUP($A77,'venda-fornecedor-12-meses-7'!$1:$1048576,4 + (COLUMN(B74)-1)*2,FALSE),"")=0,"",IFERROR(VLOOKUP($A77,'venda-fornecedor-12-meses-7'!$1:$1048576,4 + (COLUMN(B74)-1)*2,FALSE),""))</f>
        <v/>
      </c>
      <c r="CA77" s="92">
        <f>IF(IFERROR(VLOOKUP($A77,'venda-fornecedor-12-meses-7'!$1:$1048576,4 + (COLUMN(C74)-1)*2,FALSE),"")=0,"",IFERROR(VLOOKUP($A77,'venda-fornecedor-12-meses-7'!$1:$1048576,4 + (COLUMN(C74)-1)*2,FALSE),""))</f>
        <v/>
      </c>
      <c r="CB77" s="92">
        <f>IF(IFERROR(VLOOKUP($A77,'venda-fornecedor-12-meses-7'!$1:$1048576,4 + (COLUMN(D74)-1)*2,FALSE),"")=0,"",IFERROR(VLOOKUP($A77,'venda-fornecedor-12-meses-7'!$1:$1048576,4 + (COLUMN(D74)-1)*2,FALSE),""))</f>
        <v/>
      </c>
      <c r="CC77" s="92">
        <f>IF(IFERROR(VLOOKUP($A77,'venda-fornecedor-12-meses-7'!$1:$1048576,4 + (COLUMN(E74)-1)*2,FALSE),"")=0,"",IFERROR(VLOOKUP($A77,'venda-fornecedor-12-meses-7'!$1:$1048576,4 + (COLUMN(E74)-1)*2,FALSE),""))</f>
        <v/>
      </c>
      <c r="CD77" s="92">
        <f>IF(IFERROR(VLOOKUP($A77,'venda-fornecedor-12-meses-7'!$1:$1048576,4 + (COLUMN(F74)-1)*2,FALSE),"")=0,"",IFERROR(VLOOKUP($A77,'venda-fornecedor-12-meses-7'!$1:$1048576,4 + (COLUMN(F74)-1)*2,FALSE),""))</f>
        <v/>
      </c>
      <c r="CE77" s="92">
        <f>IF(IFERROR(VLOOKUP($A77,'venda-fornecedor-12-meses-7'!$1:$1048576,4 + (COLUMN(G74)-1)*2,FALSE),"")=0,"",IFERROR(VLOOKUP($A77,'venda-fornecedor-12-meses-7'!$1:$1048576,4 + (COLUMN(G74)-1)*2,FALSE),""))</f>
        <v/>
      </c>
      <c r="CF77" s="92">
        <f>IF(IFERROR(VLOOKUP($A77,'venda-fornecedor-12-meses-7'!$1:$1048576,4 + (COLUMN(H74)-1)*2,FALSE),"")=0,"",IFERROR(VLOOKUP($A77,'venda-fornecedor-12-meses-7'!$1:$1048576,4 + (COLUMN(H74)-1)*2,FALSE),""))</f>
        <v/>
      </c>
      <c r="CG77" s="92">
        <f>IF(IFERROR(VLOOKUP($A77,'venda-fornecedor-12-meses-7'!$1:$1048576,4 + (COLUMN(I74)-1)*2,FALSE),"")=0,"",IFERROR(VLOOKUP($A77,'venda-fornecedor-12-meses-7'!$1:$1048576,4 + (COLUMN(I74)-1)*2,FALSE),""))</f>
        <v/>
      </c>
      <c r="CH77" s="92">
        <f>IF(IFERROR(VLOOKUP($A77,'venda-fornecedor-12-meses-7'!$1:$1048576,4 + (COLUMN(J74)-1)*2,FALSE),"")=0,"",IFERROR(VLOOKUP($A77,'venda-fornecedor-12-meses-7'!$1:$1048576,4 + (COLUMN(J74)-1)*2,FALSE),""))</f>
        <v/>
      </c>
      <c r="CI77" s="92">
        <f>IF(IFERROR(VLOOKUP($A77,'venda-fornecedor-12-meses-7'!$1:$1048576,4 + (COLUMN(K74)-1)*2,FALSE),"")=0,"",IFERROR(VLOOKUP($A77,'venda-fornecedor-12-meses-7'!$1:$1048576,4 + (COLUMN(K74)-1)*2,FALSE),""))</f>
        <v/>
      </c>
      <c r="CJ77" s="92">
        <f>IF(IFERROR(VLOOKUP($A77,'venda-fornecedor-12-meses-7'!$1:$1048576,4 + (COLUMN(L74)-1)*2,FALSE),"")=0,"",IFERROR(VLOOKUP($A77,'venda-fornecedor-12-meses-7'!$1:$1048576,4 + (COLUMN(L74)-1)*2,FALSE),""))</f>
        <v/>
      </c>
      <c r="CK77" s="93">
        <f>IF(COUNT(BY77:CJ77)=0,"",SUM(BY77:CJ77))</f>
        <v/>
      </c>
      <c r="CL77" s="93">
        <f>IF(COUNT(BY77:CJ77)=0,"",AVERAGE(BY77:CJ77))</f>
        <v/>
      </c>
      <c r="CM77" s="1" t="n"/>
      <c r="CN77" s="94">
        <f>IF(IFERROR(VLOOKUP($A77,'ENTRADA 2023'!$1:$1048576,3 + (COLUMN(A74)-1)*1,FALSE),"")=0,"",IFERROR(VLOOKUP($A77,'ENTRADA 2023'!$1:$1048576,3 + (COLUMN(A74)-1)*1,FALSE),""))</f>
        <v/>
      </c>
      <c r="CO77" s="94">
        <f>IF(IFERROR(VLOOKUP($A77,'ENTRADA 2023'!$1:$1048576,3 + (COLUMN(B74)-1)*1,FALSE),"")=0,"",IFERROR(VLOOKUP($A77,'ENTRADA 2023'!$1:$1048576,3 + (COLUMN(B74)-1)*1,FALSE),""))</f>
        <v/>
      </c>
      <c r="CP77" s="94">
        <f>IF(IFERROR(VLOOKUP($A77,'ENTRADA 2023'!$1:$1048576,3 + (COLUMN(C74)-1)*1,FALSE),"")=0,"",IFERROR(VLOOKUP($A77,'ENTRADA 2023'!$1:$1048576,3 + (COLUMN(C74)-1)*1,FALSE),""))</f>
        <v/>
      </c>
      <c r="CQ77" s="94">
        <f>IF(IFERROR(VLOOKUP($A77,'ENTRADA 2023'!$1:$1048576,3 + (COLUMN(D74)-1)*1,FALSE),"")=0,"",IFERROR(VLOOKUP($A77,'ENTRADA 2023'!$1:$1048576,3 + (COLUMN(D74)-1)*1,FALSE),""))</f>
        <v/>
      </c>
      <c r="CR77" s="94">
        <f>IF(IFERROR(VLOOKUP($A77,'ENTRADA 2023'!$1:$1048576,3 + (COLUMN(E74)-1)*1,FALSE),"")=0,"",IFERROR(VLOOKUP($A77,'ENTRADA 2023'!$1:$1048576,3 + (COLUMN(E74)-1)*1,FALSE),""))</f>
        <v/>
      </c>
      <c r="CS77" s="94">
        <f>IF(IFERROR(VLOOKUP($A77,'ENTRADA 2023'!$1:$1048576,3 + (COLUMN(F74)-1)*1,FALSE),"")=0,"",IFERROR(VLOOKUP($A77,'ENTRADA 2023'!$1:$1048576,3 + (COLUMN(F74)-1)*1,FALSE),""))</f>
        <v/>
      </c>
      <c r="CT77" s="94">
        <f>IF(IFERROR(VLOOKUP($A77,'ENTRADA 2023'!$1:$1048576,3 + (COLUMN(G74)-1)*1,FALSE),"")=0,"",IFERROR(VLOOKUP($A77,'ENTRADA 2023'!$1:$1048576,3 + (COLUMN(G74)-1)*1,FALSE),""))</f>
        <v/>
      </c>
      <c r="CU77" s="94">
        <f>IF(IFERROR(VLOOKUP($A77,'ENTRADA 2023'!$1:$1048576,3 + (COLUMN(H74)-1)*1,FALSE),"")=0,"",IFERROR(VLOOKUP($A77,'ENTRADA 2023'!$1:$1048576,3 + (COLUMN(H74)-1)*1,FALSE),""))</f>
        <v/>
      </c>
      <c r="CV77" s="94">
        <f>IF(IFERROR(VLOOKUP($A77,'ENTRADA 2023'!$1:$1048576,3 + (COLUMN(I74)-1)*1,FALSE),"")=0,"",IFERROR(VLOOKUP($A77,'ENTRADA 2023'!$1:$1048576,3 + (COLUMN(I74)-1)*1,FALSE),""))</f>
        <v/>
      </c>
      <c r="CW77" s="94">
        <f>IF(IFERROR(VLOOKUP($A77,'ENTRADA 2023'!$1:$1048576,3 + (COLUMN(J74)-1)*1,FALSE),"")=0,"",IFERROR(VLOOKUP($A77,'ENTRADA 2023'!$1:$1048576,3 + (COLUMN(J74)-1)*1,FALSE),""))</f>
        <v/>
      </c>
      <c r="CX77" s="94">
        <f>IF(IFERROR(VLOOKUP($A77,'ENTRADA 2023'!$1:$1048576,3 + (COLUMN(K74)-1)*1,FALSE),"")=0,"",IFERROR(VLOOKUP($A77,'ENTRADA 2023'!$1:$1048576,3 + (COLUMN(K74)-1)*1,FALSE),""))</f>
        <v/>
      </c>
      <c r="CY77" s="94">
        <f>IF(IFERROR(VLOOKUP($A77,'ENTRADA 2023'!$1:$1048576,3 + (COLUMN(L74)-1)*1,FALSE),"")=0,"",IFERROR(VLOOKUP($A77,'ENTRADA 2023'!$1:$1048576,3 + (COLUMN(L74)-1)*1,FALSE),""))</f>
        <v/>
      </c>
      <c r="CZ77" s="95">
        <f>IF(COUNT(CN77:CY77)=0,"",SUM(CN77:CY77))</f>
        <v/>
      </c>
      <c r="DA77" s="94">
        <f>IF(IFERROR(VLOOKUP($A77,'ENTRADA 2024'!$1:$1048576,3 + (COLUMN(A74)-1)*1,FALSE),"")=0,"",IFERROR(VLOOKUP($A77,'ENTRADA 2024'!$1:$1048576,3 + (COLUMN(A74)-1)*1,FALSE),""))</f>
        <v/>
      </c>
      <c r="DB77" s="94">
        <f>IF(IFERROR(VLOOKUP($A77,'ENTRADA 2024'!$1:$1048576,3 + (COLUMN(B74)-1)*1,FALSE),"")=0,"",IFERROR(VLOOKUP($A77,'ENTRADA 2024'!$1:$1048576,3 + (COLUMN(B74)-1)*1,FALSE),""))</f>
        <v/>
      </c>
      <c r="DC77" s="94">
        <f>IF(IFERROR(VLOOKUP($A77,'ENTRADA 2024'!$1:$1048576,3 + (COLUMN(C74)-1)*1,FALSE),"")=0,"",IFERROR(VLOOKUP($A77,'ENTRADA 2024'!$1:$1048576,3 + (COLUMN(C74)-1)*1,FALSE),""))</f>
        <v/>
      </c>
      <c r="DD77" s="94">
        <f>IF(IFERROR(VLOOKUP($A77,'ENTRADA 2024'!$1:$1048576,3 + (COLUMN(D74)-1)*1,FALSE),"")=0,"",IFERROR(VLOOKUP($A77,'ENTRADA 2024'!$1:$1048576,3 + (COLUMN(D74)-1)*1,FALSE),""))</f>
        <v/>
      </c>
      <c r="DE77" s="94">
        <f>IF(IFERROR(VLOOKUP($A77,'ENTRADA 2024'!$1:$1048576,3 + (COLUMN(E74)-1)*1,FALSE),"")=0,"",IFERROR(VLOOKUP($A77,'ENTRADA 2024'!$1:$1048576,3 + (COLUMN(E74)-1)*1,FALSE),""))</f>
        <v/>
      </c>
      <c r="DF77" s="94">
        <f>IF(IFERROR(VLOOKUP($A77,'ENTRADA 2024'!$1:$1048576,3 + (COLUMN(F74)-1)*1,FALSE),"")=0,"",IFERROR(VLOOKUP($A77,'ENTRADA 2024'!$1:$1048576,3 + (COLUMN(F74)-1)*1,FALSE),""))</f>
        <v/>
      </c>
      <c r="DG77" s="94">
        <f>IF(IFERROR(VLOOKUP($A77,'ENTRADA 2024'!$1:$1048576,3 + (COLUMN(G74)-1)*1,FALSE),"")=0,"",IFERROR(VLOOKUP($A77,'ENTRADA 2024'!$1:$1048576,3 + (COLUMN(G74)-1)*1,FALSE),""))</f>
        <v/>
      </c>
      <c r="DH77" s="94">
        <f>IF(IFERROR(VLOOKUP($A77,'ENTRADA 2024'!$1:$1048576,3 + (COLUMN(H74)-1)*1,FALSE),"")=0,"",IFERROR(VLOOKUP($A77,'ENTRADA 2024'!$1:$1048576,3 + (COLUMN(H74)-1)*1,FALSE),""))</f>
        <v/>
      </c>
      <c r="DI77" s="94">
        <f>IF(IFERROR(VLOOKUP($A77,'ENTRADA 2024'!$1:$1048576,3 + (COLUMN(I74)-1)*1,FALSE),"")=0,"",IFERROR(VLOOKUP($A77,'ENTRADA 2024'!$1:$1048576,3 + (COLUMN(I74)-1)*1,FALSE),""))</f>
        <v/>
      </c>
      <c r="DJ77" s="94">
        <f>IF(IFERROR(VLOOKUP($A77,'ENTRADA 2024'!$1:$1048576,3 + (COLUMN(J74)-1)*1,FALSE),"")=0,"",IFERROR(VLOOKUP($A77,'ENTRADA 2024'!$1:$1048576,3 + (COLUMN(J74)-1)*1,FALSE),""))</f>
        <v/>
      </c>
      <c r="DK77" s="94">
        <f>IF(IFERROR(VLOOKUP($A77,'ENTRADA 2024'!$1:$1048576,3 + (COLUMN(K74)-1)*1,FALSE),"")=0,"",IFERROR(VLOOKUP($A77,'ENTRADA 2024'!$1:$1048576,3 + (COLUMN(K74)-1)*1,FALSE),""))</f>
        <v/>
      </c>
      <c r="DL77" s="94">
        <f>IF(IFERROR(VLOOKUP($A77,'ENTRADA 2024'!$1:$1048576,3 + (COLUMN(L74)-1)*1,FALSE),"")=0,"",IFERROR(VLOOKUP($A77,'ENTRADA 2024'!$1:$1048576,3 + (COLUMN(L74)-1)*1,FALSE),""))</f>
        <v/>
      </c>
      <c r="DM77" s="95">
        <f>IF(COUNT(DA77:DL77)=0,"",SUM(DA77:DL77))</f>
        <v/>
      </c>
      <c r="DN77" s="94">
        <f>IF(IFERROR(VLOOKUP($A77,'ENTRADA 2025'!$1:$1048576,3 + (COLUMN(A74)-1)*1,FALSE),"")=0,"",IFERROR(VLOOKUP($A77,'ENTRADA 2025'!$1:$1048576,3 + (COLUMN(A74)-1)*1,FALSE),""))</f>
        <v/>
      </c>
      <c r="DO77" s="94">
        <f>IF(IFERROR(VLOOKUP($A77,'ENTRADA 2025'!$1:$1048576,3 + (COLUMN(B74)-1)*1,FALSE),"")=0,"",IFERROR(VLOOKUP($A77,'ENTRADA 2025'!$1:$1048576,3 + (COLUMN(B74)-1)*1,FALSE),""))</f>
        <v/>
      </c>
      <c r="DP77" s="94">
        <f>IF(IFERROR(VLOOKUP($A77,'ENTRADA 2025'!$1:$1048576,3 + (COLUMN(C74)-1)*1,FALSE),"")=0,"",IFERROR(VLOOKUP($A77,'ENTRADA 2025'!$1:$1048576,3 + (COLUMN(C74)-1)*1,FALSE),""))</f>
        <v/>
      </c>
      <c r="DQ77" s="94">
        <f>IF(IFERROR(VLOOKUP($A77,'ENTRADA 2025'!$1:$1048576,3 + (COLUMN(D74)-1)*1,FALSE),"")=0,"",IFERROR(VLOOKUP($A77,'ENTRADA 2025'!$1:$1048576,3 + (COLUMN(D74)-1)*1,FALSE),""))</f>
        <v/>
      </c>
      <c r="DR77" s="94">
        <f>IF(IFERROR(VLOOKUP($A77,'ENTRADA 2025'!$1:$1048576,3 + (COLUMN(E74)-1)*1,FALSE),"")=0,"",IFERROR(VLOOKUP($A77,'ENTRADA 2025'!$1:$1048576,3 + (COLUMN(E74)-1)*1,FALSE),""))</f>
        <v/>
      </c>
      <c r="DS77" s="94">
        <f>IF(IFERROR(VLOOKUP($A77,'ENTRADA 2025'!$1:$1048576,3 + (COLUMN(F74)-1)*1,FALSE),"")=0,"",IFERROR(VLOOKUP($A77,'ENTRADA 2025'!$1:$1048576,3 + (COLUMN(F74)-1)*1,FALSE),""))</f>
        <v/>
      </c>
      <c r="DT77" s="94">
        <f>IF(IFERROR(VLOOKUP($A77,'ENTRADA 2025'!$1:$1048576,3 + (COLUMN(G74)-1)*1,FALSE),"")=0,"",IFERROR(VLOOKUP($A77,'ENTRADA 2025'!$1:$1048576,3 + (COLUMN(G74)-1)*1,FALSE),""))</f>
        <v/>
      </c>
      <c r="DU77" s="94">
        <f>IF(IFERROR(VLOOKUP($A77,'ENTRADA 2025'!$1:$1048576,3 + (COLUMN(H74)-1)*1,FALSE),"")=0,"",IFERROR(VLOOKUP($A77,'ENTRADA 2025'!$1:$1048576,3 + (COLUMN(H74)-1)*1,FALSE),""))</f>
        <v/>
      </c>
      <c r="DV77" s="94">
        <f>IF(IFERROR(VLOOKUP($A77,'ENTRADA 2025'!$1:$1048576,3 + (COLUMN(I74)-1)*1,FALSE),"")=0,"",IFERROR(VLOOKUP($A77,'ENTRADA 2025'!$1:$1048576,3 + (COLUMN(I74)-1)*1,FALSE),""))</f>
        <v/>
      </c>
      <c r="DW77" s="94">
        <f>IF(IFERROR(VLOOKUP($A77,'ENTRADA 2025'!$1:$1048576,3 + (COLUMN(J74)-1)*1,FALSE),"")=0,"",IFERROR(VLOOKUP($A77,'ENTRADA 2025'!$1:$1048576,3 + (COLUMN(J74)-1)*1,FALSE),""))</f>
        <v/>
      </c>
      <c r="DX77" s="94">
        <f>IF(IFERROR(VLOOKUP($A77,'ENTRADA 2025'!$1:$1048576,3 + (COLUMN(K74)-1)*1,FALSE),"")=0,"",IFERROR(VLOOKUP($A77,'ENTRADA 2025'!$1:$1048576,3 + (COLUMN(K74)-1)*1,FALSE),""))</f>
        <v/>
      </c>
      <c r="DY77" s="94">
        <f>IF(IFERROR(VLOOKUP($A77,'ENTRADA 2025'!$1:$1048576,3 + (COLUMN(L74)-1)*1,FALSE),"")=0,"",IFERROR(VLOOKUP($A77,'ENTRADA 2025'!$1:$1048576,3 + (COLUMN(L74)-1)*1,FALSE),""))</f>
        <v/>
      </c>
      <c r="DZ77" s="95">
        <f>IF(COUNT(DN77:DY77)=0,"",SUM(DN77:DY77))</f>
        <v/>
      </c>
      <c r="EA77" s="94">
        <f>IF(IFERROR(VLOOKUP($A77,'entrada-fornecedor-12-meses-7'!$1:$1048576,3 + (COLUMN(A74)-1)*1,FALSE),"")=0,"",IFERROR(VLOOKUP($A77,'entrada-fornecedor-12-meses-7'!$1:$1048576,3 + (COLUMN(A74)-1)*1,FALSE),""))</f>
        <v/>
      </c>
      <c r="EB77" s="94">
        <f>IF(IFERROR(VLOOKUP($A77,'entrada-fornecedor-12-meses-7'!$1:$1048576,3 + (COLUMN(B74)-1)*1,FALSE),"")=0,"",IFERROR(VLOOKUP($A77,'entrada-fornecedor-12-meses-7'!$1:$1048576,3 + (COLUMN(B74)-1)*1,FALSE),""))</f>
        <v/>
      </c>
      <c r="EC77" s="94">
        <f>IF(IFERROR(VLOOKUP($A77,'entrada-fornecedor-12-meses-7'!$1:$1048576,3 + (COLUMN(C74)-1)*1,FALSE),"")=0,"",IFERROR(VLOOKUP($A77,'entrada-fornecedor-12-meses-7'!$1:$1048576,3 + (COLUMN(C74)-1)*1,FALSE),""))</f>
        <v/>
      </c>
      <c r="ED77" s="94">
        <f>IF(IFERROR(VLOOKUP($A77,'entrada-fornecedor-12-meses-7'!$1:$1048576,3 + (COLUMN(D74)-1)*1,FALSE),"")=0,"",IFERROR(VLOOKUP($A77,'entrada-fornecedor-12-meses-7'!$1:$1048576,3 + (COLUMN(D74)-1)*1,FALSE),""))</f>
        <v/>
      </c>
      <c r="EE77" s="94">
        <f>IF(IFERROR(VLOOKUP($A77,'entrada-fornecedor-12-meses-7'!$1:$1048576,3 + (COLUMN(E74)-1)*1,FALSE),"")=0,"",IFERROR(VLOOKUP($A77,'entrada-fornecedor-12-meses-7'!$1:$1048576,3 + (COLUMN(E74)-1)*1,FALSE),""))</f>
        <v/>
      </c>
      <c r="EF77" s="94">
        <f>IF(IFERROR(VLOOKUP($A77,'entrada-fornecedor-12-meses-7'!$1:$1048576,3 + (COLUMN(F74)-1)*1,FALSE),"")=0,"",IFERROR(VLOOKUP($A77,'entrada-fornecedor-12-meses-7'!$1:$1048576,3 + (COLUMN(F74)-1)*1,FALSE),""))</f>
        <v/>
      </c>
      <c r="EG77" s="94">
        <f>IF(IFERROR(VLOOKUP($A77,'entrada-fornecedor-12-meses-7'!$1:$1048576,3 + (COLUMN(G74)-1)*1,FALSE),"")=0,"",IFERROR(VLOOKUP($A77,'entrada-fornecedor-12-meses-7'!$1:$1048576,3 + (COLUMN(G74)-1)*1,FALSE),""))</f>
        <v/>
      </c>
      <c r="EH77" s="94">
        <f>IF(IFERROR(VLOOKUP($A77,'entrada-fornecedor-12-meses-7'!$1:$1048576,3 + (COLUMN(H74)-1)*1,FALSE),"")=0,"",IFERROR(VLOOKUP($A77,'entrada-fornecedor-12-meses-7'!$1:$1048576,3 + (COLUMN(H74)-1)*1,FALSE),""))</f>
        <v/>
      </c>
      <c r="EI77" s="94">
        <f>IF(IFERROR(VLOOKUP($A77,'entrada-fornecedor-12-meses-7'!$1:$1048576,3 + (COLUMN(I74)-1)*1,FALSE),"")=0,"",IFERROR(VLOOKUP($A77,'entrada-fornecedor-12-meses-7'!$1:$1048576,3 + (COLUMN(I74)-1)*1,FALSE),""))</f>
        <v/>
      </c>
      <c r="EJ77" s="94">
        <f>IF(IFERROR(VLOOKUP($A77,'entrada-fornecedor-12-meses-7'!$1:$1048576,3 + (COLUMN(J74)-1)*1,FALSE),"")=0,"",IFERROR(VLOOKUP($A77,'entrada-fornecedor-12-meses-7'!$1:$1048576,3 + (COLUMN(J74)-1)*1,FALSE),""))</f>
        <v/>
      </c>
      <c r="EK77" s="94">
        <f>IF(IFERROR(VLOOKUP($A77,'entrada-fornecedor-12-meses-7'!$1:$1048576,3 + (COLUMN(K74)-1)*1,FALSE),"")=0,"",IFERROR(VLOOKUP($A77,'entrada-fornecedor-12-meses-7'!$1:$1048576,3 + (COLUMN(K74)-1)*1,FALSE),""))</f>
        <v/>
      </c>
      <c r="EL77" s="94">
        <f>IF(IFERROR(VLOOKUP($A77,'entrada-fornecedor-12-meses-7'!$1:$1048576,3 + (COLUMN(L74)-1)*1,FALSE),"")=0,"",IFERROR(VLOOKUP($A77,'entrada-fornecedor-12-meses-7'!$1:$1048576,3 + (COLUMN(L74)-1)*1,FALSE),""))</f>
        <v/>
      </c>
      <c r="EM77" s="95">
        <f>IF(COUNT(EA77:EL77)=0,"",SUM(EA77:EL77))</f>
        <v/>
      </c>
      <c r="EN77" s="1" t="n"/>
      <c r="EO77" s="96">
        <f>IFERROR(AVERAGEIF('lead-time-compras-7'!B:B,A77,'lead-time-compras-7'!S:S),"")</f>
        <v/>
      </c>
      <c r="EP77" s="96">
        <f>IFERROR(
  AVERAGEIFS(
    'notas-fiscais-entrada-830-7'!H:H,
    'notas-fiscais-entrada-830-7'!O:O, A77,
    'notas-fiscais-entrada-830-7'!E:E, $B$1
  ),
""
)</f>
        <v/>
      </c>
      <c r="EQ77" s="96">
        <f>IFERROR(AVERAGEIF('lead-time-compras-7'!B:B,A77,'lead-time-compras-7'!Q:Q),"")</f>
        <v/>
      </c>
      <c r="ER77" s="97">
        <f>SUMIF('fornecedor-saldo-receber-7'!A:A, A77, 'fornecedor-saldo-receber-7'!L:L)</f>
        <v/>
      </c>
      <c r="ES77" s="97">
        <f>SUMIF('fornecedor-verba-aplicar-7'!A:A, A77, 'fornecedor-verba-aplicar-7'!D:D)</f>
        <v/>
      </c>
      <c r="ET77" s="1" t="n"/>
      <c r="EU77" s="52">
        <f>SUMIF('ANALISE PRODUTO'!F:F, A77, 'ANALISE PRODUTO'!BN:BN)</f>
        <v/>
      </c>
      <c r="EV77" s="52">
        <f>SUMIF('ANALISE PRODUTO'!F:F, A77, 'ANALISE PRODUTO'!BO:BO)</f>
        <v/>
      </c>
      <c r="EW77" s="52">
        <f>SUMIF('ANALISE PRODUTO'!F:F, A77, 'ANALISE PRODUTO'!BP:BP)</f>
        <v/>
      </c>
      <c r="EX77" s="52">
        <f>SUMIF('ANALISE PRODUTO'!F:F, A77, 'ANALISE PRODUTO'!BQ:BQ)</f>
        <v/>
      </c>
      <c r="EY77" s="52">
        <f>SUMIF('ANALISE PRODUTO'!F:F, A77, 'ANALISE PRODUTO'!BR:BR)</f>
        <v/>
      </c>
      <c r="EZ77" s="53">
        <f>SUMIF('ANALISE PRODUTO'!F:F, A77, 'ANALISE PRODUTO'!BS:BS)</f>
        <v/>
      </c>
      <c r="FA77" s="53">
        <f>SUMIF('ANALISE PRODUTO'!F:F, A77, 'ANALISE PRODUTO'!BT:BT)</f>
        <v/>
      </c>
      <c r="FB77" s="53">
        <f>SUMIF('ANALISE PRODUTO'!F:F, A77, 'ANALISE PRODUTO'!BU:BU)</f>
        <v/>
      </c>
      <c r="FC77" s="53">
        <f>SUMIF('ANALISE PRODUTO'!F:F, A77, 'ANALISE PRODUTO'!BV:BV)</f>
        <v/>
      </c>
      <c r="FD77" s="53">
        <f>SUMIF('ANALISE PRODUTO'!F:F, A77, 'ANALISE PRODUTO'!BW:BW)</f>
        <v/>
      </c>
      <c r="FE77" s="41">
        <f>SUMIF('ANALISE PRODUTO'!F:F, A77, 'ANALISE PRODUTO'!CB:CB)</f>
        <v/>
      </c>
      <c r="FF77" s="41">
        <f>SUMIF('ANALISE PRODUTO'!F:F, A77, 'ANALISE PRODUTO'!CC:CC)</f>
        <v/>
      </c>
      <c r="FG77" s="1" t="n"/>
      <c r="FH77" s="45">
        <f>IF(IFERROR(VLOOKUP($A77,'VENDA 2023'!$1:$1048576,4 + (COLUMN(A74)-1)*2,FALSE),"")=0,"",IFERROR(VLOOKUP($A77,'VENDA 2023'!$1:$1048576,4 + (COLUMN(A74)-1)*2,FALSE),""))</f>
        <v/>
      </c>
      <c r="FI77" s="45">
        <f>IF(IFERROR(VLOOKUP($A77,'VENDA 2023'!$1:$1048576,4 + (COLUMN(B74)-1)*2,FALSE),"")=0,"",IFERROR(VLOOKUP($A77,'VENDA 2023'!$1:$1048576,4 + (COLUMN(B74)-1)*2,FALSE),""))</f>
        <v/>
      </c>
      <c r="FJ77" s="45">
        <f>IF(IFERROR(VLOOKUP($A77,'VENDA 2023'!$1:$1048576,4 + (COLUMN(C74)-1)*2,FALSE),"")=0,"",IFERROR(VLOOKUP($A77,'VENDA 2023'!$1:$1048576,4 + (COLUMN(C74)-1)*2,FALSE),""))</f>
        <v/>
      </c>
      <c r="FK77" s="45">
        <f>IF(IFERROR(VLOOKUP($A77,'VENDA 2023'!$1:$1048576,4 + (COLUMN(D74)-1)*2,FALSE),"")=0,"",IFERROR(VLOOKUP($A77,'VENDA 2023'!$1:$1048576,4 + (COLUMN(D74)-1)*2,FALSE),""))</f>
        <v/>
      </c>
      <c r="FL77" s="45">
        <f>IF(IFERROR(VLOOKUP($A77,'VENDA 2023'!$1:$1048576,4 + (COLUMN(E74)-1)*2,FALSE),"")=0,"",IFERROR(VLOOKUP($A77,'VENDA 2023'!$1:$1048576,4 + (COLUMN(E74)-1)*2,FALSE),""))</f>
        <v/>
      </c>
      <c r="FM77" s="45">
        <f>IF(IFERROR(VLOOKUP($A77,'VENDA 2023'!$1:$1048576,4 + (COLUMN(F74)-1)*2,FALSE),"")=0,"",IFERROR(VLOOKUP($A77,'VENDA 2023'!$1:$1048576,4 + (COLUMN(F74)-1)*2,FALSE),""))</f>
        <v/>
      </c>
      <c r="FN77" s="45">
        <f>IF(IFERROR(VLOOKUP($A77,'VENDA 2023'!$1:$1048576,4 + (COLUMN(G74)-1)*2,FALSE),"")=0,"",IFERROR(VLOOKUP($A77,'VENDA 2023'!$1:$1048576,4 + (COLUMN(G74)-1)*2,FALSE),""))</f>
        <v/>
      </c>
      <c r="FO77" s="45">
        <f>IF(IFERROR(VLOOKUP($A77,'VENDA 2023'!$1:$1048576,4 + (COLUMN(H74)-1)*2,FALSE),"")=0,"",IFERROR(VLOOKUP($A77,'VENDA 2023'!$1:$1048576,4 + (COLUMN(H74)-1)*2,FALSE),""))</f>
        <v/>
      </c>
      <c r="FP77" s="45">
        <f>IF(IFERROR(VLOOKUP($A77,'VENDA 2023'!$1:$1048576,4 + (COLUMN(I74)-1)*2,FALSE),"")=0,"",IFERROR(VLOOKUP($A77,'VENDA 2023'!$1:$1048576,4 + (COLUMN(I74)-1)*2,FALSE),""))</f>
        <v/>
      </c>
      <c r="FQ77" s="45">
        <f>IF(IFERROR(VLOOKUP($A77,'VENDA 2023'!$1:$1048576,4 + (COLUMN(J74)-1)*2,FALSE),"")=0,"",IFERROR(VLOOKUP($A77,'VENDA 2023'!$1:$1048576,4 + (COLUMN(J74)-1)*2,FALSE),""))</f>
        <v/>
      </c>
      <c r="FR77" s="45">
        <f>IF(IFERROR(VLOOKUP($A77,'VENDA 2023'!$1:$1048576,4 + (COLUMN(K74)-1)*2,FALSE),"")=0,"",IFERROR(VLOOKUP($A77,'VENDA 2023'!$1:$1048576,4 + (COLUMN(K74)-1)*2,FALSE),""))</f>
        <v/>
      </c>
      <c r="FS77" s="45">
        <f>IF(IFERROR(VLOOKUP($A77,'VENDA 2023'!$1:$1048576,4 + (COLUMN(L74)-1)*2,FALSE),"")=0,"",IFERROR(VLOOKUP($A77,'VENDA 2023'!$1:$1048576,4 + (COLUMN(L74)-1)*2,FALSE),""))</f>
        <v/>
      </c>
      <c r="FT77" s="12">
        <f>IF(COUNT(FH77:FS77)=0,"",SUM(FH77:FS77))</f>
        <v/>
      </c>
      <c r="FU77" s="45">
        <f>IF(IFERROR(VLOOKUP($A77,'VENDA 2024'!$1:$1048576,4 + (COLUMN(A74)-1)*2,FALSE),"")=0,"",IFERROR(VLOOKUP($A77,'VENDA 2024'!$1:$1048576,4 + (COLUMN(A74)-1)*2,FALSE),""))</f>
        <v/>
      </c>
      <c r="FV77" s="45">
        <f>IF(IFERROR(VLOOKUP($A77,'VENDA 2024'!$1:$1048576,4 + (COLUMN(B74)-1)*2,FALSE),"")=0,"",IFERROR(VLOOKUP($A77,'VENDA 2024'!$1:$1048576,4 + (COLUMN(B74)-1)*2,FALSE),""))</f>
        <v/>
      </c>
      <c r="FW77" s="45">
        <f>IF(IFERROR(VLOOKUP($A77,'VENDA 2024'!$1:$1048576,4 + (COLUMN(C74)-1)*2,FALSE),"")=0,"",IFERROR(VLOOKUP($A77,'VENDA 2024'!$1:$1048576,4 + (COLUMN(C74)-1)*2,FALSE),""))</f>
        <v/>
      </c>
      <c r="FX77" s="45">
        <f>IF(IFERROR(VLOOKUP($A77,'VENDA 2024'!$1:$1048576,4 + (COLUMN(D74)-1)*2,FALSE),"")=0,"",IFERROR(VLOOKUP($A77,'VENDA 2024'!$1:$1048576,4 + (COLUMN(D74)-1)*2,FALSE),""))</f>
        <v/>
      </c>
      <c r="FY77" s="45">
        <f>IF(IFERROR(VLOOKUP($A77,'VENDA 2024'!$1:$1048576,4 + (COLUMN(E74)-1)*2,FALSE),"")=0,"",IFERROR(VLOOKUP($A77,'VENDA 2024'!$1:$1048576,4 + (COLUMN(E74)-1)*2,FALSE),""))</f>
        <v/>
      </c>
      <c r="FZ77" s="45">
        <f>IF(IFERROR(VLOOKUP($A77,'VENDA 2024'!$1:$1048576,4 + (COLUMN(F74)-1)*2,FALSE),"")=0,"",IFERROR(VLOOKUP($A77,'VENDA 2024'!$1:$1048576,4 + (COLUMN(F74)-1)*2,FALSE),""))</f>
        <v/>
      </c>
      <c r="GA77" s="45">
        <f>IF(IFERROR(VLOOKUP($A77,'VENDA 2024'!$1:$1048576,4 + (COLUMN(G74)-1)*2,FALSE),"")=0,"",IFERROR(VLOOKUP($A77,'VENDA 2024'!$1:$1048576,4 + (COLUMN(G74)-1)*2,FALSE),""))</f>
        <v/>
      </c>
      <c r="GB77" s="45">
        <f>IF(IFERROR(VLOOKUP($A77,'VENDA 2024'!$1:$1048576,4 + (COLUMN(H74)-1)*2,FALSE),"")=0,"",IFERROR(VLOOKUP($A77,'VENDA 2024'!$1:$1048576,4 + (COLUMN(H74)-1)*2,FALSE),""))</f>
        <v/>
      </c>
      <c r="GC77" s="45">
        <f>IF(IFERROR(VLOOKUP($A77,'VENDA 2024'!$1:$1048576,4 + (COLUMN(I74)-1)*2,FALSE),"")=0,"",IFERROR(VLOOKUP($A77,'VENDA 2024'!$1:$1048576,4 + (COLUMN(I74)-1)*2,FALSE),""))</f>
        <v/>
      </c>
      <c r="GD77" s="45">
        <f>IF(IFERROR(VLOOKUP($A77,'VENDA 2024'!$1:$1048576,4 + (COLUMN(J74)-1)*2,FALSE),"")=0,"",IFERROR(VLOOKUP($A77,'VENDA 2024'!$1:$1048576,4 + (COLUMN(J74)-1)*2,FALSE),""))</f>
        <v/>
      </c>
      <c r="GE77" s="45">
        <f>IF(IFERROR(VLOOKUP($A77,'VENDA 2024'!$1:$1048576,4 + (COLUMN(K74)-1)*2,FALSE),"")=0,"",IFERROR(VLOOKUP($A77,'VENDA 2024'!$1:$1048576,4 + (COLUMN(K74)-1)*2,FALSE),""))</f>
        <v/>
      </c>
      <c r="GF77" s="45">
        <f>IF(IFERROR(VLOOKUP($A77,'VENDA 2024'!$1:$1048576,4 + (COLUMN(L74)-1)*2,FALSE),"")=0,"",IFERROR(VLOOKUP($A77,'VENDA 2024'!$1:$1048576,4 + (COLUMN(L74)-1)*2,FALSE),""))</f>
        <v/>
      </c>
      <c r="GG77" s="12">
        <f>IF(COUNT(FU77:GF77)=0,"",SUM(FU77:GF77))</f>
        <v/>
      </c>
      <c r="GH77" s="45">
        <f>IF(IFERROR(VLOOKUP($A77,'venda-fornecedor-12-meses-7'!$1:$1048576,5 + (COLUMN(A74)-1)*2,FALSE),"")=0,"",IFERROR(VLOOKUP($A77,'venda-fornecedor-12-meses-7'!$1:$1048576,5 + (COLUMN(A74)-1)*2,FALSE),""))</f>
        <v/>
      </c>
      <c r="GI77" s="45">
        <f>IF(IFERROR(VLOOKUP($A77,'venda-fornecedor-12-meses-7'!$1:$1048576,5 + (COLUMN(B74)-1)*2,FALSE),"")=0,"",IFERROR(VLOOKUP($A77,'venda-fornecedor-12-meses-7'!$1:$1048576,5 + (COLUMN(B74)-1)*2,FALSE),""))</f>
        <v/>
      </c>
      <c r="GJ77" s="45">
        <f>IF(IFERROR(VLOOKUP($A77,'venda-fornecedor-12-meses-7'!$1:$1048576,5 + (COLUMN(C74)-1)*2,FALSE),"")=0,"",IFERROR(VLOOKUP($A77,'venda-fornecedor-12-meses-7'!$1:$1048576,5 + (COLUMN(C74)-1)*2,FALSE),""))</f>
        <v/>
      </c>
      <c r="GK77" s="45">
        <f>IF(IFERROR(VLOOKUP($A77,'venda-fornecedor-12-meses-7'!$1:$1048576,5 + (COLUMN(D74)-1)*2,FALSE),"")=0,"",IFERROR(VLOOKUP($A77,'venda-fornecedor-12-meses-7'!$1:$1048576,5 + (COLUMN(D74)-1)*2,FALSE),""))</f>
        <v/>
      </c>
      <c r="GL77" s="45">
        <f>IF(IFERROR(VLOOKUP($A77,'venda-fornecedor-12-meses-7'!$1:$1048576,5 + (COLUMN(E74)-1)*2,FALSE),"")=0,"",IFERROR(VLOOKUP($A77,'venda-fornecedor-12-meses-7'!$1:$1048576,5 + (COLUMN(E74)-1)*2,FALSE),""))</f>
        <v/>
      </c>
      <c r="GM77" s="45">
        <f>IF(IFERROR(VLOOKUP($A77,'venda-fornecedor-12-meses-7'!$1:$1048576,5 + (COLUMN(F74)-1)*2,FALSE),"")=0,"",IFERROR(VLOOKUP($A77,'venda-fornecedor-12-meses-7'!$1:$1048576,5 + (COLUMN(F74)-1)*2,FALSE),""))</f>
        <v/>
      </c>
      <c r="GN77" s="45">
        <f>IF(IFERROR(VLOOKUP($A77,'venda-fornecedor-12-meses-7'!$1:$1048576,5 + (COLUMN(G74)-1)*2,FALSE),"")=0,"",IFERROR(VLOOKUP($A77,'venda-fornecedor-12-meses-7'!$1:$1048576,5 + (COLUMN(G74)-1)*2,FALSE),""))</f>
        <v/>
      </c>
      <c r="GO77" s="45">
        <f>IF(IFERROR(VLOOKUP($A77,'venda-fornecedor-12-meses-7'!$1:$1048576,5 + (COLUMN(H74)-1)*2,FALSE),"")=0,"",IFERROR(VLOOKUP($A77,'venda-fornecedor-12-meses-7'!$1:$1048576,5 + (COLUMN(H74)-1)*2,FALSE),""))</f>
        <v/>
      </c>
      <c r="GP77" s="45">
        <f>IF(IFERROR(VLOOKUP($A77,'venda-fornecedor-12-meses-7'!$1:$1048576,5 + (COLUMN(I74)-1)*2,FALSE),"")=0,"",IFERROR(VLOOKUP($A77,'venda-fornecedor-12-meses-7'!$1:$1048576,5 + (COLUMN(I74)-1)*2,FALSE),""))</f>
        <v/>
      </c>
      <c r="GQ77" s="45">
        <f>IF(IFERROR(VLOOKUP($A77,'venda-fornecedor-12-meses-7'!$1:$1048576,5 + (COLUMN(J74)-1)*2,FALSE),"")=0,"",IFERROR(VLOOKUP($A77,'venda-fornecedor-12-meses-7'!$1:$1048576,5 + (COLUMN(J74)-1)*2,FALSE),""))</f>
        <v/>
      </c>
      <c r="GR77" s="45">
        <f>IF(IFERROR(VLOOKUP($A77,'venda-fornecedor-12-meses-7'!$1:$1048576,5 + (COLUMN(K74)-1)*2,FALSE),"")=0,"",IFERROR(VLOOKUP($A77,'venda-fornecedor-12-meses-7'!$1:$1048576,5 + (COLUMN(K74)-1)*2,FALSE),""))</f>
        <v/>
      </c>
      <c r="GS77" s="45">
        <f>IF(IFERROR(VLOOKUP($A77,'venda-fornecedor-12-meses-7'!$1:$1048576,5 + (COLUMN(L74)-1)*2,FALSE),"")=0,"",IFERROR(VLOOKUP($A77,'venda-fornecedor-12-meses-7'!$1:$1048576,5 + (COLUMN(L74)-1)*2,FALSE),""))</f>
        <v/>
      </c>
      <c r="GT77" s="12">
        <f>IF(COUNT(GH77:GS77)=0,"",SUM(GH77:GS77))</f>
        <v/>
      </c>
    </row>
    <row r="78">
      <c r="A78" s="85" t="n">
        <v>38247</v>
      </c>
      <c r="B78" s="85">
        <f>VLOOKUP(A78,'FORNECEDORES X COMPRADOR'!$A:$D,4,0)</f>
        <v/>
      </c>
      <c r="C78" s="85">
        <f>VLOOKUP(A78,'FORNECEDORES X COMPRADOR'!$A:$E,5,0)</f>
        <v/>
      </c>
      <c r="D78" s="40">
        <f>IFERROR(AVERAGEIF('ANALISE PRODUTO'!F:F,A78,'ANALISE PRODUTO'!BE:BE),"")</f>
        <v/>
      </c>
      <c r="E78" s="40">
        <f>IFERROR(AVERAGEIF('ANALISE PRODUTO'!F:F,A78,'ANALISE PRODUTO'!BF:BF),"")</f>
        <v/>
      </c>
      <c r="F78" s="47">
        <f t="array" ref="F78">IFERROR(
  IF(
    SUMPRODUCT(
      IFERROR(--('ANALISE PRODUTO'!$F$3:$F$10000=A78),0) *
      IFERROR(--'ANALISE PRODUTO'!$AJ$3:$AJ$10000,0)
    )=0,
    "",
    SUMPRODUCT(
      IFERROR(--('ANALISE PRODUTO'!$F$3:$F$10000=A78),0) *
      IFERROR(--'ANALISE PRODUTO'!$AN$3:$AN$10000,0)
    ) /
    SUMPRODUCT(
      IFERROR(--('ANALISE PRODUTO'!$F$3:$F$10000=A78),0) *
      IFERROR(--'ANALISE PRODUTO'!$AJ$3:$AJ$10000,0)
    )
  ),
  ""
)</f>
        <v/>
      </c>
      <c r="G78" s="47">
        <f t="array" ref="G78">IFERROR(
  IF(
    SUMPRODUCT(
      IFERROR(--('ANALISE PRODUTO'!$F$3:$F$10000=A78),0) *
      IFERROR(--'ANALISE PRODUTO'!$AJ$3:$AJ$10000,0)
    )=0,
    "",
    SUMPRODUCT(
      IFERROR(--('ANALISE PRODUTO'!$F$3:$F$10000=A78),0) *
      IFERROR(--'ANALISE PRODUTO'!$AO$3:$AO$10000,0)
    ) /
    SUMPRODUCT(
      IFERROR(--('ANALISE PRODUTO'!$F$3:$F$10000=A78),0) *
      IFERROR(--'ANALISE PRODUTO'!$AJ$3:$AJ$10000,0)
    )
  ),
  ""
)</f>
        <v/>
      </c>
      <c r="H78" s="86" t="n">
        <v>60</v>
      </c>
      <c r="I78" s="86" t="n">
        <v>90</v>
      </c>
      <c r="J78" s="87">
        <f>SUMIF('ANALISE PRODUTO'!F:F, A78, 'ANALISE PRODUTO'!AP:AP)</f>
        <v/>
      </c>
      <c r="K78" s="88">
        <f>SUMIF('ANALISE PRODUTO'!F:F, A78, 'ANALISE PRODUTO'!AN:AN)</f>
        <v/>
      </c>
      <c r="L78" s="40">
        <f>SUMIF('ANALISE PRODUTO'!F:F, A78, 'ANALISE PRODUTO'!BB:BB)</f>
        <v/>
      </c>
      <c r="M78" s="40">
        <f>SUMIF('ANALISE PRODUTO'!F:F, A78, 'ANALISE PRODUTO'!BC:BC)</f>
        <v/>
      </c>
      <c r="N78" s="40">
        <f>SUMIF('ANALISE PRODUTO'!F:F, A78, 'ANALISE PRODUTO'!BD:BD)</f>
        <v/>
      </c>
      <c r="O78" s="40">
        <f>SUMIF('ANALISE PRODUTO'!F:F, A78, 'ANALISE PRODUTO'!BA:BA)</f>
        <v/>
      </c>
      <c r="P78" s="40">
        <f>IF(J78=0, 0, IF(O78/J78=0, 0, O78/J78))</f>
        <v/>
      </c>
      <c r="Q78" s="40">
        <f>IF(J78=0, 0, IF(L78/J78=0, 0, L78/J78))</f>
        <v/>
      </c>
      <c r="R78" s="89">
        <f>SUMIF('ANALISE PRODUTO'!F:F, A78, 'ANALISE PRODUTO'!BJ:BJ)</f>
        <v/>
      </c>
      <c r="S78" s="89">
        <f>SUMIF('ANALISE PRODUTO'!F:F, A78, 'ANALISE PRODUTO'!BK:BK)</f>
        <v/>
      </c>
      <c r="T78" s="89">
        <f>SUMIF('ANALISE PRODUTO'!F:F, A78, 'ANALISE PRODUTO'!BL:BL)</f>
        <v/>
      </c>
      <c r="U78" s="89">
        <f>SUMIFS('ANALISE PRODUTO'!BI:BI, 'ANALISE PRODUTO'!F:F, A78)</f>
        <v/>
      </c>
      <c r="V78" s="89">
        <f>IF(C78="DESCONTINUADO", 0, IF(J78=0, 0, IF(U78/J78=0, 0, U78/J78)))</f>
        <v/>
      </c>
      <c r="W78" s="89">
        <f>IF(OR(C78="DESCONTINUADO", J78=0), 0, IFERROR((S78+T78)/J78, 0))</f>
        <v/>
      </c>
      <c r="X78" s="59">
        <f>COUNTIF('ANALISE PRODUTO'!F:F, A78)</f>
        <v/>
      </c>
      <c r="Y78" s="60">
        <f>COUNTIFS('ANALISE PRODUTO'!F:F, A78, 'ANALISE PRODUTO'!S:S, "S")</f>
        <v/>
      </c>
      <c r="Z78" s="61">
        <f>X78-Y78</f>
        <v/>
      </c>
      <c r="AA78" s="88">
        <f>IFERROR(IF(COUNTIF('contas-pagas-fornecedor-7'!$C:$C,B78)&gt;1,
   AVERAGEIF('contas-pagas-fornecedor-7'!$C:$C,B78,'contas-pagas-fornecedor-7'!$I:$I),
   VLOOKUP(B78,'contas-pagas-fornecedor-7'!$C:$Q,7,FALSE)), "")</f>
        <v/>
      </c>
      <c r="AB78" s="88">
        <f t="array" ref="AB78">IFERROR(
  INDEX('fornecedor-venda-por-filial-ger'!J:J,
    MATCH(1,
      ('fornecedor-venda-por-filial-ger'!A:A=A78) *
      ('fornecedor-venda-por-filial-ger'!B:B=$B$1),
    0)
  ),
"")</f>
        <v/>
      </c>
      <c r="AC78" s="90">
        <f t="array" ref="AC78">IFERROR(
  INDEX('fornecedor-venda-por-filial-ger'!O:O,
    MATCH(1,
      ('fornecedor-venda-por-filial-ger'!A:A=A78) *
      ('fornecedor-venda-por-filial-ger'!B:B=$B$1),
    0)
  ),
"")</f>
        <v/>
      </c>
      <c r="AD78" s="90">
        <f>IFERROR(VLOOKUP(A78,'venda-fornecedor-12-meses-7'!A:AC,3,0),"")</f>
        <v/>
      </c>
      <c r="AE78" s="87">
        <f t="array" ref="AE78">IFERROR(
  INDEX('fornecedor-venda-por-filial-ger'!N:N,
    MATCH(1,
      ('fornecedor-venda-por-filial-ger'!A:A=A78) *
      ('fornecedor-venda-por-filial-ger'!B:B=$B$1),
    0)
  ),
"")</f>
        <v/>
      </c>
      <c r="AF78" s="87">
        <f>IF(J78&lt;=0,"100,00%",IFERROR(AD78/AE78,1))</f>
        <v/>
      </c>
      <c r="AG78" s="64">
        <f t="array" ref="AG78">IFERROR(
  INDEX('fornecedor-venda-por-filial-ger'!L:L,
    MATCH(1,
      ('fornecedor-venda-por-filial-ger'!A:A=A78)*
      ('fornecedor-venda-por-filial-ger'!B:B=$B$1),
    0)
  )/100,
"")</f>
        <v/>
      </c>
      <c r="AH78" s="64">
        <f t="array" ref="AH78">IFERROR(
  INDEX('fornecedor-venda-por-filial-ger'!S:S,
    MATCH(1,
      ('fornecedor-venda-por-filial-ger'!A:A=A78) *
      ('fornecedor-venda-por-filial-ger'!B:B=$B$1),
    0)
  )/100,
"")</f>
        <v/>
      </c>
      <c r="AI78" s="64">
        <f>IFERROR(IF(OR(AH78="",AG78=""),"",IF(J78=0,0,AH78-AG78)),"")</f>
        <v/>
      </c>
      <c r="AJ78" s="91">
        <f t="array" ref="AJ78">IF(MAX(IF('ANALISE PRODUTO'!F:F=A78,'ANALISE PRODUTO'!AD:AD))=0,"SEM ENTRADA",MAX(IF('ANALISE PRODUTO'!F:F=A78,'ANALISE PRODUTO'!AD:AD)))</f>
        <v/>
      </c>
      <c r="AK78" s="39" t="n"/>
      <c r="AL78" s="92">
        <f>IF(IFERROR(VLOOKUP($A78,'VENDA 2023'!$1:$1048576,3 + (COLUMN(A75)-1)*2,FALSE),"")=0,"",IFERROR(VLOOKUP($A78,'VENDA 2023'!$1:$1048576,3 + (COLUMN(A75)-1)*2,FALSE),""))</f>
        <v/>
      </c>
      <c r="AM78" s="92">
        <f>IF(IFERROR(VLOOKUP($A78,'VENDA 2023'!$1:$1048576,3 + (COLUMN(B75)-1)*2,FALSE),"")=0,"",IFERROR(VLOOKUP($A78,'VENDA 2023'!$1:$1048576,3 + (COLUMN(B75)-1)*2,FALSE),""))</f>
        <v/>
      </c>
      <c r="AN78" s="92">
        <f>IF(IFERROR(VLOOKUP($A78,'VENDA 2023'!$1:$1048576,3 + (COLUMN(C75)-1)*2,FALSE),"")=0,"",IFERROR(VLOOKUP($A78,'VENDA 2023'!$1:$1048576,3 + (COLUMN(C75)-1)*2,FALSE),""))</f>
        <v/>
      </c>
      <c r="AO78" s="92">
        <f>IF(IFERROR(VLOOKUP($A78,'VENDA 2023'!$1:$1048576,3 + (COLUMN(D75)-1)*2,FALSE),"")=0,"",IFERROR(VLOOKUP($A78,'VENDA 2023'!$1:$1048576,3 + (COLUMN(D75)-1)*2,FALSE),""))</f>
        <v/>
      </c>
      <c r="AP78" s="92">
        <f>IF(IFERROR(VLOOKUP($A78,'VENDA 2023'!$1:$1048576,3 + (COLUMN(E75)-1)*2,FALSE),"")=0,"",IFERROR(VLOOKUP($A78,'VENDA 2023'!$1:$1048576,3 + (COLUMN(E75)-1)*2,FALSE),""))</f>
        <v/>
      </c>
      <c r="AQ78" s="92">
        <f>IF(IFERROR(VLOOKUP($A78,'VENDA 2023'!$1:$1048576,3 + (COLUMN(F75)-1)*2,FALSE),"")=0,"",IFERROR(VLOOKUP($A78,'VENDA 2023'!$1:$1048576,3 + (COLUMN(F75)-1)*2,FALSE),""))</f>
        <v/>
      </c>
      <c r="AR78" s="92">
        <f>IF(IFERROR(VLOOKUP($A78,'VENDA 2023'!$1:$1048576,3 + (COLUMN(G75)-1)*2,FALSE),"")=0,"",IFERROR(VLOOKUP($A78,'VENDA 2023'!$1:$1048576,3 + (COLUMN(G75)-1)*2,FALSE),""))</f>
        <v/>
      </c>
      <c r="AS78" s="92">
        <f>IF(IFERROR(VLOOKUP($A78,'VENDA 2023'!$1:$1048576,3 + (COLUMN(H75)-1)*2,FALSE),"")=0,"",IFERROR(VLOOKUP($A78,'VENDA 2023'!$1:$1048576,3 + (COLUMN(H75)-1)*2,FALSE),""))</f>
        <v/>
      </c>
      <c r="AT78" s="92">
        <f>IF(IFERROR(VLOOKUP($A78,'VENDA 2023'!$1:$1048576,3 + (COLUMN(I75)-1)*2,FALSE),"")=0,"",IFERROR(VLOOKUP($A78,'VENDA 2023'!$1:$1048576,3 + (COLUMN(I75)-1)*2,FALSE),""))</f>
        <v/>
      </c>
      <c r="AU78" s="92">
        <f>IF(IFERROR(VLOOKUP($A78,'VENDA 2023'!$1:$1048576,3 + (COLUMN(J75)-1)*2,FALSE),"")=0,"",IFERROR(VLOOKUP($A78,'VENDA 2023'!$1:$1048576,3 + (COLUMN(J75)-1)*2,FALSE),""))</f>
        <v/>
      </c>
      <c r="AV78" s="92">
        <f>IF(IFERROR(VLOOKUP($A78,'VENDA 2023'!$1:$1048576,3 + (COLUMN(K75)-1)*2,FALSE),"")=0,"",IFERROR(VLOOKUP($A78,'VENDA 2023'!$1:$1048576,3 + (COLUMN(K75)-1)*2,FALSE),""))</f>
        <v/>
      </c>
      <c r="AW78" s="92">
        <f>IF(IFERROR(VLOOKUP($A78,'VENDA 2023'!$1:$1048576,3 + (COLUMN(L75)-1)*2,FALSE),"")=0,"",IFERROR(VLOOKUP($A78,'VENDA 2023'!$1:$1048576,3 + (COLUMN(L75)-1)*2,FALSE),""))</f>
        <v/>
      </c>
      <c r="AX78" s="93">
        <f>IF(COUNT(AL78:AW78)=0,"",SUM(AL78:AW78))</f>
        <v/>
      </c>
      <c r="AY78" s="92">
        <f>IF(IFERROR(VLOOKUP($A78,'VENDA 2024'!$1:$1048576,3 + (COLUMN(A75)-1)*2,FALSE),"")=0,"",IFERROR(VLOOKUP($A78,'VENDA 2024'!$1:$1048576,3 + (COLUMN(A75)-1)*2,FALSE),""))</f>
        <v/>
      </c>
      <c r="AZ78" s="92">
        <f>IF(IFERROR(VLOOKUP($A78,'VENDA 2024'!$1:$1048576,3 + (COLUMN(B75)-1)*2,FALSE),"")=0,"",IFERROR(VLOOKUP($A78,'VENDA 2024'!$1:$1048576,3 + (COLUMN(B75)-1)*2,FALSE),""))</f>
        <v/>
      </c>
      <c r="BA78" s="92">
        <f>IF(IFERROR(VLOOKUP($A78,'VENDA 2024'!$1:$1048576,3 + (COLUMN(C75)-1)*2,FALSE),"")=0,"",IFERROR(VLOOKUP($A78,'VENDA 2024'!$1:$1048576,3 + (COLUMN(C75)-1)*2,FALSE),""))</f>
        <v/>
      </c>
      <c r="BB78" s="92">
        <f>IF(IFERROR(VLOOKUP($A78,'VENDA 2024'!$1:$1048576,3 + (COLUMN(D75)-1)*2,FALSE),"")=0,"",IFERROR(VLOOKUP($A78,'VENDA 2024'!$1:$1048576,3 + (COLUMN(D75)-1)*2,FALSE),""))</f>
        <v/>
      </c>
      <c r="BC78" s="92">
        <f>IF(IFERROR(VLOOKUP($A78,'VENDA 2024'!$1:$1048576,3 + (COLUMN(E75)-1)*2,FALSE),"")=0,"",IFERROR(VLOOKUP($A78,'VENDA 2024'!$1:$1048576,3 + (COLUMN(E75)-1)*2,FALSE),""))</f>
        <v/>
      </c>
      <c r="BD78" s="92">
        <f>IF(IFERROR(VLOOKUP($A78,'VENDA 2024'!$1:$1048576,3 + (COLUMN(F75)-1)*2,FALSE),"")=0,"",IFERROR(VLOOKUP($A78,'VENDA 2024'!$1:$1048576,3 + (COLUMN(F75)-1)*2,FALSE),""))</f>
        <v/>
      </c>
      <c r="BE78" s="92">
        <f>IF(IFERROR(VLOOKUP($A78,'VENDA 2024'!$1:$1048576,3 + (COLUMN(G75)-1)*2,FALSE),"")=0,"",IFERROR(VLOOKUP($A78,'VENDA 2024'!$1:$1048576,3 + (COLUMN(G75)-1)*2,FALSE),""))</f>
        <v/>
      </c>
      <c r="BF78" s="92">
        <f>IF(IFERROR(VLOOKUP($A78,'VENDA 2024'!$1:$1048576,3 + (COLUMN(H75)-1)*2,FALSE),"")=0,"",IFERROR(VLOOKUP($A78,'VENDA 2024'!$1:$1048576,3 + (COLUMN(H75)-1)*2,FALSE),""))</f>
        <v/>
      </c>
      <c r="BG78" s="92">
        <f>IF(IFERROR(VLOOKUP($A78,'VENDA 2024'!$1:$1048576,3 + (COLUMN(I75)-1)*2,FALSE),"")=0,"",IFERROR(VLOOKUP($A78,'VENDA 2024'!$1:$1048576,3 + (COLUMN(I75)-1)*2,FALSE),""))</f>
        <v/>
      </c>
      <c r="BH78" s="92">
        <f>IF(IFERROR(VLOOKUP($A78,'VENDA 2024'!$1:$1048576,3 + (COLUMN(J75)-1)*2,FALSE),"")=0,"",IFERROR(VLOOKUP($A78,'VENDA 2024'!$1:$1048576,3 + (COLUMN(J75)-1)*2,FALSE),""))</f>
        <v/>
      </c>
      <c r="BI78" s="92">
        <f>IF(IFERROR(VLOOKUP($A78,'VENDA 2024'!$1:$1048576,3 + (COLUMN(K75)-1)*2,FALSE),"")=0,"",IFERROR(VLOOKUP($A78,'VENDA 2024'!$1:$1048576,3 + (COLUMN(K75)-1)*2,FALSE),""))</f>
        <v/>
      </c>
      <c r="BJ78" s="92">
        <f>IF(IFERROR(VLOOKUP($A78,'VENDA 2024'!$1:$1048576,3 + (COLUMN(L75)-1)*2,FALSE),"")=0,"",IFERROR(VLOOKUP($A78,'VENDA 2024'!$1:$1048576,3 + (COLUMN(L75)-1)*2,FALSE),""))</f>
        <v/>
      </c>
      <c r="BK78" s="93">
        <f>IF(COUNT(AY78:BJ78)=0,"",SUM(AY78:BJ78))</f>
        <v/>
      </c>
      <c r="BL78" s="92">
        <f>IF(IFERROR(VLOOKUP($A78,'VENDA 2025'!$1:$1048576,3 + (COLUMN(A75)-1)*2,FALSE),"")=0,"",IFERROR(VLOOKUP($A78,'VENDA 2025'!$1:$1048576,3 + (COLUMN(A75)-1)*2,FALSE),""))</f>
        <v/>
      </c>
      <c r="BM78" s="92">
        <f>IF(IFERROR(VLOOKUP($A78,'VENDA 2025'!$1:$1048576,3 + (COLUMN(B75)-1)*2,FALSE),"")=0,"",IFERROR(VLOOKUP($A78,'VENDA 2025'!$1:$1048576,3 + (COLUMN(B75)-1)*2,FALSE),""))</f>
        <v/>
      </c>
      <c r="BN78" s="92">
        <f>IF(IFERROR(VLOOKUP($A78,'VENDA 2025'!$1:$1048576,3 + (COLUMN(C75)-1)*2,FALSE),"")=0,"",IFERROR(VLOOKUP($A78,'VENDA 2025'!$1:$1048576,3 + (COLUMN(C75)-1)*2,FALSE),""))</f>
        <v/>
      </c>
      <c r="BO78" s="92">
        <f>IF(IFERROR(VLOOKUP($A78,'VENDA 2025'!$1:$1048576,3 + (COLUMN(D75)-1)*2,FALSE),"")=0,"",IFERROR(VLOOKUP($A78,'VENDA 2025'!$1:$1048576,3 + (COLUMN(D75)-1)*2,FALSE),""))</f>
        <v/>
      </c>
      <c r="BP78" s="92">
        <f>IF(IFERROR(VLOOKUP($A78,'VENDA 2025'!$1:$1048576,3 + (COLUMN(E75)-1)*2,FALSE),"")=0,"",IFERROR(VLOOKUP($A78,'VENDA 2025'!$1:$1048576,3 + (COLUMN(E75)-1)*2,FALSE),""))</f>
        <v/>
      </c>
      <c r="BQ78" s="92">
        <f>IF(IFERROR(VLOOKUP($A78,'VENDA 2025'!$1:$1048576,3 + (COLUMN(F75)-1)*2,FALSE),"")=0,"",IFERROR(VLOOKUP($A78,'VENDA 2025'!$1:$1048576,3 + (COLUMN(F75)-1)*2,FALSE),""))</f>
        <v/>
      </c>
      <c r="BR78" s="92">
        <f>IF(IFERROR(VLOOKUP($A78,'VENDA 2025'!$1:$1048576,3 + (COLUMN(G75)-1)*2,FALSE),"")=0,"",IFERROR(VLOOKUP($A78,'VENDA 2025'!$1:$1048576,3 + (COLUMN(G75)-1)*2,FALSE),""))</f>
        <v/>
      </c>
      <c r="BS78" s="92">
        <f>IF(IFERROR(VLOOKUP($A78,'VENDA 2025'!$1:$1048576,3 + (COLUMN(H75)-1)*2,FALSE),"")=0,"",IFERROR(VLOOKUP($A78,'VENDA 2025'!$1:$1048576,3 + (COLUMN(H75)-1)*2,FALSE),""))</f>
        <v/>
      </c>
      <c r="BT78" s="92">
        <f>IF(IFERROR(VLOOKUP($A78,'VENDA 2025'!$1:$1048576,3 + (COLUMN(I75)-1)*2,FALSE),"")=0,"",IFERROR(VLOOKUP($A78,'VENDA 2025'!$1:$1048576,3 + (COLUMN(I75)-1)*2,FALSE),""))</f>
        <v/>
      </c>
      <c r="BU78" s="92">
        <f>IF(IFERROR(VLOOKUP($A78,'VENDA 2025'!$1:$1048576,3 + (COLUMN(J75)-1)*2,FALSE),"")=0,"",IFERROR(VLOOKUP($A78,'VENDA 2025'!$1:$1048576,3 + (COLUMN(J75)-1)*2,FALSE),""))</f>
        <v/>
      </c>
      <c r="BV78" s="92">
        <f>IF(IFERROR(VLOOKUP($A78,'VENDA 2025'!$1:$1048576,3 + (COLUMN(K75)-1)*2,FALSE),"")=0,"",IFERROR(VLOOKUP($A78,'VENDA 2025'!$1:$1048576,3 + (COLUMN(K75)-1)*2,FALSE),""))</f>
        <v/>
      </c>
      <c r="BW78" s="92">
        <f>IF(IFERROR(VLOOKUP($A78,'VENDA 2025'!$1:$1048576,3 + (COLUMN(L75)-1)*2,FALSE),"")=0,"",IFERROR(VLOOKUP($A78,'VENDA 2025'!$1:$1048576,3 + (COLUMN(L75)-1)*2,FALSE),""))</f>
        <v/>
      </c>
      <c r="BX78" s="93">
        <f>IF(COUNT(BL78:BW78)=0,"",SUM(BL78:BW78))</f>
        <v/>
      </c>
      <c r="BY78" s="92">
        <f>IF(IFERROR(VLOOKUP($A78,'venda-fornecedor-12-meses-7'!$1:$1048576,4 + (COLUMN(A75)-1)*2,FALSE),"")=0,"",IFERROR(VLOOKUP($A78,'venda-fornecedor-12-meses-7'!$1:$1048576,4 + (COLUMN(A75)-1)*2,FALSE),""))</f>
        <v/>
      </c>
      <c r="BZ78" s="92">
        <f>IF(IFERROR(VLOOKUP($A78,'venda-fornecedor-12-meses-7'!$1:$1048576,4 + (COLUMN(B75)-1)*2,FALSE),"")=0,"",IFERROR(VLOOKUP($A78,'venda-fornecedor-12-meses-7'!$1:$1048576,4 + (COLUMN(B75)-1)*2,FALSE),""))</f>
        <v/>
      </c>
      <c r="CA78" s="92">
        <f>IF(IFERROR(VLOOKUP($A78,'venda-fornecedor-12-meses-7'!$1:$1048576,4 + (COLUMN(C75)-1)*2,FALSE),"")=0,"",IFERROR(VLOOKUP($A78,'venda-fornecedor-12-meses-7'!$1:$1048576,4 + (COLUMN(C75)-1)*2,FALSE),""))</f>
        <v/>
      </c>
      <c r="CB78" s="92">
        <f>IF(IFERROR(VLOOKUP($A78,'venda-fornecedor-12-meses-7'!$1:$1048576,4 + (COLUMN(D75)-1)*2,FALSE),"")=0,"",IFERROR(VLOOKUP($A78,'venda-fornecedor-12-meses-7'!$1:$1048576,4 + (COLUMN(D75)-1)*2,FALSE),""))</f>
        <v/>
      </c>
      <c r="CC78" s="92">
        <f>IF(IFERROR(VLOOKUP($A78,'venda-fornecedor-12-meses-7'!$1:$1048576,4 + (COLUMN(E75)-1)*2,FALSE),"")=0,"",IFERROR(VLOOKUP($A78,'venda-fornecedor-12-meses-7'!$1:$1048576,4 + (COLUMN(E75)-1)*2,FALSE),""))</f>
        <v/>
      </c>
      <c r="CD78" s="92">
        <f>IF(IFERROR(VLOOKUP($A78,'venda-fornecedor-12-meses-7'!$1:$1048576,4 + (COLUMN(F75)-1)*2,FALSE),"")=0,"",IFERROR(VLOOKUP($A78,'venda-fornecedor-12-meses-7'!$1:$1048576,4 + (COLUMN(F75)-1)*2,FALSE),""))</f>
        <v/>
      </c>
      <c r="CE78" s="92">
        <f>IF(IFERROR(VLOOKUP($A78,'venda-fornecedor-12-meses-7'!$1:$1048576,4 + (COLUMN(G75)-1)*2,FALSE),"")=0,"",IFERROR(VLOOKUP($A78,'venda-fornecedor-12-meses-7'!$1:$1048576,4 + (COLUMN(G75)-1)*2,FALSE),""))</f>
        <v/>
      </c>
      <c r="CF78" s="92">
        <f>IF(IFERROR(VLOOKUP($A78,'venda-fornecedor-12-meses-7'!$1:$1048576,4 + (COLUMN(H75)-1)*2,FALSE),"")=0,"",IFERROR(VLOOKUP($A78,'venda-fornecedor-12-meses-7'!$1:$1048576,4 + (COLUMN(H75)-1)*2,FALSE),""))</f>
        <v/>
      </c>
      <c r="CG78" s="92">
        <f>IF(IFERROR(VLOOKUP($A78,'venda-fornecedor-12-meses-7'!$1:$1048576,4 + (COLUMN(I75)-1)*2,FALSE),"")=0,"",IFERROR(VLOOKUP($A78,'venda-fornecedor-12-meses-7'!$1:$1048576,4 + (COLUMN(I75)-1)*2,FALSE),""))</f>
        <v/>
      </c>
      <c r="CH78" s="92">
        <f>IF(IFERROR(VLOOKUP($A78,'venda-fornecedor-12-meses-7'!$1:$1048576,4 + (COLUMN(J75)-1)*2,FALSE),"")=0,"",IFERROR(VLOOKUP($A78,'venda-fornecedor-12-meses-7'!$1:$1048576,4 + (COLUMN(J75)-1)*2,FALSE),""))</f>
        <v/>
      </c>
      <c r="CI78" s="92">
        <f>IF(IFERROR(VLOOKUP($A78,'venda-fornecedor-12-meses-7'!$1:$1048576,4 + (COLUMN(K75)-1)*2,FALSE),"")=0,"",IFERROR(VLOOKUP($A78,'venda-fornecedor-12-meses-7'!$1:$1048576,4 + (COLUMN(K75)-1)*2,FALSE),""))</f>
        <v/>
      </c>
      <c r="CJ78" s="92">
        <f>IF(IFERROR(VLOOKUP($A78,'venda-fornecedor-12-meses-7'!$1:$1048576,4 + (COLUMN(L75)-1)*2,FALSE),"")=0,"",IFERROR(VLOOKUP($A78,'venda-fornecedor-12-meses-7'!$1:$1048576,4 + (COLUMN(L75)-1)*2,FALSE),""))</f>
        <v/>
      </c>
      <c r="CK78" s="93">
        <f>IF(COUNT(BY78:CJ78)=0,"",SUM(BY78:CJ78))</f>
        <v/>
      </c>
      <c r="CL78" s="93">
        <f>IF(COUNT(BY78:CJ78)=0,"",AVERAGE(BY78:CJ78))</f>
        <v/>
      </c>
      <c r="CM78" s="1" t="n"/>
      <c r="CN78" s="94">
        <f>IF(IFERROR(VLOOKUP($A78,'ENTRADA 2023'!$1:$1048576,3 + (COLUMN(A75)-1)*1,FALSE),"")=0,"",IFERROR(VLOOKUP($A78,'ENTRADA 2023'!$1:$1048576,3 + (COLUMN(A75)-1)*1,FALSE),""))</f>
        <v/>
      </c>
      <c r="CO78" s="94">
        <f>IF(IFERROR(VLOOKUP($A78,'ENTRADA 2023'!$1:$1048576,3 + (COLUMN(B75)-1)*1,FALSE),"")=0,"",IFERROR(VLOOKUP($A78,'ENTRADA 2023'!$1:$1048576,3 + (COLUMN(B75)-1)*1,FALSE),""))</f>
        <v/>
      </c>
      <c r="CP78" s="94">
        <f>IF(IFERROR(VLOOKUP($A78,'ENTRADA 2023'!$1:$1048576,3 + (COLUMN(C75)-1)*1,FALSE),"")=0,"",IFERROR(VLOOKUP($A78,'ENTRADA 2023'!$1:$1048576,3 + (COLUMN(C75)-1)*1,FALSE),""))</f>
        <v/>
      </c>
      <c r="CQ78" s="94">
        <f>IF(IFERROR(VLOOKUP($A78,'ENTRADA 2023'!$1:$1048576,3 + (COLUMN(D75)-1)*1,FALSE),"")=0,"",IFERROR(VLOOKUP($A78,'ENTRADA 2023'!$1:$1048576,3 + (COLUMN(D75)-1)*1,FALSE),""))</f>
        <v/>
      </c>
      <c r="CR78" s="94">
        <f>IF(IFERROR(VLOOKUP($A78,'ENTRADA 2023'!$1:$1048576,3 + (COLUMN(E75)-1)*1,FALSE),"")=0,"",IFERROR(VLOOKUP($A78,'ENTRADA 2023'!$1:$1048576,3 + (COLUMN(E75)-1)*1,FALSE),""))</f>
        <v/>
      </c>
      <c r="CS78" s="94">
        <f>IF(IFERROR(VLOOKUP($A78,'ENTRADA 2023'!$1:$1048576,3 + (COLUMN(F75)-1)*1,FALSE),"")=0,"",IFERROR(VLOOKUP($A78,'ENTRADA 2023'!$1:$1048576,3 + (COLUMN(F75)-1)*1,FALSE),""))</f>
        <v/>
      </c>
      <c r="CT78" s="94">
        <f>IF(IFERROR(VLOOKUP($A78,'ENTRADA 2023'!$1:$1048576,3 + (COLUMN(G75)-1)*1,FALSE),"")=0,"",IFERROR(VLOOKUP($A78,'ENTRADA 2023'!$1:$1048576,3 + (COLUMN(G75)-1)*1,FALSE),""))</f>
        <v/>
      </c>
      <c r="CU78" s="94">
        <f>IF(IFERROR(VLOOKUP($A78,'ENTRADA 2023'!$1:$1048576,3 + (COLUMN(H75)-1)*1,FALSE),"")=0,"",IFERROR(VLOOKUP($A78,'ENTRADA 2023'!$1:$1048576,3 + (COLUMN(H75)-1)*1,FALSE),""))</f>
        <v/>
      </c>
      <c r="CV78" s="94">
        <f>IF(IFERROR(VLOOKUP($A78,'ENTRADA 2023'!$1:$1048576,3 + (COLUMN(I75)-1)*1,FALSE),"")=0,"",IFERROR(VLOOKUP($A78,'ENTRADA 2023'!$1:$1048576,3 + (COLUMN(I75)-1)*1,FALSE),""))</f>
        <v/>
      </c>
      <c r="CW78" s="94">
        <f>IF(IFERROR(VLOOKUP($A78,'ENTRADA 2023'!$1:$1048576,3 + (COLUMN(J75)-1)*1,FALSE),"")=0,"",IFERROR(VLOOKUP($A78,'ENTRADA 2023'!$1:$1048576,3 + (COLUMN(J75)-1)*1,FALSE),""))</f>
        <v/>
      </c>
      <c r="CX78" s="94">
        <f>IF(IFERROR(VLOOKUP($A78,'ENTRADA 2023'!$1:$1048576,3 + (COLUMN(K75)-1)*1,FALSE),"")=0,"",IFERROR(VLOOKUP($A78,'ENTRADA 2023'!$1:$1048576,3 + (COLUMN(K75)-1)*1,FALSE),""))</f>
        <v/>
      </c>
      <c r="CY78" s="94">
        <f>IF(IFERROR(VLOOKUP($A78,'ENTRADA 2023'!$1:$1048576,3 + (COLUMN(L75)-1)*1,FALSE),"")=0,"",IFERROR(VLOOKUP($A78,'ENTRADA 2023'!$1:$1048576,3 + (COLUMN(L75)-1)*1,FALSE),""))</f>
        <v/>
      </c>
      <c r="CZ78" s="95">
        <f>IF(COUNT(CN78:CY78)=0,"",SUM(CN78:CY78))</f>
        <v/>
      </c>
      <c r="DA78" s="94">
        <f>IF(IFERROR(VLOOKUP($A78,'ENTRADA 2024'!$1:$1048576,3 + (COLUMN(A75)-1)*1,FALSE),"")=0,"",IFERROR(VLOOKUP($A78,'ENTRADA 2024'!$1:$1048576,3 + (COLUMN(A75)-1)*1,FALSE),""))</f>
        <v/>
      </c>
      <c r="DB78" s="94">
        <f>IF(IFERROR(VLOOKUP($A78,'ENTRADA 2024'!$1:$1048576,3 + (COLUMN(B75)-1)*1,FALSE),"")=0,"",IFERROR(VLOOKUP($A78,'ENTRADA 2024'!$1:$1048576,3 + (COLUMN(B75)-1)*1,FALSE),""))</f>
        <v/>
      </c>
      <c r="DC78" s="94">
        <f>IF(IFERROR(VLOOKUP($A78,'ENTRADA 2024'!$1:$1048576,3 + (COLUMN(C75)-1)*1,FALSE),"")=0,"",IFERROR(VLOOKUP($A78,'ENTRADA 2024'!$1:$1048576,3 + (COLUMN(C75)-1)*1,FALSE),""))</f>
        <v/>
      </c>
      <c r="DD78" s="94">
        <f>IF(IFERROR(VLOOKUP($A78,'ENTRADA 2024'!$1:$1048576,3 + (COLUMN(D75)-1)*1,FALSE),"")=0,"",IFERROR(VLOOKUP($A78,'ENTRADA 2024'!$1:$1048576,3 + (COLUMN(D75)-1)*1,FALSE),""))</f>
        <v/>
      </c>
      <c r="DE78" s="94">
        <f>IF(IFERROR(VLOOKUP($A78,'ENTRADA 2024'!$1:$1048576,3 + (COLUMN(E75)-1)*1,FALSE),"")=0,"",IFERROR(VLOOKUP($A78,'ENTRADA 2024'!$1:$1048576,3 + (COLUMN(E75)-1)*1,FALSE),""))</f>
        <v/>
      </c>
      <c r="DF78" s="94">
        <f>IF(IFERROR(VLOOKUP($A78,'ENTRADA 2024'!$1:$1048576,3 + (COLUMN(F75)-1)*1,FALSE),"")=0,"",IFERROR(VLOOKUP($A78,'ENTRADA 2024'!$1:$1048576,3 + (COLUMN(F75)-1)*1,FALSE),""))</f>
        <v/>
      </c>
      <c r="DG78" s="94">
        <f>IF(IFERROR(VLOOKUP($A78,'ENTRADA 2024'!$1:$1048576,3 + (COLUMN(G75)-1)*1,FALSE),"")=0,"",IFERROR(VLOOKUP($A78,'ENTRADA 2024'!$1:$1048576,3 + (COLUMN(G75)-1)*1,FALSE),""))</f>
        <v/>
      </c>
      <c r="DH78" s="94">
        <f>IF(IFERROR(VLOOKUP($A78,'ENTRADA 2024'!$1:$1048576,3 + (COLUMN(H75)-1)*1,FALSE),"")=0,"",IFERROR(VLOOKUP($A78,'ENTRADA 2024'!$1:$1048576,3 + (COLUMN(H75)-1)*1,FALSE),""))</f>
        <v/>
      </c>
      <c r="DI78" s="94">
        <f>IF(IFERROR(VLOOKUP($A78,'ENTRADA 2024'!$1:$1048576,3 + (COLUMN(I75)-1)*1,FALSE),"")=0,"",IFERROR(VLOOKUP($A78,'ENTRADA 2024'!$1:$1048576,3 + (COLUMN(I75)-1)*1,FALSE),""))</f>
        <v/>
      </c>
      <c r="DJ78" s="94">
        <f>IF(IFERROR(VLOOKUP($A78,'ENTRADA 2024'!$1:$1048576,3 + (COLUMN(J75)-1)*1,FALSE),"")=0,"",IFERROR(VLOOKUP($A78,'ENTRADA 2024'!$1:$1048576,3 + (COLUMN(J75)-1)*1,FALSE),""))</f>
        <v/>
      </c>
      <c r="DK78" s="94">
        <f>IF(IFERROR(VLOOKUP($A78,'ENTRADA 2024'!$1:$1048576,3 + (COLUMN(K75)-1)*1,FALSE),"")=0,"",IFERROR(VLOOKUP($A78,'ENTRADA 2024'!$1:$1048576,3 + (COLUMN(K75)-1)*1,FALSE),""))</f>
        <v/>
      </c>
      <c r="DL78" s="94">
        <f>IF(IFERROR(VLOOKUP($A78,'ENTRADA 2024'!$1:$1048576,3 + (COLUMN(L75)-1)*1,FALSE),"")=0,"",IFERROR(VLOOKUP($A78,'ENTRADA 2024'!$1:$1048576,3 + (COLUMN(L75)-1)*1,FALSE),""))</f>
        <v/>
      </c>
      <c r="DM78" s="95">
        <f>IF(COUNT(DA78:DL78)=0,"",SUM(DA78:DL78))</f>
        <v/>
      </c>
      <c r="DN78" s="94">
        <f>IF(IFERROR(VLOOKUP($A78,'ENTRADA 2025'!$1:$1048576,3 + (COLUMN(A75)-1)*1,FALSE),"")=0,"",IFERROR(VLOOKUP($A78,'ENTRADA 2025'!$1:$1048576,3 + (COLUMN(A75)-1)*1,FALSE),""))</f>
        <v/>
      </c>
      <c r="DO78" s="94">
        <f>IF(IFERROR(VLOOKUP($A78,'ENTRADA 2025'!$1:$1048576,3 + (COLUMN(B75)-1)*1,FALSE),"")=0,"",IFERROR(VLOOKUP($A78,'ENTRADA 2025'!$1:$1048576,3 + (COLUMN(B75)-1)*1,FALSE),""))</f>
        <v/>
      </c>
      <c r="DP78" s="94">
        <f>IF(IFERROR(VLOOKUP($A78,'ENTRADA 2025'!$1:$1048576,3 + (COLUMN(C75)-1)*1,FALSE),"")=0,"",IFERROR(VLOOKUP($A78,'ENTRADA 2025'!$1:$1048576,3 + (COLUMN(C75)-1)*1,FALSE),""))</f>
        <v/>
      </c>
      <c r="DQ78" s="94">
        <f>IF(IFERROR(VLOOKUP($A78,'ENTRADA 2025'!$1:$1048576,3 + (COLUMN(D75)-1)*1,FALSE),"")=0,"",IFERROR(VLOOKUP($A78,'ENTRADA 2025'!$1:$1048576,3 + (COLUMN(D75)-1)*1,FALSE),""))</f>
        <v/>
      </c>
      <c r="DR78" s="94">
        <f>IF(IFERROR(VLOOKUP($A78,'ENTRADA 2025'!$1:$1048576,3 + (COLUMN(E75)-1)*1,FALSE),"")=0,"",IFERROR(VLOOKUP($A78,'ENTRADA 2025'!$1:$1048576,3 + (COLUMN(E75)-1)*1,FALSE),""))</f>
        <v/>
      </c>
      <c r="DS78" s="94">
        <f>IF(IFERROR(VLOOKUP($A78,'ENTRADA 2025'!$1:$1048576,3 + (COLUMN(F75)-1)*1,FALSE),"")=0,"",IFERROR(VLOOKUP($A78,'ENTRADA 2025'!$1:$1048576,3 + (COLUMN(F75)-1)*1,FALSE),""))</f>
        <v/>
      </c>
      <c r="DT78" s="94">
        <f>IF(IFERROR(VLOOKUP($A78,'ENTRADA 2025'!$1:$1048576,3 + (COLUMN(G75)-1)*1,FALSE),"")=0,"",IFERROR(VLOOKUP($A78,'ENTRADA 2025'!$1:$1048576,3 + (COLUMN(G75)-1)*1,FALSE),""))</f>
        <v/>
      </c>
      <c r="DU78" s="94">
        <f>IF(IFERROR(VLOOKUP($A78,'ENTRADA 2025'!$1:$1048576,3 + (COLUMN(H75)-1)*1,FALSE),"")=0,"",IFERROR(VLOOKUP($A78,'ENTRADA 2025'!$1:$1048576,3 + (COLUMN(H75)-1)*1,FALSE),""))</f>
        <v/>
      </c>
      <c r="DV78" s="94">
        <f>IF(IFERROR(VLOOKUP($A78,'ENTRADA 2025'!$1:$1048576,3 + (COLUMN(I75)-1)*1,FALSE),"")=0,"",IFERROR(VLOOKUP($A78,'ENTRADA 2025'!$1:$1048576,3 + (COLUMN(I75)-1)*1,FALSE),""))</f>
        <v/>
      </c>
      <c r="DW78" s="94">
        <f>IF(IFERROR(VLOOKUP($A78,'ENTRADA 2025'!$1:$1048576,3 + (COLUMN(J75)-1)*1,FALSE),"")=0,"",IFERROR(VLOOKUP($A78,'ENTRADA 2025'!$1:$1048576,3 + (COLUMN(J75)-1)*1,FALSE),""))</f>
        <v/>
      </c>
      <c r="DX78" s="94">
        <f>IF(IFERROR(VLOOKUP($A78,'ENTRADA 2025'!$1:$1048576,3 + (COLUMN(K75)-1)*1,FALSE),"")=0,"",IFERROR(VLOOKUP($A78,'ENTRADA 2025'!$1:$1048576,3 + (COLUMN(K75)-1)*1,FALSE),""))</f>
        <v/>
      </c>
      <c r="DY78" s="94">
        <f>IF(IFERROR(VLOOKUP($A78,'ENTRADA 2025'!$1:$1048576,3 + (COLUMN(L75)-1)*1,FALSE),"")=0,"",IFERROR(VLOOKUP($A78,'ENTRADA 2025'!$1:$1048576,3 + (COLUMN(L75)-1)*1,FALSE),""))</f>
        <v/>
      </c>
      <c r="DZ78" s="95">
        <f>IF(COUNT(DN78:DY78)=0,"",SUM(DN78:DY78))</f>
        <v/>
      </c>
      <c r="EA78" s="94">
        <f>IF(IFERROR(VLOOKUP($A78,'entrada-fornecedor-12-meses-7'!$1:$1048576,3 + (COLUMN(A75)-1)*1,FALSE),"")=0,"",IFERROR(VLOOKUP($A78,'entrada-fornecedor-12-meses-7'!$1:$1048576,3 + (COLUMN(A75)-1)*1,FALSE),""))</f>
        <v/>
      </c>
      <c r="EB78" s="94">
        <f>IF(IFERROR(VLOOKUP($A78,'entrada-fornecedor-12-meses-7'!$1:$1048576,3 + (COLUMN(B75)-1)*1,FALSE),"")=0,"",IFERROR(VLOOKUP($A78,'entrada-fornecedor-12-meses-7'!$1:$1048576,3 + (COLUMN(B75)-1)*1,FALSE),""))</f>
        <v/>
      </c>
      <c r="EC78" s="94">
        <f>IF(IFERROR(VLOOKUP($A78,'entrada-fornecedor-12-meses-7'!$1:$1048576,3 + (COLUMN(C75)-1)*1,FALSE),"")=0,"",IFERROR(VLOOKUP($A78,'entrada-fornecedor-12-meses-7'!$1:$1048576,3 + (COLUMN(C75)-1)*1,FALSE),""))</f>
        <v/>
      </c>
      <c r="ED78" s="94">
        <f>IF(IFERROR(VLOOKUP($A78,'entrada-fornecedor-12-meses-7'!$1:$1048576,3 + (COLUMN(D75)-1)*1,FALSE),"")=0,"",IFERROR(VLOOKUP($A78,'entrada-fornecedor-12-meses-7'!$1:$1048576,3 + (COLUMN(D75)-1)*1,FALSE),""))</f>
        <v/>
      </c>
      <c r="EE78" s="94">
        <f>IF(IFERROR(VLOOKUP($A78,'entrada-fornecedor-12-meses-7'!$1:$1048576,3 + (COLUMN(E75)-1)*1,FALSE),"")=0,"",IFERROR(VLOOKUP($A78,'entrada-fornecedor-12-meses-7'!$1:$1048576,3 + (COLUMN(E75)-1)*1,FALSE),""))</f>
        <v/>
      </c>
      <c r="EF78" s="94">
        <f>IF(IFERROR(VLOOKUP($A78,'entrada-fornecedor-12-meses-7'!$1:$1048576,3 + (COLUMN(F75)-1)*1,FALSE),"")=0,"",IFERROR(VLOOKUP($A78,'entrada-fornecedor-12-meses-7'!$1:$1048576,3 + (COLUMN(F75)-1)*1,FALSE),""))</f>
        <v/>
      </c>
      <c r="EG78" s="94">
        <f>IF(IFERROR(VLOOKUP($A78,'entrada-fornecedor-12-meses-7'!$1:$1048576,3 + (COLUMN(G75)-1)*1,FALSE),"")=0,"",IFERROR(VLOOKUP($A78,'entrada-fornecedor-12-meses-7'!$1:$1048576,3 + (COLUMN(G75)-1)*1,FALSE),""))</f>
        <v/>
      </c>
      <c r="EH78" s="94">
        <f>IF(IFERROR(VLOOKUP($A78,'entrada-fornecedor-12-meses-7'!$1:$1048576,3 + (COLUMN(H75)-1)*1,FALSE),"")=0,"",IFERROR(VLOOKUP($A78,'entrada-fornecedor-12-meses-7'!$1:$1048576,3 + (COLUMN(H75)-1)*1,FALSE),""))</f>
        <v/>
      </c>
      <c r="EI78" s="94">
        <f>IF(IFERROR(VLOOKUP($A78,'entrada-fornecedor-12-meses-7'!$1:$1048576,3 + (COLUMN(I75)-1)*1,FALSE),"")=0,"",IFERROR(VLOOKUP($A78,'entrada-fornecedor-12-meses-7'!$1:$1048576,3 + (COLUMN(I75)-1)*1,FALSE),""))</f>
        <v/>
      </c>
      <c r="EJ78" s="94">
        <f>IF(IFERROR(VLOOKUP($A78,'entrada-fornecedor-12-meses-7'!$1:$1048576,3 + (COLUMN(J75)-1)*1,FALSE),"")=0,"",IFERROR(VLOOKUP($A78,'entrada-fornecedor-12-meses-7'!$1:$1048576,3 + (COLUMN(J75)-1)*1,FALSE),""))</f>
        <v/>
      </c>
      <c r="EK78" s="94">
        <f>IF(IFERROR(VLOOKUP($A78,'entrada-fornecedor-12-meses-7'!$1:$1048576,3 + (COLUMN(K75)-1)*1,FALSE),"")=0,"",IFERROR(VLOOKUP($A78,'entrada-fornecedor-12-meses-7'!$1:$1048576,3 + (COLUMN(K75)-1)*1,FALSE),""))</f>
        <v/>
      </c>
      <c r="EL78" s="94">
        <f>IF(IFERROR(VLOOKUP($A78,'entrada-fornecedor-12-meses-7'!$1:$1048576,3 + (COLUMN(L75)-1)*1,FALSE),"")=0,"",IFERROR(VLOOKUP($A78,'entrada-fornecedor-12-meses-7'!$1:$1048576,3 + (COLUMN(L75)-1)*1,FALSE),""))</f>
        <v/>
      </c>
      <c r="EM78" s="95">
        <f>IF(COUNT(EA78:EL78)=0,"",SUM(EA78:EL78))</f>
        <v/>
      </c>
      <c r="EN78" s="1" t="n"/>
      <c r="EO78" s="96">
        <f>IFERROR(AVERAGEIF('lead-time-compras-7'!B:B,A78,'lead-time-compras-7'!S:S),"")</f>
        <v/>
      </c>
      <c r="EP78" s="96">
        <f>IFERROR(
  AVERAGEIFS(
    'notas-fiscais-entrada-830-7'!H:H,
    'notas-fiscais-entrada-830-7'!O:O, A78,
    'notas-fiscais-entrada-830-7'!E:E, $B$1
  ),
""
)</f>
        <v/>
      </c>
      <c r="EQ78" s="96">
        <f>IFERROR(AVERAGEIF('lead-time-compras-7'!B:B,A78,'lead-time-compras-7'!Q:Q),"")</f>
        <v/>
      </c>
      <c r="ER78" s="97">
        <f>SUMIF('fornecedor-saldo-receber-7'!A:A, A78, 'fornecedor-saldo-receber-7'!L:L)</f>
        <v/>
      </c>
      <c r="ES78" s="97">
        <f>SUMIF('fornecedor-verba-aplicar-7'!A:A, A78, 'fornecedor-verba-aplicar-7'!D:D)</f>
        <v/>
      </c>
      <c r="ET78" s="1" t="n"/>
      <c r="EU78" s="52">
        <f>SUMIF('ANALISE PRODUTO'!F:F, A78, 'ANALISE PRODUTO'!BN:BN)</f>
        <v/>
      </c>
      <c r="EV78" s="52">
        <f>SUMIF('ANALISE PRODUTO'!F:F, A78, 'ANALISE PRODUTO'!BO:BO)</f>
        <v/>
      </c>
      <c r="EW78" s="52">
        <f>SUMIF('ANALISE PRODUTO'!F:F, A78, 'ANALISE PRODUTO'!BP:BP)</f>
        <v/>
      </c>
      <c r="EX78" s="52">
        <f>SUMIF('ANALISE PRODUTO'!F:F, A78, 'ANALISE PRODUTO'!BQ:BQ)</f>
        <v/>
      </c>
      <c r="EY78" s="52">
        <f>SUMIF('ANALISE PRODUTO'!F:F, A78, 'ANALISE PRODUTO'!BR:BR)</f>
        <v/>
      </c>
      <c r="EZ78" s="53">
        <f>SUMIF('ANALISE PRODUTO'!F:F, A78, 'ANALISE PRODUTO'!BS:BS)</f>
        <v/>
      </c>
      <c r="FA78" s="53">
        <f>SUMIF('ANALISE PRODUTO'!F:F, A78, 'ANALISE PRODUTO'!BT:BT)</f>
        <v/>
      </c>
      <c r="FB78" s="53">
        <f>SUMIF('ANALISE PRODUTO'!F:F, A78, 'ANALISE PRODUTO'!BU:BU)</f>
        <v/>
      </c>
      <c r="FC78" s="53">
        <f>SUMIF('ANALISE PRODUTO'!F:F, A78, 'ANALISE PRODUTO'!BV:BV)</f>
        <v/>
      </c>
      <c r="FD78" s="53">
        <f>SUMIF('ANALISE PRODUTO'!F:F, A78, 'ANALISE PRODUTO'!BW:BW)</f>
        <v/>
      </c>
      <c r="FE78" s="41">
        <f>SUMIF('ANALISE PRODUTO'!F:F, A78, 'ANALISE PRODUTO'!CB:CB)</f>
        <v/>
      </c>
      <c r="FF78" s="41">
        <f>SUMIF('ANALISE PRODUTO'!F:F, A78, 'ANALISE PRODUTO'!CC:CC)</f>
        <v/>
      </c>
      <c r="FG78" s="1" t="n"/>
      <c r="FH78" s="45">
        <f>IF(IFERROR(VLOOKUP($A78,'VENDA 2023'!$1:$1048576,4 + (COLUMN(A75)-1)*2,FALSE),"")=0,"",IFERROR(VLOOKUP($A78,'VENDA 2023'!$1:$1048576,4 + (COLUMN(A75)-1)*2,FALSE),""))</f>
        <v/>
      </c>
      <c r="FI78" s="45">
        <f>IF(IFERROR(VLOOKUP($A78,'VENDA 2023'!$1:$1048576,4 + (COLUMN(B75)-1)*2,FALSE),"")=0,"",IFERROR(VLOOKUP($A78,'VENDA 2023'!$1:$1048576,4 + (COLUMN(B75)-1)*2,FALSE),""))</f>
        <v/>
      </c>
      <c r="FJ78" s="45">
        <f>IF(IFERROR(VLOOKUP($A78,'VENDA 2023'!$1:$1048576,4 + (COLUMN(C75)-1)*2,FALSE),"")=0,"",IFERROR(VLOOKUP($A78,'VENDA 2023'!$1:$1048576,4 + (COLUMN(C75)-1)*2,FALSE),""))</f>
        <v/>
      </c>
      <c r="FK78" s="45">
        <f>IF(IFERROR(VLOOKUP($A78,'VENDA 2023'!$1:$1048576,4 + (COLUMN(D75)-1)*2,FALSE),"")=0,"",IFERROR(VLOOKUP($A78,'VENDA 2023'!$1:$1048576,4 + (COLUMN(D75)-1)*2,FALSE),""))</f>
        <v/>
      </c>
      <c r="FL78" s="45">
        <f>IF(IFERROR(VLOOKUP($A78,'VENDA 2023'!$1:$1048576,4 + (COLUMN(E75)-1)*2,FALSE),"")=0,"",IFERROR(VLOOKUP($A78,'VENDA 2023'!$1:$1048576,4 + (COLUMN(E75)-1)*2,FALSE),""))</f>
        <v/>
      </c>
      <c r="FM78" s="45">
        <f>IF(IFERROR(VLOOKUP($A78,'VENDA 2023'!$1:$1048576,4 + (COLUMN(F75)-1)*2,FALSE),"")=0,"",IFERROR(VLOOKUP($A78,'VENDA 2023'!$1:$1048576,4 + (COLUMN(F75)-1)*2,FALSE),""))</f>
        <v/>
      </c>
      <c r="FN78" s="45">
        <f>IF(IFERROR(VLOOKUP($A78,'VENDA 2023'!$1:$1048576,4 + (COLUMN(G75)-1)*2,FALSE),"")=0,"",IFERROR(VLOOKUP($A78,'VENDA 2023'!$1:$1048576,4 + (COLUMN(G75)-1)*2,FALSE),""))</f>
        <v/>
      </c>
      <c r="FO78" s="45">
        <f>IF(IFERROR(VLOOKUP($A78,'VENDA 2023'!$1:$1048576,4 + (COLUMN(H75)-1)*2,FALSE),"")=0,"",IFERROR(VLOOKUP($A78,'VENDA 2023'!$1:$1048576,4 + (COLUMN(H75)-1)*2,FALSE),""))</f>
        <v/>
      </c>
      <c r="FP78" s="45">
        <f>IF(IFERROR(VLOOKUP($A78,'VENDA 2023'!$1:$1048576,4 + (COLUMN(I75)-1)*2,FALSE),"")=0,"",IFERROR(VLOOKUP($A78,'VENDA 2023'!$1:$1048576,4 + (COLUMN(I75)-1)*2,FALSE),""))</f>
        <v/>
      </c>
      <c r="FQ78" s="45">
        <f>IF(IFERROR(VLOOKUP($A78,'VENDA 2023'!$1:$1048576,4 + (COLUMN(J75)-1)*2,FALSE),"")=0,"",IFERROR(VLOOKUP($A78,'VENDA 2023'!$1:$1048576,4 + (COLUMN(J75)-1)*2,FALSE),""))</f>
        <v/>
      </c>
      <c r="FR78" s="45">
        <f>IF(IFERROR(VLOOKUP($A78,'VENDA 2023'!$1:$1048576,4 + (COLUMN(K75)-1)*2,FALSE),"")=0,"",IFERROR(VLOOKUP($A78,'VENDA 2023'!$1:$1048576,4 + (COLUMN(K75)-1)*2,FALSE),""))</f>
        <v/>
      </c>
      <c r="FS78" s="45">
        <f>IF(IFERROR(VLOOKUP($A78,'VENDA 2023'!$1:$1048576,4 + (COLUMN(L75)-1)*2,FALSE),"")=0,"",IFERROR(VLOOKUP($A78,'VENDA 2023'!$1:$1048576,4 + (COLUMN(L75)-1)*2,FALSE),""))</f>
        <v/>
      </c>
      <c r="FT78" s="12">
        <f>IF(COUNT(FH78:FS78)=0,"",SUM(FH78:FS78))</f>
        <v/>
      </c>
      <c r="FU78" s="45">
        <f>IF(IFERROR(VLOOKUP($A78,'VENDA 2024'!$1:$1048576,4 + (COLUMN(A75)-1)*2,FALSE),"")=0,"",IFERROR(VLOOKUP($A78,'VENDA 2024'!$1:$1048576,4 + (COLUMN(A75)-1)*2,FALSE),""))</f>
        <v/>
      </c>
      <c r="FV78" s="45">
        <f>IF(IFERROR(VLOOKUP($A78,'VENDA 2024'!$1:$1048576,4 + (COLUMN(B75)-1)*2,FALSE),"")=0,"",IFERROR(VLOOKUP($A78,'VENDA 2024'!$1:$1048576,4 + (COLUMN(B75)-1)*2,FALSE),""))</f>
        <v/>
      </c>
      <c r="FW78" s="45">
        <f>IF(IFERROR(VLOOKUP($A78,'VENDA 2024'!$1:$1048576,4 + (COLUMN(C75)-1)*2,FALSE),"")=0,"",IFERROR(VLOOKUP($A78,'VENDA 2024'!$1:$1048576,4 + (COLUMN(C75)-1)*2,FALSE),""))</f>
        <v/>
      </c>
      <c r="FX78" s="45">
        <f>IF(IFERROR(VLOOKUP($A78,'VENDA 2024'!$1:$1048576,4 + (COLUMN(D75)-1)*2,FALSE),"")=0,"",IFERROR(VLOOKUP($A78,'VENDA 2024'!$1:$1048576,4 + (COLUMN(D75)-1)*2,FALSE),""))</f>
        <v/>
      </c>
      <c r="FY78" s="45">
        <f>IF(IFERROR(VLOOKUP($A78,'VENDA 2024'!$1:$1048576,4 + (COLUMN(E75)-1)*2,FALSE),"")=0,"",IFERROR(VLOOKUP($A78,'VENDA 2024'!$1:$1048576,4 + (COLUMN(E75)-1)*2,FALSE),""))</f>
        <v/>
      </c>
      <c r="FZ78" s="45">
        <f>IF(IFERROR(VLOOKUP($A78,'VENDA 2024'!$1:$1048576,4 + (COLUMN(F75)-1)*2,FALSE),"")=0,"",IFERROR(VLOOKUP($A78,'VENDA 2024'!$1:$1048576,4 + (COLUMN(F75)-1)*2,FALSE),""))</f>
        <v/>
      </c>
      <c r="GA78" s="45">
        <f>IF(IFERROR(VLOOKUP($A78,'VENDA 2024'!$1:$1048576,4 + (COLUMN(G75)-1)*2,FALSE),"")=0,"",IFERROR(VLOOKUP($A78,'VENDA 2024'!$1:$1048576,4 + (COLUMN(G75)-1)*2,FALSE),""))</f>
        <v/>
      </c>
      <c r="GB78" s="45">
        <f>IF(IFERROR(VLOOKUP($A78,'VENDA 2024'!$1:$1048576,4 + (COLUMN(H75)-1)*2,FALSE),"")=0,"",IFERROR(VLOOKUP($A78,'VENDA 2024'!$1:$1048576,4 + (COLUMN(H75)-1)*2,FALSE),""))</f>
        <v/>
      </c>
      <c r="GC78" s="45">
        <f>IF(IFERROR(VLOOKUP($A78,'VENDA 2024'!$1:$1048576,4 + (COLUMN(I75)-1)*2,FALSE),"")=0,"",IFERROR(VLOOKUP($A78,'VENDA 2024'!$1:$1048576,4 + (COLUMN(I75)-1)*2,FALSE),""))</f>
        <v/>
      </c>
      <c r="GD78" s="45">
        <f>IF(IFERROR(VLOOKUP($A78,'VENDA 2024'!$1:$1048576,4 + (COLUMN(J75)-1)*2,FALSE),"")=0,"",IFERROR(VLOOKUP($A78,'VENDA 2024'!$1:$1048576,4 + (COLUMN(J75)-1)*2,FALSE),""))</f>
        <v/>
      </c>
      <c r="GE78" s="45">
        <f>IF(IFERROR(VLOOKUP($A78,'VENDA 2024'!$1:$1048576,4 + (COLUMN(K75)-1)*2,FALSE),"")=0,"",IFERROR(VLOOKUP($A78,'VENDA 2024'!$1:$1048576,4 + (COLUMN(K75)-1)*2,FALSE),""))</f>
        <v/>
      </c>
      <c r="GF78" s="45">
        <f>IF(IFERROR(VLOOKUP($A78,'VENDA 2024'!$1:$1048576,4 + (COLUMN(L75)-1)*2,FALSE),"")=0,"",IFERROR(VLOOKUP($A78,'VENDA 2024'!$1:$1048576,4 + (COLUMN(L75)-1)*2,FALSE),""))</f>
        <v/>
      </c>
      <c r="GG78" s="12">
        <f>IF(COUNT(FU78:GF78)=0,"",SUM(FU78:GF78))</f>
        <v/>
      </c>
      <c r="GH78" s="45">
        <f>IF(IFERROR(VLOOKUP($A78,'venda-fornecedor-12-meses-7'!$1:$1048576,5 + (COLUMN(A75)-1)*2,FALSE),"")=0,"",IFERROR(VLOOKUP($A78,'venda-fornecedor-12-meses-7'!$1:$1048576,5 + (COLUMN(A75)-1)*2,FALSE),""))</f>
        <v/>
      </c>
      <c r="GI78" s="45">
        <f>IF(IFERROR(VLOOKUP($A78,'venda-fornecedor-12-meses-7'!$1:$1048576,5 + (COLUMN(B75)-1)*2,FALSE),"")=0,"",IFERROR(VLOOKUP($A78,'venda-fornecedor-12-meses-7'!$1:$1048576,5 + (COLUMN(B75)-1)*2,FALSE),""))</f>
        <v/>
      </c>
      <c r="GJ78" s="45">
        <f>IF(IFERROR(VLOOKUP($A78,'venda-fornecedor-12-meses-7'!$1:$1048576,5 + (COLUMN(C75)-1)*2,FALSE),"")=0,"",IFERROR(VLOOKUP($A78,'venda-fornecedor-12-meses-7'!$1:$1048576,5 + (COLUMN(C75)-1)*2,FALSE),""))</f>
        <v/>
      </c>
      <c r="GK78" s="45">
        <f>IF(IFERROR(VLOOKUP($A78,'venda-fornecedor-12-meses-7'!$1:$1048576,5 + (COLUMN(D75)-1)*2,FALSE),"")=0,"",IFERROR(VLOOKUP($A78,'venda-fornecedor-12-meses-7'!$1:$1048576,5 + (COLUMN(D75)-1)*2,FALSE),""))</f>
        <v/>
      </c>
      <c r="GL78" s="45">
        <f>IF(IFERROR(VLOOKUP($A78,'venda-fornecedor-12-meses-7'!$1:$1048576,5 + (COLUMN(E75)-1)*2,FALSE),"")=0,"",IFERROR(VLOOKUP($A78,'venda-fornecedor-12-meses-7'!$1:$1048576,5 + (COLUMN(E75)-1)*2,FALSE),""))</f>
        <v/>
      </c>
      <c r="GM78" s="45">
        <f>IF(IFERROR(VLOOKUP($A78,'venda-fornecedor-12-meses-7'!$1:$1048576,5 + (COLUMN(F75)-1)*2,FALSE),"")=0,"",IFERROR(VLOOKUP($A78,'venda-fornecedor-12-meses-7'!$1:$1048576,5 + (COLUMN(F75)-1)*2,FALSE),""))</f>
        <v/>
      </c>
      <c r="GN78" s="45">
        <f>IF(IFERROR(VLOOKUP($A78,'venda-fornecedor-12-meses-7'!$1:$1048576,5 + (COLUMN(G75)-1)*2,FALSE),"")=0,"",IFERROR(VLOOKUP($A78,'venda-fornecedor-12-meses-7'!$1:$1048576,5 + (COLUMN(G75)-1)*2,FALSE),""))</f>
        <v/>
      </c>
      <c r="GO78" s="45">
        <f>IF(IFERROR(VLOOKUP($A78,'venda-fornecedor-12-meses-7'!$1:$1048576,5 + (COLUMN(H75)-1)*2,FALSE),"")=0,"",IFERROR(VLOOKUP($A78,'venda-fornecedor-12-meses-7'!$1:$1048576,5 + (COLUMN(H75)-1)*2,FALSE),""))</f>
        <v/>
      </c>
      <c r="GP78" s="45">
        <f>IF(IFERROR(VLOOKUP($A78,'venda-fornecedor-12-meses-7'!$1:$1048576,5 + (COLUMN(I75)-1)*2,FALSE),"")=0,"",IFERROR(VLOOKUP($A78,'venda-fornecedor-12-meses-7'!$1:$1048576,5 + (COLUMN(I75)-1)*2,FALSE),""))</f>
        <v/>
      </c>
      <c r="GQ78" s="45">
        <f>IF(IFERROR(VLOOKUP($A78,'venda-fornecedor-12-meses-7'!$1:$1048576,5 + (COLUMN(J75)-1)*2,FALSE),"")=0,"",IFERROR(VLOOKUP($A78,'venda-fornecedor-12-meses-7'!$1:$1048576,5 + (COLUMN(J75)-1)*2,FALSE),""))</f>
        <v/>
      </c>
      <c r="GR78" s="45">
        <f>IF(IFERROR(VLOOKUP($A78,'venda-fornecedor-12-meses-7'!$1:$1048576,5 + (COLUMN(K75)-1)*2,FALSE),"")=0,"",IFERROR(VLOOKUP($A78,'venda-fornecedor-12-meses-7'!$1:$1048576,5 + (COLUMN(K75)-1)*2,FALSE),""))</f>
        <v/>
      </c>
      <c r="GS78" s="45">
        <f>IF(IFERROR(VLOOKUP($A78,'venda-fornecedor-12-meses-7'!$1:$1048576,5 + (COLUMN(L75)-1)*2,FALSE),"")=0,"",IFERROR(VLOOKUP($A78,'venda-fornecedor-12-meses-7'!$1:$1048576,5 + (COLUMN(L75)-1)*2,FALSE),""))</f>
        <v/>
      </c>
      <c r="GT78" s="12">
        <f>IF(COUNT(GH78:GS78)=0,"",SUM(GH78:GS78))</f>
        <v/>
      </c>
    </row>
    <row r="79">
      <c r="A79" s="85" t="n">
        <v>38426</v>
      </c>
      <c r="B79" s="85">
        <f>VLOOKUP(A79,'FORNECEDORES X COMPRADOR'!$A:$D,4,0)</f>
        <v/>
      </c>
      <c r="C79" s="85">
        <f>VLOOKUP(A79,'FORNECEDORES X COMPRADOR'!$A:$E,5,0)</f>
        <v/>
      </c>
      <c r="D79" s="40">
        <f>IFERROR(AVERAGEIF('ANALISE PRODUTO'!F:F,A79,'ANALISE PRODUTO'!BE:BE),"")</f>
        <v/>
      </c>
      <c r="E79" s="40">
        <f>IFERROR(AVERAGEIF('ANALISE PRODUTO'!F:F,A79,'ANALISE PRODUTO'!BF:BF),"")</f>
        <v/>
      </c>
      <c r="F79" s="47">
        <f t="array" ref="F79">IFERROR(
  IF(
    SUMPRODUCT(
      IFERROR(--('ANALISE PRODUTO'!$F$3:$F$10000=A79),0) *
      IFERROR(--'ANALISE PRODUTO'!$AJ$3:$AJ$10000,0)
    )=0,
    "",
    SUMPRODUCT(
      IFERROR(--('ANALISE PRODUTO'!$F$3:$F$10000=A79),0) *
      IFERROR(--'ANALISE PRODUTO'!$AN$3:$AN$10000,0)
    ) /
    SUMPRODUCT(
      IFERROR(--('ANALISE PRODUTO'!$F$3:$F$10000=A79),0) *
      IFERROR(--'ANALISE PRODUTO'!$AJ$3:$AJ$10000,0)
    )
  ),
  ""
)</f>
        <v/>
      </c>
      <c r="G79" s="47">
        <f t="array" ref="G79">IFERROR(
  IF(
    SUMPRODUCT(
      IFERROR(--('ANALISE PRODUTO'!$F$3:$F$10000=A79),0) *
      IFERROR(--'ANALISE PRODUTO'!$AJ$3:$AJ$10000,0)
    )=0,
    "",
    SUMPRODUCT(
      IFERROR(--('ANALISE PRODUTO'!$F$3:$F$10000=A79),0) *
      IFERROR(--'ANALISE PRODUTO'!$AO$3:$AO$10000,0)
    ) /
    SUMPRODUCT(
      IFERROR(--('ANALISE PRODUTO'!$F$3:$F$10000=A79),0) *
      IFERROR(--'ANALISE PRODUTO'!$AJ$3:$AJ$10000,0)
    )
  ),
  ""
)</f>
        <v/>
      </c>
      <c r="H79" s="86" t="n">
        <v>60</v>
      </c>
      <c r="I79" s="86" t="n">
        <v>90</v>
      </c>
      <c r="J79" s="87">
        <f>SUMIF('ANALISE PRODUTO'!F:F, A79, 'ANALISE PRODUTO'!AP:AP)</f>
        <v/>
      </c>
      <c r="K79" s="88">
        <f>SUMIF('ANALISE PRODUTO'!F:F, A79, 'ANALISE PRODUTO'!AN:AN)</f>
        <v/>
      </c>
      <c r="L79" s="40">
        <f>SUMIF('ANALISE PRODUTO'!F:F, A79, 'ANALISE PRODUTO'!BB:BB)</f>
        <v/>
      </c>
      <c r="M79" s="40">
        <f>SUMIF('ANALISE PRODUTO'!F:F, A79, 'ANALISE PRODUTO'!BC:BC)</f>
        <v/>
      </c>
      <c r="N79" s="40">
        <f>SUMIF('ANALISE PRODUTO'!F:F, A79, 'ANALISE PRODUTO'!BD:BD)</f>
        <v/>
      </c>
      <c r="O79" s="40">
        <f>SUMIF('ANALISE PRODUTO'!F:F, A79, 'ANALISE PRODUTO'!BA:BA)</f>
        <v/>
      </c>
      <c r="P79" s="40">
        <f>IF(J79=0, 0, IF(O79/J79=0, 0, O79/J79))</f>
        <v/>
      </c>
      <c r="Q79" s="40">
        <f>IF(J79=0, 0, IF(L79/J79=0, 0, L79/J79))</f>
        <v/>
      </c>
      <c r="R79" s="89">
        <f>SUMIF('ANALISE PRODUTO'!F:F, A79, 'ANALISE PRODUTO'!BJ:BJ)</f>
        <v/>
      </c>
      <c r="S79" s="89">
        <f>SUMIF('ANALISE PRODUTO'!F:F, A79, 'ANALISE PRODUTO'!BK:BK)</f>
        <v/>
      </c>
      <c r="T79" s="89">
        <f>SUMIF('ANALISE PRODUTO'!F:F, A79, 'ANALISE PRODUTO'!BL:BL)</f>
        <v/>
      </c>
      <c r="U79" s="89">
        <f>SUMIFS('ANALISE PRODUTO'!BI:BI, 'ANALISE PRODUTO'!F:F, A79)</f>
        <v/>
      </c>
      <c r="V79" s="89">
        <f>IF(C79="DESCONTINUADO", 0, IF(J79=0, 0, IF(U79/J79=0, 0, U79/J79)))</f>
        <v/>
      </c>
      <c r="W79" s="89">
        <f>IF(OR(C79="DESCONTINUADO", J79=0), 0, IFERROR((S79+T79)/J79, 0))</f>
        <v/>
      </c>
      <c r="X79" s="59">
        <f>COUNTIF('ANALISE PRODUTO'!F:F, A79)</f>
        <v/>
      </c>
      <c r="Y79" s="60">
        <f>COUNTIFS('ANALISE PRODUTO'!F:F, A79, 'ANALISE PRODUTO'!S:S, "S")</f>
        <v/>
      </c>
      <c r="Z79" s="61">
        <f>X79-Y79</f>
        <v/>
      </c>
      <c r="AA79" s="88">
        <f>IFERROR(IF(COUNTIF('contas-pagas-fornecedor-7'!$C:$C,B79)&gt;1,
   AVERAGEIF('contas-pagas-fornecedor-7'!$C:$C,B79,'contas-pagas-fornecedor-7'!$I:$I),
   VLOOKUP(B79,'contas-pagas-fornecedor-7'!$C:$Q,7,FALSE)), "")</f>
        <v/>
      </c>
      <c r="AB79" s="88">
        <f t="array" ref="AB79">IFERROR(
  INDEX('fornecedor-venda-por-filial-ger'!J:J,
    MATCH(1,
      ('fornecedor-venda-por-filial-ger'!A:A=A79) *
      ('fornecedor-venda-por-filial-ger'!B:B=$B$1),
    0)
  ),
"")</f>
        <v/>
      </c>
      <c r="AC79" s="90">
        <f t="array" ref="AC79">IFERROR(
  INDEX('fornecedor-venda-por-filial-ger'!O:O,
    MATCH(1,
      ('fornecedor-venda-por-filial-ger'!A:A=A79) *
      ('fornecedor-venda-por-filial-ger'!B:B=$B$1),
    0)
  ),
"")</f>
        <v/>
      </c>
      <c r="AD79" s="90">
        <f>IFERROR(VLOOKUP(A79,'venda-fornecedor-12-meses-7'!A:AC,3,0),"")</f>
        <v/>
      </c>
      <c r="AE79" s="87">
        <f t="array" ref="AE79">IFERROR(
  INDEX('fornecedor-venda-por-filial-ger'!N:N,
    MATCH(1,
      ('fornecedor-venda-por-filial-ger'!A:A=A79) *
      ('fornecedor-venda-por-filial-ger'!B:B=$B$1),
    0)
  ),
"")</f>
        <v/>
      </c>
      <c r="AF79" s="87">
        <f>IF(J79&lt;=0,"100,00%",IFERROR(AD79/AE79,1))</f>
        <v/>
      </c>
      <c r="AG79" s="64">
        <f t="array" ref="AG79">IFERROR(
  INDEX('fornecedor-venda-por-filial-ger'!L:L,
    MATCH(1,
      ('fornecedor-venda-por-filial-ger'!A:A=A79)*
      ('fornecedor-venda-por-filial-ger'!B:B=$B$1),
    0)
  )/100,
"")</f>
        <v/>
      </c>
      <c r="AH79" s="64">
        <f t="array" ref="AH79">IFERROR(
  INDEX('fornecedor-venda-por-filial-ger'!S:S,
    MATCH(1,
      ('fornecedor-venda-por-filial-ger'!A:A=A79) *
      ('fornecedor-venda-por-filial-ger'!B:B=$B$1),
    0)
  )/100,
"")</f>
        <v/>
      </c>
      <c r="AI79" s="64">
        <f>IFERROR(IF(OR(AH79="",AG79=""),"",IF(J79=0,0,AH79-AG79)),"")</f>
        <v/>
      </c>
      <c r="AJ79" s="91">
        <f t="array" ref="AJ79">IF(MAX(IF('ANALISE PRODUTO'!F:F=A79,'ANALISE PRODUTO'!AD:AD))=0,"SEM ENTRADA",MAX(IF('ANALISE PRODUTO'!F:F=A79,'ANALISE PRODUTO'!AD:AD)))</f>
        <v/>
      </c>
      <c r="AK79" s="39" t="n"/>
      <c r="AL79" s="92">
        <f>IF(IFERROR(VLOOKUP($A79,'VENDA 2023'!$1:$1048576,3 + (COLUMN(A76)-1)*2,FALSE),"")=0,"",IFERROR(VLOOKUP($A79,'VENDA 2023'!$1:$1048576,3 + (COLUMN(A76)-1)*2,FALSE),""))</f>
        <v/>
      </c>
      <c r="AM79" s="92">
        <f>IF(IFERROR(VLOOKUP($A79,'VENDA 2023'!$1:$1048576,3 + (COLUMN(B76)-1)*2,FALSE),"")=0,"",IFERROR(VLOOKUP($A79,'VENDA 2023'!$1:$1048576,3 + (COLUMN(B76)-1)*2,FALSE),""))</f>
        <v/>
      </c>
      <c r="AN79" s="92">
        <f>IF(IFERROR(VLOOKUP($A79,'VENDA 2023'!$1:$1048576,3 + (COLUMN(C76)-1)*2,FALSE),"")=0,"",IFERROR(VLOOKUP($A79,'VENDA 2023'!$1:$1048576,3 + (COLUMN(C76)-1)*2,FALSE),""))</f>
        <v/>
      </c>
      <c r="AO79" s="92">
        <f>IF(IFERROR(VLOOKUP($A79,'VENDA 2023'!$1:$1048576,3 + (COLUMN(D76)-1)*2,FALSE),"")=0,"",IFERROR(VLOOKUP($A79,'VENDA 2023'!$1:$1048576,3 + (COLUMN(D76)-1)*2,FALSE),""))</f>
        <v/>
      </c>
      <c r="AP79" s="92">
        <f>IF(IFERROR(VLOOKUP($A79,'VENDA 2023'!$1:$1048576,3 + (COLUMN(E76)-1)*2,FALSE),"")=0,"",IFERROR(VLOOKUP($A79,'VENDA 2023'!$1:$1048576,3 + (COLUMN(E76)-1)*2,FALSE),""))</f>
        <v/>
      </c>
      <c r="AQ79" s="92">
        <f>IF(IFERROR(VLOOKUP($A79,'VENDA 2023'!$1:$1048576,3 + (COLUMN(F76)-1)*2,FALSE),"")=0,"",IFERROR(VLOOKUP($A79,'VENDA 2023'!$1:$1048576,3 + (COLUMN(F76)-1)*2,FALSE),""))</f>
        <v/>
      </c>
      <c r="AR79" s="92">
        <f>IF(IFERROR(VLOOKUP($A79,'VENDA 2023'!$1:$1048576,3 + (COLUMN(G76)-1)*2,FALSE),"")=0,"",IFERROR(VLOOKUP($A79,'VENDA 2023'!$1:$1048576,3 + (COLUMN(G76)-1)*2,FALSE),""))</f>
        <v/>
      </c>
      <c r="AS79" s="92">
        <f>IF(IFERROR(VLOOKUP($A79,'VENDA 2023'!$1:$1048576,3 + (COLUMN(H76)-1)*2,FALSE),"")=0,"",IFERROR(VLOOKUP($A79,'VENDA 2023'!$1:$1048576,3 + (COLUMN(H76)-1)*2,FALSE),""))</f>
        <v/>
      </c>
      <c r="AT79" s="92">
        <f>IF(IFERROR(VLOOKUP($A79,'VENDA 2023'!$1:$1048576,3 + (COLUMN(I76)-1)*2,FALSE),"")=0,"",IFERROR(VLOOKUP($A79,'VENDA 2023'!$1:$1048576,3 + (COLUMN(I76)-1)*2,FALSE),""))</f>
        <v/>
      </c>
      <c r="AU79" s="92">
        <f>IF(IFERROR(VLOOKUP($A79,'VENDA 2023'!$1:$1048576,3 + (COLUMN(J76)-1)*2,FALSE),"")=0,"",IFERROR(VLOOKUP($A79,'VENDA 2023'!$1:$1048576,3 + (COLUMN(J76)-1)*2,FALSE),""))</f>
        <v/>
      </c>
      <c r="AV79" s="92">
        <f>IF(IFERROR(VLOOKUP($A79,'VENDA 2023'!$1:$1048576,3 + (COLUMN(K76)-1)*2,FALSE),"")=0,"",IFERROR(VLOOKUP($A79,'VENDA 2023'!$1:$1048576,3 + (COLUMN(K76)-1)*2,FALSE),""))</f>
        <v/>
      </c>
      <c r="AW79" s="92">
        <f>IF(IFERROR(VLOOKUP($A79,'VENDA 2023'!$1:$1048576,3 + (COLUMN(L76)-1)*2,FALSE),"")=0,"",IFERROR(VLOOKUP($A79,'VENDA 2023'!$1:$1048576,3 + (COLUMN(L76)-1)*2,FALSE),""))</f>
        <v/>
      </c>
      <c r="AX79" s="93">
        <f>IF(COUNT(AL79:AW79)=0,"",SUM(AL79:AW79))</f>
        <v/>
      </c>
      <c r="AY79" s="92">
        <f>IF(IFERROR(VLOOKUP($A79,'VENDA 2024'!$1:$1048576,3 + (COLUMN(A76)-1)*2,FALSE),"")=0,"",IFERROR(VLOOKUP($A79,'VENDA 2024'!$1:$1048576,3 + (COLUMN(A76)-1)*2,FALSE),""))</f>
        <v/>
      </c>
      <c r="AZ79" s="92">
        <f>IF(IFERROR(VLOOKUP($A79,'VENDA 2024'!$1:$1048576,3 + (COLUMN(B76)-1)*2,FALSE),"")=0,"",IFERROR(VLOOKUP($A79,'VENDA 2024'!$1:$1048576,3 + (COLUMN(B76)-1)*2,FALSE),""))</f>
        <v/>
      </c>
      <c r="BA79" s="92">
        <f>IF(IFERROR(VLOOKUP($A79,'VENDA 2024'!$1:$1048576,3 + (COLUMN(C76)-1)*2,FALSE),"")=0,"",IFERROR(VLOOKUP($A79,'VENDA 2024'!$1:$1048576,3 + (COLUMN(C76)-1)*2,FALSE),""))</f>
        <v/>
      </c>
      <c r="BB79" s="92">
        <f>IF(IFERROR(VLOOKUP($A79,'VENDA 2024'!$1:$1048576,3 + (COLUMN(D76)-1)*2,FALSE),"")=0,"",IFERROR(VLOOKUP($A79,'VENDA 2024'!$1:$1048576,3 + (COLUMN(D76)-1)*2,FALSE),""))</f>
        <v/>
      </c>
      <c r="BC79" s="92">
        <f>IF(IFERROR(VLOOKUP($A79,'VENDA 2024'!$1:$1048576,3 + (COLUMN(E76)-1)*2,FALSE),"")=0,"",IFERROR(VLOOKUP($A79,'VENDA 2024'!$1:$1048576,3 + (COLUMN(E76)-1)*2,FALSE),""))</f>
        <v/>
      </c>
      <c r="BD79" s="92">
        <f>IF(IFERROR(VLOOKUP($A79,'VENDA 2024'!$1:$1048576,3 + (COLUMN(F76)-1)*2,FALSE),"")=0,"",IFERROR(VLOOKUP($A79,'VENDA 2024'!$1:$1048576,3 + (COLUMN(F76)-1)*2,FALSE),""))</f>
        <v/>
      </c>
      <c r="BE79" s="92">
        <f>IF(IFERROR(VLOOKUP($A79,'VENDA 2024'!$1:$1048576,3 + (COLUMN(G76)-1)*2,FALSE),"")=0,"",IFERROR(VLOOKUP($A79,'VENDA 2024'!$1:$1048576,3 + (COLUMN(G76)-1)*2,FALSE),""))</f>
        <v/>
      </c>
      <c r="BF79" s="92">
        <f>IF(IFERROR(VLOOKUP($A79,'VENDA 2024'!$1:$1048576,3 + (COLUMN(H76)-1)*2,FALSE),"")=0,"",IFERROR(VLOOKUP($A79,'VENDA 2024'!$1:$1048576,3 + (COLUMN(H76)-1)*2,FALSE),""))</f>
        <v/>
      </c>
      <c r="BG79" s="92">
        <f>IF(IFERROR(VLOOKUP($A79,'VENDA 2024'!$1:$1048576,3 + (COLUMN(I76)-1)*2,FALSE),"")=0,"",IFERROR(VLOOKUP($A79,'VENDA 2024'!$1:$1048576,3 + (COLUMN(I76)-1)*2,FALSE),""))</f>
        <v/>
      </c>
      <c r="BH79" s="92">
        <f>IF(IFERROR(VLOOKUP($A79,'VENDA 2024'!$1:$1048576,3 + (COLUMN(J76)-1)*2,FALSE),"")=0,"",IFERROR(VLOOKUP($A79,'VENDA 2024'!$1:$1048576,3 + (COLUMN(J76)-1)*2,FALSE),""))</f>
        <v/>
      </c>
      <c r="BI79" s="92">
        <f>IF(IFERROR(VLOOKUP($A79,'VENDA 2024'!$1:$1048576,3 + (COLUMN(K76)-1)*2,FALSE),"")=0,"",IFERROR(VLOOKUP($A79,'VENDA 2024'!$1:$1048576,3 + (COLUMN(K76)-1)*2,FALSE),""))</f>
        <v/>
      </c>
      <c r="BJ79" s="92">
        <f>IF(IFERROR(VLOOKUP($A79,'VENDA 2024'!$1:$1048576,3 + (COLUMN(L76)-1)*2,FALSE),"")=0,"",IFERROR(VLOOKUP($A79,'VENDA 2024'!$1:$1048576,3 + (COLUMN(L76)-1)*2,FALSE),""))</f>
        <v/>
      </c>
      <c r="BK79" s="93">
        <f>IF(COUNT(AY79:BJ79)=0,"",SUM(AY79:BJ79))</f>
        <v/>
      </c>
      <c r="BL79" s="92">
        <f>IF(IFERROR(VLOOKUP($A79,'VENDA 2025'!$1:$1048576,3 + (COLUMN(A76)-1)*2,FALSE),"")=0,"",IFERROR(VLOOKUP($A79,'VENDA 2025'!$1:$1048576,3 + (COLUMN(A76)-1)*2,FALSE),""))</f>
        <v/>
      </c>
      <c r="BM79" s="92">
        <f>IF(IFERROR(VLOOKUP($A79,'VENDA 2025'!$1:$1048576,3 + (COLUMN(B76)-1)*2,FALSE),"")=0,"",IFERROR(VLOOKUP($A79,'VENDA 2025'!$1:$1048576,3 + (COLUMN(B76)-1)*2,FALSE),""))</f>
        <v/>
      </c>
      <c r="BN79" s="92">
        <f>IF(IFERROR(VLOOKUP($A79,'VENDA 2025'!$1:$1048576,3 + (COLUMN(C76)-1)*2,FALSE),"")=0,"",IFERROR(VLOOKUP($A79,'VENDA 2025'!$1:$1048576,3 + (COLUMN(C76)-1)*2,FALSE),""))</f>
        <v/>
      </c>
      <c r="BO79" s="92">
        <f>IF(IFERROR(VLOOKUP($A79,'VENDA 2025'!$1:$1048576,3 + (COLUMN(D76)-1)*2,FALSE),"")=0,"",IFERROR(VLOOKUP($A79,'VENDA 2025'!$1:$1048576,3 + (COLUMN(D76)-1)*2,FALSE),""))</f>
        <v/>
      </c>
      <c r="BP79" s="92">
        <f>IF(IFERROR(VLOOKUP($A79,'VENDA 2025'!$1:$1048576,3 + (COLUMN(E76)-1)*2,FALSE),"")=0,"",IFERROR(VLOOKUP($A79,'VENDA 2025'!$1:$1048576,3 + (COLUMN(E76)-1)*2,FALSE),""))</f>
        <v/>
      </c>
      <c r="BQ79" s="92">
        <f>IF(IFERROR(VLOOKUP($A79,'VENDA 2025'!$1:$1048576,3 + (COLUMN(F76)-1)*2,FALSE),"")=0,"",IFERROR(VLOOKUP($A79,'VENDA 2025'!$1:$1048576,3 + (COLUMN(F76)-1)*2,FALSE),""))</f>
        <v/>
      </c>
      <c r="BR79" s="92">
        <f>IF(IFERROR(VLOOKUP($A79,'VENDA 2025'!$1:$1048576,3 + (COLUMN(G76)-1)*2,FALSE),"")=0,"",IFERROR(VLOOKUP($A79,'VENDA 2025'!$1:$1048576,3 + (COLUMN(G76)-1)*2,FALSE),""))</f>
        <v/>
      </c>
      <c r="BS79" s="92">
        <f>IF(IFERROR(VLOOKUP($A79,'VENDA 2025'!$1:$1048576,3 + (COLUMN(H76)-1)*2,FALSE),"")=0,"",IFERROR(VLOOKUP($A79,'VENDA 2025'!$1:$1048576,3 + (COLUMN(H76)-1)*2,FALSE),""))</f>
        <v/>
      </c>
      <c r="BT79" s="92">
        <f>IF(IFERROR(VLOOKUP($A79,'VENDA 2025'!$1:$1048576,3 + (COLUMN(I76)-1)*2,FALSE),"")=0,"",IFERROR(VLOOKUP($A79,'VENDA 2025'!$1:$1048576,3 + (COLUMN(I76)-1)*2,FALSE),""))</f>
        <v/>
      </c>
      <c r="BU79" s="92">
        <f>IF(IFERROR(VLOOKUP($A79,'VENDA 2025'!$1:$1048576,3 + (COLUMN(J76)-1)*2,FALSE),"")=0,"",IFERROR(VLOOKUP($A79,'VENDA 2025'!$1:$1048576,3 + (COLUMN(J76)-1)*2,FALSE),""))</f>
        <v/>
      </c>
      <c r="BV79" s="92">
        <f>IF(IFERROR(VLOOKUP($A79,'VENDA 2025'!$1:$1048576,3 + (COLUMN(K76)-1)*2,FALSE),"")=0,"",IFERROR(VLOOKUP($A79,'VENDA 2025'!$1:$1048576,3 + (COLUMN(K76)-1)*2,FALSE),""))</f>
        <v/>
      </c>
      <c r="BW79" s="92">
        <f>IF(IFERROR(VLOOKUP($A79,'VENDA 2025'!$1:$1048576,3 + (COLUMN(L76)-1)*2,FALSE),"")=0,"",IFERROR(VLOOKUP($A79,'VENDA 2025'!$1:$1048576,3 + (COLUMN(L76)-1)*2,FALSE),""))</f>
        <v/>
      </c>
      <c r="BX79" s="93">
        <f>IF(COUNT(BL79:BW79)=0,"",SUM(BL79:BW79))</f>
        <v/>
      </c>
      <c r="BY79" s="92">
        <f>IF(IFERROR(VLOOKUP($A79,'venda-fornecedor-12-meses-7'!$1:$1048576,4 + (COLUMN(A76)-1)*2,FALSE),"")=0,"",IFERROR(VLOOKUP($A79,'venda-fornecedor-12-meses-7'!$1:$1048576,4 + (COLUMN(A76)-1)*2,FALSE),""))</f>
        <v/>
      </c>
      <c r="BZ79" s="92">
        <f>IF(IFERROR(VLOOKUP($A79,'venda-fornecedor-12-meses-7'!$1:$1048576,4 + (COLUMN(B76)-1)*2,FALSE),"")=0,"",IFERROR(VLOOKUP($A79,'venda-fornecedor-12-meses-7'!$1:$1048576,4 + (COLUMN(B76)-1)*2,FALSE),""))</f>
        <v/>
      </c>
      <c r="CA79" s="92">
        <f>IF(IFERROR(VLOOKUP($A79,'venda-fornecedor-12-meses-7'!$1:$1048576,4 + (COLUMN(C76)-1)*2,FALSE),"")=0,"",IFERROR(VLOOKUP($A79,'venda-fornecedor-12-meses-7'!$1:$1048576,4 + (COLUMN(C76)-1)*2,FALSE),""))</f>
        <v/>
      </c>
      <c r="CB79" s="92">
        <f>IF(IFERROR(VLOOKUP($A79,'venda-fornecedor-12-meses-7'!$1:$1048576,4 + (COLUMN(D76)-1)*2,FALSE),"")=0,"",IFERROR(VLOOKUP($A79,'venda-fornecedor-12-meses-7'!$1:$1048576,4 + (COLUMN(D76)-1)*2,FALSE),""))</f>
        <v/>
      </c>
      <c r="CC79" s="92">
        <f>IF(IFERROR(VLOOKUP($A79,'venda-fornecedor-12-meses-7'!$1:$1048576,4 + (COLUMN(E76)-1)*2,FALSE),"")=0,"",IFERROR(VLOOKUP($A79,'venda-fornecedor-12-meses-7'!$1:$1048576,4 + (COLUMN(E76)-1)*2,FALSE),""))</f>
        <v/>
      </c>
      <c r="CD79" s="92">
        <f>IF(IFERROR(VLOOKUP($A79,'venda-fornecedor-12-meses-7'!$1:$1048576,4 + (COLUMN(F76)-1)*2,FALSE),"")=0,"",IFERROR(VLOOKUP($A79,'venda-fornecedor-12-meses-7'!$1:$1048576,4 + (COLUMN(F76)-1)*2,FALSE),""))</f>
        <v/>
      </c>
      <c r="CE79" s="92">
        <f>IF(IFERROR(VLOOKUP($A79,'venda-fornecedor-12-meses-7'!$1:$1048576,4 + (COLUMN(G76)-1)*2,FALSE),"")=0,"",IFERROR(VLOOKUP($A79,'venda-fornecedor-12-meses-7'!$1:$1048576,4 + (COLUMN(G76)-1)*2,FALSE),""))</f>
        <v/>
      </c>
      <c r="CF79" s="92">
        <f>IF(IFERROR(VLOOKUP($A79,'venda-fornecedor-12-meses-7'!$1:$1048576,4 + (COLUMN(H76)-1)*2,FALSE),"")=0,"",IFERROR(VLOOKUP($A79,'venda-fornecedor-12-meses-7'!$1:$1048576,4 + (COLUMN(H76)-1)*2,FALSE),""))</f>
        <v/>
      </c>
      <c r="CG79" s="92">
        <f>IF(IFERROR(VLOOKUP($A79,'venda-fornecedor-12-meses-7'!$1:$1048576,4 + (COLUMN(I76)-1)*2,FALSE),"")=0,"",IFERROR(VLOOKUP($A79,'venda-fornecedor-12-meses-7'!$1:$1048576,4 + (COLUMN(I76)-1)*2,FALSE),""))</f>
        <v/>
      </c>
      <c r="CH79" s="92">
        <f>IF(IFERROR(VLOOKUP($A79,'venda-fornecedor-12-meses-7'!$1:$1048576,4 + (COLUMN(J76)-1)*2,FALSE),"")=0,"",IFERROR(VLOOKUP($A79,'venda-fornecedor-12-meses-7'!$1:$1048576,4 + (COLUMN(J76)-1)*2,FALSE),""))</f>
        <v/>
      </c>
      <c r="CI79" s="92">
        <f>IF(IFERROR(VLOOKUP($A79,'venda-fornecedor-12-meses-7'!$1:$1048576,4 + (COLUMN(K76)-1)*2,FALSE),"")=0,"",IFERROR(VLOOKUP($A79,'venda-fornecedor-12-meses-7'!$1:$1048576,4 + (COLUMN(K76)-1)*2,FALSE),""))</f>
        <v/>
      </c>
      <c r="CJ79" s="92">
        <f>IF(IFERROR(VLOOKUP($A79,'venda-fornecedor-12-meses-7'!$1:$1048576,4 + (COLUMN(L76)-1)*2,FALSE),"")=0,"",IFERROR(VLOOKUP($A79,'venda-fornecedor-12-meses-7'!$1:$1048576,4 + (COLUMN(L76)-1)*2,FALSE),""))</f>
        <v/>
      </c>
      <c r="CK79" s="93">
        <f>IF(COUNT(BY79:CJ79)=0,"",SUM(BY79:CJ79))</f>
        <v/>
      </c>
      <c r="CL79" s="93">
        <f>IF(COUNT(BY79:CJ79)=0,"",AVERAGE(BY79:CJ79))</f>
        <v/>
      </c>
      <c r="CM79" s="1" t="n"/>
      <c r="CN79" s="94">
        <f>IF(IFERROR(VLOOKUP($A79,'ENTRADA 2023'!$1:$1048576,3 + (COLUMN(A76)-1)*1,FALSE),"")=0,"",IFERROR(VLOOKUP($A79,'ENTRADA 2023'!$1:$1048576,3 + (COLUMN(A76)-1)*1,FALSE),""))</f>
        <v/>
      </c>
      <c r="CO79" s="94">
        <f>IF(IFERROR(VLOOKUP($A79,'ENTRADA 2023'!$1:$1048576,3 + (COLUMN(B76)-1)*1,FALSE),"")=0,"",IFERROR(VLOOKUP($A79,'ENTRADA 2023'!$1:$1048576,3 + (COLUMN(B76)-1)*1,FALSE),""))</f>
        <v/>
      </c>
      <c r="CP79" s="94">
        <f>IF(IFERROR(VLOOKUP($A79,'ENTRADA 2023'!$1:$1048576,3 + (COLUMN(C76)-1)*1,FALSE),"")=0,"",IFERROR(VLOOKUP($A79,'ENTRADA 2023'!$1:$1048576,3 + (COLUMN(C76)-1)*1,FALSE),""))</f>
        <v/>
      </c>
      <c r="CQ79" s="94">
        <f>IF(IFERROR(VLOOKUP($A79,'ENTRADA 2023'!$1:$1048576,3 + (COLUMN(D76)-1)*1,FALSE),"")=0,"",IFERROR(VLOOKUP($A79,'ENTRADA 2023'!$1:$1048576,3 + (COLUMN(D76)-1)*1,FALSE),""))</f>
        <v/>
      </c>
      <c r="CR79" s="94">
        <f>IF(IFERROR(VLOOKUP($A79,'ENTRADA 2023'!$1:$1048576,3 + (COLUMN(E76)-1)*1,FALSE),"")=0,"",IFERROR(VLOOKUP($A79,'ENTRADA 2023'!$1:$1048576,3 + (COLUMN(E76)-1)*1,FALSE),""))</f>
        <v/>
      </c>
      <c r="CS79" s="94">
        <f>IF(IFERROR(VLOOKUP($A79,'ENTRADA 2023'!$1:$1048576,3 + (COLUMN(F76)-1)*1,FALSE),"")=0,"",IFERROR(VLOOKUP($A79,'ENTRADA 2023'!$1:$1048576,3 + (COLUMN(F76)-1)*1,FALSE),""))</f>
        <v/>
      </c>
      <c r="CT79" s="94">
        <f>IF(IFERROR(VLOOKUP($A79,'ENTRADA 2023'!$1:$1048576,3 + (COLUMN(G76)-1)*1,FALSE),"")=0,"",IFERROR(VLOOKUP($A79,'ENTRADA 2023'!$1:$1048576,3 + (COLUMN(G76)-1)*1,FALSE),""))</f>
        <v/>
      </c>
      <c r="CU79" s="94">
        <f>IF(IFERROR(VLOOKUP($A79,'ENTRADA 2023'!$1:$1048576,3 + (COLUMN(H76)-1)*1,FALSE),"")=0,"",IFERROR(VLOOKUP($A79,'ENTRADA 2023'!$1:$1048576,3 + (COLUMN(H76)-1)*1,FALSE),""))</f>
        <v/>
      </c>
      <c r="CV79" s="94">
        <f>IF(IFERROR(VLOOKUP($A79,'ENTRADA 2023'!$1:$1048576,3 + (COLUMN(I76)-1)*1,FALSE),"")=0,"",IFERROR(VLOOKUP($A79,'ENTRADA 2023'!$1:$1048576,3 + (COLUMN(I76)-1)*1,FALSE),""))</f>
        <v/>
      </c>
      <c r="CW79" s="94">
        <f>IF(IFERROR(VLOOKUP($A79,'ENTRADA 2023'!$1:$1048576,3 + (COLUMN(J76)-1)*1,FALSE),"")=0,"",IFERROR(VLOOKUP($A79,'ENTRADA 2023'!$1:$1048576,3 + (COLUMN(J76)-1)*1,FALSE),""))</f>
        <v/>
      </c>
      <c r="CX79" s="94">
        <f>IF(IFERROR(VLOOKUP($A79,'ENTRADA 2023'!$1:$1048576,3 + (COLUMN(K76)-1)*1,FALSE),"")=0,"",IFERROR(VLOOKUP($A79,'ENTRADA 2023'!$1:$1048576,3 + (COLUMN(K76)-1)*1,FALSE),""))</f>
        <v/>
      </c>
      <c r="CY79" s="94">
        <f>IF(IFERROR(VLOOKUP($A79,'ENTRADA 2023'!$1:$1048576,3 + (COLUMN(L76)-1)*1,FALSE),"")=0,"",IFERROR(VLOOKUP($A79,'ENTRADA 2023'!$1:$1048576,3 + (COLUMN(L76)-1)*1,FALSE),""))</f>
        <v/>
      </c>
      <c r="CZ79" s="95">
        <f>IF(COUNT(CN79:CY79)=0,"",SUM(CN79:CY79))</f>
        <v/>
      </c>
      <c r="DA79" s="94">
        <f>IF(IFERROR(VLOOKUP($A79,'ENTRADA 2024'!$1:$1048576,3 + (COLUMN(A76)-1)*1,FALSE),"")=0,"",IFERROR(VLOOKUP($A79,'ENTRADA 2024'!$1:$1048576,3 + (COLUMN(A76)-1)*1,FALSE),""))</f>
        <v/>
      </c>
      <c r="DB79" s="94">
        <f>IF(IFERROR(VLOOKUP($A79,'ENTRADA 2024'!$1:$1048576,3 + (COLUMN(B76)-1)*1,FALSE),"")=0,"",IFERROR(VLOOKUP($A79,'ENTRADA 2024'!$1:$1048576,3 + (COLUMN(B76)-1)*1,FALSE),""))</f>
        <v/>
      </c>
      <c r="DC79" s="94">
        <f>IF(IFERROR(VLOOKUP($A79,'ENTRADA 2024'!$1:$1048576,3 + (COLUMN(C76)-1)*1,FALSE),"")=0,"",IFERROR(VLOOKUP($A79,'ENTRADA 2024'!$1:$1048576,3 + (COLUMN(C76)-1)*1,FALSE),""))</f>
        <v/>
      </c>
      <c r="DD79" s="94">
        <f>IF(IFERROR(VLOOKUP($A79,'ENTRADA 2024'!$1:$1048576,3 + (COLUMN(D76)-1)*1,FALSE),"")=0,"",IFERROR(VLOOKUP($A79,'ENTRADA 2024'!$1:$1048576,3 + (COLUMN(D76)-1)*1,FALSE),""))</f>
        <v/>
      </c>
      <c r="DE79" s="94">
        <f>IF(IFERROR(VLOOKUP($A79,'ENTRADA 2024'!$1:$1048576,3 + (COLUMN(E76)-1)*1,FALSE),"")=0,"",IFERROR(VLOOKUP($A79,'ENTRADA 2024'!$1:$1048576,3 + (COLUMN(E76)-1)*1,FALSE),""))</f>
        <v/>
      </c>
      <c r="DF79" s="94">
        <f>IF(IFERROR(VLOOKUP($A79,'ENTRADA 2024'!$1:$1048576,3 + (COLUMN(F76)-1)*1,FALSE),"")=0,"",IFERROR(VLOOKUP($A79,'ENTRADA 2024'!$1:$1048576,3 + (COLUMN(F76)-1)*1,FALSE),""))</f>
        <v/>
      </c>
      <c r="DG79" s="94">
        <f>IF(IFERROR(VLOOKUP($A79,'ENTRADA 2024'!$1:$1048576,3 + (COLUMN(G76)-1)*1,FALSE),"")=0,"",IFERROR(VLOOKUP($A79,'ENTRADA 2024'!$1:$1048576,3 + (COLUMN(G76)-1)*1,FALSE),""))</f>
        <v/>
      </c>
      <c r="DH79" s="94">
        <f>IF(IFERROR(VLOOKUP($A79,'ENTRADA 2024'!$1:$1048576,3 + (COLUMN(H76)-1)*1,FALSE),"")=0,"",IFERROR(VLOOKUP($A79,'ENTRADA 2024'!$1:$1048576,3 + (COLUMN(H76)-1)*1,FALSE),""))</f>
        <v/>
      </c>
      <c r="DI79" s="94">
        <f>IF(IFERROR(VLOOKUP($A79,'ENTRADA 2024'!$1:$1048576,3 + (COLUMN(I76)-1)*1,FALSE),"")=0,"",IFERROR(VLOOKUP($A79,'ENTRADA 2024'!$1:$1048576,3 + (COLUMN(I76)-1)*1,FALSE),""))</f>
        <v/>
      </c>
      <c r="DJ79" s="94">
        <f>IF(IFERROR(VLOOKUP($A79,'ENTRADA 2024'!$1:$1048576,3 + (COLUMN(J76)-1)*1,FALSE),"")=0,"",IFERROR(VLOOKUP($A79,'ENTRADA 2024'!$1:$1048576,3 + (COLUMN(J76)-1)*1,FALSE),""))</f>
        <v/>
      </c>
      <c r="DK79" s="94">
        <f>IF(IFERROR(VLOOKUP($A79,'ENTRADA 2024'!$1:$1048576,3 + (COLUMN(K76)-1)*1,FALSE),"")=0,"",IFERROR(VLOOKUP($A79,'ENTRADA 2024'!$1:$1048576,3 + (COLUMN(K76)-1)*1,FALSE),""))</f>
        <v/>
      </c>
      <c r="DL79" s="94">
        <f>IF(IFERROR(VLOOKUP($A79,'ENTRADA 2024'!$1:$1048576,3 + (COLUMN(L76)-1)*1,FALSE),"")=0,"",IFERROR(VLOOKUP($A79,'ENTRADA 2024'!$1:$1048576,3 + (COLUMN(L76)-1)*1,FALSE),""))</f>
        <v/>
      </c>
      <c r="DM79" s="95">
        <f>IF(COUNT(DA79:DL79)=0,"",SUM(DA79:DL79))</f>
        <v/>
      </c>
      <c r="DN79" s="94">
        <f>IF(IFERROR(VLOOKUP($A79,'ENTRADA 2025'!$1:$1048576,3 + (COLUMN(A76)-1)*1,FALSE),"")=0,"",IFERROR(VLOOKUP($A79,'ENTRADA 2025'!$1:$1048576,3 + (COLUMN(A76)-1)*1,FALSE),""))</f>
        <v/>
      </c>
      <c r="DO79" s="94">
        <f>IF(IFERROR(VLOOKUP($A79,'ENTRADA 2025'!$1:$1048576,3 + (COLUMN(B76)-1)*1,FALSE),"")=0,"",IFERROR(VLOOKUP($A79,'ENTRADA 2025'!$1:$1048576,3 + (COLUMN(B76)-1)*1,FALSE),""))</f>
        <v/>
      </c>
      <c r="DP79" s="94">
        <f>IF(IFERROR(VLOOKUP($A79,'ENTRADA 2025'!$1:$1048576,3 + (COLUMN(C76)-1)*1,FALSE),"")=0,"",IFERROR(VLOOKUP($A79,'ENTRADA 2025'!$1:$1048576,3 + (COLUMN(C76)-1)*1,FALSE),""))</f>
        <v/>
      </c>
      <c r="DQ79" s="94">
        <f>IF(IFERROR(VLOOKUP($A79,'ENTRADA 2025'!$1:$1048576,3 + (COLUMN(D76)-1)*1,FALSE),"")=0,"",IFERROR(VLOOKUP($A79,'ENTRADA 2025'!$1:$1048576,3 + (COLUMN(D76)-1)*1,FALSE),""))</f>
        <v/>
      </c>
      <c r="DR79" s="94">
        <f>IF(IFERROR(VLOOKUP($A79,'ENTRADA 2025'!$1:$1048576,3 + (COLUMN(E76)-1)*1,FALSE),"")=0,"",IFERROR(VLOOKUP($A79,'ENTRADA 2025'!$1:$1048576,3 + (COLUMN(E76)-1)*1,FALSE),""))</f>
        <v/>
      </c>
      <c r="DS79" s="94">
        <f>IF(IFERROR(VLOOKUP($A79,'ENTRADA 2025'!$1:$1048576,3 + (COLUMN(F76)-1)*1,FALSE),"")=0,"",IFERROR(VLOOKUP($A79,'ENTRADA 2025'!$1:$1048576,3 + (COLUMN(F76)-1)*1,FALSE),""))</f>
        <v/>
      </c>
      <c r="DT79" s="94">
        <f>IF(IFERROR(VLOOKUP($A79,'ENTRADA 2025'!$1:$1048576,3 + (COLUMN(G76)-1)*1,FALSE),"")=0,"",IFERROR(VLOOKUP($A79,'ENTRADA 2025'!$1:$1048576,3 + (COLUMN(G76)-1)*1,FALSE),""))</f>
        <v/>
      </c>
      <c r="DU79" s="94">
        <f>IF(IFERROR(VLOOKUP($A79,'ENTRADA 2025'!$1:$1048576,3 + (COLUMN(H76)-1)*1,FALSE),"")=0,"",IFERROR(VLOOKUP($A79,'ENTRADA 2025'!$1:$1048576,3 + (COLUMN(H76)-1)*1,FALSE),""))</f>
        <v/>
      </c>
      <c r="DV79" s="94">
        <f>IF(IFERROR(VLOOKUP($A79,'ENTRADA 2025'!$1:$1048576,3 + (COLUMN(I76)-1)*1,FALSE),"")=0,"",IFERROR(VLOOKUP($A79,'ENTRADA 2025'!$1:$1048576,3 + (COLUMN(I76)-1)*1,FALSE),""))</f>
        <v/>
      </c>
      <c r="DW79" s="94">
        <f>IF(IFERROR(VLOOKUP($A79,'ENTRADA 2025'!$1:$1048576,3 + (COLUMN(J76)-1)*1,FALSE),"")=0,"",IFERROR(VLOOKUP($A79,'ENTRADA 2025'!$1:$1048576,3 + (COLUMN(J76)-1)*1,FALSE),""))</f>
        <v/>
      </c>
      <c r="DX79" s="94">
        <f>IF(IFERROR(VLOOKUP($A79,'ENTRADA 2025'!$1:$1048576,3 + (COLUMN(K76)-1)*1,FALSE),"")=0,"",IFERROR(VLOOKUP($A79,'ENTRADA 2025'!$1:$1048576,3 + (COLUMN(K76)-1)*1,FALSE),""))</f>
        <v/>
      </c>
      <c r="DY79" s="94">
        <f>IF(IFERROR(VLOOKUP($A79,'ENTRADA 2025'!$1:$1048576,3 + (COLUMN(L76)-1)*1,FALSE),"")=0,"",IFERROR(VLOOKUP($A79,'ENTRADA 2025'!$1:$1048576,3 + (COLUMN(L76)-1)*1,FALSE),""))</f>
        <v/>
      </c>
      <c r="DZ79" s="95">
        <f>IF(COUNT(DN79:DY79)=0,"",SUM(DN79:DY79))</f>
        <v/>
      </c>
      <c r="EA79" s="94">
        <f>IF(IFERROR(VLOOKUP($A79,'entrada-fornecedor-12-meses-7'!$1:$1048576,3 + (COLUMN(A76)-1)*1,FALSE),"")=0,"",IFERROR(VLOOKUP($A79,'entrada-fornecedor-12-meses-7'!$1:$1048576,3 + (COLUMN(A76)-1)*1,FALSE),""))</f>
        <v/>
      </c>
      <c r="EB79" s="94">
        <f>IF(IFERROR(VLOOKUP($A79,'entrada-fornecedor-12-meses-7'!$1:$1048576,3 + (COLUMN(B76)-1)*1,FALSE),"")=0,"",IFERROR(VLOOKUP($A79,'entrada-fornecedor-12-meses-7'!$1:$1048576,3 + (COLUMN(B76)-1)*1,FALSE),""))</f>
        <v/>
      </c>
      <c r="EC79" s="94">
        <f>IF(IFERROR(VLOOKUP($A79,'entrada-fornecedor-12-meses-7'!$1:$1048576,3 + (COLUMN(C76)-1)*1,FALSE),"")=0,"",IFERROR(VLOOKUP($A79,'entrada-fornecedor-12-meses-7'!$1:$1048576,3 + (COLUMN(C76)-1)*1,FALSE),""))</f>
        <v/>
      </c>
      <c r="ED79" s="94">
        <f>IF(IFERROR(VLOOKUP($A79,'entrada-fornecedor-12-meses-7'!$1:$1048576,3 + (COLUMN(D76)-1)*1,FALSE),"")=0,"",IFERROR(VLOOKUP($A79,'entrada-fornecedor-12-meses-7'!$1:$1048576,3 + (COLUMN(D76)-1)*1,FALSE),""))</f>
        <v/>
      </c>
      <c r="EE79" s="94">
        <f>IF(IFERROR(VLOOKUP($A79,'entrada-fornecedor-12-meses-7'!$1:$1048576,3 + (COLUMN(E76)-1)*1,FALSE),"")=0,"",IFERROR(VLOOKUP($A79,'entrada-fornecedor-12-meses-7'!$1:$1048576,3 + (COLUMN(E76)-1)*1,FALSE),""))</f>
        <v/>
      </c>
      <c r="EF79" s="94">
        <f>IF(IFERROR(VLOOKUP($A79,'entrada-fornecedor-12-meses-7'!$1:$1048576,3 + (COLUMN(F76)-1)*1,FALSE),"")=0,"",IFERROR(VLOOKUP($A79,'entrada-fornecedor-12-meses-7'!$1:$1048576,3 + (COLUMN(F76)-1)*1,FALSE),""))</f>
        <v/>
      </c>
      <c r="EG79" s="94">
        <f>IF(IFERROR(VLOOKUP($A79,'entrada-fornecedor-12-meses-7'!$1:$1048576,3 + (COLUMN(G76)-1)*1,FALSE),"")=0,"",IFERROR(VLOOKUP($A79,'entrada-fornecedor-12-meses-7'!$1:$1048576,3 + (COLUMN(G76)-1)*1,FALSE),""))</f>
        <v/>
      </c>
      <c r="EH79" s="94">
        <f>IF(IFERROR(VLOOKUP($A79,'entrada-fornecedor-12-meses-7'!$1:$1048576,3 + (COLUMN(H76)-1)*1,FALSE),"")=0,"",IFERROR(VLOOKUP($A79,'entrada-fornecedor-12-meses-7'!$1:$1048576,3 + (COLUMN(H76)-1)*1,FALSE),""))</f>
        <v/>
      </c>
      <c r="EI79" s="94">
        <f>IF(IFERROR(VLOOKUP($A79,'entrada-fornecedor-12-meses-7'!$1:$1048576,3 + (COLUMN(I76)-1)*1,FALSE),"")=0,"",IFERROR(VLOOKUP($A79,'entrada-fornecedor-12-meses-7'!$1:$1048576,3 + (COLUMN(I76)-1)*1,FALSE),""))</f>
        <v/>
      </c>
      <c r="EJ79" s="94">
        <f>IF(IFERROR(VLOOKUP($A79,'entrada-fornecedor-12-meses-7'!$1:$1048576,3 + (COLUMN(J76)-1)*1,FALSE),"")=0,"",IFERROR(VLOOKUP($A79,'entrada-fornecedor-12-meses-7'!$1:$1048576,3 + (COLUMN(J76)-1)*1,FALSE),""))</f>
        <v/>
      </c>
      <c r="EK79" s="94">
        <f>IF(IFERROR(VLOOKUP($A79,'entrada-fornecedor-12-meses-7'!$1:$1048576,3 + (COLUMN(K76)-1)*1,FALSE),"")=0,"",IFERROR(VLOOKUP($A79,'entrada-fornecedor-12-meses-7'!$1:$1048576,3 + (COLUMN(K76)-1)*1,FALSE),""))</f>
        <v/>
      </c>
      <c r="EL79" s="94">
        <f>IF(IFERROR(VLOOKUP($A79,'entrada-fornecedor-12-meses-7'!$1:$1048576,3 + (COLUMN(L76)-1)*1,FALSE),"")=0,"",IFERROR(VLOOKUP($A79,'entrada-fornecedor-12-meses-7'!$1:$1048576,3 + (COLUMN(L76)-1)*1,FALSE),""))</f>
        <v/>
      </c>
      <c r="EM79" s="95">
        <f>IF(COUNT(EA79:EL79)=0,"",SUM(EA79:EL79))</f>
        <v/>
      </c>
      <c r="EN79" s="1" t="n"/>
      <c r="EO79" s="96">
        <f>IFERROR(AVERAGEIF('lead-time-compras-7'!B:B,A79,'lead-time-compras-7'!S:S),"")</f>
        <v/>
      </c>
      <c r="EP79" s="96">
        <f>IFERROR(
  AVERAGEIFS(
    'notas-fiscais-entrada-830-7'!H:H,
    'notas-fiscais-entrada-830-7'!O:O, A79,
    'notas-fiscais-entrada-830-7'!E:E, $B$1
  ),
""
)</f>
        <v/>
      </c>
      <c r="EQ79" s="96">
        <f>IFERROR(AVERAGEIF('lead-time-compras-7'!B:B,A79,'lead-time-compras-7'!Q:Q),"")</f>
        <v/>
      </c>
      <c r="ER79" s="97">
        <f>SUMIF('fornecedor-saldo-receber-7'!A:A, A79, 'fornecedor-saldo-receber-7'!L:L)</f>
        <v/>
      </c>
      <c r="ES79" s="97">
        <f>SUMIF('fornecedor-verba-aplicar-7'!A:A, A79, 'fornecedor-verba-aplicar-7'!D:D)</f>
        <v/>
      </c>
      <c r="ET79" s="1" t="n"/>
      <c r="EU79" s="52">
        <f>SUMIF('ANALISE PRODUTO'!F:F, A79, 'ANALISE PRODUTO'!BN:BN)</f>
        <v/>
      </c>
      <c r="EV79" s="52">
        <f>SUMIF('ANALISE PRODUTO'!F:F, A79, 'ANALISE PRODUTO'!BO:BO)</f>
        <v/>
      </c>
      <c r="EW79" s="52">
        <f>SUMIF('ANALISE PRODUTO'!F:F, A79, 'ANALISE PRODUTO'!BP:BP)</f>
        <v/>
      </c>
      <c r="EX79" s="52">
        <f>SUMIF('ANALISE PRODUTO'!F:F, A79, 'ANALISE PRODUTO'!BQ:BQ)</f>
        <v/>
      </c>
      <c r="EY79" s="52">
        <f>SUMIF('ANALISE PRODUTO'!F:F, A79, 'ANALISE PRODUTO'!BR:BR)</f>
        <v/>
      </c>
      <c r="EZ79" s="53">
        <f>SUMIF('ANALISE PRODUTO'!F:F, A79, 'ANALISE PRODUTO'!BS:BS)</f>
        <v/>
      </c>
      <c r="FA79" s="53">
        <f>SUMIF('ANALISE PRODUTO'!F:F, A79, 'ANALISE PRODUTO'!BT:BT)</f>
        <v/>
      </c>
      <c r="FB79" s="53">
        <f>SUMIF('ANALISE PRODUTO'!F:F, A79, 'ANALISE PRODUTO'!BU:BU)</f>
        <v/>
      </c>
      <c r="FC79" s="53">
        <f>SUMIF('ANALISE PRODUTO'!F:F, A79, 'ANALISE PRODUTO'!BV:BV)</f>
        <v/>
      </c>
      <c r="FD79" s="53">
        <f>SUMIF('ANALISE PRODUTO'!F:F, A79, 'ANALISE PRODUTO'!BW:BW)</f>
        <v/>
      </c>
      <c r="FE79" s="41">
        <f>SUMIF('ANALISE PRODUTO'!F:F, A79, 'ANALISE PRODUTO'!CB:CB)</f>
        <v/>
      </c>
      <c r="FF79" s="41">
        <f>SUMIF('ANALISE PRODUTO'!F:F, A79, 'ANALISE PRODUTO'!CC:CC)</f>
        <v/>
      </c>
      <c r="FG79" s="1" t="n"/>
      <c r="FH79" s="45">
        <f>IF(IFERROR(VLOOKUP($A79,'VENDA 2023'!$1:$1048576,4 + (COLUMN(A76)-1)*2,FALSE),"")=0,"",IFERROR(VLOOKUP($A79,'VENDA 2023'!$1:$1048576,4 + (COLUMN(A76)-1)*2,FALSE),""))</f>
        <v/>
      </c>
      <c r="FI79" s="45">
        <f>IF(IFERROR(VLOOKUP($A79,'VENDA 2023'!$1:$1048576,4 + (COLUMN(B76)-1)*2,FALSE),"")=0,"",IFERROR(VLOOKUP($A79,'VENDA 2023'!$1:$1048576,4 + (COLUMN(B76)-1)*2,FALSE),""))</f>
        <v/>
      </c>
      <c r="FJ79" s="45">
        <f>IF(IFERROR(VLOOKUP($A79,'VENDA 2023'!$1:$1048576,4 + (COLUMN(C76)-1)*2,FALSE),"")=0,"",IFERROR(VLOOKUP($A79,'VENDA 2023'!$1:$1048576,4 + (COLUMN(C76)-1)*2,FALSE),""))</f>
        <v/>
      </c>
      <c r="FK79" s="45">
        <f>IF(IFERROR(VLOOKUP($A79,'VENDA 2023'!$1:$1048576,4 + (COLUMN(D76)-1)*2,FALSE),"")=0,"",IFERROR(VLOOKUP($A79,'VENDA 2023'!$1:$1048576,4 + (COLUMN(D76)-1)*2,FALSE),""))</f>
        <v/>
      </c>
      <c r="FL79" s="45">
        <f>IF(IFERROR(VLOOKUP($A79,'VENDA 2023'!$1:$1048576,4 + (COLUMN(E76)-1)*2,FALSE),"")=0,"",IFERROR(VLOOKUP($A79,'VENDA 2023'!$1:$1048576,4 + (COLUMN(E76)-1)*2,FALSE),""))</f>
        <v/>
      </c>
      <c r="FM79" s="45">
        <f>IF(IFERROR(VLOOKUP($A79,'VENDA 2023'!$1:$1048576,4 + (COLUMN(F76)-1)*2,FALSE),"")=0,"",IFERROR(VLOOKUP($A79,'VENDA 2023'!$1:$1048576,4 + (COLUMN(F76)-1)*2,FALSE),""))</f>
        <v/>
      </c>
      <c r="FN79" s="45">
        <f>IF(IFERROR(VLOOKUP($A79,'VENDA 2023'!$1:$1048576,4 + (COLUMN(G76)-1)*2,FALSE),"")=0,"",IFERROR(VLOOKUP($A79,'VENDA 2023'!$1:$1048576,4 + (COLUMN(G76)-1)*2,FALSE),""))</f>
        <v/>
      </c>
      <c r="FO79" s="45">
        <f>IF(IFERROR(VLOOKUP($A79,'VENDA 2023'!$1:$1048576,4 + (COLUMN(H76)-1)*2,FALSE),"")=0,"",IFERROR(VLOOKUP($A79,'VENDA 2023'!$1:$1048576,4 + (COLUMN(H76)-1)*2,FALSE),""))</f>
        <v/>
      </c>
      <c r="FP79" s="45">
        <f>IF(IFERROR(VLOOKUP($A79,'VENDA 2023'!$1:$1048576,4 + (COLUMN(I76)-1)*2,FALSE),"")=0,"",IFERROR(VLOOKUP($A79,'VENDA 2023'!$1:$1048576,4 + (COLUMN(I76)-1)*2,FALSE),""))</f>
        <v/>
      </c>
      <c r="FQ79" s="45">
        <f>IF(IFERROR(VLOOKUP($A79,'VENDA 2023'!$1:$1048576,4 + (COLUMN(J76)-1)*2,FALSE),"")=0,"",IFERROR(VLOOKUP($A79,'VENDA 2023'!$1:$1048576,4 + (COLUMN(J76)-1)*2,FALSE),""))</f>
        <v/>
      </c>
      <c r="FR79" s="45">
        <f>IF(IFERROR(VLOOKUP($A79,'VENDA 2023'!$1:$1048576,4 + (COLUMN(K76)-1)*2,FALSE),"")=0,"",IFERROR(VLOOKUP($A79,'VENDA 2023'!$1:$1048576,4 + (COLUMN(K76)-1)*2,FALSE),""))</f>
        <v/>
      </c>
      <c r="FS79" s="45">
        <f>IF(IFERROR(VLOOKUP($A79,'VENDA 2023'!$1:$1048576,4 + (COLUMN(L76)-1)*2,FALSE),"")=0,"",IFERROR(VLOOKUP($A79,'VENDA 2023'!$1:$1048576,4 + (COLUMN(L76)-1)*2,FALSE),""))</f>
        <v/>
      </c>
      <c r="FT79" s="12">
        <f>IF(COUNT(FH79:FS79)=0,"",SUM(FH79:FS79))</f>
        <v/>
      </c>
      <c r="FU79" s="45">
        <f>IF(IFERROR(VLOOKUP($A79,'VENDA 2024'!$1:$1048576,4 + (COLUMN(A76)-1)*2,FALSE),"")=0,"",IFERROR(VLOOKUP($A79,'VENDA 2024'!$1:$1048576,4 + (COLUMN(A76)-1)*2,FALSE),""))</f>
        <v/>
      </c>
      <c r="FV79" s="45">
        <f>IF(IFERROR(VLOOKUP($A79,'VENDA 2024'!$1:$1048576,4 + (COLUMN(B76)-1)*2,FALSE),"")=0,"",IFERROR(VLOOKUP($A79,'VENDA 2024'!$1:$1048576,4 + (COLUMN(B76)-1)*2,FALSE),""))</f>
        <v/>
      </c>
      <c r="FW79" s="45">
        <f>IF(IFERROR(VLOOKUP($A79,'VENDA 2024'!$1:$1048576,4 + (COLUMN(C76)-1)*2,FALSE),"")=0,"",IFERROR(VLOOKUP($A79,'VENDA 2024'!$1:$1048576,4 + (COLUMN(C76)-1)*2,FALSE),""))</f>
        <v/>
      </c>
      <c r="FX79" s="45">
        <f>IF(IFERROR(VLOOKUP($A79,'VENDA 2024'!$1:$1048576,4 + (COLUMN(D76)-1)*2,FALSE),"")=0,"",IFERROR(VLOOKUP($A79,'VENDA 2024'!$1:$1048576,4 + (COLUMN(D76)-1)*2,FALSE),""))</f>
        <v/>
      </c>
      <c r="FY79" s="45">
        <f>IF(IFERROR(VLOOKUP($A79,'VENDA 2024'!$1:$1048576,4 + (COLUMN(E76)-1)*2,FALSE),"")=0,"",IFERROR(VLOOKUP($A79,'VENDA 2024'!$1:$1048576,4 + (COLUMN(E76)-1)*2,FALSE),""))</f>
        <v/>
      </c>
      <c r="FZ79" s="45">
        <f>IF(IFERROR(VLOOKUP($A79,'VENDA 2024'!$1:$1048576,4 + (COLUMN(F76)-1)*2,FALSE),"")=0,"",IFERROR(VLOOKUP($A79,'VENDA 2024'!$1:$1048576,4 + (COLUMN(F76)-1)*2,FALSE),""))</f>
        <v/>
      </c>
      <c r="GA79" s="45">
        <f>IF(IFERROR(VLOOKUP($A79,'VENDA 2024'!$1:$1048576,4 + (COLUMN(G76)-1)*2,FALSE),"")=0,"",IFERROR(VLOOKUP($A79,'VENDA 2024'!$1:$1048576,4 + (COLUMN(G76)-1)*2,FALSE),""))</f>
        <v/>
      </c>
      <c r="GB79" s="45">
        <f>IF(IFERROR(VLOOKUP($A79,'VENDA 2024'!$1:$1048576,4 + (COLUMN(H76)-1)*2,FALSE),"")=0,"",IFERROR(VLOOKUP($A79,'VENDA 2024'!$1:$1048576,4 + (COLUMN(H76)-1)*2,FALSE),""))</f>
        <v/>
      </c>
      <c r="GC79" s="45">
        <f>IF(IFERROR(VLOOKUP($A79,'VENDA 2024'!$1:$1048576,4 + (COLUMN(I76)-1)*2,FALSE),"")=0,"",IFERROR(VLOOKUP($A79,'VENDA 2024'!$1:$1048576,4 + (COLUMN(I76)-1)*2,FALSE),""))</f>
        <v/>
      </c>
      <c r="GD79" s="45">
        <f>IF(IFERROR(VLOOKUP($A79,'VENDA 2024'!$1:$1048576,4 + (COLUMN(J76)-1)*2,FALSE),"")=0,"",IFERROR(VLOOKUP($A79,'VENDA 2024'!$1:$1048576,4 + (COLUMN(J76)-1)*2,FALSE),""))</f>
        <v/>
      </c>
      <c r="GE79" s="45">
        <f>IF(IFERROR(VLOOKUP($A79,'VENDA 2024'!$1:$1048576,4 + (COLUMN(K76)-1)*2,FALSE),"")=0,"",IFERROR(VLOOKUP($A79,'VENDA 2024'!$1:$1048576,4 + (COLUMN(K76)-1)*2,FALSE),""))</f>
        <v/>
      </c>
      <c r="GF79" s="45">
        <f>IF(IFERROR(VLOOKUP($A79,'VENDA 2024'!$1:$1048576,4 + (COLUMN(L76)-1)*2,FALSE),"")=0,"",IFERROR(VLOOKUP($A79,'VENDA 2024'!$1:$1048576,4 + (COLUMN(L76)-1)*2,FALSE),""))</f>
        <v/>
      </c>
      <c r="GG79" s="12">
        <f>IF(COUNT(FU79:GF79)=0,"",SUM(FU79:GF79))</f>
        <v/>
      </c>
      <c r="GH79" s="45">
        <f>IF(IFERROR(VLOOKUP($A79,'venda-fornecedor-12-meses-7'!$1:$1048576,5 + (COLUMN(A76)-1)*2,FALSE),"")=0,"",IFERROR(VLOOKUP($A79,'venda-fornecedor-12-meses-7'!$1:$1048576,5 + (COLUMN(A76)-1)*2,FALSE),""))</f>
        <v/>
      </c>
      <c r="GI79" s="45">
        <f>IF(IFERROR(VLOOKUP($A79,'venda-fornecedor-12-meses-7'!$1:$1048576,5 + (COLUMN(B76)-1)*2,FALSE),"")=0,"",IFERROR(VLOOKUP($A79,'venda-fornecedor-12-meses-7'!$1:$1048576,5 + (COLUMN(B76)-1)*2,FALSE),""))</f>
        <v/>
      </c>
      <c r="GJ79" s="45">
        <f>IF(IFERROR(VLOOKUP($A79,'venda-fornecedor-12-meses-7'!$1:$1048576,5 + (COLUMN(C76)-1)*2,FALSE),"")=0,"",IFERROR(VLOOKUP($A79,'venda-fornecedor-12-meses-7'!$1:$1048576,5 + (COLUMN(C76)-1)*2,FALSE),""))</f>
        <v/>
      </c>
      <c r="GK79" s="45">
        <f>IF(IFERROR(VLOOKUP($A79,'venda-fornecedor-12-meses-7'!$1:$1048576,5 + (COLUMN(D76)-1)*2,FALSE),"")=0,"",IFERROR(VLOOKUP($A79,'venda-fornecedor-12-meses-7'!$1:$1048576,5 + (COLUMN(D76)-1)*2,FALSE),""))</f>
        <v/>
      </c>
      <c r="GL79" s="45">
        <f>IF(IFERROR(VLOOKUP($A79,'venda-fornecedor-12-meses-7'!$1:$1048576,5 + (COLUMN(E76)-1)*2,FALSE),"")=0,"",IFERROR(VLOOKUP($A79,'venda-fornecedor-12-meses-7'!$1:$1048576,5 + (COLUMN(E76)-1)*2,FALSE),""))</f>
        <v/>
      </c>
      <c r="GM79" s="45">
        <f>IF(IFERROR(VLOOKUP($A79,'venda-fornecedor-12-meses-7'!$1:$1048576,5 + (COLUMN(F76)-1)*2,FALSE),"")=0,"",IFERROR(VLOOKUP($A79,'venda-fornecedor-12-meses-7'!$1:$1048576,5 + (COLUMN(F76)-1)*2,FALSE),""))</f>
        <v/>
      </c>
      <c r="GN79" s="45">
        <f>IF(IFERROR(VLOOKUP($A79,'venda-fornecedor-12-meses-7'!$1:$1048576,5 + (COLUMN(G76)-1)*2,FALSE),"")=0,"",IFERROR(VLOOKUP($A79,'venda-fornecedor-12-meses-7'!$1:$1048576,5 + (COLUMN(G76)-1)*2,FALSE),""))</f>
        <v/>
      </c>
      <c r="GO79" s="45">
        <f>IF(IFERROR(VLOOKUP($A79,'venda-fornecedor-12-meses-7'!$1:$1048576,5 + (COLUMN(H76)-1)*2,FALSE),"")=0,"",IFERROR(VLOOKUP($A79,'venda-fornecedor-12-meses-7'!$1:$1048576,5 + (COLUMN(H76)-1)*2,FALSE),""))</f>
        <v/>
      </c>
      <c r="GP79" s="45">
        <f>IF(IFERROR(VLOOKUP($A79,'venda-fornecedor-12-meses-7'!$1:$1048576,5 + (COLUMN(I76)-1)*2,FALSE),"")=0,"",IFERROR(VLOOKUP($A79,'venda-fornecedor-12-meses-7'!$1:$1048576,5 + (COLUMN(I76)-1)*2,FALSE),""))</f>
        <v/>
      </c>
      <c r="GQ79" s="45">
        <f>IF(IFERROR(VLOOKUP($A79,'venda-fornecedor-12-meses-7'!$1:$1048576,5 + (COLUMN(J76)-1)*2,FALSE),"")=0,"",IFERROR(VLOOKUP($A79,'venda-fornecedor-12-meses-7'!$1:$1048576,5 + (COLUMN(J76)-1)*2,FALSE),""))</f>
        <v/>
      </c>
      <c r="GR79" s="45">
        <f>IF(IFERROR(VLOOKUP($A79,'venda-fornecedor-12-meses-7'!$1:$1048576,5 + (COLUMN(K76)-1)*2,FALSE),"")=0,"",IFERROR(VLOOKUP($A79,'venda-fornecedor-12-meses-7'!$1:$1048576,5 + (COLUMN(K76)-1)*2,FALSE),""))</f>
        <v/>
      </c>
      <c r="GS79" s="45">
        <f>IF(IFERROR(VLOOKUP($A79,'venda-fornecedor-12-meses-7'!$1:$1048576,5 + (COLUMN(L76)-1)*2,FALSE),"")=0,"",IFERROR(VLOOKUP($A79,'venda-fornecedor-12-meses-7'!$1:$1048576,5 + (COLUMN(L76)-1)*2,FALSE),""))</f>
        <v/>
      </c>
      <c r="GT79" s="12">
        <f>IF(COUNT(GH79:GS79)=0,"",SUM(GH79:GS79))</f>
        <v/>
      </c>
    </row>
    <row r="80">
      <c r="A80" s="98" t="n">
        <v>37123</v>
      </c>
      <c r="B80" s="85">
        <f>VLOOKUP(A80,'FORNECEDORES X COMPRADOR'!$A:$D,4,0)</f>
        <v/>
      </c>
      <c r="C80" s="85">
        <f>VLOOKUP(A80,'FORNECEDORES X COMPRADOR'!$A:$E,5,0)</f>
        <v/>
      </c>
      <c r="D80" s="40">
        <f>IFERROR(AVERAGEIF('ANALISE PRODUTO'!F:F,A80,'ANALISE PRODUTO'!BE:BE),"")</f>
        <v/>
      </c>
      <c r="E80" s="40">
        <f>IFERROR(AVERAGEIF('ANALISE PRODUTO'!F:F,A80,'ANALISE PRODUTO'!BF:BF),"")</f>
        <v/>
      </c>
      <c r="F80" s="47">
        <f t="array" ref="F80">IFERROR(
  IF(
    SUMPRODUCT(
      IFERROR(--('ANALISE PRODUTO'!$F$3:$F$10000=A80),0) *
      IFERROR(--'ANALISE PRODUTO'!$AJ$3:$AJ$10000,0)
    )=0,
    "",
    SUMPRODUCT(
      IFERROR(--('ANALISE PRODUTO'!$F$3:$F$10000=A80),0) *
      IFERROR(--'ANALISE PRODUTO'!$AN$3:$AN$10000,0)
    ) /
    SUMPRODUCT(
      IFERROR(--('ANALISE PRODUTO'!$F$3:$F$10000=A80),0) *
      IFERROR(--'ANALISE PRODUTO'!$AJ$3:$AJ$10000,0)
    )
  ),
  ""
)</f>
        <v/>
      </c>
      <c r="G80" s="47">
        <f t="array" ref="G80">IFERROR(
  IF(
    SUMPRODUCT(
      IFERROR(--('ANALISE PRODUTO'!$F$3:$F$10000=A80),0) *
      IFERROR(--'ANALISE PRODUTO'!$AJ$3:$AJ$10000,0)
    )=0,
    "",
    SUMPRODUCT(
      IFERROR(--('ANALISE PRODUTO'!$F$3:$F$10000=A80),0) *
      IFERROR(--'ANALISE PRODUTO'!$AO$3:$AO$10000,0)
    ) /
    SUMPRODUCT(
      IFERROR(--('ANALISE PRODUTO'!$F$3:$F$10000=A80),0) *
      IFERROR(--'ANALISE PRODUTO'!$AJ$3:$AJ$10000,0)
    )
  ),
  ""
)</f>
        <v/>
      </c>
      <c r="H80" s="86" t="n">
        <v>60</v>
      </c>
      <c r="I80" s="86" t="n">
        <v>90</v>
      </c>
      <c r="J80" s="87">
        <f>SUMIF('ANALISE PRODUTO'!F:F, A80, 'ANALISE PRODUTO'!AP:AP)</f>
        <v/>
      </c>
      <c r="K80" s="88">
        <f>SUMIF('ANALISE PRODUTO'!F:F, A80, 'ANALISE PRODUTO'!AN:AN)</f>
        <v/>
      </c>
      <c r="L80" s="40">
        <f>SUMIF('ANALISE PRODUTO'!F:F, A80, 'ANALISE PRODUTO'!BB:BB)</f>
        <v/>
      </c>
      <c r="M80" s="40">
        <f>SUMIF('ANALISE PRODUTO'!F:F, A80, 'ANALISE PRODUTO'!BC:BC)</f>
        <v/>
      </c>
      <c r="N80" s="40">
        <f>SUMIF('ANALISE PRODUTO'!F:F, A80, 'ANALISE PRODUTO'!BD:BD)</f>
        <v/>
      </c>
      <c r="O80" s="40">
        <f>SUMIF('ANALISE PRODUTO'!F:F, A80, 'ANALISE PRODUTO'!BA:BA)</f>
        <v/>
      </c>
      <c r="P80" s="40">
        <f>IF(J80=0, 0, IF(O80/J80=0, 0, O80/J80))</f>
        <v/>
      </c>
      <c r="Q80" s="40">
        <f>IF(J80=0, 0, IF(L80/J80=0, 0, L80/J80))</f>
        <v/>
      </c>
      <c r="R80" s="89">
        <f>SUMIF('ANALISE PRODUTO'!F:F, A80, 'ANALISE PRODUTO'!BJ:BJ)</f>
        <v/>
      </c>
      <c r="S80" s="89">
        <f>SUMIF('ANALISE PRODUTO'!F:F, A80, 'ANALISE PRODUTO'!BK:BK)</f>
        <v/>
      </c>
      <c r="T80" s="89">
        <f>SUMIF('ANALISE PRODUTO'!F:F, A80, 'ANALISE PRODUTO'!BL:BL)</f>
        <v/>
      </c>
      <c r="U80" s="89">
        <f>SUMIFS('ANALISE PRODUTO'!BI:BI, 'ANALISE PRODUTO'!F:F, A80)</f>
        <v/>
      </c>
      <c r="V80" s="89">
        <f>IF(C80="DESCONTINUADO", 0, IF(J80=0, 0, IF(U80/J80=0, 0, U80/J80)))</f>
        <v/>
      </c>
      <c r="W80" s="89">
        <f>IF(OR(C80="DESCONTINUADO", J80=0), 0, IFERROR((S80+T80)/J80, 0))</f>
        <v/>
      </c>
      <c r="X80" s="59">
        <f>COUNTIF('ANALISE PRODUTO'!F:F, A80)</f>
        <v/>
      </c>
      <c r="Y80" s="60">
        <f>COUNTIFS('ANALISE PRODUTO'!F:F, A80, 'ANALISE PRODUTO'!S:S, "S")</f>
        <v/>
      </c>
      <c r="Z80" s="61">
        <f>X80-Y80</f>
        <v/>
      </c>
      <c r="AA80" s="88">
        <f>IFERROR(IF(COUNTIF('contas-pagas-fornecedor-7'!$C:$C,B80)&gt;1,
   AVERAGEIF('contas-pagas-fornecedor-7'!$C:$C,B80,'contas-pagas-fornecedor-7'!$I:$I),
   VLOOKUP(B80,'contas-pagas-fornecedor-7'!$C:$Q,7,FALSE)), "")</f>
        <v/>
      </c>
      <c r="AB80" s="88">
        <f t="array" ref="AB80">IFERROR(
  INDEX('fornecedor-venda-por-filial-ger'!J:J,
    MATCH(1,
      ('fornecedor-venda-por-filial-ger'!A:A=A80) *
      ('fornecedor-venda-por-filial-ger'!B:B=$B$1),
    0)
  ),
"")</f>
        <v/>
      </c>
      <c r="AC80" s="90">
        <f t="array" ref="AC80">IFERROR(
  INDEX('fornecedor-venda-por-filial-ger'!O:O,
    MATCH(1,
      ('fornecedor-venda-por-filial-ger'!A:A=A80) *
      ('fornecedor-venda-por-filial-ger'!B:B=$B$1),
    0)
  ),
"")</f>
        <v/>
      </c>
      <c r="AD80" s="90">
        <f>IFERROR(VLOOKUP(A80,'venda-fornecedor-12-meses-7'!A:AC,3,0),"")</f>
        <v/>
      </c>
      <c r="AE80" s="87">
        <f t="array" ref="AE80">IFERROR(
  INDEX('fornecedor-venda-por-filial-ger'!N:N,
    MATCH(1,
      ('fornecedor-venda-por-filial-ger'!A:A=A80) *
      ('fornecedor-venda-por-filial-ger'!B:B=$B$1),
    0)
  ),
"")</f>
        <v/>
      </c>
      <c r="AF80" s="87">
        <f>IF(J80&lt;=0,"100,00%",IFERROR(AD80/AE80,1))</f>
        <v/>
      </c>
      <c r="AG80" s="64">
        <f t="array" ref="AG80">IFERROR(
  INDEX('fornecedor-venda-por-filial-ger'!L:L,
    MATCH(1,
      ('fornecedor-venda-por-filial-ger'!A:A=A80)*
      ('fornecedor-venda-por-filial-ger'!B:B=$B$1),
    0)
  )/100,
"")</f>
        <v/>
      </c>
      <c r="AH80" s="64">
        <f t="array" ref="AH80">IFERROR(
  INDEX('fornecedor-venda-por-filial-ger'!S:S,
    MATCH(1,
      ('fornecedor-venda-por-filial-ger'!A:A=A80) *
      ('fornecedor-venda-por-filial-ger'!B:B=$B$1),
    0)
  )/100,
"")</f>
        <v/>
      </c>
      <c r="AI80" s="64">
        <f>IFERROR(IF(OR(AH80="",AG80=""),"",IF(J80=0,0,AH80-AG80)),"")</f>
        <v/>
      </c>
      <c r="AJ80" s="91">
        <f t="array" ref="AJ80">IF(MAX(IF('ANALISE PRODUTO'!F:F=A80,'ANALISE PRODUTO'!AD:AD))=0,"SEM ENTRADA",MAX(IF('ANALISE PRODUTO'!F:F=A80,'ANALISE PRODUTO'!AD:AD)))</f>
        <v/>
      </c>
      <c r="AK80" s="39" t="n"/>
      <c r="AL80" s="92">
        <f>IF(IFERROR(VLOOKUP($A80,'VENDA 2023'!$1:$1048576,3 + (COLUMN(A77)-1)*2,FALSE),"")=0,"",IFERROR(VLOOKUP($A80,'VENDA 2023'!$1:$1048576,3 + (COLUMN(A77)-1)*2,FALSE),""))</f>
        <v/>
      </c>
      <c r="AM80" s="92">
        <f>IF(IFERROR(VLOOKUP($A80,'VENDA 2023'!$1:$1048576,3 + (COLUMN(B77)-1)*2,FALSE),"")=0,"",IFERROR(VLOOKUP($A80,'VENDA 2023'!$1:$1048576,3 + (COLUMN(B77)-1)*2,FALSE),""))</f>
        <v/>
      </c>
      <c r="AN80" s="92">
        <f>IF(IFERROR(VLOOKUP($A80,'VENDA 2023'!$1:$1048576,3 + (COLUMN(C77)-1)*2,FALSE),"")=0,"",IFERROR(VLOOKUP($A80,'VENDA 2023'!$1:$1048576,3 + (COLUMN(C77)-1)*2,FALSE),""))</f>
        <v/>
      </c>
      <c r="AO80" s="92">
        <f>IF(IFERROR(VLOOKUP($A80,'VENDA 2023'!$1:$1048576,3 + (COLUMN(D77)-1)*2,FALSE),"")=0,"",IFERROR(VLOOKUP($A80,'VENDA 2023'!$1:$1048576,3 + (COLUMN(D77)-1)*2,FALSE),""))</f>
        <v/>
      </c>
      <c r="AP80" s="92">
        <f>IF(IFERROR(VLOOKUP($A80,'VENDA 2023'!$1:$1048576,3 + (COLUMN(E77)-1)*2,FALSE),"")=0,"",IFERROR(VLOOKUP($A80,'VENDA 2023'!$1:$1048576,3 + (COLUMN(E77)-1)*2,FALSE),""))</f>
        <v/>
      </c>
      <c r="AQ80" s="92">
        <f>IF(IFERROR(VLOOKUP($A80,'VENDA 2023'!$1:$1048576,3 + (COLUMN(F77)-1)*2,FALSE),"")=0,"",IFERROR(VLOOKUP($A80,'VENDA 2023'!$1:$1048576,3 + (COLUMN(F77)-1)*2,FALSE),""))</f>
        <v/>
      </c>
      <c r="AR80" s="92">
        <f>IF(IFERROR(VLOOKUP($A80,'VENDA 2023'!$1:$1048576,3 + (COLUMN(G77)-1)*2,FALSE),"")=0,"",IFERROR(VLOOKUP($A80,'VENDA 2023'!$1:$1048576,3 + (COLUMN(G77)-1)*2,FALSE),""))</f>
        <v/>
      </c>
      <c r="AS80" s="92">
        <f>IF(IFERROR(VLOOKUP($A80,'VENDA 2023'!$1:$1048576,3 + (COLUMN(H77)-1)*2,FALSE),"")=0,"",IFERROR(VLOOKUP($A80,'VENDA 2023'!$1:$1048576,3 + (COLUMN(H77)-1)*2,FALSE),""))</f>
        <v/>
      </c>
      <c r="AT80" s="92">
        <f>IF(IFERROR(VLOOKUP($A80,'VENDA 2023'!$1:$1048576,3 + (COLUMN(I77)-1)*2,FALSE),"")=0,"",IFERROR(VLOOKUP($A80,'VENDA 2023'!$1:$1048576,3 + (COLUMN(I77)-1)*2,FALSE),""))</f>
        <v/>
      </c>
      <c r="AU80" s="92">
        <f>IF(IFERROR(VLOOKUP($A80,'VENDA 2023'!$1:$1048576,3 + (COLUMN(J77)-1)*2,FALSE),"")=0,"",IFERROR(VLOOKUP($A80,'VENDA 2023'!$1:$1048576,3 + (COLUMN(J77)-1)*2,FALSE),""))</f>
        <v/>
      </c>
      <c r="AV80" s="92">
        <f>IF(IFERROR(VLOOKUP($A80,'VENDA 2023'!$1:$1048576,3 + (COLUMN(K77)-1)*2,FALSE),"")=0,"",IFERROR(VLOOKUP($A80,'VENDA 2023'!$1:$1048576,3 + (COLUMN(K77)-1)*2,FALSE),""))</f>
        <v/>
      </c>
      <c r="AW80" s="92">
        <f>IF(IFERROR(VLOOKUP($A80,'VENDA 2023'!$1:$1048576,3 + (COLUMN(L77)-1)*2,FALSE),"")=0,"",IFERROR(VLOOKUP($A80,'VENDA 2023'!$1:$1048576,3 + (COLUMN(L77)-1)*2,FALSE),""))</f>
        <v/>
      </c>
      <c r="AX80" s="93">
        <f>IF(COUNT(AL80:AW80)=0,"",SUM(AL80:AW80))</f>
        <v/>
      </c>
      <c r="AY80" s="92">
        <f>IF(IFERROR(VLOOKUP($A80,'VENDA 2024'!$1:$1048576,3 + (COLUMN(A77)-1)*2,FALSE),"")=0,"",IFERROR(VLOOKUP($A80,'VENDA 2024'!$1:$1048576,3 + (COLUMN(A77)-1)*2,FALSE),""))</f>
        <v/>
      </c>
      <c r="AZ80" s="92">
        <f>IF(IFERROR(VLOOKUP($A80,'VENDA 2024'!$1:$1048576,3 + (COLUMN(B77)-1)*2,FALSE),"")=0,"",IFERROR(VLOOKUP($A80,'VENDA 2024'!$1:$1048576,3 + (COLUMN(B77)-1)*2,FALSE),""))</f>
        <v/>
      </c>
      <c r="BA80" s="92">
        <f>IF(IFERROR(VLOOKUP($A80,'VENDA 2024'!$1:$1048576,3 + (COLUMN(C77)-1)*2,FALSE),"")=0,"",IFERROR(VLOOKUP($A80,'VENDA 2024'!$1:$1048576,3 + (COLUMN(C77)-1)*2,FALSE),""))</f>
        <v/>
      </c>
      <c r="BB80" s="92">
        <f>IF(IFERROR(VLOOKUP($A80,'VENDA 2024'!$1:$1048576,3 + (COLUMN(D77)-1)*2,FALSE),"")=0,"",IFERROR(VLOOKUP($A80,'VENDA 2024'!$1:$1048576,3 + (COLUMN(D77)-1)*2,FALSE),""))</f>
        <v/>
      </c>
      <c r="BC80" s="92">
        <f>IF(IFERROR(VLOOKUP($A80,'VENDA 2024'!$1:$1048576,3 + (COLUMN(E77)-1)*2,FALSE),"")=0,"",IFERROR(VLOOKUP($A80,'VENDA 2024'!$1:$1048576,3 + (COLUMN(E77)-1)*2,FALSE),""))</f>
        <v/>
      </c>
      <c r="BD80" s="92">
        <f>IF(IFERROR(VLOOKUP($A80,'VENDA 2024'!$1:$1048576,3 + (COLUMN(F77)-1)*2,FALSE),"")=0,"",IFERROR(VLOOKUP($A80,'VENDA 2024'!$1:$1048576,3 + (COLUMN(F77)-1)*2,FALSE),""))</f>
        <v/>
      </c>
      <c r="BE80" s="92">
        <f>IF(IFERROR(VLOOKUP($A80,'VENDA 2024'!$1:$1048576,3 + (COLUMN(G77)-1)*2,FALSE),"")=0,"",IFERROR(VLOOKUP($A80,'VENDA 2024'!$1:$1048576,3 + (COLUMN(G77)-1)*2,FALSE),""))</f>
        <v/>
      </c>
      <c r="BF80" s="92">
        <f>IF(IFERROR(VLOOKUP($A80,'VENDA 2024'!$1:$1048576,3 + (COLUMN(H77)-1)*2,FALSE),"")=0,"",IFERROR(VLOOKUP($A80,'VENDA 2024'!$1:$1048576,3 + (COLUMN(H77)-1)*2,FALSE),""))</f>
        <v/>
      </c>
      <c r="BG80" s="92">
        <f>IF(IFERROR(VLOOKUP($A80,'VENDA 2024'!$1:$1048576,3 + (COLUMN(I77)-1)*2,FALSE),"")=0,"",IFERROR(VLOOKUP($A80,'VENDA 2024'!$1:$1048576,3 + (COLUMN(I77)-1)*2,FALSE),""))</f>
        <v/>
      </c>
      <c r="BH80" s="92">
        <f>IF(IFERROR(VLOOKUP($A80,'VENDA 2024'!$1:$1048576,3 + (COLUMN(J77)-1)*2,FALSE),"")=0,"",IFERROR(VLOOKUP($A80,'VENDA 2024'!$1:$1048576,3 + (COLUMN(J77)-1)*2,FALSE),""))</f>
        <v/>
      </c>
      <c r="BI80" s="92">
        <f>IF(IFERROR(VLOOKUP($A80,'VENDA 2024'!$1:$1048576,3 + (COLUMN(K77)-1)*2,FALSE),"")=0,"",IFERROR(VLOOKUP($A80,'VENDA 2024'!$1:$1048576,3 + (COLUMN(K77)-1)*2,FALSE),""))</f>
        <v/>
      </c>
      <c r="BJ80" s="92">
        <f>IF(IFERROR(VLOOKUP($A80,'VENDA 2024'!$1:$1048576,3 + (COLUMN(L77)-1)*2,FALSE),"")=0,"",IFERROR(VLOOKUP($A80,'VENDA 2024'!$1:$1048576,3 + (COLUMN(L77)-1)*2,FALSE),""))</f>
        <v/>
      </c>
      <c r="BK80" s="93">
        <f>IF(COUNT(AY80:BJ80)=0,"",SUM(AY80:BJ80))</f>
        <v/>
      </c>
      <c r="BL80" s="92">
        <f>IF(IFERROR(VLOOKUP($A80,'VENDA 2025'!$1:$1048576,3 + (COLUMN(A77)-1)*2,FALSE),"")=0,"",IFERROR(VLOOKUP($A80,'VENDA 2025'!$1:$1048576,3 + (COLUMN(A77)-1)*2,FALSE),""))</f>
        <v/>
      </c>
      <c r="BM80" s="92">
        <f>IF(IFERROR(VLOOKUP($A80,'VENDA 2025'!$1:$1048576,3 + (COLUMN(B77)-1)*2,FALSE),"")=0,"",IFERROR(VLOOKUP($A80,'VENDA 2025'!$1:$1048576,3 + (COLUMN(B77)-1)*2,FALSE),""))</f>
        <v/>
      </c>
      <c r="BN80" s="92">
        <f>IF(IFERROR(VLOOKUP($A80,'VENDA 2025'!$1:$1048576,3 + (COLUMN(C77)-1)*2,FALSE),"")=0,"",IFERROR(VLOOKUP($A80,'VENDA 2025'!$1:$1048576,3 + (COLUMN(C77)-1)*2,FALSE),""))</f>
        <v/>
      </c>
      <c r="BO80" s="92">
        <f>IF(IFERROR(VLOOKUP($A80,'VENDA 2025'!$1:$1048576,3 + (COLUMN(D77)-1)*2,FALSE),"")=0,"",IFERROR(VLOOKUP($A80,'VENDA 2025'!$1:$1048576,3 + (COLUMN(D77)-1)*2,FALSE),""))</f>
        <v/>
      </c>
      <c r="BP80" s="92">
        <f>IF(IFERROR(VLOOKUP($A80,'VENDA 2025'!$1:$1048576,3 + (COLUMN(E77)-1)*2,FALSE),"")=0,"",IFERROR(VLOOKUP($A80,'VENDA 2025'!$1:$1048576,3 + (COLUMN(E77)-1)*2,FALSE),""))</f>
        <v/>
      </c>
      <c r="BQ80" s="92">
        <f>IF(IFERROR(VLOOKUP($A80,'VENDA 2025'!$1:$1048576,3 + (COLUMN(F77)-1)*2,FALSE),"")=0,"",IFERROR(VLOOKUP($A80,'VENDA 2025'!$1:$1048576,3 + (COLUMN(F77)-1)*2,FALSE),""))</f>
        <v/>
      </c>
      <c r="BR80" s="92">
        <f>IF(IFERROR(VLOOKUP($A80,'VENDA 2025'!$1:$1048576,3 + (COLUMN(G77)-1)*2,FALSE),"")=0,"",IFERROR(VLOOKUP($A80,'VENDA 2025'!$1:$1048576,3 + (COLUMN(G77)-1)*2,FALSE),""))</f>
        <v/>
      </c>
      <c r="BS80" s="92">
        <f>IF(IFERROR(VLOOKUP($A80,'VENDA 2025'!$1:$1048576,3 + (COLUMN(H77)-1)*2,FALSE),"")=0,"",IFERROR(VLOOKUP($A80,'VENDA 2025'!$1:$1048576,3 + (COLUMN(H77)-1)*2,FALSE),""))</f>
        <v/>
      </c>
      <c r="BT80" s="92">
        <f>IF(IFERROR(VLOOKUP($A80,'VENDA 2025'!$1:$1048576,3 + (COLUMN(I77)-1)*2,FALSE),"")=0,"",IFERROR(VLOOKUP($A80,'VENDA 2025'!$1:$1048576,3 + (COLUMN(I77)-1)*2,FALSE),""))</f>
        <v/>
      </c>
      <c r="BU80" s="92">
        <f>IF(IFERROR(VLOOKUP($A80,'VENDA 2025'!$1:$1048576,3 + (COLUMN(J77)-1)*2,FALSE),"")=0,"",IFERROR(VLOOKUP($A80,'VENDA 2025'!$1:$1048576,3 + (COLUMN(J77)-1)*2,FALSE),""))</f>
        <v/>
      </c>
      <c r="BV80" s="92">
        <f>IF(IFERROR(VLOOKUP($A80,'VENDA 2025'!$1:$1048576,3 + (COLUMN(K77)-1)*2,FALSE),"")=0,"",IFERROR(VLOOKUP($A80,'VENDA 2025'!$1:$1048576,3 + (COLUMN(K77)-1)*2,FALSE),""))</f>
        <v/>
      </c>
      <c r="BW80" s="92">
        <f>IF(IFERROR(VLOOKUP($A80,'VENDA 2025'!$1:$1048576,3 + (COLUMN(L77)-1)*2,FALSE),"")=0,"",IFERROR(VLOOKUP($A80,'VENDA 2025'!$1:$1048576,3 + (COLUMN(L77)-1)*2,FALSE),""))</f>
        <v/>
      </c>
      <c r="BX80" s="93">
        <f>IF(COUNT(BL80:BW80)=0,"",SUM(BL80:BW80))</f>
        <v/>
      </c>
      <c r="BY80" s="92">
        <f>IF(IFERROR(VLOOKUP($A80,'venda-fornecedor-12-meses-7'!$1:$1048576,4 + (COLUMN(A77)-1)*2,FALSE),"")=0,"",IFERROR(VLOOKUP($A80,'venda-fornecedor-12-meses-7'!$1:$1048576,4 + (COLUMN(A77)-1)*2,FALSE),""))</f>
        <v/>
      </c>
      <c r="BZ80" s="92">
        <f>IF(IFERROR(VLOOKUP($A80,'venda-fornecedor-12-meses-7'!$1:$1048576,4 + (COLUMN(B77)-1)*2,FALSE),"")=0,"",IFERROR(VLOOKUP($A80,'venda-fornecedor-12-meses-7'!$1:$1048576,4 + (COLUMN(B77)-1)*2,FALSE),""))</f>
        <v/>
      </c>
      <c r="CA80" s="92">
        <f>IF(IFERROR(VLOOKUP($A80,'venda-fornecedor-12-meses-7'!$1:$1048576,4 + (COLUMN(C77)-1)*2,FALSE),"")=0,"",IFERROR(VLOOKUP($A80,'venda-fornecedor-12-meses-7'!$1:$1048576,4 + (COLUMN(C77)-1)*2,FALSE),""))</f>
        <v/>
      </c>
      <c r="CB80" s="92">
        <f>IF(IFERROR(VLOOKUP($A80,'venda-fornecedor-12-meses-7'!$1:$1048576,4 + (COLUMN(D77)-1)*2,FALSE),"")=0,"",IFERROR(VLOOKUP($A80,'venda-fornecedor-12-meses-7'!$1:$1048576,4 + (COLUMN(D77)-1)*2,FALSE),""))</f>
        <v/>
      </c>
      <c r="CC80" s="92">
        <f>IF(IFERROR(VLOOKUP($A80,'venda-fornecedor-12-meses-7'!$1:$1048576,4 + (COLUMN(E77)-1)*2,FALSE),"")=0,"",IFERROR(VLOOKUP($A80,'venda-fornecedor-12-meses-7'!$1:$1048576,4 + (COLUMN(E77)-1)*2,FALSE),""))</f>
        <v/>
      </c>
      <c r="CD80" s="92">
        <f>IF(IFERROR(VLOOKUP($A80,'venda-fornecedor-12-meses-7'!$1:$1048576,4 + (COLUMN(F77)-1)*2,FALSE),"")=0,"",IFERROR(VLOOKUP($A80,'venda-fornecedor-12-meses-7'!$1:$1048576,4 + (COLUMN(F77)-1)*2,FALSE),""))</f>
        <v/>
      </c>
      <c r="CE80" s="92">
        <f>IF(IFERROR(VLOOKUP($A80,'venda-fornecedor-12-meses-7'!$1:$1048576,4 + (COLUMN(G77)-1)*2,FALSE),"")=0,"",IFERROR(VLOOKUP($A80,'venda-fornecedor-12-meses-7'!$1:$1048576,4 + (COLUMN(G77)-1)*2,FALSE),""))</f>
        <v/>
      </c>
      <c r="CF80" s="92">
        <f>IF(IFERROR(VLOOKUP($A80,'venda-fornecedor-12-meses-7'!$1:$1048576,4 + (COLUMN(H77)-1)*2,FALSE),"")=0,"",IFERROR(VLOOKUP($A80,'venda-fornecedor-12-meses-7'!$1:$1048576,4 + (COLUMN(H77)-1)*2,FALSE),""))</f>
        <v/>
      </c>
      <c r="CG80" s="92">
        <f>IF(IFERROR(VLOOKUP($A80,'venda-fornecedor-12-meses-7'!$1:$1048576,4 + (COLUMN(I77)-1)*2,FALSE),"")=0,"",IFERROR(VLOOKUP($A80,'venda-fornecedor-12-meses-7'!$1:$1048576,4 + (COLUMN(I77)-1)*2,FALSE),""))</f>
        <v/>
      </c>
      <c r="CH80" s="92">
        <f>IF(IFERROR(VLOOKUP($A80,'venda-fornecedor-12-meses-7'!$1:$1048576,4 + (COLUMN(J77)-1)*2,FALSE),"")=0,"",IFERROR(VLOOKUP($A80,'venda-fornecedor-12-meses-7'!$1:$1048576,4 + (COLUMN(J77)-1)*2,FALSE),""))</f>
        <v/>
      </c>
      <c r="CI80" s="92">
        <f>IF(IFERROR(VLOOKUP($A80,'venda-fornecedor-12-meses-7'!$1:$1048576,4 + (COLUMN(K77)-1)*2,FALSE),"")=0,"",IFERROR(VLOOKUP($A80,'venda-fornecedor-12-meses-7'!$1:$1048576,4 + (COLUMN(K77)-1)*2,FALSE),""))</f>
        <v/>
      </c>
      <c r="CJ80" s="92">
        <f>IF(IFERROR(VLOOKUP($A80,'venda-fornecedor-12-meses-7'!$1:$1048576,4 + (COLUMN(L77)-1)*2,FALSE),"")=0,"",IFERROR(VLOOKUP($A80,'venda-fornecedor-12-meses-7'!$1:$1048576,4 + (COLUMN(L77)-1)*2,FALSE),""))</f>
        <v/>
      </c>
      <c r="CK80" s="93">
        <f>IF(COUNT(BY80:CJ80)=0,"",SUM(BY80:CJ80))</f>
        <v/>
      </c>
      <c r="CL80" s="93">
        <f>IF(COUNT(BY80:CJ80)=0,"",AVERAGE(BY80:CJ80))</f>
        <v/>
      </c>
      <c r="CM80" s="1" t="n"/>
      <c r="CN80" s="94">
        <f>IF(IFERROR(VLOOKUP($A80,'ENTRADA 2023'!$1:$1048576,3 + (COLUMN(A77)-1)*1,FALSE),"")=0,"",IFERROR(VLOOKUP($A80,'ENTRADA 2023'!$1:$1048576,3 + (COLUMN(A77)-1)*1,FALSE),""))</f>
        <v/>
      </c>
      <c r="CO80" s="94">
        <f>IF(IFERROR(VLOOKUP($A80,'ENTRADA 2023'!$1:$1048576,3 + (COLUMN(B77)-1)*1,FALSE),"")=0,"",IFERROR(VLOOKUP($A80,'ENTRADA 2023'!$1:$1048576,3 + (COLUMN(B77)-1)*1,FALSE),""))</f>
        <v/>
      </c>
      <c r="CP80" s="94">
        <f>IF(IFERROR(VLOOKUP($A80,'ENTRADA 2023'!$1:$1048576,3 + (COLUMN(C77)-1)*1,FALSE),"")=0,"",IFERROR(VLOOKUP($A80,'ENTRADA 2023'!$1:$1048576,3 + (COLUMN(C77)-1)*1,FALSE),""))</f>
        <v/>
      </c>
      <c r="CQ80" s="94">
        <f>IF(IFERROR(VLOOKUP($A80,'ENTRADA 2023'!$1:$1048576,3 + (COLUMN(D77)-1)*1,FALSE),"")=0,"",IFERROR(VLOOKUP($A80,'ENTRADA 2023'!$1:$1048576,3 + (COLUMN(D77)-1)*1,FALSE),""))</f>
        <v/>
      </c>
      <c r="CR80" s="94">
        <f>IF(IFERROR(VLOOKUP($A80,'ENTRADA 2023'!$1:$1048576,3 + (COLUMN(E77)-1)*1,FALSE),"")=0,"",IFERROR(VLOOKUP($A80,'ENTRADA 2023'!$1:$1048576,3 + (COLUMN(E77)-1)*1,FALSE),""))</f>
        <v/>
      </c>
      <c r="CS80" s="94">
        <f>IF(IFERROR(VLOOKUP($A80,'ENTRADA 2023'!$1:$1048576,3 + (COLUMN(F77)-1)*1,FALSE),"")=0,"",IFERROR(VLOOKUP($A80,'ENTRADA 2023'!$1:$1048576,3 + (COLUMN(F77)-1)*1,FALSE),""))</f>
        <v/>
      </c>
      <c r="CT80" s="94">
        <f>IF(IFERROR(VLOOKUP($A80,'ENTRADA 2023'!$1:$1048576,3 + (COLUMN(G77)-1)*1,FALSE),"")=0,"",IFERROR(VLOOKUP($A80,'ENTRADA 2023'!$1:$1048576,3 + (COLUMN(G77)-1)*1,FALSE),""))</f>
        <v/>
      </c>
      <c r="CU80" s="94">
        <f>IF(IFERROR(VLOOKUP($A80,'ENTRADA 2023'!$1:$1048576,3 + (COLUMN(H77)-1)*1,FALSE),"")=0,"",IFERROR(VLOOKUP($A80,'ENTRADA 2023'!$1:$1048576,3 + (COLUMN(H77)-1)*1,FALSE),""))</f>
        <v/>
      </c>
      <c r="CV80" s="94">
        <f>IF(IFERROR(VLOOKUP($A80,'ENTRADA 2023'!$1:$1048576,3 + (COLUMN(I77)-1)*1,FALSE),"")=0,"",IFERROR(VLOOKUP($A80,'ENTRADA 2023'!$1:$1048576,3 + (COLUMN(I77)-1)*1,FALSE),""))</f>
        <v/>
      </c>
      <c r="CW80" s="94">
        <f>IF(IFERROR(VLOOKUP($A80,'ENTRADA 2023'!$1:$1048576,3 + (COLUMN(J77)-1)*1,FALSE),"")=0,"",IFERROR(VLOOKUP($A80,'ENTRADA 2023'!$1:$1048576,3 + (COLUMN(J77)-1)*1,FALSE),""))</f>
        <v/>
      </c>
      <c r="CX80" s="94">
        <f>IF(IFERROR(VLOOKUP($A80,'ENTRADA 2023'!$1:$1048576,3 + (COLUMN(K77)-1)*1,FALSE),"")=0,"",IFERROR(VLOOKUP($A80,'ENTRADA 2023'!$1:$1048576,3 + (COLUMN(K77)-1)*1,FALSE),""))</f>
        <v/>
      </c>
      <c r="CY80" s="94">
        <f>IF(IFERROR(VLOOKUP($A80,'ENTRADA 2023'!$1:$1048576,3 + (COLUMN(L77)-1)*1,FALSE),"")=0,"",IFERROR(VLOOKUP($A80,'ENTRADA 2023'!$1:$1048576,3 + (COLUMN(L77)-1)*1,FALSE),""))</f>
        <v/>
      </c>
      <c r="CZ80" s="95">
        <f>IF(COUNT(CN80:CY80)=0,"",SUM(CN80:CY80))</f>
        <v/>
      </c>
      <c r="DA80" s="94">
        <f>IF(IFERROR(VLOOKUP($A80,'ENTRADA 2024'!$1:$1048576,3 + (COLUMN(A77)-1)*1,FALSE),"")=0,"",IFERROR(VLOOKUP($A80,'ENTRADA 2024'!$1:$1048576,3 + (COLUMN(A77)-1)*1,FALSE),""))</f>
        <v/>
      </c>
      <c r="DB80" s="94">
        <f>IF(IFERROR(VLOOKUP($A80,'ENTRADA 2024'!$1:$1048576,3 + (COLUMN(B77)-1)*1,FALSE),"")=0,"",IFERROR(VLOOKUP($A80,'ENTRADA 2024'!$1:$1048576,3 + (COLUMN(B77)-1)*1,FALSE),""))</f>
        <v/>
      </c>
      <c r="DC80" s="94">
        <f>IF(IFERROR(VLOOKUP($A80,'ENTRADA 2024'!$1:$1048576,3 + (COLUMN(C77)-1)*1,FALSE),"")=0,"",IFERROR(VLOOKUP($A80,'ENTRADA 2024'!$1:$1048576,3 + (COLUMN(C77)-1)*1,FALSE),""))</f>
        <v/>
      </c>
      <c r="DD80" s="94">
        <f>IF(IFERROR(VLOOKUP($A80,'ENTRADA 2024'!$1:$1048576,3 + (COLUMN(D77)-1)*1,FALSE),"")=0,"",IFERROR(VLOOKUP($A80,'ENTRADA 2024'!$1:$1048576,3 + (COLUMN(D77)-1)*1,FALSE),""))</f>
        <v/>
      </c>
      <c r="DE80" s="94">
        <f>IF(IFERROR(VLOOKUP($A80,'ENTRADA 2024'!$1:$1048576,3 + (COLUMN(E77)-1)*1,FALSE),"")=0,"",IFERROR(VLOOKUP($A80,'ENTRADA 2024'!$1:$1048576,3 + (COLUMN(E77)-1)*1,FALSE),""))</f>
        <v/>
      </c>
      <c r="DF80" s="94">
        <f>IF(IFERROR(VLOOKUP($A80,'ENTRADA 2024'!$1:$1048576,3 + (COLUMN(F77)-1)*1,FALSE),"")=0,"",IFERROR(VLOOKUP($A80,'ENTRADA 2024'!$1:$1048576,3 + (COLUMN(F77)-1)*1,FALSE),""))</f>
        <v/>
      </c>
      <c r="DG80" s="94">
        <f>IF(IFERROR(VLOOKUP($A80,'ENTRADA 2024'!$1:$1048576,3 + (COLUMN(G77)-1)*1,FALSE),"")=0,"",IFERROR(VLOOKUP($A80,'ENTRADA 2024'!$1:$1048576,3 + (COLUMN(G77)-1)*1,FALSE),""))</f>
        <v/>
      </c>
      <c r="DH80" s="94">
        <f>IF(IFERROR(VLOOKUP($A80,'ENTRADA 2024'!$1:$1048576,3 + (COLUMN(H77)-1)*1,FALSE),"")=0,"",IFERROR(VLOOKUP($A80,'ENTRADA 2024'!$1:$1048576,3 + (COLUMN(H77)-1)*1,FALSE),""))</f>
        <v/>
      </c>
      <c r="DI80" s="94">
        <f>IF(IFERROR(VLOOKUP($A80,'ENTRADA 2024'!$1:$1048576,3 + (COLUMN(I77)-1)*1,FALSE),"")=0,"",IFERROR(VLOOKUP($A80,'ENTRADA 2024'!$1:$1048576,3 + (COLUMN(I77)-1)*1,FALSE),""))</f>
        <v/>
      </c>
      <c r="DJ80" s="94">
        <f>IF(IFERROR(VLOOKUP($A80,'ENTRADA 2024'!$1:$1048576,3 + (COLUMN(J77)-1)*1,FALSE),"")=0,"",IFERROR(VLOOKUP($A80,'ENTRADA 2024'!$1:$1048576,3 + (COLUMN(J77)-1)*1,FALSE),""))</f>
        <v/>
      </c>
      <c r="DK80" s="94">
        <f>IF(IFERROR(VLOOKUP($A80,'ENTRADA 2024'!$1:$1048576,3 + (COLUMN(K77)-1)*1,FALSE),"")=0,"",IFERROR(VLOOKUP($A80,'ENTRADA 2024'!$1:$1048576,3 + (COLUMN(K77)-1)*1,FALSE),""))</f>
        <v/>
      </c>
      <c r="DL80" s="94">
        <f>IF(IFERROR(VLOOKUP($A80,'ENTRADA 2024'!$1:$1048576,3 + (COLUMN(L77)-1)*1,FALSE),"")=0,"",IFERROR(VLOOKUP($A80,'ENTRADA 2024'!$1:$1048576,3 + (COLUMN(L77)-1)*1,FALSE),""))</f>
        <v/>
      </c>
      <c r="DM80" s="95">
        <f>IF(COUNT(DA80:DL80)=0,"",SUM(DA80:DL80))</f>
        <v/>
      </c>
      <c r="DN80" s="94">
        <f>IF(IFERROR(VLOOKUP($A80,'ENTRADA 2025'!$1:$1048576,3 + (COLUMN(A77)-1)*1,FALSE),"")=0,"",IFERROR(VLOOKUP($A80,'ENTRADA 2025'!$1:$1048576,3 + (COLUMN(A77)-1)*1,FALSE),""))</f>
        <v/>
      </c>
      <c r="DO80" s="94">
        <f>IF(IFERROR(VLOOKUP($A80,'ENTRADA 2025'!$1:$1048576,3 + (COLUMN(B77)-1)*1,FALSE),"")=0,"",IFERROR(VLOOKUP($A80,'ENTRADA 2025'!$1:$1048576,3 + (COLUMN(B77)-1)*1,FALSE),""))</f>
        <v/>
      </c>
      <c r="DP80" s="94">
        <f>IF(IFERROR(VLOOKUP($A80,'ENTRADA 2025'!$1:$1048576,3 + (COLUMN(C77)-1)*1,FALSE),"")=0,"",IFERROR(VLOOKUP($A80,'ENTRADA 2025'!$1:$1048576,3 + (COLUMN(C77)-1)*1,FALSE),""))</f>
        <v/>
      </c>
      <c r="DQ80" s="94">
        <f>IF(IFERROR(VLOOKUP($A80,'ENTRADA 2025'!$1:$1048576,3 + (COLUMN(D77)-1)*1,FALSE),"")=0,"",IFERROR(VLOOKUP($A80,'ENTRADA 2025'!$1:$1048576,3 + (COLUMN(D77)-1)*1,FALSE),""))</f>
        <v/>
      </c>
      <c r="DR80" s="94">
        <f>IF(IFERROR(VLOOKUP($A80,'ENTRADA 2025'!$1:$1048576,3 + (COLUMN(E77)-1)*1,FALSE),"")=0,"",IFERROR(VLOOKUP($A80,'ENTRADA 2025'!$1:$1048576,3 + (COLUMN(E77)-1)*1,FALSE),""))</f>
        <v/>
      </c>
      <c r="DS80" s="94">
        <f>IF(IFERROR(VLOOKUP($A80,'ENTRADA 2025'!$1:$1048576,3 + (COLUMN(F77)-1)*1,FALSE),"")=0,"",IFERROR(VLOOKUP($A80,'ENTRADA 2025'!$1:$1048576,3 + (COLUMN(F77)-1)*1,FALSE),""))</f>
        <v/>
      </c>
      <c r="DT80" s="94">
        <f>IF(IFERROR(VLOOKUP($A80,'ENTRADA 2025'!$1:$1048576,3 + (COLUMN(G77)-1)*1,FALSE),"")=0,"",IFERROR(VLOOKUP($A80,'ENTRADA 2025'!$1:$1048576,3 + (COLUMN(G77)-1)*1,FALSE),""))</f>
        <v/>
      </c>
      <c r="DU80" s="94">
        <f>IF(IFERROR(VLOOKUP($A80,'ENTRADA 2025'!$1:$1048576,3 + (COLUMN(H77)-1)*1,FALSE),"")=0,"",IFERROR(VLOOKUP($A80,'ENTRADA 2025'!$1:$1048576,3 + (COLUMN(H77)-1)*1,FALSE),""))</f>
        <v/>
      </c>
      <c r="DV80" s="94">
        <f>IF(IFERROR(VLOOKUP($A80,'ENTRADA 2025'!$1:$1048576,3 + (COLUMN(I77)-1)*1,FALSE),"")=0,"",IFERROR(VLOOKUP($A80,'ENTRADA 2025'!$1:$1048576,3 + (COLUMN(I77)-1)*1,FALSE),""))</f>
        <v/>
      </c>
      <c r="DW80" s="94">
        <f>IF(IFERROR(VLOOKUP($A80,'ENTRADA 2025'!$1:$1048576,3 + (COLUMN(J77)-1)*1,FALSE),"")=0,"",IFERROR(VLOOKUP($A80,'ENTRADA 2025'!$1:$1048576,3 + (COLUMN(J77)-1)*1,FALSE),""))</f>
        <v/>
      </c>
      <c r="DX80" s="94">
        <f>IF(IFERROR(VLOOKUP($A80,'ENTRADA 2025'!$1:$1048576,3 + (COLUMN(K77)-1)*1,FALSE),"")=0,"",IFERROR(VLOOKUP($A80,'ENTRADA 2025'!$1:$1048576,3 + (COLUMN(K77)-1)*1,FALSE),""))</f>
        <v/>
      </c>
      <c r="DY80" s="94">
        <f>IF(IFERROR(VLOOKUP($A80,'ENTRADA 2025'!$1:$1048576,3 + (COLUMN(L77)-1)*1,FALSE),"")=0,"",IFERROR(VLOOKUP($A80,'ENTRADA 2025'!$1:$1048576,3 + (COLUMN(L77)-1)*1,FALSE),""))</f>
        <v/>
      </c>
      <c r="DZ80" s="95">
        <f>IF(COUNT(DN80:DY80)=0,"",SUM(DN80:DY80))</f>
        <v/>
      </c>
      <c r="EA80" s="94">
        <f>IF(IFERROR(VLOOKUP($A80,'entrada-fornecedor-12-meses-7'!$1:$1048576,3 + (COLUMN(A77)-1)*1,FALSE),"")=0,"",IFERROR(VLOOKUP($A80,'entrada-fornecedor-12-meses-7'!$1:$1048576,3 + (COLUMN(A77)-1)*1,FALSE),""))</f>
        <v/>
      </c>
      <c r="EB80" s="94">
        <f>IF(IFERROR(VLOOKUP($A80,'entrada-fornecedor-12-meses-7'!$1:$1048576,3 + (COLUMN(B77)-1)*1,FALSE),"")=0,"",IFERROR(VLOOKUP($A80,'entrada-fornecedor-12-meses-7'!$1:$1048576,3 + (COLUMN(B77)-1)*1,FALSE),""))</f>
        <v/>
      </c>
      <c r="EC80" s="94">
        <f>IF(IFERROR(VLOOKUP($A80,'entrada-fornecedor-12-meses-7'!$1:$1048576,3 + (COLUMN(C77)-1)*1,FALSE),"")=0,"",IFERROR(VLOOKUP($A80,'entrada-fornecedor-12-meses-7'!$1:$1048576,3 + (COLUMN(C77)-1)*1,FALSE),""))</f>
        <v/>
      </c>
      <c r="ED80" s="94">
        <f>IF(IFERROR(VLOOKUP($A80,'entrada-fornecedor-12-meses-7'!$1:$1048576,3 + (COLUMN(D77)-1)*1,FALSE),"")=0,"",IFERROR(VLOOKUP($A80,'entrada-fornecedor-12-meses-7'!$1:$1048576,3 + (COLUMN(D77)-1)*1,FALSE),""))</f>
        <v/>
      </c>
      <c r="EE80" s="94">
        <f>IF(IFERROR(VLOOKUP($A80,'entrada-fornecedor-12-meses-7'!$1:$1048576,3 + (COLUMN(E77)-1)*1,FALSE),"")=0,"",IFERROR(VLOOKUP($A80,'entrada-fornecedor-12-meses-7'!$1:$1048576,3 + (COLUMN(E77)-1)*1,FALSE),""))</f>
        <v/>
      </c>
      <c r="EF80" s="94">
        <f>IF(IFERROR(VLOOKUP($A80,'entrada-fornecedor-12-meses-7'!$1:$1048576,3 + (COLUMN(F77)-1)*1,FALSE),"")=0,"",IFERROR(VLOOKUP($A80,'entrada-fornecedor-12-meses-7'!$1:$1048576,3 + (COLUMN(F77)-1)*1,FALSE),""))</f>
        <v/>
      </c>
      <c r="EG80" s="94">
        <f>IF(IFERROR(VLOOKUP($A80,'entrada-fornecedor-12-meses-7'!$1:$1048576,3 + (COLUMN(G77)-1)*1,FALSE),"")=0,"",IFERROR(VLOOKUP($A80,'entrada-fornecedor-12-meses-7'!$1:$1048576,3 + (COLUMN(G77)-1)*1,FALSE),""))</f>
        <v/>
      </c>
      <c r="EH80" s="94">
        <f>IF(IFERROR(VLOOKUP($A80,'entrada-fornecedor-12-meses-7'!$1:$1048576,3 + (COLUMN(H77)-1)*1,FALSE),"")=0,"",IFERROR(VLOOKUP($A80,'entrada-fornecedor-12-meses-7'!$1:$1048576,3 + (COLUMN(H77)-1)*1,FALSE),""))</f>
        <v/>
      </c>
      <c r="EI80" s="94">
        <f>IF(IFERROR(VLOOKUP($A80,'entrada-fornecedor-12-meses-7'!$1:$1048576,3 + (COLUMN(I77)-1)*1,FALSE),"")=0,"",IFERROR(VLOOKUP($A80,'entrada-fornecedor-12-meses-7'!$1:$1048576,3 + (COLUMN(I77)-1)*1,FALSE),""))</f>
        <v/>
      </c>
      <c r="EJ80" s="94">
        <f>IF(IFERROR(VLOOKUP($A80,'entrada-fornecedor-12-meses-7'!$1:$1048576,3 + (COLUMN(J77)-1)*1,FALSE),"")=0,"",IFERROR(VLOOKUP($A80,'entrada-fornecedor-12-meses-7'!$1:$1048576,3 + (COLUMN(J77)-1)*1,FALSE),""))</f>
        <v/>
      </c>
      <c r="EK80" s="94">
        <f>IF(IFERROR(VLOOKUP($A80,'entrada-fornecedor-12-meses-7'!$1:$1048576,3 + (COLUMN(K77)-1)*1,FALSE),"")=0,"",IFERROR(VLOOKUP($A80,'entrada-fornecedor-12-meses-7'!$1:$1048576,3 + (COLUMN(K77)-1)*1,FALSE),""))</f>
        <v/>
      </c>
      <c r="EL80" s="94">
        <f>IF(IFERROR(VLOOKUP($A80,'entrada-fornecedor-12-meses-7'!$1:$1048576,3 + (COLUMN(L77)-1)*1,FALSE),"")=0,"",IFERROR(VLOOKUP($A80,'entrada-fornecedor-12-meses-7'!$1:$1048576,3 + (COLUMN(L77)-1)*1,FALSE),""))</f>
        <v/>
      </c>
      <c r="EM80" s="95">
        <f>IF(COUNT(EA80:EL80)=0,"",SUM(EA80:EL80))</f>
        <v/>
      </c>
      <c r="EN80" s="1" t="n"/>
      <c r="EO80" s="96">
        <f>IFERROR(AVERAGEIF('lead-time-compras-7'!B:B,A80,'lead-time-compras-7'!S:S),"")</f>
        <v/>
      </c>
      <c r="EP80" s="96">
        <f>IFERROR(
  AVERAGEIFS(
    'notas-fiscais-entrada-830-7'!H:H,
    'notas-fiscais-entrada-830-7'!O:O, A80,
    'notas-fiscais-entrada-830-7'!E:E, $B$1
  ),
""
)</f>
        <v/>
      </c>
      <c r="EQ80" s="96">
        <f>IFERROR(AVERAGEIF('lead-time-compras-7'!B:B,A80,'lead-time-compras-7'!Q:Q),"")</f>
        <v/>
      </c>
      <c r="ER80" s="97">
        <f>SUMIF('fornecedor-saldo-receber-7'!A:A, A80, 'fornecedor-saldo-receber-7'!L:L)</f>
        <v/>
      </c>
      <c r="ES80" s="97">
        <f>SUMIF('fornecedor-verba-aplicar-7'!A:A, A80, 'fornecedor-verba-aplicar-7'!D:D)</f>
        <v/>
      </c>
      <c r="ET80" s="1" t="n"/>
      <c r="EU80" s="52">
        <f>SUMIF('ANALISE PRODUTO'!F:F, A80, 'ANALISE PRODUTO'!BN:BN)</f>
        <v/>
      </c>
      <c r="EV80" s="52">
        <f>SUMIF('ANALISE PRODUTO'!F:F, A80, 'ANALISE PRODUTO'!BO:BO)</f>
        <v/>
      </c>
      <c r="EW80" s="52">
        <f>SUMIF('ANALISE PRODUTO'!F:F, A80, 'ANALISE PRODUTO'!BP:BP)</f>
        <v/>
      </c>
      <c r="EX80" s="52">
        <f>SUMIF('ANALISE PRODUTO'!F:F, A80, 'ANALISE PRODUTO'!BQ:BQ)</f>
        <v/>
      </c>
      <c r="EY80" s="52">
        <f>SUMIF('ANALISE PRODUTO'!F:F, A80, 'ANALISE PRODUTO'!BR:BR)</f>
        <v/>
      </c>
      <c r="EZ80" s="53">
        <f>SUMIF('ANALISE PRODUTO'!F:F, A80, 'ANALISE PRODUTO'!BS:BS)</f>
        <v/>
      </c>
      <c r="FA80" s="53">
        <f>SUMIF('ANALISE PRODUTO'!F:F, A80, 'ANALISE PRODUTO'!BT:BT)</f>
        <v/>
      </c>
      <c r="FB80" s="53">
        <f>SUMIF('ANALISE PRODUTO'!F:F, A80, 'ANALISE PRODUTO'!BU:BU)</f>
        <v/>
      </c>
      <c r="FC80" s="53">
        <f>SUMIF('ANALISE PRODUTO'!F:F, A80, 'ANALISE PRODUTO'!BV:BV)</f>
        <v/>
      </c>
      <c r="FD80" s="53">
        <f>SUMIF('ANALISE PRODUTO'!F:F, A80, 'ANALISE PRODUTO'!BW:BW)</f>
        <v/>
      </c>
      <c r="FE80" s="41">
        <f>SUMIF('ANALISE PRODUTO'!F:F, A80, 'ANALISE PRODUTO'!CB:CB)</f>
        <v/>
      </c>
      <c r="FF80" s="41">
        <f>SUMIF('ANALISE PRODUTO'!F:F, A80, 'ANALISE PRODUTO'!CC:CC)</f>
        <v/>
      </c>
      <c r="FG80" s="1" t="n"/>
      <c r="FH80" s="45">
        <f>IF(IFERROR(VLOOKUP($A80,'VENDA 2023'!$1:$1048576,4 + (COLUMN(A77)-1)*2,FALSE),"")=0,"",IFERROR(VLOOKUP($A80,'VENDA 2023'!$1:$1048576,4 + (COLUMN(A77)-1)*2,FALSE),""))</f>
        <v/>
      </c>
      <c r="FI80" s="45">
        <f>IF(IFERROR(VLOOKUP($A80,'VENDA 2023'!$1:$1048576,4 + (COLUMN(B77)-1)*2,FALSE),"")=0,"",IFERROR(VLOOKUP($A80,'VENDA 2023'!$1:$1048576,4 + (COLUMN(B77)-1)*2,FALSE),""))</f>
        <v/>
      </c>
      <c r="FJ80" s="45">
        <f>IF(IFERROR(VLOOKUP($A80,'VENDA 2023'!$1:$1048576,4 + (COLUMN(C77)-1)*2,FALSE),"")=0,"",IFERROR(VLOOKUP($A80,'VENDA 2023'!$1:$1048576,4 + (COLUMN(C77)-1)*2,FALSE),""))</f>
        <v/>
      </c>
      <c r="FK80" s="45">
        <f>IF(IFERROR(VLOOKUP($A80,'VENDA 2023'!$1:$1048576,4 + (COLUMN(D77)-1)*2,FALSE),"")=0,"",IFERROR(VLOOKUP($A80,'VENDA 2023'!$1:$1048576,4 + (COLUMN(D77)-1)*2,FALSE),""))</f>
        <v/>
      </c>
      <c r="FL80" s="45">
        <f>IF(IFERROR(VLOOKUP($A80,'VENDA 2023'!$1:$1048576,4 + (COLUMN(E77)-1)*2,FALSE),"")=0,"",IFERROR(VLOOKUP($A80,'VENDA 2023'!$1:$1048576,4 + (COLUMN(E77)-1)*2,FALSE),""))</f>
        <v/>
      </c>
      <c r="FM80" s="45">
        <f>IF(IFERROR(VLOOKUP($A80,'VENDA 2023'!$1:$1048576,4 + (COLUMN(F77)-1)*2,FALSE),"")=0,"",IFERROR(VLOOKUP($A80,'VENDA 2023'!$1:$1048576,4 + (COLUMN(F77)-1)*2,FALSE),""))</f>
        <v/>
      </c>
      <c r="FN80" s="45">
        <f>IF(IFERROR(VLOOKUP($A80,'VENDA 2023'!$1:$1048576,4 + (COLUMN(G77)-1)*2,FALSE),"")=0,"",IFERROR(VLOOKUP($A80,'VENDA 2023'!$1:$1048576,4 + (COLUMN(G77)-1)*2,FALSE),""))</f>
        <v/>
      </c>
      <c r="FO80" s="45">
        <f>IF(IFERROR(VLOOKUP($A80,'VENDA 2023'!$1:$1048576,4 + (COLUMN(H77)-1)*2,FALSE),"")=0,"",IFERROR(VLOOKUP($A80,'VENDA 2023'!$1:$1048576,4 + (COLUMN(H77)-1)*2,FALSE),""))</f>
        <v/>
      </c>
      <c r="FP80" s="45">
        <f>IF(IFERROR(VLOOKUP($A80,'VENDA 2023'!$1:$1048576,4 + (COLUMN(I77)-1)*2,FALSE),"")=0,"",IFERROR(VLOOKUP($A80,'VENDA 2023'!$1:$1048576,4 + (COLUMN(I77)-1)*2,FALSE),""))</f>
        <v/>
      </c>
      <c r="FQ80" s="45">
        <f>IF(IFERROR(VLOOKUP($A80,'VENDA 2023'!$1:$1048576,4 + (COLUMN(J77)-1)*2,FALSE),"")=0,"",IFERROR(VLOOKUP($A80,'VENDA 2023'!$1:$1048576,4 + (COLUMN(J77)-1)*2,FALSE),""))</f>
        <v/>
      </c>
      <c r="FR80" s="45">
        <f>IF(IFERROR(VLOOKUP($A80,'VENDA 2023'!$1:$1048576,4 + (COLUMN(K77)-1)*2,FALSE),"")=0,"",IFERROR(VLOOKUP($A80,'VENDA 2023'!$1:$1048576,4 + (COLUMN(K77)-1)*2,FALSE),""))</f>
        <v/>
      </c>
      <c r="FS80" s="45">
        <f>IF(IFERROR(VLOOKUP($A80,'VENDA 2023'!$1:$1048576,4 + (COLUMN(L77)-1)*2,FALSE),"")=0,"",IFERROR(VLOOKUP($A80,'VENDA 2023'!$1:$1048576,4 + (COLUMN(L77)-1)*2,FALSE),""))</f>
        <v/>
      </c>
      <c r="FT80" s="12">
        <f>IF(COUNT(FH80:FS80)=0,"",SUM(FH80:FS80))</f>
        <v/>
      </c>
      <c r="FU80" s="45">
        <f>IF(IFERROR(VLOOKUP($A80,'VENDA 2024'!$1:$1048576,4 + (COLUMN(A77)-1)*2,FALSE),"")=0,"",IFERROR(VLOOKUP($A80,'VENDA 2024'!$1:$1048576,4 + (COLUMN(A77)-1)*2,FALSE),""))</f>
        <v/>
      </c>
      <c r="FV80" s="45">
        <f>IF(IFERROR(VLOOKUP($A80,'VENDA 2024'!$1:$1048576,4 + (COLUMN(B77)-1)*2,FALSE),"")=0,"",IFERROR(VLOOKUP($A80,'VENDA 2024'!$1:$1048576,4 + (COLUMN(B77)-1)*2,FALSE),""))</f>
        <v/>
      </c>
      <c r="FW80" s="45">
        <f>IF(IFERROR(VLOOKUP($A80,'VENDA 2024'!$1:$1048576,4 + (COLUMN(C77)-1)*2,FALSE),"")=0,"",IFERROR(VLOOKUP($A80,'VENDA 2024'!$1:$1048576,4 + (COLUMN(C77)-1)*2,FALSE),""))</f>
        <v/>
      </c>
      <c r="FX80" s="45">
        <f>IF(IFERROR(VLOOKUP($A80,'VENDA 2024'!$1:$1048576,4 + (COLUMN(D77)-1)*2,FALSE),"")=0,"",IFERROR(VLOOKUP($A80,'VENDA 2024'!$1:$1048576,4 + (COLUMN(D77)-1)*2,FALSE),""))</f>
        <v/>
      </c>
      <c r="FY80" s="45">
        <f>IF(IFERROR(VLOOKUP($A80,'VENDA 2024'!$1:$1048576,4 + (COLUMN(E77)-1)*2,FALSE),"")=0,"",IFERROR(VLOOKUP($A80,'VENDA 2024'!$1:$1048576,4 + (COLUMN(E77)-1)*2,FALSE),""))</f>
        <v/>
      </c>
      <c r="FZ80" s="45">
        <f>IF(IFERROR(VLOOKUP($A80,'VENDA 2024'!$1:$1048576,4 + (COLUMN(F77)-1)*2,FALSE),"")=0,"",IFERROR(VLOOKUP($A80,'VENDA 2024'!$1:$1048576,4 + (COLUMN(F77)-1)*2,FALSE),""))</f>
        <v/>
      </c>
      <c r="GA80" s="45">
        <f>IF(IFERROR(VLOOKUP($A80,'VENDA 2024'!$1:$1048576,4 + (COLUMN(G77)-1)*2,FALSE),"")=0,"",IFERROR(VLOOKUP($A80,'VENDA 2024'!$1:$1048576,4 + (COLUMN(G77)-1)*2,FALSE),""))</f>
        <v/>
      </c>
      <c r="GB80" s="45">
        <f>IF(IFERROR(VLOOKUP($A80,'VENDA 2024'!$1:$1048576,4 + (COLUMN(H77)-1)*2,FALSE),"")=0,"",IFERROR(VLOOKUP($A80,'VENDA 2024'!$1:$1048576,4 + (COLUMN(H77)-1)*2,FALSE),""))</f>
        <v/>
      </c>
      <c r="GC80" s="45">
        <f>IF(IFERROR(VLOOKUP($A80,'VENDA 2024'!$1:$1048576,4 + (COLUMN(I77)-1)*2,FALSE),"")=0,"",IFERROR(VLOOKUP($A80,'VENDA 2024'!$1:$1048576,4 + (COLUMN(I77)-1)*2,FALSE),""))</f>
        <v/>
      </c>
      <c r="GD80" s="45">
        <f>IF(IFERROR(VLOOKUP($A80,'VENDA 2024'!$1:$1048576,4 + (COLUMN(J77)-1)*2,FALSE),"")=0,"",IFERROR(VLOOKUP($A80,'VENDA 2024'!$1:$1048576,4 + (COLUMN(J77)-1)*2,FALSE),""))</f>
        <v/>
      </c>
      <c r="GE80" s="45">
        <f>IF(IFERROR(VLOOKUP($A80,'VENDA 2024'!$1:$1048576,4 + (COLUMN(K77)-1)*2,FALSE),"")=0,"",IFERROR(VLOOKUP($A80,'VENDA 2024'!$1:$1048576,4 + (COLUMN(K77)-1)*2,FALSE),""))</f>
        <v/>
      </c>
      <c r="GF80" s="45">
        <f>IF(IFERROR(VLOOKUP($A80,'VENDA 2024'!$1:$1048576,4 + (COLUMN(L77)-1)*2,FALSE),"")=0,"",IFERROR(VLOOKUP($A80,'VENDA 2024'!$1:$1048576,4 + (COLUMN(L77)-1)*2,FALSE),""))</f>
        <v/>
      </c>
      <c r="GG80" s="12">
        <f>IF(COUNT(FU80:GF80)=0,"",SUM(FU80:GF80))</f>
        <v/>
      </c>
      <c r="GH80" s="45">
        <f>IF(IFERROR(VLOOKUP($A80,'venda-fornecedor-12-meses-7'!$1:$1048576,5 + (COLUMN(A77)-1)*2,FALSE),"")=0,"",IFERROR(VLOOKUP($A80,'venda-fornecedor-12-meses-7'!$1:$1048576,5 + (COLUMN(A77)-1)*2,FALSE),""))</f>
        <v/>
      </c>
      <c r="GI80" s="45">
        <f>IF(IFERROR(VLOOKUP($A80,'venda-fornecedor-12-meses-7'!$1:$1048576,5 + (COLUMN(B77)-1)*2,FALSE),"")=0,"",IFERROR(VLOOKUP($A80,'venda-fornecedor-12-meses-7'!$1:$1048576,5 + (COLUMN(B77)-1)*2,FALSE),""))</f>
        <v/>
      </c>
      <c r="GJ80" s="45">
        <f>IF(IFERROR(VLOOKUP($A80,'venda-fornecedor-12-meses-7'!$1:$1048576,5 + (COLUMN(C77)-1)*2,FALSE),"")=0,"",IFERROR(VLOOKUP($A80,'venda-fornecedor-12-meses-7'!$1:$1048576,5 + (COLUMN(C77)-1)*2,FALSE),""))</f>
        <v/>
      </c>
      <c r="GK80" s="45">
        <f>IF(IFERROR(VLOOKUP($A80,'venda-fornecedor-12-meses-7'!$1:$1048576,5 + (COLUMN(D77)-1)*2,FALSE),"")=0,"",IFERROR(VLOOKUP($A80,'venda-fornecedor-12-meses-7'!$1:$1048576,5 + (COLUMN(D77)-1)*2,FALSE),""))</f>
        <v/>
      </c>
      <c r="GL80" s="45">
        <f>IF(IFERROR(VLOOKUP($A80,'venda-fornecedor-12-meses-7'!$1:$1048576,5 + (COLUMN(E77)-1)*2,FALSE),"")=0,"",IFERROR(VLOOKUP($A80,'venda-fornecedor-12-meses-7'!$1:$1048576,5 + (COLUMN(E77)-1)*2,FALSE),""))</f>
        <v/>
      </c>
      <c r="GM80" s="45">
        <f>IF(IFERROR(VLOOKUP($A80,'venda-fornecedor-12-meses-7'!$1:$1048576,5 + (COLUMN(F77)-1)*2,FALSE),"")=0,"",IFERROR(VLOOKUP($A80,'venda-fornecedor-12-meses-7'!$1:$1048576,5 + (COLUMN(F77)-1)*2,FALSE),""))</f>
        <v/>
      </c>
      <c r="GN80" s="45">
        <f>IF(IFERROR(VLOOKUP($A80,'venda-fornecedor-12-meses-7'!$1:$1048576,5 + (COLUMN(G77)-1)*2,FALSE),"")=0,"",IFERROR(VLOOKUP($A80,'venda-fornecedor-12-meses-7'!$1:$1048576,5 + (COLUMN(G77)-1)*2,FALSE),""))</f>
        <v/>
      </c>
      <c r="GO80" s="45">
        <f>IF(IFERROR(VLOOKUP($A80,'venda-fornecedor-12-meses-7'!$1:$1048576,5 + (COLUMN(H77)-1)*2,FALSE),"")=0,"",IFERROR(VLOOKUP($A80,'venda-fornecedor-12-meses-7'!$1:$1048576,5 + (COLUMN(H77)-1)*2,FALSE),""))</f>
        <v/>
      </c>
      <c r="GP80" s="45">
        <f>IF(IFERROR(VLOOKUP($A80,'venda-fornecedor-12-meses-7'!$1:$1048576,5 + (COLUMN(I77)-1)*2,FALSE),"")=0,"",IFERROR(VLOOKUP($A80,'venda-fornecedor-12-meses-7'!$1:$1048576,5 + (COLUMN(I77)-1)*2,FALSE),""))</f>
        <v/>
      </c>
      <c r="GQ80" s="45">
        <f>IF(IFERROR(VLOOKUP($A80,'venda-fornecedor-12-meses-7'!$1:$1048576,5 + (COLUMN(J77)-1)*2,FALSE),"")=0,"",IFERROR(VLOOKUP($A80,'venda-fornecedor-12-meses-7'!$1:$1048576,5 + (COLUMN(J77)-1)*2,FALSE),""))</f>
        <v/>
      </c>
      <c r="GR80" s="45">
        <f>IF(IFERROR(VLOOKUP($A80,'venda-fornecedor-12-meses-7'!$1:$1048576,5 + (COLUMN(K77)-1)*2,FALSE),"")=0,"",IFERROR(VLOOKUP($A80,'venda-fornecedor-12-meses-7'!$1:$1048576,5 + (COLUMN(K77)-1)*2,FALSE),""))</f>
        <v/>
      </c>
      <c r="GS80" s="45">
        <f>IF(IFERROR(VLOOKUP($A80,'venda-fornecedor-12-meses-7'!$1:$1048576,5 + (COLUMN(L77)-1)*2,FALSE),"")=0,"",IFERROR(VLOOKUP($A80,'venda-fornecedor-12-meses-7'!$1:$1048576,5 + (COLUMN(L77)-1)*2,FALSE),""))</f>
        <v/>
      </c>
      <c r="GT80" s="12">
        <f>IF(COUNT(GH80:GS80)=0,"",SUM(GH80:GS80))</f>
        <v/>
      </c>
    </row>
    <row r="81">
      <c r="A81" s="98" t="n">
        <v>35337</v>
      </c>
      <c r="B81" s="85">
        <f>VLOOKUP(A81,'FORNECEDORES X COMPRADOR'!$A:$D,4,0)</f>
        <v/>
      </c>
      <c r="C81" s="85">
        <f>VLOOKUP(A81,'FORNECEDORES X COMPRADOR'!$A:$E,5,0)</f>
        <v/>
      </c>
      <c r="D81" s="40">
        <f>IFERROR(AVERAGEIF('ANALISE PRODUTO'!F:F,A81,'ANALISE PRODUTO'!BE:BE),"")</f>
        <v/>
      </c>
      <c r="E81" s="40">
        <f>IFERROR(AVERAGEIF('ANALISE PRODUTO'!F:F,A81,'ANALISE PRODUTO'!BF:BF),"")</f>
        <v/>
      </c>
      <c r="F81" s="47">
        <f t="array" ref="F81">IFERROR(
  IF(
    SUMPRODUCT(
      IFERROR(--('ANALISE PRODUTO'!$F$3:$F$10000=A81),0) *
      IFERROR(--'ANALISE PRODUTO'!$AJ$3:$AJ$10000,0)
    )=0,
    "",
    SUMPRODUCT(
      IFERROR(--('ANALISE PRODUTO'!$F$3:$F$10000=A81),0) *
      IFERROR(--'ANALISE PRODUTO'!$AN$3:$AN$10000,0)
    ) /
    SUMPRODUCT(
      IFERROR(--('ANALISE PRODUTO'!$F$3:$F$10000=A81),0) *
      IFERROR(--'ANALISE PRODUTO'!$AJ$3:$AJ$10000,0)
    )
  ),
  ""
)</f>
        <v/>
      </c>
      <c r="G81" s="47">
        <f t="array" ref="G81">IFERROR(
  IF(
    SUMPRODUCT(
      IFERROR(--('ANALISE PRODUTO'!$F$3:$F$10000=A81),0) *
      IFERROR(--'ANALISE PRODUTO'!$AJ$3:$AJ$10000,0)
    )=0,
    "",
    SUMPRODUCT(
      IFERROR(--('ANALISE PRODUTO'!$F$3:$F$10000=A81),0) *
      IFERROR(--'ANALISE PRODUTO'!$AO$3:$AO$10000,0)
    ) /
    SUMPRODUCT(
      IFERROR(--('ANALISE PRODUTO'!$F$3:$F$10000=A81),0) *
      IFERROR(--'ANALISE PRODUTO'!$AJ$3:$AJ$10000,0)
    )
  ),
  ""
)</f>
        <v/>
      </c>
      <c r="H81" s="86" t="n">
        <v>60</v>
      </c>
      <c r="I81" s="86" t="n">
        <v>90</v>
      </c>
      <c r="J81" s="87">
        <f>SUMIF('ANALISE PRODUTO'!F:F, A81, 'ANALISE PRODUTO'!AP:AP)</f>
        <v/>
      </c>
      <c r="K81" s="88">
        <f>SUMIF('ANALISE PRODUTO'!F:F, A81, 'ANALISE PRODUTO'!AN:AN)</f>
        <v/>
      </c>
      <c r="L81" s="40">
        <f>SUMIF('ANALISE PRODUTO'!F:F, A81, 'ANALISE PRODUTO'!BB:BB)</f>
        <v/>
      </c>
      <c r="M81" s="40">
        <f>SUMIF('ANALISE PRODUTO'!F:F, A81, 'ANALISE PRODUTO'!BC:BC)</f>
        <v/>
      </c>
      <c r="N81" s="40">
        <f>SUMIF('ANALISE PRODUTO'!F:F, A81, 'ANALISE PRODUTO'!BD:BD)</f>
        <v/>
      </c>
      <c r="O81" s="40">
        <f>SUMIF('ANALISE PRODUTO'!F:F, A81, 'ANALISE PRODUTO'!BA:BA)</f>
        <v/>
      </c>
      <c r="P81" s="40">
        <f>IF(J81=0, 0, IF(O81/J81=0, 0, O81/J81))</f>
        <v/>
      </c>
      <c r="Q81" s="40">
        <f>IF(J81=0, 0, IF(L81/J81=0, 0, L81/J81))</f>
        <v/>
      </c>
      <c r="R81" s="89">
        <f>SUMIF('ANALISE PRODUTO'!F:F, A81, 'ANALISE PRODUTO'!BJ:BJ)</f>
        <v/>
      </c>
      <c r="S81" s="89">
        <f>SUMIF('ANALISE PRODUTO'!F:F, A81, 'ANALISE PRODUTO'!BK:BK)</f>
        <v/>
      </c>
      <c r="T81" s="89">
        <f>SUMIF('ANALISE PRODUTO'!F:F, A81, 'ANALISE PRODUTO'!BL:BL)</f>
        <v/>
      </c>
      <c r="U81" s="89">
        <f>SUMIFS('ANALISE PRODUTO'!BI:BI, 'ANALISE PRODUTO'!F:F, A81)</f>
        <v/>
      </c>
      <c r="V81" s="89">
        <f>IF(C81="DESCONTINUADO", 0, IF(J81=0, 0, IF(U81/J81=0, 0, U81/J81)))</f>
        <v/>
      </c>
      <c r="W81" s="89">
        <f>IF(OR(C81="DESCONTINUADO", J81=0), 0, IFERROR((S81+T81)/J81, 0))</f>
        <v/>
      </c>
      <c r="X81" s="59">
        <f>COUNTIF('ANALISE PRODUTO'!F:F, A81)</f>
        <v/>
      </c>
      <c r="Y81" s="60">
        <f>COUNTIFS('ANALISE PRODUTO'!F:F, A81, 'ANALISE PRODUTO'!S:S, "S")</f>
        <v/>
      </c>
      <c r="Z81" s="61">
        <f>X81-Y81</f>
        <v/>
      </c>
      <c r="AA81" s="88">
        <f>IFERROR(IF(COUNTIF('contas-pagas-fornecedor-7'!$C:$C,B81)&gt;1,
   AVERAGEIF('contas-pagas-fornecedor-7'!$C:$C,B81,'contas-pagas-fornecedor-7'!$I:$I),
   VLOOKUP(B81,'contas-pagas-fornecedor-7'!$C:$Q,7,FALSE)), "")</f>
        <v/>
      </c>
      <c r="AB81" s="88">
        <f t="array" ref="AB81">IFERROR(
  INDEX('fornecedor-venda-por-filial-ger'!J:J,
    MATCH(1,
      ('fornecedor-venda-por-filial-ger'!A:A=A81) *
      ('fornecedor-venda-por-filial-ger'!B:B=$B$1),
    0)
  ),
"")</f>
        <v/>
      </c>
      <c r="AC81" s="90">
        <f t="array" ref="AC81">IFERROR(
  INDEX('fornecedor-venda-por-filial-ger'!O:O,
    MATCH(1,
      ('fornecedor-venda-por-filial-ger'!A:A=A81) *
      ('fornecedor-venda-por-filial-ger'!B:B=$B$1),
    0)
  ),
"")</f>
        <v/>
      </c>
      <c r="AD81" s="90">
        <f>IFERROR(VLOOKUP(A81,'venda-fornecedor-12-meses-7'!A:AC,3,0),"")</f>
        <v/>
      </c>
      <c r="AE81" s="87">
        <f t="array" ref="AE81">IFERROR(
  INDEX('fornecedor-venda-por-filial-ger'!N:N,
    MATCH(1,
      ('fornecedor-venda-por-filial-ger'!A:A=A81) *
      ('fornecedor-venda-por-filial-ger'!B:B=$B$1),
    0)
  ),
"")</f>
        <v/>
      </c>
      <c r="AF81" s="87">
        <f>IF(J81&lt;=0,"100,00%",IFERROR(AD81/AE81,1))</f>
        <v/>
      </c>
      <c r="AG81" s="64">
        <f t="array" ref="AG81">IFERROR(
  INDEX('fornecedor-venda-por-filial-ger'!L:L,
    MATCH(1,
      ('fornecedor-venda-por-filial-ger'!A:A=A81)*
      ('fornecedor-venda-por-filial-ger'!B:B=$B$1),
    0)
  )/100,
"")</f>
        <v/>
      </c>
      <c r="AH81" s="64">
        <f t="array" ref="AH81">IFERROR(
  INDEX('fornecedor-venda-por-filial-ger'!S:S,
    MATCH(1,
      ('fornecedor-venda-por-filial-ger'!A:A=A81) *
      ('fornecedor-venda-por-filial-ger'!B:B=$B$1),
    0)
  )/100,
"")</f>
        <v/>
      </c>
      <c r="AI81" s="64">
        <f>IFERROR(IF(OR(AH81="",AG81=""),"",IF(J81=0,0,AH81-AG81)),"")</f>
        <v/>
      </c>
      <c r="AJ81" s="91">
        <f t="array" ref="AJ81">IF(MAX(IF('ANALISE PRODUTO'!F:F=A81,'ANALISE PRODUTO'!AD:AD))=0,"SEM ENTRADA",MAX(IF('ANALISE PRODUTO'!F:F=A81,'ANALISE PRODUTO'!AD:AD)))</f>
        <v/>
      </c>
      <c r="AK81" s="39" t="n"/>
      <c r="AL81" s="92">
        <f>IF(IFERROR(VLOOKUP($A81,'VENDA 2023'!$1:$1048576,3 + (COLUMN(A78)-1)*2,FALSE),"")=0,"",IFERROR(VLOOKUP($A81,'VENDA 2023'!$1:$1048576,3 + (COLUMN(A78)-1)*2,FALSE),""))</f>
        <v/>
      </c>
      <c r="AM81" s="92">
        <f>IF(IFERROR(VLOOKUP($A81,'VENDA 2023'!$1:$1048576,3 + (COLUMN(B78)-1)*2,FALSE),"")=0,"",IFERROR(VLOOKUP($A81,'VENDA 2023'!$1:$1048576,3 + (COLUMN(B78)-1)*2,FALSE),""))</f>
        <v/>
      </c>
      <c r="AN81" s="92">
        <f>IF(IFERROR(VLOOKUP($A81,'VENDA 2023'!$1:$1048576,3 + (COLUMN(C78)-1)*2,FALSE),"")=0,"",IFERROR(VLOOKUP($A81,'VENDA 2023'!$1:$1048576,3 + (COLUMN(C78)-1)*2,FALSE),""))</f>
        <v/>
      </c>
      <c r="AO81" s="92">
        <f>IF(IFERROR(VLOOKUP($A81,'VENDA 2023'!$1:$1048576,3 + (COLUMN(D78)-1)*2,FALSE),"")=0,"",IFERROR(VLOOKUP($A81,'VENDA 2023'!$1:$1048576,3 + (COLUMN(D78)-1)*2,FALSE),""))</f>
        <v/>
      </c>
      <c r="AP81" s="92">
        <f>IF(IFERROR(VLOOKUP($A81,'VENDA 2023'!$1:$1048576,3 + (COLUMN(E78)-1)*2,FALSE),"")=0,"",IFERROR(VLOOKUP($A81,'VENDA 2023'!$1:$1048576,3 + (COLUMN(E78)-1)*2,FALSE),""))</f>
        <v/>
      </c>
      <c r="AQ81" s="92">
        <f>IF(IFERROR(VLOOKUP($A81,'VENDA 2023'!$1:$1048576,3 + (COLUMN(F78)-1)*2,FALSE),"")=0,"",IFERROR(VLOOKUP($A81,'VENDA 2023'!$1:$1048576,3 + (COLUMN(F78)-1)*2,FALSE),""))</f>
        <v/>
      </c>
      <c r="AR81" s="92">
        <f>IF(IFERROR(VLOOKUP($A81,'VENDA 2023'!$1:$1048576,3 + (COLUMN(G78)-1)*2,FALSE),"")=0,"",IFERROR(VLOOKUP($A81,'VENDA 2023'!$1:$1048576,3 + (COLUMN(G78)-1)*2,FALSE),""))</f>
        <v/>
      </c>
      <c r="AS81" s="92">
        <f>IF(IFERROR(VLOOKUP($A81,'VENDA 2023'!$1:$1048576,3 + (COLUMN(H78)-1)*2,FALSE),"")=0,"",IFERROR(VLOOKUP($A81,'VENDA 2023'!$1:$1048576,3 + (COLUMN(H78)-1)*2,FALSE),""))</f>
        <v/>
      </c>
      <c r="AT81" s="92">
        <f>IF(IFERROR(VLOOKUP($A81,'VENDA 2023'!$1:$1048576,3 + (COLUMN(I78)-1)*2,FALSE),"")=0,"",IFERROR(VLOOKUP($A81,'VENDA 2023'!$1:$1048576,3 + (COLUMN(I78)-1)*2,FALSE),""))</f>
        <v/>
      </c>
      <c r="AU81" s="92">
        <f>IF(IFERROR(VLOOKUP($A81,'VENDA 2023'!$1:$1048576,3 + (COLUMN(J78)-1)*2,FALSE),"")=0,"",IFERROR(VLOOKUP($A81,'VENDA 2023'!$1:$1048576,3 + (COLUMN(J78)-1)*2,FALSE),""))</f>
        <v/>
      </c>
      <c r="AV81" s="92">
        <f>IF(IFERROR(VLOOKUP($A81,'VENDA 2023'!$1:$1048576,3 + (COLUMN(K78)-1)*2,FALSE),"")=0,"",IFERROR(VLOOKUP($A81,'VENDA 2023'!$1:$1048576,3 + (COLUMN(K78)-1)*2,FALSE),""))</f>
        <v/>
      </c>
      <c r="AW81" s="92">
        <f>IF(IFERROR(VLOOKUP($A81,'VENDA 2023'!$1:$1048576,3 + (COLUMN(L78)-1)*2,FALSE),"")=0,"",IFERROR(VLOOKUP($A81,'VENDA 2023'!$1:$1048576,3 + (COLUMN(L78)-1)*2,FALSE),""))</f>
        <v/>
      </c>
      <c r="AX81" s="93">
        <f>IF(COUNT(AL81:AW81)=0,"",SUM(AL81:AW81))</f>
        <v/>
      </c>
      <c r="AY81" s="92">
        <f>IF(IFERROR(VLOOKUP($A81,'VENDA 2024'!$1:$1048576,3 + (COLUMN(A78)-1)*2,FALSE),"")=0,"",IFERROR(VLOOKUP($A81,'VENDA 2024'!$1:$1048576,3 + (COLUMN(A78)-1)*2,FALSE),""))</f>
        <v/>
      </c>
      <c r="AZ81" s="92">
        <f>IF(IFERROR(VLOOKUP($A81,'VENDA 2024'!$1:$1048576,3 + (COLUMN(B78)-1)*2,FALSE),"")=0,"",IFERROR(VLOOKUP($A81,'VENDA 2024'!$1:$1048576,3 + (COLUMN(B78)-1)*2,FALSE),""))</f>
        <v/>
      </c>
      <c r="BA81" s="92">
        <f>IF(IFERROR(VLOOKUP($A81,'VENDA 2024'!$1:$1048576,3 + (COLUMN(C78)-1)*2,FALSE),"")=0,"",IFERROR(VLOOKUP($A81,'VENDA 2024'!$1:$1048576,3 + (COLUMN(C78)-1)*2,FALSE),""))</f>
        <v/>
      </c>
      <c r="BB81" s="92">
        <f>IF(IFERROR(VLOOKUP($A81,'VENDA 2024'!$1:$1048576,3 + (COLUMN(D78)-1)*2,FALSE),"")=0,"",IFERROR(VLOOKUP($A81,'VENDA 2024'!$1:$1048576,3 + (COLUMN(D78)-1)*2,FALSE),""))</f>
        <v/>
      </c>
      <c r="BC81" s="92">
        <f>IF(IFERROR(VLOOKUP($A81,'VENDA 2024'!$1:$1048576,3 + (COLUMN(E78)-1)*2,FALSE),"")=0,"",IFERROR(VLOOKUP($A81,'VENDA 2024'!$1:$1048576,3 + (COLUMN(E78)-1)*2,FALSE),""))</f>
        <v/>
      </c>
      <c r="BD81" s="92">
        <f>IF(IFERROR(VLOOKUP($A81,'VENDA 2024'!$1:$1048576,3 + (COLUMN(F78)-1)*2,FALSE),"")=0,"",IFERROR(VLOOKUP($A81,'VENDA 2024'!$1:$1048576,3 + (COLUMN(F78)-1)*2,FALSE),""))</f>
        <v/>
      </c>
      <c r="BE81" s="92">
        <f>IF(IFERROR(VLOOKUP($A81,'VENDA 2024'!$1:$1048576,3 + (COLUMN(G78)-1)*2,FALSE),"")=0,"",IFERROR(VLOOKUP($A81,'VENDA 2024'!$1:$1048576,3 + (COLUMN(G78)-1)*2,FALSE),""))</f>
        <v/>
      </c>
      <c r="BF81" s="92">
        <f>IF(IFERROR(VLOOKUP($A81,'VENDA 2024'!$1:$1048576,3 + (COLUMN(H78)-1)*2,FALSE),"")=0,"",IFERROR(VLOOKUP($A81,'VENDA 2024'!$1:$1048576,3 + (COLUMN(H78)-1)*2,FALSE),""))</f>
        <v/>
      </c>
      <c r="BG81" s="92">
        <f>IF(IFERROR(VLOOKUP($A81,'VENDA 2024'!$1:$1048576,3 + (COLUMN(I78)-1)*2,FALSE),"")=0,"",IFERROR(VLOOKUP($A81,'VENDA 2024'!$1:$1048576,3 + (COLUMN(I78)-1)*2,FALSE),""))</f>
        <v/>
      </c>
      <c r="BH81" s="92">
        <f>IF(IFERROR(VLOOKUP($A81,'VENDA 2024'!$1:$1048576,3 + (COLUMN(J78)-1)*2,FALSE),"")=0,"",IFERROR(VLOOKUP($A81,'VENDA 2024'!$1:$1048576,3 + (COLUMN(J78)-1)*2,FALSE),""))</f>
        <v/>
      </c>
      <c r="BI81" s="92">
        <f>IF(IFERROR(VLOOKUP($A81,'VENDA 2024'!$1:$1048576,3 + (COLUMN(K78)-1)*2,FALSE),"")=0,"",IFERROR(VLOOKUP($A81,'VENDA 2024'!$1:$1048576,3 + (COLUMN(K78)-1)*2,FALSE),""))</f>
        <v/>
      </c>
      <c r="BJ81" s="92">
        <f>IF(IFERROR(VLOOKUP($A81,'VENDA 2024'!$1:$1048576,3 + (COLUMN(L78)-1)*2,FALSE),"")=0,"",IFERROR(VLOOKUP($A81,'VENDA 2024'!$1:$1048576,3 + (COLUMN(L78)-1)*2,FALSE),""))</f>
        <v/>
      </c>
      <c r="BK81" s="93">
        <f>IF(COUNT(AY81:BJ81)=0,"",SUM(AY81:BJ81))</f>
        <v/>
      </c>
      <c r="BL81" s="92">
        <f>IF(IFERROR(VLOOKUP($A81,'VENDA 2025'!$1:$1048576,3 + (COLUMN(A78)-1)*2,FALSE),"")=0,"",IFERROR(VLOOKUP($A81,'VENDA 2025'!$1:$1048576,3 + (COLUMN(A78)-1)*2,FALSE),""))</f>
        <v/>
      </c>
      <c r="BM81" s="92">
        <f>IF(IFERROR(VLOOKUP($A81,'VENDA 2025'!$1:$1048576,3 + (COLUMN(B78)-1)*2,FALSE),"")=0,"",IFERROR(VLOOKUP($A81,'VENDA 2025'!$1:$1048576,3 + (COLUMN(B78)-1)*2,FALSE),""))</f>
        <v/>
      </c>
      <c r="BN81" s="92">
        <f>IF(IFERROR(VLOOKUP($A81,'VENDA 2025'!$1:$1048576,3 + (COLUMN(C78)-1)*2,FALSE),"")=0,"",IFERROR(VLOOKUP($A81,'VENDA 2025'!$1:$1048576,3 + (COLUMN(C78)-1)*2,FALSE),""))</f>
        <v/>
      </c>
      <c r="BO81" s="92">
        <f>IF(IFERROR(VLOOKUP($A81,'VENDA 2025'!$1:$1048576,3 + (COLUMN(D78)-1)*2,FALSE),"")=0,"",IFERROR(VLOOKUP($A81,'VENDA 2025'!$1:$1048576,3 + (COLUMN(D78)-1)*2,FALSE),""))</f>
        <v/>
      </c>
      <c r="BP81" s="92">
        <f>IF(IFERROR(VLOOKUP($A81,'VENDA 2025'!$1:$1048576,3 + (COLUMN(E78)-1)*2,FALSE),"")=0,"",IFERROR(VLOOKUP($A81,'VENDA 2025'!$1:$1048576,3 + (COLUMN(E78)-1)*2,FALSE),""))</f>
        <v/>
      </c>
      <c r="BQ81" s="92">
        <f>IF(IFERROR(VLOOKUP($A81,'VENDA 2025'!$1:$1048576,3 + (COLUMN(F78)-1)*2,FALSE),"")=0,"",IFERROR(VLOOKUP($A81,'VENDA 2025'!$1:$1048576,3 + (COLUMN(F78)-1)*2,FALSE),""))</f>
        <v/>
      </c>
      <c r="BR81" s="92">
        <f>IF(IFERROR(VLOOKUP($A81,'VENDA 2025'!$1:$1048576,3 + (COLUMN(G78)-1)*2,FALSE),"")=0,"",IFERROR(VLOOKUP($A81,'VENDA 2025'!$1:$1048576,3 + (COLUMN(G78)-1)*2,FALSE),""))</f>
        <v/>
      </c>
      <c r="BS81" s="92">
        <f>IF(IFERROR(VLOOKUP($A81,'VENDA 2025'!$1:$1048576,3 + (COLUMN(H78)-1)*2,FALSE),"")=0,"",IFERROR(VLOOKUP($A81,'VENDA 2025'!$1:$1048576,3 + (COLUMN(H78)-1)*2,FALSE),""))</f>
        <v/>
      </c>
      <c r="BT81" s="92">
        <f>IF(IFERROR(VLOOKUP($A81,'VENDA 2025'!$1:$1048576,3 + (COLUMN(I78)-1)*2,FALSE),"")=0,"",IFERROR(VLOOKUP($A81,'VENDA 2025'!$1:$1048576,3 + (COLUMN(I78)-1)*2,FALSE),""))</f>
        <v/>
      </c>
      <c r="BU81" s="92">
        <f>IF(IFERROR(VLOOKUP($A81,'VENDA 2025'!$1:$1048576,3 + (COLUMN(J78)-1)*2,FALSE),"")=0,"",IFERROR(VLOOKUP($A81,'VENDA 2025'!$1:$1048576,3 + (COLUMN(J78)-1)*2,FALSE),""))</f>
        <v/>
      </c>
      <c r="BV81" s="92">
        <f>IF(IFERROR(VLOOKUP($A81,'VENDA 2025'!$1:$1048576,3 + (COLUMN(K78)-1)*2,FALSE),"")=0,"",IFERROR(VLOOKUP($A81,'VENDA 2025'!$1:$1048576,3 + (COLUMN(K78)-1)*2,FALSE),""))</f>
        <v/>
      </c>
      <c r="BW81" s="92">
        <f>IF(IFERROR(VLOOKUP($A81,'VENDA 2025'!$1:$1048576,3 + (COLUMN(L78)-1)*2,FALSE),"")=0,"",IFERROR(VLOOKUP($A81,'VENDA 2025'!$1:$1048576,3 + (COLUMN(L78)-1)*2,FALSE),""))</f>
        <v/>
      </c>
      <c r="BX81" s="93">
        <f>IF(COUNT(BL81:BW81)=0,"",SUM(BL81:BW81))</f>
        <v/>
      </c>
      <c r="BY81" s="92">
        <f>IF(IFERROR(VLOOKUP($A81,'venda-fornecedor-12-meses-7'!$1:$1048576,4 + (COLUMN(A78)-1)*2,FALSE),"")=0,"",IFERROR(VLOOKUP($A81,'venda-fornecedor-12-meses-7'!$1:$1048576,4 + (COLUMN(A78)-1)*2,FALSE),""))</f>
        <v/>
      </c>
      <c r="BZ81" s="92">
        <f>IF(IFERROR(VLOOKUP($A81,'venda-fornecedor-12-meses-7'!$1:$1048576,4 + (COLUMN(B78)-1)*2,FALSE),"")=0,"",IFERROR(VLOOKUP($A81,'venda-fornecedor-12-meses-7'!$1:$1048576,4 + (COLUMN(B78)-1)*2,FALSE),""))</f>
        <v/>
      </c>
      <c r="CA81" s="92">
        <f>IF(IFERROR(VLOOKUP($A81,'venda-fornecedor-12-meses-7'!$1:$1048576,4 + (COLUMN(C78)-1)*2,FALSE),"")=0,"",IFERROR(VLOOKUP($A81,'venda-fornecedor-12-meses-7'!$1:$1048576,4 + (COLUMN(C78)-1)*2,FALSE),""))</f>
        <v/>
      </c>
      <c r="CB81" s="92">
        <f>IF(IFERROR(VLOOKUP($A81,'venda-fornecedor-12-meses-7'!$1:$1048576,4 + (COLUMN(D78)-1)*2,FALSE),"")=0,"",IFERROR(VLOOKUP($A81,'venda-fornecedor-12-meses-7'!$1:$1048576,4 + (COLUMN(D78)-1)*2,FALSE),""))</f>
        <v/>
      </c>
      <c r="CC81" s="92">
        <f>IF(IFERROR(VLOOKUP($A81,'venda-fornecedor-12-meses-7'!$1:$1048576,4 + (COLUMN(E78)-1)*2,FALSE),"")=0,"",IFERROR(VLOOKUP($A81,'venda-fornecedor-12-meses-7'!$1:$1048576,4 + (COLUMN(E78)-1)*2,FALSE),""))</f>
        <v/>
      </c>
      <c r="CD81" s="92">
        <f>IF(IFERROR(VLOOKUP($A81,'venda-fornecedor-12-meses-7'!$1:$1048576,4 + (COLUMN(F78)-1)*2,FALSE),"")=0,"",IFERROR(VLOOKUP($A81,'venda-fornecedor-12-meses-7'!$1:$1048576,4 + (COLUMN(F78)-1)*2,FALSE),""))</f>
        <v/>
      </c>
      <c r="CE81" s="92">
        <f>IF(IFERROR(VLOOKUP($A81,'venda-fornecedor-12-meses-7'!$1:$1048576,4 + (COLUMN(G78)-1)*2,FALSE),"")=0,"",IFERROR(VLOOKUP($A81,'venda-fornecedor-12-meses-7'!$1:$1048576,4 + (COLUMN(G78)-1)*2,FALSE),""))</f>
        <v/>
      </c>
      <c r="CF81" s="92">
        <f>IF(IFERROR(VLOOKUP($A81,'venda-fornecedor-12-meses-7'!$1:$1048576,4 + (COLUMN(H78)-1)*2,FALSE),"")=0,"",IFERROR(VLOOKUP($A81,'venda-fornecedor-12-meses-7'!$1:$1048576,4 + (COLUMN(H78)-1)*2,FALSE),""))</f>
        <v/>
      </c>
      <c r="CG81" s="92">
        <f>IF(IFERROR(VLOOKUP($A81,'venda-fornecedor-12-meses-7'!$1:$1048576,4 + (COLUMN(I78)-1)*2,FALSE),"")=0,"",IFERROR(VLOOKUP($A81,'venda-fornecedor-12-meses-7'!$1:$1048576,4 + (COLUMN(I78)-1)*2,FALSE),""))</f>
        <v/>
      </c>
      <c r="CH81" s="92">
        <f>IF(IFERROR(VLOOKUP($A81,'venda-fornecedor-12-meses-7'!$1:$1048576,4 + (COLUMN(J78)-1)*2,FALSE),"")=0,"",IFERROR(VLOOKUP($A81,'venda-fornecedor-12-meses-7'!$1:$1048576,4 + (COLUMN(J78)-1)*2,FALSE),""))</f>
        <v/>
      </c>
      <c r="CI81" s="92">
        <f>IF(IFERROR(VLOOKUP($A81,'venda-fornecedor-12-meses-7'!$1:$1048576,4 + (COLUMN(K78)-1)*2,FALSE),"")=0,"",IFERROR(VLOOKUP($A81,'venda-fornecedor-12-meses-7'!$1:$1048576,4 + (COLUMN(K78)-1)*2,FALSE),""))</f>
        <v/>
      </c>
      <c r="CJ81" s="92">
        <f>IF(IFERROR(VLOOKUP($A81,'venda-fornecedor-12-meses-7'!$1:$1048576,4 + (COLUMN(L78)-1)*2,FALSE),"")=0,"",IFERROR(VLOOKUP($A81,'venda-fornecedor-12-meses-7'!$1:$1048576,4 + (COLUMN(L78)-1)*2,FALSE),""))</f>
        <v/>
      </c>
      <c r="CK81" s="93">
        <f>IF(COUNT(BY81:CJ81)=0,"",SUM(BY81:CJ81))</f>
        <v/>
      </c>
      <c r="CL81" s="93">
        <f>IF(COUNT(BY81:CJ81)=0,"",AVERAGE(BY81:CJ81))</f>
        <v/>
      </c>
      <c r="CM81" s="1" t="n"/>
      <c r="CN81" s="94">
        <f>IF(IFERROR(VLOOKUP($A81,'ENTRADA 2023'!$1:$1048576,3 + (COLUMN(A78)-1)*1,FALSE),"")=0,"",IFERROR(VLOOKUP($A81,'ENTRADA 2023'!$1:$1048576,3 + (COLUMN(A78)-1)*1,FALSE),""))</f>
        <v/>
      </c>
      <c r="CO81" s="94">
        <f>IF(IFERROR(VLOOKUP($A81,'ENTRADA 2023'!$1:$1048576,3 + (COLUMN(B78)-1)*1,FALSE),"")=0,"",IFERROR(VLOOKUP($A81,'ENTRADA 2023'!$1:$1048576,3 + (COLUMN(B78)-1)*1,FALSE),""))</f>
        <v/>
      </c>
      <c r="CP81" s="94">
        <f>IF(IFERROR(VLOOKUP($A81,'ENTRADA 2023'!$1:$1048576,3 + (COLUMN(C78)-1)*1,FALSE),"")=0,"",IFERROR(VLOOKUP($A81,'ENTRADA 2023'!$1:$1048576,3 + (COLUMN(C78)-1)*1,FALSE),""))</f>
        <v/>
      </c>
      <c r="CQ81" s="94">
        <f>IF(IFERROR(VLOOKUP($A81,'ENTRADA 2023'!$1:$1048576,3 + (COLUMN(D78)-1)*1,FALSE),"")=0,"",IFERROR(VLOOKUP($A81,'ENTRADA 2023'!$1:$1048576,3 + (COLUMN(D78)-1)*1,FALSE),""))</f>
        <v/>
      </c>
      <c r="CR81" s="94">
        <f>IF(IFERROR(VLOOKUP($A81,'ENTRADA 2023'!$1:$1048576,3 + (COLUMN(E78)-1)*1,FALSE),"")=0,"",IFERROR(VLOOKUP($A81,'ENTRADA 2023'!$1:$1048576,3 + (COLUMN(E78)-1)*1,FALSE),""))</f>
        <v/>
      </c>
      <c r="CS81" s="94">
        <f>IF(IFERROR(VLOOKUP($A81,'ENTRADA 2023'!$1:$1048576,3 + (COLUMN(F78)-1)*1,FALSE),"")=0,"",IFERROR(VLOOKUP($A81,'ENTRADA 2023'!$1:$1048576,3 + (COLUMN(F78)-1)*1,FALSE),""))</f>
        <v/>
      </c>
      <c r="CT81" s="94">
        <f>IF(IFERROR(VLOOKUP($A81,'ENTRADA 2023'!$1:$1048576,3 + (COLUMN(G78)-1)*1,FALSE),"")=0,"",IFERROR(VLOOKUP($A81,'ENTRADA 2023'!$1:$1048576,3 + (COLUMN(G78)-1)*1,FALSE),""))</f>
        <v/>
      </c>
      <c r="CU81" s="94">
        <f>IF(IFERROR(VLOOKUP($A81,'ENTRADA 2023'!$1:$1048576,3 + (COLUMN(H78)-1)*1,FALSE),"")=0,"",IFERROR(VLOOKUP($A81,'ENTRADA 2023'!$1:$1048576,3 + (COLUMN(H78)-1)*1,FALSE),""))</f>
        <v/>
      </c>
      <c r="CV81" s="94">
        <f>IF(IFERROR(VLOOKUP($A81,'ENTRADA 2023'!$1:$1048576,3 + (COLUMN(I78)-1)*1,FALSE),"")=0,"",IFERROR(VLOOKUP($A81,'ENTRADA 2023'!$1:$1048576,3 + (COLUMN(I78)-1)*1,FALSE),""))</f>
        <v/>
      </c>
      <c r="CW81" s="94">
        <f>IF(IFERROR(VLOOKUP($A81,'ENTRADA 2023'!$1:$1048576,3 + (COLUMN(J78)-1)*1,FALSE),"")=0,"",IFERROR(VLOOKUP($A81,'ENTRADA 2023'!$1:$1048576,3 + (COLUMN(J78)-1)*1,FALSE),""))</f>
        <v/>
      </c>
      <c r="CX81" s="94">
        <f>IF(IFERROR(VLOOKUP($A81,'ENTRADA 2023'!$1:$1048576,3 + (COLUMN(K78)-1)*1,FALSE),"")=0,"",IFERROR(VLOOKUP($A81,'ENTRADA 2023'!$1:$1048576,3 + (COLUMN(K78)-1)*1,FALSE),""))</f>
        <v/>
      </c>
      <c r="CY81" s="94">
        <f>IF(IFERROR(VLOOKUP($A81,'ENTRADA 2023'!$1:$1048576,3 + (COLUMN(L78)-1)*1,FALSE),"")=0,"",IFERROR(VLOOKUP($A81,'ENTRADA 2023'!$1:$1048576,3 + (COLUMN(L78)-1)*1,FALSE),""))</f>
        <v/>
      </c>
      <c r="CZ81" s="95">
        <f>IF(COUNT(CN81:CY81)=0,"",SUM(CN81:CY81))</f>
        <v/>
      </c>
      <c r="DA81" s="94">
        <f>IF(IFERROR(VLOOKUP($A81,'ENTRADA 2024'!$1:$1048576,3 + (COLUMN(A78)-1)*1,FALSE),"")=0,"",IFERROR(VLOOKUP($A81,'ENTRADA 2024'!$1:$1048576,3 + (COLUMN(A78)-1)*1,FALSE),""))</f>
        <v/>
      </c>
      <c r="DB81" s="94">
        <f>IF(IFERROR(VLOOKUP($A81,'ENTRADA 2024'!$1:$1048576,3 + (COLUMN(B78)-1)*1,FALSE),"")=0,"",IFERROR(VLOOKUP($A81,'ENTRADA 2024'!$1:$1048576,3 + (COLUMN(B78)-1)*1,FALSE),""))</f>
        <v/>
      </c>
      <c r="DC81" s="94">
        <f>IF(IFERROR(VLOOKUP($A81,'ENTRADA 2024'!$1:$1048576,3 + (COLUMN(C78)-1)*1,FALSE),"")=0,"",IFERROR(VLOOKUP($A81,'ENTRADA 2024'!$1:$1048576,3 + (COLUMN(C78)-1)*1,FALSE),""))</f>
        <v/>
      </c>
      <c r="DD81" s="94">
        <f>IF(IFERROR(VLOOKUP($A81,'ENTRADA 2024'!$1:$1048576,3 + (COLUMN(D78)-1)*1,FALSE),"")=0,"",IFERROR(VLOOKUP($A81,'ENTRADA 2024'!$1:$1048576,3 + (COLUMN(D78)-1)*1,FALSE),""))</f>
        <v/>
      </c>
      <c r="DE81" s="94">
        <f>IF(IFERROR(VLOOKUP($A81,'ENTRADA 2024'!$1:$1048576,3 + (COLUMN(E78)-1)*1,FALSE),"")=0,"",IFERROR(VLOOKUP($A81,'ENTRADA 2024'!$1:$1048576,3 + (COLUMN(E78)-1)*1,FALSE),""))</f>
        <v/>
      </c>
      <c r="DF81" s="94">
        <f>IF(IFERROR(VLOOKUP($A81,'ENTRADA 2024'!$1:$1048576,3 + (COLUMN(F78)-1)*1,FALSE),"")=0,"",IFERROR(VLOOKUP($A81,'ENTRADA 2024'!$1:$1048576,3 + (COLUMN(F78)-1)*1,FALSE),""))</f>
        <v/>
      </c>
      <c r="DG81" s="94">
        <f>IF(IFERROR(VLOOKUP($A81,'ENTRADA 2024'!$1:$1048576,3 + (COLUMN(G78)-1)*1,FALSE),"")=0,"",IFERROR(VLOOKUP($A81,'ENTRADA 2024'!$1:$1048576,3 + (COLUMN(G78)-1)*1,FALSE),""))</f>
        <v/>
      </c>
      <c r="DH81" s="94">
        <f>IF(IFERROR(VLOOKUP($A81,'ENTRADA 2024'!$1:$1048576,3 + (COLUMN(H78)-1)*1,FALSE),"")=0,"",IFERROR(VLOOKUP($A81,'ENTRADA 2024'!$1:$1048576,3 + (COLUMN(H78)-1)*1,FALSE),""))</f>
        <v/>
      </c>
      <c r="DI81" s="94">
        <f>IF(IFERROR(VLOOKUP($A81,'ENTRADA 2024'!$1:$1048576,3 + (COLUMN(I78)-1)*1,FALSE),"")=0,"",IFERROR(VLOOKUP($A81,'ENTRADA 2024'!$1:$1048576,3 + (COLUMN(I78)-1)*1,FALSE),""))</f>
        <v/>
      </c>
      <c r="DJ81" s="94">
        <f>IF(IFERROR(VLOOKUP($A81,'ENTRADA 2024'!$1:$1048576,3 + (COLUMN(J78)-1)*1,FALSE),"")=0,"",IFERROR(VLOOKUP($A81,'ENTRADA 2024'!$1:$1048576,3 + (COLUMN(J78)-1)*1,FALSE),""))</f>
        <v/>
      </c>
      <c r="DK81" s="94">
        <f>IF(IFERROR(VLOOKUP($A81,'ENTRADA 2024'!$1:$1048576,3 + (COLUMN(K78)-1)*1,FALSE),"")=0,"",IFERROR(VLOOKUP($A81,'ENTRADA 2024'!$1:$1048576,3 + (COLUMN(K78)-1)*1,FALSE),""))</f>
        <v/>
      </c>
      <c r="DL81" s="94">
        <f>IF(IFERROR(VLOOKUP($A81,'ENTRADA 2024'!$1:$1048576,3 + (COLUMN(L78)-1)*1,FALSE),"")=0,"",IFERROR(VLOOKUP($A81,'ENTRADA 2024'!$1:$1048576,3 + (COLUMN(L78)-1)*1,FALSE),""))</f>
        <v/>
      </c>
      <c r="DM81" s="95">
        <f>IF(COUNT(DA81:DL81)=0,"",SUM(DA81:DL81))</f>
        <v/>
      </c>
      <c r="DN81" s="94">
        <f>IF(IFERROR(VLOOKUP($A81,'ENTRADA 2025'!$1:$1048576,3 + (COLUMN(A78)-1)*1,FALSE),"")=0,"",IFERROR(VLOOKUP($A81,'ENTRADA 2025'!$1:$1048576,3 + (COLUMN(A78)-1)*1,FALSE),""))</f>
        <v/>
      </c>
      <c r="DO81" s="94">
        <f>IF(IFERROR(VLOOKUP($A81,'ENTRADA 2025'!$1:$1048576,3 + (COLUMN(B78)-1)*1,FALSE),"")=0,"",IFERROR(VLOOKUP($A81,'ENTRADA 2025'!$1:$1048576,3 + (COLUMN(B78)-1)*1,FALSE),""))</f>
        <v/>
      </c>
      <c r="DP81" s="94">
        <f>IF(IFERROR(VLOOKUP($A81,'ENTRADA 2025'!$1:$1048576,3 + (COLUMN(C78)-1)*1,FALSE),"")=0,"",IFERROR(VLOOKUP($A81,'ENTRADA 2025'!$1:$1048576,3 + (COLUMN(C78)-1)*1,FALSE),""))</f>
        <v/>
      </c>
      <c r="DQ81" s="94">
        <f>IF(IFERROR(VLOOKUP($A81,'ENTRADA 2025'!$1:$1048576,3 + (COLUMN(D78)-1)*1,FALSE),"")=0,"",IFERROR(VLOOKUP($A81,'ENTRADA 2025'!$1:$1048576,3 + (COLUMN(D78)-1)*1,FALSE),""))</f>
        <v/>
      </c>
      <c r="DR81" s="94">
        <f>IF(IFERROR(VLOOKUP($A81,'ENTRADA 2025'!$1:$1048576,3 + (COLUMN(E78)-1)*1,FALSE),"")=0,"",IFERROR(VLOOKUP($A81,'ENTRADA 2025'!$1:$1048576,3 + (COLUMN(E78)-1)*1,FALSE),""))</f>
        <v/>
      </c>
      <c r="DS81" s="94">
        <f>IF(IFERROR(VLOOKUP($A81,'ENTRADA 2025'!$1:$1048576,3 + (COLUMN(F78)-1)*1,FALSE),"")=0,"",IFERROR(VLOOKUP($A81,'ENTRADA 2025'!$1:$1048576,3 + (COLUMN(F78)-1)*1,FALSE),""))</f>
        <v/>
      </c>
      <c r="DT81" s="94">
        <f>IF(IFERROR(VLOOKUP($A81,'ENTRADA 2025'!$1:$1048576,3 + (COLUMN(G78)-1)*1,FALSE),"")=0,"",IFERROR(VLOOKUP($A81,'ENTRADA 2025'!$1:$1048576,3 + (COLUMN(G78)-1)*1,FALSE),""))</f>
        <v/>
      </c>
      <c r="DU81" s="94">
        <f>IF(IFERROR(VLOOKUP($A81,'ENTRADA 2025'!$1:$1048576,3 + (COLUMN(H78)-1)*1,FALSE),"")=0,"",IFERROR(VLOOKUP($A81,'ENTRADA 2025'!$1:$1048576,3 + (COLUMN(H78)-1)*1,FALSE),""))</f>
        <v/>
      </c>
      <c r="DV81" s="94">
        <f>IF(IFERROR(VLOOKUP($A81,'ENTRADA 2025'!$1:$1048576,3 + (COLUMN(I78)-1)*1,FALSE),"")=0,"",IFERROR(VLOOKUP($A81,'ENTRADA 2025'!$1:$1048576,3 + (COLUMN(I78)-1)*1,FALSE),""))</f>
        <v/>
      </c>
      <c r="DW81" s="94">
        <f>IF(IFERROR(VLOOKUP($A81,'ENTRADA 2025'!$1:$1048576,3 + (COLUMN(J78)-1)*1,FALSE),"")=0,"",IFERROR(VLOOKUP($A81,'ENTRADA 2025'!$1:$1048576,3 + (COLUMN(J78)-1)*1,FALSE),""))</f>
        <v/>
      </c>
      <c r="DX81" s="94">
        <f>IF(IFERROR(VLOOKUP($A81,'ENTRADA 2025'!$1:$1048576,3 + (COLUMN(K78)-1)*1,FALSE),"")=0,"",IFERROR(VLOOKUP($A81,'ENTRADA 2025'!$1:$1048576,3 + (COLUMN(K78)-1)*1,FALSE),""))</f>
        <v/>
      </c>
      <c r="DY81" s="94">
        <f>IF(IFERROR(VLOOKUP($A81,'ENTRADA 2025'!$1:$1048576,3 + (COLUMN(L78)-1)*1,FALSE),"")=0,"",IFERROR(VLOOKUP($A81,'ENTRADA 2025'!$1:$1048576,3 + (COLUMN(L78)-1)*1,FALSE),""))</f>
        <v/>
      </c>
      <c r="DZ81" s="95">
        <f>IF(COUNT(DN81:DY81)=0,"",SUM(DN81:DY81))</f>
        <v/>
      </c>
      <c r="EA81" s="94">
        <f>IF(IFERROR(VLOOKUP($A81,'entrada-fornecedor-12-meses-7'!$1:$1048576,3 + (COLUMN(A78)-1)*1,FALSE),"")=0,"",IFERROR(VLOOKUP($A81,'entrada-fornecedor-12-meses-7'!$1:$1048576,3 + (COLUMN(A78)-1)*1,FALSE),""))</f>
        <v/>
      </c>
      <c r="EB81" s="94">
        <f>IF(IFERROR(VLOOKUP($A81,'entrada-fornecedor-12-meses-7'!$1:$1048576,3 + (COLUMN(B78)-1)*1,FALSE),"")=0,"",IFERROR(VLOOKUP($A81,'entrada-fornecedor-12-meses-7'!$1:$1048576,3 + (COLUMN(B78)-1)*1,FALSE),""))</f>
        <v/>
      </c>
      <c r="EC81" s="94">
        <f>IF(IFERROR(VLOOKUP($A81,'entrada-fornecedor-12-meses-7'!$1:$1048576,3 + (COLUMN(C78)-1)*1,FALSE),"")=0,"",IFERROR(VLOOKUP($A81,'entrada-fornecedor-12-meses-7'!$1:$1048576,3 + (COLUMN(C78)-1)*1,FALSE),""))</f>
        <v/>
      </c>
      <c r="ED81" s="94">
        <f>IF(IFERROR(VLOOKUP($A81,'entrada-fornecedor-12-meses-7'!$1:$1048576,3 + (COLUMN(D78)-1)*1,FALSE),"")=0,"",IFERROR(VLOOKUP($A81,'entrada-fornecedor-12-meses-7'!$1:$1048576,3 + (COLUMN(D78)-1)*1,FALSE),""))</f>
        <v/>
      </c>
      <c r="EE81" s="94">
        <f>IF(IFERROR(VLOOKUP($A81,'entrada-fornecedor-12-meses-7'!$1:$1048576,3 + (COLUMN(E78)-1)*1,FALSE),"")=0,"",IFERROR(VLOOKUP($A81,'entrada-fornecedor-12-meses-7'!$1:$1048576,3 + (COLUMN(E78)-1)*1,FALSE),""))</f>
        <v/>
      </c>
      <c r="EF81" s="94">
        <f>IF(IFERROR(VLOOKUP($A81,'entrada-fornecedor-12-meses-7'!$1:$1048576,3 + (COLUMN(F78)-1)*1,FALSE),"")=0,"",IFERROR(VLOOKUP($A81,'entrada-fornecedor-12-meses-7'!$1:$1048576,3 + (COLUMN(F78)-1)*1,FALSE),""))</f>
        <v/>
      </c>
      <c r="EG81" s="94">
        <f>IF(IFERROR(VLOOKUP($A81,'entrada-fornecedor-12-meses-7'!$1:$1048576,3 + (COLUMN(G78)-1)*1,FALSE),"")=0,"",IFERROR(VLOOKUP($A81,'entrada-fornecedor-12-meses-7'!$1:$1048576,3 + (COLUMN(G78)-1)*1,FALSE),""))</f>
        <v/>
      </c>
      <c r="EH81" s="94">
        <f>IF(IFERROR(VLOOKUP($A81,'entrada-fornecedor-12-meses-7'!$1:$1048576,3 + (COLUMN(H78)-1)*1,FALSE),"")=0,"",IFERROR(VLOOKUP($A81,'entrada-fornecedor-12-meses-7'!$1:$1048576,3 + (COLUMN(H78)-1)*1,FALSE),""))</f>
        <v/>
      </c>
      <c r="EI81" s="94">
        <f>IF(IFERROR(VLOOKUP($A81,'entrada-fornecedor-12-meses-7'!$1:$1048576,3 + (COLUMN(I78)-1)*1,FALSE),"")=0,"",IFERROR(VLOOKUP($A81,'entrada-fornecedor-12-meses-7'!$1:$1048576,3 + (COLUMN(I78)-1)*1,FALSE),""))</f>
        <v/>
      </c>
      <c r="EJ81" s="94">
        <f>IF(IFERROR(VLOOKUP($A81,'entrada-fornecedor-12-meses-7'!$1:$1048576,3 + (COLUMN(J78)-1)*1,FALSE),"")=0,"",IFERROR(VLOOKUP($A81,'entrada-fornecedor-12-meses-7'!$1:$1048576,3 + (COLUMN(J78)-1)*1,FALSE),""))</f>
        <v/>
      </c>
      <c r="EK81" s="94">
        <f>IF(IFERROR(VLOOKUP($A81,'entrada-fornecedor-12-meses-7'!$1:$1048576,3 + (COLUMN(K78)-1)*1,FALSE),"")=0,"",IFERROR(VLOOKUP($A81,'entrada-fornecedor-12-meses-7'!$1:$1048576,3 + (COLUMN(K78)-1)*1,FALSE),""))</f>
        <v/>
      </c>
      <c r="EL81" s="94">
        <f>IF(IFERROR(VLOOKUP($A81,'entrada-fornecedor-12-meses-7'!$1:$1048576,3 + (COLUMN(L78)-1)*1,FALSE),"")=0,"",IFERROR(VLOOKUP($A81,'entrada-fornecedor-12-meses-7'!$1:$1048576,3 + (COLUMN(L78)-1)*1,FALSE),""))</f>
        <v/>
      </c>
      <c r="EM81" s="95">
        <f>IF(COUNT(EA81:EL81)=0,"",SUM(EA81:EL81))</f>
        <v/>
      </c>
      <c r="EN81" s="1" t="n"/>
      <c r="EO81" s="96">
        <f>IFERROR(AVERAGEIF('lead-time-compras-7'!B:B,A81,'lead-time-compras-7'!S:S),"")</f>
        <v/>
      </c>
      <c r="EP81" s="96">
        <f>IFERROR(
  AVERAGEIFS(
    'notas-fiscais-entrada-830-7'!H:H,
    'notas-fiscais-entrada-830-7'!O:O, A81,
    'notas-fiscais-entrada-830-7'!E:E, $B$1
  ),
""
)</f>
        <v/>
      </c>
      <c r="EQ81" s="96">
        <f>IFERROR(AVERAGEIF('lead-time-compras-7'!B:B,A81,'lead-time-compras-7'!Q:Q),"")</f>
        <v/>
      </c>
      <c r="ER81" s="97">
        <f>SUMIF('fornecedor-saldo-receber-7'!A:A, A81, 'fornecedor-saldo-receber-7'!L:L)</f>
        <v/>
      </c>
      <c r="ES81" s="97">
        <f>SUMIF('fornecedor-verba-aplicar-7'!A:A, A81, 'fornecedor-verba-aplicar-7'!D:D)</f>
        <v/>
      </c>
      <c r="ET81" s="1" t="n"/>
      <c r="EU81" s="52">
        <f>SUMIF('ANALISE PRODUTO'!F:F, A81, 'ANALISE PRODUTO'!BN:BN)</f>
        <v/>
      </c>
      <c r="EV81" s="52">
        <f>SUMIF('ANALISE PRODUTO'!F:F, A81, 'ANALISE PRODUTO'!BO:BO)</f>
        <v/>
      </c>
      <c r="EW81" s="52">
        <f>SUMIF('ANALISE PRODUTO'!F:F, A81, 'ANALISE PRODUTO'!BP:BP)</f>
        <v/>
      </c>
      <c r="EX81" s="52">
        <f>SUMIF('ANALISE PRODUTO'!F:F, A81, 'ANALISE PRODUTO'!BQ:BQ)</f>
        <v/>
      </c>
      <c r="EY81" s="52">
        <f>SUMIF('ANALISE PRODUTO'!F:F, A81, 'ANALISE PRODUTO'!BR:BR)</f>
        <v/>
      </c>
      <c r="EZ81" s="53">
        <f>SUMIF('ANALISE PRODUTO'!F:F, A81, 'ANALISE PRODUTO'!BS:BS)</f>
        <v/>
      </c>
      <c r="FA81" s="53">
        <f>SUMIF('ANALISE PRODUTO'!F:F, A81, 'ANALISE PRODUTO'!BT:BT)</f>
        <v/>
      </c>
      <c r="FB81" s="53">
        <f>SUMIF('ANALISE PRODUTO'!F:F, A81, 'ANALISE PRODUTO'!BU:BU)</f>
        <v/>
      </c>
      <c r="FC81" s="53">
        <f>SUMIF('ANALISE PRODUTO'!F:F, A81, 'ANALISE PRODUTO'!BV:BV)</f>
        <v/>
      </c>
      <c r="FD81" s="53">
        <f>SUMIF('ANALISE PRODUTO'!F:F, A81, 'ANALISE PRODUTO'!BW:BW)</f>
        <v/>
      </c>
      <c r="FE81" s="41">
        <f>SUMIF('ANALISE PRODUTO'!F:F, A81, 'ANALISE PRODUTO'!CB:CB)</f>
        <v/>
      </c>
      <c r="FF81" s="41">
        <f>SUMIF('ANALISE PRODUTO'!F:F, A81, 'ANALISE PRODUTO'!CC:CC)</f>
        <v/>
      </c>
      <c r="FG81" s="1" t="n"/>
      <c r="FH81" s="45">
        <f>IF(IFERROR(VLOOKUP($A81,'VENDA 2023'!$1:$1048576,4 + (COLUMN(A78)-1)*2,FALSE),"")=0,"",IFERROR(VLOOKUP($A81,'VENDA 2023'!$1:$1048576,4 + (COLUMN(A78)-1)*2,FALSE),""))</f>
        <v/>
      </c>
      <c r="FI81" s="45">
        <f>IF(IFERROR(VLOOKUP($A81,'VENDA 2023'!$1:$1048576,4 + (COLUMN(B78)-1)*2,FALSE),"")=0,"",IFERROR(VLOOKUP($A81,'VENDA 2023'!$1:$1048576,4 + (COLUMN(B78)-1)*2,FALSE),""))</f>
        <v/>
      </c>
      <c r="FJ81" s="45">
        <f>IF(IFERROR(VLOOKUP($A81,'VENDA 2023'!$1:$1048576,4 + (COLUMN(C78)-1)*2,FALSE),"")=0,"",IFERROR(VLOOKUP($A81,'VENDA 2023'!$1:$1048576,4 + (COLUMN(C78)-1)*2,FALSE),""))</f>
        <v/>
      </c>
      <c r="FK81" s="45">
        <f>IF(IFERROR(VLOOKUP($A81,'VENDA 2023'!$1:$1048576,4 + (COLUMN(D78)-1)*2,FALSE),"")=0,"",IFERROR(VLOOKUP($A81,'VENDA 2023'!$1:$1048576,4 + (COLUMN(D78)-1)*2,FALSE),""))</f>
        <v/>
      </c>
      <c r="FL81" s="45">
        <f>IF(IFERROR(VLOOKUP($A81,'VENDA 2023'!$1:$1048576,4 + (COLUMN(E78)-1)*2,FALSE),"")=0,"",IFERROR(VLOOKUP($A81,'VENDA 2023'!$1:$1048576,4 + (COLUMN(E78)-1)*2,FALSE),""))</f>
        <v/>
      </c>
      <c r="FM81" s="45">
        <f>IF(IFERROR(VLOOKUP($A81,'VENDA 2023'!$1:$1048576,4 + (COLUMN(F78)-1)*2,FALSE),"")=0,"",IFERROR(VLOOKUP($A81,'VENDA 2023'!$1:$1048576,4 + (COLUMN(F78)-1)*2,FALSE),""))</f>
        <v/>
      </c>
      <c r="FN81" s="45">
        <f>IF(IFERROR(VLOOKUP($A81,'VENDA 2023'!$1:$1048576,4 + (COLUMN(G78)-1)*2,FALSE),"")=0,"",IFERROR(VLOOKUP($A81,'VENDA 2023'!$1:$1048576,4 + (COLUMN(G78)-1)*2,FALSE),""))</f>
        <v/>
      </c>
      <c r="FO81" s="45">
        <f>IF(IFERROR(VLOOKUP($A81,'VENDA 2023'!$1:$1048576,4 + (COLUMN(H78)-1)*2,FALSE),"")=0,"",IFERROR(VLOOKUP($A81,'VENDA 2023'!$1:$1048576,4 + (COLUMN(H78)-1)*2,FALSE),""))</f>
        <v/>
      </c>
      <c r="FP81" s="45">
        <f>IF(IFERROR(VLOOKUP($A81,'VENDA 2023'!$1:$1048576,4 + (COLUMN(I78)-1)*2,FALSE),"")=0,"",IFERROR(VLOOKUP($A81,'VENDA 2023'!$1:$1048576,4 + (COLUMN(I78)-1)*2,FALSE),""))</f>
        <v/>
      </c>
      <c r="FQ81" s="45">
        <f>IF(IFERROR(VLOOKUP($A81,'VENDA 2023'!$1:$1048576,4 + (COLUMN(J78)-1)*2,FALSE),"")=0,"",IFERROR(VLOOKUP($A81,'VENDA 2023'!$1:$1048576,4 + (COLUMN(J78)-1)*2,FALSE),""))</f>
        <v/>
      </c>
      <c r="FR81" s="45">
        <f>IF(IFERROR(VLOOKUP($A81,'VENDA 2023'!$1:$1048576,4 + (COLUMN(K78)-1)*2,FALSE),"")=0,"",IFERROR(VLOOKUP($A81,'VENDA 2023'!$1:$1048576,4 + (COLUMN(K78)-1)*2,FALSE),""))</f>
        <v/>
      </c>
      <c r="FS81" s="45">
        <f>IF(IFERROR(VLOOKUP($A81,'VENDA 2023'!$1:$1048576,4 + (COLUMN(L78)-1)*2,FALSE),"")=0,"",IFERROR(VLOOKUP($A81,'VENDA 2023'!$1:$1048576,4 + (COLUMN(L78)-1)*2,FALSE),""))</f>
        <v/>
      </c>
      <c r="FT81" s="12">
        <f>IF(COUNT(FH81:FS81)=0,"",SUM(FH81:FS81))</f>
        <v/>
      </c>
      <c r="FU81" s="45">
        <f>IF(IFERROR(VLOOKUP($A81,'VENDA 2024'!$1:$1048576,4 + (COLUMN(A78)-1)*2,FALSE),"")=0,"",IFERROR(VLOOKUP($A81,'VENDA 2024'!$1:$1048576,4 + (COLUMN(A78)-1)*2,FALSE),""))</f>
        <v/>
      </c>
      <c r="FV81" s="45">
        <f>IF(IFERROR(VLOOKUP($A81,'VENDA 2024'!$1:$1048576,4 + (COLUMN(B78)-1)*2,FALSE),"")=0,"",IFERROR(VLOOKUP($A81,'VENDA 2024'!$1:$1048576,4 + (COLUMN(B78)-1)*2,FALSE),""))</f>
        <v/>
      </c>
      <c r="FW81" s="45">
        <f>IF(IFERROR(VLOOKUP($A81,'VENDA 2024'!$1:$1048576,4 + (COLUMN(C78)-1)*2,FALSE),"")=0,"",IFERROR(VLOOKUP($A81,'VENDA 2024'!$1:$1048576,4 + (COLUMN(C78)-1)*2,FALSE),""))</f>
        <v/>
      </c>
      <c r="FX81" s="45">
        <f>IF(IFERROR(VLOOKUP($A81,'VENDA 2024'!$1:$1048576,4 + (COLUMN(D78)-1)*2,FALSE),"")=0,"",IFERROR(VLOOKUP($A81,'VENDA 2024'!$1:$1048576,4 + (COLUMN(D78)-1)*2,FALSE),""))</f>
        <v/>
      </c>
      <c r="FY81" s="45">
        <f>IF(IFERROR(VLOOKUP($A81,'VENDA 2024'!$1:$1048576,4 + (COLUMN(E78)-1)*2,FALSE),"")=0,"",IFERROR(VLOOKUP($A81,'VENDA 2024'!$1:$1048576,4 + (COLUMN(E78)-1)*2,FALSE),""))</f>
        <v/>
      </c>
      <c r="FZ81" s="45">
        <f>IF(IFERROR(VLOOKUP($A81,'VENDA 2024'!$1:$1048576,4 + (COLUMN(F78)-1)*2,FALSE),"")=0,"",IFERROR(VLOOKUP($A81,'VENDA 2024'!$1:$1048576,4 + (COLUMN(F78)-1)*2,FALSE),""))</f>
        <v/>
      </c>
      <c r="GA81" s="45">
        <f>IF(IFERROR(VLOOKUP($A81,'VENDA 2024'!$1:$1048576,4 + (COLUMN(G78)-1)*2,FALSE),"")=0,"",IFERROR(VLOOKUP($A81,'VENDA 2024'!$1:$1048576,4 + (COLUMN(G78)-1)*2,FALSE),""))</f>
        <v/>
      </c>
      <c r="GB81" s="45">
        <f>IF(IFERROR(VLOOKUP($A81,'VENDA 2024'!$1:$1048576,4 + (COLUMN(H78)-1)*2,FALSE),"")=0,"",IFERROR(VLOOKUP($A81,'VENDA 2024'!$1:$1048576,4 + (COLUMN(H78)-1)*2,FALSE),""))</f>
        <v/>
      </c>
      <c r="GC81" s="45">
        <f>IF(IFERROR(VLOOKUP($A81,'VENDA 2024'!$1:$1048576,4 + (COLUMN(I78)-1)*2,FALSE),"")=0,"",IFERROR(VLOOKUP($A81,'VENDA 2024'!$1:$1048576,4 + (COLUMN(I78)-1)*2,FALSE),""))</f>
        <v/>
      </c>
      <c r="GD81" s="45">
        <f>IF(IFERROR(VLOOKUP($A81,'VENDA 2024'!$1:$1048576,4 + (COLUMN(J78)-1)*2,FALSE),"")=0,"",IFERROR(VLOOKUP($A81,'VENDA 2024'!$1:$1048576,4 + (COLUMN(J78)-1)*2,FALSE),""))</f>
        <v/>
      </c>
      <c r="GE81" s="45">
        <f>IF(IFERROR(VLOOKUP($A81,'VENDA 2024'!$1:$1048576,4 + (COLUMN(K78)-1)*2,FALSE),"")=0,"",IFERROR(VLOOKUP($A81,'VENDA 2024'!$1:$1048576,4 + (COLUMN(K78)-1)*2,FALSE),""))</f>
        <v/>
      </c>
      <c r="GF81" s="45">
        <f>IF(IFERROR(VLOOKUP($A81,'VENDA 2024'!$1:$1048576,4 + (COLUMN(L78)-1)*2,FALSE),"")=0,"",IFERROR(VLOOKUP($A81,'VENDA 2024'!$1:$1048576,4 + (COLUMN(L78)-1)*2,FALSE),""))</f>
        <v/>
      </c>
      <c r="GG81" s="12">
        <f>IF(COUNT(FU81:GF81)=0,"",SUM(FU81:GF81))</f>
        <v/>
      </c>
      <c r="GH81" s="45">
        <f>IF(IFERROR(VLOOKUP($A81,'venda-fornecedor-12-meses-7'!$1:$1048576,5 + (COLUMN(A78)-1)*2,FALSE),"")=0,"",IFERROR(VLOOKUP($A81,'venda-fornecedor-12-meses-7'!$1:$1048576,5 + (COLUMN(A78)-1)*2,FALSE),""))</f>
        <v/>
      </c>
      <c r="GI81" s="45">
        <f>IF(IFERROR(VLOOKUP($A81,'venda-fornecedor-12-meses-7'!$1:$1048576,5 + (COLUMN(B78)-1)*2,FALSE),"")=0,"",IFERROR(VLOOKUP($A81,'venda-fornecedor-12-meses-7'!$1:$1048576,5 + (COLUMN(B78)-1)*2,FALSE),""))</f>
        <v/>
      </c>
      <c r="GJ81" s="45">
        <f>IF(IFERROR(VLOOKUP($A81,'venda-fornecedor-12-meses-7'!$1:$1048576,5 + (COLUMN(C78)-1)*2,FALSE),"")=0,"",IFERROR(VLOOKUP($A81,'venda-fornecedor-12-meses-7'!$1:$1048576,5 + (COLUMN(C78)-1)*2,FALSE),""))</f>
        <v/>
      </c>
      <c r="GK81" s="45">
        <f>IF(IFERROR(VLOOKUP($A81,'venda-fornecedor-12-meses-7'!$1:$1048576,5 + (COLUMN(D78)-1)*2,FALSE),"")=0,"",IFERROR(VLOOKUP($A81,'venda-fornecedor-12-meses-7'!$1:$1048576,5 + (COLUMN(D78)-1)*2,FALSE),""))</f>
        <v/>
      </c>
      <c r="GL81" s="45">
        <f>IF(IFERROR(VLOOKUP($A81,'venda-fornecedor-12-meses-7'!$1:$1048576,5 + (COLUMN(E78)-1)*2,FALSE),"")=0,"",IFERROR(VLOOKUP($A81,'venda-fornecedor-12-meses-7'!$1:$1048576,5 + (COLUMN(E78)-1)*2,FALSE),""))</f>
        <v/>
      </c>
      <c r="GM81" s="45">
        <f>IF(IFERROR(VLOOKUP($A81,'venda-fornecedor-12-meses-7'!$1:$1048576,5 + (COLUMN(F78)-1)*2,FALSE),"")=0,"",IFERROR(VLOOKUP($A81,'venda-fornecedor-12-meses-7'!$1:$1048576,5 + (COLUMN(F78)-1)*2,FALSE),""))</f>
        <v/>
      </c>
      <c r="GN81" s="45">
        <f>IF(IFERROR(VLOOKUP($A81,'venda-fornecedor-12-meses-7'!$1:$1048576,5 + (COLUMN(G78)-1)*2,FALSE),"")=0,"",IFERROR(VLOOKUP($A81,'venda-fornecedor-12-meses-7'!$1:$1048576,5 + (COLUMN(G78)-1)*2,FALSE),""))</f>
        <v/>
      </c>
      <c r="GO81" s="45">
        <f>IF(IFERROR(VLOOKUP($A81,'venda-fornecedor-12-meses-7'!$1:$1048576,5 + (COLUMN(H78)-1)*2,FALSE),"")=0,"",IFERROR(VLOOKUP($A81,'venda-fornecedor-12-meses-7'!$1:$1048576,5 + (COLUMN(H78)-1)*2,FALSE),""))</f>
        <v/>
      </c>
      <c r="GP81" s="45">
        <f>IF(IFERROR(VLOOKUP($A81,'venda-fornecedor-12-meses-7'!$1:$1048576,5 + (COLUMN(I78)-1)*2,FALSE),"")=0,"",IFERROR(VLOOKUP($A81,'venda-fornecedor-12-meses-7'!$1:$1048576,5 + (COLUMN(I78)-1)*2,FALSE),""))</f>
        <v/>
      </c>
      <c r="GQ81" s="45">
        <f>IF(IFERROR(VLOOKUP($A81,'venda-fornecedor-12-meses-7'!$1:$1048576,5 + (COLUMN(J78)-1)*2,FALSE),"")=0,"",IFERROR(VLOOKUP($A81,'venda-fornecedor-12-meses-7'!$1:$1048576,5 + (COLUMN(J78)-1)*2,FALSE),""))</f>
        <v/>
      </c>
      <c r="GR81" s="45">
        <f>IF(IFERROR(VLOOKUP($A81,'venda-fornecedor-12-meses-7'!$1:$1048576,5 + (COLUMN(K78)-1)*2,FALSE),"")=0,"",IFERROR(VLOOKUP($A81,'venda-fornecedor-12-meses-7'!$1:$1048576,5 + (COLUMN(K78)-1)*2,FALSE),""))</f>
        <v/>
      </c>
      <c r="GS81" s="45">
        <f>IF(IFERROR(VLOOKUP($A81,'venda-fornecedor-12-meses-7'!$1:$1048576,5 + (COLUMN(L78)-1)*2,FALSE),"")=0,"",IFERROR(VLOOKUP($A81,'venda-fornecedor-12-meses-7'!$1:$1048576,5 + (COLUMN(L78)-1)*2,FALSE),""))</f>
        <v/>
      </c>
      <c r="GT81" s="12">
        <f>IF(COUNT(GH81:GS81)=0,"",SUM(GH81:GS81))</f>
        <v/>
      </c>
    </row>
    <row r="82">
      <c r="A82" s="98" t="n">
        <v>35923</v>
      </c>
      <c r="B82" s="85">
        <f>VLOOKUP(A82,'FORNECEDORES X COMPRADOR'!$A:$D,4,0)</f>
        <v/>
      </c>
      <c r="C82" s="85">
        <f>VLOOKUP(A82,'FORNECEDORES X COMPRADOR'!$A:$E,5,0)</f>
        <v/>
      </c>
      <c r="D82" s="40">
        <f>IFERROR(AVERAGEIF('ANALISE PRODUTO'!F:F,A82,'ANALISE PRODUTO'!BE:BE),"")</f>
        <v/>
      </c>
      <c r="E82" s="40">
        <f>IFERROR(AVERAGEIF('ANALISE PRODUTO'!F:F,A82,'ANALISE PRODUTO'!BF:BF),"")</f>
        <v/>
      </c>
      <c r="F82" s="47">
        <f t="array" ref="F82">IFERROR(
  IF(
    SUMPRODUCT(
      IFERROR(--('ANALISE PRODUTO'!$F$3:$F$10000=A82),0) *
      IFERROR(--'ANALISE PRODUTO'!$AJ$3:$AJ$10000,0)
    )=0,
    "",
    SUMPRODUCT(
      IFERROR(--('ANALISE PRODUTO'!$F$3:$F$10000=A82),0) *
      IFERROR(--'ANALISE PRODUTO'!$AN$3:$AN$10000,0)
    ) /
    SUMPRODUCT(
      IFERROR(--('ANALISE PRODUTO'!$F$3:$F$10000=A82),0) *
      IFERROR(--'ANALISE PRODUTO'!$AJ$3:$AJ$10000,0)
    )
  ),
  ""
)</f>
        <v/>
      </c>
      <c r="G82" s="47">
        <f t="array" ref="G82">IFERROR(
  IF(
    SUMPRODUCT(
      IFERROR(--('ANALISE PRODUTO'!$F$3:$F$10000=A82),0) *
      IFERROR(--'ANALISE PRODUTO'!$AJ$3:$AJ$10000,0)
    )=0,
    "",
    SUMPRODUCT(
      IFERROR(--('ANALISE PRODUTO'!$F$3:$F$10000=A82),0) *
      IFERROR(--'ANALISE PRODUTO'!$AO$3:$AO$10000,0)
    ) /
    SUMPRODUCT(
      IFERROR(--('ANALISE PRODUTO'!$F$3:$F$10000=A82),0) *
      IFERROR(--'ANALISE PRODUTO'!$AJ$3:$AJ$10000,0)
    )
  ),
  ""
)</f>
        <v/>
      </c>
      <c r="H82" s="86" t="n">
        <v>60</v>
      </c>
      <c r="I82" s="86" t="n">
        <v>90</v>
      </c>
      <c r="J82" s="87">
        <f>SUMIF('ANALISE PRODUTO'!F:F, A82, 'ANALISE PRODUTO'!AP:AP)</f>
        <v/>
      </c>
      <c r="K82" s="88">
        <f>SUMIF('ANALISE PRODUTO'!F:F, A82, 'ANALISE PRODUTO'!AN:AN)</f>
        <v/>
      </c>
      <c r="L82" s="40">
        <f>SUMIF('ANALISE PRODUTO'!F:F, A82, 'ANALISE PRODUTO'!BB:BB)</f>
        <v/>
      </c>
      <c r="M82" s="40">
        <f>SUMIF('ANALISE PRODUTO'!F:F, A82, 'ANALISE PRODUTO'!BC:BC)</f>
        <v/>
      </c>
      <c r="N82" s="40">
        <f>SUMIF('ANALISE PRODUTO'!F:F, A82, 'ANALISE PRODUTO'!BD:BD)</f>
        <v/>
      </c>
      <c r="O82" s="40">
        <f>SUMIF('ANALISE PRODUTO'!F:F, A82, 'ANALISE PRODUTO'!BA:BA)</f>
        <v/>
      </c>
      <c r="P82" s="40">
        <f>IF(J82=0, 0, IF(O82/J82=0, 0, O82/J82))</f>
        <v/>
      </c>
      <c r="Q82" s="40">
        <f>IF(J82=0, 0, IF(L82/J82=0, 0, L82/J82))</f>
        <v/>
      </c>
      <c r="R82" s="89">
        <f>SUMIF('ANALISE PRODUTO'!F:F, A82, 'ANALISE PRODUTO'!BJ:BJ)</f>
        <v/>
      </c>
      <c r="S82" s="89">
        <f>SUMIF('ANALISE PRODUTO'!F:F, A82, 'ANALISE PRODUTO'!BK:BK)</f>
        <v/>
      </c>
      <c r="T82" s="89">
        <f>SUMIF('ANALISE PRODUTO'!F:F, A82, 'ANALISE PRODUTO'!BL:BL)</f>
        <v/>
      </c>
      <c r="U82" s="89">
        <f>SUMIFS('ANALISE PRODUTO'!BI:BI, 'ANALISE PRODUTO'!F:F, A82)</f>
        <v/>
      </c>
      <c r="V82" s="89">
        <f>IF(C82="DESCONTINUADO", 0, IF(J82=0, 0, IF(U82/J82=0, 0, U82/J82)))</f>
        <v/>
      </c>
      <c r="W82" s="89">
        <f>IF(OR(C82="DESCONTINUADO", J82=0), 0, IFERROR((S82+T82)/J82, 0))</f>
        <v/>
      </c>
      <c r="X82" s="59">
        <f>COUNTIF('ANALISE PRODUTO'!F:F, A82)</f>
        <v/>
      </c>
      <c r="Y82" s="60">
        <f>COUNTIFS('ANALISE PRODUTO'!F:F, A82, 'ANALISE PRODUTO'!S:S, "S")</f>
        <v/>
      </c>
      <c r="Z82" s="61">
        <f>X82-Y82</f>
        <v/>
      </c>
      <c r="AA82" s="88">
        <f>IFERROR(IF(COUNTIF('contas-pagas-fornecedor-7'!$C:$C,B82)&gt;1,
   AVERAGEIF('contas-pagas-fornecedor-7'!$C:$C,B82,'contas-pagas-fornecedor-7'!$I:$I),
   VLOOKUP(B82,'contas-pagas-fornecedor-7'!$C:$Q,7,FALSE)), "")</f>
        <v/>
      </c>
      <c r="AB82" s="88">
        <f t="array" ref="AB82">IFERROR(
  INDEX('fornecedor-venda-por-filial-ger'!J:J,
    MATCH(1,
      ('fornecedor-venda-por-filial-ger'!A:A=A82) *
      ('fornecedor-venda-por-filial-ger'!B:B=$B$1),
    0)
  ),
"")</f>
        <v/>
      </c>
      <c r="AC82" s="90">
        <f t="array" ref="AC82">IFERROR(
  INDEX('fornecedor-venda-por-filial-ger'!O:O,
    MATCH(1,
      ('fornecedor-venda-por-filial-ger'!A:A=A82) *
      ('fornecedor-venda-por-filial-ger'!B:B=$B$1),
    0)
  ),
"")</f>
        <v/>
      </c>
      <c r="AD82" s="90">
        <f>IFERROR(VLOOKUP(A82,'venda-fornecedor-12-meses-7'!A:AC,3,0),"")</f>
        <v/>
      </c>
      <c r="AE82" s="87">
        <f t="array" ref="AE82">IFERROR(
  INDEX('fornecedor-venda-por-filial-ger'!N:N,
    MATCH(1,
      ('fornecedor-venda-por-filial-ger'!A:A=A82) *
      ('fornecedor-venda-por-filial-ger'!B:B=$B$1),
    0)
  ),
"")</f>
        <v/>
      </c>
      <c r="AF82" s="87">
        <f>IF(J82&lt;=0,"100,00%",IFERROR(AD82/AE82,1))</f>
        <v/>
      </c>
      <c r="AG82" s="64">
        <f t="array" ref="AG82">IFERROR(
  INDEX('fornecedor-venda-por-filial-ger'!L:L,
    MATCH(1,
      ('fornecedor-venda-por-filial-ger'!A:A=A82)*
      ('fornecedor-venda-por-filial-ger'!B:B=$B$1),
    0)
  )/100,
"")</f>
        <v/>
      </c>
      <c r="AH82" s="64">
        <f t="array" ref="AH82">IFERROR(
  INDEX('fornecedor-venda-por-filial-ger'!S:S,
    MATCH(1,
      ('fornecedor-venda-por-filial-ger'!A:A=A82) *
      ('fornecedor-venda-por-filial-ger'!B:B=$B$1),
    0)
  )/100,
"")</f>
        <v/>
      </c>
      <c r="AI82" s="64">
        <f>IFERROR(IF(OR(AH82="",AG82=""),"",IF(J82=0,0,AH82-AG82)),"")</f>
        <v/>
      </c>
      <c r="AJ82" s="91">
        <f t="array" ref="AJ82">IF(MAX(IF('ANALISE PRODUTO'!F:F=A82,'ANALISE PRODUTO'!AD:AD))=0,"SEM ENTRADA",MAX(IF('ANALISE PRODUTO'!F:F=A82,'ANALISE PRODUTO'!AD:AD)))</f>
        <v/>
      </c>
      <c r="AK82" s="39" t="n"/>
      <c r="AL82" s="92">
        <f>IF(IFERROR(VLOOKUP($A82,'VENDA 2023'!$1:$1048576,3 + (COLUMN(A79)-1)*2,FALSE),"")=0,"",IFERROR(VLOOKUP($A82,'VENDA 2023'!$1:$1048576,3 + (COLUMN(A79)-1)*2,FALSE),""))</f>
        <v/>
      </c>
      <c r="AM82" s="92">
        <f>IF(IFERROR(VLOOKUP($A82,'VENDA 2023'!$1:$1048576,3 + (COLUMN(B79)-1)*2,FALSE),"")=0,"",IFERROR(VLOOKUP($A82,'VENDA 2023'!$1:$1048576,3 + (COLUMN(B79)-1)*2,FALSE),""))</f>
        <v/>
      </c>
      <c r="AN82" s="92">
        <f>IF(IFERROR(VLOOKUP($A82,'VENDA 2023'!$1:$1048576,3 + (COLUMN(C79)-1)*2,FALSE),"")=0,"",IFERROR(VLOOKUP($A82,'VENDA 2023'!$1:$1048576,3 + (COLUMN(C79)-1)*2,FALSE),""))</f>
        <v/>
      </c>
      <c r="AO82" s="92">
        <f>IF(IFERROR(VLOOKUP($A82,'VENDA 2023'!$1:$1048576,3 + (COLUMN(D79)-1)*2,FALSE),"")=0,"",IFERROR(VLOOKUP($A82,'VENDA 2023'!$1:$1048576,3 + (COLUMN(D79)-1)*2,FALSE),""))</f>
        <v/>
      </c>
      <c r="AP82" s="92">
        <f>IF(IFERROR(VLOOKUP($A82,'VENDA 2023'!$1:$1048576,3 + (COLUMN(E79)-1)*2,FALSE),"")=0,"",IFERROR(VLOOKUP($A82,'VENDA 2023'!$1:$1048576,3 + (COLUMN(E79)-1)*2,FALSE),""))</f>
        <v/>
      </c>
      <c r="AQ82" s="92">
        <f>IF(IFERROR(VLOOKUP($A82,'VENDA 2023'!$1:$1048576,3 + (COLUMN(F79)-1)*2,FALSE),"")=0,"",IFERROR(VLOOKUP($A82,'VENDA 2023'!$1:$1048576,3 + (COLUMN(F79)-1)*2,FALSE),""))</f>
        <v/>
      </c>
      <c r="AR82" s="92">
        <f>IF(IFERROR(VLOOKUP($A82,'VENDA 2023'!$1:$1048576,3 + (COLUMN(G79)-1)*2,FALSE),"")=0,"",IFERROR(VLOOKUP($A82,'VENDA 2023'!$1:$1048576,3 + (COLUMN(G79)-1)*2,FALSE),""))</f>
        <v/>
      </c>
      <c r="AS82" s="92">
        <f>IF(IFERROR(VLOOKUP($A82,'VENDA 2023'!$1:$1048576,3 + (COLUMN(H79)-1)*2,FALSE),"")=0,"",IFERROR(VLOOKUP($A82,'VENDA 2023'!$1:$1048576,3 + (COLUMN(H79)-1)*2,FALSE),""))</f>
        <v/>
      </c>
      <c r="AT82" s="92">
        <f>IF(IFERROR(VLOOKUP($A82,'VENDA 2023'!$1:$1048576,3 + (COLUMN(I79)-1)*2,FALSE),"")=0,"",IFERROR(VLOOKUP($A82,'VENDA 2023'!$1:$1048576,3 + (COLUMN(I79)-1)*2,FALSE),""))</f>
        <v/>
      </c>
      <c r="AU82" s="92">
        <f>IF(IFERROR(VLOOKUP($A82,'VENDA 2023'!$1:$1048576,3 + (COLUMN(J79)-1)*2,FALSE),"")=0,"",IFERROR(VLOOKUP($A82,'VENDA 2023'!$1:$1048576,3 + (COLUMN(J79)-1)*2,FALSE),""))</f>
        <v/>
      </c>
      <c r="AV82" s="92">
        <f>IF(IFERROR(VLOOKUP($A82,'VENDA 2023'!$1:$1048576,3 + (COLUMN(K79)-1)*2,FALSE),"")=0,"",IFERROR(VLOOKUP($A82,'VENDA 2023'!$1:$1048576,3 + (COLUMN(K79)-1)*2,FALSE),""))</f>
        <v/>
      </c>
      <c r="AW82" s="92">
        <f>IF(IFERROR(VLOOKUP($A82,'VENDA 2023'!$1:$1048576,3 + (COLUMN(L79)-1)*2,FALSE),"")=0,"",IFERROR(VLOOKUP($A82,'VENDA 2023'!$1:$1048576,3 + (COLUMN(L79)-1)*2,FALSE),""))</f>
        <v/>
      </c>
      <c r="AX82" s="93">
        <f>IF(COUNT(AL82:AW82)=0,"",SUM(AL82:AW82))</f>
        <v/>
      </c>
      <c r="AY82" s="92">
        <f>IF(IFERROR(VLOOKUP($A82,'VENDA 2024'!$1:$1048576,3 + (COLUMN(A79)-1)*2,FALSE),"")=0,"",IFERROR(VLOOKUP($A82,'VENDA 2024'!$1:$1048576,3 + (COLUMN(A79)-1)*2,FALSE),""))</f>
        <v/>
      </c>
      <c r="AZ82" s="92">
        <f>IF(IFERROR(VLOOKUP($A82,'VENDA 2024'!$1:$1048576,3 + (COLUMN(B79)-1)*2,FALSE),"")=0,"",IFERROR(VLOOKUP($A82,'VENDA 2024'!$1:$1048576,3 + (COLUMN(B79)-1)*2,FALSE),""))</f>
        <v/>
      </c>
      <c r="BA82" s="92">
        <f>IF(IFERROR(VLOOKUP($A82,'VENDA 2024'!$1:$1048576,3 + (COLUMN(C79)-1)*2,FALSE),"")=0,"",IFERROR(VLOOKUP($A82,'VENDA 2024'!$1:$1048576,3 + (COLUMN(C79)-1)*2,FALSE),""))</f>
        <v/>
      </c>
      <c r="BB82" s="92">
        <f>IF(IFERROR(VLOOKUP($A82,'VENDA 2024'!$1:$1048576,3 + (COLUMN(D79)-1)*2,FALSE),"")=0,"",IFERROR(VLOOKUP($A82,'VENDA 2024'!$1:$1048576,3 + (COLUMN(D79)-1)*2,FALSE),""))</f>
        <v/>
      </c>
      <c r="BC82" s="92">
        <f>IF(IFERROR(VLOOKUP($A82,'VENDA 2024'!$1:$1048576,3 + (COLUMN(E79)-1)*2,FALSE),"")=0,"",IFERROR(VLOOKUP($A82,'VENDA 2024'!$1:$1048576,3 + (COLUMN(E79)-1)*2,FALSE),""))</f>
        <v/>
      </c>
      <c r="BD82" s="92">
        <f>IF(IFERROR(VLOOKUP($A82,'VENDA 2024'!$1:$1048576,3 + (COLUMN(F79)-1)*2,FALSE),"")=0,"",IFERROR(VLOOKUP($A82,'VENDA 2024'!$1:$1048576,3 + (COLUMN(F79)-1)*2,FALSE),""))</f>
        <v/>
      </c>
      <c r="BE82" s="92">
        <f>IF(IFERROR(VLOOKUP($A82,'VENDA 2024'!$1:$1048576,3 + (COLUMN(G79)-1)*2,FALSE),"")=0,"",IFERROR(VLOOKUP($A82,'VENDA 2024'!$1:$1048576,3 + (COLUMN(G79)-1)*2,FALSE),""))</f>
        <v/>
      </c>
      <c r="BF82" s="92">
        <f>IF(IFERROR(VLOOKUP($A82,'VENDA 2024'!$1:$1048576,3 + (COLUMN(H79)-1)*2,FALSE),"")=0,"",IFERROR(VLOOKUP($A82,'VENDA 2024'!$1:$1048576,3 + (COLUMN(H79)-1)*2,FALSE),""))</f>
        <v/>
      </c>
      <c r="BG82" s="92">
        <f>IF(IFERROR(VLOOKUP($A82,'VENDA 2024'!$1:$1048576,3 + (COLUMN(I79)-1)*2,FALSE),"")=0,"",IFERROR(VLOOKUP($A82,'VENDA 2024'!$1:$1048576,3 + (COLUMN(I79)-1)*2,FALSE),""))</f>
        <v/>
      </c>
      <c r="BH82" s="92">
        <f>IF(IFERROR(VLOOKUP($A82,'VENDA 2024'!$1:$1048576,3 + (COLUMN(J79)-1)*2,FALSE),"")=0,"",IFERROR(VLOOKUP($A82,'VENDA 2024'!$1:$1048576,3 + (COLUMN(J79)-1)*2,FALSE),""))</f>
        <v/>
      </c>
      <c r="BI82" s="92">
        <f>IF(IFERROR(VLOOKUP($A82,'VENDA 2024'!$1:$1048576,3 + (COLUMN(K79)-1)*2,FALSE),"")=0,"",IFERROR(VLOOKUP($A82,'VENDA 2024'!$1:$1048576,3 + (COLUMN(K79)-1)*2,FALSE),""))</f>
        <v/>
      </c>
      <c r="BJ82" s="92">
        <f>IF(IFERROR(VLOOKUP($A82,'VENDA 2024'!$1:$1048576,3 + (COLUMN(L79)-1)*2,FALSE),"")=0,"",IFERROR(VLOOKUP($A82,'VENDA 2024'!$1:$1048576,3 + (COLUMN(L79)-1)*2,FALSE),""))</f>
        <v/>
      </c>
      <c r="BK82" s="93">
        <f>IF(COUNT(AY82:BJ82)=0,"",SUM(AY82:BJ82))</f>
        <v/>
      </c>
      <c r="BL82" s="92">
        <f>IF(IFERROR(VLOOKUP($A82,'VENDA 2025'!$1:$1048576,3 + (COLUMN(A79)-1)*2,FALSE),"")=0,"",IFERROR(VLOOKUP($A82,'VENDA 2025'!$1:$1048576,3 + (COLUMN(A79)-1)*2,FALSE),""))</f>
        <v/>
      </c>
      <c r="BM82" s="92">
        <f>IF(IFERROR(VLOOKUP($A82,'VENDA 2025'!$1:$1048576,3 + (COLUMN(B79)-1)*2,FALSE),"")=0,"",IFERROR(VLOOKUP($A82,'VENDA 2025'!$1:$1048576,3 + (COLUMN(B79)-1)*2,FALSE),""))</f>
        <v/>
      </c>
      <c r="BN82" s="92">
        <f>IF(IFERROR(VLOOKUP($A82,'VENDA 2025'!$1:$1048576,3 + (COLUMN(C79)-1)*2,FALSE),"")=0,"",IFERROR(VLOOKUP($A82,'VENDA 2025'!$1:$1048576,3 + (COLUMN(C79)-1)*2,FALSE),""))</f>
        <v/>
      </c>
      <c r="BO82" s="92">
        <f>IF(IFERROR(VLOOKUP($A82,'VENDA 2025'!$1:$1048576,3 + (COLUMN(D79)-1)*2,FALSE),"")=0,"",IFERROR(VLOOKUP($A82,'VENDA 2025'!$1:$1048576,3 + (COLUMN(D79)-1)*2,FALSE),""))</f>
        <v/>
      </c>
      <c r="BP82" s="92">
        <f>IF(IFERROR(VLOOKUP($A82,'VENDA 2025'!$1:$1048576,3 + (COLUMN(E79)-1)*2,FALSE),"")=0,"",IFERROR(VLOOKUP($A82,'VENDA 2025'!$1:$1048576,3 + (COLUMN(E79)-1)*2,FALSE),""))</f>
        <v/>
      </c>
      <c r="BQ82" s="92">
        <f>IF(IFERROR(VLOOKUP($A82,'VENDA 2025'!$1:$1048576,3 + (COLUMN(F79)-1)*2,FALSE),"")=0,"",IFERROR(VLOOKUP($A82,'VENDA 2025'!$1:$1048576,3 + (COLUMN(F79)-1)*2,FALSE),""))</f>
        <v/>
      </c>
      <c r="BR82" s="92">
        <f>IF(IFERROR(VLOOKUP($A82,'VENDA 2025'!$1:$1048576,3 + (COLUMN(G79)-1)*2,FALSE),"")=0,"",IFERROR(VLOOKUP($A82,'VENDA 2025'!$1:$1048576,3 + (COLUMN(G79)-1)*2,FALSE),""))</f>
        <v/>
      </c>
      <c r="BS82" s="92">
        <f>IF(IFERROR(VLOOKUP($A82,'VENDA 2025'!$1:$1048576,3 + (COLUMN(H79)-1)*2,FALSE),"")=0,"",IFERROR(VLOOKUP($A82,'VENDA 2025'!$1:$1048576,3 + (COLUMN(H79)-1)*2,FALSE),""))</f>
        <v/>
      </c>
      <c r="BT82" s="92">
        <f>IF(IFERROR(VLOOKUP($A82,'VENDA 2025'!$1:$1048576,3 + (COLUMN(I79)-1)*2,FALSE),"")=0,"",IFERROR(VLOOKUP($A82,'VENDA 2025'!$1:$1048576,3 + (COLUMN(I79)-1)*2,FALSE),""))</f>
        <v/>
      </c>
      <c r="BU82" s="92">
        <f>IF(IFERROR(VLOOKUP($A82,'VENDA 2025'!$1:$1048576,3 + (COLUMN(J79)-1)*2,FALSE),"")=0,"",IFERROR(VLOOKUP($A82,'VENDA 2025'!$1:$1048576,3 + (COLUMN(J79)-1)*2,FALSE),""))</f>
        <v/>
      </c>
      <c r="BV82" s="92">
        <f>IF(IFERROR(VLOOKUP($A82,'VENDA 2025'!$1:$1048576,3 + (COLUMN(K79)-1)*2,FALSE),"")=0,"",IFERROR(VLOOKUP($A82,'VENDA 2025'!$1:$1048576,3 + (COLUMN(K79)-1)*2,FALSE),""))</f>
        <v/>
      </c>
      <c r="BW82" s="92">
        <f>IF(IFERROR(VLOOKUP($A82,'VENDA 2025'!$1:$1048576,3 + (COLUMN(L79)-1)*2,FALSE),"")=0,"",IFERROR(VLOOKUP($A82,'VENDA 2025'!$1:$1048576,3 + (COLUMN(L79)-1)*2,FALSE),""))</f>
        <v/>
      </c>
      <c r="BX82" s="93">
        <f>IF(COUNT(BL82:BW82)=0,"",SUM(BL82:BW82))</f>
        <v/>
      </c>
      <c r="BY82" s="92">
        <f>IF(IFERROR(VLOOKUP($A82,'venda-fornecedor-12-meses-7'!$1:$1048576,4 + (COLUMN(A79)-1)*2,FALSE),"")=0,"",IFERROR(VLOOKUP($A82,'venda-fornecedor-12-meses-7'!$1:$1048576,4 + (COLUMN(A79)-1)*2,FALSE),""))</f>
        <v/>
      </c>
      <c r="BZ82" s="92">
        <f>IF(IFERROR(VLOOKUP($A82,'venda-fornecedor-12-meses-7'!$1:$1048576,4 + (COLUMN(B79)-1)*2,FALSE),"")=0,"",IFERROR(VLOOKUP($A82,'venda-fornecedor-12-meses-7'!$1:$1048576,4 + (COLUMN(B79)-1)*2,FALSE),""))</f>
        <v/>
      </c>
      <c r="CA82" s="92">
        <f>IF(IFERROR(VLOOKUP($A82,'venda-fornecedor-12-meses-7'!$1:$1048576,4 + (COLUMN(C79)-1)*2,FALSE),"")=0,"",IFERROR(VLOOKUP($A82,'venda-fornecedor-12-meses-7'!$1:$1048576,4 + (COLUMN(C79)-1)*2,FALSE),""))</f>
        <v/>
      </c>
      <c r="CB82" s="92">
        <f>IF(IFERROR(VLOOKUP($A82,'venda-fornecedor-12-meses-7'!$1:$1048576,4 + (COLUMN(D79)-1)*2,FALSE),"")=0,"",IFERROR(VLOOKUP($A82,'venda-fornecedor-12-meses-7'!$1:$1048576,4 + (COLUMN(D79)-1)*2,FALSE),""))</f>
        <v/>
      </c>
      <c r="CC82" s="92">
        <f>IF(IFERROR(VLOOKUP($A82,'venda-fornecedor-12-meses-7'!$1:$1048576,4 + (COLUMN(E79)-1)*2,FALSE),"")=0,"",IFERROR(VLOOKUP($A82,'venda-fornecedor-12-meses-7'!$1:$1048576,4 + (COLUMN(E79)-1)*2,FALSE),""))</f>
        <v/>
      </c>
      <c r="CD82" s="92">
        <f>IF(IFERROR(VLOOKUP($A82,'venda-fornecedor-12-meses-7'!$1:$1048576,4 + (COLUMN(F79)-1)*2,FALSE),"")=0,"",IFERROR(VLOOKUP($A82,'venda-fornecedor-12-meses-7'!$1:$1048576,4 + (COLUMN(F79)-1)*2,FALSE),""))</f>
        <v/>
      </c>
      <c r="CE82" s="92">
        <f>IF(IFERROR(VLOOKUP($A82,'venda-fornecedor-12-meses-7'!$1:$1048576,4 + (COLUMN(G79)-1)*2,FALSE),"")=0,"",IFERROR(VLOOKUP($A82,'venda-fornecedor-12-meses-7'!$1:$1048576,4 + (COLUMN(G79)-1)*2,FALSE),""))</f>
        <v/>
      </c>
      <c r="CF82" s="92">
        <f>IF(IFERROR(VLOOKUP($A82,'venda-fornecedor-12-meses-7'!$1:$1048576,4 + (COLUMN(H79)-1)*2,FALSE),"")=0,"",IFERROR(VLOOKUP($A82,'venda-fornecedor-12-meses-7'!$1:$1048576,4 + (COLUMN(H79)-1)*2,FALSE),""))</f>
        <v/>
      </c>
      <c r="CG82" s="92">
        <f>IF(IFERROR(VLOOKUP($A82,'venda-fornecedor-12-meses-7'!$1:$1048576,4 + (COLUMN(I79)-1)*2,FALSE),"")=0,"",IFERROR(VLOOKUP($A82,'venda-fornecedor-12-meses-7'!$1:$1048576,4 + (COLUMN(I79)-1)*2,FALSE),""))</f>
        <v/>
      </c>
      <c r="CH82" s="92">
        <f>IF(IFERROR(VLOOKUP($A82,'venda-fornecedor-12-meses-7'!$1:$1048576,4 + (COLUMN(J79)-1)*2,FALSE),"")=0,"",IFERROR(VLOOKUP($A82,'venda-fornecedor-12-meses-7'!$1:$1048576,4 + (COLUMN(J79)-1)*2,FALSE),""))</f>
        <v/>
      </c>
      <c r="CI82" s="92">
        <f>IF(IFERROR(VLOOKUP($A82,'venda-fornecedor-12-meses-7'!$1:$1048576,4 + (COLUMN(K79)-1)*2,FALSE),"")=0,"",IFERROR(VLOOKUP($A82,'venda-fornecedor-12-meses-7'!$1:$1048576,4 + (COLUMN(K79)-1)*2,FALSE),""))</f>
        <v/>
      </c>
      <c r="CJ82" s="92">
        <f>IF(IFERROR(VLOOKUP($A82,'venda-fornecedor-12-meses-7'!$1:$1048576,4 + (COLUMN(L79)-1)*2,FALSE),"")=0,"",IFERROR(VLOOKUP($A82,'venda-fornecedor-12-meses-7'!$1:$1048576,4 + (COLUMN(L79)-1)*2,FALSE),""))</f>
        <v/>
      </c>
      <c r="CK82" s="93">
        <f>IF(COUNT(BY82:CJ82)=0,"",SUM(BY82:CJ82))</f>
        <v/>
      </c>
      <c r="CL82" s="93">
        <f>IF(COUNT(BY82:CJ82)=0,"",AVERAGE(BY82:CJ82))</f>
        <v/>
      </c>
      <c r="CM82" s="1" t="n"/>
      <c r="CN82" s="94">
        <f>IF(IFERROR(VLOOKUP($A82,'ENTRADA 2023'!$1:$1048576,3 + (COLUMN(A79)-1)*1,FALSE),"")=0,"",IFERROR(VLOOKUP($A82,'ENTRADA 2023'!$1:$1048576,3 + (COLUMN(A79)-1)*1,FALSE),""))</f>
        <v/>
      </c>
      <c r="CO82" s="94">
        <f>IF(IFERROR(VLOOKUP($A82,'ENTRADA 2023'!$1:$1048576,3 + (COLUMN(B79)-1)*1,FALSE),"")=0,"",IFERROR(VLOOKUP($A82,'ENTRADA 2023'!$1:$1048576,3 + (COLUMN(B79)-1)*1,FALSE),""))</f>
        <v/>
      </c>
      <c r="CP82" s="94">
        <f>IF(IFERROR(VLOOKUP($A82,'ENTRADA 2023'!$1:$1048576,3 + (COLUMN(C79)-1)*1,FALSE),"")=0,"",IFERROR(VLOOKUP($A82,'ENTRADA 2023'!$1:$1048576,3 + (COLUMN(C79)-1)*1,FALSE),""))</f>
        <v/>
      </c>
      <c r="CQ82" s="94">
        <f>IF(IFERROR(VLOOKUP($A82,'ENTRADA 2023'!$1:$1048576,3 + (COLUMN(D79)-1)*1,FALSE),"")=0,"",IFERROR(VLOOKUP($A82,'ENTRADA 2023'!$1:$1048576,3 + (COLUMN(D79)-1)*1,FALSE),""))</f>
        <v/>
      </c>
      <c r="CR82" s="94">
        <f>IF(IFERROR(VLOOKUP($A82,'ENTRADA 2023'!$1:$1048576,3 + (COLUMN(E79)-1)*1,FALSE),"")=0,"",IFERROR(VLOOKUP($A82,'ENTRADA 2023'!$1:$1048576,3 + (COLUMN(E79)-1)*1,FALSE),""))</f>
        <v/>
      </c>
      <c r="CS82" s="94">
        <f>IF(IFERROR(VLOOKUP($A82,'ENTRADA 2023'!$1:$1048576,3 + (COLUMN(F79)-1)*1,FALSE),"")=0,"",IFERROR(VLOOKUP($A82,'ENTRADA 2023'!$1:$1048576,3 + (COLUMN(F79)-1)*1,FALSE),""))</f>
        <v/>
      </c>
      <c r="CT82" s="94">
        <f>IF(IFERROR(VLOOKUP($A82,'ENTRADA 2023'!$1:$1048576,3 + (COLUMN(G79)-1)*1,FALSE),"")=0,"",IFERROR(VLOOKUP($A82,'ENTRADA 2023'!$1:$1048576,3 + (COLUMN(G79)-1)*1,FALSE),""))</f>
        <v/>
      </c>
      <c r="CU82" s="94">
        <f>IF(IFERROR(VLOOKUP($A82,'ENTRADA 2023'!$1:$1048576,3 + (COLUMN(H79)-1)*1,FALSE),"")=0,"",IFERROR(VLOOKUP($A82,'ENTRADA 2023'!$1:$1048576,3 + (COLUMN(H79)-1)*1,FALSE),""))</f>
        <v/>
      </c>
      <c r="CV82" s="94">
        <f>IF(IFERROR(VLOOKUP($A82,'ENTRADA 2023'!$1:$1048576,3 + (COLUMN(I79)-1)*1,FALSE),"")=0,"",IFERROR(VLOOKUP($A82,'ENTRADA 2023'!$1:$1048576,3 + (COLUMN(I79)-1)*1,FALSE),""))</f>
        <v/>
      </c>
      <c r="CW82" s="94">
        <f>IF(IFERROR(VLOOKUP($A82,'ENTRADA 2023'!$1:$1048576,3 + (COLUMN(J79)-1)*1,FALSE),"")=0,"",IFERROR(VLOOKUP($A82,'ENTRADA 2023'!$1:$1048576,3 + (COLUMN(J79)-1)*1,FALSE),""))</f>
        <v/>
      </c>
      <c r="CX82" s="94">
        <f>IF(IFERROR(VLOOKUP($A82,'ENTRADA 2023'!$1:$1048576,3 + (COLUMN(K79)-1)*1,FALSE),"")=0,"",IFERROR(VLOOKUP($A82,'ENTRADA 2023'!$1:$1048576,3 + (COLUMN(K79)-1)*1,FALSE),""))</f>
        <v/>
      </c>
      <c r="CY82" s="94">
        <f>IF(IFERROR(VLOOKUP($A82,'ENTRADA 2023'!$1:$1048576,3 + (COLUMN(L79)-1)*1,FALSE),"")=0,"",IFERROR(VLOOKUP($A82,'ENTRADA 2023'!$1:$1048576,3 + (COLUMN(L79)-1)*1,FALSE),""))</f>
        <v/>
      </c>
      <c r="CZ82" s="95">
        <f>IF(COUNT(CN82:CY82)=0,"",SUM(CN82:CY82))</f>
        <v/>
      </c>
      <c r="DA82" s="94">
        <f>IF(IFERROR(VLOOKUP($A82,'ENTRADA 2024'!$1:$1048576,3 + (COLUMN(A79)-1)*1,FALSE),"")=0,"",IFERROR(VLOOKUP($A82,'ENTRADA 2024'!$1:$1048576,3 + (COLUMN(A79)-1)*1,FALSE),""))</f>
        <v/>
      </c>
      <c r="DB82" s="94">
        <f>IF(IFERROR(VLOOKUP($A82,'ENTRADA 2024'!$1:$1048576,3 + (COLUMN(B79)-1)*1,FALSE),"")=0,"",IFERROR(VLOOKUP($A82,'ENTRADA 2024'!$1:$1048576,3 + (COLUMN(B79)-1)*1,FALSE),""))</f>
        <v/>
      </c>
      <c r="DC82" s="94">
        <f>IF(IFERROR(VLOOKUP($A82,'ENTRADA 2024'!$1:$1048576,3 + (COLUMN(C79)-1)*1,FALSE),"")=0,"",IFERROR(VLOOKUP($A82,'ENTRADA 2024'!$1:$1048576,3 + (COLUMN(C79)-1)*1,FALSE),""))</f>
        <v/>
      </c>
      <c r="DD82" s="94">
        <f>IF(IFERROR(VLOOKUP($A82,'ENTRADA 2024'!$1:$1048576,3 + (COLUMN(D79)-1)*1,FALSE),"")=0,"",IFERROR(VLOOKUP($A82,'ENTRADA 2024'!$1:$1048576,3 + (COLUMN(D79)-1)*1,FALSE),""))</f>
        <v/>
      </c>
      <c r="DE82" s="94">
        <f>IF(IFERROR(VLOOKUP($A82,'ENTRADA 2024'!$1:$1048576,3 + (COLUMN(E79)-1)*1,FALSE),"")=0,"",IFERROR(VLOOKUP($A82,'ENTRADA 2024'!$1:$1048576,3 + (COLUMN(E79)-1)*1,FALSE),""))</f>
        <v/>
      </c>
      <c r="DF82" s="94">
        <f>IF(IFERROR(VLOOKUP($A82,'ENTRADA 2024'!$1:$1048576,3 + (COLUMN(F79)-1)*1,FALSE),"")=0,"",IFERROR(VLOOKUP($A82,'ENTRADA 2024'!$1:$1048576,3 + (COLUMN(F79)-1)*1,FALSE),""))</f>
        <v/>
      </c>
      <c r="DG82" s="94">
        <f>IF(IFERROR(VLOOKUP($A82,'ENTRADA 2024'!$1:$1048576,3 + (COLUMN(G79)-1)*1,FALSE),"")=0,"",IFERROR(VLOOKUP($A82,'ENTRADA 2024'!$1:$1048576,3 + (COLUMN(G79)-1)*1,FALSE),""))</f>
        <v/>
      </c>
      <c r="DH82" s="94">
        <f>IF(IFERROR(VLOOKUP($A82,'ENTRADA 2024'!$1:$1048576,3 + (COLUMN(H79)-1)*1,FALSE),"")=0,"",IFERROR(VLOOKUP($A82,'ENTRADA 2024'!$1:$1048576,3 + (COLUMN(H79)-1)*1,FALSE),""))</f>
        <v/>
      </c>
      <c r="DI82" s="94">
        <f>IF(IFERROR(VLOOKUP($A82,'ENTRADA 2024'!$1:$1048576,3 + (COLUMN(I79)-1)*1,FALSE),"")=0,"",IFERROR(VLOOKUP($A82,'ENTRADA 2024'!$1:$1048576,3 + (COLUMN(I79)-1)*1,FALSE),""))</f>
        <v/>
      </c>
      <c r="DJ82" s="94">
        <f>IF(IFERROR(VLOOKUP($A82,'ENTRADA 2024'!$1:$1048576,3 + (COLUMN(J79)-1)*1,FALSE),"")=0,"",IFERROR(VLOOKUP($A82,'ENTRADA 2024'!$1:$1048576,3 + (COLUMN(J79)-1)*1,FALSE),""))</f>
        <v/>
      </c>
      <c r="DK82" s="94">
        <f>IF(IFERROR(VLOOKUP($A82,'ENTRADA 2024'!$1:$1048576,3 + (COLUMN(K79)-1)*1,FALSE),"")=0,"",IFERROR(VLOOKUP($A82,'ENTRADA 2024'!$1:$1048576,3 + (COLUMN(K79)-1)*1,FALSE),""))</f>
        <v/>
      </c>
      <c r="DL82" s="94">
        <f>IF(IFERROR(VLOOKUP($A82,'ENTRADA 2024'!$1:$1048576,3 + (COLUMN(L79)-1)*1,FALSE),"")=0,"",IFERROR(VLOOKUP($A82,'ENTRADA 2024'!$1:$1048576,3 + (COLUMN(L79)-1)*1,FALSE),""))</f>
        <v/>
      </c>
      <c r="DM82" s="95">
        <f>IF(COUNT(DA82:DL82)=0,"",SUM(DA82:DL82))</f>
        <v/>
      </c>
      <c r="DN82" s="94">
        <f>IF(IFERROR(VLOOKUP($A82,'ENTRADA 2025'!$1:$1048576,3 + (COLUMN(A79)-1)*1,FALSE),"")=0,"",IFERROR(VLOOKUP($A82,'ENTRADA 2025'!$1:$1048576,3 + (COLUMN(A79)-1)*1,FALSE),""))</f>
        <v/>
      </c>
      <c r="DO82" s="94">
        <f>IF(IFERROR(VLOOKUP($A82,'ENTRADA 2025'!$1:$1048576,3 + (COLUMN(B79)-1)*1,FALSE),"")=0,"",IFERROR(VLOOKUP($A82,'ENTRADA 2025'!$1:$1048576,3 + (COLUMN(B79)-1)*1,FALSE),""))</f>
        <v/>
      </c>
      <c r="DP82" s="94">
        <f>IF(IFERROR(VLOOKUP($A82,'ENTRADA 2025'!$1:$1048576,3 + (COLUMN(C79)-1)*1,FALSE),"")=0,"",IFERROR(VLOOKUP($A82,'ENTRADA 2025'!$1:$1048576,3 + (COLUMN(C79)-1)*1,FALSE),""))</f>
        <v/>
      </c>
      <c r="DQ82" s="94">
        <f>IF(IFERROR(VLOOKUP($A82,'ENTRADA 2025'!$1:$1048576,3 + (COLUMN(D79)-1)*1,FALSE),"")=0,"",IFERROR(VLOOKUP($A82,'ENTRADA 2025'!$1:$1048576,3 + (COLUMN(D79)-1)*1,FALSE),""))</f>
        <v/>
      </c>
      <c r="DR82" s="94">
        <f>IF(IFERROR(VLOOKUP($A82,'ENTRADA 2025'!$1:$1048576,3 + (COLUMN(E79)-1)*1,FALSE),"")=0,"",IFERROR(VLOOKUP($A82,'ENTRADA 2025'!$1:$1048576,3 + (COLUMN(E79)-1)*1,FALSE),""))</f>
        <v/>
      </c>
      <c r="DS82" s="94">
        <f>IF(IFERROR(VLOOKUP($A82,'ENTRADA 2025'!$1:$1048576,3 + (COLUMN(F79)-1)*1,FALSE),"")=0,"",IFERROR(VLOOKUP($A82,'ENTRADA 2025'!$1:$1048576,3 + (COLUMN(F79)-1)*1,FALSE),""))</f>
        <v/>
      </c>
      <c r="DT82" s="94">
        <f>IF(IFERROR(VLOOKUP($A82,'ENTRADA 2025'!$1:$1048576,3 + (COLUMN(G79)-1)*1,FALSE),"")=0,"",IFERROR(VLOOKUP($A82,'ENTRADA 2025'!$1:$1048576,3 + (COLUMN(G79)-1)*1,FALSE),""))</f>
        <v/>
      </c>
      <c r="DU82" s="94">
        <f>IF(IFERROR(VLOOKUP($A82,'ENTRADA 2025'!$1:$1048576,3 + (COLUMN(H79)-1)*1,FALSE),"")=0,"",IFERROR(VLOOKUP($A82,'ENTRADA 2025'!$1:$1048576,3 + (COLUMN(H79)-1)*1,FALSE),""))</f>
        <v/>
      </c>
      <c r="DV82" s="94">
        <f>IF(IFERROR(VLOOKUP($A82,'ENTRADA 2025'!$1:$1048576,3 + (COLUMN(I79)-1)*1,FALSE),"")=0,"",IFERROR(VLOOKUP($A82,'ENTRADA 2025'!$1:$1048576,3 + (COLUMN(I79)-1)*1,FALSE),""))</f>
        <v/>
      </c>
      <c r="DW82" s="94">
        <f>IF(IFERROR(VLOOKUP($A82,'ENTRADA 2025'!$1:$1048576,3 + (COLUMN(J79)-1)*1,FALSE),"")=0,"",IFERROR(VLOOKUP($A82,'ENTRADA 2025'!$1:$1048576,3 + (COLUMN(J79)-1)*1,FALSE),""))</f>
        <v/>
      </c>
      <c r="DX82" s="94">
        <f>IF(IFERROR(VLOOKUP($A82,'ENTRADA 2025'!$1:$1048576,3 + (COLUMN(K79)-1)*1,FALSE),"")=0,"",IFERROR(VLOOKUP($A82,'ENTRADA 2025'!$1:$1048576,3 + (COLUMN(K79)-1)*1,FALSE),""))</f>
        <v/>
      </c>
      <c r="DY82" s="94">
        <f>IF(IFERROR(VLOOKUP($A82,'ENTRADA 2025'!$1:$1048576,3 + (COLUMN(L79)-1)*1,FALSE),"")=0,"",IFERROR(VLOOKUP($A82,'ENTRADA 2025'!$1:$1048576,3 + (COLUMN(L79)-1)*1,FALSE),""))</f>
        <v/>
      </c>
      <c r="DZ82" s="95">
        <f>IF(COUNT(DN82:DY82)=0,"",SUM(DN82:DY82))</f>
        <v/>
      </c>
      <c r="EA82" s="94">
        <f>IF(IFERROR(VLOOKUP($A82,'entrada-fornecedor-12-meses-7'!$1:$1048576,3 + (COLUMN(A79)-1)*1,FALSE),"")=0,"",IFERROR(VLOOKUP($A82,'entrada-fornecedor-12-meses-7'!$1:$1048576,3 + (COLUMN(A79)-1)*1,FALSE),""))</f>
        <v/>
      </c>
      <c r="EB82" s="94">
        <f>IF(IFERROR(VLOOKUP($A82,'entrada-fornecedor-12-meses-7'!$1:$1048576,3 + (COLUMN(B79)-1)*1,FALSE),"")=0,"",IFERROR(VLOOKUP($A82,'entrada-fornecedor-12-meses-7'!$1:$1048576,3 + (COLUMN(B79)-1)*1,FALSE),""))</f>
        <v/>
      </c>
      <c r="EC82" s="94">
        <f>IF(IFERROR(VLOOKUP($A82,'entrada-fornecedor-12-meses-7'!$1:$1048576,3 + (COLUMN(C79)-1)*1,FALSE),"")=0,"",IFERROR(VLOOKUP($A82,'entrada-fornecedor-12-meses-7'!$1:$1048576,3 + (COLUMN(C79)-1)*1,FALSE),""))</f>
        <v/>
      </c>
      <c r="ED82" s="94">
        <f>IF(IFERROR(VLOOKUP($A82,'entrada-fornecedor-12-meses-7'!$1:$1048576,3 + (COLUMN(D79)-1)*1,FALSE),"")=0,"",IFERROR(VLOOKUP($A82,'entrada-fornecedor-12-meses-7'!$1:$1048576,3 + (COLUMN(D79)-1)*1,FALSE),""))</f>
        <v/>
      </c>
      <c r="EE82" s="94">
        <f>IF(IFERROR(VLOOKUP($A82,'entrada-fornecedor-12-meses-7'!$1:$1048576,3 + (COLUMN(E79)-1)*1,FALSE),"")=0,"",IFERROR(VLOOKUP($A82,'entrada-fornecedor-12-meses-7'!$1:$1048576,3 + (COLUMN(E79)-1)*1,FALSE),""))</f>
        <v/>
      </c>
      <c r="EF82" s="94">
        <f>IF(IFERROR(VLOOKUP($A82,'entrada-fornecedor-12-meses-7'!$1:$1048576,3 + (COLUMN(F79)-1)*1,FALSE),"")=0,"",IFERROR(VLOOKUP($A82,'entrada-fornecedor-12-meses-7'!$1:$1048576,3 + (COLUMN(F79)-1)*1,FALSE),""))</f>
        <v/>
      </c>
      <c r="EG82" s="94">
        <f>IF(IFERROR(VLOOKUP($A82,'entrada-fornecedor-12-meses-7'!$1:$1048576,3 + (COLUMN(G79)-1)*1,FALSE),"")=0,"",IFERROR(VLOOKUP($A82,'entrada-fornecedor-12-meses-7'!$1:$1048576,3 + (COLUMN(G79)-1)*1,FALSE),""))</f>
        <v/>
      </c>
      <c r="EH82" s="94">
        <f>IF(IFERROR(VLOOKUP($A82,'entrada-fornecedor-12-meses-7'!$1:$1048576,3 + (COLUMN(H79)-1)*1,FALSE),"")=0,"",IFERROR(VLOOKUP($A82,'entrada-fornecedor-12-meses-7'!$1:$1048576,3 + (COLUMN(H79)-1)*1,FALSE),""))</f>
        <v/>
      </c>
      <c r="EI82" s="94">
        <f>IF(IFERROR(VLOOKUP($A82,'entrada-fornecedor-12-meses-7'!$1:$1048576,3 + (COLUMN(I79)-1)*1,FALSE),"")=0,"",IFERROR(VLOOKUP($A82,'entrada-fornecedor-12-meses-7'!$1:$1048576,3 + (COLUMN(I79)-1)*1,FALSE),""))</f>
        <v/>
      </c>
      <c r="EJ82" s="94">
        <f>IF(IFERROR(VLOOKUP($A82,'entrada-fornecedor-12-meses-7'!$1:$1048576,3 + (COLUMN(J79)-1)*1,FALSE),"")=0,"",IFERROR(VLOOKUP($A82,'entrada-fornecedor-12-meses-7'!$1:$1048576,3 + (COLUMN(J79)-1)*1,FALSE),""))</f>
        <v/>
      </c>
      <c r="EK82" s="94">
        <f>IF(IFERROR(VLOOKUP($A82,'entrada-fornecedor-12-meses-7'!$1:$1048576,3 + (COLUMN(K79)-1)*1,FALSE),"")=0,"",IFERROR(VLOOKUP($A82,'entrada-fornecedor-12-meses-7'!$1:$1048576,3 + (COLUMN(K79)-1)*1,FALSE),""))</f>
        <v/>
      </c>
      <c r="EL82" s="94">
        <f>IF(IFERROR(VLOOKUP($A82,'entrada-fornecedor-12-meses-7'!$1:$1048576,3 + (COLUMN(L79)-1)*1,FALSE),"")=0,"",IFERROR(VLOOKUP($A82,'entrada-fornecedor-12-meses-7'!$1:$1048576,3 + (COLUMN(L79)-1)*1,FALSE),""))</f>
        <v/>
      </c>
      <c r="EM82" s="95">
        <f>IF(COUNT(EA82:EL82)=0,"",SUM(EA82:EL82))</f>
        <v/>
      </c>
      <c r="EN82" s="1" t="n"/>
      <c r="EO82" s="96">
        <f>IFERROR(AVERAGEIF('lead-time-compras-7'!B:B,A82,'lead-time-compras-7'!S:S),"")</f>
        <v/>
      </c>
      <c r="EP82" s="96">
        <f>IFERROR(
  AVERAGEIFS(
    'notas-fiscais-entrada-830-7'!H:H,
    'notas-fiscais-entrada-830-7'!O:O, A82,
    'notas-fiscais-entrada-830-7'!E:E, $B$1
  ),
""
)</f>
        <v/>
      </c>
      <c r="EQ82" s="96">
        <f>IFERROR(AVERAGEIF('lead-time-compras-7'!B:B,A82,'lead-time-compras-7'!Q:Q),"")</f>
        <v/>
      </c>
      <c r="ER82" s="97">
        <f>SUMIF('fornecedor-saldo-receber-7'!A:A, A82, 'fornecedor-saldo-receber-7'!L:L)</f>
        <v/>
      </c>
      <c r="ES82" s="97">
        <f>SUMIF('fornecedor-verba-aplicar-7'!A:A, A82, 'fornecedor-verba-aplicar-7'!D:D)</f>
        <v/>
      </c>
      <c r="ET82" s="1" t="n"/>
      <c r="EU82" s="52">
        <f>SUMIF('ANALISE PRODUTO'!F:F, A82, 'ANALISE PRODUTO'!BN:BN)</f>
        <v/>
      </c>
      <c r="EV82" s="52">
        <f>SUMIF('ANALISE PRODUTO'!F:F, A82, 'ANALISE PRODUTO'!BO:BO)</f>
        <v/>
      </c>
      <c r="EW82" s="52">
        <f>SUMIF('ANALISE PRODUTO'!F:F, A82, 'ANALISE PRODUTO'!BP:BP)</f>
        <v/>
      </c>
      <c r="EX82" s="52">
        <f>SUMIF('ANALISE PRODUTO'!F:F, A82, 'ANALISE PRODUTO'!BQ:BQ)</f>
        <v/>
      </c>
      <c r="EY82" s="52">
        <f>SUMIF('ANALISE PRODUTO'!F:F, A82, 'ANALISE PRODUTO'!BR:BR)</f>
        <v/>
      </c>
      <c r="EZ82" s="53">
        <f>SUMIF('ANALISE PRODUTO'!F:F, A82, 'ANALISE PRODUTO'!BS:BS)</f>
        <v/>
      </c>
      <c r="FA82" s="53">
        <f>SUMIF('ANALISE PRODUTO'!F:F, A82, 'ANALISE PRODUTO'!BT:BT)</f>
        <v/>
      </c>
      <c r="FB82" s="53">
        <f>SUMIF('ANALISE PRODUTO'!F:F, A82, 'ANALISE PRODUTO'!BU:BU)</f>
        <v/>
      </c>
      <c r="FC82" s="53">
        <f>SUMIF('ANALISE PRODUTO'!F:F, A82, 'ANALISE PRODUTO'!BV:BV)</f>
        <v/>
      </c>
      <c r="FD82" s="53">
        <f>SUMIF('ANALISE PRODUTO'!F:F, A82, 'ANALISE PRODUTO'!BW:BW)</f>
        <v/>
      </c>
      <c r="FE82" s="41">
        <f>SUMIF('ANALISE PRODUTO'!F:F, A82, 'ANALISE PRODUTO'!CB:CB)</f>
        <v/>
      </c>
      <c r="FF82" s="41">
        <f>SUMIF('ANALISE PRODUTO'!F:F, A82, 'ANALISE PRODUTO'!CC:CC)</f>
        <v/>
      </c>
      <c r="FG82" s="1" t="n"/>
      <c r="FH82" s="45">
        <f>IF(IFERROR(VLOOKUP($A82,'VENDA 2023'!$1:$1048576,4 + (COLUMN(A79)-1)*2,FALSE),"")=0,"",IFERROR(VLOOKUP($A82,'VENDA 2023'!$1:$1048576,4 + (COLUMN(A79)-1)*2,FALSE),""))</f>
        <v/>
      </c>
      <c r="FI82" s="45">
        <f>IF(IFERROR(VLOOKUP($A82,'VENDA 2023'!$1:$1048576,4 + (COLUMN(B79)-1)*2,FALSE),"")=0,"",IFERROR(VLOOKUP($A82,'VENDA 2023'!$1:$1048576,4 + (COLUMN(B79)-1)*2,FALSE),""))</f>
        <v/>
      </c>
      <c r="FJ82" s="45">
        <f>IF(IFERROR(VLOOKUP($A82,'VENDA 2023'!$1:$1048576,4 + (COLUMN(C79)-1)*2,FALSE),"")=0,"",IFERROR(VLOOKUP($A82,'VENDA 2023'!$1:$1048576,4 + (COLUMN(C79)-1)*2,FALSE),""))</f>
        <v/>
      </c>
      <c r="FK82" s="45">
        <f>IF(IFERROR(VLOOKUP($A82,'VENDA 2023'!$1:$1048576,4 + (COLUMN(D79)-1)*2,FALSE),"")=0,"",IFERROR(VLOOKUP($A82,'VENDA 2023'!$1:$1048576,4 + (COLUMN(D79)-1)*2,FALSE),""))</f>
        <v/>
      </c>
      <c r="FL82" s="45">
        <f>IF(IFERROR(VLOOKUP($A82,'VENDA 2023'!$1:$1048576,4 + (COLUMN(E79)-1)*2,FALSE),"")=0,"",IFERROR(VLOOKUP($A82,'VENDA 2023'!$1:$1048576,4 + (COLUMN(E79)-1)*2,FALSE),""))</f>
        <v/>
      </c>
      <c r="FM82" s="45">
        <f>IF(IFERROR(VLOOKUP($A82,'VENDA 2023'!$1:$1048576,4 + (COLUMN(F79)-1)*2,FALSE),"")=0,"",IFERROR(VLOOKUP($A82,'VENDA 2023'!$1:$1048576,4 + (COLUMN(F79)-1)*2,FALSE),""))</f>
        <v/>
      </c>
      <c r="FN82" s="45">
        <f>IF(IFERROR(VLOOKUP($A82,'VENDA 2023'!$1:$1048576,4 + (COLUMN(G79)-1)*2,FALSE),"")=0,"",IFERROR(VLOOKUP($A82,'VENDA 2023'!$1:$1048576,4 + (COLUMN(G79)-1)*2,FALSE),""))</f>
        <v/>
      </c>
      <c r="FO82" s="45">
        <f>IF(IFERROR(VLOOKUP($A82,'VENDA 2023'!$1:$1048576,4 + (COLUMN(H79)-1)*2,FALSE),"")=0,"",IFERROR(VLOOKUP($A82,'VENDA 2023'!$1:$1048576,4 + (COLUMN(H79)-1)*2,FALSE),""))</f>
        <v/>
      </c>
      <c r="FP82" s="45">
        <f>IF(IFERROR(VLOOKUP($A82,'VENDA 2023'!$1:$1048576,4 + (COLUMN(I79)-1)*2,FALSE),"")=0,"",IFERROR(VLOOKUP($A82,'VENDA 2023'!$1:$1048576,4 + (COLUMN(I79)-1)*2,FALSE),""))</f>
        <v/>
      </c>
      <c r="FQ82" s="45">
        <f>IF(IFERROR(VLOOKUP($A82,'VENDA 2023'!$1:$1048576,4 + (COLUMN(J79)-1)*2,FALSE),"")=0,"",IFERROR(VLOOKUP($A82,'VENDA 2023'!$1:$1048576,4 + (COLUMN(J79)-1)*2,FALSE),""))</f>
        <v/>
      </c>
      <c r="FR82" s="45">
        <f>IF(IFERROR(VLOOKUP($A82,'VENDA 2023'!$1:$1048576,4 + (COLUMN(K79)-1)*2,FALSE),"")=0,"",IFERROR(VLOOKUP($A82,'VENDA 2023'!$1:$1048576,4 + (COLUMN(K79)-1)*2,FALSE),""))</f>
        <v/>
      </c>
      <c r="FS82" s="45">
        <f>IF(IFERROR(VLOOKUP($A82,'VENDA 2023'!$1:$1048576,4 + (COLUMN(L79)-1)*2,FALSE),"")=0,"",IFERROR(VLOOKUP($A82,'VENDA 2023'!$1:$1048576,4 + (COLUMN(L79)-1)*2,FALSE),""))</f>
        <v/>
      </c>
      <c r="FT82" s="12">
        <f>IF(COUNT(FH82:FS82)=0,"",SUM(FH82:FS82))</f>
        <v/>
      </c>
      <c r="FU82" s="45">
        <f>IF(IFERROR(VLOOKUP($A82,'VENDA 2024'!$1:$1048576,4 + (COLUMN(A79)-1)*2,FALSE),"")=0,"",IFERROR(VLOOKUP($A82,'VENDA 2024'!$1:$1048576,4 + (COLUMN(A79)-1)*2,FALSE),""))</f>
        <v/>
      </c>
      <c r="FV82" s="45">
        <f>IF(IFERROR(VLOOKUP($A82,'VENDA 2024'!$1:$1048576,4 + (COLUMN(B79)-1)*2,FALSE),"")=0,"",IFERROR(VLOOKUP($A82,'VENDA 2024'!$1:$1048576,4 + (COLUMN(B79)-1)*2,FALSE),""))</f>
        <v/>
      </c>
      <c r="FW82" s="45">
        <f>IF(IFERROR(VLOOKUP($A82,'VENDA 2024'!$1:$1048576,4 + (COLUMN(C79)-1)*2,FALSE),"")=0,"",IFERROR(VLOOKUP($A82,'VENDA 2024'!$1:$1048576,4 + (COLUMN(C79)-1)*2,FALSE),""))</f>
        <v/>
      </c>
      <c r="FX82" s="45">
        <f>IF(IFERROR(VLOOKUP($A82,'VENDA 2024'!$1:$1048576,4 + (COLUMN(D79)-1)*2,FALSE),"")=0,"",IFERROR(VLOOKUP($A82,'VENDA 2024'!$1:$1048576,4 + (COLUMN(D79)-1)*2,FALSE),""))</f>
        <v/>
      </c>
      <c r="FY82" s="45">
        <f>IF(IFERROR(VLOOKUP($A82,'VENDA 2024'!$1:$1048576,4 + (COLUMN(E79)-1)*2,FALSE),"")=0,"",IFERROR(VLOOKUP($A82,'VENDA 2024'!$1:$1048576,4 + (COLUMN(E79)-1)*2,FALSE),""))</f>
        <v/>
      </c>
      <c r="FZ82" s="45">
        <f>IF(IFERROR(VLOOKUP($A82,'VENDA 2024'!$1:$1048576,4 + (COLUMN(F79)-1)*2,FALSE),"")=0,"",IFERROR(VLOOKUP($A82,'VENDA 2024'!$1:$1048576,4 + (COLUMN(F79)-1)*2,FALSE),""))</f>
        <v/>
      </c>
      <c r="GA82" s="45">
        <f>IF(IFERROR(VLOOKUP($A82,'VENDA 2024'!$1:$1048576,4 + (COLUMN(G79)-1)*2,FALSE),"")=0,"",IFERROR(VLOOKUP($A82,'VENDA 2024'!$1:$1048576,4 + (COLUMN(G79)-1)*2,FALSE),""))</f>
        <v/>
      </c>
      <c r="GB82" s="45">
        <f>IF(IFERROR(VLOOKUP($A82,'VENDA 2024'!$1:$1048576,4 + (COLUMN(H79)-1)*2,FALSE),"")=0,"",IFERROR(VLOOKUP($A82,'VENDA 2024'!$1:$1048576,4 + (COLUMN(H79)-1)*2,FALSE),""))</f>
        <v/>
      </c>
      <c r="GC82" s="45">
        <f>IF(IFERROR(VLOOKUP($A82,'VENDA 2024'!$1:$1048576,4 + (COLUMN(I79)-1)*2,FALSE),"")=0,"",IFERROR(VLOOKUP($A82,'VENDA 2024'!$1:$1048576,4 + (COLUMN(I79)-1)*2,FALSE),""))</f>
        <v/>
      </c>
      <c r="GD82" s="45">
        <f>IF(IFERROR(VLOOKUP($A82,'VENDA 2024'!$1:$1048576,4 + (COLUMN(J79)-1)*2,FALSE),"")=0,"",IFERROR(VLOOKUP($A82,'VENDA 2024'!$1:$1048576,4 + (COLUMN(J79)-1)*2,FALSE),""))</f>
        <v/>
      </c>
      <c r="GE82" s="45">
        <f>IF(IFERROR(VLOOKUP($A82,'VENDA 2024'!$1:$1048576,4 + (COLUMN(K79)-1)*2,FALSE),"")=0,"",IFERROR(VLOOKUP($A82,'VENDA 2024'!$1:$1048576,4 + (COLUMN(K79)-1)*2,FALSE),""))</f>
        <v/>
      </c>
      <c r="GF82" s="45">
        <f>IF(IFERROR(VLOOKUP($A82,'VENDA 2024'!$1:$1048576,4 + (COLUMN(L79)-1)*2,FALSE),"")=0,"",IFERROR(VLOOKUP($A82,'VENDA 2024'!$1:$1048576,4 + (COLUMN(L79)-1)*2,FALSE),""))</f>
        <v/>
      </c>
      <c r="GG82" s="12">
        <f>IF(COUNT(FU82:GF82)=0,"",SUM(FU82:GF82))</f>
        <v/>
      </c>
      <c r="GH82" s="45">
        <f>IF(IFERROR(VLOOKUP($A82,'venda-fornecedor-12-meses-7'!$1:$1048576,5 + (COLUMN(A79)-1)*2,FALSE),"")=0,"",IFERROR(VLOOKUP($A82,'venda-fornecedor-12-meses-7'!$1:$1048576,5 + (COLUMN(A79)-1)*2,FALSE),""))</f>
        <v/>
      </c>
      <c r="GI82" s="45">
        <f>IF(IFERROR(VLOOKUP($A82,'venda-fornecedor-12-meses-7'!$1:$1048576,5 + (COLUMN(B79)-1)*2,FALSE),"")=0,"",IFERROR(VLOOKUP($A82,'venda-fornecedor-12-meses-7'!$1:$1048576,5 + (COLUMN(B79)-1)*2,FALSE),""))</f>
        <v/>
      </c>
      <c r="GJ82" s="45">
        <f>IF(IFERROR(VLOOKUP($A82,'venda-fornecedor-12-meses-7'!$1:$1048576,5 + (COLUMN(C79)-1)*2,FALSE),"")=0,"",IFERROR(VLOOKUP($A82,'venda-fornecedor-12-meses-7'!$1:$1048576,5 + (COLUMN(C79)-1)*2,FALSE),""))</f>
        <v/>
      </c>
      <c r="GK82" s="45">
        <f>IF(IFERROR(VLOOKUP($A82,'venda-fornecedor-12-meses-7'!$1:$1048576,5 + (COLUMN(D79)-1)*2,FALSE),"")=0,"",IFERROR(VLOOKUP($A82,'venda-fornecedor-12-meses-7'!$1:$1048576,5 + (COLUMN(D79)-1)*2,FALSE),""))</f>
        <v/>
      </c>
      <c r="GL82" s="45">
        <f>IF(IFERROR(VLOOKUP($A82,'venda-fornecedor-12-meses-7'!$1:$1048576,5 + (COLUMN(E79)-1)*2,FALSE),"")=0,"",IFERROR(VLOOKUP($A82,'venda-fornecedor-12-meses-7'!$1:$1048576,5 + (COLUMN(E79)-1)*2,FALSE),""))</f>
        <v/>
      </c>
      <c r="GM82" s="45">
        <f>IF(IFERROR(VLOOKUP($A82,'venda-fornecedor-12-meses-7'!$1:$1048576,5 + (COLUMN(F79)-1)*2,FALSE),"")=0,"",IFERROR(VLOOKUP($A82,'venda-fornecedor-12-meses-7'!$1:$1048576,5 + (COLUMN(F79)-1)*2,FALSE),""))</f>
        <v/>
      </c>
      <c r="GN82" s="45">
        <f>IF(IFERROR(VLOOKUP($A82,'venda-fornecedor-12-meses-7'!$1:$1048576,5 + (COLUMN(G79)-1)*2,FALSE),"")=0,"",IFERROR(VLOOKUP($A82,'venda-fornecedor-12-meses-7'!$1:$1048576,5 + (COLUMN(G79)-1)*2,FALSE),""))</f>
        <v/>
      </c>
      <c r="GO82" s="45">
        <f>IF(IFERROR(VLOOKUP($A82,'venda-fornecedor-12-meses-7'!$1:$1048576,5 + (COLUMN(H79)-1)*2,FALSE),"")=0,"",IFERROR(VLOOKUP($A82,'venda-fornecedor-12-meses-7'!$1:$1048576,5 + (COLUMN(H79)-1)*2,FALSE),""))</f>
        <v/>
      </c>
      <c r="GP82" s="45">
        <f>IF(IFERROR(VLOOKUP($A82,'venda-fornecedor-12-meses-7'!$1:$1048576,5 + (COLUMN(I79)-1)*2,FALSE),"")=0,"",IFERROR(VLOOKUP($A82,'venda-fornecedor-12-meses-7'!$1:$1048576,5 + (COLUMN(I79)-1)*2,FALSE),""))</f>
        <v/>
      </c>
      <c r="GQ82" s="45">
        <f>IF(IFERROR(VLOOKUP($A82,'venda-fornecedor-12-meses-7'!$1:$1048576,5 + (COLUMN(J79)-1)*2,FALSE),"")=0,"",IFERROR(VLOOKUP($A82,'venda-fornecedor-12-meses-7'!$1:$1048576,5 + (COLUMN(J79)-1)*2,FALSE),""))</f>
        <v/>
      </c>
      <c r="GR82" s="45">
        <f>IF(IFERROR(VLOOKUP($A82,'venda-fornecedor-12-meses-7'!$1:$1048576,5 + (COLUMN(K79)-1)*2,FALSE),"")=0,"",IFERROR(VLOOKUP($A82,'venda-fornecedor-12-meses-7'!$1:$1048576,5 + (COLUMN(K79)-1)*2,FALSE),""))</f>
        <v/>
      </c>
      <c r="GS82" s="45">
        <f>IF(IFERROR(VLOOKUP($A82,'venda-fornecedor-12-meses-7'!$1:$1048576,5 + (COLUMN(L79)-1)*2,FALSE),"")=0,"",IFERROR(VLOOKUP($A82,'venda-fornecedor-12-meses-7'!$1:$1048576,5 + (COLUMN(L79)-1)*2,FALSE),""))</f>
        <v/>
      </c>
      <c r="GT82" s="12">
        <f>IF(COUNT(GH82:GS82)=0,"",SUM(GH82:GS82))</f>
        <v/>
      </c>
    </row>
    <row r="83">
      <c r="A83" s="98" t="n">
        <v>36687</v>
      </c>
      <c r="B83" s="85">
        <f>VLOOKUP(A83,'FORNECEDORES X COMPRADOR'!$A:$D,4,0)</f>
        <v/>
      </c>
      <c r="C83" s="85">
        <f>VLOOKUP(A83,'FORNECEDORES X COMPRADOR'!$A:$E,5,0)</f>
        <v/>
      </c>
      <c r="D83" s="40">
        <f>IFERROR(AVERAGEIF('ANALISE PRODUTO'!F:F,A83,'ANALISE PRODUTO'!BE:BE),"")</f>
        <v/>
      </c>
      <c r="E83" s="40">
        <f>IFERROR(AVERAGEIF('ANALISE PRODUTO'!F:F,A83,'ANALISE PRODUTO'!BF:BF),"")</f>
        <v/>
      </c>
      <c r="F83" s="47">
        <f t="array" ref="F83">IFERROR(
  IF(
    SUMPRODUCT(
      IFERROR(--('ANALISE PRODUTO'!$F$3:$F$10000=A83),0) *
      IFERROR(--'ANALISE PRODUTO'!$AJ$3:$AJ$10000,0)
    )=0,
    "",
    SUMPRODUCT(
      IFERROR(--('ANALISE PRODUTO'!$F$3:$F$10000=A83),0) *
      IFERROR(--'ANALISE PRODUTO'!$AN$3:$AN$10000,0)
    ) /
    SUMPRODUCT(
      IFERROR(--('ANALISE PRODUTO'!$F$3:$F$10000=A83),0) *
      IFERROR(--'ANALISE PRODUTO'!$AJ$3:$AJ$10000,0)
    )
  ),
  ""
)</f>
        <v/>
      </c>
      <c r="G83" s="47">
        <f t="array" ref="G83">IFERROR(
  IF(
    SUMPRODUCT(
      IFERROR(--('ANALISE PRODUTO'!$F$3:$F$10000=A83),0) *
      IFERROR(--'ANALISE PRODUTO'!$AJ$3:$AJ$10000,0)
    )=0,
    "",
    SUMPRODUCT(
      IFERROR(--('ANALISE PRODUTO'!$F$3:$F$10000=A83),0) *
      IFERROR(--'ANALISE PRODUTO'!$AO$3:$AO$10000,0)
    ) /
    SUMPRODUCT(
      IFERROR(--('ANALISE PRODUTO'!$F$3:$F$10000=A83),0) *
      IFERROR(--'ANALISE PRODUTO'!$AJ$3:$AJ$10000,0)
    )
  ),
  ""
)</f>
        <v/>
      </c>
      <c r="H83" s="86" t="n">
        <v>60</v>
      </c>
      <c r="I83" s="86" t="n">
        <v>90</v>
      </c>
      <c r="J83" s="87">
        <f>SUMIF('ANALISE PRODUTO'!F:F, A83, 'ANALISE PRODUTO'!AP:AP)</f>
        <v/>
      </c>
      <c r="K83" s="88">
        <f>SUMIF('ANALISE PRODUTO'!F:F, A83, 'ANALISE PRODUTO'!AN:AN)</f>
        <v/>
      </c>
      <c r="L83" s="40">
        <f>SUMIF('ANALISE PRODUTO'!F:F, A83, 'ANALISE PRODUTO'!BB:BB)</f>
        <v/>
      </c>
      <c r="M83" s="40">
        <f>SUMIF('ANALISE PRODUTO'!F:F, A83, 'ANALISE PRODUTO'!BC:BC)</f>
        <v/>
      </c>
      <c r="N83" s="40">
        <f>SUMIF('ANALISE PRODUTO'!F:F, A83, 'ANALISE PRODUTO'!BD:BD)</f>
        <v/>
      </c>
      <c r="O83" s="40">
        <f>SUMIF('ANALISE PRODUTO'!F:F, A83, 'ANALISE PRODUTO'!BA:BA)</f>
        <v/>
      </c>
      <c r="P83" s="40">
        <f>IF(J83=0, 0, IF(O83/J83=0, 0, O83/J83))</f>
        <v/>
      </c>
      <c r="Q83" s="40">
        <f>IF(J83=0, 0, IF(L83/J83=0, 0, L83/J83))</f>
        <v/>
      </c>
      <c r="R83" s="89">
        <f>SUMIF('ANALISE PRODUTO'!F:F, A83, 'ANALISE PRODUTO'!BJ:BJ)</f>
        <v/>
      </c>
      <c r="S83" s="89">
        <f>SUMIF('ANALISE PRODUTO'!F:F, A83, 'ANALISE PRODUTO'!BK:BK)</f>
        <v/>
      </c>
      <c r="T83" s="89">
        <f>SUMIF('ANALISE PRODUTO'!F:F, A83, 'ANALISE PRODUTO'!BL:BL)</f>
        <v/>
      </c>
      <c r="U83" s="89">
        <f>SUMIFS('ANALISE PRODUTO'!BI:BI, 'ANALISE PRODUTO'!F:F, A83)</f>
        <v/>
      </c>
      <c r="V83" s="89">
        <f>IF(C83="DESCONTINUADO", 0, IF(J83=0, 0, IF(U83/J83=0, 0, U83/J83)))</f>
        <v/>
      </c>
      <c r="W83" s="89">
        <f>IF(OR(C83="DESCONTINUADO", J83=0), 0, IFERROR((S83+T83)/J83, 0))</f>
        <v/>
      </c>
      <c r="X83" s="59">
        <f>COUNTIF('ANALISE PRODUTO'!F:F, A83)</f>
        <v/>
      </c>
      <c r="Y83" s="60">
        <f>COUNTIFS('ANALISE PRODUTO'!F:F, A83, 'ANALISE PRODUTO'!S:S, "S")</f>
        <v/>
      </c>
      <c r="Z83" s="61">
        <f>X83-Y83</f>
        <v/>
      </c>
      <c r="AA83" s="88">
        <f>IFERROR(IF(COUNTIF('contas-pagas-fornecedor-7'!$C:$C,B83)&gt;1,
   AVERAGEIF('contas-pagas-fornecedor-7'!$C:$C,B83,'contas-pagas-fornecedor-7'!$I:$I),
   VLOOKUP(B83,'contas-pagas-fornecedor-7'!$C:$Q,7,FALSE)), "")</f>
        <v/>
      </c>
      <c r="AB83" s="88">
        <f t="array" ref="AB83">IFERROR(
  INDEX('fornecedor-venda-por-filial-ger'!J:J,
    MATCH(1,
      ('fornecedor-venda-por-filial-ger'!A:A=A83) *
      ('fornecedor-venda-por-filial-ger'!B:B=$B$1),
    0)
  ),
"")</f>
        <v/>
      </c>
      <c r="AC83" s="90">
        <f t="array" ref="AC83">IFERROR(
  INDEX('fornecedor-venda-por-filial-ger'!O:O,
    MATCH(1,
      ('fornecedor-venda-por-filial-ger'!A:A=A83) *
      ('fornecedor-venda-por-filial-ger'!B:B=$B$1),
    0)
  ),
"")</f>
        <v/>
      </c>
      <c r="AD83" s="90">
        <f>IFERROR(VLOOKUP(A83,'venda-fornecedor-12-meses-7'!A:AC,3,0),"")</f>
        <v/>
      </c>
      <c r="AE83" s="87">
        <f t="array" ref="AE83">IFERROR(
  INDEX('fornecedor-venda-por-filial-ger'!N:N,
    MATCH(1,
      ('fornecedor-venda-por-filial-ger'!A:A=A83) *
      ('fornecedor-venda-por-filial-ger'!B:B=$B$1),
    0)
  ),
"")</f>
        <v/>
      </c>
      <c r="AF83" s="87">
        <f>IF(J83&lt;=0,"100,00%",IFERROR(AD83/AE83,1))</f>
        <v/>
      </c>
      <c r="AG83" s="64">
        <f t="array" ref="AG83">IFERROR(
  INDEX('fornecedor-venda-por-filial-ger'!L:L,
    MATCH(1,
      ('fornecedor-venda-por-filial-ger'!A:A=A83)*
      ('fornecedor-venda-por-filial-ger'!B:B=$B$1),
    0)
  )/100,
"")</f>
        <v/>
      </c>
      <c r="AH83" s="64">
        <f t="array" ref="AH83">IFERROR(
  INDEX('fornecedor-venda-por-filial-ger'!S:S,
    MATCH(1,
      ('fornecedor-venda-por-filial-ger'!A:A=A83) *
      ('fornecedor-venda-por-filial-ger'!B:B=$B$1),
    0)
  )/100,
"")</f>
        <v/>
      </c>
      <c r="AI83" s="64">
        <f>IFERROR(IF(OR(AH83="",AG83=""),"",IF(J83=0,0,AH83-AG83)),"")</f>
        <v/>
      </c>
      <c r="AJ83" s="91">
        <f t="array" ref="AJ83">IF(MAX(IF('ANALISE PRODUTO'!F:F=A83,'ANALISE PRODUTO'!AD:AD))=0,"SEM ENTRADA",MAX(IF('ANALISE PRODUTO'!F:F=A83,'ANALISE PRODUTO'!AD:AD)))</f>
        <v/>
      </c>
      <c r="AK83" s="39" t="n"/>
      <c r="AL83" s="92">
        <f>IF(IFERROR(VLOOKUP($A83,'VENDA 2023'!$1:$1048576,3 + (COLUMN(A80)-1)*2,FALSE),"")=0,"",IFERROR(VLOOKUP($A83,'VENDA 2023'!$1:$1048576,3 + (COLUMN(A80)-1)*2,FALSE),""))</f>
        <v/>
      </c>
      <c r="AM83" s="92">
        <f>IF(IFERROR(VLOOKUP($A83,'VENDA 2023'!$1:$1048576,3 + (COLUMN(B80)-1)*2,FALSE),"")=0,"",IFERROR(VLOOKUP($A83,'VENDA 2023'!$1:$1048576,3 + (COLUMN(B80)-1)*2,FALSE),""))</f>
        <v/>
      </c>
      <c r="AN83" s="92">
        <f>IF(IFERROR(VLOOKUP($A83,'VENDA 2023'!$1:$1048576,3 + (COLUMN(C80)-1)*2,FALSE),"")=0,"",IFERROR(VLOOKUP($A83,'VENDA 2023'!$1:$1048576,3 + (COLUMN(C80)-1)*2,FALSE),""))</f>
        <v/>
      </c>
      <c r="AO83" s="92">
        <f>IF(IFERROR(VLOOKUP($A83,'VENDA 2023'!$1:$1048576,3 + (COLUMN(D80)-1)*2,FALSE),"")=0,"",IFERROR(VLOOKUP($A83,'VENDA 2023'!$1:$1048576,3 + (COLUMN(D80)-1)*2,FALSE),""))</f>
        <v/>
      </c>
      <c r="AP83" s="92">
        <f>IF(IFERROR(VLOOKUP($A83,'VENDA 2023'!$1:$1048576,3 + (COLUMN(E80)-1)*2,FALSE),"")=0,"",IFERROR(VLOOKUP($A83,'VENDA 2023'!$1:$1048576,3 + (COLUMN(E80)-1)*2,FALSE),""))</f>
        <v/>
      </c>
      <c r="AQ83" s="92">
        <f>IF(IFERROR(VLOOKUP($A83,'VENDA 2023'!$1:$1048576,3 + (COLUMN(F80)-1)*2,FALSE),"")=0,"",IFERROR(VLOOKUP($A83,'VENDA 2023'!$1:$1048576,3 + (COLUMN(F80)-1)*2,FALSE),""))</f>
        <v/>
      </c>
      <c r="AR83" s="92">
        <f>IF(IFERROR(VLOOKUP($A83,'VENDA 2023'!$1:$1048576,3 + (COLUMN(G80)-1)*2,FALSE),"")=0,"",IFERROR(VLOOKUP($A83,'VENDA 2023'!$1:$1048576,3 + (COLUMN(G80)-1)*2,FALSE),""))</f>
        <v/>
      </c>
      <c r="AS83" s="92">
        <f>IF(IFERROR(VLOOKUP($A83,'VENDA 2023'!$1:$1048576,3 + (COLUMN(H80)-1)*2,FALSE),"")=0,"",IFERROR(VLOOKUP($A83,'VENDA 2023'!$1:$1048576,3 + (COLUMN(H80)-1)*2,FALSE),""))</f>
        <v/>
      </c>
      <c r="AT83" s="92">
        <f>IF(IFERROR(VLOOKUP($A83,'VENDA 2023'!$1:$1048576,3 + (COLUMN(I80)-1)*2,FALSE),"")=0,"",IFERROR(VLOOKUP($A83,'VENDA 2023'!$1:$1048576,3 + (COLUMN(I80)-1)*2,FALSE),""))</f>
        <v/>
      </c>
      <c r="AU83" s="92">
        <f>IF(IFERROR(VLOOKUP($A83,'VENDA 2023'!$1:$1048576,3 + (COLUMN(J80)-1)*2,FALSE),"")=0,"",IFERROR(VLOOKUP($A83,'VENDA 2023'!$1:$1048576,3 + (COLUMN(J80)-1)*2,FALSE),""))</f>
        <v/>
      </c>
      <c r="AV83" s="92">
        <f>IF(IFERROR(VLOOKUP($A83,'VENDA 2023'!$1:$1048576,3 + (COLUMN(K80)-1)*2,FALSE),"")=0,"",IFERROR(VLOOKUP($A83,'VENDA 2023'!$1:$1048576,3 + (COLUMN(K80)-1)*2,FALSE),""))</f>
        <v/>
      </c>
      <c r="AW83" s="92">
        <f>IF(IFERROR(VLOOKUP($A83,'VENDA 2023'!$1:$1048576,3 + (COLUMN(L80)-1)*2,FALSE),"")=0,"",IFERROR(VLOOKUP($A83,'VENDA 2023'!$1:$1048576,3 + (COLUMN(L80)-1)*2,FALSE),""))</f>
        <v/>
      </c>
      <c r="AX83" s="93">
        <f>IF(COUNT(AL83:AW83)=0,"",SUM(AL83:AW83))</f>
        <v/>
      </c>
      <c r="AY83" s="92">
        <f>IF(IFERROR(VLOOKUP($A83,'VENDA 2024'!$1:$1048576,3 + (COLUMN(A80)-1)*2,FALSE),"")=0,"",IFERROR(VLOOKUP($A83,'VENDA 2024'!$1:$1048576,3 + (COLUMN(A80)-1)*2,FALSE),""))</f>
        <v/>
      </c>
      <c r="AZ83" s="92">
        <f>IF(IFERROR(VLOOKUP($A83,'VENDA 2024'!$1:$1048576,3 + (COLUMN(B80)-1)*2,FALSE),"")=0,"",IFERROR(VLOOKUP($A83,'VENDA 2024'!$1:$1048576,3 + (COLUMN(B80)-1)*2,FALSE),""))</f>
        <v/>
      </c>
      <c r="BA83" s="92">
        <f>IF(IFERROR(VLOOKUP($A83,'VENDA 2024'!$1:$1048576,3 + (COLUMN(C80)-1)*2,FALSE),"")=0,"",IFERROR(VLOOKUP($A83,'VENDA 2024'!$1:$1048576,3 + (COLUMN(C80)-1)*2,FALSE),""))</f>
        <v/>
      </c>
      <c r="BB83" s="92">
        <f>IF(IFERROR(VLOOKUP($A83,'VENDA 2024'!$1:$1048576,3 + (COLUMN(D80)-1)*2,FALSE),"")=0,"",IFERROR(VLOOKUP($A83,'VENDA 2024'!$1:$1048576,3 + (COLUMN(D80)-1)*2,FALSE),""))</f>
        <v/>
      </c>
      <c r="BC83" s="92">
        <f>IF(IFERROR(VLOOKUP($A83,'VENDA 2024'!$1:$1048576,3 + (COLUMN(E80)-1)*2,FALSE),"")=0,"",IFERROR(VLOOKUP($A83,'VENDA 2024'!$1:$1048576,3 + (COLUMN(E80)-1)*2,FALSE),""))</f>
        <v/>
      </c>
      <c r="BD83" s="92">
        <f>IF(IFERROR(VLOOKUP($A83,'VENDA 2024'!$1:$1048576,3 + (COLUMN(F80)-1)*2,FALSE),"")=0,"",IFERROR(VLOOKUP($A83,'VENDA 2024'!$1:$1048576,3 + (COLUMN(F80)-1)*2,FALSE),""))</f>
        <v/>
      </c>
      <c r="BE83" s="92">
        <f>IF(IFERROR(VLOOKUP($A83,'VENDA 2024'!$1:$1048576,3 + (COLUMN(G80)-1)*2,FALSE),"")=0,"",IFERROR(VLOOKUP($A83,'VENDA 2024'!$1:$1048576,3 + (COLUMN(G80)-1)*2,FALSE),""))</f>
        <v/>
      </c>
      <c r="BF83" s="92">
        <f>IF(IFERROR(VLOOKUP($A83,'VENDA 2024'!$1:$1048576,3 + (COLUMN(H80)-1)*2,FALSE),"")=0,"",IFERROR(VLOOKUP($A83,'VENDA 2024'!$1:$1048576,3 + (COLUMN(H80)-1)*2,FALSE),""))</f>
        <v/>
      </c>
      <c r="BG83" s="92">
        <f>IF(IFERROR(VLOOKUP($A83,'VENDA 2024'!$1:$1048576,3 + (COLUMN(I80)-1)*2,FALSE),"")=0,"",IFERROR(VLOOKUP($A83,'VENDA 2024'!$1:$1048576,3 + (COLUMN(I80)-1)*2,FALSE),""))</f>
        <v/>
      </c>
      <c r="BH83" s="92">
        <f>IF(IFERROR(VLOOKUP($A83,'VENDA 2024'!$1:$1048576,3 + (COLUMN(J80)-1)*2,FALSE),"")=0,"",IFERROR(VLOOKUP($A83,'VENDA 2024'!$1:$1048576,3 + (COLUMN(J80)-1)*2,FALSE),""))</f>
        <v/>
      </c>
      <c r="BI83" s="92">
        <f>IF(IFERROR(VLOOKUP($A83,'VENDA 2024'!$1:$1048576,3 + (COLUMN(K80)-1)*2,FALSE),"")=0,"",IFERROR(VLOOKUP($A83,'VENDA 2024'!$1:$1048576,3 + (COLUMN(K80)-1)*2,FALSE),""))</f>
        <v/>
      </c>
      <c r="BJ83" s="92">
        <f>IF(IFERROR(VLOOKUP($A83,'VENDA 2024'!$1:$1048576,3 + (COLUMN(L80)-1)*2,FALSE),"")=0,"",IFERROR(VLOOKUP($A83,'VENDA 2024'!$1:$1048576,3 + (COLUMN(L80)-1)*2,FALSE),""))</f>
        <v/>
      </c>
      <c r="BK83" s="93">
        <f>IF(COUNT(AY83:BJ83)=0,"",SUM(AY83:BJ83))</f>
        <v/>
      </c>
      <c r="BL83" s="92">
        <f>IF(IFERROR(VLOOKUP($A83,'VENDA 2025'!$1:$1048576,3 + (COLUMN(A80)-1)*2,FALSE),"")=0,"",IFERROR(VLOOKUP($A83,'VENDA 2025'!$1:$1048576,3 + (COLUMN(A80)-1)*2,FALSE),""))</f>
        <v/>
      </c>
      <c r="BM83" s="92">
        <f>IF(IFERROR(VLOOKUP($A83,'VENDA 2025'!$1:$1048576,3 + (COLUMN(B80)-1)*2,FALSE),"")=0,"",IFERROR(VLOOKUP($A83,'VENDA 2025'!$1:$1048576,3 + (COLUMN(B80)-1)*2,FALSE),""))</f>
        <v/>
      </c>
      <c r="BN83" s="92">
        <f>IF(IFERROR(VLOOKUP($A83,'VENDA 2025'!$1:$1048576,3 + (COLUMN(C80)-1)*2,FALSE),"")=0,"",IFERROR(VLOOKUP($A83,'VENDA 2025'!$1:$1048576,3 + (COLUMN(C80)-1)*2,FALSE),""))</f>
        <v/>
      </c>
      <c r="BO83" s="92">
        <f>IF(IFERROR(VLOOKUP($A83,'VENDA 2025'!$1:$1048576,3 + (COLUMN(D80)-1)*2,FALSE),"")=0,"",IFERROR(VLOOKUP($A83,'VENDA 2025'!$1:$1048576,3 + (COLUMN(D80)-1)*2,FALSE),""))</f>
        <v/>
      </c>
      <c r="BP83" s="92">
        <f>IF(IFERROR(VLOOKUP($A83,'VENDA 2025'!$1:$1048576,3 + (COLUMN(E80)-1)*2,FALSE),"")=0,"",IFERROR(VLOOKUP($A83,'VENDA 2025'!$1:$1048576,3 + (COLUMN(E80)-1)*2,FALSE),""))</f>
        <v/>
      </c>
      <c r="BQ83" s="92">
        <f>IF(IFERROR(VLOOKUP($A83,'VENDA 2025'!$1:$1048576,3 + (COLUMN(F80)-1)*2,FALSE),"")=0,"",IFERROR(VLOOKUP($A83,'VENDA 2025'!$1:$1048576,3 + (COLUMN(F80)-1)*2,FALSE),""))</f>
        <v/>
      </c>
      <c r="BR83" s="92">
        <f>IF(IFERROR(VLOOKUP($A83,'VENDA 2025'!$1:$1048576,3 + (COLUMN(G80)-1)*2,FALSE),"")=0,"",IFERROR(VLOOKUP($A83,'VENDA 2025'!$1:$1048576,3 + (COLUMN(G80)-1)*2,FALSE),""))</f>
        <v/>
      </c>
      <c r="BS83" s="92">
        <f>IF(IFERROR(VLOOKUP($A83,'VENDA 2025'!$1:$1048576,3 + (COLUMN(H80)-1)*2,FALSE),"")=0,"",IFERROR(VLOOKUP($A83,'VENDA 2025'!$1:$1048576,3 + (COLUMN(H80)-1)*2,FALSE),""))</f>
        <v/>
      </c>
      <c r="BT83" s="92">
        <f>IF(IFERROR(VLOOKUP($A83,'VENDA 2025'!$1:$1048576,3 + (COLUMN(I80)-1)*2,FALSE),"")=0,"",IFERROR(VLOOKUP($A83,'VENDA 2025'!$1:$1048576,3 + (COLUMN(I80)-1)*2,FALSE),""))</f>
        <v/>
      </c>
      <c r="BU83" s="92">
        <f>IF(IFERROR(VLOOKUP($A83,'VENDA 2025'!$1:$1048576,3 + (COLUMN(J80)-1)*2,FALSE),"")=0,"",IFERROR(VLOOKUP($A83,'VENDA 2025'!$1:$1048576,3 + (COLUMN(J80)-1)*2,FALSE),""))</f>
        <v/>
      </c>
      <c r="BV83" s="92">
        <f>IF(IFERROR(VLOOKUP($A83,'VENDA 2025'!$1:$1048576,3 + (COLUMN(K80)-1)*2,FALSE),"")=0,"",IFERROR(VLOOKUP($A83,'VENDA 2025'!$1:$1048576,3 + (COLUMN(K80)-1)*2,FALSE),""))</f>
        <v/>
      </c>
      <c r="BW83" s="92">
        <f>IF(IFERROR(VLOOKUP($A83,'VENDA 2025'!$1:$1048576,3 + (COLUMN(L80)-1)*2,FALSE),"")=0,"",IFERROR(VLOOKUP($A83,'VENDA 2025'!$1:$1048576,3 + (COLUMN(L80)-1)*2,FALSE),""))</f>
        <v/>
      </c>
      <c r="BX83" s="93">
        <f>IF(COUNT(BL83:BW83)=0,"",SUM(BL83:BW83))</f>
        <v/>
      </c>
      <c r="BY83" s="92">
        <f>IF(IFERROR(VLOOKUP($A83,'venda-fornecedor-12-meses-7'!$1:$1048576,4 + (COLUMN(A80)-1)*2,FALSE),"")=0,"",IFERROR(VLOOKUP($A83,'venda-fornecedor-12-meses-7'!$1:$1048576,4 + (COLUMN(A80)-1)*2,FALSE),""))</f>
        <v/>
      </c>
      <c r="BZ83" s="92">
        <f>IF(IFERROR(VLOOKUP($A83,'venda-fornecedor-12-meses-7'!$1:$1048576,4 + (COLUMN(B80)-1)*2,FALSE),"")=0,"",IFERROR(VLOOKUP($A83,'venda-fornecedor-12-meses-7'!$1:$1048576,4 + (COLUMN(B80)-1)*2,FALSE),""))</f>
        <v/>
      </c>
      <c r="CA83" s="92">
        <f>IF(IFERROR(VLOOKUP($A83,'venda-fornecedor-12-meses-7'!$1:$1048576,4 + (COLUMN(C80)-1)*2,FALSE),"")=0,"",IFERROR(VLOOKUP($A83,'venda-fornecedor-12-meses-7'!$1:$1048576,4 + (COLUMN(C80)-1)*2,FALSE),""))</f>
        <v/>
      </c>
      <c r="CB83" s="92">
        <f>IF(IFERROR(VLOOKUP($A83,'venda-fornecedor-12-meses-7'!$1:$1048576,4 + (COLUMN(D80)-1)*2,FALSE),"")=0,"",IFERROR(VLOOKUP($A83,'venda-fornecedor-12-meses-7'!$1:$1048576,4 + (COLUMN(D80)-1)*2,FALSE),""))</f>
        <v/>
      </c>
      <c r="CC83" s="92">
        <f>IF(IFERROR(VLOOKUP($A83,'venda-fornecedor-12-meses-7'!$1:$1048576,4 + (COLUMN(E80)-1)*2,FALSE),"")=0,"",IFERROR(VLOOKUP($A83,'venda-fornecedor-12-meses-7'!$1:$1048576,4 + (COLUMN(E80)-1)*2,FALSE),""))</f>
        <v/>
      </c>
      <c r="CD83" s="92">
        <f>IF(IFERROR(VLOOKUP($A83,'venda-fornecedor-12-meses-7'!$1:$1048576,4 + (COLUMN(F80)-1)*2,FALSE),"")=0,"",IFERROR(VLOOKUP($A83,'venda-fornecedor-12-meses-7'!$1:$1048576,4 + (COLUMN(F80)-1)*2,FALSE),""))</f>
        <v/>
      </c>
      <c r="CE83" s="92">
        <f>IF(IFERROR(VLOOKUP($A83,'venda-fornecedor-12-meses-7'!$1:$1048576,4 + (COLUMN(G80)-1)*2,FALSE),"")=0,"",IFERROR(VLOOKUP($A83,'venda-fornecedor-12-meses-7'!$1:$1048576,4 + (COLUMN(G80)-1)*2,FALSE),""))</f>
        <v/>
      </c>
      <c r="CF83" s="92">
        <f>IF(IFERROR(VLOOKUP($A83,'venda-fornecedor-12-meses-7'!$1:$1048576,4 + (COLUMN(H80)-1)*2,FALSE),"")=0,"",IFERROR(VLOOKUP($A83,'venda-fornecedor-12-meses-7'!$1:$1048576,4 + (COLUMN(H80)-1)*2,FALSE),""))</f>
        <v/>
      </c>
      <c r="CG83" s="92">
        <f>IF(IFERROR(VLOOKUP($A83,'venda-fornecedor-12-meses-7'!$1:$1048576,4 + (COLUMN(I80)-1)*2,FALSE),"")=0,"",IFERROR(VLOOKUP($A83,'venda-fornecedor-12-meses-7'!$1:$1048576,4 + (COLUMN(I80)-1)*2,FALSE),""))</f>
        <v/>
      </c>
      <c r="CH83" s="92">
        <f>IF(IFERROR(VLOOKUP($A83,'venda-fornecedor-12-meses-7'!$1:$1048576,4 + (COLUMN(J80)-1)*2,FALSE),"")=0,"",IFERROR(VLOOKUP($A83,'venda-fornecedor-12-meses-7'!$1:$1048576,4 + (COLUMN(J80)-1)*2,FALSE),""))</f>
        <v/>
      </c>
      <c r="CI83" s="92">
        <f>IF(IFERROR(VLOOKUP($A83,'venda-fornecedor-12-meses-7'!$1:$1048576,4 + (COLUMN(K80)-1)*2,FALSE),"")=0,"",IFERROR(VLOOKUP($A83,'venda-fornecedor-12-meses-7'!$1:$1048576,4 + (COLUMN(K80)-1)*2,FALSE),""))</f>
        <v/>
      </c>
      <c r="CJ83" s="92">
        <f>IF(IFERROR(VLOOKUP($A83,'venda-fornecedor-12-meses-7'!$1:$1048576,4 + (COLUMN(L80)-1)*2,FALSE),"")=0,"",IFERROR(VLOOKUP($A83,'venda-fornecedor-12-meses-7'!$1:$1048576,4 + (COLUMN(L80)-1)*2,FALSE),""))</f>
        <v/>
      </c>
      <c r="CK83" s="93">
        <f>IF(COUNT(BY83:CJ83)=0,"",SUM(BY83:CJ83))</f>
        <v/>
      </c>
      <c r="CL83" s="93">
        <f>IF(COUNT(BY83:CJ83)=0,"",AVERAGE(BY83:CJ83))</f>
        <v/>
      </c>
      <c r="CM83" s="1" t="n"/>
      <c r="CN83" s="94">
        <f>IF(IFERROR(VLOOKUP($A83,'ENTRADA 2023'!$1:$1048576,3 + (COLUMN(A80)-1)*1,FALSE),"")=0,"",IFERROR(VLOOKUP($A83,'ENTRADA 2023'!$1:$1048576,3 + (COLUMN(A80)-1)*1,FALSE),""))</f>
        <v/>
      </c>
      <c r="CO83" s="94">
        <f>IF(IFERROR(VLOOKUP($A83,'ENTRADA 2023'!$1:$1048576,3 + (COLUMN(B80)-1)*1,FALSE),"")=0,"",IFERROR(VLOOKUP($A83,'ENTRADA 2023'!$1:$1048576,3 + (COLUMN(B80)-1)*1,FALSE),""))</f>
        <v/>
      </c>
      <c r="CP83" s="94">
        <f>IF(IFERROR(VLOOKUP($A83,'ENTRADA 2023'!$1:$1048576,3 + (COLUMN(C80)-1)*1,FALSE),"")=0,"",IFERROR(VLOOKUP($A83,'ENTRADA 2023'!$1:$1048576,3 + (COLUMN(C80)-1)*1,FALSE),""))</f>
        <v/>
      </c>
      <c r="CQ83" s="94">
        <f>IF(IFERROR(VLOOKUP($A83,'ENTRADA 2023'!$1:$1048576,3 + (COLUMN(D80)-1)*1,FALSE),"")=0,"",IFERROR(VLOOKUP($A83,'ENTRADA 2023'!$1:$1048576,3 + (COLUMN(D80)-1)*1,FALSE),""))</f>
        <v/>
      </c>
      <c r="CR83" s="94">
        <f>IF(IFERROR(VLOOKUP($A83,'ENTRADA 2023'!$1:$1048576,3 + (COLUMN(E80)-1)*1,FALSE),"")=0,"",IFERROR(VLOOKUP($A83,'ENTRADA 2023'!$1:$1048576,3 + (COLUMN(E80)-1)*1,FALSE),""))</f>
        <v/>
      </c>
      <c r="CS83" s="94">
        <f>IF(IFERROR(VLOOKUP($A83,'ENTRADA 2023'!$1:$1048576,3 + (COLUMN(F80)-1)*1,FALSE),"")=0,"",IFERROR(VLOOKUP($A83,'ENTRADA 2023'!$1:$1048576,3 + (COLUMN(F80)-1)*1,FALSE),""))</f>
        <v/>
      </c>
      <c r="CT83" s="94">
        <f>IF(IFERROR(VLOOKUP($A83,'ENTRADA 2023'!$1:$1048576,3 + (COLUMN(G80)-1)*1,FALSE),"")=0,"",IFERROR(VLOOKUP($A83,'ENTRADA 2023'!$1:$1048576,3 + (COLUMN(G80)-1)*1,FALSE),""))</f>
        <v/>
      </c>
      <c r="CU83" s="94">
        <f>IF(IFERROR(VLOOKUP($A83,'ENTRADA 2023'!$1:$1048576,3 + (COLUMN(H80)-1)*1,FALSE),"")=0,"",IFERROR(VLOOKUP($A83,'ENTRADA 2023'!$1:$1048576,3 + (COLUMN(H80)-1)*1,FALSE),""))</f>
        <v/>
      </c>
      <c r="CV83" s="94">
        <f>IF(IFERROR(VLOOKUP($A83,'ENTRADA 2023'!$1:$1048576,3 + (COLUMN(I80)-1)*1,FALSE),"")=0,"",IFERROR(VLOOKUP($A83,'ENTRADA 2023'!$1:$1048576,3 + (COLUMN(I80)-1)*1,FALSE),""))</f>
        <v/>
      </c>
      <c r="CW83" s="94">
        <f>IF(IFERROR(VLOOKUP($A83,'ENTRADA 2023'!$1:$1048576,3 + (COLUMN(J80)-1)*1,FALSE),"")=0,"",IFERROR(VLOOKUP($A83,'ENTRADA 2023'!$1:$1048576,3 + (COLUMN(J80)-1)*1,FALSE),""))</f>
        <v/>
      </c>
      <c r="CX83" s="94">
        <f>IF(IFERROR(VLOOKUP($A83,'ENTRADA 2023'!$1:$1048576,3 + (COLUMN(K80)-1)*1,FALSE),"")=0,"",IFERROR(VLOOKUP($A83,'ENTRADA 2023'!$1:$1048576,3 + (COLUMN(K80)-1)*1,FALSE),""))</f>
        <v/>
      </c>
      <c r="CY83" s="94">
        <f>IF(IFERROR(VLOOKUP($A83,'ENTRADA 2023'!$1:$1048576,3 + (COLUMN(L80)-1)*1,FALSE),"")=0,"",IFERROR(VLOOKUP($A83,'ENTRADA 2023'!$1:$1048576,3 + (COLUMN(L80)-1)*1,FALSE),""))</f>
        <v/>
      </c>
      <c r="CZ83" s="95">
        <f>IF(COUNT(CN83:CY83)=0,"",SUM(CN83:CY83))</f>
        <v/>
      </c>
      <c r="DA83" s="94">
        <f>IF(IFERROR(VLOOKUP($A83,'ENTRADA 2024'!$1:$1048576,3 + (COLUMN(A80)-1)*1,FALSE),"")=0,"",IFERROR(VLOOKUP($A83,'ENTRADA 2024'!$1:$1048576,3 + (COLUMN(A80)-1)*1,FALSE),""))</f>
        <v/>
      </c>
      <c r="DB83" s="94">
        <f>IF(IFERROR(VLOOKUP($A83,'ENTRADA 2024'!$1:$1048576,3 + (COLUMN(B80)-1)*1,FALSE),"")=0,"",IFERROR(VLOOKUP($A83,'ENTRADA 2024'!$1:$1048576,3 + (COLUMN(B80)-1)*1,FALSE),""))</f>
        <v/>
      </c>
      <c r="DC83" s="94">
        <f>IF(IFERROR(VLOOKUP($A83,'ENTRADA 2024'!$1:$1048576,3 + (COLUMN(C80)-1)*1,FALSE),"")=0,"",IFERROR(VLOOKUP($A83,'ENTRADA 2024'!$1:$1048576,3 + (COLUMN(C80)-1)*1,FALSE),""))</f>
        <v/>
      </c>
      <c r="DD83" s="94">
        <f>IF(IFERROR(VLOOKUP($A83,'ENTRADA 2024'!$1:$1048576,3 + (COLUMN(D80)-1)*1,FALSE),"")=0,"",IFERROR(VLOOKUP($A83,'ENTRADA 2024'!$1:$1048576,3 + (COLUMN(D80)-1)*1,FALSE),""))</f>
        <v/>
      </c>
      <c r="DE83" s="94">
        <f>IF(IFERROR(VLOOKUP($A83,'ENTRADA 2024'!$1:$1048576,3 + (COLUMN(E80)-1)*1,FALSE),"")=0,"",IFERROR(VLOOKUP($A83,'ENTRADA 2024'!$1:$1048576,3 + (COLUMN(E80)-1)*1,FALSE),""))</f>
        <v/>
      </c>
      <c r="DF83" s="94">
        <f>IF(IFERROR(VLOOKUP($A83,'ENTRADA 2024'!$1:$1048576,3 + (COLUMN(F80)-1)*1,FALSE),"")=0,"",IFERROR(VLOOKUP($A83,'ENTRADA 2024'!$1:$1048576,3 + (COLUMN(F80)-1)*1,FALSE),""))</f>
        <v/>
      </c>
      <c r="DG83" s="94">
        <f>IF(IFERROR(VLOOKUP($A83,'ENTRADA 2024'!$1:$1048576,3 + (COLUMN(G80)-1)*1,FALSE),"")=0,"",IFERROR(VLOOKUP($A83,'ENTRADA 2024'!$1:$1048576,3 + (COLUMN(G80)-1)*1,FALSE),""))</f>
        <v/>
      </c>
      <c r="DH83" s="94">
        <f>IF(IFERROR(VLOOKUP($A83,'ENTRADA 2024'!$1:$1048576,3 + (COLUMN(H80)-1)*1,FALSE),"")=0,"",IFERROR(VLOOKUP($A83,'ENTRADA 2024'!$1:$1048576,3 + (COLUMN(H80)-1)*1,FALSE),""))</f>
        <v/>
      </c>
      <c r="DI83" s="94">
        <f>IF(IFERROR(VLOOKUP($A83,'ENTRADA 2024'!$1:$1048576,3 + (COLUMN(I80)-1)*1,FALSE),"")=0,"",IFERROR(VLOOKUP($A83,'ENTRADA 2024'!$1:$1048576,3 + (COLUMN(I80)-1)*1,FALSE),""))</f>
        <v/>
      </c>
      <c r="DJ83" s="94">
        <f>IF(IFERROR(VLOOKUP($A83,'ENTRADA 2024'!$1:$1048576,3 + (COLUMN(J80)-1)*1,FALSE),"")=0,"",IFERROR(VLOOKUP($A83,'ENTRADA 2024'!$1:$1048576,3 + (COLUMN(J80)-1)*1,FALSE),""))</f>
        <v/>
      </c>
      <c r="DK83" s="94">
        <f>IF(IFERROR(VLOOKUP($A83,'ENTRADA 2024'!$1:$1048576,3 + (COLUMN(K80)-1)*1,FALSE),"")=0,"",IFERROR(VLOOKUP($A83,'ENTRADA 2024'!$1:$1048576,3 + (COLUMN(K80)-1)*1,FALSE),""))</f>
        <v/>
      </c>
      <c r="DL83" s="94">
        <f>IF(IFERROR(VLOOKUP($A83,'ENTRADA 2024'!$1:$1048576,3 + (COLUMN(L80)-1)*1,FALSE),"")=0,"",IFERROR(VLOOKUP($A83,'ENTRADA 2024'!$1:$1048576,3 + (COLUMN(L80)-1)*1,FALSE),""))</f>
        <v/>
      </c>
      <c r="DM83" s="95">
        <f>IF(COUNT(DA83:DL83)=0,"",SUM(DA83:DL83))</f>
        <v/>
      </c>
      <c r="DN83" s="94">
        <f>IF(IFERROR(VLOOKUP($A83,'ENTRADA 2025'!$1:$1048576,3 + (COLUMN(A80)-1)*1,FALSE),"")=0,"",IFERROR(VLOOKUP($A83,'ENTRADA 2025'!$1:$1048576,3 + (COLUMN(A80)-1)*1,FALSE),""))</f>
        <v/>
      </c>
      <c r="DO83" s="94">
        <f>IF(IFERROR(VLOOKUP($A83,'ENTRADA 2025'!$1:$1048576,3 + (COLUMN(B80)-1)*1,FALSE),"")=0,"",IFERROR(VLOOKUP($A83,'ENTRADA 2025'!$1:$1048576,3 + (COLUMN(B80)-1)*1,FALSE),""))</f>
        <v/>
      </c>
      <c r="DP83" s="94">
        <f>IF(IFERROR(VLOOKUP($A83,'ENTRADA 2025'!$1:$1048576,3 + (COLUMN(C80)-1)*1,FALSE),"")=0,"",IFERROR(VLOOKUP($A83,'ENTRADA 2025'!$1:$1048576,3 + (COLUMN(C80)-1)*1,FALSE),""))</f>
        <v/>
      </c>
      <c r="DQ83" s="94">
        <f>IF(IFERROR(VLOOKUP($A83,'ENTRADA 2025'!$1:$1048576,3 + (COLUMN(D80)-1)*1,FALSE),"")=0,"",IFERROR(VLOOKUP($A83,'ENTRADA 2025'!$1:$1048576,3 + (COLUMN(D80)-1)*1,FALSE),""))</f>
        <v/>
      </c>
      <c r="DR83" s="94">
        <f>IF(IFERROR(VLOOKUP($A83,'ENTRADA 2025'!$1:$1048576,3 + (COLUMN(E80)-1)*1,FALSE),"")=0,"",IFERROR(VLOOKUP($A83,'ENTRADA 2025'!$1:$1048576,3 + (COLUMN(E80)-1)*1,FALSE),""))</f>
        <v/>
      </c>
      <c r="DS83" s="94">
        <f>IF(IFERROR(VLOOKUP($A83,'ENTRADA 2025'!$1:$1048576,3 + (COLUMN(F80)-1)*1,FALSE),"")=0,"",IFERROR(VLOOKUP($A83,'ENTRADA 2025'!$1:$1048576,3 + (COLUMN(F80)-1)*1,FALSE),""))</f>
        <v/>
      </c>
      <c r="DT83" s="94">
        <f>IF(IFERROR(VLOOKUP($A83,'ENTRADA 2025'!$1:$1048576,3 + (COLUMN(G80)-1)*1,FALSE),"")=0,"",IFERROR(VLOOKUP($A83,'ENTRADA 2025'!$1:$1048576,3 + (COLUMN(G80)-1)*1,FALSE),""))</f>
        <v/>
      </c>
      <c r="DU83" s="94">
        <f>IF(IFERROR(VLOOKUP($A83,'ENTRADA 2025'!$1:$1048576,3 + (COLUMN(H80)-1)*1,FALSE),"")=0,"",IFERROR(VLOOKUP($A83,'ENTRADA 2025'!$1:$1048576,3 + (COLUMN(H80)-1)*1,FALSE),""))</f>
        <v/>
      </c>
      <c r="DV83" s="94">
        <f>IF(IFERROR(VLOOKUP($A83,'ENTRADA 2025'!$1:$1048576,3 + (COLUMN(I80)-1)*1,FALSE),"")=0,"",IFERROR(VLOOKUP($A83,'ENTRADA 2025'!$1:$1048576,3 + (COLUMN(I80)-1)*1,FALSE),""))</f>
        <v/>
      </c>
      <c r="DW83" s="94">
        <f>IF(IFERROR(VLOOKUP($A83,'ENTRADA 2025'!$1:$1048576,3 + (COLUMN(J80)-1)*1,FALSE),"")=0,"",IFERROR(VLOOKUP($A83,'ENTRADA 2025'!$1:$1048576,3 + (COLUMN(J80)-1)*1,FALSE),""))</f>
        <v/>
      </c>
      <c r="DX83" s="94">
        <f>IF(IFERROR(VLOOKUP($A83,'ENTRADA 2025'!$1:$1048576,3 + (COLUMN(K80)-1)*1,FALSE),"")=0,"",IFERROR(VLOOKUP($A83,'ENTRADA 2025'!$1:$1048576,3 + (COLUMN(K80)-1)*1,FALSE),""))</f>
        <v/>
      </c>
      <c r="DY83" s="94">
        <f>IF(IFERROR(VLOOKUP($A83,'ENTRADA 2025'!$1:$1048576,3 + (COLUMN(L80)-1)*1,FALSE),"")=0,"",IFERROR(VLOOKUP($A83,'ENTRADA 2025'!$1:$1048576,3 + (COLUMN(L80)-1)*1,FALSE),""))</f>
        <v/>
      </c>
      <c r="DZ83" s="95">
        <f>IF(COUNT(DN83:DY83)=0,"",SUM(DN83:DY83))</f>
        <v/>
      </c>
      <c r="EA83" s="94">
        <f>IF(IFERROR(VLOOKUP($A83,'entrada-fornecedor-12-meses-7'!$1:$1048576,3 + (COLUMN(A80)-1)*1,FALSE),"")=0,"",IFERROR(VLOOKUP($A83,'entrada-fornecedor-12-meses-7'!$1:$1048576,3 + (COLUMN(A80)-1)*1,FALSE),""))</f>
        <v/>
      </c>
      <c r="EB83" s="94">
        <f>IF(IFERROR(VLOOKUP($A83,'entrada-fornecedor-12-meses-7'!$1:$1048576,3 + (COLUMN(B80)-1)*1,FALSE),"")=0,"",IFERROR(VLOOKUP($A83,'entrada-fornecedor-12-meses-7'!$1:$1048576,3 + (COLUMN(B80)-1)*1,FALSE),""))</f>
        <v/>
      </c>
      <c r="EC83" s="94">
        <f>IF(IFERROR(VLOOKUP($A83,'entrada-fornecedor-12-meses-7'!$1:$1048576,3 + (COLUMN(C80)-1)*1,FALSE),"")=0,"",IFERROR(VLOOKUP($A83,'entrada-fornecedor-12-meses-7'!$1:$1048576,3 + (COLUMN(C80)-1)*1,FALSE),""))</f>
        <v/>
      </c>
      <c r="ED83" s="94">
        <f>IF(IFERROR(VLOOKUP($A83,'entrada-fornecedor-12-meses-7'!$1:$1048576,3 + (COLUMN(D80)-1)*1,FALSE),"")=0,"",IFERROR(VLOOKUP($A83,'entrada-fornecedor-12-meses-7'!$1:$1048576,3 + (COLUMN(D80)-1)*1,FALSE),""))</f>
        <v/>
      </c>
      <c r="EE83" s="94">
        <f>IF(IFERROR(VLOOKUP($A83,'entrada-fornecedor-12-meses-7'!$1:$1048576,3 + (COLUMN(E80)-1)*1,FALSE),"")=0,"",IFERROR(VLOOKUP($A83,'entrada-fornecedor-12-meses-7'!$1:$1048576,3 + (COLUMN(E80)-1)*1,FALSE),""))</f>
        <v/>
      </c>
      <c r="EF83" s="94">
        <f>IF(IFERROR(VLOOKUP($A83,'entrada-fornecedor-12-meses-7'!$1:$1048576,3 + (COLUMN(F80)-1)*1,FALSE),"")=0,"",IFERROR(VLOOKUP($A83,'entrada-fornecedor-12-meses-7'!$1:$1048576,3 + (COLUMN(F80)-1)*1,FALSE),""))</f>
        <v/>
      </c>
      <c r="EG83" s="94">
        <f>IF(IFERROR(VLOOKUP($A83,'entrada-fornecedor-12-meses-7'!$1:$1048576,3 + (COLUMN(G80)-1)*1,FALSE),"")=0,"",IFERROR(VLOOKUP($A83,'entrada-fornecedor-12-meses-7'!$1:$1048576,3 + (COLUMN(G80)-1)*1,FALSE),""))</f>
        <v/>
      </c>
      <c r="EH83" s="94">
        <f>IF(IFERROR(VLOOKUP($A83,'entrada-fornecedor-12-meses-7'!$1:$1048576,3 + (COLUMN(H80)-1)*1,FALSE),"")=0,"",IFERROR(VLOOKUP($A83,'entrada-fornecedor-12-meses-7'!$1:$1048576,3 + (COLUMN(H80)-1)*1,FALSE),""))</f>
        <v/>
      </c>
      <c r="EI83" s="94">
        <f>IF(IFERROR(VLOOKUP($A83,'entrada-fornecedor-12-meses-7'!$1:$1048576,3 + (COLUMN(I80)-1)*1,FALSE),"")=0,"",IFERROR(VLOOKUP($A83,'entrada-fornecedor-12-meses-7'!$1:$1048576,3 + (COLUMN(I80)-1)*1,FALSE),""))</f>
        <v/>
      </c>
      <c r="EJ83" s="94">
        <f>IF(IFERROR(VLOOKUP($A83,'entrada-fornecedor-12-meses-7'!$1:$1048576,3 + (COLUMN(J80)-1)*1,FALSE),"")=0,"",IFERROR(VLOOKUP($A83,'entrada-fornecedor-12-meses-7'!$1:$1048576,3 + (COLUMN(J80)-1)*1,FALSE),""))</f>
        <v/>
      </c>
      <c r="EK83" s="94">
        <f>IF(IFERROR(VLOOKUP($A83,'entrada-fornecedor-12-meses-7'!$1:$1048576,3 + (COLUMN(K80)-1)*1,FALSE),"")=0,"",IFERROR(VLOOKUP($A83,'entrada-fornecedor-12-meses-7'!$1:$1048576,3 + (COLUMN(K80)-1)*1,FALSE),""))</f>
        <v/>
      </c>
      <c r="EL83" s="94">
        <f>IF(IFERROR(VLOOKUP($A83,'entrada-fornecedor-12-meses-7'!$1:$1048576,3 + (COLUMN(L80)-1)*1,FALSE),"")=0,"",IFERROR(VLOOKUP($A83,'entrada-fornecedor-12-meses-7'!$1:$1048576,3 + (COLUMN(L80)-1)*1,FALSE),""))</f>
        <v/>
      </c>
      <c r="EM83" s="95">
        <f>IF(COUNT(EA83:EL83)=0,"",SUM(EA83:EL83))</f>
        <v/>
      </c>
      <c r="EN83" s="1" t="n"/>
      <c r="EO83" s="96">
        <f>IFERROR(AVERAGEIF('lead-time-compras-7'!B:B,A83,'lead-time-compras-7'!S:S),"")</f>
        <v/>
      </c>
      <c r="EP83" s="96">
        <f>IFERROR(
  AVERAGEIFS(
    'notas-fiscais-entrada-830-7'!H:H,
    'notas-fiscais-entrada-830-7'!O:O, A83,
    'notas-fiscais-entrada-830-7'!E:E, $B$1
  ),
""
)</f>
        <v/>
      </c>
      <c r="EQ83" s="96">
        <f>IFERROR(AVERAGEIF('lead-time-compras-7'!B:B,A83,'lead-time-compras-7'!Q:Q),"")</f>
        <v/>
      </c>
      <c r="ER83" s="97">
        <f>SUMIF('fornecedor-saldo-receber-7'!A:A, A83, 'fornecedor-saldo-receber-7'!L:L)</f>
        <v/>
      </c>
      <c r="ES83" s="97">
        <f>SUMIF('fornecedor-verba-aplicar-7'!A:A, A83, 'fornecedor-verba-aplicar-7'!D:D)</f>
        <v/>
      </c>
      <c r="ET83" s="1" t="n"/>
      <c r="EU83" s="52">
        <f>SUMIF('ANALISE PRODUTO'!F:F, A83, 'ANALISE PRODUTO'!BN:BN)</f>
        <v/>
      </c>
      <c r="EV83" s="52">
        <f>SUMIF('ANALISE PRODUTO'!F:F, A83, 'ANALISE PRODUTO'!BO:BO)</f>
        <v/>
      </c>
      <c r="EW83" s="52">
        <f>SUMIF('ANALISE PRODUTO'!F:F, A83, 'ANALISE PRODUTO'!BP:BP)</f>
        <v/>
      </c>
      <c r="EX83" s="52">
        <f>SUMIF('ANALISE PRODUTO'!F:F, A83, 'ANALISE PRODUTO'!BQ:BQ)</f>
        <v/>
      </c>
      <c r="EY83" s="52">
        <f>SUMIF('ANALISE PRODUTO'!F:F, A83, 'ANALISE PRODUTO'!BR:BR)</f>
        <v/>
      </c>
      <c r="EZ83" s="53">
        <f>SUMIF('ANALISE PRODUTO'!F:F, A83, 'ANALISE PRODUTO'!BS:BS)</f>
        <v/>
      </c>
      <c r="FA83" s="53">
        <f>SUMIF('ANALISE PRODUTO'!F:F, A83, 'ANALISE PRODUTO'!BT:BT)</f>
        <v/>
      </c>
      <c r="FB83" s="53">
        <f>SUMIF('ANALISE PRODUTO'!F:F, A83, 'ANALISE PRODUTO'!BU:BU)</f>
        <v/>
      </c>
      <c r="FC83" s="53">
        <f>SUMIF('ANALISE PRODUTO'!F:F, A83, 'ANALISE PRODUTO'!BV:BV)</f>
        <v/>
      </c>
      <c r="FD83" s="53">
        <f>SUMIF('ANALISE PRODUTO'!F:F, A83, 'ANALISE PRODUTO'!BW:BW)</f>
        <v/>
      </c>
      <c r="FE83" s="41">
        <f>SUMIF('ANALISE PRODUTO'!F:F, A83, 'ANALISE PRODUTO'!CB:CB)</f>
        <v/>
      </c>
      <c r="FF83" s="41">
        <f>SUMIF('ANALISE PRODUTO'!F:F, A83, 'ANALISE PRODUTO'!CC:CC)</f>
        <v/>
      </c>
      <c r="FG83" s="1" t="n"/>
      <c r="FH83" s="45">
        <f>IF(IFERROR(VLOOKUP($A83,'VENDA 2023'!$1:$1048576,4 + (COLUMN(A80)-1)*2,FALSE),"")=0,"",IFERROR(VLOOKUP($A83,'VENDA 2023'!$1:$1048576,4 + (COLUMN(A80)-1)*2,FALSE),""))</f>
        <v/>
      </c>
      <c r="FI83" s="45">
        <f>IF(IFERROR(VLOOKUP($A83,'VENDA 2023'!$1:$1048576,4 + (COLUMN(B80)-1)*2,FALSE),"")=0,"",IFERROR(VLOOKUP($A83,'VENDA 2023'!$1:$1048576,4 + (COLUMN(B80)-1)*2,FALSE),""))</f>
        <v/>
      </c>
      <c r="FJ83" s="45">
        <f>IF(IFERROR(VLOOKUP($A83,'VENDA 2023'!$1:$1048576,4 + (COLUMN(C80)-1)*2,FALSE),"")=0,"",IFERROR(VLOOKUP($A83,'VENDA 2023'!$1:$1048576,4 + (COLUMN(C80)-1)*2,FALSE),""))</f>
        <v/>
      </c>
      <c r="FK83" s="45">
        <f>IF(IFERROR(VLOOKUP($A83,'VENDA 2023'!$1:$1048576,4 + (COLUMN(D80)-1)*2,FALSE),"")=0,"",IFERROR(VLOOKUP($A83,'VENDA 2023'!$1:$1048576,4 + (COLUMN(D80)-1)*2,FALSE),""))</f>
        <v/>
      </c>
      <c r="FL83" s="45">
        <f>IF(IFERROR(VLOOKUP($A83,'VENDA 2023'!$1:$1048576,4 + (COLUMN(E80)-1)*2,FALSE),"")=0,"",IFERROR(VLOOKUP($A83,'VENDA 2023'!$1:$1048576,4 + (COLUMN(E80)-1)*2,FALSE),""))</f>
        <v/>
      </c>
      <c r="FM83" s="45">
        <f>IF(IFERROR(VLOOKUP($A83,'VENDA 2023'!$1:$1048576,4 + (COLUMN(F80)-1)*2,FALSE),"")=0,"",IFERROR(VLOOKUP($A83,'VENDA 2023'!$1:$1048576,4 + (COLUMN(F80)-1)*2,FALSE),""))</f>
        <v/>
      </c>
      <c r="FN83" s="45">
        <f>IF(IFERROR(VLOOKUP($A83,'VENDA 2023'!$1:$1048576,4 + (COLUMN(G80)-1)*2,FALSE),"")=0,"",IFERROR(VLOOKUP($A83,'VENDA 2023'!$1:$1048576,4 + (COLUMN(G80)-1)*2,FALSE),""))</f>
        <v/>
      </c>
      <c r="FO83" s="45">
        <f>IF(IFERROR(VLOOKUP($A83,'VENDA 2023'!$1:$1048576,4 + (COLUMN(H80)-1)*2,FALSE),"")=0,"",IFERROR(VLOOKUP($A83,'VENDA 2023'!$1:$1048576,4 + (COLUMN(H80)-1)*2,FALSE),""))</f>
        <v/>
      </c>
      <c r="FP83" s="45">
        <f>IF(IFERROR(VLOOKUP($A83,'VENDA 2023'!$1:$1048576,4 + (COLUMN(I80)-1)*2,FALSE),"")=0,"",IFERROR(VLOOKUP($A83,'VENDA 2023'!$1:$1048576,4 + (COLUMN(I80)-1)*2,FALSE),""))</f>
        <v/>
      </c>
      <c r="FQ83" s="45">
        <f>IF(IFERROR(VLOOKUP($A83,'VENDA 2023'!$1:$1048576,4 + (COLUMN(J80)-1)*2,FALSE),"")=0,"",IFERROR(VLOOKUP($A83,'VENDA 2023'!$1:$1048576,4 + (COLUMN(J80)-1)*2,FALSE),""))</f>
        <v/>
      </c>
      <c r="FR83" s="45">
        <f>IF(IFERROR(VLOOKUP($A83,'VENDA 2023'!$1:$1048576,4 + (COLUMN(K80)-1)*2,FALSE),"")=0,"",IFERROR(VLOOKUP($A83,'VENDA 2023'!$1:$1048576,4 + (COLUMN(K80)-1)*2,FALSE),""))</f>
        <v/>
      </c>
      <c r="FS83" s="45">
        <f>IF(IFERROR(VLOOKUP($A83,'VENDA 2023'!$1:$1048576,4 + (COLUMN(L80)-1)*2,FALSE),"")=0,"",IFERROR(VLOOKUP($A83,'VENDA 2023'!$1:$1048576,4 + (COLUMN(L80)-1)*2,FALSE),""))</f>
        <v/>
      </c>
      <c r="FT83" s="12">
        <f>IF(COUNT(FH83:FS83)=0,"",SUM(FH83:FS83))</f>
        <v/>
      </c>
      <c r="FU83" s="45">
        <f>IF(IFERROR(VLOOKUP($A83,'VENDA 2024'!$1:$1048576,4 + (COLUMN(A80)-1)*2,FALSE),"")=0,"",IFERROR(VLOOKUP($A83,'VENDA 2024'!$1:$1048576,4 + (COLUMN(A80)-1)*2,FALSE),""))</f>
        <v/>
      </c>
      <c r="FV83" s="45">
        <f>IF(IFERROR(VLOOKUP($A83,'VENDA 2024'!$1:$1048576,4 + (COLUMN(B80)-1)*2,FALSE),"")=0,"",IFERROR(VLOOKUP($A83,'VENDA 2024'!$1:$1048576,4 + (COLUMN(B80)-1)*2,FALSE),""))</f>
        <v/>
      </c>
      <c r="FW83" s="45">
        <f>IF(IFERROR(VLOOKUP($A83,'VENDA 2024'!$1:$1048576,4 + (COLUMN(C80)-1)*2,FALSE),"")=0,"",IFERROR(VLOOKUP($A83,'VENDA 2024'!$1:$1048576,4 + (COLUMN(C80)-1)*2,FALSE),""))</f>
        <v/>
      </c>
      <c r="FX83" s="45">
        <f>IF(IFERROR(VLOOKUP($A83,'VENDA 2024'!$1:$1048576,4 + (COLUMN(D80)-1)*2,FALSE),"")=0,"",IFERROR(VLOOKUP($A83,'VENDA 2024'!$1:$1048576,4 + (COLUMN(D80)-1)*2,FALSE),""))</f>
        <v/>
      </c>
      <c r="FY83" s="45">
        <f>IF(IFERROR(VLOOKUP($A83,'VENDA 2024'!$1:$1048576,4 + (COLUMN(E80)-1)*2,FALSE),"")=0,"",IFERROR(VLOOKUP($A83,'VENDA 2024'!$1:$1048576,4 + (COLUMN(E80)-1)*2,FALSE),""))</f>
        <v/>
      </c>
      <c r="FZ83" s="45">
        <f>IF(IFERROR(VLOOKUP($A83,'VENDA 2024'!$1:$1048576,4 + (COLUMN(F80)-1)*2,FALSE),"")=0,"",IFERROR(VLOOKUP($A83,'VENDA 2024'!$1:$1048576,4 + (COLUMN(F80)-1)*2,FALSE),""))</f>
        <v/>
      </c>
      <c r="GA83" s="45">
        <f>IF(IFERROR(VLOOKUP($A83,'VENDA 2024'!$1:$1048576,4 + (COLUMN(G80)-1)*2,FALSE),"")=0,"",IFERROR(VLOOKUP($A83,'VENDA 2024'!$1:$1048576,4 + (COLUMN(G80)-1)*2,FALSE),""))</f>
        <v/>
      </c>
      <c r="GB83" s="45">
        <f>IF(IFERROR(VLOOKUP($A83,'VENDA 2024'!$1:$1048576,4 + (COLUMN(H80)-1)*2,FALSE),"")=0,"",IFERROR(VLOOKUP($A83,'VENDA 2024'!$1:$1048576,4 + (COLUMN(H80)-1)*2,FALSE),""))</f>
        <v/>
      </c>
      <c r="GC83" s="45">
        <f>IF(IFERROR(VLOOKUP($A83,'VENDA 2024'!$1:$1048576,4 + (COLUMN(I80)-1)*2,FALSE),"")=0,"",IFERROR(VLOOKUP($A83,'VENDA 2024'!$1:$1048576,4 + (COLUMN(I80)-1)*2,FALSE),""))</f>
        <v/>
      </c>
      <c r="GD83" s="45">
        <f>IF(IFERROR(VLOOKUP($A83,'VENDA 2024'!$1:$1048576,4 + (COLUMN(J80)-1)*2,FALSE),"")=0,"",IFERROR(VLOOKUP($A83,'VENDA 2024'!$1:$1048576,4 + (COLUMN(J80)-1)*2,FALSE),""))</f>
        <v/>
      </c>
      <c r="GE83" s="45">
        <f>IF(IFERROR(VLOOKUP($A83,'VENDA 2024'!$1:$1048576,4 + (COLUMN(K80)-1)*2,FALSE),"")=0,"",IFERROR(VLOOKUP($A83,'VENDA 2024'!$1:$1048576,4 + (COLUMN(K80)-1)*2,FALSE),""))</f>
        <v/>
      </c>
      <c r="GF83" s="45">
        <f>IF(IFERROR(VLOOKUP($A83,'VENDA 2024'!$1:$1048576,4 + (COLUMN(L80)-1)*2,FALSE),"")=0,"",IFERROR(VLOOKUP($A83,'VENDA 2024'!$1:$1048576,4 + (COLUMN(L80)-1)*2,FALSE),""))</f>
        <v/>
      </c>
      <c r="GG83" s="12">
        <f>IF(COUNT(FU83:GF83)=0,"",SUM(FU83:GF83))</f>
        <v/>
      </c>
      <c r="GH83" s="45">
        <f>IF(IFERROR(VLOOKUP($A83,'venda-fornecedor-12-meses-7'!$1:$1048576,5 + (COLUMN(A80)-1)*2,FALSE),"")=0,"",IFERROR(VLOOKUP($A83,'venda-fornecedor-12-meses-7'!$1:$1048576,5 + (COLUMN(A80)-1)*2,FALSE),""))</f>
        <v/>
      </c>
      <c r="GI83" s="45">
        <f>IF(IFERROR(VLOOKUP($A83,'venda-fornecedor-12-meses-7'!$1:$1048576,5 + (COLUMN(B80)-1)*2,FALSE),"")=0,"",IFERROR(VLOOKUP($A83,'venda-fornecedor-12-meses-7'!$1:$1048576,5 + (COLUMN(B80)-1)*2,FALSE),""))</f>
        <v/>
      </c>
      <c r="GJ83" s="45">
        <f>IF(IFERROR(VLOOKUP($A83,'venda-fornecedor-12-meses-7'!$1:$1048576,5 + (COLUMN(C80)-1)*2,FALSE),"")=0,"",IFERROR(VLOOKUP($A83,'venda-fornecedor-12-meses-7'!$1:$1048576,5 + (COLUMN(C80)-1)*2,FALSE),""))</f>
        <v/>
      </c>
      <c r="GK83" s="45">
        <f>IF(IFERROR(VLOOKUP($A83,'venda-fornecedor-12-meses-7'!$1:$1048576,5 + (COLUMN(D80)-1)*2,FALSE),"")=0,"",IFERROR(VLOOKUP($A83,'venda-fornecedor-12-meses-7'!$1:$1048576,5 + (COLUMN(D80)-1)*2,FALSE),""))</f>
        <v/>
      </c>
      <c r="GL83" s="45">
        <f>IF(IFERROR(VLOOKUP($A83,'venda-fornecedor-12-meses-7'!$1:$1048576,5 + (COLUMN(E80)-1)*2,FALSE),"")=0,"",IFERROR(VLOOKUP($A83,'venda-fornecedor-12-meses-7'!$1:$1048576,5 + (COLUMN(E80)-1)*2,FALSE),""))</f>
        <v/>
      </c>
      <c r="GM83" s="45">
        <f>IF(IFERROR(VLOOKUP($A83,'venda-fornecedor-12-meses-7'!$1:$1048576,5 + (COLUMN(F80)-1)*2,FALSE),"")=0,"",IFERROR(VLOOKUP($A83,'venda-fornecedor-12-meses-7'!$1:$1048576,5 + (COLUMN(F80)-1)*2,FALSE),""))</f>
        <v/>
      </c>
      <c r="GN83" s="45">
        <f>IF(IFERROR(VLOOKUP($A83,'venda-fornecedor-12-meses-7'!$1:$1048576,5 + (COLUMN(G80)-1)*2,FALSE),"")=0,"",IFERROR(VLOOKUP($A83,'venda-fornecedor-12-meses-7'!$1:$1048576,5 + (COLUMN(G80)-1)*2,FALSE),""))</f>
        <v/>
      </c>
      <c r="GO83" s="45">
        <f>IF(IFERROR(VLOOKUP($A83,'venda-fornecedor-12-meses-7'!$1:$1048576,5 + (COLUMN(H80)-1)*2,FALSE),"")=0,"",IFERROR(VLOOKUP($A83,'venda-fornecedor-12-meses-7'!$1:$1048576,5 + (COLUMN(H80)-1)*2,FALSE),""))</f>
        <v/>
      </c>
      <c r="GP83" s="45">
        <f>IF(IFERROR(VLOOKUP($A83,'venda-fornecedor-12-meses-7'!$1:$1048576,5 + (COLUMN(I80)-1)*2,FALSE),"")=0,"",IFERROR(VLOOKUP($A83,'venda-fornecedor-12-meses-7'!$1:$1048576,5 + (COLUMN(I80)-1)*2,FALSE),""))</f>
        <v/>
      </c>
      <c r="GQ83" s="45">
        <f>IF(IFERROR(VLOOKUP($A83,'venda-fornecedor-12-meses-7'!$1:$1048576,5 + (COLUMN(J80)-1)*2,FALSE),"")=0,"",IFERROR(VLOOKUP($A83,'venda-fornecedor-12-meses-7'!$1:$1048576,5 + (COLUMN(J80)-1)*2,FALSE),""))</f>
        <v/>
      </c>
      <c r="GR83" s="45">
        <f>IF(IFERROR(VLOOKUP($A83,'venda-fornecedor-12-meses-7'!$1:$1048576,5 + (COLUMN(K80)-1)*2,FALSE),"")=0,"",IFERROR(VLOOKUP($A83,'venda-fornecedor-12-meses-7'!$1:$1048576,5 + (COLUMN(K80)-1)*2,FALSE),""))</f>
        <v/>
      </c>
      <c r="GS83" s="45">
        <f>IF(IFERROR(VLOOKUP($A83,'venda-fornecedor-12-meses-7'!$1:$1048576,5 + (COLUMN(L80)-1)*2,FALSE),"")=0,"",IFERROR(VLOOKUP($A83,'venda-fornecedor-12-meses-7'!$1:$1048576,5 + (COLUMN(L80)-1)*2,FALSE),""))</f>
        <v/>
      </c>
      <c r="GT83" s="12">
        <f>IF(COUNT(GH83:GS83)=0,"",SUM(GH83:GS83))</f>
        <v/>
      </c>
    </row>
    <row r="84">
      <c r="A84" s="98" t="n">
        <v>33671</v>
      </c>
      <c r="B84" s="85">
        <f>VLOOKUP(A84,'FORNECEDORES X COMPRADOR'!$A:$D,4,0)</f>
        <v/>
      </c>
      <c r="C84" s="85">
        <f>VLOOKUP(A84,'FORNECEDORES X COMPRADOR'!$A:$E,5,0)</f>
        <v/>
      </c>
      <c r="D84" s="40">
        <f>IFERROR(AVERAGEIF('ANALISE PRODUTO'!F:F,A84,'ANALISE PRODUTO'!BE:BE),"")</f>
        <v/>
      </c>
      <c r="E84" s="40">
        <f>IFERROR(AVERAGEIF('ANALISE PRODUTO'!F:F,A84,'ANALISE PRODUTO'!BF:BF),"")</f>
        <v/>
      </c>
      <c r="F84" s="47">
        <f t="array" ref="F84">IFERROR(
  IF(
    SUMPRODUCT(
      IFERROR(--('ANALISE PRODUTO'!$F$3:$F$10000=A84),0) *
      IFERROR(--'ANALISE PRODUTO'!$AJ$3:$AJ$10000,0)
    )=0,
    "",
    SUMPRODUCT(
      IFERROR(--('ANALISE PRODUTO'!$F$3:$F$10000=A84),0) *
      IFERROR(--'ANALISE PRODUTO'!$AN$3:$AN$10000,0)
    ) /
    SUMPRODUCT(
      IFERROR(--('ANALISE PRODUTO'!$F$3:$F$10000=A84),0) *
      IFERROR(--'ANALISE PRODUTO'!$AJ$3:$AJ$10000,0)
    )
  ),
  ""
)</f>
        <v/>
      </c>
      <c r="G84" s="47">
        <f t="array" ref="G84">IFERROR(
  IF(
    SUMPRODUCT(
      IFERROR(--('ANALISE PRODUTO'!$F$3:$F$10000=A84),0) *
      IFERROR(--'ANALISE PRODUTO'!$AJ$3:$AJ$10000,0)
    )=0,
    "",
    SUMPRODUCT(
      IFERROR(--('ANALISE PRODUTO'!$F$3:$F$10000=A84),0) *
      IFERROR(--'ANALISE PRODUTO'!$AO$3:$AO$10000,0)
    ) /
    SUMPRODUCT(
      IFERROR(--('ANALISE PRODUTO'!$F$3:$F$10000=A84),0) *
      IFERROR(--'ANALISE PRODUTO'!$AJ$3:$AJ$10000,0)
    )
  ),
  ""
)</f>
        <v/>
      </c>
      <c r="H84" s="86" t="n">
        <v>60</v>
      </c>
      <c r="I84" s="86" t="n">
        <v>90</v>
      </c>
      <c r="J84" s="87">
        <f>SUMIF('ANALISE PRODUTO'!F:F, A84, 'ANALISE PRODUTO'!AP:AP)</f>
        <v/>
      </c>
      <c r="K84" s="88">
        <f>SUMIF('ANALISE PRODUTO'!F:F, A84, 'ANALISE PRODUTO'!AN:AN)</f>
        <v/>
      </c>
      <c r="L84" s="40">
        <f>SUMIF('ANALISE PRODUTO'!F:F, A84, 'ANALISE PRODUTO'!BB:BB)</f>
        <v/>
      </c>
      <c r="M84" s="40">
        <f>SUMIF('ANALISE PRODUTO'!F:F, A84, 'ANALISE PRODUTO'!BC:BC)</f>
        <v/>
      </c>
      <c r="N84" s="40">
        <f>SUMIF('ANALISE PRODUTO'!F:F, A84, 'ANALISE PRODUTO'!BD:BD)</f>
        <v/>
      </c>
      <c r="O84" s="40">
        <f>SUMIF('ANALISE PRODUTO'!F:F, A84, 'ANALISE PRODUTO'!BA:BA)</f>
        <v/>
      </c>
      <c r="P84" s="40">
        <f>IF(J84=0, 0, IF(O84/J84=0, 0, O84/J84))</f>
        <v/>
      </c>
      <c r="Q84" s="40">
        <f>IF(J84=0, 0, IF(L84/J84=0, 0, L84/J84))</f>
        <v/>
      </c>
      <c r="R84" s="89">
        <f>SUMIF('ANALISE PRODUTO'!F:F, A84, 'ANALISE PRODUTO'!BJ:BJ)</f>
        <v/>
      </c>
      <c r="S84" s="89">
        <f>SUMIF('ANALISE PRODUTO'!F:F, A84, 'ANALISE PRODUTO'!BK:BK)</f>
        <v/>
      </c>
      <c r="T84" s="89">
        <f>SUMIF('ANALISE PRODUTO'!F:F, A84, 'ANALISE PRODUTO'!BL:BL)</f>
        <v/>
      </c>
      <c r="U84" s="89">
        <f>SUMIFS('ANALISE PRODUTO'!BI:BI, 'ANALISE PRODUTO'!F:F, A84)</f>
        <v/>
      </c>
      <c r="V84" s="89">
        <f>IF(C84="DESCONTINUADO", 0, IF(J84=0, 0, IF(U84/J84=0, 0, U84/J84)))</f>
        <v/>
      </c>
      <c r="W84" s="89">
        <f>IF(OR(C84="DESCONTINUADO", J84=0), 0, IFERROR((S84+T84)/J84, 0))</f>
        <v/>
      </c>
      <c r="X84" s="59">
        <f>COUNTIF('ANALISE PRODUTO'!F:F, A84)</f>
        <v/>
      </c>
      <c r="Y84" s="60">
        <f>COUNTIFS('ANALISE PRODUTO'!F:F, A84, 'ANALISE PRODUTO'!S:S, "S")</f>
        <v/>
      </c>
      <c r="Z84" s="61">
        <f>X84-Y84</f>
        <v/>
      </c>
      <c r="AA84" s="88">
        <f>IFERROR(IF(COUNTIF('contas-pagas-fornecedor-7'!$C:$C,B84)&gt;1,
   AVERAGEIF('contas-pagas-fornecedor-7'!$C:$C,B84,'contas-pagas-fornecedor-7'!$I:$I),
   VLOOKUP(B84,'contas-pagas-fornecedor-7'!$C:$Q,7,FALSE)), "")</f>
        <v/>
      </c>
      <c r="AB84" s="88">
        <f t="array" ref="AB84">IFERROR(
  INDEX('fornecedor-venda-por-filial-ger'!J:J,
    MATCH(1,
      ('fornecedor-venda-por-filial-ger'!A:A=A84) *
      ('fornecedor-venda-por-filial-ger'!B:B=$B$1),
    0)
  ),
"")</f>
        <v/>
      </c>
      <c r="AC84" s="90">
        <f t="array" ref="AC84">IFERROR(
  INDEX('fornecedor-venda-por-filial-ger'!O:O,
    MATCH(1,
      ('fornecedor-venda-por-filial-ger'!A:A=A84) *
      ('fornecedor-venda-por-filial-ger'!B:B=$B$1),
    0)
  ),
"")</f>
        <v/>
      </c>
      <c r="AD84" s="90">
        <f>IFERROR(VLOOKUP(A84,'venda-fornecedor-12-meses-7'!A:AC,3,0),"")</f>
        <v/>
      </c>
      <c r="AE84" s="87">
        <f t="array" ref="AE84">IFERROR(
  INDEX('fornecedor-venda-por-filial-ger'!N:N,
    MATCH(1,
      ('fornecedor-venda-por-filial-ger'!A:A=A84) *
      ('fornecedor-venda-por-filial-ger'!B:B=$B$1),
    0)
  ),
"")</f>
        <v/>
      </c>
      <c r="AF84" s="87">
        <f>IF(J84&lt;=0,"100,00%",IFERROR(AD84/AE84,1))</f>
        <v/>
      </c>
      <c r="AG84" s="64">
        <f t="array" ref="AG84">IFERROR(
  INDEX('fornecedor-venda-por-filial-ger'!L:L,
    MATCH(1,
      ('fornecedor-venda-por-filial-ger'!A:A=A84)*
      ('fornecedor-venda-por-filial-ger'!B:B=$B$1),
    0)
  )/100,
"")</f>
        <v/>
      </c>
      <c r="AH84" s="64">
        <f t="array" ref="AH84">IFERROR(
  INDEX('fornecedor-venda-por-filial-ger'!S:S,
    MATCH(1,
      ('fornecedor-venda-por-filial-ger'!A:A=A84) *
      ('fornecedor-venda-por-filial-ger'!B:B=$B$1),
    0)
  )/100,
"")</f>
        <v/>
      </c>
      <c r="AI84" s="64">
        <f>IFERROR(IF(OR(AH84="",AG84=""),"",IF(J84=0,0,AH84-AG84)),"")</f>
        <v/>
      </c>
      <c r="AJ84" s="91">
        <f t="array" ref="AJ84">IF(MAX(IF('ANALISE PRODUTO'!F:F=A84,'ANALISE PRODUTO'!AD:AD))=0,"SEM ENTRADA",MAX(IF('ANALISE PRODUTO'!F:F=A84,'ANALISE PRODUTO'!AD:AD)))</f>
        <v/>
      </c>
      <c r="AK84" s="39" t="n"/>
      <c r="AL84" s="92">
        <f>IF(IFERROR(VLOOKUP($A84,'VENDA 2023'!$1:$1048576,3 + (COLUMN(A81)-1)*2,FALSE),"")=0,"",IFERROR(VLOOKUP($A84,'VENDA 2023'!$1:$1048576,3 + (COLUMN(A81)-1)*2,FALSE),""))</f>
        <v/>
      </c>
      <c r="AM84" s="92">
        <f>IF(IFERROR(VLOOKUP($A84,'VENDA 2023'!$1:$1048576,3 + (COLUMN(B81)-1)*2,FALSE),"")=0,"",IFERROR(VLOOKUP($A84,'VENDA 2023'!$1:$1048576,3 + (COLUMN(B81)-1)*2,FALSE),""))</f>
        <v/>
      </c>
      <c r="AN84" s="92">
        <f>IF(IFERROR(VLOOKUP($A84,'VENDA 2023'!$1:$1048576,3 + (COLUMN(C81)-1)*2,FALSE),"")=0,"",IFERROR(VLOOKUP($A84,'VENDA 2023'!$1:$1048576,3 + (COLUMN(C81)-1)*2,FALSE),""))</f>
        <v/>
      </c>
      <c r="AO84" s="92">
        <f>IF(IFERROR(VLOOKUP($A84,'VENDA 2023'!$1:$1048576,3 + (COLUMN(D81)-1)*2,FALSE),"")=0,"",IFERROR(VLOOKUP($A84,'VENDA 2023'!$1:$1048576,3 + (COLUMN(D81)-1)*2,FALSE),""))</f>
        <v/>
      </c>
      <c r="AP84" s="92">
        <f>IF(IFERROR(VLOOKUP($A84,'VENDA 2023'!$1:$1048576,3 + (COLUMN(E81)-1)*2,FALSE),"")=0,"",IFERROR(VLOOKUP($A84,'VENDA 2023'!$1:$1048576,3 + (COLUMN(E81)-1)*2,FALSE),""))</f>
        <v/>
      </c>
      <c r="AQ84" s="92">
        <f>IF(IFERROR(VLOOKUP($A84,'VENDA 2023'!$1:$1048576,3 + (COLUMN(F81)-1)*2,FALSE),"")=0,"",IFERROR(VLOOKUP($A84,'VENDA 2023'!$1:$1048576,3 + (COLUMN(F81)-1)*2,FALSE),""))</f>
        <v/>
      </c>
      <c r="AR84" s="92">
        <f>IF(IFERROR(VLOOKUP($A84,'VENDA 2023'!$1:$1048576,3 + (COLUMN(G81)-1)*2,FALSE),"")=0,"",IFERROR(VLOOKUP($A84,'VENDA 2023'!$1:$1048576,3 + (COLUMN(G81)-1)*2,FALSE),""))</f>
        <v/>
      </c>
      <c r="AS84" s="92">
        <f>IF(IFERROR(VLOOKUP($A84,'VENDA 2023'!$1:$1048576,3 + (COLUMN(H81)-1)*2,FALSE),"")=0,"",IFERROR(VLOOKUP($A84,'VENDA 2023'!$1:$1048576,3 + (COLUMN(H81)-1)*2,FALSE),""))</f>
        <v/>
      </c>
      <c r="AT84" s="92">
        <f>IF(IFERROR(VLOOKUP($A84,'VENDA 2023'!$1:$1048576,3 + (COLUMN(I81)-1)*2,FALSE),"")=0,"",IFERROR(VLOOKUP($A84,'VENDA 2023'!$1:$1048576,3 + (COLUMN(I81)-1)*2,FALSE),""))</f>
        <v/>
      </c>
      <c r="AU84" s="92">
        <f>IF(IFERROR(VLOOKUP($A84,'VENDA 2023'!$1:$1048576,3 + (COLUMN(J81)-1)*2,FALSE),"")=0,"",IFERROR(VLOOKUP($A84,'VENDA 2023'!$1:$1048576,3 + (COLUMN(J81)-1)*2,FALSE),""))</f>
        <v/>
      </c>
      <c r="AV84" s="92">
        <f>IF(IFERROR(VLOOKUP($A84,'VENDA 2023'!$1:$1048576,3 + (COLUMN(K81)-1)*2,FALSE),"")=0,"",IFERROR(VLOOKUP($A84,'VENDA 2023'!$1:$1048576,3 + (COLUMN(K81)-1)*2,FALSE),""))</f>
        <v/>
      </c>
      <c r="AW84" s="92">
        <f>IF(IFERROR(VLOOKUP($A84,'VENDA 2023'!$1:$1048576,3 + (COLUMN(L81)-1)*2,FALSE),"")=0,"",IFERROR(VLOOKUP($A84,'VENDA 2023'!$1:$1048576,3 + (COLUMN(L81)-1)*2,FALSE),""))</f>
        <v/>
      </c>
      <c r="AX84" s="93">
        <f>IF(COUNT(AL84:AW84)=0,"",SUM(AL84:AW84))</f>
        <v/>
      </c>
      <c r="AY84" s="92">
        <f>IF(IFERROR(VLOOKUP($A84,'VENDA 2024'!$1:$1048576,3 + (COLUMN(A81)-1)*2,FALSE),"")=0,"",IFERROR(VLOOKUP($A84,'VENDA 2024'!$1:$1048576,3 + (COLUMN(A81)-1)*2,FALSE),""))</f>
        <v/>
      </c>
      <c r="AZ84" s="92">
        <f>IF(IFERROR(VLOOKUP($A84,'VENDA 2024'!$1:$1048576,3 + (COLUMN(B81)-1)*2,FALSE),"")=0,"",IFERROR(VLOOKUP($A84,'VENDA 2024'!$1:$1048576,3 + (COLUMN(B81)-1)*2,FALSE),""))</f>
        <v/>
      </c>
      <c r="BA84" s="92">
        <f>IF(IFERROR(VLOOKUP($A84,'VENDA 2024'!$1:$1048576,3 + (COLUMN(C81)-1)*2,FALSE),"")=0,"",IFERROR(VLOOKUP($A84,'VENDA 2024'!$1:$1048576,3 + (COLUMN(C81)-1)*2,FALSE),""))</f>
        <v/>
      </c>
      <c r="BB84" s="92">
        <f>IF(IFERROR(VLOOKUP($A84,'VENDA 2024'!$1:$1048576,3 + (COLUMN(D81)-1)*2,FALSE),"")=0,"",IFERROR(VLOOKUP($A84,'VENDA 2024'!$1:$1048576,3 + (COLUMN(D81)-1)*2,FALSE),""))</f>
        <v/>
      </c>
      <c r="BC84" s="92">
        <f>IF(IFERROR(VLOOKUP($A84,'VENDA 2024'!$1:$1048576,3 + (COLUMN(E81)-1)*2,FALSE),"")=0,"",IFERROR(VLOOKUP($A84,'VENDA 2024'!$1:$1048576,3 + (COLUMN(E81)-1)*2,FALSE),""))</f>
        <v/>
      </c>
      <c r="BD84" s="92">
        <f>IF(IFERROR(VLOOKUP($A84,'VENDA 2024'!$1:$1048576,3 + (COLUMN(F81)-1)*2,FALSE),"")=0,"",IFERROR(VLOOKUP($A84,'VENDA 2024'!$1:$1048576,3 + (COLUMN(F81)-1)*2,FALSE),""))</f>
        <v/>
      </c>
      <c r="BE84" s="92">
        <f>IF(IFERROR(VLOOKUP($A84,'VENDA 2024'!$1:$1048576,3 + (COLUMN(G81)-1)*2,FALSE),"")=0,"",IFERROR(VLOOKUP($A84,'VENDA 2024'!$1:$1048576,3 + (COLUMN(G81)-1)*2,FALSE),""))</f>
        <v/>
      </c>
      <c r="BF84" s="92">
        <f>IF(IFERROR(VLOOKUP($A84,'VENDA 2024'!$1:$1048576,3 + (COLUMN(H81)-1)*2,FALSE),"")=0,"",IFERROR(VLOOKUP($A84,'VENDA 2024'!$1:$1048576,3 + (COLUMN(H81)-1)*2,FALSE),""))</f>
        <v/>
      </c>
      <c r="BG84" s="92">
        <f>IF(IFERROR(VLOOKUP($A84,'VENDA 2024'!$1:$1048576,3 + (COLUMN(I81)-1)*2,FALSE),"")=0,"",IFERROR(VLOOKUP($A84,'VENDA 2024'!$1:$1048576,3 + (COLUMN(I81)-1)*2,FALSE),""))</f>
        <v/>
      </c>
      <c r="BH84" s="92">
        <f>IF(IFERROR(VLOOKUP($A84,'VENDA 2024'!$1:$1048576,3 + (COLUMN(J81)-1)*2,FALSE),"")=0,"",IFERROR(VLOOKUP($A84,'VENDA 2024'!$1:$1048576,3 + (COLUMN(J81)-1)*2,FALSE),""))</f>
        <v/>
      </c>
      <c r="BI84" s="92">
        <f>IF(IFERROR(VLOOKUP($A84,'VENDA 2024'!$1:$1048576,3 + (COLUMN(K81)-1)*2,FALSE),"")=0,"",IFERROR(VLOOKUP($A84,'VENDA 2024'!$1:$1048576,3 + (COLUMN(K81)-1)*2,FALSE),""))</f>
        <v/>
      </c>
      <c r="BJ84" s="92">
        <f>IF(IFERROR(VLOOKUP($A84,'VENDA 2024'!$1:$1048576,3 + (COLUMN(L81)-1)*2,FALSE),"")=0,"",IFERROR(VLOOKUP($A84,'VENDA 2024'!$1:$1048576,3 + (COLUMN(L81)-1)*2,FALSE),""))</f>
        <v/>
      </c>
      <c r="BK84" s="93">
        <f>IF(COUNT(AY84:BJ84)=0,"",SUM(AY84:BJ84))</f>
        <v/>
      </c>
      <c r="BL84" s="92">
        <f>IF(IFERROR(VLOOKUP($A84,'VENDA 2025'!$1:$1048576,3 + (COLUMN(A81)-1)*2,FALSE),"")=0,"",IFERROR(VLOOKUP($A84,'VENDA 2025'!$1:$1048576,3 + (COLUMN(A81)-1)*2,FALSE),""))</f>
        <v/>
      </c>
      <c r="BM84" s="92">
        <f>IF(IFERROR(VLOOKUP($A84,'VENDA 2025'!$1:$1048576,3 + (COLUMN(B81)-1)*2,FALSE),"")=0,"",IFERROR(VLOOKUP($A84,'VENDA 2025'!$1:$1048576,3 + (COLUMN(B81)-1)*2,FALSE),""))</f>
        <v/>
      </c>
      <c r="BN84" s="92">
        <f>IF(IFERROR(VLOOKUP($A84,'VENDA 2025'!$1:$1048576,3 + (COLUMN(C81)-1)*2,FALSE),"")=0,"",IFERROR(VLOOKUP($A84,'VENDA 2025'!$1:$1048576,3 + (COLUMN(C81)-1)*2,FALSE),""))</f>
        <v/>
      </c>
      <c r="BO84" s="92">
        <f>IF(IFERROR(VLOOKUP($A84,'VENDA 2025'!$1:$1048576,3 + (COLUMN(D81)-1)*2,FALSE),"")=0,"",IFERROR(VLOOKUP($A84,'VENDA 2025'!$1:$1048576,3 + (COLUMN(D81)-1)*2,FALSE),""))</f>
        <v/>
      </c>
      <c r="BP84" s="92">
        <f>IF(IFERROR(VLOOKUP($A84,'VENDA 2025'!$1:$1048576,3 + (COLUMN(E81)-1)*2,FALSE),"")=0,"",IFERROR(VLOOKUP($A84,'VENDA 2025'!$1:$1048576,3 + (COLUMN(E81)-1)*2,FALSE),""))</f>
        <v/>
      </c>
      <c r="BQ84" s="92">
        <f>IF(IFERROR(VLOOKUP($A84,'VENDA 2025'!$1:$1048576,3 + (COLUMN(F81)-1)*2,FALSE),"")=0,"",IFERROR(VLOOKUP($A84,'VENDA 2025'!$1:$1048576,3 + (COLUMN(F81)-1)*2,FALSE),""))</f>
        <v/>
      </c>
      <c r="BR84" s="92">
        <f>IF(IFERROR(VLOOKUP($A84,'VENDA 2025'!$1:$1048576,3 + (COLUMN(G81)-1)*2,FALSE),"")=0,"",IFERROR(VLOOKUP($A84,'VENDA 2025'!$1:$1048576,3 + (COLUMN(G81)-1)*2,FALSE),""))</f>
        <v/>
      </c>
      <c r="BS84" s="92">
        <f>IF(IFERROR(VLOOKUP($A84,'VENDA 2025'!$1:$1048576,3 + (COLUMN(H81)-1)*2,FALSE),"")=0,"",IFERROR(VLOOKUP($A84,'VENDA 2025'!$1:$1048576,3 + (COLUMN(H81)-1)*2,FALSE),""))</f>
        <v/>
      </c>
      <c r="BT84" s="92">
        <f>IF(IFERROR(VLOOKUP($A84,'VENDA 2025'!$1:$1048576,3 + (COLUMN(I81)-1)*2,FALSE),"")=0,"",IFERROR(VLOOKUP($A84,'VENDA 2025'!$1:$1048576,3 + (COLUMN(I81)-1)*2,FALSE),""))</f>
        <v/>
      </c>
      <c r="BU84" s="92">
        <f>IF(IFERROR(VLOOKUP($A84,'VENDA 2025'!$1:$1048576,3 + (COLUMN(J81)-1)*2,FALSE),"")=0,"",IFERROR(VLOOKUP($A84,'VENDA 2025'!$1:$1048576,3 + (COLUMN(J81)-1)*2,FALSE),""))</f>
        <v/>
      </c>
      <c r="BV84" s="92">
        <f>IF(IFERROR(VLOOKUP($A84,'VENDA 2025'!$1:$1048576,3 + (COLUMN(K81)-1)*2,FALSE),"")=0,"",IFERROR(VLOOKUP($A84,'VENDA 2025'!$1:$1048576,3 + (COLUMN(K81)-1)*2,FALSE),""))</f>
        <v/>
      </c>
      <c r="BW84" s="92">
        <f>IF(IFERROR(VLOOKUP($A84,'VENDA 2025'!$1:$1048576,3 + (COLUMN(L81)-1)*2,FALSE),"")=0,"",IFERROR(VLOOKUP($A84,'VENDA 2025'!$1:$1048576,3 + (COLUMN(L81)-1)*2,FALSE),""))</f>
        <v/>
      </c>
      <c r="BX84" s="93">
        <f>IF(COUNT(BL84:BW84)=0,"",SUM(BL84:BW84))</f>
        <v/>
      </c>
      <c r="BY84" s="92">
        <f>IF(IFERROR(VLOOKUP($A84,'venda-fornecedor-12-meses-7'!$1:$1048576,4 + (COLUMN(A81)-1)*2,FALSE),"")=0,"",IFERROR(VLOOKUP($A84,'venda-fornecedor-12-meses-7'!$1:$1048576,4 + (COLUMN(A81)-1)*2,FALSE),""))</f>
        <v/>
      </c>
      <c r="BZ84" s="92">
        <f>IF(IFERROR(VLOOKUP($A84,'venda-fornecedor-12-meses-7'!$1:$1048576,4 + (COLUMN(B81)-1)*2,FALSE),"")=0,"",IFERROR(VLOOKUP($A84,'venda-fornecedor-12-meses-7'!$1:$1048576,4 + (COLUMN(B81)-1)*2,FALSE),""))</f>
        <v/>
      </c>
      <c r="CA84" s="92">
        <f>IF(IFERROR(VLOOKUP($A84,'venda-fornecedor-12-meses-7'!$1:$1048576,4 + (COLUMN(C81)-1)*2,FALSE),"")=0,"",IFERROR(VLOOKUP($A84,'venda-fornecedor-12-meses-7'!$1:$1048576,4 + (COLUMN(C81)-1)*2,FALSE),""))</f>
        <v/>
      </c>
      <c r="CB84" s="92">
        <f>IF(IFERROR(VLOOKUP($A84,'venda-fornecedor-12-meses-7'!$1:$1048576,4 + (COLUMN(D81)-1)*2,FALSE),"")=0,"",IFERROR(VLOOKUP($A84,'venda-fornecedor-12-meses-7'!$1:$1048576,4 + (COLUMN(D81)-1)*2,FALSE),""))</f>
        <v/>
      </c>
      <c r="CC84" s="92">
        <f>IF(IFERROR(VLOOKUP($A84,'venda-fornecedor-12-meses-7'!$1:$1048576,4 + (COLUMN(E81)-1)*2,FALSE),"")=0,"",IFERROR(VLOOKUP($A84,'venda-fornecedor-12-meses-7'!$1:$1048576,4 + (COLUMN(E81)-1)*2,FALSE),""))</f>
        <v/>
      </c>
      <c r="CD84" s="92">
        <f>IF(IFERROR(VLOOKUP($A84,'venda-fornecedor-12-meses-7'!$1:$1048576,4 + (COLUMN(F81)-1)*2,FALSE),"")=0,"",IFERROR(VLOOKUP($A84,'venda-fornecedor-12-meses-7'!$1:$1048576,4 + (COLUMN(F81)-1)*2,FALSE),""))</f>
        <v/>
      </c>
      <c r="CE84" s="92">
        <f>IF(IFERROR(VLOOKUP($A84,'venda-fornecedor-12-meses-7'!$1:$1048576,4 + (COLUMN(G81)-1)*2,FALSE),"")=0,"",IFERROR(VLOOKUP($A84,'venda-fornecedor-12-meses-7'!$1:$1048576,4 + (COLUMN(G81)-1)*2,FALSE),""))</f>
        <v/>
      </c>
      <c r="CF84" s="92">
        <f>IF(IFERROR(VLOOKUP($A84,'venda-fornecedor-12-meses-7'!$1:$1048576,4 + (COLUMN(H81)-1)*2,FALSE),"")=0,"",IFERROR(VLOOKUP($A84,'venda-fornecedor-12-meses-7'!$1:$1048576,4 + (COLUMN(H81)-1)*2,FALSE),""))</f>
        <v/>
      </c>
      <c r="CG84" s="92">
        <f>IF(IFERROR(VLOOKUP($A84,'venda-fornecedor-12-meses-7'!$1:$1048576,4 + (COLUMN(I81)-1)*2,FALSE),"")=0,"",IFERROR(VLOOKUP($A84,'venda-fornecedor-12-meses-7'!$1:$1048576,4 + (COLUMN(I81)-1)*2,FALSE),""))</f>
        <v/>
      </c>
      <c r="CH84" s="92">
        <f>IF(IFERROR(VLOOKUP($A84,'venda-fornecedor-12-meses-7'!$1:$1048576,4 + (COLUMN(J81)-1)*2,FALSE),"")=0,"",IFERROR(VLOOKUP($A84,'venda-fornecedor-12-meses-7'!$1:$1048576,4 + (COLUMN(J81)-1)*2,FALSE),""))</f>
        <v/>
      </c>
      <c r="CI84" s="92">
        <f>IF(IFERROR(VLOOKUP($A84,'venda-fornecedor-12-meses-7'!$1:$1048576,4 + (COLUMN(K81)-1)*2,FALSE),"")=0,"",IFERROR(VLOOKUP($A84,'venda-fornecedor-12-meses-7'!$1:$1048576,4 + (COLUMN(K81)-1)*2,FALSE),""))</f>
        <v/>
      </c>
      <c r="CJ84" s="92">
        <f>IF(IFERROR(VLOOKUP($A84,'venda-fornecedor-12-meses-7'!$1:$1048576,4 + (COLUMN(L81)-1)*2,FALSE),"")=0,"",IFERROR(VLOOKUP($A84,'venda-fornecedor-12-meses-7'!$1:$1048576,4 + (COLUMN(L81)-1)*2,FALSE),""))</f>
        <v/>
      </c>
      <c r="CK84" s="93">
        <f>IF(COUNT(BY84:CJ84)=0,"",SUM(BY84:CJ84))</f>
        <v/>
      </c>
      <c r="CL84" s="93">
        <f>IF(COUNT(BY84:CJ84)=0,"",AVERAGE(BY84:CJ84))</f>
        <v/>
      </c>
      <c r="CM84" s="1" t="n"/>
      <c r="CN84" s="94">
        <f>IF(IFERROR(VLOOKUP($A84,'ENTRADA 2023'!$1:$1048576,3 + (COLUMN(A81)-1)*1,FALSE),"")=0,"",IFERROR(VLOOKUP($A84,'ENTRADA 2023'!$1:$1048576,3 + (COLUMN(A81)-1)*1,FALSE),""))</f>
        <v/>
      </c>
      <c r="CO84" s="94">
        <f>IF(IFERROR(VLOOKUP($A84,'ENTRADA 2023'!$1:$1048576,3 + (COLUMN(B81)-1)*1,FALSE),"")=0,"",IFERROR(VLOOKUP($A84,'ENTRADA 2023'!$1:$1048576,3 + (COLUMN(B81)-1)*1,FALSE),""))</f>
        <v/>
      </c>
      <c r="CP84" s="94">
        <f>IF(IFERROR(VLOOKUP($A84,'ENTRADA 2023'!$1:$1048576,3 + (COLUMN(C81)-1)*1,FALSE),"")=0,"",IFERROR(VLOOKUP($A84,'ENTRADA 2023'!$1:$1048576,3 + (COLUMN(C81)-1)*1,FALSE),""))</f>
        <v/>
      </c>
      <c r="CQ84" s="94">
        <f>IF(IFERROR(VLOOKUP($A84,'ENTRADA 2023'!$1:$1048576,3 + (COLUMN(D81)-1)*1,FALSE),"")=0,"",IFERROR(VLOOKUP($A84,'ENTRADA 2023'!$1:$1048576,3 + (COLUMN(D81)-1)*1,FALSE),""))</f>
        <v/>
      </c>
      <c r="CR84" s="94">
        <f>IF(IFERROR(VLOOKUP($A84,'ENTRADA 2023'!$1:$1048576,3 + (COLUMN(E81)-1)*1,FALSE),"")=0,"",IFERROR(VLOOKUP($A84,'ENTRADA 2023'!$1:$1048576,3 + (COLUMN(E81)-1)*1,FALSE),""))</f>
        <v/>
      </c>
      <c r="CS84" s="94">
        <f>IF(IFERROR(VLOOKUP($A84,'ENTRADA 2023'!$1:$1048576,3 + (COLUMN(F81)-1)*1,FALSE),"")=0,"",IFERROR(VLOOKUP($A84,'ENTRADA 2023'!$1:$1048576,3 + (COLUMN(F81)-1)*1,FALSE),""))</f>
        <v/>
      </c>
      <c r="CT84" s="94">
        <f>IF(IFERROR(VLOOKUP($A84,'ENTRADA 2023'!$1:$1048576,3 + (COLUMN(G81)-1)*1,FALSE),"")=0,"",IFERROR(VLOOKUP($A84,'ENTRADA 2023'!$1:$1048576,3 + (COLUMN(G81)-1)*1,FALSE),""))</f>
        <v/>
      </c>
      <c r="CU84" s="94">
        <f>IF(IFERROR(VLOOKUP($A84,'ENTRADA 2023'!$1:$1048576,3 + (COLUMN(H81)-1)*1,FALSE),"")=0,"",IFERROR(VLOOKUP($A84,'ENTRADA 2023'!$1:$1048576,3 + (COLUMN(H81)-1)*1,FALSE),""))</f>
        <v/>
      </c>
      <c r="CV84" s="94">
        <f>IF(IFERROR(VLOOKUP($A84,'ENTRADA 2023'!$1:$1048576,3 + (COLUMN(I81)-1)*1,FALSE),"")=0,"",IFERROR(VLOOKUP($A84,'ENTRADA 2023'!$1:$1048576,3 + (COLUMN(I81)-1)*1,FALSE),""))</f>
        <v/>
      </c>
      <c r="CW84" s="94">
        <f>IF(IFERROR(VLOOKUP($A84,'ENTRADA 2023'!$1:$1048576,3 + (COLUMN(J81)-1)*1,FALSE),"")=0,"",IFERROR(VLOOKUP($A84,'ENTRADA 2023'!$1:$1048576,3 + (COLUMN(J81)-1)*1,FALSE),""))</f>
        <v/>
      </c>
      <c r="CX84" s="94">
        <f>IF(IFERROR(VLOOKUP($A84,'ENTRADA 2023'!$1:$1048576,3 + (COLUMN(K81)-1)*1,FALSE),"")=0,"",IFERROR(VLOOKUP($A84,'ENTRADA 2023'!$1:$1048576,3 + (COLUMN(K81)-1)*1,FALSE),""))</f>
        <v/>
      </c>
      <c r="CY84" s="94">
        <f>IF(IFERROR(VLOOKUP($A84,'ENTRADA 2023'!$1:$1048576,3 + (COLUMN(L81)-1)*1,FALSE),"")=0,"",IFERROR(VLOOKUP($A84,'ENTRADA 2023'!$1:$1048576,3 + (COLUMN(L81)-1)*1,FALSE),""))</f>
        <v/>
      </c>
      <c r="CZ84" s="95">
        <f>IF(COUNT(CN84:CY84)=0,"",SUM(CN84:CY84))</f>
        <v/>
      </c>
      <c r="DA84" s="94">
        <f>IF(IFERROR(VLOOKUP($A84,'ENTRADA 2024'!$1:$1048576,3 + (COLUMN(A81)-1)*1,FALSE),"")=0,"",IFERROR(VLOOKUP($A84,'ENTRADA 2024'!$1:$1048576,3 + (COLUMN(A81)-1)*1,FALSE),""))</f>
        <v/>
      </c>
      <c r="DB84" s="94">
        <f>IF(IFERROR(VLOOKUP($A84,'ENTRADA 2024'!$1:$1048576,3 + (COLUMN(B81)-1)*1,FALSE),"")=0,"",IFERROR(VLOOKUP($A84,'ENTRADA 2024'!$1:$1048576,3 + (COLUMN(B81)-1)*1,FALSE),""))</f>
        <v/>
      </c>
      <c r="DC84" s="94">
        <f>IF(IFERROR(VLOOKUP($A84,'ENTRADA 2024'!$1:$1048576,3 + (COLUMN(C81)-1)*1,FALSE),"")=0,"",IFERROR(VLOOKUP($A84,'ENTRADA 2024'!$1:$1048576,3 + (COLUMN(C81)-1)*1,FALSE),""))</f>
        <v/>
      </c>
      <c r="DD84" s="94">
        <f>IF(IFERROR(VLOOKUP($A84,'ENTRADA 2024'!$1:$1048576,3 + (COLUMN(D81)-1)*1,FALSE),"")=0,"",IFERROR(VLOOKUP($A84,'ENTRADA 2024'!$1:$1048576,3 + (COLUMN(D81)-1)*1,FALSE),""))</f>
        <v/>
      </c>
      <c r="DE84" s="94">
        <f>IF(IFERROR(VLOOKUP($A84,'ENTRADA 2024'!$1:$1048576,3 + (COLUMN(E81)-1)*1,FALSE),"")=0,"",IFERROR(VLOOKUP($A84,'ENTRADA 2024'!$1:$1048576,3 + (COLUMN(E81)-1)*1,FALSE),""))</f>
        <v/>
      </c>
      <c r="DF84" s="94">
        <f>IF(IFERROR(VLOOKUP($A84,'ENTRADA 2024'!$1:$1048576,3 + (COLUMN(F81)-1)*1,FALSE),"")=0,"",IFERROR(VLOOKUP($A84,'ENTRADA 2024'!$1:$1048576,3 + (COLUMN(F81)-1)*1,FALSE),""))</f>
        <v/>
      </c>
      <c r="DG84" s="94">
        <f>IF(IFERROR(VLOOKUP($A84,'ENTRADA 2024'!$1:$1048576,3 + (COLUMN(G81)-1)*1,FALSE),"")=0,"",IFERROR(VLOOKUP($A84,'ENTRADA 2024'!$1:$1048576,3 + (COLUMN(G81)-1)*1,FALSE),""))</f>
        <v/>
      </c>
      <c r="DH84" s="94">
        <f>IF(IFERROR(VLOOKUP($A84,'ENTRADA 2024'!$1:$1048576,3 + (COLUMN(H81)-1)*1,FALSE),"")=0,"",IFERROR(VLOOKUP($A84,'ENTRADA 2024'!$1:$1048576,3 + (COLUMN(H81)-1)*1,FALSE),""))</f>
        <v/>
      </c>
      <c r="DI84" s="94">
        <f>IF(IFERROR(VLOOKUP($A84,'ENTRADA 2024'!$1:$1048576,3 + (COLUMN(I81)-1)*1,FALSE),"")=0,"",IFERROR(VLOOKUP($A84,'ENTRADA 2024'!$1:$1048576,3 + (COLUMN(I81)-1)*1,FALSE),""))</f>
        <v/>
      </c>
      <c r="DJ84" s="94">
        <f>IF(IFERROR(VLOOKUP($A84,'ENTRADA 2024'!$1:$1048576,3 + (COLUMN(J81)-1)*1,FALSE),"")=0,"",IFERROR(VLOOKUP($A84,'ENTRADA 2024'!$1:$1048576,3 + (COLUMN(J81)-1)*1,FALSE),""))</f>
        <v/>
      </c>
      <c r="DK84" s="94">
        <f>IF(IFERROR(VLOOKUP($A84,'ENTRADA 2024'!$1:$1048576,3 + (COLUMN(K81)-1)*1,FALSE),"")=0,"",IFERROR(VLOOKUP($A84,'ENTRADA 2024'!$1:$1048576,3 + (COLUMN(K81)-1)*1,FALSE),""))</f>
        <v/>
      </c>
      <c r="DL84" s="94">
        <f>IF(IFERROR(VLOOKUP($A84,'ENTRADA 2024'!$1:$1048576,3 + (COLUMN(L81)-1)*1,FALSE),"")=0,"",IFERROR(VLOOKUP($A84,'ENTRADA 2024'!$1:$1048576,3 + (COLUMN(L81)-1)*1,FALSE),""))</f>
        <v/>
      </c>
      <c r="DM84" s="95">
        <f>IF(COUNT(DA84:DL84)=0,"",SUM(DA84:DL84))</f>
        <v/>
      </c>
      <c r="DN84" s="94">
        <f>IF(IFERROR(VLOOKUP($A84,'ENTRADA 2025'!$1:$1048576,3 + (COLUMN(A81)-1)*1,FALSE),"")=0,"",IFERROR(VLOOKUP($A84,'ENTRADA 2025'!$1:$1048576,3 + (COLUMN(A81)-1)*1,FALSE),""))</f>
        <v/>
      </c>
      <c r="DO84" s="94">
        <f>IF(IFERROR(VLOOKUP($A84,'ENTRADA 2025'!$1:$1048576,3 + (COLUMN(B81)-1)*1,FALSE),"")=0,"",IFERROR(VLOOKUP($A84,'ENTRADA 2025'!$1:$1048576,3 + (COLUMN(B81)-1)*1,FALSE),""))</f>
        <v/>
      </c>
      <c r="DP84" s="94">
        <f>IF(IFERROR(VLOOKUP($A84,'ENTRADA 2025'!$1:$1048576,3 + (COLUMN(C81)-1)*1,FALSE),"")=0,"",IFERROR(VLOOKUP($A84,'ENTRADA 2025'!$1:$1048576,3 + (COLUMN(C81)-1)*1,FALSE),""))</f>
        <v/>
      </c>
      <c r="DQ84" s="94">
        <f>IF(IFERROR(VLOOKUP($A84,'ENTRADA 2025'!$1:$1048576,3 + (COLUMN(D81)-1)*1,FALSE),"")=0,"",IFERROR(VLOOKUP($A84,'ENTRADA 2025'!$1:$1048576,3 + (COLUMN(D81)-1)*1,FALSE),""))</f>
        <v/>
      </c>
      <c r="DR84" s="94">
        <f>IF(IFERROR(VLOOKUP($A84,'ENTRADA 2025'!$1:$1048576,3 + (COLUMN(E81)-1)*1,FALSE),"")=0,"",IFERROR(VLOOKUP($A84,'ENTRADA 2025'!$1:$1048576,3 + (COLUMN(E81)-1)*1,FALSE),""))</f>
        <v/>
      </c>
      <c r="DS84" s="94">
        <f>IF(IFERROR(VLOOKUP($A84,'ENTRADA 2025'!$1:$1048576,3 + (COLUMN(F81)-1)*1,FALSE),"")=0,"",IFERROR(VLOOKUP($A84,'ENTRADA 2025'!$1:$1048576,3 + (COLUMN(F81)-1)*1,FALSE),""))</f>
        <v/>
      </c>
      <c r="DT84" s="94">
        <f>IF(IFERROR(VLOOKUP($A84,'ENTRADA 2025'!$1:$1048576,3 + (COLUMN(G81)-1)*1,FALSE),"")=0,"",IFERROR(VLOOKUP($A84,'ENTRADA 2025'!$1:$1048576,3 + (COLUMN(G81)-1)*1,FALSE),""))</f>
        <v/>
      </c>
      <c r="DU84" s="94">
        <f>IF(IFERROR(VLOOKUP($A84,'ENTRADA 2025'!$1:$1048576,3 + (COLUMN(H81)-1)*1,FALSE),"")=0,"",IFERROR(VLOOKUP($A84,'ENTRADA 2025'!$1:$1048576,3 + (COLUMN(H81)-1)*1,FALSE),""))</f>
        <v/>
      </c>
      <c r="DV84" s="94">
        <f>IF(IFERROR(VLOOKUP($A84,'ENTRADA 2025'!$1:$1048576,3 + (COLUMN(I81)-1)*1,FALSE),"")=0,"",IFERROR(VLOOKUP($A84,'ENTRADA 2025'!$1:$1048576,3 + (COLUMN(I81)-1)*1,FALSE),""))</f>
        <v/>
      </c>
      <c r="DW84" s="94">
        <f>IF(IFERROR(VLOOKUP($A84,'ENTRADA 2025'!$1:$1048576,3 + (COLUMN(J81)-1)*1,FALSE),"")=0,"",IFERROR(VLOOKUP($A84,'ENTRADA 2025'!$1:$1048576,3 + (COLUMN(J81)-1)*1,FALSE),""))</f>
        <v/>
      </c>
      <c r="DX84" s="94">
        <f>IF(IFERROR(VLOOKUP($A84,'ENTRADA 2025'!$1:$1048576,3 + (COLUMN(K81)-1)*1,FALSE),"")=0,"",IFERROR(VLOOKUP($A84,'ENTRADA 2025'!$1:$1048576,3 + (COLUMN(K81)-1)*1,FALSE),""))</f>
        <v/>
      </c>
      <c r="DY84" s="94">
        <f>IF(IFERROR(VLOOKUP($A84,'ENTRADA 2025'!$1:$1048576,3 + (COLUMN(L81)-1)*1,FALSE),"")=0,"",IFERROR(VLOOKUP($A84,'ENTRADA 2025'!$1:$1048576,3 + (COLUMN(L81)-1)*1,FALSE),""))</f>
        <v/>
      </c>
      <c r="DZ84" s="95">
        <f>IF(COUNT(DN84:DY84)=0,"",SUM(DN84:DY84))</f>
        <v/>
      </c>
      <c r="EA84" s="94">
        <f>IF(IFERROR(VLOOKUP($A84,'entrada-fornecedor-12-meses-7'!$1:$1048576,3 + (COLUMN(A81)-1)*1,FALSE),"")=0,"",IFERROR(VLOOKUP($A84,'entrada-fornecedor-12-meses-7'!$1:$1048576,3 + (COLUMN(A81)-1)*1,FALSE),""))</f>
        <v/>
      </c>
      <c r="EB84" s="94">
        <f>IF(IFERROR(VLOOKUP($A84,'entrada-fornecedor-12-meses-7'!$1:$1048576,3 + (COLUMN(B81)-1)*1,FALSE),"")=0,"",IFERROR(VLOOKUP($A84,'entrada-fornecedor-12-meses-7'!$1:$1048576,3 + (COLUMN(B81)-1)*1,FALSE),""))</f>
        <v/>
      </c>
      <c r="EC84" s="94">
        <f>IF(IFERROR(VLOOKUP($A84,'entrada-fornecedor-12-meses-7'!$1:$1048576,3 + (COLUMN(C81)-1)*1,FALSE),"")=0,"",IFERROR(VLOOKUP($A84,'entrada-fornecedor-12-meses-7'!$1:$1048576,3 + (COLUMN(C81)-1)*1,FALSE),""))</f>
        <v/>
      </c>
      <c r="ED84" s="94">
        <f>IF(IFERROR(VLOOKUP($A84,'entrada-fornecedor-12-meses-7'!$1:$1048576,3 + (COLUMN(D81)-1)*1,FALSE),"")=0,"",IFERROR(VLOOKUP($A84,'entrada-fornecedor-12-meses-7'!$1:$1048576,3 + (COLUMN(D81)-1)*1,FALSE),""))</f>
        <v/>
      </c>
      <c r="EE84" s="94">
        <f>IF(IFERROR(VLOOKUP($A84,'entrada-fornecedor-12-meses-7'!$1:$1048576,3 + (COLUMN(E81)-1)*1,FALSE),"")=0,"",IFERROR(VLOOKUP($A84,'entrada-fornecedor-12-meses-7'!$1:$1048576,3 + (COLUMN(E81)-1)*1,FALSE),""))</f>
        <v/>
      </c>
      <c r="EF84" s="94">
        <f>IF(IFERROR(VLOOKUP($A84,'entrada-fornecedor-12-meses-7'!$1:$1048576,3 + (COLUMN(F81)-1)*1,FALSE),"")=0,"",IFERROR(VLOOKUP($A84,'entrada-fornecedor-12-meses-7'!$1:$1048576,3 + (COLUMN(F81)-1)*1,FALSE),""))</f>
        <v/>
      </c>
      <c r="EG84" s="94">
        <f>IF(IFERROR(VLOOKUP($A84,'entrada-fornecedor-12-meses-7'!$1:$1048576,3 + (COLUMN(G81)-1)*1,FALSE),"")=0,"",IFERROR(VLOOKUP($A84,'entrada-fornecedor-12-meses-7'!$1:$1048576,3 + (COLUMN(G81)-1)*1,FALSE),""))</f>
        <v/>
      </c>
      <c r="EH84" s="94">
        <f>IF(IFERROR(VLOOKUP($A84,'entrada-fornecedor-12-meses-7'!$1:$1048576,3 + (COLUMN(H81)-1)*1,FALSE),"")=0,"",IFERROR(VLOOKUP($A84,'entrada-fornecedor-12-meses-7'!$1:$1048576,3 + (COLUMN(H81)-1)*1,FALSE),""))</f>
        <v/>
      </c>
      <c r="EI84" s="94">
        <f>IF(IFERROR(VLOOKUP($A84,'entrada-fornecedor-12-meses-7'!$1:$1048576,3 + (COLUMN(I81)-1)*1,FALSE),"")=0,"",IFERROR(VLOOKUP($A84,'entrada-fornecedor-12-meses-7'!$1:$1048576,3 + (COLUMN(I81)-1)*1,FALSE),""))</f>
        <v/>
      </c>
      <c r="EJ84" s="94">
        <f>IF(IFERROR(VLOOKUP($A84,'entrada-fornecedor-12-meses-7'!$1:$1048576,3 + (COLUMN(J81)-1)*1,FALSE),"")=0,"",IFERROR(VLOOKUP($A84,'entrada-fornecedor-12-meses-7'!$1:$1048576,3 + (COLUMN(J81)-1)*1,FALSE),""))</f>
        <v/>
      </c>
      <c r="EK84" s="94">
        <f>IF(IFERROR(VLOOKUP($A84,'entrada-fornecedor-12-meses-7'!$1:$1048576,3 + (COLUMN(K81)-1)*1,FALSE),"")=0,"",IFERROR(VLOOKUP($A84,'entrada-fornecedor-12-meses-7'!$1:$1048576,3 + (COLUMN(K81)-1)*1,FALSE),""))</f>
        <v/>
      </c>
      <c r="EL84" s="94">
        <f>IF(IFERROR(VLOOKUP($A84,'entrada-fornecedor-12-meses-7'!$1:$1048576,3 + (COLUMN(L81)-1)*1,FALSE),"")=0,"",IFERROR(VLOOKUP($A84,'entrada-fornecedor-12-meses-7'!$1:$1048576,3 + (COLUMN(L81)-1)*1,FALSE),""))</f>
        <v/>
      </c>
      <c r="EM84" s="95">
        <f>IF(COUNT(EA84:EL84)=0,"",SUM(EA84:EL84))</f>
        <v/>
      </c>
      <c r="EN84" s="1" t="n"/>
      <c r="EO84" s="96">
        <f>IFERROR(AVERAGEIF('lead-time-compras-7'!B:B,A84,'lead-time-compras-7'!S:S),"")</f>
        <v/>
      </c>
      <c r="EP84" s="96">
        <f>IFERROR(
  AVERAGEIFS(
    'notas-fiscais-entrada-830-7'!H:H,
    'notas-fiscais-entrada-830-7'!O:O, A84,
    'notas-fiscais-entrada-830-7'!E:E, $B$1
  ),
""
)</f>
        <v/>
      </c>
      <c r="EQ84" s="96">
        <f>IFERROR(AVERAGEIF('lead-time-compras-7'!B:B,A84,'lead-time-compras-7'!Q:Q),"")</f>
        <v/>
      </c>
      <c r="ER84" s="97">
        <f>SUMIF('fornecedor-saldo-receber-7'!A:A, A84, 'fornecedor-saldo-receber-7'!L:L)</f>
        <v/>
      </c>
      <c r="ES84" s="97">
        <f>SUMIF('fornecedor-verba-aplicar-7'!A:A, A84, 'fornecedor-verba-aplicar-7'!D:D)</f>
        <v/>
      </c>
      <c r="ET84" s="1" t="n"/>
      <c r="EU84" s="52">
        <f>SUMIF('ANALISE PRODUTO'!F:F, A84, 'ANALISE PRODUTO'!BN:BN)</f>
        <v/>
      </c>
      <c r="EV84" s="52">
        <f>SUMIF('ANALISE PRODUTO'!F:F, A84, 'ANALISE PRODUTO'!BO:BO)</f>
        <v/>
      </c>
      <c r="EW84" s="52">
        <f>SUMIF('ANALISE PRODUTO'!F:F, A84, 'ANALISE PRODUTO'!BP:BP)</f>
        <v/>
      </c>
      <c r="EX84" s="52">
        <f>SUMIF('ANALISE PRODUTO'!F:F, A84, 'ANALISE PRODUTO'!BQ:BQ)</f>
        <v/>
      </c>
      <c r="EY84" s="52">
        <f>SUMIF('ANALISE PRODUTO'!F:F, A84, 'ANALISE PRODUTO'!BR:BR)</f>
        <v/>
      </c>
      <c r="EZ84" s="53">
        <f>SUMIF('ANALISE PRODUTO'!F:F, A84, 'ANALISE PRODUTO'!BS:BS)</f>
        <v/>
      </c>
      <c r="FA84" s="53">
        <f>SUMIF('ANALISE PRODUTO'!F:F, A84, 'ANALISE PRODUTO'!BT:BT)</f>
        <v/>
      </c>
      <c r="FB84" s="53">
        <f>SUMIF('ANALISE PRODUTO'!F:F, A84, 'ANALISE PRODUTO'!BU:BU)</f>
        <v/>
      </c>
      <c r="FC84" s="53">
        <f>SUMIF('ANALISE PRODUTO'!F:F, A84, 'ANALISE PRODUTO'!BV:BV)</f>
        <v/>
      </c>
      <c r="FD84" s="53">
        <f>SUMIF('ANALISE PRODUTO'!F:F, A84, 'ANALISE PRODUTO'!BW:BW)</f>
        <v/>
      </c>
      <c r="FE84" s="41">
        <f>SUMIF('ANALISE PRODUTO'!F:F, A84, 'ANALISE PRODUTO'!CB:CB)</f>
        <v/>
      </c>
      <c r="FF84" s="41">
        <f>SUMIF('ANALISE PRODUTO'!F:F, A84, 'ANALISE PRODUTO'!CC:CC)</f>
        <v/>
      </c>
      <c r="FG84" s="1" t="n"/>
      <c r="FH84" s="45">
        <f>IF(IFERROR(VLOOKUP($A84,'VENDA 2023'!$1:$1048576,4 + (COLUMN(A81)-1)*2,FALSE),"")=0,"",IFERROR(VLOOKUP($A84,'VENDA 2023'!$1:$1048576,4 + (COLUMN(A81)-1)*2,FALSE),""))</f>
        <v/>
      </c>
      <c r="FI84" s="45">
        <f>IF(IFERROR(VLOOKUP($A84,'VENDA 2023'!$1:$1048576,4 + (COLUMN(B81)-1)*2,FALSE),"")=0,"",IFERROR(VLOOKUP($A84,'VENDA 2023'!$1:$1048576,4 + (COLUMN(B81)-1)*2,FALSE),""))</f>
        <v/>
      </c>
      <c r="FJ84" s="45">
        <f>IF(IFERROR(VLOOKUP($A84,'VENDA 2023'!$1:$1048576,4 + (COLUMN(C81)-1)*2,FALSE),"")=0,"",IFERROR(VLOOKUP($A84,'VENDA 2023'!$1:$1048576,4 + (COLUMN(C81)-1)*2,FALSE),""))</f>
        <v/>
      </c>
      <c r="FK84" s="45">
        <f>IF(IFERROR(VLOOKUP($A84,'VENDA 2023'!$1:$1048576,4 + (COLUMN(D81)-1)*2,FALSE),"")=0,"",IFERROR(VLOOKUP($A84,'VENDA 2023'!$1:$1048576,4 + (COLUMN(D81)-1)*2,FALSE),""))</f>
        <v/>
      </c>
      <c r="FL84" s="45">
        <f>IF(IFERROR(VLOOKUP($A84,'VENDA 2023'!$1:$1048576,4 + (COLUMN(E81)-1)*2,FALSE),"")=0,"",IFERROR(VLOOKUP($A84,'VENDA 2023'!$1:$1048576,4 + (COLUMN(E81)-1)*2,FALSE),""))</f>
        <v/>
      </c>
      <c r="FM84" s="45">
        <f>IF(IFERROR(VLOOKUP($A84,'VENDA 2023'!$1:$1048576,4 + (COLUMN(F81)-1)*2,FALSE),"")=0,"",IFERROR(VLOOKUP($A84,'VENDA 2023'!$1:$1048576,4 + (COLUMN(F81)-1)*2,FALSE),""))</f>
        <v/>
      </c>
      <c r="FN84" s="45">
        <f>IF(IFERROR(VLOOKUP($A84,'VENDA 2023'!$1:$1048576,4 + (COLUMN(G81)-1)*2,FALSE),"")=0,"",IFERROR(VLOOKUP($A84,'VENDA 2023'!$1:$1048576,4 + (COLUMN(G81)-1)*2,FALSE),""))</f>
        <v/>
      </c>
      <c r="FO84" s="45">
        <f>IF(IFERROR(VLOOKUP($A84,'VENDA 2023'!$1:$1048576,4 + (COLUMN(H81)-1)*2,FALSE),"")=0,"",IFERROR(VLOOKUP($A84,'VENDA 2023'!$1:$1048576,4 + (COLUMN(H81)-1)*2,FALSE),""))</f>
        <v/>
      </c>
      <c r="FP84" s="45">
        <f>IF(IFERROR(VLOOKUP($A84,'VENDA 2023'!$1:$1048576,4 + (COLUMN(I81)-1)*2,FALSE),"")=0,"",IFERROR(VLOOKUP($A84,'VENDA 2023'!$1:$1048576,4 + (COLUMN(I81)-1)*2,FALSE),""))</f>
        <v/>
      </c>
      <c r="FQ84" s="45">
        <f>IF(IFERROR(VLOOKUP($A84,'VENDA 2023'!$1:$1048576,4 + (COLUMN(J81)-1)*2,FALSE),"")=0,"",IFERROR(VLOOKUP($A84,'VENDA 2023'!$1:$1048576,4 + (COLUMN(J81)-1)*2,FALSE),""))</f>
        <v/>
      </c>
      <c r="FR84" s="45">
        <f>IF(IFERROR(VLOOKUP($A84,'VENDA 2023'!$1:$1048576,4 + (COLUMN(K81)-1)*2,FALSE),"")=0,"",IFERROR(VLOOKUP($A84,'VENDA 2023'!$1:$1048576,4 + (COLUMN(K81)-1)*2,FALSE),""))</f>
        <v/>
      </c>
      <c r="FS84" s="45">
        <f>IF(IFERROR(VLOOKUP($A84,'VENDA 2023'!$1:$1048576,4 + (COLUMN(L81)-1)*2,FALSE),"")=0,"",IFERROR(VLOOKUP($A84,'VENDA 2023'!$1:$1048576,4 + (COLUMN(L81)-1)*2,FALSE),""))</f>
        <v/>
      </c>
      <c r="FT84" s="12">
        <f>IF(COUNT(FH84:FS84)=0,"",SUM(FH84:FS84))</f>
        <v/>
      </c>
      <c r="FU84" s="45">
        <f>IF(IFERROR(VLOOKUP($A84,'VENDA 2024'!$1:$1048576,4 + (COLUMN(A81)-1)*2,FALSE),"")=0,"",IFERROR(VLOOKUP($A84,'VENDA 2024'!$1:$1048576,4 + (COLUMN(A81)-1)*2,FALSE),""))</f>
        <v/>
      </c>
      <c r="FV84" s="45">
        <f>IF(IFERROR(VLOOKUP($A84,'VENDA 2024'!$1:$1048576,4 + (COLUMN(B81)-1)*2,FALSE),"")=0,"",IFERROR(VLOOKUP($A84,'VENDA 2024'!$1:$1048576,4 + (COLUMN(B81)-1)*2,FALSE),""))</f>
        <v/>
      </c>
      <c r="FW84" s="45">
        <f>IF(IFERROR(VLOOKUP($A84,'VENDA 2024'!$1:$1048576,4 + (COLUMN(C81)-1)*2,FALSE),"")=0,"",IFERROR(VLOOKUP($A84,'VENDA 2024'!$1:$1048576,4 + (COLUMN(C81)-1)*2,FALSE),""))</f>
        <v/>
      </c>
      <c r="FX84" s="45">
        <f>IF(IFERROR(VLOOKUP($A84,'VENDA 2024'!$1:$1048576,4 + (COLUMN(D81)-1)*2,FALSE),"")=0,"",IFERROR(VLOOKUP($A84,'VENDA 2024'!$1:$1048576,4 + (COLUMN(D81)-1)*2,FALSE),""))</f>
        <v/>
      </c>
      <c r="FY84" s="45">
        <f>IF(IFERROR(VLOOKUP($A84,'VENDA 2024'!$1:$1048576,4 + (COLUMN(E81)-1)*2,FALSE),"")=0,"",IFERROR(VLOOKUP($A84,'VENDA 2024'!$1:$1048576,4 + (COLUMN(E81)-1)*2,FALSE),""))</f>
        <v/>
      </c>
      <c r="FZ84" s="45">
        <f>IF(IFERROR(VLOOKUP($A84,'VENDA 2024'!$1:$1048576,4 + (COLUMN(F81)-1)*2,FALSE),"")=0,"",IFERROR(VLOOKUP($A84,'VENDA 2024'!$1:$1048576,4 + (COLUMN(F81)-1)*2,FALSE),""))</f>
        <v/>
      </c>
      <c r="GA84" s="45">
        <f>IF(IFERROR(VLOOKUP($A84,'VENDA 2024'!$1:$1048576,4 + (COLUMN(G81)-1)*2,FALSE),"")=0,"",IFERROR(VLOOKUP($A84,'VENDA 2024'!$1:$1048576,4 + (COLUMN(G81)-1)*2,FALSE),""))</f>
        <v/>
      </c>
      <c r="GB84" s="45">
        <f>IF(IFERROR(VLOOKUP($A84,'VENDA 2024'!$1:$1048576,4 + (COLUMN(H81)-1)*2,FALSE),"")=0,"",IFERROR(VLOOKUP($A84,'VENDA 2024'!$1:$1048576,4 + (COLUMN(H81)-1)*2,FALSE),""))</f>
        <v/>
      </c>
      <c r="GC84" s="45">
        <f>IF(IFERROR(VLOOKUP($A84,'VENDA 2024'!$1:$1048576,4 + (COLUMN(I81)-1)*2,FALSE),"")=0,"",IFERROR(VLOOKUP($A84,'VENDA 2024'!$1:$1048576,4 + (COLUMN(I81)-1)*2,FALSE),""))</f>
        <v/>
      </c>
      <c r="GD84" s="45">
        <f>IF(IFERROR(VLOOKUP($A84,'VENDA 2024'!$1:$1048576,4 + (COLUMN(J81)-1)*2,FALSE),"")=0,"",IFERROR(VLOOKUP($A84,'VENDA 2024'!$1:$1048576,4 + (COLUMN(J81)-1)*2,FALSE),""))</f>
        <v/>
      </c>
      <c r="GE84" s="45">
        <f>IF(IFERROR(VLOOKUP($A84,'VENDA 2024'!$1:$1048576,4 + (COLUMN(K81)-1)*2,FALSE),"")=0,"",IFERROR(VLOOKUP($A84,'VENDA 2024'!$1:$1048576,4 + (COLUMN(K81)-1)*2,FALSE),""))</f>
        <v/>
      </c>
      <c r="GF84" s="45">
        <f>IF(IFERROR(VLOOKUP($A84,'VENDA 2024'!$1:$1048576,4 + (COLUMN(L81)-1)*2,FALSE),"")=0,"",IFERROR(VLOOKUP($A84,'VENDA 2024'!$1:$1048576,4 + (COLUMN(L81)-1)*2,FALSE),""))</f>
        <v/>
      </c>
      <c r="GG84" s="12">
        <f>IF(COUNT(FU84:GF84)=0,"",SUM(FU84:GF84))</f>
        <v/>
      </c>
      <c r="GH84" s="45">
        <f>IF(IFERROR(VLOOKUP($A84,'venda-fornecedor-12-meses-7'!$1:$1048576,5 + (COLUMN(A81)-1)*2,FALSE),"")=0,"",IFERROR(VLOOKUP($A84,'venda-fornecedor-12-meses-7'!$1:$1048576,5 + (COLUMN(A81)-1)*2,FALSE),""))</f>
        <v/>
      </c>
      <c r="GI84" s="45">
        <f>IF(IFERROR(VLOOKUP($A84,'venda-fornecedor-12-meses-7'!$1:$1048576,5 + (COLUMN(B81)-1)*2,FALSE),"")=0,"",IFERROR(VLOOKUP($A84,'venda-fornecedor-12-meses-7'!$1:$1048576,5 + (COLUMN(B81)-1)*2,FALSE),""))</f>
        <v/>
      </c>
      <c r="GJ84" s="45">
        <f>IF(IFERROR(VLOOKUP($A84,'venda-fornecedor-12-meses-7'!$1:$1048576,5 + (COLUMN(C81)-1)*2,FALSE),"")=0,"",IFERROR(VLOOKUP($A84,'venda-fornecedor-12-meses-7'!$1:$1048576,5 + (COLUMN(C81)-1)*2,FALSE),""))</f>
        <v/>
      </c>
      <c r="GK84" s="45">
        <f>IF(IFERROR(VLOOKUP($A84,'venda-fornecedor-12-meses-7'!$1:$1048576,5 + (COLUMN(D81)-1)*2,FALSE),"")=0,"",IFERROR(VLOOKUP($A84,'venda-fornecedor-12-meses-7'!$1:$1048576,5 + (COLUMN(D81)-1)*2,FALSE),""))</f>
        <v/>
      </c>
      <c r="GL84" s="45">
        <f>IF(IFERROR(VLOOKUP($A84,'venda-fornecedor-12-meses-7'!$1:$1048576,5 + (COLUMN(E81)-1)*2,FALSE),"")=0,"",IFERROR(VLOOKUP($A84,'venda-fornecedor-12-meses-7'!$1:$1048576,5 + (COLUMN(E81)-1)*2,FALSE),""))</f>
        <v/>
      </c>
      <c r="GM84" s="45">
        <f>IF(IFERROR(VLOOKUP($A84,'venda-fornecedor-12-meses-7'!$1:$1048576,5 + (COLUMN(F81)-1)*2,FALSE),"")=0,"",IFERROR(VLOOKUP($A84,'venda-fornecedor-12-meses-7'!$1:$1048576,5 + (COLUMN(F81)-1)*2,FALSE),""))</f>
        <v/>
      </c>
      <c r="GN84" s="45">
        <f>IF(IFERROR(VLOOKUP($A84,'venda-fornecedor-12-meses-7'!$1:$1048576,5 + (COLUMN(G81)-1)*2,FALSE),"")=0,"",IFERROR(VLOOKUP($A84,'venda-fornecedor-12-meses-7'!$1:$1048576,5 + (COLUMN(G81)-1)*2,FALSE),""))</f>
        <v/>
      </c>
      <c r="GO84" s="45">
        <f>IF(IFERROR(VLOOKUP($A84,'venda-fornecedor-12-meses-7'!$1:$1048576,5 + (COLUMN(H81)-1)*2,FALSE),"")=0,"",IFERROR(VLOOKUP($A84,'venda-fornecedor-12-meses-7'!$1:$1048576,5 + (COLUMN(H81)-1)*2,FALSE),""))</f>
        <v/>
      </c>
      <c r="GP84" s="45">
        <f>IF(IFERROR(VLOOKUP($A84,'venda-fornecedor-12-meses-7'!$1:$1048576,5 + (COLUMN(I81)-1)*2,FALSE),"")=0,"",IFERROR(VLOOKUP($A84,'venda-fornecedor-12-meses-7'!$1:$1048576,5 + (COLUMN(I81)-1)*2,FALSE),""))</f>
        <v/>
      </c>
      <c r="GQ84" s="45">
        <f>IF(IFERROR(VLOOKUP($A84,'venda-fornecedor-12-meses-7'!$1:$1048576,5 + (COLUMN(J81)-1)*2,FALSE),"")=0,"",IFERROR(VLOOKUP($A84,'venda-fornecedor-12-meses-7'!$1:$1048576,5 + (COLUMN(J81)-1)*2,FALSE),""))</f>
        <v/>
      </c>
      <c r="GR84" s="45">
        <f>IF(IFERROR(VLOOKUP($A84,'venda-fornecedor-12-meses-7'!$1:$1048576,5 + (COLUMN(K81)-1)*2,FALSE),"")=0,"",IFERROR(VLOOKUP($A84,'venda-fornecedor-12-meses-7'!$1:$1048576,5 + (COLUMN(K81)-1)*2,FALSE),""))</f>
        <v/>
      </c>
      <c r="GS84" s="45">
        <f>IF(IFERROR(VLOOKUP($A84,'venda-fornecedor-12-meses-7'!$1:$1048576,5 + (COLUMN(L81)-1)*2,FALSE),"")=0,"",IFERROR(VLOOKUP($A84,'venda-fornecedor-12-meses-7'!$1:$1048576,5 + (COLUMN(L81)-1)*2,FALSE),""))</f>
        <v/>
      </c>
      <c r="GT84" s="12">
        <f>IF(COUNT(GH84:GS84)=0,"",SUM(GH84:GS84))</f>
        <v/>
      </c>
    </row>
    <row r="85">
      <c r="A85" s="98" t="n">
        <v>37275</v>
      </c>
      <c r="B85" s="85">
        <f>VLOOKUP(A85,'FORNECEDORES X COMPRADOR'!$A:$D,4,0)</f>
        <v/>
      </c>
      <c r="C85" s="85">
        <f>VLOOKUP(A85,'FORNECEDORES X COMPRADOR'!$A:$E,5,0)</f>
        <v/>
      </c>
      <c r="D85" s="40">
        <f>IFERROR(AVERAGEIF('ANALISE PRODUTO'!F:F,A85,'ANALISE PRODUTO'!BE:BE),"")</f>
        <v/>
      </c>
      <c r="E85" s="40">
        <f>IFERROR(AVERAGEIF('ANALISE PRODUTO'!F:F,A85,'ANALISE PRODUTO'!BF:BF),"")</f>
        <v/>
      </c>
      <c r="F85" s="47">
        <f t="array" ref="F85">IFERROR(
  IF(
    SUMPRODUCT(
      IFERROR(--('ANALISE PRODUTO'!$F$3:$F$10000=A85),0) *
      IFERROR(--'ANALISE PRODUTO'!$AJ$3:$AJ$10000,0)
    )=0,
    "",
    SUMPRODUCT(
      IFERROR(--('ANALISE PRODUTO'!$F$3:$F$10000=A85),0) *
      IFERROR(--'ANALISE PRODUTO'!$AN$3:$AN$10000,0)
    ) /
    SUMPRODUCT(
      IFERROR(--('ANALISE PRODUTO'!$F$3:$F$10000=A85),0) *
      IFERROR(--'ANALISE PRODUTO'!$AJ$3:$AJ$10000,0)
    )
  ),
  ""
)</f>
        <v/>
      </c>
      <c r="G85" s="47">
        <f t="array" ref="G85">IFERROR(
  IF(
    SUMPRODUCT(
      IFERROR(--('ANALISE PRODUTO'!$F$3:$F$10000=A85),0) *
      IFERROR(--'ANALISE PRODUTO'!$AJ$3:$AJ$10000,0)
    )=0,
    "",
    SUMPRODUCT(
      IFERROR(--('ANALISE PRODUTO'!$F$3:$F$10000=A85),0) *
      IFERROR(--'ANALISE PRODUTO'!$AO$3:$AO$10000,0)
    ) /
    SUMPRODUCT(
      IFERROR(--('ANALISE PRODUTO'!$F$3:$F$10000=A85),0) *
      IFERROR(--'ANALISE PRODUTO'!$AJ$3:$AJ$10000,0)
    )
  ),
  ""
)</f>
        <v/>
      </c>
      <c r="H85" s="86" t="n">
        <v>60</v>
      </c>
      <c r="I85" s="86" t="n">
        <v>90</v>
      </c>
      <c r="J85" s="87">
        <f>SUMIF('ANALISE PRODUTO'!F:F, A85, 'ANALISE PRODUTO'!AP:AP)</f>
        <v/>
      </c>
      <c r="K85" s="88">
        <f>SUMIF('ANALISE PRODUTO'!F:F, A85, 'ANALISE PRODUTO'!AN:AN)</f>
        <v/>
      </c>
      <c r="L85" s="40">
        <f>SUMIF('ANALISE PRODUTO'!F:F, A85, 'ANALISE PRODUTO'!BB:BB)</f>
        <v/>
      </c>
      <c r="M85" s="40">
        <f>SUMIF('ANALISE PRODUTO'!F:F, A85, 'ANALISE PRODUTO'!BC:BC)</f>
        <v/>
      </c>
      <c r="N85" s="40">
        <f>SUMIF('ANALISE PRODUTO'!F:F, A85, 'ANALISE PRODUTO'!BD:BD)</f>
        <v/>
      </c>
      <c r="O85" s="40">
        <f>SUMIF('ANALISE PRODUTO'!F:F, A85, 'ANALISE PRODUTO'!BA:BA)</f>
        <v/>
      </c>
      <c r="P85" s="40">
        <f>IF(J85=0, 0, IF(O85/J85=0, 0, O85/J85))</f>
        <v/>
      </c>
      <c r="Q85" s="40">
        <f>IF(J85=0, 0, IF(L85/J85=0, 0, L85/J85))</f>
        <v/>
      </c>
      <c r="R85" s="89">
        <f>SUMIF('ANALISE PRODUTO'!F:F, A85, 'ANALISE PRODUTO'!BJ:BJ)</f>
        <v/>
      </c>
      <c r="S85" s="89">
        <f>SUMIF('ANALISE PRODUTO'!F:F, A85, 'ANALISE PRODUTO'!BK:BK)</f>
        <v/>
      </c>
      <c r="T85" s="89">
        <f>SUMIF('ANALISE PRODUTO'!F:F, A85, 'ANALISE PRODUTO'!BL:BL)</f>
        <v/>
      </c>
      <c r="U85" s="89">
        <f>SUMIFS('ANALISE PRODUTO'!BI:BI, 'ANALISE PRODUTO'!F:F, A85)</f>
        <v/>
      </c>
      <c r="V85" s="89">
        <f>IF(C85="DESCONTINUADO", 0, IF(J85=0, 0, IF(U85/J85=0, 0, U85/J85)))</f>
        <v/>
      </c>
      <c r="W85" s="89">
        <f>IF(OR(C85="DESCONTINUADO", J85=0), 0, IFERROR((S85+T85)/J85, 0))</f>
        <v/>
      </c>
      <c r="X85" s="59">
        <f>COUNTIF('ANALISE PRODUTO'!F:F, A85)</f>
        <v/>
      </c>
      <c r="Y85" s="60">
        <f>COUNTIFS('ANALISE PRODUTO'!F:F, A85, 'ANALISE PRODUTO'!S:S, "S")</f>
        <v/>
      </c>
      <c r="Z85" s="61">
        <f>X85-Y85</f>
        <v/>
      </c>
      <c r="AA85" s="88">
        <f>IFERROR(IF(COUNTIF('contas-pagas-fornecedor-7'!$C:$C,B85)&gt;1,
   AVERAGEIF('contas-pagas-fornecedor-7'!$C:$C,B85,'contas-pagas-fornecedor-7'!$I:$I),
   VLOOKUP(B85,'contas-pagas-fornecedor-7'!$C:$Q,7,FALSE)), "")</f>
        <v/>
      </c>
      <c r="AB85" s="88">
        <f t="array" ref="AB85">IFERROR(
  INDEX('fornecedor-venda-por-filial-ger'!J:J,
    MATCH(1,
      ('fornecedor-venda-por-filial-ger'!A:A=A85) *
      ('fornecedor-venda-por-filial-ger'!B:B=$B$1),
    0)
  ),
"")</f>
        <v/>
      </c>
      <c r="AC85" s="90">
        <f t="array" ref="AC85">IFERROR(
  INDEX('fornecedor-venda-por-filial-ger'!O:O,
    MATCH(1,
      ('fornecedor-venda-por-filial-ger'!A:A=A85) *
      ('fornecedor-venda-por-filial-ger'!B:B=$B$1),
    0)
  ),
"")</f>
        <v/>
      </c>
      <c r="AD85" s="90">
        <f>IFERROR(VLOOKUP(A85,'venda-fornecedor-12-meses-7'!A:AC,3,0),"")</f>
        <v/>
      </c>
      <c r="AE85" s="87">
        <f t="array" ref="AE85">IFERROR(
  INDEX('fornecedor-venda-por-filial-ger'!N:N,
    MATCH(1,
      ('fornecedor-venda-por-filial-ger'!A:A=A85) *
      ('fornecedor-venda-por-filial-ger'!B:B=$B$1),
    0)
  ),
"")</f>
        <v/>
      </c>
      <c r="AF85" s="87">
        <f>IF(J85&lt;=0,"100,00%",IFERROR(AD85/AE85,1))</f>
        <v/>
      </c>
      <c r="AG85" s="64">
        <f t="array" ref="AG85">IFERROR(
  INDEX('fornecedor-venda-por-filial-ger'!L:L,
    MATCH(1,
      ('fornecedor-venda-por-filial-ger'!A:A=A85)*
      ('fornecedor-venda-por-filial-ger'!B:B=$B$1),
    0)
  )/100,
"")</f>
        <v/>
      </c>
      <c r="AH85" s="64">
        <f t="array" ref="AH85">IFERROR(
  INDEX('fornecedor-venda-por-filial-ger'!S:S,
    MATCH(1,
      ('fornecedor-venda-por-filial-ger'!A:A=A85) *
      ('fornecedor-venda-por-filial-ger'!B:B=$B$1),
    0)
  )/100,
"")</f>
        <v/>
      </c>
      <c r="AI85" s="64">
        <f>IFERROR(IF(OR(AH85="",AG85=""),"",IF(J85=0,0,AH85-AG85)),"")</f>
        <v/>
      </c>
      <c r="AJ85" s="91">
        <f t="array" ref="AJ85">IF(MAX(IF('ANALISE PRODUTO'!F:F=A85,'ANALISE PRODUTO'!AD:AD))=0,"SEM ENTRADA",MAX(IF('ANALISE PRODUTO'!F:F=A85,'ANALISE PRODUTO'!AD:AD)))</f>
        <v/>
      </c>
      <c r="AK85" s="39" t="n"/>
      <c r="AL85" s="92">
        <f>IF(IFERROR(VLOOKUP($A85,'VENDA 2023'!$1:$1048576,3 + (COLUMN(A82)-1)*2,FALSE),"")=0,"",IFERROR(VLOOKUP($A85,'VENDA 2023'!$1:$1048576,3 + (COLUMN(A82)-1)*2,FALSE),""))</f>
        <v/>
      </c>
      <c r="AM85" s="92">
        <f>IF(IFERROR(VLOOKUP($A85,'VENDA 2023'!$1:$1048576,3 + (COLUMN(B82)-1)*2,FALSE),"")=0,"",IFERROR(VLOOKUP($A85,'VENDA 2023'!$1:$1048576,3 + (COLUMN(B82)-1)*2,FALSE),""))</f>
        <v/>
      </c>
      <c r="AN85" s="92">
        <f>IF(IFERROR(VLOOKUP($A85,'VENDA 2023'!$1:$1048576,3 + (COLUMN(C82)-1)*2,FALSE),"")=0,"",IFERROR(VLOOKUP($A85,'VENDA 2023'!$1:$1048576,3 + (COLUMN(C82)-1)*2,FALSE),""))</f>
        <v/>
      </c>
      <c r="AO85" s="92">
        <f>IF(IFERROR(VLOOKUP($A85,'VENDA 2023'!$1:$1048576,3 + (COLUMN(D82)-1)*2,FALSE),"")=0,"",IFERROR(VLOOKUP($A85,'VENDA 2023'!$1:$1048576,3 + (COLUMN(D82)-1)*2,FALSE),""))</f>
        <v/>
      </c>
      <c r="AP85" s="92">
        <f>IF(IFERROR(VLOOKUP($A85,'VENDA 2023'!$1:$1048576,3 + (COLUMN(E82)-1)*2,FALSE),"")=0,"",IFERROR(VLOOKUP($A85,'VENDA 2023'!$1:$1048576,3 + (COLUMN(E82)-1)*2,FALSE),""))</f>
        <v/>
      </c>
      <c r="AQ85" s="92">
        <f>IF(IFERROR(VLOOKUP($A85,'VENDA 2023'!$1:$1048576,3 + (COLUMN(F82)-1)*2,FALSE),"")=0,"",IFERROR(VLOOKUP($A85,'VENDA 2023'!$1:$1048576,3 + (COLUMN(F82)-1)*2,FALSE),""))</f>
        <v/>
      </c>
      <c r="AR85" s="92">
        <f>IF(IFERROR(VLOOKUP($A85,'VENDA 2023'!$1:$1048576,3 + (COLUMN(G82)-1)*2,FALSE),"")=0,"",IFERROR(VLOOKUP($A85,'VENDA 2023'!$1:$1048576,3 + (COLUMN(G82)-1)*2,FALSE),""))</f>
        <v/>
      </c>
      <c r="AS85" s="92">
        <f>IF(IFERROR(VLOOKUP($A85,'VENDA 2023'!$1:$1048576,3 + (COLUMN(H82)-1)*2,FALSE),"")=0,"",IFERROR(VLOOKUP($A85,'VENDA 2023'!$1:$1048576,3 + (COLUMN(H82)-1)*2,FALSE),""))</f>
        <v/>
      </c>
      <c r="AT85" s="92">
        <f>IF(IFERROR(VLOOKUP($A85,'VENDA 2023'!$1:$1048576,3 + (COLUMN(I82)-1)*2,FALSE),"")=0,"",IFERROR(VLOOKUP($A85,'VENDA 2023'!$1:$1048576,3 + (COLUMN(I82)-1)*2,FALSE),""))</f>
        <v/>
      </c>
      <c r="AU85" s="92">
        <f>IF(IFERROR(VLOOKUP($A85,'VENDA 2023'!$1:$1048576,3 + (COLUMN(J82)-1)*2,FALSE),"")=0,"",IFERROR(VLOOKUP($A85,'VENDA 2023'!$1:$1048576,3 + (COLUMN(J82)-1)*2,FALSE),""))</f>
        <v/>
      </c>
      <c r="AV85" s="92">
        <f>IF(IFERROR(VLOOKUP($A85,'VENDA 2023'!$1:$1048576,3 + (COLUMN(K82)-1)*2,FALSE),"")=0,"",IFERROR(VLOOKUP($A85,'VENDA 2023'!$1:$1048576,3 + (COLUMN(K82)-1)*2,FALSE),""))</f>
        <v/>
      </c>
      <c r="AW85" s="92">
        <f>IF(IFERROR(VLOOKUP($A85,'VENDA 2023'!$1:$1048576,3 + (COLUMN(L82)-1)*2,FALSE),"")=0,"",IFERROR(VLOOKUP($A85,'VENDA 2023'!$1:$1048576,3 + (COLUMN(L82)-1)*2,FALSE),""))</f>
        <v/>
      </c>
      <c r="AX85" s="93">
        <f>IF(COUNT(AL85:AW85)=0,"",SUM(AL85:AW85))</f>
        <v/>
      </c>
      <c r="AY85" s="92">
        <f>IF(IFERROR(VLOOKUP($A85,'VENDA 2024'!$1:$1048576,3 + (COLUMN(A82)-1)*2,FALSE),"")=0,"",IFERROR(VLOOKUP($A85,'VENDA 2024'!$1:$1048576,3 + (COLUMN(A82)-1)*2,FALSE),""))</f>
        <v/>
      </c>
      <c r="AZ85" s="92">
        <f>IF(IFERROR(VLOOKUP($A85,'VENDA 2024'!$1:$1048576,3 + (COLUMN(B82)-1)*2,FALSE),"")=0,"",IFERROR(VLOOKUP($A85,'VENDA 2024'!$1:$1048576,3 + (COLUMN(B82)-1)*2,FALSE),""))</f>
        <v/>
      </c>
      <c r="BA85" s="92">
        <f>IF(IFERROR(VLOOKUP($A85,'VENDA 2024'!$1:$1048576,3 + (COLUMN(C82)-1)*2,FALSE),"")=0,"",IFERROR(VLOOKUP($A85,'VENDA 2024'!$1:$1048576,3 + (COLUMN(C82)-1)*2,FALSE),""))</f>
        <v/>
      </c>
      <c r="BB85" s="92">
        <f>IF(IFERROR(VLOOKUP($A85,'VENDA 2024'!$1:$1048576,3 + (COLUMN(D82)-1)*2,FALSE),"")=0,"",IFERROR(VLOOKUP($A85,'VENDA 2024'!$1:$1048576,3 + (COLUMN(D82)-1)*2,FALSE),""))</f>
        <v/>
      </c>
      <c r="BC85" s="92">
        <f>IF(IFERROR(VLOOKUP($A85,'VENDA 2024'!$1:$1048576,3 + (COLUMN(E82)-1)*2,FALSE),"")=0,"",IFERROR(VLOOKUP($A85,'VENDA 2024'!$1:$1048576,3 + (COLUMN(E82)-1)*2,FALSE),""))</f>
        <v/>
      </c>
      <c r="BD85" s="92">
        <f>IF(IFERROR(VLOOKUP($A85,'VENDA 2024'!$1:$1048576,3 + (COLUMN(F82)-1)*2,FALSE),"")=0,"",IFERROR(VLOOKUP($A85,'VENDA 2024'!$1:$1048576,3 + (COLUMN(F82)-1)*2,FALSE),""))</f>
        <v/>
      </c>
      <c r="BE85" s="92">
        <f>IF(IFERROR(VLOOKUP($A85,'VENDA 2024'!$1:$1048576,3 + (COLUMN(G82)-1)*2,FALSE),"")=0,"",IFERROR(VLOOKUP($A85,'VENDA 2024'!$1:$1048576,3 + (COLUMN(G82)-1)*2,FALSE),""))</f>
        <v/>
      </c>
      <c r="BF85" s="92">
        <f>IF(IFERROR(VLOOKUP($A85,'VENDA 2024'!$1:$1048576,3 + (COLUMN(H82)-1)*2,FALSE),"")=0,"",IFERROR(VLOOKUP($A85,'VENDA 2024'!$1:$1048576,3 + (COLUMN(H82)-1)*2,FALSE),""))</f>
        <v/>
      </c>
      <c r="BG85" s="92">
        <f>IF(IFERROR(VLOOKUP($A85,'VENDA 2024'!$1:$1048576,3 + (COLUMN(I82)-1)*2,FALSE),"")=0,"",IFERROR(VLOOKUP($A85,'VENDA 2024'!$1:$1048576,3 + (COLUMN(I82)-1)*2,FALSE),""))</f>
        <v/>
      </c>
      <c r="BH85" s="92">
        <f>IF(IFERROR(VLOOKUP($A85,'VENDA 2024'!$1:$1048576,3 + (COLUMN(J82)-1)*2,FALSE),"")=0,"",IFERROR(VLOOKUP($A85,'VENDA 2024'!$1:$1048576,3 + (COLUMN(J82)-1)*2,FALSE),""))</f>
        <v/>
      </c>
      <c r="BI85" s="92">
        <f>IF(IFERROR(VLOOKUP($A85,'VENDA 2024'!$1:$1048576,3 + (COLUMN(K82)-1)*2,FALSE),"")=0,"",IFERROR(VLOOKUP($A85,'VENDA 2024'!$1:$1048576,3 + (COLUMN(K82)-1)*2,FALSE),""))</f>
        <v/>
      </c>
      <c r="BJ85" s="92">
        <f>IF(IFERROR(VLOOKUP($A85,'VENDA 2024'!$1:$1048576,3 + (COLUMN(L82)-1)*2,FALSE),"")=0,"",IFERROR(VLOOKUP($A85,'VENDA 2024'!$1:$1048576,3 + (COLUMN(L82)-1)*2,FALSE),""))</f>
        <v/>
      </c>
      <c r="BK85" s="93">
        <f>IF(COUNT(AY85:BJ85)=0,"",SUM(AY85:BJ85))</f>
        <v/>
      </c>
      <c r="BL85" s="92">
        <f>IF(IFERROR(VLOOKUP($A85,'VENDA 2025'!$1:$1048576,3 + (COLUMN(A82)-1)*2,FALSE),"")=0,"",IFERROR(VLOOKUP($A85,'VENDA 2025'!$1:$1048576,3 + (COLUMN(A82)-1)*2,FALSE),""))</f>
        <v/>
      </c>
      <c r="BM85" s="92">
        <f>IF(IFERROR(VLOOKUP($A85,'VENDA 2025'!$1:$1048576,3 + (COLUMN(B82)-1)*2,FALSE),"")=0,"",IFERROR(VLOOKUP($A85,'VENDA 2025'!$1:$1048576,3 + (COLUMN(B82)-1)*2,FALSE),""))</f>
        <v/>
      </c>
      <c r="BN85" s="92">
        <f>IF(IFERROR(VLOOKUP($A85,'VENDA 2025'!$1:$1048576,3 + (COLUMN(C82)-1)*2,FALSE),"")=0,"",IFERROR(VLOOKUP($A85,'VENDA 2025'!$1:$1048576,3 + (COLUMN(C82)-1)*2,FALSE),""))</f>
        <v/>
      </c>
      <c r="BO85" s="92">
        <f>IF(IFERROR(VLOOKUP($A85,'VENDA 2025'!$1:$1048576,3 + (COLUMN(D82)-1)*2,FALSE),"")=0,"",IFERROR(VLOOKUP($A85,'VENDA 2025'!$1:$1048576,3 + (COLUMN(D82)-1)*2,FALSE),""))</f>
        <v/>
      </c>
      <c r="BP85" s="92">
        <f>IF(IFERROR(VLOOKUP($A85,'VENDA 2025'!$1:$1048576,3 + (COLUMN(E82)-1)*2,FALSE),"")=0,"",IFERROR(VLOOKUP($A85,'VENDA 2025'!$1:$1048576,3 + (COLUMN(E82)-1)*2,FALSE),""))</f>
        <v/>
      </c>
      <c r="BQ85" s="92">
        <f>IF(IFERROR(VLOOKUP($A85,'VENDA 2025'!$1:$1048576,3 + (COLUMN(F82)-1)*2,FALSE),"")=0,"",IFERROR(VLOOKUP($A85,'VENDA 2025'!$1:$1048576,3 + (COLUMN(F82)-1)*2,FALSE),""))</f>
        <v/>
      </c>
      <c r="BR85" s="92">
        <f>IF(IFERROR(VLOOKUP($A85,'VENDA 2025'!$1:$1048576,3 + (COLUMN(G82)-1)*2,FALSE),"")=0,"",IFERROR(VLOOKUP($A85,'VENDA 2025'!$1:$1048576,3 + (COLUMN(G82)-1)*2,FALSE),""))</f>
        <v/>
      </c>
      <c r="BS85" s="92">
        <f>IF(IFERROR(VLOOKUP($A85,'VENDA 2025'!$1:$1048576,3 + (COLUMN(H82)-1)*2,FALSE),"")=0,"",IFERROR(VLOOKUP($A85,'VENDA 2025'!$1:$1048576,3 + (COLUMN(H82)-1)*2,FALSE),""))</f>
        <v/>
      </c>
      <c r="BT85" s="92">
        <f>IF(IFERROR(VLOOKUP($A85,'VENDA 2025'!$1:$1048576,3 + (COLUMN(I82)-1)*2,FALSE),"")=0,"",IFERROR(VLOOKUP($A85,'VENDA 2025'!$1:$1048576,3 + (COLUMN(I82)-1)*2,FALSE),""))</f>
        <v/>
      </c>
      <c r="BU85" s="92">
        <f>IF(IFERROR(VLOOKUP($A85,'VENDA 2025'!$1:$1048576,3 + (COLUMN(J82)-1)*2,FALSE),"")=0,"",IFERROR(VLOOKUP($A85,'VENDA 2025'!$1:$1048576,3 + (COLUMN(J82)-1)*2,FALSE),""))</f>
        <v/>
      </c>
      <c r="BV85" s="92">
        <f>IF(IFERROR(VLOOKUP($A85,'VENDA 2025'!$1:$1048576,3 + (COLUMN(K82)-1)*2,FALSE),"")=0,"",IFERROR(VLOOKUP($A85,'VENDA 2025'!$1:$1048576,3 + (COLUMN(K82)-1)*2,FALSE),""))</f>
        <v/>
      </c>
      <c r="BW85" s="92">
        <f>IF(IFERROR(VLOOKUP($A85,'VENDA 2025'!$1:$1048576,3 + (COLUMN(L82)-1)*2,FALSE),"")=0,"",IFERROR(VLOOKUP($A85,'VENDA 2025'!$1:$1048576,3 + (COLUMN(L82)-1)*2,FALSE),""))</f>
        <v/>
      </c>
      <c r="BX85" s="93">
        <f>IF(COUNT(BL85:BW85)=0,"",SUM(BL85:BW85))</f>
        <v/>
      </c>
      <c r="BY85" s="92">
        <f>IF(IFERROR(VLOOKUP($A85,'venda-fornecedor-12-meses-7'!$1:$1048576,4 + (COLUMN(A82)-1)*2,FALSE),"")=0,"",IFERROR(VLOOKUP($A85,'venda-fornecedor-12-meses-7'!$1:$1048576,4 + (COLUMN(A82)-1)*2,FALSE),""))</f>
        <v/>
      </c>
      <c r="BZ85" s="92">
        <f>IF(IFERROR(VLOOKUP($A85,'venda-fornecedor-12-meses-7'!$1:$1048576,4 + (COLUMN(B82)-1)*2,FALSE),"")=0,"",IFERROR(VLOOKUP($A85,'venda-fornecedor-12-meses-7'!$1:$1048576,4 + (COLUMN(B82)-1)*2,FALSE),""))</f>
        <v/>
      </c>
      <c r="CA85" s="92">
        <f>IF(IFERROR(VLOOKUP($A85,'venda-fornecedor-12-meses-7'!$1:$1048576,4 + (COLUMN(C82)-1)*2,FALSE),"")=0,"",IFERROR(VLOOKUP($A85,'venda-fornecedor-12-meses-7'!$1:$1048576,4 + (COLUMN(C82)-1)*2,FALSE),""))</f>
        <v/>
      </c>
      <c r="CB85" s="92">
        <f>IF(IFERROR(VLOOKUP($A85,'venda-fornecedor-12-meses-7'!$1:$1048576,4 + (COLUMN(D82)-1)*2,FALSE),"")=0,"",IFERROR(VLOOKUP($A85,'venda-fornecedor-12-meses-7'!$1:$1048576,4 + (COLUMN(D82)-1)*2,FALSE),""))</f>
        <v/>
      </c>
      <c r="CC85" s="92">
        <f>IF(IFERROR(VLOOKUP($A85,'venda-fornecedor-12-meses-7'!$1:$1048576,4 + (COLUMN(E82)-1)*2,FALSE),"")=0,"",IFERROR(VLOOKUP($A85,'venda-fornecedor-12-meses-7'!$1:$1048576,4 + (COLUMN(E82)-1)*2,FALSE),""))</f>
        <v/>
      </c>
      <c r="CD85" s="92">
        <f>IF(IFERROR(VLOOKUP($A85,'venda-fornecedor-12-meses-7'!$1:$1048576,4 + (COLUMN(F82)-1)*2,FALSE),"")=0,"",IFERROR(VLOOKUP($A85,'venda-fornecedor-12-meses-7'!$1:$1048576,4 + (COLUMN(F82)-1)*2,FALSE),""))</f>
        <v/>
      </c>
      <c r="CE85" s="92">
        <f>IF(IFERROR(VLOOKUP($A85,'venda-fornecedor-12-meses-7'!$1:$1048576,4 + (COLUMN(G82)-1)*2,FALSE),"")=0,"",IFERROR(VLOOKUP($A85,'venda-fornecedor-12-meses-7'!$1:$1048576,4 + (COLUMN(G82)-1)*2,FALSE),""))</f>
        <v/>
      </c>
      <c r="CF85" s="92">
        <f>IF(IFERROR(VLOOKUP($A85,'venda-fornecedor-12-meses-7'!$1:$1048576,4 + (COLUMN(H82)-1)*2,FALSE),"")=0,"",IFERROR(VLOOKUP($A85,'venda-fornecedor-12-meses-7'!$1:$1048576,4 + (COLUMN(H82)-1)*2,FALSE),""))</f>
        <v/>
      </c>
      <c r="CG85" s="92">
        <f>IF(IFERROR(VLOOKUP($A85,'venda-fornecedor-12-meses-7'!$1:$1048576,4 + (COLUMN(I82)-1)*2,FALSE),"")=0,"",IFERROR(VLOOKUP($A85,'venda-fornecedor-12-meses-7'!$1:$1048576,4 + (COLUMN(I82)-1)*2,FALSE),""))</f>
        <v/>
      </c>
      <c r="CH85" s="92">
        <f>IF(IFERROR(VLOOKUP($A85,'venda-fornecedor-12-meses-7'!$1:$1048576,4 + (COLUMN(J82)-1)*2,FALSE),"")=0,"",IFERROR(VLOOKUP($A85,'venda-fornecedor-12-meses-7'!$1:$1048576,4 + (COLUMN(J82)-1)*2,FALSE),""))</f>
        <v/>
      </c>
      <c r="CI85" s="92">
        <f>IF(IFERROR(VLOOKUP($A85,'venda-fornecedor-12-meses-7'!$1:$1048576,4 + (COLUMN(K82)-1)*2,FALSE),"")=0,"",IFERROR(VLOOKUP($A85,'venda-fornecedor-12-meses-7'!$1:$1048576,4 + (COLUMN(K82)-1)*2,FALSE),""))</f>
        <v/>
      </c>
      <c r="CJ85" s="92">
        <f>IF(IFERROR(VLOOKUP($A85,'venda-fornecedor-12-meses-7'!$1:$1048576,4 + (COLUMN(L82)-1)*2,FALSE),"")=0,"",IFERROR(VLOOKUP($A85,'venda-fornecedor-12-meses-7'!$1:$1048576,4 + (COLUMN(L82)-1)*2,FALSE),""))</f>
        <v/>
      </c>
      <c r="CK85" s="93">
        <f>IF(COUNT(BY85:CJ85)=0,"",SUM(BY85:CJ85))</f>
        <v/>
      </c>
      <c r="CL85" s="93">
        <f>IF(COUNT(BY85:CJ85)=0,"",AVERAGE(BY85:CJ85))</f>
        <v/>
      </c>
      <c r="CM85" s="1" t="n"/>
      <c r="CN85" s="94">
        <f>IF(IFERROR(VLOOKUP($A85,'ENTRADA 2023'!$1:$1048576,3 + (COLUMN(A82)-1)*1,FALSE),"")=0,"",IFERROR(VLOOKUP($A85,'ENTRADA 2023'!$1:$1048576,3 + (COLUMN(A82)-1)*1,FALSE),""))</f>
        <v/>
      </c>
      <c r="CO85" s="94">
        <f>IF(IFERROR(VLOOKUP($A85,'ENTRADA 2023'!$1:$1048576,3 + (COLUMN(B82)-1)*1,FALSE),"")=0,"",IFERROR(VLOOKUP($A85,'ENTRADA 2023'!$1:$1048576,3 + (COLUMN(B82)-1)*1,FALSE),""))</f>
        <v/>
      </c>
      <c r="CP85" s="94">
        <f>IF(IFERROR(VLOOKUP($A85,'ENTRADA 2023'!$1:$1048576,3 + (COLUMN(C82)-1)*1,FALSE),"")=0,"",IFERROR(VLOOKUP($A85,'ENTRADA 2023'!$1:$1048576,3 + (COLUMN(C82)-1)*1,FALSE),""))</f>
        <v/>
      </c>
      <c r="CQ85" s="94">
        <f>IF(IFERROR(VLOOKUP($A85,'ENTRADA 2023'!$1:$1048576,3 + (COLUMN(D82)-1)*1,FALSE),"")=0,"",IFERROR(VLOOKUP($A85,'ENTRADA 2023'!$1:$1048576,3 + (COLUMN(D82)-1)*1,FALSE),""))</f>
        <v/>
      </c>
      <c r="CR85" s="94">
        <f>IF(IFERROR(VLOOKUP($A85,'ENTRADA 2023'!$1:$1048576,3 + (COLUMN(E82)-1)*1,FALSE),"")=0,"",IFERROR(VLOOKUP($A85,'ENTRADA 2023'!$1:$1048576,3 + (COLUMN(E82)-1)*1,FALSE),""))</f>
        <v/>
      </c>
      <c r="CS85" s="94">
        <f>IF(IFERROR(VLOOKUP($A85,'ENTRADA 2023'!$1:$1048576,3 + (COLUMN(F82)-1)*1,FALSE),"")=0,"",IFERROR(VLOOKUP($A85,'ENTRADA 2023'!$1:$1048576,3 + (COLUMN(F82)-1)*1,FALSE),""))</f>
        <v/>
      </c>
      <c r="CT85" s="94">
        <f>IF(IFERROR(VLOOKUP($A85,'ENTRADA 2023'!$1:$1048576,3 + (COLUMN(G82)-1)*1,FALSE),"")=0,"",IFERROR(VLOOKUP($A85,'ENTRADA 2023'!$1:$1048576,3 + (COLUMN(G82)-1)*1,FALSE),""))</f>
        <v/>
      </c>
      <c r="CU85" s="94">
        <f>IF(IFERROR(VLOOKUP($A85,'ENTRADA 2023'!$1:$1048576,3 + (COLUMN(H82)-1)*1,FALSE),"")=0,"",IFERROR(VLOOKUP($A85,'ENTRADA 2023'!$1:$1048576,3 + (COLUMN(H82)-1)*1,FALSE),""))</f>
        <v/>
      </c>
      <c r="CV85" s="94">
        <f>IF(IFERROR(VLOOKUP($A85,'ENTRADA 2023'!$1:$1048576,3 + (COLUMN(I82)-1)*1,FALSE),"")=0,"",IFERROR(VLOOKUP($A85,'ENTRADA 2023'!$1:$1048576,3 + (COLUMN(I82)-1)*1,FALSE),""))</f>
        <v/>
      </c>
      <c r="CW85" s="94">
        <f>IF(IFERROR(VLOOKUP($A85,'ENTRADA 2023'!$1:$1048576,3 + (COLUMN(J82)-1)*1,FALSE),"")=0,"",IFERROR(VLOOKUP($A85,'ENTRADA 2023'!$1:$1048576,3 + (COLUMN(J82)-1)*1,FALSE),""))</f>
        <v/>
      </c>
      <c r="CX85" s="94">
        <f>IF(IFERROR(VLOOKUP($A85,'ENTRADA 2023'!$1:$1048576,3 + (COLUMN(K82)-1)*1,FALSE),"")=0,"",IFERROR(VLOOKUP($A85,'ENTRADA 2023'!$1:$1048576,3 + (COLUMN(K82)-1)*1,FALSE),""))</f>
        <v/>
      </c>
      <c r="CY85" s="94">
        <f>IF(IFERROR(VLOOKUP($A85,'ENTRADA 2023'!$1:$1048576,3 + (COLUMN(L82)-1)*1,FALSE),"")=0,"",IFERROR(VLOOKUP($A85,'ENTRADA 2023'!$1:$1048576,3 + (COLUMN(L82)-1)*1,FALSE),""))</f>
        <v/>
      </c>
      <c r="CZ85" s="95">
        <f>IF(COUNT(CN85:CY85)=0,"",SUM(CN85:CY85))</f>
        <v/>
      </c>
      <c r="DA85" s="94">
        <f>IF(IFERROR(VLOOKUP($A85,'ENTRADA 2024'!$1:$1048576,3 + (COLUMN(A82)-1)*1,FALSE),"")=0,"",IFERROR(VLOOKUP($A85,'ENTRADA 2024'!$1:$1048576,3 + (COLUMN(A82)-1)*1,FALSE),""))</f>
        <v/>
      </c>
      <c r="DB85" s="94">
        <f>IF(IFERROR(VLOOKUP($A85,'ENTRADA 2024'!$1:$1048576,3 + (COLUMN(B82)-1)*1,FALSE),"")=0,"",IFERROR(VLOOKUP($A85,'ENTRADA 2024'!$1:$1048576,3 + (COLUMN(B82)-1)*1,FALSE),""))</f>
        <v/>
      </c>
      <c r="DC85" s="94">
        <f>IF(IFERROR(VLOOKUP($A85,'ENTRADA 2024'!$1:$1048576,3 + (COLUMN(C82)-1)*1,FALSE),"")=0,"",IFERROR(VLOOKUP($A85,'ENTRADA 2024'!$1:$1048576,3 + (COLUMN(C82)-1)*1,FALSE),""))</f>
        <v/>
      </c>
      <c r="DD85" s="94">
        <f>IF(IFERROR(VLOOKUP($A85,'ENTRADA 2024'!$1:$1048576,3 + (COLUMN(D82)-1)*1,FALSE),"")=0,"",IFERROR(VLOOKUP($A85,'ENTRADA 2024'!$1:$1048576,3 + (COLUMN(D82)-1)*1,FALSE),""))</f>
        <v/>
      </c>
      <c r="DE85" s="94">
        <f>IF(IFERROR(VLOOKUP($A85,'ENTRADA 2024'!$1:$1048576,3 + (COLUMN(E82)-1)*1,FALSE),"")=0,"",IFERROR(VLOOKUP($A85,'ENTRADA 2024'!$1:$1048576,3 + (COLUMN(E82)-1)*1,FALSE),""))</f>
        <v/>
      </c>
      <c r="DF85" s="94">
        <f>IF(IFERROR(VLOOKUP($A85,'ENTRADA 2024'!$1:$1048576,3 + (COLUMN(F82)-1)*1,FALSE),"")=0,"",IFERROR(VLOOKUP($A85,'ENTRADA 2024'!$1:$1048576,3 + (COLUMN(F82)-1)*1,FALSE),""))</f>
        <v/>
      </c>
      <c r="DG85" s="94">
        <f>IF(IFERROR(VLOOKUP($A85,'ENTRADA 2024'!$1:$1048576,3 + (COLUMN(G82)-1)*1,FALSE),"")=0,"",IFERROR(VLOOKUP($A85,'ENTRADA 2024'!$1:$1048576,3 + (COLUMN(G82)-1)*1,FALSE),""))</f>
        <v/>
      </c>
      <c r="DH85" s="94">
        <f>IF(IFERROR(VLOOKUP($A85,'ENTRADA 2024'!$1:$1048576,3 + (COLUMN(H82)-1)*1,FALSE),"")=0,"",IFERROR(VLOOKUP($A85,'ENTRADA 2024'!$1:$1048576,3 + (COLUMN(H82)-1)*1,FALSE),""))</f>
        <v/>
      </c>
      <c r="DI85" s="94">
        <f>IF(IFERROR(VLOOKUP($A85,'ENTRADA 2024'!$1:$1048576,3 + (COLUMN(I82)-1)*1,FALSE),"")=0,"",IFERROR(VLOOKUP($A85,'ENTRADA 2024'!$1:$1048576,3 + (COLUMN(I82)-1)*1,FALSE),""))</f>
        <v/>
      </c>
      <c r="DJ85" s="94">
        <f>IF(IFERROR(VLOOKUP($A85,'ENTRADA 2024'!$1:$1048576,3 + (COLUMN(J82)-1)*1,FALSE),"")=0,"",IFERROR(VLOOKUP($A85,'ENTRADA 2024'!$1:$1048576,3 + (COLUMN(J82)-1)*1,FALSE),""))</f>
        <v/>
      </c>
      <c r="DK85" s="94">
        <f>IF(IFERROR(VLOOKUP($A85,'ENTRADA 2024'!$1:$1048576,3 + (COLUMN(K82)-1)*1,FALSE),"")=0,"",IFERROR(VLOOKUP($A85,'ENTRADA 2024'!$1:$1048576,3 + (COLUMN(K82)-1)*1,FALSE),""))</f>
        <v/>
      </c>
      <c r="DL85" s="94">
        <f>IF(IFERROR(VLOOKUP($A85,'ENTRADA 2024'!$1:$1048576,3 + (COLUMN(L82)-1)*1,FALSE),"")=0,"",IFERROR(VLOOKUP($A85,'ENTRADA 2024'!$1:$1048576,3 + (COLUMN(L82)-1)*1,FALSE),""))</f>
        <v/>
      </c>
      <c r="DM85" s="95">
        <f>IF(COUNT(DA85:DL85)=0,"",SUM(DA85:DL85))</f>
        <v/>
      </c>
      <c r="DN85" s="94">
        <f>IF(IFERROR(VLOOKUP($A85,'ENTRADA 2025'!$1:$1048576,3 + (COLUMN(A82)-1)*1,FALSE),"")=0,"",IFERROR(VLOOKUP($A85,'ENTRADA 2025'!$1:$1048576,3 + (COLUMN(A82)-1)*1,FALSE),""))</f>
        <v/>
      </c>
      <c r="DO85" s="94">
        <f>IF(IFERROR(VLOOKUP($A85,'ENTRADA 2025'!$1:$1048576,3 + (COLUMN(B82)-1)*1,FALSE),"")=0,"",IFERROR(VLOOKUP($A85,'ENTRADA 2025'!$1:$1048576,3 + (COLUMN(B82)-1)*1,FALSE),""))</f>
        <v/>
      </c>
      <c r="DP85" s="94">
        <f>IF(IFERROR(VLOOKUP($A85,'ENTRADA 2025'!$1:$1048576,3 + (COLUMN(C82)-1)*1,FALSE),"")=0,"",IFERROR(VLOOKUP($A85,'ENTRADA 2025'!$1:$1048576,3 + (COLUMN(C82)-1)*1,FALSE),""))</f>
        <v/>
      </c>
      <c r="DQ85" s="94">
        <f>IF(IFERROR(VLOOKUP($A85,'ENTRADA 2025'!$1:$1048576,3 + (COLUMN(D82)-1)*1,FALSE),"")=0,"",IFERROR(VLOOKUP($A85,'ENTRADA 2025'!$1:$1048576,3 + (COLUMN(D82)-1)*1,FALSE),""))</f>
        <v/>
      </c>
      <c r="DR85" s="94">
        <f>IF(IFERROR(VLOOKUP($A85,'ENTRADA 2025'!$1:$1048576,3 + (COLUMN(E82)-1)*1,FALSE),"")=0,"",IFERROR(VLOOKUP($A85,'ENTRADA 2025'!$1:$1048576,3 + (COLUMN(E82)-1)*1,FALSE),""))</f>
        <v/>
      </c>
      <c r="DS85" s="94">
        <f>IF(IFERROR(VLOOKUP($A85,'ENTRADA 2025'!$1:$1048576,3 + (COLUMN(F82)-1)*1,FALSE),"")=0,"",IFERROR(VLOOKUP($A85,'ENTRADA 2025'!$1:$1048576,3 + (COLUMN(F82)-1)*1,FALSE),""))</f>
        <v/>
      </c>
      <c r="DT85" s="94">
        <f>IF(IFERROR(VLOOKUP($A85,'ENTRADA 2025'!$1:$1048576,3 + (COLUMN(G82)-1)*1,FALSE),"")=0,"",IFERROR(VLOOKUP($A85,'ENTRADA 2025'!$1:$1048576,3 + (COLUMN(G82)-1)*1,FALSE),""))</f>
        <v/>
      </c>
      <c r="DU85" s="94">
        <f>IF(IFERROR(VLOOKUP($A85,'ENTRADA 2025'!$1:$1048576,3 + (COLUMN(H82)-1)*1,FALSE),"")=0,"",IFERROR(VLOOKUP($A85,'ENTRADA 2025'!$1:$1048576,3 + (COLUMN(H82)-1)*1,FALSE),""))</f>
        <v/>
      </c>
      <c r="DV85" s="94">
        <f>IF(IFERROR(VLOOKUP($A85,'ENTRADA 2025'!$1:$1048576,3 + (COLUMN(I82)-1)*1,FALSE),"")=0,"",IFERROR(VLOOKUP($A85,'ENTRADA 2025'!$1:$1048576,3 + (COLUMN(I82)-1)*1,FALSE),""))</f>
        <v/>
      </c>
      <c r="DW85" s="94">
        <f>IF(IFERROR(VLOOKUP($A85,'ENTRADA 2025'!$1:$1048576,3 + (COLUMN(J82)-1)*1,FALSE),"")=0,"",IFERROR(VLOOKUP($A85,'ENTRADA 2025'!$1:$1048576,3 + (COLUMN(J82)-1)*1,FALSE),""))</f>
        <v/>
      </c>
      <c r="DX85" s="94">
        <f>IF(IFERROR(VLOOKUP($A85,'ENTRADA 2025'!$1:$1048576,3 + (COLUMN(K82)-1)*1,FALSE),"")=0,"",IFERROR(VLOOKUP($A85,'ENTRADA 2025'!$1:$1048576,3 + (COLUMN(K82)-1)*1,FALSE),""))</f>
        <v/>
      </c>
      <c r="DY85" s="94">
        <f>IF(IFERROR(VLOOKUP($A85,'ENTRADA 2025'!$1:$1048576,3 + (COLUMN(L82)-1)*1,FALSE),"")=0,"",IFERROR(VLOOKUP($A85,'ENTRADA 2025'!$1:$1048576,3 + (COLUMN(L82)-1)*1,FALSE),""))</f>
        <v/>
      </c>
      <c r="DZ85" s="95">
        <f>IF(COUNT(DN85:DY85)=0,"",SUM(DN85:DY85))</f>
        <v/>
      </c>
      <c r="EA85" s="94">
        <f>IF(IFERROR(VLOOKUP($A85,'entrada-fornecedor-12-meses-7'!$1:$1048576,3 + (COLUMN(A82)-1)*1,FALSE),"")=0,"",IFERROR(VLOOKUP($A85,'entrada-fornecedor-12-meses-7'!$1:$1048576,3 + (COLUMN(A82)-1)*1,FALSE),""))</f>
        <v/>
      </c>
      <c r="EB85" s="94">
        <f>IF(IFERROR(VLOOKUP($A85,'entrada-fornecedor-12-meses-7'!$1:$1048576,3 + (COLUMN(B82)-1)*1,FALSE),"")=0,"",IFERROR(VLOOKUP($A85,'entrada-fornecedor-12-meses-7'!$1:$1048576,3 + (COLUMN(B82)-1)*1,FALSE),""))</f>
        <v/>
      </c>
      <c r="EC85" s="94">
        <f>IF(IFERROR(VLOOKUP($A85,'entrada-fornecedor-12-meses-7'!$1:$1048576,3 + (COLUMN(C82)-1)*1,FALSE),"")=0,"",IFERROR(VLOOKUP($A85,'entrada-fornecedor-12-meses-7'!$1:$1048576,3 + (COLUMN(C82)-1)*1,FALSE),""))</f>
        <v/>
      </c>
      <c r="ED85" s="94">
        <f>IF(IFERROR(VLOOKUP($A85,'entrada-fornecedor-12-meses-7'!$1:$1048576,3 + (COLUMN(D82)-1)*1,FALSE),"")=0,"",IFERROR(VLOOKUP($A85,'entrada-fornecedor-12-meses-7'!$1:$1048576,3 + (COLUMN(D82)-1)*1,FALSE),""))</f>
        <v/>
      </c>
      <c r="EE85" s="94">
        <f>IF(IFERROR(VLOOKUP($A85,'entrada-fornecedor-12-meses-7'!$1:$1048576,3 + (COLUMN(E82)-1)*1,FALSE),"")=0,"",IFERROR(VLOOKUP($A85,'entrada-fornecedor-12-meses-7'!$1:$1048576,3 + (COLUMN(E82)-1)*1,FALSE),""))</f>
        <v/>
      </c>
      <c r="EF85" s="94">
        <f>IF(IFERROR(VLOOKUP($A85,'entrada-fornecedor-12-meses-7'!$1:$1048576,3 + (COLUMN(F82)-1)*1,FALSE),"")=0,"",IFERROR(VLOOKUP($A85,'entrada-fornecedor-12-meses-7'!$1:$1048576,3 + (COLUMN(F82)-1)*1,FALSE),""))</f>
        <v/>
      </c>
      <c r="EG85" s="94">
        <f>IF(IFERROR(VLOOKUP($A85,'entrada-fornecedor-12-meses-7'!$1:$1048576,3 + (COLUMN(G82)-1)*1,FALSE),"")=0,"",IFERROR(VLOOKUP($A85,'entrada-fornecedor-12-meses-7'!$1:$1048576,3 + (COLUMN(G82)-1)*1,FALSE),""))</f>
        <v/>
      </c>
      <c r="EH85" s="94">
        <f>IF(IFERROR(VLOOKUP($A85,'entrada-fornecedor-12-meses-7'!$1:$1048576,3 + (COLUMN(H82)-1)*1,FALSE),"")=0,"",IFERROR(VLOOKUP($A85,'entrada-fornecedor-12-meses-7'!$1:$1048576,3 + (COLUMN(H82)-1)*1,FALSE),""))</f>
        <v/>
      </c>
      <c r="EI85" s="94">
        <f>IF(IFERROR(VLOOKUP($A85,'entrada-fornecedor-12-meses-7'!$1:$1048576,3 + (COLUMN(I82)-1)*1,FALSE),"")=0,"",IFERROR(VLOOKUP($A85,'entrada-fornecedor-12-meses-7'!$1:$1048576,3 + (COLUMN(I82)-1)*1,FALSE),""))</f>
        <v/>
      </c>
      <c r="EJ85" s="94">
        <f>IF(IFERROR(VLOOKUP($A85,'entrada-fornecedor-12-meses-7'!$1:$1048576,3 + (COLUMN(J82)-1)*1,FALSE),"")=0,"",IFERROR(VLOOKUP($A85,'entrada-fornecedor-12-meses-7'!$1:$1048576,3 + (COLUMN(J82)-1)*1,FALSE),""))</f>
        <v/>
      </c>
      <c r="EK85" s="94">
        <f>IF(IFERROR(VLOOKUP($A85,'entrada-fornecedor-12-meses-7'!$1:$1048576,3 + (COLUMN(K82)-1)*1,FALSE),"")=0,"",IFERROR(VLOOKUP($A85,'entrada-fornecedor-12-meses-7'!$1:$1048576,3 + (COLUMN(K82)-1)*1,FALSE),""))</f>
        <v/>
      </c>
      <c r="EL85" s="94">
        <f>IF(IFERROR(VLOOKUP($A85,'entrada-fornecedor-12-meses-7'!$1:$1048576,3 + (COLUMN(L82)-1)*1,FALSE),"")=0,"",IFERROR(VLOOKUP($A85,'entrada-fornecedor-12-meses-7'!$1:$1048576,3 + (COLUMN(L82)-1)*1,FALSE),""))</f>
        <v/>
      </c>
      <c r="EM85" s="95">
        <f>IF(COUNT(EA85:EL85)=0,"",SUM(EA85:EL85))</f>
        <v/>
      </c>
      <c r="EN85" s="1" t="n"/>
      <c r="EO85" s="96">
        <f>IFERROR(AVERAGEIF('lead-time-compras-7'!B:B,A85,'lead-time-compras-7'!S:S),"")</f>
        <v/>
      </c>
      <c r="EP85" s="96">
        <f>IFERROR(
  AVERAGEIFS(
    'notas-fiscais-entrada-830-7'!H:H,
    'notas-fiscais-entrada-830-7'!O:O, A85,
    'notas-fiscais-entrada-830-7'!E:E, $B$1
  ),
""
)</f>
        <v/>
      </c>
      <c r="EQ85" s="96">
        <f>IFERROR(AVERAGEIF('lead-time-compras-7'!B:B,A85,'lead-time-compras-7'!Q:Q),"")</f>
        <v/>
      </c>
      <c r="ER85" s="97">
        <f>SUMIF('fornecedor-saldo-receber-7'!A:A, A85, 'fornecedor-saldo-receber-7'!L:L)</f>
        <v/>
      </c>
      <c r="ES85" s="97">
        <f>SUMIF('fornecedor-verba-aplicar-7'!A:A, A85, 'fornecedor-verba-aplicar-7'!D:D)</f>
        <v/>
      </c>
      <c r="ET85" s="1" t="n"/>
      <c r="EU85" s="52">
        <f>SUMIF('ANALISE PRODUTO'!F:F, A85, 'ANALISE PRODUTO'!BN:BN)</f>
        <v/>
      </c>
      <c r="EV85" s="52">
        <f>SUMIF('ANALISE PRODUTO'!F:F, A85, 'ANALISE PRODUTO'!BO:BO)</f>
        <v/>
      </c>
      <c r="EW85" s="52">
        <f>SUMIF('ANALISE PRODUTO'!F:F, A85, 'ANALISE PRODUTO'!BP:BP)</f>
        <v/>
      </c>
      <c r="EX85" s="52">
        <f>SUMIF('ANALISE PRODUTO'!F:F, A85, 'ANALISE PRODUTO'!BQ:BQ)</f>
        <v/>
      </c>
      <c r="EY85" s="52">
        <f>SUMIF('ANALISE PRODUTO'!F:F, A85, 'ANALISE PRODUTO'!BR:BR)</f>
        <v/>
      </c>
      <c r="EZ85" s="53">
        <f>SUMIF('ANALISE PRODUTO'!F:F, A85, 'ANALISE PRODUTO'!BS:BS)</f>
        <v/>
      </c>
      <c r="FA85" s="53">
        <f>SUMIF('ANALISE PRODUTO'!F:F, A85, 'ANALISE PRODUTO'!BT:BT)</f>
        <v/>
      </c>
      <c r="FB85" s="53">
        <f>SUMIF('ANALISE PRODUTO'!F:F, A85, 'ANALISE PRODUTO'!BU:BU)</f>
        <v/>
      </c>
      <c r="FC85" s="53">
        <f>SUMIF('ANALISE PRODUTO'!F:F, A85, 'ANALISE PRODUTO'!BV:BV)</f>
        <v/>
      </c>
      <c r="FD85" s="53">
        <f>SUMIF('ANALISE PRODUTO'!F:F, A85, 'ANALISE PRODUTO'!BW:BW)</f>
        <v/>
      </c>
      <c r="FE85" s="41">
        <f>SUMIF('ANALISE PRODUTO'!F:F, A85, 'ANALISE PRODUTO'!CB:CB)</f>
        <v/>
      </c>
      <c r="FF85" s="41">
        <f>SUMIF('ANALISE PRODUTO'!F:F, A85, 'ANALISE PRODUTO'!CC:CC)</f>
        <v/>
      </c>
      <c r="FG85" s="1" t="n"/>
      <c r="FH85" s="45">
        <f>IF(IFERROR(VLOOKUP($A85,'VENDA 2023'!$1:$1048576,4 + (COLUMN(A82)-1)*2,FALSE),"")=0,"",IFERROR(VLOOKUP($A85,'VENDA 2023'!$1:$1048576,4 + (COLUMN(A82)-1)*2,FALSE),""))</f>
        <v/>
      </c>
      <c r="FI85" s="45">
        <f>IF(IFERROR(VLOOKUP($A85,'VENDA 2023'!$1:$1048576,4 + (COLUMN(B82)-1)*2,FALSE),"")=0,"",IFERROR(VLOOKUP($A85,'VENDA 2023'!$1:$1048576,4 + (COLUMN(B82)-1)*2,FALSE),""))</f>
        <v/>
      </c>
      <c r="FJ85" s="45">
        <f>IF(IFERROR(VLOOKUP($A85,'VENDA 2023'!$1:$1048576,4 + (COLUMN(C82)-1)*2,FALSE),"")=0,"",IFERROR(VLOOKUP($A85,'VENDA 2023'!$1:$1048576,4 + (COLUMN(C82)-1)*2,FALSE),""))</f>
        <v/>
      </c>
      <c r="FK85" s="45">
        <f>IF(IFERROR(VLOOKUP($A85,'VENDA 2023'!$1:$1048576,4 + (COLUMN(D82)-1)*2,FALSE),"")=0,"",IFERROR(VLOOKUP($A85,'VENDA 2023'!$1:$1048576,4 + (COLUMN(D82)-1)*2,FALSE),""))</f>
        <v/>
      </c>
      <c r="FL85" s="45">
        <f>IF(IFERROR(VLOOKUP($A85,'VENDA 2023'!$1:$1048576,4 + (COLUMN(E82)-1)*2,FALSE),"")=0,"",IFERROR(VLOOKUP($A85,'VENDA 2023'!$1:$1048576,4 + (COLUMN(E82)-1)*2,FALSE),""))</f>
        <v/>
      </c>
      <c r="FM85" s="45">
        <f>IF(IFERROR(VLOOKUP($A85,'VENDA 2023'!$1:$1048576,4 + (COLUMN(F82)-1)*2,FALSE),"")=0,"",IFERROR(VLOOKUP($A85,'VENDA 2023'!$1:$1048576,4 + (COLUMN(F82)-1)*2,FALSE),""))</f>
        <v/>
      </c>
      <c r="FN85" s="45">
        <f>IF(IFERROR(VLOOKUP($A85,'VENDA 2023'!$1:$1048576,4 + (COLUMN(G82)-1)*2,FALSE),"")=0,"",IFERROR(VLOOKUP($A85,'VENDA 2023'!$1:$1048576,4 + (COLUMN(G82)-1)*2,FALSE),""))</f>
        <v/>
      </c>
      <c r="FO85" s="45">
        <f>IF(IFERROR(VLOOKUP($A85,'VENDA 2023'!$1:$1048576,4 + (COLUMN(H82)-1)*2,FALSE),"")=0,"",IFERROR(VLOOKUP($A85,'VENDA 2023'!$1:$1048576,4 + (COLUMN(H82)-1)*2,FALSE),""))</f>
        <v/>
      </c>
      <c r="FP85" s="45">
        <f>IF(IFERROR(VLOOKUP($A85,'VENDA 2023'!$1:$1048576,4 + (COLUMN(I82)-1)*2,FALSE),"")=0,"",IFERROR(VLOOKUP($A85,'VENDA 2023'!$1:$1048576,4 + (COLUMN(I82)-1)*2,FALSE),""))</f>
        <v/>
      </c>
      <c r="FQ85" s="45">
        <f>IF(IFERROR(VLOOKUP($A85,'VENDA 2023'!$1:$1048576,4 + (COLUMN(J82)-1)*2,FALSE),"")=0,"",IFERROR(VLOOKUP($A85,'VENDA 2023'!$1:$1048576,4 + (COLUMN(J82)-1)*2,FALSE),""))</f>
        <v/>
      </c>
      <c r="FR85" s="45">
        <f>IF(IFERROR(VLOOKUP($A85,'VENDA 2023'!$1:$1048576,4 + (COLUMN(K82)-1)*2,FALSE),"")=0,"",IFERROR(VLOOKUP($A85,'VENDA 2023'!$1:$1048576,4 + (COLUMN(K82)-1)*2,FALSE),""))</f>
        <v/>
      </c>
      <c r="FS85" s="45">
        <f>IF(IFERROR(VLOOKUP($A85,'VENDA 2023'!$1:$1048576,4 + (COLUMN(L82)-1)*2,FALSE),"")=0,"",IFERROR(VLOOKUP($A85,'VENDA 2023'!$1:$1048576,4 + (COLUMN(L82)-1)*2,FALSE),""))</f>
        <v/>
      </c>
      <c r="FT85" s="12">
        <f>IF(COUNT(FH85:FS85)=0,"",SUM(FH85:FS85))</f>
        <v/>
      </c>
      <c r="FU85" s="45">
        <f>IF(IFERROR(VLOOKUP($A85,'VENDA 2024'!$1:$1048576,4 + (COLUMN(A82)-1)*2,FALSE),"")=0,"",IFERROR(VLOOKUP($A85,'VENDA 2024'!$1:$1048576,4 + (COLUMN(A82)-1)*2,FALSE),""))</f>
        <v/>
      </c>
      <c r="FV85" s="45">
        <f>IF(IFERROR(VLOOKUP($A85,'VENDA 2024'!$1:$1048576,4 + (COLUMN(B82)-1)*2,FALSE),"")=0,"",IFERROR(VLOOKUP($A85,'VENDA 2024'!$1:$1048576,4 + (COLUMN(B82)-1)*2,FALSE),""))</f>
        <v/>
      </c>
      <c r="FW85" s="45">
        <f>IF(IFERROR(VLOOKUP($A85,'VENDA 2024'!$1:$1048576,4 + (COLUMN(C82)-1)*2,FALSE),"")=0,"",IFERROR(VLOOKUP($A85,'VENDA 2024'!$1:$1048576,4 + (COLUMN(C82)-1)*2,FALSE),""))</f>
        <v/>
      </c>
      <c r="FX85" s="45">
        <f>IF(IFERROR(VLOOKUP($A85,'VENDA 2024'!$1:$1048576,4 + (COLUMN(D82)-1)*2,FALSE),"")=0,"",IFERROR(VLOOKUP($A85,'VENDA 2024'!$1:$1048576,4 + (COLUMN(D82)-1)*2,FALSE),""))</f>
        <v/>
      </c>
      <c r="FY85" s="45">
        <f>IF(IFERROR(VLOOKUP($A85,'VENDA 2024'!$1:$1048576,4 + (COLUMN(E82)-1)*2,FALSE),"")=0,"",IFERROR(VLOOKUP($A85,'VENDA 2024'!$1:$1048576,4 + (COLUMN(E82)-1)*2,FALSE),""))</f>
        <v/>
      </c>
      <c r="FZ85" s="45">
        <f>IF(IFERROR(VLOOKUP($A85,'VENDA 2024'!$1:$1048576,4 + (COLUMN(F82)-1)*2,FALSE),"")=0,"",IFERROR(VLOOKUP($A85,'VENDA 2024'!$1:$1048576,4 + (COLUMN(F82)-1)*2,FALSE),""))</f>
        <v/>
      </c>
      <c r="GA85" s="45">
        <f>IF(IFERROR(VLOOKUP($A85,'VENDA 2024'!$1:$1048576,4 + (COLUMN(G82)-1)*2,FALSE),"")=0,"",IFERROR(VLOOKUP($A85,'VENDA 2024'!$1:$1048576,4 + (COLUMN(G82)-1)*2,FALSE),""))</f>
        <v/>
      </c>
      <c r="GB85" s="45">
        <f>IF(IFERROR(VLOOKUP($A85,'VENDA 2024'!$1:$1048576,4 + (COLUMN(H82)-1)*2,FALSE),"")=0,"",IFERROR(VLOOKUP($A85,'VENDA 2024'!$1:$1048576,4 + (COLUMN(H82)-1)*2,FALSE),""))</f>
        <v/>
      </c>
      <c r="GC85" s="45">
        <f>IF(IFERROR(VLOOKUP($A85,'VENDA 2024'!$1:$1048576,4 + (COLUMN(I82)-1)*2,FALSE),"")=0,"",IFERROR(VLOOKUP($A85,'VENDA 2024'!$1:$1048576,4 + (COLUMN(I82)-1)*2,FALSE),""))</f>
        <v/>
      </c>
      <c r="GD85" s="45">
        <f>IF(IFERROR(VLOOKUP($A85,'VENDA 2024'!$1:$1048576,4 + (COLUMN(J82)-1)*2,FALSE),"")=0,"",IFERROR(VLOOKUP($A85,'VENDA 2024'!$1:$1048576,4 + (COLUMN(J82)-1)*2,FALSE),""))</f>
        <v/>
      </c>
      <c r="GE85" s="45">
        <f>IF(IFERROR(VLOOKUP($A85,'VENDA 2024'!$1:$1048576,4 + (COLUMN(K82)-1)*2,FALSE),"")=0,"",IFERROR(VLOOKUP($A85,'VENDA 2024'!$1:$1048576,4 + (COLUMN(K82)-1)*2,FALSE),""))</f>
        <v/>
      </c>
      <c r="GF85" s="45">
        <f>IF(IFERROR(VLOOKUP($A85,'VENDA 2024'!$1:$1048576,4 + (COLUMN(L82)-1)*2,FALSE),"")=0,"",IFERROR(VLOOKUP($A85,'VENDA 2024'!$1:$1048576,4 + (COLUMN(L82)-1)*2,FALSE),""))</f>
        <v/>
      </c>
      <c r="GG85" s="12">
        <f>IF(COUNT(FU85:GF85)=0,"",SUM(FU85:GF85))</f>
        <v/>
      </c>
      <c r="GH85" s="45">
        <f>IF(IFERROR(VLOOKUP($A85,'venda-fornecedor-12-meses-7'!$1:$1048576,5 + (COLUMN(A82)-1)*2,FALSE),"")=0,"",IFERROR(VLOOKUP($A85,'venda-fornecedor-12-meses-7'!$1:$1048576,5 + (COLUMN(A82)-1)*2,FALSE),""))</f>
        <v/>
      </c>
      <c r="GI85" s="45">
        <f>IF(IFERROR(VLOOKUP($A85,'venda-fornecedor-12-meses-7'!$1:$1048576,5 + (COLUMN(B82)-1)*2,FALSE),"")=0,"",IFERROR(VLOOKUP($A85,'venda-fornecedor-12-meses-7'!$1:$1048576,5 + (COLUMN(B82)-1)*2,FALSE),""))</f>
        <v/>
      </c>
      <c r="GJ85" s="45">
        <f>IF(IFERROR(VLOOKUP($A85,'venda-fornecedor-12-meses-7'!$1:$1048576,5 + (COLUMN(C82)-1)*2,FALSE),"")=0,"",IFERROR(VLOOKUP($A85,'venda-fornecedor-12-meses-7'!$1:$1048576,5 + (COLUMN(C82)-1)*2,FALSE),""))</f>
        <v/>
      </c>
      <c r="GK85" s="45">
        <f>IF(IFERROR(VLOOKUP($A85,'venda-fornecedor-12-meses-7'!$1:$1048576,5 + (COLUMN(D82)-1)*2,FALSE),"")=0,"",IFERROR(VLOOKUP($A85,'venda-fornecedor-12-meses-7'!$1:$1048576,5 + (COLUMN(D82)-1)*2,FALSE),""))</f>
        <v/>
      </c>
      <c r="GL85" s="45">
        <f>IF(IFERROR(VLOOKUP($A85,'venda-fornecedor-12-meses-7'!$1:$1048576,5 + (COLUMN(E82)-1)*2,FALSE),"")=0,"",IFERROR(VLOOKUP($A85,'venda-fornecedor-12-meses-7'!$1:$1048576,5 + (COLUMN(E82)-1)*2,FALSE),""))</f>
        <v/>
      </c>
      <c r="GM85" s="45">
        <f>IF(IFERROR(VLOOKUP($A85,'venda-fornecedor-12-meses-7'!$1:$1048576,5 + (COLUMN(F82)-1)*2,FALSE),"")=0,"",IFERROR(VLOOKUP($A85,'venda-fornecedor-12-meses-7'!$1:$1048576,5 + (COLUMN(F82)-1)*2,FALSE),""))</f>
        <v/>
      </c>
      <c r="GN85" s="45">
        <f>IF(IFERROR(VLOOKUP($A85,'venda-fornecedor-12-meses-7'!$1:$1048576,5 + (COLUMN(G82)-1)*2,FALSE),"")=0,"",IFERROR(VLOOKUP($A85,'venda-fornecedor-12-meses-7'!$1:$1048576,5 + (COLUMN(G82)-1)*2,FALSE),""))</f>
        <v/>
      </c>
      <c r="GO85" s="45">
        <f>IF(IFERROR(VLOOKUP($A85,'venda-fornecedor-12-meses-7'!$1:$1048576,5 + (COLUMN(H82)-1)*2,FALSE),"")=0,"",IFERROR(VLOOKUP($A85,'venda-fornecedor-12-meses-7'!$1:$1048576,5 + (COLUMN(H82)-1)*2,FALSE),""))</f>
        <v/>
      </c>
      <c r="GP85" s="45">
        <f>IF(IFERROR(VLOOKUP($A85,'venda-fornecedor-12-meses-7'!$1:$1048576,5 + (COLUMN(I82)-1)*2,FALSE),"")=0,"",IFERROR(VLOOKUP($A85,'venda-fornecedor-12-meses-7'!$1:$1048576,5 + (COLUMN(I82)-1)*2,FALSE),""))</f>
        <v/>
      </c>
      <c r="GQ85" s="45">
        <f>IF(IFERROR(VLOOKUP($A85,'venda-fornecedor-12-meses-7'!$1:$1048576,5 + (COLUMN(J82)-1)*2,FALSE),"")=0,"",IFERROR(VLOOKUP($A85,'venda-fornecedor-12-meses-7'!$1:$1048576,5 + (COLUMN(J82)-1)*2,FALSE),""))</f>
        <v/>
      </c>
      <c r="GR85" s="45">
        <f>IF(IFERROR(VLOOKUP($A85,'venda-fornecedor-12-meses-7'!$1:$1048576,5 + (COLUMN(K82)-1)*2,FALSE),"")=0,"",IFERROR(VLOOKUP($A85,'venda-fornecedor-12-meses-7'!$1:$1048576,5 + (COLUMN(K82)-1)*2,FALSE),""))</f>
        <v/>
      </c>
      <c r="GS85" s="45">
        <f>IF(IFERROR(VLOOKUP($A85,'venda-fornecedor-12-meses-7'!$1:$1048576,5 + (COLUMN(L82)-1)*2,FALSE),"")=0,"",IFERROR(VLOOKUP($A85,'venda-fornecedor-12-meses-7'!$1:$1048576,5 + (COLUMN(L82)-1)*2,FALSE),""))</f>
        <v/>
      </c>
      <c r="GT85" s="12">
        <f>IF(COUNT(GH85:GS85)=0,"",SUM(GH85:GS85))</f>
        <v/>
      </c>
    </row>
    <row r="86">
      <c r="A86" s="98" t="n">
        <v>34691</v>
      </c>
      <c r="B86" s="85">
        <f>VLOOKUP(A86,'FORNECEDORES X COMPRADOR'!$A:$D,4,0)</f>
        <v/>
      </c>
      <c r="C86" s="85">
        <f>VLOOKUP(A86,'FORNECEDORES X COMPRADOR'!$A:$E,5,0)</f>
        <v/>
      </c>
      <c r="D86" s="40">
        <f>IFERROR(AVERAGEIF('ANALISE PRODUTO'!F:F,A86,'ANALISE PRODUTO'!BE:BE),"")</f>
        <v/>
      </c>
      <c r="E86" s="40">
        <f>IFERROR(AVERAGEIF('ANALISE PRODUTO'!F:F,A86,'ANALISE PRODUTO'!BF:BF),"")</f>
        <v/>
      </c>
      <c r="F86" s="47">
        <f t="array" ref="F86">IFERROR(
  IF(
    SUMPRODUCT(
      IFERROR(--('ANALISE PRODUTO'!$F$3:$F$10000=A86),0) *
      IFERROR(--'ANALISE PRODUTO'!$AJ$3:$AJ$10000,0)
    )=0,
    "",
    SUMPRODUCT(
      IFERROR(--('ANALISE PRODUTO'!$F$3:$F$10000=A86),0) *
      IFERROR(--'ANALISE PRODUTO'!$AN$3:$AN$10000,0)
    ) /
    SUMPRODUCT(
      IFERROR(--('ANALISE PRODUTO'!$F$3:$F$10000=A86),0) *
      IFERROR(--'ANALISE PRODUTO'!$AJ$3:$AJ$10000,0)
    )
  ),
  ""
)</f>
        <v/>
      </c>
      <c r="G86" s="47">
        <f t="array" ref="G86">IFERROR(
  IF(
    SUMPRODUCT(
      IFERROR(--('ANALISE PRODUTO'!$F$3:$F$10000=A86),0) *
      IFERROR(--'ANALISE PRODUTO'!$AJ$3:$AJ$10000,0)
    )=0,
    "",
    SUMPRODUCT(
      IFERROR(--('ANALISE PRODUTO'!$F$3:$F$10000=A86),0) *
      IFERROR(--'ANALISE PRODUTO'!$AO$3:$AO$10000,0)
    ) /
    SUMPRODUCT(
      IFERROR(--('ANALISE PRODUTO'!$F$3:$F$10000=A86),0) *
      IFERROR(--'ANALISE PRODUTO'!$AJ$3:$AJ$10000,0)
    )
  ),
  ""
)</f>
        <v/>
      </c>
      <c r="H86" s="86" t="n">
        <v>60</v>
      </c>
      <c r="I86" s="86" t="n">
        <v>90</v>
      </c>
      <c r="J86" s="87">
        <f>SUMIF('ANALISE PRODUTO'!F:F, A86, 'ANALISE PRODUTO'!AP:AP)</f>
        <v/>
      </c>
      <c r="K86" s="88">
        <f>SUMIF('ANALISE PRODUTO'!F:F, A86, 'ANALISE PRODUTO'!AN:AN)</f>
        <v/>
      </c>
      <c r="L86" s="40">
        <f>SUMIF('ANALISE PRODUTO'!F:F, A86, 'ANALISE PRODUTO'!BB:BB)</f>
        <v/>
      </c>
      <c r="M86" s="40">
        <f>SUMIF('ANALISE PRODUTO'!F:F, A86, 'ANALISE PRODUTO'!BC:BC)</f>
        <v/>
      </c>
      <c r="N86" s="40">
        <f>SUMIF('ANALISE PRODUTO'!F:F, A86, 'ANALISE PRODUTO'!BD:BD)</f>
        <v/>
      </c>
      <c r="O86" s="40">
        <f>SUMIF('ANALISE PRODUTO'!F:F, A86, 'ANALISE PRODUTO'!BA:BA)</f>
        <v/>
      </c>
      <c r="P86" s="40">
        <f>IF(J86=0, 0, IF(O86/J86=0, 0, O86/J86))</f>
        <v/>
      </c>
      <c r="Q86" s="40">
        <f>IF(J86=0, 0, IF(L86/J86=0, 0, L86/J86))</f>
        <v/>
      </c>
      <c r="R86" s="89">
        <f>SUMIF('ANALISE PRODUTO'!F:F, A86, 'ANALISE PRODUTO'!BJ:BJ)</f>
        <v/>
      </c>
      <c r="S86" s="89">
        <f>SUMIF('ANALISE PRODUTO'!F:F, A86, 'ANALISE PRODUTO'!BK:BK)</f>
        <v/>
      </c>
      <c r="T86" s="89">
        <f>SUMIF('ANALISE PRODUTO'!F:F, A86, 'ANALISE PRODUTO'!BL:BL)</f>
        <v/>
      </c>
      <c r="U86" s="89">
        <f>SUMIFS('ANALISE PRODUTO'!BI:BI, 'ANALISE PRODUTO'!F:F, A86)</f>
        <v/>
      </c>
      <c r="V86" s="89">
        <f>IF(C86="DESCONTINUADO", 0, IF(J86=0, 0, IF(U86/J86=0, 0, U86/J86)))</f>
        <v/>
      </c>
      <c r="W86" s="89">
        <f>IF(OR(C86="DESCONTINUADO", J86=0), 0, IFERROR((S86+T86)/J86, 0))</f>
        <v/>
      </c>
      <c r="X86" s="59">
        <f>COUNTIF('ANALISE PRODUTO'!F:F, A86)</f>
        <v/>
      </c>
      <c r="Y86" s="60">
        <f>COUNTIFS('ANALISE PRODUTO'!F:F, A86, 'ANALISE PRODUTO'!S:S, "S")</f>
        <v/>
      </c>
      <c r="Z86" s="61">
        <f>X86-Y86</f>
        <v/>
      </c>
      <c r="AA86" s="88">
        <f>IFERROR(IF(COUNTIF('contas-pagas-fornecedor-7'!$C:$C,B86)&gt;1,
   AVERAGEIF('contas-pagas-fornecedor-7'!$C:$C,B86,'contas-pagas-fornecedor-7'!$I:$I),
   VLOOKUP(B86,'contas-pagas-fornecedor-7'!$C:$Q,7,FALSE)), "")</f>
        <v/>
      </c>
      <c r="AB86" s="88">
        <f t="array" ref="AB86">IFERROR(
  INDEX('fornecedor-venda-por-filial-ger'!J:J,
    MATCH(1,
      ('fornecedor-venda-por-filial-ger'!A:A=A86) *
      ('fornecedor-venda-por-filial-ger'!B:B=$B$1),
    0)
  ),
"")</f>
        <v/>
      </c>
      <c r="AC86" s="90">
        <f t="array" ref="AC86">IFERROR(
  INDEX('fornecedor-venda-por-filial-ger'!O:O,
    MATCH(1,
      ('fornecedor-venda-por-filial-ger'!A:A=A86) *
      ('fornecedor-venda-por-filial-ger'!B:B=$B$1),
    0)
  ),
"")</f>
        <v/>
      </c>
      <c r="AD86" s="90">
        <f>IFERROR(VLOOKUP(A86,'venda-fornecedor-12-meses-7'!A:AC,3,0),"")</f>
        <v/>
      </c>
      <c r="AE86" s="87">
        <f t="array" ref="AE86">IFERROR(
  INDEX('fornecedor-venda-por-filial-ger'!N:N,
    MATCH(1,
      ('fornecedor-venda-por-filial-ger'!A:A=A86) *
      ('fornecedor-venda-por-filial-ger'!B:B=$B$1),
    0)
  ),
"")</f>
        <v/>
      </c>
      <c r="AF86" s="87">
        <f>IF(J86&lt;=0,"100,00%",IFERROR(AD86/AE86,1))</f>
        <v/>
      </c>
      <c r="AG86" s="64">
        <f t="array" ref="AG86">IFERROR(
  INDEX('fornecedor-venda-por-filial-ger'!L:L,
    MATCH(1,
      ('fornecedor-venda-por-filial-ger'!A:A=A86)*
      ('fornecedor-venda-por-filial-ger'!B:B=$B$1),
    0)
  )/100,
"")</f>
        <v/>
      </c>
      <c r="AH86" s="64">
        <f t="array" ref="AH86">IFERROR(
  INDEX('fornecedor-venda-por-filial-ger'!S:S,
    MATCH(1,
      ('fornecedor-venda-por-filial-ger'!A:A=A86) *
      ('fornecedor-venda-por-filial-ger'!B:B=$B$1),
    0)
  )/100,
"")</f>
        <v/>
      </c>
      <c r="AI86" s="64">
        <f>IFERROR(IF(OR(AH86="",AG86=""),"",IF(J86=0,0,AH86-AG86)),"")</f>
        <v/>
      </c>
      <c r="AJ86" s="91">
        <f t="array" ref="AJ86">IF(MAX(IF('ANALISE PRODUTO'!F:F=A86,'ANALISE PRODUTO'!AD:AD))=0,"SEM ENTRADA",MAX(IF('ANALISE PRODUTO'!F:F=A86,'ANALISE PRODUTO'!AD:AD)))</f>
        <v/>
      </c>
      <c r="AK86" s="39" t="n"/>
      <c r="AL86" s="92">
        <f>IF(IFERROR(VLOOKUP($A86,'VENDA 2023'!$1:$1048576,3 + (COLUMN(A83)-1)*2,FALSE),"")=0,"",IFERROR(VLOOKUP($A86,'VENDA 2023'!$1:$1048576,3 + (COLUMN(A83)-1)*2,FALSE),""))</f>
        <v/>
      </c>
      <c r="AM86" s="92">
        <f>IF(IFERROR(VLOOKUP($A86,'VENDA 2023'!$1:$1048576,3 + (COLUMN(B83)-1)*2,FALSE),"")=0,"",IFERROR(VLOOKUP($A86,'VENDA 2023'!$1:$1048576,3 + (COLUMN(B83)-1)*2,FALSE),""))</f>
        <v/>
      </c>
      <c r="AN86" s="92">
        <f>IF(IFERROR(VLOOKUP($A86,'VENDA 2023'!$1:$1048576,3 + (COLUMN(C83)-1)*2,FALSE),"")=0,"",IFERROR(VLOOKUP($A86,'VENDA 2023'!$1:$1048576,3 + (COLUMN(C83)-1)*2,FALSE),""))</f>
        <v/>
      </c>
      <c r="AO86" s="92">
        <f>IF(IFERROR(VLOOKUP($A86,'VENDA 2023'!$1:$1048576,3 + (COLUMN(D83)-1)*2,FALSE),"")=0,"",IFERROR(VLOOKUP($A86,'VENDA 2023'!$1:$1048576,3 + (COLUMN(D83)-1)*2,FALSE),""))</f>
        <v/>
      </c>
      <c r="AP86" s="92">
        <f>IF(IFERROR(VLOOKUP($A86,'VENDA 2023'!$1:$1048576,3 + (COLUMN(E83)-1)*2,FALSE),"")=0,"",IFERROR(VLOOKUP($A86,'VENDA 2023'!$1:$1048576,3 + (COLUMN(E83)-1)*2,FALSE),""))</f>
        <v/>
      </c>
      <c r="AQ86" s="92">
        <f>IF(IFERROR(VLOOKUP($A86,'VENDA 2023'!$1:$1048576,3 + (COLUMN(F83)-1)*2,FALSE),"")=0,"",IFERROR(VLOOKUP($A86,'VENDA 2023'!$1:$1048576,3 + (COLUMN(F83)-1)*2,FALSE),""))</f>
        <v/>
      </c>
      <c r="AR86" s="92">
        <f>IF(IFERROR(VLOOKUP($A86,'VENDA 2023'!$1:$1048576,3 + (COLUMN(G83)-1)*2,FALSE),"")=0,"",IFERROR(VLOOKUP($A86,'VENDA 2023'!$1:$1048576,3 + (COLUMN(G83)-1)*2,FALSE),""))</f>
        <v/>
      </c>
      <c r="AS86" s="92">
        <f>IF(IFERROR(VLOOKUP($A86,'VENDA 2023'!$1:$1048576,3 + (COLUMN(H83)-1)*2,FALSE),"")=0,"",IFERROR(VLOOKUP($A86,'VENDA 2023'!$1:$1048576,3 + (COLUMN(H83)-1)*2,FALSE),""))</f>
        <v/>
      </c>
      <c r="AT86" s="92">
        <f>IF(IFERROR(VLOOKUP($A86,'VENDA 2023'!$1:$1048576,3 + (COLUMN(I83)-1)*2,FALSE),"")=0,"",IFERROR(VLOOKUP($A86,'VENDA 2023'!$1:$1048576,3 + (COLUMN(I83)-1)*2,FALSE),""))</f>
        <v/>
      </c>
      <c r="AU86" s="92">
        <f>IF(IFERROR(VLOOKUP($A86,'VENDA 2023'!$1:$1048576,3 + (COLUMN(J83)-1)*2,FALSE),"")=0,"",IFERROR(VLOOKUP($A86,'VENDA 2023'!$1:$1048576,3 + (COLUMN(J83)-1)*2,FALSE),""))</f>
        <v/>
      </c>
      <c r="AV86" s="92">
        <f>IF(IFERROR(VLOOKUP($A86,'VENDA 2023'!$1:$1048576,3 + (COLUMN(K83)-1)*2,FALSE),"")=0,"",IFERROR(VLOOKUP($A86,'VENDA 2023'!$1:$1048576,3 + (COLUMN(K83)-1)*2,FALSE),""))</f>
        <v/>
      </c>
      <c r="AW86" s="92">
        <f>IF(IFERROR(VLOOKUP($A86,'VENDA 2023'!$1:$1048576,3 + (COLUMN(L83)-1)*2,FALSE),"")=0,"",IFERROR(VLOOKUP($A86,'VENDA 2023'!$1:$1048576,3 + (COLUMN(L83)-1)*2,FALSE),""))</f>
        <v/>
      </c>
      <c r="AX86" s="93">
        <f>IF(COUNT(AL86:AW86)=0,"",SUM(AL86:AW86))</f>
        <v/>
      </c>
      <c r="AY86" s="92">
        <f>IF(IFERROR(VLOOKUP($A86,'VENDA 2024'!$1:$1048576,3 + (COLUMN(A83)-1)*2,FALSE),"")=0,"",IFERROR(VLOOKUP($A86,'VENDA 2024'!$1:$1048576,3 + (COLUMN(A83)-1)*2,FALSE),""))</f>
        <v/>
      </c>
      <c r="AZ86" s="92">
        <f>IF(IFERROR(VLOOKUP($A86,'VENDA 2024'!$1:$1048576,3 + (COLUMN(B83)-1)*2,FALSE),"")=0,"",IFERROR(VLOOKUP($A86,'VENDA 2024'!$1:$1048576,3 + (COLUMN(B83)-1)*2,FALSE),""))</f>
        <v/>
      </c>
      <c r="BA86" s="92">
        <f>IF(IFERROR(VLOOKUP($A86,'VENDA 2024'!$1:$1048576,3 + (COLUMN(C83)-1)*2,FALSE),"")=0,"",IFERROR(VLOOKUP($A86,'VENDA 2024'!$1:$1048576,3 + (COLUMN(C83)-1)*2,FALSE),""))</f>
        <v/>
      </c>
      <c r="BB86" s="92">
        <f>IF(IFERROR(VLOOKUP($A86,'VENDA 2024'!$1:$1048576,3 + (COLUMN(D83)-1)*2,FALSE),"")=0,"",IFERROR(VLOOKUP($A86,'VENDA 2024'!$1:$1048576,3 + (COLUMN(D83)-1)*2,FALSE),""))</f>
        <v/>
      </c>
      <c r="BC86" s="92">
        <f>IF(IFERROR(VLOOKUP($A86,'VENDA 2024'!$1:$1048576,3 + (COLUMN(E83)-1)*2,FALSE),"")=0,"",IFERROR(VLOOKUP($A86,'VENDA 2024'!$1:$1048576,3 + (COLUMN(E83)-1)*2,FALSE),""))</f>
        <v/>
      </c>
      <c r="BD86" s="92">
        <f>IF(IFERROR(VLOOKUP($A86,'VENDA 2024'!$1:$1048576,3 + (COLUMN(F83)-1)*2,FALSE),"")=0,"",IFERROR(VLOOKUP($A86,'VENDA 2024'!$1:$1048576,3 + (COLUMN(F83)-1)*2,FALSE),""))</f>
        <v/>
      </c>
      <c r="BE86" s="92">
        <f>IF(IFERROR(VLOOKUP($A86,'VENDA 2024'!$1:$1048576,3 + (COLUMN(G83)-1)*2,FALSE),"")=0,"",IFERROR(VLOOKUP($A86,'VENDA 2024'!$1:$1048576,3 + (COLUMN(G83)-1)*2,FALSE),""))</f>
        <v/>
      </c>
      <c r="BF86" s="92">
        <f>IF(IFERROR(VLOOKUP($A86,'VENDA 2024'!$1:$1048576,3 + (COLUMN(H83)-1)*2,FALSE),"")=0,"",IFERROR(VLOOKUP($A86,'VENDA 2024'!$1:$1048576,3 + (COLUMN(H83)-1)*2,FALSE),""))</f>
        <v/>
      </c>
      <c r="BG86" s="92">
        <f>IF(IFERROR(VLOOKUP($A86,'VENDA 2024'!$1:$1048576,3 + (COLUMN(I83)-1)*2,FALSE),"")=0,"",IFERROR(VLOOKUP($A86,'VENDA 2024'!$1:$1048576,3 + (COLUMN(I83)-1)*2,FALSE),""))</f>
        <v/>
      </c>
      <c r="BH86" s="92">
        <f>IF(IFERROR(VLOOKUP($A86,'VENDA 2024'!$1:$1048576,3 + (COLUMN(J83)-1)*2,FALSE),"")=0,"",IFERROR(VLOOKUP($A86,'VENDA 2024'!$1:$1048576,3 + (COLUMN(J83)-1)*2,FALSE),""))</f>
        <v/>
      </c>
      <c r="BI86" s="92">
        <f>IF(IFERROR(VLOOKUP($A86,'VENDA 2024'!$1:$1048576,3 + (COLUMN(K83)-1)*2,FALSE),"")=0,"",IFERROR(VLOOKUP($A86,'VENDA 2024'!$1:$1048576,3 + (COLUMN(K83)-1)*2,FALSE),""))</f>
        <v/>
      </c>
      <c r="BJ86" s="92">
        <f>IF(IFERROR(VLOOKUP($A86,'VENDA 2024'!$1:$1048576,3 + (COLUMN(L83)-1)*2,FALSE),"")=0,"",IFERROR(VLOOKUP($A86,'VENDA 2024'!$1:$1048576,3 + (COLUMN(L83)-1)*2,FALSE),""))</f>
        <v/>
      </c>
      <c r="BK86" s="93">
        <f>IF(COUNT(AY86:BJ86)=0,"",SUM(AY86:BJ86))</f>
        <v/>
      </c>
      <c r="BL86" s="92">
        <f>IF(IFERROR(VLOOKUP($A86,'VENDA 2025'!$1:$1048576,3 + (COLUMN(A83)-1)*2,FALSE),"")=0,"",IFERROR(VLOOKUP($A86,'VENDA 2025'!$1:$1048576,3 + (COLUMN(A83)-1)*2,FALSE),""))</f>
        <v/>
      </c>
      <c r="BM86" s="92">
        <f>IF(IFERROR(VLOOKUP($A86,'VENDA 2025'!$1:$1048576,3 + (COLUMN(B83)-1)*2,FALSE),"")=0,"",IFERROR(VLOOKUP($A86,'VENDA 2025'!$1:$1048576,3 + (COLUMN(B83)-1)*2,FALSE),""))</f>
        <v/>
      </c>
      <c r="BN86" s="92">
        <f>IF(IFERROR(VLOOKUP($A86,'VENDA 2025'!$1:$1048576,3 + (COLUMN(C83)-1)*2,FALSE),"")=0,"",IFERROR(VLOOKUP($A86,'VENDA 2025'!$1:$1048576,3 + (COLUMN(C83)-1)*2,FALSE),""))</f>
        <v/>
      </c>
      <c r="BO86" s="92">
        <f>IF(IFERROR(VLOOKUP($A86,'VENDA 2025'!$1:$1048576,3 + (COLUMN(D83)-1)*2,FALSE),"")=0,"",IFERROR(VLOOKUP($A86,'VENDA 2025'!$1:$1048576,3 + (COLUMN(D83)-1)*2,FALSE),""))</f>
        <v/>
      </c>
      <c r="BP86" s="92">
        <f>IF(IFERROR(VLOOKUP($A86,'VENDA 2025'!$1:$1048576,3 + (COLUMN(E83)-1)*2,FALSE),"")=0,"",IFERROR(VLOOKUP($A86,'VENDA 2025'!$1:$1048576,3 + (COLUMN(E83)-1)*2,FALSE),""))</f>
        <v/>
      </c>
      <c r="BQ86" s="92">
        <f>IF(IFERROR(VLOOKUP($A86,'VENDA 2025'!$1:$1048576,3 + (COLUMN(F83)-1)*2,FALSE),"")=0,"",IFERROR(VLOOKUP($A86,'VENDA 2025'!$1:$1048576,3 + (COLUMN(F83)-1)*2,FALSE),""))</f>
        <v/>
      </c>
      <c r="BR86" s="92">
        <f>IF(IFERROR(VLOOKUP($A86,'VENDA 2025'!$1:$1048576,3 + (COLUMN(G83)-1)*2,FALSE),"")=0,"",IFERROR(VLOOKUP($A86,'VENDA 2025'!$1:$1048576,3 + (COLUMN(G83)-1)*2,FALSE),""))</f>
        <v/>
      </c>
      <c r="BS86" s="92">
        <f>IF(IFERROR(VLOOKUP($A86,'VENDA 2025'!$1:$1048576,3 + (COLUMN(H83)-1)*2,FALSE),"")=0,"",IFERROR(VLOOKUP($A86,'VENDA 2025'!$1:$1048576,3 + (COLUMN(H83)-1)*2,FALSE),""))</f>
        <v/>
      </c>
      <c r="BT86" s="92">
        <f>IF(IFERROR(VLOOKUP($A86,'VENDA 2025'!$1:$1048576,3 + (COLUMN(I83)-1)*2,FALSE),"")=0,"",IFERROR(VLOOKUP($A86,'VENDA 2025'!$1:$1048576,3 + (COLUMN(I83)-1)*2,FALSE),""))</f>
        <v/>
      </c>
      <c r="BU86" s="92">
        <f>IF(IFERROR(VLOOKUP($A86,'VENDA 2025'!$1:$1048576,3 + (COLUMN(J83)-1)*2,FALSE),"")=0,"",IFERROR(VLOOKUP($A86,'VENDA 2025'!$1:$1048576,3 + (COLUMN(J83)-1)*2,FALSE),""))</f>
        <v/>
      </c>
      <c r="BV86" s="92">
        <f>IF(IFERROR(VLOOKUP($A86,'VENDA 2025'!$1:$1048576,3 + (COLUMN(K83)-1)*2,FALSE),"")=0,"",IFERROR(VLOOKUP($A86,'VENDA 2025'!$1:$1048576,3 + (COLUMN(K83)-1)*2,FALSE),""))</f>
        <v/>
      </c>
      <c r="BW86" s="92">
        <f>IF(IFERROR(VLOOKUP($A86,'VENDA 2025'!$1:$1048576,3 + (COLUMN(L83)-1)*2,FALSE),"")=0,"",IFERROR(VLOOKUP($A86,'VENDA 2025'!$1:$1048576,3 + (COLUMN(L83)-1)*2,FALSE),""))</f>
        <v/>
      </c>
      <c r="BX86" s="93">
        <f>IF(COUNT(BL86:BW86)=0,"",SUM(BL86:BW86))</f>
        <v/>
      </c>
      <c r="BY86" s="92">
        <f>IF(IFERROR(VLOOKUP($A86,'venda-fornecedor-12-meses-7'!$1:$1048576,4 + (COLUMN(A83)-1)*2,FALSE),"")=0,"",IFERROR(VLOOKUP($A86,'venda-fornecedor-12-meses-7'!$1:$1048576,4 + (COLUMN(A83)-1)*2,FALSE),""))</f>
        <v/>
      </c>
      <c r="BZ86" s="92">
        <f>IF(IFERROR(VLOOKUP($A86,'venda-fornecedor-12-meses-7'!$1:$1048576,4 + (COLUMN(B83)-1)*2,FALSE),"")=0,"",IFERROR(VLOOKUP($A86,'venda-fornecedor-12-meses-7'!$1:$1048576,4 + (COLUMN(B83)-1)*2,FALSE),""))</f>
        <v/>
      </c>
      <c r="CA86" s="92">
        <f>IF(IFERROR(VLOOKUP($A86,'venda-fornecedor-12-meses-7'!$1:$1048576,4 + (COLUMN(C83)-1)*2,FALSE),"")=0,"",IFERROR(VLOOKUP($A86,'venda-fornecedor-12-meses-7'!$1:$1048576,4 + (COLUMN(C83)-1)*2,FALSE),""))</f>
        <v/>
      </c>
      <c r="CB86" s="92">
        <f>IF(IFERROR(VLOOKUP($A86,'venda-fornecedor-12-meses-7'!$1:$1048576,4 + (COLUMN(D83)-1)*2,FALSE),"")=0,"",IFERROR(VLOOKUP($A86,'venda-fornecedor-12-meses-7'!$1:$1048576,4 + (COLUMN(D83)-1)*2,FALSE),""))</f>
        <v/>
      </c>
      <c r="CC86" s="92">
        <f>IF(IFERROR(VLOOKUP($A86,'venda-fornecedor-12-meses-7'!$1:$1048576,4 + (COLUMN(E83)-1)*2,FALSE),"")=0,"",IFERROR(VLOOKUP($A86,'venda-fornecedor-12-meses-7'!$1:$1048576,4 + (COLUMN(E83)-1)*2,FALSE),""))</f>
        <v/>
      </c>
      <c r="CD86" s="92">
        <f>IF(IFERROR(VLOOKUP($A86,'venda-fornecedor-12-meses-7'!$1:$1048576,4 + (COLUMN(F83)-1)*2,FALSE),"")=0,"",IFERROR(VLOOKUP($A86,'venda-fornecedor-12-meses-7'!$1:$1048576,4 + (COLUMN(F83)-1)*2,FALSE),""))</f>
        <v/>
      </c>
      <c r="CE86" s="92">
        <f>IF(IFERROR(VLOOKUP($A86,'venda-fornecedor-12-meses-7'!$1:$1048576,4 + (COLUMN(G83)-1)*2,FALSE),"")=0,"",IFERROR(VLOOKUP($A86,'venda-fornecedor-12-meses-7'!$1:$1048576,4 + (COLUMN(G83)-1)*2,FALSE),""))</f>
        <v/>
      </c>
      <c r="CF86" s="92">
        <f>IF(IFERROR(VLOOKUP($A86,'venda-fornecedor-12-meses-7'!$1:$1048576,4 + (COLUMN(H83)-1)*2,FALSE),"")=0,"",IFERROR(VLOOKUP($A86,'venda-fornecedor-12-meses-7'!$1:$1048576,4 + (COLUMN(H83)-1)*2,FALSE),""))</f>
        <v/>
      </c>
      <c r="CG86" s="92">
        <f>IF(IFERROR(VLOOKUP($A86,'venda-fornecedor-12-meses-7'!$1:$1048576,4 + (COLUMN(I83)-1)*2,FALSE),"")=0,"",IFERROR(VLOOKUP($A86,'venda-fornecedor-12-meses-7'!$1:$1048576,4 + (COLUMN(I83)-1)*2,FALSE),""))</f>
        <v/>
      </c>
      <c r="CH86" s="92">
        <f>IF(IFERROR(VLOOKUP($A86,'venda-fornecedor-12-meses-7'!$1:$1048576,4 + (COLUMN(J83)-1)*2,FALSE),"")=0,"",IFERROR(VLOOKUP($A86,'venda-fornecedor-12-meses-7'!$1:$1048576,4 + (COLUMN(J83)-1)*2,FALSE),""))</f>
        <v/>
      </c>
      <c r="CI86" s="92">
        <f>IF(IFERROR(VLOOKUP($A86,'venda-fornecedor-12-meses-7'!$1:$1048576,4 + (COLUMN(K83)-1)*2,FALSE),"")=0,"",IFERROR(VLOOKUP($A86,'venda-fornecedor-12-meses-7'!$1:$1048576,4 + (COLUMN(K83)-1)*2,FALSE),""))</f>
        <v/>
      </c>
      <c r="CJ86" s="92">
        <f>IF(IFERROR(VLOOKUP($A86,'venda-fornecedor-12-meses-7'!$1:$1048576,4 + (COLUMN(L83)-1)*2,FALSE),"")=0,"",IFERROR(VLOOKUP($A86,'venda-fornecedor-12-meses-7'!$1:$1048576,4 + (COLUMN(L83)-1)*2,FALSE),""))</f>
        <v/>
      </c>
      <c r="CK86" s="93">
        <f>IF(COUNT(BY86:CJ86)=0,"",SUM(BY86:CJ86))</f>
        <v/>
      </c>
      <c r="CL86" s="93">
        <f>IF(COUNT(BY86:CJ86)=0,"",AVERAGE(BY86:CJ86))</f>
        <v/>
      </c>
      <c r="CM86" s="1" t="n"/>
      <c r="CN86" s="94">
        <f>IF(IFERROR(VLOOKUP($A86,'ENTRADA 2023'!$1:$1048576,3 + (COLUMN(A83)-1)*1,FALSE),"")=0,"",IFERROR(VLOOKUP($A86,'ENTRADA 2023'!$1:$1048576,3 + (COLUMN(A83)-1)*1,FALSE),""))</f>
        <v/>
      </c>
      <c r="CO86" s="94">
        <f>IF(IFERROR(VLOOKUP($A86,'ENTRADA 2023'!$1:$1048576,3 + (COLUMN(B83)-1)*1,FALSE),"")=0,"",IFERROR(VLOOKUP($A86,'ENTRADA 2023'!$1:$1048576,3 + (COLUMN(B83)-1)*1,FALSE),""))</f>
        <v/>
      </c>
      <c r="CP86" s="94">
        <f>IF(IFERROR(VLOOKUP($A86,'ENTRADA 2023'!$1:$1048576,3 + (COLUMN(C83)-1)*1,FALSE),"")=0,"",IFERROR(VLOOKUP($A86,'ENTRADA 2023'!$1:$1048576,3 + (COLUMN(C83)-1)*1,FALSE),""))</f>
        <v/>
      </c>
      <c r="CQ86" s="94">
        <f>IF(IFERROR(VLOOKUP($A86,'ENTRADA 2023'!$1:$1048576,3 + (COLUMN(D83)-1)*1,FALSE),"")=0,"",IFERROR(VLOOKUP($A86,'ENTRADA 2023'!$1:$1048576,3 + (COLUMN(D83)-1)*1,FALSE),""))</f>
        <v/>
      </c>
      <c r="CR86" s="94">
        <f>IF(IFERROR(VLOOKUP($A86,'ENTRADA 2023'!$1:$1048576,3 + (COLUMN(E83)-1)*1,FALSE),"")=0,"",IFERROR(VLOOKUP($A86,'ENTRADA 2023'!$1:$1048576,3 + (COLUMN(E83)-1)*1,FALSE),""))</f>
        <v/>
      </c>
      <c r="CS86" s="94">
        <f>IF(IFERROR(VLOOKUP($A86,'ENTRADA 2023'!$1:$1048576,3 + (COLUMN(F83)-1)*1,FALSE),"")=0,"",IFERROR(VLOOKUP($A86,'ENTRADA 2023'!$1:$1048576,3 + (COLUMN(F83)-1)*1,FALSE),""))</f>
        <v/>
      </c>
      <c r="CT86" s="94">
        <f>IF(IFERROR(VLOOKUP($A86,'ENTRADA 2023'!$1:$1048576,3 + (COLUMN(G83)-1)*1,FALSE),"")=0,"",IFERROR(VLOOKUP($A86,'ENTRADA 2023'!$1:$1048576,3 + (COLUMN(G83)-1)*1,FALSE),""))</f>
        <v/>
      </c>
      <c r="CU86" s="94">
        <f>IF(IFERROR(VLOOKUP($A86,'ENTRADA 2023'!$1:$1048576,3 + (COLUMN(H83)-1)*1,FALSE),"")=0,"",IFERROR(VLOOKUP($A86,'ENTRADA 2023'!$1:$1048576,3 + (COLUMN(H83)-1)*1,FALSE),""))</f>
        <v/>
      </c>
      <c r="CV86" s="94">
        <f>IF(IFERROR(VLOOKUP($A86,'ENTRADA 2023'!$1:$1048576,3 + (COLUMN(I83)-1)*1,FALSE),"")=0,"",IFERROR(VLOOKUP($A86,'ENTRADA 2023'!$1:$1048576,3 + (COLUMN(I83)-1)*1,FALSE),""))</f>
        <v/>
      </c>
      <c r="CW86" s="94">
        <f>IF(IFERROR(VLOOKUP($A86,'ENTRADA 2023'!$1:$1048576,3 + (COLUMN(J83)-1)*1,FALSE),"")=0,"",IFERROR(VLOOKUP($A86,'ENTRADA 2023'!$1:$1048576,3 + (COLUMN(J83)-1)*1,FALSE),""))</f>
        <v/>
      </c>
      <c r="CX86" s="94">
        <f>IF(IFERROR(VLOOKUP($A86,'ENTRADA 2023'!$1:$1048576,3 + (COLUMN(K83)-1)*1,FALSE),"")=0,"",IFERROR(VLOOKUP($A86,'ENTRADA 2023'!$1:$1048576,3 + (COLUMN(K83)-1)*1,FALSE),""))</f>
        <v/>
      </c>
      <c r="CY86" s="94">
        <f>IF(IFERROR(VLOOKUP($A86,'ENTRADA 2023'!$1:$1048576,3 + (COLUMN(L83)-1)*1,FALSE),"")=0,"",IFERROR(VLOOKUP($A86,'ENTRADA 2023'!$1:$1048576,3 + (COLUMN(L83)-1)*1,FALSE),""))</f>
        <v/>
      </c>
      <c r="CZ86" s="95">
        <f>IF(COUNT(CN86:CY86)=0,"",SUM(CN86:CY86))</f>
        <v/>
      </c>
      <c r="DA86" s="94">
        <f>IF(IFERROR(VLOOKUP($A86,'ENTRADA 2024'!$1:$1048576,3 + (COLUMN(A83)-1)*1,FALSE),"")=0,"",IFERROR(VLOOKUP($A86,'ENTRADA 2024'!$1:$1048576,3 + (COLUMN(A83)-1)*1,FALSE),""))</f>
        <v/>
      </c>
      <c r="DB86" s="94">
        <f>IF(IFERROR(VLOOKUP($A86,'ENTRADA 2024'!$1:$1048576,3 + (COLUMN(B83)-1)*1,FALSE),"")=0,"",IFERROR(VLOOKUP($A86,'ENTRADA 2024'!$1:$1048576,3 + (COLUMN(B83)-1)*1,FALSE),""))</f>
        <v/>
      </c>
      <c r="DC86" s="94">
        <f>IF(IFERROR(VLOOKUP($A86,'ENTRADA 2024'!$1:$1048576,3 + (COLUMN(C83)-1)*1,FALSE),"")=0,"",IFERROR(VLOOKUP($A86,'ENTRADA 2024'!$1:$1048576,3 + (COLUMN(C83)-1)*1,FALSE),""))</f>
        <v/>
      </c>
      <c r="DD86" s="94">
        <f>IF(IFERROR(VLOOKUP($A86,'ENTRADA 2024'!$1:$1048576,3 + (COLUMN(D83)-1)*1,FALSE),"")=0,"",IFERROR(VLOOKUP($A86,'ENTRADA 2024'!$1:$1048576,3 + (COLUMN(D83)-1)*1,FALSE),""))</f>
        <v/>
      </c>
      <c r="DE86" s="94">
        <f>IF(IFERROR(VLOOKUP($A86,'ENTRADA 2024'!$1:$1048576,3 + (COLUMN(E83)-1)*1,FALSE),"")=0,"",IFERROR(VLOOKUP($A86,'ENTRADA 2024'!$1:$1048576,3 + (COLUMN(E83)-1)*1,FALSE),""))</f>
        <v/>
      </c>
      <c r="DF86" s="94">
        <f>IF(IFERROR(VLOOKUP($A86,'ENTRADA 2024'!$1:$1048576,3 + (COLUMN(F83)-1)*1,FALSE),"")=0,"",IFERROR(VLOOKUP($A86,'ENTRADA 2024'!$1:$1048576,3 + (COLUMN(F83)-1)*1,FALSE),""))</f>
        <v/>
      </c>
      <c r="DG86" s="94">
        <f>IF(IFERROR(VLOOKUP($A86,'ENTRADA 2024'!$1:$1048576,3 + (COLUMN(G83)-1)*1,FALSE),"")=0,"",IFERROR(VLOOKUP($A86,'ENTRADA 2024'!$1:$1048576,3 + (COLUMN(G83)-1)*1,FALSE),""))</f>
        <v/>
      </c>
      <c r="DH86" s="94">
        <f>IF(IFERROR(VLOOKUP($A86,'ENTRADA 2024'!$1:$1048576,3 + (COLUMN(H83)-1)*1,FALSE),"")=0,"",IFERROR(VLOOKUP($A86,'ENTRADA 2024'!$1:$1048576,3 + (COLUMN(H83)-1)*1,FALSE),""))</f>
        <v/>
      </c>
      <c r="DI86" s="94">
        <f>IF(IFERROR(VLOOKUP($A86,'ENTRADA 2024'!$1:$1048576,3 + (COLUMN(I83)-1)*1,FALSE),"")=0,"",IFERROR(VLOOKUP($A86,'ENTRADA 2024'!$1:$1048576,3 + (COLUMN(I83)-1)*1,FALSE),""))</f>
        <v/>
      </c>
      <c r="DJ86" s="94">
        <f>IF(IFERROR(VLOOKUP($A86,'ENTRADA 2024'!$1:$1048576,3 + (COLUMN(J83)-1)*1,FALSE),"")=0,"",IFERROR(VLOOKUP($A86,'ENTRADA 2024'!$1:$1048576,3 + (COLUMN(J83)-1)*1,FALSE),""))</f>
        <v/>
      </c>
      <c r="DK86" s="94">
        <f>IF(IFERROR(VLOOKUP($A86,'ENTRADA 2024'!$1:$1048576,3 + (COLUMN(K83)-1)*1,FALSE),"")=0,"",IFERROR(VLOOKUP($A86,'ENTRADA 2024'!$1:$1048576,3 + (COLUMN(K83)-1)*1,FALSE),""))</f>
        <v/>
      </c>
      <c r="DL86" s="94">
        <f>IF(IFERROR(VLOOKUP($A86,'ENTRADA 2024'!$1:$1048576,3 + (COLUMN(L83)-1)*1,FALSE),"")=0,"",IFERROR(VLOOKUP($A86,'ENTRADA 2024'!$1:$1048576,3 + (COLUMN(L83)-1)*1,FALSE),""))</f>
        <v/>
      </c>
      <c r="DM86" s="95">
        <f>IF(COUNT(DA86:DL86)=0,"",SUM(DA86:DL86))</f>
        <v/>
      </c>
      <c r="DN86" s="94">
        <f>IF(IFERROR(VLOOKUP($A86,'ENTRADA 2025'!$1:$1048576,3 + (COLUMN(A83)-1)*1,FALSE),"")=0,"",IFERROR(VLOOKUP($A86,'ENTRADA 2025'!$1:$1048576,3 + (COLUMN(A83)-1)*1,FALSE),""))</f>
        <v/>
      </c>
      <c r="DO86" s="94">
        <f>IF(IFERROR(VLOOKUP($A86,'ENTRADA 2025'!$1:$1048576,3 + (COLUMN(B83)-1)*1,FALSE),"")=0,"",IFERROR(VLOOKUP($A86,'ENTRADA 2025'!$1:$1048576,3 + (COLUMN(B83)-1)*1,FALSE),""))</f>
        <v/>
      </c>
      <c r="DP86" s="94">
        <f>IF(IFERROR(VLOOKUP($A86,'ENTRADA 2025'!$1:$1048576,3 + (COLUMN(C83)-1)*1,FALSE),"")=0,"",IFERROR(VLOOKUP($A86,'ENTRADA 2025'!$1:$1048576,3 + (COLUMN(C83)-1)*1,FALSE),""))</f>
        <v/>
      </c>
      <c r="DQ86" s="94">
        <f>IF(IFERROR(VLOOKUP($A86,'ENTRADA 2025'!$1:$1048576,3 + (COLUMN(D83)-1)*1,FALSE),"")=0,"",IFERROR(VLOOKUP($A86,'ENTRADA 2025'!$1:$1048576,3 + (COLUMN(D83)-1)*1,FALSE),""))</f>
        <v/>
      </c>
      <c r="DR86" s="94">
        <f>IF(IFERROR(VLOOKUP($A86,'ENTRADA 2025'!$1:$1048576,3 + (COLUMN(E83)-1)*1,FALSE),"")=0,"",IFERROR(VLOOKUP($A86,'ENTRADA 2025'!$1:$1048576,3 + (COLUMN(E83)-1)*1,FALSE),""))</f>
        <v/>
      </c>
      <c r="DS86" s="94">
        <f>IF(IFERROR(VLOOKUP($A86,'ENTRADA 2025'!$1:$1048576,3 + (COLUMN(F83)-1)*1,FALSE),"")=0,"",IFERROR(VLOOKUP($A86,'ENTRADA 2025'!$1:$1048576,3 + (COLUMN(F83)-1)*1,FALSE),""))</f>
        <v/>
      </c>
      <c r="DT86" s="94">
        <f>IF(IFERROR(VLOOKUP($A86,'ENTRADA 2025'!$1:$1048576,3 + (COLUMN(G83)-1)*1,FALSE),"")=0,"",IFERROR(VLOOKUP($A86,'ENTRADA 2025'!$1:$1048576,3 + (COLUMN(G83)-1)*1,FALSE),""))</f>
        <v/>
      </c>
      <c r="DU86" s="94">
        <f>IF(IFERROR(VLOOKUP($A86,'ENTRADA 2025'!$1:$1048576,3 + (COLUMN(H83)-1)*1,FALSE),"")=0,"",IFERROR(VLOOKUP($A86,'ENTRADA 2025'!$1:$1048576,3 + (COLUMN(H83)-1)*1,FALSE),""))</f>
        <v/>
      </c>
      <c r="DV86" s="94">
        <f>IF(IFERROR(VLOOKUP($A86,'ENTRADA 2025'!$1:$1048576,3 + (COLUMN(I83)-1)*1,FALSE),"")=0,"",IFERROR(VLOOKUP($A86,'ENTRADA 2025'!$1:$1048576,3 + (COLUMN(I83)-1)*1,FALSE),""))</f>
        <v/>
      </c>
      <c r="DW86" s="94">
        <f>IF(IFERROR(VLOOKUP($A86,'ENTRADA 2025'!$1:$1048576,3 + (COLUMN(J83)-1)*1,FALSE),"")=0,"",IFERROR(VLOOKUP($A86,'ENTRADA 2025'!$1:$1048576,3 + (COLUMN(J83)-1)*1,FALSE),""))</f>
        <v/>
      </c>
      <c r="DX86" s="94">
        <f>IF(IFERROR(VLOOKUP($A86,'ENTRADA 2025'!$1:$1048576,3 + (COLUMN(K83)-1)*1,FALSE),"")=0,"",IFERROR(VLOOKUP($A86,'ENTRADA 2025'!$1:$1048576,3 + (COLUMN(K83)-1)*1,FALSE),""))</f>
        <v/>
      </c>
      <c r="DY86" s="94">
        <f>IF(IFERROR(VLOOKUP($A86,'ENTRADA 2025'!$1:$1048576,3 + (COLUMN(L83)-1)*1,FALSE),"")=0,"",IFERROR(VLOOKUP($A86,'ENTRADA 2025'!$1:$1048576,3 + (COLUMN(L83)-1)*1,FALSE),""))</f>
        <v/>
      </c>
      <c r="DZ86" s="95">
        <f>IF(COUNT(DN86:DY86)=0,"",SUM(DN86:DY86))</f>
        <v/>
      </c>
      <c r="EA86" s="94">
        <f>IF(IFERROR(VLOOKUP($A86,'entrada-fornecedor-12-meses-7'!$1:$1048576,3 + (COLUMN(A83)-1)*1,FALSE),"")=0,"",IFERROR(VLOOKUP($A86,'entrada-fornecedor-12-meses-7'!$1:$1048576,3 + (COLUMN(A83)-1)*1,FALSE),""))</f>
        <v/>
      </c>
      <c r="EB86" s="94">
        <f>IF(IFERROR(VLOOKUP($A86,'entrada-fornecedor-12-meses-7'!$1:$1048576,3 + (COLUMN(B83)-1)*1,FALSE),"")=0,"",IFERROR(VLOOKUP($A86,'entrada-fornecedor-12-meses-7'!$1:$1048576,3 + (COLUMN(B83)-1)*1,FALSE),""))</f>
        <v/>
      </c>
      <c r="EC86" s="94">
        <f>IF(IFERROR(VLOOKUP($A86,'entrada-fornecedor-12-meses-7'!$1:$1048576,3 + (COLUMN(C83)-1)*1,FALSE),"")=0,"",IFERROR(VLOOKUP($A86,'entrada-fornecedor-12-meses-7'!$1:$1048576,3 + (COLUMN(C83)-1)*1,FALSE),""))</f>
        <v/>
      </c>
      <c r="ED86" s="94">
        <f>IF(IFERROR(VLOOKUP($A86,'entrada-fornecedor-12-meses-7'!$1:$1048576,3 + (COLUMN(D83)-1)*1,FALSE),"")=0,"",IFERROR(VLOOKUP($A86,'entrada-fornecedor-12-meses-7'!$1:$1048576,3 + (COLUMN(D83)-1)*1,FALSE),""))</f>
        <v/>
      </c>
      <c r="EE86" s="94">
        <f>IF(IFERROR(VLOOKUP($A86,'entrada-fornecedor-12-meses-7'!$1:$1048576,3 + (COLUMN(E83)-1)*1,FALSE),"")=0,"",IFERROR(VLOOKUP($A86,'entrada-fornecedor-12-meses-7'!$1:$1048576,3 + (COLUMN(E83)-1)*1,FALSE),""))</f>
        <v/>
      </c>
      <c r="EF86" s="94">
        <f>IF(IFERROR(VLOOKUP($A86,'entrada-fornecedor-12-meses-7'!$1:$1048576,3 + (COLUMN(F83)-1)*1,FALSE),"")=0,"",IFERROR(VLOOKUP($A86,'entrada-fornecedor-12-meses-7'!$1:$1048576,3 + (COLUMN(F83)-1)*1,FALSE),""))</f>
        <v/>
      </c>
      <c r="EG86" s="94">
        <f>IF(IFERROR(VLOOKUP($A86,'entrada-fornecedor-12-meses-7'!$1:$1048576,3 + (COLUMN(G83)-1)*1,FALSE),"")=0,"",IFERROR(VLOOKUP($A86,'entrada-fornecedor-12-meses-7'!$1:$1048576,3 + (COLUMN(G83)-1)*1,FALSE),""))</f>
        <v/>
      </c>
      <c r="EH86" s="94">
        <f>IF(IFERROR(VLOOKUP($A86,'entrada-fornecedor-12-meses-7'!$1:$1048576,3 + (COLUMN(H83)-1)*1,FALSE),"")=0,"",IFERROR(VLOOKUP($A86,'entrada-fornecedor-12-meses-7'!$1:$1048576,3 + (COLUMN(H83)-1)*1,FALSE),""))</f>
        <v/>
      </c>
      <c r="EI86" s="94">
        <f>IF(IFERROR(VLOOKUP($A86,'entrada-fornecedor-12-meses-7'!$1:$1048576,3 + (COLUMN(I83)-1)*1,FALSE),"")=0,"",IFERROR(VLOOKUP($A86,'entrada-fornecedor-12-meses-7'!$1:$1048576,3 + (COLUMN(I83)-1)*1,FALSE),""))</f>
        <v/>
      </c>
      <c r="EJ86" s="94">
        <f>IF(IFERROR(VLOOKUP($A86,'entrada-fornecedor-12-meses-7'!$1:$1048576,3 + (COLUMN(J83)-1)*1,FALSE),"")=0,"",IFERROR(VLOOKUP($A86,'entrada-fornecedor-12-meses-7'!$1:$1048576,3 + (COLUMN(J83)-1)*1,FALSE),""))</f>
        <v/>
      </c>
      <c r="EK86" s="94">
        <f>IF(IFERROR(VLOOKUP($A86,'entrada-fornecedor-12-meses-7'!$1:$1048576,3 + (COLUMN(K83)-1)*1,FALSE),"")=0,"",IFERROR(VLOOKUP($A86,'entrada-fornecedor-12-meses-7'!$1:$1048576,3 + (COLUMN(K83)-1)*1,FALSE),""))</f>
        <v/>
      </c>
      <c r="EL86" s="94">
        <f>IF(IFERROR(VLOOKUP($A86,'entrada-fornecedor-12-meses-7'!$1:$1048576,3 + (COLUMN(L83)-1)*1,FALSE),"")=0,"",IFERROR(VLOOKUP($A86,'entrada-fornecedor-12-meses-7'!$1:$1048576,3 + (COLUMN(L83)-1)*1,FALSE),""))</f>
        <v/>
      </c>
      <c r="EM86" s="95">
        <f>IF(COUNT(EA86:EL86)=0,"",SUM(EA86:EL86))</f>
        <v/>
      </c>
      <c r="EN86" s="1" t="n"/>
      <c r="EO86" s="96">
        <f>IFERROR(AVERAGEIF('lead-time-compras-7'!B:B,A86,'lead-time-compras-7'!S:S),"")</f>
        <v/>
      </c>
      <c r="EP86" s="96">
        <f>IFERROR(
  AVERAGEIFS(
    'notas-fiscais-entrada-830-7'!H:H,
    'notas-fiscais-entrada-830-7'!O:O, A86,
    'notas-fiscais-entrada-830-7'!E:E, $B$1
  ),
""
)</f>
        <v/>
      </c>
      <c r="EQ86" s="96">
        <f>IFERROR(AVERAGEIF('lead-time-compras-7'!B:B,A86,'lead-time-compras-7'!Q:Q),"")</f>
        <v/>
      </c>
      <c r="ER86" s="97">
        <f>SUMIF('fornecedor-saldo-receber-7'!A:A, A86, 'fornecedor-saldo-receber-7'!L:L)</f>
        <v/>
      </c>
      <c r="ES86" s="97">
        <f>SUMIF('fornecedor-verba-aplicar-7'!A:A, A86, 'fornecedor-verba-aplicar-7'!D:D)</f>
        <v/>
      </c>
      <c r="ET86" s="1" t="n"/>
      <c r="EU86" s="52">
        <f>SUMIF('ANALISE PRODUTO'!F:F, A86, 'ANALISE PRODUTO'!BN:BN)</f>
        <v/>
      </c>
      <c r="EV86" s="52">
        <f>SUMIF('ANALISE PRODUTO'!F:F, A86, 'ANALISE PRODUTO'!BO:BO)</f>
        <v/>
      </c>
      <c r="EW86" s="52">
        <f>SUMIF('ANALISE PRODUTO'!F:F, A86, 'ANALISE PRODUTO'!BP:BP)</f>
        <v/>
      </c>
      <c r="EX86" s="52">
        <f>SUMIF('ANALISE PRODUTO'!F:F, A86, 'ANALISE PRODUTO'!BQ:BQ)</f>
        <v/>
      </c>
      <c r="EY86" s="52">
        <f>SUMIF('ANALISE PRODUTO'!F:F, A86, 'ANALISE PRODUTO'!BR:BR)</f>
        <v/>
      </c>
      <c r="EZ86" s="53">
        <f>SUMIF('ANALISE PRODUTO'!F:F, A86, 'ANALISE PRODUTO'!BS:BS)</f>
        <v/>
      </c>
      <c r="FA86" s="53">
        <f>SUMIF('ANALISE PRODUTO'!F:F, A86, 'ANALISE PRODUTO'!BT:BT)</f>
        <v/>
      </c>
      <c r="FB86" s="53">
        <f>SUMIF('ANALISE PRODUTO'!F:F, A86, 'ANALISE PRODUTO'!BU:BU)</f>
        <v/>
      </c>
      <c r="FC86" s="53">
        <f>SUMIF('ANALISE PRODUTO'!F:F, A86, 'ANALISE PRODUTO'!BV:BV)</f>
        <v/>
      </c>
      <c r="FD86" s="53">
        <f>SUMIF('ANALISE PRODUTO'!F:F, A86, 'ANALISE PRODUTO'!BW:BW)</f>
        <v/>
      </c>
      <c r="FE86" s="41">
        <f>SUMIF('ANALISE PRODUTO'!F:F, A86, 'ANALISE PRODUTO'!CB:CB)</f>
        <v/>
      </c>
      <c r="FF86" s="41">
        <f>SUMIF('ANALISE PRODUTO'!F:F, A86, 'ANALISE PRODUTO'!CC:CC)</f>
        <v/>
      </c>
      <c r="FG86" s="1" t="n"/>
      <c r="FH86" s="45">
        <f>IF(IFERROR(VLOOKUP($A86,'VENDA 2023'!$1:$1048576,4 + (COLUMN(A83)-1)*2,FALSE),"")=0,"",IFERROR(VLOOKUP($A86,'VENDA 2023'!$1:$1048576,4 + (COLUMN(A83)-1)*2,FALSE),""))</f>
        <v/>
      </c>
      <c r="FI86" s="45">
        <f>IF(IFERROR(VLOOKUP($A86,'VENDA 2023'!$1:$1048576,4 + (COLUMN(B83)-1)*2,FALSE),"")=0,"",IFERROR(VLOOKUP($A86,'VENDA 2023'!$1:$1048576,4 + (COLUMN(B83)-1)*2,FALSE),""))</f>
        <v/>
      </c>
      <c r="FJ86" s="45">
        <f>IF(IFERROR(VLOOKUP($A86,'VENDA 2023'!$1:$1048576,4 + (COLUMN(C83)-1)*2,FALSE),"")=0,"",IFERROR(VLOOKUP($A86,'VENDA 2023'!$1:$1048576,4 + (COLUMN(C83)-1)*2,FALSE),""))</f>
        <v/>
      </c>
      <c r="FK86" s="45">
        <f>IF(IFERROR(VLOOKUP($A86,'VENDA 2023'!$1:$1048576,4 + (COLUMN(D83)-1)*2,FALSE),"")=0,"",IFERROR(VLOOKUP($A86,'VENDA 2023'!$1:$1048576,4 + (COLUMN(D83)-1)*2,FALSE),""))</f>
        <v/>
      </c>
      <c r="FL86" s="45">
        <f>IF(IFERROR(VLOOKUP($A86,'VENDA 2023'!$1:$1048576,4 + (COLUMN(E83)-1)*2,FALSE),"")=0,"",IFERROR(VLOOKUP($A86,'VENDA 2023'!$1:$1048576,4 + (COLUMN(E83)-1)*2,FALSE),""))</f>
        <v/>
      </c>
      <c r="FM86" s="45">
        <f>IF(IFERROR(VLOOKUP($A86,'VENDA 2023'!$1:$1048576,4 + (COLUMN(F83)-1)*2,FALSE),"")=0,"",IFERROR(VLOOKUP($A86,'VENDA 2023'!$1:$1048576,4 + (COLUMN(F83)-1)*2,FALSE),""))</f>
        <v/>
      </c>
      <c r="FN86" s="45">
        <f>IF(IFERROR(VLOOKUP($A86,'VENDA 2023'!$1:$1048576,4 + (COLUMN(G83)-1)*2,FALSE),"")=0,"",IFERROR(VLOOKUP($A86,'VENDA 2023'!$1:$1048576,4 + (COLUMN(G83)-1)*2,FALSE),""))</f>
        <v/>
      </c>
      <c r="FO86" s="45">
        <f>IF(IFERROR(VLOOKUP($A86,'VENDA 2023'!$1:$1048576,4 + (COLUMN(H83)-1)*2,FALSE),"")=0,"",IFERROR(VLOOKUP($A86,'VENDA 2023'!$1:$1048576,4 + (COLUMN(H83)-1)*2,FALSE),""))</f>
        <v/>
      </c>
      <c r="FP86" s="45">
        <f>IF(IFERROR(VLOOKUP($A86,'VENDA 2023'!$1:$1048576,4 + (COLUMN(I83)-1)*2,FALSE),"")=0,"",IFERROR(VLOOKUP($A86,'VENDA 2023'!$1:$1048576,4 + (COLUMN(I83)-1)*2,FALSE),""))</f>
        <v/>
      </c>
      <c r="FQ86" s="45">
        <f>IF(IFERROR(VLOOKUP($A86,'VENDA 2023'!$1:$1048576,4 + (COLUMN(J83)-1)*2,FALSE),"")=0,"",IFERROR(VLOOKUP($A86,'VENDA 2023'!$1:$1048576,4 + (COLUMN(J83)-1)*2,FALSE),""))</f>
        <v/>
      </c>
      <c r="FR86" s="45">
        <f>IF(IFERROR(VLOOKUP($A86,'VENDA 2023'!$1:$1048576,4 + (COLUMN(K83)-1)*2,FALSE),"")=0,"",IFERROR(VLOOKUP($A86,'VENDA 2023'!$1:$1048576,4 + (COLUMN(K83)-1)*2,FALSE),""))</f>
        <v/>
      </c>
      <c r="FS86" s="45">
        <f>IF(IFERROR(VLOOKUP($A86,'VENDA 2023'!$1:$1048576,4 + (COLUMN(L83)-1)*2,FALSE),"")=0,"",IFERROR(VLOOKUP($A86,'VENDA 2023'!$1:$1048576,4 + (COLUMN(L83)-1)*2,FALSE),""))</f>
        <v/>
      </c>
      <c r="FT86" s="12">
        <f>IF(COUNT(FH86:FS86)=0,"",SUM(FH86:FS86))</f>
        <v/>
      </c>
      <c r="FU86" s="45">
        <f>IF(IFERROR(VLOOKUP($A86,'VENDA 2024'!$1:$1048576,4 + (COLUMN(A83)-1)*2,FALSE),"")=0,"",IFERROR(VLOOKUP($A86,'VENDA 2024'!$1:$1048576,4 + (COLUMN(A83)-1)*2,FALSE),""))</f>
        <v/>
      </c>
      <c r="FV86" s="45">
        <f>IF(IFERROR(VLOOKUP($A86,'VENDA 2024'!$1:$1048576,4 + (COLUMN(B83)-1)*2,FALSE),"")=0,"",IFERROR(VLOOKUP($A86,'VENDA 2024'!$1:$1048576,4 + (COLUMN(B83)-1)*2,FALSE),""))</f>
        <v/>
      </c>
      <c r="FW86" s="45">
        <f>IF(IFERROR(VLOOKUP($A86,'VENDA 2024'!$1:$1048576,4 + (COLUMN(C83)-1)*2,FALSE),"")=0,"",IFERROR(VLOOKUP($A86,'VENDA 2024'!$1:$1048576,4 + (COLUMN(C83)-1)*2,FALSE),""))</f>
        <v/>
      </c>
      <c r="FX86" s="45">
        <f>IF(IFERROR(VLOOKUP($A86,'VENDA 2024'!$1:$1048576,4 + (COLUMN(D83)-1)*2,FALSE),"")=0,"",IFERROR(VLOOKUP($A86,'VENDA 2024'!$1:$1048576,4 + (COLUMN(D83)-1)*2,FALSE),""))</f>
        <v/>
      </c>
      <c r="FY86" s="45">
        <f>IF(IFERROR(VLOOKUP($A86,'VENDA 2024'!$1:$1048576,4 + (COLUMN(E83)-1)*2,FALSE),"")=0,"",IFERROR(VLOOKUP($A86,'VENDA 2024'!$1:$1048576,4 + (COLUMN(E83)-1)*2,FALSE),""))</f>
        <v/>
      </c>
      <c r="FZ86" s="45">
        <f>IF(IFERROR(VLOOKUP($A86,'VENDA 2024'!$1:$1048576,4 + (COLUMN(F83)-1)*2,FALSE),"")=0,"",IFERROR(VLOOKUP($A86,'VENDA 2024'!$1:$1048576,4 + (COLUMN(F83)-1)*2,FALSE),""))</f>
        <v/>
      </c>
      <c r="GA86" s="45">
        <f>IF(IFERROR(VLOOKUP($A86,'VENDA 2024'!$1:$1048576,4 + (COLUMN(G83)-1)*2,FALSE),"")=0,"",IFERROR(VLOOKUP($A86,'VENDA 2024'!$1:$1048576,4 + (COLUMN(G83)-1)*2,FALSE),""))</f>
        <v/>
      </c>
      <c r="GB86" s="45">
        <f>IF(IFERROR(VLOOKUP($A86,'VENDA 2024'!$1:$1048576,4 + (COLUMN(H83)-1)*2,FALSE),"")=0,"",IFERROR(VLOOKUP($A86,'VENDA 2024'!$1:$1048576,4 + (COLUMN(H83)-1)*2,FALSE),""))</f>
        <v/>
      </c>
      <c r="GC86" s="45">
        <f>IF(IFERROR(VLOOKUP($A86,'VENDA 2024'!$1:$1048576,4 + (COLUMN(I83)-1)*2,FALSE),"")=0,"",IFERROR(VLOOKUP($A86,'VENDA 2024'!$1:$1048576,4 + (COLUMN(I83)-1)*2,FALSE),""))</f>
        <v/>
      </c>
      <c r="GD86" s="45">
        <f>IF(IFERROR(VLOOKUP($A86,'VENDA 2024'!$1:$1048576,4 + (COLUMN(J83)-1)*2,FALSE),"")=0,"",IFERROR(VLOOKUP($A86,'VENDA 2024'!$1:$1048576,4 + (COLUMN(J83)-1)*2,FALSE),""))</f>
        <v/>
      </c>
      <c r="GE86" s="45">
        <f>IF(IFERROR(VLOOKUP($A86,'VENDA 2024'!$1:$1048576,4 + (COLUMN(K83)-1)*2,FALSE),"")=0,"",IFERROR(VLOOKUP($A86,'VENDA 2024'!$1:$1048576,4 + (COLUMN(K83)-1)*2,FALSE),""))</f>
        <v/>
      </c>
      <c r="GF86" s="45">
        <f>IF(IFERROR(VLOOKUP($A86,'VENDA 2024'!$1:$1048576,4 + (COLUMN(L83)-1)*2,FALSE),"")=0,"",IFERROR(VLOOKUP($A86,'VENDA 2024'!$1:$1048576,4 + (COLUMN(L83)-1)*2,FALSE),""))</f>
        <v/>
      </c>
      <c r="GG86" s="12">
        <f>IF(COUNT(FU86:GF86)=0,"",SUM(FU86:GF86))</f>
        <v/>
      </c>
      <c r="GH86" s="45">
        <f>IF(IFERROR(VLOOKUP($A86,'venda-fornecedor-12-meses-7'!$1:$1048576,5 + (COLUMN(A83)-1)*2,FALSE),"")=0,"",IFERROR(VLOOKUP($A86,'venda-fornecedor-12-meses-7'!$1:$1048576,5 + (COLUMN(A83)-1)*2,FALSE),""))</f>
        <v/>
      </c>
      <c r="GI86" s="45">
        <f>IF(IFERROR(VLOOKUP($A86,'venda-fornecedor-12-meses-7'!$1:$1048576,5 + (COLUMN(B83)-1)*2,FALSE),"")=0,"",IFERROR(VLOOKUP($A86,'venda-fornecedor-12-meses-7'!$1:$1048576,5 + (COLUMN(B83)-1)*2,FALSE),""))</f>
        <v/>
      </c>
      <c r="GJ86" s="45">
        <f>IF(IFERROR(VLOOKUP($A86,'venda-fornecedor-12-meses-7'!$1:$1048576,5 + (COLUMN(C83)-1)*2,FALSE),"")=0,"",IFERROR(VLOOKUP($A86,'venda-fornecedor-12-meses-7'!$1:$1048576,5 + (COLUMN(C83)-1)*2,FALSE),""))</f>
        <v/>
      </c>
      <c r="GK86" s="45">
        <f>IF(IFERROR(VLOOKUP($A86,'venda-fornecedor-12-meses-7'!$1:$1048576,5 + (COLUMN(D83)-1)*2,FALSE),"")=0,"",IFERROR(VLOOKUP($A86,'venda-fornecedor-12-meses-7'!$1:$1048576,5 + (COLUMN(D83)-1)*2,FALSE),""))</f>
        <v/>
      </c>
      <c r="GL86" s="45">
        <f>IF(IFERROR(VLOOKUP($A86,'venda-fornecedor-12-meses-7'!$1:$1048576,5 + (COLUMN(E83)-1)*2,FALSE),"")=0,"",IFERROR(VLOOKUP($A86,'venda-fornecedor-12-meses-7'!$1:$1048576,5 + (COLUMN(E83)-1)*2,FALSE),""))</f>
        <v/>
      </c>
      <c r="GM86" s="45">
        <f>IF(IFERROR(VLOOKUP($A86,'venda-fornecedor-12-meses-7'!$1:$1048576,5 + (COLUMN(F83)-1)*2,FALSE),"")=0,"",IFERROR(VLOOKUP($A86,'venda-fornecedor-12-meses-7'!$1:$1048576,5 + (COLUMN(F83)-1)*2,FALSE),""))</f>
        <v/>
      </c>
      <c r="GN86" s="45">
        <f>IF(IFERROR(VLOOKUP($A86,'venda-fornecedor-12-meses-7'!$1:$1048576,5 + (COLUMN(G83)-1)*2,FALSE),"")=0,"",IFERROR(VLOOKUP($A86,'venda-fornecedor-12-meses-7'!$1:$1048576,5 + (COLUMN(G83)-1)*2,FALSE),""))</f>
        <v/>
      </c>
      <c r="GO86" s="45">
        <f>IF(IFERROR(VLOOKUP($A86,'venda-fornecedor-12-meses-7'!$1:$1048576,5 + (COLUMN(H83)-1)*2,FALSE),"")=0,"",IFERROR(VLOOKUP($A86,'venda-fornecedor-12-meses-7'!$1:$1048576,5 + (COLUMN(H83)-1)*2,FALSE),""))</f>
        <v/>
      </c>
      <c r="GP86" s="45">
        <f>IF(IFERROR(VLOOKUP($A86,'venda-fornecedor-12-meses-7'!$1:$1048576,5 + (COLUMN(I83)-1)*2,FALSE),"")=0,"",IFERROR(VLOOKUP($A86,'venda-fornecedor-12-meses-7'!$1:$1048576,5 + (COLUMN(I83)-1)*2,FALSE),""))</f>
        <v/>
      </c>
      <c r="GQ86" s="45">
        <f>IF(IFERROR(VLOOKUP($A86,'venda-fornecedor-12-meses-7'!$1:$1048576,5 + (COLUMN(J83)-1)*2,FALSE),"")=0,"",IFERROR(VLOOKUP($A86,'venda-fornecedor-12-meses-7'!$1:$1048576,5 + (COLUMN(J83)-1)*2,FALSE),""))</f>
        <v/>
      </c>
      <c r="GR86" s="45">
        <f>IF(IFERROR(VLOOKUP($A86,'venda-fornecedor-12-meses-7'!$1:$1048576,5 + (COLUMN(K83)-1)*2,FALSE),"")=0,"",IFERROR(VLOOKUP($A86,'venda-fornecedor-12-meses-7'!$1:$1048576,5 + (COLUMN(K83)-1)*2,FALSE),""))</f>
        <v/>
      </c>
      <c r="GS86" s="45">
        <f>IF(IFERROR(VLOOKUP($A86,'venda-fornecedor-12-meses-7'!$1:$1048576,5 + (COLUMN(L83)-1)*2,FALSE),"")=0,"",IFERROR(VLOOKUP($A86,'venda-fornecedor-12-meses-7'!$1:$1048576,5 + (COLUMN(L83)-1)*2,FALSE),""))</f>
        <v/>
      </c>
      <c r="GT86" s="12">
        <f>IF(COUNT(GH86:GS86)=0,"",SUM(GH86:GS86))</f>
        <v/>
      </c>
    </row>
    <row r="87">
      <c r="A87" s="99" t="n">
        <v>36425</v>
      </c>
      <c r="B87" s="85">
        <f>VLOOKUP(A87,'FORNECEDORES X COMPRADOR'!$A:$D,4,0)</f>
        <v/>
      </c>
      <c r="C87" s="85">
        <f>VLOOKUP(A87,'FORNECEDORES X COMPRADOR'!$A:$E,5,0)</f>
        <v/>
      </c>
      <c r="D87" s="40">
        <f>IFERROR(AVERAGEIF('ANALISE PRODUTO'!F:F,A87,'ANALISE PRODUTO'!BE:BE),"")</f>
        <v/>
      </c>
      <c r="E87" s="40">
        <f>IFERROR(AVERAGEIF('ANALISE PRODUTO'!F:F,A87,'ANALISE PRODUTO'!BF:BF),"")</f>
        <v/>
      </c>
      <c r="F87" s="47">
        <f t="array" ref="F87">IFERROR(
  IF(
    SUMPRODUCT(
      IFERROR(--('ANALISE PRODUTO'!$F$3:$F$10000=A87),0) *
      IFERROR(--'ANALISE PRODUTO'!$AJ$3:$AJ$10000,0)
    )=0,
    "",
    SUMPRODUCT(
      IFERROR(--('ANALISE PRODUTO'!$F$3:$F$10000=A87),0) *
      IFERROR(--'ANALISE PRODUTO'!$AN$3:$AN$10000,0)
    ) /
    SUMPRODUCT(
      IFERROR(--('ANALISE PRODUTO'!$F$3:$F$10000=A87),0) *
      IFERROR(--'ANALISE PRODUTO'!$AJ$3:$AJ$10000,0)
    )
  ),
  ""
)</f>
        <v/>
      </c>
      <c r="G87" s="47">
        <f t="array" ref="G87">IFERROR(
  IF(
    SUMPRODUCT(
      IFERROR(--('ANALISE PRODUTO'!$F$3:$F$10000=A87),0) *
      IFERROR(--'ANALISE PRODUTO'!$AJ$3:$AJ$10000,0)
    )=0,
    "",
    SUMPRODUCT(
      IFERROR(--('ANALISE PRODUTO'!$F$3:$F$10000=A87),0) *
      IFERROR(--'ANALISE PRODUTO'!$AO$3:$AO$10000,0)
    ) /
    SUMPRODUCT(
      IFERROR(--('ANALISE PRODUTO'!$F$3:$F$10000=A87),0) *
      IFERROR(--'ANALISE PRODUTO'!$AJ$3:$AJ$10000,0)
    )
  ),
  ""
)</f>
        <v/>
      </c>
      <c r="H87" s="86" t="n">
        <v>60</v>
      </c>
      <c r="I87" s="86" t="n">
        <v>90</v>
      </c>
      <c r="J87" s="87">
        <f>SUMIF('ANALISE PRODUTO'!F:F, A87, 'ANALISE PRODUTO'!AP:AP)</f>
        <v/>
      </c>
      <c r="K87" s="88">
        <f>SUMIF('ANALISE PRODUTO'!F:F, A87, 'ANALISE PRODUTO'!AN:AN)</f>
        <v/>
      </c>
      <c r="L87" s="40">
        <f>SUMIF('ANALISE PRODUTO'!F:F, A87, 'ANALISE PRODUTO'!BB:BB)</f>
        <v/>
      </c>
      <c r="M87" s="40">
        <f>SUMIF('ANALISE PRODUTO'!F:F, A87, 'ANALISE PRODUTO'!BC:BC)</f>
        <v/>
      </c>
      <c r="N87" s="40">
        <f>SUMIF('ANALISE PRODUTO'!F:F, A87, 'ANALISE PRODUTO'!BD:BD)</f>
        <v/>
      </c>
      <c r="O87" s="40">
        <f>SUMIF('ANALISE PRODUTO'!F:F, A87, 'ANALISE PRODUTO'!BA:BA)</f>
        <v/>
      </c>
      <c r="P87" s="40">
        <f>IF(J87=0, 0, IF(O87/J87=0, 0, O87/J87))</f>
        <v/>
      </c>
      <c r="Q87" s="40">
        <f>IF(J87=0, 0, IF(L87/J87=0, 0, L87/J87))</f>
        <v/>
      </c>
      <c r="R87" s="89">
        <f>SUMIF('ANALISE PRODUTO'!F:F, A87, 'ANALISE PRODUTO'!BJ:BJ)</f>
        <v/>
      </c>
      <c r="S87" s="89">
        <f>SUMIF('ANALISE PRODUTO'!F:F, A87, 'ANALISE PRODUTO'!BK:BK)</f>
        <v/>
      </c>
      <c r="T87" s="89">
        <f>SUMIF('ANALISE PRODUTO'!F:F, A87, 'ANALISE PRODUTO'!BL:BL)</f>
        <v/>
      </c>
      <c r="U87" s="89">
        <f>SUMIFS('ANALISE PRODUTO'!BI:BI, 'ANALISE PRODUTO'!F:F, A87)</f>
        <v/>
      </c>
      <c r="V87" s="89">
        <f>IF(C87="DESCONTINUADO", 0, IF(J87=0, 0, IF(U87/J87=0, 0, U87/J87)))</f>
        <v/>
      </c>
      <c r="W87" s="89">
        <f>IF(OR(C87="DESCONTINUADO", J87=0), 0, IFERROR((S87+T87)/J87, 0))</f>
        <v/>
      </c>
      <c r="X87" s="59">
        <f>COUNTIF('ANALISE PRODUTO'!F:F, A87)</f>
        <v/>
      </c>
      <c r="Y87" s="60">
        <f>COUNTIFS('ANALISE PRODUTO'!F:F, A87, 'ANALISE PRODUTO'!S:S, "S")</f>
        <v/>
      </c>
      <c r="Z87" s="61">
        <f>X87-Y87</f>
        <v/>
      </c>
      <c r="AA87" s="88">
        <f>IFERROR(IF(COUNTIF('contas-pagas-fornecedor-7'!$C:$C,B87)&gt;1,
   AVERAGEIF('contas-pagas-fornecedor-7'!$C:$C,B87,'contas-pagas-fornecedor-7'!$I:$I),
   VLOOKUP(B87,'contas-pagas-fornecedor-7'!$C:$Q,7,FALSE)), "")</f>
        <v/>
      </c>
      <c r="AB87" s="88">
        <f t="array" ref="AB87">IFERROR(
  INDEX('fornecedor-venda-por-filial-ger'!J:J,
    MATCH(1,
      ('fornecedor-venda-por-filial-ger'!A:A=A87) *
      ('fornecedor-venda-por-filial-ger'!B:B=$B$1),
    0)
  ),
"")</f>
        <v/>
      </c>
      <c r="AC87" s="90">
        <f t="array" ref="AC87">IFERROR(
  INDEX('fornecedor-venda-por-filial-ger'!O:O,
    MATCH(1,
      ('fornecedor-venda-por-filial-ger'!A:A=A87) *
      ('fornecedor-venda-por-filial-ger'!B:B=$B$1),
    0)
  ),
"")</f>
        <v/>
      </c>
      <c r="AD87" s="90">
        <f>IFERROR(VLOOKUP(A87,'venda-fornecedor-12-meses-7'!A:AC,3,0),"")</f>
        <v/>
      </c>
      <c r="AE87" s="87">
        <f t="array" ref="AE87">IFERROR(
  INDEX('fornecedor-venda-por-filial-ger'!N:N,
    MATCH(1,
      ('fornecedor-venda-por-filial-ger'!A:A=A87) *
      ('fornecedor-venda-por-filial-ger'!B:B=$B$1),
    0)
  ),
"")</f>
        <v/>
      </c>
      <c r="AF87" s="87">
        <f>IF(J87&lt;=0,"100,00%",IFERROR(AD87/AE87,1))</f>
        <v/>
      </c>
      <c r="AG87" s="64">
        <f t="array" ref="AG87">IFERROR(
  INDEX('fornecedor-venda-por-filial-ger'!L:L,
    MATCH(1,
      ('fornecedor-venda-por-filial-ger'!A:A=A87)*
      ('fornecedor-venda-por-filial-ger'!B:B=$B$1),
    0)
  )/100,
"")</f>
        <v/>
      </c>
      <c r="AH87" s="64">
        <f t="array" ref="AH87">IFERROR(
  INDEX('fornecedor-venda-por-filial-ger'!S:S,
    MATCH(1,
      ('fornecedor-venda-por-filial-ger'!A:A=A87) *
      ('fornecedor-venda-por-filial-ger'!B:B=$B$1),
    0)
  )/100,
"")</f>
        <v/>
      </c>
      <c r="AI87" s="64">
        <f>IFERROR(IF(OR(AH87="",AG87=""),"",IF(J87=0,0,AH87-AG87)),"")</f>
        <v/>
      </c>
      <c r="AJ87" s="91">
        <f t="array" ref="AJ87">IF(MAX(IF('ANALISE PRODUTO'!F:F=A87,'ANALISE PRODUTO'!AD:AD))=0,"SEM ENTRADA",MAX(IF('ANALISE PRODUTO'!F:F=A87,'ANALISE PRODUTO'!AD:AD)))</f>
        <v/>
      </c>
      <c r="AK87" s="39" t="n"/>
      <c r="AL87" s="92">
        <f>IF(IFERROR(VLOOKUP($A87,'VENDA 2023'!$1:$1048576,3 + (COLUMN(A84)-1)*2,FALSE),"")=0,"",IFERROR(VLOOKUP($A87,'VENDA 2023'!$1:$1048576,3 + (COLUMN(A84)-1)*2,FALSE),""))</f>
        <v/>
      </c>
      <c r="AM87" s="92">
        <f>IF(IFERROR(VLOOKUP($A87,'VENDA 2023'!$1:$1048576,3 + (COLUMN(B84)-1)*2,FALSE),"")=0,"",IFERROR(VLOOKUP($A87,'VENDA 2023'!$1:$1048576,3 + (COLUMN(B84)-1)*2,FALSE),""))</f>
        <v/>
      </c>
      <c r="AN87" s="92">
        <f>IF(IFERROR(VLOOKUP($A87,'VENDA 2023'!$1:$1048576,3 + (COLUMN(C84)-1)*2,FALSE),"")=0,"",IFERROR(VLOOKUP($A87,'VENDA 2023'!$1:$1048576,3 + (COLUMN(C84)-1)*2,FALSE),""))</f>
        <v/>
      </c>
      <c r="AO87" s="92">
        <f>IF(IFERROR(VLOOKUP($A87,'VENDA 2023'!$1:$1048576,3 + (COLUMN(D84)-1)*2,FALSE),"")=0,"",IFERROR(VLOOKUP($A87,'VENDA 2023'!$1:$1048576,3 + (COLUMN(D84)-1)*2,FALSE),""))</f>
        <v/>
      </c>
      <c r="AP87" s="92">
        <f>IF(IFERROR(VLOOKUP($A87,'VENDA 2023'!$1:$1048576,3 + (COLUMN(E84)-1)*2,FALSE),"")=0,"",IFERROR(VLOOKUP($A87,'VENDA 2023'!$1:$1048576,3 + (COLUMN(E84)-1)*2,FALSE),""))</f>
        <v/>
      </c>
      <c r="AQ87" s="92">
        <f>IF(IFERROR(VLOOKUP($A87,'VENDA 2023'!$1:$1048576,3 + (COLUMN(F84)-1)*2,FALSE),"")=0,"",IFERROR(VLOOKUP($A87,'VENDA 2023'!$1:$1048576,3 + (COLUMN(F84)-1)*2,FALSE),""))</f>
        <v/>
      </c>
      <c r="AR87" s="92">
        <f>IF(IFERROR(VLOOKUP($A87,'VENDA 2023'!$1:$1048576,3 + (COLUMN(G84)-1)*2,FALSE),"")=0,"",IFERROR(VLOOKUP($A87,'VENDA 2023'!$1:$1048576,3 + (COLUMN(G84)-1)*2,FALSE),""))</f>
        <v/>
      </c>
      <c r="AS87" s="92">
        <f>IF(IFERROR(VLOOKUP($A87,'VENDA 2023'!$1:$1048576,3 + (COLUMN(H84)-1)*2,FALSE),"")=0,"",IFERROR(VLOOKUP($A87,'VENDA 2023'!$1:$1048576,3 + (COLUMN(H84)-1)*2,FALSE),""))</f>
        <v/>
      </c>
      <c r="AT87" s="92">
        <f>IF(IFERROR(VLOOKUP($A87,'VENDA 2023'!$1:$1048576,3 + (COLUMN(I84)-1)*2,FALSE),"")=0,"",IFERROR(VLOOKUP($A87,'VENDA 2023'!$1:$1048576,3 + (COLUMN(I84)-1)*2,FALSE),""))</f>
        <v/>
      </c>
      <c r="AU87" s="92">
        <f>IF(IFERROR(VLOOKUP($A87,'VENDA 2023'!$1:$1048576,3 + (COLUMN(J84)-1)*2,FALSE),"")=0,"",IFERROR(VLOOKUP($A87,'VENDA 2023'!$1:$1048576,3 + (COLUMN(J84)-1)*2,FALSE),""))</f>
        <v/>
      </c>
      <c r="AV87" s="92">
        <f>IF(IFERROR(VLOOKUP($A87,'VENDA 2023'!$1:$1048576,3 + (COLUMN(K84)-1)*2,FALSE),"")=0,"",IFERROR(VLOOKUP($A87,'VENDA 2023'!$1:$1048576,3 + (COLUMN(K84)-1)*2,FALSE),""))</f>
        <v/>
      </c>
      <c r="AW87" s="92">
        <f>IF(IFERROR(VLOOKUP($A87,'VENDA 2023'!$1:$1048576,3 + (COLUMN(L84)-1)*2,FALSE),"")=0,"",IFERROR(VLOOKUP($A87,'VENDA 2023'!$1:$1048576,3 + (COLUMN(L84)-1)*2,FALSE),""))</f>
        <v/>
      </c>
      <c r="AX87" s="93">
        <f>IF(COUNT(AL87:AW87)=0,"",SUM(AL87:AW87))</f>
        <v/>
      </c>
      <c r="AY87" s="92">
        <f>IF(IFERROR(VLOOKUP($A87,'VENDA 2024'!$1:$1048576,3 + (COLUMN(A84)-1)*2,FALSE),"")=0,"",IFERROR(VLOOKUP($A87,'VENDA 2024'!$1:$1048576,3 + (COLUMN(A84)-1)*2,FALSE),""))</f>
        <v/>
      </c>
      <c r="AZ87" s="92">
        <f>IF(IFERROR(VLOOKUP($A87,'VENDA 2024'!$1:$1048576,3 + (COLUMN(B84)-1)*2,FALSE),"")=0,"",IFERROR(VLOOKUP($A87,'VENDA 2024'!$1:$1048576,3 + (COLUMN(B84)-1)*2,FALSE),""))</f>
        <v/>
      </c>
      <c r="BA87" s="92">
        <f>IF(IFERROR(VLOOKUP($A87,'VENDA 2024'!$1:$1048576,3 + (COLUMN(C84)-1)*2,FALSE),"")=0,"",IFERROR(VLOOKUP($A87,'VENDA 2024'!$1:$1048576,3 + (COLUMN(C84)-1)*2,FALSE),""))</f>
        <v/>
      </c>
      <c r="BB87" s="92">
        <f>IF(IFERROR(VLOOKUP($A87,'VENDA 2024'!$1:$1048576,3 + (COLUMN(D84)-1)*2,FALSE),"")=0,"",IFERROR(VLOOKUP($A87,'VENDA 2024'!$1:$1048576,3 + (COLUMN(D84)-1)*2,FALSE),""))</f>
        <v/>
      </c>
      <c r="BC87" s="92">
        <f>IF(IFERROR(VLOOKUP($A87,'VENDA 2024'!$1:$1048576,3 + (COLUMN(E84)-1)*2,FALSE),"")=0,"",IFERROR(VLOOKUP($A87,'VENDA 2024'!$1:$1048576,3 + (COLUMN(E84)-1)*2,FALSE),""))</f>
        <v/>
      </c>
      <c r="BD87" s="92">
        <f>IF(IFERROR(VLOOKUP($A87,'VENDA 2024'!$1:$1048576,3 + (COLUMN(F84)-1)*2,FALSE),"")=0,"",IFERROR(VLOOKUP($A87,'VENDA 2024'!$1:$1048576,3 + (COLUMN(F84)-1)*2,FALSE),""))</f>
        <v/>
      </c>
      <c r="BE87" s="92">
        <f>IF(IFERROR(VLOOKUP($A87,'VENDA 2024'!$1:$1048576,3 + (COLUMN(G84)-1)*2,FALSE),"")=0,"",IFERROR(VLOOKUP($A87,'VENDA 2024'!$1:$1048576,3 + (COLUMN(G84)-1)*2,FALSE),""))</f>
        <v/>
      </c>
      <c r="BF87" s="92">
        <f>IF(IFERROR(VLOOKUP($A87,'VENDA 2024'!$1:$1048576,3 + (COLUMN(H84)-1)*2,FALSE),"")=0,"",IFERROR(VLOOKUP($A87,'VENDA 2024'!$1:$1048576,3 + (COLUMN(H84)-1)*2,FALSE),""))</f>
        <v/>
      </c>
      <c r="BG87" s="92">
        <f>IF(IFERROR(VLOOKUP($A87,'VENDA 2024'!$1:$1048576,3 + (COLUMN(I84)-1)*2,FALSE),"")=0,"",IFERROR(VLOOKUP($A87,'VENDA 2024'!$1:$1048576,3 + (COLUMN(I84)-1)*2,FALSE),""))</f>
        <v/>
      </c>
      <c r="BH87" s="92">
        <f>IF(IFERROR(VLOOKUP($A87,'VENDA 2024'!$1:$1048576,3 + (COLUMN(J84)-1)*2,FALSE),"")=0,"",IFERROR(VLOOKUP($A87,'VENDA 2024'!$1:$1048576,3 + (COLUMN(J84)-1)*2,FALSE),""))</f>
        <v/>
      </c>
      <c r="BI87" s="92">
        <f>IF(IFERROR(VLOOKUP($A87,'VENDA 2024'!$1:$1048576,3 + (COLUMN(K84)-1)*2,FALSE),"")=0,"",IFERROR(VLOOKUP($A87,'VENDA 2024'!$1:$1048576,3 + (COLUMN(K84)-1)*2,FALSE),""))</f>
        <v/>
      </c>
      <c r="BJ87" s="92">
        <f>IF(IFERROR(VLOOKUP($A87,'VENDA 2024'!$1:$1048576,3 + (COLUMN(L84)-1)*2,FALSE),"")=0,"",IFERROR(VLOOKUP($A87,'VENDA 2024'!$1:$1048576,3 + (COLUMN(L84)-1)*2,FALSE),""))</f>
        <v/>
      </c>
      <c r="BK87" s="93">
        <f>IF(COUNT(AY87:BJ87)=0,"",SUM(AY87:BJ87))</f>
        <v/>
      </c>
      <c r="BL87" s="92">
        <f>IF(IFERROR(VLOOKUP($A87,'VENDA 2025'!$1:$1048576,3 + (COLUMN(A84)-1)*2,FALSE),"")=0,"",IFERROR(VLOOKUP($A87,'VENDA 2025'!$1:$1048576,3 + (COLUMN(A84)-1)*2,FALSE),""))</f>
        <v/>
      </c>
      <c r="BM87" s="92">
        <f>IF(IFERROR(VLOOKUP($A87,'VENDA 2025'!$1:$1048576,3 + (COLUMN(B84)-1)*2,FALSE),"")=0,"",IFERROR(VLOOKUP($A87,'VENDA 2025'!$1:$1048576,3 + (COLUMN(B84)-1)*2,FALSE),""))</f>
        <v/>
      </c>
      <c r="BN87" s="92">
        <f>IF(IFERROR(VLOOKUP($A87,'VENDA 2025'!$1:$1048576,3 + (COLUMN(C84)-1)*2,FALSE),"")=0,"",IFERROR(VLOOKUP($A87,'VENDA 2025'!$1:$1048576,3 + (COLUMN(C84)-1)*2,FALSE),""))</f>
        <v/>
      </c>
      <c r="BO87" s="92">
        <f>IF(IFERROR(VLOOKUP($A87,'VENDA 2025'!$1:$1048576,3 + (COLUMN(D84)-1)*2,FALSE),"")=0,"",IFERROR(VLOOKUP($A87,'VENDA 2025'!$1:$1048576,3 + (COLUMN(D84)-1)*2,FALSE),""))</f>
        <v/>
      </c>
      <c r="BP87" s="92">
        <f>IF(IFERROR(VLOOKUP($A87,'VENDA 2025'!$1:$1048576,3 + (COLUMN(E84)-1)*2,FALSE),"")=0,"",IFERROR(VLOOKUP($A87,'VENDA 2025'!$1:$1048576,3 + (COLUMN(E84)-1)*2,FALSE),""))</f>
        <v/>
      </c>
      <c r="BQ87" s="92">
        <f>IF(IFERROR(VLOOKUP($A87,'VENDA 2025'!$1:$1048576,3 + (COLUMN(F84)-1)*2,FALSE),"")=0,"",IFERROR(VLOOKUP($A87,'VENDA 2025'!$1:$1048576,3 + (COLUMN(F84)-1)*2,FALSE),""))</f>
        <v/>
      </c>
      <c r="BR87" s="92">
        <f>IF(IFERROR(VLOOKUP($A87,'VENDA 2025'!$1:$1048576,3 + (COLUMN(G84)-1)*2,FALSE),"")=0,"",IFERROR(VLOOKUP($A87,'VENDA 2025'!$1:$1048576,3 + (COLUMN(G84)-1)*2,FALSE),""))</f>
        <v/>
      </c>
      <c r="BS87" s="92">
        <f>IF(IFERROR(VLOOKUP($A87,'VENDA 2025'!$1:$1048576,3 + (COLUMN(H84)-1)*2,FALSE),"")=0,"",IFERROR(VLOOKUP($A87,'VENDA 2025'!$1:$1048576,3 + (COLUMN(H84)-1)*2,FALSE),""))</f>
        <v/>
      </c>
      <c r="BT87" s="92">
        <f>IF(IFERROR(VLOOKUP($A87,'VENDA 2025'!$1:$1048576,3 + (COLUMN(I84)-1)*2,FALSE),"")=0,"",IFERROR(VLOOKUP($A87,'VENDA 2025'!$1:$1048576,3 + (COLUMN(I84)-1)*2,FALSE),""))</f>
        <v/>
      </c>
      <c r="BU87" s="92">
        <f>IF(IFERROR(VLOOKUP($A87,'VENDA 2025'!$1:$1048576,3 + (COLUMN(J84)-1)*2,FALSE),"")=0,"",IFERROR(VLOOKUP($A87,'VENDA 2025'!$1:$1048576,3 + (COLUMN(J84)-1)*2,FALSE),""))</f>
        <v/>
      </c>
      <c r="BV87" s="92">
        <f>IF(IFERROR(VLOOKUP($A87,'VENDA 2025'!$1:$1048576,3 + (COLUMN(K84)-1)*2,FALSE),"")=0,"",IFERROR(VLOOKUP($A87,'VENDA 2025'!$1:$1048576,3 + (COLUMN(K84)-1)*2,FALSE),""))</f>
        <v/>
      </c>
      <c r="BW87" s="92">
        <f>IF(IFERROR(VLOOKUP($A87,'VENDA 2025'!$1:$1048576,3 + (COLUMN(L84)-1)*2,FALSE),"")=0,"",IFERROR(VLOOKUP($A87,'VENDA 2025'!$1:$1048576,3 + (COLUMN(L84)-1)*2,FALSE),""))</f>
        <v/>
      </c>
      <c r="BX87" s="93">
        <f>IF(COUNT(BL87:BW87)=0,"",SUM(BL87:BW87))</f>
        <v/>
      </c>
      <c r="BY87" s="92">
        <f>IF(IFERROR(VLOOKUP($A87,'venda-fornecedor-12-meses-7'!$1:$1048576,4 + (COLUMN(A84)-1)*2,FALSE),"")=0,"",IFERROR(VLOOKUP($A87,'venda-fornecedor-12-meses-7'!$1:$1048576,4 + (COLUMN(A84)-1)*2,FALSE),""))</f>
        <v/>
      </c>
      <c r="BZ87" s="92">
        <f>IF(IFERROR(VLOOKUP($A87,'venda-fornecedor-12-meses-7'!$1:$1048576,4 + (COLUMN(B84)-1)*2,FALSE),"")=0,"",IFERROR(VLOOKUP($A87,'venda-fornecedor-12-meses-7'!$1:$1048576,4 + (COLUMN(B84)-1)*2,FALSE),""))</f>
        <v/>
      </c>
      <c r="CA87" s="92">
        <f>IF(IFERROR(VLOOKUP($A87,'venda-fornecedor-12-meses-7'!$1:$1048576,4 + (COLUMN(C84)-1)*2,FALSE),"")=0,"",IFERROR(VLOOKUP($A87,'venda-fornecedor-12-meses-7'!$1:$1048576,4 + (COLUMN(C84)-1)*2,FALSE),""))</f>
        <v/>
      </c>
      <c r="CB87" s="92">
        <f>IF(IFERROR(VLOOKUP($A87,'venda-fornecedor-12-meses-7'!$1:$1048576,4 + (COLUMN(D84)-1)*2,FALSE),"")=0,"",IFERROR(VLOOKUP($A87,'venda-fornecedor-12-meses-7'!$1:$1048576,4 + (COLUMN(D84)-1)*2,FALSE),""))</f>
        <v/>
      </c>
      <c r="CC87" s="92">
        <f>IF(IFERROR(VLOOKUP($A87,'venda-fornecedor-12-meses-7'!$1:$1048576,4 + (COLUMN(E84)-1)*2,FALSE),"")=0,"",IFERROR(VLOOKUP($A87,'venda-fornecedor-12-meses-7'!$1:$1048576,4 + (COLUMN(E84)-1)*2,FALSE),""))</f>
        <v/>
      </c>
      <c r="CD87" s="92">
        <f>IF(IFERROR(VLOOKUP($A87,'venda-fornecedor-12-meses-7'!$1:$1048576,4 + (COLUMN(F84)-1)*2,FALSE),"")=0,"",IFERROR(VLOOKUP($A87,'venda-fornecedor-12-meses-7'!$1:$1048576,4 + (COLUMN(F84)-1)*2,FALSE),""))</f>
        <v/>
      </c>
      <c r="CE87" s="92">
        <f>IF(IFERROR(VLOOKUP($A87,'venda-fornecedor-12-meses-7'!$1:$1048576,4 + (COLUMN(G84)-1)*2,FALSE),"")=0,"",IFERROR(VLOOKUP($A87,'venda-fornecedor-12-meses-7'!$1:$1048576,4 + (COLUMN(G84)-1)*2,FALSE),""))</f>
        <v/>
      </c>
      <c r="CF87" s="92">
        <f>IF(IFERROR(VLOOKUP($A87,'venda-fornecedor-12-meses-7'!$1:$1048576,4 + (COLUMN(H84)-1)*2,FALSE),"")=0,"",IFERROR(VLOOKUP($A87,'venda-fornecedor-12-meses-7'!$1:$1048576,4 + (COLUMN(H84)-1)*2,FALSE),""))</f>
        <v/>
      </c>
      <c r="CG87" s="92">
        <f>IF(IFERROR(VLOOKUP($A87,'venda-fornecedor-12-meses-7'!$1:$1048576,4 + (COLUMN(I84)-1)*2,FALSE),"")=0,"",IFERROR(VLOOKUP($A87,'venda-fornecedor-12-meses-7'!$1:$1048576,4 + (COLUMN(I84)-1)*2,FALSE),""))</f>
        <v/>
      </c>
      <c r="CH87" s="92">
        <f>IF(IFERROR(VLOOKUP($A87,'venda-fornecedor-12-meses-7'!$1:$1048576,4 + (COLUMN(J84)-1)*2,FALSE),"")=0,"",IFERROR(VLOOKUP($A87,'venda-fornecedor-12-meses-7'!$1:$1048576,4 + (COLUMN(J84)-1)*2,FALSE),""))</f>
        <v/>
      </c>
      <c r="CI87" s="92">
        <f>IF(IFERROR(VLOOKUP($A87,'venda-fornecedor-12-meses-7'!$1:$1048576,4 + (COLUMN(K84)-1)*2,FALSE),"")=0,"",IFERROR(VLOOKUP($A87,'venda-fornecedor-12-meses-7'!$1:$1048576,4 + (COLUMN(K84)-1)*2,FALSE),""))</f>
        <v/>
      </c>
      <c r="CJ87" s="92">
        <f>IF(IFERROR(VLOOKUP($A87,'venda-fornecedor-12-meses-7'!$1:$1048576,4 + (COLUMN(L84)-1)*2,FALSE),"")=0,"",IFERROR(VLOOKUP($A87,'venda-fornecedor-12-meses-7'!$1:$1048576,4 + (COLUMN(L84)-1)*2,FALSE),""))</f>
        <v/>
      </c>
      <c r="CK87" s="93">
        <f>IF(COUNT(BY87:CJ87)=0,"",SUM(BY87:CJ87))</f>
        <v/>
      </c>
      <c r="CL87" s="93">
        <f>IF(COUNT(BY87:CJ87)=0,"",AVERAGE(BY87:CJ87))</f>
        <v/>
      </c>
      <c r="CM87" s="1" t="n"/>
      <c r="CN87" s="94">
        <f>IF(IFERROR(VLOOKUP($A87,'ENTRADA 2023'!$1:$1048576,3 + (COLUMN(A84)-1)*1,FALSE),"")=0,"",IFERROR(VLOOKUP($A87,'ENTRADA 2023'!$1:$1048576,3 + (COLUMN(A84)-1)*1,FALSE),""))</f>
        <v/>
      </c>
      <c r="CO87" s="94">
        <f>IF(IFERROR(VLOOKUP($A87,'ENTRADA 2023'!$1:$1048576,3 + (COLUMN(B84)-1)*1,FALSE),"")=0,"",IFERROR(VLOOKUP($A87,'ENTRADA 2023'!$1:$1048576,3 + (COLUMN(B84)-1)*1,FALSE),""))</f>
        <v/>
      </c>
      <c r="CP87" s="94">
        <f>IF(IFERROR(VLOOKUP($A87,'ENTRADA 2023'!$1:$1048576,3 + (COLUMN(C84)-1)*1,FALSE),"")=0,"",IFERROR(VLOOKUP($A87,'ENTRADA 2023'!$1:$1048576,3 + (COLUMN(C84)-1)*1,FALSE),""))</f>
        <v/>
      </c>
      <c r="CQ87" s="94">
        <f>IF(IFERROR(VLOOKUP($A87,'ENTRADA 2023'!$1:$1048576,3 + (COLUMN(D84)-1)*1,FALSE),"")=0,"",IFERROR(VLOOKUP($A87,'ENTRADA 2023'!$1:$1048576,3 + (COLUMN(D84)-1)*1,FALSE),""))</f>
        <v/>
      </c>
      <c r="CR87" s="94">
        <f>IF(IFERROR(VLOOKUP($A87,'ENTRADA 2023'!$1:$1048576,3 + (COLUMN(E84)-1)*1,FALSE),"")=0,"",IFERROR(VLOOKUP($A87,'ENTRADA 2023'!$1:$1048576,3 + (COLUMN(E84)-1)*1,FALSE),""))</f>
        <v/>
      </c>
      <c r="CS87" s="94">
        <f>IF(IFERROR(VLOOKUP($A87,'ENTRADA 2023'!$1:$1048576,3 + (COLUMN(F84)-1)*1,FALSE),"")=0,"",IFERROR(VLOOKUP($A87,'ENTRADA 2023'!$1:$1048576,3 + (COLUMN(F84)-1)*1,FALSE),""))</f>
        <v/>
      </c>
      <c r="CT87" s="94">
        <f>IF(IFERROR(VLOOKUP($A87,'ENTRADA 2023'!$1:$1048576,3 + (COLUMN(G84)-1)*1,FALSE),"")=0,"",IFERROR(VLOOKUP($A87,'ENTRADA 2023'!$1:$1048576,3 + (COLUMN(G84)-1)*1,FALSE),""))</f>
        <v/>
      </c>
      <c r="CU87" s="94">
        <f>IF(IFERROR(VLOOKUP($A87,'ENTRADA 2023'!$1:$1048576,3 + (COLUMN(H84)-1)*1,FALSE),"")=0,"",IFERROR(VLOOKUP($A87,'ENTRADA 2023'!$1:$1048576,3 + (COLUMN(H84)-1)*1,FALSE),""))</f>
        <v/>
      </c>
      <c r="CV87" s="94">
        <f>IF(IFERROR(VLOOKUP($A87,'ENTRADA 2023'!$1:$1048576,3 + (COLUMN(I84)-1)*1,FALSE),"")=0,"",IFERROR(VLOOKUP($A87,'ENTRADA 2023'!$1:$1048576,3 + (COLUMN(I84)-1)*1,FALSE),""))</f>
        <v/>
      </c>
      <c r="CW87" s="94">
        <f>IF(IFERROR(VLOOKUP($A87,'ENTRADA 2023'!$1:$1048576,3 + (COLUMN(J84)-1)*1,FALSE),"")=0,"",IFERROR(VLOOKUP($A87,'ENTRADA 2023'!$1:$1048576,3 + (COLUMN(J84)-1)*1,FALSE),""))</f>
        <v/>
      </c>
      <c r="CX87" s="94">
        <f>IF(IFERROR(VLOOKUP($A87,'ENTRADA 2023'!$1:$1048576,3 + (COLUMN(K84)-1)*1,FALSE),"")=0,"",IFERROR(VLOOKUP($A87,'ENTRADA 2023'!$1:$1048576,3 + (COLUMN(K84)-1)*1,FALSE),""))</f>
        <v/>
      </c>
      <c r="CY87" s="94">
        <f>IF(IFERROR(VLOOKUP($A87,'ENTRADA 2023'!$1:$1048576,3 + (COLUMN(L84)-1)*1,FALSE),"")=0,"",IFERROR(VLOOKUP($A87,'ENTRADA 2023'!$1:$1048576,3 + (COLUMN(L84)-1)*1,FALSE),""))</f>
        <v/>
      </c>
      <c r="CZ87" s="95">
        <f>IF(COUNT(CN87:CY87)=0,"",SUM(CN87:CY87))</f>
        <v/>
      </c>
      <c r="DA87" s="94">
        <f>IF(IFERROR(VLOOKUP($A87,'ENTRADA 2024'!$1:$1048576,3 + (COLUMN(A84)-1)*1,FALSE),"")=0,"",IFERROR(VLOOKUP($A87,'ENTRADA 2024'!$1:$1048576,3 + (COLUMN(A84)-1)*1,FALSE),""))</f>
        <v/>
      </c>
      <c r="DB87" s="94">
        <f>IF(IFERROR(VLOOKUP($A87,'ENTRADA 2024'!$1:$1048576,3 + (COLUMN(B84)-1)*1,FALSE),"")=0,"",IFERROR(VLOOKUP($A87,'ENTRADA 2024'!$1:$1048576,3 + (COLUMN(B84)-1)*1,FALSE),""))</f>
        <v/>
      </c>
      <c r="DC87" s="94">
        <f>IF(IFERROR(VLOOKUP($A87,'ENTRADA 2024'!$1:$1048576,3 + (COLUMN(C84)-1)*1,FALSE),"")=0,"",IFERROR(VLOOKUP($A87,'ENTRADA 2024'!$1:$1048576,3 + (COLUMN(C84)-1)*1,FALSE),""))</f>
        <v/>
      </c>
      <c r="DD87" s="94">
        <f>IF(IFERROR(VLOOKUP($A87,'ENTRADA 2024'!$1:$1048576,3 + (COLUMN(D84)-1)*1,FALSE),"")=0,"",IFERROR(VLOOKUP($A87,'ENTRADA 2024'!$1:$1048576,3 + (COLUMN(D84)-1)*1,FALSE),""))</f>
        <v/>
      </c>
      <c r="DE87" s="94">
        <f>IF(IFERROR(VLOOKUP($A87,'ENTRADA 2024'!$1:$1048576,3 + (COLUMN(E84)-1)*1,FALSE),"")=0,"",IFERROR(VLOOKUP($A87,'ENTRADA 2024'!$1:$1048576,3 + (COLUMN(E84)-1)*1,FALSE),""))</f>
        <v/>
      </c>
      <c r="DF87" s="94">
        <f>IF(IFERROR(VLOOKUP($A87,'ENTRADA 2024'!$1:$1048576,3 + (COLUMN(F84)-1)*1,FALSE),"")=0,"",IFERROR(VLOOKUP($A87,'ENTRADA 2024'!$1:$1048576,3 + (COLUMN(F84)-1)*1,FALSE),""))</f>
        <v/>
      </c>
      <c r="DG87" s="94">
        <f>IF(IFERROR(VLOOKUP($A87,'ENTRADA 2024'!$1:$1048576,3 + (COLUMN(G84)-1)*1,FALSE),"")=0,"",IFERROR(VLOOKUP($A87,'ENTRADA 2024'!$1:$1048576,3 + (COLUMN(G84)-1)*1,FALSE),""))</f>
        <v/>
      </c>
      <c r="DH87" s="94">
        <f>IF(IFERROR(VLOOKUP($A87,'ENTRADA 2024'!$1:$1048576,3 + (COLUMN(H84)-1)*1,FALSE),"")=0,"",IFERROR(VLOOKUP($A87,'ENTRADA 2024'!$1:$1048576,3 + (COLUMN(H84)-1)*1,FALSE),""))</f>
        <v/>
      </c>
      <c r="DI87" s="94">
        <f>IF(IFERROR(VLOOKUP($A87,'ENTRADA 2024'!$1:$1048576,3 + (COLUMN(I84)-1)*1,FALSE),"")=0,"",IFERROR(VLOOKUP($A87,'ENTRADA 2024'!$1:$1048576,3 + (COLUMN(I84)-1)*1,FALSE),""))</f>
        <v/>
      </c>
      <c r="DJ87" s="94">
        <f>IF(IFERROR(VLOOKUP($A87,'ENTRADA 2024'!$1:$1048576,3 + (COLUMN(J84)-1)*1,FALSE),"")=0,"",IFERROR(VLOOKUP($A87,'ENTRADA 2024'!$1:$1048576,3 + (COLUMN(J84)-1)*1,FALSE),""))</f>
        <v/>
      </c>
      <c r="DK87" s="94">
        <f>IF(IFERROR(VLOOKUP($A87,'ENTRADA 2024'!$1:$1048576,3 + (COLUMN(K84)-1)*1,FALSE),"")=0,"",IFERROR(VLOOKUP($A87,'ENTRADA 2024'!$1:$1048576,3 + (COLUMN(K84)-1)*1,FALSE),""))</f>
        <v/>
      </c>
      <c r="DL87" s="94">
        <f>IF(IFERROR(VLOOKUP($A87,'ENTRADA 2024'!$1:$1048576,3 + (COLUMN(L84)-1)*1,FALSE),"")=0,"",IFERROR(VLOOKUP($A87,'ENTRADA 2024'!$1:$1048576,3 + (COLUMN(L84)-1)*1,FALSE),""))</f>
        <v/>
      </c>
      <c r="DM87" s="95">
        <f>IF(COUNT(DA87:DL87)=0,"",SUM(DA87:DL87))</f>
        <v/>
      </c>
      <c r="DN87" s="94">
        <f>IF(IFERROR(VLOOKUP($A87,'ENTRADA 2025'!$1:$1048576,3 + (COLUMN(A84)-1)*1,FALSE),"")=0,"",IFERROR(VLOOKUP($A87,'ENTRADA 2025'!$1:$1048576,3 + (COLUMN(A84)-1)*1,FALSE),""))</f>
        <v/>
      </c>
      <c r="DO87" s="94">
        <f>IF(IFERROR(VLOOKUP($A87,'ENTRADA 2025'!$1:$1048576,3 + (COLUMN(B84)-1)*1,FALSE),"")=0,"",IFERROR(VLOOKUP($A87,'ENTRADA 2025'!$1:$1048576,3 + (COLUMN(B84)-1)*1,FALSE),""))</f>
        <v/>
      </c>
      <c r="DP87" s="94">
        <f>IF(IFERROR(VLOOKUP($A87,'ENTRADA 2025'!$1:$1048576,3 + (COLUMN(C84)-1)*1,FALSE),"")=0,"",IFERROR(VLOOKUP($A87,'ENTRADA 2025'!$1:$1048576,3 + (COLUMN(C84)-1)*1,FALSE),""))</f>
        <v/>
      </c>
      <c r="DQ87" s="94">
        <f>IF(IFERROR(VLOOKUP($A87,'ENTRADA 2025'!$1:$1048576,3 + (COLUMN(D84)-1)*1,FALSE),"")=0,"",IFERROR(VLOOKUP($A87,'ENTRADA 2025'!$1:$1048576,3 + (COLUMN(D84)-1)*1,FALSE),""))</f>
        <v/>
      </c>
      <c r="DR87" s="94">
        <f>IF(IFERROR(VLOOKUP($A87,'ENTRADA 2025'!$1:$1048576,3 + (COLUMN(E84)-1)*1,FALSE),"")=0,"",IFERROR(VLOOKUP($A87,'ENTRADA 2025'!$1:$1048576,3 + (COLUMN(E84)-1)*1,FALSE),""))</f>
        <v/>
      </c>
      <c r="DS87" s="94">
        <f>IF(IFERROR(VLOOKUP($A87,'ENTRADA 2025'!$1:$1048576,3 + (COLUMN(F84)-1)*1,FALSE),"")=0,"",IFERROR(VLOOKUP($A87,'ENTRADA 2025'!$1:$1048576,3 + (COLUMN(F84)-1)*1,FALSE),""))</f>
        <v/>
      </c>
      <c r="DT87" s="94">
        <f>IF(IFERROR(VLOOKUP($A87,'ENTRADA 2025'!$1:$1048576,3 + (COLUMN(G84)-1)*1,FALSE),"")=0,"",IFERROR(VLOOKUP($A87,'ENTRADA 2025'!$1:$1048576,3 + (COLUMN(G84)-1)*1,FALSE),""))</f>
        <v/>
      </c>
      <c r="DU87" s="94">
        <f>IF(IFERROR(VLOOKUP($A87,'ENTRADA 2025'!$1:$1048576,3 + (COLUMN(H84)-1)*1,FALSE),"")=0,"",IFERROR(VLOOKUP($A87,'ENTRADA 2025'!$1:$1048576,3 + (COLUMN(H84)-1)*1,FALSE),""))</f>
        <v/>
      </c>
      <c r="DV87" s="94">
        <f>IF(IFERROR(VLOOKUP($A87,'ENTRADA 2025'!$1:$1048576,3 + (COLUMN(I84)-1)*1,FALSE),"")=0,"",IFERROR(VLOOKUP($A87,'ENTRADA 2025'!$1:$1048576,3 + (COLUMN(I84)-1)*1,FALSE),""))</f>
        <v/>
      </c>
      <c r="DW87" s="94">
        <f>IF(IFERROR(VLOOKUP($A87,'ENTRADA 2025'!$1:$1048576,3 + (COLUMN(J84)-1)*1,FALSE),"")=0,"",IFERROR(VLOOKUP($A87,'ENTRADA 2025'!$1:$1048576,3 + (COLUMN(J84)-1)*1,FALSE),""))</f>
        <v/>
      </c>
      <c r="DX87" s="94">
        <f>IF(IFERROR(VLOOKUP($A87,'ENTRADA 2025'!$1:$1048576,3 + (COLUMN(K84)-1)*1,FALSE),"")=0,"",IFERROR(VLOOKUP($A87,'ENTRADA 2025'!$1:$1048576,3 + (COLUMN(K84)-1)*1,FALSE),""))</f>
        <v/>
      </c>
      <c r="DY87" s="94">
        <f>IF(IFERROR(VLOOKUP($A87,'ENTRADA 2025'!$1:$1048576,3 + (COLUMN(L84)-1)*1,FALSE),"")=0,"",IFERROR(VLOOKUP($A87,'ENTRADA 2025'!$1:$1048576,3 + (COLUMN(L84)-1)*1,FALSE),""))</f>
        <v/>
      </c>
      <c r="DZ87" s="95">
        <f>IF(COUNT(DN87:DY87)=0,"",SUM(DN87:DY87))</f>
        <v/>
      </c>
      <c r="EA87" s="94">
        <f>IF(IFERROR(VLOOKUP($A87,'entrada-fornecedor-12-meses-7'!$1:$1048576,3 + (COLUMN(A84)-1)*1,FALSE),"")=0,"",IFERROR(VLOOKUP($A87,'entrada-fornecedor-12-meses-7'!$1:$1048576,3 + (COLUMN(A84)-1)*1,FALSE),""))</f>
        <v/>
      </c>
      <c r="EB87" s="94">
        <f>IF(IFERROR(VLOOKUP($A87,'entrada-fornecedor-12-meses-7'!$1:$1048576,3 + (COLUMN(B84)-1)*1,FALSE),"")=0,"",IFERROR(VLOOKUP($A87,'entrada-fornecedor-12-meses-7'!$1:$1048576,3 + (COLUMN(B84)-1)*1,FALSE),""))</f>
        <v/>
      </c>
      <c r="EC87" s="94">
        <f>IF(IFERROR(VLOOKUP($A87,'entrada-fornecedor-12-meses-7'!$1:$1048576,3 + (COLUMN(C84)-1)*1,FALSE),"")=0,"",IFERROR(VLOOKUP($A87,'entrada-fornecedor-12-meses-7'!$1:$1048576,3 + (COLUMN(C84)-1)*1,FALSE),""))</f>
        <v/>
      </c>
      <c r="ED87" s="94">
        <f>IF(IFERROR(VLOOKUP($A87,'entrada-fornecedor-12-meses-7'!$1:$1048576,3 + (COLUMN(D84)-1)*1,FALSE),"")=0,"",IFERROR(VLOOKUP($A87,'entrada-fornecedor-12-meses-7'!$1:$1048576,3 + (COLUMN(D84)-1)*1,FALSE),""))</f>
        <v/>
      </c>
      <c r="EE87" s="94">
        <f>IF(IFERROR(VLOOKUP($A87,'entrada-fornecedor-12-meses-7'!$1:$1048576,3 + (COLUMN(E84)-1)*1,FALSE),"")=0,"",IFERROR(VLOOKUP($A87,'entrada-fornecedor-12-meses-7'!$1:$1048576,3 + (COLUMN(E84)-1)*1,FALSE),""))</f>
        <v/>
      </c>
      <c r="EF87" s="94">
        <f>IF(IFERROR(VLOOKUP($A87,'entrada-fornecedor-12-meses-7'!$1:$1048576,3 + (COLUMN(F84)-1)*1,FALSE),"")=0,"",IFERROR(VLOOKUP($A87,'entrada-fornecedor-12-meses-7'!$1:$1048576,3 + (COLUMN(F84)-1)*1,FALSE),""))</f>
        <v/>
      </c>
      <c r="EG87" s="94">
        <f>IF(IFERROR(VLOOKUP($A87,'entrada-fornecedor-12-meses-7'!$1:$1048576,3 + (COLUMN(G84)-1)*1,FALSE),"")=0,"",IFERROR(VLOOKUP($A87,'entrada-fornecedor-12-meses-7'!$1:$1048576,3 + (COLUMN(G84)-1)*1,FALSE),""))</f>
        <v/>
      </c>
      <c r="EH87" s="94">
        <f>IF(IFERROR(VLOOKUP($A87,'entrada-fornecedor-12-meses-7'!$1:$1048576,3 + (COLUMN(H84)-1)*1,FALSE),"")=0,"",IFERROR(VLOOKUP($A87,'entrada-fornecedor-12-meses-7'!$1:$1048576,3 + (COLUMN(H84)-1)*1,FALSE),""))</f>
        <v/>
      </c>
      <c r="EI87" s="94">
        <f>IF(IFERROR(VLOOKUP($A87,'entrada-fornecedor-12-meses-7'!$1:$1048576,3 + (COLUMN(I84)-1)*1,FALSE),"")=0,"",IFERROR(VLOOKUP($A87,'entrada-fornecedor-12-meses-7'!$1:$1048576,3 + (COLUMN(I84)-1)*1,FALSE),""))</f>
        <v/>
      </c>
      <c r="EJ87" s="94">
        <f>IF(IFERROR(VLOOKUP($A87,'entrada-fornecedor-12-meses-7'!$1:$1048576,3 + (COLUMN(J84)-1)*1,FALSE),"")=0,"",IFERROR(VLOOKUP($A87,'entrada-fornecedor-12-meses-7'!$1:$1048576,3 + (COLUMN(J84)-1)*1,FALSE),""))</f>
        <v/>
      </c>
      <c r="EK87" s="94">
        <f>IF(IFERROR(VLOOKUP($A87,'entrada-fornecedor-12-meses-7'!$1:$1048576,3 + (COLUMN(K84)-1)*1,FALSE),"")=0,"",IFERROR(VLOOKUP($A87,'entrada-fornecedor-12-meses-7'!$1:$1048576,3 + (COLUMN(K84)-1)*1,FALSE),""))</f>
        <v/>
      </c>
      <c r="EL87" s="94">
        <f>IF(IFERROR(VLOOKUP($A87,'entrada-fornecedor-12-meses-7'!$1:$1048576,3 + (COLUMN(L84)-1)*1,FALSE),"")=0,"",IFERROR(VLOOKUP($A87,'entrada-fornecedor-12-meses-7'!$1:$1048576,3 + (COLUMN(L84)-1)*1,FALSE),""))</f>
        <v/>
      </c>
      <c r="EM87" s="95">
        <f>IF(COUNT(EA87:EL87)=0,"",SUM(EA87:EL87))</f>
        <v/>
      </c>
      <c r="EN87" s="1" t="n"/>
      <c r="EO87" s="96">
        <f>IFERROR(AVERAGEIF('lead-time-compras-7'!B:B,A87,'lead-time-compras-7'!S:S),"")</f>
        <v/>
      </c>
      <c r="EP87" s="96">
        <f>IFERROR(
  AVERAGEIFS(
    'notas-fiscais-entrada-830-7'!H:H,
    'notas-fiscais-entrada-830-7'!O:O, A87,
    'notas-fiscais-entrada-830-7'!E:E, $B$1
  ),
""
)</f>
        <v/>
      </c>
      <c r="EQ87" s="96">
        <f>IFERROR(AVERAGEIF('lead-time-compras-7'!B:B,A87,'lead-time-compras-7'!Q:Q),"")</f>
        <v/>
      </c>
      <c r="ER87" s="97">
        <f>SUMIF('fornecedor-saldo-receber-7'!A:A, A87, 'fornecedor-saldo-receber-7'!L:L)</f>
        <v/>
      </c>
      <c r="ES87" s="97">
        <f>SUMIF('fornecedor-verba-aplicar-7'!A:A, A87, 'fornecedor-verba-aplicar-7'!D:D)</f>
        <v/>
      </c>
      <c r="ET87" s="1" t="n"/>
      <c r="EU87" s="52">
        <f>SUMIF('ANALISE PRODUTO'!F:F, A87, 'ANALISE PRODUTO'!BN:BN)</f>
        <v/>
      </c>
      <c r="EV87" s="52">
        <f>SUMIF('ANALISE PRODUTO'!F:F, A87, 'ANALISE PRODUTO'!BO:BO)</f>
        <v/>
      </c>
      <c r="EW87" s="52">
        <f>SUMIF('ANALISE PRODUTO'!F:F, A87, 'ANALISE PRODUTO'!BP:BP)</f>
        <v/>
      </c>
      <c r="EX87" s="52">
        <f>SUMIF('ANALISE PRODUTO'!F:F, A87, 'ANALISE PRODUTO'!BQ:BQ)</f>
        <v/>
      </c>
      <c r="EY87" s="52">
        <f>SUMIF('ANALISE PRODUTO'!F:F, A87, 'ANALISE PRODUTO'!BR:BR)</f>
        <v/>
      </c>
      <c r="EZ87" s="53">
        <f>SUMIF('ANALISE PRODUTO'!F:F, A87, 'ANALISE PRODUTO'!BS:BS)</f>
        <v/>
      </c>
      <c r="FA87" s="53">
        <f>SUMIF('ANALISE PRODUTO'!F:F, A87, 'ANALISE PRODUTO'!BT:BT)</f>
        <v/>
      </c>
      <c r="FB87" s="53">
        <f>SUMIF('ANALISE PRODUTO'!F:F, A87, 'ANALISE PRODUTO'!BU:BU)</f>
        <v/>
      </c>
      <c r="FC87" s="53">
        <f>SUMIF('ANALISE PRODUTO'!F:F, A87, 'ANALISE PRODUTO'!BV:BV)</f>
        <v/>
      </c>
      <c r="FD87" s="53">
        <f>SUMIF('ANALISE PRODUTO'!F:F, A87, 'ANALISE PRODUTO'!BW:BW)</f>
        <v/>
      </c>
      <c r="FE87" s="41">
        <f>SUMIF('ANALISE PRODUTO'!F:F, A87, 'ANALISE PRODUTO'!CB:CB)</f>
        <v/>
      </c>
      <c r="FF87" s="41">
        <f>SUMIF('ANALISE PRODUTO'!F:F, A87, 'ANALISE PRODUTO'!CC:CC)</f>
        <v/>
      </c>
      <c r="FG87" s="1" t="n"/>
      <c r="FH87" s="45">
        <f>IF(IFERROR(VLOOKUP($A87,'VENDA 2023'!$1:$1048576,4 + (COLUMN(A84)-1)*2,FALSE),"")=0,"",IFERROR(VLOOKUP($A87,'VENDA 2023'!$1:$1048576,4 + (COLUMN(A84)-1)*2,FALSE),""))</f>
        <v/>
      </c>
      <c r="FI87" s="45">
        <f>IF(IFERROR(VLOOKUP($A87,'VENDA 2023'!$1:$1048576,4 + (COLUMN(B84)-1)*2,FALSE),"")=0,"",IFERROR(VLOOKUP($A87,'VENDA 2023'!$1:$1048576,4 + (COLUMN(B84)-1)*2,FALSE),""))</f>
        <v/>
      </c>
      <c r="FJ87" s="45">
        <f>IF(IFERROR(VLOOKUP($A87,'VENDA 2023'!$1:$1048576,4 + (COLUMN(C84)-1)*2,FALSE),"")=0,"",IFERROR(VLOOKUP($A87,'VENDA 2023'!$1:$1048576,4 + (COLUMN(C84)-1)*2,FALSE),""))</f>
        <v/>
      </c>
      <c r="FK87" s="45">
        <f>IF(IFERROR(VLOOKUP($A87,'VENDA 2023'!$1:$1048576,4 + (COLUMN(D84)-1)*2,FALSE),"")=0,"",IFERROR(VLOOKUP($A87,'VENDA 2023'!$1:$1048576,4 + (COLUMN(D84)-1)*2,FALSE),""))</f>
        <v/>
      </c>
      <c r="FL87" s="45">
        <f>IF(IFERROR(VLOOKUP($A87,'VENDA 2023'!$1:$1048576,4 + (COLUMN(E84)-1)*2,FALSE),"")=0,"",IFERROR(VLOOKUP($A87,'VENDA 2023'!$1:$1048576,4 + (COLUMN(E84)-1)*2,FALSE),""))</f>
        <v/>
      </c>
      <c r="FM87" s="45">
        <f>IF(IFERROR(VLOOKUP($A87,'VENDA 2023'!$1:$1048576,4 + (COLUMN(F84)-1)*2,FALSE),"")=0,"",IFERROR(VLOOKUP($A87,'VENDA 2023'!$1:$1048576,4 + (COLUMN(F84)-1)*2,FALSE),""))</f>
        <v/>
      </c>
      <c r="FN87" s="45">
        <f>IF(IFERROR(VLOOKUP($A87,'VENDA 2023'!$1:$1048576,4 + (COLUMN(G84)-1)*2,FALSE),"")=0,"",IFERROR(VLOOKUP($A87,'VENDA 2023'!$1:$1048576,4 + (COLUMN(G84)-1)*2,FALSE),""))</f>
        <v/>
      </c>
      <c r="FO87" s="45">
        <f>IF(IFERROR(VLOOKUP($A87,'VENDA 2023'!$1:$1048576,4 + (COLUMN(H84)-1)*2,FALSE),"")=0,"",IFERROR(VLOOKUP($A87,'VENDA 2023'!$1:$1048576,4 + (COLUMN(H84)-1)*2,FALSE),""))</f>
        <v/>
      </c>
      <c r="FP87" s="45">
        <f>IF(IFERROR(VLOOKUP($A87,'VENDA 2023'!$1:$1048576,4 + (COLUMN(I84)-1)*2,FALSE),"")=0,"",IFERROR(VLOOKUP($A87,'VENDA 2023'!$1:$1048576,4 + (COLUMN(I84)-1)*2,FALSE),""))</f>
        <v/>
      </c>
      <c r="FQ87" s="45">
        <f>IF(IFERROR(VLOOKUP($A87,'VENDA 2023'!$1:$1048576,4 + (COLUMN(J84)-1)*2,FALSE),"")=0,"",IFERROR(VLOOKUP($A87,'VENDA 2023'!$1:$1048576,4 + (COLUMN(J84)-1)*2,FALSE),""))</f>
        <v/>
      </c>
      <c r="FR87" s="45">
        <f>IF(IFERROR(VLOOKUP($A87,'VENDA 2023'!$1:$1048576,4 + (COLUMN(K84)-1)*2,FALSE),"")=0,"",IFERROR(VLOOKUP($A87,'VENDA 2023'!$1:$1048576,4 + (COLUMN(K84)-1)*2,FALSE),""))</f>
        <v/>
      </c>
      <c r="FS87" s="45">
        <f>IF(IFERROR(VLOOKUP($A87,'VENDA 2023'!$1:$1048576,4 + (COLUMN(L84)-1)*2,FALSE),"")=0,"",IFERROR(VLOOKUP($A87,'VENDA 2023'!$1:$1048576,4 + (COLUMN(L84)-1)*2,FALSE),""))</f>
        <v/>
      </c>
      <c r="FT87" s="12">
        <f>IF(COUNT(FH87:FS87)=0,"",SUM(FH87:FS87))</f>
        <v/>
      </c>
      <c r="FU87" s="45">
        <f>IF(IFERROR(VLOOKUP($A87,'VENDA 2024'!$1:$1048576,4 + (COLUMN(A84)-1)*2,FALSE),"")=0,"",IFERROR(VLOOKUP($A87,'VENDA 2024'!$1:$1048576,4 + (COLUMN(A84)-1)*2,FALSE),""))</f>
        <v/>
      </c>
      <c r="FV87" s="45">
        <f>IF(IFERROR(VLOOKUP($A87,'VENDA 2024'!$1:$1048576,4 + (COLUMN(B84)-1)*2,FALSE),"")=0,"",IFERROR(VLOOKUP($A87,'VENDA 2024'!$1:$1048576,4 + (COLUMN(B84)-1)*2,FALSE),""))</f>
        <v/>
      </c>
      <c r="FW87" s="45">
        <f>IF(IFERROR(VLOOKUP($A87,'VENDA 2024'!$1:$1048576,4 + (COLUMN(C84)-1)*2,FALSE),"")=0,"",IFERROR(VLOOKUP($A87,'VENDA 2024'!$1:$1048576,4 + (COLUMN(C84)-1)*2,FALSE),""))</f>
        <v/>
      </c>
      <c r="FX87" s="45">
        <f>IF(IFERROR(VLOOKUP($A87,'VENDA 2024'!$1:$1048576,4 + (COLUMN(D84)-1)*2,FALSE),"")=0,"",IFERROR(VLOOKUP($A87,'VENDA 2024'!$1:$1048576,4 + (COLUMN(D84)-1)*2,FALSE),""))</f>
        <v/>
      </c>
      <c r="FY87" s="45">
        <f>IF(IFERROR(VLOOKUP($A87,'VENDA 2024'!$1:$1048576,4 + (COLUMN(E84)-1)*2,FALSE),"")=0,"",IFERROR(VLOOKUP($A87,'VENDA 2024'!$1:$1048576,4 + (COLUMN(E84)-1)*2,FALSE),""))</f>
        <v/>
      </c>
      <c r="FZ87" s="45">
        <f>IF(IFERROR(VLOOKUP($A87,'VENDA 2024'!$1:$1048576,4 + (COLUMN(F84)-1)*2,FALSE),"")=0,"",IFERROR(VLOOKUP($A87,'VENDA 2024'!$1:$1048576,4 + (COLUMN(F84)-1)*2,FALSE),""))</f>
        <v/>
      </c>
      <c r="GA87" s="45">
        <f>IF(IFERROR(VLOOKUP($A87,'VENDA 2024'!$1:$1048576,4 + (COLUMN(G84)-1)*2,FALSE),"")=0,"",IFERROR(VLOOKUP($A87,'VENDA 2024'!$1:$1048576,4 + (COLUMN(G84)-1)*2,FALSE),""))</f>
        <v/>
      </c>
      <c r="GB87" s="45">
        <f>IF(IFERROR(VLOOKUP($A87,'VENDA 2024'!$1:$1048576,4 + (COLUMN(H84)-1)*2,FALSE),"")=0,"",IFERROR(VLOOKUP($A87,'VENDA 2024'!$1:$1048576,4 + (COLUMN(H84)-1)*2,FALSE),""))</f>
        <v/>
      </c>
      <c r="GC87" s="45">
        <f>IF(IFERROR(VLOOKUP($A87,'VENDA 2024'!$1:$1048576,4 + (COLUMN(I84)-1)*2,FALSE),"")=0,"",IFERROR(VLOOKUP($A87,'VENDA 2024'!$1:$1048576,4 + (COLUMN(I84)-1)*2,FALSE),""))</f>
        <v/>
      </c>
      <c r="GD87" s="45">
        <f>IF(IFERROR(VLOOKUP($A87,'VENDA 2024'!$1:$1048576,4 + (COLUMN(J84)-1)*2,FALSE),"")=0,"",IFERROR(VLOOKUP($A87,'VENDA 2024'!$1:$1048576,4 + (COLUMN(J84)-1)*2,FALSE),""))</f>
        <v/>
      </c>
      <c r="GE87" s="45">
        <f>IF(IFERROR(VLOOKUP($A87,'VENDA 2024'!$1:$1048576,4 + (COLUMN(K84)-1)*2,FALSE),"")=0,"",IFERROR(VLOOKUP($A87,'VENDA 2024'!$1:$1048576,4 + (COLUMN(K84)-1)*2,FALSE),""))</f>
        <v/>
      </c>
      <c r="GF87" s="45">
        <f>IF(IFERROR(VLOOKUP($A87,'VENDA 2024'!$1:$1048576,4 + (COLUMN(L84)-1)*2,FALSE),"")=0,"",IFERROR(VLOOKUP($A87,'VENDA 2024'!$1:$1048576,4 + (COLUMN(L84)-1)*2,FALSE),""))</f>
        <v/>
      </c>
      <c r="GG87" s="12">
        <f>IF(COUNT(FU87:GF87)=0,"",SUM(FU87:GF87))</f>
        <v/>
      </c>
      <c r="GH87" s="45">
        <f>IF(IFERROR(VLOOKUP($A87,'venda-fornecedor-12-meses-7'!$1:$1048576,5 + (COLUMN(A84)-1)*2,FALSE),"")=0,"",IFERROR(VLOOKUP($A87,'venda-fornecedor-12-meses-7'!$1:$1048576,5 + (COLUMN(A84)-1)*2,FALSE),""))</f>
        <v/>
      </c>
      <c r="GI87" s="45">
        <f>IF(IFERROR(VLOOKUP($A87,'venda-fornecedor-12-meses-7'!$1:$1048576,5 + (COLUMN(B84)-1)*2,FALSE),"")=0,"",IFERROR(VLOOKUP($A87,'venda-fornecedor-12-meses-7'!$1:$1048576,5 + (COLUMN(B84)-1)*2,FALSE),""))</f>
        <v/>
      </c>
      <c r="GJ87" s="45">
        <f>IF(IFERROR(VLOOKUP($A87,'venda-fornecedor-12-meses-7'!$1:$1048576,5 + (COLUMN(C84)-1)*2,FALSE),"")=0,"",IFERROR(VLOOKUP($A87,'venda-fornecedor-12-meses-7'!$1:$1048576,5 + (COLUMN(C84)-1)*2,FALSE),""))</f>
        <v/>
      </c>
      <c r="GK87" s="45">
        <f>IF(IFERROR(VLOOKUP($A87,'venda-fornecedor-12-meses-7'!$1:$1048576,5 + (COLUMN(D84)-1)*2,FALSE),"")=0,"",IFERROR(VLOOKUP($A87,'venda-fornecedor-12-meses-7'!$1:$1048576,5 + (COLUMN(D84)-1)*2,FALSE),""))</f>
        <v/>
      </c>
      <c r="GL87" s="45">
        <f>IF(IFERROR(VLOOKUP($A87,'venda-fornecedor-12-meses-7'!$1:$1048576,5 + (COLUMN(E84)-1)*2,FALSE),"")=0,"",IFERROR(VLOOKUP($A87,'venda-fornecedor-12-meses-7'!$1:$1048576,5 + (COLUMN(E84)-1)*2,FALSE),""))</f>
        <v/>
      </c>
      <c r="GM87" s="45">
        <f>IF(IFERROR(VLOOKUP($A87,'venda-fornecedor-12-meses-7'!$1:$1048576,5 + (COLUMN(F84)-1)*2,FALSE),"")=0,"",IFERROR(VLOOKUP($A87,'venda-fornecedor-12-meses-7'!$1:$1048576,5 + (COLUMN(F84)-1)*2,FALSE),""))</f>
        <v/>
      </c>
      <c r="GN87" s="45">
        <f>IF(IFERROR(VLOOKUP($A87,'venda-fornecedor-12-meses-7'!$1:$1048576,5 + (COLUMN(G84)-1)*2,FALSE),"")=0,"",IFERROR(VLOOKUP($A87,'venda-fornecedor-12-meses-7'!$1:$1048576,5 + (COLUMN(G84)-1)*2,FALSE),""))</f>
        <v/>
      </c>
      <c r="GO87" s="45">
        <f>IF(IFERROR(VLOOKUP($A87,'venda-fornecedor-12-meses-7'!$1:$1048576,5 + (COLUMN(H84)-1)*2,FALSE),"")=0,"",IFERROR(VLOOKUP($A87,'venda-fornecedor-12-meses-7'!$1:$1048576,5 + (COLUMN(H84)-1)*2,FALSE),""))</f>
        <v/>
      </c>
      <c r="GP87" s="45">
        <f>IF(IFERROR(VLOOKUP($A87,'venda-fornecedor-12-meses-7'!$1:$1048576,5 + (COLUMN(I84)-1)*2,FALSE),"")=0,"",IFERROR(VLOOKUP($A87,'venda-fornecedor-12-meses-7'!$1:$1048576,5 + (COLUMN(I84)-1)*2,FALSE),""))</f>
        <v/>
      </c>
      <c r="GQ87" s="45">
        <f>IF(IFERROR(VLOOKUP($A87,'venda-fornecedor-12-meses-7'!$1:$1048576,5 + (COLUMN(J84)-1)*2,FALSE),"")=0,"",IFERROR(VLOOKUP($A87,'venda-fornecedor-12-meses-7'!$1:$1048576,5 + (COLUMN(J84)-1)*2,FALSE),""))</f>
        <v/>
      </c>
      <c r="GR87" s="45">
        <f>IF(IFERROR(VLOOKUP($A87,'venda-fornecedor-12-meses-7'!$1:$1048576,5 + (COLUMN(K84)-1)*2,FALSE),"")=0,"",IFERROR(VLOOKUP($A87,'venda-fornecedor-12-meses-7'!$1:$1048576,5 + (COLUMN(K84)-1)*2,FALSE),""))</f>
        <v/>
      </c>
      <c r="GS87" s="45">
        <f>IF(IFERROR(VLOOKUP($A87,'venda-fornecedor-12-meses-7'!$1:$1048576,5 + (COLUMN(L84)-1)*2,FALSE),"")=0,"",IFERROR(VLOOKUP($A87,'venda-fornecedor-12-meses-7'!$1:$1048576,5 + (COLUMN(L84)-1)*2,FALSE),""))</f>
        <v/>
      </c>
      <c r="GT87" s="12">
        <f>IF(COUNT(GH87:GS87)=0,"",SUM(GH87:GS87))</f>
        <v/>
      </c>
    </row>
    <row r="88">
      <c r="A88" s="99" t="n">
        <v>37271</v>
      </c>
      <c r="B88" s="85">
        <f>VLOOKUP(A88,'FORNECEDORES X COMPRADOR'!$A:$D,4,0)</f>
        <v/>
      </c>
      <c r="C88" s="85">
        <f>VLOOKUP(A88,'FORNECEDORES X COMPRADOR'!$A:$E,5,0)</f>
        <v/>
      </c>
      <c r="D88" s="40">
        <f>IFERROR(AVERAGEIF('ANALISE PRODUTO'!F:F,A88,'ANALISE PRODUTO'!BE:BE),"")</f>
        <v/>
      </c>
      <c r="E88" s="40">
        <f>IFERROR(AVERAGEIF('ANALISE PRODUTO'!F:F,A88,'ANALISE PRODUTO'!BF:BF),"")</f>
        <v/>
      </c>
      <c r="F88" s="47">
        <f t="array" ref="F88">IFERROR(
  IF(
    SUMPRODUCT(
      IFERROR(--('ANALISE PRODUTO'!$F$3:$F$10000=A88),0) *
      IFERROR(--'ANALISE PRODUTO'!$AJ$3:$AJ$10000,0)
    )=0,
    "",
    SUMPRODUCT(
      IFERROR(--('ANALISE PRODUTO'!$F$3:$F$10000=A88),0) *
      IFERROR(--'ANALISE PRODUTO'!$AN$3:$AN$10000,0)
    ) /
    SUMPRODUCT(
      IFERROR(--('ANALISE PRODUTO'!$F$3:$F$10000=A88),0) *
      IFERROR(--'ANALISE PRODUTO'!$AJ$3:$AJ$10000,0)
    )
  ),
  ""
)</f>
        <v/>
      </c>
      <c r="G88" s="47">
        <f t="array" ref="G88">IFERROR(
  IF(
    SUMPRODUCT(
      IFERROR(--('ANALISE PRODUTO'!$F$3:$F$10000=A88),0) *
      IFERROR(--'ANALISE PRODUTO'!$AJ$3:$AJ$10000,0)
    )=0,
    "",
    SUMPRODUCT(
      IFERROR(--('ANALISE PRODUTO'!$F$3:$F$10000=A88),0) *
      IFERROR(--'ANALISE PRODUTO'!$AO$3:$AO$10000,0)
    ) /
    SUMPRODUCT(
      IFERROR(--('ANALISE PRODUTO'!$F$3:$F$10000=A88),0) *
      IFERROR(--'ANALISE PRODUTO'!$AJ$3:$AJ$10000,0)
    )
  ),
  ""
)</f>
        <v/>
      </c>
      <c r="H88" s="86" t="n">
        <v>60</v>
      </c>
      <c r="I88" s="86" t="n">
        <v>90</v>
      </c>
      <c r="J88" s="87">
        <f>SUMIF('ANALISE PRODUTO'!F:F, A88, 'ANALISE PRODUTO'!AP:AP)</f>
        <v/>
      </c>
      <c r="K88" s="88">
        <f>SUMIF('ANALISE PRODUTO'!F:F, A88, 'ANALISE PRODUTO'!AN:AN)</f>
        <v/>
      </c>
      <c r="L88" s="40">
        <f>SUMIF('ANALISE PRODUTO'!F:F, A88, 'ANALISE PRODUTO'!BB:BB)</f>
        <v/>
      </c>
      <c r="M88" s="40">
        <f>SUMIF('ANALISE PRODUTO'!F:F, A88, 'ANALISE PRODUTO'!BC:BC)</f>
        <v/>
      </c>
      <c r="N88" s="40">
        <f>SUMIF('ANALISE PRODUTO'!F:F, A88, 'ANALISE PRODUTO'!BD:BD)</f>
        <v/>
      </c>
      <c r="O88" s="40">
        <f>SUMIF('ANALISE PRODUTO'!F:F, A88, 'ANALISE PRODUTO'!BA:BA)</f>
        <v/>
      </c>
      <c r="P88" s="40">
        <f>IF(J88=0, 0, IF(O88/J88=0, 0, O88/J88))</f>
        <v/>
      </c>
      <c r="Q88" s="40">
        <f>IF(J88=0, 0, IF(L88/J88=0, 0, L88/J88))</f>
        <v/>
      </c>
      <c r="R88" s="89">
        <f>SUMIF('ANALISE PRODUTO'!F:F, A88, 'ANALISE PRODUTO'!BJ:BJ)</f>
        <v/>
      </c>
      <c r="S88" s="89">
        <f>SUMIF('ANALISE PRODUTO'!F:F, A88, 'ANALISE PRODUTO'!BK:BK)</f>
        <v/>
      </c>
      <c r="T88" s="89">
        <f>SUMIF('ANALISE PRODUTO'!F:F, A88, 'ANALISE PRODUTO'!BL:BL)</f>
        <v/>
      </c>
      <c r="U88" s="89">
        <f>SUMIFS('ANALISE PRODUTO'!BI:BI, 'ANALISE PRODUTO'!F:F, A88)</f>
        <v/>
      </c>
      <c r="V88" s="89">
        <f>IF(C88="DESCONTINUADO", 0, IF(J88=0, 0, IF(U88/J88=0, 0, U88/J88)))</f>
        <v/>
      </c>
      <c r="W88" s="89">
        <f>IF(OR(C88="DESCONTINUADO", J88=0), 0, IFERROR((S88+T88)/J88, 0))</f>
        <v/>
      </c>
      <c r="X88" s="59">
        <f>COUNTIF('ANALISE PRODUTO'!F:F, A88)</f>
        <v/>
      </c>
      <c r="Y88" s="60">
        <f>COUNTIFS('ANALISE PRODUTO'!F:F, A88, 'ANALISE PRODUTO'!S:S, "S")</f>
        <v/>
      </c>
      <c r="Z88" s="61">
        <f>X88-Y88</f>
        <v/>
      </c>
      <c r="AA88" s="88">
        <f>IFERROR(IF(COUNTIF('contas-pagas-fornecedor-7'!$C:$C,B88)&gt;1,
   AVERAGEIF('contas-pagas-fornecedor-7'!$C:$C,B88,'contas-pagas-fornecedor-7'!$I:$I),
   VLOOKUP(B88,'contas-pagas-fornecedor-7'!$C:$Q,7,FALSE)), "")</f>
        <v/>
      </c>
      <c r="AB88" s="88">
        <f t="array" ref="AB88">IFERROR(
  INDEX('fornecedor-venda-por-filial-ger'!J:J,
    MATCH(1,
      ('fornecedor-venda-por-filial-ger'!A:A=A88) *
      ('fornecedor-venda-por-filial-ger'!B:B=$B$1),
    0)
  ),
"")</f>
        <v/>
      </c>
      <c r="AC88" s="90">
        <f t="array" ref="AC88">IFERROR(
  INDEX('fornecedor-venda-por-filial-ger'!O:O,
    MATCH(1,
      ('fornecedor-venda-por-filial-ger'!A:A=A88) *
      ('fornecedor-venda-por-filial-ger'!B:B=$B$1),
    0)
  ),
"")</f>
        <v/>
      </c>
      <c r="AD88" s="90">
        <f>IFERROR(VLOOKUP(A88,'venda-fornecedor-12-meses-7'!A:AC,3,0),"")</f>
        <v/>
      </c>
      <c r="AE88" s="87">
        <f t="array" ref="AE88">IFERROR(
  INDEX('fornecedor-venda-por-filial-ger'!N:N,
    MATCH(1,
      ('fornecedor-venda-por-filial-ger'!A:A=A88) *
      ('fornecedor-venda-por-filial-ger'!B:B=$B$1),
    0)
  ),
"")</f>
        <v/>
      </c>
      <c r="AF88" s="87">
        <f>IF(J88&lt;=0,"100,00%",IFERROR(AD88/AE88,1))</f>
        <v/>
      </c>
      <c r="AG88" s="64">
        <f t="array" ref="AG88">IFERROR(
  INDEX('fornecedor-venda-por-filial-ger'!L:L,
    MATCH(1,
      ('fornecedor-venda-por-filial-ger'!A:A=A88)*
      ('fornecedor-venda-por-filial-ger'!B:B=$B$1),
    0)
  )/100,
"")</f>
        <v/>
      </c>
      <c r="AH88" s="64">
        <f t="array" ref="AH88">IFERROR(
  INDEX('fornecedor-venda-por-filial-ger'!S:S,
    MATCH(1,
      ('fornecedor-venda-por-filial-ger'!A:A=A88) *
      ('fornecedor-venda-por-filial-ger'!B:B=$B$1),
    0)
  )/100,
"")</f>
        <v/>
      </c>
      <c r="AI88" s="64">
        <f>IFERROR(IF(OR(AH88="",AG88=""),"",IF(J88=0,0,AH88-AG88)),"")</f>
        <v/>
      </c>
      <c r="AJ88" s="91">
        <f t="array" ref="AJ88">IF(MAX(IF('ANALISE PRODUTO'!F:F=A88,'ANALISE PRODUTO'!AD:AD))=0,"SEM ENTRADA",MAX(IF('ANALISE PRODUTO'!F:F=A88,'ANALISE PRODUTO'!AD:AD)))</f>
        <v/>
      </c>
      <c r="AK88" s="39" t="n"/>
      <c r="AL88" s="92">
        <f>IF(IFERROR(VLOOKUP($A88,'VENDA 2023'!$1:$1048576,3 + (COLUMN(A85)-1)*2,FALSE),"")=0,"",IFERROR(VLOOKUP($A88,'VENDA 2023'!$1:$1048576,3 + (COLUMN(A85)-1)*2,FALSE),""))</f>
        <v/>
      </c>
      <c r="AM88" s="92">
        <f>IF(IFERROR(VLOOKUP($A88,'VENDA 2023'!$1:$1048576,3 + (COLUMN(B85)-1)*2,FALSE),"")=0,"",IFERROR(VLOOKUP($A88,'VENDA 2023'!$1:$1048576,3 + (COLUMN(B85)-1)*2,FALSE),""))</f>
        <v/>
      </c>
      <c r="AN88" s="92">
        <f>IF(IFERROR(VLOOKUP($A88,'VENDA 2023'!$1:$1048576,3 + (COLUMN(C85)-1)*2,FALSE),"")=0,"",IFERROR(VLOOKUP($A88,'VENDA 2023'!$1:$1048576,3 + (COLUMN(C85)-1)*2,FALSE),""))</f>
        <v/>
      </c>
      <c r="AO88" s="92">
        <f>IF(IFERROR(VLOOKUP($A88,'VENDA 2023'!$1:$1048576,3 + (COLUMN(D85)-1)*2,FALSE),"")=0,"",IFERROR(VLOOKUP($A88,'VENDA 2023'!$1:$1048576,3 + (COLUMN(D85)-1)*2,FALSE),""))</f>
        <v/>
      </c>
      <c r="AP88" s="92">
        <f>IF(IFERROR(VLOOKUP($A88,'VENDA 2023'!$1:$1048576,3 + (COLUMN(E85)-1)*2,FALSE),"")=0,"",IFERROR(VLOOKUP($A88,'VENDA 2023'!$1:$1048576,3 + (COLUMN(E85)-1)*2,FALSE),""))</f>
        <v/>
      </c>
      <c r="AQ88" s="92">
        <f>IF(IFERROR(VLOOKUP($A88,'VENDA 2023'!$1:$1048576,3 + (COLUMN(F85)-1)*2,FALSE),"")=0,"",IFERROR(VLOOKUP($A88,'VENDA 2023'!$1:$1048576,3 + (COLUMN(F85)-1)*2,FALSE),""))</f>
        <v/>
      </c>
      <c r="AR88" s="92">
        <f>IF(IFERROR(VLOOKUP($A88,'VENDA 2023'!$1:$1048576,3 + (COLUMN(G85)-1)*2,FALSE),"")=0,"",IFERROR(VLOOKUP($A88,'VENDA 2023'!$1:$1048576,3 + (COLUMN(G85)-1)*2,FALSE),""))</f>
        <v/>
      </c>
      <c r="AS88" s="92">
        <f>IF(IFERROR(VLOOKUP($A88,'VENDA 2023'!$1:$1048576,3 + (COLUMN(H85)-1)*2,FALSE),"")=0,"",IFERROR(VLOOKUP($A88,'VENDA 2023'!$1:$1048576,3 + (COLUMN(H85)-1)*2,FALSE),""))</f>
        <v/>
      </c>
      <c r="AT88" s="92">
        <f>IF(IFERROR(VLOOKUP($A88,'VENDA 2023'!$1:$1048576,3 + (COLUMN(I85)-1)*2,FALSE),"")=0,"",IFERROR(VLOOKUP($A88,'VENDA 2023'!$1:$1048576,3 + (COLUMN(I85)-1)*2,FALSE),""))</f>
        <v/>
      </c>
      <c r="AU88" s="92">
        <f>IF(IFERROR(VLOOKUP($A88,'VENDA 2023'!$1:$1048576,3 + (COLUMN(J85)-1)*2,FALSE),"")=0,"",IFERROR(VLOOKUP($A88,'VENDA 2023'!$1:$1048576,3 + (COLUMN(J85)-1)*2,FALSE),""))</f>
        <v/>
      </c>
      <c r="AV88" s="92">
        <f>IF(IFERROR(VLOOKUP($A88,'VENDA 2023'!$1:$1048576,3 + (COLUMN(K85)-1)*2,FALSE),"")=0,"",IFERROR(VLOOKUP($A88,'VENDA 2023'!$1:$1048576,3 + (COLUMN(K85)-1)*2,FALSE),""))</f>
        <v/>
      </c>
      <c r="AW88" s="92">
        <f>IF(IFERROR(VLOOKUP($A88,'VENDA 2023'!$1:$1048576,3 + (COLUMN(L85)-1)*2,FALSE),"")=0,"",IFERROR(VLOOKUP($A88,'VENDA 2023'!$1:$1048576,3 + (COLUMN(L85)-1)*2,FALSE),""))</f>
        <v/>
      </c>
      <c r="AX88" s="93">
        <f>IF(COUNT(AL88:AW88)=0,"",SUM(AL88:AW88))</f>
        <v/>
      </c>
      <c r="AY88" s="92">
        <f>IF(IFERROR(VLOOKUP($A88,'VENDA 2024'!$1:$1048576,3 + (COLUMN(A85)-1)*2,FALSE),"")=0,"",IFERROR(VLOOKUP($A88,'VENDA 2024'!$1:$1048576,3 + (COLUMN(A85)-1)*2,FALSE),""))</f>
        <v/>
      </c>
      <c r="AZ88" s="92">
        <f>IF(IFERROR(VLOOKUP($A88,'VENDA 2024'!$1:$1048576,3 + (COLUMN(B85)-1)*2,FALSE),"")=0,"",IFERROR(VLOOKUP($A88,'VENDA 2024'!$1:$1048576,3 + (COLUMN(B85)-1)*2,FALSE),""))</f>
        <v/>
      </c>
      <c r="BA88" s="92">
        <f>IF(IFERROR(VLOOKUP($A88,'VENDA 2024'!$1:$1048576,3 + (COLUMN(C85)-1)*2,FALSE),"")=0,"",IFERROR(VLOOKUP($A88,'VENDA 2024'!$1:$1048576,3 + (COLUMN(C85)-1)*2,FALSE),""))</f>
        <v/>
      </c>
      <c r="BB88" s="92">
        <f>IF(IFERROR(VLOOKUP($A88,'VENDA 2024'!$1:$1048576,3 + (COLUMN(D85)-1)*2,FALSE),"")=0,"",IFERROR(VLOOKUP($A88,'VENDA 2024'!$1:$1048576,3 + (COLUMN(D85)-1)*2,FALSE),""))</f>
        <v/>
      </c>
      <c r="BC88" s="92">
        <f>IF(IFERROR(VLOOKUP($A88,'VENDA 2024'!$1:$1048576,3 + (COLUMN(E85)-1)*2,FALSE),"")=0,"",IFERROR(VLOOKUP($A88,'VENDA 2024'!$1:$1048576,3 + (COLUMN(E85)-1)*2,FALSE),""))</f>
        <v/>
      </c>
      <c r="BD88" s="92">
        <f>IF(IFERROR(VLOOKUP($A88,'VENDA 2024'!$1:$1048576,3 + (COLUMN(F85)-1)*2,FALSE),"")=0,"",IFERROR(VLOOKUP($A88,'VENDA 2024'!$1:$1048576,3 + (COLUMN(F85)-1)*2,FALSE),""))</f>
        <v/>
      </c>
      <c r="BE88" s="92">
        <f>IF(IFERROR(VLOOKUP($A88,'VENDA 2024'!$1:$1048576,3 + (COLUMN(G85)-1)*2,FALSE),"")=0,"",IFERROR(VLOOKUP($A88,'VENDA 2024'!$1:$1048576,3 + (COLUMN(G85)-1)*2,FALSE),""))</f>
        <v/>
      </c>
      <c r="BF88" s="92">
        <f>IF(IFERROR(VLOOKUP($A88,'VENDA 2024'!$1:$1048576,3 + (COLUMN(H85)-1)*2,FALSE),"")=0,"",IFERROR(VLOOKUP($A88,'VENDA 2024'!$1:$1048576,3 + (COLUMN(H85)-1)*2,FALSE),""))</f>
        <v/>
      </c>
      <c r="BG88" s="92">
        <f>IF(IFERROR(VLOOKUP($A88,'VENDA 2024'!$1:$1048576,3 + (COLUMN(I85)-1)*2,FALSE),"")=0,"",IFERROR(VLOOKUP($A88,'VENDA 2024'!$1:$1048576,3 + (COLUMN(I85)-1)*2,FALSE),""))</f>
        <v/>
      </c>
      <c r="BH88" s="92">
        <f>IF(IFERROR(VLOOKUP($A88,'VENDA 2024'!$1:$1048576,3 + (COLUMN(J85)-1)*2,FALSE),"")=0,"",IFERROR(VLOOKUP($A88,'VENDA 2024'!$1:$1048576,3 + (COLUMN(J85)-1)*2,FALSE),""))</f>
        <v/>
      </c>
      <c r="BI88" s="92">
        <f>IF(IFERROR(VLOOKUP($A88,'VENDA 2024'!$1:$1048576,3 + (COLUMN(K85)-1)*2,FALSE),"")=0,"",IFERROR(VLOOKUP($A88,'VENDA 2024'!$1:$1048576,3 + (COLUMN(K85)-1)*2,FALSE),""))</f>
        <v/>
      </c>
      <c r="BJ88" s="92">
        <f>IF(IFERROR(VLOOKUP($A88,'VENDA 2024'!$1:$1048576,3 + (COLUMN(L85)-1)*2,FALSE),"")=0,"",IFERROR(VLOOKUP($A88,'VENDA 2024'!$1:$1048576,3 + (COLUMN(L85)-1)*2,FALSE),""))</f>
        <v/>
      </c>
      <c r="BK88" s="93">
        <f>IF(COUNT(AY88:BJ88)=0,"",SUM(AY88:BJ88))</f>
        <v/>
      </c>
      <c r="BL88" s="92">
        <f>IF(IFERROR(VLOOKUP($A88,'VENDA 2025'!$1:$1048576,3 + (COLUMN(A85)-1)*2,FALSE),"")=0,"",IFERROR(VLOOKUP($A88,'VENDA 2025'!$1:$1048576,3 + (COLUMN(A85)-1)*2,FALSE),""))</f>
        <v/>
      </c>
      <c r="BM88" s="92">
        <f>IF(IFERROR(VLOOKUP($A88,'VENDA 2025'!$1:$1048576,3 + (COLUMN(B85)-1)*2,FALSE),"")=0,"",IFERROR(VLOOKUP($A88,'VENDA 2025'!$1:$1048576,3 + (COLUMN(B85)-1)*2,FALSE),""))</f>
        <v/>
      </c>
      <c r="BN88" s="92">
        <f>IF(IFERROR(VLOOKUP($A88,'VENDA 2025'!$1:$1048576,3 + (COLUMN(C85)-1)*2,FALSE),"")=0,"",IFERROR(VLOOKUP($A88,'VENDA 2025'!$1:$1048576,3 + (COLUMN(C85)-1)*2,FALSE),""))</f>
        <v/>
      </c>
      <c r="BO88" s="92">
        <f>IF(IFERROR(VLOOKUP($A88,'VENDA 2025'!$1:$1048576,3 + (COLUMN(D85)-1)*2,FALSE),"")=0,"",IFERROR(VLOOKUP($A88,'VENDA 2025'!$1:$1048576,3 + (COLUMN(D85)-1)*2,FALSE),""))</f>
        <v/>
      </c>
      <c r="BP88" s="92">
        <f>IF(IFERROR(VLOOKUP($A88,'VENDA 2025'!$1:$1048576,3 + (COLUMN(E85)-1)*2,FALSE),"")=0,"",IFERROR(VLOOKUP($A88,'VENDA 2025'!$1:$1048576,3 + (COLUMN(E85)-1)*2,FALSE),""))</f>
        <v/>
      </c>
      <c r="BQ88" s="92">
        <f>IF(IFERROR(VLOOKUP($A88,'VENDA 2025'!$1:$1048576,3 + (COLUMN(F85)-1)*2,FALSE),"")=0,"",IFERROR(VLOOKUP($A88,'VENDA 2025'!$1:$1048576,3 + (COLUMN(F85)-1)*2,FALSE),""))</f>
        <v/>
      </c>
      <c r="BR88" s="92">
        <f>IF(IFERROR(VLOOKUP($A88,'VENDA 2025'!$1:$1048576,3 + (COLUMN(G85)-1)*2,FALSE),"")=0,"",IFERROR(VLOOKUP($A88,'VENDA 2025'!$1:$1048576,3 + (COLUMN(G85)-1)*2,FALSE),""))</f>
        <v/>
      </c>
      <c r="BS88" s="92">
        <f>IF(IFERROR(VLOOKUP($A88,'VENDA 2025'!$1:$1048576,3 + (COLUMN(H85)-1)*2,FALSE),"")=0,"",IFERROR(VLOOKUP($A88,'VENDA 2025'!$1:$1048576,3 + (COLUMN(H85)-1)*2,FALSE),""))</f>
        <v/>
      </c>
      <c r="BT88" s="92">
        <f>IF(IFERROR(VLOOKUP($A88,'VENDA 2025'!$1:$1048576,3 + (COLUMN(I85)-1)*2,FALSE),"")=0,"",IFERROR(VLOOKUP($A88,'VENDA 2025'!$1:$1048576,3 + (COLUMN(I85)-1)*2,FALSE),""))</f>
        <v/>
      </c>
      <c r="BU88" s="92">
        <f>IF(IFERROR(VLOOKUP($A88,'VENDA 2025'!$1:$1048576,3 + (COLUMN(J85)-1)*2,FALSE),"")=0,"",IFERROR(VLOOKUP($A88,'VENDA 2025'!$1:$1048576,3 + (COLUMN(J85)-1)*2,FALSE),""))</f>
        <v/>
      </c>
      <c r="BV88" s="92">
        <f>IF(IFERROR(VLOOKUP($A88,'VENDA 2025'!$1:$1048576,3 + (COLUMN(K85)-1)*2,FALSE),"")=0,"",IFERROR(VLOOKUP($A88,'VENDA 2025'!$1:$1048576,3 + (COLUMN(K85)-1)*2,FALSE),""))</f>
        <v/>
      </c>
      <c r="BW88" s="92">
        <f>IF(IFERROR(VLOOKUP($A88,'VENDA 2025'!$1:$1048576,3 + (COLUMN(L85)-1)*2,FALSE),"")=0,"",IFERROR(VLOOKUP($A88,'VENDA 2025'!$1:$1048576,3 + (COLUMN(L85)-1)*2,FALSE),""))</f>
        <v/>
      </c>
      <c r="BX88" s="93">
        <f>IF(COUNT(BL88:BW88)=0,"",SUM(BL88:BW88))</f>
        <v/>
      </c>
      <c r="BY88" s="92">
        <f>IF(IFERROR(VLOOKUP($A88,'venda-fornecedor-12-meses-7'!$1:$1048576,4 + (COLUMN(A85)-1)*2,FALSE),"")=0,"",IFERROR(VLOOKUP($A88,'venda-fornecedor-12-meses-7'!$1:$1048576,4 + (COLUMN(A85)-1)*2,FALSE),""))</f>
        <v/>
      </c>
      <c r="BZ88" s="92">
        <f>IF(IFERROR(VLOOKUP($A88,'venda-fornecedor-12-meses-7'!$1:$1048576,4 + (COLUMN(B85)-1)*2,FALSE),"")=0,"",IFERROR(VLOOKUP($A88,'venda-fornecedor-12-meses-7'!$1:$1048576,4 + (COLUMN(B85)-1)*2,FALSE),""))</f>
        <v/>
      </c>
      <c r="CA88" s="92">
        <f>IF(IFERROR(VLOOKUP($A88,'venda-fornecedor-12-meses-7'!$1:$1048576,4 + (COLUMN(C85)-1)*2,FALSE),"")=0,"",IFERROR(VLOOKUP($A88,'venda-fornecedor-12-meses-7'!$1:$1048576,4 + (COLUMN(C85)-1)*2,FALSE),""))</f>
        <v/>
      </c>
      <c r="CB88" s="92">
        <f>IF(IFERROR(VLOOKUP($A88,'venda-fornecedor-12-meses-7'!$1:$1048576,4 + (COLUMN(D85)-1)*2,FALSE),"")=0,"",IFERROR(VLOOKUP($A88,'venda-fornecedor-12-meses-7'!$1:$1048576,4 + (COLUMN(D85)-1)*2,FALSE),""))</f>
        <v/>
      </c>
      <c r="CC88" s="92">
        <f>IF(IFERROR(VLOOKUP($A88,'venda-fornecedor-12-meses-7'!$1:$1048576,4 + (COLUMN(E85)-1)*2,FALSE),"")=0,"",IFERROR(VLOOKUP($A88,'venda-fornecedor-12-meses-7'!$1:$1048576,4 + (COLUMN(E85)-1)*2,FALSE),""))</f>
        <v/>
      </c>
      <c r="CD88" s="92">
        <f>IF(IFERROR(VLOOKUP($A88,'venda-fornecedor-12-meses-7'!$1:$1048576,4 + (COLUMN(F85)-1)*2,FALSE),"")=0,"",IFERROR(VLOOKUP($A88,'venda-fornecedor-12-meses-7'!$1:$1048576,4 + (COLUMN(F85)-1)*2,FALSE),""))</f>
        <v/>
      </c>
      <c r="CE88" s="92">
        <f>IF(IFERROR(VLOOKUP($A88,'venda-fornecedor-12-meses-7'!$1:$1048576,4 + (COLUMN(G85)-1)*2,FALSE),"")=0,"",IFERROR(VLOOKUP($A88,'venda-fornecedor-12-meses-7'!$1:$1048576,4 + (COLUMN(G85)-1)*2,FALSE),""))</f>
        <v/>
      </c>
      <c r="CF88" s="92">
        <f>IF(IFERROR(VLOOKUP($A88,'venda-fornecedor-12-meses-7'!$1:$1048576,4 + (COLUMN(H85)-1)*2,FALSE),"")=0,"",IFERROR(VLOOKUP($A88,'venda-fornecedor-12-meses-7'!$1:$1048576,4 + (COLUMN(H85)-1)*2,FALSE),""))</f>
        <v/>
      </c>
      <c r="CG88" s="92">
        <f>IF(IFERROR(VLOOKUP($A88,'venda-fornecedor-12-meses-7'!$1:$1048576,4 + (COLUMN(I85)-1)*2,FALSE),"")=0,"",IFERROR(VLOOKUP($A88,'venda-fornecedor-12-meses-7'!$1:$1048576,4 + (COLUMN(I85)-1)*2,FALSE),""))</f>
        <v/>
      </c>
      <c r="CH88" s="92">
        <f>IF(IFERROR(VLOOKUP($A88,'venda-fornecedor-12-meses-7'!$1:$1048576,4 + (COLUMN(J85)-1)*2,FALSE),"")=0,"",IFERROR(VLOOKUP($A88,'venda-fornecedor-12-meses-7'!$1:$1048576,4 + (COLUMN(J85)-1)*2,FALSE),""))</f>
        <v/>
      </c>
      <c r="CI88" s="92">
        <f>IF(IFERROR(VLOOKUP($A88,'venda-fornecedor-12-meses-7'!$1:$1048576,4 + (COLUMN(K85)-1)*2,FALSE),"")=0,"",IFERROR(VLOOKUP($A88,'venda-fornecedor-12-meses-7'!$1:$1048576,4 + (COLUMN(K85)-1)*2,FALSE),""))</f>
        <v/>
      </c>
      <c r="CJ88" s="92">
        <f>IF(IFERROR(VLOOKUP($A88,'venda-fornecedor-12-meses-7'!$1:$1048576,4 + (COLUMN(L85)-1)*2,FALSE),"")=0,"",IFERROR(VLOOKUP($A88,'venda-fornecedor-12-meses-7'!$1:$1048576,4 + (COLUMN(L85)-1)*2,FALSE),""))</f>
        <v/>
      </c>
      <c r="CK88" s="93">
        <f>IF(COUNT(BY88:CJ88)=0,"",SUM(BY88:CJ88))</f>
        <v/>
      </c>
      <c r="CL88" s="93">
        <f>IF(COUNT(BY88:CJ88)=0,"",AVERAGE(BY88:CJ88))</f>
        <v/>
      </c>
      <c r="CM88" s="1" t="n"/>
      <c r="CN88" s="94">
        <f>IF(IFERROR(VLOOKUP($A88,'ENTRADA 2023'!$1:$1048576,3 + (COLUMN(A85)-1)*1,FALSE),"")=0,"",IFERROR(VLOOKUP($A88,'ENTRADA 2023'!$1:$1048576,3 + (COLUMN(A85)-1)*1,FALSE),""))</f>
        <v/>
      </c>
      <c r="CO88" s="94">
        <f>IF(IFERROR(VLOOKUP($A88,'ENTRADA 2023'!$1:$1048576,3 + (COLUMN(B85)-1)*1,FALSE),"")=0,"",IFERROR(VLOOKUP($A88,'ENTRADA 2023'!$1:$1048576,3 + (COLUMN(B85)-1)*1,FALSE),""))</f>
        <v/>
      </c>
      <c r="CP88" s="94">
        <f>IF(IFERROR(VLOOKUP($A88,'ENTRADA 2023'!$1:$1048576,3 + (COLUMN(C85)-1)*1,FALSE),"")=0,"",IFERROR(VLOOKUP($A88,'ENTRADA 2023'!$1:$1048576,3 + (COLUMN(C85)-1)*1,FALSE),""))</f>
        <v/>
      </c>
      <c r="CQ88" s="94">
        <f>IF(IFERROR(VLOOKUP($A88,'ENTRADA 2023'!$1:$1048576,3 + (COLUMN(D85)-1)*1,FALSE),"")=0,"",IFERROR(VLOOKUP($A88,'ENTRADA 2023'!$1:$1048576,3 + (COLUMN(D85)-1)*1,FALSE),""))</f>
        <v/>
      </c>
      <c r="CR88" s="94">
        <f>IF(IFERROR(VLOOKUP($A88,'ENTRADA 2023'!$1:$1048576,3 + (COLUMN(E85)-1)*1,FALSE),"")=0,"",IFERROR(VLOOKUP($A88,'ENTRADA 2023'!$1:$1048576,3 + (COLUMN(E85)-1)*1,FALSE),""))</f>
        <v/>
      </c>
      <c r="CS88" s="94">
        <f>IF(IFERROR(VLOOKUP($A88,'ENTRADA 2023'!$1:$1048576,3 + (COLUMN(F85)-1)*1,FALSE),"")=0,"",IFERROR(VLOOKUP($A88,'ENTRADA 2023'!$1:$1048576,3 + (COLUMN(F85)-1)*1,FALSE),""))</f>
        <v/>
      </c>
      <c r="CT88" s="94">
        <f>IF(IFERROR(VLOOKUP($A88,'ENTRADA 2023'!$1:$1048576,3 + (COLUMN(G85)-1)*1,FALSE),"")=0,"",IFERROR(VLOOKUP($A88,'ENTRADA 2023'!$1:$1048576,3 + (COLUMN(G85)-1)*1,FALSE),""))</f>
        <v/>
      </c>
      <c r="CU88" s="94">
        <f>IF(IFERROR(VLOOKUP($A88,'ENTRADA 2023'!$1:$1048576,3 + (COLUMN(H85)-1)*1,FALSE),"")=0,"",IFERROR(VLOOKUP($A88,'ENTRADA 2023'!$1:$1048576,3 + (COLUMN(H85)-1)*1,FALSE),""))</f>
        <v/>
      </c>
      <c r="CV88" s="94">
        <f>IF(IFERROR(VLOOKUP($A88,'ENTRADA 2023'!$1:$1048576,3 + (COLUMN(I85)-1)*1,FALSE),"")=0,"",IFERROR(VLOOKUP($A88,'ENTRADA 2023'!$1:$1048576,3 + (COLUMN(I85)-1)*1,FALSE),""))</f>
        <v/>
      </c>
      <c r="CW88" s="94">
        <f>IF(IFERROR(VLOOKUP($A88,'ENTRADA 2023'!$1:$1048576,3 + (COLUMN(J85)-1)*1,FALSE),"")=0,"",IFERROR(VLOOKUP($A88,'ENTRADA 2023'!$1:$1048576,3 + (COLUMN(J85)-1)*1,FALSE),""))</f>
        <v/>
      </c>
      <c r="CX88" s="94">
        <f>IF(IFERROR(VLOOKUP($A88,'ENTRADA 2023'!$1:$1048576,3 + (COLUMN(K85)-1)*1,FALSE),"")=0,"",IFERROR(VLOOKUP($A88,'ENTRADA 2023'!$1:$1048576,3 + (COLUMN(K85)-1)*1,FALSE),""))</f>
        <v/>
      </c>
      <c r="CY88" s="94">
        <f>IF(IFERROR(VLOOKUP($A88,'ENTRADA 2023'!$1:$1048576,3 + (COLUMN(L85)-1)*1,FALSE),"")=0,"",IFERROR(VLOOKUP($A88,'ENTRADA 2023'!$1:$1048576,3 + (COLUMN(L85)-1)*1,FALSE),""))</f>
        <v/>
      </c>
      <c r="CZ88" s="95">
        <f>IF(COUNT(CN88:CY88)=0,"",SUM(CN88:CY88))</f>
        <v/>
      </c>
      <c r="DA88" s="94">
        <f>IF(IFERROR(VLOOKUP($A88,'ENTRADA 2024'!$1:$1048576,3 + (COLUMN(A85)-1)*1,FALSE),"")=0,"",IFERROR(VLOOKUP($A88,'ENTRADA 2024'!$1:$1048576,3 + (COLUMN(A85)-1)*1,FALSE),""))</f>
        <v/>
      </c>
      <c r="DB88" s="94">
        <f>IF(IFERROR(VLOOKUP($A88,'ENTRADA 2024'!$1:$1048576,3 + (COLUMN(B85)-1)*1,FALSE),"")=0,"",IFERROR(VLOOKUP($A88,'ENTRADA 2024'!$1:$1048576,3 + (COLUMN(B85)-1)*1,FALSE),""))</f>
        <v/>
      </c>
      <c r="DC88" s="94">
        <f>IF(IFERROR(VLOOKUP($A88,'ENTRADA 2024'!$1:$1048576,3 + (COLUMN(C85)-1)*1,FALSE),"")=0,"",IFERROR(VLOOKUP($A88,'ENTRADA 2024'!$1:$1048576,3 + (COLUMN(C85)-1)*1,FALSE),""))</f>
        <v/>
      </c>
      <c r="DD88" s="94">
        <f>IF(IFERROR(VLOOKUP($A88,'ENTRADA 2024'!$1:$1048576,3 + (COLUMN(D85)-1)*1,FALSE),"")=0,"",IFERROR(VLOOKUP($A88,'ENTRADA 2024'!$1:$1048576,3 + (COLUMN(D85)-1)*1,FALSE),""))</f>
        <v/>
      </c>
      <c r="DE88" s="94">
        <f>IF(IFERROR(VLOOKUP($A88,'ENTRADA 2024'!$1:$1048576,3 + (COLUMN(E85)-1)*1,FALSE),"")=0,"",IFERROR(VLOOKUP($A88,'ENTRADA 2024'!$1:$1048576,3 + (COLUMN(E85)-1)*1,FALSE),""))</f>
        <v/>
      </c>
      <c r="DF88" s="94">
        <f>IF(IFERROR(VLOOKUP($A88,'ENTRADA 2024'!$1:$1048576,3 + (COLUMN(F85)-1)*1,FALSE),"")=0,"",IFERROR(VLOOKUP($A88,'ENTRADA 2024'!$1:$1048576,3 + (COLUMN(F85)-1)*1,FALSE),""))</f>
        <v/>
      </c>
      <c r="DG88" s="94">
        <f>IF(IFERROR(VLOOKUP($A88,'ENTRADA 2024'!$1:$1048576,3 + (COLUMN(G85)-1)*1,FALSE),"")=0,"",IFERROR(VLOOKUP($A88,'ENTRADA 2024'!$1:$1048576,3 + (COLUMN(G85)-1)*1,FALSE),""))</f>
        <v/>
      </c>
      <c r="DH88" s="94">
        <f>IF(IFERROR(VLOOKUP($A88,'ENTRADA 2024'!$1:$1048576,3 + (COLUMN(H85)-1)*1,FALSE),"")=0,"",IFERROR(VLOOKUP($A88,'ENTRADA 2024'!$1:$1048576,3 + (COLUMN(H85)-1)*1,FALSE),""))</f>
        <v/>
      </c>
      <c r="DI88" s="94">
        <f>IF(IFERROR(VLOOKUP($A88,'ENTRADA 2024'!$1:$1048576,3 + (COLUMN(I85)-1)*1,FALSE),"")=0,"",IFERROR(VLOOKUP($A88,'ENTRADA 2024'!$1:$1048576,3 + (COLUMN(I85)-1)*1,FALSE),""))</f>
        <v/>
      </c>
      <c r="DJ88" s="94">
        <f>IF(IFERROR(VLOOKUP($A88,'ENTRADA 2024'!$1:$1048576,3 + (COLUMN(J85)-1)*1,FALSE),"")=0,"",IFERROR(VLOOKUP($A88,'ENTRADA 2024'!$1:$1048576,3 + (COLUMN(J85)-1)*1,FALSE),""))</f>
        <v/>
      </c>
      <c r="DK88" s="94">
        <f>IF(IFERROR(VLOOKUP($A88,'ENTRADA 2024'!$1:$1048576,3 + (COLUMN(K85)-1)*1,FALSE),"")=0,"",IFERROR(VLOOKUP($A88,'ENTRADA 2024'!$1:$1048576,3 + (COLUMN(K85)-1)*1,FALSE),""))</f>
        <v/>
      </c>
      <c r="DL88" s="94">
        <f>IF(IFERROR(VLOOKUP($A88,'ENTRADA 2024'!$1:$1048576,3 + (COLUMN(L85)-1)*1,FALSE),"")=0,"",IFERROR(VLOOKUP($A88,'ENTRADA 2024'!$1:$1048576,3 + (COLUMN(L85)-1)*1,FALSE),""))</f>
        <v/>
      </c>
      <c r="DM88" s="95">
        <f>IF(COUNT(DA88:DL88)=0,"",SUM(DA88:DL88))</f>
        <v/>
      </c>
      <c r="DN88" s="94">
        <f>IF(IFERROR(VLOOKUP($A88,'ENTRADA 2025'!$1:$1048576,3 + (COLUMN(A85)-1)*1,FALSE),"")=0,"",IFERROR(VLOOKUP($A88,'ENTRADA 2025'!$1:$1048576,3 + (COLUMN(A85)-1)*1,FALSE),""))</f>
        <v/>
      </c>
      <c r="DO88" s="94">
        <f>IF(IFERROR(VLOOKUP($A88,'ENTRADA 2025'!$1:$1048576,3 + (COLUMN(B85)-1)*1,FALSE),"")=0,"",IFERROR(VLOOKUP($A88,'ENTRADA 2025'!$1:$1048576,3 + (COLUMN(B85)-1)*1,FALSE),""))</f>
        <v/>
      </c>
      <c r="DP88" s="94">
        <f>IF(IFERROR(VLOOKUP($A88,'ENTRADA 2025'!$1:$1048576,3 + (COLUMN(C85)-1)*1,FALSE),"")=0,"",IFERROR(VLOOKUP($A88,'ENTRADA 2025'!$1:$1048576,3 + (COLUMN(C85)-1)*1,FALSE),""))</f>
        <v/>
      </c>
      <c r="DQ88" s="94">
        <f>IF(IFERROR(VLOOKUP($A88,'ENTRADA 2025'!$1:$1048576,3 + (COLUMN(D85)-1)*1,FALSE),"")=0,"",IFERROR(VLOOKUP($A88,'ENTRADA 2025'!$1:$1048576,3 + (COLUMN(D85)-1)*1,FALSE),""))</f>
        <v/>
      </c>
      <c r="DR88" s="94">
        <f>IF(IFERROR(VLOOKUP($A88,'ENTRADA 2025'!$1:$1048576,3 + (COLUMN(E85)-1)*1,FALSE),"")=0,"",IFERROR(VLOOKUP($A88,'ENTRADA 2025'!$1:$1048576,3 + (COLUMN(E85)-1)*1,FALSE),""))</f>
        <v/>
      </c>
      <c r="DS88" s="94">
        <f>IF(IFERROR(VLOOKUP($A88,'ENTRADA 2025'!$1:$1048576,3 + (COLUMN(F85)-1)*1,FALSE),"")=0,"",IFERROR(VLOOKUP($A88,'ENTRADA 2025'!$1:$1048576,3 + (COLUMN(F85)-1)*1,FALSE),""))</f>
        <v/>
      </c>
      <c r="DT88" s="94">
        <f>IF(IFERROR(VLOOKUP($A88,'ENTRADA 2025'!$1:$1048576,3 + (COLUMN(G85)-1)*1,FALSE),"")=0,"",IFERROR(VLOOKUP($A88,'ENTRADA 2025'!$1:$1048576,3 + (COLUMN(G85)-1)*1,FALSE),""))</f>
        <v/>
      </c>
      <c r="DU88" s="94">
        <f>IF(IFERROR(VLOOKUP($A88,'ENTRADA 2025'!$1:$1048576,3 + (COLUMN(H85)-1)*1,FALSE),"")=0,"",IFERROR(VLOOKUP($A88,'ENTRADA 2025'!$1:$1048576,3 + (COLUMN(H85)-1)*1,FALSE),""))</f>
        <v/>
      </c>
      <c r="DV88" s="94">
        <f>IF(IFERROR(VLOOKUP($A88,'ENTRADA 2025'!$1:$1048576,3 + (COLUMN(I85)-1)*1,FALSE),"")=0,"",IFERROR(VLOOKUP($A88,'ENTRADA 2025'!$1:$1048576,3 + (COLUMN(I85)-1)*1,FALSE),""))</f>
        <v/>
      </c>
      <c r="DW88" s="94">
        <f>IF(IFERROR(VLOOKUP($A88,'ENTRADA 2025'!$1:$1048576,3 + (COLUMN(J85)-1)*1,FALSE),"")=0,"",IFERROR(VLOOKUP($A88,'ENTRADA 2025'!$1:$1048576,3 + (COLUMN(J85)-1)*1,FALSE),""))</f>
        <v/>
      </c>
      <c r="DX88" s="94">
        <f>IF(IFERROR(VLOOKUP($A88,'ENTRADA 2025'!$1:$1048576,3 + (COLUMN(K85)-1)*1,FALSE),"")=0,"",IFERROR(VLOOKUP($A88,'ENTRADA 2025'!$1:$1048576,3 + (COLUMN(K85)-1)*1,FALSE),""))</f>
        <v/>
      </c>
      <c r="DY88" s="94">
        <f>IF(IFERROR(VLOOKUP($A88,'ENTRADA 2025'!$1:$1048576,3 + (COLUMN(L85)-1)*1,FALSE),"")=0,"",IFERROR(VLOOKUP($A88,'ENTRADA 2025'!$1:$1048576,3 + (COLUMN(L85)-1)*1,FALSE),""))</f>
        <v/>
      </c>
      <c r="DZ88" s="95">
        <f>IF(COUNT(DN88:DY88)=0,"",SUM(DN88:DY88))</f>
        <v/>
      </c>
      <c r="EA88" s="94">
        <f>IF(IFERROR(VLOOKUP($A88,'entrada-fornecedor-12-meses-7'!$1:$1048576,3 + (COLUMN(A85)-1)*1,FALSE),"")=0,"",IFERROR(VLOOKUP($A88,'entrada-fornecedor-12-meses-7'!$1:$1048576,3 + (COLUMN(A85)-1)*1,FALSE),""))</f>
        <v/>
      </c>
      <c r="EB88" s="94">
        <f>IF(IFERROR(VLOOKUP($A88,'entrada-fornecedor-12-meses-7'!$1:$1048576,3 + (COLUMN(B85)-1)*1,FALSE),"")=0,"",IFERROR(VLOOKUP($A88,'entrada-fornecedor-12-meses-7'!$1:$1048576,3 + (COLUMN(B85)-1)*1,FALSE),""))</f>
        <v/>
      </c>
      <c r="EC88" s="94">
        <f>IF(IFERROR(VLOOKUP($A88,'entrada-fornecedor-12-meses-7'!$1:$1048576,3 + (COLUMN(C85)-1)*1,FALSE),"")=0,"",IFERROR(VLOOKUP($A88,'entrada-fornecedor-12-meses-7'!$1:$1048576,3 + (COLUMN(C85)-1)*1,FALSE),""))</f>
        <v/>
      </c>
      <c r="ED88" s="94">
        <f>IF(IFERROR(VLOOKUP($A88,'entrada-fornecedor-12-meses-7'!$1:$1048576,3 + (COLUMN(D85)-1)*1,FALSE),"")=0,"",IFERROR(VLOOKUP($A88,'entrada-fornecedor-12-meses-7'!$1:$1048576,3 + (COLUMN(D85)-1)*1,FALSE),""))</f>
        <v/>
      </c>
      <c r="EE88" s="94">
        <f>IF(IFERROR(VLOOKUP($A88,'entrada-fornecedor-12-meses-7'!$1:$1048576,3 + (COLUMN(E85)-1)*1,FALSE),"")=0,"",IFERROR(VLOOKUP($A88,'entrada-fornecedor-12-meses-7'!$1:$1048576,3 + (COLUMN(E85)-1)*1,FALSE),""))</f>
        <v/>
      </c>
      <c r="EF88" s="94">
        <f>IF(IFERROR(VLOOKUP($A88,'entrada-fornecedor-12-meses-7'!$1:$1048576,3 + (COLUMN(F85)-1)*1,FALSE),"")=0,"",IFERROR(VLOOKUP($A88,'entrada-fornecedor-12-meses-7'!$1:$1048576,3 + (COLUMN(F85)-1)*1,FALSE),""))</f>
        <v/>
      </c>
      <c r="EG88" s="94">
        <f>IF(IFERROR(VLOOKUP($A88,'entrada-fornecedor-12-meses-7'!$1:$1048576,3 + (COLUMN(G85)-1)*1,FALSE),"")=0,"",IFERROR(VLOOKUP($A88,'entrada-fornecedor-12-meses-7'!$1:$1048576,3 + (COLUMN(G85)-1)*1,FALSE),""))</f>
        <v/>
      </c>
      <c r="EH88" s="94">
        <f>IF(IFERROR(VLOOKUP($A88,'entrada-fornecedor-12-meses-7'!$1:$1048576,3 + (COLUMN(H85)-1)*1,FALSE),"")=0,"",IFERROR(VLOOKUP($A88,'entrada-fornecedor-12-meses-7'!$1:$1048576,3 + (COLUMN(H85)-1)*1,FALSE),""))</f>
        <v/>
      </c>
      <c r="EI88" s="94">
        <f>IF(IFERROR(VLOOKUP($A88,'entrada-fornecedor-12-meses-7'!$1:$1048576,3 + (COLUMN(I85)-1)*1,FALSE),"")=0,"",IFERROR(VLOOKUP($A88,'entrada-fornecedor-12-meses-7'!$1:$1048576,3 + (COLUMN(I85)-1)*1,FALSE),""))</f>
        <v/>
      </c>
      <c r="EJ88" s="94">
        <f>IF(IFERROR(VLOOKUP($A88,'entrada-fornecedor-12-meses-7'!$1:$1048576,3 + (COLUMN(J85)-1)*1,FALSE),"")=0,"",IFERROR(VLOOKUP($A88,'entrada-fornecedor-12-meses-7'!$1:$1048576,3 + (COLUMN(J85)-1)*1,FALSE),""))</f>
        <v/>
      </c>
      <c r="EK88" s="94">
        <f>IF(IFERROR(VLOOKUP($A88,'entrada-fornecedor-12-meses-7'!$1:$1048576,3 + (COLUMN(K85)-1)*1,FALSE),"")=0,"",IFERROR(VLOOKUP($A88,'entrada-fornecedor-12-meses-7'!$1:$1048576,3 + (COLUMN(K85)-1)*1,FALSE),""))</f>
        <v/>
      </c>
      <c r="EL88" s="94">
        <f>IF(IFERROR(VLOOKUP($A88,'entrada-fornecedor-12-meses-7'!$1:$1048576,3 + (COLUMN(L85)-1)*1,FALSE),"")=0,"",IFERROR(VLOOKUP($A88,'entrada-fornecedor-12-meses-7'!$1:$1048576,3 + (COLUMN(L85)-1)*1,FALSE),""))</f>
        <v/>
      </c>
      <c r="EM88" s="95">
        <f>IF(COUNT(EA88:EL88)=0,"",SUM(EA88:EL88))</f>
        <v/>
      </c>
      <c r="EN88" s="1" t="n"/>
      <c r="EO88" s="96">
        <f>IFERROR(AVERAGEIF('lead-time-compras-7'!B:B,A88,'lead-time-compras-7'!S:S),"")</f>
        <v/>
      </c>
      <c r="EP88" s="96">
        <f>IFERROR(
  AVERAGEIFS(
    'notas-fiscais-entrada-830-7'!H:H,
    'notas-fiscais-entrada-830-7'!O:O, A88,
    'notas-fiscais-entrada-830-7'!E:E, $B$1
  ),
""
)</f>
        <v/>
      </c>
      <c r="EQ88" s="96">
        <f>IFERROR(AVERAGEIF('lead-time-compras-7'!B:B,A88,'lead-time-compras-7'!Q:Q),"")</f>
        <v/>
      </c>
      <c r="ER88" s="97">
        <f>SUMIF('fornecedor-saldo-receber-7'!A:A, A88, 'fornecedor-saldo-receber-7'!L:L)</f>
        <v/>
      </c>
      <c r="ES88" s="97">
        <f>SUMIF('fornecedor-verba-aplicar-7'!A:A, A88, 'fornecedor-verba-aplicar-7'!D:D)</f>
        <v/>
      </c>
      <c r="ET88" s="1" t="n"/>
      <c r="EU88" s="52">
        <f>SUMIF('ANALISE PRODUTO'!F:F, A88, 'ANALISE PRODUTO'!BN:BN)</f>
        <v/>
      </c>
      <c r="EV88" s="52">
        <f>SUMIF('ANALISE PRODUTO'!F:F, A88, 'ANALISE PRODUTO'!BO:BO)</f>
        <v/>
      </c>
      <c r="EW88" s="52">
        <f>SUMIF('ANALISE PRODUTO'!F:F, A88, 'ANALISE PRODUTO'!BP:BP)</f>
        <v/>
      </c>
      <c r="EX88" s="52">
        <f>SUMIF('ANALISE PRODUTO'!F:F, A88, 'ANALISE PRODUTO'!BQ:BQ)</f>
        <v/>
      </c>
      <c r="EY88" s="52">
        <f>SUMIF('ANALISE PRODUTO'!F:F, A88, 'ANALISE PRODUTO'!BR:BR)</f>
        <v/>
      </c>
      <c r="EZ88" s="53">
        <f>SUMIF('ANALISE PRODUTO'!F:F, A88, 'ANALISE PRODUTO'!BS:BS)</f>
        <v/>
      </c>
      <c r="FA88" s="53">
        <f>SUMIF('ANALISE PRODUTO'!F:F, A88, 'ANALISE PRODUTO'!BT:BT)</f>
        <v/>
      </c>
      <c r="FB88" s="53">
        <f>SUMIF('ANALISE PRODUTO'!F:F, A88, 'ANALISE PRODUTO'!BU:BU)</f>
        <v/>
      </c>
      <c r="FC88" s="53">
        <f>SUMIF('ANALISE PRODUTO'!F:F, A88, 'ANALISE PRODUTO'!BV:BV)</f>
        <v/>
      </c>
      <c r="FD88" s="53">
        <f>SUMIF('ANALISE PRODUTO'!F:F, A88, 'ANALISE PRODUTO'!BW:BW)</f>
        <v/>
      </c>
      <c r="FE88" s="41">
        <f>SUMIF('ANALISE PRODUTO'!F:F, A88, 'ANALISE PRODUTO'!CB:CB)</f>
        <v/>
      </c>
      <c r="FF88" s="41">
        <f>SUMIF('ANALISE PRODUTO'!F:F, A88, 'ANALISE PRODUTO'!CC:CC)</f>
        <v/>
      </c>
      <c r="FG88" s="1" t="n"/>
      <c r="FH88" s="45">
        <f>IF(IFERROR(VLOOKUP($A88,'VENDA 2023'!$1:$1048576,4 + (COLUMN(A85)-1)*2,FALSE),"")=0,"",IFERROR(VLOOKUP($A88,'VENDA 2023'!$1:$1048576,4 + (COLUMN(A85)-1)*2,FALSE),""))</f>
        <v/>
      </c>
      <c r="FI88" s="45">
        <f>IF(IFERROR(VLOOKUP($A88,'VENDA 2023'!$1:$1048576,4 + (COLUMN(B85)-1)*2,FALSE),"")=0,"",IFERROR(VLOOKUP($A88,'VENDA 2023'!$1:$1048576,4 + (COLUMN(B85)-1)*2,FALSE),""))</f>
        <v/>
      </c>
      <c r="FJ88" s="45">
        <f>IF(IFERROR(VLOOKUP($A88,'VENDA 2023'!$1:$1048576,4 + (COLUMN(C85)-1)*2,FALSE),"")=0,"",IFERROR(VLOOKUP($A88,'VENDA 2023'!$1:$1048576,4 + (COLUMN(C85)-1)*2,FALSE),""))</f>
        <v/>
      </c>
      <c r="FK88" s="45">
        <f>IF(IFERROR(VLOOKUP($A88,'VENDA 2023'!$1:$1048576,4 + (COLUMN(D85)-1)*2,FALSE),"")=0,"",IFERROR(VLOOKUP($A88,'VENDA 2023'!$1:$1048576,4 + (COLUMN(D85)-1)*2,FALSE),""))</f>
        <v/>
      </c>
      <c r="FL88" s="45">
        <f>IF(IFERROR(VLOOKUP($A88,'VENDA 2023'!$1:$1048576,4 + (COLUMN(E85)-1)*2,FALSE),"")=0,"",IFERROR(VLOOKUP($A88,'VENDA 2023'!$1:$1048576,4 + (COLUMN(E85)-1)*2,FALSE),""))</f>
        <v/>
      </c>
      <c r="FM88" s="45">
        <f>IF(IFERROR(VLOOKUP($A88,'VENDA 2023'!$1:$1048576,4 + (COLUMN(F85)-1)*2,FALSE),"")=0,"",IFERROR(VLOOKUP($A88,'VENDA 2023'!$1:$1048576,4 + (COLUMN(F85)-1)*2,FALSE),""))</f>
        <v/>
      </c>
      <c r="FN88" s="45">
        <f>IF(IFERROR(VLOOKUP($A88,'VENDA 2023'!$1:$1048576,4 + (COLUMN(G85)-1)*2,FALSE),"")=0,"",IFERROR(VLOOKUP($A88,'VENDA 2023'!$1:$1048576,4 + (COLUMN(G85)-1)*2,FALSE),""))</f>
        <v/>
      </c>
      <c r="FO88" s="45">
        <f>IF(IFERROR(VLOOKUP($A88,'VENDA 2023'!$1:$1048576,4 + (COLUMN(H85)-1)*2,FALSE),"")=0,"",IFERROR(VLOOKUP($A88,'VENDA 2023'!$1:$1048576,4 + (COLUMN(H85)-1)*2,FALSE),""))</f>
        <v/>
      </c>
      <c r="FP88" s="45">
        <f>IF(IFERROR(VLOOKUP($A88,'VENDA 2023'!$1:$1048576,4 + (COLUMN(I85)-1)*2,FALSE),"")=0,"",IFERROR(VLOOKUP($A88,'VENDA 2023'!$1:$1048576,4 + (COLUMN(I85)-1)*2,FALSE),""))</f>
        <v/>
      </c>
      <c r="FQ88" s="45">
        <f>IF(IFERROR(VLOOKUP($A88,'VENDA 2023'!$1:$1048576,4 + (COLUMN(J85)-1)*2,FALSE),"")=0,"",IFERROR(VLOOKUP($A88,'VENDA 2023'!$1:$1048576,4 + (COLUMN(J85)-1)*2,FALSE),""))</f>
        <v/>
      </c>
      <c r="FR88" s="45">
        <f>IF(IFERROR(VLOOKUP($A88,'VENDA 2023'!$1:$1048576,4 + (COLUMN(K85)-1)*2,FALSE),"")=0,"",IFERROR(VLOOKUP($A88,'VENDA 2023'!$1:$1048576,4 + (COLUMN(K85)-1)*2,FALSE),""))</f>
        <v/>
      </c>
      <c r="FS88" s="45">
        <f>IF(IFERROR(VLOOKUP($A88,'VENDA 2023'!$1:$1048576,4 + (COLUMN(L85)-1)*2,FALSE),"")=0,"",IFERROR(VLOOKUP($A88,'VENDA 2023'!$1:$1048576,4 + (COLUMN(L85)-1)*2,FALSE),""))</f>
        <v/>
      </c>
      <c r="FT88" s="12">
        <f>IF(COUNT(FH88:FS88)=0,"",SUM(FH88:FS88))</f>
        <v/>
      </c>
      <c r="FU88" s="45">
        <f>IF(IFERROR(VLOOKUP($A88,'VENDA 2024'!$1:$1048576,4 + (COLUMN(A85)-1)*2,FALSE),"")=0,"",IFERROR(VLOOKUP($A88,'VENDA 2024'!$1:$1048576,4 + (COLUMN(A85)-1)*2,FALSE),""))</f>
        <v/>
      </c>
      <c r="FV88" s="45">
        <f>IF(IFERROR(VLOOKUP($A88,'VENDA 2024'!$1:$1048576,4 + (COLUMN(B85)-1)*2,FALSE),"")=0,"",IFERROR(VLOOKUP($A88,'VENDA 2024'!$1:$1048576,4 + (COLUMN(B85)-1)*2,FALSE),""))</f>
        <v/>
      </c>
      <c r="FW88" s="45">
        <f>IF(IFERROR(VLOOKUP($A88,'VENDA 2024'!$1:$1048576,4 + (COLUMN(C85)-1)*2,FALSE),"")=0,"",IFERROR(VLOOKUP($A88,'VENDA 2024'!$1:$1048576,4 + (COLUMN(C85)-1)*2,FALSE),""))</f>
        <v/>
      </c>
      <c r="FX88" s="45">
        <f>IF(IFERROR(VLOOKUP($A88,'VENDA 2024'!$1:$1048576,4 + (COLUMN(D85)-1)*2,FALSE),"")=0,"",IFERROR(VLOOKUP($A88,'VENDA 2024'!$1:$1048576,4 + (COLUMN(D85)-1)*2,FALSE),""))</f>
        <v/>
      </c>
      <c r="FY88" s="45">
        <f>IF(IFERROR(VLOOKUP($A88,'VENDA 2024'!$1:$1048576,4 + (COLUMN(E85)-1)*2,FALSE),"")=0,"",IFERROR(VLOOKUP($A88,'VENDA 2024'!$1:$1048576,4 + (COLUMN(E85)-1)*2,FALSE),""))</f>
        <v/>
      </c>
      <c r="FZ88" s="45">
        <f>IF(IFERROR(VLOOKUP($A88,'VENDA 2024'!$1:$1048576,4 + (COLUMN(F85)-1)*2,FALSE),"")=0,"",IFERROR(VLOOKUP($A88,'VENDA 2024'!$1:$1048576,4 + (COLUMN(F85)-1)*2,FALSE),""))</f>
        <v/>
      </c>
      <c r="GA88" s="45">
        <f>IF(IFERROR(VLOOKUP($A88,'VENDA 2024'!$1:$1048576,4 + (COLUMN(G85)-1)*2,FALSE),"")=0,"",IFERROR(VLOOKUP($A88,'VENDA 2024'!$1:$1048576,4 + (COLUMN(G85)-1)*2,FALSE),""))</f>
        <v/>
      </c>
      <c r="GB88" s="45">
        <f>IF(IFERROR(VLOOKUP($A88,'VENDA 2024'!$1:$1048576,4 + (COLUMN(H85)-1)*2,FALSE),"")=0,"",IFERROR(VLOOKUP($A88,'VENDA 2024'!$1:$1048576,4 + (COLUMN(H85)-1)*2,FALSE),""))</f>
        <v/>
      </c>
      <c r="GC88" s="45">
        <f>IF(IFERROR(VLOOKUP($A88,'VENDA 2024'!$1:$1048576,4 + (COLUMN(I85)-1)*2,FALSE),"")=0,"",IFERROR(VLOOKUP($A88,'VENDA 2024'!$1:$1048576,4 + (COLUMN(I85)-1)*2,FALSE),""))</f>
        <v/>
      </c>
      <c r="GD88" s="45">
        <f>IF(IFERROR(VLOOKUP($A88,'VENDA 2024'!$1:$1048576,4 + (COLUMN(J85)-1)*2,FALSE),"")=0,"",IFERROR(VLOOKUP($A88,'VENDA 2024'!$1:$1048576,4 + (COLUMN(J85)-1)*2,FALSE),""))</f>
        <v/>
      </c>
      <c r="GE88" s="45">
        <f>IF(IFERROR(VLOOKUP($A88,'VENDA 2024'!$1:$1048576,4 + (COLUMN(K85)-1)*2,FALSE),"")=0,"",IFERROR(VLOOKUP($A88,'VENDA 2024'!$1:$1048576,4 + (COLUMN(K85)-1)*2,FALSE),""))</f>
        <v/>
      </c>
      <c r="GF88" s="45">
        <f>IF(IFERROR(VLOOKUP($A88,'VENDA 2024'!$1:$1048576,4 + (COLUMN(L85)-1)*2,FALSE),"")=0,"",IFERROR(VLOOKUP($A88,'VENDA 2024'!$1:$1048576,4 + (COLUMN(L85)-1)*2,FALSE),""))</f>
        <v/>
      </c>
      <c r="GG88" s="12">
        <f>IF(COUNT(FU88:GF88)=0,"",SUM(FU88:GF88))</f>
        <v/>
      </c>
      <c r="GH88" s="45">
        <f>IF(IFERROR(VLOOKUP($A88,'venda-fornecedor-12-meses-7'!$1:$1048576,5 + (COLUMN(A85)-1)*2,FALSE),"")=0,"",IFERROR(VLOOKUP($A88,'venda-fornecedor-12-meses-7'!$1:$1048576,5 + (COLUMN(A85)-1)*2,FALSE),""))</f>
        <v/>
      </c>
      <c r="GI88" s="45">
        <f>IF(IFERROR(VLOOKUP($A88,'venda-fornecedor-12-meses-7'!$1:$1048576,5 + (COLUMN(B85)-1)*2,FALSE),"")=0,"",IFERROR(VLOOKUP($A88,'venda-fornecedor-12-meses-7'!$1:$1048576,5 + (COLUMN(B85)-1)*2,FALSE),""))</f>
        <v/>
      </c>
      <c r="GJ88" s="45">
        <f>IF(IFERROR(VLOOKUP($A88,'venda-fornecedor-12-meses-7'!$1:$1048576,5 + (COLUMN(C85)-1)*2,FALSE),"")=0,"",IFERROR(VLOOKUP($A88,'venda-fornecedor-12-meses-7'!$1:$1048576,5 + (COLUMN(C85)-1)*2,FALSE),""))</f>
        <v/>
      </c>
      <c r="GK88" s="45">
        <f>IF(IFERROR(VLOOKUP($A88,'venda-fornecedor-12-meses-7'!$1:$1048576,5 + (COLUMN(D85)-1)*2,FALSE),"")=0,"",IFERROR(VLOOKUP($A88,'venda-fornecedor-12-meses-7'!$1:$1048576,5 + (COLUMN(D85)-1)*2,FALSE),""))</f>
        <v/>
      </c>
      <c r="GL88" s="45">
        <f>IF(IFERROR(VLOOKUP($A88,'venda-fornecedor-12-meses-7'!$1:$1048576,5 + (COLUMN(E85)-1)*2,FALSE),"")=0,"",IFERROR(VLOOKUP($A88,'venda-fornecedor-12-meses-7'!$1:$1048576,5 + (COLUMN(E85)-1)*2,FALSE),""))</f>
        <v/>
      </c>
      <c r="GM88" s="45">
        <f>IF(IFERROR(VLOOKUP($A88,'venda-fornecedor-12-meses-7'!$1:$1048576,5 + (COLUMN(F85)-1)*2,FALSE),"")=0,"",IFERROR(VLOOKUP($A88,'venda-fornecedor-12-meses-7'!$1:$1048576,5 + (COLUMN(F85)-1)*2,FALSE),""))</f>
        <v/>
      </c>
      <c r="GN88" s="45">
        <f>IF(IFERROR(VLOOKUP($A88,'venda-fornecedor-12-meses-7'!$1:$1048576,5 + (COLUMN(G85)-1)*2,FALSE),"")=0,"",IFERROR(VLOOKUP($A88,'venda-fornecedor-12-meses-7'!$1:$1048576,5 + (COLUMN(G85)-1)*2,FALSE),""))</f>
        <v/>
      </c>
      <c r="GO88" s="45">
        <f>IF(IFERROR(VLOOKUP($A88,'venda-fornecedor-12-meses-7'!$1:$1048576,5 + (COLUMN(H85)-1)*2,FALSE),"")=0,"",IFERROR(VLOOKUP($A88,'venda-fornecedor-12-meses-7'!$1:$1048576,5 + (COLUMN(H85)-1)*2,FALSE),""))</f>
        <v/>
      </c>
      <c r="GP88" s="45">
        <f>IF(IFERROR(VLOOKUP($A88,'venda-fornecedor-12-meses-7'!$1:$1048576,5 + (COLUMN(I85)-1)*2,FALSE),"")=0,"",IFERROR(VLOOKUP($A88,'venda-fornecedor-12-meses-7'!$1:$1048576,5 + (COLUMN(I85)-1)*2,FALSE),""))</f>
        <v/>
      </c>
      <c r="GQ88" s="45">
        <f>IF(IFERROR(VLOOKUP($A88,'venda-fornecedor-12-meses-7'!$1:$1048576,5 + (COLUMN(J85)-1)*2,FALSE),"")=0,"",IFERROR(VLOOKUP($A88,'venda-fornecedor-12-meses-7'!$1:$1048576,5 + (COLUMN(J85)-1)*2,FALSE),""))</f>
        <v/>
      </c>
      <c r="GR88" s="45">
        <f>IF(IFERROR(VLOOKUP($A88,'venda-fornecedor-12-meses-7'!$1:$1048576,5 + (COLUMN(K85)-1)*2,FALSE),"")=0,"",IFERROR(VLOOKUP($A88,'venda-fornecedor-12-meses-7'!$1:$1048576,5 + (COLUMN(K85)-1)*2,FALSE),""))</f>
        <v/>
      </c>
      <c r="GS88" s="45">
        <f>IF(IFERROR(VLOOKUP($A88,'venda-fornecedor-12-meses-7'!$1:$1048576,5 + (COLUMN(L85)-1)*2,FALSE),"")=0,"",IFERROR(VLOOKUP($A88,'venda-fornecedor-12-meses-7'!$1:$1048576,5 + (COLUMN(L85)-1)*2,FALSE),""))</f>
        <v/>
      </c>
      <c r="GT88" s="12">
        <f>IF(COUNT(GH88:GS88)=0,"",SUM(GH88:GS88))</f>
        <v/>
      </c>
    </row>
    <row r="89">
      <c r="A89" s="99" t="n">
        <v>10533</v>
      </c>
      <c r="B89" s="85">
        <f>VLOOKUP(A89,'FORNECEDORES X COMPRADOR'!$A:$D,4,0)</f>
        <v/>
      </c>
      <c r="C89" s="85">
        <f>VLOOKUP(A89,'FORNECEDORES X COMPRADOR'!$A:$E,5,0)</f>
        <v/>
      </c>
      <c r="D89" s="40">
        <f>IFERROR(AVERAGEIF('ANALISE PRODUTO'!F:F,A89,'ANALISE PRODUTO'!BE:BE),"")</f>
        <v/>
      </c>
      <c r="E89" s="40">
        <f>IFERROR(AVERAGEIF('ANALISE PRODUTO'!F:F,A89,'ANALISE PRODUTO'!BF:BF),"")</f>
        <v/>
      </c>
      <c r="F89" s="47">
        <f t="array" ref="F89">IFERROR(
  IF(
    SUMPRODUCT(
      IFERROR(--('ANALISE PRODUTO'!$F$3:$F$10000=A89),0) *
      IFERROR(--'ANALISE PRODUTO'!$AJ$3:$AJ$10000,0)
    )=0,
    "",
    SUMPRODUCT(
      IFERROR(--('ANALISE PRODUTO'!$F$3:$F$10000=A89),0) *
      IFERROR(--'ANALISE PRODUTO'!$AN$3:$AN$10000,0)
    ) /
    SUMPRODUCT(
      IFERROR(--('ANALISE PRODUTO'!$F$3:$F$10000=A89),0) *
      IFERROR(--'ANALISE PRODUTO'!$AJ$3:$AJ$10000,0)
    )
  ),
  ""
)</f>
        <v/>
      </c>
      <c r="G89" s="47">
        <f t="array" ref="G89">IFERROR(
  IF(
    SUMPRODUCT(
      IFERROR(--('ANALISE PRODUTO'!$F$3:$F$10000=A89),0) *
      IFERROR(--'ANALISE PRODUTO'!$AJ$3:$AJ$10000,0)
    )=0,
    "",
    SUMPRODUCT(
      IFERROR(--('ANALISE PRODUTO'!$F$3:$F$10000=A89),0) *
      IFERROR(--'ANALISE PRODUTO'!$AO$3:$AO$10000,0)
    ) /
    SUMPRODUCT(
      IFERROR(--('ANALISE PRODUTO'!$F$3:$F$10000=A89),0) *
      IFERROR(--'ANALISE PRODUTO'!$AJ$3:$AJ$10000,0)
    )
  ),
  ""
)</f>
        <v/>
      </c>
      <c r="H89" s="86" t="n">
        <v>60</v>
      </c>
      <c r="I89" s="86" t="n">
        <v>90</v>
      </c>
      <c r="J89" s="87">
        <f>SUMIF('ANALISE PRODUTO'!F:F, A89, 'ANALISE PRODUTO'!AP:AP)</f>
        <v/>
      </c>
      <c r="K89" s="88">
        <f>SUMIF('ANALISE PRODUTO'!F:F, A89, 'ANALISE PRODUTO'!AN:AN)</f>
        <v/>
      </c>
      <c r="L89" s="40">
        <f>SUMIF('ANALISE PRODUTO'!F:F, A89, 'ANALISE PRODUTO'!BB:BB)</f>
        <v/>
      </c>
      <c r="M89" s="40">
        <f>SUMIF('ANALISE PRODUTO'!F:F, A89, 'ANALISE PRODUTO'!BC:BC)</f>
        <v/>
      </c>
      <c r="N89" s="40">
        <f>SUMIF('ANALISE PRODUTO'!F:F, A89, 'ANALISE PRODUTO'!BD:BD)</f>
        <v/>
      </c>
      <c r="O89" s="40">
        <f>SUMIF('ANALISE PRODUTO'!F:F, A89, 'ANALISE PRODUTO'!BA:BA)</f>
        <v/>
      </c>
      <c r="P89" s="40">
        <f>IF(J89=0, 0, IF(O89/J89=0, 0, O89/J89))</f>
        <v/>
      </c>
      <c r="Q89" s="40">
        <f>IF(J89=0, 0, IF(L89/J89=0, 0, L89/J89))</f>
        <v/>
      </c>
      <c r="R89" s="89">
        <f>SUMIF('ANALISE PRODUTO'!F:F, A89, 'ANALISE PRODUTO'!BJ:BJ)</f>
        <v/>
      </c>
      <c r="S89" s="89">
        <f>SUMIF('ANALISE PRODUTO'!F:F, A89, 'ANALISE PRODUTO'!BK:BK)</f>
        <v/>
      </c>
      <c r="T89" s="89">
        <f>SUMIF('ANALISE PRODUTO'!F:F, A89, 'ANALISE PRODUTO'!BL:BL)</f>
        <v/>
      </c>
      <c r="U89" s="89">
        <f>SUMIFS('ANALISE PRODUTO'!BI:BI, 'ANALISE PRODUTO'!F:F, A89)</f>
        <v/>
      </c>
      <c r="V89" s="89">
        <f>IF(C89="DESCONTINUADO", 0, IF(J89=0, 0, IF(U89/J89=0, 0, U89/J89)))</f>
        <v/>
      </c>
      <c r="W89" s="89">
        <f>IF(OR(C89="DESCONTINUADO", J89=0), 0, IFERROR((S89+T89)/J89, 0))</f>
        <v/>
      </c>
      <c r="X89" s="59">
        <f>COUNTIF('ANALISE PRODUTO'!F:F, A89)</f>
        <v/>
      </c>
      <c r="Y89" s="60">
        <f>COUNTIFS('ANALISE PRODUTO'!F:F, A89, 'ANALISE PRODUTO'!S:S, "S")</f>
        <v/>
      </c>
      <c r="Z89" s="61">
        <f>X89-Y89</f>
        <v/>
      </c>
      <c r="AA89" s="88">
        <f>IFERROR(IF(COUNTIF('contas-pagas-fornecedor-7'!$C:$C,B89)&gt;1,
   AVERAGEIF('contas-pagas-fornecedor-7'!$C:$C,B89,'contas-pagas-fornecedor-7'!$I:$I),
   VLOOKUP(B89,'contas-pagas-fornecedor-7'!$C:$Q,7,FALSE)), "")</f>
        <v/>
      </c>
      <c r="AB89" s="88">
        <f t="array" ref="AB89">IFERROR(
  INDEX('fornecedor-venda-por-filial-ger'!J:J,
    MATCH(1,
      ('fornecedor-venda-por-filial-ger'!A:A=A89) *
      ('fornecedor-venda-por-filial-ger'!B:B=$B$1),
    0)
  ),
"")</f>
        <v/>
      </c>
      <c r="AC89" s="90">
        <f t="array" ref="AC89">IFERROR(
  INDEX('fornecedor-venda-por-filial-ger'!O:O,
    MATCH(1,
      ('fornecedor-venda-por-filial-ger'!A:A=A89) *
      ('fornecedor-venda-por-filial-ger'!B:B=$B$1),
    0)
  ),
"")</f>
        <v/>
      </c>
      <c r="AD89" s="90">
        <f>IFERROR(VLOOKUP(A89,'venda-fornecedor-12-meses-7'!A:AC,3,0),"")</f>
        <v/>
      </c>
      <c r="AE89" s="87">
        <f t="array" ref="AE89">IFERROR(
  INDEX('fornecedor-venda-por-filial-ger'!N:N,
    MATCH(1,
      ('fornecedor-venda-por-filial-ger'!A:A=A89) *
      ('fornecedor-venda-por-filial-ger'!B:B=$B$1),
    0)
  ),
"")</f>
        <v/>
      </c>
      <c r="AF89" s="87">
        <f>IF(J89&lt;=0,"100,00%",IFERROR(AD89/AE89,1))</f>
        <v/>
      </c>
      <c r="AG89" s="64">
        <f t="array" ref="AG89">IFERROR(
  INDEX('fornecedor-venda-por-filial-ger'!L:L,
    MATCH(1,
      ('fornecedor-venda-por-filial-ger'!A:A=A89)*
      ('fornecedor-venda-por-filial-ger'!B:B=$B$1),
    0)
  )/100,
"")</f>
        <v/>
      </c>
      <c r="AH89" s="64">
        <f t="array" ref="AH89">IFERROR(
  INDEX('fornecedor-venda-por-filial-ger'!S:S,
    MATCH(1,
      ('fornecedor-venda-por-filial-ger'!A:A=A89) *
      ('fornecedor-venda-por-filial-ger'!B:B=$B$1),
    0)
  )/100,
"")</f>
        <v/>
      </c>
      <c r="AI89" s="64">
        <f>IFERROR(IF(OR(AH89="",AG89=""),"",IF(J89=0,0,AH89-AG89)),"")</f>
        <v/>
      </c>
      <c r="AJ89" s="91">
        <f t="array" ref="AJ89">IF(MAX(IF('ANALISE PRODUTO'!F:F=A89,'ANALISE PRODUTO'!AD:AD))=0,"SEM ENTRADA",MAX(IF('ANALISE PRODUTO'!F:F=A89,'ANALISE PRODUTO'!AD:AD)))</f>
        <v/>
      </c>
      <c r="AK89" s="39" t="n"/>
      <c r="AL89" s="92">
        <f>IF(IFERROR(VLOOKUP($A89,'VENDA 2023'!$1:$1048576,3 + (COLUMN(A86)-1)*2,FALSE),"")=0,"",IFERROR(VLOOKUP($A89,'VENDA 2023'!$1:$1048576,3 + (COLUMN(A86)-1)*2,FALSE),""))</f>
        <v/>
      </c>
      <c r="AM89" s="92">
        <f>IF(IFERROR(VLOOKUP($A89,'VENDA 2023'!$1:$1048576,3 + (COLUMN(B86)-1)*2,FALSE),"")=0,"",IFERROR(VLOOKUP($A89,'VENDA 2023'!$1:$1048576,3 + (COLUMN(B86)-1)*2,FALSE),""))</f>
        <v/>
      </c>
      <c r="AN89" s="92">
        <f>IF(IFERROR(VLOOKUP($A89,'VENDA 2023'!$1:$1048576,3 + (COLUMN(C86)-1)*2,FALSE),"")=0,"",IFERROR(VLOOKUP($A89,'VENDA 2023'!$1:$1048576,3 + (COLUMN(C86)-1)*2,FALSE),""))</f>
        <v/>
      </c>
      <c r="AO89" s="92">
        <f>IF(IFERROR(VLOOKUP($A89,'VENDA 2023'!$1:$1048576,3 + (COLUMN(D86)-1)*2,FALSE),"")=0,"",IFERROR(VLOOKUP($A89,'VENDA 2023'!$1:$1048576,3 + (COLUMN(D86)-1)*2,FALSE),""))</f>
        <v/>
      </c>
      <c r="AP89" s="92">
        <f>IF(IFERROR(VLOOKUP($A89,'VENDA 2023'!$1:$1048576,3 + (COLUMN(E86)-1)*2,FALSE),"")=0,"",IFERROR(VLOOKUP($A89,'VENDA 2023'!$1:$1048576,3 + (COLUMN(E86)-1)*2,FALSE),""))</f>
        <v/>
      </c>
      <c r="AQ89" s="92">
        <f>IF(IFERROR(VLOOKUP($A89,'VENDA 2023'!$1:$1048576,3 + (COLUMN(F86)-1)*2,FALSE),"")=0,"",IFERROR(VLOOKUP($A89,'VENDA 2023'!$1:$1048576,3 + (COLUMN(F86)-1)*2,FALSE),""))</f>
        <v/>
      </c>
      <c r="AR89" s="92">
        <f>IF(IFERROR(VLOOKUP($A89,'VENDA 2023'!$1:$1048576,3 + (COLUMN(G86)-1)*2,FALSE),"")=0,"",IFERROR(VLOOKUP($A89,'VENDA 2023'!$1:$1048576,3 + (COLUMN(G86)-1)*2,FALSE),""))</f>
        <v/>
      </c>
      <c r="AS89" s="92">
        <f>IF(IFERROR(VLOOKUP($A89,'VENDA 2023'!$1:$1048576,3 + (COLUMN(H86)-1)*2,FALSE),"")=0,"",IFERROR(VLOOKUP($A89,'VENDA 2023'!$1:$1048576,3 + (COLUMN(H86)-1)*2,FALSE),""))</f>
        <v/>
      </c>
      <c r="AT89" s="92">
        <f>IF(IFERROR(VLOOKUP($A89,'VENDA 2023'!$1:$1048576,3 + (COLUMN(I86)-1)*2,FALSE),"")=0,"",IFERROR(VLOOKUP($A89,'VENDA 2023'!$1:$1048576,3 + (COLUMN(I86)-1)*2,FALSE),""))</f>
        <v/>
      </c>
      <c r="AU89" s="92">
        <f>IF(IFERROR(VLOOKUP($A89,'VENDA 2023'!$1:$1048576,3 + (COLUMN(J86)-1)*2,FALSE),"")=0,"",IFERROR(VLOOKUP($A89,'VENDA 2023'!$1:$1048576,3 + (COLUMN(J86)-1)*2,FALSE),""))</f>
        <v/>
      </c>
      <c r="AV89" s="92">
        <f>IF(IFERROR(VLOOKUP($A89,'VENDA 2023'!$1:$1048576,3 + (COLUMN(K86)-1)*2,FALSE),"")=0,"",IFERROR(VLOOKUP($A89,'VENDA 2023'!$1:$1048576,3 + (COLUMN(K86)-1)*2,FALSE),""))</f>
        <v/>
      </c>
      <c r="AW89" s="92">
        <f>IF(IFERROR(VLOOKUP($A89,'VENDA 2023'!$1:$1048576,3 + (COLUMN(L86)-1)*2,FALSE),"")=0,"",IFERROR(VLOOKUP($A89,'VENDA 2023'!$1:$1048576,3 + (COLUMN(L86)-1)*2,FALSE),""))</f>
        <v/>
      </c>
      <c r="AX89" s="93">
        <f>IF(COUNT(AL89:AW89)=0,"",SUM(AL89:AW89))</f>
        <v/>
      </c>
      <c r="AY89" s="92">
        <f>IF(IFERROR(VLOOKUP($A89,'VENDA 2024'!$1:$1048576,3 + (COLUMN(A86)-1)*2,FALSE),"")=0,"",IFERROR(VLOOKUP($A89,'VENDA 2024'!$1:$1048576,3 + (COLUMN(A86)-1)*2,FALSE),""))</f>
        <v/>
      </c>
      <c r="AZ89" s="92">
        <f>IF(IFERROR(VLOOKUP($A89,'VENDA 2024'!$1:$1048576,3 + (COLUMN(B86)-1)*2,FALSE),"")=0,"",IFERROR(VLOOKUP($A89,'VENDA 2024'!$1:$1048576,3 + (COLUMN(B86)-1)*2,FALSE),""))</f>
        <v/>
      </c>
      <c r="BA89" s="92">
        <f>IF(IFERROR(VLOOKUP($A89,'VENDA 2024'!$1:$1048576,3 + (COLUMN(C86)-1)*2,FALSE),"")=0,"",IFERROR(VLOOKUP($A89,'VENDA 2024'!$1:$1048576,3 + (COLUMN(C86)-1)*2,FALSE),""))</f>
        <v/>
      </c>
      <c r="BB89" s="92">
        <f>IF(IFERROR(VLOOKUP($A89,'VENDA 2024'!$1:$1048576,3 + (COLUMN(D86)-1)*2,FALSE),"")=0,"",IFERROR(VLOOKUP($A89,'VENDA 2024'!$1:$1048576,3 + (COLUMN(D86)-1)*2,FALSE),""))</f>
        <v/>
      </c>
      <c r="BC89" s="92">
        <f>IF(IFERROR(VLOOKUP($A89,'VENDA 2024'!$1:$1048576,3 + (COLUMN(E86)-1)*2,FALSE),"")=0,"",IFERROR(VLOOKUP($A89,'VENDA 2024'!$1:$1048576,3 + (COLUMN(E86)-1)*2,FALSE),""))</f>
        <v/>
      </c>
      <c r="BD89" s="92">
        <f>IF(IFERROR(VLOOKUP($A89,'VENDA 2024'!$1:$1048576,3 + (COLUMN(F86)-1)*2,FALSE),"")=0,"",IFERROR(VLOOKUP($A89,'VENDA 2024'!$1:$1048576,3 + (COLUMN(F86)-1)*2,FALSE),""))</f>
        <v/>
      </c>
      <c r="BE89" s="92">
        <f>IF(IFERROR(VLOOKUP($A89,'VENDA 2024'!$1:$1048576,3 + (COLUMN(G86)-1)*2,FALSE),"")=0,"",IFERROR(VLOOKUP($A89,'VENDA 2024'!$1:$1048576,3 + (COLUMN(G86)-1)*2,FALSE),""))</f>
        <v/>
      </c>
      <c r="BF89" s="92">
        <f>IF(IFERROR(VLOOKUP($A89,'VENDA 2024'!$1:$1048576,3 + (COLUMN(H86)-1)*2,FALSE),"")=0,"",IFERROR(VLOOKUP($A89,'VENDA 2024'!$1:$1048576,3 + (COLUMN(H86)-1)*2,FALSE),""))</f>
        <v/>
      </c>
      <c r="BG89" s="92">
        <f>IF(IFERROR(VLOOKUP($A89,'VENDA 2024'!$1:$1048576,3 + (COLUMN(I86)-1)*2,FALSE),"")=0,"",IFERROR(VLOOKUP($A89,'VENDA 2024'!$1:$1048576,3 + (COLUMN(I86)-1)*2,FALSE),""))</f>
        <v/>
      </c>
      <c r="BH89" s="92">
        <f>IF(IFERROR(VLOOKUP($A89,'VENDA 2024'!$1:$1048576,3 + (COLUMN(J86)-1)*2,FALSE),"")=0,"",IFERROR(VLOOKUP($A89,'VENDA 2024'!$1:$1048576,3 + (COLUMN(J86)-1)*2,FALSE),""))</f>
        <v/>
      </c>
      <c r="BI89" s="92">
        <f>IF(IFERROR(VLOOKUP($A89,'VENDA 2024'!$1:$1048576,3 + (COLUMN(K86)-1)*2,FALSE),"")=0,"",IFERROR(VLOOKUP($A89,'VENDA 2024'!$1:$1048576,3 + (COLUMN(K86)-1)*2,FALSE),""))</f>
        <v/>
      </c>
      <c r="BJ89" s="92">
        <f>IF(IFERROR(VLOOKUP($A89,'VENDA 2024'!$1:$1048576,3 + (COLUMN(L86)-1)*2,FALSE),"")=0,"",IFERROR(VLOOKUP($A89,'VENDA 2024'!$1:$1048576,3 + (COLUMN(L86)-1)*2,FALSE),""))</f>
        <v/>
      </c>
      <c r="BK89" s="93">
        <f>IF(COUNT(AY89:BJ89)=0,"",SUM(AY89:BJ89))</f>
        <v/>
      </c>
      <c r="BL89" s="92">
        <f>IF(IFERROR(VLOOKUP($A89,'VENDA 2025'!$1:$1048576,3 + (COLUMN(A86)-1)*2,FALSE),"")=0,"",IFERROR(VLOOKUP($A89,'VENDA 2025'!$1:$1048576,3 + (COLUMN(A86)-1)*2,FALSE),""))</f>
        <v/>
      </c>
      <c r="BM89" s="92">
        <f>IF(IFERROR(VLOOKUP($A89,'VENDA 2025'!$1:$1048576,3 + (COLUMN(B86)-1)*2,FALSE),"")=0,"",IFERROR(VLOOKUP($A89,'VENDA 2025'!$1:$1048576,3 + (COLUMN(B86)-1)*2,FALSE),""))</f>
        <v/>
      </c>
      <c r="BN89" s="92">
        <f>IF(IFERROR(VLOOKUP($A89,'VENDA 2025'!$1:$1048576,3 + (COLUMN(C86)-1)*2,FALSE),"")=0,"",IFERROR(VLOOKUP($A89,'VENDA 2025'!$1:$1048576,3 + (COLUMN(C86)-1)*2,FALSE),""))</f>
        <v/>
      </c>
      <c r="BO89" s="92">
        <f>IF(IFERROR(VLOOKUP($A89,'VENDA 2025'!$1:$1048576,3 + (COLUMN(D86)-1)*2,FALSE),"")=0,"",IFERROR(VLOOKUP($A89,'VENDA 2025'!$1:$1048576,3 + (COLUMN(D86)-1)*2,FALSE),""))</f>
        <v/>
      </c>
      <c r="BP89" s="92">
        <f>IF(IFERROR(VLOOKUP($A89,'VENDA 2025'!$1:$1048576,3 + (COLUMN(E86)-1)*2,FALSE),"")=0,"",IFERROR(VLOOKUP($A89,'VENDA 2025'!$1:$1048576,3 + (COLUMN(E86)-1)*2,FALSE),""))</f>
        <v/>
      </c>
      <c r="BQ89" s="92">
        <f>IF(IFERROR(VLOOKUP($A89,'VENDA 2025'!$1:$1048576,3 + (COLUMN(F86)-1)*2,FALSE),"")=0,"",IFERROR(VLOOKUP($A89,'VENDA 2025'!$1:$1048576,3 + (COLUMN(F86)-1)*2,FALSE),""))</f>
        <v/>
      </c>
      <c r="BR89" s="92">
        <f>IF(IFERROR(VLOOKUP($A89,'VENDA 2025'!$1:$1048576,3 + (COLUMN(G86)-1)*2,FALSE),"")=0,"",IFERROR(VLOOKUP($A89,'VENDA 2025'!$1:$1048576,3 + (COLUMN(G86)-1)*2,FALSE),""))</f>
        <v/>
      </c>
      <c r="BS89" s="92">
        <f>IF(IFERROR(VLOOKUP($A89,'VENDA 2025'!$1:$1048576,3 + (COLUMN(H86)-1)*2,FALSE),"")=0,"",IFERROR(VLOOKUP($A89,'VENDA 2025'!$1:$1048576,3 + (COLUMN(H86)-1)*2,FALSE),""))</f>
        <v/>
      </c>
      <c r="BT89" s="92">
        <f>IF(IFERROR(VLOOKUP($A89,'VENDA 2025'!$1:$1048576,3 + (COLUMN(I86)-1)*2,FALSE),"")=0,"",IFERROR(VLOOKUP($A89,'VENDA 2025'!$1:$1048576,3 + (COLUMN(I86)-1)*2,FALSE),""))</f>
        <v/>
      </c>
      <c r="BU89" s="92">
        <f>IF(IFERROR(VLOOKUP($A89,'VENDA 2025'!$1:$1048576,3 + (COLUMN(J86)-1)*2,FALSE),"")=0,"",IFERROR(VLOOKUP($A89,'VENDA 2025'!$1:$1048576,3 + (COLUMN(J86)-1)*2,FALSE),""))</f>
        <v/>
      </c>
      <c r="BV89" s="92">
        <f>IF(IFERROR(VLOOKUP($A89,'VENDA 2025'!$1:$1048576,3 + (COLUMN(K86)-1)*2,FALSE),"")=0,"",IFERROR(VLOOKUP($A89,'VENDA 2025'!$1:$1048576,3 + (COLUMN(K86)-1)*2,FALSE),""))</f>
        <v/>
      </c>
      <c r="BW89" s="92">
        <f>IF(IFERROR(VLOOKUP($A89,'VENDA 2025'!$1:$1048576,3 + (COLUMN(L86)-1)*2,FALSE),"")=0,"",IFERROR(VLOOKUP($A89,'VENDA 2025'!$1:$1048576,3 + (COLUMN(L86)-1)*2,FALSE),""))</f>
        <v/>
      </c>
      <c r="BX89" s="93">
        <f>IF(COUNT(BL89:BW89)=0,"",SUM(BL89:BW89))</f>
        <v/>
      </c>
      <c r="BY89" s="92">
        <f>IF(IFERROR(VLOOKUP($A89,'venda-fornecedor-12-meses-7'!$1:$1048576,4 + (COLUMN(A86)-1)*2,FALSE),"")=0,"",IFERROR(VLOOKUP($A89,'venda-fornecedor-12-meses-7'!$1:$1048576,4 + (COLUMN(A86)-1)*2,FALSE),""))</f>
        <v/>
      </c>
      <c r="BZ89" s="92">
        <f>IF(IFERROR(VLOOKUP($A89,'venda-fornecedor-12-meses-7'!$1:$1048576,4 + (COLUMN(B86)-1)*2,FALSE),"")=0,"",IFERROR(VLOOKUP($A89,'venda-fornecedor-12-meses-7'!$1:$1048576,4 + (COLUMN(B86)-1)*2,FALSE),""))</f>
        <v/>
      </c>
      <c r="CA89" s="92">
        <f>IF(IFERROR(VLOOKUP($A89,'venda-fornecedor-12-meses-7'!$1:$1048576,4 + (COLUMN(C86)-1)*2,FALSE),"")=0,"",IFERROR(VLOOKUP($A89,'venda-fornecedor-12-meses-7'!$1:$1048576,4 + (COLUMN(C86)-1)*2,FALSE),""))</f>
        <v/>
      </c>
      <c r="CB89" s="92">
        <f>IF(IFERROR(VLOOKUP($A89,'venda-fornecedor-12-meses-7'!$1:$1048576,4 + (COLUMN(D86)-1)*2,FALSE),"")=0,"",IFERROR(VLOOKUP($A89,'venda-fornecedor-12-meses-7'!$1:$1048576,4 + (COLUMN(D86)-1)*2,FALSE),""))</f>
        <v/>
      </c>
      <c r="CC89" s="92">
        <f>IF(IFERROR(VLOOKUP($A89,'venda-fornecedor-12-meses-7'!$1:$1048576,4 + (COLUMN(E86)-1)*2,FALSE),"")=0,"",IFERROR(VLOOKUP($A89,'venda-fornecedor-12-meses-7'!$1:$1048576,4 + (COLUMN(E86)-1)*2,FALSE),""))</f>
        <v/>
      </c>
      <c r="CD89" s="92">
        <f>IF(IFERROR(VLOOKUP($A89,'venda-fornecedor-12-meses-7'!$1:$1048576,4 + (COLUMN(F86)-1)*2,FALSE),"")=0,"",IFERROR(VLOOKUP($A89,'venda-fornecedor-12-meses-7'!$1:$1048576,4 + (COLUMN(F86)-1)*2,FALSE),""))</f>
        <v/>
      </c>
      <c r="CE89" s="92">
        <f>IF(IFERROR(VLOOKUP($A89,'venda-fornecedor-12-meses-7'!$1:$1048576,4 + (COLUMN(G86)-1)*2,FALSE),"")=0,"",IFERROR(VLOOKUP($A89,'venda-fornecedor-12-meses-7'!$1:$1048576,4 + (COLUMN(G86)-1)*2,FALSE),""))</f>
        <v/>
      </c>
      <c r="CF89" s="92">
        <f>IF(IFERROR(VLOOKUP($A89,'venda-fornecedor-12-meses-7'!$1:$1048576,4 + (COLUMN(H86)-1)*2,FALSE),"")=0,"",IFERROR(VLOOKUP($A89,'venda-fornecedor-12-meses-7'!$1:$1048576,4 + (COLUMN(H86)-1)*2,FALSE),""))</f>
        <v/>
      </c>
      <c r="CG89" s="92">
        <f>IF(IFERROR(VLOOKUP($A89,'venda-fornecedor-12-meses-7'!$1:$1048576,4 + (COLUMN(I86)-1)*2,FALSE),"")=0,"",IFERROR(VLOOKUP($A89,'venda-fornecedor-12-meses-7'!$1:$1048576,4 + (COLUMN(I86)-1)*2,FALSE),""))</f>
        <v/>
      </c>
      <c r="CH89" s="92">
        <f>IF(IFERROR(VLOOKUP($A89,'venda-fornecedor-12-meses-7'!$1:$1048576,4 + (COLUMN(J86)-1)*2,FALSE),"")=0,"",IFERROR(VLOOKUP($A89,'venda-fornecedor-12-meses-7'!$1:$1048576,4 + (COLUMN(J86)-1)*2,FALSE),""))</f>
        <v/>
      </c>
      <c r="CI89" s="92">
        <f>IF(IFERROR(VLOOKUP($A89,'venda-fornecedor-12-meses-7'!$1:$1048576,4 + (COLUMN(K86)-1)*2,FALSE),"")=0,"",IFERROR(VLOOKUP($A89,'venda-fornecedor-12-meses-7'!$1:$1048576,4 + (COLUMN(K86)-1)*2,FALSE),""))</f>
        <v/>
      </c>
      <c r="CJ89" s="92">
        <f>IF(IFERROR(VLOOKUP($A89,'venda-fornecedor-12-meses-7'!$1:$1048576,4 + (COLUMN(L86)-1)*2,FALSE),"")=0,"",IFERROR(VLOOKUP($A89,'venda-fornecedor-12-meses-7'!$1:$1048576,4 + (COLUMN(L86)-1)*2,FALSE),""))</f>
        <v/>
      </c>
      <c r="CK89" s="93">
        <f>IF(COUNT(BY89:CJ89)=0,"",SUM(BY89:CJ89))</f>
        <v/>
      </c>
      <c r="CL89" s="93">
        <f>IF(COUNT(BY89:CJ89)=0,"",AVERAGE(BY89:CJ89))</f>
        <v/>
      </c>
      <c r="CM89" s="1" t="n"/>
      <c r="CN89" s="94">
        <f>IF(IFERROR(VLOOKUP($A89,'ENTRADA 2023'!$1:$1048576,3 + (COLUMN(A86)-1)*1,FALSE),"")=0,"",IFERROR(VLOOKUP($A89,'ENTRADA 2023'!$1:$1048576,3 + (COLUMN(A86)-1)*1,FALSE),""))</f>
        <v/>
      </c>
      <c r="CO89" s="94">
        <f>IF(IFERROR(VLOOKUP($A89,'ENTRADA 2023'!$1:$1048576,3 + (COLUMN(B86)-1)*1,FALSE),"")=0,"",IFERROR(VLOOKUP($A89,'ENTRADA 2023'!$1:$1048576,3 + (COLUMN(B86)-1)*1,FALSE),""))</f>
        <v/>
      </c>
      <c r="CP89" s="94">
        <f>IF(IFERROR(VLOOKUP($A89,'ENTRADA 2023'!$1:$1048576,3 + (COLUMN(C86)-1)*1,FALSE),"")=0,"",IFERROR(VLOOKUP($A89,'ENTRADA 2023'!$1:$1048576,3 + (COLUMN(C86)-1)*1,FALSE),""))</f>
        <v/>
      </c>
      <c r="CQ89" s="94">
        <f>IF(IFERROR(VLOOKUP($A89,'ENTRADA 2023'!$1:$1048576,3 + (COLUMN(D86)-1)*1,FALSE),"")=0,"",IFERROR(VLOOKUP($A89,'ENTRADA 2023'!$1:$1048576,3 + (COLUMN(D86)-1)*1,FALSE),""))</f>
        <v/>
      </c>
      <c r="CR89" s="94">
        <f>IF(IFERROR(VLOOKUP($A89,'ENTRADA 2023'!$1:$1048576,3 + (COLUMN(E86)-1)*1,FALSE),"")=0,"",IFERROR(VLOOKUP($A89,'ENTRADA 2023'!$1:$1048576,3 + (COLUMN(E86)-1)*1,FALSE),""))</f>
        <v/>
      </c>
      <c r="CS89" s="94">
        <f>IF(IFERROR(VLOOKUP($A89,'ENTRADA 2023'!$1:$1048576,3 + (COLUMN(F86)-1)*1,FALSE),"")=0,"",IFERROR(VLOOKUP($A89,'ENTRADA 2023'!$1:$1048576,3 + (COLUMN(F86)-1)*1,FALSE),""))</f>
        <v/>
      </c>
      <c r="CT89" s="94">
        <f>IF(IFERROR(VLOOKUP($A89,'ENTRADA 2023'!$1:$1048576,3 + (COLUMN(G86)-1)*1,FALSE),"")=0,"",IFERROR(VLOOKUP($A89,'ENTRADA 2023'!$1:$1048576,3 + (COLUMN(G86)-1)*1,FALSE),""))</f>
        <v/>
      </c>
      <c r="CU89" s="94">
        <f>IF(IFERROR(VLOOKUP($A89,'ENTRADA 2023'!$1:$1048576,3 + (COLUMN(H86)-1)*1,FALSE),"")=0,"",IFERROR(VLOOKUP($A89,'ENTRADA 2023'!$1:$1048576,3 + (COLUMN(H86)-1)*1,FALSE),""))</f>
        <v/>
      </c>
      <c r="CV89" s="94">
        <f>IF(IFERROR(VLOOKUP($A89,'ENTRADA 2023'!$1:$1048576,3 + (COLUMN(I86)-1)*1,FALSE),"")=0,"",IFERROR(VLOOKUP($A89,'ENTRADA 2023'!$1:$1048576,3 + (COLUMN(I86)-1)*1,FALSE),""))</f>
        <v/>
      </c>
      <c r="CW89" s="94">
        <f>IF(IFERROR(VLOOKUP($A89,'ENTRADA 2023'!$1:$1048576,3 + (COLUMN(J86)-1)*1,FALSE),"")=0,"",IFERROR(VLOOKUP($A89,'ENTRADA 2023'!$1:$1048576,3 + (COLUMN(J86)-1)*1,FALSE),""))</f>
        <v/>
      </c>
      <c r="CX89" s="94">
        <f>IF(IFERROR(VLOOKUP($A89,'ENTRADA 2023'!$1:$1048576,3 + (COLUMN(K86)-1)*1,FALSE),"")=0,"",IFERROR(VLOOKUP($A89,'ENTRADA 2023'!$1:$1048576,3 + (COLUMN(K86)-1)*1,FALSE),""))</f>
        <v/>
      </c>
      <c r="CY89" s="94">
        <f>IF(IFERROR(VLOOKUP($A89,'ENTRADA 2023'!$1:$1048576,3 + (COLUMN(L86)-1)*1,FALSE),"")=0,"",IFERROR(VLOOKUP($A89,'ENTRADA 2023'!$1:$1048576,3 + (COLUMN(L86)-1)*1,FALSE),""))</f>
        <v/>
      </c>
      <c r="CZ89" s="95">
        <f>IF(COUNT(CN89:CY89)=0,"",SUM(CN89:CY89))</f>
        <v/>
      </c>
      <c r="DA89" s="94">
        <f>IF(IFERROR(VLOOKUP($A89,'ENTRADA 2024'!$1:$1048576,3 + (COLUMN(A86)-1)*1,FALSE),"")=0,"",IFERROR(VLOOKUP($A89,'ENTRADA 2024'!$1:$1048576,3 + (COLUMN(A86)-1)*1,FALSE),""))</f>
        <v/>
      </c>
      <c r="DB89" s="94">
        <f>IF(IFERROR(VLOOKUP($A89,'ENTRADA 2024'!$1:$1048576,3 + (COLUMN(B86)-1)*1,FALSE),"")=0,"",IFERROR(VLOOKUP($A89,'ENTRADA 2024'!$1:$1048576,3 + (COLUMN(B86)-1)*1,FALSE),""))</f>
        <v/>
      </c>
      <c r="DC89" s="94">
        <f>IF(IFERROR(VLOOKUP($A89,'ENTRADA 2024'!$1:$1048576,3 + (COLUMN(C86)-1)*1,FALSE),"")=0,"",IFERROR(VLOOKUP($A89,'ENTRADA 2024'!$1:$1048576,3 + (COLUMN(C86)-1)*1,FALSE),""))</f>
        <v/>
      </c>
      <c r="DD89" s="94">
        <f>IF(IFERROR(VLOOKUP($A89,'ENTRADA 2024'!$1:$1048576,3 + (COLUMN(D86)-1)*1,FALSE),"")=0,"",IFERROR(VLOOKUP($A89,'ENTRADA 2024'!$1:$1048576,3 + (COLUMN(D86)-1)*1,FALSE),""))</f>
        <v/>
      </c>
      <c r="DE89" s="94">
        <f>IF(IFERROR(VLOOKUP($A89,'ENTRADA 2024'!$1:$1048576,3 + (COLUMN(E86)-1)*1,FALSE),"")=0,"",IFERROR(VLOOKUP($A89,'ENTRADA 2024'!$1:$1048576,3 + (COLUMN(E86)-1)*1,FALSE),""))</f>
        <v/>
      </c>
      <c r="DF89" s="94">
        <f>IF(IFERROR(VLOOKUP($A89,'ENTRADA 2024'!$1:$1048576,3 + (COLUMN(F86)-1)*1,FALSE),"")=0,"",IFERROR(VLOOKUP($A89,'ENTRADA 2024'!$1:$1048576,3 + (COLUMN(F86)-1)*1,FALSE),""))</f>
        <v/>
      </c>
      <c r="DG89" s="94">
        <f>IF(IFERROR(VLOOKUP($A89,'ENTRADA 2024'!$1:$1048576,3 + (COLUMN(G86)-1)*1,FALSE),"")=0,"",IFERROR(VLOOKUP($A89,'ENTRADA 2024'!$1:$1048576,3 + (COLUMN(G86)-1)*1,FALSE),""))</f>
        <v/>
      </c>
      <c r="DH89" s="94">
        <f>IF(IFERROR(VLOOKUP($A89,'ENTRADA 2024'!$1:$1048576,3 + (COLUMN(H86)-1)*1,FALSE),"")=0,"",IFERROR(VLOOKUP($A89,'ENTRADA 2024'!$1:$1048576,3 + (COLUMN(H86)-1)*1,FALSE),""))</f>
        <v/>
      </c>
      <c r="DI89" s="94">
        <f>IF(IFERROR(VLOOKUP($A89,'ENTRADA 2024'!$1:$1048576,3 + (COLUMN(I86)-1)*1,FALSE),"")=0,"",IFERROR(VLOOKUP($A89,'ENTRADA 2024'!$1:$1048576,3 + (COLUMN(I86)-1)*1,FALSE),""))</f>
        <v/>
      </c>
      <c r="DJ89" s="94">
        <f>IF(IFERROR(VLOOKUP($A89,'ENTRADA 2024'!$1:$1048576,3 + (COLUMN(J86)-1)*1,FALSE),"")=0,"",IFERROR(VLOOKUP($A89,'ENTRADA 2024'!$1:$1048576,3 + (COLUMN(J86)-1)*1,FALSE),""))</f>
        <v/>
      </c>
      <c r="DK89" s="94">
        <f>IF(IFERROR(VLOOKUP($A89,'ENTRADA 2024'!$1:$1048576,3 + (COLUMN(K86)-1)*1,FALSE),"")=0,"",IFERROR(VLOOKUP($A89,'ENTRADA 2024'!$1:$1048576,3 + (COLUMN(K86)-1)*1,FALSE),""))</f>
        <v/>
      </c>
      <c r="DL89" s="94">
        <f>IF(IFERROR(VLOOKUP($A89,'ENTRADA 2024'!$1:$1048576,3 + (COLUMN(L86)-1)*1,FALSE),"")=0,"",IFERROR(VLOOKUP($A89,'ENTRADA 2024'!$1:$1048576,3 + (COLUMN(L86)-1)*1,FALSE),""))</f>
        <v/>
      </c>
      <c r="DM89" s="95">
        <f>IF(COUNT(DA89:DL89)=0,"",SUM(DA89:DL89))</f>
        <v/>
      </c>
      <c r="DN89" s="94">
        <f>IF(IFERROR(VLOOKUP($A89,'ENTRADA 2025'!$1:$1048576,3 + (COLUMN(A86)-1)*1,FALSE),"")=0,"",IFERROR(VLOOKUP($A89,'ENTRADA 2025'!$1:$1048576,3 + (COLUMN(A86)-1)*1,FALSE),""))</f>
        <v/>
      </c>
      <c r="DO89" s="94">
        <f>IF(IFERROR(VLOOKUP($A89,'ENTRADA 2025'!$1:$1048576,3 + (COLUMN(B86)-1)*1,FALSE),"")=0,"",IFERROR(VLOOKUP($A89,'ENTRADA 2025'!$1:$1048576,3 + (COLUMN(B86)-1)*1,FALSE),""))</f>
        <v/>
      </c>
      <c r="DP89" s="94">
        <f>IF(IFERROR(VLOOKUP($A89,'ENTRADA 2025'!$1:$1048576,3 + (COLUMN(C86)-1)*1,FALSE),"")=0,"",IFERROR(VLOOKUP($A89,'ENTRADA 2025'!$1:$1048576,3 + (COLUMN(C86)-1)*1,FALSE),""))</f>
        <v/>
      </c>
      <c r="DQ89" s="94">
        <f>IF(IFERROR(VLOOKUP($A89,'ENTRADA 2025'!$1:$1048576,3 + (COLUMN(D86)-1)*1,FALSE),"")=0,"",IFERROR(VLOOKUP($A89,'ENTRADA 2025'!$1:$1048576,3 + (COLUMN(D86)-1)*1,FALSE),""))</f>
        <v/>
      </c>
      <c r="DR89" s="94">
        <f>IF(IFERROR(VLOOKUP($A89,'ENTRADA 2025'!$1:$1048576,3 + (COLUMN(E86)-1)*1,FALSE),"")=0,"",IFERROR(VLOOKUP($A89,'ENTRADA 2025'!$1:$1048576,3 + (COLUMN(E86)-1)*1,FALSE),""))</f>
        <v/>
      </c>
      <c r="DS89" s="94">
        <f>IF(IFERROR(VLOOKUP($A89,'ENTRADA 2025'!$1:$1048576,3 + (COLUMN(F86)-1)*1,FALSE),"")=0,"",IFERROR(VLOOKUP($A89,'ENTRADA 2025'!$1:$1048576,3 + (COLUMN(F86)-1)*1,FALSE),""))</f>
        <v/>
      </c>
      <c r="DT89" s="94">
        <f>IF(IFERROR(VLOOKUP($A89,'ENTRADA 2025'!$1:$1048576,3 + (COLUMN(G86)-1)*1,FALSE),"")=0,"",IFERROR(VLOOKUP($A89,'ENTRADA 2025'!$1:$1048576,3 + (COLUMN(G86)-1)*1,FALSE),""))</f>
        <v/>
      </c>
      <c r="DU89" s="94">
        <f>IF(IFERROR(VLOOKUP($A89,'ENTRADA 2025'!$1:$1048576,3 + (COLUMN(H86)-1)*1,FALSE),"")=0,"",IFERROR(VLOOKUP($A89,'ENTRADA 2025'!$1:$1048576,3 + (COLUMN(H86)-1)*1,FALSE),""))</f>
        <v/>
      </c>
      <c r="DV89" s="94">
        <f>IF(IFERROR(VLOOKUP($A89,'ENTRADA 2025'!$1:$1048576,3 + (COLUMN(I86)-1)*1,FALSE),"")=0,"",IFERROR(VLOOKUP($A89,'ENTRADA 2025'!$1:$1048576,3 + (COLUMN(I86)-1)*1,FALSE),""))</f>
        <v/>
      </c>
      <c r="DW89" s="94">
        <f>IF(IFERROR(VLOOKUP($A89,'ENTRADA 2025'!$1:$1048576,3 + (COLUMN(J86)-1)*1,FALSE),"")=0,"",IFERROR(VLOOKUP($A89,'ENTRADA 2025'!$1:$1048576,3 + (COLUMN(J86)-1)*1,FALSE),""))</f>
        <v/>
      </c>
      <c r="DX89" s="94">
        <f>IF(IFERROR(VLOOKUP($A89,'ENTRADA 2025'!$1:$1048576,3 + (COLUMN(K86)-1)*1,FALSE),"")=0,"",IFERROR(VLOOKUP($A89,'ENTRADA 2025'!$1:$1048576,3 + (COLUMN(K86)-1)*1,FALSE),""))</f>
        <v/>
      </c>
      <c r="DY89" s="94">
        <f>IF(IFERROR(VLOOKUP($A89,'ENTRADA 2025'!$1:$1048576,3 + (COLUMN(L86)-1)*1,FALSE),"")=0,"",IFERROR(VLOOKUP($A89,'ENTRADA 2025'!$1:$1048576,3 + (COLUMN(L86)-1)*1,FALSE),""))</f>
        <v/>
      </c>
      <c r="DZ89" s="95">
        <f>IF(COUNT(DN89:DY89)=0,"",SUM(DN89:DY89))</f>
        <v/>
      </c>
      <c r="EA89" s="94">
        <f>IF(IFERROR(VLOOKUP($A89,'entrada-fornecedor-12-meses-7'!$1:$1048576,3 + (COLUMN(A86)-1)*1,FALSE),"")=0,"",IFERROR(VLOOKUP($A89,'entrada-fornecedor-12-meses-7'!$1:$1048576,3 + (COLUMN(A86)-1)*1,FALSE),""))</f>
        <v/>
      </c>
      <c r="EB89" s="94">
        <f>IF(IFERROR(VLOOKUP($A89,'entrada-fornecedor-12-meses-7'!$1:$1048576,3 + (COLUMN(B86)-1)*1,FALSE),"")=0,"",IFERROR(VLOOKUP($A89,'entrada-fornecedor-12-meses-7'!$1:$1048576,3 + (COLUMN(B86)-1)*1,FALSE),""))</f>
        <v/>
      </c>
      <c r="EC89" s="94">
        <f>IF(IFERROR(VLOOKUP($A89,'entrada-fornecedor-12-meses-7'!$1:$1048576,3 + (COLUMN(C86)-1)*1,FALSE),"")=0,"",IFERROR(VLOOKUP($A89,'entrada-fornecedor-12-meses-7'!$1:$1048576,3 + (COLUMN(C86)-1)*1,FALSE),""))</f>
        <v/>
      </c>
      <c r="ED89" s="94">
        <f>IF(IFERROR(VLOOKUP($A89,'entrada-fornecedor-12-meses-7'!$1:$1048576,3 + (COLUMN(D86)-1)*1,FALSE),"")=0,"",IFERROR(VLOOKUP($A89,'entrada-fornecedor-12-meses-7'!$1:$1048576,3 + (COLUMN(D86)-1)*1,FALSE),""))</f>
        <v/>
      </c>
      <c r="EE89" s="94">
        <f>IF(IFERROR(VLOOKUP($A89,'entrada-fornecedor-12-meses-7'!$1:$1048576,3 + (COLUMN(E86)-1)*1,FALSE),"")=0,"",IFERROR(VLOOKUP($A89,'entrada-fornecedor-12-meses-7'!$1:$1048576,3 + (COLUMN(E86)-1)*1,FALSE),""))</f>
        <v/>
      </c>
      <c r="EF89" s="94">
        <f>IF(IFERROR(VLOOKUP($A89,'entrada-fornecedor-12-meses-7'!$1:$1048576,3 + (COLUMN(F86)-1)*1,FALSE),"")=0,"",IFERROR(VLOOKUP($A89,'entrada-fornecedor-12-meses-7'!$1:$1048576,3 + (COLUMN(F86)-1)*1,FALSE),""))</f>
        <v/>
      </c>
      <c r="EG89" s="94">
        <f>IF(IFERROR(VLOOKUP($A89,'entrada-fornecedor-12-meses-7'!$1:$1048576,3 + (COLUMN(G86)-1)*1,FALSE),"")=0,"",IFERROR(VLOOKUP($A89,'entrada-fornecedor-12-meses-7'!$1:$1048576,3 + (COLUMN(G86)-1)*1,FALSE),""))</f>
        <v/>
      </c>
      <c r="EH89" s="94">
        <f>IF(IFERROR(VLOOKUP($A89,'entrada-fornecedor-12-meses-7'!$1:$1048576,3 + (COLUMN(H86)-1)*1,FALSE),"")=0,"",IFERROR(VLOOKUP($A89,'entrada-fornecedor-12-meses-7'!$1:$1048576,3 + (COLUMN(H86)-1)*1,FALSE),""))</f>
        <v/>
      </c>
      <c r="EI89" s="94">
        <f>IF(IFERROR(VLOOKUP($A89,'entrada-fornecedor-12-meses-7'!$1:$1048576,3 + (COLUMN(I86)-1)*1,FALSE),"")=0,"",IFERROR(VLOOKUP($A89,'entrada-fornecedor-12-meses-7'!$1:$1048576,3 + (COLUMN(I86)-1)*1,FALSE),""))</f>
        <v/>
      </c>
      <c r="EJ89" s="94">
        <f>IF(IFERROR(VLOOKUP($A89,'entrada-fornecedor-12-meses-7'!$1:$1048576,3 + (COLUMN(J86)-1)*1,FALSE),"")=0,"",IFERROR(VLOOKUP($A89,'entrada-fornecedor-12-meses-7'!$1:$1048576,3 + (COLUMN(J86)-1)*1,FALSE),""))</f>
        <v/>
      </c>
      <c r="EK89" s="94">
        <f>IF(IFERROR(VLOOKUP($A89,'entrada-fornecedor-12-meses-7'!$1:$1048576,3 + (COLUMN(K86)-1)*1,FALSE),"")=0,"",IFERROR(VLOOKUP($A89,'entrada-fornecedor-12-meses-7'!$1:$1048576,3 + (COLUMN(K86)-1)*1,FALSE),""))</f>
        <v/>
      </c>
      <c r="EL89" s="94">
        <f>IF(IFERROR(VLOOKUP($A89,'entrada-fornecedor-12-meses-7'!$1:$1048576,3 + (COLUMN(L86)-1)*1,FALSE),"")=0,"",IFERROR(VLOOKUP($A89,'entrada-fornecedor-12-meses-7'!$1:$1048576,3 + (COLUMN(L86)-1)*1,FALSE),""))</f>
        <v/>
      </c>
      <c r="EM89" s="95">
        <f>IF(COUNT(EA89:EL89)=0,"",SUM(EA89:EL89))</f>
        <v/>
      </c>
      <c r="EN89" s="1" t="n"/>
      <c r="EO89" s="96">
        <f>IFERROR(AVERAGEIF('lead-time-compras-7'!B:B,A89,'lead-time-compras-7'!S:S),"")</f>
        <v/>
      </c>
      <c r="EP89" s="96">
        <f>IFERROR(
  AVERAGEIFS(
    'notas-fiscais-entrada-830-7'!H:H,
    'notas-fiscais-entrada-830-7'!O:O, A89,
    'notas-fiscais-entrada-830-7'!E:E, $B$1
  ),
""
)</f>
        <v/>
      </c>
      <c r="EQ89" s="96">
        <f>IFERROR(AVERAGEIF('lead-time-compras-7'!B:B,A89,'lead-time-compras-7'!Q:Q),"")</f>
        <v/>
      </c>
      <c r="ER89" s="97">
        <f>SUMIF('fornecedor-saldo-receber-7'!A:A, A89, 'fornecedor-saldo-receber-7'!L:L)</f>
        <v/>
      </c>
      <c r="ES89" s="97">
        <f>SUMIF('fornecedor-verba-aplicar-7'!A:A, A89, 'fornecedor-verba-aplicar-7'!D:D)</f>
        <v/>
      </c>
      <c r="ET89" s="1" t="n"/>
      <c r="EU89" s="52">
        <f>SUMIF('ANALISE PRODUTO'!F:F, A89, 'ANALISE PRODUTO'!BN:BN)</f>
        <v/>
      </c>
      <c r="EV89" s="52">
        <f>SUMIF('ANALISE PRODUTO'!F:F, A89, 'ANALISE PRODUTO'!BO:BO)</f>
        <v/>
      </c>
      <c r="EW89" s="52">
        <f>SUMIF('ANALISE PRODUTO'!F:F, A89, 'ANALISE PRODUTO'!BP:BP)</f>
        <v/>
      </c>
      <c r="EX89" s="52">
        <f>SUMIF('ANALISE PRODUTO'!F:F, A89, 'ANALISE PRODUTO'!BQ:BQ)</f>
        <v/>
      </c>
      <c r="EY89" s="52">
        <f>SUMIF('ANALISE PRODUTO'!F:F, A89, 'ANALISE PRODUTO'!BR:BR)</f>
        <v/>
      </c>
      <c r="EZ89" s="53">
        <f>SUMIF('ANALISE PRODUTO'!F:F, A89, 'ANALISE PRODUTO'!BS:BS)</f>
        <v/>
      </c>
      <c r="FA89" s="53">
        <f>SUMIF('ANALISE PRODUTO'!F:F, A89, 'ANALISE PRODUTO'!BT:BT)</f>
        <v/>
      </c>
      <c r="FB89" s="53">
        <f>SUMIF('ANALISE PRODUTO'!F:F, A89, 'ANALISE PRODUTO'!BU:BU)</f>
        <v/>
      </c>
      <c r="FC89" s="53">
        <f>SUMIF('ANALISE PRODUTO'!F:F, A89, 'ANALISE PRODUTO'!BV:BV)</f>
        <v/>
      </c>
      <c r="FD89" s="53">
        <f>SUMIF('ANALISE PRODUTO'!F:F, A89, 'ANALISE PRODUTO'!BW:BW)</f>
        <v/>
      </c>
      <c r="FE89" s="41">
        <f>SUMIF('ANALISE PRODUTO'!F:F, A89, 'ANALISE PRODUTO'!CB:CB)</f>
        <v/>
      </c>
      <c r="FF89" s="41">
        <f>SUMIF('ANALISE PRODUTO'!F:F, A89, 'ANALISE PRODUTO'!CC:CC)</f>
        <v/>
      </c>
      <c r="FG89" s="1" t="n"/>
      <c r="FH89" s="45">
        <f>IF(IFERROR(VLOOKUP($A89,'VENDA 2023'!$1:$1048576,4 + (COLUMN(A86)-1)*2,FALSE),"")=0,"",IFERROR(VLOOKUP($A89,'VENDA 2023'!$1:$1048576,4 + (COLUMN(A86)-1)*2,FALSE),""))</f>
        <v/>
      </c>
      <c r="FI89" s="45">
        <f>IF(IFERROR(VLOOKUP($A89,'VENDA 2023'!$1:$1048576,4 + (COLUMN(B86)-1)*2,FALSE),"")=0,"",IFERROR(VLOOKUP($A89,'VENDA 2023'!$1:$1048576,4 + (COLUMN(B86)-1)*2,FALSE),""))</f>
        <v/>
      </c>
      <c r="FJ89" s="45">
        <f>IF(IFERROR(VLOOKUP($A89,'VENDA 2023'!$1:$1048576,4 + (COLUMN(C86)-1)*2,FALSE),"")=0,"",IFERROR(VLOOKUP($A89,'VENDA 2023'!$1:$1048576,4 + (COLUMN(C86)-1)*2,FALSE),""))</f>
        <v/>
      </c>
      <c r="FK89" s="45">
        <f>IF(IFERROR(VLOOKUP($A89,'VENDA 2023'!$1:$1048576,4 + (COLUMN(D86)-1)*2,FALSE),"")=0,"",IFERROR(VLOOKUP($A89,'VENDA 2023'!$1:$1048576,4 + (COLUMN(D86)-1)*2,FALSE),""))</f>
        <v/>
      </c>
      <c r="FL89" s="45">
        <f>IF(IFERROR(VLOOKUP($A89,'VENDA 2023'!$1:$1048576,4 + (COLUMN(E86)-1)*2,FALSE),"")=0,"",IFERROR(VLOOKUP($A89,'VENDA 2023'!$1:$1048576,4 + (COLUMN(E86)-1)*2,FALSE),""))</f>
        <v/>
      </c>
      <c r="FM89" s="45">
        <f>IF(IFERROR(VLOOKUP($A89,'VENDA 2023'!$1:$1048576,4 + (COLUMN(F86)-1)*2,FALSE),"")=0,"",IFERROR(VLOOKUP($A89,'VENDA 2023'!$1:$1048576,4 + (COLUMN(F86)-1)*2,FALSE),""))</f>
        <v/>
      </c>
      <c r="FN89" s="45">
        <f>IF(IFERROR(VLOOKUP($A89,'VENDA 2023'!$1:$1048576,4 + (COLUMN(G86)-1)*2,FALSE),"")=0,"",IFERROR(VLOOKUP($A89,'VENDA 2023'!$1:$1048576,4 + (COLUMN(G86)-1)*2,FALSE),""))</f>
        <v/>
      </c>
      <c r="FO89" s="45">
        <f>IF(IFERROR(VLOOKUP($A89,'VENDA 2023'!$1:$1048576,4 + (COLUMN(H86)-1)*2,FALSE),"")=0,"",IFERROR(VLOOKUP($A89,'VENDA 2023'!$1:$1048576,4 + (COLUMN(H86)-1)*2,FALSE),""))</f>
        <v/>
      </c>
      <c r="FP89" s="45">
        <f>IF(IFERROR(VLOOKUP($A89,'VENDA 2023'!$1:$1048576,4 + (COLUMN(I86)-1)*2,FALSE),"")=0,"",IFERROR(VLOOKUP($A89,'VENDA 2023'!$1:$1048576,4 + (COLUMN(I86)-1)*2,FALSE),""))</f>
        <v/>
      </c>
      <c r="FQ89" s="45">
        <f>IF(IFERROR(VLOOKUP($A89,'VENDA 2023'!$1:$1048576,4 + (COLUMN(J86)-1)*2,FALSE),"")=0,"",IFERROR(VLOOKUP($A89,'VENDA 2023'!$1:$1048576,4 + (COLUMN(J86)-1)*2,FALSE),""))</f>
        <v/>
      </c>
      <c r="FR89" s="45">
        <f>IF(IFERROR(VLOOKUP($A89,'VENDA 2023'!$1:$1048576,4 + (COLUMN(K86)-1)*2,FALSE),"")=0,"",IFERROR(VLOOKUP($A89,'VENDA 2023'!$1:$1048576,4 + (COLUMN(K86)-1)*2,FALSE),""))</f>
        <v/>
      </c>
      <c r="FS89" s="45">
        <f>IF(IFERROR(VLOOKUP($A89,'VENDA 2023'!$1:$1048576,4 + (COLUMN(L86)-1)*2,FALSE),"")=0,"",IFERROR(VLOOKUP($A89,'VENDA 2023'!$1:$1048576,4 + (COLUMN(L86)-1)*2,FALSE),""))</f>
        <v/>
      </c>
      <c r="FT89" s="12">
        <f>IF(COUNT(FH89:FS89)=0,"",SUM(FH89:FS89))</f>
        <v/>
      </c>
      <c r="FU89" s="45">
        <f>IF(IFERROR(VLOOKUP($A89,'VENDA 2024'!$1:$1048576,4 + (COLUMN(A86)-1)*2,FALSE),"")=0,"",IFERROR(VLOOKUP($A89,'VENDA 2024'!$1:$1048576,4 + (COLUMN(A86)-1)*2,FALSE),""))</f>
        <v/>
      </c>
      <c r="FV89" s="45">
        <f>IF(IFERROR(VLOOKUP($A89,'VENDA 2024'!$1:$1048576,4 + (COLUMN(B86)-1)*2,FALSE),"")=0,"",IFERROR(VLOOKUP($A89,'VENDA 2024'!$1:$1048576,4 + (COLUMN(B86)-1)*2,FALSE),""))</f>
        <v/>
      </c>
      <c r="FW89" s="45">
        <f>IF(IFERROR(VLOOKUP($A89,'VENDA 2024'!$1:$1048576,4 + (COLUMN(C86)-1)*2,FALSE),"")=0,"",IFERROR(VLOOKUP($A89,'VENDA 2024'!$1:$1048576,4 + (COLUMN(C86)-1)*2,FALSE),""))</f>
        <v/>
      </c>
      <c r="FX89" s="45">
        <f>IF(IFERROR(VLOOKUP($A89,'VENDA 2024'!$1:$1048576,4 + (COLUMN(D86)-1)*2,FALSE),"")=0,"",IFERROR(VLOOKUP($A89,'VENDA 2024'!$1:$1048576,4 + (COLUMN(D86)-1)*2,FALSE),""))</f>
        <v/>
      </c>
      <c r="FY89" s="45">
        <f>IF(IFERROR(VLOOKUP($A89,'VENDA 2024'!$1:$1048576,4 + (COLUMN(E86)-1)*2,FALSE),"")=0,"",IFERROR(VLOOKUP($A89,'VENDA 2024'!$1:$1048576,4 + (COLUMN(E86)-1)*2,FALSE),""))</f>
        <v/>
      </c>
      <c r="FZ89" s="45">
        <f>IF(IFERROR(VLOOKUP($A89,'VENDA 2024'!$1:$1048576,4 + (COLUMN(F86)-1)*2,FALSE),"")=0,"",IFERROR(VLOOKUP($A89,'VENDA 2024'!$1:$1048576,4 + (COLUMN(F86)-1)*2,FALSE),""))</f>
        <v/>
      </c>
      <c r="GA89" s="45">
        <f>IF(IFERROR(VLOOKUP($A89,'VENDA 2024'!$1:$1048576,4 + (COLUMN(G86)-1)*2,FALSE),"")=0,"",IFERROR(VLOOKUP($A89,'VENDA 2024'!$1:$1048576,4 + (COLUMN(G86)-1)*2,FALSE),""))</f>
        <v/>
      </c>
      <c r="GB89" s="45">
        <f>IF(IFERROR(VLOOKUP($A89,'VENDA 2024'!$1:$1048576,4 + (COLUMN(H86)-1)*2,FALSE),"")=0,"",IFERROR(VLOOKUP($A89,'VENDA 2024'!$1:$1048576,4 + (COLUMN(H86)-1)*2,FALSE),""))</f>
        <v/>
      </c>
      <c r="GC89" s="45">
        <f>IF(IFERROR(VLOOKUP($A89,'VENDA 2024'!$1:$1048576,4 + (COLUMN(I86)-1)*2,FALSE),"")=0,"",IFERROR(VLOOKUP($A89,'VENDA 2024'!$1:$1048576,4 + (COLUMN(I86)-1)*2,FALSE),""))</f>
        <v/>
      </c>
      <c r="GD89" s="45">
        <f>IF(IFERROR(VLOOKUP($A89,'VENDA 2024'!$1:$1048576,4 + (COLUMN(J86)-1)*2,FALSE),"")=0,"",IFERROR(VLOOKUP($A89,'VENDA 2024'!$1:$1048576,4 + (COLUMN(J86)-1)*2,FALSE),""))</f>
        <v/>
      </c>
      <c r="GE89" s="45">
        <f>IF(IFERROR(VLOOKUP($A89,'VENDA 2024'!$1:$1048576,4 + (COLUMN(K86)-1)*2,FALSE),"")=0,"",IFERROR(VLOOKUP($A89,'VENDA 2024'!$1:$1048576,4 + (COLUMN(K86)-1)*2,FALSE),""))</f>
        <v/>
      </c>
      <c r="GF89" s="45">
        <f>IF(IFERROR(VLOOKUP($A89,'VENDA 2024'!$1:$1048576,4 + (COLUMN(L86)-1)*2,FALSE),"")=0,"",IFERROR(VLOOKUP($A89,'VENDA 2024'!$1:$1048576,4 + (COLUMN(L86)-1)*2,FALSE),""))</f>
        <v/>
      </c>
      <c r="GG89" s="12">
        <f>IF(COUNT(FU89:GF89)=0,"",SUM(FU89:GF89))</f>
        <v/>
      </c>
      <c r="GH89" s="45">
        <f>IF(IFERROR(VLOOKUP($A89,'venda-fornecedor-12-meses-7'!$1:$1048576,5 + (COLUMN(A86)-1)*2,FALSE),"")=0,"",IFERROR(VLOOKUP($A89,'venda-fornecedor-12-meses-7'!$1:$1048576,5 + (COLUMN(A86)-1)*2,FALSE),""))</f>
        <v/>
      </c>
      <c r="GI89" s="45">
        <f>IF(IFERROR(VLOOKUP($A89,'venda-fornecedor-12-meses-7'!$1:$1048576,5 + (COLUMN(B86)-1)*2,FALSE),"")=0,"",IFERROR(VLOOKUP($A89,'venda-fornecedor-12-meses-7'!$1:$1048576,5 + (COLUMN(B86)-1)*2,FALSE),""))</f>
        <v/>
      </c>
      <c r="GJ89" s="45">
        <f>IF(IFERROR(VLOOKUP($A89,'venda-fornecedor-12-meses-7'!$1:$1048576,5 + (COLUMN(C86)-1)*2,FALSE),"")=0,"",IFERROR(VLOOKUP($A89,'venda-fornecedor-12-meses-7'!$1:$1048576,5 + (COLUMN(C86)-1)*2,FALSE),""))</f>
        <v/>
      </c>
      <c r="GK89" s="45">
        <f>IF(IFERROR(VLOOKUP($A89,'venda-fornecedor-12-meses-7'!$1:$1048576,5 + (COLUMN(D86)-1)*2,FALSE),"")=0,"",IFERROR(VLOOKUP($A89,'venda-fornecedor-12-meses-7'!$1:$1048576,5 + (COLUMN(D86)-1)*2,FALSE),""))</f>
        <v/>
      </c>
      <c r="GL89" s="45">
        <f>IF(IFERROR(VLOOKUP($A89,'venda-fornecedor-12-meses-7'!$1:$1048576,5 + (COLUMN(E86)-1)*2,FALSE),"")=0,"",IFERROR(VLOOKUP($A89,'venda-fornecedor-12-meses-7'!$1:$1048576,5 + (COLUMN(E86)-1)*2,FALSE),""))</f>
        <v/>
      </c>
      <c r="GM89" s="45">
        <f>IF(IFERROR(VLOOKUP($A89,'venda-fornecedor-12-meses-7'!$1:$1048576,5 + (COLUMN(F86)-1)*2,FALSE),"")=0,"",IFERROR(VLOOKUP($A89,'venda-fornecedor-12-meses-7'!$1:$1048576,5 + (COLUMN(F86)-1)*2,FALSE),""))</f>
        <v/>
      </c>
      <c r="GN89" s="45">
        <f>IF(IFERROR(VLOOKUP($A89,'venda-fornecedor-12-meses-7'!$1:$1048576,5 + (COLUMN(G86)-1)*2,FALSE),"")=0,"",IFERROR(VLOOKUP($A89,'venda-fornecedor-12-meses-7'!$1:$1048576,5 + (COLUMN(G86)-1)*2,FALSE),""))</f>
        <v/>
      </c>
      <c r="GO89" s="45">
        <f>IF(IFERROR(VLOOKUP($A89,'venda-fornecedor-12-meses-7'!$1:$1048576,5 + (COLUMN(H86)-1)*2,FALSE),"")=0,"",IFERROR(VLOOKUP($A89,'venda-fornecedor-12-meses-7'!$1:$1048576,5 + (COLUMN(H86)-1)*2,FALSE),""))</f>
        <v/>
      </c>
      <c r="GP89" s="45">
        <f>IF(IFERROR(VLOOKUP($A89,'venda-fornecedor-12-meses-7'!$1:$1048576,5 + (COLUMN(I86)-1)*2,FALSE),"")=0,"",IFERROR(VLOOKUP($A89,'venda-fornecedor-12-meses-7'!$1:$1048576,5 + (COLUMN(I86)-1)*2,FALSE),""))</f>
        <v/>
      </c>
      <c r="GQ89" s="45">
        <f>IF(IFERROR(VLOOKUP($A89,'venda-fornecedor-12-meses-7'!$1:$1048576,5 + (COLUMN(J86)-1)*2,FALSE),"")=0,"",IFERROR(VLOOKUP($A89,'venda-fornecedor-12-meses-7'!$1:$1048576,5 + (COLUMN(J86)-1)*2,FALSE),""))</f>
        <v/>
      </c>
      <c r="GR89" s="45">
        <f>IF(IFERROR(VLOOKUP($A89,'venda-fornecedor-12-meses-7'!$1:$1048576,5 + (COLUMN(K86)-1)*2,FALSE),"")=0,"",IFERROR(VLOOKUP($A89,'venda-fornecedor-12-meses-7'!$1:$1048576,5 + (COLUMN(K86)-1)*2,FALSE),""))</f>
        <v/>
      </c>
      <c r="GS89" s="45">
        <f>IF(IFERROR(VLOOKUP($A89,'venda-fornecedor-12-meses-7'!$1:$1048576,5 + (COLUMN(L86)-1)*2,FALSE),"")=0,"",IFERROR(VLOOKUP($A89,'venda-fornecedor-12-meses-7'!$1:$1048576,5 + (COLUMN(L86)-1)*2,FALSE),""))</f>
        <v/>
      </c>
      <c r="GT89" s="12">
        <f>IF(COUNT(GH89:GS89)=0,"",SUM(GH89:GS89))</f>
        <v/>
      </c>
    </row>
    <row r="90">
      <c r="A90" s="99" t="n">
        <v>36645</v>
      </c>
      <c r="B90" s="85">
        <f>VLOOKUP(A90,'FORNECEDORES X COMPRADOR'!$A:$D,4,0)</f>
        <v/>
      </c>
      <c r="C90" s="85">
        <f>VLOOKUP(A90,'FORNECEDORES X COMPRADOR'!$A:$E,5,0)</f>
        <v/>
      </c>
      <c r="D90" s="40">
        <f>IFERROR(AVERAGEIF('ANALISE PRODUTO'!F:F,A90,'ANALISE PRODUTO'!BE:BE),"")</f>
        <v/>
      </c>
      <c r="E90" s="40">
        <f>IFERROR(AVERAGEIF('ANALISE PRODUTO'!F:F,A90,'ANALISE PRODUTO'!BF:BF),"")</f>
        <v/>
      </c>
      <c r="F90" s="47">
        <f t="array" ref="F90">IFERROR(
  IF(
    SUMPRODUCT(
      IFERROR(--('ANALISE PRODUTO'!$F$3:$F$10000=A90),0) *
      IFERROR(--'ANALISE PRODUTO'!$AJ$3:$AJ$10000,0)
    )=0,
    "",
    SUMPRODUCT(
      IFERROR(--('ANALISE PRODUTO'!$F$3:$F$10000=A90),0) *
      IFERROR(--'ANALISE PRODUTO'!$AN$3:$AN$10000,0)
    ) /
    SUMPRODUCT(
      IFERROR(--('ANALISE PRODUTO'!$F$3:$F$10000=A90),0) *
      IFERROR(--'ANALISE PRODUTO'!$AJ$3:$AJ$10000,0)
    )
  ),
  ""
)</f>
        <v/>
      </c>
      <c r="G90" s="47">
        <f t="array" ref="G90">IFERROR(
  IF(
    SUMPRODUCT(
      IFERROR(--('ANALISE PRODUTO'!$F$3:$F$10000=A90),0) *
      IFERROR(--'ANALISE PRODUTO'!$AJ$3:$AJ$10000,0)
    )=0,
    "",
    SUMPRODUCT(
      IFERROR(--('ANALISE PRODUTO'!$F$3:$F$10000=A90),0) *
      IFERROR(--'ANALISE PRODUTO'!$AO$3:$AO$10000,0)
    ) /
    SUMPRODUCT(
      IFERROR(--('ANALISE PRODUTO'!$F$3:$F$10000=A90),0) *
      IFERROR(--'ANALISE PRODUTO'!$AJ$3:$AJ$10000,0)
    )
  ),
  ""
)</f>
        <v/>
      </c>
      <c r="H90" s="86" t="n">
        <v>60</v>
      </c>
      <c r="I90" s="86" t="n">
        <v>90</v>
      </c>
      <c r="J90" s="87">
        <f>SUMIF('ANALISE PRODUTO'!F:F, A90, 'ANALISE PRODUTO'!AP:AP)</f>
        <v/>
      </c>
      <c r="K90" s="88">
        <f>SUMIF('ANALISE PRODUTO'!F:F, A90, 'ANALISE PRODUTO'!AN:AN)</f>
        <v/>
      </c>
      <c r="L90" s="40">
        <f>SUMIF('ANALISE PRODUTO'!F:F, A90, 'ANALISE PRODUTO'!BB:BB)</f>
        <v/>
      </c>
      <c r="M90" s="40">
        <f>SUMIF('ANALISE PRODUTO'!F:F, A90, 'ANALISE PRODUTO'!BC:BC)</f>
        <v/>
      </c>
      <c r="N90" s="40">
        <f>SUMIF('ANALISE PRODUTO'!F:F, A90, 'ANALISE PRODUTO'!BD:BD)</f>
        <v/>
      </c>
      <c r="O90" s="40">
        <f>SUMIF('ANALISE PRODUTO'!F:F, A90, 'ANALISE PRODUTO'!BA:BA)</f>
        <v/>
      </c>
      <c r="P90" s="40">
        <f>IF(J90=0, 0, IF(O90/J90=0, 0, O90/J90))</f>
        <v/>
      </c>
      <c r="Q90" s="40">
        <f>IF(J90=0, 0, IF(L90/J90=0, 0, L90/J90))</f>
        <v/>
      </c>
      <c r="R90" s="89">
        <f>SUMIF('ANALISE PRODUTO'!F:F, A90, 'ANALISE PRODUTO'!BJ:BJ)</f>
        <v/>
      </c>
      <c r="S90" s="89">
        <f>SUMIF('ANALISE PRODUTO'!F:F, A90, 'ANALISE PRODUTO'!BK:BK)</f>
        <v/>
      </c>
      <c r="T90" s="89">
        <f>SUMIF('ANALISE PRODUTO'!F:F, A90, 'ANALISE PRODUTO'!BL:BL)</f>
        <v/>
      </c>
      <c r="U90" s="89">
        <f>SUMIFS('ANALISE PRODUTO'!BI:BI, 'ANALISE PRODUTO'!F:F, A90)</f>
        <v/>
      </c>
      <c r="V90" s="89">
        <f>IF(C90="DESCONTINUADO", 0, IF(J90=0, 0, IF(U90/J90=0, 0, U90/J90)))</f>
        <v/>
      </c>
      <c r="W90" s="89">
        <f>IF(OR(C90="DESCONTINUADO", J90=0), 0, IFERROR((S90+T90)/J90, 0))</f>
        <v/>
      </c>
      <c r="X90" s="59">
        <f>COUNTIF('ANALISE PRODUTO'!F:F, A90)</f>
        <v/>
      </c>
      <c r="Y90" s="60">
        <f>COUNTIFS('ANALISE PRODUTO'!F:F, A90, 'ANALISE PRODUTO'!S:S, "S")</f>
        <v/>
      </c>
      <c r="Z90" s="61">
        <f>X90-Y90</f>
        <v/>
      </c>
      <c r="AA90" s="88">
        <f>IFERROR(IF(COUNTIF('contas-pagas-fornecedor-7'!$C:$C,B90)&gt;1,
   AVERAGEIF('contas-pagas-fornecedor-7'!$C:$C,B90,'contas-pagas-fornecedor-7'!$I:$I),
   VLOOKUP(B90,'contas-pagas-fornecedor-7'!$C:$Q,7,FALSE)), "")</f>
        <v/>
      </c>
      <c r="AB90" s="88">
        <f t="array" ref="AB90">IFERROR(
  INDEX('fornecedor-venda-por-filial-ger'!J:J,
    MATCH(1,
      ('fornecedor-venda-por-filial-ger'!A:A=A90) *
      ('fornecedor-venda-por-filial-ger'!B:B=$B$1),
    0)
  ),
"")</f>
        <v/>
      </c>
      <c r="AC90" s="90">
        <f t="array" ref="AC90">IFERROR(
  INDEX('fornecedor-venda-por-filial-ger'!O:O,
    MATCH(1,
      ('fornecedor-venda-por-filial-ger'!A:A=A90) *
      ('fornecedor-venda-por-filial-ger'!B:B=$B$1),
    0)
  ),
"")</f>
        <v/>
      </c>
      <c r="AD90" s="90">
        <f>IFERROR(VLOOKUP(A90,'venda-fornecedor-12-meses-7'!A:AC,3,0),"")</f>
        <v/>
      </c>
      <c r="AE90" s="87">
        <f t="array" ref="AE90">IFERROR(
  INDEX('fornecedor-venda-por-filial-ger'!N:N,
    MATCH(1,
      ('fornecedor-venda-por-filial-ger'!A:A=A90) *
      ('fornecedor-venda-por-filial-ger'!B:B=$B$1),
    0)
  ),
"")</f>
        <v/>
      </c>
      <c r="AF90" s="87">
        <f>IF(J90&lt;=0,"100,00%",IFERROR(AD90/AE90,1))</f>
        <v/>
      </c>
      <c r="AG90" s="64">
        <f t="array" ref="AG90">IFERROR(
  INDEX('fornecedor-venda-por-filial-ger'!L:L,
    MATCH(1,
      ('fornecedor-venda-por-filial-ger'!A:A=A90)*
      ('fornecedor-venda-por-filial-ger'!B:B=$B$1),
    0)
  )/100,
"")</f>
        <v/>
      </c>
      <c r="AH90" s="64">
        <f t="array" ref="AH90">IFERROR(
  INDEX('fornecedor-venda-por-filial-ger'!S:S,
    MATCH(1,
      ('fornecedor-venda-por-filial-ger'!A:A=A90) *
      ('fornecedor-venda-por-filial-ger'!B:B=$B$1),
    0)
  )/100,
"")</f>
        <v/>
      </c>
      <c r="AI90" s="64">
        <f>IFERROR(IF(OR(AH90="",AG90=""),"",IF(J90=0,0,AH90-AG90)),"")</f>
        <v/>
      </c>
      <c r="AJ90" s="91">
        <f t="array" ref="AJ90">IF(MAX(IF('ANALISE PRODUTO'!F:F=A90,'ANALISE PRODUTO'!AD:AD))=0,"SEM ENTRADA",MAX(IF('ANALISE PRODUTO'!F:F=A90,'ANALISE PRODUTO'!AD:AD)))</f>
        <v/>
      </c>
      <c r="AK90" s="39" t="n"/>
      <c r="AL90" s="92">
        <f>IF(IFERROR(VLOOKUP($A90,'VENDA 2023'!$1:$1048576,3 + (COLUMN(A87)-1)*2,FALSE),"")=0,"",IFERROR(VLOOKUP($A90,'VENDA 2023'!$1:$1048576,3 + (COLUMN(A87)-1)*2,FALSE),""))</f>
        <v/>
      </c>
      <c r="AM90" s="92">
        <f>IF(IFERROR(VLOOKUP($A90,'VENDA 2023'!$1:$1048576,3 + (COLUMN(B87)-1)*2,FALSE),"")=0,"",IFERROR(VLOOKUP($A90,'VENDA 2023'!$1:$1048576,3 + (COLUMN(B87)-1)*2,FALSE),""))</f>
        <v/>
      </c>
      <c r="AN90" s="92">
        <f>IF(IFERROR(VLOOKUP($A90,'VENDA 2023'!$1:$1048576,3 + (COLUMN(C87)-1)*2,FALSE),"")=0,"",IFERROR(VLOOKUP($A90,'VENDA 2023'!$1:$1048576,3 + (COLUMN(C87)-1)*2,FALSE),""))</f>
        <v/>
      </c>
      <c r="AO90" s="92">
        <f>IF(IFERROR(VLOOKUP($A90,'VENDA 2023'!$1:$1048576,3 + (COLUMN(D87)-1)*2,FALSE),"")=0,"",IFERROR(VLOOKUP($A90,'VENDA 2023'!$1:$1048576,3 + (COLUMN(D87)-1)*2,FALSE),""))</f>
        <v/>
      </c>
      <c r="AP90" s="92">
        <f>IF(IFERROR(VLOOKUP($A90,'VENDA 2023'!$1:$1048576,3 + (COLUMN(E87)-1)*2,FALSE),"")=0,"",IFERROR(VLOOKUP($A90,'VENDA 2023'!$1:$1048576,3 + (COLUMN(E87)-1)*2,FALSE),""))</f>
        <v/>
      </c>
      <c r="AQ90" s="92">
        <f>IF(IFERROR(VLOOKUP($A90,'VENDA 2023'!$1:$1048576,3 + (COLUMN(F87)-1)*2,FALSE),"")=0,"",IFERROR(VLOOKUP($A90,'VENDA 2023'!$1:$1048576,3 + (COLUMN(F87)-1)*2,FALSE),""))</f>
        <v/>
      </c>
      <c r="AR90" s="92">
        <f>IF(IFERROR(VLOOKUP($A90,'VENDA 2023'!$1:$1048576,3 + (COLUMN(G87)-1)*2,FALSE),"")=0,"",IFERROR(VLOOKUP($A90,'VENDA 2023'!$1:$1048576,3 + (COLUMN(G87)-1)*2,FALSE),""))</f>
        <v/>
      </c>
      <c r="AS90" s="92">
        <f>IF(IFERROR(VLOOKUP($A90,'VENDA 2023'!$1:$1048576,3 + (COLUMN(H87)-1)*2,FALSE),"")=0,"",IFERROR(VLOOKUP($A90,'VENDA 2023'!$1:$1048576,3 + (COLUMN(H87)-1)*2,FALSE),""))</f>
        <v/>
      </c>
      <c r="AT90" s="92">
        <f>IF(IFERROR(VLOOKUP($A90,'VENDA 2023'!$1:$1048576,3 + (COLUMN(I87)-1)*2,FALSE),"")=0,"",IFERROR(VLOOKUP($A90,'VENDA 2023'!$1:$1048576,3 + (COLUMN(I87)-1)*2,FALSE),""))</f>
        <v/>
      </c>
      <c r="AU90" s="92">
        <f>IF(IFERROR(VLOOKUP($A90,'VENDA 2023'!$1:$1048576,3 + (COLUMN(J87)-1)*2,FALSE),"")=0,"",IFERROR(VLOOKUP($A90,'VENDA 2023'!$1:$1048576,3 + (COLUMN(J87)-1)*2,FALSE),""))</f>
        <v/>
      </c>
      <c r="AV90" s="92">
        <f>IF(IFERROR(VLOOKUP($A90,'VENDA 2023'!$1:$1048576,3 + (COLUMN(K87)-1)*2,FALSE),"")=0,"",IFERROR(VLOOKUP($A90,'VENDA 2023'!$1:$1048576,3 + (COLUMN(K87)-1)*2,FALSE),""))</f>
        <v/>
      </c>
      <c r="AW90" s="92">
        <f>IF(IFERROR(VLOOKUP($A90,'VENDA 2023'!$1:$1048576,3 + (COLUMN(L87)-1)*2,FALSE),"")=0,"",IFERROR(VLOOKUP($A90,'VENDA 2023'!$1:$1048576,3 + (COLUMN(L87)-1)*2,FALSE),""))</f>
        <v/>
      </c>
      <c r="AX90" s="93">
        <f>IF(COUNT(AL90:AW90)=0,"",SUM(AL90:AW90))</f>
        <v/>
      </c>
      <c r="AY90" s="92">
        <f>IF(IFERROR(VLOOKUP($A90,'VENDA 2024'!$1:$1048576,3 + (COLUMN(A87)-1)*2,FALSE),"")=0,"",IFERROR(VLOOKUP($A90,'VENDA 2024'!$1:$1048576,3 + (COLUMN(A87)-1)*2,FALSE),""))</f>
        <v/>
      </c>
      <c r="AZ90" s="92">
        <f>IF(IFERROR(VLOOKUP($A90,'VENDA 2024'!$1:$1048576,3 + (COLUMN(B87)-1)*2,FALSE),"")=0,"",IFERROR(VLOOKUP($A90,'VENDA 2024'!$1:$1048576,3 + (COLUMN(B87)-1)*2,FALSE),""))</f>
        <v/>
      </c>
      <c r="BA90" s="92">
        <f>IF(IFERROR(VLOOKUP($A90,'VENDA 2024'!$1:$1048576,3 + (COLUMN(C87)-1)*2,FALSE),"")=0,"",IFERROR(VLOOKUP($A90,'VENDA 2024'!$1:$1048576,3 + (COLUMN(C87)-1)*2,FALSE),""))</f>
        <v/>
      </c>
      <c r="BB90" s="92">
        <f>IF(IFERROR(VLOOKUP($A90,'VENDA 2024'!$1:$1048576,3 + (COLUMN(D87)-1)*2,FALSE),"")=0,"",IFERROR(VLOOKUP($A90,'VENDA 2024'!$1:$1048576,3 + (COLUMN(D87)-1)*2,FALSE),""))</f>
        <v/>
      </c>
      <c r="BC90" s="92">
        <f>IF(IFERROR(VLOOKUP($A90,'VENDA 2024'!$1:$1048576,3 + (COLUMN(E87)-1)*2,FALSE),"")=0,"",IFERROR(VLOOKUP($A90,'VENDA 2024'!$1:$1048576,3 + (COLUMN(E87)-1)*2,FALSE),""))</f>
        <v/>
      </c>
      <c r="BD90" s="92">
        <f>IF(IFERROR(VLOOKUP($A90,'VENDA 2024'!$1:$1048576,3 + (COLUMN(F87)-1)*2,FALSE),"")=0,"",IFERROR(VLOOKUP($A90,'VENDA 2024'!$1:$1048576,3 + (COLUMN(F87)-1)*2,FALSE),""))</f>
        <v/>
      </c>
      <c r="BE90" s="92">
        <f>IF(IFERROR(VLOOKUP($A90,'VENDA 2024'!$1:$1048576,3 + (COLUMN(G87)-1)*2,FALSE),"")=0,"",IFERROR(VLOOKUP($A90,'VENDA 2024'!$1:$1048576,3 + (COLUMN(G87)-1)*2,FALSE),""))</f>
        <v/>
      </c>
      <c r="BF90" s="92">
        <f>IF(IFERROR(VLOOKUP($A90,'VENDA 2024'!$1:$1048576,3 + (COLUMN(H87)-1)*2,FALSE),"")=0,"",IFERROR(VLOOKUP($A90,'VENDA 2024'!$1:$1048576,3 + (COLUMN(H87)-1)*2,FALSE),""))</f>
        <v/>
      </c>
      <c r="BG90" s="92">
        <f>IF(IFERROR(VLOOKUP($A90,'VENDA 2024'!$1:$1048576,3 + (COLUMN(I87)-1)*2,FALSE),"")=0,"",IFERROR(VLOOKUP($A90,'VENDA 2024'!$1:$1048576,3 + (COLUMN(I87)-1)*2,FALSE),""))</f>
        <v/>
      </c>
      <c r="BH90" s="92">
        <f>IF(IFERROR(VLOOKUP($A90,'VENDA 2024'!$1:$1048576,3 + (COLUMN(J87)-1)*2,FALSE),"")=0,"",IFERROR(VLOOKUP($A90,'VENDA 2024'!$1:$1048576,3 + (COLUMN(J87)-1)*2,FALSE),""))</f>
        <v/>
      </c>
      <c r="BI90" s="92">
        <f>IF(IFERROR(VLOOKUP($A90,'VENDA 2024'!$1:$1048576,3 + (COLUMN(K87)-1)*2,FALSE),"")=0,"",IFERROR(VLOOKUP($A90,'VENDA 2024'!$1:$1048576,3 + (COLUMN(K87)-1)*2,FALSE),""))</f>
        <v/>
      </c>
      <c r="BJ90" s="92">
        <f>IF(IFERROR(VLOOKUP($A90,'VENDA 2024'!$1:$1048576,3 + (COLUMN(L87)-1)*2,FALSE),"")=0,"",IFERROR(VLOOKUP($A90,'VENDA 2024'!$1:$1048576,3 + (COLUMN(L87)-1)*2,FALSE),""))</f>
        <v/>
      </c>
      <c r="BK90" s="93">
        <f>IF(COUNT(AY90:BJ90)=0,"",SUM(AY90:BJ90))</f>
        <v/>
      </c>
      <c r="BL90" s="92">
        <f>IF(IFERROR(VLOOKUP($A90,'VENDA 2025'!$1:$1048576,3 + (COLUMN(A87)-1)*2,FALSE),"")=0,"",IFERROR(VLOOKUP($A90,'VENDA 2025'!$1:$1048576,3 + (COLUMN(A87)-1)*2,FALSE),""))</f>
        <v/>
      </c>
      <c r="BM90" s="92">
        <f>IF(IFERROR(VLOOKUP($A90,'VENDA 2025'!$1:$1048576,3 + (COLUMN(B87)-1)*2,FALSE),"")=0,"",IFERROR(VLOOKUP($A90,'VENDA 2025'!$1:$1048576,3 + (COLUMN(B87)-1)*2,FALSE),""))</f>
        <v/>
      </c>
      <c r="BN90" s="92">
        <f>IF(IFERROR(VLOOKUP($A90,'VENDA 2025'!$1:$1048576,3 + (COLUMN(C87)-1)*2,FALSE),"")=0,"",IFERROR(VLOOKUP($A90,'VENDA 2025'!$1:$1048576,3 + (COLUMN(C87)-1)*2,FALSE),""))</f>
        <v/>
      </c>
      <c r="BO90" s="92">
        <f>IF(IFERROR(VLOOKUP($A90,'VENDA 2025'!$1:$1048576,3 + (COLUMN(D87)-1)*2,FALSE),"")=0,"",IFERROR(VLOOKUP($A90,'VENDA 2025'!$1:$1048576,3 + (COLUMN(D87)-1)*2,FALSE),""))</f>
        <v/>
      </c>
      <c r="BP90" s="92">
        <f>IF(IFERROR(VLOOKUP($A90,'VENDA 2025'!$1:$1048576,3 + (COLUMN(E87)-1)*2,FALSE),"")=0,"",IFERROR(VLOOKUP($A90,'VENDA 2025'!$1:$1048576,3 + (COLUMN(E87)-1)*2,FALSE),""))</f>
        <v/>
      </c>
      <c r="BQ90" s="92">
        <f>IF(IFERROR(VLOOKUP($A90,'VENDA 2025'!$1:$1048576,3 + (COLUMN(F87)-1)*2,FALSE),"")=0,"",IFERROR(VLOOKUP($A90,'VENDA 2025'!$1:$1048576,3 + (COLUMN(F87)-1)*2,FALSE),""))</f>
        <v/>
      </c>
      <c r="BR90" s="92">
        <f>IF(IFERROR(VLOOKUP($A90,'VENDA 2025'!$1:$1048576,3 + (COLUMN(G87)-1)*2,FALSE),"")=0,"",IFERROR(VLOOKUP($A90,'VENDA 2025'!$1:$1048576,3 + (COLUMN(G87)-1)*2,FALSE),""))</f>
        <v/>
      </c>
      <c r="BS90" s="92">
        <f>IF(IFERROR(VLOOKUP($A90,'VENDA 2025'!$1:$1048576,3 + (COLUMN(H87)-1)*2,FALSE),"")=0,"",IFERROR(VLOOKUP($A90,'VENDA 2025'!$1:$1048576,3 + (COLUMN(H87)-1)*2,FALSE),""))</f>
        <v/>
      </c>
      <c r="BT90" s="92">
        <f>IF(IFERROR(VLOOKUP($A90,'VENDA 2025'!$1:$1048576,3 + (COLUMN(I87)-1)*2,FALSE),"")=0,"",IFERROR(VLOOKUP($A90,'VENDA 2025'!$1:$1048576,3 + (COLUMN(I87)-1)*2,FALSE),""))</f>
        <v/>
      </c>
      <c r="BU90" s="92">
        <f>IF(IFERROR(VLOOKUP($A90,'VENDA 2025'!$1:$1048576,3 + (COLUMN(J87)-1)*2,FALSE),"")=0,"",IFERROR(VLOOKUP($A90,'VENDA 2025'!$1:$1048576,3 + (COLUMN(J87)-1)*2,FALSE),""))</f>
        <v/>
      </c>
      <c r="BV90" s="92">
        <f>IF(IFERROR(VLOOKUP($A90,'VENDA 2025'!$1:$1048576,3 + (COLUMN(K87)-1)*2,FALSE),"")=0,"",IFERROR(VLOOKUP($A90,'VENDA 2025'!$1:$1048576,3 + (COLUMN(K87)-1)*2,FALSE),""))</f>
        <v/>
      </c>
      <c r="BW90" s="92">
        <f>IF(IFERROR(VLOOKUP($A90,'VENDA 2025'!$1:$1048576,3 + (COLUMN(L87)-1)*2,FALSE),"")=0,"",IFERROR(VLOOKUP($A90,'VENDA 2025'!$1:$1048576,3 + (COLUMN(L87)-1)*2,FALSE),""))</f>
        <v/>
      </c>
      <c r="BX90" s="93">
        <f>IF(COUNT(BL90:BW90)=0,"",SUM(BL90:BW90))</f>
        <v/>
      </c>
      <c r="BY90" s="92">
        <f>IF(IFERROR(VLOOKUP($A90,'venda-fornecedor-12-meses-7'!$1:$1048576,4 + (COLUMN(A87)-1)*2,FALSE),"")=0,"",IFERROR(VLOOKUP($A90,'venda-fornecedor-12-meses-7'!$1:$1048576,4 + (COLUMN(A87)-1)*2,FALSE),""))</f>
        <v/>
      </c>
      <c r="BZ90" s="92">
        <f>IF(IFERROR(VLOOKUP($A90,'venda-fornecedor-12-meses-7'!$1:$1048576,4 + (COLUMN(B87)-1)*2,FALSE),"")=0,"",IFERROR(VLOOKUP($A90,'venda-fornecedor-12-meses-7'!$1:$1048576,4 + (COLUMN(B87)-1)*2,FALSE),""))</f>
        <v/>
      </c>
      <c r="CA90" s="92">
        <f>IF(IFERROR(VLOOKUP($A90,'venda-fornecedor-12-meses-7'!$1:$1048576,4 + (COLUMN(C87)-1)*2,FALSE),"")=0,"",IFERROR(VLOOKUP($A90,'venda-fornecedor-12-meses-7'!$1:$1048576,4 + (COLUMN(C87)-1)*2,FALSE),""))</f>
        <v/>
      </c>
      <c r="CB90" s="92">
        <f>IF(IFERROR(VLOOKUP($A90,'venda-fornecedor-12-meses-7'!$1:$1048576,4 + (COLUMN(D87)-1)*2,FALSE),"")=0,"",IFERROR(VLOOKUP($A90,'venda-fornecedor-12-meses-7'!$1:$1048576,4 + (COLUMN(D87)-1)*2,FALSE),""))</f>
        <v/>
      </c>
      <c r="CC90" s="92">
        <f>IF(IFERROR(VLOOKUP($A90,'venda-fornecedor-12-meses-7'!$1:$1048576,4 + (COLUMN(E87)-1)*2,FALSE),"")=0,"",IFERROR(VLOOKUP($A90,'venda-fornecedor-12-meses-7'!$1:$1048576,4 + (COLUMN(E87)-1)*2,FALSE),""))</f>
        <v/>
      </c>
      <c r="CD90" s="92">
        <f>IF(IFERROR(VLOOKUP($A90,'venda-fornecedor-12-meses-7'!$1:$1048576,4 + (COLUMN(F87)-1)*2,FALSE),"")=0,"",IFERROR(VLOOKUP($A90,'venda-fornecedor-12-meses-7'!$1:$1048576,4 + (COLUMN(F87)-1)*2,FALSE),""))</f>
        <v/>
      </c>
      <c r="CE90" s="92">
        <f>IF(IFERROR(VLOOKUP($A90,'venda-fornecedor-12-meses-7'!$1:$1048576,4 + (COLUMN(G87)-1)*2,FALSE),"")=0,"",IFERROR(VLOOKUP($A90,'venda-fornecedor-12-meses-7'!$1:$1048576,4 + (COLUMN(G87)-1)*2,FALSE),""))</f>
        <v/>
      </c>
      <c r="CF90" s="92">
        <f>IF(IFERROR(VLOOKUP($A90,'venda-fornecedor-12-meses-7'!$1:$1048576,4 + (COLUMN(H87)-1)*2,FALSE),"")=0,"",IFERROR(VLOOKUP($A90,'venda-fornecedor-12-meses-7'!$1:$1048576,4 + (COLUMN(H87)-1)*2,FALSE),""))</f>
        <v/>
      </c>
      <c r="CG90" s="92">
        <f>IF(IFERROR(VLOOKUP($A90,'venda-fornecedor-12-meses-7'!$1:$1048576,4 + (COLUMN(I87)-1)*2,FALSE),"")=0,"",IFERROR(VLOOKUP($A90,'venda-fornecedor-12-meses-7'!$1:$1048576,4 + (COLUMN(I87)-1)*2,FALSE),""))</f>
        <v/>
      </c>
      <c r="CH90" s="92">
        <f>IF(IFERROR(VLOOKUP($A90,'venda-fornecedor-12-meses-7'!$1:$1048576,4 + (COLUMN(J87)-1)*2,FALSE),"")=0,"",IFERROR(VLOOKUP($A90,'venda-fornecedor-12-meses-7'!$1:$1048576,4 + (COLUMN(J87)-1)*2,FALSE),""))</f>
        <v/>
      </c>
      <c r="CI90" s="92">
        <f>IF(IFERROR(VLOOKUP($A90,'venda-fornecedor-12-meses-7'!$1:$1048576,4 + (COLUMN(K87)-1)*2,FALSE),"")=0,"",IFERROR(VLOOKUP($A90,'venda-fornecedor-12-meses-7'!$1:$1048576,4 + (COLUMN(K87)-1)*2,FALSE),""))</f>
        <v/>
      </c>
      <c r="CJ90" s="92">
        <f>IF(IFERROR(VLOOKUP($A90,'venda-fornecedor-12-meses-7'!$1:$1048576,4 + (COLUMN(L87)-1)*2,FALSE),"")=0,"",IFERROR(VLOOKUP($A90,'venda-fornecedor-12-meses-7'!$1:$1048576,4 + (COLUMN(L87)-1)*2,FALSE),""))</f>
        <v/>
      </c>
      <c r="CK90" s="93">
        <f>IF(COUNT(BY90:CJ90)=0,"",SUM(BY90:CJ90))</f>
        <v/>
      </c>
      <c r="CL90" s="93">
        <f>IF(COUNT(BY90:CJ90)=0,"",AVERAGE(BY90:CJ90))</f>
        <v/>
      </c>
      <c r="CM90" s="1" t="n"/>
      <c r="CN90" s="94">
        <f>IF(IFERROR(VLOOKUP($A90,'ENTRADA 2023'!$1:$1048576,3 + (COLUMN(A87)-1)*1,FALSE),"")=0,"",IFERROR(VLOOKUP($A90,'ENTRADA 2023'!$1:$1048576,3 + (COLUMN(A87)-1)*1,FALSE),""))</f>
        <v/>
      </c>
      <c r="CO90" s="94">
        <f>IF(IFERROR(VLOOKUP($A90,'ENTRADA 2023'!$1:$1048576,3 + (COLUMN(B87)-1)*1,FALSE),"")=0,"",IFERROR(VLOOKUP($A90,'ENTRADA 2023'!$1:$1048576,3 + (COLUMN(B87)-1)*1,FALSE),""))</f>
        <v/>
      </c>
      <c r="CP90" s="94">
        <f>IF(IFERROR(VLOOKUP($A90,'ENTRADA 2023'!$1:$1048576,3 + (COLUMN(C87)-1)*1,FALSE),"")=0,"",IFERROR(VLOOKUP($A90,'ENTRADA 2023'!$1:$1048576,3 + (COLUMN(C87)-1)*1,FALSE),""))</f>
        <v/>
      </c>
      <c r="CQ90" s="94">
        <f>IF(IFERROR(VLOOKUP($A90,'ENTRADA 2023'!$1:$1048576,3 + (COLUMN(D87)-1)*1,FALSE),"")=0,"",IFERROR(VLOOKUP($A90,'ENTRADA 2023'!$1:$1048576,3 + (COLUMN(D87)-1)*1,FALSE),""))</f>
        <v/>
      </c>
      <c r="CR90" s="94">
        <f>IF(IFERROR(VLOOKUP($A90,'ENTRADA 2023'!$1:$1048576,3 + (COLUMN(E87)-1)*1,FALSE),"")=0,"",IFERROR(VLOOKUP($A90,'ENTRADA 2023'!$1:$1048576,3 + (COLUMN(E87)-1)*1,FALSE),""))</f>
        <v/>
      </c>
      <c r="CS90" s="94">
        <f>IF(IFERROR(VLOOKUP($A90,'ENTRADA 2023'!$1:$1048576,3 + (COLUMN(F87)-1)*1,FALSE),"")=0,"",IFERROR(VLOOKUP($A90,'ENTRADA 2023'!$1:$1048576,3 + (COLUMN(F87)-1)*1,FALSE),""))</f>
        <v/>
      </c>
      <c r="CT90" s="94">
        <f>IF(IFERROR(VLOOKUP($A90,'ENTRADA 2023'!$1:$1048576,3 + (COLUMN(G87)-1)*1,FALSE),"")=0,"",IFERROR(VLOOKUP($A90,'ENTRADA 2023'!$1:$1048576,3 + (COLUMN(G87)-1)*1,FALSE),""))</f>
        <v/>
      </c>
      <c r="CU90" s="94">
        <f>IF(IFERROR(VLOOKUP($A90,'ENTRADA 2023'!$1:$1048576,3 + (COLUMN(H87)-1)*1,FALSE),"")=0,"",IFERROR(VLOOKUP($A90,'ENTRADA 2023'!$1:$1048576,3 + (COLUMN(H87)-1)*1,FALSE),""))</f>
        <v/>
      </c>
      <c r="CV90" s="94">
        <f>IF(IFERROR(VLOOKUP($A90,'ENTRADA 2023'!$1:$1048576,3 + (COLUMN(I87)-1)*1,FALSE),"")=0,"",IFERROR(VLOOKUP($A90,'ENTRADA 2023'!$1:$1048576,3 + (COLUMN(I87)-1)*1,FALSE),""))</f>
        <v/>
      </c>
      <c r="CW90" s="94">
        <f>IF(IFERROR(VLOOKUP($A90,'ENTRADA 2023'!$1:$1048576,3 + (COLUMN(J87)-1)*1,FALSE),"")=0,"",IFERROR(VLOOKUP($A90,'ENTRADA 2023'!$1:$1048576,3 + (COLUMN(J87)-1)*1,FALSE),""))</f>
        <v/>
      </c>
      <c r="CX90" s="94">
        <f>IF(IFERROR(VLOOKUP($A90,'ENTRADA 2023'!$1:$1048576,3 + (COLUMN(K87)-1)*1,FALSE),"")=0,"",IFERROR(VLOOKUP($A90,'ENTRADA 2023'!$1:$1048576,3 + (COLUMN(K87)-1)*1,FALSE),""))</f>
        <v/>
      </c>
      <c r="CY90" s="94">
        <f>IF(IFERROR(VLOOKUP($A90,'ENTRADA 2023'!$1:$1048576,3 + (COLUMN(L87)-1)*1,FALSE),"")=0,"",IFERROR(VLOOKUP($A90,'ENTRADA 2023'!$1:$1048576,3 + (COLUMN(L87)-1)*1,FALSE),""))</f>
        <v/>
      </c>
      <c r="CZ90" s="95">
        <f>IF(COUNT(CN90:CY90)=0,"",SUM(CN90:CY90))</f>
        <v/>
      </c>
      <c r="DA90" s="94">
        <f>IF(IFERROR(VLOOKUP($A90,'ENTRADA 2024'!$1:$1048576,3 + (COLUMN(A87)-1)*1,FALSE),"")=0,"",IFERROR(VLOOKUP($A90,'ENTRADA 2024'!$1:$1048576,3 + (COLUMN(A87)-1)*1,FALSE),""))</f>
        <v/>
      </c>
      <c r="DB90" s="94">
        <f>IF(IFERROR(VLOOKUP($A90,'ENTRADA 2024'!$1:$1048576,3 + (COLUMN(B87)-1)*1,FALSE),"")=0,"",IFERROR(VLOOKUP($A90,'ENTRADA 2024'!$1:$1048576,3 + (COLUMN(B87)-1)*1,FALSE),""))</f>
        <v/>
      </c>
      <c r="DC90" s="94">
        <f>IF(IFERROR(VLOOKUP($A90,'ENTRADA 2024'!$1:$1048576,3 + (COLUMN(C87)-1)*1,FALSE),"")=0,"",IFERROR(VLOOKUP($A90,'ENTRADA 2024'!$1:$1048576,3 + (COLUMN(C87)-1)*1,FALSE),""))</f>
        <v/>
      </c>
      <c r="DD90" s="94">
        <f>IF(IFERROR(VLOOKUP($A90,'ENTRADA 2024'!$1:$1048576,3 + (COLUMN(D87)-1)*1,FALSE),"")=0,"",IFERROR(VLOOKUP($A90,'ENTRADA 2024'!$1:$1048576,3 + (COLUMN(D87)-1)*1,FALSE),""))</f>
        <v/>
      </c>
      <c r="DE90" s="94">
        <f>IF(IFERROR(VLOOKUP($A90,'ENTRADA 2024'!$1:$1048576,3 + (COLUMN(E87)-1)*1,FALSE),"")=0,"",IFERROR(VLOOKUP($A90,'ENTRADA 2024'!$1:$1048576,3 + (COLUMN(E87)-1)*1,FALSE),""))</f>
        <v/>
      </c>
      <c r="DF90" s="94">
        <f>IF(IFERROR(VLOOKUP($A90,'ENTRADA 2024'!$1:$1048576,3 + (COLUMN(F87)-1)*1,FALSE),"")=0,"",IFERROR(VLOOKUP($A90,'ENTRADA 2024'!$1:$1048576,3 + (COLUMN(F87)-1)*1,FALSE),""))</f>
        <v/>
      </c>
      <c r="DG90" s="94">
        <f>IF(IFERROR(VLOOKUP($A90,'ENTRADA 2024'!$1:$1048576,3 + (COLUMN(G87)-1)*1,FALSE),"")=0,"",IFERROR(VLOOKUP($A90,'ENTRADA 2024'!$1:$1048576,3 + (COLUMN(G87)-1)*1,FALSE),""))</f>
        <v/>
      </c>
      <c r="DH90" s="94">
        <f>IF(IFERROR(VLOOKUP($A90,'ENTRADA 2024'!$1:$1048576,3 + (COLUMN(H87)-1)*1,FALSE),"")=0,"",IFERROR(VLOOKUP($A90,'ENTRADA 2024'!$1:$1048576,3 + (COLUMN(H87)-1)*1,FALSE),""))</f>
        <v/>
      </c>
      <c r="DI90" s="94">
        <f>IF(IFERROR(VLOOKUP($A90,'ENTRADA 2024'!$1:$1048576,3 + (COLUMN(I87)-1)*1,FALSE),"")=0,"",IFERROR(VLOOKUP($A90,'ENTRADA 2024'!$1:$1048576,3 + (COLUMN(I87)-1)*1,FALSE),""))</f>
        <v/>
      </c>
      <c r="DJ90" s="94">
        <f>IF(IFERROR(VLOOKUP($A90,'ENTRADA 2024'!$1:$1048576,3 + (COLUMN(J87)-1)*1,FALSE),"")=0,"",IFERROR(VLOOKUP($A90,'ENTRADA 2024'!$1:$1048576,3 + (COLUMN(J87)-1)*1,FALSE),""))</f>
        <v/>
      </c>
      <c r="DK90" s="94">
        <f>IF(IFERROR(VLOOKUP($A90,'ENTRADA 2024'!$1:$1048576,3 + (COLUMN(K87)-1)*1,FALSE),"")=0,"",IFERROR(VLOOKUP($A90,'ENTRADA 2024'!$1:$1048576,3 + (COLUMN(K87)-1)*1,FALSE),""))</f>
        <v/>
      </c>
      <c r="DL90" s="94">
        <f>IF(IFERROR(VLOOKUP($A90,'ENTRADA 2024'!$1:$1048576,3 + (COLUMN(L87)-1)*1,FALSE),"")=0,"",IFERROR(VLOOKUP($A90,'ENTRADA 2024'!$1:$1048576,3 + (COLUMN(L87)-1)*1,FALSE),""))</f>
        <v/>
      </c>
      <c r="DM90" s="95">
        <f>IF(COUNT(DA90:DL90)=0,"",SUM(DA90:DL90))</f>
        <v/>
      </c>
      <c r="DN90" s="94">
        <f>IF(IFERROR(VLOOKUP($A90,'ENTRADA 2025'!$1:$1048576,3 + (COLUMN(A87)-1)*1,FALSE),"")=0,"",IFERROR(VLOOKUP($A90,'ENTRADA 2025'!$1:$1048576,3 + (COLUMN(A87)-1)*1,FALSE),""))</f>
        <v/>
      </c>
      <c r="DO90" s="94">
        <f>IF(IFERROR(VLOOKUP($A90,'ENTRADA 2025'!$1:$1048576,3 + (COLUMN(B87)-1)*1,FALSE),"")=0,"",IFERROR(VLOOKUP($A90,'ENTRADA 2025'!$1:$1048576,3 + (COLUMN(B87)-1)*1,FALSE),""))</f>
        <v/>
      </c>
      <c r="DP90" s="94">
        <f>IF(IFERROR(VLOOKUP($A90,'ENTRADA 2025'!$1:$1048576,3 + (COLUMN(C87)-1)*1,FALSE),"")=0,"",IFERROR(VLOOKUP($A90,'ENTRADA 2025'!$1:$1048576,3 + (COLUMN(C87)-1)*1,FALSE),""))</f>
        <v/>
      </c>
      <c r="DQ90" s="94">
        <f>IF(IFERROR(VLOOKUP($A90,'ENTRADA 2025'!$1:$1048576,3 + (COLUMN(D87)-1)*1,FALSE),"")=0,"",IFERROR(VLOOKUP($A90,'ENTRADA 2025'!$1:$1048576,3 + (COLUMN(D87)-1)*1,FALSE),""))</f>
        <v/>
      </c>
      <c r="DR90" s="94">
        <f>IF(IFERROR(VLOOKUP($A90,'ENTRADA 2025'!$1:$1048576,3 + (COLUMN(E87)-1)*1,FALSE),"")=0,"",IFERROR(VLOOKUP($A90,'ENTRADA 2025'!$1:$1048576,3 + (COLUMN(E87)-1)*1,FALSE),""))</f>
        <v/>
      </c>
      <c r="DS90" s="94">
        <f>IF(IFERROR(VLOOKUP($A90,'ENTRADA 2025'!$1:$1048576,3 + (COLUMN(F87)-1)*1,FALSE),"")=0,"",IFERROR(VLOOKUP($A90,'ENTRADA 2025'!$1:$1048576,3 + (COLUMN(F87)-1)*1,FALSE),""))</f>
        <v/>
      </c>
      <c r="DT90" s="94">
        <f>IF(IFERROR(VLOOKUP($A90,'ENTRADA 2025'!$1:$1048576,3 + (COLUMN(G87)-1)*1,FALSE),"")=0,"",IFERROR(VLOOKUP($A90,'ENTRADA 2025'!$1:$1048576,3 + (COLUMN(G87)-1)*1,FALSE),""))</f>
        <v/>
      </c>
      <c r="DU90" s="94">
        <f>IF(IFERROR(VLOOKUP($A90,'ENTRADA 2025'!$1:$1048576,3 + (COLUMN(H87)-1)*1,FALSE),"")=0,"",IFERROR(VLOOKUP($A90,'ENTRADA 2025'!$1:$1048576,3 + (COLUMN(H87)-1)*1,FALSE),""))</f>
        <v/>
      </c>
      <c r="DV90" s="94">
        <f>IF(IFERROR(VLOOKUP($A90,'ENTRADA 2025'!$1:$1048576,3 + (COLUMN(I87)-1)*1,FALSE),"")=0,"",IFERROR(VLOOKUP($A90,'ENTRADA 2025'!$1:$1048576,3 + (COLUMN(I87)-1)*1,FALSE),""))</f>
        <v/>
      </c>
      <c r="DW90" s="94">
        <f>IF(IFERROR(VLOOKUP($A90,'ENTRADA 2025'!$1:$1048576,3 + (COLUMN(J87)-1)*1,FALSE),"")=0,"",IFERROR(VLOOKUP($A90,'ENTRADA 2025'!$1:$1048576,3 + (COLUMN(J87)-1)*1,FALSE),""))</f>
        <v/>
      </c>
      <c r="DX90" s="94">
        <f>IF(IFERROR(VLOOKUP($A90,'ENTRADA 2025'!$1:$1048576,3 + (COLUMN(K87)-1)*1,FALSE),"")=0,"",IFERROR(VLOOKUP($A90,'ENTRADA 2025'!$1:$1048576,3 + (COLUMN(K87)-1)*1,FALSE),""))</f>
        <v/>
      </c>
      <c r="DY90" s="94">
        <f>IF(IFERROR(VLOOKUP($A90,'ENTRADA 2025'!$1:$1048576,3 + (COLUMN(L87)-1)*1,FALSE),"")=0,"",IFERROR(VLOOKUP($A90,'ENTRADA 2025'!$1:$1048576,3 + (COLUMN(L87)-1)*1,FALSE),""))</f>
        <v/>
      </c>
      <c r="DZ90" s="95">
        <f>IF(COUNT(DN90:DY90)=0,"",SUM(DN90:DY90))</f>
        <v/>
      </c>
      <c r="EA90" s="94">
        <f>IF(IFERROR(VLOOKUP($A90,'entrada-fornecedor-12-meses-7'!$1:$1048576,3 + (COLUMN(A87)-1)*1,FALSE),"")=0,"",IFERROR(VLOOKUP($A90,'entrada-fornecedor-12-meses-7'!$1:$1048576,3 + (COLUMN(A87)-1)*1,FALSE),""))</f>
        <v/>
      </c>
      <c r="EB90" s="94">
        <f>IF(IFERROR(VLOOKUP($A90,'entrada-fornecedor-12-meses-7'!$1:$1048576,3 + (COLUMN(B87)-1)*1,FALSE),"")=0,"",IFERROR(VLOOKUP($A90,'entrada-fornecedor-12-meses-7'!$1:$1048576,3 + (COLUMN(B87)-1)*1,FALSE),""))</f>
        <v/>
      </c>
      <c r="EC90" s="94">
        <f>IF(IFERROR(VLOOKUP($A90,'entrada-fornecedor-12-meses-7'!$1:$1048576,3 + (COLUMN(C87)-1)*1,FALSE),"")=0,"",IFERROR(VLOOKUP($A90,'entrada-fornecedor-12-meses-7'!$1:$1048576,3 + (COLUMN(C87)-1)*1,FALSE),""))</f>
        <v/>
      </c>
      <c r="ED90" s="94">
        <f>IF(IFERROR(VLOOKUP($A90,'entrada-fornecedor-12-meses-7'!$1:$1048576,3 + (COLUMN(D87)-1)*1,FALSE),"")=0,"",IFERROR(VLOOKUP($A90,'entrada-fornecedor-12-meses-7'!$1:$1048576,3 + (COLUMN(D87)-1)*1,FALSE),""))</f>
        <v/>
      </c>
      <c r="EE90" s="94">
        <f>IF(IFERROR(VLOOKUP($A90,'entrada-fornecedor-12-meses-7'!$1:$1048576,3 + (COLUMN(E87)-1)*1,FALSE),"")=0,"",IFERROR(VLOOKUP($A90,'entrada-fornecedor-12-meses-7'!$1:$1048576,3 + (COLUMN(E87)-1)*1,FALSE),""))</f>
        <v/>
      </c>
      <c r="EF90" s="94">
        <f>IF(IFERROR(VLOOKUP($A90,'entrada-fornecedor-12-meses-7'!$1:$1048576,3 + (COLUMN(F87)-1)*1,FALSE),"")=0,"",IFERROR(VLOOKUP($A90,'entrada-fornecedor-12-meses-7'!$1:$1048576,3 + (COLUMN(F87)-1)*1,FALSE),""))</f>
        <v/>
      </c>
      <c r="EG90" s="94">
        <f>IF(IFERROR(VLOOKUP($A90,'entrada-fornecedor-12-meses-7'!$1:$1048576,3 + (COLUMN(G87)-1)*1,FALSE),"")=0,"",IFERROR(VLOOKUP($A90,'entrada-fornecedor-12-meses-7'!$1:$1048576,3 + (COLUMN(G87)-1)*1,FALSE),""))</f>
        <v/>
      </c>
      <c r="EH90" s="94">
        <f>IF(IFERROR(VLOOKUP($A90,'entrada-fornecedor-12-meses-7'!$1:$1048576,3 + (COLUMN(H87)-1)*1,FALSE),"")=0,"",IFERROR(VLOOKUP($A90,'entrada-fornecedor-12-meses-7'!$1:$1048576,3 + (COLUMN(H87)-1)*1,FALSE),""))</f>
        <v/>
      </c>
      <c r="EI90" s="94">
        <f>IF(IFERROR(VLOOKUP($A90,'entrada-fornecedor-12-meses-7'!$1:$1048576,3 + (COLUMN(I87)-1)*1,FALSE),"")=0,"",IFERROR(VLOOKUP($A90,'entrada-fornecedor-12-meses-7'!$1:$1048576,3 + (COLUMN(I87)-1)*1,FALSE),""))</f>
        <v/>
      </c>
      <c r="EJ90" s="94">
        <f>IF(IFERROR(VLOOKUP($A90,'entrada-fornecedor-12-meses-7'!$1:$1048576,3 + (COLUMN(J87)-1)*1,FALSE),"")=0,"",IFERROR(VLOOKUP($A90,'entrada-fornecedor-12-meses-7'!$1:$1048576,3 + (COLUMN(J87)-1)*1,FALSE),""))</f>
        <v/>
      </c>
      <c r="EK90" s="94">
        <f>IF(IFERROR(VLOOKUP($A90,'entrada-fornecedor-12-meses-7'!$1:$1048576,3 + (COLUMN(K87)-1)*1,FALSE),"")=0,"",IFERROR(VLOOKUP($A90,'entrada-fornecedor-12-meses-7'!$1:$1048576,3 + (COLUMN(K87)-1)*1,FALSE),""))</f>
        <v/>
      </c>
      <c r="EL90" s="94">
        <f>IF(IFERROR(VLOOKUP($A90,'entrada-fornecedor-12-meses-7'!$1:$1048576,3 + (COLUMN(L87)-1)*1,FALSE),"")=0,"",IFERROR(VLOOKUP($A90,'entrada-fornecedor-12-meses-7'!$1:$1048576,3 + (COLUMN(L87)-1)*1,FALSE),""))</f>
        <v/>
      </c>
      <c r="EM90" s="95">
        <f>IF(COUNT(EA90:EL90)=0,"",SUM(EA90:EL90))</f>
        <v/>
      </c>
      <c r="EN90" s="1" t="n"/>
      <c r="EO90" s="96">
        <f>IFERROR(AVERAGEIF('lead-time-compras-7'!B:B,A90,'lead-time-compras-7'!S:S),"")</f>
        <v/>
      </c>
      <c r="EP90" s="96">
        <f>IFERROR(
  AVERAGEIFS(
    'notas-fiscais-entrada-830-7'!H:H,
    'notas-fiscais-entrada-830-7'!O:O, A90,
    'notas-fiscais-entrada-830-7'!E:E, $B$1
  ),
""
)</f>
        <v/>
      </c>
      <c r="EQ90" s="96">
        <f>IFERROR(AVERAGEIF('lead-time-compras-7'!B:B,A90,'lead-time-compras-7'!Q:Q),"")</f>
        <v/>
      </c>
      <c r="ER90" s="97">
        <f>SUMIF('fornecedor-saldo-receber-7'!A:A, A90, 'fornecedor-saldo-receber-7'!L:L)</f>
        <v/>
      </c>
      <c r="ES90" s="97">
        <f>SUMIF('fornecedor-verba-aplicar-7'!A:A, A90, 'fornecedor-verba-aplicar-7'!D:D)</f>
        <v/>
      </c>
      <c r="ET90" s="1" t="n"/>
      <c r="EU90" s="52">
        <f>SUMIF('ANALISE PRODUTO'!F:F, A90, 'ANALISE PRODUTO'!BN:BN)</f>
        <v/>
      </c>
      <c r="EV90" s="52">
        <f>SUMIF('ANALISE PRODUTO'!F:F, A90, 'ANALISE PRODUTO'!BO:BO)</f>
        <v/>
      </c>
      <c r="EW90" s="52">
        <f>SUMIF('ANALISE PRODUTO'!F:F, A90, 'ANALISE PRODUTO'!BP:BP)</f>
        <v/>
      </c>
      <c r="EX90" s="52">
        <f>SUMIF('ANALISE PRODUTO'!F:F, A90, 'ANALISE PRODUTO'!BQ:BQ)</f>
        <v/>
      </c>
      <c r="EY90" s="52">
        <f>SUMIF('ANALISE PRODUTO'!F:F, A90, 'ANALISE PRODUTO'!BR:BR)</f>
        <v/>
      </c>
      <c r="EZ90" s="53">
        <f>SUMIF('ANALISE PRODUTO'!F:F, A90, 'ANALISE PRODUTO'!BS:BS)</f>
        <v/>
      </c>
      <c r="FA90" s="53">
        <f>SUMIF('ANALISE PRODUTO'!F:F, A90, 'ANALISE PRODUTO'!BT:BT)</f>
        <v/>
      </c>
      <c r="FB90" s="53">
        <f>SUMIF('ANALISE PRODUTO'!F:F, A90, 'ANALISE PRODUTO'!BU:BU)</f>
        <v/>
      </c>
      <c r="FC90" s="53">
        <f>SUMIF('ANALISE PRODUTO'!F:F, A90, 'ANALISE PRODUTO'!BV:BV)</f>
        <v/>
      </c>
      <c r="FD90" s="53">
        <f>SUMIF('ANALISE PRODUTO'!F:F, A90, 'ANALISE PRODUTO'!BW:BW)</f>
        <v/>
      </c>
      <c r="FE90" s="41">
        <f>SUMIF('ANALISE PRODUTO'!F:F, A90, 'ANALISE PRODUTO'!CB:CB)</f>
        <v/>
      </c>
      <c r="FF90" s="41">
        <f>SUMIF('ANALISE PRODUTO'!F:F, A90, 'ANALISE PRODUTO'!CC:CC)</f>
        <v/>
      </c>
      <c r="FG90" s="1" t="n"/>
      <c r="FH90" s="45">
        <f>IF(IFERROR(VLOOKUP($A90,'VENDA 2023'!$1:$1048576,4 + (COLUMN(A87)-1)*2,FALSE),"")=0,"",IFERROR(VLOOKUP($A90,'VENDA 2023'!$1:$1048576,4 + (COLUMN(A87)-1)*2,FALSE),""))</f>
        <v/>
      </c>
      <c r="FI90" s="45">
        <f>IF(IFERROR(VLOOKUP($A90,'VENDA 2023'!$1:$1048576,4 + (COLUMN(B87)-1)*2,FALSE),"")=0,"",IFERROR(VLOOKUP($A90,'VENDA 2023'!$1:$1048576,4 + (COLUMN(B87)-1)*2,FALSE),""))</f>
        <v/>
      </c>
      <c r="FJ90" s="45">
        <f>IF(IFERROR(VLOOKUP($A90,'VENDA 2023'!$1:$1048576,4 + (COLUMN(C87)-1)*2,FALSE),"")=0,"",IFERROR(VLOOKUP($A90,'VENDA 2023'!$1:$1048576,4 + (COLUMN(C87)-1)*2,FALSE),""))</f>
        <v/>
      </c>
      <c r="FK90" s="45">
        <f>IF(IFERROR(VLOOKUP($A90,'VENDA 2023'!$1:$1048576,4 + (COLUMN(D87)-1)*2,FALSE),"")=0,"",IFERROR(VLOOKUP($A90,'VENDA 2023'!$1:$1048576,4 + (COLUMN(D87)-1)*2,FALSE),""))</f>
        <v/>
      </c>
      <c r="FL90" s="45">
        <f>IF(IFERROR(VLOOKUP($A90,'VENDA 2023'!$1:$1048576,4 + (COLUMN(E87)-1)*2,FALSE),"")=0,"",IFERROR(VLOOKUP($A90,'VENDA 2023'!$1:$1048576,4 + (COLUMN(E87)-1)*2,FALSE),""))</f>
        <v/>
      </c>
      <c r="FM90" s="45">
        <f>IF(IFERROR(VLOOKUP($A90,'VENDA 2023'!$1:$1048576,4 + (COLUMN(F87)-1)*2,FALSE),"")=0,"",IFERROR(VLOOKUP($A90,'VENDA 2023'!$1:$1048576,4 + (COLUMN(F87)-1)*2,FALSE),""))</f>
        <v/>
      </c>
      <c r="FN90" s="45">
        <f>IF(IFERROR(VLOOKUP($A90,'VENDA 2023'!$1:$1048576,4 + (COLUMN(G87)-1)*2,FALSE),"")=0,"",IFERROR(VLOOKUP($A90,'VENDA 2023'!$1:$1048576,4 + (COLUMN(G87)-1)*2,FALSE),""))</f>
        <v/>
      </c>
      <c r="FO90" s="45">
        <f>IF(IFERROR(VLOOKUP($A90,'VENDA 2023'!$1:$1048576,4 + (COLUMN(H87)-1)*2,FALSE),"")=0,"",IFERROR(VLOOKUP($A90,'VENDA 2023'!$1:$1048576,4 + (COLUMN(H87)-1)*2,FALSE),""))</f>
        <v/>
      </c>
      <c r="FP90" s="45">
        <f>IF(IFERROR(VLOOKUP($A90,'VENDA 2023'!$1:$1048576,4 + (COLUMN(I87)-1)*2,FALSE),"")=0,"",IFERROR(VLOOKUP($A90,'VENDA 2023'!$1:$1048576,4 + (COLUMN(I87)-1)*2,FALSE),""))</f>
        <v/>
      </c>
      <c r="FQ90" s="45">
        <f>IF(IFERROR(VLOOKUP($A90,'VENDA 2023'!$1:$1048576,4 + (COLUMN(J87)-1)*2,FALSE),"")=0,"",IFERROR(VLOOKUP($A90,'VENDA 2023'!$1:$1048576,4 + (COLUMN(J87)-1)*2,FALSE),""))</f>
        <v/>
      </c>
      <c r="FR90" s="45">
        <f>IF(IFERROR(VLOOKUP($A90,'VENDA 2023'!$1:$1048576,4 + (COLUMN(K87)-1)*2,FALSE),"")=0,"",IFERROR(VLOOKUP($A90,'VENDA 2023'!$1:$1048576,4 + (COLUMN(K87)-1)*2,FALSE),""))</f>
        <v/>
      </c>
      <c r="FS90" s="45">
        <f>IF(IFERROR(VLOOKUP($A90,'VENDA 2023'!$1:$1048576,4 + (COLUMN(L87)-1)*2,FALSE),"")=0,"",IFERROR(VLOOKUP($A90,'VENDA 2023'!$1:$1048576,4 + (COLUMN(L87)-1)*2,FALSE),""))</f>
        <v/>
      </c>
      <c r="FT90" s="12">
        <f>IF(COUNT(FH90:FS90)=0,"",SUM(FH90:FS90))</f>
        <v/>
      </c>
      <c r="FU90" s="45">
        <f>IF(IFERROR(VLOOKUP($A90,'VENDA 2024'!$1:$1048576,4 + (COLUMN(A87)-1)*2,FALSE),"")=0,"",IFERROR(VLOOKUP($A90,'VENDA 2024'!$1:$1048576,4 + (COLUMN(A87)-1)*2,FALSE),""))</f>
        <v/>
      </c>
      <c r="FV90" s="45">
        <f>IF(IFERROR(VLOOKUP($A90,'VENDA 2024'!$1:$1048576,4 + (COLUMN(B87)-1)*2,FALSE),"")=0,"",IFERROR(VLOOKUP($A90,'VENDA 2024'!$1:$1048576,4 + (COLUMN(B87)-1)*2,FALSE),""))</f>
        <v/>
      </c>
      <c r="FW90" s="45">
        <f>IF(IFERROR(VLOOKUP($A90,'VENDA 2024'!$1:$1048576,4 + (COLUMN(C87)-1)*2,FALSE),"")=0,"",IFERROR(VLOOKUP($A90,'VENDA 2024'!$1:$1048576,4 + (COLUMN(C87)-1)*2,FALSE),""))</f>
        <v/>
      </c>
      <c r="FX90" s="45">
        <f>IF(IFERROR(VLOOKUP($A90,'VENDA 2024'!$1:$1048576,4 + (COLUMN(D87)-1)*2,FALSE),"")=0,"",IFERROR(VLOOKUP($A90,'VENDA 2024'!$1:$1048576,4 + (COLUMN(D87)-1)*2,FALSE),""))</f>
        <v/>
      </c>
      <c r="FY90" s="45">
        <f>IF(IFERROR(VLOOKUP($A90,'VENDA 2024'!$1:$1048576,4 + (COLUMN(E87)-1)*2,FALSE),"")=0,"",IFERROR(VLOOKUP($A90,'VENDA 2024'!$1:$1048576,4 + (COLUMN(E87)-1)*2,FALSE),""))</f>
        <v/>
      </c>
      <c r="FZ90" s="45">
        <f>IF(IFERROR(VLOOKUP($A90,'VENDA 2024'!$1:$1048576,4 + (COLUMN(F87)-1)*2,FALSE),"")=0,"",IFERROR(VLOOKUP($A90,'VENDA 2024'!$1:$1048576,4 + (COLUMN(F87)-1)*2,FALSE),""))</f>
        <v/>
      </c>
      <c r="GA90" s="45">
        <f>IF(IFERROR(VLOOKUP($A90,'VENDA 2024'!$1:$1048576,4 + (COLUMN(G87)-1)*2,FALSE),"")=0,"",IFERROR(VLOOKUP($A90,'VENDA 2024'!$1:$1048576,4 + (COLUMN(G87)-1)*2,FALSE),""))</f>
        <v/>
      </c>
      <c r="GB90" s="45">
        <f>IF(IFERROR(VLOOKUP($A90,'VENDA 2024'!$1:$1048576,4 + (COLUMN(H87)-1)*2,FALSE),"")=0,"",IFERROR(VLOOKUP($A90,'VENDA 2024'!$1:$1048576,4 + (COLUMN(H87)-1)*2,FALSE),""))</f>
        <v/>
      </c>
      <c r="GC90" s="45">
        <f>IF(IFERROR(VLOOKUP($A90,'VENDA 2024'!$1:$1048576,4 + (COLUMN(I87)-1)*2,FALSE),"")=0,"",IFERROR(VLOOKUP($A90,'VENDA 2024'!$1:$1048576,4 + (COLUMN(I87)-1)*2,FALSE),""))</f>
        <v/>
      </c>
      <c r="GD90" s="45">
        <f>IF(IFERROR(VLOOKUP($A90,'VENDA 2024'!$1:$1048576,4 + (COLUMN(J87)-1)*2,FALSE),"")=0,"",IFERROR(VLOOKUP($A90,'VENDA 2024'!$1:$1048576,4 + (COLUMN(J87)-1)*2,FALSE),""))</f>
        <v/>
      </c>
      <c r="GE90" s="45">
        <f>IF(IFERROR(VLOOKUP($A90,'VENDA 2024'!$1:$1048576,4 + (COLUMN(K87)-1)*2,FALSE),"")=0,"",IFERROR(VLOOKUP($A90,'VENDA 2024'!$1:$1048576,4 + (COLUMN(K87)-1)*2,FALSE),""))</f>
        <v/>
      </c>
      <c r="GF90" s="45">
        <f>IF(IFERROR(VLOOKUP($A90,'VENDA 2024'!$1:$1048576,4 + (COLUMN(L87)-1)*2,FALSE),"")=0,"",IFERROR(VLOOKUP($A90,'VENDA 2024'!$1:$1048576,4 + (COLUMN(L87)-1)*2,FALSE),""))</f>
        <v/>
      </c>
      <c r="GG90" s="12">
        <f>IF(COUNT(FU90:GF90)=0,"",SUM(FU90:GF90))</f>
        <v/>
      </c>
      <c r="GH90" s="45">
        <f>IF(IFERROR(VLOOKUP($A90,'venda-fornecedor-12-meses-7'!$1:$1048576,5 + (COLUMN(A87)-1)*2,FALSE),"")=0,"",IFERROR(VLOOKUP($A90,'venda-fornecedor-12-meses-7'!$1:$1048576,5 + (COLUMN(A87)-1)*2,FALSE),""))</f>
        <v/>
      </c>
      <c r="GI90" s="45">
        <f>IF(IFERROR(VLOOKUP($A90,'venda-fornecedor-12-meses-7'!$1:$1048576,5 + (COLUMN(B87)-1)*2,FALSE),"")=0,"",IFERROR(VLOOKUP($A90,'venda-fornecedor-12-meses-7'!$1:$1048576,5 + (COLUMN(B87)-1)*2,FALSE),""))</f>
        <v/>
      </c>
      <c r="GJ90" s="45">
        <f>IF(IFERROR(VLOOKUP($A90,'venda-fornecedor-12-meses-7'!$1:$1048576,5 + (COLUMN(C87)-1)*2,FALSE),"")=0,"",IFERROR(VLOOKUP($A90,'venda-fornecedor-12-meses-7'!$1:$1048576,5 + (COLUMN(C87)-1)*2,FALSE),""))</f>
        <v/>
      </c>
      <c r="GK90" s="45">
        <f>IF(IFERROR(VLOOKUP($A90,'venda-fornecedor-12-meses-7'!$1:$1048576,5 + (COLUMN(D87)-1)*2,FALSE),"")=0,"",IFERROR(VLOOKUP($A90,'venda-fornecedor-12-meses-7'!$1:$1048576,5 + (COLUMN(D87)-1)*2,FALSE),""))</f>
        <v/>
      </c>
      <c r="GL90" s="45">
        <f>IF(IFERROR(VLOOKUP($A90,'venda-fornecedor-12-meses-7'!$1:$1048576,5 + (COLUMN(E87)-1)*2,FALSE),"")=0,"",IFERROR(VLOOKUP($A90,'venda-fornecedor-12-meses-7'!$1:$1048576,5 + (COLUMN(E87)-1)*2,FALSE),""))</f>
        <v/>
      </c>
      <c r="GM90" s="45">
        <f>IF(IFERROR(VLOOKUP($A90,'venda-fornecedor-12-meses-7'!$1:$1048576,5 + (COLUMN(F87)-1)*2,FALSE),"")=0,"",IFERROR(VLOOKUP($A90,'venda-fornecedor-12-meses-7'!$1:$1048576,5 + (COLUMN(F87)-1)*2,FALSE),""))</f>
        <v/>
      </c>
      <c r="GN90" s="45">
        <f>IF(IFERROR(VLOOKUP($A90,'venda-fornecedor-12-meses-7'!$1:$1048576,5 + (COLUMN(G87)-1)*2,FALSE),"")=0,"",IFERROR(VLOOKUP($A90,'venda-fornecedor-12-meses-7'!$1:$1048576,5 + (COLUMN(G87)-1)*2,FALSE),""))</f>
        <v/>
      </c>
      <c r="GO90" s="45">
        <f>IF(IFERROR(VLOOKUP($A90,'venda-fornecedor-12-meses-7'!$1:$1048576,5 + (COLUMN(H87)-1)*2,FALSE),"")=0,"",IFERROR(VLOOKUP($A90,'venda-fornecedor-12-meses-7'!$1:$1048576,5 + (COLUMN(H87)-1)*2,FALSE),""))</f>
        <v/>
      </c>
      <c r="GP90" s="45">
        <f>IF(IFERROR(VLOOKUP($A90,'venda-fornecedor-12-meses-7'!$1:$1048576,5 + (COLUMN(I87)-1)*2,FALSE),"")=0,"",IFERROR(VLOOKUP($A90,'venda-fornecedor-12-meses-7'!$1:$1048576,5 + (COLUMN(I87)-1)*2,FALSE),""))</f>
        <v/>
      </c>
      <c r="GQ90" s="45">
        <f>IF(IFERROR(VLOOKUP($A90,'venda-fornecedor-12-meses-7'!$1:$1048576,5 + (COLUMN(J87)-1)*2,FALSE),"")=0,"",IFERROR(VLOOKUP($A90,'venda-fornecedor-12-meses-7'!$1:$1048576,5 + (COLUMN(J87)-1)*2,FALSE),""))</f>
        <v/>
      </c>
      <c r="GR90" s="45">
        <f>IF(IFERROR(VLOOKUP($A90,'venda-fornecedor-12-meses-7'!$1:$1048576,5 + (COLUMN(K87)-1)*2,FALSE),"")=0,"",IFERROR(VLOOKUP($A90,'venda-fornecedor-12-meses-7'!$1:$1048576,5 + (COLUMN(K87)-1)*2,FALSE),""))</f>
        <v/>
      </c>
      <c r="GS90" s="45">
        <f>IF(IFERROR(VLOOKUP($A90,'venda-fornecedor-12-meses-7'!$1:$1048576,5 + (COLUMN(L87)-1)*2,FALSE),"")=0,"",IFERROR(VLOOKUP($A90,'venda-fornecedor-12-meses-7'!$1:$1048576,5 + (COLUMN(L87)-1)*2,FALSE),""))</f>
        <v/>
      </c>
      <c r="GT90" s="12">
        <f>IF(COUNT(GH90:GS90)=0,"",SUM(GH90:GS90))</f>
        <v/>
      </c>
    </row>
    <row r="91">
      <c r="A91" s="99" t="n">
        <v>36868</v>
      </c>
      <c r="B91" s="85">
        <f>VLOOKUP(A91,'FORNECEDORES X COMPRADOR'!$A:$D,4,0)</f>
        <v/>
      </c>
      <c r="C91" s="85">
        <f>VLOOKUP(A91,'FORNECEDORES X COMPRADOR'!$A:$E,5,0)</f>
        <v/>
      </c>
      <c r="D91" s="40">
        <f>IFERROR(AVERAGEIF('ANALISE PRODUTO'!F:F,A91,'ANALISE PRODUTO'!BE:BE),"")</f>
        <v/>
      </c>
      <c r="E91" s="40">
        <f>IFERROR(AVERAGEIF('ANALISE PRODUTO'!F:F,A91,'ANALISE PRODUTO'!BF:BF),"")</f>
        <v/>
      </c>
      <c r="F91" s="47">
        <f t="array" ref="F91">IFERROR(
  IF(
    SUMPRODUCT(
      IFERROR(--('ANALISE PRODUTO'!$F$3:$F$10000=A91),0) *
      IFERROR(--'ANALISE PRODUTO'!$AJ$3:$AJ$10000,0)
    )=0,
    "",
    SUMPRODUCT(
      IFERROR(--('ANALISE PRODUTO'!$F$3:$F$10000=A91),0) *
      IFERROR(--'ANALISE PRODUTO'!$AN$3:$AN$10000,0)
    ) /
    SUMPRODUCT(
      IFERROR(--('ANALISE PRODUTO'!$F$3:$F$10000=A91),0) *
      IFERROR(--'ANALISE PRODUTO'!$AJ$3:$AJ$10000,0)
    )
  ),
  ""
)</f>
        <v/>
      </c>
      <c r="G91" s="47">
        <f t="array" ref="G91">IFERROR(
  IF(
    SUMPRODUCT(
      IFERROR(--('ANALISE PRODUTO'!$F$3:$F$10000=A91),0) *
      IFERROR(--'ANALISE PRODUTO'!$AJ$3:$AJ$10000,0)
    )=0,
    "",
    SUMPRODUCT(
      IFERROR(--('ANALISE PRODUTO'!$F$3:$F$10000=A91),0) *
      IFERROR(--'ANALISE PRODUTO'!$AO$3:$AO$10000,0)
    ) /
    SUMPRODUCT(
      IFERROR(--('ANALISE PRODUTO'!$F$3:$F$10000=A91),0) *
      IFERROR(--'ANALISE PRODUTO'!$AJ$3:$AJ$10000,0)
    )
  ),
  ""
)</f>
        <v/>
      </c>
      <c r="H91" s="86" t="n">
        <v>60</v>
      </c>
      <c r="I91" s="86" t="n">
        <v>90</v>
      </c>
      <c r="J91" s="87">
        <f>SUMIF('ANALISE PRODUTO'!F:F, A91, 'ANALISE PRODUTO'!AP:AP)</f>
        <v/>
      </c>
      <c r="K91" s="88">
        <f>SUMIF('ANALISE PRODUTO'!F:F, A91, 'ANALISE PRODUTO'!AN:AN)</f>
        <v/>
      </c>
      <c r="L91" s="40">
        <f>SUMIF('ANALISE PRODUTO'!F:F, A91, 'ANALISE PRODUTO'!BB:BB)</f>
        <v/>
      </c>
      <c r="M91" s="40">
        <f>SUMIF('ANALISE PRODUTO'!F:F, A91, 'ANALISE PRODUTO'!BC:BC)</f>
        <v/>
      </c>
      <c r="N91" s="40">
        <f>SUMIF('ANALISE PRODUTO'!F:F, A91, 'ANALISE PRODUTO'!BD:BD)</f>
        <v/>
      </c>
      <c r="O91" s="40">
        <f>SUMIF('ANALISE PRODUTO'!F:F, A91, 'ANALISE PRODUTO'!BA:BA)</f>
        <v/>
      </c>
      <c r="P91" s="40">
        <f>IF(J91=0, 0, IF(O91/J91=0, 0, O91/J91))</f>
        <v/>
      </c>
      <c r="Q91" s="40">
        <f>IF(J91=0, 0, IF(L91/J91=0, 0, L91/J91))</f>
        <v/>
      </c>
      <c r="R91" s="89">
        <f>SUMIF('ANALISE PRODUTO'!F:F, A91, 'ANALISE PRODUTO'!BJ:BJ)</f>
        <v/>
      </c>
      <c r="S91" s="89">
        <f>SUMIF('ANALISE PRODUTO'!F:F, A91, 'ANALISE PRODUTO'!BK:BK)</f>
        <v/>
      </c>
      <c r="T91" s="89">
        <f>SUMIF('ANALISE PRODUTO'!F:F, A91, 'ANALISE PRODUTO'!BL:BL)</f>
        <v/>
      </c>
      <c r="U91" s="89">
        <f>SUMIFS('ANALISE PRODUTO'!BI:BI, 'ANALISE PRODUTO'!F:F, A91)</f>
        <v/>
      </c>
      <c r="V91" s="89">
        <f>IF(C91="DESCONTINUADO", 0, IF(J91=0, 0, IF(U91/J91=0, 0, U91/J91)))</f>
        <v/>
      </c>
      <c r="W91" s="89">
        <f>IF(OR(C91="DESCONTINUADO", J91=0), 0, IFERROR((S91+T91)/J91, 0))</f>
        <v/>
      </c>
      <c r="X91" s="59">
        <f>COUNTIF('ANALISE PRODUTO'!F:F, A91)</f>
        <v/>
      </c>
      <c r="Y91" s="60">
        <f>COUNTIFS('ANALISE PRODUTO'!F:F, A91, 'ANALISE PRODUTO'!S:S, "S")</f>
        <v/>
      </c>
      <c r="Z91" s="61">
        <f>X91-Y91</f>
        <v/>
      </c>
      <c r="AA91" s="88">
        <f>IFERROR(IF(COUNTIF('contas-pagas-fornecedor-7'!$C:$C,B91)&gt;1,
   AVERAGEIF('contas-pagas-fornecedor-7'!$C:$C,B91,'contas-pagas-fornecedor-7'!$I:$I),
   VLOOKUP(B91,'contas-pagas-fornecedor-7'!$C:$Q,7,FALSE)), "")</f>
        <v/>
      </c>
      <c r="AB91" s="88">
        <f t="array" ref="AB91">IFERROR(
  INDEX('fornecedor-venda-por-filial-ger'!J:J,
    MATCH(1,
      ('fornecedor-venda-por-filial-ger'!A:A=A91) *
      ('fornecedor-venda-por-filial-ger'!B:B=$B$1),
    0)
  ),
"")</f>
        <v/>
      </c>
      <c r="AC91" s="90">
        <f t="array" ref="AC91">IFERROR(
  INDEX('fornecedor-venda-por-filial-ger'!O:O,
    MATCH(1,
      ('fornecedor-venda-por-filial-ger'!A:A=A91) *
      ('fornecedor-venda-por-filial-ger'!B:B=$B$1),
    0)
  ),
"")</f>
        <v/>
      </c>
      <c r="AD91" s="90">
        <f>IFERROR(VLOOKUP(A91,'venda-fornecedor-12-meses-7'!A:AC,3,0),"")</f>
        <v/>
      </c>
      <c r="AE91" s="87">
        <f t="array" ref="AE91">IFERROR(
  INDEX('fornecedor-venda-por-filial-ger'!N:N,
    MATCH(1,
      ('fornecedor-venda-por-filial-ger'!A:A=A91) *
      ('fornecedor-venda-por-filial-ger'!B:B=$B$1),
    0)
  ),
"")</f>
        <v/>
      </c>
      <c r="AF91" s="87">
        <f>IF(J91&lt;=0,"100,00%",IFERROR(AD91/AE91,1))</f>
        <v/>
      </c>
      <c r="AG91" s="64">
        <f t="array" ref="AG91">IFERROR(
  INDEX('fornecedor-venda-por-filial-ger'!L:L,
    MATCH(1,
      ('fornecedor-venda-por-filial-ger'!A:A=A91)*
      ('fornecedor-venda-por-filial-ger'!B:B=$B$1),
    0)
  )/100,
"")</f>
        <v/>
      </c>
      <c r="AH91" s="64">
        <f t="array" ref="AH91">IFERROR(
  INDEX('fornecedor-venda-por-filial-ger'!S:S,
    MATCH(1,
      ('fornecedor-venda-por-filial-ger'!A:A=A91) *
      ('fornecedor-venda-por-filial-ger'!B:B=$B$1),
    0)
  )/100,
"")</f>
        <v/>
      </c>
      <c r="AI91" s="64">
        <f>IFERROR(IF(OR(AH91="",AG91=""),"",IF(J91=0,0,AH91-AG91)),"")</f>
        <v/>
      </c>
      <c r="AJ91" s="91">
        <f t="array" ref="AJ91">IF(MAX(IF('ANALISE PRODUTO'!F:F=A91,'ANALISE PRODUTO'!AD:AD))=0,"SEM ENTRADA",MAX(IF('ANALISE PRODUTO'!F:F=A91,'ANALISE PRODUTO'!AD:AD)))</f>
        <v/>
      </c>
      <c r="AK91" s="39" t="n"/>
      <c r="AL91" s="92">
        <f>IF(IFERROR(VLOOKUP($A91,'VENDA 2023'!$1:$1048576,3 + (COLUMN(A88)-1)*2,FALSE),"")=0,"",IFERROR(VLOOKUP($A91,'VENDA 2023'!$1:$1048576,3 + (COLUMN(A88)-1)*2,FALSE),""))</f>
        <v/>
      </c>
      <c r="AM91" s="92">
        <f>IF(IFERROR(VLOOKUP($A91,'VENDA 2023'!$1:$1048576,3 + (COLUMN(B88)-1)*2,FALSE),"")=0,"",IFERROR(VLOOKUP($A91,'VENDA 2023'!$1:$1048576,3 + (COLUMN(B88)-1)*2,FALSE),""))</f>
        <v/>
      </c>
      <c r="AN91" s="92">
        <f>IF(IFERROR(VLOOKUP($A91,'VENDA 2023'!$1:$1048576,3 + (COLUMN(C88)-1)*2,FALSE),"")=0,"",IFERROR(VLOOKUP($A91,'VENDA 2023'!$1:$1048576,3 + (COLUMN(C88)-1)*2,FALSE),""))</f>
        <v/>
      </c>
      <c r="AO91" s="92">
        <f>IF(IFERROR(VLOOKUP($A91,'VENDA 2023'!$1:$1048576,3 + (COLUMN(D88)-1)*2,FALSE),"")=0,"",IFERROR(VLOOKUP($A91,'VENDA 2023'!$1:$1048576,3 + (COLUMN(D88)-1)*2,FALSE),""))</f>
        <v/>
      </c>
      <c r="AP91" s="92">
        <f>IF(IFERROR(VLOOKUP($A91,'VENDA 2023'!$1:$1048576,3 + (COLUMN(E88)-1)*2,FALSE),"")=0,"",IFERROR(VLOOKUP($A91,'VENDA 2023'!$1:$1048576,3 + (COLUMN(E88)-1)*2,FALSE),""))</f>
        <v/>
      </c>
      <c r="AQ91" s="92">
        <f>IF(IFERROR(VLOOKUP($A91,'VENDA 2023'!$1:$1048576,3 + (COLUMN(F88)-1)*2,FALSE),"")=0,"",IFERROR(VLOOKUP($A91,'VENDA 2023'!$1:$1048576,3 + (COLUMN(F88)-1)*2,FALSE),""))</f>
        <v/>
      </c>
      <c r="AR91" s="92">
        <f>IF(IFERROR(VLOOKUP($A91,'VENDA 2023'!$1:$1048576,3 + (COLUMN(G88)-1)*2,FALSE),"")=0,"",IFERROR(VLOOKUP($A91,'VENDA 2023'!$1:$1048576,3 + (COLUMN(G88)-1)*2,FALSE),""))</f>
        <v/>
      </c>
      <c r="AS91" s="92">
        <f>IF(IFERROR(VLOOKUP($A91,'VENDA 2023'!$1:$1048576,3 + (COLUMN(H88)-1)*2,FALSE),"")=0,"",IFERROR(VLOOKUP($A91,'VENDA 2023'!$1:$1048576,3 + (COLUMN(H88)-1)*2,FALSE),""))</f>
        <v/>
      </c>
      <c r="AT91" s="92">
        <f>IF(IFERROR(VLOOKUP($A91,'VENDA 2023'!$1:$1048576,3 + (COLUMN(I88)-1)*2,FALSE),"")=0,"",IFERROR(VLOOKUP($A91,'VENDA 2023'!$1:$1048576,3 + (COLUMN(I88)-1)*2,FALSE),""))</f>
        <v/>
      </c>
      <c r="AU91" s="92">
        <f>IF(IFERROR(VLOOKUP($A91,'VENDA 2023'!$1:$1048576,3 + (COLUMN(J88)-1)*2,FALSE),"")=0,"",IFERROR(VLOOKUP($A91,'VENDA 2023'!$1:$1048576,3 + (COLUMN(J88)-1)*2,FALSE),""))</f>
        <v/>
      </c>
      <c r="AV91" s="92">
        <f>IF(IFERROR(VLOOKUP($A91,'VENDA 2023'!$1:$1048576,3 + (COLUMN(K88)-1)*2,FALSE),"")=0,"",IFERROR(VLOOKUP($A91,'VENDA 2023'!$1:$1048576,3 + (COLUMN(K88)-1)*2,FALSE),""))</f>
        <v/>
      </c>
      <c r="AW91" s="92">
        <f>IF(IFERROR(VLOOKUP($A91,'VENDA 2023'!$1:$1048576,3 + (COLUMN(L88)-1)*2,FALSE),"")=0,"",IFERROR(VLOOKUP($A91,'VENDA 2023'!$1:$1048576,3 + (COLUMN(L88)-1)*2,FALSE),""))</f>
        <v/>
      </c>
      <c r="AX91" s="93">
        <f>IF(COUNT(AL91:AW91)=0,"",SUM(AL91:AW91))</f>
        <v/>
      </c>
      <c r="AY91" s="92">
        <f>IF(IFERROR(VLOOKUP($A91,'VENDA 2024'!$1:$1048576,3 + (COLUMN(A88)-1)*2,FALSE),"")=0,"",IFERROR(VLOOKUP($A91,'VENDA 2024'!$1:$1048576,3 + (COLUMN(A88)-1)*2,FALSE),""))</f>
        <v/>
      </c>
      <c r="AZ91" s="92">
        <f>IF(IFERROR(VLOOKUP($A91,'VENDA 2024'!$1:$1048576,3 + (COLUMN(B88)-1)*2,FALSE),"")=0,"",IFERROR(VLOOKUP($A91,'VENDA 2024'!$1:$1048576,3 + (COLUMN(B88)-1)*2,FALSE),""))</f>
        <v/>
      </c>
      <c r="BA91" s="92">
        <f>IF(IFERROR(VLOOKUP($A91,'VENDA 2024'!$1:$1048576,3 + (COLUMN(C88)-1)*2,FALSE),"")=0,"",IFERROR(VLOOKUP($A91,'VENDA 2024'!$1:$1048576,3 + (COLUMN(C88)-1)*2,FALSE),""))</f>
        <v/>
      </c>
      <c r="BB91" s="92">
        <f>IF(IFERROR(VLOOKUP($A91,'VENDA 2024'!$1:$1048576,3 + (COLUMN(D88)-1)*2,FALSE),"")=0,"",IFERROR(VLOOKUP($A91,'VENDA 2024'!$1:$1048576,3 + (COLUMN(D88)-1)*2,FALSE),""))</f>
        <v/>
      </c>
      <c r="BC91" s="92">
        <f>IF(IFERROR(VLOOKUP($A91,'VENDA 2024'!$1:$1048576,3 + (COLUMN(E88)-1)*2,FALSE),"")=0,"",IFERROR(VLOOKUP($A91,'VENDA 2024'!$1:$1048576,3 + (COLUMN(E88)-1)*2,FALSE),""))</f>
        <v/>
      </c>
      <c r="BD91" s="92">
        <f>IF(IFERROR(VLOOKUP($A91,'VENDA 2024'!$1:$1048576,3 + (COLUMN(F88)-1)*2,FALSE),"")=0,"",IFERROR(VLOOKUP($A91,'VENDA 2024'!$1:$1048576,3 + (COLUMN(F88)-1)*2,FALSE),""))</f>
        <v/>
      </c>
      <c r="BE91" s="92">
        <f>IF(IFERROR(VLOOKUP($A91,'VENDA 2024'!$1:$1048576,3 + (COLUMN(G88)-1)*2,FALSE),"")=0,"",IFERROR(VLOOKUP($A91,'VENDA 2024'!$1:$1048576,3 + (COLUMN(G88)-1)*2,FALSE),""))</f>
        <v/>
      </c>
      <c r="BF91" s="92">
        <f>IF(IFERROR(VLOOKUP($A91,'VENDA 2024'!$1:$1048576,3 + (COLUMN(H88)-1)*2,FALSE),"")=0,"",IFERROR(VLOOKUP($A91,'VENDA 2024'!$1:$1048576,3 + (COLUMN(H88)-1)*2,FALSE),""))</f>
        <v/>
      </c>
      <c r="BG91" s="92">
        <f>IF(IFERROR(VLOOKUP($A91,'VENDA 2024'!$1:$1048576,3 + (COLUMN(I88)-1)*2,FALSE),"")=0,"",IFERROR(VLOOKUP($A91,'VENDA 2024'!$1:$1048576,3 + (COLUMN(I88)-1)*2,FALSE),""))</f>
        <v/>
      </c>
      <c r="BH91" s="92">
        <f>IF(IFERROR(VLOOKUP($A91,'VENDA 2024'!$1:$1048576,3 + (COLUMN(J88)-1)*2,FALSE),"")=0,"",IFERROR(VLOOKUP($A91,'VENDA 2024'!$1:$1048576,3 + (COLUMN(J88)-1)*2,FALSE),""))</f>
        <v/>
      </c>
      <c r="BI91" s="92">
        <f>IF(IFERROR(VLOOKUP($A91,'VENDA 2024'!$1:$1048576,3 + (COLUMN(K88)-1)*2,FALSE),"")=0,"",IFERROR(VLOOKUP($A91,'VENDA 2024'!$1:$1048576,3 + (COLUMN(K88)-1)*2,FALSE),""))</f>
        <v/>
      </c>
      <c r="BJ91" s="92">
        <f>IF(IFERROR(VLOOKUP($A91,'VENDA 2024'!$1:$1048576,3 + (COLUMN(L88)-1)*2,FALSE),"")=0,"",IFERROR(VLOOKUP($A91,'VENDA 2024'!$1:$1048576,3 + (COLUMN(L88)-1)*2,FALSE),""))</f>
        <v/>
      </c>
      <c r="BK91" s="93">
        <f>IF(COUNT(AY91:BJ91)=0,"",SUM(AY91:BJ91))</f>
        <v/>
      </c>
      <c r="BL91" s="92">
        <f>IF(IFERROR(VLOOKUP($A91,'VENDA 2025'!$1:$1048576,3 + (COLUMN(A88)-1)*2,FALSE),"")=0,"",IFERROR(VLOOKUP($A91,'VENDA 2025'!$1:$1048576,3 + (COLUMN(A88)-1)*2,FALSE),""))</f>
        <v/>
      </c>
      <c r="BM91" s="92">
        <f>IF(IFERROR(VLOOKUP($A91,'VENDA 2025'!$1:$1048576,3 + (COLUMN(B88)-1)*2,FALSE),"")=0,"",IFERROR(VLOOKUP($A91,'VENDA 2025'!$1:$1048576,3 + (COLUMN(B88)-1)*2,FALSE),""))</f>
        <v/>
      </c>
      <c r="BN91" s="92">
        <f>IF(IFERROR(VLOOKUP($A91,'VENDA 2025'!$1:$1048576,3 + (COLUMN(C88)-1)*2,FALSE),"")=0,"",IFERROR(VLOOKUP($A91,'VENDA 2025'!$1:$1048576,3 + (COLUMN(C88)-1)*2,FALSE),""))</f>
        <v/>
      </c>
      <c r="BO91" s="92">
        <f>IF(IFERROR(VLOOKUP($A91,'VENDA 2025'!$1:$1048576,3 + (COLUMN(D88)-1)*2,FALSE),"")=0,"",IFERROR(VLOOKUP($A91,'VENDA 2025'!$1:$1048576,3 + (COLUMN(D88)-1)*2,FALSE),""))</f>
        <v/>
      </c>
      <c r="BP91" s="92">
        <f>IF(IFERROR(VLOOKUP($A91,'VENDA 2025'!$1:$1048576,3 + (COLUMN(E88)-1)*2,FALSE),"")=0,"",IFERROR(VLOOKUP($A91,'VENDA 2025'!$1:$1048576,3 + (COLUMN(E88)-1)*2,FALSE),""))</f>
        <v/>
      </c>
      <c r="BQ91" s="92">
        <f>IF(IFERROR(VLOOKUP($A91,'VENDA 2025'!$1:$1048576,3 + (COLUMN(F88)-1)*2,FALSE),"")=0,"",IFERROR(VLOOKUP($A91,'VENDA 2025'!$1:$1048576,3 + (COLUMN(F88)-1)*2,FALSE),""))</f>
        <v/>
      </c>
      <c r="BR91" s="92">
        <f>IF(IFERROR(VLOOKUP($A91,'VENDA 2025'!$1:$1048576,3 + (COLUMN(G88)-1)*2,FALSE),"")=0,"",IFERROR(VLOOKUP($A91,'VENDA 2025'!$1:$1048576,3 + (COLUMN(G88)-1)*2,FALSE),""))</f>
        <v/>
      </c>
      <c r="BS91" s="92">
        <f>IF(IFERROR(VLOOKUP($A91,'VENDA 2025'!$1:$1048576,3 + (COLUMN(H88)-1)*2,FALSE),"")=0,"",IFERROR(VLOOKUP($A91,'VENDA 2025'!$1:$1048576,3 + (COLUMN(H88)-1)*2,FALSE),""))</f>
        <v/>
      </c>
      <c r="BT91" s="92">
        <f>IF(IFERROR(VLOOKUP($A91,'VENDA 2025'!$1:$1048576,3 + (COLUMN(I88)-1)*2,FALSE),"")=0,"",IFERROR(VLOOKUP($A91,'VENDA 2025'!$1:$1048576,3 + (COLUMN(I88)-1)*2,FALSE),""))</f>
        <v/>
      </c>
      <c r="BU91" s="92">
        <f>IF(IFERROR(VLOOKUP($A91,'VENDA 2025'!$1:$1048576,3 + (COLUMN(J88)-1)*2,FALSE),"")=0,"",IFERROR(VLOOKUP($A91,'VENDA 2025'!$1:$1048576,3 + (COLUMN(J88)-1)*2,FALSE),""))</f>
        <v/>
      </c>
      <c r="BV91" s="92">
        <f>IF(IFERROR(VLOOKUP($A91,'VENDA 2025'!$1:$1048576,3 + (COLUMN(K88)-1)*2,FALSE),"")=0,"",IFERROR(VLOOKUP($A91,'VENDA 2025'!$1:$1048576,3 + (COLUMN(K88)-1)*2,FALSE),""))</f>
        <v/>
      </c>
      <c r="BW91" s="92">
        <f>IF(IFERROR(VLOOKUP($A91,'VENDA 2025'!$1:$1048576,3 + (COLUMN(L88)-1)*2,FALSE),"")=0,"",IFERROR(VLOOKUP($A91,'VENDA 2025'!$1:$1048576,3 + (COLUMN(L88)-1)*2,FALSE),""))</f>
        <v/>
      </c>
      <c r="BX91" s="93">
        <f>IF(COUNT(BL91:BW91)=0,"",SUM(BL91:BW91))</f>
        <v/>
      </c>
      <c r="BY91" s="92">
        <f>IF(IFERROR(VLOOKUP($A91,'venda-fornecedor-12-meses-7'!$1:$1048576,4 + (COLUMN(A88)-1)*2,FALSE),"")=0,"",IFERROR(VLOOKUP($A91,'venda-fornecedor-12-meses-7'!$1:$1048576,4 + (COLUMN(A88)-1)*2,FALSE),""))</f>
        <v/>
      </c>
      <c r="BZ91" s="92">
        <f>IF(IFERROR(VLOOKUP($A91,'venda-fornecedor-12-meses-7'!$1:$1048576,4 + (COLUMN(B88)-1)*2,FALSE),"")=0,"",IFERROR(VLOOKUP($A91,'venda-fornecedor-12-meses-7'!$1:$1048576,4 + (COLUMN(B88)-1)*2,FALSE),""))</f>
        <v/>
      </c>
      <c r="CA91" s="92">
        <f>IF(IFERROR(VLOOKUP($A91,'venda-fornecedor-12-meses-7'!$1:$1048576,4 + (COLUMN(C88)-1)*2,FALSE),"")=0,"",IFERROR(VLOOKUP($A91,'venda-fornecedor-12-meses-7'!$1:$1048576,4 + (COLUMN(C88)-1)*2,FALSE),""))</f>
        <v/>
      </c>
      <c r="CB91" s="92">
        <f>IF(IFERROR(VLOOKUP($A91,'venda-fornecedor-12-meses-7'!$1:$1048576,4 + (COLUMN(D88)-1)*2,FALSE),"")=0,"",IFERROR(VLOOKUP($A91,'venda-fornecedor-12-meses-7'!$1:$1048576,4 + (COLUMN(D88)-1)*2,FALSE),""))</f>
        <v/>
      </c>
      <c r="CC91" s="92">
        <f>IF(IFERROR(VLOOKUP($A91,'venda-fornecedor-12-meses-7'!$1:$1048576,4 + (COLUMN(E88)-1)*2,FALSE),"")=0,"",IFERROR(VLOOKUP($A91,'venda-fornecedor-12-meses-7'!$1:$1048576,4 + (COLUMN(E88)-1)*2,FALSE),""))</f>
        <v/>
      </c>
      <c r="CD91" s="92">
        <f>IF(IFERROR(VLOOKUP($A91,'venda-fornecedor-12-meses-7'!$1:$1048576,4 + (COLUMN(F88)-1)*2,FALSE),"")=0,"",IFERROR(VLOOKUP($A91,'venda-fornecedor-12-meses-7'!$1:$1048576,4 + (COLUMN(F88)-1)*2,FALSE),""))</f>
        <v/>
      </c>
      <c r="CE91" s="92">
        <f>IF(IFERROR(VLOOKUP($A91,'venda-fornecedor-12-meses-7'!$1:$1048576,4 + (COLUMN(G88)-1)*2,FALSE),"")=0,"",IFERROR(VLOOKUP($A91,'venda-fornecedor-12-meses-7'!$1:$1048576,4 + (COLUMN(G88)-1)*2,FALSE),""))</f>
        <v/>
      </c>
      <c r="CF91" s="92">
        <f>IF(IFERROR(VLOOKUP($A91,'venda-fornecedor-12-meses-7'!$1:$1048576,4 + (COLUMN(H88)-1)*2,FALSE),"")=0,"",IFERROR(VLOOKUP($A91,'venda-fornecedor-12-meses-7'!$1:$1048576,4 + (COLUMN(H88)-1)*2,FALSE),""))</f>
        <v/>
      </c>
      <c r="CG91" s="92">
        <f>IF(IFERROR(VLOOKUP($A91,'venda-fornecedor-12-meses-7'!$1:$1048576,4 + (COLUMN(I88)-1)*2,FALSE),"")=0,"",IFERROR(VLOOKUP($A91,'venda-fornecedor-12-meses-7'!$1:$1048576,4 + (COLUMN(I88)-1)*2,FALSE),""))</f>
        <v/>
      </c>
      <c r="CH91" s="92">
        <f>IF(IFERROR(VLOOKUP($A91,'venda-fornecedor-12-meses-7'!$1:$1048576,4 + (COLUMN(J88)-1)*2,FALSE),"")=0,"",IFERROR(VLOOKUP($A91,'venda-fornecedor-12-meses-7'!$1:$1048576,4 + (COLUMN(J88)-1)*2,FALSE),""))</f>
        <v/>
      </c>
      <c r="CI91" s="92">
        <f>IF(IFERROR(VLOOKUP($A91,'venda-fornecedor-12-meses-7'!$1:$1048576,4 + (COLUMN(K88)-1)*2,FALSE),"")=0,"",IFERROR(VLOOKUP($A91,'venda-fornecedor-12-meses-7'!$1:$1048576,4 + (COLUMN(K88)-1)*2,FALSE),""))</f>
        <v/>
      </c>
      <c r="CJ91" s="92">
        <f>IF(IFERROR(VLOOKUP($A91,'venda-fornecedor-12-meses-7'!$1:$1048576,4 + (COLUMN(L88)-1)*2,FALSE),"")=0,"",IFERROR(VLOOKUP($A91,'venda-fornecedor-12-meses-7'!$1:$1048576,4 + (COLUMN(L88)-1)*2,FALSE),""))</f>
        <v/>
      </c>
      <c r="CK91" s="93">
        <f>IF(COUNT(BY91:CJ91)=0,"",SUM(BY91:CJ91))</f>
        <v/>
      </c>
      <c r="CL91" s="93">
        <f>IF(COUNT(BY91:CJ91)=0,"",AVERAGE(BY91:CJ91))</f>
        <v/>
      </c>
      <c r="CM91" s="1" t="n"/>
      <c r="CN91" s="94">
        <f>IF(IFERROR(VLOOKUP($A91,'ENTRADA 2023'!$1:$1048576,3 + (COLUMN(A88)-1)*1,FALSE),"")=0,"",IFERROR(VLOOKUP($A91,'ENTRADA 2023'!$1:$1048576,3 + (COLUMN(A88)-1)*1,FALSE),""))</f>
        <v/>
      </c>
      <c r="CO91" s="94">
        <f>IF(IFERROR(VLOOKUP($A91,'ENTRADA 2023'!$1:$1048576,3 + (COLUMN(B88)-1)*1,FALSE),"")=0,"",IFERROR(VLOOKUP($A91,'ENTRADA 2023'!$1:$1048576,3 + (COLUMN(B88)-1)*1,FALSE),""))</f>
        <v/>
      </c>
      <c r="CP91" s="94">
        <f>IF(IFERROR(VLOOKUP($A91,'ENTRADA 2023'!$1:$1048576,3 + (COLUMN(C88)-1)*1,FALSE),"")=0,"",IFERROR(VLOOKUP($A91,'ENTRADA 2023'!$1:$1048576,3 + (COLUMN(C88)-1)*1,FALSE),""))</f>
        <v/>
      </c>
      <c r="CQ91" s="94">
        <f>IF(IFERROR(VLOOKUP($A91,'ENTRADA 2023'!$1:$1048576,3 + (COLUMN(D88)-1)*1,FALSE),"")=0,"",IFERROR(VLOOKUP($A91,'ENTRADA 2023'!$1:$1048576,3 + (COLUMN(D88)-1)*1,FALSE),""))</f>
        <v/>
      </c>
      <c r="CR91" s="94">
        <f>IF(IFERROR(VLOOKUP($A91,'ENTRADA 2023'!$1:$1048576,3 + (COLUMN(E88)-1)*1,FALSE),"")=0,"",IFERROR(VLOOKUP($A91,'ENTRADA 2023'!$1:$1048576,3 + (COLUMN(E88)-1)*1,FALSE),""))</f>
        <v/>
      </c>
      <c r="CS91" s="94">
        <f>IF(IFERROR(VLOOKUP($A91,'ENTRADA 2023'!$1:$1048576,3 + (COLUMN(F88)-1)*1,FALSE),"")=0,"",IFERROR(VLOOKUP($A91,'ENTRADA 2023'!$1:$1048576,3 + (COLUMN(F88)-1)*1,FALSE),""))</f>
        <v/>
      </c>
      <c r="CT91" s="94">
        <f>IF(IFERROR(VLOOKUP($A91,'ENTRADA 2023'!$1:$1048576,3 + (COLUMN(G88)-1)*1,FALSE),"")=0,"",IFERROR(VLOOKUP($A91,'ENTRADA 2023'!$1:$1048576,3 + (COLUMN(G88)-1)*1,FALSE),""))</f>
        <v/>
      </c>
      <c r="CU91" s="94">
        <f>IF(IFERROR(VLOOKUP($A91,'ENTRADA 2023'!$1:$1048576,3 + (COLUMN(H88)-1)*1,FALSE),"")=0,"",IFERROR(VLOOKUP($A91,'ENTRADA 2023'!$1:$1048576,3 + (COLUMN(H88)-1)*1,FALSE),""))</f>
        <v/>
      </c>
      <c r="CV91" s="94">
        <f>IF(IFERROR(VLOOKUP($A91,'ENTRADA 2023'!$1:$1048576,3 + (COLUMN(I88)-1)*1,FALSE),"")=0,"",IFERROR(VLOOKUP($A91,'ENTRADA 2023'!$1:$1048576,3 + (COLUMN(I88)-1)*1,FALSE),""))</f>
        <v/>
      </c>
      <c r="CW91" s="94">
        <f>IF(IFERROR(VLOOKUP($A91,'ENTRADA 2023'!$1:$1048576,3 + (COLUMN(J88)-1)*1,FALSE),"")=0,"",IFERROR(VLOOKUP($A91,'ENTRADA 2023'!$1:$1048576,3 + (COLUMN(J88)-1)*1,FALSE),""))</f>
        <v/>
      </c>
      <c r="CX91" s="94">
        <f>IF(IFERROR(VLOOKUP($A91,'ENTRADA 2023'!$1:$1048576,3 + (COLUMN(K88)-1)*1,FALSE),"")=0,"",IFERROR(VLOOKUP($A91,'ENTRADA 2023'!$1:$1048576,3 + (COLUMN(K88)-1)*1,FALSE),""))</f>
        <v/>
      </c>
      <c r="CY91" s="94">
        <f>IF(IFERROR(VLOOKUP($A91,'ENTRADA 2023'!$1:$1048576,3 + (COLUMN(L88)-1)*1,FALSE),"")=0,"",IFERROR(VLOOKUP($A91,'ENTRADA 2023'!$1:$1048576,3 + (COLUMN(L88)-1)*1,FALSE),""))</f>
        <v/>
      </c>
      <c r="CZ91" s="95">
        <f>IF(COUNT(CN91:CY91)=0,"",SUM(CN91:CY91))</f>
        <v/>
      </c>
      <c r="DA91" s="94">
        <f>IF(IFERROR(VLOOKUP($A91,'ENTRADA 2024'!$1:$1048576,3 + (COLUMN(A88)-1)*1,FALSE),"")=0,"",IFERROR(VLOOKUP($A91,'ENTRADA 2024'!$1:$1048576,3 + (COLUMN(A88)-1)*1,FALSE),""))</f>
        <v/>
      </c>
      <c r="DB91" s="94">
        <f>IF(IFERROR(VLOOKUP($A91,'ENTRADA 2024'!$1:$1048576,3 + (COLUMN(B88)-1)*1,FALSE),"")=0,"",IFERROR(VLOOKUP($A91,'ENTRADA 2024'!$1:$1048576,3 + (COLUMN(B88)-1)*1,FALSE),""))</f>
        <v/>
      </c>
      <c r="DC91" s="94">
        <f>IF(IFERROR(VLOOKUP($A91,'ENTRADA 2024'!$1:$1048576,3 + (COLUMN(C88)-1)*1,FALSE),"")=0,"",IFERROR(VLOOKUP($A91,'ENTRADA 2024'!$1:$1048576,3 + (COLUMN(C88)-1)*1,FALSE),""))</f>
        <v/>
      </c>
      <c r="DD91" s="94">
        <f>IF(IFERROR(VLOOKUP($A91,'ENTRADA 2024'!$1:$1048576,3 + (COLUMN(D88)-1)*1,FALSE),"")=0,"",IFERROR(VLOOKUP($A91,'ENTRADA 2024'!$1:$1048576,3 + (COLUMN(D88)-1)*1,FALSE),""))</f>
        <v/>
      </c>
      <c r="DE91" s="94">
        <f>IF(IFERROR(VLOOKUP($A91,'ENTRADA 2024'!$1:$1048576,3 + (COLUMN(E88)-1)*1,FALSE),"")=0,"",IFERROR(VLOOKUP($A91,'ENTRADA 2024'!$1:$1048576,3 + (COLUMN(E88)-1)*1,FALSE),""))</f>
        <v/>
      </c>
      <c r="DF91" s="94">
        <f>IF(IFERROR(VLOOKUP($A91,'ENTRADA 2024'!$1:$1048576,3 + (COLUMN(F88)-1)*1,FALSE),"")=0,"",IFERROR(VLOOKUP($A91,'ENTRADA 2024'!$1:$1048576,3 + (COLUMN(F88)-1)*1,FALSE),""))</f>
        <v/>
      </c>
      <c r="DG91" s="94">
        <f>IF(IFERROR(VLOOKUP($A91,'ENTRADA 2024'!$1:$1048576,3 + (COLUMN(G88)-1)*1,FALSE),"")=0,"",IFERROR(VLOOKUP($A91,'ENTRADA 2024'!$1:$1048576,3 + (COLUMN(G88)-1)*1,FALSE),""))</f>
        <v/>
      </c>
      <c r="DH91" s="94">
        <f>IF(IFERROR(VLOOKUP($A91,'ENTRADA 2024'!$1:$1048576,3 + (COLUMN(H88)-1)*1,FALSE),"")=0,"",IFERROR(VLOOKUP($A91,'ENTRADA 2024'!$1:$1048576,3 + (COLUMN(H88)-1)*1,FALSE),""))</f>
        <v/>
      </c>
      <c r="DI91" s="94">
        <f>IF(IFERROR(VLOOKUP($A91,'ENTRADA 2024'!$1:$1048576,3 + (COLUMN(I88)-1)*1,FALSE),"")=0,"",IFERROR(VLOOKUP($A91,'ENTRADA 2024'!$1:$1048576,3 + (COLUMN(I88)-1)*1,FALSE),""))</f>
        <v/>
      </c>
      <c r="DJ91" s="94">
        <f>IF(IFERROR(VLOOKUP($A91,'ENTRADA 2024'!$1:$1048576,3 + (COLUMN(J88)-1)*1,FALSE),"")=0,"",IFERROR(VLOOKUP($A91,'ENTRADA 2024'!$1:$1048576,3 + (COLUMN(J88)-1)*1,FALSE),""))</f>
        <v/>
      </c>
      <c r="DK91" s="94">
        <f>IF(IFERROR(VLOOKUP($A91,'ENTRADA 2024'!$1:$1048576,3 + (COLUMN(K88)-1)*1,FALSE),"")=0,"",IFERROR(VLOOKUP($A91,'ENTRADA 2024'!$1:$1048576,3 + (COLUMN(K88)-1)*1,FALSE),""))</f>
        <v/>
      </c>
      <c r="DL91" s="94">
        <f>IF(IFERROR(VLOOKUP($A91,'ENTRADA 2024'!$1:$1048576,3 + (COLUMN(L88)-1)*1,FALSE),"")=0,"",IFERROR(VLOOKUP($A91,'ENTRADA 2024'!$1:$1048576,3 + (COLUMN(L88)-1)*1,FALSE),""))</f>
        <v/>
      </c>
      <c r="DM91" s="95">
        <f>IF(COUNT(DA91:DL91)=0,"",SUM(DA91:DL91))</f>
        <v/>
      </c>
      <c r="DN91" s="94">
        <f>IF(IFERROR(VLOOKUP($A91,'ENTRADA 2025'!$1:$1048576,3 + (COLUMN(A88)-1)*1,FALSE),"")=0,"",IFERROR(VLOOKUP($A91,'ENTRADA 2025'!$1:$1048576,3 + (COLUMN(A88)-1)*1,FALSE),""))</f>
        <v/>
      </c>
      <c r="DO91" s="94">
        <f>IF(IFERROR(VLOOKUP($A91,'ENTRADA 2025'!$1:$1048576,3 + (COLUMN(B88)-1)*1,FALSE),"")=0,"",IFERROR(VLOOKUP($A91,'ENTRADA 2025'!$1:$1048576,3 + (COLUMN(B88)-1)*1,FALSE),""))</f>
        <v/>
      </c>
      <c r="DP91" s="94">
        <f>IF(IFERROR(VLOOKUP($A91,'ENTRADA 2025'!$1:$1048576,3 + (COLUMN(C88)-1)*1,FALSE),"")=0,"",IFERROR(VLOOKUP($A91,'ENTRADA 2025'!$1:$1048576,3 + (COLUMN(C88)-1)*1,FALSE),""))</f>
        <v/>
      </c>
      <c r="DQ91" s="94">
        <f>IF(IFERROR(VLOOKUP($A91,'ENTRADA 2025'!$1:$1048576,3 + (COLUMN(D88)-1)*1,FALSE),"")=0,"",IFERROR(VLOOKUP($A91,'ENTRADA 2025'!$1:$1048576,3 + (COLUMN(D88)-1)*1,FALSE),""))</f>
        <v/>
      </c>
      <c r="DR91" s="94">
        <f>IF(IFERROR(VLOOKUP($A91,'ENTRADA 2025'!$1:$1048576,3 + (COLUMN(E88)-1)*1,FALSE),"")=0,"",IFERROR(VLOOKUP($A91,'ENTRADA 2025'!$1:$1048576,3 + (COLUMN(E88)-1)*1,FALSE),""))</f>
        <v/>
      </c>
      <c r="DS91" s="94">
        <f>IF(IFERROR(VLOOKUP($A91,'ENTRADA 2025'!$1:$1048576,3 + (COLUMN(F88)-1)*1,FALSE),"")=0,"",IFERROR(VLOOKUP($A91,'ENTRADA 2025'!$1:$1048576,3 + (COLUMN(F88)-1)*1,FALSE),""))</f>
        <v/>
      </c>
      <c r="DT91" s="94">
        <f>IF(IFERROR(VLOOKUP($A91,'ENTRADA 2025'!$1:$1048576,3 + (COLUMN(G88)-1)*1,FALSE),"")=0,"",IFERROR(VLOOKUP($A91,'ENTRADA 2025'!$1:$1048576,3 + (COLUMN(G88)-1)*1,FALSE),""))</f>
        <v/>
      </c>
      <c r="DU91" s="94">
        <f>IF(IFERROR(VLOOKUP($A91,'ENTRADA 2025'!$1:$1048576,3 + (COLUMN(H88)-1)*1,FALSE),"")=0,"",IFERROR(VLOOKUP($A91,'ENTRADA 2025'!$1:$1048576,3 + (COLUMN(H88)-1)*1,FALSE),""))</f>
        <v/>
      </c>
      <c r="DV91" s="94">
        <f>IF(IFERROR(VLOOKUP($A91,'ENTRADA 2025'!$1:$1048576,3 + (COLUMN(I88)-1)*1,FALSE),"")=0,"",IFERROR(VLOOKUP($A91,'ENTRADA 2025'!$1:$1048576,3 + (COLUMN(I88)-1)*1,FALSE),""))</f>
        <v/>
      </c>
      <c r="DW91" s="94">
        <f>IF(IFERROR(VLOOKUP($A91,'ENTRADA 2025'!$1:$1048576,3 + (COLUMN(J88)-1)*1,FALSE),"")=0,"",IFERROR(VLOOKUP($A91,'ENTRADA 2025'!$1:$1048576,3 + (COLUMN(J88)-1)*1,FALSE),""))</f>
        <v/>
      </c>
      <c r="DX91" s="94">
        <f>IF(IFERROR(VLOOKUP($A91,'ENTRADA 2025'!$1:$1048576,3 + (COLUMN(K88)-1)*1,FALSE),"")=0,"",IFERROR(VLOOKUP($A91,'ENTRADA 2025'!$1:$1048576,3 + (COLUMN(K88)-1)*1,FALSE),""))</f>
        <v/>
      </c>
      <c r="DY91" s="94">
        <f>IF(IFERROR(VLOOKUP($A91,'ENTRADA 2025'!$1:$1048576,3 + (COLUMN(L88)-1)*1,FALSE),"")=0,"",IFERROR(VLOOKUP($A91,'ENTRADA 2025'!$1:$1048576,3 + (COLUMN(L88)-1)*1,FALSE),""))</f>
        <v/>
      </c>
      <c r="DZ91" s="95">
        <f>IF(COUNT(DN91:DY91)=0,"",SUM(DN91:DY91))</f>
        <v/>
      </c>
      <c r="EA91" s="94">
        <f>IF(IFERROR(VLOOKUP($A91,'entrada-fornecedor-12-meses-7'!$1:$1048576,3 + (COLUMN(A88)-1)*1,FALSE),"")=0,"",IFERROR(VLOOKUP($A91,'entrada-fornecedor-12-meses-7'!$1:$1048576,3 + (COLUMN(A88)-1)*1,FALSE),""))</f>
        <v/>
      </c>
      <c r="EB91" s="94">
        <f>IF(IFERROR(VLOOKUP($A91,'entrada-fornecedor-12-meses-7'!$1:$1048576,3 + (COLUMN(B88)-1)*1,FALSE),"")=0,"",IFERROR(VLOOKUP($A91,'entrada-fornecedor-12-meses-7'!$1:$1048576,3 + (COLUMN(B88)-1)*1,FALSE),""))</f>
        <v/>
      </c>
      <c r="EC91" s="94">
        <f>IF(IFERROR(VLOOKUP($A91,'entrada-fornecedor-12-meses-7'!$1:$1048576,3 + (COLUMN(C88)-1)*1,FALSE),"")=0,"",IFERROR(VLOOKUP($A91,'entrada-fornecedor-12-meses-7'!$1:$1048576,3 + (COLUMN(C88)-1)*1,FALSE),""))</f>
        <v/>
      </c>
      <c r="ED91" s="94">
        <f>IF(IFERROR(VLOOKUP($A91,'entrada-fornecedor-12-meses-7'!$1:$1048576,3 + (COLUMN(D88)-1)*1,FALSE),"")=0,"",IFERROR(VLOOKUP($A91,'entrada-fornecedor-12-meses-7'!$1:$1048576,3 + (COLUMN(D88)-1)*1,FALSE),""))</f>
        <v/>
      </c>
      <c r="EE91" s="94">
        <f>IF(IFERROR(VLOOKUP($A91,'entrada-fornecedor-12-meses-7'!$1:$1048576,3 + (COLUMN(E88)-1)*1,FALSE),"")=0,"",IFERROR(VLOOKUP($A91,'entrada-fornecedor-12-meses-7'!$1:$1048576,3 + (COLUMN(E88)-1)*1,FALSE),""))</f>
        <v/>
      </c>
      <c r="EF91" s="94">
        <f>IF(IFERROR(VLOOKUP($A91,'entrada-fornecedor-12-meses-7'!$1:$1048576,3 + (COLUMN(F88)-1)*1,FALSE),"")=0,"",IFERROR(VLOOKUP($A91,'entrada-fornecedor-12-meses-7'!$1:$1048576,3 + (COLUMN(F88)-1)*1,FALSE),""))</f>
        <v/>
      </c>
      <c r="EG91" s="94">
        <f>IF(IFERROR(VLOOKUP($A91,'entrada-fornecedor-12-meses-7'!$1:$1048576,3 + (COLUMN(G88)-1)*1,FALSE),"")=0,"",IFERROR(VLOOKUP($A91,'entrada-fornecedor-12-meses-7'!$1:$1048576,3 + (COLUMN(G88)-1)*1,FALSE),""))</f>
        <v/>
      </c>
      <c r="EH91" s="94">
        <f>IF(IFERROR(VLOOKUP($A91,'entrada-fornecedor-12-meses-7'!$1:$1048576,3 + (COLUMN(H88)-1)*1,FALSE),"")=0,"",IFERROR(VLOOKUP($A91,'entrada-fornecedor-12-meses-7'!$1:$1048576,3 + (COLUMN(H88)-1)*1,FALSE),""))</f>
        <v/>
      </c>
      <c r="EI91" s="94">
        <f>IF(IFERROR(VLOOKUP($A91,'entrada-fornecedor-12-meses-7'!$1:$1048576,3 + (COLUMN(I88)-1)*1,FALSE),"")=0,"",IFERROR(VLOOKUP($A91,'entrada-fornecedor-12-meses-7'!$1:$1048576,3 + (COLUMN(I88)-1)*1,FALSE),""))</f>
        <v/>
      </c>
      <c r="EJ91" s="94">
        <f>IF(IFERROR(VLOOKUP($A91,'entrada-fornecedor-12-meses-7'!$1:$1048576,3 + (COLUMN(J88)-1)*1,FALSE),"")=0,"",IFERROR(VLOOKUP($A91,'entrada-fornecedor-12-meses-7'!$1:$1048576,3 + (COLUMN(J88)-1)*1,FALSE),""))</f>
        <v/>
      </c>
      <c r="EK91" s="94">
        <f>IF(IFERROR(VLOOKUP($A91,'entrada-fornecedor-12-meses-7'!$1:$1048576,3 + (COLUMN(K88)-1)*1,FALSE),"")=0,"",IFERROR(VLOOKUP($A91,'entrada-fornecedor-12-meses-7'!$1:$1048576,3 + (COLUMN(K88)-1)*1,FALSE),""))</f>
        <v/>
      </c>
      <c r="EL91" s="94">
        <f>IF(IFERROR(VLOOKUP($A91,'entrada-fornecedor-12-meses-7'!$1:$1048576,3 + (COLUMN(L88)-1)*1,FALSE),"")=0,"",IFERROR(VLOOKUP($A91,'entrada-fornecedor-12-meses-7'!$1:$1048576,3 + (COLUMN(L88)-1)*1,FALSE),""))</f>
        <v/>
      </c>
      <c r="EM91" s="95">
        <f>IF(COUNT(EA91:EL91)=0,"",SUM(EA91:EL91))</f>
        <v/>
      </c>
      <c r="EN91" s="1" t="n"/>
      <c r="EO91" s="96">
        <f>IFERROR(AVERAGEIF('lead-time-compras-7'!B:B,A91,'lead-time-compras-7'!S:S),"")</f>
        <v/>
      </c>
      <c r="EP91" s="96">
        <f>IFERROR(
  AVERAGEIFS(
    'notas-fiscais-entrada-830-7'!H:H,
    'notas-fiscais-entrada-830-7'!O:O, A91,
    'notas-fiscais-entrada-830-7'!E:E, $B$1
  ),
""
)</f>
        <v/>
      </c>
      <c r="EQ91" s="96">
        <f>IFERROR(AVERAGEIF('lead-time-compras-7'!B:B,A91,'lead-time-compras-7'!Q:Q),"")</f>
        <v/>
      </c>
      <c r="ER91" s="97">
        <f>SUMIF('fornecedor-saldo-receber-7'!A:A, A91, 'fornecedor-saldo-receber-7'!L:L)</f>
        <v/>
      </c>
      <c r="ES91" s="97">
        <f>SUMIF('fornecedor-verba-aplicar-7'!A:A, A91, 'fornecedor-verba-aplicar-7'!D:D)</f>
        <v/>
      </c>
      <c r="ET91" s="1" t="n"/>
      <c r="EU91" s="52">
        <f>SUMIF('ANALISE PRODUTO'!F:F, A91, 'ANALISE PRODUTO'!BN:BN)</f>
        <v/>
      </c>
      <c r="EV91" s="52">
        <f>SUMIF('ANALISE PRODUTO'!F:F, A91, 'ANALISE PRODUTO'!BO:BO)</f>
        <v/>
      </c>
      <c r="EW91" s="52">
        <f>SUMIF('ANALISE PRODUTO'!F:F, A91, 'ANALISE PRODUTO'!BP:BP)</f>
        <v/>
      </c>
      <c r="EX91" s="52">
        <f>SUMIF('ANALISE PRODUTO'!F:F, A91, 'ANALISE PRODUTO'!BQ:BQ)</f>
        <v/>
      </c>
      <c r="EY91" s="52">
        <f>SUMIF('ANALISE PRODUTO'!F:F, A91, 'ANALISE PRODUTO'!BR:BR)</f>
        <v/>
      </c>
      <c r="EZ91" s="53">
        <f>SUMIF('ANALISE PRODUTO'!F:F, A91, 'ANALISE PRODUTO'!BS:BS)</f>
        <v/>
      </c>
      <c r="FA91" s="53">
        <f>SUMIF('ANALISE PRODUTO'!F:F, A91, 'ANALISE PRODUTO'!BT:BT)</f>
        <v/>
      </c>
      <c r="FB91" s="53">
        <f>SUMIF('ANALISE PRODUTO'!F:F, A91, 'ANALISE PRODUTO'!BU:BU)</f>
        <v/>
      </c>
      <c r="FC91" s="53">
        <f>SUMIF('ANALISE PRODUTO'!F:F, A91, 'ANALISE PRODUTO'!BV:BV)</f>
        <v/>
      </c>
      <c r="FD91" s="53">
        <f>SUMIF('ANALISE PRODUTO'!F:F, A91, 'ANALISE PRODUTO'!BW:BW)</f>
        <v/>
      </c>
      <c r="FE91" s="41">
        <f>SUMIF('ANALISE PRODUTO'!F:F, A91, 'ANALISE PRODUTO'!CB:CB)</f>
        <v/>
      </c>
      <c r="FF91" s="41">
        <f>SUMIF('ANALISE PRODUTO'!F:F, A91, 'ANALISE PRODUTO'!CC:CC)</f>
        <v/>
      </c>
      <c r="FG91" s="1" t="n"/>
      <c r="FH91" s="45">
        <f>IF(IFERROR(VLOOKUP($A91,'VENDA 2023'!$1:$1048576,4 + (COLUMN(A88)-1)*2,FALSE),"")=0,"",IFERROR(VLOOKUP($A91,'VENDA 2023'!$1:$1048576,4 + (COLUMN(A88)-1)*2,FALSE),""))</f>
        <v/>
      </c>
      <c r="FI91" s="45">
        <f>IF(IFERROR(VLOOKUP($A91,'VENDA 2023'!$1:$1048576,4 + (COLUMN(B88)-1)*2,FALSE),"")=0,"",IFERROR(VLOOKUP($A91,'VENDA 2023'!$1:$1048576,4 + (COLUMN(B88)-1)*2,FALSE),""))</f>
        <v/>
      </c>
      <c r="FJ91" s="45">
        <f>IF(IFERROR(VLOOKUP($A91,'VENDA 2023'!$1:$1048576,4 + (COLUMN(C88)-1)*2,FALSE),"")=0,"",IFERROR(VLOOKUP($A91,'VENDA 2023'!$1:$1048576,4 + (COLUMN(C88)-1)*2,FALSE),""))</f>
        <v/>
      </c>
      <c r="FK91" s="45">
        <f>IF(IFERROR(VLOOKUP($A91,'VENDA 2023'!$1:$1048576,4 + (COLUMN(D88)-1)*2,FALSE),"")=0,"",IFERROR(VLOOKUP($A91,'VENDA 2023'!$1:$1048576,4 + (COLUMN(D88)-1)*2,FALSE),""))</f>
        <v/>
      </c>
      <c r="FL91" s="45">
        <f>IF(IFERROR(VLOOKUP($A91,'VENDA 2023'!$1:$1048576,4 + (COLUMN(E88)-1)*2,FALSE),"")=0,"",IFERROR(VLOOKUP($A91,'VENDA 2023'!$1:$1048576,4 + (COLUMN(E88)-1)*2,FALSE),""))</f>
        <v/>
      </c>
      <c r="FM91" s="45">
        <f>IF(IFERROR(VLOOKUP($A91,'VENDA 2023'!$1:$1048576,4 + (COLUMN(F88)-1)*2,FALSE),"")=0,"",IFERROR(VLOOKUP($A91,'VENDA 2023'!$1:$1048576,4 + (COLUMN(F88)-1)*2,FALSE),""))</f>
        <v/>
      </c>
      <c r="FN91" s="45">
        <f>IF(IFERROR(VLOOKUP($A91,'VENDA 2023'!$1:$1048576,4 + (COLUMN(G88)-1)*2,FALSE),"")=0,"",IFERROR(VLOOKUP($A91,'VENDA 2023'!$1:$1048576,4 + (COLUMN(G88)-1)*2,FALSE),""))</f>
        <v/>
      </c>
      <c r="FO91" s="45">
        <f>IF(IFERROR(VLOOKUP($A91,'VENDA 2023'!$1:$1048576,4 + (COLUMN(H88)-1)*2,FALSE),"")=0,"",IFERROR(VLOOKUP($A91,'VENDA 2023'!$1:$1048576,4 + (COLUMN(H88)-1)*2,FALSE),""))</f>
        <v/>
      </c>
      <c r="FP91" s="45">
        <f>IF(IFERROR(VLOOKUP($A91,'VENDA 2023'!$1:$1048576,4 + (COLUMN(I88)-1)*2,FALSE),"")=0,"",IFERROR(VLOOKUP($A91,'VENDA 2023'!$1:$1048576,4 + (COLUMN(I88)-1)*2,FALSE),""))</f>
        <v/>
      </c>
      <c r="FQ91" s="45">
        <f>IF(IFERROR(VLOOKUP($A91,'VENDA 2023'!$1:$1048576,4 + (COLUMN(J88)-1)*2,FALSE),"")=0,"",IFERROR(VLOOKUP($A91,'VENDA 2023'!$1:$1048576,4 + (COLUMN(J88)-1)*2,FALSE),""))</f>
        <v/>
      </c>
      <c r="FR91" s="45">
        <f>IF(IFERROR(VLOOKUP($A91,'VENDA 2023'!$1:$1048576,4 + (COLUMN(K88)-1)*2,FALSE),"")=0,"",IFERROR(VLOOKUP($A91,'VENDA 2023'!$1:$1048576,4 + (COLUMN(K88)-1)*2,FALSE),""))</f>
        <v/>
      </c>
      <c r="FS91" s="45">
        <f>IF(IFERROR(VLOOKUP($A91,'VENDA 2023'!$1:$1048576,4 + (COLUMN(L88)-1)*2,FALSE),"")=0,"",IFERROR(VLOOKUP($A91,'VENDA 2023'!$1:$1048576,4 + (COLUMN(L88)-1)*2,FALSE),""))</f>
        <v/>
      </c>
      <c r="FT91" s="12">
        <f>IF(COUNT(FH91:FS91)=0,"",SUM(FH91:FS91))</f>
        <v/>
      </c>
      <c r="FU91" s="45">
        <f>IF(IFERROR(VLOOKUP($A91,'VENDA 2024'!$1:$1048576,4 + (COLUMN(A88)-1)*2,FALSE),"")=0,"",IFERROR(VLOOKUP($A91,'VENDA 2024'!$1:$1048576,4 + (COLUMN(A88)-1)*2,FALSE),""))</f>
        <v/>
      </c>
      <c r="FV91" s="45">
        <f>IF(IFERROR(VLOOKUP($A91,'VENDA 2024'!$1:$1048576,4 + (COLUMN(B88)-1)*2,FALSE),"")=0,"",IFERROR(VLOOKUP($A91,'VENDA 2024'!$1:$1048576,4 + (COLUMN(B88)-1)*2,FALSE),""))</f>
        <v/>
      </c>
      <c r="FW91" s="45">
        <f>IF(IFERROR(VLOOKUP($A91,'VENDA 2024'!$1:$1048576,4 + (COLUMN(C88)-1)*2,FALSE),"")=0,"",IFERROR(VLOOKUP($A91,'VENDA 2024'!$1:$1048576,4 + (COLUMN(C88)-1)*2,FALSE),""))</f>
        <v/>
      </c>
      <c r="FX91" s="45">
        <f>IF(IFERROR(VLOOKUP($A91,'VENDA 2024'!$1:$1048576,4 + (COLUMN(D88)-1)*2,FALSE),"")=0,"",IFERROR(VLOOKUP($A91,'VENDA 2024'!$1:$1048576,4 + (COLUMN(D88)-1)*2,FALSE),""))</f>
        <v/>
      </c>
      <c r="FY91" s="45">
        <f>IF(IFERROR(VLOOKUP($A91,'VENDA 2024'!$1:$1048576,4 + (COLUMN(E88)-1)*2,FALSE),"")=0,"",IFERROR(VLOOKUP($A91,'VENDA 2024'!$1:$1048576,4 + (COLUMN(E88)-1)*2,FALSE),""))</f>
        <v/>
      </c>
      <c r="FZ91" s="45">
        <f>IF(IFERROR(VLOOKUP($A91,'VENDA 2024'!$1:$1048576,4 + (COLUMN(F88)-1)*2,FALSE),"")=0,"",IFERROR(VLOOKUP($A91,'VENDA 2024'!$1:$1048576,4 + (COLUMN(F88)-1)*2,FALSE),""))</f>
        <v/>
      </c>
      <c r="GA91" s="45">
        <f>IF(IFERROR(VLOOKUP($A91,'VENDA 2024'!$1:$1048576,4 + (COLUMN(G88)-1)*2,FALSE),"")=0,"",IFERROR(VLOOKUP($A91,'VENDA 2024'!$1:$1048576,4 + (COLUMN(G88)-1)*2,FALSE),""))</f>
        <v/>
      </c>
      <c r="GB91" s="45">
        <f>IF(IFERROR(VLOOKUP($A91,'VENDA 2024'!$1:$1048576,4 + (COLUMN(H88)-1)*2,FALSE),"")=0,"",IFERROR(VLOOKUP($A91,'VENDA 2024'!$1:$1048576,4 + (COLUMN(H88)-1)*2,FALSE),""))</f>
        <v/>
      </c>
      <c r="GC91" s="45">
        <f>IF(IFERROR(VLOOKUP($A91,'VENDA 2024'!$1:$1048576,4 + (COLUMN(I88)-1)*2,FALSE),"")=0,"",IFERROR(VLOOKUP($A91,'VENDA 2024'!$1:$1048576,4 + (COLUMN(I88)-1)*2,FALSE),""))</f>
        <v/>
      </c>
      <c r="GD91" s="45">
        <f>IF(IFERROR(VLOOKUP($A91,'VENDA 2024'!$1:$1048576,4 + (COLUMN(J88)-1)*2,FALSE),"")=0,"",IFERROR(VLOOKUP($A91,'VENDA 2024'!$1:$1048576,4 + (COLUMN(J88)-1)*2,FALSE),""))</f>
        <v/>
      </c>
      <c r="GE91" s="45">
        <f>IF(IFERROR(VLOOKUP($A91,'VENDA 2024'!$1:$1048576,4 + (COLUMN(K88)-1)*2,FALSE),"")=0,"",IFERROR(VLOOKUP($A91,'VENDA 2024'!$1:$1048576,4 + (COLUMN(K88)-1)*2,FALSE),""))</f>
        <v/>
      </c>
      <c r="GF91" s="45">
        <f>IF(IFERROR(VLOOKUP($A91,'VENDA 2024'!$1:$1048576,4 + (COLUMN(L88)-1)*2,FALSE),"")=0,"",IFERROR(VLOOKUP($A91,'VENDA 2024'!$1:$1048576,4 + (COLUMN(L88)-1)*2,FALSE),""))</f>
        <v/>
      </c>
      <c r="GG91" s="12">
        <f>IF(COUNT(FU91:GF91)=0,"",SUM(FU91:GF91))</f>
        <v/>
      </c>
      <c r="GH91" s="45">
        <f>IF(IFERROR(VLOOKUP($A91,'venda-fornecedor-12-meses-7'!$1:$1048576,5 + (COLUMN(A88)-1)*2,FALSE),"")=0,"",IFERROR(VLOOKUP($A91,'venda-fornecedor-12-meses-7'!$1:$1048576,5 + (COLUMN(A88)-1)*2,FALSE),""))</f>
        <v/>
      </c>
      <c r="GI91" s="45">
        <f>IF(IFERROR(VLOOKUP($A91,'venda-fornecedor-12-meses-7'!$1:$1048576,5 + (COLUMN(B88)-1)*2,FALSE),"")=0,"",IFERROR(VLOOKUP($A91,'venda-fornecedor-12-meses-7'!$1:$1048576,5 + (COLUMN(B88)-1)*2,FALSE),""))</f>
        <v/>
      </c>
      <c r="GJ91" s="45">
        <f>IF(IFERROR(VLOOKUP($A91,'venda-fornecedor-12-meses-7'!$1:$1048576,5 + (COLUMN(C88)-1)*2,FALSE),"")=0,"",IFERROR(VLOOKUP($A91,'venda-fornecedor-12-meses-7'!$1:$1048576,5 + (COLUMN(C88)-1)*2,FALSE),""))</f>
        <v/>
      </c>
      <c r="GK91" s="45">
        <f>IF(IFERROR(VLOOKUP($A91,'venda-fornecedor-12-meses-7'!$1:$1048576,5 + (COLUMN(D88)-1)*2,FALSE),"")=0,"",IFERROR(VLOOKUP($A91,'venda-fornecedor-12-meses-7'!$1:$1048576,5 + (COLUMN(D88)-1)*2,FALSE),""))</f>
        <v/>
      </c>
      <c r="GL91" s="45">
        <f>IF(IFERROR(VLOOKUP($A91,'venda-fornecedor-12-meses-7'!$1:$1048576,5 + (COLUMN(E88)-1)*2,FALSE),"")=0,"",IFERROR(VLOOKUP($A91,'venda-fornecedor-12-meses-7'!$1:$1048576,5 + (COLUMN(E88)-1)*2,FALSE),""))</f>
        <v/>
      </c>
      <c r="GM91" s="45">
        <f>IF(IFERROR(VLOOKUP($A91,'venda-fornecedor-12-meses-7'!$1:$1048576,5 + (COLUMN(F88)-1)*2,FALSE),"")=0,"",IFERROR(VLOOKUP($A91,'venda-fornecedor-12-meses-7'!$1:$1048576,5 + (COLUMN(F88)-1)*2,FALSE),""))</f>
        <v/>
      </c>
      <c r="GN91" s="45">
        <f>IF(IFERROR(VLOOKUP($A91,'venda-fornecedor-12-meses-7'!$1:$1048576,5 + (COLUMN(G88)-1)*2,FALSE),"")=0,"",IFERROR(VLOOKUP($A91,'venda-fornecedor-12-meses-7'!$1:$1048576,5 + (COLUMN(G88)-1)*2,FALSE),""))</f>
        <v/>
      </c>
      <c r="GO91" s="45">
        <f>IF(IFERROR(VLOOKUP($A91,'venda-fornecedor-12-meses-7'!$1:$1048576,5 + (COLUMN(H88)-1)*2,FALSE),"")=0,"",IFERROR(VLOOKUP($A91,'venda-fornecedor-12-meses-7'!$1:$1048576,5 + (COLUMN(H88)-1)*2,FALSE),""))</f>
        <v/>
      </c>
      <c r="GP91" s="45">
        <f>IF(IFERROR(VLOOKUP($A91,'venda-fornecedor-12-meses-7'!$1:$1048576,5 + (COLUMN(I88)-1)*2,FALSE),"")=0,"",IFERROR(VLOOKUP($A91,'venda-fornecedor-12-meses-7'!$1:$1048576,5 + (COLUMN(I88)-1)*2,FALSE),""))</f>
        <v/>
      </c>
      <c r="GQ91" s="45">
        <f>IF(IFERROR(VLOOKUP($A91,'venda-fornecedor-12-meses-7'!$1:$1048576,5 + (COLUMN(J88)-1)*2,FALSE),"")=0,"",IFERROR(VLOOKUP($A91,'venda-fornecedor-12-meses-7'!$1:$1048576,5 + (COLUMN(J88)-1)*2,FALSE),""))</f>
        <v/>
      </c>
      <c r="GR91" s="45">
        <f>IF(IFERROR(VLOOKUP($A91,'venda-fornecedor-12-meses-7'!$1:$1048576,5 + (COLUMN(K88)-1)*2,FALSE),"")=0,"",IFERROR(VLOOKUP($A91,'venda-fornecedor-12-meses-7'!$1:$1048576,5 + (COLUMN(K88)-1)*2,FALSE),""))</f>
        <v/>
      </c>
      <c r="GS91" s="45">
        <f>IF(IFERROR(VLOOKUP($A91,'venda-fornecedor-12-meses-7'!$1:$1048576,5 + (COLUMN(L88)-1)*2,FALSE),"")=0,"",IFERROR(VLOOKUP($A91,'venda-fornecedor-12-meses-7'!$1:$1048576,5 + (COLUMN(L88)-1)*2,FALSE),""))</f>
        <v/>
      </c>
      <c r="GT91" s="12">
        <f>IF(COUNT(GH91:GS91)=0,"",SUM(GH91:GS91))</f>
        <v/>
      </c>
    </row>
    <row r="92">
      <c r="A92" s="99" t="n">
        <v>37183</v>
      </c>
      <c r="B92" s="85">
        <f>VLOOKUP(A92,'FORNECEDORES X COMPRADOR'!$A:$D,4,0)</f>
        <v/>
      </c>
      <c r="C92" s="85">
        <f>VLOOKUP(A92,'FORNECEDORES X COMPRADOR'!$A:$E,5,0)</f>
        <v/>
      </c>
      <c r="D92" s="40">
        <f>IFERROR(AVERAGEIF('ANALISE PRODUTO'!F:F,A92,'ANALISE PRODUTO'!BE:BE),"")</f>
        <v/>
      </c>
      <c r="E92" s="40">
        <f>IFERROR(AVERAGEIF('ANALISE PRODUTO'!F:F,A92,'ANALISE PRODUTO'!BF:BF),"")</f>
        <v/>
      </c>
      <c r="F92" s="47">
        <f t="array" ref="F92">IFERROR(
  IF(
    SUMPRODUCT(
      IFERROR(--('ANALISE PRODUTO'!$F$3:$F$10000=A92),0) *
      IFERROR(--'ANALISE PRODUTO'!$AJ$3:$AJ$10000,0)
    )=0,
    "",
    SUMPRODUCT(
      IFERROR(--('ANALISE PRODUTO'!$F$3:$F$10000=A92),0) *
      IFERROR(--'ANALISE PRODUTO'!$AN$3:$AN$10000,0)
    ) /
    SUMPRODUCT(
      IFERROR(--('ANALISE PRODUTO'!$F$3:$F$10000=A92),0) *
      IFERROR(--'ANALISE PRODUTO'!$AJ$3:$AJ$10000,0)
    )
  ),
  ""
)</f>
        <v/>
      </c>
      <c r="G92" s="47">
        <f t="array" ref="G92">IFERROR(
  IF(
    SUMPRODUCT(
      IFERROR(--('ANALISE PRODUTO'!$F$3:$F$10000=A92),0) *
      IFERROR(--'ANALISE PRODUTO'!$AJ$3:$AJ$10000,0)
    )=0,
    "",
    SUMPRODUCT(
      IFERROR(--('ANALISE PRODUTO'!$F$3:$F$10000=A92),0) *
      IFERROR(--'ANALISE PRODUTO'!$AO$3:$AO$10000,0)
    ) /
    SUMPRODUCT(
      IFERROR(--('ANALISE PRODUTO'!$F$3:$F$10000=A92),0) *
      IFERROR(--'ANALISE PRODUTO'!$AJ$3:$AJ$10000,0)
    )
  ),
  ""
)</f>
        <v/>
      </c>
      <c r="H92" s="86" t="n">
        <v>60</v>
      </c>
      <c r="I92" s="86" t="n">
        <v>90</v>
      </c>
      <c r="J92" s="87">
        <f>SUMIF('ANALISE PRODUTO'!F:F, A92, 'ANALISE PRODUTO'!AP:AP)</f>
        <v/>
      </c>
      <c r="K92" s="88">
        <f>SUMIF('ANALISE PRODUTO'!F:F, A92, 'ANALISE PRODUTO'!AN:AN)</f>
        <v/>
      </c>
      <c r="L92" s="40">
        <f>SUMIF('ANALISE PRODUTO'!F:F, A92, 'ANALISE PRODUTO'!BB:BB)</f>
        <v/>
      </c>
      <c r="M92" s="40">
        <f>SUMIF('ANALISE PRODUTO'!F:F, A92, 'ANALISE PRODUTO'!BC:BC)</f>
        <v/>
      </c>
      <c r="N92" s="40">
        <f>SUMIF('ANALISE PRODUTO'!F:F, A92, 'ANALISE PRODUTO'!BD:BD)</f>
        <v/>
      </c>
      <c r="O92" s="40">
        <f>SUMIF('ANALISE PRODUTO'!F:F, A92, 'ANALISE PRODUTO'!BA:BA)</f>
        <v/>
      </c>
      <c r="P92" s="40">
        <f>IF(J92=0, 0, IF(O92/J92=0, 0, O92/J92))</f>
        <v/>
      </c>
      <c r="Q92" s="40">
        <f>IF(J92=0, 0, IF(L92/J92=0, 0, L92/J92))</f>
        <v/>
      </c>
      <c r="R92" s="89">
        <f>SUMIF('ANALISE PRODUTO'!F:F, A92, 'ANALISE PRODUTO'!BJ:BJ)</f>
        <v/>
      </c>
      <c r="S92" s="89">
        <f>SUMIF('ANALISE PRODUTO'!F:F, A92, 'ANALISE PRODUTO'!BK:BK)</f>
        <v/>
      </c>
      <c r="T92" s="89">
        <f>SUMIF('ANALISE PRODUTO'!F:F, A92, 'ANALISE PRODUTO'!BL:BL)</f>
        <v/>
      </c>
      <c r="U92" s="89">
        <f>SUMIFS('ANALISE PRODUTO'!BI:BI, 'ANALISE PRODUTO'!F:F, A92)</f>
        <v/>
      </c>
      <c r="V92" s="89">
        <f>IF(C92="DESCONTINUADO", 0, IF(J92=0, 0, IF(U92/J92=0, 0, U92/J92)))</f>
        <v/>
      </c>
      <c r="W92" s="89">
        <f>IF(OR(C92="DESCONTINUADO", J92=0), 0, IFERROR((S92+T92)/J92, 0))</f>
        <v/>
      </c>
      <c r="X92" s="59">
        <f>COUNTIF('ANALISE PRODUTO'!F:F, A92)</f>
        <v/>
      </c>
      <c r="Y92" s="60">
        <f>COUNTIFS('ANALISE PRODUTO'!F:F, A92, 'ANALISE PRODUTO'!S:S, "S")</f>
        <v/>
      </c>
      <c r="Z92" s="61">
        <f>X92-Y92</f>
        <v/>
      </c>
      <c r="AA92" s="88">
        <f>IFERROR(IF(COUNTIF('contas-pagas-fornecedor-7'!$C:$C,B92)&gt;1,
   AVERAGEIF('contas-pagas-fornecedor-7'!$C:$C,B92,'contas-pagas-fornecedor-7'!$I:$I),
   VLOOKUP(B92,'contas-pagas-fornecedor-7'!$C:$Q,7,FALSE)), "")</f>
        <v/>
      </c>
      <c r="AB92" s="88">
        <f t="array" ref="AB92">IFERROR(
  INDEX('fornecedor-venda-por-filial-ger'!J:J,
    MATCH(1,
      ('fornecedor-venda-por-filial-ger'!A:A=A92) *
      ('fornecedor-venda-por-filial-ger'!B:B=$B$1),
    0)
  ),
"")</f>
        <v/>
      </c>
      <c r="AC92" s="90">
        <f t="array" ref="AC92">IFERROR(
  INDEX('fornecedor-venda-por-filial-ger'!O:O,
    MATCH(1,
      ('fornecedor-venda-por-filial-ger'!A:A=A92) *
      ('fornecedor-venda-por-filial-ger'!B:B=$B$1),
    0)
  ),
"")</f>
        <v/>
      </c>
      <c r="AD92" s="90">
        <f>IFERROR(VLOOKUP(A92,'venda-fornecedor-12-meses-7'!A:AC,3,0),"")</f>
        <v/>
      </c>
      <c r="AE92" s="87">
        <f t="array" ref="AE92">IFERROR(
  INDEX('fornecedor-venda-por-filial-ger'!N:N,
    MATCH(1,
      ('fornecedor-venda-por-filial-ger'!A:A=A92) *
      ('fornecedor-venda-por-filial-ger'!B:B=$B$1),
    0)
  ),
"")</f>
        <v/>
      </c>
      <c r="AF92" s="87">
        <f>IF(J92&lt;=0,"100,00%",IFERROR(AD92/AE92,1))</f>
        <v/>
      </c>
      <c r="AG92" s="64">
        <f t="array" ref="AG92">IFERROR(
  INDEX('fornecedor-venda-por-filial-ger'!L:L,
    MATCH(1,
      ('fornecedor-venda-por-filial-ger'!A:A=A92)*
      ('fornecedor-venda-por-filial-ger'!B:B=$B$1),
    0)
  )/100,
"")</f>
        <v/>
      </c>
      <c r="AH92" s="64">
        <f t="array" ref="AH92">IFERROR(
  INDEX('fornecedor-venda-por-filial-ger'!S:S,
    MATCH(1,
      ('fornecedor-venda-por-filial-ger'!A:A=A92) *
      ('fornecedor-venda-por-filial-ger'!B:B=$B$1),
    0)
  )/100,
"")</f>
        <v/>
      </c>
      <c r="AI92" s="64">
        <f>IFERROR(IF(OR(AH92="",AG92=""),"",IF(J92=0,0,AH92-AG92)),"")</f>
        <v/>
      </c>
      <c r="AJ92" s="91">
        <f t="array" ref="AJ92">IF(MAX(IF('ANALISE PRODUTO'!F:F=A92,'ANALISE PRODUTO'!AD:AD))=0,"SEM ENTRADA",MAX(IF('ANALISE PRODUTO'!F:F=A92,'ANALISE PRODUTO'!AD:AD)))</f>
        <v/>
      </c>
      <c r="AK92" s="39" t="n"/>
      <c r="AL92" s="92">
        <f>IF(IFERROR(VLOOKUP($A92,'VENDA 2023'!$1:$1048576,3 + (COLUMN(A89)-1)*2,FALSE),"")=0,"",IFERROR(VLOOKUP($A92,'VENDA 2023'!$1:$1048576,3 + (COLUMN(A89)-1)*2,FALSE),""))</f>
        <v/>
      </c>
      <c r="AM92" s="92">
        <f>IF(IFERROR(VLOOKUP($A92,'VENDA 2023'!$1:$1048576,3 + (COLUMN(B89)-1)*2,FALSE),"")=0,"",IFERROR(VLOOKUP($A92,'VENDA 2023'!$1:$1048576,3 + (COLUMN(B89)-1)*2,FALSE),""))</f>
        <v/>
      </c>
      <c r="AN92" s="92">
        <f>IF(IFERROR(VLOOKUP($A92,'VENDA 2023'!$1:$1048576,3 + (COLUMN(C89)-1)*2,FALSE),"")=0,"",IFERROR(VLOOKUP($A92,'VENDA 2023'!$1:$1048576,3 + (COLUMN(C89)-1)*2,FALSE),""))</f>
        <v/>
      </c>
      <c r="AO92" s="92">
        <f>IF(IFERROR(VLOOKUP($A92,'VENDA 2023'!$1:$1048576,3 + (COLUMN(D89)-1)*2,FALSE),"")=0,"",IFERROR(VLOOKUP($A92,'VENDA 2023'!$1:$1048576,3 + (COLUMN(D89)-1)*2,FALSE),""))</f>
        <v/>
      </c>
      <c r="AP92" s="92">
        <f>IF(IFERROR(VLOOKUP($A92,'VENDA 2023'!$1:$1048576,3 + (COLUMN(E89)-1)*2,FALSE),"")=0,"",IFERROR(VLOOKUP($A92,'VENDA 2023'!$1:$1048576,3 + (COLUMN(E89)-1)*2,FALSE),""))</f>
        <v/>
      </c>
      <c r="AQ92" s="92">
        <f>IF(IFERROR(VLOOKUP($A92,'VENDA 2023'!$1:$1048576,3 + (COLUMN(F89)-1)*2,FALSE),"")=0,"",IFERROR(VLOOKUP($A92,'VENDA 2023'!$1:$1048576,3 + (COLUMN(F89)-1)*2,FALSE),""))</f>
        <v/>
      </c>
      <c r="AR92" s="92">
        <f>IF(IFERROR(VLOOKUP($A92,'VENDA 2023'!$1:$1048576,3 + (COLUMN(G89)-1)*2,FALSE),"")=0,"",IFERROR(VLOOKUP($A92,'VENDA 2023'!$1:$1048576,3 + (COLUMN(G89)-1)*2,FALSE),""))</f>
        <v/>
      </c>
      <c r="AS92" s="92">
        <f>IF(IFERROR(VLOOKUP($A92,'VENDA 2023'!$1:$1048576,3 + (COLUMN(H89)-1)*2,FALSE),"")=0,"",IFERROR(VLOOKUP($A92,'VENDA 2023'!$1:$1048576,3 + (COLUMN(H89)-1)*2,FALSE),""))</f>
        <v/>
      </c>
      <c r="AT92" s="92">
        <f>IF(IFERROR(VLOOKUP($A92,'VENDA 2023'!$1:$1048576,3 + (COLUMN(I89)-1)*2,FALSE),"")=0,"",IFERROR(VLOOKUP($A92,'VENDA 2023'!$1:$1048576,3 + (COLUMN(I89)-1)*2,FALSE),""))</f>
        <v/>
      </c>
      <c r="AU92" s="92">
        <f>IF(IFERROR(VLOOKUP($A92,'VENDA 2023'!$1:$1048576,3 + (COLUMN(J89)-1)*2,FALSE),"")=0,"",IFERROR(VLOOKUP($A92,'VENDA 2023'!$1:$1048576,3 + (COLUMN(J89)-1)*2,FALSE),""))</f>
        <v/>
      </c>
      <c r="AV92" s="92">
        <f>IF(IFERROR(VLOOKUP($A92,'VENDA 2023'!$1:$1048576,3 + (COLUMN(K89)-1)*2,FALSE),"")=0,"",IFERROR(VLOOKUP($A92,'VENDA 2023'!$1:$1048576,3 + (COLUMN(K89)-1)*2,FALSE),""))</f>
        <v/>
      </c>
      <c r="AW92" s="92">
        <f>IF(IFERROR(VLOOKUP($A92,'VENDA 2023'!$1:$1048576,3 + (COLUMN(L89)-1)*2,FALSE),"")=0,"",IFERROR(VLOOKUP($A92,'VENDA 2023'!$1:$1048576,3 + (COLUMN(L89)-1)*2,FALSE),""))</f>
        <v/>
      </c>
      <c r="AX92" s="93">
        <f>IF(COUNT(AL92:AW92)=0,"",SUM(AL92:AW92))</f>
        <v/>
      </c>
      <c r="AY92" s="92">
        <f>IF(IFERROR(VLOOKUP($A92,'VENDA 2024'!$1:$1048576,3 + (COLUMN(A89)-1)*2,FALSE),"")=0,"",IFERROR(VLOOKUP($A92,'VENDA 2024'!$1:$1048576,3 + (COLUMN(A89)-1)*2,FALSE),""))</f>
        <v/>
      </c>
      <c r="AZ92" s="92">
        <f>IF(IFERROR(VLOOKUP($A92,'VENDA 2024'!$1:$1048576,3 + (COLUMN(B89)-1)*2,FALSE),"")=0,"",IFERROR(VLOOKUP($A92,'VENDA 2024'!$1:$1048576,3 + (COLUMN(B89)-1)*2,FALSE),""))</f>
        <v/>
      </c>
      <c r="BA92" s="92">
        <f>IF(IFERROR(VLOOKUP($A92,'VENDA 2024'!$1:$1048576,3 + (COLUMN(C89)-1)*2,FALSE),"")=0,"",IFERROR(VLOOKUP($A92,'VENDA 2024'!$1:$1048576,3 + (COLUMN(C89)-1)*2,FALSE),""))</f>
        <v/>
      </c>
      <c r="BB92" s="92">
        <f>IF(IFERROR(VLOOKUP($A92,'VENDA 2024'!$1:$1048576,3 + (COLUMN(D89)-1)*2,FALSE),"")=0,"",IFERROR(VLOOKUP($A92,'VENDA 2024'!$1:$1048576,3 + (COLUMN(D89)-1)*2,FALSE),""))</f>
        <v/>
      </c>
      <c r="BC92" s="92">
        <f>IF(IFERROR(VLOOKUP($A92,'VENDA 2024'!$1:$1048576,3 + (COLUMN(E89)-1)*2,FALSE),"")=0,"",IFERROR(VLOOKUP($A92,'VENDA 2024'!$1:$1048576,3 + (COLUMN(E89)-1)*2,FALSE),""))</f>
        <v/>
      </c>
      <c r="BD92" s="92">
        <f>IF(IFERROR(VLOOKUP($A92,'VENDA 2024'!$1:$1048576,3 + (COLUMN(F89)-1)*2,FALSE),"")=0,"",IFERROR(VLOOKUP($A92,'VENDA 2024'!$1:$1048576,3 + (COLUMN(F89)-1)*2,FALSE),""))</f>
        <v/>
      </c>
      <c r="BE92" s="92">
        <f>IF(IFERROR(VLOOKUP($A92,'VENDA 2024'!$1:$1048576,3 + (COLUMN(G89)-1)*2,FALSE),"")=0,"",IFERROR(VLOOKUP($A92,'VENDA 2024'!$1:$1048576,3 + (COLUMN(G89)-1)*2,FALSE),""))</f>
        <v/>
      </c>
      <c r="BF92" s="92">
        <f>IF(IFERROR(VLOOKUP($A92,'VENDA 2024'!$1:$1048576,3 + (COLUMN(H89)-1)*2,FALSE),"")=0,"",IFERROR(VLOOKUP($A92,'VENDA 2024'!$1:$1048576,3 + (COLUMN(H89)-1)*2,FALSE),""))</f>
        <v/>
      </c>
      <c r="BG92" s="92">
        <f>IF(IFERROR(VLOOKUP($A92,'VENDA 2024'!$1:$1048576,3 + (COLUMN(I89)-1)*2,FALSE),"")=0,"",IFERROR(VLOOKUP($A92,'VENDA 2024'!$1:$1048576,3 + (COLUMN(I89)-1)*2,FALSE),""))</f>
        <v/>
      </c>
      <c r="BH92" s="92">
        <f>IF(IFERROR(VLOOKUP($A92,'VENDA 2024'!$1:$1048576,3 + (COLUMN(J89)-1)*2,FALSE),"")=0,"",IFERROR(VLOOKUP($A92,'VENDA 2024'!$1:$1048576,3 + (COLUMN(J89)-1)*2,FALSE),""))</f>
        <v/>
      </c>
      <c r="BI92" s="92">
        <f>IF(IFERROR(VLOOKUP($A92,'VENDA 2024'!$1:$1048576,3 + (COLUMN(K89)-1)*2,FALSE),"")=0,"",IFERROR(VLOOKUP($A92,'VENDA 2024'!$1:$1048576,3 + (COLUMN(K89)-1)*2,FALSE),""))</f>
        <v/>
      </c>
      <c r="BJ92" s="92">
        <f>IF(IFERROR(VLOOKUP($A92,'VENDA 2024'!$1:$1048576,3 + (COLUMN(L89)-1)*2,FALSE),"")=0,"",IFERROR(VLOOKUP($A92,'VENDA 2024'!$1:$1048576,3 + (COLUMN(L89)-1)*2,FALSE),""))</f>
        <v/>
      </c>
      <c r="BK92" s="93">
        <f>IF(COUNT(AY92:BJ92)=0,"",SUM(AY92:BJ92))</f>
        <v/>
      </c>
      <c r="BL92" s="92">
        <f>IF(IFERROR(VLOOKUP($A92,'VENDA 2025'!$1:$1048576,3 + (COLUMN(A89)-1)*2,FALSE),"")=0,"",IFERROR(VLOOKUP($A92,'VENDA 2025'!$1:$1048576,3 + (COLUMN(A89)-1)*2,FALSE),""))</f>
        <v/>
      </c>
      <c r="BM92" s="92">
        <f>IF(IFERROR(VLOOKUP($A92,'VENDA 2025'!$1:$1048576,3 + (COLUMN(B89)-1)*2,FALSE),"")=0,"",IFERROR(VLOOKUP($A92,'VENDA 2025'!$1:$1048576,3 + (COLUMN(B89)-1)*2,FALSE),""))</f>
        <v/>
      </c>
      <c r="BN92" s="92">
        <f>IF(IFERROR(VLOOKUP($A92,'VENDA 2025'!$1:$1048576,3 + (COLUMN(C89)-1)*2,FALSE),"")=0,"",IFERROR(VLOOKUP($A92,'VENDA 2025'!$1:$1048576,3 + (COLUMN(C89)-1)*2,FALSE),""))</f>
        <v/>
      </c>
      <c r="BO92" s="92">
        <f>IF(IFERROR(VLOOKUP($A92,'VENDA 2025'!$1:$1048576,3 + (COLUMN(D89)-1)*2,FALSE),"")=0,"",IFERROR(VLOOKUP($A92,'VENDA 2025'!$1:$1048576,3 + (COLUMN(D89)-1)*2,FALSE),""))</f>
        <v/>
      </c>
      <c r="BP92" s="92">
        <f>IF(IFERROR(VLOOKUP($A92,'VENDA 2025'!$1:$1048576,3 + (COLUMN(E89)-1)*2,FALSE),"")=0,"",IFERROR(VLOOKUP($A92,'VENDA 2025'!$1:$1048576,3 + (COLUMN(E89)-1)*2,FALSE),""))</f>
        <v/>
      </c>
      <c r="BQ92" s="92">
        <f>IF(IFERROR(VLOOKUP($A92,'VENDA 2025'!$1:$1048576,3 + (COLUMN(F89)-1)*2,FALSE),"")=0,"",IFERROR(VLOOKUP($A92,'VENDA 2025'!$1:$1048576,3 + (COLUMN(F89)-1)*2,FALSE),""))</f>
        <v/>
      </c>
      <c r="BR92" s="92">
        <f>IF(IFERROR(VLOOKUP($A92,'VENDA 2025'!$1:$1048576,3 + (COLUMN(G89)-1)*2,FALSE),"")=0,"",IFERROR(VLOOKUP($A92,'VENDA 2025'!$1:$1048576,3 + (COLUMN(G89)-1)*2,FALSE),""))</f>
        <v/>
      </c>
      <c r="BS92" s="92">
        <f>IF(IFERROR(VLOOKUP($A92,'VENDA 2025'!$1:$1048576,3 + (COLUMN(H89)-1)*2,FALSE),"")=0,"",IFERROR(VLOOKUP($A92,'VENDA 2025'!$1:$1048576,3 + (COLUMN(H89)-1)*2,FALSE),""))</f>
        <v/>
      </c>
      <c r="BT92" s="92">
        <f>IF(IFERROR(VLOOKUP($A92,'VENDA 2025'!$1:$1048576,3 + (COLUMN(I89)-1)*2,FALSE),"")=0,"",IFERROR(VLOOKUP($A92,'VENDA 2025'!$1:$1048576,3 + (COLUMN(I89)-1)*2,FALSE),""))</f>
        <v/>
      </c>
      <c r="BU92" s="92">
        <f>IF(IFERROR(VLOOKUP($A92,'VENDA 2025'!$1:$1048576,3 + (COLUMN(J89)-1)*2,FALSE),"")=0,"",IFERROR(VLOOKUP($A92,'VENDA 2025'!$1:$1048576,3 + (COLUMN(J89)-1)*2,FALSE),""))</f>
        <v/>
      </c>
      <c r="BV92" s="92">
        <f>IF(IFERROR(VLOOKUP($A92,'VENDA 2025'!$1:$1048576,3 + (COLUMN(K89)-1)*2,FALSE),"")=0,"",IFERROR(VLOOKUP($A92,'VENDA 2025'!$1:$1048576,3 + (COLUMN(K89)-1)*2,FALSE),""))</f>
        <v/>
      </c>
      <c r="BW92" s="92">
        <f>IF(IFERROR(VLOOKUP($A92,'VENDA 2025'!$1:$1048576,3 + (COLUMN(L89)-1)*2,FALSE),"")=0,"",IFERROR(VLOOKUP($A92,'VENDA 2025'!$1:$1048576,3 + (COLUMN(L89)-1)*2,FALSE),""))</f>
        <v/>
      </c>
      <c r="BX92" s="93">
        <f>IF(COUNT(BL92:BW92)=0,"",SUM(BL92:BW92))</f>
        <v/>
      </c>
      <c r="BY92" s="92">
        <f>IF(IFERROR(VLOOKUP($A92,'venda-fornecedor-12-meses-7'!$1:$1048576,4 + (COLUMN(A89)-1)*2,FALSE),"")=0,"",IFERROR(VLOOKUP($A92,'venda-fornecedor-12-meses-7'!$1:$1048576,4 + (COLUMN(A89)-1)*2,FALSE),""))</f>
        <v/>
      </c>
      <c r="BZ92" s="92">
        <f>IF(IFERROR(VLOOKUP($A92,'venda-fornecedor-12-meses-7'!$1:$1048576,4 + (COLUMN(B89)-1)*2,FALSE),"")=0,"",IFERROR(VLOOKUP($A92,'venda-fornecedor-12-meses-7'!$1:$1048576,4 + (COLUMN(B89)-1)*2,FALSE),""))</f>
        <v/>
      </c>
      <c r="CA92" s="92">
        <f>IF(IFERROR(VLOOKUP($A92,'venda-fornecedor-12-meses-7'!$1:$1048576,4 + (COLUMN(C89)-1)*2,FALSE),"")=0,"",IFERROR(VLOOKUP($A92,'venda-fornecedor-12-meses-7'!$1:$1048576,4 + (COLUMN(C89)-1)*2,FALSE),""))</f>
        <v/>
      </c>
      <c r="CB92" s="92">
        <f>IF(IFERROR(VLOOKUP($A92,'venda-fornecedor-12-meses-7'!$1:$1048576,4 + (COLUMN(D89)-1)*2,FALSE),"")=0,"",IFERROR(VLOOKUP($A92,'venda-fornecedor-12-meses-7'!$1:$1048576,4 + (COLUMN(D89)-1)*2,FALSE),""))</f>
        <v/>
      </c>
      <c r="CC92" s="92">
        <f>IF(IFERROR(VLOOKUP($A92,'venda-fornecedor-12-meses-7'!$1:$1048576,4 + (COLUMN(E89)-1)*2,FALSE),"")=0,"",IFERROR(VLOOKUP($A92,'venda-fornecedor-12-meses-7'!$1:$1048576,4 + (COLUMN(E89)-1)*2,FALSE),""))</f>
        <v/>
      </c>
      <c r="CD92" s="92">
        <f>IF(IFERROR(VLOOKUP($A92,'venda-fornecedor-12-meses-7'!$1:$1048576,4 + (COLUMN(F89)-1)*2,FALSE),"")=0,"",IFERROR(VLOOKUP($A92,'venda-fornecedor-12-meses-7'!$1:$1048576,4 + (COLUMN(F89)-1)*2,FALSE),""))</f>
        <v/>
      </c>
      <c r="CE92" s="92">
        <f>IF(IFERROR(VLOOKUP($A92,'venda-fornecedor-12-meses-7'!$1:$1048576,4 + (COLUMN(G89)-1)*2,FALSE),"")=0,"",IFERROR(VLOOKUP($A92,'venda-fornecedor-12-meses-7'!$1:$1048576,4 + (COLUMN(G89)-1)*2,FALSE),""))</f>
        <v/>
      </c>
      <c r="CF92" s="92">
        <f>IF(IFERROR(VLOOKUP($A92,'venda-fornecedor-12-meses-7'!$1:$1048576,4 + (COLUMN(H89)-1)*2,FALSE),"")=0,"",IFERROR(VLOOKUP($A92,'venda-fornecedor-12-meses-7'!$1:$1048576,4 + (COLUMN(H89)-1)*2,FALSE),""))</f>
        <v/>
      </c>
      <c r="CG92" s="92">
        <f>IF(IFERROR(VLOOKUP($A92,'venda-fornecedor-12-meses-7'!$1:$1048576,4 + (COLUMN(I89)-1)*2,FALSE),"")=0,"",IFERROR(VLOOKUP($A92,'venda-fornecedor-12-meses-7'!$1:$1048576,4 + (COLUMN(I89)-1)*2,FALSE),""))</f>
        <v/>
      </c>
      <c r="CH92" s="92">
        <f>IF(IFERROR(VLOOKUP($A92,'venda-fornecedor-12-meses-7'!$1:$1048576,4 + (COLUMN(J89)-1)*2,FALSE),"")=0,"",IFERROR(VLOOKUP($A92,'venda-fornecedor-12-meses-7'!$1:$1048576,4 + (COLUMN(J89)-1)*2,FALSE),""))</f>
        <v/>
      </c>
      <c r="CI92" s="92">
        <f>IF(IFERROR(VLOOKUP($A92,'venda-fornecedor-12-meses-7'!$1:$1048576,4 + (COLUMN(K89)-1)*2,FALSE),"")=0,"",IFERROR(VLOOKUP($A92,'venda-fornecedor-12-meses-7'!$1:$1048576,4 + (COLUMN(K89)-1)*2,FALSE),""))</f>
        <v/>
      </c>
      <c r="CJ92" s="92">
        <f>IF(IFERROR(VLOOKUP($A92,'venda-fornecedor-12-meses-7'!$1:$1048576,4 + (COLUMN(L89)-1)*2,FALSE),"")=0,"",IFERROR(VLOOKUP($A92,'venda-fornecedor-12-meses-7'!$1:$1048576,4 + (COLUMN(L89)-1)*2,FALSE),""))</f>
        <v/>
      </c>
      <c r="CK92" s="93">
        <f>IF(COUNT(BY92:CJ92)=0,"",SUM(BY92:CJ92))</f>
        <v/>
      </c>
      <c r="CL92" s="93">
        <f>IF(COUNT(BY92:CJ92)=0,"",AVERAGE(BY92:CJ92))</f>
        <v/>
      </c>
      <c r="CM92" s="1" t="n"/>
      <c r="CN92" s="94">
        <f>IF(IFERROR(VLOOKUP($A92,'ENTRADA 2023'!$1:$1048576,3 + (COLUMN(A89)-1)*1,FALSE),"")=0,"",IFERROR(VLOOKUP($A92,'ENTRADA 2023'!$1:$1048576,3 + (COLUMN(A89)-1)*1,FALSE),""))</f>
        <v/>
      </c>
      <c r="CO92" s="94">
        <f>IF(IFERROR(VLOOKUP($A92,'ENTRADA 2023'!$1:$1048576,3 + (COLUMN(B89)-1)*1,FALSE),"")=0,"",IFERROR(VLOOKUP($A92,'ENTRADA 2023'!$1:$1048576,3 + (COLUMN(B89)-1)*1,FALSE),""))</f>
        <v/>
      </c>
      <c r="CP92" s="94">
        <f>IF(IFERROR(VLOOKUP($A92,'ENTRADA 2023'!$1:$1048576,3 + (COLUMN(C89)-1)*1,FALSE),"")=0,"",IFERROR(VLOOKUP($A92,'ENTRADA 2023'!$1:$1048576,3 + (COLUMN(C89)-1)*1,FALSE),""))</f>
        <v/>
      </c>
      <c r="CQ92" s="94">
        <f>IF(IFERROR(VLOOKUP($A92,'ENTRADA 2023'!$1:$1048576,3 + (COLUMN(D89)-1)*1,FALSE),"")=0,"",IFERROR(VLOOKUP($A92,'ENTRADA 2023'!$1:$1048576,3 + (COLUMN(D89)-1)*1,FALSE),""))</f>
        <v/>
      </c>
      <c r="CR92" s="94">
        <f>IF(IFERROR(VLOOKUP($A92,'ENTRADA 2023'!$1:$1048576,3 + (COLUMN(E89)-1)*1,FALSE),"")=0,"",IFERROR(VLOOKUP($A92,'ENTRADA 2023'!$1:$1048576,3 + (COLUMN(E89)-1)*1,FALSE),""))</f>
        <v/>
      </c>
      <c r="CS92" s="94">
        <f>IF(IFERROR(VLOOKUP($A92,'ENTRADA 2023'!$1:$1048576,3 + (COLUMN(F89)-1)*1,FALSE),"")=0,"",IFERROR(VLOOKUP($A92,'ENTRADA 2023'!$1:$1048576,3 + (COLUMN(F89)-1)*1,FALSE),""))</f>
        <v/>
      </c>
      <c r="CT92" s="94">
        <f>IF(IFERROR(VLOOKUP($A92,'ENTRADA 2023'!$1:$1048576,3 + (COLUMN(G89)-1)*1,FALSE),"")=0,"",IFERROR(VLOOKUP($A92,'ENTRADA 2023'!$1:$1048576,3 + (COLUMN(G89)-1)*1,FALSE),""))</f>
        <v/>
      </c>
      <c r="CU92" s="94">
        <f>IF(IFERROR(VLOOKUP($A92,'ENTRADA 2023'!$1:$1048576,3 + (COLUMN(H89)-1)*1,FALSE),"")=0,"",IFERROR(VLOOKUP($A92,'ENTRADA 2023'!$1:$1048576,3 + (COLUMN(H89)-1)*1,FALSE),""))</f>
        <v/>
      </c>
      <c r="CV92" s="94">
        <f>IF(IFERROR(VLOOKUP($A92,'ENTRADA 2023'!$1:$1048576,3 + (COLUMN(I89)-1)*1,FALSE),"")=0,"",IFERROR(VLOOKUP($A92,'ENTRADA 2023'!$1:$1048576,3 + (COLUMN(I89)-1)*1,FALSE),""))</f>
        <v/>
      </c>
      <c r="CW92" s="94">
        <f>IF(IFERROR(VLOOKUP($A92,'ENTRADA 2023'!$1:$1048576,3 + (COLUMN(J89)-1)*1,FALSE),"")=0,"",IFERROR(VLOOKUP($A92,'ENTRADA 2023'!$1:$1048576,3 + (COLUMN(J89)-1)*1,FALSE),""))</f>
        <v/>
      </c>
      <c r="CX92" s="94">
        <f>IF(IFERROR(VLOOKUP($A92,'ENTRADA 2023'!$1:$1048576,3 + (COLUMN(K89)-1)*1,FALSE),"")=0,"",IFERROR(VLOOKUP($A92,'ENTRADA 2023'!$1:$1048576,3 + (COLUMN(K89)-1)*1,FALSE),""))</f>
        <v/>
      </c>
      <c r="CY92" s="94">
        <f>IF(IFERROR(VLOOKUP($A92,'ENTRADA 2023'!$1:$1048576,3 + (COLUMN(L89)-1)*1,FALSE),"")=0,"",IFERROR(VLOOKUP($A92,'ENTRADA 2023'!$1:$1048576,3 + (COLUMN(L89)-1)*1,FALSE),""))</f>
        <v/>
      </c>
      <c r="CZ92" s="95">
        <f>IF(COUNT(CN92:CY92)=0,"",SUM(CN92:CY92))</f>
        <v/>
      </c>
      <c r="DA92" s="94">
        <f>IF(IFERROR(VLOOKUP($A92,'ENTRADA 2024'!$1:$1048576,3 + (COLUMN(A89)-1)*1,FALSE),"")=0,"",IFERROR(VLOOKUP($A92,'ENTRADA 2024'!$1:$1048576,3 + (COLUMN(A89)-1)*1,FALSE),""))</f>
        <v/>
      </c>
      <c r="DB92" s="94">
        <f>IF(IFERROR(VLOOKUP($A92,'ENTRADA 2024'!$1:$1048576,3 + (COLUMN(B89)-1)*1,FALSE),"")=0,"",IFERROR(VLOOKUP($A92,'ENTRADA 2024'!$1:$1048576,3 + (COLUMN(B89)-1)*1,FALSE),""))</f>
        <v/>
      </c>
      <c r="DC92" s="94">
        <f>IF(IFERROR(VLOOKUP($A92,'ENTRADA 2024'!$1:$1048576,3 + (COLUMN(C89)-1)*1,FALSE),"")=0,"",IFERROR(VLOOKUP($A92,'ENTRADA 2024'!$1:$1048576,3 + (COLUMN(C89)-1)*1,FALSE),""))</f>
        <v/>
      </c>
      <c r="DD92" s="94">
        <f>IF(IFERROR(VLOOKUP($A92,'ENTRADA 2024'!$1:$1048576,3 + (COLUMN(D89)-1)*1,FALSE),"")=0,"",IFERROR(VLOOKUP($A92,'ENTRADA 2024'!$1:$1048576,3 + (COLUMN(D89)-1)*1,FALSE),""))</f>
        <v/>
      </c>
      <c r="DE92" s="94">
        <f>IF(IFERROR(VLOOKUP($A92,'ENTRADA 2024'!$1:$1048576,3 + (COLUMN(E89)-1)*1,FALSE),"")=0,"",IFERROR(VLOOKUP($A92,'ENTRADA 2024'!$1:$1048576,3 + (COLUMN(E89)-1)*1,FALSE),""))</f>
        <v/>
      </c>
      <c r="DF92" s="94">
        <f>IF(IFERROR(VLOOKUP($A92,'ENTRADA 2024'!$1:$1048576,3 + (COLUMN(F89)-1)*1,FALSE),"")=0,"",IFERROR(VLOOKUP($A92,'ENTRADA 2024'!$1:$1048576,3 + (COLUMN(F89)-1)*1,FALSE),""))</f>
        <v/>
      </c>
      <c r="DG92" s="94">
        <f>IF(IFERROR(VLOOKUP($A92,'ENTRADA 2024'!$1:$1048576,3 + (COLUMN(G89)-1)*1,FALSE),"")=0,"",IFERROR(VLOOKUP($A92,'ENTRADA 2024'!$1:$1048576,3 + (COLUMN(G89)-1)*1,FALSE),""))</f>
        <v/>
      </c>
      <c r="DH92" s="94">
        <f>IF(IFERROR(VLOOKUP($A92,'ENTRADA 2024'!$1:$1048576,3 + (COLUMN(H89)-1)*1,FALSE),"")=0,"",IFERROR(VLOOKUP($A92,'ENTRADA 2024'!$1:$1048576,3 + (COLUMN(H89)-1)*1,FALSE),""))</f>
        <v/>
      </c>
      <c r="DI92" s="94">
        <f>IF(IFERROR(VLOOKUP($A92,'ENTRADA 2024'!$1:$1048576,3 + (COLUMN(I89)-1)*1,FALSE),"")=0,"",IFERROR(VLOOKUP($A92,'ENTRADA 2024'!$1:$1048576,3 + (COLUMN(I89)-1)*1,FALSE),""))</f>
        <v/>
      </c>
      <c r="DJ92" s="94">
        <f>IF(IFERROR(VLOOKUP($A92,'ENTRADA 2024'!$1:$1048576,3 + (COLUMN(J89)-1)*1,FALSE),"")=0,"",IFERROR(VLOOKUP($A92,'ENTRADA 2024'!$1:$1048576,3 + (COLUMN(J89)-1)*1,FALSE),""))</f>
        <v/>
      </c>
      <c r="DK92" s="94">
        <f>IF(IFERROR(VLOOKUP($A92,'ENTRADA 2024'!$1:$1048576,3 + (COLUMN(K89)-1)*1,FALSE),"")=0,"",IFERROR(VLOOKUP($A92,'ENTRADA 2024'!$1:$1048576,3 + (COLUMN(K89)-1)*1,FALSE),""))</f>
        <v/>
      </c>
      <c r="DL92" s="94">
        <f>IF(IFERROR(VLOOKUP($A92,'ENTRADA 2024'!$1:$1048576,3 + (COLUMN(L89)-1)*1,FALSE),"")=0,"",IFERROR(VLOOKUP($A92,'ENTRADA 2024'!$1:$1048576,3 + (COLUMN(L89)-1)*1,FALSE),""))</f>
        <v/>
      </c>
      <c r="DM92" s="95">
        <f>IF(COUNT(DA92:DL92)=0,"",SUM(DA92:DL92))</f>
        <v/>
      </c>
      <c r="DN92" s="94">
        <f>IF(IFERROR(VLOOKUP($A92,'ENTRADA 2025'!$1:$1048576,3 + (COLUMN(A89)-1)*1,FALSE),"")=0,"",IFERROR(VLOOKUP($A92,'ENTRADA 2025'!$1:$1048576,3 + (COLUMN(A89)-1)*1,FALSE),""))</f>
        <v/>
      </c>
      <c r="DO92" s="94">
        <f>IF(IFERROR(VLOOKUP($A92,'ENTRADA 2025'!$1:$1048576,3 + (COLUMN(B89)-1)*1,FALSE),"")=0,"",IFERROR(VLOOKUP($A92,'ENTRADA 2025'!$1:$1048576,3 + (COLUMN(B89)-1)*1,FALSE),""))</f>
        <v/>
      </c>
      <c r="DP92" s="94">
        <f>IF(IFERROR(VLOOKUP($A92,'ENTRADA 2025'!$1:$1048576,3 + (COLUMN(C89)-1)*1,FALSE),"")=0,"",IFERROR(VLOOKUP($A92,'ENTRADA 2025'!$1:$1048576,3 + (COLUMN(C89)-1)*1,FALSE),""))</f>
        <v/>
      </c>
      <c r="DQ92" s="94">
        <f>IF(IFERROR(VLOOKUP($A92,'ENTRADA 2025'!$1:$1048576,3 + (COLUMN(D89)-1)*1,FALSE),"")=0,"",IFERROR(VLOOKUP($A92,'ENTRADA 2025'!$1:$1048576,3 + (COLUMN(D89)-1)*1,FALSE),""))</f>
        <v/>
      </c>
      <c r="DR92" s="94">
        <f>IF(IFERROR(VLOOKUP($A92,'ENTRADA 2025'!$1:$1048576,3 + (COLUMN(E89)-1)*1,FALSE),"")=0,"",IFERROR(VLOOKUP($A92,'ENTRADA 2025'!$1:$1048576,3 + (COLUMN(E89)-1)*1,FALSE),""))</f>
        <v/>
      </c>
      <c r="DS92" s="94">
        <f>IF(IFERROR(VLOOKUP($A92,'ENTRADA 2025'!$1:$1048576,3 + (COLUMN(F89)-1)*1,FALSE),"")=0,"",IFERROR(VLOOKUP($A92,'ENTRADA 2025'!$1:$1048576,3 + (COLUMN(F89)-1)*1,FALSE),""))</f>
        <v/>
      </c>
      <c r="DT92" s="94">
        <f>IF(IFERROR(VLOOKUP($A92,'ENTRADA 2025'!$1:$1048576,3 + (COLUMN(G89)-1)*1,FALSE),"")=0,"",IFERROR(VLOOKUP($A92,'ENTRADA 2025'!$1:$1048576,3 + (COLUMN(G89)-1)*1,FALSE),""))</f>
        <v/>
      </c>
      <c r="DU92" s="94">
        <f>IF(IFERROR(VLOOKUP($A92,'ENTRADA 2025'!$1:$1048576,3 + (COLUMN(H89)-1)*1,FALSE),"")=0,"",IFERROR(VLOOKUP($A92,'ENTRADA 2025'!$1:$1048576,3 + (COLUMN(H89)-1)*1,FALSE),""))</f>
        <v/>
      </c>
      <c r="DV92" s="94">
        <f>IF(IFERROR(VLOOKUP($A92,'ENTRADA 2025'!$1:$1048576,3 + (COLUMN(I89)-1)*1,FALSE),"")=0,"",IFERROR(VLOOKUP($A92,'ENTRADA 2025'!$1:$1048576,3 + (COLUMN(I89)-1)*1,FALSE),""))</f>
        <v/>
      </c>
      <c r="DW92" s="94">
        <f>IF(IFERROR(VLOOKUP($A92,'ENTRADA 2025'!$1:$1048576,3 + (COLUMN(J89)-1)*1,FALSE),"")=0,"",IFERROR(VLOOKUP($A92,'ENTRADA 2025'!$1:$1048576,3 + (COLUMN(J89)-1)*1,FALSE),""))</f>
        <v/>
      </c>
      <c r="DX92" s="94">
        <f>IF(IFERROR(VLOOKUP($A92,'ENTRADA 2025'!$1:$1048576,3 + (COLUMN(K89)-1)*1,FALSE),"")=0,"",IFERROR(VLOOKUP($A92,'ENTRADA 2025'!$1:$1048576,3 + (COLUMN(K89)-1)*1,FALSE),""))</f>
        <v/>
      </c>
      <c r="DY92" s="94">
        <f>IF(IFERROR(VLOOKUP($A92,'ENTRADA 2025'!$1:$1048576,3 + (COLUMN(L89)-1)*1,FALSE),"")=0,"",IFERROR(VLOOKUP($A92,'ENTRADA 2025'!$1:$1048576,3 + (COLUMN(L89)-1)*1,FALSE),""))</f>
        <v/>
      </c>
      <c r="DZ92" s="95">
        <f>IF(COUNT(DN92:DY92)=0,"",SUM(DN92:DY92))</f>
        <v/>
      </c>
      <c r="EA92" s="94">
        <f>IF(IFERROR(VLOOKUP($A92,'entrada-fornecedor-12-meses-7'!$1:$1048576,3 + (COLUMN(A89)-1)*1,FALSE),"")=0,"",IFERROR(VLOOKUP($A92,'entrada-fornecedor-12-meses-7'!$1:$1048576,3 + (COLUMN(A89)-1)*1,FALSE),""))</f>
        <v/>
      </c>
      <c r="EB92" s="94">
        <f>IF(IFERROR(VLOOKUP($A92,'entrada-fornecedor-12-meses-7'!$1:$1048576,3 + (COLUMN(B89)-1)*1,FALSE),"")=0,"",IFERROR(VLOOKUP($A92,'entrada-fornecedor-12-meses-7'!$1:$1048576,3 + (COLUMN(B89)-1)*1,FALSE),""))</f>
        <v/>
      </c>
      <c r="EC92" s="94">
        <f>IF(IFERROR(VLOOKUP($A92,'entrada-fornecedor-12-meses-7'!$1:$1048576,3 + (COLUMN(C89)-1)*1,FALSE),"")=0,"",IFERROR(VLOOKUP($A92,'entrada-fornecedor-12-meses-7'!$1:$1048576,3 + (COLUMN(C89)-1)*1,FALSE),""))</f>
        <v/>
      </c>
      <c r="ED92" s="94">
        <f>IF(IFERROR(VLOOKUP($A92,'entrada-fornecedor-12-meses-7'!$1:$1048576,3 + (COLUMN(D89)-1)*1,FALSE),"")=0,"",IFERROR(VLOOKUP($A92,'entrada-fornecedor-12-meses-7'!$1:$1048576,3 + (COLUMN(D89)-1)*1,FALSE),""))</f>
        <v/>
      </c>
      <c r="EE92" s="94">
        <f>IF(IFERROR(VLOOKUP($A92,'entrada-fornecedor-12-meses-7'!$1:$1048576,3 + (COLUMN(E89)-1)*1,FALSE),"")=0,"",IFERROR(VLOOKUP($A92,'entrada-fornecedor-12-meses-7'!$1:$1048576,3 + (COLUMN(E89)-1)*1,FALSE),""))</f>
        <v/>
      </c>
      <c r="EF92" s="94">
        <f>IF(IFERROR(VLOOKUP($A92,'entrada-fornecedor-12-meses-7'!$1:$1048576,3 + (COLUMN(F89)-1)*1,FALSE),"")=0,"",IFERROR(VLOOKUP($A92,'entrada-fornecedor-12-meses-7'!$1:$1048576,3 + (COLUMN(F89)-1)*1,FALSE),""))</f>
        <v/>
      </c>
      <c r="EG92" s="94">
        <f>IF(IFERROR(VLOOKUP($A92,'entrada-fornecedor-12-meses-7'!$1:$1048576,3 + (COLUMN(G89)-1)*1,FALSE),"")=0,"",IFERROR(VLOOKUP($A92,'entrada-fornecedor-12-meses-7'!$1:$1048576,3 + (COLUMN(G89)-1)*1,FALSE),""))</f>
        <v/>
      </c>
      <c r="EH92" s="94">
        <f>IF(IFERROR(VLOOKUP($A92,'entrada-fornecedor-12-meses-7'!$1:$1048576,3 + (COLUMN(H89)-1)*1,FALSE),"")=0,"",IFERROR(VLOOKUP($A92,'entrada-fornecedor-12-meses-7'!$1:$1048576,3 + (COLUMN(H89)-1)*1,FALSE),""))</f>
        <v/>
      </c>
      <c r="EI92" s="94">
        <f>IF(IFERROR(VLOOKUP($A92,'entrada-fornecedor-12-meses-7'!$1:$1048576,3 + (COLUMN(I89)-1)*1,FALSE),"")=0,"",IFERROR(VLOOKUP($A92,'entrada-fornecedor-12-meses-7'!$1:$1048576,3 + (COLUMN(I89)-1)*1,FALSE),""))</f>
        <v/>
      </c>
      <c r="EJ92" s="94">
        <f>IF(IFERROR(VLOOKUP($A92,'entrada-fornecedor-12-meses-7'!$1:$1048576,3 + (COLUMN(J89)-1)*1,FALSE),"")=0,"",IFERROR(VLOOKUP($A92,'entrada-fornecedor-12-meses-7'!$1:$1048576,3 + (COLUMN(J89)-1)*1,FALSE),""))</f>
        <v/>
      </c>
      <c r="EK92" s="94">
        <f>IF(IFERROR(VLOOKUP($A92,'entrada-fornecedor-12-meses-7'!$1:$1048576,3 + (COLUMN(K89)-1)*1,FALSE),"")=0,"",IFERROR(VLOOKUP($A92,'entrada-fornecedor-12-meses-7'!$1:$1048576,3 + (COLUMN(K89)-1)*1,FALSE),""))</f>
        <v/>
      </c>
      <c r="EL92" s="94">
        <f>IF(IFERROR(VLOOKUP($A92,'entrada-fornecedor-12-meses-7'!$1:$1048576,3 + (COLUMN(L89)-1)*1,FALSE),"")=0,"",IFERROR(VLOOKUP($A92,'entrada-fornecedor-12-meses-7'!$1:$1048576,3 + (COLUMN(L89)-1)*1,FALSE),""))</f>
        <v/>
      </c>
      <c r="EM92" s="95">
        <f>IF(COUNT(EA92:EL92)=0,"",SUM(EA92:EL92))</f>
        <v/>
      </c>
      <c r="EN92" s="1" t="n"/>
      <c r="EO92" s="96">
        <f>IFERROR(AVERAGEIF('lead-time-compras-7'!B:B,A92,'lead-time-compras-7'!S:S),"")</f>
        <v/>
      </c>
      <c r="EP92" s="96">
        <f>IFERROR(
  AVERAGEIFS(
    'notas-fiscais-entrada-830-7'!H:H,
    'notas-fiscais-entrada-830-7'!O:O, A92,
    'notas-fiscais-entrada-830-7'!E:E, $B$1
  ),
""
)</f>
        <v/>
      </c>
      <c r="EQ92" s="96">
        <f>IFERROR(AVERAGEIF('lead-time-compras-7'!B:B,A92,'lead-time-compras-7'!Q:Q),"")</f>
        <v/>
      </c>
      <c r="ER92" s="97">
        <f>SUMIF('fornecedor-saldo-receber-7'!A:A, A92, 'fornecedor-saldo-receber-7'!L:L)</f>
        <v/>
      </c>
      <c r="ES92" s="97">
        <f>SUMIF('fornecedor-verba-aplicar-7'!A:A, A92, 'fornecedor-verba-aplicar-7'!D:D)</f>
        <v/>
      </c>
      <c r="ET92" s="1" t="n"/>
      <c r="EU92" s="52">
        <f>SUMIF('ANALISE PRODUTO'!F:F, A92, 'ANALISE PRODUTO'!BN:BN)</f>
        <v/>
      </c>
      <c r="EV92" s="52">
        <f>SUMIF('ANALISE PRODUTO'!F:F, A92, 'ANALISE PRODUTO'!BO:BO)</f>
        <v/>
      </c>
      <c r="EW92" s="52">
        <f>SUMIF('ANALISE PRODUTO'!F:F, A92, 'ANALISE PRODUTO'!BP:BP)</f>
        <v/>
      </c>
      <c r="EX92" s="52">
        <f>SUMIF('ANALISE PRODUTO'!F:F, A92, 'ANALISE PRODUTO'!BQ:BQ)</f>
        <v/>
      </c>
      <c r="EY92" s="52">
        <f>SUMIF('ANALISE PRODUTO'!F:F, A92, 'ANALISE PRODUTO'!BR:BR)</f>
        <v/>
      </c>
      <c r="EZ92" s="53">
        <f>SUMIF('ANALISE PRODUTO'!F:F, A92, 'ANALISE PRODUTO'!BS:BS)</f>
        <v/>
      </c>
      <c r="FA92" s="53">
        <f>SUMIF('ANALISE PRODUTO'!F:F, A92, 'ANALISE PRODUTO'!BT:BT)</f>
        <v/>
      </c>
      <c r="FB92" s="53">
        <f>SUMIF('ANALISE PRODUTO'!F:F, A92, 'ANALISE PRODUTO'!BU:BU)</f>
        <v/>
      </c>
      <c r="FC92" s="53">
        <f>SUMIF('ANALISE PRODUTO'!F:F, A92, 'ANALISE PRODUTO'!BV:BV)</f>
        <v/>
      </c>
      <c r="FD92" s="53">
        <f>SUMIF('ANALISE PRODUTO'!F:F, A92, 'ANALISE PRODUTO'!BW:BW)</f>
        <v/>
      </c>
      <c r="FE92" s="41">
        <f>SUMIF('ANALISE PRODUTO'!F:F, A92, 'ANALISE PRODUTO'!CB:CB)</f>
        <v/>
      </c>
      <c r="FF92" s="41">
        <f>SUMIF('ANALISE PRODUTO'!F:F, A92, 'ANALISE PRODUTO'!CC:CC)</f>
        <v/>
      </c>
      <c r="FG92" s="1" t="n"/>
      <c r="FH92" s="45">
        <f>IF(IFERROR(VLOOKUP($A92,'VENDA 2023'!$1:$1048576,4 + (COLUMN(A89)-1)*2,FALSE),"")=0,"",IFERROR(VLOOKUP($A92,'VENDA 2023'!$1:$1048576,4 + (COLUMN(A89)-1)*2,FALSE),""))</f>
        <v/>
      </c>
      <c r="FI92" s="45">
        <f>IF(IFERROR(VLOOKUP($A92,'VENDA 2023'!$1:$1048576,4 + (COLUMN(B89)-1)*2,FALSE),"")=0,"",IFERROR(VLOOKUP($A92,'VENDA 2023'!$1:$1048576,4 + (COLUMN(B89)-1)*2,FALSE),""))</f>
        <v/>
      </c>
      <c r="FJ92" s="45">
        <f>IF(IFERROR(VLOOKUP($A92,'VENDA 2023'!$1:$1048576,4 + (COLUMN(C89)-1)*2,FALSE),"")=0,"",IFERROR(VLOOKUP($A92,'VENDA 2023'!$1:$1048576,4 + (COLUMN(C89)-1)*2,FALSE),""))</f>
        <v/>
      </c>
      <c r="FK92" s="45">
        <f>IF(IFERROR(VLOOKUP($A92,'VENDA 2023'!$1:$1048576,4 + (COLUMN(D89)-1)*2,FALSE),"")=0,"",IFERROR(VLOOKUP($A92,'VENDA 2023'!$1:$1048576,4 + (COLUMN(D89)-1)*2,FALSE),""))</f>
        <v/>
      </c>
      <c r="FL92" s="45">
        <f>IF(IFERROR(VLOOKUP($A92,'VENDA 2023'!$1:$1048576,4 + (COLUMN(E89)-1)*2,FALSE),"")=0,"",IFERROR(VLOOKUP($A92,'VENDA 2023'!$1:$1048576,4 + (COLUMN(E89)-1)*2,FALSE),""))</f>
        <v/>
      </c>
      <c r="FM92" s="45">
        <f>IF(IFERROR(VLOOKUP($A92,'VENDA 2023'!$1:$1048576,4 + (COLUMN(F89)-1)*2,FALSE),"")=0,"",IFERROR(VLOOKUP($A92,'VENDA 2023'!$1:$1048576,4 + (COLUMN(F89)-1)*2,FALSE),""))</f>
        <v/>
      </c>
      <c r="FN92" s="45">
        <f>IF(IFERROR(VLOOKUP($A92,'VENDA 2023'!$1:$1048576,4 + (COLUMN(G89)-1)*2,FALSE),"")=0,"",IFERROR(VLOOKUP($A92,'VENDA 2023'!$1:$1048576,4 + (COLUMN(G89)-1)*2,FALSE),""))</f>
        <v/>
      </c>
      <c r="FO92" s="45">
        <f>IF(IFERROR(VLOOKUP($A92,'VENDA 2023'!$1:$1048576,4 + (COLUMN(H89)-1)*2,FALSE),"")=0,"",IFERROR(VLOOKUP($A92,'VENDA 2023'!$1:$1048576,4 + (COLUMN(H89)-1)*2,FALSE),""))</f>
        <v/>
      </c>
      <c r="FP92" s="45">
        <f>IF(IFERROR(VLOOKUP($A92,'VENDA 2023'!$1:$1048576,4 + (COLUMN(I89)-1)*2,FALSE),"")=0,"",IFERROR(VLOOKUP($A92,'VENDA 2023'!$1:$1048576,4 + (COLUMN(I89)-1)*2,FALSE),""))</f>
        <v/>
      </c>
      <c r="FQ92" s="45">
        <f>IF(IFERROR(VLOOKUP($A92,'VENDA 2023'!$1:$1048576,4 + (COLUMN(J89)-1)*2,FALSE),"")=0,"",IFERROR(VLOOKUP($A92,'VENDA 2023'!$1:$1048576,4 + (COLUMN(J89)-1)*2,FALSE),""))</f>
        <v/>
      </c>
      <c r="FR92" s="45">
        <f>IF(IFERROR(VLOOKUP($A92,'VENDA 2023'!$1:$1048576,4 + (COLUMN(K89)-1)*2,FALSE),"")=0,"",IFERROR(VLOOKUP($A92,'VENDA 2023'!$1:$1048576,4 + (COLUMN(K89)-1)*2,FALSE),""))</f>
        <v/>
      </c>
      <c r="FS92" s="45">
        <f>IF(IFERROR(VLOOKUP($A92,'VENDA 2023'!$1:$1048576,4 + (COLUMN(L89)-1)*2,FALSE),"")=0,"",IFERROR(VLOOKUP($A92,'VENDA 2023'!$1:$1048576,4 + (COLUMN(L89)-1)*2,FALSE),""))</f>
        <v/>
      </c>
      <c r="FT92" s="12">
        <f>IF(COUNT(FH92:FS92)=0,"",SUM(FH92:FS92))</f>
        <v/>
      </c>
      <c r="FU92" s="45">
        <f>IF(IFERROR(VLOOKUP($A92,'VENDA 2024'!$1:$1048576,4 + (COLUMN(A89)-1)*2,FALSE),"")=0,"",IFERROR(VLOOKUP($A92,'VENDA 2024'!$1:$1048576,4 + (COLUMN(A89)-1)*2,FALSE),""))</f>
        <v/>
      </c>
      <c r="FV92" s="45">
        <f>IF(IFERROR(VLOOKUP($A92,'VENDA 2024'!$1:$1048576,4 + (COLUMN(B89)-1)*2,FALSE),"")=0,"",IFERROR(VLOOKUP($A92,'VENDA 2024'!$1:$1048576,4 + (COLUMN(B89)-1)*2,FALSE),""))</f>
        <v/>
      </c>
      <c r="FW92" s="45">
        <f>IF(IFERROR(VLOOKUP($A92,'VENDA 2024'!$1:$1048576,4 + (COLUMN(C89)-1)*2,FALSE),"")=0,"",IFERROR(VLOOKUP($A92,'VENDA 2024'!$1:$1048576,4 + (COLUMN(C89)-1)*2,FALSE),""))</f>
        <v/>
      </c>
      <c r="FX92" s="45">
        <f>IF(IFERROR(VLOOKUP($A92,'VENDA 2024'!$1:$1048576,4 + (COLUMN(D89)-1)*2,FALSE),"")=0,"",IFERROR(VLOOKUP($A92,'VENDA 2024'!$1:$1048576,4 + (COLUMN(D89)-1)*2,FALSE),""))</f>
        <v/>
      </c>
      <c r="FY92" s="45">
        <f>IF(IFERROR(VLOOKUP($A92,'VENDA 2024'!$1:$1048576,4 + (COLUMN(E89)-1)*2,FALSE),"")=0,"",IFERROR(VLOOKUP($A92,'VENDA 2024'!$1:$1048576,4 + (COLUMN(E89)-1)*2,FALSE),""))</f>
        <v/>
      </c>
      <c r="FZ92" s="45">
        <f>IF(IFERROR(VLOOKUP($A92,'VENDA 2024'!$1:$1048576,4 + (COLUMN(F89)-1)*2,FALSE),"")=0,"",IFERROR(VLOOKUP($A92,'VENDA 2024'!$1:$1048576,4 + (COLUMN(F89)-1)*2,FALSE),""))</f>
        <v/>
      </c>
      <c r="GA92" s="45">
        <f>IF(IFERROR(VLOOKUP($A92,'VENDA 2024'!$1:$1048576,4 + (COLUMN(G89)-1)*2,FALSE),"")=0,"",IFERROR(VLOOKUP($A92,'VENDA 2024'!$1:$1048576,4 + (COLUMN(G89)-1)*2,FALSE),""))</f>
        <v/>
      </c>
      <c r="GB92" s="45">
        <f>IF(IFERROR(VLOOKUP($A92,'VENDA 2024'!$1:$1048576,4 + (COLUMN(H89)-1)*2,FALSE),"")=0,"",IFERROR(VLOOKUP($A92,'VENDA 2024'!$1:$1048576,4 + (COLUMN(H89)-1)*2,FALSE),""))</f>
        <v/>
      </c>
      <c r="GC92" s="45">
        <f>IF(IFERROR(VLOOKUP($A92,'VENDA 2024'!$1:$1048576,4 + (COLUMN(I89)-1)*2,FALSE),"")=0,"",IFERROR(VLOOKUP($A92,'VENDA 2024'!$1:$1048576,4 + (COLUMN(I89)-1)*2,FALSE),""))</f>
        <v/>
      </c>
      <c r="GD92" s="45">
        <f>IF(IFERROR(VLOOKUP($A92,'VENDA 2024'!$1:$1048576,4 + (COLUMN(J89)-1)*2,FALSE),"")=0,"",IFERROR(VLOOKUP($A92,'VENDA 2024'!$1:$1048576,4 + (COLUMN(J89)-1)*2,FALSE),""))</f>
        <v/>
      </c>
      <c r="GE92" s="45">
        <f>IF(IFERROR(VLOOKUP($A92,'VENDA 2024'!$1:$1048576,4 + (COLUMN(K89)-1)*2,FALSE),"")=0,"",IFERROR(VLOOKUP($A92,'VENDA 2024'!$1:$1048576,4 + (COLUMN(K89)-1)*2,FALSE),""))</f>
        <v/>
      </c>
      <c r="GF92" s="45">
        <f>IF(IFERROR(VLOOKUP($A92,'VENDA 2024'!$1:$1048576,4 + (COLUMN(L89)-1)*2,FALSE),"")=0,"",IFERROR(VLOOKUP($A92,'VENDA 2024'!$1:$1048576,4 + (COLUMN(L89)-1)*2,FALSE),""))</f>
        <v/>
      </c>
      <c r="GG92" s="12">
        <f>IF(COUNT(FU92:GF92)=0,"",SUM(FU92:GF92))</f>
        <v/>
      </c>
      <c r="GH92" s="45">
        <f>IF(IFERROR(VLOOKUP($A92,'venda-fornecedor-12-meses-7'!$1:$1048576,5 + (COLUMN(A89)-1)*2,FALSE),"")=0,"",IFERROR(VLOOKUP($A92,'venda-fornecedor-12-meses-7'!$1:$1048576,5 + (COLUMN(A89)-1)*2,FALSE),""))</f>
        <v/>
      </c>
      <c r="GI92" s="45">
        <f>IF(IFERROR(VLOOKUP($A92,'venda-fornecedor-12-meses-7'!$1:$1048576,5 + (COLUMN(B89)-1)*2,FALSE),"")=0,"",IFERROR(VLOOKUP($A92,'venda-fornecedor-12-meses-7'!$1:$1048576,5 + (COLUMN(B89)-1)*2,FALSE),""))</f>
        <v/>
      </c>
      <c r="GJ92" s="45">
        <f>IF(IFERROR(VLOOKUP($A92,'venda-fornecedor-12-meses-7'!$1:$1048576,5 + (COLUMN(C89)-1)*2,FALSE),"")=0,"",IFERROR(VLOOKUP($A92,'venda-fornecedor-12-meses-7'!$1:$1048576,5 + (COLUMN(C89)-1)*2,FALSE),""))</f>
        <v/>
      </c>
      <c r="GK92" s="45">
        <f>IF(IFERROR(VLOOKUP($A92,'venda-fornecedor-12-meses-7'!$1:$1048576,5 + (COLUMN(D89)-1)*2,FALSE),"")=0,"",IFERROR(VLOOKUP($A92,'venda-fornecedor-12-meses-7'!$1:$1048576,5 + (COLUMN(D89)-1)*2,FALSE),""))</f>
        <v/>
      </c>
      <c r="GL92" s="45">
        <f>IF(IFERROR(VLOOKUP($A92,'venda-fornecedor-12-meses-7'!$1:$1048576,5 + (COLUMN(E89)-1)*2,FALSE),"")=0,"",IFERROR(VLOOKUP($A92,'venda-fornecedor-12-meses-7'!$1:$1048576,5 + (COLUMN(E89)-1)*2,FALSE),""))</f>
        <v/>
      </c>
      <c r="GM92" s="45">
        <f>IF(IFERROR(VLOOKUP($A92,'venda-fornecedor-12-meses-7'!$1:$1048576,5 + (COLUMN(F89)-1)*2,FALSE),"")=0,"",IFERROR(VLOOKUP($A92,'venda-fornecedor-12-meses-7'!$1:$1048576,5 + (COLUMN(F89)-1)*2,FALSE),""))</f>
        <v/>
      </c>
      <c r="GN92" s="45">
        <f>IF(IFERROR(VLOOKUP($A92,'venda-fornecedor-12-meses-7'!$1:$1048576,5 + (COLUMN(G89)-1)*2,FALSE),"")=0,"",IFERROR(VLOOKUP($A92,'venda-fornecedor-12-meses-7'!$1:$1048576,5 + (COLUMN(G89)-1)*2,FALSE),""))</f>
        <v/>
      </c>
      <c r="GO92" s="45">
        <f>IF(IFERROR(VLOOKUP($A92,'venda-fornecedor-12-meses-7'!$1:$1048576,5 + (COLUMN(H89)-1)*2,FALSE),"")=0,"",IFERROR(VLOOKUP($A92,'venda-fornecedor-12-meses-7'!$1:$1048576,5 + (COLUMN(H89)-1)*2,FALSE),""))</f>
        <v/>
      </c>
      <c r="GP92" s="45">
        <f>IF(IFERROR(VLOOKUP($A92,'venda-fornecedor-12-meses-7'!$1:$1048576,5 + (COLUMN(I89)-1)*2,FALSE),"")=0,"",IFERROR(VLOOKUP($A92,'venda-fornecedor-12-meses-7'!$1:$1048576,5 + (COLUMN(I89)-1)*2,FALSE),""))</f>
        <v/>
      </c>
      <c r="GQ92" s="45">
        <f>IF(IFERROR(VLOOKUP($A92,'venda-fornecedor-12-meses-7'!$1:$1048576,5 + (COLUMN(J89)-1)*2,FALSE),"")=0,"",IFERROR(VLOOKUP($A92,'venda-fornecedor-12-meses-7'!$1:$1048576,5 + (COLUMN(J89)-1)*2,FALSE),""))</f>
        <v/>
      </c>
      <c r="GR92" s="45">
        <f>IF(IFERROR(VLOOKUP($A92,'venda-fornecedor-12-meses-7'!$1:$1048576,5 + (COLUMN(K89)-1)*2,FALSE),"")=0,"",IFERROR(VLOOKUP($A92,'venda-fornecedor-12-meses-7'!$1:$1048576,5 + (COLUMN(K89)-1)*2,FALSE),""))</f>
        <v/>
      </c>
      <c r="GS92" s="45">
        <f>IF(IFERROR(VLOOKUP($A92,'venda-fornecedor-12-meses-7'!$1:$1048576,5 + (COLUMN(L89)-1)*2,FALSE),"")=0,"",IFERROR(VLOOKUP($A92,'venda-fornecedor-12-meses-7'!$1:$1048576,5 + (COLUMN(L89)-1)*2,FALSE),""))</f>
        <v/>
      </c>
      <c r="GT92" s="12">
        <f>IF(COUNT(GH92:GS92)=0,"",SUM(GH92:GS92))</f>
        <v/>
      </c>
    </row>
    <row r="93">
      <c r="A93" s="98" t="n">
        <v>37145</v>
      </c>
      <c r="B93" s="85">
        <f>VLOOKUP(A93,'FORNECEDORES X COMPRADOR'!$A:$D,4,0)</f>
        <v/>
      </c>
      <c r="C93" s="85">
        <f>VLOOKUP(A93,'FORNECEDORES X COMPRADOR'!$A:$E,5,0)</f>
        <v/>
      </c>
      <c r="D93" s="40">
        <f>IFERROR(AVERAGEIF('ANALISE PRODUTO'!F:F,A93,'ANALISE PRODUTO'!BE:BE),"")</f>
        <v/>
      </c>
      <c r="E93" s="40">
        <f>IFERROR(AVERAGEIF('ANALISE PRODUTO'!F:F,A93,'ANALISE PRODUTO'!BF:BF),"")</f>
        <v/>
      </c>
      <c r="F93" s="47">
        <f t="array" ref="F93">IFERROR(
  IF(
    SUMPRODUCT(
      IFERROR(--('ANALISE PRODUTO'!$F$3:$F$10000=A93),0) *
      IFERROR(--'ANALISE PRODUTO'!$AJ$3:$AJ$10000,0)
    )=0,
    "",
    SUMPRODUCT(
      IFERROR(--('ANALISE PRODUTO'!$F$3:$F$10000=A93),0) *
      IFERROR(--'ANALISE PRODUTO'!$AN$3:$AN$10000,0)
    ) /
    SUMPRODUCT(
      IFERROR(--('ANALISE PRODUTO'!$F$3:$F$10000=A93),0) *
      IFERROR(--'ANALISE PRODUTO'!$AJ$3:$AJ$10000,0)
    )
  ),
  ""
)</f>
        <v/>
      </c>
      <c r="G93" s="47">
        <f t="array" ref="G93">IFERROR(
  IF(
    SUMPRODUCT(
      IFERROR(--('ANALISE PRODUTO'!$F$3:$F$10000=A93),0) *
      IFERROR(--'ANALISE PRODUTO'!$AJ$3:$AJ$10000,0)
    )=0,
    "",
    SUMPRODUCT(
      IFERROR(--('ANALISE PRODUTO'!$F$3:$F$10000=A93),0) *
      IFERROR(--'ANALISE PRODUTO'!$AO$3:$AO$10000,0)
    ) /
    SUMPRODUCT(
      IFERROR(--('ANALISE PRODUTO'!$F$3:$F$10000=A93),0) *
      IFERROR(--'ANALISE PRODUTO'!$AJ$3:$AJ$10000,0)
    )
  ),
  ""
)</f>
        <v/>
      </c>
      <c r="H93" s="86" t="n">
        <v>60</v>
      </c>
      <c r="I93" s="86" t="n">
        <v>90</v>
      </c>
      <c r="J93" s="87">
        <f>SUMIF('ANALISE PRODUTO'!F:F, A93, 'ANALISE PRODUTO'!AP:AP)</f>
        <v/>
      </c>
      <c r="K93" s="88">
        <f>SUMIF('ANALISE PRODUTO'!F:F, A93, 'ANALISE PRODUTO'!AN:AN)</f>
        <v/>
      </c>
      <c r="L93" s="40">
        <f>SUMIF('ANALISE PRODUTO'!F:F, A93, 'ANALISE PRODUTO'!BB:BB)</f>
        <v/>
      </c>
      <c r="M93" s="40">
        <f>SUMIF('ANALISE PRODUTO'!F:F, A93, 'ANALISE PRODUTO'!BC:BC)</f>
        <v/>
      </c>
      <c r="N93" s="40">
        <f>SUMIF('ANALISE PRODUTO'!F:F, A93, 'ANALISE PRODUTO'!BD:BD)</f>
        <v/>
      </c>
      <c r="O93" s="40">
        <f>SUMIF('ANALISE PRODUTO'!F:F, A93, 'ANALISE PRODUTO'!BA:BA)</f>
        <v/>
      </c>
      <c r="P93" s="40">
        <f>IF(J93=0, 0, IF(O93/J93=0, 0, O93/J93))</f>
        <v/>
      </c>
      <c r="Q93" s="40">
        <f>IF(J93=0, 0, IF(L93/J93=0, 0, L93/J93))</f>
        <v/>
      </c>
      <c r="R93" s="89">
        <f>SUMIF('ANALISE PRODUTO'!F:F, A93, 'ANALISE PRODUTO'!BJ:BJ)</f>
        <v/>
      </c>
      <c r="S93" s="89">
        <f>SUMIF('ANALISE PRODUTO'!F:F, A93, 'ANALISE PRODUTO'!BK:BK)</f>
        <v/>
      </c>
      <c r="T93" s="89">
        <f>SUMIF('ANALISE PRODUTO'!F:F, A93, 'ANALISE PRODUTO'!BL:BL)</f>
        <v/>
      </c>
      <c r="U93" s="89">
        <f>SUMIFS('ANALISE PRODUTO'!BI:BI, 'ANALISE PRODUTO'!F:F, A93)</f>
        <v/>
      </c>
      <c r="V93" s="89">
        <f>IF(C93="DESCONTINUADO", 0, IF(J93=0, 0, IF(U93/J93=0, 0, U93/J93)))</f>
        <v/>
      </c>
      <c r="W93" s="89">
        <f>IF(OR(C93="DESCONTINUADO", J93=0), 0, IFERROR((S93+T93)/J93, 0))</f>
        <v/>
      </c>
      <c r="X93" s="59">
        <f>COUNTIF('ANALISE PRODUTO'!F:F, A93)</f>
        <v/>
      </c>
      <c r="Y93" s="60">
        <f>COUNTIFS('ANALISE PRODUTO'!F:F, A93, 'ANALISE PRODUTO'!S:S, "S")</f>
        <v/>
      </c>
      <c r="Z93" s="61">
        <f>X93-Y93</f>
        <v/>
      </c>
      <c r="AA93" s="88">
        <f>IFERROR(IF(COUNTIF('contas-pagas-fornecedor-7'!$C:$C,B93)&gt;1,
   AVERAGEIF('contas-pagas-fornecedor-7'!$C:$C,B93,'contas-pagas-fornecedor-7'!$I:$I),
   VLOOKUP(B93,'contas-pagas-fornecedor-7'!$C:$Q,7,FALSE)), "")</f>
        <v/>
      </c>
      <c r="AB93" s="88">
        <f t="array" ref="AB93">IFERROR(
  INDEX('fornecedor-venda-por-filial-ger'!J:J,
    MATCH(1,
      ('fornecedor-venda-por-filial-ger'!A:A=A93) *
      ('fornecedor-venda-por-filial-ger'!B:B=$B$1),
    0)
  ),
"")</f>
        <v/>
      </c>
      <c r="AC93" s="90">
        <f t="array" ref="AC93">IFERROR(
  INDEX('fornecedor-venda-por-filial-ger'!O:O,
    MATCH(1,
      ('fornecedor-venda-por-filial-ger'!A:A=A93) *
      ('fornecedor-venda-por-filial-ger'!B:B=$B$1),
    0)
  ),
"")</f>
        <v/>
      </c>
      <c r="AD93" s="90">
        <f>IFERROR(VLOOKUP(A93,'venda-fornecedor-12-meses-7'!A:AC,3,0),"")</f>
        <v/>
      </c>
      <c r="AE93" s="87">
        <f t="array" ref="AE93">IFERROR(
  INDEX('fornecedor-venda-por-filial-ger'!N:N,
    MATCH(1,
      ('fornecedor-venda-por-filial-ger'!A:A=A93) *
      ('fornecedor-venda-por-filial-ger'!B:B=$B$1),
    0)
  ),
"")</f>
        <v/>
      </c>
      <c r="AF93" s="87">
        <f>IF(J93&lt;=0,"100,00%",IFERROR(AD93/AE93,1))</f>
        <v/>
      </c>
      <c r="AG93" s="64">
        <f t="array" ref="AG93">IFERROR(
  INDEX('fornecedor-venda-por-filial-ger'!L:L,
    MATCH(1,
      ('fornecedor-venda-por-filial-ger'!A:A=A93)*
      ('fornecedor-venda-por-filial-ger'!B:B=$B$1),
    0)
  )/100,
"")</f>
        <v/>
      </c>
      <c r="AH93" s="64">
        <f t="array" ref="AH93">IFERROR(
  INDEX('fornecedor-venda-por-filial-ger'!S:S,
    MATCH(1,
      ('fornecedor-venda-por-filial-ger'!A:A=A93) *
      ('fornecedor-venda-por-filial-ger'!B:B=$B$1),
    0)
  )/100,
"")</f>
        <v/>
      </c>
      <c r="AI93" s="64">
        <f>IFERROR(IF(OR(AH93="",AG93=""),"",IF(J93=0,0,AH93-AG93)),"")</f>
        <v/>
      </c>
      <c r="AJ93" s="91">
        <f t="array" ref="AJ93">IF(MAX(IF('ANALISE PRODUTO'!F:F=A93,'ANALISE PRODUTO'!AD:AD))=0,"SEM ENTRADA",MAX(IF('ANALISE PRODUTO'!F:F=A93,'ANALISE PRODUTO'!AD:AD)))</f>
        <v/>
      </c>
      <c r="AK93" s="39" t="n"/>
      <c r="AL93" s="92">
        <f>IF(IFERROR(VLOOKUP($A93,'VENDA 2023'!$1:$1048576,3 + (COLUMN(A90)-1)*2,FALSE),"")=0,"",IFERROR(VLOOKUP($A93,'VENDA 2023'!$1:$1048576,3 + (COLUMN(A90)-1)*2,FALSE),""))</f>
        <v/>
      </c>
      <c r="AM93" s="92">
        <f>IF(IFERROR(VLOOKUP($A93,'VENDA 2023'!$1:$1048576,3 + (COLUMN(B90)-1)*2,FALSE),"")=0,"",IFERROR(VLOOKUP($A93,'VENDA 2023'!$1:$1048576,3 + (COLUMN(B90)-1)*2,FALSE),""))</f>
        <v/>
      </c>
      <c r="AN93" s="92">
        <f>IF(IFERROR(VLOOKUP($A93,'VENDA 2023'!$1:$1048576,3 + (COLUMN(C90)-1)*2,FALSE),"")=0,"",IFERROR(VLOOKUP($A93,'VENDA 2023'!$1:$1048576,3 + (COLUMN(C90)-1)*2,FALSE),""))</f>
        <v/>
      </c>
      <c r="AO93" s="92">
        <f>IF(IFERROR(VLOOKUP($A93,'VENDA 2023'!$1:$1048576,3 + (COLUMN(D90)-1)*2,FALSE),"")=0,"",IFERROR(VLOOKUP($A93,'VENDA 2023'!$1:$1048576,3 + (COLUMN(D90)-1)*2,FALSE),""))</f>
        <v/>
      </c>
      <c r="AP93" s="92">
        <f>IF(IFERROR(VLOOKUP($A93,'VENDA 2023'!$1:$1048576,3 + (COLUMN(E90)-1)*2,FALSE),"")=0,"",IFERROR(VLOOKUP($A93,'VENDA 2023'!$1:$1048576,3 + (COLUMN(E90)-1)*2,FALSE),""))</f>
        <v/>
      </c>
      <c r="AQ93" s="92">
        <f>IF(IFERROR(VLOOKUP($A93,'VENDA 2023'!$1:$1048576,3 + (COLUMN(F90)-1)*2,FALSE),"")=0,"",IFERROR(VLOOKUP($A93,'VENDA 2023'!$1:$1048576,3 + (COLUMN(F90)-1)*2,FALSE),""))</f>
        <v/>
      </c>
      <c r="AR93" s="92">
        <f>IF(IFERROR(VLOOKUP($A93,'VENDA 2023'!$1:$1048576,3 + (COLUMN(G90)-1)*2,FALSE),"")=0,"",IFERROR(VLOOKUP($A93,'VENDA 2023'!$1:$1048576,3 + (COLUMN(G90)-1)*2,FALSE),""))</f>
        <v/>
      </c>
      <c r="AS93" s="92">
        <f>IF(IFERROR(VLOOKUP($A93,'VENDA 2023'!$1:$1048576,3 + (COLUMN(H90)-1)*2,FALSE),"")=0,"",IFERROR(VLOOKUP($A93,'VENDA 2023'!$1:$1048576,3 + (COLUMN(H90)-1)*2,FALSE),""))</f>
        <v/>
      </c>
      <c r="AT93" s="92">
        <f>IF(IFERROR(VLOOKUP($A93,'VENDA 2023'!$1:$1048576,3 + (COLUMN(I90)-1)*2,FALSE),"")=0,"",IFERROR(VLOOKUP($A93,'VENDA 2023'!$1:$1048576,3 + (COLUMN(I90)-1)*2,FALSE),""))</f>
        <v/>
      </c>
      <c r="AU93" s="92">
        <f>IF(IFERROR(VLOOKUP($A93,'VENDA 2023'!$1:$1048576,3 + (COLUMN(J90)-1)*2,FALSE),"")=0,"",IFERROR(VLOOKUP($A93,'VENDA 2023'!$1:$1048576,3 + (COLUMN(J90)-1)*2,FALSE),""))</f>
        <v/>
      </c>
      <c r="AV93" s="92">
        <f>IF(IFERROR(VLOOKUP($A93,'VENDA 2023'!$1:$1048576,3 + (COLUMN(K90)-1)*2,FALSE),"")=0,"",IFERROR(VLOOKUP($A93,'VENDA 2023'!$1:$1048576,3 + (COLUMN(K90)-1)*2,FALSE),""))</f>
        <v/>
      </c>
      <c r="AW93" s="92">
        <f>IF(IFERROR(VLOOKUP($A93,'VENDA 2023'!$1:$1048576,3 + (COLUMN(L90)-1)*2,FALSE),"")=0,"",IFERROR(VLOOKUP($A93,'VENDA 2023'!$1:$1048576,3 + (COLUMN(L90)-1)*2,FALSE),""))</f>
        <v/>
      </c>
      <c r="AX93" s="93">
        <f>IF(COUNT(AL93:AW93)=0,"",SUM(AL93:AW93))</f>
        <v/>
      </c>
      <c r="AY93" s="92">
        <f>IF(IFERROR(VLOOKUP($A93,'VENDA 2024'!$1:$1048576,3 + (COLUMN(A90)-1)*2,FALSE),"")=0,"",IFERROR(VLOOKUP($A93,'VENDA 2024'!$1:$1048576,3 + (COLUMN(A90)-1)*2,FALSE),""))</f>
        <v/>
      </c>
      <c r="AZ93" s="92">
        <f>IF(IFERROR(VLOOKUP($A93,'VENDA 2024'!$1:$1048576,3 + (COLUMN(B90)-1)*2,FALSE),"")=0,"",IFERROR(VLOOKUP($A93,'VENDA 2024'!$1:$1048576,3 + (COLUMN(B90)-1)*2,FALSE),""))</f>
        <v/>
      </c>
      <c r="BA93" s="92">
        <f>IF(IFERROR(VLOOKUP($A93,'VENDA 2024'!$1:$1048576,3 + (COLUMN(C90)-1)*2,FALSE),"")=0,"",IFERROR(VLOOKUP($A93,'VENDA 2024'!$1:$1048576,3 + (COLUMN(C90)-1)*2,FALSE),""))</f>
        <v/>
      </c>
      <c r="BB93" s="92">
        <f>IF(IFERROR(VLOOKUP($A93,'VENDA 2024'!$1:$1048576,3 + (COLUMN(D90)-1)*2,FALSE),"")=0,"",IFERROR(VLOOKUP($A93,'VENDA 2024'!$1:$1048576,3 + (COLUMN(D90)-1)*2,FALSE),""))</f>
        <v/>
      </c>
      <c r="BC93" s="92">
        <f>IF(IFERROR(VLOOKUP($A93,'VENDA 2024'!$1:$1048576,3 + (COLUMN(E90)-1)*2,FALSE),"")=0,"",IFERROR(VLOOKUP($A93,'VENDA 2024'!$1:$1048576,3 + (COLUMN(E90)-1)*2,FALSE),""))</f>
        <v/>
      </c>
      <c r="BD93" s="92">
        <f>IF(IFERROR(VLOOKUP($A93,'VENDA 2024'!$1:$1048576,3 + (COLUMN(F90)-1)*2,FALSE),"")=0,"",IFERROR(VLOOKUP($A93,'VENDA 2024'!$1:$1048576,3 + (COLUMN(F90)-1)*2,FALSE),""))</f>
        <v/>
      </c>
      <c r="BE93" s="92">
        <f>IF(IFERROR(VLOOKUP($A93,'VENDA 2024'!$1:$1048576,3 + (COLUMN(G90)-1)*2,FALSE),"")=0,"",IFERROR(VLOOKUP($A93,'VENDA 2024'!$1:$1048576,3 + (COLUMN(G90)-1)*2,FALSE),""))</f>
        <v/>
      </c>
      <c r="BF93" s="92">
        <f>IF(IFERROR(VLOOKUP($A93,'VENDA 2024'!$1:$1048576,3 + (COLUMN(H90)-1)*2,FALSE),"")=0,"",IFERROR(VLOOKUP($A93,'VENDA 2024'!$1:$1048576,3 + (COLUMN(H90)-1)*2,FALSE),""))</f>
        <v/>
      </c>
      <c r="BG93" s="92">
        <f>IF(IFERROR(VLOOKUP($A93,'VENDA 2024'!$1:$1048576,3 + (COLUMN(I90)-1)*2,FALSE),"")=0,"",IFERROR(VLOOKUP($A93,'VENDA 2024'!$1:$1048576,3 + (COLUMN(I90)-1)*2,FALSE),""))</f>
        <v/>
      </c>
      <c r="BH93" s="92">
        <f>IF(IFERROR(VLOOKUP($A93,'VENDA 2024'!$1:$1048576,3 + (COLUMN(J90)-1)*2,FALSE),"")=0,"",IFERROR(VLOOKUP($A93,'VENDA 2024'!$1:$1048576,3 + (COLUMN(J90)-1)*2,FALSE),""))</f>
        <v/>
      </c>
      <c r="BI93" s="92">
        <f>IF(IFERROR(VLOOKUP($A93,'VENDA 2024'!$1:$1048576,3 + (COLUMN(K90)-1)*2,FALSE),"")=0,"",IFERROR(VLOOKUP($A93,'VENDA 2024'!$1:$1048576,3 + (COLUMN(K90)-1)*2,FALSE),""))</f>
        <v/>
      </c>
      <c r="BJ93" s="92">
        <f>IF(IFERROR(VLOOKUP($A93,'VENDA 2024'!$1:$1048576,3 + (COLUMN(L90)-1)*2,FALSE),"")=0,"",IFERROR(VLOOKUP($A93,'VENDA 2024'!$1:$1048576,3 + (COLUMN(L90)-1)*2,FALSE),""))</f>
        <v/>
      </c>
      <c r="BK93" s="93">
        <f>IF(COUNT(AY93:BJ93)=0,"",SUM(AY93:BJ93))</f>
        <v/>
      </c>
      <c r="BL93" s="92">
        <f>IF(IFERROR(VLOOKUP($A93,'VENDA 2025'!$1:$1048576,3 + (COLUMN(A90)-1)*2,FALSE),"")=0,"",IFERROR(VLOOKUP($A93,'VENDA 2025'!$1:$1048576,3 + (COLUMN(A90)-1)*2,FALSE),""))</f>
        <v/>
      </c>
      <c r="BM93" s="92">
        <f>IF(IFERROR(VLOOKUP($A93,'VENDA 2025'!$1:$1048576,3 + (COLUMN(B90)-1)*2,FALSE),"")=0,"",IFERROR(VLOOKUP($A93,'VENDA 2025'!$1:$1048576,3 + (COLUMN(B90)-1)*2,FALSE),""))</f>
        <v/>
      </c>
      <c r="BN93" s="92">
        <f>IF(IFERROR(VLOOKUP($A93,'VENDA 2025'!$1:$1048576,3 + (COLUMN(C90)-1)*2,FALSE),"")=0,"",IFERROR(VLOOKUP($A93,'VENDA 2025'!$1:$1048576,3 + (COLUMN(C90)-1)*2,FALSE),""))</f>
        <v/>
      </c>
      <c r="BO93" s="92">
        <f>IF(IFERROR(VLOOKUP($A93,'VENDA 2025'!$1:$1048576,3 + (COLUMN(D90)-1)*2,FALSE),"")=0,"",IFERROR(VLOOKUP($A93,'VENDA 2025'!$1:$1048576,3 + (COLUMN(D90)-1)*2,FALSE),""))</f>
        <v/>
      </c>
      <c r="BP93" s="92">
        <f>IF(IFERROR(VLOOKUP($A93,'VENDA 2025'!$1:$1048576,3 + (COLUMN(E90)-1)*2,FALSE),"")=0,"",IFERROR(VLOOKUP($A93,'VENDA 2025'!$1:$1048576,3 + (COLUMN(E90)-1)*2,FALSE),""))</f>
        <v/>
      </c>
      <c r="BQ93" s="92">
        <f>IF(IFERROR(VLOOKUP($A93,'VENDA 2025'!$1:$1048576,3 + (COLUMN(F90)-1)*2,FALSE),"")=0,"",IFERROR(VLOOKUP($A93,'VENDA 2025'!$1:$1048576,3 + (COLUMN(F90)-1)*2,FALSE),""))</f>
        <v/>
      </c>
      <c r="BR93" s="92">
        <f>IF(IFERROR(VLOOKUP($A93,'VENDA 2025'!$1:$1048576,3 + (COLUMN(G90)-1)*2,FALSE),"")=0,"",IFERROR(VLOOKUP($A93,'VENDA 2025'!$1:$1048576,3 + (COLUMN(G90)-1)*2,FALSE),""))</f>
        <v/>
      </c>
      <c r="BS93" s="92">
        <f>IF(IFERROR(VLOOKUP($A93,'VENDA 2025'!$1:$1048576,3 + (COLUMN(H90)-1)*2,FALSE),"")=0,"",IFERROR(VLOOKUP($A93,'VENDA 2025'!$1:$1048576,3 + (COLUMN(H90)-1)*2,FALSE),""))</f>
        <v/>
      </c>
      <c r="BT93" s="92">
        <f>IF(IFERROR(VLOOKUP($A93,'VENDA 2025'!$1:$1048576,3 + (COLUMN(I90)-1)*2,FALSE),"")=0,"",IFERROR(VLOOKUP($A93,'VENDA 2025'!$1:$1048576,3 + (COLUMN(I90)-1)*2,FALSE),""))</f>
        <v/>
      </c>
      <c r="BU93" s="92">
        <f>IF(IFERROR(VLOOKUP($A93,'VENDA 2025'!$1:$1048576,3 + (COLUMN(J90)-1)*2,FALSE),"")=0,"",IFERROR(VLOOKUP($A93,'VENDA 2025'!$1:$1048576,3 + (COLUMN(J90)-1)*2,FALSE),""))</f>
        <v/>
      </c>
      <c r="BV93" s="92">
        <f>IF(IFERROR(VLOOKUP($A93,'VENDA 2025'!$1:$1048576,3 + (COLUMN(K90)-1)*2,FALSE),"")=0,"",IFERROR(VLOOKUP($A93,'VENDA 2025'!$1:$1048576,3 + (COLUMN(K90)-1)*2,FALSE),""))</f>
        <v/>
      </c>
      <c r="BW93" s="92">
        <f>IF(IFERROR(VLOOKUP($A93,'VENDA 2025'!$1:$1048576,3 + (COLUMN(L90)-1)*2,FALSE),"")=0,"",IFERROR(VLOOKUP($A93,'VENDA 2025'!$1:$1048576,3 + (COLUMN(L90)-1)*2,FALSE),""))</f>
        <v/>
      </c>
      <c r="BX93" s="93">
        <f>IF(COUNT(BL93:BW93)=0,"",SUM(BL93:BW93))</f>
        <v/>
      </c>
      <c r="BY93" s="92">
        <f>IF(IFERROR(VLOOKUP($A93,'venda-fornecedor-12-meses-7'!$1:$1048576,4 + (COLUMN(A90)-1)*2,FALSE),"")=0,"",IFERROR(VLOOKUP($A93,'venda-fornecedor-12-meses-7'!$1:$1048576,4 + (COLUMN(A90)-1)*2,FALSE),""))</f>
        <v/>
      </c>
      <c r="BZ93" s="92">
        <f>IF(IFERROR(VLOOKUP($A93,'venda-fornecedor-12-meses-7'!$1:$1048576,4 + (COLUMN(B90)-1)*2,FALSE),"")=0,"",IFERROR(VLOOKUP($A93,'venda-fornecedor-12-meses-7'!$1:$1048576,4 + (COLUMN(B90)-1)*2,FALSE),""))</f>
        <v/>
      </c>
      <c r="CA93" s="92">
        <f>IF(IFERROR(VLOOKUP($A93,'venda-fornecedor-12-meses-7'!$1:$1048576,4 + (COLUMN(C90)-1)*2,FALSE),"")=0,"",IFERROR(VLOOKUP($A93,'venda-fornecedor-12-meses-7'!$1:$1048576,4 + (COLUMN(C90)-1)*2,FALSE),""))</f>
        <v/>
      </c>
      <c r="CB93" s="92">
        <f>IF(IFERROR(VLOOKUP($A93,'venda-fornecedor-12-meses-7'!$1:$1048576,4 + (COLUMN(D90)-1)*2,FALSE),"")=0,"",IFERROR(VLOOKUP($A93,'venda-fornecedor-12-meses-7'!$1:$1048576,4 + (COLUMN(D90)-1)*2,FALSE),""))</f>
        <v/>
      </c>
      <c r="CC93" s="92">
        <f>IF(IFERROR(VLOOKUP($A93,'venda-fornecedor-12-meses-7'!$1:$1048576,4 + (COLUMN(E90)-1)*2,FALSE),"")=0,"",IFERROR(VLOOKUP($A93,'venda-fornecedor-12-meses-7'!$1:$1048576,4 + (COLUMN(E90)-1)*2,FALSE),""))</f>
        <v/>
      </c>
      <c r="CD93" s="92">
        <f>IF(IFERROR(VLOOKUP($A93,'venda-fornecedor-12-meses-7'!$1:$1048576,4 + (COLUMN(F90)-1)*2,FALSE),"")=0,"",IFERROR(VLOOKUP($A93,'venda-fornecedor-12-meses-7'!$1:$1048576,4 + (COLUMN(F90)-1)*2,FALSE),""))</f>
        <v/>
      </c>
      <c r="CE93" s="92">
        <f>IF(IFERROR(VLOOKUP($A93,'venda-fornecedor-12-meses-7'!$1:$1048576,4 + (COLUMN(G90)-1)*2,FALSE),"")=0,"",IFERROR(VLOOKUP($A93,'venda-fornecedor-12-meses-7'!$1:$1048576,4 + (COLUMN(G90)-1)*2,FALSE),""))</f>
        <v/>
      </c>
      <c r="CF93" s="92">
        <f>IF(IFERROR(VLOOKUP($A93,'venda-fornecedor-12-meses-7'!$1:$1048576,4 + (COLUMN(H90)-1)*2,FALSE),"")=0,"",IFERROR(VLOOKUP($A93,'venda-fornecedor-12-meses-7'!$1:$1048576,4 + (COLUMN(H90)-1)*2,FALSE),""))</f>
        <v/>
      </c>
      <c r="CG93" s="92">
        <f>IF(IFERROR(VLOOKUP($A93,'venda-fornecedor-12-meses-7'!$1:$1048576,4 + (COLUMN(I90)-1)*2,FALSE),"")=0,"",IFERROR(VLOOKUP($A93,'venda-fornecedor-12-meses-7'!$1:$1048576,4 + (COLUMN(I90)-1)*2,FALSE),""))</f>
        <v/>
      </c>
      <c r="CH93" s="92">
        <f>IF(IFERROR(VLOOKUP($A93,'venda-fornecedor-12-meses-7'!$1:$1048576,4 + (COLUMN(J90)-1)*2,FALSE),"")=0,"",IFERROR(VLOOKUP($A93,'venda-fornecedor-12-meses-7'!$1:$1048576,4 + (COLUMN(J90)-1)*2,FALSE),""))</f>
        <v/>
      </c>
      <c r="CI93" s="92">
        <f>IF(IFERROR(VLOOKUP($A93,'venda-fornecedor-12-meses-7'!$1:$1048576,4 + (COLUMN(K90)-1)*2,FALSE),"")=0,"",IFERROR(VLOOKUP($A93,'venda-fornecedor-12-meses-7'!$1:$1048576,4 + (COLUMN(K90)-1)*2,FALSE),""))</f>
        <v/>
      </c>
      <c r="CJ93" s="92">
        <f>IF(IFERROR(VLOOKUP($A93,'venda-fornecedor-12-meses-7'!$1:$1048576,4 + (COLUMN(L90)-1)*2,FALSE),"")=0,"",IFERROR(VLOOKUP($A93,'venda-fornecedor-12-meses-7'!$1:$1048576,4 + (COLUMN(L90)-1)*2,FALSE),""))</f>
        <v/>
      </c>
      <c r="CK93" s="93">
        <f>IF(COUNT(BY93:CJ93)=0,"",SUM(BY93:CJ93))</f>
        <v/>
      </c>
      <c r="CL93" s="93">
        <f>IF(COUNT(BY93:CJ93)=0,"",AVERAGE(BY93:CJ93))</f>
        <v/>
      </c>
      <c r="CM93" s="1" t="n"/>
      <c r="CN93" s="94">
        <f>IF(IFERROR(VLOOKUP($A93,'ENTRADA 2023'!$1:$1048576,3 + (COLUMN(A90)-1)*1,FALSE),"")=0,"",IFERROR(VLOOKUP($A93,'ENTRADA 2023'!$1:$1048576,3 + (COLUMN(A90)-1)*1,FALSE),""))</f>
        <v/>
      </c>
      <c r="CO93" s="94">
        <f>IF(IFERROR(VLOOKUP($A93,'ENTRADA 2023'!$1:$1048576,3 + (COLUMN(B90)-1)*1,FALSE),"")=0,"",IFERROR(VLOOKUP($A93,'ENTRADA 2023'!$1:$1048576,3 + (COLUMN(B90)-1)*1,FALSE),""))</f>
        <v/>
      </c>
      <c r="CP93" s="94">
        <f>IF(IFERROR(VLOOKUP($A93,'ENTRADA 2023'!$1:$1048576,3 + (COLUMN(C90)-1)*1,FALSE),"")=0,"",IFERROR(VLOOKUP($A93,'ENTRADA 2023'!$1:$1048576,3 + (COLUMN(C90)-1)*1,FALSE),""))</f>
        <v/>
      </c>
      <c r="CQ93" s="94">
        <f>IF(IFERROR(VLOOKUP($A93,'ENTRADA 2023'!$1:$1048576,3 + (COLUMN(D90)-1)*1,FALSE),"")=0,"",IFERROR(VLOOKUP($A93,'ENTRADA 2023'!$1:$1048576,3 + (COLUMN(D90)-1)*1,FALSE),""))</f>
        <v/>
      </c>
      <c r="CR93" s="94">
        <f>IF(IFERROR(VLOOKUP($A93,'ENTRADA 2023'!$1:$1048576,3 + (COLUMN(E90)-1)*1,FALSE),"")=0,"",IFERROR(VLOOKUP($A93,'ENTRADA 2023'!$1:$1048576,3 + (COLUMN(E90)-1)*1,FALSE),""))</f>
        <v/>
      </c>
      <c r="CS93" s="94">
        <f>IF(IFERROR(VLOOKUP($A93,'ENTRADA 2023'!$1:$1048576,3 + (COLUMN(F90)-1)*1,FALSE),"")=0,"",IFERROR(VLOOKUP($A93,'ENTRADA 2023'!$1:$1048576,3 + (COLUMN(F90)-1)*1,FALSE),""))</f>
        <v/>
      </c>
      <c r="CT93" s="94">
        <f>IF(IFERROR(VLOOKUP($A93,'ENTRADA 2023'!$1:$1048576,3 + (COLUMN(G90)-1)*1,FALSE),"")=0,"",IFERROR(VLOOKUP($A93,'ENTRADA 2023'!$1:$1048576,3 + (COLUMN(G90)-1)*1,FALSE),""))</f>
        <v/>
      </c>
      <c r="CU93" s="94">
        <f>IF(IFERROR(VLOOKUP($A93,'ENTRADA 2023'!$1:$1048576,3 + (COLUMN(H90)-1)*1,FALSE),"")=0,"",IFERROR(VLOOKUP($A93,'ENTRADA 2023'!$1:$1048576,3 + (COLUMN(H90)-1)*1,FALSE),""))</f>
        <v/>
      </c>
      <c r="CV93" s="94">
        <f>IF(IFERROR(VLOOKUP($A93,'ENTRADA 2023'!$1:$1048576,3 + (COLUMN(I90)-1)*1,FALSE),"")=0,"",IFERROR(VLOOKUP($A93,'ENTRADA 2023'!$1:$1048576,3 + (COLUMN(I90)-1)*1,FALSE),""))</f>
        <v/>
      </c>
      <c r="CW93" s="94">
        <f>IF(IFERROR(VLOOKUP($A93,'ENTRADA 2023'!$1:$1048576,3 + (COLUMN(J90)-1)*1,FALSE),"")=0,"",IFERROR(VLOOKUP($A93,'ENTRADA 2023'!$1:$1048576,3 + (COLUMN(J90)-1)*1,FALSE),""))</f>
        <v/>
      </c>
      <c r="CX93" s="94">
        <f>IF(IFERROR(VLOOKUP($A93,'ENTRADA 2023'!$1:$1048576,3 + (COLUMN(K90)-1)*1,FALSE),"")=0,"",IFERROR(VLOOKUP($A93,'ENTRADA 2023'!$1:$1048576,3 + (COLUMN(K90)-1)*1,FALSE),""))</f>
        <v/>
      </c>
      <c r="CY93" s="94">
        <f>IF(IFERROR(VLOOKUP($A93,'ENTRADA 2023'!$1:$1048576,3 + (COLUMN(L90)-1)*1,FALSE),"")=0,"",IFERROR(VLOOKUP($A93,'ENTRADA 2023'!$1:$1048576,3 + (COLUMN(L90)-1)*1,FALSE),""))</f>
        <v/>
      </c>
      <c r="CZ93" s="95">
        <f>IF(COUNT(CN93:CY93)=0,"",SUM(CN93:CY93))</f>
        <v/>
      </c>
      <c r="DA93" s="94">
        <f>IF(IFERROR(VLOOKUP($A93,'ENTRADA 2024'!$1:$1048576,3 + (COLUMN(A90)-1)*1,FALSE),"")=0,"",IFERROR(VLOOKUP($A93,'ENTRADA 2024'!$1:$1048576,3 + (COLUMN(A90)-1)*1,FALSE),""))</f>
        <v/>
      </c>
      <c r="DB93" s="94">
        <f>IF(IFERROR(VLOOKUP($A93,'ENTRADA 2024'!$1:$1048576,3 + (COLUMN(B90)-1)*1,FALSE),"")=0,"",IFERROR(VLOOKUP($A93,'ENTRADA 2024'!$1:$1048576,3 + (COLUMN(B90)-1)*1,FALSE),""))</f>
        <v/>
      </c>
      <c r="DC93" s="94">
        <f>IF(IFERROR(VLOOKUP($A93,'ENTRADA 2024'!$1:$1048576,3 + (COLUMN(C90)-1)*1,FALSE),"")=0,"",IFERROR(VLOOKUP($A93,'ENTRADA 2024'!$1:$1048576,3 + (COLUMN(C90)-1)*1,FALSE),""))</f>
        <v/>
      </c>
      <c r="DD93" s="94">
        <f>IF(IFERROR(VLOOKUP($A93,'ENTRADA 2024'!$1:$1048576,3 + (COLUMN(D90)-1)*1,FALSE),"")=0,"",IFERROR(VLOOKUP($A93,'ENTRADA 2024'!$1:$1048576,3 + (COLUMN(D90)-1)*1,FALSE),""))</f>
        <v/>
      </c>
      <c r="DE93" s="94">
        <f>IF(IFERROR(VLOOKUP($A93,'ENTRADA 2024'!$1:$1048576,3 + (COLUMN(E90)-1)*1,FALSE),"")=0,"",IFERROR(VLOOKUP($A93,'ENTRADA 2024'!$1:$1048576,3 + (COLUMN(E90)-1)*1,FALSE),""))</f>
        <v/>
      </c>
      <c r="DF93" s="94">
        <f>IF(IFERROR(VLOOKUP($A93,'ENTRADA 2024'!$1:$1048576,3 + (COLUMN(F90)-1)*1,FALSE),"")=0,"",IFERROR(VLOOKUP($A93,'ENTRADA 2024'!$1:$1048576,3 + (COLUMN(F90)-1)*1,FALSE),""))</f>
        <v/>
      </c>
      <c r="DG93" s="94">
        <f>IF(IFERROR(VLOOKUP($A93,'ENTRADA 2024'!$1:$1048576,3 + (COLUMN(G90)-1)*1,FALSE),"")=0,"",IFERROR(VLOOKUP($A93,'ENTRADA 2024'!$1:$1048576,3 + (COLUMN(G90)-1)*1,FALSE),""))</f>
        <v/>
      </c>
      <c r="DH93" s="94">
        <f>IF(IFERROR(VLOOKUP($A93,'ENTRADA 2024'!$1:$1048576,3 + (COLUMN(H90)-1)*1,FALSE),"")=0,"",IFERROR(VLOOKUP($A93,'ENTRADA 2024'!$1:$1048576,3 + (COLUMN(H90)-1)*1,FALSE),""))</f>
        <v/>
      </c>
      <c r="DI93" s="94">
        <f>IF(IFERROR(VLOOKUP($A93,'ENTRADA 2024'!$1:$1048576,3 + (COLUMN(I90)-1)*1,FALSE),"")=0,"",IFERROR(VLOOKUP($A93,'ENTRADA 2024'!$1:$1048576,3 + (COLUMN(I90)-1)*1,FALSE),""))</f>
        <v/>
      </c>
      <c r="DJ93" s="94">
        <f>IF(IFERROR(VLOOKUP($A93,'ENTRADA 2024'!$1:$1048576,3 + (COLUMN(J90)-1)*1,FALSE),"")=0,"",IFERROR(VLOOKUP($A93,'ENTRADA 2024'!$1:$1048576,3 + (COLUMN(J90)-1)*1,FALSE),""))</f>
        <v/>
      </c>
      <c r="DK93" s="94">
        <f>IF(IFERROR(VLOOKUP($A93,'ENTRADA 2024'!$1:$1048576,3 + (COLUMN(K90)-1)*1,FALSE),"")=0,"",IFERROR(VLOOKUP($A93,'ENTRADA 2024'!$1:$1048576,3 + (COLUMN(K90)-1)*1,FALSE),""))</f>
        <v/>
      </c>
      <c r="DL93" s="94">
        <f>IF(IFERROR(VLOOKUP($A93,'ENTRADA 2024'!$1:$1048576,3 + (COLUMN(L90)-1)*1,FALSE),"")=0,"",IFERROR(VLOOKUP($A93,'ENTRADA 2024'!$1:$1048576,3 + (COLUMN(L90)-1)*1,FALSE),""))</f>
        <v/>
      </c>
      <c r="DM93" s="95">
        <f>IF(COUNT(DA93:DL93)=0,"",SUM(DA93:DL93))</f>
        <v/>
      </c>
      <c r="DN93" s="94">
        <f>IF(IFERROR(VLOOKUP($A93,'ENTRADA 2025'!$1:$1048576,3 + (COLUMN(A90)-1)*1,FALSE),"")=0,"",IFERROR(VLOOKUP($A93,'ENTRADA 2025'!$1:$1048576,3 + (COLUMN(A90)-1)*1,FALSE),""))</f>
        <v/>
      </c>
      <c r="DO93" s="94">
        <f>IF(IFERROR(VLOOKUP($A93,'ENTRADA 2025'!$1:$1048576,3 + (COLUMN(B90)-1)*1,FALSE),"")=0,"",IFERROR(VLOOKUP($A93,'ENTRADA 2025'!$1:$1048576,3 + (COLUMN(B90)-1)*1,FALSE),""))</f>
        <v/>
      </c>
      <c r="DP93" s="94">
        <f>IF(IFERROR(VLOOKUP($A93,'ENTRADA 2025'!$1:$1048576,3 + (COLUMN(C90)-1)*1,FALSE),"")=0,"",IFERROR(VLOOKUP($A93,'ENTRADA 2025'!$1:$1048576,3 + (COLUMN(C90)-1)*1,FALSE),""))</f>
        <v/>
      </c>
      <c r="DQ93" s="94">
        <f>IF(IFERROR(VLOOKUP($A93,'ENTRADA 2025'!$1:$1048576,3 + (COLUMN(D90)-1)*1,FALSE),"")=0,"",IFERROR(VLOOKUP($A93,'ENTRADA 2025'!$1:$1048576,3 + (COLUMN(D90)-1)*1,FALSE),""))</f>
        <v/>
      </c>
      <c r="DR93" s="94">
        <f>IF(IFERROR(VLOOKUP($A93,'ENTRADA 2025'!$1:$1048576,3 + (COLUMN(E90)-1)*1,FALSE),"")=0,"",IFERROR(VLOOKUP($A93,'ENTRADA 2025'!$1:$1048576,3 + (COLUMN(E90)-1)*1,FALSE),""))</f>
        <v/>
      </c>
      <c r="DS93" s="94">
        <f>IF(IFERROR(VLOOKUP($A93,'ENTRADA 2025'!$1:$1048576,3 + (COLUMN(F90)-1)*1,FALSE),"")=0,"",IFERROR(VLOOKUP($A93,'ENTRADA 2025'!$1:$1048576,3 + (COLUMN(F90)-1)*1,FALSE),""))</f>
        <v/>
      </c>
      <c r="DT93" s="94">
        <f>IF(IFERROR(VLOOKUP($A93,'ENTRADA 2025'!$1:$1048576,3 + (COLUMN(G90)-1)*1,FALSE),"")=0,"",IFERROR(VLOOKUP($A93,'ENTRADA 2025'!$1:$1048576,3 + (COLUMN(G90)-1)*1,FALSE),""))</f>
        <v/>
      </c>
      <c r="DU93" s="94">
        <f>IF(IFERROR(VLOOKUP($A93,'ENTRADA 2025'!$1:$1048576,3 + (COLUMN(H90)-1)*1,FALSE),"")=0,"",IFERROR(VLOOKUP($A93,'ENTRADA 2025'!$1:$1048576,3 + (COLUMN(H90)-1)*1,FALSE),""))</f>
        <v/>
      </c>
      <c r="DV93" s="94">
        <f>IF(IFERROR(VLOOKUP($A93,'ENTRADA 2025'!$1:$1048576,3 + (COLUMN(I90)-1)*1,FALSE),"")=0,"",IFERROR(VLOOKUP($A93,'ENTRADA 2025'!$1:$1048576,3 + (COLUMN(I90)-1)*1,FALSE),""))</f>
        <v/>
      </c>
      <c r="DW93" s="94">
        <f>IF(IFERROR(VLOOKUP($A93,'ENTRADA 2025'!$1:$1048576,3 + (COLUMN(J90)-1)*1,FALSE),"")=0,"",IFERROR(VLOOKUP($A93,'ENTRADA 2025'!$1:$1048576,3 + (COLUMN(J90)-1)*1,FALSE),""))</f>
        <v/>
      </c>
      <c r="DX93" s="94">
        <f>IF(IFERROR(VLOOKUP($A93,'ENTRADA 2025'!$1:$1048576,3 + (COLUMN(K90)-1)*1,FALSE),"")=0,"",IFERROR(VLOOKUP($A93,'ENTRADA 2025'!$1:$1048576,3 + (COLUMN(K90)-1)*1,FALSE),""))</f>
        <v/>
      </c>
      <c r="DY93" s="94">
        <f>IF(IFERROR(VLOOKUP($A93,'ENTRADA 2025'!$1:$1048576,3 + (COLUMN(L90)-1)*1,FALSE),"")=0,"",IFERROR(VLOOKUP($A93,'ENTRADA 2025'!$1:$1048576,3 + (COLUMN(L90)-1)*1,FALSE),""))</f>
        <v/>
      </c>
      <c r="DZ93" s="95">
        <f>IF(COUNT(DN93:DY93)=0,"",SUM(DN93:DY93))</f>
        <v/>
      </c>
      <c r="EA93" s="94">
        <f>IF(IFERROR(VLOOKUP($A93,'entrada-fornecedor-12-meses-7'!$1:$1048576,3 + (COLUMN(A90)-1)*1,FALSE),"")=0,"",IFERROR(VLOOKUP($A93,'entrada-fornecedor-12-meses-7'!$1:$1048576,3 + (COLUMN(A90)-1)*1,FALSE),""))</f>
        <v/>
      </c>
      <c r="EB93" s="94">
        <f>IF(IFERROR(VLOOKUP($A93,'entrada-fornecedor-12-meses-7'!$1:$1048576,3 + (COLUMN(B90)-1)*1,FALSE),"")=0,"",IFERROR(VLOOKUP($A93,'entrada-fornecedor-12-meses-7'!$1:$1048576,3 + (COLUMN(B90)-1)*1,FALSE),""))</f>
        <v/>
      </c>
      <c r="EC93" s="94">
        <f>IF(IFERROR(VLOOKUP($A93,'entrada-fornecedor-12-meses-7'!$1:$1048576,3 + (COLUMN(C90)-1)*1,FALSE),"")=0,"",IFERROR(VLOOKUP($A93,'entrada-fornecedor-12-meses-7'!$1:$1048576,3 + (COLUMN(C90)-1)*1,FALSE),""))</f>
        <v/>
      </c>
      <c r="ED93" s="94">
        <f>IF(IFERROR(VLOOKUP($A93,'entrada-fornecedor-12-meses-7'!$1:$1048576,3 + (COLUMN(D90)-1)*1,FALSE),"")=0,"",IFERROR(VLOOKUP($A93,'entrada-fornecedor-12-meses-7'!$1:$1048576,3 + (COLUMN(D90)-1)*1,FALSE),""))</f>
        <v/>
      </c>
      <c r="EE93" s="94">
        <f>IF(IFERROR(VLOOKUP($A93,'entrada-fornecedor-12-meses-7'!$1:$1048576,3 + (COLUMN(E90)-1)*1,FALSE),"")=0,"",IFERROR(VLOOKUP($A93,'entrada-fornecedor-12-meses-7'!$1:$1048576,3 + (COLUMN(E90)-1)*1,FALSE),""))</f>
        <v/>
      </c>
      <c r="EF93" s="94">
        <f>IF(IFERROR(VLOOKUP($A93,'entrada-fornecedor-12-meses-7'!$1:$1048576,3 + (COLUMN(F90)-1)*1,FALSE),"")=0,"",IFERROR(VLOOKUP($A93,'entrada-fornecedor-12-meses-7'!$1:$1048576,3 + (COLUMN(F90)-1)*1,FALSE),""))</f>
        <v/>
      </c>
      <c r="EG93" s="94">
        <f>IF(IFERROR(VLOOKUP($A93,'entrada-fornecedor-12-meses-7'!$1:$1048576,3 + (COLUMN(G90)-1)*1,FALSE),"")=0,"",IFERROR(VLOOKUP($A93,'entrada-fornecedor-12-meses-7'!$1:$1048576,3 + (COLUMN(G90)-1)*1,FALSE),""))</f>
        <v/>
      </c>
      <c r="EH93" s="94">
        <f>IF(IFERROR(VLOOKUP($A93,'entrada-fornecedor-12-meses-7'!$1:$1048576,3 + (COLUMN(H90)-1)*1,FALSE),"")=0,"",IFERROR(VLOOKUP($A93,'entrada-fornecedor-12-meses-7'!$1:$1048576,3 + (COLUMN(H90)-1)*1,FALSE),""))</f>
        <v/>
      </c>
      <c r="EI93" s="94">
        <f>IF(IFERROR(VLOOKUP($A93,'entrada-fornecedor-12-meses-7'!$1:$1048576,3 + (COLUMN(I90)-1)*1,FALSE),"")=0,"",IFERROR(VLOOKUP($A93,'entrada-fornecedor-12-meses-7'!$1:$1048576,3 + (COLUMN(I90)-1)*1,FALSE),""))</f>
        <v/>
      </c>
      <c r="EJ93" s="94">
        <f>IF(IFERROR(VLOOKUP($A93,'entrada-fornecedor-12-meses-7'!$1:$1048576,3 + (COLUMN(J90)-1)*1,FALSE),"")=0,"",IFERROR(VLOOKUP($A93,'entrada-fornecedor-12-meses-7'!$1:$1048576,3 + (COLUMN(J90)-1)*1,FALSE),""))</f>
        <v/>
      </c>
      <c r="EK93" s="94">
        <f>IF(IFERROR(VLOOKUP($A93,'entrada-fornecedor-12-meses-7'!$1:$1048576,3 + (COLUMN(K90)-1)*1,FALSE),"")=0,"",IFERROR(VLOOKUP($A93,'entrada-fornecedor-12-meses-7'!$1:$1048576,3 + (COLUMN(K90)-1)*1,FALSE),""))</f>
        <v/>
      </c>
      <c r="EL93" s="94">
        <f>IF(IFERROR(VLOOKUP($A93,'entrada-fornecedor-12-meses-7'!$1:$1048576,3 + (COLUMN(L90)-1)*1,FALSE),"")=0,"",IFERROR(VLOOKUP($A93,'entrada-fornecedor-12-meses-7'!$1:$1048576,3 + (COLUMN(L90)-1)*1,FALSE),""))</f>
        <v/>
      </c>
      <c r="EM93" s="95">
        <f>IF(COUNT(EA93:EL93)=0,"",SUM(EA93:EL93))</f>
        <v/>
      </c>
      <c r="EN93" s="1" t="n"/>
      <c r="EO93" s="96">
        <f>IFERROR(AVERAGEIF('lead-time-compras-7'!B:B,A93,'lead-time-compras-7'!S:S),"")</f>
        <v/>
      </c>
      <c r="EP93" s="96">
        <f>IFERROR(
  AVERAGEIFS(
    'notas-fiscais-entrada-830-7'!H:H,
    'notas-fiscais-entrada-830-7'!O:O, A93,
    'notas-fiscais-entrada-830-7'!E:E, $B$1
  ),
""
)</f>
        <v/>
      </c>
      <c r="EQ93" s="96">
        <f>IFERROR(AVERAGEIF('lead-time-compras-7'!B:B,A93,'lead-time-compras-7'!Q:Q),"")</f>
        <v/>
      </c>
      <c r="ER93" s="97">
        <f>SUMIF('fornecedor-saldo-receber-7'!A:A, A93, 'fornecedor-saldo-receber-7'!L:L)</f>
        <v/>
      </c>
      <c r="ES93" s="97">
        <f>SUMIF('fornecedor-verba-aplicar-7'!A:A, A93, 'fornecedor-verba-aplicar-7'!D:D)</f>
        <v/>
      </c>
      <c r="ET93" s="1" t="n"/>
      <c r="EU93" s="52">
        <f>SUMIF('ANALISE PRODUTO'!F:F, A93, 'ANALISE PRODUTO'!BN:BN)</f>
        <v/>
      </c>
      <c r="EV93" s="52">
        <f>SUMIF('ANALISE PRODUTO'!F:F, A93, 'ANALISE PRODUTO'!BO:BO)</f>
        <v/>
      </c>
      <c r="EW93" s="52">
        <f>SUMIF('ANALISE PRODUTO'!F:F, A93, 'ANALISE PRODUTO'!BP:BP)</f>
        <v/>
      </c>
      <c r="EX93" s="52">
        <f>SUMIF('ANALISE PRODUTO'!F:F, A93, 'ANALISE PRODUTO'!BQ:BQ)</f>
        <v/>
      </c>
      <c r="EY93" s="52">
        <f>SUMIF('ANALISE PRODUTO'!F:F, A93, 'ANALISE PRODUTO'!BR:BR)</f>
        <v/>
      </c>
      <c r="EZ93" s="53">
        <f>SUMIF('ANALISE PRODUTO'!F:F, A93, 'ANALISE PRODUTO'!BS:BS)</f>
        <v/>
      </c>
      <c r="FA93" s="53">
        <f>SUMIF('ANALISE PRODUTO'!F:F, A93, 'ANALISE PRODUTO'!BT:BT)</f>
        <v/>
      </c>
      <c r="FB93" s="53">
        <f>SUMIF('ANALISE PRODUTO'!F:F, A93, 'ANALISE PRODUTO'!BU:BU)</f>
        <v/>
      </c>
      <c r="FC93" s="53">
        <f>SUMIF('ANALISE PRODUTO'!F:F, A93, 'ANALISE PRODUTO'!BV:BV)</f>
        <v/>
      </c>
      <c r="FD93" s="53">
        <f>SUMIF('ANALISE PRODUTO'!F:F, A93, 'ANALISE PRODUTO'!BW:BW)</f>
        <v/>
      </c>
      <c r="FE93" s="41">
        <f>SUMIF('ANALISE PRODUTO'!F:F, A93, 'ANALISE PRODUTO'!CB:CB)</f>
        <v/>
      </c>
      <c r="FF93" s="41">
        <f>SUMIF('ANALISE PRODUTO'!F:F, A93, 'ANALISE PRODUTO'!CC:CC)</f>
        <v/>
      </c>
      <c r="FG93" s="1" t="n"/>
      <c r="FH93" s="45">
        <f>IF(IFERROR(VLOOKUP($A93,'VENDA 2023'!$1:$1048576,4 + (COLUMN(A90)-1)*2,FALSE),"")=0,"",IFERROR(VLOOKUP($A93,'VENDA 2023'!$1:$1048576,4 + (COLUMN(A90)-1)*2,FALSE),""))</f>
        <v/>
      </c>
      <c r="FI93" s="45">
        <f>IF(IFERROR(VLOOKUP($A93,'VENDA 2023'!$1:$1048576,4 + (COLUMN(B90)-1)*2,FALSE),"")=0,"",IFERROR(VLOOKUP($A93,'VENDA 2023'!$1:$1048576,4 + (COLUMN(B90)-1)*2,FALSE),""))</f>
        <v/>
      </c>
      <c r="FJ93" s="45">
        <f>IF(IFERROR(VLOOKUP($A93,'VENDA 2023'!$1:$1048576,4 + (COLUMN(C90)-1)*2,FALSE),"")=0,"",IFERROR(VLOOKUP($A93,'VENDA 2023'!$1:$1048576,4 + (COLUMN(C90)-1)*2,FALSE),""))</f>
        <v/>
      </c>
      <c r="FK93" s="45">
        <f>IF(IFERROR(VLOOKUP($A93,'VENDA 2023'!$1:$1048576,4 + (COLUMN(D90)-1)*2,FALSE),"")=0,"",IFERROR(VLOOKUP($A93,'VENDA 2023'!$1:$1048576,4 + (COLUMN(D90)-1)*2,FALSE),""))</f>
        <v/>
      </c>
      <c r="FL93" s="45">
        <f>IF(IFERROR(VLOOKUP($A93,'VENDA 2023'!$1:$1048576,4 + (COLUMN(E90)-1)*2,FALSE),"")=0,"",IFERROR(VLOOKUP($A93,'VENDA 2023'!$1:$1048576,4 + (COLUMN(E90)-1)*2,FALSE),""))</f>
        <v/>
      </c>
      <c r="FM93" s="45">
        <f>IF(IFERROR(VLOOKUP($A93,'VENDA 2023'!$1:$1048576,4 + (COLUMN(F90)-1)*2,FALSE),"")=0,"",IFERROR(VLOOKUP($A93,'VENDA 2023'!$1:$1048576,4 + (COLUMN(F90)-1)*2,FALSE),""))</f>
        <v/>
      </c>
      <c r="FN93" s="45">
        <f>IF(IFERROR(VLOOKUP($A93,'VENDA 2023'!$1:$1048576,4 + (COLUMN(G90)-1)*2,FALSE),"")=0,"",IFERROR(VLOOKUP($A93,'VENDA 2023'!$1:$1048576,4 + (COLUMN(G90)-1)*2,FALSE),""))</f>
        <v/>
      </c>
      <c r="FO93" s="45">
        <f>IF(IFERROR(VLOOKUP($A93,'VENDA 2023'!$1:$1048576,4 + (COLUMN(H90)-1)*2,FALSE),"")=0,"",IFERROR(VLOOKUP($A93,'VENDA 2023'!$1:$1048576,4 + (COLUMN(H90)-1)*2,FALSE),""))</f>
        <v/>
      </c>
      <c r="FP93" s="45">
        <f>IF(IFERROR(VLOOKUP($A93,'VENDA 2023'!$1:$1048576,4 + (COLUMN(I90)-1)*2,FALSE),"")=0,"",IFERROR(VLOOKUP($A93,'VENDA 2023'!$1:$1048576,4 + (COLUMN(I90)-1)*2,FALSE),""))</f>
        <v/>
      </c>
      <c r="FQ93" s="45">
        <f>IF(IFERROR(VLOOKUP($A93,'VENDA 2023'!$1:$1048576,4 + (COLUMN(J90)-1)*2,FALSE),"")=0,"",IFERROR(VLOOKUP($A93,'VENDA 2023'!$1:$1048576,4 + (COLUMN(J90)-1)*2,FALSE),""))</f>
        <v/>
      </c>
      <c r="FR93" s="45">
        <f>IF(IFERROR(VLOOKUP($A93,'VENDA 2023'!$1:$1048576,4 + (COLUMN(K90)-1)*2,FALSE),"")=0,"",IFERROR(VLOOKUP($A93,'VENDA 2023'!$1:$1048576,4 + (COLUMN(K90)-1)*2,FALSE),""))</f>
        <v/>
      </c>
      <c r="FS93" s="45">
        <f>IF(IFERROR(VLOOKUP($A93,'VENDA 2023'!$1:$1048576,4 + (COLUMN(L90)-1)*2,FALSE),"")=0,"",IFERROR(VLOOKUP($A93,'VENDA 2023'!$1:$1048576,4 + (COLUMN(L90)-1)*2,FALSE),""))</f>
        <v/>
      </c>
      <c r="FT93" s="12">
        <f>IF(COUNT(FH93:FS93)=0,"",SUM(FH93:FS93))</f>
        <v/>
      </c>
      <c r="FU93" s="45">
        <f>IF(IFERROR(VLOOKUP($A93,'VENDA 2024'!$1:$1048576,4 + (COLUMN(A90)-1)*2,FALSE),"")=0,"",IFERROR(VLOOKUP($A93,'VENDA 2024'!$1:$1048576,4 + (COLUMN(A90)-1)*2,FALSE),""))</f>
        <v/>
      </c>
      <c r="FV93" s="45">
        <f>IF(IFERROR(VLOOKUP($A93,'VENDA 2024'!$1:$1048576,4 + (COLUMN(B90)-1)*2,FALSE),"")=0,"",IFERROR(VLOOKUP($A93,'VENDA 2024'!$1:$1048576,4 + (COLUMN(B90)-1)*2,FALSE),""))</f>
        <v/>
      </c>
      <c r="FW93" s="45">
        <f>IF(IFERROR(VLOOKUP($A93,'VENDA 2024'!$1:$1048576,4 + (COLUMN(C90)-1)*2,FALSE),"")=0,"",IFERROR(VLOOKUP($A93,'VENDA 2024'!$1:$1048576,4 + (COLUMN(C90)-1)*2,FALSE),""))</f>
        <v/>
      </c>
      <c r="FX93" s="45">
        <f>IF(IFERROR(VLOOKUP($A93,'VENDA 2024'!$1:$1048576,4 + (COLUMN(D90)-1)*2,FALSE),"")=0,"",IFERROR(VLOOKUP($A93,'VENDA 2024'!$1:$1048576,4 + (COLUMN(D90)-1)*2,FALSE),""))</f>
        <v/>
      </c>
      <c r="FY93" s="45">
        <f>IF(IFERROR(VLOOKUP($A93,'VENDA 2024'!$1:$1048576,4 + (COLUMN(E90)-1)*2,FALSE),"")=0,"",IFERROR(VLOOKUP($A93,'VENDA 2024'!$1:$1048576,4 + (COLUMN(E90)-1)*2,FALSE),""))</f>
        <v/>
      </c>
      <c r="FZ93" s="45">
        <f>IF(IFERROR(VLOOKUP($A93,'VENDA 2024'!$1:$1048576,4 + (COLUMN(F90)-1)*2,FALSE),"")=0,"",IFERROR(VLOOKUP($A93,'VENDA 2024'!$1:$1048576,4 + (COLUMN(F90)-1)*2,FALSE),""))</f>
        <v/>
      </c>
      <c r="GA93" s="45">
        <f>IF(IFERROR(VLOOKUP($A93,'VENDA 2024'!$1:$1048576,4 + (COLUMN(G90)-1)*2,FALSE),"")=0,"",IFERROR(VLOOKUP($A93,'VENDA 2024'!$1:$1048576,4 + (COLUMN(G90)-1)*2,FALSE),""))</f>
        <v/>
      </c>
      <c r="GB93" s="45">
        <f>IF(IFERROR(VLOOKUP($A93,'VENDA 2024'!$1:$1048576,4 + (COLUMN(H90)-1)*2,FALSE),"")=0,"",IFERROR(VLOOKUP($A93,'VENDA 2024'!$1:$1048576,4 + (COLUMN(H90)-1)*2,FALSE),""))</f>
        <v/>
      </c>
      <c r="GC93" s="45">
        <f>IF(IFERROR(VLOOKUP($A93,'VENDA 2024'!$1:$1048576,4 + (COLUMN(I90)-1)*2,FALSE),"")=0,"",IFERROR(VLOOKUP($A93,'VENDA 2024'!$1:$1048576,4 + (COLUMN(I90)-1)*2,FALSE),""))</f>
        <v/>
      </c>
      <c r="GD93" s="45">
        <f>IF(IFERROR(VLOOKUP($A93,'VENDA 2024'!$1:$1048576,4 + (COLUMN(J90)-1)*2,FALSE),"")=0,"",IFERROR(VLOOKUP($A93,'VENDA 2024'!$1:$1048576,4 + (COLUMN(J90)-1)*2,FALSE),""))</f>
        <v/>
      </c>
      <c r="GE93" s="45">
        <f>IF(IFERROR(VLOOKUP($A93,'VENDA 2024'!$1:$1048576,4 + (COLUMN(K90)-1)*2,FALSE),"")=0,"",IFERROR(VLOOKUP($A93,'VENDA 2024'!$1:$1048576,4 + (COLUMN(K90)-1)*2,FALSE),""))</f>
        <v/>
      </c>
      <c r="GF93" s="45">
        <f>IF(IFERROR(VLOOKUP($A93,'VENDA 2024'!$1:$1048576,4 + (COLUMN(L90)-1)*2,FALSE),"")=0,"",IFERROR(VLOOKUP($A93,'VENDA 2024'!$1:$1048576,4 + (COLUMN(L90)-1)*2,FALSE),""))</f>
        <v/>
      </c>
      <c r="GG93" s="12">
        <f>IF(COUNT(FU93:GF93)=0,"",SUM(FU93:GF93))</f>
        <v/>
      </c>
      <c r="GH93" s="45">
        <f>IF(IFERROR(VLOOKUP($A93,'venda-fornecedor-12-meses-7'!$1:$1048576,5 + (COLUMN(A90)-1)*2,FALSE),"")=0,"",IFERROR(VLOOKUP($A93,'venda-fornecedor-12-meses-7'!$1:$1048576,5 + (COLUMN(A90)-1)*2,FALSE),""))</f>
        <v/>
      </c>
      <c r="GI93" s="45">
        <f>IF(IFERROR(VLOOKUP($A93,'venda-fornecedor-12-meses-7'!$1:$1048576,5 + (COLUMN(B90)-1)*2,FALSE),"")=0,"",IFERROR(VLOOKUP($A93,'venda-fornecedor-12-meses-7'!$1:$1048576,5 + (COLUMN(B90)-1)*2,FALSE),""))</f>
        <v/>
      </c>
      <c r="GJ93" s="45">
        <f>IF(IFERROR(VLOOKUP($A93,'venda-fornecedor-12-meses-7'!$1:$1048576,5 + (COLUMN(C90)-1)*2,FALSE),"")=0,"",IFERROR(VLOOKUP($A93,'venda-fornecedor-12-meses-7'!$1:$1048576,5 + (COLUMN(C90)-1)*2,FALSE),""))</f>
        <v/>
      </c>
      <c r="GK93" s="45">
        <f>IF(IFERROR(VLOOKUP($A93,'venda-fornecedor-12-meses-7'!$1:$1048576,5 + (COLUMN(D90)-1)*2,FALSE),"")=0,"",IFERROR(VLOOKUP($A93,'venda-fornecedor-12-meses-7'!$1:$1048576,5 + (COLUMN(D90)-1)*2,FALSE),""))</f>
        <v/>
      </c>
      <c r="GL93" s="45">
        <f>IF(IFERROR(VLOOKUP($A93,'venda-fornecedor-12-meses-7'!$1:$1048576,5 + (COLUMN(E90)-1)*2,FALSE),"")=0,"",IFERROR(VLOOKUP($A93,'venda-fornecedor-12-meses-7'!$1:$1048576,5 + (COLUMN(E90)-1)*2,FALSE),""))</f>
        <v/>
      </c>
      <c r="GM93" s="45">
        <f>IF(IFERROR(VLOOKUP($A93,'venda-fornecedor-12-meses-7'!$1:$1048576,5 + (COLUMN(F90)-1)*2,FALSE),"")=0,"",IFERROR(VLOOKUP($A93,'venda-fornecedor-12-meses-7'!$1:$1048576,5 + (COLUMN(F90)-1)*2,FALSE),""))</f>
        <v/>
      </c>
      <c r="GN93" s="45">
        <f>IF(IFERROR(VLOOKUP($A93,'venda-fornecedor-12-meses-7'!$1:$1048576,5 + (COLUMN(G90)-1)*2,FALSE),"")=0,"",IFERROR(VLOOKUP($A93,'venda-fornecedor-12-meses-7'!$1:$1048576,5 + (COLUMN(G90)-1)*2,FALSE),""))</f>
        <v/>
      </c>
      <c r="GO93" s="45">
        <f>IF(IFERROR(VLOOKUP($A93,'venda-fornecedor-12-meses-7'!$1:$1048576,5 + (COLUMN(H90)-1)*2,FALSE),"")=0,"",IFERROR(VLOOKUP($A93,'venda-fornecedor-12-meses-7'!$1:$1048576,5 + (COLUMN(H90)-1)*2,FALSE),""))</f>
        <v/>
      </c>
      <c r="GP93" s="45">
        <f>IF(IFERROR(VLOOKUP($A93,'venda-fornecedor-12-meses-7'!$1:$1048576,5 + (COLUMN(I90)-1)*2,FALSE),"")=0,"",IFERROR(VLOOKUP($A93,'venda-fornecedor-12-meses-7'!$1:$1048576,5 + (COLUMN(I90)-1)*2,FALSE),""))</f>
        <v/>
      </c>
      <c r="GQ93" s="45">
        <f>IF(IFERROR(VLOOKUP($A93,'venda-fornecedor-12-meses-7'!$1:$1048576,5 + (COLUMN(J90)-1)*2,FALSE),"")=0,"",IFERROR(VLOOKUP($A93,'venda-fornecedor-12-meses-7'!$1:$1048576,5 + (COLUMN(J90)-1)*2,FALSE),""))</f>
        <v/>
      </c>
      <c r="GR93" s="45">
        <f>IF(IFERROR(VLOOKUP($A93,'venda-fornecedor-12-meses-7'!$1:$1048576,5 + (COLUMN(K90)-1)*2,FALSE),"")=0,"",IFERROR(VLOOKUP($A93,'venda-fornecedor-12-meses-7'!$1:$1048576,5 + (COLUMN(K90)-1)*2,FALSE),""))</f>
        <v/>
      </c>
      <c r="GS93" s="45">
        <f>IF(IFERROR(VLOOKUP($A93,'venda-fornecedor-12-meses-7'!$1:$1048576,5 + (COLUMN(L90)-1)*2,FALSE),"")=0,"",IFERROR(VLOOKUP($A93,'venda-fornecedor-12-meses-7'!$1:$1048576,5 + (COLUMN(L90)-1)*2,FALSE),""))</f>
        <v/>
      </c>
      <c r="GT93" s="12">
        <f>IF(COUNT(GH93:GS93)=0,"",SUM(GH93:GS93))</f>
        <v/>
      </c>
    </row>
    <row r="94">
      <c r="A94" s="98" t="n">
        <v>35492</v>
      </c>
      <c r="B94" s="85">
        <f>VLOOKUP(A94,'FORNECEDORES X COMPRADOR'!$A:$D,4,0)</f>
        <v/>
      </c>
      <c r="C94" s="85">
        <f>VLOOKUP(A94,'FORNECEDORES X COMPRADOR'!$A:$E,5,0)</f>
        <v/>
      </c>
      <c r="D94" s="40">
        <f>IFERROR(AVERAGEIF('ANALISE PRODUTO'!F:F,A94,'ANALISE PRODUTO'!BE:BE),"")</f>
        <v/>
      </c>
      <c r="E94" s="40">
        <f>IFERROR(AVERAGEIF('ANALISE PRODUTO'!F:F,A94,'ANALISE PRODUTO'!BF:BF),"")</f>
        <v/>
      </c>
      <c r="F94" s="47">
        <f t="array" ref="F94">IFERROR(
  IF(
    SUMPRODUCT(
      IFERROR(--('ANALISE PRODUTO'!$F$3:$F$10000=A94),0) *
      IFERROR(--'ANALISE PRODUTO'!$AJ$3:$AJ$10000,0)
    )=0,
    "",
    SUMPRODUCT(
      IFERROR(--('ANALISE PRODUTO'!$F$3:$F$10000=A94),0) *
      IFERROR(--'ANALISE PRODUTO'!$AN$3:$AN$10000,0)
    ) /
    SUMPRODUCT(
      IFERROR(--('ANALISE PRODUTO'!$F$3:$F$10000=A94),0) *
      IFERROR(--'ANALISE PRODUTO'!$AJ$3:$AJ$10000,0)
    )
  ),
  ""
)</f>
        <v/>
      </c>
      <c r="G94" s="47">
        <f t="array" ref="G94">IFERROR(
  IF(
    SUMPRODUCT(
      IFERROR(--('ANALISE PRODUTO'!$F$3:$F$10000=A94),0) *
      IFERROR(--'ANALISE PRODUTO'!$AJ$3:$AJ$10000,0)
    )=0,
    "",
    SUMPRODUCT(
      IFERROR(--('ANALISE PRODUTO'!$F$3:$F$10000=A94),0) *
      IFERROR(--'ANALISE PRODUTO'!$AO$3:$AO$10000,0)
    ) /
    SUMPRODUCT(
      IFERROR(--('ANALISE PRODUTO'!$F$3:$F$10000=A94),0) *
      IFERROR(--'ANALISE PRODUTO'!$AJ$3:$AJ$10000,0)
    )
  ),
  ""
)</f>
        <v/>
      </c>
      <c r="H94" s="86" t="n">
        <v>60</v>
      </c>
      <c r="I94" s="86" t="n">
        <v>90</v>
      </c>
      <c r="J94" s="87">
        <f>SUMIF('ANALISE PRODUTO'!F:F, A94, 'ANALISE PRODUTO'!AP:AP)</f>
        <v/>
      </c>
      <c r="K94" s="88">
        <f>SUMIF('ANALISE PRODUTO'!F:F, A94, 'ANALISE PRODUTO'!AN:AN)</f>
        <v/>
      </c>
      <c r="L94" s="40">
        <f>SUMIF('ANALISE PRODUTO'!F:F, A94, 'ANALISE PRODUTO'!BB:BB)</f>
        <v/>
      </c>
      <c r="M94" s="40">
        <f>SUMIF('ANALISE PRODUTO'!F:F, A94, 'ANALISE PRODUTO'!BC:BC)</f>
        <v/>
      </c>
      <c r="N94" s="40">
        <f>SUMIF('ANALISE PRODUTO'!F:F, A94, 'ANALISE PRODUTO'!BD:BD)</f>
        <v/>
      </c>
      <c r="O94" s="40">
        <f>SUMIF('ANALISE PRODUTO'!F:F, A94, 'ANALISE PRODUTO'!BA:BA)</f>
        <v/>
      </c>
      <c r="P94" s="40">
        <f>IF(J94=0, 0, IF(O94/J94=0, 0, O94/J94))</f>
        <v/>
      </c>
      <c r="Q94" s="40">
        <f>IF(J94=0, 0, IF(L94/J94=0, 0, L94/J94))</f>
        <v/>
      </c>
      <c r="R94" s="89">
        <f>SUMIF('ANALISE PRODUTO'!F:F, A94, 'ANALISE PRODUTO'!BJ:BJ)</f>
        <v/>
      </c>
      <c r="S94" s="89">
        <f>SUMIF('ANALISE PRODUTO'!F:F, A94, 'ANALISE PRODUTO'!BK:BK)</f>
        <v/>
      </c>
      <c r="T94" s="89">
        <f>SUMIF('ANALISE PRODUTO'!F:F, A94, 'ANALISE PRODUTO'!BL:BL)</f>
        <v/>
      </c>
      <c r="U94" s="89">
        <f>SUMIFS('ANALISE PRODUTO'!BI:BI, 'ANALISE PRODUTO'!F:F, A94)</f>
        <v/>
      </c>
      <c r="V94" s="89">
        <f>IF(C94="DESCONTINUADO", 0, IF(J94=0, 0, IF(U94/J94=0, 0, U94/J94)))</f>
        <v/>
      </c>
      <c r="W94" s="89">
        <f>IF(OR(C94="DESCONTINUADO", J94=0), 0, IFERROR((S94+T94)/J94, 0))</f>
        <v/>
      </c>
      <c r="X94" s="59">
        <f>COUNTIF('ANALISE PRODUTO'!F:F, A94)</f>
        <v/>
      </c>
      <c r="Y94" s="60">
        <f>COUNTIFS('ANALISE PRODUTO'!F:F, A94, 'ANALISE PRODUTO'!S:S, "S")</f>
        <v/>
      </c>
      <c r="Z94" s="61">
        <f>X94-Y94</f>
        <v/>
      </c>
      <c r="AA94" s="88">
        <f>IFERROR(IF(COUNTIF('contas-pagas-fornecedor-7'!$C:$C,B94)&gt;1,
   AVERAGEIF('contas-pagas-fornecedor-7'!$C:$C,B94,'contas-pagas-fornecedor-7'!$I:$I),
   VLOOKUP(B94,'contas-pagas-fornecedor-7'!$C:$Q,7,FALSE)), "")</f>
        <v/>
      </c>
      <c r="AB94" s="88">
        <f t="array" ref="AB94">IFERROR(
  INDEX('fornecedor-venda-por-filial-ger'!J:J,
    MATCH(1,
      ('fornecedor-venda-por-filial-ger'!A:A=A94) *
      ('fornecedor-venda-por-filial-ger'!B:B=$B$1),
    0)
  ),
"")</f>
        <v/>
      </c>
      <c r="AC94" s="90">
        <f t="array" ref="AC94">IFERROR(
  INDEX('fornecedor-venda-por-filial-ger'!O:O,
    MATCH(1,
      ('fornecedor-venda-por-filial-ger'!A:A=A94) *
      ('fornecedor-venda-por-filial-ger'!B:B=$B$1),
    0)
  ),
"")</f>
        <v/>
      </c>
      <c r="AD94" s="90">
        <f>IFERROR(VLOOKUP(A94,'venda-fornecedor-12-meses-7'!A:AC,3,0),"")</f>
        <v/>
      </c>
      <c r="AE94" s="87">
        <f t="array" ref="AE94">IFERROR(
  INDEX('fornecedor-venda-por-filial-ger'!N:N,
    MATCH(1,
      ('fornecedor-venda-por-filial-ger'!A:A=A94) *
      ('fornecedor-venda-por-filial-ger'!B:B=$B$1),
    0)
  ),
"")</f>
        <v/>
      </c>
      <c r="AF94" s="87">
        <f>IF(J94&lt;=0,"100,00%",IFERROR(AD94/AE94,1))</f>
        <v/>
      </c>
      <c r="AG94" s="64">
        <f t="array" ref="AG94">IFERROR(
  INDEX('fornecedor-venda-por-filial-ger'!L:L,
    MATCH(1,
      ('fornecedor-venda-por-filial-ger'!A:A=A94)*
      ('fornecedor-venda-por-filial-ger'!B:B=$B$1),
    0)
  )/100,
"")</f>
        <v/>
      </c>
      <c r="AH94" s="64">
        <f t="array" ref="AH94">IFERROR(
  INDEX('fornecedor-venda-por-filial-ger'!S:S,
    MATCH(1,
      ('fornecedor-venda-por-filial-ger'!A:A=A94) *
      ('fornecedor-venda-por-filial-ger'!B:B=$B$1),
    0)
  )/100,
"")</f>
        <v/>
      </c>
      <c r="AI94" s="64">
        <f>IFERROR(IF(OR(AH94="",AG94=""),"",IF(J94=0,0,AH94-AG94)),"")</f>
        <v/>
      </c>
      <c r="AJ94" s="91">
        <f t="array" ref="AJ94">IF(MAX(IF('ANALISE PRODUTO'!F:F=A94,'ANALISE PRODUTO'!AD:AD))=0,"SEM ENTRADA",MAX(IF('ANALISE PRODUTO'!F:F=A94,'ANALISE PRODUTO'!AD:AD)))</f>
        <v/>
      </c>
      <c r="AK94" s="39" t="n"/>
      <c r="AL94" s="92">
        <f>IF(IFERROR(VLOOKUP($A94,'VENDA 2023'!$1:$1048576,3 + (COLUMN(A91)-1)*2,FALSE),"")=0,"",IFERROR(VLOOKUP($A94,'VENDA 2023'!$1:$1048576,3 + (COLUMN(A91)-1)*2,FALSE),""))</f>
        <v/>
      </c>
      <c r="AM94" s="92">
        <f>IF(IFERROR(VLOOKUP($A94,'VENDA 2023'!$1:$1048576,3 + (COLUMN(B91)-1)*2,FALSE),"")=0,"",IFERROR(VLOOKUP($A94,'VENDA 2023'!$1:$1048576,3 + (COLUMN(B91)-1)*2,FALSE),""))</f>
        <v/>
      </c>
      <c r="AN94" s="92">
        <f>IF(IFERROR(VLOOKUP($A94,'VENDA 2023'!$1:$1048576,3 + (COLUMN(C91)-1)*2,FALSE),"")=0,"",IFERROR(VLOOKUP($A94,'VENDA 2023'!$1:$1048576,3 + (COLUMN(C91)-1)*2,FALSE),""))</f>
        <v/>
      </c>
      <c r="AO94" s="92">
        <f>IF(IFERROR(VLOOKUP($A94,'VENDA 2023'!$1:$1048576,3 + (COLUMN(D91)-1)*2,FALSE),"")=0,"",IFERROR(VLOOKUP($A94,'VENDA 2023'!$1:$1048576,3 + (COLUMN(D91)-1)*2,FALSE),""))</f>
        <v/>
      </c>
      <c r="AP94" s="92">
        <f>IF(IFERROR(VLOOKUP($A94,'VENDA 2023'!$1:$1048576,3 + (COLUMN(E91)-1)*2,FALSE),"")=0,"",IFERROR(VLOOKUP($A94,'VENDA 2023'!$1:$1048576,3 + (COLUMN(E91)-1)*2,FALSE),""))</f>
        <v/>
      </c>
      <c r="AQ94" s="92">
        <f>IF(IFERROR(VLOOKUP($A94,'VENDA 2023'!$1:$1048576,3 + (COLUMN(F91)-1)*2,FALSE),"")=0,"",IFERROR(VLOOKUP($A94,'VENDA 2023'!$1:$1048576,3 + (COLUMN(F91)-1)*2,FALSE),""))</f>
        <v/>
      </c>
      <c r="AR94" s="92">
        <f>IF(IFERROR(VLOOKUP($A94,'VENDA 2023'!$1:$1048576,3 + (COLUMN(G91)-1)*2,FALSE),"")=0,"",IFERROR(VLOOKUP($A94,'VENDA 2023'!$1:$1048576,3 + (COLUMN(G91)-1)*2,FALSE),""))</f>
        <v/>
      </c>
      <c r="AS94" s="92">
        <f>IF(IFERROR(VLOOKUP($A94,'VENDA 2023'!$1:$1048576,3 + (COLUMN(H91)-1)*2,FALSE),"")=0,"",IFERROR(VLOOKUP($A94,'VENDA 2023'!$1:$1048576,3 + (COLUMN(H91)-1)*2,FALSE),""))</f>
        <v/>
      </c>
      <c r="AT94" s="92">
        <f>IF(IFERROR(VLOOKUP($A94,'VENDA 2023'!$1:$1048576,3 + (COLUMN(I91)-1)*2,FALSE),"")=0,"",IFERROR(VLOOKUP($A94,'VENDA 2023'!$1:$1048576,3 + (COLUMN(I91)-1)*2,FALSE),""))</f>
        <v/>
      </c>
      <c r="AU94" s="92">
        <f>IF(IFERROR(VLOOKUP($A94,'VENDA 2023'!$1:$1048576,3 + (COLUMN(J91)-1)*2,FALSE),"")=0,"",IFERROR(VLOOKUP($A94,'VENDA 2023'!$1:$1048576,3 + (COLUMN(J91)-1)*2,FALSE),""))</f>
        <v/>
      </c>
      <c r="AV94" s="92">
        <f>IF(IFERROR(VLOOKUP($A94,'VENDA 2023'!$1:$1048576,3 + (COLUMN(K91)-1)*2,FALSE),"")=0,"",IFERROR(VLOOKUP($A94,'VENDA 2023'!$1:$1048576,3 + (COLUMN(K91)-1)*2,FALSE),""))</f>
        <v/>
      </c>
      <c r="AW94" s="92">
        <f>IF(IFERROR(VLOOKUP($A94,'VENDA 2023'!$1:$1048576,3 + (COLUMN(L91)-1)*2,FALSE),"")=0,"",IFERROR(VLOOKUP($A94,'VENDA 2023'!$1:$1048576,3 + (COLUMN(L91)-1)*2,FALSE),""))</f>
        <v/>
      </c>
      <c r="AX94" s="93">
        <f>IF(COUNT(AL94:AW94)=0,"",SUM(AL94:AW94))</f>
        <v/>
      </c>
      <c r="AY94" s="92">
        <f>IF(IFERROR(VLOOKUP($A94,'VENDA 2024'!$1:$1048576,3 + (COLUMN(A91)-1)*2,FALSE),"")=0,"",IFERROR(VLOOKUP($A94,'VENDA 2024'!$1:$1048576,3 + (COLUMN(A91)-1)*2,FALSE),""))</f>
        <v/>
      </c>
      <c r="AZ94" s="92">
        <f>IF(IFERROR(VLOOKUP($A94,'VENDA 2024'!$1:$1048576,3 + (COLUMN(B91)-1)*2,FALSE),"")=0,"",IFERROR(VLOOKUP($A94,'VENDA 2024'!$1:$1048576,3 + (COLUMN(B91)-1)*2,FALSE),""))</f>
        <v/>
      </c>
      <c r="BA94" s="92">
        <f>IF(IFERROR(VLOOKUP($A94,'VENDA 2024'!$1:$1048576,3 + (COLUMN(C91)-1)*2,FALSE),"")=0,"",IFERROR(VLOOKUP($A94,'VENDA 2024'!$1:$1048576,3 + (COLUMN(C91)-1)*2,FALSE),""))</f>
        <v/>
      </c>
      <c r="BB94" s="92">
        <f>IF(IFERROR(VLOOKUP($A94,'VENDA 2024'!$1:$1048576,3 + (COLUMN(D91)-1)*2,FALSE),"")=0,"",IFERROR(VLOOKUP($A94,'VENDA 2024'!$1:$1048576,3 + (COLUMN(D91)-1)*2,FALSE),""))</f>
        <v/>
      </c>
      <c r="BC94" s="92">
        <f>IF(IFERROR(VLOOKUP($A94,'VENDA 2024'!$1:$1048576,3 + (COLUMN(E91)-1)*2,FALSE),"")=0,"",IFERROR(VLOOKUP($A94,'VENDA 2024'!$1:$1048576,3 + (COLUMN(E91)-1)*2,FALSE),""))</f>
        <v/>
      </c>
      <c r="BD94" s="92">
        <f>IF(IFERROR(VLOOKUP($A94,'VENDA 2024'!$1:$1048576,3 + (COLUMN(F91)-1)*2,FALSE),"")=0,"",IFERROR(VLOOKUP($A94,'VENDA 2024'!$1:$1048576,3 + (COLUMN(F91)-1)*2,FALSE),""))</f>
        <v/>
      </c>
      <c r="BE94" s="92">
        <f>IF(IFERROR(VLOOKUP($A94,'VENDA 2024'!$1:$1048576,3 + (COLUMN(G91)-1)*2,FALSE),"")=0,"",IFERROR(VLOOKUP($A94,'VENDA 2024'!$1:$1048576,3 + (COLUMN(G91)-1)*2,FALSE),""))</f>
        <v/>
      </c>
      <c r="BF94" s="92">
        <f>IF(IFERROR(VLOOKUP($A94,'VENDA 2024'!$1:$1048576,3 + (COLUMN(H91)-1)*2,FALSE),"")=0,"",IFERROR(VLOOKUP($A94,'VENDA 2024'!$1:$1048576,3 + (COLUMN(H91)-1)*2,FALSE),""))</f>
        <v/>
      </c>
      <c r="BG94" s="92">
        <f>IF(IFERROR(VLOOKUP($A94,'VENDA 2024'!$1:$1048576,3 + (COLUMN(I91)-1)*2,FALSE),"")=0,"",IFERROR(VLOOKUP($A94,'VENDA 2024'!$1:$1048576,3 + (COLUMN(I91)-1)*2,FALSE),""))</f>
        <v/>
      </c>
      <c r="BH94" s="92">
        <f>IF(IFERROR(VLOOKUP($A94,'VENDA 2024'!$1:$1048576,3 + (COLUMN(J91)-1)*2,FALSE),"")=0,"",IFERROR(VLOOKUP($A94,'VENDA 2024'!$1:$1048576,3 + (COLUMN(J91)-1)*2,FALSE),""))</f>
        <v/>
      </c>
      <c r="BI94" s="92">
        <f>IF(IFERROR(VLOOKUP($A94,'VENDA 2024'!$1:$1048576,3 + (COLUMN(K91)-1)*2,FALSE),"")=0,"",IFERROR(VLOOKUP($A94,'VENDA 2024'!$1:$1048576,3 + (COLUMN(K91)-1)*2,FALSE),""))</f>
        <v/>
      </c>
      <c r="BJ94" s="92">
        <f>IF(IFERROR(VLOOKUP($A94,'VENDA 2024'!$1:$1048576,3 + (COLUMN(L91)-1)*2,FALSE),"")=0,"",IFERROR(VLOOKUP($A94,'VENDA 2024'!$1:$1048576,3 + (COLUMN(L91)-1)*2,FALSE),""))</f>
        <v/>
      </c>
      <c r="BK94" s="93">
        <f>IF(COUNT(AY94:BJ94)=0,"",SUM(AY94:BJ94))</f>
        <v/>
      </c>
      <c r="BL94" s="92">
        <f>IF(IFERROR(VLOOKUP($A94,'VENDA 2025'!$1:$1048576,3 + (COLUMN(A91)-1)*2,FALSE),"")=0,"",IFERROR(VLOOKUP($A94,'VENDA 2025'!$1:$1048576,3 + (COLUMN(A91)-1)*2,FALSE),""))</f>
        <v/>
      </c>
      <c r="BM94" s="92">
        <f>IF(IFERROR(VLOOKUP($A94,'VENDA 2025'!$1:$1048576,3 + (COLUMN(B91)-1)*2,FALSE),"")=0,"",IFERROR(VLOOKUP($A94,'VENDA 2025'!$1:$1048576,3 + (COLUMN(B91)-1)*2,FALSE),""))</f>
        <v/>
      </c>
      <c r="BN94" s="92">
        <f>IF(IFERROR(VLOOKUP($A94,'VENDA 2025'!$1:$1048576,3 + (COLUMN(C91)-1)*2,FALSE),"")=0,"",IFERROR(VLOOKUP($A94,'VENDA 2025'!$1:$1048576,3 + (COLUMN(C91)-1)*2,FALSE),""))</f>
        <v/>
      </c>
      <c r="BO94" s="92">
        <f>IF(IFERROR(VLOOKUP($A94,'VENDA 2025'!$1:$1048576,3 + (COLUMN(D91)-1)*2,FALSE),"")=0,"",IFERROR(VLOOKUP($A94,'VENDA 2025'!$1:$1048576,3 + (COLUMN(D91)-1)*2,FALSE),""))</f>
        <v/>
      </c>
      <c r="BP94" s="92">
        <f>IF(IFERROR(VLOOKUP($A94,'VENDA 2025'!$1:$1048576,3 + (COLUMN(E91)-1)*2,FALSE),"")=0,"",IFERROR(VLOOKUP($A94,'VENDA 2025'!$1:$1048576,3 + (COLUMN(E91)-1)*2,FALSE),""))</f>
        <v/>
      </c>
      <c r="BQ94" s="92">
        <f>IF(IFERROR(VLOOKUP($A94,'VENDA 2025'!$1:$1048576,3 + (COLUMN(F91)-1)*2,FALSE),"")=0,"",IFERROR(VLOOKUP($A94,'VENDA 2025'!$1:$1048576,3 + (COLUMN(F91)-1)*2,FALSE),""))</f>
        <v/>
      </c>
      <c r="BR94" s="92">
        <f>IF(IFERROR(VLOOKUP($A94,'VENDA 2025'!$1:$1048576,3 + (COLUMN(G91)-1)*2,FALSE),"")=0,"",IFERROR(VLOOKUP($A94,'VENDA 2025'!$1:$1048576,3 + (COLUMN(G91)-1)*2,FALSE),""))</f>
        <v/>
      </c>
      <c r="BS94" s="92">
        <f>IF(IFERROR(VLOOKUP($A94,'VENDA 2025'!$1:$1048576,3 + (COLUMN(H91)-1)*2,FALSE),"")=0,"",IFERROR(VLOOKUP($A94,'VENDA 2025'!$1:$1048576,3 + (COLUMN(H91)-1)*2,FALSE),""))</f>
        <v/>
      </c>
      <c r="BT94" s="92">
        <f>IF(IFERROR(VLOOKUP($A94,'VENDA 2025'!$1:$1048576,3 + (COLUMN(I91)-1)*2,FALSE),"")=0,"",IFERROR(VLOOKUP($A94,'VENDA 2025'!$1:$1048576,3 + (COLUMN(I91)-1)*2,FALSE),""))</f>
        <v/>
      </c>
      <c r="BU94" s="92">
        <f>IF(IFERROR(VLOOKUP($A94,'VENDA 2025'!$1:$1048576,3 + (COLUMN(J91)-1)*2,FALSE),"")=0,"",IFERROR(VLOOKUP($A94,'VENDA 2025'!$1:$1048576,3 + (COLUMN(J91)-1)*2,FALSE),""))</f>
        <v/>
      </c>
      <c r="BV94" s="92">
        <f>IF(IFERROR(VLOOKUP($A94,'VENDA 2025'!$1:$1048576,3 + (COLUMN(K91)-1)*2,FALSE),"")=0,"",IFERROR(VLOOKUP($A94,'VENDA 2025'!$1:$1048576,3 + (COLUMN(K91)-1)*2,FALSE),""))</f>
        <v/>
      </c>
      <c r="BW94" s="92">
        <f>IF(IFERROR(VLOOKUP($A94,'VENDA 2025'!$1:$1048576,3 + (COLUMN(L91)-1)*2,FALSE),"")=0,"",IFERROR(VLOOKUP($A94,'VENDA 2025'!$1:$1048576,3 + (COLUMN(L91)-1)*2,FALSE),""))</f>
        <v/>
      </c>
      <c r="BX94" s="93">
        <f>IF(COUNT(BL94:BW94)=0,"",SUM(BL94:BW94))</f>
        <v/>
      </c>
      <c r="BY94" s="92">
        <f>IF(IFERROR(VLOOKUP($A94,'venda-fornecedor-12-meses-7'!$1:$1048576,4 + (COLUMN(A91)-1)*2,FALSE),"")=0,"",IFERROR(VLOOKUP($A94,'venda-fornecedor-12-meses-7'!$1:$1048576,4 + (COLUMN(A91)-1)*2,FALSE),""))</f>
        <v/>
      </c>
      <c r="BZ94" s="92">
        <f>IF(IFERROR(VLOOKUP($A94,'venda-fornecedor-12-meses-7'!$1:$1048576,4 + (COLUMN(B91)-1)*2,FALSE),"")=0,"",IFERROR(VLOOKUP($A94,'venda-fornecedor-12-meses-7'!$1:$1048576,4 + (COLUMN(B91)-1)*2,FALSE),""))</f>
        <v/>
      </c>
      <c r="CA94" s="92">
        <f>IF(IFERROR(VLOOKUP($A94,'venda-fornecedor-12-meses-7'!$1:$1048576,4 + (COLUMN(C91)-1)*2,FALSE),"")=0,"",IFERROR(VLOOKUP($A94,'venda-fornecedor-12-meses-7'!$1:$1048576,4 + (COLUMN(C91)-1)*2,FALSE),""))</f>
        <v/>
      </c>
      <c r="CB94" s="92">
        <f>IF(IFERROR(VLOOKUP($A94,'venda-fornecedor-12-meses-7'!$1:$1048576,4 + (COLUMN(D91)-1)*2,FALSE),"")=0,"",IFERROR(VLOOKUP($A94,'venda-fornecedor-12-meses-7'!$1:$1048576,4 + (COLUMN(D91)-1)*2,FALSE),""))</f>
        <v/>
      </c>
      <c r="CC94" s="92">
        <f>IF(IFERROR(VLOOKUP($A94,'venda-fornecedor-12-meses-7'!$1:$1048576,4 + (COLUMN(E91)-1)*2,FALSE),"")=0,"",IFERROR(VLOOKUP($A94,'venda-fornecedor-12-meses-7'!$1:$1048576,4 + (COLUMN(E91)-1)*2,FALSE),""))</f>
        <v/>
      </c>
      <c r="CD94" s="92">
        <f>IF(IFERROR(VLOOKUP($A94,'venda-fornecedor-12-meses-7'!$1:$1048576,4 + (COLUMN(F91)-1)*2,FALSE),"")=0,"",IFERROR(VLOOKUP($A94,'venda-fornecedor-12-meses-7'!$1:$1048576,4 + (COLUMN(F91)-1)*2,FALSE),""))</f>
        <v/>
      </c>
      <c r="CE94" s="92">
        <f>IF(IFERROR(VLOOKUP($A94,'venda-fornecedor-12-meses-7'!$1:$1048576,4 + (COLUMN(G91)-1)*2,FALSE),"")=0,"",IFERROR(VLOOKUP($A94,'venda-fornecedor-12-meses-7'!$1:$1048576,4 + (COLUMN(G91)-1)*2,FALSE),""))</f>
        <v/>
      </c>
      <c r="CF94" s="92">
        <f>IF(IFERROR(VLOOKUP($A94,'venda-fornecedor-12-meses-7'!$1:$1048576,4 + (COLUMN(H91)-1)*2,FALSE),"")=0,"",IFERROR(VLOOKUP($A94,'venda-fornecedor-12-meses-7'!$1:$1048576,4 + (COLUMN(H91)-1)*2,FALSE),""))</f>
        <v/>
      </c>
      <c r="CG94" s="92">
        <f>IF(IFERROR(VLOOKUP($A94,'venda-fornecedor-12-meses-7'!$1:$1048576,4 + (COLUMN(I91)-1)*2,FALSE),"")=0,"",IFERROR(VLOOKUP($A94,'venda-fornecedor-12-meses-7'!$1:$1048576,4 + (COLUMN(I91)-1)*2,FALSE),""))</f>
        <v/>
      </c>
      <c r="CH94" s="92">
        <f>IF(IFERROR(VLOOKUP($A94,'venda-fornecedor-12-meses-7'!$1:$1048576,4 + (COLUMN(J91)-1)*2,FALSE),"")=0,"",IFERROR(VLOOKUP($A94,'venda-fornecedor-12-meses-7'!$1:$1048576,4 + (COLUMN(J91)-1)*2,FALSE),""))</f>
        <v/>
      </c>
      <c r="CI94" s="92">
        <f>IF(IFERROR(VLOOKUP($A94,'venda-fornecedor-12-meses-7'!$1:$1048576,4 + (COLUMN(K91)-1)*2,FALSE),"")=0,"",IFERROR(VLOOKUP($A94,'venda-fornecedor-12-meses-7'!$1:$1048576,4 + (COLUMN(K91)-1)*2,FALSE),""))</f>
        <v/>
      </c>
      <c r="CJ94" s="92">
        <f>IF(IFERROR(VLOOKUP($A94,'venda-fornecedor-12-meses-7'!$1:$1048576,4 + (COLUMN(L91)-1)*2,FALSE),"")=0,"",IFERROR(VLOOKUP($A94,'venda-fornecedor-12-meses-7'!$1:$1048576,4 + (COLUMN(L91)-1)*2,FALSE),""))</f>
        <v/>
      </c>
      <c r="CK94" s="93">
        <f>IF(COUNT(BY94:CJ94)=0,"",SUM(BY94:CJ94))</f>
        <v/>
      </c>
      <c r="CL94" s="93">
        <f>IF(COUNT(BY94:CJ94)=0,"",AVERAGE(BY94:CJ94))</f>
        <v/>
      </c>
      <c r="CM94" s="1" t="n"/>
      <c r="CN94" s="94">
        <f>IF(IFERROR(VLOOKUP($A94,'ENTRADA 2023'!$1:$1048576,3 + (COLUMN(A91)-1)*1,FALSE),"")=0,"",IFERROR(VLOOKUP($A94,'ENTRADA 2023'!$1:$1048576,3 + (COLUMN(A91)-1)*1,FALSE),""))</f>
        <v/>
      </c>
      <c r="CO94" s="94">
        <f>IF(IFERROR(VLOOKUP($A94,'ENTRADA 2023'!$1:$1048576,3 + (COLUMN(B91)-1)*1,FALSE),"")=0,"",IFERROR(VLOOKUP($A94,'ENTRADA 2023'!$1:$1048576,3 + (COLUMN(B91)-1)*1,FALSE),""))</f>
        <v/>
      </c>
      <c r="CP94" s="94">
        <f>IF(IFERROR(VLOOKUP($A94,'ENTRADA 2023'!$1:$1048576,3 + (COLUMN(C91)-1)*1,FALSE),"")=0,"",IFERROR(VLOOKUP($A94,'ENTRADA 2023'!$1:$1048576,3 + (COLUMN(C91)-1)*1,FALSE),""))</f>
        <v/>
      </c>
      <c r="CQ94" s="94">
        <f>IF(IFERROR(VLOOKUP($A94,'ENTRADA 2023'!$1:$1048576,3 + (COLUMN(D91)-1)*1,FALSE),"")=0,"",IFERROR(VLOOKUP($A94,'ENTRADA 2023'!$1:$1048576,3 + (COLUMN(D91)-1)*1,FALSE),""))</f>
        <v/>
      </c>
      <c r="CR94" s="94">
        <f>IF(IFERROR(VLOOKUP($A94,'ENTRADA 2023'!$1:$1048576,3 + (COLUMN(E91)-1)*1,FALSE),"")=0,"",IFERROR(VLOOKUP($A94,'ENTRADA 2023'!$1:$1048576,3 + (COLUMN(E91)-1)*1,FALSE),""))</f>
        <v/>
      </c>
      <c r="CS94" s="94">
        <f>IF(IFERROR(VLOOKUP($A94,'ENTRADA 2023'!$1:$1048576,3 + (COLUMN(F91)-1)*1,FALSE),"")=0,"",IFERROR(VLOOKUP($A94,'ENTRADA 2023'!$1:$1048576,3 + (COLUMN(F91)-1)*1,FALSE),""))</f>
        <v/>
      </c>
      <c r="CT94" s="94">
        <f>IF(IFERROR(VLOOKUP($A94,'ENTRADA 2023'!$1:$1048576,3 + (COLUMN(G91)-1)*1,FALSE),"")=0,"",IFERROR(VLOOKUP($A94,'ENTRADA 2023'!$1:$1048576,3 + (COLUMN(G91)-1)*1,FALSE),""))</f>
        <v/>
      </c>
      <c r="CU94" s="94">
        <f>IF(IFERROR(VLOOKUP($A94,'ENTRADA 2023'!$1:$1048576,3 + (COLUMN(H91)-1)*1,FALSE),"")=0,"",IFERROR(VLOOKUP($A94,'ENTRADA 2023'!$1:$1048576,3 + (COLUMN(H91)-1)*1,FALSE),""))</f>
        <v/>
      </c>
      <c r="CV94" s="94">
        <f>IF(IFERROR(VLOOKUP($A94,'ENTRADA 2023'!$1:$1048576,3 + (COLUMN(I91)-1)*1,FALSE),"")=0,"",IFERROR(VLOOKUP($A94,'ENTRADA 2023'!$1:$1048576,3 + (COLUMN(I91)-1)*1,FALSE),""))</f>
        <v/>
      </c>
      <c r="CW94" s="94">
        <f>IF(IFERROR(VLOOKUP($A94,'ENTRADA 2023'!$1:$1048576,3 + (COLUMN(J91)-1)*1,FALSE),"")=0,"",IFERROR(VLOOKUP($A94,'ENTRADA 2023'!$1:$1048576,3 + (COLUMN(J91)-1)*1,FALSE),""))</f>
        <v/>
      </c>
      <c r="CX94" s="94">
        <f>IF(IFERROR(VLOOKUP($A94,'ENTRADA 2023'!$1:$1048576,3 + (COLUMN(K91)-1)*1,FALSE),"")=0,"",IFERROR(VLOOKUP($A94,'ENTRADA 2023'!$1:$1048576,3 + (COLUMN(K91)-1)*1,FALSE),""))</f>
        <v/>
      </c>
      <c r="CY94" s="94">
        <f>IF(IFERROR(VLOOKUP($A94,'ENTRADA 2023'!$1:$1048576,3 + (COLUMN(L91)-1)*1,FALSE),"")=0,"",IFERROR(VLOOKUP($A94,'ENTRADA 2023'!$1:$1048576,3 + (COLUMN(L91)-1)*1,FALSE),""))</f>
        <v/>
      </c>
      <c r="CZ94" s="95">
        <f>IF(COUNT(CN94:CY94)=0,"",SUM(CN94:CY94))</f>
        <v/>
      </c>
      <c r="DA94" s="94">
        <f>IF(IFERROR(VLOOKUP($A94,'ENTRADA 2024'!$1:$1048576,3 + (COLUMN(A91)-1)*1,FALSE),"")=0,"",IFERROR(VLOOKUP($A94,'ENTRADA 2024'!$1:$1048576,3 + (COLUMN(A91)-1)*1,FALSE),""))</f>
        <v/>
      </c>
      <c r="DB94" s="94">
        <f>IF(IFERROR(VLOOKUP($A94,'ENTRADA 2024'!$1:$1048576,3 + (COLUMN(B91)-1)*1,FALSE),"")=0,"",IFERROR(VLOOKUP($A94,'ENTRADA 2024'!$1:$1048576,3 + (COLUMN(B91)-1)*1,FALSE),""))</f>
        <v/>
      </c>
      <c r="DC94" s="94">
        <f>IF(IFERROR(VLOOKUP($A94,'ENTRADA 2024'!$1:$1048576,3 + (COLUMN(C91)-1)*1,FALSE),"")=0,"",IFERROR(VLOOKUP($A94,'ENTRADA 2024'!$1:$1048576,3 + (COLUMN(C91)-1)*1,FALSE),""))</f>
        <v/>
      </c>
      <c r="DD94" s="94">
        <f>IF(IFERROR(VLOOKUP($A94,'ENTRADA 2024'!$1:$1048576,3 + (COLUMN(D91)-1)*1,FALSE),"")=0,"",IFERROR(VLOOKUP($A94,'ENTRADA 2024'!$1:$1048576,3 + (COLUMN(D91)-1)*1,FALSE),""))</f>
        <v/>
      </c>
      <c r="DE94" s="94">
        <f>IF(IFERROR(VLOOKUP($A94,'ENTRADA 2024'!$1:$1048576,3 + (COLUMN(E91)-1)*1,FALSE),"")=0,"",IFERROR(VLOOKUP($A94,'ENTRADA 2024'!$1:$1048576,3 + (COLUMN(E91)-1)*1,FALSE),""))</f>
        <v/>
      </c>
      <c r="DF94" s="94">
        <f>IF(IFERROR(VLOOKUP($A94,'ENTRADA 2024'!$1:$1048576,3 + (COLUMN(F91)-1)*1,FALSE),"")=0,"",IFERROR(VLOOKUP($A94,'ENTRADA 2024'!$1:$1048576,3 + (COLUMN(F91)-1)*1,FALSE),""))</f>
        <v/>
      </c>
      <c r="DG94" s="94">
        <f>IF(IFERROR(VLOOKUP($A94,'ENTRADA 2024'!$1:$1048576,3 + (COLUMN(G91)-1)*1,FALSE),"")=0,"",IFERROR(VLOOKUP($A94,'ENTRADA 2024'!$1:$1048576,3 + (COLUMN(G91)-1)*1,FALSE),""))</f>
        <v/>
      </c>
      <c r="DH94" s="94">
        <f>IF(IFERROR(VLOOKUP($A94,'ENTRADA 2024'!$1:$1048576,3 + (COLUMN(H91)-1)*1,FALSE),"")=0,"",IFERROR(VLOOKUP($A94,'ENTRADA 2024'!$1:$1048576,3 + (COLUMN(H91)-1)*1,FALSE),""))</f>
        <v/>
      </c>
      <c r="DI94" s="94">
        <f>IF(IFERROR(VLOOKUP($A94,'ENTRADA 2024'!$1:$1048576,3 + (COLUMN(I91)-1)*1,FALSE),"")=0,"",IFERROR(VLOOKUP($A94,'ENTRADA 2024'!$1:$1048576,3 + (COLUMN(I91)-1)*1,FALSE),""))</f>
        <v/>
      </c>
      <c r="DJ94" s="94">
        <f>IF(IFERROR(VLOOKUP($A94,'ENTRADA 2024'!$1:$1048576,3 + (COLUMN(J91)-1)*1,FALSE),"")=0,"",IFERROR(VLOOKUP($A94,'ENTRADA 2024'!$1:$1048576,3 + (COLUMN(J91)-1)*1,FALSE),""))</f>
        <v/>
      </c>
      <c r="DK94" s="94">
        <f>IF(IFERROR(VLOOKUP($A94,'ENTRADA 2024'!$1:$1048576,3 + (COLUMN(K91)-1)*1,FALSE),"")=0,"",IFERROR(VLOOKUP($A94,'ENTRADA 2024'!$1:$1048576,3 + (COLUMN(K91)-1)*1,FALSE),""))</f>
        <v/>
      </c>
      <c r="DL94" s="94">
        <f>IF(IFERROR(VLOOKUP($A94,'ENTRADA 2024'!$1:$1048576,3 + (COLUMN(L91)-1)*1,FALSE),"")=0,"",IFERROR(VLOOKUP($A94,'ENTRADA 2024'!$1:$1048576,3 + (COLUMN(L91)-1)*1,FALSE),""))</f>
        <v/>
      </c>
      <c r="DM94" s="95">
        <f>IF(COUNT(DA94:DL94)=0,"",SUM(DA94:DL94))</f>
        <v/>
      </c>
      <c r="DN94" s="94">
        <f>IF(IFERROR(VLOOKUP($A94,'ENTRADA 2025'!$1:$1048576,3 + (COLUMN(A91)-1)*1,FALSE),"")=0,"",IFERROR(VLOOKUP($A94,'ENTRADA 2025'!$1:$1048576,3 + (COLUMN(A91)-1)*1,FALSE),""))</f>
        <v/>
      </c>
      <c r="DO94" s="94">
        <f>IF(IFERROR(VLOOKUP($A94,'ENTRADA 2025'!$1:$1048576,3 + (COLUMN(B91)-1)*1,FALSE),"")=0,"",IFERROR(VLOOKUP($A94,'ENTRADA 2025'!$1:$1048576,3 + (COLUMN(B91)-1)*1,FALSE),""))</f>
        <v/>
      </c>
      <c r="DP94" s="94">
        <f>IF(IFERROR(VLOOKUP($A94,'ENTRADA 2025'!$1:$1048576,3 + (COLUMN(C91)-1)*1,FALSE),"")=0,"",IFERROR(VLOOKUP($A94,'ENTRADA 2025'!$1:$1048576,3 + (COLUMN(C91)-1)*1,FALSE),""))</f>
        <v/>
      </c>
      <c r="DQ94" s="94">
        <f>IF(IFERROR(VLOOKUP($A94,'ENTRADA 2025'!$1:$1048576,3 + (COLUMN(D91)-1)*1,FALSE),"")=0,"",IFERROR(VLOOKUP($A94,'ENTRADA 2025'!$1:$1048576,3 + (COLUMN(D91)-1)*1,FALSE),""))</f>
        <v/>
      </c>
      <c r="DR94" s="94">
        <f>IF(IFERROR(VLOOKUP($A94,'ENTRADA 2025'!$1:$1048576,3 + (COLUMN(E91)-1)*1,FALSE),"")=0,"",IFERROR(VLOOKUP($A94,'ENTRADA 2025'!$1:$1048576,3 + (COLUMN(E91)-1)*1,FALSE),""))</f>
        <v/>
      </c>
      <c r="DS94" s="94">
        <f>IF(IFERROR(VLOOKUP($A94,'ENTRADA 2025'!$1:$1048576,3 + (COLUMN(F91)-1)*1,FALSE),"")=0,"",IFERROR(VLOOKUP($A94,'ENTRADA 2025'!$1:$1048576,3 + (COLUMN(F91)-1)*1,FALSE),""))</f>
        <v/>
      </c>
      <c r="DT94" s="94">
        <f>IF(IFERROR(VLOOKUP($A94,'ENTRADA 2025'!$1:$1048576,3 + (COLUMN(G91)-1)*1,FALSE),"")=0,"",IFERROR(VLOOKUP($A94,'ENTRADA 2025'!$1:$1048576,3 + (COLUMN(G91)-1)*1,FALSE),""))</f>
        <v/>
      </c>
      <c r="DU94" s="94">
        <f>IF(IFERROR(VLOOKUP($A94,'ENTRADA 2025'!$1:$1048576,3 + (COLUMN(H91)-1)*1,FALSE),"")=0,"",IFERROR(VLOOKUP($A94,'ENTRADA 2025'!$1:$1048576,3 + (COLUMN(H91)-1)*1,FALSE),""))</f>
        <v/>
      </c>
      <c r="DV94" s="94">
        <f>IF(IFERROR(VLOOKUP($A94,'ENTRADA 2025'!$1:$1048576,3 + (COLUMN(I91)-1)*1,FALSE),"")=0,"",IFERROR(VLOOKUP($A94,'ENTRADA 2025'!$1:$1048576,3 + (COLUMN(I91)-1)*1,FALSE),""))</f>
        <v/>
      </c>
      <c r="DW94" s="94">
        <f>IF(IFERROR(VLOOKUP($A94,'ENTRADA 2025'!$1:$1048576,3 + (COLUMN(J91)-1)*1,FALSE),"")=0,"",IFERROR(VLOOKUP($A94,'ENTRADA 2025'!$1:$1048576,3 + (COLUMN(J91)-1)*1,FALSE),""))</f>
        <v/>
      </c>
      <c r="DX94" s="94">
        <f>IF(IFERROR(VLOOKUP($A94,'ENTRADA 2025'!$1:$1048576,3 + (COLUMN(K91)-1)*1,FALSE),"")=0,"",IFERROR(VLOOKUP($A94,'ENTRADA 2025'!$1:$1048576,3 + (COLUMN(K91)-1)*1,FALSE),""))</f>
        <v/>
      </c>
      <c r="DY94" s="94">
        <f>IF(IFERROR(VLOOKUP($A94,'ENTRADA 2025'!$1:$1048576,3 + (COLUMN(L91)-1)*1,FALSE),"")=0,"",IFERROR(VLOOKUP($A94,'ENTRADA 2025'!$1:$1048576,3 + (COLUMN(L91)-1)*1,FALSE),""))</f>
        <v/>
      </c>
      <c r="DZ94" s="95">
        <f>IF(COUNT(DN94:DY94)=0,"",SUM(DN94:DY94))</f>
        <v/>
      </c>
      <c r="EA94" s="94">
        <f>IF(IFERROR(VLOOKUP($A94,'entrada-fornecedor-12-meses-7'!$1:$1048576,3 + (COLUMN(A91)-1)*1,FALSE),"")=0,"",IFERROR(VLOOKUP($A94,'entrada-fornecedor-12-meses-7'!$1:$1048576,3 + (COLUMN(A91)-1)*1,FALSE),""))</f>
        <v/>
      </c>
      <c r="EB94" s="94">
        <f>IF(IFERROR(VLOOKUP($A94,'entrada-fornecedor-12-meses-7'!$1:$1048576,3 + (COLUMN(B91)-1)*1,FALSE),"")=0,"",IFERROR(VLOOKUP($A94,'entrada-fornecedor-12-meses-7'!$1:$1048576,3 + (COLUMN(B91)-1)*1,FALSE),""))</f>
        <v/>
      </c>
      <c r="EC94" s="94">
        <f>IF(IFERROR(VLOOKUP($A94,'entrada-fornecedor-12-meses-7'!$1:$1048576,3 + (COLUMN(C91)-1)*1,FALSE),"")=0,"",IFERROR(VLOOKUP($A94,'entrada-fornecedor-12-meses-7'!$1:$1048576,3 + (COLUMN(C91)-1)*1,FALSE),""))</f>
        <v/>
      </c>
      <c r="ED94" s="94">
        <f>IF(IFERROR(VLOOKUP($A94,'entrada-fornecedor-12-meses-7'!$1:$1048576,3 + (COLUMN(D91)-1)*1,FALSE),"")=0,"",IFERROR(VLOOKUP($A94,'entrada-fornecedor-12-meses-7'!$1:$1048576,3 + (COLUMN(D91)-1)*1,FALSE),""))</f>
        <v/>
      </c>
      <c r="EE94" s="94">
        <f>IF(IFERROR(VLOOKUP($A94,'entrada-fornecedor-12-meses-7'!$1:$1048576,3 + (COLUMN(E91)-1)*1,FALSE),"")=0,"",IFERROR(VLOOKUP($A94,'entrada-fornecedor-12-meses-7'!$1:$1048576,3 + (COLUMN(E91)-1)*1,FALSE),""))</f>
        <v/>
      </c>
      <c r="EF94" s="94">
        <f>IF(IFERROR(VLOOKUP($A94,'entrada-fornecedor-12-meses-7'!$1:$1048576,3 + (COLUMN(F91)-1)*1,FALSE),"")=0,"",IFERROR(VLOOKUP($A94,'entrada-fornecedor-12-meses-7'!$1:$1048576,3 + (COLUMN(F91)-1)*1,FALSE),""))</f>
        <v/>
      </c>
      <c r="EG94" s="94">
        <f>IF(IFERROR(VLOOKUP($A94,'entrada-fornecedor-12-meses-7'!$1:$1048576,3 + (COLUMN(G91)-1)*1,FALSE),"")=0,"",IFERROR(VLOOKUP($A94,'entrada-fornecedor-12-meses-7'!$1:$1048576,3 + (COLUMN(G91)-1)*1,FALSE),""))</f>
        <v/>
      </c>
      <c r="EH94" s="94">
        <f>IF(IFERROR(VLOOKUP($A94,'entrada-fornecedor-12-meses-7'!$1:$1048576,3 + (COLUMN(H91)-1)*1,FALSE),"")=0,"",IFERROR(VLOOKUP($A94,'entrada-fornecedor-12-meses-7'!$1:$1048576,3 + (COLUMN(H91)-1)*1,FALSE),""))</f>
        <v/>
      </c>
      <c r="EI94" s="94">
        <f>IF(IFERROR(VLOOKUP($A94,'entrada-fornecedor-12-meses-7'!$1:$1048576,3 + (COLUMN(I91)-1)*1,FALSE),"")=0,"",IFERROR(VLOOKUP($A94,'entrada-fornecedor-12-meses-7'!$1:$1048576,3 + (COLUMN(I91)-1)*1,FALSE),""))</f>
        <v/>
      </c>
      <c r="EJ94" s="94">
        <f>IF(IFERROR(VLOOKUP($A94,'entrada-fornecedor-12-meses-7'!$1:$1048576,3 + (COLUMN(J91)-1)*1,FALSE),"")=0,"",IFERROR(VLOOKUP($A94,'entrada-fornecedor-12-meses-7'!$1:$1048576,3 + (COLUMN(J91)-1)*1,FALSE),""))</f>
        <v/>
      </c>
      <c r="EK94" s="94">
        <f>IF(IFERROR(VLOOKUP($A94,'entrada-fornecedor-12-meses-7'!$1:$1048576,3 + (COLUMN(K91)-1)*1,FALSE),"")=0,"",IFERROR(VLOOKUP($A94,'entrada-fornecedor-12-meses-7'!$1:$1048576,3 + (COLUMN(K91)-1)*1,FALSE),""))</f>
        <v/>
      </c>
      <c r="EL94" s="94">
        <f>IF(IFERROR(VLOOKUP($A94,'entrada-fornecedor-12-meses-7'!$1:$1048576,3 + (COLUMN(L91)-1)*1,FALSE),"")=0,"",IFERROR(VLOOKUP($A94,'entrada-fornecedor-12-meses-7'!$1:$1048576,3 + (COLUMN(L91)-1)*1,FALSE),""))</f>
        <v/>
      </c>
      <c r="EM94" s="95">
        <f>IF(COUNT(EA94:EL94)=0,"",SUM(EA94:EL94))</f>
        <v/>
      </c>
      <c r="EN94" s="1" t="n"/>
      <c r="EO94" s="96">
        <f>IFERROR(AVERAGEIF('lead-time-compras-7'!B:B,A94,'lead-time-compras-7'!S:S),"")</f>
        <v/>
      </c>
      <c r="EP94" s="96">
        <f>IFERROR(
  AVERAGEIFS(
    'notas-fiscais-entrada-830-7'!H:H,
    'notas-fiscais-entrada-830-7'!O:O, A94,
    'notas-fiscais-entrada-830-7'!E:E, $B$1
  ),
""
)</f>
        <v/>
      </c>
      <c r="EQ94" s="96">
        <f>IFERROR(AVERAGEIF('lead-time-compras-7'!B:B,A94,'lead-time-compras-7'!Q:Q),"")</f>
        <v/>
      </c>
      <c r="ER94" s="97">
        <f>SUMIF('fornecedor-saldo-receber-7'!A:A, A94, 'fornecedor-saldo-receber-7'!L:L)</f>
        <v/>
      </c>
      <c r="ES94" s="97">
        <f>SUMIF('fornecedor-verba-aplicar-7'!A:A, A94, 'fornecedor-verba-aplicar-7'!D:D)</f>
        <v/>
      </c>
      <c r="ET94" s="1" t="n"/>
      <c r="EU94" s="52">
        <f>SUMIF('ANALISE PRODUTO'!F:F, A94, 'ANALISE PRODUTO'!BN:BN)</f>
        <v/>
      </c>
      <c r="EV94" s="52">
        <f>SUMIF('ANALISE PRODUTO'!F:F, A94, 'ANALISE PRODUTO'!BO:BO)</f>
        <v/>
      </c>
      <c r="EW94" s="52">
        <f>SUMIF('ANALISE PRODUTO'!F:F, A94, 'ANALISE PRODUTO'!BP:BP)</f>
        <v/>
      </c>
      <c r="EX94" s="52">
        <f>SUMIF('ANALISE PRODUTO'!F:F, A94, 'ANALISE PRODUTO'!BQ:BQ)</f>
        <v/>
      </c>
      <c r="EY94" s="52">
        <f>SUMIF('ANALISE PRODUTO'!F:F, A94, 'ANALISE PRODUTO'!BR:BR)</f>
        <v/>
      </c>
      <c r="EZ94" s="53">
        <f>SUMIF('ANALISE PRODUTO'!F:F, A94, 'ANALISE PRODUTO'!BS:BS)</f>
        <v/>
      </c>
      <c r="FA94" s="53">
        <f>SUMIF('ANALISE PRODUTO'!F:F, A94, 'ANALISE PRODUTO'!BT:BT)</f>
        <v/>
      </c>
      <c r="FB94" s="53">
        <f>SUMIF('ANALISE PRODUTO'!F:F, A94, 'ANALISE PRODUTO'!BU:BU)</f>
        <v/>
      </c>
      <c r="FC94" s="53">
        <f>SUMIF('ANALISE PRODUTO'!F:F, A94, 'ANALISE PRODUTO'!BV:BV)</f>
        <v/>
      </c>
      <c r="FD94" s="53">
        <f>SUMIF('ANALISE PRODUTO'!F:F, A94, 'ANALISE PRODUTO'!BW:BW)</f>
        <v/>
      </c>
      <c r="FE94" s="41">
        <f>SUMIF('ANALISE PRODUTO'!F:F, A94, 'ANALISE PRODUTO'!CB:CB)</f>
        <v/>
      </c>
      <c r="FF94" s="41">
        <f>SUMIF('ANALISE PRODUTO'!F:F, A94, 'ANALISE PRODUTO'!CC:CC)</f>
        <v/>
      </c>
      <c r="FG94" s="1" t="n"/>
      <c r="FH94" s="45">
        <f>IF(IFERROR(VLOOKUP($A94,'VENDA 2023'!$1:$1048576,4 + (COLUMN(A91)-1)*2,FALSE),"")=0,"",IFERROR(VLOOKUP($A94,'VENDA 2023'!$1:$1048576,4 + (COLUMN(A91)-1)*2,FALSE),""))</f>
        <v/>
      </c>
      <c r="FI94" s="45">
        <f>IF(IFERROR(VLOOKUP($A94,'VENDA 2023'!$1:$1048576,4 + (COLUMN(B91)-1)*2,FALSE),"")=0,"",IFERROR(VLOOKUP($A94,'VENDA 2023'!$1:$1048576,4 + (COLUMN(B91)-1)*2,FALSE),""))</f>
        <v/>
      </c>
      <c r="FJ94" s="45">
        <f>IF(IFERROR(VLOOKUP($A94,'VENDA 2023'!$1:$1048576,4 + (COLUMN(C91)-1)*2,FALSE),"")=0,"",IFERROR(VLOOKUP($A94,'VENDA 2023'!$1:$1048576,4 + (COLUMN(C91)-1)*2,FALSE),""))</f>
        <v/>
      </c>
      <c r="FK94" s="45">
        <f>IF(IFERROR(VLOOKUP($A94,'VENDA 2023'!$1:$1048576,4 + (COLUMN(D91)-1)*2,FALSE),"")=0,"",IFERROR(VLOOKUP($A94,'VENDA 2023'!$1:$1048576,4 + (COLUMN(D91)-1)*2,FALSE),""))</f>
        <v/>
      </c>
      <c r="FL94" s="45">
        <f>IF(IFERROR(VLOOKUP($A94,'VENDA 2023'!$1:$1048576,4 + (COLUMN(E91)-1)*2,FALSE),"")=0,"",IFERROR(VLOOKUP($A94,'VENDA 2023'!$1:$1048576,4 + (COLUMN(E91)-1)*2,FALSE),""))</f>
        <v/>
      </c>
      <c r="FM94" s="45">
        <f>IF(IFERROR(VLOOKUP($A94,'VENDA 2023'!$1:$1048576,4 + (COLUMN(F91)-1)*2,FALSE),"")=0,"",IFERROR(VLOOKUP($A94,'VENDA 2023'!$1:$1048576,4 + (COLUMN(F91)-1)*2,FALSE),""))</f>
        <v/>
      </c>
      <c r="FN94" s="45">
        <f>IF(IFERROR(VLOOKUP($A94,'VENDA 2023'!$1:$1048576,4 + (COLUMN(G91)-1)*2,FALSE),"")=0,"",IFERROR(VLOOKUP($A94,'VENDA 2023'!$1:$1048576,4 + (COLUMN(G91)-1)*2,FALSE),""))</f>
        <v/>
      </c>
      <c r="FO94" s="45">
        <f>IF(IFERROR(VLOOKUP($A94,'VENDA 2023'!$1:$1048576,4 + (COLUMN(H91)-1)*2,FALSE),"")=0,"",IFERROR(VLOOKUP($A94,'VENDA 2023'!$1:$1048576,4 + (COLUMN(H91)-1)*2,FALSE),""))</f>
        <v/>
      </c>
      <c r="FP94" s="45">
        <f>IF(IFERROR(VLOOKUP($A94,'VENDA 2023'!$1:$1048576,4 + (COLUMN(I91)-1)*2,FALSE),"")=0,"",IFERROR(VLOOKUP($A94,'VENDA 2023'!$1:$1048576,4 + (COLUMN(I91)-1)*2,FALSE),""))</f>
        <v/>
      </c>
      <c r="FQ94" s="45">
        <f>IF(IFERROR(VLOOKUP($A94,'VENDA 2023'!$1:$1048576,4 + (COLUMN(J91)-1)*2,FALSE),"")=0,"",IFERROR(VLOOKUP($A94,'VENDA 2023'!$1:$1048576,4 + (COLUMN(J91)-1)*2,FALSE),""))</f>
        <v/>
      </c>
      <c r="FR94" s="45">
        <f>IF(IFERROR(VLOOKUP($A94,'VENDA 2023'!$1:$1048576,4 + (COLUMN(K91)-1)*2,FALSE),"")=0,"",IFERROR(VLOOKUP($A94,'VENDA 2023'!$1:$1048576,4 + (COLUMN(K91)-1)*2,FALSE),""))</f>
        <v/>
      </c>
      <c r="FS94" s="45">
        <f>IF(IFERROR(VLOOKUP($A94,'VENDA 2023'!$1:$1048576,4 + (COLUMN(L91)-1)*2,FALSE),"")=0,"",IFERROR(VLOOKUP($A94,'VENDA 2023'!$1:$1048576,4 + (COLUMN(L91)-1)*2,FALSE),""))</f>
        <v/>
      </c>
      <c r="FT94" s="12">
        <f>IF(COUNT(FH94:FS94)=0,"",SUM(FH94:FS94))</f>
        <v/>
      </c>
      <c r="FU94" s="45">
        <f>IF(IFERROR(VLOOKUP($A94,'VENDA 2024'!$1:$1048576,4 + (COLUMN(A91)-1)*2,FALSE),"")=0,"",IFERROR(VLOOKUP($A94,'VENDA 2024'!$1:$1048576,4 + (COLUMN(A91)-1)*2,FALSE),""))</f>
        <v/>
      </c>
      <c r="FV94" s="45">
        <f>IF(IFERROR(VLOOKUP($A94,'VENDA 2024'!$1:$1048576,4 + (COLUMN(B91)-1)*2,FALSE),"")=0,"",IFERROR(VLOOKUP($A94,'VENDA 2024'!$1:$1048576,4 + (COLUMN(B91)-1)*2,FALSE),""))</f>
        <v/>
      </c>
      <c r="FW94" s="45">
        <f>IF(IFERROR(VLOOKUP($A94,'VENDA 2024'!$1:$1048576,4 + (COLUMN(C91)-1)*2,FALSE),"")=0,"",IFERROR(VLOOKUP($A94,'VENDA 2024'!$1:$1048576,4 + (COLUMN(C91)-1)*2,FALSE),""))</f>
        <v/>
      </c>
      <c r="FX94" s="45">
        <f>IF(IFERROR(VLOOKUP($A94,'VENDA 2024'!$1:$1048576,4 + (COLUMN(D91)-1)*2,FALSE),"")=0,"",IFERROR(VLOOKUP($A94,'VENDA 2024'!$1:$1048576,4 + (COLUMN(D91)-1)*2,FALSE),""))</f>
        <v/>
      </c>
      <c r="FY94" s="45">
        <f>IF(IFERROR(VLOOKUP($A94,'VENDA 2024'!$1:$1048576,4 + (COLUMN(E91)-1)*2,FALSE),"")=0,"",IFERROR(VLOOKUP($A94,'VENDA 2024'!$1:$1048576,4 + (COLUMN(E91)-1)*2,FALSE),""))</f>
        <v/>
      </c>
      <c r="FZ94" s="45">
        <f>IF(IFERROR(VLOOKUP($A94,'VENDA 2024'!$1:$1048576,4 + (COLUMN(F91)-1)*2,FALSE),"")=0,"",IFERROR(VLOOKUP($A94,'VENDA 2024'!$1:$1048576,4 + (COLUMN(F91)-1)*2,FALSE),""))</f>
        <v/>
      </c>
      <c r="GA94" s="45">
        <f>IF(IFERROR(VLOOKUP($A94,'VENDA 2024'!$1:$1048576,4 + (COLUMN(G91)-1)*2,FALSE),"")=0,"",IFERROR(VLOOKUP($A94,'VENDA 2024'!$1:$1048576,4 + (COLUMN(G91)-1)*2,FALSE),""))</f>
        <v/>
      </c>
      <c r="GB94" s="45">
        <f>IF(IFERROR(VLOOKUP($A94,'VENDA 2024'!$1:$1048576,4 + (COLUMN(H91)-1)*2,FALSE),"")=0,"",IFERROR(VLOOKUP($A94,'VENDA 2024'!$1:$1048576,4 + (COLUMN(H91)-1)*2,FALSE),""))</f>
        <v/>
      </c>
      <c r="GC94" s="45">
        <f>IF(IFERROR(VLOOKUP($A94,'VENDA 2024'!$1:$1048576,4 + (COLUMN(I91)-1)*2,FALSE),"")=0,"",IFERROR(VLOOKUP($A94,'VENDA 2024'!$1:$1048576,4 + (COLUMN(I91)-1)*2,FALSE),""))</f>
        <v/>
      </c>
      <c r="GD94" s="45">
        <f>IF(IFERROR(VLOOKUP($A94,'VENDA 2024'!$1:$1048576,4 + (COLUMN(J91)-1)*2,FALSE),"")=0,"",IFERROR(VLOOKUP($A94,'VENDA 2024'!$1:$1048576,4 + (COLUMN(J91)-1)*2,FALSE),""))</f>
        <v/>
      </c>
      <c r="GE94" s="45">
        <f>IF(IFERROR(VLOOKUP($A94,'VENDA 2024'!$1:$1048576,4 + (COLUMN(K91)-1)*2,FALSE),"")=0,"",IFERROR(VLOOKUP($A94,'VENDA 2024'!$1:$1048576,4 + (COLUMN(K91)-1)*2,FALSE),""))</f>
        <v/>
      </c>
      <c r="GF94" s="45">
        <f>IF(IFERROR(VLOOKUP($A94,'VENDA 2024'!$1:$1048576,4 + (COLUMN(L91)-1)*2,FALSE),"")=0,"",IFERROR(VLOOKUP($A94,'VENDA 2024'!$1:$1048576,4 + (COLUMN(L91)-1)*2,FALSE),""))</f>
        <v/>
      </c>
      <c r="GG94" s="12">
        <f>IF(COUNT(FU94:GF94)=0,"",SUM(FU94:GF94))</f>
        <v/>
      </c>
      <c r="GH94" s="45">
        <f>IF(IFERROR(VLOOKUP($A94,'venda-fornecedor-12-meses-7'!$1:$1048576,5 + (COLUMN(A91)-1)*2,FALSE),"")=0,"",IFERROR(VLOOKUP($A94,'venda-fornecedor-12-meses-7'!$1:$1048576,5 + (COLUMN(A91)-1)*2,FALSE),""))</f>
        <v/>
      </c>
      <c r="GI94" s="45">
        <f>IF(IFERROR(VLOOKUP($A94,'venda-fornecedor-12-meses-7'!$1:$1048576,5 + (COLUMN(B91)-1)*2,FALSE),"")=0,"",IFERROR(VLOOKUP($A94,'venda-fornecedor-12-meses-7'!$1:$1048576,5 + (COLUMN(B91)-1)*2,FALSE),""))</f>
        <v/>
      </c>
      <c r="GJ94" s="45">
        <f>IF(IFERROR(VLOOKUP($A94,'venda-fornecedor-12-meses-7'!$1:$1048576,5 + (COLUMN(C91)-1)*2,FALSE),"")=0,"",IFERROR(VLOOKUP($A94,'venda-fornecedor-12-meses-7'!$1:$1048576,5 + (COLUMN(C91)-1)*2,FALSE),""))</f>
        <v/>
      </c>
      <c r="GK94" s="45">
        <f>IF(IFERROR(VLOOKUP($A94,'venda-fornecedor-12-meses-7'!$1:$1048576,5 + (COLUMN(D91)-1)*2,FALSE),"")=0,"",IFERROR(VLOOKUP($A94,'venda-fornecedor-12-meses-7'!$1:$1048576,5 + (COLUMN(D91)-1)*2,FALSE),""))</f>
        <v/>
      </c>
      <c r="GL94" s="45">
        <f>IF(IFERROR(VLOOKUP($A94,'venda-fornecedor-12-meses-7'!$1:$1048576,5 + (COLUMN(E91)-1)*2,FALSE),"")=0,"",IFERROR(VLOOKUP($A94,'venda-fornecedor-12-meses-7'!$1:$1048576,5 + (COLUMN(E91)-1)*2,FALSE),""))</f>
        <v/>
      </c>
      <c r="GM94" s="45">
        <f>IF(IFERROR(VLOOKUP($A94,'venda-fornecedor-12-meses-7'!$1:$1048576,5 + (COLUMN(F91)-1)*2,FALSE),"")=0,"",IFERROR(VLOOKUP($A94,'venda-fornecedor-12-meses-7'!$1:$1048576,5 + (COLUMN(F91)-1)*2,FALSE),""))</f>
        <v/>
      </c>
      <c r="GN94" s="45">
        <f>IF(IFERROR(VLOOKUP($A94,'venda-fornecedor-12-meses-7'!$1:$1048576,5 + (COLUMN(G91)-1)*2,FALSE),"")=0,"",IFERROR(VLOOKUP($A94,'venda-fornecedor-12-meses-7'!$1:$1048576,5 + (COLUMN(G91)-1)*2,FALSE),""))</f>
        <v/>
      </c>
      <c r="GO94" s="45">
        <f>IF(IFERROR(VLOOKUP($A94,'venda-fornecedor-12-meses-7'!$1:$1048576,5 + (COLUMN(H91)-1)*2,FALSE),"")=0,"",IFERROR(VLOOKUP($A94,'venda-fornecedor-12-meses-7'!$1:$1048576,5 + (COLUMN(H91)-1)*2,FALSE),""))</f>
        <v/>
      </c>
      <c r="GP94" s="45">
        <f>IF(IFERROR(VLOOKUP($A94,'venda-fornecedor-12-meses-7'!$1:$1048576,5 + (COLUMN(I91)-1)*2,FALSE),"")=0,"",IFERROR(VLOOKUP($A94,'venda-fornecedor-12-meses-7'!$1:$1048576,5 + (COLUMN(I91)-1)*2,FALSE),""))</f>
        <v/>
      </c>
      <c r="GQ94" s="45">
        <f>IF(IFERROR(VLOOKUP($A94,'venda-fornecedor-12-meses-7'!$1:$1048576,5 + (COLUMN(J91)-1)*2,FALSE),"")=0,"",IFERROR(VLOOKUP($A94,'venda-fornecedor-12-meses-7'!$1:$1048576,5 + (COLUMN(J91)-1)*2,FALSE),""))</f>
        <v/>
      </c>
      <c r="GR94" s="45">
        <f>IF(IFERROR(VLOOKUP($A94,'venda-fornecedor-12-meses-7'!$1:$1048576,5 + (COLUMN(K91)-1)*2,FALSE),"")=0,"",IFERROR(VLOOKUP($A94,'venda-fornecedor-12-meses-7'!$1:$1048576,5 + (COLUMN(K91)-1)*2,FALSE),""))</f>
        <v/>
      </c>
      <c r="GS94" s="45">
        <f>IF(IFERROR(VLOOKUP($A94,'venda-fornecedor-12-meses-7'!$1:$1048576,5 + (COLUMN(L91)-1)*2,FALSE),"")=0,"",IFERROR(VLOOKUP($A94,'venda-fornecedor-12-meses-7'!$1:$1048576,5 + (COLUMN(L91)-1)*2,FALSE),""))</f>
        <v/>
      </c>
      <c r="GT94" s="12">
        <f>IF(COUNT(GH94:GS94)=0,"",SUM(GH94:GS94))</f>
        <v/>
      </c>
    </row>
    <row r="95">
      <c r="A95" s="98" t="n">
        <v>75</v>
      </c>
      <c r="B95" s="85">
        <f>VLOOKUP(A95,'FORNECEDORES X COMPRADOR'!$A:$D,4,0)</f>
        <v/>
      </c>
      <c r="C95" s="85">
        <f>VLOOKUP(A95,'FORNECEDORES X COMPRADOR'!$A:$E,5,0)</f>
        <v/>
      </c>
      <c r="D95" s="40">
        <f>IFERROR(AVERAGEIF('ANALISE PRODUTO'!F:F,A95,'ANALISE PRODUTO'!BE:BE),"")</f>
        <v/>
      </c>
      <c r="E95" s="40">
        <f>IFERROR(AVERAGEIF('ANALISE PRODUTO'!F:F,A95,'ANALISE PRODUTO'!BF:BF),"")</f>
        <v/>
      </c>
      <c r="F95" s="47">
        <f t="array" ref="F95">IFERROR(
  IF(
    SUMPRODUCT(
      IFERROR(--('ANALISE PRODUTO'!$F$3:$F$10000=A95),0) *
      IFERROR(--'ANALISE PRODUTO'!$AJ$3:$AJ$10000,0)
    )=0,
    "",
    SUMPRODUCT(
      IFERROR(--('ANALISE PRODUTO'!$F$3:$F$10000=A95),0) *
      IFERROR(--'ANALISE PRODUTO'!$AN$3:$AN$10000,0)
    ) /
    SUMPRODUCT(
      IFERROR(--('ANALISE PRODUTO'!$F$3:$F$10000=A95),0) *
      IFERROR(--'ANALISE PRODUTO'!$AJ$3:$AJ$10000,0)
    )
  ),
  ""
)</f>
        <v/>
      </c>
      <c r="G95" s="47">
        <f t="array" ref="G95">IFERROR(
  IF(
    SUMPRODUCT(
      IFERROR(--('ANALISE PRODUTO'!$F$3:$F$10000=A95),0) *
      IFERROR(--'ANALISE PRODUTO'!$AJ$3:$AJ$10000,0)
    )=0,
    "",
    SUMPRODUCT(
      IFERROR(--('ANALISE PRODUTO'!$F$3:$F$10000=A95),0) *
      IFERROR(--'ANALISE PRODUTO'!$AO$3:$AO$10000,0)
    ) /
    SUMPRODUCT(
      IFERROR(--('ANALISE PRODUTO'!$F$3:$F$10000=A95),0) *
      IFERROR(--'ANALISE PRODUTO'!$AJ$3:$AJ$10000,0)
    )
  ),
  ""
)</f>
        <v/>
      </c>
      <c r="H95" s="86" t="n">
        <v>60</v>
      </c>
      <c r="I95" s="86" t="n">
        <v>90</v>
      </c>
      <c r="J95" s="87">
        <f>SUMIF('ANALISE PRODUTO'!F:F, A95, 'ANALISE PRODUTO'!AP:AP)</f>
        <v/>
      </c>
      <c r="K95" s="88">
        <f>SUMIF('ANALISE PRODUTO'!F:F, A95, 'ANALISE PRODUTO'!AN:AN)</f>
        <v/>
      </c>
      <c r="L95" s="40">
        <f>SUMIF('ANALISE PRODUTO'!F:F, A95, 'ANALISE PRODUTO'!BB:BB)</f>
        <v/>
      </c>
      <c r="M95" s="40">
        <f>SUMIF('ANALISE PRODUTO'!F:F, A95, 'ANALISE PRODUTO'!BC:BC)</f>
        <v/>
      </c>
      <c r="N95" s="40">
        <f>SUMIF('ANALISE PRODUTO'!F:F, A95, 'ANALISE PRODUTO'!BD:BD)</f>
        <v/>
      </c>
      <c r="O95" s="40">
        <f>SUMIF('ANALISE PRODUTO'!F:F, A95, 'ANALISE PRODUTO'!BA:BA)</f>
        <v/>
      </c>
      <c r="P95" s="40">
        <f>IF(J95=0, 0, IF(O95/J95=0, 0, O95/J95))</f>
        <v/>
      </c>
      <c r="Q95" s="40">
        <f>IF(J95=0, 0, IF(L95/J95=0, 0, L95/J95))</f>
        <v/>
      </c>
      <c r="R95" s="89">
        <f>SUMIF('ANALISE PRODUTO'!F:F, A95, 'ANALISE PRODUTO'!BJ:BJ)</f>
        <v/>
      </c>
      <c r="S95" s="89">
        <f>SUMIF('ANALISE PRODUTO'!F:F, A95, 'ANALISE PRODUTO'!BK:BK)</f>
        <v/>
      </c>
      <c r="T95" s="89">
        <f>SUMIF('ANALISE PRODUTO'!F:F, A95, 'ANALISE PRODUTO'!BL:BL)</f>
        <v/>
      </c>
      <c r="U95" s="89">
        <f>SUMIFS('ANALISE PRODUTO'!BI:BI, 'ANALISE PRODUTO'!F:F, A95)</f>
        <v/>
      </c>
      <c r="V95" s="89">
        <f>IF(C95="DESCONTINUADO", 0, IF(J95=0, 0, IF(U95/J95=0, 0, U95/J95)))</f>
        <v/>
      </c>
      <c r="W95" s="89">
        <f>IF(OR(C95="DESCONTINUADO", J95=0), 0, IFERROR((S95+T95)/J95, 0))</f>
        <v/>
      </c>
      <c r="X95" s="59">
        <f>COUNTIF('ANALISE PRODUTO'!F:F, A95)</f>
        <v/>
      </c>
      <c r="Y95" s="60">
        <f>COUNTIFS('ANALISE PRODUTO'!F:F, A95, 'ANALISE PRODUTO'!S:S, "S")</f>
        <v/>
      </c>
      <c r="Z95" s="61">
        <f>X95-Y95</f>
        <v/>
      </c>
      <c r="AA95" s="88">
        <f>IFERROR(IF(COUNTIF('contas-pagas-fornecedor-7'!$C:$C,B95)&gt;1,
   AVERAGEIF('contas-pagas-fornecedor-7'!$C:$C,B95,'contas-pagas-fornecedor-7'!$I:$I),
   VLOOKUP(B95,'contas-pagas-fornecedor-7'!$C:$Q,7,FALSE)), "")</f>
        <v/>
      </c>
      <c r="AB95" s="88">
        <f t="array" ref="AB95">IFERROR(
  INDEX('fornecedor-venda-por-filial-ger'!J:J,
    MATCH(1,
      ('fornecedor-venda-por-filial-ger'!A:A=A95) *
      ('fornecedor-venda-por-filial-ger'!B:B=$B$1),
    0)
  ),
"")</f>
        <v/>
      </c>
      <c r="AC95" s="90">
        <f t="array" ref="AC95">IFERROR(
  INDEX('fornecedor-venda-por-filial-ger'!O:O,
    MATCH(1,
      ('fornecedor-venda-por-filial-ger'!A:A=A95) *
      ('fornecedor-venda-por-filial-ger'!B:B=$B$1),
    0)
  ),
"")</f>
        <v/>
      </c>
      <c r="AD95" s="90">
        <f>IFERROR(VLOOKUP(A95,'venda-fornecedor-12-meses-7'!A:AC,3,0),"")</f>
        <v/>
      </c>
      <c r="AE95" s="87">
        <f t="array" ref="AE95">IFERROR(
  INDEX('fornecedor-venda-por-filial-ger'!N:N,
    MATCH(1,
      ('fornecedor-venda-por-filial-ger'!A:A=A95) *
      ('fornecedor-venda-por-filial-ger'!B:B=$B$1),
    0)
  ),
"")</f>
        <v/>
      </c>
      <c r="AF95" s="87">
        <f>IF(J95&lt;=0,"100,00%",IFERROR(AD95/AE95,1))</f>
        <v/>
      </c>
      <c r="AG95" s="64">
        <f t="array" ref="AG95">IFERROR(
  INDEX('fornecedor-venda-por-filial-ger'!L:L,
    MATCH(1,
      ('fornecedor-venda-por-filial-ger'!A:A=A95)*
      ('fornecedor-venda-por-filial-ger'!B:B=$B$1),
    0)
  )/100,
"")</f>
        <v/>
      </c>
      <c r="AH95" s="64">
        <f t="array" ref="AH95">IFERROR(
  INDEX('fornecedor-venda-por-filial-ger'!S:S,
    MATCH(1,
      ('fornecedor-venda-por-filial-ger'!A:A=A95) *
      ('fornecedor-venda-por-filial-ger'!B:B=$B$1),
    0)
  )/100,
"")</f>
        <v/>
      </c>
      <c r="AI95" s="64">
        <f>IFERROR(IF(OR(AH95="",AG95=""),"",IF(J95=0,0,AH95-AG95)),"")</f>
        <v/>
      </c>
      <c r="AJ95" s="91">
        <f t="array" ref="AJ95">IF(MAX(IF('ANALISE PRODUTO'!F:F=A95,'ANALISE PRODUTO'!AD:AD))=0,"SEM ENTRADA",MAX(IF('ANALISE PRODUTO'!F:F=A95,'ANALISE PRODUTO'!AD:AD)))</f>
        <v/>
      </c>
      <c r="AK95" s="39" t="n"/>
      <c r="AL95" s="92">
        <f>IF(IFERROR(VLOOKUP($A95,'VENDA 2023'!$1:$1048576,3 + (COLUMN(A92)-1)*2,FALSE),"")=0,"",IFERROR(VLOOKUP($A95,'VENDA 2023'!$1:$1048576,3 + (COLUMN(A92)-1)*2,FALSE),""))</f>
        <v/>
      </c>
      <c r="AM95" s="92">
        <f>IF(IFERROR(VLOOKUP($A95,'VENDA 2023'!$1:$1048576,3 + (COLUMN(B92)-1)*2,FALSE),"")=0,"",IFERROR(VLOOKUP($A95,'VENDA 2023'!$1:$1048576,3 + (COLUMN(B92)-1)*2,FALSE),""))</f>
        <v/>
      </c>
      <c r="AN95" s="92">
        <f>IF(IFERROR(VLOOKUP($A95,'VENDA 2023'!$1:$1048576,3 + (COLUMN(C92)-1)*2,FALSE),"")=0,"",IFERROR(VLOOKUP($A95,'VENDA 2023'!$1:$1048576,3 + (COLUMN(C92)-1)*2,FALSE),""))</f>
        <v/>
      </c>
      <c r="AO95" s="92">
        <f>IF(IFERROR(VLOOKUP($A95,'VENDA 2023'!$1:$1048576,3 + (COLUMN(D92)-1)*2,FALSE),"")=0,"",IFERROR(VLOOKUP($A95,'VENDA 2023'!$1:$1048576,3 + (COLUMN(D92)-1)*2,FALSE),""))</f>
        <v/>
      </c>
      <c r="AP95" s="92">
        <f>IF(IFERROR(VLOOKUP($A95,'VENDA 2023'!$1:$1048576,3 + (COLUMN(E92)-1)*2,FALSE),"")=0,"",IFERROR(VLOOKUP($A95,'VENDA 2023'!$1:$1048576,3 + (COLUMN(E92)-1)*2,FALSE),""))</f>
        <v/>
      </c>
      <c r="AQ95" s="92">
        <f>IF(IFERROR(VLOOKUP($A95,'VENDA 2023'!$1:$1048576,3 + (COLUMN(F92)-1)*2,FALSE),"")=0,"",IFERROR(VLOOKUP($A95,'VENDA 2023'!$1:$1048576,3 + (COLUMN(F92)-1)*2,FALSE),""))</f>
        <v/>
      </c>
      <c r="AR95" s="92">
        <f>IF(IFERROR(VLOOKUP($A95,'VENDA 2023'!$1:$1048576,3 + (COLUMN(G92)-1)*2,FALSE),"")=0,"",IFERROR(VLOOKUP($A95,'VENDA 2023'!$1:$1048576,3 + (COLUMN(G92)-1)*2,FALSE),""))</f>
        <v/>
      </c>
      <c r="AS95" s="92">
        <f>IF(IFERROR(VLOOKUP($A95,'VENDA 2023'!$1:$1048576,3 + (COLUMN(H92)-1)*2,FALSE),"")=0,"",IFERROR(VLOOKUP($A95,'VENDA 2023'!$1:$1048576,3 + (COLUMN(H92)-1)*2,FALSE),""))</f>
        <v/>
      </c>
      <c r="AT95" s="92">
        <f>IF(IFERROR(VLOOKUP($A95,'VENDA 2023'!$1:$1048576,3 + (COLUMN(I92)-1)*2,FALSE),"")=0,"",IFERROR(VLOOKUP($A95,'VENDA 2023'!$1:$1048576,3 + (COLUMN(I92)-1)*2,FALSE),""))</f>
        <v/>
      </c>
      <c r="AU95" s="92">
        <f>IF(IFERROR(VLOOKUP($A95,'VENDA 2023'!$1:$1048576,3 + (COLUMN(J92)-1)*2,FALSE),"")=0,"",IFERROR(VLOOKUP($A95,'VENDA 2023'!$1:$1048576,3 + (COLUMN(J92)-1)*2,FALSE),""))</f>
        <v/>
      </c>
      <c r="AV95" s="92">
        <f>IF(IFERROR(VLOOKUP($A95,'VENDA 2023'!$1:$1048576,3 + (COLUMN(K92)-1)*2,FALSE),"")=0,"",IFERROR(VLOOKUP($A95,'VENDA 2023'!$1:$1048576,3 + (COLUMN(K92)-1)*2,FALSE),""))</f>
        <v/>
      </c>
      <c r="AW95" s="92">
        <f>IF(IFERROR(VLOOKUP($A95,'VENDA 2023'!$1:$1048576,3 + (COLUMN(L92)-1)*2,FALSE),"")=0,"",IFERROR(VLOOKUP($A95,'VENDA 2023'!$1:$1048576,3 + (COLUMN(L92)-1)*2,FALSE),""))</f>
        <v/>
      </c>
      <c r="AX95" s="93">
        <f>IF(COUNT(AL95:AW95)=0,"",SUM(AL95:AW95))</f>
        <v/>
      </c>
      <c r="AY95" s="92">
        <f>IF(IFERROR(VLOOKUP($A95,'VENDA 2024'!$1:$1048576,3 + (COLUMN(A92)-1)*2,FALSE),"")=0,"",IFERROR(VLOOKUP($A95,'VENDA 2024'!$1:$1048576,3 + (COLUMN(A92)-1)*2,FALSE),""))</f>
        <v/>
      </c>
      <c r="AZ95" s="92">
        <f>IF(IFERROR(VLOOKUP($A95,'VENDA 2024'!$1:$1048576,3 + (COLUMN(B92)-1)*2,FALSE),"")=0,"",IFERROR(VLOOKUP($A95,'VENDA 2024'!$1:$1048576,3 + (COLUMN(B92)-1)*2,FALSE),""))</f>
        <v/>
      </c>
      <c r="BA95" s="92">
        <f>IF(IFERROR(VLOOKUP($A95,'VENDA 2024'!$1:$1048576,3 + (COLUMN(C92)-1)*2,FALSE),"")=0,"",IFERROR(VLOOKUP($A95,'VENDA 2024'!$1:$1048576,3 + (COLUMN(C92)-1)*2,FALSE),""))</f>
        <v/>
      </c>
      <c r="BB95" s="92">
        <f>IF(IFERROR(VLOOKUP($A95,'VENDA 2024'!$1:$1048576,3 + (COLUMN(D92)-1)*2,FALSE),"")=0,"",IFERROR(VLOOKUP($A95,'VENDA 2024'!$1:$1048576,3 + (COLUMN(D92)-1)*2,FALSE),""))</f>
        <v/>
      </c>
      <c r="BC95" s="92">
        <f>IF(IFERROR(VLOOKUP($A95,'VENDA 2024'!$1:$1048576,3 + (COLUMN(E92)-1)*2,FALSE),"")=0,"",IFERROR(VLOOKUP($A95,'VENDA 2024'!$1:$1048576,3 + (COLUMN(E92)-1)*2,FALSE),""))</f>
        <v/>
      </c>
      <c r="BD95" s="92">
        <f>IF(IFERROR(VLOOKUP($A95,'VENDA 2024'!$1:$1048576,3 + (COLUMN(F92)-1)*2,FALSE),"")=0,"",IFERROR(VLOOKUP($A95,'VENDA 2024'!$1:$1048576,3 + (COLUMN(F92)-1)*2,FALSE),""))</f>
        <v/>
      </c>
      <c r="BE95" s="92">
        <f>IF(IFERROR(VLOOKUP($A95,'VENDA 2024'!$1:$1048576,3 + (COLUMN(G92)-1)*2,FALSE),"")=0,"",IFERROR(VLOOKUP($A95,'VENDA 2024'!$1:$1048576,3 + (COLUMN(G92)-1)*2,FALSE),""))</f>
        <v/>
      </c>
      <c r="BF95" s="92">
        <f>IF(IFERROR(VLOOKUP($A95,'VENDA 2024'!$1:$1048576,3 + (COLUMN(H92)-1)*2,FALSE),"")=0,"",IFERROR(VLOOKUP($A95,'VENDA 2024'!$1:$1048576,3 + (COLUMN(H92)-1)*2,FALSE),""))</f>
        <v/>
      </c>
      <c r="BG95" s="92">
        <f>IF(IFERROR(VLOOKUP($A95,'VENDA 2024'!$1:$1048576,3 + (COLUMN(I92)-1)*2,FALSE),"")=0,"",IFERROR(VLOOKUP($A95,'VENDA 2024'!$1:$1048576,3 + (COLUMN(I92)-1)*2,FALSE),""))</f>
        <v/>
      </c>
      <c r="BH95" s="92">
        <f>IF(IFERROR(VLOOKUP($A95,'VENDA 2024'!$1:$1048576,3 + (COLUMN(J92)-1)*2,FALSE),"")=0,"",IFERROR(VLOOKUP($A95,'VENDA 2024'!$1:$1048576,3 + (COLUMN(J92)-1)*2,FALSE),""))</f>
        <v/>
      </c>
      <c r="BI95" s="92">
        <f>IF(IFERROR(VLOOKUP($A95,'VENDA 2024'!$1:$1048576,3 + (COLUMN(K92)-1)*2,FALSE),"")=0,"",IFERROR(VLOOKUP($A95,'VENDA 2024'!$1:$1048576,3 + (COLUMN(K92)-1)*2,FALSE),""))</f>
        <v/>
      </c>
      <c r="BJ95" s="92">
        <f>IF(IFERROR(VLOOKUP($A95,'VENDA 2024'!$1:$1048576,3 + (COLUMN(L92)-1)*2,FALSE),"")=0,"",IFERROR(VLOOKUP($A95,'VENDA 2024'!$1:$1048576,3 + (COLUMN(L92)-1)*2,FALSE),""))</f>
        <v/>
      </c>
      <c r="BK95" s="93">
        <f>IF(COUNT(AY95:BJ95)=0,"",SUM(AY95:BJ95))</f>
        <v/>
      </c>
      <c r="BL95" s="92">
        <f>IF(IFERROR(VLOOKUP($A95,'VENDA 2025'!$1:$1048576,3 + (COLUMN(A92)-1)*2,FALSE),"")=0,"",IFERROR(VLOOKUP($A95,'VENDA 2025'!$1:$1048576,3 + (COLUMN(A92)-1)*2,FALSE),""))</f>
        <v/>
      </c>
      <c r="BM95" s="92">
        <f>IF(IFERROR(VLOOKUP($A95,'VENDA 2025'!$1:$1048576,3 + (COLUMN(B92)-1)*2,FALSE),"")=0,"",IFERROR(VLOOKUP($A95,'VENDA 2025'!$1:$1048576,3 + (COLUMN(B92)-1)*2,FALSE),""))</f>
        <v/>
      </c>
      <c r="BN95" s="92">
        <f>IF(IFERROR(VLOOKUP($A95,'VENDA 2025'!$1:$1048576,3 + (COLUMN(C92)-1)*2,FALSE),"")=0,"",IFERROR(VLOOKUP($A95,'VENDA 2025'!$1:$1048576,3 + (COLUMN(C92)-1)*2,FALSE),""))</f>
        <v/>
      </c>
      <c r="BO95" s="92">
        <f>IF(IFERROR(VLOOKUP($A95,'VENDA 2025'!$1:$1048576,3 + (COLUMN(D92)-1)*2,FALSE),"")=0,"",IFERROR(VLOOKUP($A95,'VENDA 2025'!$1:$1048576,3 + (COLUMN(D92)-1)*2,FALSE),""))</f>
        <v/>
      </c>
      <c r="BP95" s="92">
        <f>IF(IFERROR(VLOOKUP($A95,'VENDA 2025'!$1:$1048576,3 + (COLUMN(E92)-1)*2,FALSE),"")=0,"",IFERROR(VLOOKUP($A95,'VENDA 2025'!$1:$1048576,3 + (COLUMN(E92)-1)*2,FALSE),""))</f>
        <v/>
      </c>
      <c r="BQ95" s="92">
        <f>IF(IFERROR(VLOOKUP($A95,'VENDA 2025'!$1:$1048576,3 + (COLUMN(F92)-1)*2,FALSE),"")=0,"",IFERROR(VLOOKUP($A95,'VENDA 2025'!$1:$1048576,3 + (COLUMN(F92)-1)*2,FALSE),""))</f>
        <v/>
      </c>
      <c r="BR95" s="92">
        <f>IF(IFERROR(VLOOKUP($A95,'VENDA 2025'!$1:$1048576,3 + (COLUMN(G92)-1)*2,FALSE),"")=0,"",IFERROR(VLOOKUP($A95,'VENDA 2025'!$1:$1048576,3 + (COLUMN(G92)-1)*2,FALSE),""))</f>
        <v/>
      </c>
      <c r="BS95" s="92">
        <f>IF(IFERROR(VLOOKUP($A95,'VENDA 2025'!$1:$1048576,3 + (COLUMN(H92)-1)*2,FALSE),"")=0,"",IFERROR(VLOOKUP($A95,'VENDA 2025'!$1:$1048576,3 + (COLUMN(H92)-1)*2,FALSE),""))</f>
        <v/>
      </c>
      <c r="BT95" s="92">
        <f>IF(IFERROR(VLOOKUP($A95,'VENDA 2025'!$1:$1048576,3 + (COLUMN(I92)-1)*2,FALSE),"")=0,"",IFERROR(VLOOKUP($A95,'VENDA 2025'!$1:$1048576,3 + (COLUMN(I92)-1)*2,FALSE),""))</f>
        <v/>
      </c>
      <c r="BU95" s="92">
        <f>IF(IFERROR(VLOOKUP($A95,'VENDA 2025'!$1:$1048576,3 + (COLUMN(J92)-1)*2,FALSE),"")=0,"",IFERROR(VLOOKUP($A95,'VENDA 2025'!$1:$1048576,3 + (COLUMN(J92)-1)*2,FALSE),""))</f>
        <v/>
      </c>
      <c r="BV95" s="92">
        <f>IF(IFERROR(VLOOKUP($A95,'VENDA 2025'!$1:$1048576,3 + (COLUMN(K92)-1)*2,FALSE),"")=0,"",IFERROR(VLOOKUP($A95,'VENDA 2025'!$1:$1048576,3 + (COLUMN(K92)-1)*2,FALSE),""))</f>
        <v/>
      </c>
      <c r="BW95" s="92">
        <f>IF(IFERROR(VLOOKUP($A95,'VENDA 2025'!$1:$1048576,3 + (COLUMN(L92)-1)*2,FALSE),"")=0,"",IFERROR(VLOOKUP($A95,'VENDA 2025'!$1:$1048576,3 + (COLUMN(L92)-1)*2,FALSE),""))</f>
        <v/>
      </c>
      <c r="BX95" s="93">
        <f>IF(COUNT(BL95:BW95)=0,"",SUM(BL95:BW95))</f>
        <v/>
      </c>
      <c r="BY95" s="92">
        <f>IF(IFERROR(VLOOKUP($A95,'venda-fornecedor-12-meses-7'!$1:$1048576,4 + (COLUMN(A92)-1)*2,FALSE),"")=0,"",IFERROR(VLOOKUP($A95,'venda-fornecedor-12-meses-7'!$1:$1048576,4 + (COLUMN(A92)-1)*2,FALSE),""))</f>
        <v/>
      </c>
      <c r="BZ95" s="92">
        <f>IF(IFERROR(VLOOKUP($A95,'venda-fornecedor-12-meses-7'!$1:$1048576,4 + (COLUMN(B92)-1)*2,FALSE),"")=0,"",IFERROR(VLOOKUP($A95,'venda-fornecedor-12-meses-7'!$1:$1048576,4 + (COLUMN(B92)-1)*2,FALSE),""))</f>
        <v/>
      </c>
      <c r="CA95" s="92">
        <f>IF(IFERROR(VLOOKUP($A95,'venda-fornecedor-12-meses-7'!$1:$1048576,4 + (COLUMN(C92)-1)*2,FALSE),"")=0,"",IFERROR(VLOOKUP($A95,'venda-fornecedor-12-meses-7'!$1:$1048576,4 + (COLUMN(C92)-1)*2,FALSE),""))</f>
        <v/>
      </c>
      <c r="CB95" s="92">
        <f>IF(IFERROR(VLOOKUP($A95,'venda-fornecedor-12-meses-7'!$1:$1048576,4 + (COLUMN(D92)-1)*2,FALSE),"")=0,"",IFERROR(VLOOKUP($A95,'venda-fornecedor-12-meses-7'!$1:$1048576,4 + (COLUMN(D92)-1)*2,FALSE),""))</f>
        <v/>
      </c>
      <c r="CC95" s="92">
        <f>IF(IFERROR(VLOOKUP($A95,'venda-fornecedor-12-meses-7'!$1:$1048576,4 + (COLUMN(E92)-1)*2,FALSE),"")=0,"",IFERROR(VLOOKUP($A95,'venda-fornecedor-12-meses-7'!$1:$1048576,4 + (COLUMN(E92)-1)*2,FALSE),""))</f>
        <v/>
      </c>
      <c r="CD95" s="92">
        <f>IF(IFERROR(VLOOKUP($A95,'venda-fornecedor-12-meses-7'!$1:$1048576,4 + (COLUMN(F92)-1)*2,FALSE),"")=0,"",IFERROR(VLOOKUP($A95,'venda-fornecedor-12-meses-7'!$1:$1048576,4 + (COLUMN(F92)-1)*2,FALSE),""))</f>
        <v/>
      </c>
      <c r="CE95" s="92">
        <f>IF(IFERROR(VLOOKUP($A95,'venda-fornecedor-12-meses-7'!$1:$1048576,4 + (COLUMN(G92)-1)*2,FALSE),"")=0,"",IFERROR(VLOOKUP($A95,'venda-fornecedor-12-meses-7'!$1:$1048576,4 + (COLUMN(G92)-1)*2,FALSE),""))</f>
        <v/>
      </c>
      <c r="CF95" s="92">
        <f>IF(IFERROR(VLOOKUP($A95,'venda-fornecedor-12-meses-7'!$1:$1048576,4 + (COLUMN(H92)-1)*2,FALSE),"")=0,"",IFERROR(VLOOKUP($A95,'venda-fornecedor-12-meses-7'!$1:$1048576,4 + (COLUMN(H92)-1)*2,FALSE),""))</f>
        <v/>
      </c>
      <c r="CG95" s="92">
        <f>IF(IFERROR(VLOOKUP($A95,'venda-fornecedor-12-meses-7'!$1:$1048576,4 + (COLUMN(I92)-1)*2,FALSE),"")=0,"",IFERROR(VLOOKUP($A95,'venda-fornecedor-12-meses-7'!$1:$1048576,4 + (COLUMN(I92)-1)*2,FALSE),""))</f>
        <v/>
      </c>
      <c r="CH95" s="92">
        <f>IF(IFERROR(VLOOKUP($A95,'venda-fornecedor-12-meses-7'!$1:$1048576,4 + (COLUMN(J92)-1)*2,FALSE),"")=0,"",IFERROR(VLOOKUP($A95,'venda-fornecedor-12-meses-7'!$1:$1048576,4 + (COLUMN(J92)-1)*2,FALSE),""))</f>
        <v/>
      </c>
      <c r="CI95" s="92">
        <f>IF(IFERROR(VLOOKUP($A95,'venda-fornecedor-12-meses-7'!$1:$1048576,4 + (COLUMN(K92)-1)*2,FALSE),"")=0,"",IFERROR(VLOOKUP($A95,'venda-fornecedor-12-meses-7'!$1:$1048576,4 + (COLUMN(K92)-1)*2,FALSE),""))</f>
        <v/>
      </c>
      <c r="CJ95" s="92">
        <f>IF(IFERROR(VLOOKUP($A95,'venda-fornecedor-12-meses-7'!$1:$1048576,4 + (COLUMN(L92)-1)*2,FALSE),"")=0,"",IFERROR(VLOOKUP($A95,'venda-fornecedor-12-meses-7'!$1:$1048576,4 + (COLUMN(L92)-1)*2,FALSE),""))</f>
        <v/>
      </c>
      <c r="CK95" s="93">
        <f>IF(COUNT(BY95:CJ95)=0,"",SUM(BY95:CJ95))</f>
        <v/>
      </c>
      <c r="CL95" s="93">
        <f>IF(COUNT(BY95:CJ95)=0,"",AVERAGE(BY95:CJ95))</f>
        <v/>
      </c>
      <c r="CM95" s="1" t="n"/>
      <c r="CN95" s="94">
        <f>IF(IFERROR(VLOOKUP($A95,'ENTRADA 2023'!$1:$1048576,3 + (COLUMN(A92)-1)*1,FALSE),"")=0,"",IFERROR(VLOOKUP($A95,'ENTRADA 2023'!$1:$1048576,3 + (COLUMN(A92)-1)*1,FALSE),""))</f>
        <v/>
      </c>
      <c r="CO95" s="94">
        <f>IF(IFERROR(VLOOKUP($A95,'ENTRADA 2023'!$1:$1048576,3 + (COLUMN(B92)-1)*1,FALSE),"")=0,"",IFERROR(VLOOKUP($A95,'ENTRADA 2023'!$1:$1048576,3 + (COLUMN(B92)-1)*1,FALSE),""))</f>
        <v/>
      </c>
      <c r="CP95" s="94">
        <f>IF(IFERROR(VLOOKUP($A95,'ENTRADA 2023'!$1:$1048576,3 + (COLUMN(C92)-1)*1,FALSE),"")=0,"",IFERROR(VLOOKUP($A95,'ENTRADA 2023'!$1:$1048576,3 + (COLUMN(C92)-1)*1,FALSE),""))</f>
        <v/>
      </c>
      <c r="CQ95" s="94">
        <f>IF(IFERROR(VLOOKUP($A95,'ENTRADA 2023'!$1:$1048576,3 + (COLUMN(D92)-1)*1,FALSE),"")=0,"",IFERROR(VLOOKUP($A95,'ENTRADA 2023'!$1:$1048576,3 + (COLUMN(D92)-1)*1,FALSE),""))</f>
        <v/>
      </c>
      <c r="CR95" s="94">
        <f>IF(IFERROR(VLOOKUP($A95,'ENTRADA 2023'!$1:$1048576,3 + (COLUMN(E92)-1)*1,FALSE),"")=0,"",IFERROR(VLOOKUP($A95,'ENTRADA 2023'!$1:$1048576,3 + (COLUMN(E92)-1)*1,FALSE),""))</f>
        <v/>
      </c>
      <c r="CS95" s="94">
        <f>IF(IFERROR(VLOOKUP($A95,'ENTRADA 2023'!$1:$1048576,3 + (COLUMN(F92)-1)*1,FALSE),"")=0,"",IFERROR(VLOOKUP($A95,'ENTRADA 2023'!$1:$1048576,3 + (COLUMN(F92)-1)*1,FALSE),""))</f>
        <v/>
      </c>
      <c r="CT95" s="94">
        <f>IF(IFERROR(VLOOKUP($A95,'ENTRADA 2023'!$1:$1048576,3 + (COLUMN(G92)-1)*1,FALSE),"")=0,"",IFERROR(VLOOKUP($A95,'ENTRADA 2023'!$1:$1048576,3 + (COLUMN(G92)-1)*1,FALSE),""))</f>
        <v/>
      </c>
      <c r="CU95" s="94">
        <f>IF(IFERROR(VLOOKUP($A95,'ENTRADA 2023'!$1:$1048576,3 + (COLUMN(H92)-1)*1,FALSE),"")=0,"",IFERROR(VLOOKUP($A95,'ENTRADA 2023'!$1:$1048576,3 + (COLUMN(H92)-1)*1,FALSE),""))</f>
        <v/>
      </c>
      <c r="CV95" s="94">
        <f>IF(IFERROR(VLOOKUP($A95,'ENTRADA 2023'!$1:$1048576,3 + (COLUMN(I92)-1)*1,FALSE),"")=0,"",IFERROR(VLOOKUP($A95,'ENTRADA 2023'!$1:$1048576,3 + (COLUMN(I92)-1)*1,FALSE),""))</f>
        <v/>
      </c>
      <c r="CW95" s="94">
        <f>IF(IFERROR(VLOOKUP($A95,'ENTRADA 2023'!$1:$1048576,3 + (COLUMN(J92)-1)*1,FALSE),"")=0,"",IFERROR(VLOOKUP($A95,'ENTRADA 2023'!$1:$1048576,3 + (COLUMN(J92)-1)*1,FALSE),""))</f>
        <v/>
      </c>
      <c r="CX95" s="94">
        <f>IF(IFERROR(VLOOKUP($A95,'ENTRADA 2023'!$1:$1048576,3 + (COLUMN(K92)-1)*1,FALSE),"")=0,"",IFERROR(VLOOKUP($A95,'ENTRADA 2023'!$1:$1048576,3 + (COLUMN(K92)-1)*1,FALSE),""))</f>
        <v/>
      </c>
      <c r="CY95" s="94">
        <f>IF(IFERROR(VLOOKUP($A95,'ENTRADA 2023'!$1:$1048576,3 + (COLUMN(L92)-1)*1,FALSE),"")=0,"",IFERROR(VLOOKUP($A95,'ENTRADA 2023'!$1:$1048576,3 + (COLUMN(L92)-1)*1,FALSE),""))</f>
        <v/>
      </c>
      <c r="CZ95" s="95">
        <f>IF(COUNT(CN95:CY95)=0,"",SUM(CN95:CY95))</f>
        <v/>
      </c>
      <c r="DA95" s="94">
        <f>IF(IFERROR(VLOOKUP($A95,'ENTRADA 2024'!$1:$1048576,3 + (COLUMN(A92)-1)*1,FALSE),"")=0,"",IFERROR(VLOOKUP($A95,'ENTRADA 2024'!$1:$1048576,3 + (COLUMN(A92)-1)*1,FALSE),""))</f>
        <v/>
      </c>
      <c r="DB95" s="94">
        <f>IF(IFERROR(VLOOKUP($A95,'ENTRADA 2024'!$1:$1048576,3 + (COLUMN(B92)-1)*1,FALSE),"")=0,"",IFERROR(VLOOKUP($A95,'ENTRADA 2024'!$1:$1048576,3 + (COLUMN(B92)-1)*1,FALSE),""))</f>
        <v/>
      </c>
      <c r="DC95" s="94">
        <f>IF(IFERROR(VLOOKUP($A95,'ENTRADA 2024'!$1:$1048576,3 + (COLUMN(C92)-1)*1,FALSE),"")=0,"",IFERROR(VLOOKUP($A95,'ENTRADA 2024'!$1:$1048576,3 + (COLUMN(C92)-1)*1,FALSE),""))</f>
        <v/>
      </c>
      <c r="DD95" s="94">
        <f>IF(IFERROR(VLOOKUP($A95,'ENTRADA 2024'!$1:$1048576,3 + (COLUMN(D92)-1)*1,FALSE),"")=0,"",IFERROR(VLOOKUP($A95,'ENTRADA 2024'!$1:$1048576,3 + (COLUMN(D92)-1)*1,FALSE),""))</f>
        <v/>
      </c>
      <c r="DE95" s="94">
        <f>IF(IFERROR(VLOOKUP($A95,'ENTRADA 2024'!$1:$1048576,3 + (COLUMN(E92)-1)*1,FALSE),"")=0,"",IFERROR(VLOOKUP($A95,'ENTRADA 2024'!$1:$1048576,3 + (COLUMN(E92)-1)*1,FALSE),""))</f>
        <v/>
      </c>
      <c r="DF95" s="94">
        <f>IF(IFERROR(VLOOKUP($A95,'ENTRADA 2024'!$1:$1048576,3 + (COLUMN(F92)-1)*1,FALSE),"")=0,"",IFERROR(VLOOKUP($A95,'ENTRADA 2024'!$1:$1048576,3 + (COLUMN(F92)-1)*1,FALSE),""))</f>
        <v/>
      </c>
      <c r="DG95" s="94">
        <f>IF(IFERROR(VLOOKUP($A95,'ENTRADA 2024'!$1:$1048576,3 + (COLUMN(G92)-1)*1,FALSE),"")=0,"",IFERROR(VLOOKUP($A95,'ENTRADA 2024'!$1:$1048576,3 + (COLUMN(G92)-1)*1,FALSE),""))</f>
        <v/>
      </c>
      <c r="DH95" s="94">
        <f>IF(IFERROR(VLOOKUP($A95,'ENTRADA 2024'!$1:$1048576,3 + (COLUMN(H92)-1)*1,FALSE),"")=0,"",IFERROR(VLOOKUP($A95,'ENTRADA 2024'!$1:$1048576,3 + (COLUMN(H92)-1)*1,FALSE),""))</f>
        <v/>
      </c>
      <c r="DI95" s="94">
        <f>IF(IFERROR(VLOOKUP($A95,'ENTRADA 2024'!$1:$1048576,3 + (COLUMN(I92)-1)*1,FALSE),"")=0,"",IFERROR(VLOOKUP($A95,'ENTRADA 2024'!$1:$1048576,3 + (COLUMN(I92)-1)*1,FALSE),""))</f>
        <v/>
      </c>
      <c r="DJ95" s="94">
        <f>IF(IFERROR(VLOOKUP($A95,'ENTRADA 2024'!$1:$1048576,3 + (COLUMN(J92)-1)*1,FALSE),"")=0,"",IFERROR(VLOOKUP($A95,'ENTRADA 2024'!$1:$1048576,3 + (COLUMN(J92)-1)*1,FALSE),""))</f>
        <v/>
      </c>
      <c r="DK95" s="94">
        <f>IF(IFERROR(VLOOKUP($A95,'ENTRADA 2024'!$1:$1048576,3 + (COLUMN(K92)-1)*1,FALSE),"")=0,"",IFERROR(VLOOKUP($A95,'ENTRADA 2024'!$1:$1048576,3 + (COLUMN(K92)-1)*1,FALSE),""))</f>
        <v/>
      </c>
      <c r="DL95" s="94">
        <f>IF(IFERROR(VLOOKUP($A95,'ENTRADA 2024'!$1:$1048576,3 + (COLUMN(L92)-1)*1,FALSE),"")=0,"",IFERROR(VLOOKUP($A95,'ENTRADA 2024'!$1:$1048576,3 + (COLUMN(L92)-1)*1,FALSE),""))</f>
        <v/>
      </c>
      <c r="DM95" s="95">
        <f>IF(COUNT(DA95:DL95)=0,"",SUM(DA95:DL95))</f>
        <v/>
      </c>
      <c r="DN95" s="94">
        <f>IF(IFERROR(VLOOKUP($A95,'ENTRADA 2025'!$1:$1048576,3 + (COLUMN(A92)-1)*1,FALSE),"")=0,"",IFERROR(VLOOKUP($A95,'ENTRADA 2025'!$1:$1048576,3 + (COLUMN(A92)-1)*1,FALSE),""))</f>
        <v/>
      </c>
      <c r="DO95" s="94">
        <f>IF(IFERROR(VLOOKUP($A95,'ENTRADA 2025'!$1:$1048576,3 + (COLUMN(B92)-1)*1,FALSE),"")=0,"",IFERROR(VLOOKUP($A95,'ENTRADA 2025'!$1:$1048576,3 + (COLUMN(B92)-1)*1,FALSE),""))</f>
        <v/>
      </c>
      <c r="DP95" s="94">
        <f>IF(IFERROR(VLOOKUP($A95,'ENTRADA 2025'!$1:$1048576,3 + (COLUMN(C92)-1)*1,FALSE),"")=0,"",IFERROR(VLOOKUP($A95,'ENTRADA 2025'!$1:$1048576,3 + (COLUMN(C92)-1)*1,FALSE),""))</f>
        <v/>
      </c>
      <c r="DQ95" s="94">
        <f>IF(IFERROR(VLOOKUP($A95,'ENTRADA 2025'!$1:$1048576,3 + (COLUMN(D92)-1)*1,FALSE),"")=0,"",IFERROR(VLOOKUP($A95,'ENTRADA 2025'!$1:$1048576,3 + (COLUMN(D92)-1)*1,FALSE),""))</f>
        <v/>
      </c>
      <c r="DR95" s="94">
        <f>IF(IFERROR(VLOOKUP($A95,'ENTRADA 2025'!$1:$1048576,3 + (COLUMN(E92)-1)*1,FALSE),"")=0,"",IFERROR(VLOOKUP($A95,'ENTRADA 2025'!$1:$1048576,3 + (COLUMN(E92)-1)*1,FALSE),""))</f>
        <v/>
      </c>
      <c r="DS95" s="94">
        <f>IF(IFERROR(VLOOKUP($A95,'ENTRADA 2025'!$1:$1048576,3 + (COLUMN(F92)-1)*1,FALSE),"")=0,"",IFERROR(VLOOKUP($A95,'ENTRADA 2025'!$1:$1048576,3 + (COLUMN(F92)-1)*1,FALSE),""))</f>
        <v/>
      </c>
      <c r="DT95" s="94">
        <f>IF(IFERROR(VLOOKUP($A95,'ENTRADA 2025'!$1:$1048576,3 + (COLUMN(G92)-1)*1,FALSE),"")=0,"",IFERROR(VLOOKUP($A95,'ENTRADA 2025'!$1:$1048576,3 + (COLUMN(G92)-1)*1,FALSE),""))</f>
        <v/>
      </c>
      <c r="DU95" s="94">
        <f>IF(IFERROR(VLOOKUP($A95,'ENTRADA 2025'!$1:$1048576,3 + (COLUMN(H92)-1)*1,FALSE),"")=0,"",IFERROR(VLOOKUP($A95,'ENTRADA 2025'!$1:$1048576,3 + (COLUMN(H92)-1)*1,FALSE),""))</f>
        <v/>
      </c>
      <c r="DV95" s="94">
        <f>IF(IFERROR(VLOOKUP($A95,'ENTRADA 2025'!$1:$1048576,3 + (COLUMN(I92)-1)*1,FALSE),"")=0,"",IFERROR(VLOOKUP($A95,'ENTRADA 2025'!$1:$1048576,3 + (COLUMN(I92)-1)*1,FALSE),""))</f>
        <v/>
      </c>
      <c r="DW95" s="94">
        <f>IF(IFERROR(VLOOKUP($A95,'ENTRADA 2025'!$1:$1048576,3 + (COLUMN(J92)-1)*1,FALSE),"")=0,"",IFERROR(VLOOKUP($A95,'ENTRADA 2025'!$1:$1048576,3 + (COLUMN(J92)-1)*1,FALSE),""))</f>
        <v/>
      </c>
      <c r="DX95" s="94">
        <f>IF(IFERROR(VLOOKUP($A95,'ENTRADA 2025'!$1:$1048576,3 + (COLUMN(K92)-1)*1,FALSE),"")=0,"",IFERROR(VLOOKUP($A95,'ENTRADA 2025'!$1:$1048576,3 + (COLUMN(K92)-1)*1,FALSE),""))</f>
        <v/>
      </c>
      <c r="DY95" s="94">
        <f>IF(IFERROR(VLOOKUP($A95,'ENTRADA 2025'!$1:$1048576,3 + (COLUMN(L92)-1)*1,FALSE),"")=0,"",IFERROR(VLOOKUP($A95,'ENTRADA 2025'!$1:$1048576,3 + (COLUMN(L92)-1)*1,FALSE),""))</f>
        <v/>
      </c>
      <c r="DZ95" s="95">
        <f>IF(COUNT(DN95:DY95)=0,"",SUM(DN95:DY95))</f>
        <v/>
      </c>
      <c r="EA95" s="94">
        <f>IF(IFERROR(VLOOKUP($A95,'entrada-fornecedor-12-meses-7'!$1:$1048576,3 + (COLUMN(A92)-1)*1,FALSE),"")=0,"",IFERROR(VLOOKUP($A95,'entrada-fornecedor-12-meses-7'!$1:$1048576,3 + (COLUMN(A92)-1)*1,FALSE),""))</f>
        <v/>
      </c>
      <c r="EB95" s="94">
        <f>IF(IFERROR(VLOOKUP($A95,'entrada-fornecedor-12-meses-7'!$1:$1048576,3 + (COLUMN(B92)-1)*1,FALSE),"")=0,"",IFERROR(VLOOKUP($A95,'entrada-fornecedor-12-meses-7'!$1:$1048576,3 + (COLUMN(B92)-1)*1,FALSE),""))</f>
        <v/>
      </c>
      <c r="EC95" s="94">
        <f>IF(IFERROR(VLOOKUP($A95,'entrada-fornecedor-12-meses-7'!$1:$1048576,3 + (COLUMN(C92)-1)*1,FALSE),"")=0,"",IFERROR(VLOOKUP($A95,'entrada-fornecedor-12-meses-7'!$1:$1048576,3 + (COLUMN(C92)-1)*1,FALSE),""))</f>
        <v/>
      </c>
      <c r="ED95" s="94">
        <f>IF(IFERROR(VLOOKUP($A95,'entrada-fornecedor-12-meses-7'!$1:$1048576,3 + (COLUMN(D92)-1)*1,FALSE),"")=0,"",IFERROR(VLOOKUP($A95,'entrada-fornecedor-12-meses-7'!$1:$1048576,3 + (COLUMN(D92)-1)*1,FALSE),""))</f>
        <v/>
      </c>
      <c r="EE95" s="94">
        <f>IF(IFERROR(VLOOKUP($A95,'entrada-fornecedor-12-meses-7'!$1:$1048576,3 + (COLUMN(E92)-1)*1,FALSE),"")=0,"",IFERROR(VLOOKUP($A95,'entrada-fornecedor-12-meses-7'!$1:$1048576,3 + (COLUMN(E92)-1)*1,FALSE),""))</f>
        <v/>
      </c>
      <c r="EF95" s="94">
        <f>IF(IFERROR(VLOOKUP($A95,'entrada-fornecedor-12-meses-7'!$1:$1048576,3 + (COLUMN(F92)-1)*1,FALSE),"")=0,"",IFERROR(VLOOKUP($A95,'entrada-fornecedor-12-meses-7'!$1:$1048576,3 + (COLUMN(F92)-1)*1,FALSE),""))</f>
        <v/>
      </c>
      <c r="EG95" s="94">
        <f>IF(IFERROR(VLOOKUP($A95,'entrada-fornecedor-12-meses-7'!$1:$1048576,3 + (COLUMN(G92)-1)*1,FALSE),"")=0,"",IFERROR(VLOOKUP($A95,'entrada-fornecedor-12-meses-7'!$1:$1048576,3 + (COLUMN(G92)-1)*1,FALSE),""))</f>
        <v/>
      </c>
      <c r="EH95" s="94">
        <f>IF(IFERROR(VLOOKUP($A95,'entrada-fornecedor-12-meses-7'!$1:$1048576,3 + (COLUMN(H92)-1)*1,FALSE),"")=0,"",IFERROR(VLOOKUP($A95,'entrada-fornecedor-12-meses-7'!$1:$1048576,3 + (COLUMN(H92)-1)*1,FALSE),""))</f>
        <v/>
      </c>
      <c r="EI95" s="94">
        <f>IF(IFERROR(VLOOKUP($A95,'entrada-fornecedor-12-meses-7'!$1:$1048576,3 + (COLUMN(I92)-1)*1,FALSE),"")=0,"",IFERROR(VLOOKUP($A95,'entrada-fornecedor-12-meses-7'!$1:$1048576,3 + (COLUMN(I92)-1)*1,FALSE),""))</f>
        <v/>
      </c>
      <c r="EJ95" s="94">
        <f>IF(IFERROR(VLOOKUP($A95,'entrada-fornecedor-12-meses-7'!$1:$1048576,3 + (COLUMN(J92)-1)*1,FALSE),"")=0,"",IFERROR(VLOOKUP($A95,'entrada-fornecedor-12-meses-7'!$1:$1048576,3 + (COLUMN(J92)-1)*1,FALSE),""))</f>
        <v/>
      </c>
      <c r="EK95" s="94">
        <f>IF(IFERROR(VLOOKUP($A95,'entrada-fornecedor-12-meses-7'!$1:$1048576,3 + (COLUMN(K92)-1)*1,FALSE),"")=0,"",IFERROR(VLOOKUP($A95,'entrada-fornecedor-12-meses-7'!$1:$1048576,3 + (COLUMN(K92)-1)*1,FALSE),""))</f>
        <v/>
      </c>
      <c r="EL95" s="94">
        <f>IF(IFERROR(VLOOKUP($A95,'entrada-fornecedor-12-meses-7'!$1:$1048576,3 + (COLUMN(L92)-1)*1,FALSE),"")=0,"",IFERROR(VLOOKUP($A95,'entrada-fornecedor-12-meses-7'!$1:$1048576,3 + (COLUMN(L92)-1)*1,FALSE),""))</f>
        <v/>
      </c>
      <c r="EM95" s="95">
        <f>IF(COUNT(EA95:EL95)=0,"",SUM(EA95:EL95))</f>
        <v/>
      </c>
      <c r="EN95" s="1" t="n"/>
      <c r="EO95" s="96">
        <f>IFERROR(AVERAGEIF('lead-time-compras-7'!B:B,A95,'lead-time-compras-7'!S:S),"")</f>
        <v/>
      </c>
      <c r="EP95" s="96">
        <f>IFERROR(
  AVERAGEIFS(
    'notas-fiscais-entrada-830-7'!H:H,
    'notas-fiscais-entrada-830-7'!O:O, A95,
    'notas-fiscais-entrada-830-7'!E:E, $B$1
  ),
""
)</f>
        <v/>
      </c>
      <c r="EQ95" s="96">
        <f>IFERROR(AVERAGEIF('lead-time-compras-7'!B:B,A95,'lead-time-compras-7'!Q:Q),"")</f>
        <v/>
      </c>
      <c r="ER95" s="97">
        <f>SUMIF('fornecedor-saldo-receber-7'!A:A, A95, 'fornecedor-saldo-receber-7'!L:L)</f>
        <v/>
      </c>
      <c r="ES95" s="97">
        <f>SUMIF('fornecedor-verba-aplicar-7'!A:A, A95, 'fornecedor-verba-aplicar-7'!D:D)</f>
        <v/>
      </c>
      <c r="ET95" s="1" t="n"/>
      <c r="EU95" s="52">
        <f>SUMIF('ANALISE PRODUTO'!F:F, A95, 'ANALISE PRODUTO'!BN:BN)</f>
        <v/>
      </c>
      <c r="EV95" s="52">
        <f>SUMIF('ANALISE PRODUTO'!F:F, A95, 'ANALISE PRODUTO'!BO:BO)</f>
        <v/>
      </c>
      <c r="EW95" s="52">
        <f>SUMIF('ANALISE PRODUTO'!F:F, A95, 'ANALISE PRODUTO'!BP:BP)</f>
        <v/>
      </c>
      <c r="EX95" s="52">
        <f>SUMIF('ANALISE PRODUTO'!F:F, A95, 'ANALISE PRODUTO'!BQ:BQ)</f>
        <v/>
      </c>
      <c r="EY95" s="52">
        <f>SUMIF('ANALISE PRODUTO'!F:F, A95, 'ANALISE PRODUTO'!BR:BR)</f>
        <v/>
      </c>
      <c r="EZ95" s="53">
        <f>SUMIF('ANALISE PRODUTO'!F:F, A95, 'ANALISE PRODUTO'!BS:BS)</f>
        <v/>
      </c>
      <c r="FA95" s="53">
        <f>SUMIF('ANALISE PRODUTO'!F:F, A95, 'ANALISE PRODUTO'!BT:BT)</f>
        <v/>
      </c>
      <c r="FB95" s="53">
        <f>SUMIF('ANALISE PRODUTO'!F:F, A95, 'ANALISE PRODUTO'!BU:BU)</f>
        <v/>
      </c>
      <c r="FC95" s="53">
        <f>SUMIF('ANALISE PRODUTO'!F:F, A95, 'ANALISE PRODUTO'!BV:BV)</f>
        <v/>
      </c>
      <c r="FD95" s="53">
        <f>SUMIF('ANALISE PRODUTO'!F:F, A95, 'ANALISE PRODUTO'!BW:BW)</f>
        <v/>
      </c>
      <c r="FE95" s="41">
        <f>SUMIF('ANALISE PRODUTO'!F:F, A95, 'ANALISE PRODUTO'!CB:CB)</f>
        <v/>
      </c>
      <c r="FF95" s="41">
        <f>SUMIF('ANALISE PRODUTO'!F:F, A95, 'ANALISE PRODUTO'!CC:CC)</f>
        <v/>
      </c>
      <c r="FG95" s="1" t="n"/>
      <c r="FH95" s="45">
        <f>IF(IFERROR(VLOOKUP($A95,'VENDA 2023'!$1:$1048576,4 + (COLUMN(A92)-1)*2,FALSE),"")=0,"",IFERROR(VLOOKUP($A95,'VENDA 2023'!$1:$1048576,4 + (COLUMN(A92)-1)*2,FALSE),""))</f>
        <v/>
      </c>
      <c r="FI95" s="45">
        <f>IF(IFERROR(VLOOKUP($A95,'VENDA 2023'!$1:$1048576,4 + (COLUMN(B92)-1)*2,FALSE),"")=0,"",IFERROR(VLOOKUP($A95,'VENDA 2023'!$1:$1048576,4 + (COLUMN(B92)-1)*2,FALSE),""))</f>
        <v/>
      </c>
      <c r="FJ95" s="45">
        <f>IF(IFERROR(VLOOKUP($A95,'VENDA 2023'!$1:$1048576,4 + (COLUMN(C92)-1)*2,FALSE),"")=0,"",IFERROR(VLOOKUP($A95,'VENDA 2023'!$1:$1048576,4 + (COLUMN(C92)-1)*2,FALSE),""))</f>
        <v/>
      </c>
      <c r="FK95" s="45">
        <f>IF(IFERROR(VLOOKUP($A95,'VENDA 2023'!$1:$1048576,4 + (COLUMN(D92)-1)*2,FALSE),"")=0,"",IFERROR(VLOOKUP($A95,'VENDA 2023'!$1:$1048576,4 + (COLUMN(D92)-1)*2,FALSE),""))</f>
        <v/>
      </c>
      <c r="FL95" s="45">
        <f>IF(IFERROR(VLOOKUP($A95,'VENDA 2023'!$1:$1048576,4 + (COLUMN(E92)-1)*2,FALSE),"")=0,"",IFERROR(VLOOKUP($A95,'VENDA 2023'!$1:$1048576,4 + (COLUMN(E92)-1)*2,FALSE),""))</f>
        <v/>
      </c>
      <c r="FM95" s="45">
        <f>IF(IFERROR(VLOOKUP($A95,'VENDA 2023'!$1:$1048576,4 + (COLUMN(F92)-1)*2,FALSE),"")=0,"",IFERROR(VLOOKUP($A95,'VENDA 2023'!$1:$1048576,4 + (COLUMN(F92)-1)*2,FALSE),""))</f>
        <v/>
      </c>
      <c r="FN95" s="45">
        <f>IF(IFERROR(VLOOKUP($A95,'VENDA 2023'!$1:$1048576,4 + (COLUMN(G92)-1)*2,FALSE),"")=0,"",IFERROR(VLOOKUP($A95,'VENDA 2023'!$1:$1048576,4 + (COLUMN(G92)-1)*2,FALSE),""))</f>
        <v/>
      </c>
      <c r="FO95" s="45">
        <f>IF(IFERROR(VLOOKUP($A95,'VENDA 2023'!$1:$1048576,4 + (COLUMN(H92)-1)*2,FALSE),"")=0,"",IFERROR(VLOOKUP($A95,'VENDA 2023'!$1:$1048576,4 + (COLUMN(H92)-1)*2,FALSE),""))</f>
        <v/>
      </c>
      <c r="FP95" s="45">
        <f>IF(IFERROR(VLOOKUP($A95,'VENDA 2023'!$1:$1048576,4 + (COLUMN(I92)-1)*2,FALSE),"")=0,"",IFERROR(VLOOKUP($A95,'VENDA 2023'!$1:$1048576,4 + (COLUMN(I92)-1)*2,FALSE),""))</f>
        <v/>
      </c>
      <c r="FQ95" s="45">
        <f>IF(IFERROR(VLOOKUP($A95,'VENDA 2023'!$1:$1048576,4 + (COLUMN(J92)-1)*2,FALSE),"")=0,"",IFERROR(VLOOKUP($A95,'VENDA 2023'!$1:$1048576,4 + (COLUMN(J92)-1)*2,FALSE),""))</f>
        <v/>
      </c>
      <c r="FR95" s="45">
        <f>IF(IFERROR(VLOOKUP($A95,'VENDA 2023'!$1:$1048576,4 + (COLUMN(K92)-1)*2,FALSE),"")=0,"",IFERROR(VLOOKUP($A95,'VENDA 2023'!$1:$1048576,4 + (COLUMN(K92)-1)*2,FALSE),""))</f>
        <v/>
      </c>
      <c r="FS95" s="45">
        <f>IF(IFERROR(VLOOKUP($A95,'VENDA 2023'!$1:$1048576,4 + (COLUMN(L92)-1)*2,FALSE),"")=0,"",IFERROR(VLOOKUP($A95,'VENDA 2023'!$1:$1048576,4 + (COLUMN(L92)-1)*2,FALSE),""))</f>
        <v/>
      </c>
      <c r="FT95" s="12">
        <f>IF(COUNT(FH95:FS95)=0,"",SUM(FH95:FS95))</f>
        <v/>
      </c>
      <c r="FU95" s="45">
        <f>IF(IFERROR(VLOOKUP($A95,'VENDA 2024'!$1:$1048576,4 + (COLUMN(A92)-1)*2,FALSE),"")=0,"",IFERROR(VLOOKUP($A95,'VENDA 2024'!$1:$1048576,4 + (COLUMN(A92)-1)*2,FALSE),""))</f>
        <v/>
      </c>
      <c r="FV95" s="45">
        <f>IF(IFERROR(VLOOKUP($A95,'VENDA 2024'!$1:$1048576,4 + (COLUMN(B92)-1)*2,FALSE),"")=0,"",IFERROR(VLOOKUP($A95,'VENDA 2024'!$1:$1048576,4 + (COLUMN(B92)-1)*2,FALSE),""))</f>
        <v/>
      </c>
      <c r="FW95" s="45">
        <f>IF(IFERROR(VLOOKUP($A95,'VENDA 2024'!$1:$1048576,4 + (COLUMN(C92)-1)*2,FALSE),"")=0,"",IFERROR(VLOOKUP($A95,'VENDA 2024'!$1:$1048576,4 + (COLUMN(C92)-1)*2,FALSE),""))</f>
        <v/>
      </c>
      <c r="FX95" s="45">
        <f>IF(IFERROR(VLOOKUP($A95,'VENDA 2024'!$1:$1048576,4 + (COLUMN(D92)-1)*2,FALSE),"")=0,"",IFERROR(VLOOKUP($A95,'VENDA 2024'!$1:$1048576,4 + (COLUMN(D92)-1)*2,FALSE),""))</f>
        <v/>
      </c>
      <c r="FY95" s="45">
        <f>IF(IFERROR(VLOOKUP($A95,'VENDA 2024'!$1:$1048576,4 + (COLUMN(E92)-1)*2,FALSE),"")=0,"",IFERROR(VLOOKUP($A95,'VENDA 2024'!$1:$1048576,4 + (COLUMN(E92)-1)*2,FALSE),""))</f>
        <v/>
      </c>
      <c r="FZ95" s="45">
        <f>IF(IFERROR(VLOOKUP($A95,'VENDA 2024'!$1:$1048576,4 + (COLUMN(F92)-1)*2,FALSE),"")=0,"",IFERROR(VLOOKUP($A95,'VENDA 2024'!$1:$1048576,4 + (COLUMN(F92)-1)*2,FALSE),""))</f>
        <v/>
      </c>
      <c r="GA95" s="45">
        <f>IF(IFERROR(VLOOKUP($A95,'VENDA 2024'!$1:$1048576,4 + (COLUMN(G92)-1)*2,FALSE),"")=0,"",IFERROR(VLOOKUP($A95,'VENDA 2024'!$1:$1048576,4 + (COLUMN(G92)-1)*2,FALSE),""))</f>
        <v/>
      </c>
      <c r="GB95" s="45">
        <f>IF(IFERROR(VLOOKUP($A95,'VENDA 2024'!$1:$1048576,4 + (COLUMN(H92)-1)*2,FALSE),"")=0,"",IFERROR(VLOOKUP($A95,'VENDA 2024'!$1:$1048576,4 + (COLUMN(H92)-1)*2,FALSE),""))</f>
        <v/>
      </c>
      <c r="GC95" s="45">
        <f>IF(IFERROR(VLOOKUP($A95,'VENDA 2024'!$1:$1048576,4 + (COLUMN(I92)-1)*2,FALSE),"")=0,"",IFERROR(VLOOKUP($A95,'VENDA 2024'!$1:$1048576,4 + (COLUMN(I92)-1)*2,FALSE),""))</f>
        <v/>
      </c>
      <c r="GD95" s="45">
        <f>IF(IFERROR(VLOOKUP($A95,'VENDA 2024'!$1:$1048576,4 + (COLUMN(J92)-1)*2,FALSE),"")=0,"",IFERROR(VLOOKUP($A95,'VENDA 2024'!$1:$1048576,4 + (COLUMN(J92)-1)*2,FALSE),""))</f>
        <v/>
      </c>
      <c r="GE95" s="45">
        <f>IF(IFERROR(VLOOKUP($A95,'VENDA 2024'!$1:$1048576,4 + (COLUMN(K92)-1)*2,FALSE),"")=0,"",IFERROR(VLOOKUP($A95,'VENDA 2024'!$1:$1048576,4 + (COLUMN(K92)-1)*2,FALSE),""))</f>
        <v/>
      </c>
      <c r="GF95" s="45">
        <f>IF(IFERROR(VLOOKUP($A95,'VENDA 2024'!$1:$1048576,4 + (COLUMN(L92)-1)*2,FALSE),"")=0,"",IFERROR(VLOOKUP($A95,'VENDA 2024'!$1:$1048576,4 + (COLUMN(L92)-1)*2,FALSE),""))</f>
        <v/>
      </c>
      <c r="GG95" s="12">
        <f>IF(COUNT(FU95:GF95)=0,"",SUM(FU95:GF95))</f>
        <v/>
      </c>
      <c r="GH95" s="45">
        <f>IF(IFERROR(VLOOKUP($A95,'venda-fornecedor-12-meses-7'!$1:$1048576,5 + (COLUMN(A92)-1)*2,FALSE),"")=0,"",IFERROR(VLOOKUP($A95,'venda-fornecedor-12-meses-7'!$1:$1048576,5 + (COLUMN(A92)-1)*2,FALSE),""))</f>
        <v/>
      </c>
      <c r="GI95" s="45">
        <f>IF(IFERROR(VLOOKUP($A95,'venda-fornecedor-12-meses-7'!$1:$1048576,5 + (COLUMN(B92)-1)*2,FALSE),"")=0,"",IFERROR(VLOOKUP($A95,'venda-fornecedor-12-meses-7'!$1:$1048576,5 + (COLUMN(B92)-1)*2,FALSE),""))</f>
        <v/>
      </c>
      <c r="GJ95" s="45">
        <f>IF(IFERROR(VLOOKUP($A95,'venda-fornecedor-12-meses-7'!$1:$1048576,5 + (COLUMN(C92)-1)*2,FALSE),"")=0,"",IFERROR(VLOOKUP($A95,'venda-fornecedor-12-meses-7'!$1:$1048576,5 + (COLUMN(C92)-1)*2,FALSE),""))</f>
        <v/>
      </c>
      <c r="GK95" s="45">
        <f>IF(IFERROR(VLOOKUP($A95,'venda-fornecedor-12-meses-7'!$1:$1048576,5 + (COLUMN(D92)-1)*2,FALSE),"")=0,"",IFERROR(VLOOKUP($A95,'venda-fornecedor-12-meses-7'!$1:$1048576,5 + (COLUMN(D92)-1)*2,FALSE),""))</f>
        <v/>
      </c>
      <c r="GL95" s="45">
        <f>IF(IFERROR(VLOOKUP($A95,'venda-fornecedor-12-meses-7'!$1:$1048576,5 + (COLUMN(E92)-1)*2,FALSE),"")=0,"",IFERROR(VLOOKUP($A95,'venda-fornecedor-12-meses-7'!$1:$1048576,5 + (COLUMN(E92)-1)*2,FALSE),""))</f>
        <v/>
      </c>
      <c r="GM95" s="45">
        <f>IF(IFERROR(VLOOKUP($A95,'venda-fornecedor-12-meses-7'!$1:$1048576,5 + (COLUMN(F92)-1)*2,FALSE),"")=0,"",IFERROR(VLOOKUP($A95,'venda-fornecedor-12-meses-7'!$1:$1048576,5 + (COLUMN(F92)-1)*2,FALSE),""))</f>
        <v/>
      </c>
      <c r="GN95" s="45">
        <f>IF(IFERROR(VLOOKUP($A95,'venda-fornecedor-12-meses-7'!$1:$1048576,5 + (COLUMN(G92)-1)*2,FALSE),"")=0,"",IFERROR(VLOOKUP($A95,'venda-fornecedor-12-meses-7'!$1:$1048576,5 + (COLUMN(G92)-1)*2,FALSE),""))</f>
        <v/>
      </c>
      <c r="GO95" s="45">
        <f>IF(IFERROR(VLOOKUP($A95,'venda-fornecedor-12-meses-7'!$1:$1048576,5 + (COLUMN(H92)-1)*2,FALSE),"")=0,"",IFERROR(VLOOKUP($A95,'venda-fornecedor-12-meses-7'!$1:$1048576,5 + (COLUMN(H92)-1)*2,FALSE),""))</f>
        <v/>
      </c>
      <c r="GP95" s="45">
        <f>IF(IFERROR(VLOOKUP($A95,'venda-fornecedor-12-meses-7'!$1:$1048576,5 + (COLUMN(I92)-1)*2,FALSE),"")=0,"",IFERROR(VLOOKUP($A95,'venda-fornecedor-12-meses-7'!$1:$1048576,5 + (COLUMN(I92)-1)*2,FALSE),""))</f>
        <v/>
      </c>
      <c r="GQ95" s="45">
        <f>IF(IFERROR(VLOOKUP($A95,'venda-fornecedor-12-meses-7'!$1:$1048576,5 + (COLUMN(J92)-1)*2,FALSE),"")=0,"",IFERROR(VLOOKUP($A95,'venda-fornecedor-12-meses-7'!$1:$1048576,5 + (COLUMN(J92)-1)*2,FALSE),""))</f>
        <v/>
      </c>
      <c r="GR95" s="45">
        <f>IF(IFERROR(VLOOKUP($A95,'venda-fornecedor-12-meses-7'!$1:$1048576,5 + (COLUMN(K92)-1)*2,FALSE),"")=0,"",IFERROR(VLOOKUP($A95,'venda-fornecedor-12-meses-7'!$1:$1048576,5 + (COLUMN(K92)-1)*2,FALSE),""))</f>
        <v/>
      </c>
      <c r="GS95" s="45">
        <f>IF(IFERROR(VLOOKUP($A95,'venda-fornecedor-12-meses-7'!$1:$1048576,5 + (COLUMN(L92)-1)*2,FALSE),"")=0,"",IFERROR(VLOOKUP($A95,'venda-fornecedor-12-meses-7'!$1:$1048576,5 + (COLUMN(L92)-1)*2,FALSE),""))</f>
        <v/>
      </c>
      <c r="GT95" s="12">
        <f>IF(COUNT(GH95:GS95)=0,"",SUM(GH95:GS95))</f>
        <v/>
      </c>
    </row>
    <row r="96">
      <c r="A96" s="98" t="n">
        <v>35061</v>
      </c>
      <c r="B96" s="85">
        <f>VLOOKUP(A96,'FORNECEDORES X COMPRADOR'!$A:$D,4,0)</f>
        <v/>
      </c>
      <c r="C96" s="85">
        <f>VLOOKUP(A96,'FORNECEDORES X COMPRADOR'!$A:$E,5,0)</f>
        <v/>
      </c>
      <c r="D96" s="40">
        <f>IFERROR(AVERAGEIF('ANALISE PRODUTO'!F:F,A96,'ANALISE PRODUTO'!BE:BE),"")</f>
        <v/>
      </c>
      <c r="E96" s="40">
        <f>IFERROR(AVERAGEIF('ANALISE PRODUTO'!F:F,A96,'ANALISE PRODUTO'!BF:BF),"")</f>
        <v/>
      </c>
      <c r="F96" s="47">
        <f t="array" ref="F96">IFERROR(
  IF(
    SUMPRODUCT(
      IFERROR(--('ANALISE PRODUTO'!$F$3:$F$10000=A96),0) *
      IFERROR(--'ANALISE PRODUTO'!$AJ$3:$AJ$10000,0)
    )=0,
    "",
    SUMPRODUCT(
      IFERROR(--('ANALISE PRODUTO'!$F$3:$F$10000=A96),0) *
      IFERROR(--'ANALISE PRODUTO'!$AN$3:$AN$10000,0)
    ) /
    SUMPRODUCT(
      IFERROR(--('ANALISE PRODUTO'!$F$3:$F$10000=A96),0) *
      IFERROR(--'ANALISE PRODUTO'!$AJ$3:$AJ$10000,0)
    )
  ),
  ""
)</f>
        <v/>
      </c>
      <c r="G96" s="47">
        <f t="array" ref="G96">IFERROR(
  IF(
    SUMPRODUCT(
      IFERROR(--('ANALISE PRODUTO'!$F$3:$F$10000=A96),0) *
      IFERROR(--'ANALISE PRODUTO'!$AJ$3:$AJ$10000,0)
    )=0,
    "",
    SUMPRODUCT(
      IFERROR(--('ANALISE PRODUTO'!$F$3:$F$10000=A96),0) *
      IFERROR(--'ANALISE PRODUTO'!$AO$3:$AO$10000,0)
    ) /
    SUMPRODUCT(
      IFERROR(--('ANALISE PRODUTO'!$F$3:$F$10000=A96),0) *
      IFERROR(--'ANALISE PRODUTO'!$AJ$3:$AJ$10000,0)
    )
  ),
  ""
)</f>
        <v/>
      </c>
      <c r="H96" s="86" t="n">
        <v>60</v>
      </c>
      <c r="I96" s="86" t="n">
        <v>90</v>
      </c>
      <c r="J96" s="87">
        <f>SUMIF('ANALISE PRODUTO'!F:F, A96, 'ANALISE PRODUTO'!AP:AP)</f>
        <v/>
      </c>
      <c r="K96" s="88">
        <f>SUMIF('ANALISE PRODUTO'!F:F, A96, 'ANALISE PRODUTO'!AN:AN)</f>
        <v/>
      </c>
      <c r="L96" s="40">
        <f>SUMIF('ANALISE PRODUTO'!F:F, A96, 'ANALISE PRODUTO'!BB:BB)</f>
        <v/>
      </c>
      <c r="M96" s="40">
        <f>SUMIF('ANALISE PRODUTO'!F:F, A96, 'ANALISE PRODUTO'!BC:BC)</f>
        <v/>
      </c>
      <c r="N96" s="40">
        <f>SUMIF('ANALISE PRODUTO'!F:F, A96, 'ANALISE PRODUTO'!BD:BD)</f>
        <v/>
      </c>
      <c r="O96" s="40">
        <f>SUMIF('ANALISE PRODUTO'!F:F, A96, 'ANALISE PRODUTO'!BA:BA)</f>
        <v/>
      </c>
      <c r="P96" s="40">
        <f>IF(J96=0, 0, IF(O96/J96=0, 0, O96/J96))</f>
        <v/>
      </c>
      <c r="Q96" s="40">
        <f>IF(J96=0, 0, IF(L96/J96=0, 0, L96/J96))</f>
        <v/>
      </c>
      <c r="R96" s="89">
        <f>SUMIF('ANALISE PRODUTO'!F:F, A96, 'ANALISE PRODUTO'!BJ:BJ)</f>
        <v/>
      </c>
      <c r="S96" s="89">
        <f>SUMIF('ANALISE PRODUTO'!F:F, A96, 'ANALISE PRODUTO'!BK:BK)</f>
        <v/>
      </c>
      <c r="T96" s="89">
        <f>SUMIF('ANALISE PRODUTO'!F:F, A96, 'ANALISE PRODUTO'!BL:BL)</f>
        <v/>
      </c>
      <c r="U96" s="89">
        <f>SUMIFS('ANALISE PRODUTO'!BI:BI, 'ANALISE PRODUTO'!F:F, A96)</f>
        <v/>
      </c>
      <c r="V96" s="89">
        <f>IF(C96="DESCONTINUADO", 0, IF(J96=0, 0, IF(U96/J96=0, 0, U96/J96)))</f>
        <v/>
      </c>
      <c r="W96" s="89">
        <f>IF(OR(C96="DESCONTINUADO", J96=0), 0, IFERROR((S96+T96)/J96, 0))</f>
        <v/>
      </c>
      <c r="X96" s="59">
        <f>COUNTIF('ANALISE PRODUTO'!F:F, A96)</f>
        <v/>
      </c>
      <c r="Y96" s="60">
        <f>COUNTIFS('ANALISE PRODUTO'!F:F, A96, 'ANALISE PRODUTO'!S:S, "S")</f>
        <v/>
      </c>
      <c r="Z96" s="61">
        <f>X96-Y96</f>
        <v/>
      </c>
      <c r="AA96" s="88">
        <f>IFERROR(IF(COUNTIF('contas-pagas-fornecedor-7'!$C:$C,B96)&gt;1,
   AVERAGEIF('contas-pagas-fornecedor-7'!$C:$C,B96,'contas-pagas-fornecedor-7'!$I:$I),
   VLOOKUP(B96,'contas-pagas-fornecedor-7'!$C:$Q,7,FALSE)), "")</f>
        <v/>
      </c>
      <c r="AB96" s="88">
        <f t="array" ref="AB96">IFERROR(
  INDEX('fornecedor-venda-por-filial-ger'!J:J,
    MATCH(1,
      ('fornecedor-venda-por-filial-ger'!A:A=A96) *
      ('fornecedor-venda-por-filial-ger'!B:B=$B$1),
    0)
  ),
"")</f>
        <v/>
      </c>
      <c r="AC96" s="90">
        <f t="array" ref="AC96">IFERROR(
  INDEX('fornecedor-venda-por-filial-ger'!O:O,
    MATCH(1,
      ('fornecedor-venda-por-filial-ger'!A:A=A96) *
      ('fornecedor-venda-por-filial-ger'!B:B=$B$1),
    0)
  ),
"")</f>
        <v/>
      </c>
      <c r="AD96" s="90">
        <f>IFERROR(VLOOKUP(A96,'venda-fornecedor-12-meses-7'!A:AC,3,0),"")</f>
        <v/>
      </c>
      <c r="AE96" s="87">
        <f t="array" ref="AE96">IFERROR(
  INDEX('fornecedor-venda-por-filial-ger'!N:N,
    MATCH(1,
      ('fornecedor-venda-por-filial-ger'!A:A=A96) *
      ('fornecedor-venda-por-filial-ger'!B:B=$B$1),
    0)
  ),
"")</f>
        <v/>
      </c>
      <c r="AF96" s="87">
        <f>IF(J96&lt;=0,"100,00%",IFERROR(AD96/AE96,1))</f>
        <v/>
      </c>
      <c r="AG96" s="64">
        <f t="array" ref="AG96">IFERROR(
  INDEX('fornecedor-venda-por-filial-ger'!L:L,
    MATCH(1,
      ('fornecedor-venda-por-filial-ger'!A:A=A96)*
      ('fornecedor-venda-por-filial-ger'!B:B=$B$1),
    0)
  )/100,
"")</f>
        <v/>
      </c>
      <c r="AH96" s="64">
        <f t="array" ref="AH96">IFERROR(
  INDEX('fornecedor-venda-por-filial-ger'!S:S,
    MATCH(1,
      ('fornecedor-venda-por-filial-ger'!A:A=A96) *
      ('fornecedor-venda-por-filial-ger'!B:B=$B$1),
    0)
  )/100,
"")</f>
        <v/>
      </c>
      <c r="AI96" s="64">
        <f>IFERROR(IF(OR(AH96="",AG96=""),"",IF(J96=0,0,AH96-AG96)),"")</f>
        <v/>
      </c>
      <c r="AJ96" s="91">
        <f t="array" ref="AJ96">IF(MAX(IF('ANALISE PRODUTO'!F:F=A96,'ANALISE PRODUTO'!AD:AD))=0,"SEM ENTRADA",MAX(IF('ANALISE PRODUTO'!F:F=A96,'ANALISE PRODUTO'!AD:AD)))</f>
        <v/>
      </c>
      <c r="AK96" s="39" t="n"/>
      <c r="AL96" s="92">
        <f>IF(IFERROR(VLOOKUP($A96,'VENDA 2023'!$1:$1048576,3 + (COLUMN(A93)-1)*2,FALSE),"")=0,"",IFERROR(VLOOKUP($A96,'VENDA 2023'!$1:$1048576,3 + (COLUMN(A93)-1)*2,FALSE),""))</f>
        <v/>
      </c>
      <c r="AM96" s="92">
        <f>IF(IFERROR(VLOOKUP($A96,'VENDA 2023'!$1:$1048576,3 + (COLUMN(B93)-1)*2,FALSE),"")=0,"",IFERROR(VLOOKUP($A96,'VENDA 2023'!$1:$1048576,3 + (COLUMN(B93)-1)*2,FALSE),""))</f>
        <v/>
      </c>
      <c r="AN96" s="92">
        <f>IF(IFERROR(VLOOKUP($A96,'VENDA 2023'!$1:$1048576,3 + (COLUMN(C93)-1)*2,FALSE),"")=0,"",IFERROR(VLOOKUP($A96,'VENDA 2023'!$1:$1048576,3 + (COLUMN(C93)-1)*2,FALSE),""))</f>
        <v/>
      </c>
      <c r="AO96" s="92">
        <f>IF(IFERROR(VLOOKUP($A96,'VENDA 2023'!$1:$1048576,3 + (COLUMN(D93)-1)*2,FALSE),"")=0,"",IFERROR(VLOOKUP($A96,'VENDA 2023'!$1:$1048576,3 + (COLUMN(D93)-1)*2,FALSE),""))</f>
        <v/>
      </c>
      <c r="AP96" s="92">
        <f>IF(IFERROR(VLOOKUP($A96,'VENDA 2023'!$1:$1048576,3 + (COLUMN(E93)-1)*2,FALSE),"")=0,"",IFERROR(VLOOKUP($A96,'VENDA 2023'!$1:$1048576,3 + (COLUMN(E93)-1)*2,FALSE),""))</f>
        <v/>
      </c>
      <c r="AQ96" s="92">
        <f>IF(IFERROR(VLOOKUP($A96,'VENDA 2023'!$1:$1048576,3 + (COLUMN(F93)-1)*2,FALSE),"")=0,"",IFERROR(VLOOKUP($A96,'VENDA 2023'!$1:$1048576,3 + (COLUMN(F93)-1)*2,FALSE),""))</f>
        <v/>
      </c>
      <c r="AR96" s="92">
        <f>IF(IFERROR(VLOOKUP($A96,'VENDA 2023'!$1:$1048576,3 + (COLUMN(G93)-1)*2,FALSE),"")=0,"",IFERROR(VLOOKUP($A96,'VENDA 2023'!$1:$1048576,3 + (COLUMN(G93)-1)*2,FALSE),""))</f>
        <v/>
      </c>
      <c r="AS96" s="92">
        <f>IF(IFERROR(VLOOKUP($A96,'VENDA 2023'!$1:$1048576,3 + (COLUMN(H93)-1)*2,FALSE),"")=0,"",IFERROR(VLOOKUP($A96,'VENDA 2023'!$1:$1048576,3 + (COLUMN(H93)-1)*2,FALSE),""))</f>
        <v/>
      </c>
      <c r="AT96" s="92">
        <f>IF(IFERROR(VLOOKUP($A96,'VENDA 2023'!$1:$1048576,3 + (COLUMN(I93)-1)*2,FALSE),"")=0,"",IFERROR(VLOOKUP($A96,'VENDA 2023'!$1:$1048576,3 + (COLUMN(I93)-1)*2,FALSE),""))</f>
        <v/>
      </c>
      <c r="AU96" s="92">
        <f>IF(IFERROR(VLOOKUP($A96,'VENDA 2023'!$1:$1048576,3 + (COLUMN(J93)-1)*2,FALSE),"")=0,"",IFERROR(VLOOKUP($A96,'VENDA 2023'!$1:$1048576,3 + (COLUMN(J93)-1)*2,FALSE),""))</f>
        <v/>
      </c>
      <c r="AV96" s="92">
        <f>IF(IFERROR(VLOOKUP($A96,'VENDA 2023'!$1:$1048576,3 + (COLUMN(K93)-1)*2,FALSE),"")=0,"",IFERROR(VLOOKUP($A96,'VENDA 2023'!$1:$1048576,3 + (COLUMN(K93)-1)*2,FALSE),""))</f>
        <v/>
      </c>
      <c r="AW96" s="92">
        <f>IF(IFERROR(VLOOKUP($A96,'VENDA 2023'!$1:$1048576,3 + (COLUMN(L93)-1)*2,FALSE),"")=0,"",IFERROR(VLOOKUP($A96,'VENDA 2023'!$1:$1048576,3 + (COLUMN(L93)-1)*2,FALSE),""))</f>
        <v/>
      </c>
      <c r="AX96" s="93">
        <f>IF(COUNT(AL96:AW96)=0,"",SUM(AL96:AW96))</f>
        <v/>
      </c>
      <c r="AY96" s="92">
        <f>IF(IFERROR(VLOOKUP($A96,'VENDA 2024'!$1:$1048576,3 + (COLUMN(A93)-1)*2,FALSE),"")=0,"",IFERROR(VLOOKUP($A96,'VENDA 2024'!$1:$1048576,3 + (COLUMN(A93)-1)*2,FALSE),""))</f>
        <v/>
      </c>
      <c r="AZ96" s="92">
        <f>IF(IFERROR(VLOOKUP($A96,'VENDA 2024'!$1:$1048576,3 + (COLUMN(B93)-1)*2,FALSE),"")=0,"",IFERROR(VLOOKUP($A96,'VENDA 2024'!$1:$1048576,3 + (COLUMN(B93)-1)*2,FALSE),""))</f>
        <v/>
      </c>
      <c r="BA96" s="92">
        <f>IF(IFERROR(VLOOKUP($A96,'VENDA 2024'!$1:$1048576,3 + (COLUMN(C93)-1)*2,FALSE),"")=0,"",IFERROR(VLOOKUP($A96,'VENDA 2024'!$1:$1048576,3 + (COLUMN(C93)-1)*2,FALSE),""))</f>
        <v/>
      </c>
      <c r="BB96" s="92">
        <f>IF(IFERROR(VLOOKUP($A96,'VENDA 2024'!$1:$1048576,3 + (COLUMN(D93)-1)*2,FALSE),"")=0,"",IFERROR(VLOOKUP($A96,'VENDA 2024'!$1:$1048576,3 + (COLUMN(D93)-1)*2,FALSE),""))</f>
        <v/>
      </c>
      <c r="BC96" s="92">
        <f>IF(IFERROR(VLOOKUP($A96,'VENDA 2024'!$1:$1048576,3 + (COLUMN(E93)-1)*2,FALSE),"")=0,"",IFERROR(VLOOKUP($A96,'VENDA 2024'!$1:$1048576,3 + (COLUMN(E93)-1)*2,FALSE),""))</f>
        <v/>
      </c>
      <c r="BD96" s="92">
        <f>IF(IFERROR(VLOOKUP($A96,'VENDA 2024'!$1:$1048576,3 + (COLUMN(F93)-1)*2,FALSE),"")=0,"",IFERROR(VLOOKUP($A96,'VENDA 2024'!$1:$1048576,3 + (COLUMN(F93)-1)*2,FALSE),""))</f>
        <v/>
      </c>
      <c r="BE96" s="92">
        <f>IF(IFERROR(VLOOKUP($A96,'VENDA 2024'!$1:$1048576,3 + (COLUMN(G93)-1)*2,FALSE),"")=0,"",IFERROR(VLOOKUP($A96,'VENDA 2024'!$1:$1048576,3 + (COLUMN(G93)-1)*2,FALSE),""))</f>
        <v/>
      </c>
      <c r="BF96" s="92">
        <f>IF(IFERROR(VLOOKUP($A96,'VENDA 2024'!$1:$1048576,3 + (COLUMN(H93)-1)*2,FALSE),"")=0,"",IFERROR(VLOOKUP($A96,'VENDA 2024'!$1:$1048576,3 + (COLUMN(H93)-1)*2,FALSE),""))</f>
        <v/>
      </c>
      <c r="BG96" s="92">
        <f>IF(IFERROR(VLOOKUP($A96,'VENDA 2024'!$1:$1048576,3 + (COLUMN(I93)-1)*2,FALSE),"")=0,"",IFERROR(VLOOKUP($A96,'VENDA 2024'!$1:$1048576,3 + (COLUMN(I93)-1)*2,FALSE),""))</f>
        <v/>
      </c>
      <c r="BH96" s="92">
        <f>IF(IFERROR(VLOOKUP($A96,'VENDA 2024'!$1:$1048576,3 + (COLUMN(J93)-1)*2,FALSE),"")=0,"",IFERROR(VLOOKUP($A96,'VENDA 2024'!$1:$1048576,3 + (COLUMN(J93)-1)*2,FALSE),""))</f>
        <v/>
      </c>
      <c r="BI96" s="92">
        <f>IF(IFERROR(VLOOKUP($A96,'VENDA 2024'!$1:$1048576,3 + (COLUMN(K93)-1)*2,FALSE),"")=0,"",IFERROR(VLOOKUP($A96,'VENDA 2024'!$1:$1048576,3 + (COLUMN(K93)-1)*2,FALSE),""))</f>
        <v/>
      </c>
      <c r="BJ96" s="92">
        <f>IF(IFERROR(VLOOKUP($A96,'VENDA 2024'!$1:$1048576,3 + (COLUMN(L93)-1)*2,FALSE),"")=0,"",IFERROR(VLOOKUP($A96,'VENDA 2024'!$1:$1048576,3 + (COLUMN(L93)-1)*2,FALSE),""))</f>
        <v/>
      </c>
      <c r="BK96" s="93">
        <f>IF(COUNT(AY96:BJ96)=0,"",SUM(AY96:BJ96))</f>
        <v/>
      </c>
      <c r="BL96" s="92">
        <f>IF(IFERROR(VLOOKUP($A96,'VENDA 2025'!$1:$1048576,3 + (COLUMN(A93)-1)*2,FALSE),"")=0,"",IFERROR(VLOOKUP($A96,'VENDA 2025'!$1:$1048576,3 + (COLUMN(A93)-1)*2,FALSE),""))</f>
        <v/>
      </c>
      <c r="BM96" s="92">
        <f>IF(IFERROR(VLOOKUP($A96,'VENDA 2025'!$1:$1048576,3 + (COLUMN(B93)-1)*2,FALSE),"")=0,"",IFERROR(VLOOKUP($A96,'VENDA 2025'!$1:$1048576,3 + (COLUMN(B93)-1)*2,FALSE),""))</f>
        <v/>
      </c>
      <c r="BN96" s="92">
        <f>IF(IFERROR(VLOOKUP($A96,'VENDA 2025'!$1:$1048576,3 + (COLUMN(C93)-1)*2,FALSE),"")=0,"",IFERROR(VLOOKUP($A96,'VENDA 2025'!$1:$1048576,3 + (COLUMN(C93)-1)*2,FALSE),""))</f>
        <v/>
      </c>
      <c r="BO96" s="92">
        <f>IF(IFERROR(VLOOKUP($A96,'VENDA 2025'!$1:$1048576,3 + (COLUMN(D93)-1)*2,FALSE),"")=0,"",IFERROR(VLOOKUP($A96,'VENDA 2025'!$1:$1048576,3 + (COLUMN(D93)-1)*2,FALSE),""))</f>
        <v/>
      </c>
      <c r="BP96" s="92">
        <f>IF(IFERROR(VLOOKUP($A96,'VENDA 2025'!$1:$1048576,3 + (COLUMN(E93)-1)*2,FALSE),"")=0,"",IFERROR(VLOOKUP($A96,'VENDA 2025'!$1:$1048576,3 + (COLUMN(E93)-1)*2,FALSE),""))</f>
        <v/>
      </c>
      <c r="BQ96" s="92">
        <f>IF(IFERROR(VLOOKUP($A96,'VENDA 2025'!$1:$1048576,3 + (COLUMN(F93)-1)*2,FALSE),"")=0,"",IFERROR(VLOOKUP($A96,'VENDA 2025'!$1:$1048576,3 + (COLUMN(F93)-1)*2,FALSE),""))</f>
        <v/>
      </c>
      <c r="BR96" s="92">
        <f>IF(IFERROR(VLOOKUP($A96,'VENDA 2025'!$1:$1048576,3 + (COLUMN(G93)-1)*2,FALSE),"")=0,"",IFERROR(VLOOKUP($A96,'VENDA 2025'!$1:$1048576,3 + (COLUMN(G93)-1)*2,FALSE),""))</f>
        <v/>
      </c>
      <c r="BS96" s="92">
        <f>IF(IFERROR(VLOOKUP($A96,'VENDA 2025'!$1:$1048576,3 + (COLUMN(H93)-1)*2,FALSE),"")=0,"",IFERROR(VLOOKUP($A96,'VENDA 2025'!$1:$1048576,3 + (COLUMN(H93)-1)*2,FALSE),""))</f>
        <v/>
      </c>
      <c r="BT96" s="92">
        <f>IF(IFERROR(VLOOKUP($A96,'VENDA 2025'!$1:$1048576,3 + (COLUMN(I93)-1)*2,FALSE),"")=0,"",IFERROR(VLOOKUP($A96,'VENDA 2025'!$1:$1048576,3 + (COLUMN(I93)-1)*2,FALSE),""))</f>
        <v/>
      </c>
      <c r="BU96" s="92">
        <f>IF(IFERROR(VLOOKUP($A96,'VENDA 2025'!$1:$1048576,3 + (COLUMN(J93)-1)*2,FALSE),"")=0,"",IFERROR(VLOOKUP($A96,'VENDA 2025'!$1:$1048576,3 + (COLUMN(J93)-1)*2,FALSE),""))</f>
        <v/>
      </c>
      <c r="BV96" s="92">
        <f>IF(IFERROR(VLOOKUP($A96,'VENDA 2025'!$1:$1048576,3 + (COLUMN(K93)-1)*2,FALSE),"")=0,"",IFERROR(VLOOKUP($A96,'VENDA 2025'!$1:$1048576,3 + (COLUMN(K93)-1)*2,FALSE),""))</f>
        <v/>
      </c>
      <c r="BW96" s="92">
        <f>IF(IFERROR(VLOOKUP($A96,'VENDA 2025'!$1:$1048576,3 + (COLUMN(L93)-1)*2,FALSE),"")=0,"",IFERROR(VLOOKUP($A96,'VENDA 2025'!$1:$1048576,3 + (COLUMN(L93)-1)*2,FALSE),""))</f>
        <v/>
      </c>
      <c r="BX96" s="93">
        <f>IF(COUNT(BL96:BW96)=0,"",SUM(BL96:BW96))</f>
        <v/>
      </c>
      <c r="BY96" s="92">
        <f>IF(IFERROR(VLOOKUP($A96,'venda-fornecedor-12-meses-7'!$1:$1048576,4 + (COLUMN(A93)-1)*2,FALSE),"")=0,"",IFERROR(VLOOKUP($A96,'venda-fornecedor-12-meses-7'!$1:$1048576,4 + (COLUMN(A93)-1)*2,FALSE),""))</f>
        <v/>
      </c>
      <c r="BZ96" s="92">
        <f>IF(IFERROR(VLOOKUP($A96,'venda-fornecedor-12-meses-7'!$1:$1048576,4 + (COLUMN(B93)-1)*2,FALSE),"")=0,"",IFERROR(VLOOKUP($A96,'venda-fornecedor-12-meses-7'!$1:$1048576,4 + (COLUMN(B93)-1)*2,FALSE),""))</f>
        <v/>
      </c>
      <c r="CA96" s="92">
        <f>IF(IFERROR(VLOOKUP($A96,'venda-fornecedor-12-meses-7'!$1:$1048576,4 + (COLUMN(C93)-1)*2,FALSE),"")=0,"",IFERROR(VLOOKUP($A96,'venda-fornecedor-12-meses-7'!$1:$1048576,4 + (COLUMN(C93)-1)*2,FALSE),""))</f>
        <v/>
      </c>
      <c r="CB96" s="92">
        <f>IF(IFERROR(VLOOKUP($A96,'venda-fornecedor-12-meses-7'!$1:$1048576,4 + (COLUMN(D93)-1)*2,FALSE),"")=0,"",IFERROR(VLOOKUP($A96,'venda-fornecedor-12-meses-7'!$1:$1048576,4 + (COLUMN(D93)-1)*2,FALSE),""))</f>
        <v/>
      </c>
      <c r="CC96" s="92">
        <f>IF(IFERROR(VLOOKUP($A96,'venda-fornecedor-12-meses-7'!$1:$1048576,4 + (COLUMN(E93)-1)*2,FALSE),"")=0,"",IFERROR(VLOOKUP($A96,'venda-fornecedor-12-meses-7'!$1:$1048576,4 + (COLUMN(E93)-1)*2,FALSE),""))</f>
        <v/>
      </c>
      <c r="CD96" s="92">
        <f>IF(IFERROR(VLOOKUP($A96,'venda-fornecedor-12-meses-7'!$1:$1048576,4 + (COLUMN(F93)-1)*2,FALSE),"")=0,"",IFERROR(VLOOKUP($A96,'venda-fornecedor-12-meses-7'!$1:$1048576,4 + (COLUMN(F93)-1)*2,FALSE),""))</f>
        <v/>
      </c>
      <c r="CE96" s="92">
        <f>IF(IFERROR(VLOOKUP($A96,'venda-fornecedor-12-meses-7'!$1:$1048576,4 + (COLUMN(G93)-1)*2,FALSE),"")=0,"",IFERROR(VLOOKUP($A96,'venda-fornecedor-12-meses-7'!$1:$1048576,4 + (COLUMN(G93)-1)*2,FALSE),""))</f>
        <v/>
      </c>
      <c r="CF96" s="92">
        <f>IF(IFERROR(VLOOKUP($A96,'venda-fornecedor-12-meses-7'!$1:$1048576,4 + (COLUMN(H93)-1)*2,FALSE),"")=0,"",IFERROR(VLOOKUP($A96,'venda-fornecedor-12-meses-7'!$1:$1048576,4 + (COLUMN(H93)-1)*2,FALSE),""))</f>
        <v/>
      </c>
      <c r="CG96" s="92">
        <f>IF(IFERROR(VLOOKUP($A96,'venda-fornecedor-12-meses-7'!$1:$1048576,4 + (COLUMN(I93)-1)*2,FALSE),"")=0,"",IFERROR(VLOOKUP($A96,'venda-fornecedor-12-meses-7'!$1:$1048576,4 + (COLUMN(I93)-1)*2,FALSE),""))</f>
        <v/>
      </c>
      <c r="CH96" s="92">
        <f>IF(IFERROR(VLOOKUP($A96,'venda-fornecedor-12-meses-7'!$1:$1048576,4 + (COLUMN(J93)-1)*2,FALSE),"")=0,"",IFERROR(VLOOKUP($A96,'venda-fornecedor-12-meses-7'!$1:$1048576,4 + (COLUMN(J93)-1)*2,FALSE),""))</f>
        <v/>
      </c>
      <c r="CI96" s="92">
        <f>IF(IFERROR(VLOOKUP($A96,'venda-fornecedor-12-meses-7'!$1:$1048576,4 + (COLUMN(K93)-1)*2,FALSE),"")=0,"",IFERROR(VLOOKUP($A96,'venda-fornecedor-12-meses-7'!$1:$1048576,4 + (COLUMN(K93)-1)*2,FALSE),""))</f>
        <v/>
      </c>
      <c r="CJ96" s="92">
        <f>IF(IFERROR(VLOOKUP($A96,'venda-fornecedor-12-meses-7'!$1:$1048576,4 + (COLUMN(L93)-1)*2,FALSE),"")=0,"",IFERROR(VLOOKUP($A96,'venda-fornecedor-12-meses-7'!$1:$1048576,4 + (COLUMN(L93)-1)*2,FALSE),""))</f>
        <v/>
      </c>
      <c r="CK96" s="93">
        <f>IF(COUNT(BY96:CJ96)=0,"",SUM(BY96:CJ96))</f>
        <v/>
      </c>
      <c r="CL96" s="93">
        <f>IF(COUNT(BY96:CJ96)=0,"",AVERAGE(BY96:CJ96))</f>
        <v/>
      </c>
      <c r="CM96" s="1" t="n"/>
      <c r="CN96" s="94">
        <f>IF(IFERROR(VLOOKUP($A96,'ENTRADA 2023'!$1:$1048576,3 + (COLUMN(A93)-1)*1,FALSE),"")=0,"",IFERROR(VLOOKUP($A96,'ENTRADA 2023'!$1:$1048576,3 + (COLUMN(A93)-1)*1,FALSE),""))</f>
        <v/>
      </c>
      <c r="CO96" s="94">
        <f>IF(IFERROR(VLOOKUP($A96,'ENTRADA 2023'!$1:$1048576,3 + (COLUMN(B93)-1)*1,FALSE),"")=0,"",IFERROR(VLOOKUP($A96,'ENTRADA 2023'!$1:$1048576,3 + (COLUMN(B93)-1)*1,FALSE),""))</f>
        <v/>
      </c>
      <c r="CP96" s="94">
        <f>IF(IFERROR(VLOOKUP($A96,'ENTRADA 2023'!$1:$1048576,3 + (COLUMN(C93)-1)*1,FALSE),"")=0,"",IFERROR(VLOOKUP($A96,'ENTRADA 2023'!$1:$1048576,3 + (COLUMN(C93)-1)*1,FALSE),""))</f>
        <v/>
      </c>
      <c r="CQ96" s="94">
        <f>IF(IFERROR(VLOOKUP($A96,'ENTRADA 2023'!$1:$1048576,3 + (COLUMN(D93)-1)*1,FALSE),"")=0,"",IFERROR(VLOOKUP($A96,'ENTRADA 2023'!$1:$1048576,3 + (COLUMN(D93)-1)*1,FALSE),""))</f>
        <v/>
      </c>
      <c r="CR96" s="94">
        <f>IF(IFERROR(VLOOKUP($A96,'ENTRADA 2023'!$1:$1048576,3 + (COLUMN(E93)-1)*1,FALSE),"")=0,"",IFERROR(VLOOKUP($A96,'ENTRADA 2023'!$1:$1048576,3 + (COLUMN(E93)-1)*1,FALSE),""))</f>
        <v/>
      </c>
      <c r="CS96" s="94">
        <f>IF(IFERROR(VLOOKUP($A96,'ENTRADA 2023'!$1:$1048576,3 + (COLUMN(F93)-1)*1,FALSE),"")=0,"",IFERROR(VLOOKUP($A96,'ENTRADA 2023'!$1:$1048576,3 + (COLUMN(F93)-1)*1,FALSE),""))</f>
        <v/>
      </c>
      <c r="CT96" s="94">
        <f>IF(IFERROR(VLOOKUP($A96,'ENTRADA 2023'!$1:$1048576,3 + (COLUMN(G93)-1)*1,FALSE),"")=0,"",IFERROR(VLOOKUP($A96,'ENTRADA 2023'!$1:$1048576,3 + (COLUMN(G93)-1)*1,FALSE),""))</f>
        <v/>
      </c>
      <c r="CU96" s="94">
        <f>IF(IFERROR(VLOOKUP($A96,'ENTRADA 2023'!$1:$1048576,3 + (COLUMN(H93)-1)*1,FALSE),"")=0,"",IFERROR(VLOOKUP($A96,'ENTRADA 2023'!$1:$1048576,3 + (COLUMN(H93)-1)*1,FALSE),""))</f>
        <v/>
      </c>
      <c r="CV96" s="94">
        <f>IF(IFERROR(VLOOKUP($A96,'ENTRADA 2023'!$1:$1048576,3 + (COLUMN(I93)-1)*1,FALSE),"")=0,"",IFERROR(VLOOKUP($A96,'ENTRADA 2023'!$1:$1048576,3 + (COLUMN(I93)-1)*1,FALSE),""))</f>
        <v/>
      </c>
      <c r="CW96" s="94">
        <f>IF(IFERROR(VLOOKUP($A96,'ENTRADA 2023'!$1:$1048576,3 + (COLUMN(J93)-1)*1,FALSE),"")=0,"",IFERROR(VLOOKUP($A96,'ENTRADA 2023'!$1:$1048576,3 + (COLUMN(J93)-1)*1,FALSE),""))</f>
        <v/>
      </c>
      <c r="CX96" s="94">
        <f>IF(IFERROR(VLOOKUP($A96,'ENTRADA 2023'!$1:$1048576,3 + (COLUMN(K93)-1)*1,FALSE),"")=0,"",IFERROR(VLOOKUP($A96,'ENTRADA 2023'!$1:$1048576,3 + (COLUMN(K93)-1)*1,FALSE),""))</f>
        <v/>
      </c>
      <c r="CY96" s="94">
        <f>IF(IFERROR(VLOOKUP($A96,'ENTRADA 2023'!$1:$1048576,3 + (COLUMN(L93)-1)*1,FALSE),"")=0,"",IFERROR(VLOOKUP($A96,'ENTRADA 2023'!$1:$1048576,3 + (COLUMN(L93)-1)*1,FALSE),""))</f>
        <v/>
      </c>
      <c r="CZ96" s="95">
        <f>IF(COUNT(CN96:CY96)=0,"",SUM(CN96:CY96))</f>
        <v/>
      </c>
      <c r="DA96" s="94">
        <f>IF(IFERROR(VLOOKUP($A96,'ENTRADA 2024'!$1:$1048576,3 + (COLUMN(A93)-1)*1,FALSE),"")=0,"",IFERROR(VLOOKUP($A96,'ENTRADA 2024'!$1:$1048576,3 + (COLUMN(A93)-1)*1,FALSE),""))</f>
        <v/>
      </c>
      <c r="DB96" s="94">
        <f>IF(IFERROR(VLOOKUP($A96,'ENTRADA 2024'!$1:$1048576,3 + (COLUMN(B93)-1)*1,FALSE),"")=0,"",IFERROR(VLOOKUP($A96,'ENTRADA 2024'!$1:$1048576,3 + (COLUMN(B93)-1)*1,FALSE),""))</f>
        <v/>
      </c>
      <c r="DC96" s="94">
        <f>IF(IFERROR(VLOOKUP($A96,'ENTRADA 2024'!$1:$1048576,3 + (COLUMN(C93)-1)*1,FALSE),"")=0,"",IFERROR(VLOOKUP($A96,'ENTRADA 2024'!$1:$1048576,3 + (COLUMN(C93)-1)*1,FALSE),""))</f>
        <v/>
      </c>
      <c r="DD96" s="94">
        <f>IF(IFERROR(VLOOKUP($A96,'ENTRADA 2024'!$1:$1048576,3 + (COLUMN(D93)-1)*1,FALSE),"")=0,"",IFERROR(VLOOKUP($A96,'ENTRADA 2024'!$1:$1048576,3 + (COLUMN(D93)-1)*1,FALSE),""))</f>
        <v/>
      </c>
      <c r="DE96" s="94">
        <f>IF(IFERROR(VLOOKUP($A96,'ENTRADA 2024'!$1:$1048576,3 + (COLUMN(E93)-1)*1,FALSE),"")=0,"",IFERROR(VLOOKUP($A96,'ENTRADA 2024'!$1:$1048576,3 + (COLUMN(E93)-1)*1,FALSE),""))</f>
        <v/>
      </c>
      <c r="DF96" s="94">
        <f>IF(IFERROR(VLOOKUP($A96,'ENTRADA 2024'!$1:$1048576,3 + (COLUMN(F93)-1)*1,FALSE),"")=0,"",IFERROR(VLOOKUP($A96,'ENTRADA 2024'!$1:$1048576,3 + (COLUMN(F93)-1)*1,FALSE),""))</f>
        <v/>
      </c>
      <c r="DG96" s="94">
        <f>IF(IFERROR(VLOOKUP($A96,'ENTRADA 2024'!$1:$1048576,3 + (COLUMN(G93)-1)*1,FALSE),"")=0,"",IFERROR(VLOOKUP($A96,'ENTRADA 2024'!$1:$1048576,3 + (COLUMN(G93)-1)*1,FALSE),""))</f>
        <v/>
      </c>
      <c r="DH96" s="94">
        <f>IF(IFERROR(VLOOKUP($A96,'ENTRADA 2024'!$1:$1048576,3 + (COLUMN(H93)-1)*1,FALSE),"")=0,"",IFERROR(VLOOKUP($A96,'ENTRADA 2024'!$1:$1048576,3 + (COLUMN(H93)-1)*1,FALSE),""))</f>
        <v/>
      </c>
      <c r="DI96" s="94">
        <f>IF(IFERROR(VLOOKUP($A96,'ENTRADA 2024'!$1:$1048576,3 + (COLUMN(I93)-1)*1,FALSE),"")=0,"",IFERROR(VLOOKUP($A96,'ENTRADA 2024'!$1:$1048576,3 + (COLUMN(I93)-1)*1,FALSE),""))</f>
        <v/>
      </c>
      <c r="DJ96" s="94">
        <f>IF(IFERROR(VLOOKUP($A96,'ENTRADA 2024'!$1:$1048576,3 + (COLUMN(J93)-1)*1,FALSE),"")=0,"",IFERROR(VLOOKUP($A96,'ENTRADA 2024'!$1:$1048576,3 + (COLUMN(J93)-1)*1,FALSE),""))</f>
        <v/>
      </c>
      <c r="DK96" s="94">
        <f>IF(IFERROR(VLOOKUP($A96,'ENTRADA 2024'!$1:$1048576,3 + (COLUMN(K93)-1)*1,FALSE),"")=0,"",IFERROR(VLOOKUP($A96,'ENTRADA 2024'!$1:$1048576,3 + (COLUMN(K93)-1)*1,FALSE),""))</f>
        <v/>
      </c>
      <c r="DL96" s="94">
        <f>IF(IFERROR(VLOOKUP($A96,'ENTRADA 2024'!$1:$1048576,3 + (COLUMN(L93)-1)*1,FALSE),"")=0,"",IFERROR(VLOOKUP($A96,'ENTRADA 2024'!$1:$1048576,3 + (COLUMN(L93)-1)*1,FALSE),""))</f>
        <v/>
      </c>
      <c r="DM96" s="95">
        <f>IF(COUNT(DA96:DL96)=0,"",SUM(DA96:DL96))</f>
        <v/>
      </c>
      <c r="DN96" s="94">
        <f>IF(IFERROR(VLOOKUP($A96,'ENTRADA 2025'!$1:$1048576,3 + (COLUMN(A93)-1)*1,FALSE),"")=0,"",IFERROR(VLOOKUP($A96,'ENTRADA 2025'!$1:$1048576,3 + (COLUMN(A93)-1)*1,FALSE),""))</f>
        <v/>
      </c>
      <c r="DO96" s="94">
        <f>IF(IFERROR(VLOOKUP($A96,'ENTRADA 2025'!$1:$1048576,3 + (COLUMN(B93)-1)*1,FALSE),"")=0,"",IFERROR(VLOOKUP($A96,'ENTRADA 2025'!$1:$1048576,3 + (COLUMN(B93)-1)*1,FALSE),""))</f>
        <v/>
      </c>
      <c r="DP96" s="94">
        <f>IF(IFERROR(VLOOKUP($A96,'ENTRADA 2025'!$1:$1048576,3 + (COLUMN(C93)-1)*1,FALSE),"")=0,"",IFERROR(VLOOKUP($A96,'ENTRADA 2025'!$1:$1048576,3 + (COLUMN(C93)-1)*1,FALSE),""))</f>
        <v/>
      </c>
      <c r="DQ96" s="94">
        <f>IF(IFERROR(VLOOKUP($A96,'ENTRADA 2025'!$1:$1048576,3 + (COLUMN(D93)-1)*1,FALSE),"")=0,"",IFERROR(VLOOKUP($A96,'ENTRADA 2025'!$1:$1048576,3 + (COLUMN(D93)-1)*1,FALSE),""))</f>
        <v/>
      </c>
      <c r="DR96" s="94">
        <f>IF(IFERROR(VLOOKUP($A96,'ENTRADA 2025'!$1:$1048576,3 + (COLUMN(E93)-1)*1,FALSE),"")=0,"",IFERROR(VLOOKUP($A96,'ENTRADA 2025'!$1:$1048576,3 + (COLUMN(E93)-1)*1,FALSE),""))</f>
        <v/>
      </c>
      <c r="DS96" s="94">
        <f>IF(IFERROR(VLOOKUP($A96,'ENTRADA 2025'!$1:$1048576,3 + (COLUMN(F93)-1)*1,FALSE),"")=0,"",IFERROR(VLOOKUP($A96,'ENTRADA 2025'!$1:$1048576,3 + (COLUMN(F93)-1)*1,FALSE),""))</f>
        <v/>
      </c>
      <c r="DT96" s="94">
        <f>IF(IFERROR(VLOOKUP($A96,'ENTRADA 2025'!$1:$1048576,3 + (COLUMN(G93)-1)*1,FALSE),"")=0,"",IFERROR(VLOOKUP($A96,'ENTRADA 2025'!$1:$1048576,3 + (COLUMN(G93)-1)*1,FALSE),""))</f>
        <v/>
      </c>
      <c r="DU96" s="94">
        <f>IF(IFERROR(VLOOKUP($A96,'ENTRADA 2025'!$1:$1048576,3 + (COLUMN(H93)-1)*1,FALSE),"")=0,"",IFERROR(VLOOKUP($A96,'ENTRADA 2025'!$1:$1048576,3 + (COLUMN(H93)-1)*1,FALSE),""))</f>
        <v/>
      </c>
      <c r="DV96" s="94">
        <f>IF(IFERROR(VLOOKUP($A96,'ENTRADA 2025'!$1:$1048576,3 + (COLUMN(I93)-1)*1,FALSE),"")=0,"",IFERROR(VLOOKUP($A96,'ENTRADA 2025'!$1:$1048576,3 + (COLUMN(I93)-1)*1,FALSE),""))</f>
        <v/>
      </c>
      <c r="DW96" s="94">
        <f>IF(IFERROR(VLOOKUP($A96,'ENTRADA 2025'!$1:$1048576,3 + (COLUMN(J93)-1)*1,FALSE),"")=0,"",IFERROR(VLOOKUP($A96,'ENTRADA 2025'!$1:$1048576,3 + (COLUMN(J93)-1)*1,FALSE),""))</f>
        <v/>
      </c>
      <c r="DX96" s="94">
        <f>IF(IFERROR(VLOOKUP($A96,'ENTRADA 2025'!$1:$1048576,3 + (COLUMN(K93)-1)*1,FALSE),"")=0,"",IFERROR(VLOOKUP($A96,'ENTRADA 2025'!$1:$1048576,3 + (COLUMN(K93)-1)*1,FALSE),""))</f>
        <v/>
      </c>
      <c r="DY96" s="94">
        <f>IF(IFERROR(VLOOKUP($A96,'ENTRADA 2025'!$1:$1048576,3 + (COLUMN(L93)-1)*1,FALSE),"")=0,"",IFERROR(VLOOKUP($A96,'ENTRADA 2025'!$1:$1048576,3 + (COLUMN(L93)-1)*1,FALSE),""))</f>
        <v/>
      </c>
      <c r="DZ96" s="95">
        <f>IF(COUNT(DN96:DY96)=0,"",SUM(DN96:DY96))</f>
        <v/>
      </c>
      <c r="EA96" s="94">
        <f>IF(IFERROR(VLOOKUP($A96,'entrada-fornecedor-12-meses-7'!$1:$1048576,3 + (COLUMN(A93)-1)*1,FALSE),"")=0,"",IFERROR(VLOOKUP($A96,'entrada-fornecedor-12-meses-7'!$1:$1048576,3 + (COLUMN(A93)-1)*1,FALSE),""))</f>
        <v/>
      </c>
      <c r="EB96" s="94">
        <f>IF(IFERROR(VLOOKUP($A96,'entrada-fornecedor-12-meses-7'!$1:$1048576,3 + (COLUMN(B93)-1)*1,FALSE),"")=0,"",IFERROR(VLOOKUP($A96,'entrada-fornecedor-12-meses-7'!$1:$1048576,3 + (COLUMN(B93)-1)*1,FALSE),""))</f>
        <v/>
      </c>
      <c r="EC96" s="94">
        <f>IF(IFERROR(VLOOKUP($A96,'entrada-fornecedor-12-meses-7'!$1:$1048576,3 + (COLUMN(C93)-1)*1,FALSE),"")=0,"",IFERROR(VLOOKUP($A96,'entrada-fornecedor-12-meses-7'!$1:$1048576,3 + (COLUMN(C93)-1)*1,FALSE),""))</f>
        <v/>
      </c>
      <c r="ED96" s="94">
        <f>IF(IFERROR(VLOOKUP($A96,'entrada-fornecedor-12-meses-7'!$1:$1048576,3 + (COLUMN(D93)-1)*1,FALSE),"")=0,"",IFERROR(VLOOKUP($A96,'entrada-fornecedor-12-meses-7'!$1:$1048576,3 + (COLUMN(D93)-1)*1,FALSE),""))</f>
        <v/>
      </c>
      <c r="EE96" s="94">
        <f>IF(IFERROR(VLOOKUP($A96,'entrada-fornecedor-12-meses-7'!$1:$1048576,3 + (COLUMN(E93)-1)*1,FALSE),"")=0,"",IFERROR(VLOOKUP($A96,'entrada-fornecedor-12-meses-7'!$1:$1048576,3 + (COLUMN(E93)-1)*1,FALSE),""))</f>
        <v/>
      </c>
      <c r="EF96" s="94">
        <f>IF(IFERROR(VLOOKUP($A96,'entrada-fornecedor-12-meses-7'!$1:$1048576,3 + (COLUMN(F93)-1)*1,FALSE),"")=0,"",IFERROR(VLOOKUP($A96,'entrada-fornecedor-12-meses-7'!$1:$1048576,3 + (COLUMN(F93)-1)*1,FALSE),""))</f>
        <v/>
      </c>
      <c r="EG96" s="94">
        <f>IF(IFERROR(VLOOKUP($A96,'entrada-fornecedor-12-meses-7'!$1:$1048576,3 + (COLUMN(G93)-1)*1,FALSE),"")=0,"",IFERROR(VLOOKUP($A96,'entrada-fornecedor-12-meses-7'!$1:$1048576,3 + (COLUMN(G93)-1)*1,FALSE),""))</f>
        <v/>
      </c>
      <c r="EH96" s="94">
        <f>IF(IFERROR(VLOOKUP($A96,'entrada-fornecedor-12-meses-7'!$1:$1048576,3 + (COLUMN(H93)-1)*1,FALSE),"")=0,"",IFERROR(VLOOKUP($A96,'entrada-fornecedor-12-meses-7'!$1:$1048576,3 + (COLUMN(H93)-1)*1,FALSE),""))</f>
        <v/>
      </c>
      <c r="EI96" s="94">
        <f>IF(IFERROR(VLOOKUP($A96,'entrada-fornecedor-12-meses-7'!$1:$1048576,3 + (COLUMN(I93)-1)*1,FALSE),"")=0,"",IFERROR(VLOOKUP($A96,'entrada-fornecedor-12-meses-7'!$1:$1048576,3 + (COLUMN(I93)-1)*1,FALSE),""))</f>
        <v/>
      </c>
      <c r="EJ96" s="94">
        <f>IF(IFERROR(VLOOKUP($A96,'entrada-fornecedor-12-meses-7'!$1:$1048576,3 + (COLUMN(J93)-1)*1,FALSE),"")=0,"",IFERROR(VLOOKUP($A96,'entrada-fornecedor-12-meses-7'!$1:$1048576,3 + (COLUMN(J93)-1)*1,FALSE),""))</f>
        <v/>
      </c>
      <c r="EK96" s="94">
        <f>IF(IFERROR(VLOOKUP($A96,'entrada-fornecedor-12-meses-7'!$1:$1048576,3 + (COLUMN(K93)-1)*1,FALSE),"")=0,"",IFERROR(VLOOKUP($A96,'entrada-fornecedor-12-meses-7'!$1:$1048576,3 + (COLUMN(K93)-1)*1,FALSE),""))</f>
        <v/>
      </c>
      <c r="EL96" s="94">
        <f>IF(IFERROR(VLOOKUP($A96,'entrada-fornecedor-12-meses-7'!$1:$1048576,3 + (COLUMN(L93)-1)*1,FALSE),"")=0,"",IFERROR(VLOOKUP($A96,'entrada-fornecedor-12-meses-7'!$1:$1048576,3 + (COLUMN(L93)-1)*1,FALSE),""))</f>
        <v/>
      </c>
      <c r="EM96" s="95">
        <f>IF(COUNT(EA96:EL96)=0,"",SUM(EA96:EL96))</f>
        <v/>
      </c>
      <c r="EN96" s="1" t="n"/>
      <c r="EO96" s="96">
        <f>IFERROR(AVERAGEIF('lead-time-compras-7'!B:B,A96,'lead-time-compras-7'!S:S),"")</f>
        <v/>
      </c>
      <c r="EP96" s="96">
        <f>IFERROR(
  AVERAGEIFS(
    'notas-fiscais-entrada-830-7'!H:H,
    'notas-fiscais-entrada-830-7'!O:O, A96,
    'notas-fiscais-entrada-830-7'!E:E, $B$1
  ),
""
)</f>
        <v/>
      </c>
      <c r="EQ96" s="96">
        <f>IFERROR(AVERAGEIF('lead-time-compras-7'!B:B,A96,'lead-time-compras-7'!Q:Q),"")</f>
        <v/>
      </c>
      <c r="ER96" s="97">
        <f>SUMIF('fornecedor-saldo-receber-7'!A:A, A96, 'fornecedor-saldo-receber-7'!L:L)</f>
        <v/>
      </c>
      <c r="ES96" s="97">
        <f>SUMIF('fornecedor-verba-aplicar-7'!A:A, A96, 'fornecedor-verba-aplicar-7'!D:D)</f>
        <v/>
      </c>
      <c r="ET96" s="1" t="n"/>
      <c r="EU96" s="52">
        <f>SUMIF('ANALISE PRODUTO'!F:F, A96, 'ANALISE PRODUTO'!BN:BN)</f>
        <v/>
      </c>
      <c r="EV96" s="52">
        <f>SUMIF('ANALISE PRODUTO'!F:F, A96, 'ANALISE PRODUTO'!BO:BO)</f>
        <v/>
      </c>
      <c r="EW96" s="52">
        <f>SUMIF('ANALISE PRODUTO'!F:F, A96, 'ANALISE PRODUTO'!BP:BP)</f>
        <v/>
      </c>
      <c r="EX96" s="52">
        <f>SUMIF('ANALISE PRODUTO'!F:F, A96, 'ANALISE PRODUTO'!BQ:BQ)</f>
        <v/>
      </c>
      <c r="EY96" s="52">
        <f>SUMIF('ANALISE PRODUTO'!F:F, A96, 'ANALISE PRODUTO'!BR:BR)</f>
        <v/>
      </c>
      <c r="EZ96" s="53">
        <f>SUMIF('ANALISE PRODUTO'!F:F, A96, 'ANALISE PRODUTO'!BS:BS)</f>
        <v/>
      </c>
      <c r="FA96" s="53">
        <f>SUMIF('ANALISE PRODUTO'!F:F, A96, 'ANALISE PRODUTO'!BT:BT)</f>
        <v/>
      </c>
      <c r="FB96" s="53">
        <f>SUMIF('ANALISE PRODUTO'!F:F, A96, 'ANALISE PRODUTO'!BU:BU)</f>
        <v/>
      </c>
      <c r="FC96" s="53">
        <f>SUMIF('ANALISE PRODUTO'!F:F, A96, 'ANALISE PRODUTO'!BV:BV)</f>
        <v/>
      </c>
      <c r="FD96" s="53">
        <f>SUMIF('ANALISE PRODUTO'!F:F, A96, 'ANALISE PRODUTO'!BW:BW)</f>
        <v/>
      </c>
      <c r="FE96" s="41">
        <f>SUMIF('ANALISE PRODUTO'!F:F, A96, 'ANALISE PRODUTO'!CB:CB)</f>
        <v/>
      </c>
      <c r="FF96" s="41">
        <f>SUMIF('ANALISE PRODUTO'!F:F, A96, 'ANALISE PRODUTO'!CC:CC)</f>
        <v/>
      </c>
      <c r="FG96" s="1" t="n"/>
      <c r="FH96" s="45">
        <f>IF(IFERROR(VLOOKUP($A96,'VENDA 2023'!$1:$1048576,4 + (COLUMN(A93)-1)*2,FALSE),"")=0,"",IFERROR(VLOOKUP($A96,'VENDA 2023'!$1:$1048576,4 + (COLUMN(A93)-1)*2,FALSE),""))</f>
        <v/>
      </c>
      <c r="FI96" s="45">
        <f>IF(IFERROR(VLOOKUP($A96,'VENDA 2023'!$1:$1048576,4 + (COLUMN(B93)-1)*2,FALSE),"")=0,"",IFERROR(VLOOKUP($A96,'VENDA 2023'!$1:$1048576,4 + (COLUMN(B93)-1)*2,FALSE),""))</f>
        <v/>
      </c>
      <c r="FJ96" s="45">
        <f>IF(IFERROR(VLOOKUP($A96,'VENDA 2023'!$1:$1048576,4 + (COLUMN(C93)-1)*2,FALSE),"")=0,"",IFERROR(VLOOKUP($A96,'VENDA 2023'!$1:$1048576,4 + (COLUMN(C93)-1)*2,FALSE),""))</f>
        <v/>
      </c>
      <c r="FK96" s="45">
        <f>IF(IFERROR(VLOOKUP($A96,'VENDA 2023'!$1:$1048576,4 + (COLUMN(D93)-1)*2,FALSE),"")=0,"",IFERROR(VLOOKUP($A96,'VENDA 2023'!$1:$1048576,4 + (COLUMN(D93)-1)*2,FALSE),""))</f>
        <v/>
      </c>
      <c r="FL96" s="45">
        <f>IF(IFERROR(VLOOKUP($A96,'VENDA 2023'!$1:$1048576,4 + (COLUMN(E93)-1)*2,FALSE),"")=0,"",IFERROR(VLOOKUP($A96,'VENDA 2023'!$1:$1048576,4 + (COLUMN(E93)-1)*2,FALSE),""))</f>
        <v/>
      </c>
      <c r="FM96" s="45">
        <f>IF(IFERROR(VLOOKUP($A96,'VENDA 2023'!$1:$1048576,4 + (COLUMN(F93)-1)*2,FALSE),"")=0,"",IFERROR(VLOOKUP($A96,'VENDA 2023'!$1:$1048576,4 + (COLUMN(F93)-1)*2,FALSE),""))</f>
        <v/>
      </c>
      <c r="FN96" s="45">
        <f>IF(IFERROR(VLOOKUP($A96,'VENDA 2023'!$1:$1048576,4 + (COLUMN(G93)-1)*2,FALSE),"")=0,"",IFERROR(VLOOKUP($A96,'VENDA 2023'!$1:$1048576,4 + (COLUMN(G93)-1)*2,FALSE),""))</f>
        <v/>
      </c>
      <c r="FO96" s="45">
        <f>IF(IFERROR(VLOOKUP($A96,'VENDA 2023'!$1:$1048576,4 + (COLUMN(H93)-1)*2,FALSE),"")=0,"",IFERROR(VLOOKUP($A96,'VENDA 2023'!$1:$1048576,4 + (COLUMN(H93)-1)*2,FALSE),""))</f>
        <v/>
      </c>
      <c r="FP96" s="45">
        <f>IF(IFERROR(VLOOKUP($A96,'VENDA 2023'!$1:$1048576,4 + (COLUMN(I93)-1)*2,FALSE),"")=0,"",IFERROR(VLOOKUP($A96,'VENDA 2023'!$1:$1048576,4 + (COLUMN(I93)-1)*2,FALSE),""))</f>
        <v/>
      </c>
      <c r="FQ96" s="45">
        <f>IF(IFERROR(VLOOKUP($A96,'VENDA 2023'!$1:$1048576,4 + (COLUMN(J93)-1)*2,FALSE),"")=0,"",IFERROR(VLOOKUP($A96,'VENDA 2023'!$1:$1048576,4 + (COLUMN(J93)-1)*2,FALSE),""))</f>
        <v/>
      </c>
      <c r="FR96" s="45">
        <f>IF(IFERROR(VLOOKUP($A96,'VENDA 2023'!$1:$1048576,4 + (COLUMN(K93)-1)*2,FALSE),"")=0,"",IFERROR(VLOOKUP($A96,'VENDA 2023'!$1:$1048576,4 + (COLUMN(K93)-1)*2,FALSE),""))</f>
        <v/>
      </c>
      <c r="FS96" s="45">
        <f>IF(IFERROR(VLOOKUP($A96,'VENDA 2023'!$1:$1048576,4 + (COLUMN(L93)-1)*2,FALSE),"")=0,"",IFERROR(VLOOKUP($A96,'VENDA 2023'!$1:$1048576,4 + (COLUMN(L93)-1)*2,FALSE),""))</f>
        <v/>
      </c>
      <c r="FT96" s="12">
        <f>IF(COUNT(FH96:FS96)=0,"",SUM(FH96:FS96))</f>
        <v/>
      </c>
      <c r="FU96" s="45">
        <f>IF(IFERROR(VLOOKUP($A96,'VENDA 2024'!$1:$1048576,4 + (COLUMN(A93)-1)*2,FALSE),"")=0,"",IFERROR(VLOOKUP($A96,'VENDA 2024'!$1:$1048576,4 + (COLUMN(A93)-1)*2,FALSE),""))</f>
        <v/>
      </c>
      <c r="FV96" s="45">
        <f>IF(IFERROR(VLOOKUP($A96,'VENDA 2024'!$1:$1048576,4 + (COLUMN(B93)-1)*2,FALSE),"")=0,"",IFERROR(VLOOKUP($A96,'VENDA 2024'!$1:$1048576,4 + (COLUMN(B93)-1)*2,FALSE),""))</f>
        <v/>
      </c>
      <c r="FW96" s="45">
        <f>IF(IFERROR(VLOOKUP($A96,'VENDA 2024'!$1:$1048576,4 + (COLUMN(C93)-1)*2,FALSE),"")=0,"",IFERROR(VLOOKUP($A96,'VENDA 2024'!$1:$1048576,4 + (COLUMN(C93)-1)*2,FALSE),""))</f>
        <v/>
      </c>
      <c r="FX96" s="45">
        <f>IF(IFERROR(VLOOKUP($A96,'VENDA 2024'!$1:$1048576,4 + (COLUMN(D93)-1)*2,FALSE),"")=0,"",IFERROR(VLOOKUP($A96,'VENDA 2024'!$1:$1048576,4 + (COLUMN(D93)-1)*2,FALSE),""))</f>
        <v/>
      </c>
      <c r="FY96" s="45">
        <f>IF(IFERROR(VLOOKUP($A96,'VENDA 2024'!$1:$1048576,4 + (COLUMN(E93)-1)*2,FALSE),"")=0,"",IFERROR(VLOOKUP($A96,'VENDA 2024'!$1:$1048576,4 + (COLUMN(E93)-1)*2,FALSE),""))</f>
        <v/>
      </c>
      <c r="FZ96" s="45">
        <f>IF(IFERROR(VLOOKUP($A96,'VENDA 2024'!$1:$1048576,4 + (COLUMN(F93)-1)*2,FALSE),"")=0,"",IFERROR(VLOOKUP($A96,'VENDA 2024'!$1:$1048576,4 + (COLUMN(F93)-1)*2,FALSE),""))</f>
        <v/>
      </c>
      <c r="GA96" s="45">
        <f>IF(IFERROR(VLOOKUP($A96,'VENDA 2024'!$1:$1048576,4 + (COLUMN(G93)-1)*2,FALSE),"")=0,"",IFERROR(VLOOKUP($A96,'VENDA 2024'!$1:$1048576,4 + (COLUMN(G93)-1)*2,FALSE),""))</f>
        <v/>
      </c>
      <c r="GB96" s="45">
        <f>IF(IFERROR(VLOOKUP($A96,'VENDA 2024'!$1:$1048576,4 + (COLUMN(H93)-1)*2,FALSE),"")=0,"",IFERROR(VLOOKUP($A96,'VENDA 2024'!$1:$1048576,4 + (COLUMN(H93)-1)*2,FALSE),""))</f>
        <v/>
      </c>
      <c r="GC96" s="45">
        <f>IF(IFERROR(VLOOKUP($A96,'VENDA 2024'!$1:$1048576,4 + (COLUMN(I93)-1)*2,FALSE),"")=0,"",IFERROR(VLOOKUP($A96,'VENDA 2024'!$1:$1048576,4 + (COLUMN(I93)-1)*2,FALSE),""))</f>
        <v/>
      </c>
      <c r="GD96" s="45">
        <f>IF(IFERROR(VLOOKUP($A96,'VENDA 2024'!$1:$1048576,4 + (COLUMN(J93)-1)*2,FALSE),"")=0,"",IFERROR(VLOOKUP($A96,'VENDA 2024'!$1:$1048576,4 + (COLUMN(J93)-1)*2,FALSE),""))</f>
        <v/>
      </c>
      <c r="GE96" s="45">
        <f>IF(IFERROR(VLOOKUP($A96,'VENDA 2024'!$1:$1048576,4 + (COLUMN(K93)-1)*2,FALSE),"")=0,"",IFERROR(VLOOKUP($A96,'VENDA 2024'!$1:$1048576,4 + (COLUMN(K93)-1)*2,FALSE),""))</f>
        <v/>
      </c>
      <c r="GF96" s="45">
        <f>IF(IFERROR(VLOOKUP($A96,'VENDA 2024'!$1:$1048576,4 + (COLUMN(L93)-1)*2,FALSE),"")=0,"",IFERROR(VLOOKUP($A96,'VENDA 2024'!$1:$1048576,4 + (COLUMN(L93)-1)*2,FALSE),""))</f>
        <v/>
      </c>
      <c r="GG96" s="12">
        <f>IF(COUNT(FU96:GF96)=0,"",SUM(FU96:GF96))</f>
        <v/>
      </c>
      <c r="GH96" s="45">
        <f>IF(IFERROR(VLOOKUP($A96,'venda-fornecedor-12-meses-7'!$1:$1048576,5 + (COLUMN(A93)-1)*2,FALSE),"")=0,"",IFERROR(VLOOKUP($A96,'venda-fornecedor-12-meses-7'!$1:$1048576,5 + (COLUMN(A93)-1)*2,FALSE),""))</f>
        <v/>
      </c>
      <c r="GI96" s="45">
        <f>IF(IFERROR(VLOOKUP($A96,'venda-fornecedor-12-meses-7'!$1:$1048576,5 + (COLUMN(B93)-1)*2,FALSE),"")=0,"",IFERROR(VLOOKUP($A96,'venda-fornecedor-12-meses-7'!$1:$1048576,5 + (COLUMN(B93)-1)*2,FALSE),""))</f>
        <v/>
      </c>
      <c r="GJ96" s="45">
        <f>IF(IFERROR(VLOOKUP($A96,'venda-fornecedor-12-meses-7'!$1:$1048576,5 + (COLUMN(C93)-1)*2,FALSE),"")=0,"",IFERROR(VLOOKUP($A96,'venda-fornecedor-12-meses-7'!$1:$1048576,5 + (COLUMN(C93)-1)*2,FALSE),""))</f>
        <v/>
      </c>
      <c r="GK96" s="45">
        <f>IF(IFERROR(VLOOKUP($A96,'venda-fornecedor-12-meses-7'!$1:$1048576,5 + (COLUMN(D93)-1)*2,FALSE),"")=0,"",IFERROR(VLOOKUP($A96,'venda-fornecedor-12-meses-7'!$1:$1048576,5 + (COLUMN(D93)-1)*2,FALSE),""))</f>
        <v/>
      </c>
      <c r="GL96" s="45">
        <f>IF(IFERROR(VLOOKUP($A96,'venda-fornecedor-12-meses-7'!$1:$1048576,5 + (COLUMN(E93)-1)*2,FALSE),"")=0,"",IFERROR(VLOOKUP($A96,'venda-fornecedor-12-meses-7'!$1:$1048576,5 + (COLUMN(E93)-1)*2,FALSE),""))</f>
        <v/>
      </c>
      <c r="GM96" s="45">
        <f>IF(IFERROR(VLOOKUP($A96,'venda-fornecedor-12-meses-7'!$1:$1048576,5 + (COLUMN(F93)-1)*2,FALSE),"")=0,"",IFERROR(VLOOKUP($A96,'venda-fornecedor-12-meses-7'!$1:$1048576,5 + (COLUMN(F93)-1)*2,FALSE),""))</f>
        <v/>
      </c>
      <c r="GN96" s="45">
        <f>IF(IFERROR(VLOOKUP($A96,'venda-fornecedor-12-meses-7'!$1:$1048576,5 + (COLUMN(G93)-1)*2,FALSE),"")=0,"",IFERROR(VLOOKUP($A96,'venda-fornecedor-12-meses-7'!$1:$1048576,5 + (COLUMN(G93)-1)*2,FALSE),""))</f>
        <v/>
      </c>
      <c r="GO96" s="45">
        <f>IF(IFERROR(VLOOKUP($A96,'venda-fornecedor-12-meses-7'!$1:$1048576,5 + (COLUMN(H93)-1)*2,FALSE),"")=0,"",IFERROR(VLOOKUP($A96,'venda-fornecedor-12-meses-7'!$1:$1048576,5 + (COLUMN(H93)-1)*2,FALSE),""))</f>
        <v/>
      </c>
      <c r="GP96" s="45">
        <f>IF(IFERROR(VLOOKUP($A96,'venda-fornecedor-12-meses-7'!$1:$1048576,5 + (COLUMN(I93)-1)*2,FALSE),"")=0,"",IFERROR(VLOOKUP($A96,'venda-fornecedor-12-meses-7'!$1:$1048576,5 + (COLUMN(I93)-1)*2,FALSE),""))</f>
        <v/>
      </c>
      <c r="GQ96" s="45">
        <f>IF(IFERROR(VLOOKUP($A96,'venda-fornecedor-12-meses-7'!$1:$1048576,5 + (COLUMN(J93)-1)*2,FALSE),"")=0,"",IFERROR(VLOOKUP($A96,'venda-fornecedor-12-meses-7'!$1:$1048576,5 + (COLUMN(J93)-1)*2,FALSE),""))</f>
        <v/>
      </c>
      <c r="GR96" s="45">
        <f>IF(IFERROR(VLOOKUP($A96,'venda-fornecedor-12-meses-7'!$1:$1048576,5 + (COLUMN(K93)-1)*2,FALSE),"")=0,"",IFERROR(VLOOKUP($A96,'venda-fornecedor-12-meses-7'!$1:$1048576,5 + (COLUMN(K93)-1)*2,FALSE),""))</f>
        <v/>
      </c>
      <c r="GS96" s="45">
        <f>IF(IFERROR(VLOOKUP($A96,'venda-fornecedor-12-meses-7'!$1:$1048576,5 + (COLUMN(L93)-1)*2,FALSE),"")=0,"",IFERROR(VLOOKUP($A96,'venda-fornecedor-12-meses-7'!$1:$1048576,5 + (COLUMN(L93)-1)*2,FALSE),""))</f>
        <v/>
      </c>
      <c r="GT96" s="12">
        <f>IF(COUNT(GH96:GS96)=0,"",SUM(GH96:GS96))</f>
        <v/>
      </c>
    </row>
    <row r="97">
      <c r="A97" s="98" t="n">
        <v>70</v>
      </c>
      <c r="B97" s="85">
        <f>VLOOKUP(A97,'FORNECEDORES X COMPRADOR'!$A:$D,4,0)</f>
        <v/>
      </c>
      <c r="C97" s="85">
        <f>VLOOKUP(A97,'FORNECEDORES X COMPRADOR'!$A:$E,5,0)</f>
        <v/>
      </c>
      <c r="D97" s="40">
        <f>IFERROR(AVERAGEIF('ANALISE PRODUTO'!F:F,A97,'ANALISE PRODUTO'!BE:BE),"")</f>
        <v/>
      </c>
      <c r="E97" s="40">
        <f>IFERROR(AVERAGEIF('ANALISE PRODUTO'!F:F,A97,'ANALISE PRODUTO'!BF:BF),"")</f>
        <v/>
      </c>
      <c r="F97" s="47">
        <f t="array" ref="F97">IFERROR(
  IF(
    SUMPRODUCT(
      IFERROR(--('ANALISE PRODUTO'!$F$3:$F$10000=A97),0) *
      IFERROR(--'ANALISE PRODUTO'!$AJ$3:$AJ$10000,0)
    )=0,
    "",
    SUMPRODUCT(
      IFERROR(--('ANALISE PRODUTO'!$F$3:$F$10000=A97),0) *
      IFERROR(--'ANALISE PRODUTO'!$AN$3:$AN$10000,0)
    ) /
    SUMPRODUCT(
      IFERROR(--('ANALISE PRODUTO'!$F$3:$F$10000=A97),0) *
      IFERROR(--'ANALISE PRODUTO'!$AJ$3:$AJ$10000,0)
    )
  ),
  ""
)</f>
        <v/>
      </c>
      <c r="G97" s="47">
        <f t="array" ref="G97">IFERROR(
  IF(
    SUMPRODUCT(
      IFERROR(--('ANALISE PRODUTO'!$F$3:$F$10000=A97),0) *
      IFERROR(--'ANALISE PRODUTO'!$AJ$3:$AJ$10000,0)
    )=0,
    "",
    SUMPRODUCT(
      IFERROR(--('ANALISE PRODUTO'!$F$3:$F$10000=A97),0) *
      IFERROR(--'ANALISE PRODUTO'!$AO$3:$AO$10000,0)
    ) /
    SUMPRODUCT(
      IFERROR(--('ANALISE PRODUTO'!$F$3:$F$10000=A97),0) *
      IFERROR(--'ANALISE PRODUTO'!$AJ$3:$AJ$10000,0)
    )
  ),
  ""
)</f>
        <v/>
      </c>
      <c r="H97" s="86" t="n">
        <v>60</v>
      </c>
      <c r="I97" s="86" t="n">
        <v>90</v>
      </c>
      <c r="J97" s="87">
        <f>SUMIF('ANALISE PRODUTO'!F:F, A97, 'ANALISE PRODUTO'!AP:AP)</f>
        <v/>
      </c>
      <c r="K97" s="88">
        <f>SUMIF('ANALISE PRODUTO'!F:F, A97, 'ANALISE PRODUTO'!AN:AN)</f>
        <v/>
      </c>
      <c r="L97" s="40">
        <f>SUMIF('ANALISE PRODUTO'!F:F, A97, 'ANALISE PRODUTO'!BB:BB)</f>
        <v/>
      </c>
      <c r="M97" s="40">
        <f>SUMIF('ANALISE PRODUTO'!F:F, A97, 'ANALISE PRODUTO'!BC:BC)</f>
        <v/>
      </c>
      <c r="N97" s="40">
        <f>SUMIF('ANALISE PRODUTO'!F:F, A97, 'ANALISE PRODUTO'!BD:BD)</f>
        <v/>
      </c>
      <c r="O97" s="40">
        <f>SUMIF('ANALISE PRODUTO'!F:F, A97, 'ANALISE PRODUTO'!BA:BA)</f>
        <v/>
      </c>
      <c r="P97" s="40">
        <f>IF(J97=0, 0, IF(O97/J97=0, 0, O97/J97))</f>
        <v/>
      </c>
      <c r="Q97" s="40">
        <f>IF(J97=0, 0, IF(L97/J97=0, 0, L97/J97))</f>
        <v/>
      </c>
      <c r="R97" s="89">
        <f>SUMIF('ANALISE PRODUTO'!F:F, A97, 'ANALISE PRODUTO'!BJ:BJ)</f>
        <v/>
      </c>
      <c r="S97" s="89">
        <f>SUMIF('ANALISE PRODUTO'!F:F, A97, 'ANALISE PRODUTO'!BK:BK)</f>
        <v/>
      </c>
      <c r="T97" s="89">
        <f>SUMIF('ANALISE PRODUTO'!F:F, A97, 'ANALISE PRODUTO'!BL:BL)</f>
        <v/>
      </c>
      <c r="U97" s="89">
        <f>SUMIFS('ANALISE PRODUTO'!BI:BI, 'ANALISE PRODUTO'!F:F, A97)</f>
        <v/>
      </c>
      <c r="V97" s="89">
        <f>IF(C97="DESCONTINUADO", 0, IF(J97=0, 0, IF(U97/J97=0, 0, U97/J97)))</f>
        <v/>
      </c>
      <c r="W97" s="89">
        <f>IF(OR(C97="DESCONTINUADO", J97=0), 0, IFERROR((S97+T97)/J97, 0))</f>
        <v/>
      </c>
      <c r="X97" s="59">
        <f>COUNTIF('ANALISE PRODUTO'!F:F, A97)</f>
        <v/>
      </c>
      <c r="Y97" s="60">
        <f>COUNTIFS('ANALISE PRODUTO'!F:F, A97, 'ANALISE PRODUTO'!S:S, "S")</f>
        <v/>
      </c>
      <c r="Z97" s="61">
        <f>X97-Y97</f>
        <v/>
      </c>
      <c r="AA97" s="88">
        <f>IFERROR(IF(COUNTIF('contas-pagas-fornecedor-7'!$C:$C,B97)&gt;1,
   AVERAGEIF('contas-pagas-fornecedor-7'!$C:$C,B97,'contas-pagas-fornecedor-7'!$I:$I),
   VLOOKUP(B97,'contas-pagas-fornecedor-7'!$C:$Q,7,FALSE)), "")</f>
        <v/>
      </c>
      <c r="AB97" s="88">
        <f t="array" ref="AB97">IFERROR(
  INDEX('fornecedor-venda-por-filial-ger'!J:J,
    MATCH(1,
      ('fornecedor-venda-por-filial-ger'!A:A=A97) *
      ('fornecedor-venda-por-filial-ger'!B:B=$B$1),
    0)
  ),
"")</f>
        <v/>
      </c>
      <c r="AC97" s="90">
        <f t="array" ref="AC97">IFERROR(
  INDEX('fornecedor-venda-por-filial-ger'!O:O,
    MATCH(1,
      ('fornecedor-venda-por-filial-ger'!A:A=A97) *
      ('fornecedor-venda-por-filial-ger'!B:B=$B$1),
    0)
  ),
"")</f>
        <v/>
      </c>
      <c r="AD97" s="90">
        <f>IFERROR(VLOOKUP(A97,'venda-fornecedor-12-meses-7'!A:AC,3,0),"")</f>
        <v/>
      </c>
      <c r="AE97" s="87">
        <f t="array" ref="AE97">IFERROR(
  INDEX('fornecedor-venda-por-filial-ger'!N:N,
    MATCH(1,
      ('fornecedor-venda-por-filial-ger'!A:A=A97) *
      ('fornecedor-venda-por-filial-ger'!B:B=$B$1),
    0)
  ),
"")</f>
        <v/>
      </c>
      <c r="AF97" s="87">
        <f>IF(J97&lt;=0,"100,00%",IFERROR(AD97/AE97,1))</f>
        <v/>
      </c>
      <c r="AG97" s="64">
        <f t="array" ref="AG97">IFERROR(
  INDEX('fornecedor-venda-por-filial-ger'!L:L,
    MATCH(1,
      ('fornecedor-venda-por-filial-ger'!A:A=A97)*
      ('fornecedor-venda-por-filial-ger'!B:B=$B$1),
    0)
  )/100,
"")</f>
        <v/>
      </c>
      <c r="AH97" s="64">
        <f t="array" ref="AH97">IFERROR(
  INDEX('fornecedor-venda-por-filial-ger'!S:S,
    MATCH(1,
      ('fornecedor-venda-por-filial-ger'!A:A=A97) *
      ('fornecedor-venda-por-filial-ger'!B:B=$B$1),
    0)
  )/100,
"")</f>
        <v/>
      </c>
      <c r="AI97" s="64">
        <f>IFERROR(IF(OR(AH97="",AG97=""),"",IF(J97=0,0,AH97-AG97)),"")</f>
        <v/>
      </c>
      <c r="AJ97" s="91">
        <f t="array" ref="AJ97">IF(MAX(IF('ANALISE PRODUTO'!F:F=A97,'ANALISE PRODUTO'!AD:AD))=0,"SEM ENTRADA",MAX(IF('ANALISE PRODUTO'!F:F=A97,'ANALISE PRODUTO'!AD:AD)))</f>
        <v/>
      </c>
      <c r="AK97" s="39" t="n"/>
      <c r="AL97" s="92">
        <f>IF(IFERROR(VLOOKUP($A97,'VENDA 2023'!$1:$1048576,3 + (COLUMN(A94)-1)*2,FALSE),"")=0,"",IFERROR(VLOOKUP($A97,'VENDA 2023'!$1:$1048576,3 + (COLUMN(A94)-1)*2,FALSE),""))</f>
        <v/>
      </c>
      <c r="AM97" s="92">
        <f>IF(IFERROR(VLOOKUP($A97,'VENDA 2023'!$1:$1048576,3 + (COLUMN(B94)-1)*2,FALSE),"")=0,"",IFERROR(VLOOKUP($A97,'VENDA 2023'!$1:$1048576,3 + (COLUMN(B94)-1)*2,FALSE),""))</f>
        <v/>
      </c>
      <c r="AN97" s="92">
        <f>IF(IFERROR(VLOOKUP($A97,'VENDA 2023'!$1:$1048576,3 + (COLUMN(C94)-1)*2,FALSE),"")=0,"",IFERROR(VLOOKUP($A97,'VENDA 2023'!$1:$1048576,3 + (COLUMN(C94)-1)*2,FALSE),""))</f>
        <v/>
      </c>
      <c r="AO97" s="92">
        <f>IF(IFERROR(VLOOKUP($A97,'VENDA 2023'!$1:$1048576,3 + (COLUMN(D94)-1)*2,FALSE),"")=0,"",IFERROR(VLOOKUP($A97,'VENDA 2023'!$1:$1048576,3 + (COLUMN(D94)-1)*2,FALSE),""))</f>
        <v/>
      </c>
      <c r="AP97" s="92">
        <f>IF(IFERROR(VLOOKUP($A97,'VENDA 2023'!$1:$1048576,3 + (COLUMN(E94)-1)*2,FALSE),"")=0,"",IFERROR(VLOOKUP($A97,'VENDA 2023'!$1:$1048576,3 + (COLUMN(E94)-1)*2,FALSE),""))</f>
        <v/>
      </c>
      <c r="AQ97" s="92">
        <f>IF(IFERROR(VLOOKUP($A97,'VENDA 2023'!$1:$1048576,3 + (COLUMN(F94)-1)*2,FALSE),"")=0,"",IFERROR(VLOOKUP($A97,'VENDA 2023'!$1:$1048576,3 + (COLUMN(F94)-1)*2,FALSE),""))</f>
        <v/>
      </c>
      <c r="AR97" s="92">
        <f>IF(IFERROR(VLOOKUP($A97,'VENDA 2023'!$1:$1048576,3 + (COLUMN(G94)-1)*2,FALSE),"")=0,"",IFERROR(VLOOKUP($A97,'VENDA 2023'!$1:$1048576,3 + (COLUMN(G94)-1)*2,FALSE),""))</f>
        <v/>
      </c>
      <c r="AS97" s="92">
        <f>IF(IFERROR(VLOOKUP($A97,'VENDA 2023'!$1:$1048576,3 + (COLUMN(H94)-1)*2,FALSE),"")=0,"",IFERROR(VLOOKUP($A97,'VENDA 2023'!$1:$1048576,3 + (COLUMN(H94)-1)*2,FALSE),""))</f>
        <v/>
      </c>
      <c r="AT97" s="92">
        <f>IF(IFERROR(VLOOKUP($A97,'VENDA 2023'!$1:$1048576,3 + (COLUMN(I94)-1)*2,FALSE),"")=0,"",IFERROR(VLOOKUP($A97,'VENDA 2023'!$1:$1048576,3 + (COLUMN(I94)-1)*2,FALSE),""))</f>
        <v/>
      </c>
      <c r="AU97" s="92">
        <f>IF(IFERROR(VLOOKUP($A97,'VENDA 2023'!$1:$1048576,3 + (COLUMN(J94)-1)*2,FALSE),"")=0,"",IFERROR(VLOOKUP($A97,'VENDA 2023'!$1:$1048576,3 + (COLUMN(J94)-1)*2,FALSE),""))</f>
        <v/>
      </c>
      <c r="AV97" s="92">
        <f>IF(IFERROR(VLOOKUP($A97,'VENDA 2023'!$1:$1048576,3 + (COLUMN(K94)-1)*2,FALSE),"")=0,"",IFERROR(VLOOKUP($A97,'VENDA 2023'!$1:$1048576,3 + (COLUMN(K94)-1)*2,FALSE),""))</f>
        <v/>
      </c>
      <c r="AW97" s="92">
        <f>IF(IFERROR(VLOOKUP($A97,'VENDA 2023'!$1:$1048576,3 + (COLUMN(L94)-1)*2,FALSE),"")=0,"",IFERROR(VLOOKUP($A97,'VENDA 2023'!$1:$1048576,3 + (COLUMN(L94)-1)*2,FALSE),""))</f>
        <v/>
      </c>
      <c r="AX97" s="93">
        <f>IF(COUNT(AL97:AW97)=0,"",SUM(AL97:AW97))</f>
        <v/>
      </c>
      <c r="AY97" s="92">
        <f>IF(IFERROR(VLOOKUP($A97,'VENDA 2024'!$1:$1048576,3 + (COLUMN(A94)-1)*2,FALSE),"")=0,"",IFERROR(VLOOKUP($A97,'VENDA 2024'!$1:$1048576,3 + (COLUMN(A94)-1)*2,FALSE),""))</f>
        <v/>
      </c>
      <c r="AZ97" s="92">
        <f>IF(IFERROR(VLOOKUP($A97,'VENDA 2024'!$1:$1048576,3 + (COLUMN(B94)-1)*2,FALSE),"")=0,"",IFERROR(VLOOKUP($A97,'VENDA 2024'!$1:$1048576,3 + (COLUMN(B94)-1)*2,FALSE),""))</f>
        <v/>
      </c>
      <c r="BA97" s="92">
        <f>IF(IFERROR(VLOOKUP($A97,'VENDA 2024'!$1:$1048576,3 + (COLUMN(C94)-1)*2,FALSE),"")=0,"",IFERROR(VLOOKUP($A97,'VENDA 2024'!$1:$1048576,3 + (COLUMN(C94)-1)*2,FALSE),""))</f>
        <v/>
      </c>
      <c r="BB97" s="92">
        <f>IF(IFERROR(VLOOKUP($A97,'VENDA 2024'!$1:$1048576,3 + (COLUMN(D94)-1)*2,FALSE),"")=0,"",IFERROR(VLOOKUP($A97,'VENDA 2024'!$1:$1048576,3 + (COLUMN(D94)-1)*2,FALSE),""))</f>
        <v/>
      </c>
      <c r="BC97" s="92">
        <f>IF(IFERROR(VLOOKUP($A97,'VENDA 2024'!$1:$1048576,3 + (COLUMN(E94)-1)*2,FALSE),"")=0,"",IFERROR(VLOOKUP($A97,'VENDA 2024'!$1:$1048576,3 + (COLUMN(E94)-1)*2,FALSE),""))</f>
        <v/>
      </c>
      <c r="BD97" s="92">
        <f>IF(IFERROR(VLOOKUP($A97,'VENDA 2024'!$1:$1048576,3 + (COLUMN(F94)-1)*2,FALSE),"")=0,"",IFERROR(VLOOKUP($A97,'VENDA 2024'!$1:$1048576,3 + (COLUMN(F94)-1)*2,FALSE),""))</f>
        <v/>
      </c>
      <c r="BE97" s="92">
        <f>IF(IFERROR(VLOOKUP($A97,'VENDA 2024'!$1:$1048576,3 + (COLUMN(G94)-1)*2,FALSE),"")=0,"",IFERROR(VLOOKUP($A97,'VENDA 2024'!$1:$1048576,3 + (COLUMN(G94)-1)*2,FALSE),""))</f>
        <v/>
      </c>
      <c r="BF97" s="92">
        <f>IF(IFERROR(VLOOKUP($A97,'VENDA 2024'!$1:$1048576,3 + (COLUMN(H94)-1)*2,FALSE),"")=0,"",IFERROR(VLOOKUP($A97,'VENDA 2024'!$1:$1048576,3 + (COLUMN(H94)-1)*2,FALSE),""))</f>
        <v/>
      </c>
      <c r="BG97" s="92">
        <f>IF(IFERROR(VLOOKUP($A97,'VENDA 2024'!$1:$1048576,3 + (COLUMN(I94)-1)*2,FALSE),"")=0,"",IFERROR(VLOOKUP($A97,'VENDA 2024'!$1:$1048576,3 + (COLUMN(I94)-1)*2,FALSE),""))</f>
        <v/>
      </c>
      <c r="BH97" s="92">
        <f>IF(IFERROR(VLOOKUP($A97,'VENDA 2024'!$1:$1048576,3 + (COLUMN(J94)-1)*2,FALSE),"")=0,"",IFERROR(VLOOKUP($A97,'VENDA 2024'!$1:$1048576,3 + (COLUMN(J94)-1)*2,FALSE),""))</f>
        <v/>
      </c>
      <c r="BI97" s="92">
        <f>IF(IFERROR(VLOOKUP($A97,'VENDA 2024'!$1:$1048576,3 + (COLUMN(K94)-1)*2,FALSE),"")=0,"",IFERROR(VLOOKUP($A97,'VENDA 2024'!$1:$1048576,3 + (COLUMN(K94)-1)*2,FALSE),""))</f>
        <v/>
      </c>
      <c r="BJ97" s="92">
        <f>IF(IFERROR(VLOOKUP($A97,'VENDA 2024'!$1:$1048576,3 + (COLUMN(L94)-1)*2,FALSE),"")=0,"",IFERROR(VLOOKUP($A97,'VENDA 2024'!$1:$1048576,3 + (COLUMN(L94)-1)*2,FALSE),""))</f>
        <v/>
      </c>
      <c r="BK97" s="93">
        <f>IF(COUNT(AY97:BJ97)=0,"",SUM(AY97:BJ97))</f>
        <v/>
      </c>
      <c r="BL97" s="92">
        <f>IF(IFERROR(VLOOKUP($A97,'VENDA 2025'!$1:$1048576,3 + (COLUMN(A94)-1)*2,FALSE),"")=0,"",IFERROR(VLOOKUP($A97,'VENDA 2025'!$1:$1048576,3 + (COLUMN(A94)-1)*2,FALSE),""))</f>
        <v/>
      </c>
      <c r="BM97" s="92">
        <f>IF(IFERROR(VLOOKUP($A97,'VENDA 2025'!$1:$1048576,3 + (COLUMN(B94)-1)*2,FALSE),"")=0,"",IFERROR(VLOOKUP($A97,'VENDA 2025'!$1:$1048576,3 + (COLUMN(B94)-1)*2,FALSE),""))</f>
        <v/>
      </c>
      <c r="BN97" s="92">
        <f>IF(IFERROR(VLOOKUP($A97,'VENDA 2025'!$1:$1048576,3 + (COLUMN(C94)-1)*2,FALSE),"")=0,"",IFERROR(VLOOKUP($A97,'VENDA 2025'!$1:$1048576,3 + (COLUMN(C94)-1)*2,FALSE),""))</f>
        <v/>
      </c>
      <c r="BO97" s="92">
        <f>IF(IFERROR(VLOOKUP($A97,'VENDA 2025'!$1:$1048576,3 + (COLUMN(D94)-1)*2,FALSE),"")=0,"",IFERROR(VLOOKUP($A97,'VENDA 2025'!$1:$1048576,3 + (COLUMN(D94)-1)*2,FALSE),""))</f>
        <v/>
      </c>
      <c r="BP97" s="92">
        <f>IF(IFERROR(VLOOKUP($A97,'VENDA 2025'!$1:$1048576,3 + (COLUMN(E94)-1)*2,FALSE),"")=0,"",IFERROR(VLOOKUP($A97,'VENDA 2025'!$1:$1048576,3 + (COLUMN(E94)-1)*2,FALSE),""))</f>
        <v/>
      </c>
      <c r="BQ97" s="92">
        <f>IF(IFERROR(VLOOKUP($A97,'VENDA 2025'!$1:$1048576,3 + (COLUMN(F94)-1)*2,FALSE),"")=0,"",IFERROR(VLOOKUP($A97,'VENDA 2025'!$1:$1048576,3 + (COLUMN(F94)-1)*2,FALSE),""))</f>
        <v/>
      </c>
      <c r="BR97" s="92">
        <f>IF(IFERROR(VLOOKUP($A97,'VENDA 2025'!$1:$1048576,3 + (COLUMN(G94)-1)*2,FALSE),"")=0,"",IFERROR(VLOOKUP($A97,'VENDA 2025'!$1:$1048576,3 + (COLUMN(G94)-1)*2,FALSE),""))</f>
        <v/>
      </c>
      <c r="BS97" s="92">
        <f>IF(IFERROR(VLOOKUP($A97,'VENDA 2025'!$1:$1048576,3 + (COLUMN(H94)-1)*2,FALSE),"")=0,"",IFERROR(VLOOKUP($A97,'VENDA 2025'!$1:$1048576,3 + (COLUMN(H94)-1)*2,FALSE),""))</f>
        <v/>
      </c>
      <c r="BT97" s="92">
        <f>IF(IFERROR(VLOOKUP($A97,'VENDA 2025'!$1:$1048576,3 + (COLUMN(I94)-1)*2,FALSE),"")=0,"",IFERROR(VLOOKUP($A97,'VENDA 2025'!$1:$1048576,3 + (COLUMN(I94)-1)*2,FALSE),""))</f>
        <v/>
      </c>
      <c r="BU97" s="92">
        <f>IF(IFERROR(VLOOKUP($A97,'VENDA 2025'!$1:$1048576,3 + (COLUMN(J94)-1)*2,FALSE),"")=0,"",IFERROR(VLOOKUP($A97,'VENDA 2025'!$1:$1048576,3 + (COLUMN(J94)-1)*2,FALSE),""))</f>
        <v/>
      </c>
      <c r="BV97" s="92">
        <f>IF(IFERROR(VLOOKUP($A97,'VENDA 2025'!$1:$1048576,3 + (COLUMN(K94)-1)*2,FALSE),"")=0,"",IFERROR(VLOOKUP($A97,'VENDA 2025'!$1:$1048576,3 + (COLUMN(K94)-1)*2,FALSE),""))</f>
        <v/>
      </c>
      <c r="BW97" s="92">
        <f>IF(IFERROR(VLOOKUP($A97,'VENDA 2025'!$1:$1048576,3 + (COLUMN(L94)-1)*2,FALSE),"")=0,"",IFERROR(VLOOKUP($A97,'VENDA 2025'!$1:$1048576,3 + (COLUMN(L94)-1)*2,FALSE),""))</f>
        <v/>
      </c>
      <c r="BX97" s="93">
        <f>IF(COUNT(BL97:BW97)=0,"",SUM(BL97:BW97))</f>
        <v/>
      </c>
      <c r="BY97" s="92">
        <f>IF(IFERROR(VLOOKUP($A97,'venda-fornecedor-12-meses-7'!$1:$1048576,4 + (COLUMN(A94)-1)*2,FALSE),"")=0,"",IFERROR(VLOOKUP($A97,'venda-fornecedor-12-meses-7'!$1:$1048576,4 + (COLUMN(A94)-1)*2,FALSE),""))</f>
        <v/>
      </c>
      <c r="BZ97" s="92">
        <f>IF(IFERROR(VLOOKUP($A97,'venda-fornecedor-12-meses-7'!$1:$1048576,4 + (COLUMN(B94)-1)*2,FALSE),"")=0,"",IFERROR(VLOOKUP($A97,'venda-fornecedor-12-meses-7'!$1:$1048576,4 + (COLUMN(B94)-1)*2,FALSE),""))</f>
        <v/>
      </c>
      <c r="CA97" s="92">
        <f>IF(IFERROR(VLOOKUP($A97,'venda-fornecedor-12-meses-7'!$1:$1048576,4 + (COLUMN(C94)-1)*2,FALSE),"")=0,"",IFERROR(VLOOKUP($A97,'venda-fornecedor-12-meses-7'!$1:$1048576,4 + (COLUMN(C94)-1)*2,FALSE),""))</f>
        <v/>
      </c>
      <c r="CB97" s="92">
        <f>IF(IFERROR(VLOOKUP($A97,'venda-fornecedor-12-meses-7'!$1:$1048576,4 + (COLUMN(D94)-1)*2,FALSE),"")=0,"",IFERROR(VLOOKUP($A97,'venda-fornecedor-12-meses-7'!$1:$1048576,4 + (COLUMN(D94)-1)*2,FALSE),""))</f>
        <v/>
      </c>
      <c r="CC97" s="92">
        <f>IF(IFERROR(VLOOKUP($A97,'venda-fornecedor-12-meses-7'!$1:$1048576,4 + (COLUMN(E94)-1)*2,FALSE),"")=0,"",IFERROR(VLOOKUP($A97,'venda-fornecedor-12-meses-7'!$1:$1048576,4 + (COLUMN(E94)-1)*2,FALSE),""))</f>
        <v/>
      </c>
      <c r="CD97" s="92">
        <f>IF(IFERROR(VLOOKUP($A97,'venda-fornecedor-12-meses-7'!$1:$1048576,4 + (COLUMN(F94)-1)*2,FALSE),"")=0,"",IFERROR(VLOOKUP($A97,'venda-fornecedor-12-meses-7'!$1:$1048576,4 + (COLUMN(F94)-1)*2,FALSE),""))</f>
        <v/>
      </c>
      <c r="CE97" s="92">
        <f>IF(IFERROR(VLOOKUP($A97,'venda-fornecedor-12-meses-7'!$1:$1048576,4 + (COLUMN(G94)-1)*2,FALSE),"")=0,"",IFERROR(VLOOKUP($A97,'venda-fornecedor-12-meses-7'!$1:$1048576,4 + (COLUMN(G94)-1)*2,FALSE),""))</f>
        <v/>
      </c>
      <c r="CF97" s="92">
        <f>IF(IFERROR(VLOOKUP($A97,'venda-fornecedor-12-meses-7'!$1:$1048576,4 + (COLUMN(H94)-1)*2,FALSE),"")=0,"",IFERROR(VLOOKUP($A97,'venda-fornecedor-12-meses-7'!$1:$1048576,4 + (COLUMN(H94)-1)*2,FALSE),""))</f>
        <v/>
      </c>
      <c r="CG97" s="92">
        <f>IF(IFERROR(VLOOKUP($A97,'venda-fornecedor-12-meses-7'!$1:$1048576,4 + (COLUMN(I94)-1)*2,FALSE),"")=0,"",IFERROR(VLOOKUP($A97,'venda-fornecedor-12-meses-7'!$1:$1048576,4 + (COLUMN(I94)-1)*2,FALSE),""))</f>
        <v/>
      </c>
      <c r="CH97" s="92">
        <f>IF(IFERROR(VLOOKUP($A97,'venda-fornecedor-12-meses-7'!$1:$1048576,4 + (COLUMN(J94)-1)*2,FALSE),"")=0,"",IFERROR(VLOOKUP($A97,'venda-fornecedor-12-meses-7'!$1:$1048576,4 + (COLUMN(J94)-1)*2,FALSE),""))</f>
        <v/>
      </c>
      <c r="CI97" s="92">
        <f>IF(IFERROR(VLOOKUP($A97,'venda-fornecedor-12-meses-7'!$1:$1048576,4 + (COLUMN(K94)-1)*2,FALSE),"")=0,"",IFERROR(VLOOKUP($A97,'venda-fornecedor-12-meses-7'!$1:$1048576,4 + (COLUMN(K94)-1)*2,FALSE),""))</f>
        <v/>
      </c>
      <c r="CJ97" s="92">
        <f>IF(IFERROR(VLOOKUP($A97,'venda-fornecedor-12-meses-7'!$1:$1048576,4 + (COLUMN(L94)-1)*2,FALSE),"")=0,"",IFERROR(VLOOKUP($A97,'venda-fornecedor-12-meses-7'!$1:$1048576,4 + (COLUMN(L94)-1)*2,FALSE),""))</f>
        <v/>
      </c>
      <c r="CK97" s="93">
        <f>IF(COUNT(BY97:CJ97)=0,"",SUM(BY97:CJ97))</f>
        <v/>
      </c>
      <c r="CL97" s="93">
        <f>IF(COUNT(BY97:CJ97)=0,"",AVERAGE(BY97:CJ97))</f>
        <v/>
      </c>
      <c r="CM97" s="1" t="n"/>
      <c r="CN97" s="94">
        <f>IF(IFERROR(VLOOKUP($A97,'ENTRADA 2023'!$1:$1048576,3 + (COLUMN(A94)-1)*1,FALSE),"")=0,"",IFERROR(VLOOKUP($A97,'ENTRADA 2023'!$1:$1048576,3 + (COLUMN(A94)-1)*1,FALSE),""))</f>
        <v/>
      </c>
      <c r="CO97" s="94">
        <f>IF(IFERROR(VLOOKUP($A97,'ENTRADA 2023'!$1:$1048576,3 + (COLUMN(B94)-1)*1,FALSE),"")=0,"",IFERROR(VLOOKUP($A97,'ENTRADA 2023'!$1:$1048576,3 + (COLUMN(B94)-1)*1,FALSE),""))</f>
        <v/>
      </c>
      <c r="CP97" s="94">
        <f>IF(IFERROR(VLOOKUP($A97,'ENTRADA 2023'!$1:$1048576,3 + (COLUMN(C94)-1)*1,FALSE),"")=0,"",IFERROR(VLOOKUP($A97,'ENTRADA 2023'!$1:$1048576,3 + (COLUMN(C94)-1)*1,FALSE),""))</f>
        <v/>
      </c>
      <c r="CQ97" s="94">
        <f>IF(IFERROR(VLOOKUP($A97,'ENTRADA 2023'!$1:$1048576,3 + (COLUMN(D94)-1)*1,FALSE),"")=0,"",IFERROR(VLOOKUP($A97,'ENTRADA 2023'!$1:$1048576,3 + (COLUMN(D94)-1)*1,FALSE),""))</f>
        <v/>
      </c>
      <c r="CR97" s="94">
        <f>IF(IFERROR(VLOOKUP($A97,'ENTRADA 2023'!$1:$1048576,3 + (COLUMN(E94)-1)*1,FALSE),"")=0,"",IFERROR(VLOOKUP($A97,'ENTRADA 2023'!$1:$1048576,3 + (COLUMN(E94)-1)*1,FALSE),""))</f>
        <v/>
      </c>
      <c r="CS97" s="94">
        <f>IF(IFERROR(VLOOKUP($A97,'ENTRADA 2023'!$1:$1048576,3 + (COLUMN(F94)-1)*1,FALSE),"")=0,"",IFERROR(VLOOKUP($A97,'ENTRADA 2023'!$1:$1048576,3 + (COLUMN(F94)-1)*1,FALSE),""))</f>
        <v/>
      </c>
      <c r="CT97" s="94">
        <f>IF(IFERROR(VLOOKUP($A97,'ENTRADA 2023'!$1:$1048576,3 + (COLUMN(G94)-1)*1,FALSE),"")=0,"",IFERROR(VLOOKUP($A97,'ENTRADA 2023'!$1:$1048576,3 + (COLUMN(G94)-1)*1,FALSE),""))</f>
        <v/>
      </c>
      <c r="CU97" s="94">
        <f>IF(IFERROR(VLOOKUP($A97,'ENTRADA 2023'!$1:$1048576,3 + (COLUMN(H94)-1)*1,FALSE),"")=0,"",IFERROR(VLOOKUP($A97,'ENTRADA 2023'!$1:$1048576,3 + (COLUMN(H94)-1)*1,FALSE),""))</f>
        <v/>
      </c>
      <c r="CV97" s="94">
        <f>IF(IFERROR(VLOOKUP($A97,'ENTRADA 2023'!$1:$1048576,3 + (COLUMN(I94)-1)*1,FALSE),"")=0,"",IFERROR(VLOOKUP($A97,'ENTRADA 2023'!$1:$1048576,3 + (COLUMN(I94)-1)*1,FALSE),""))</f>
        <v/>
      </c>
      <c r="CW97" s="94">
        <f>IF(IFERROR(VLOOKUP($A97,'ENTRADA 2023'!$1:$1048576,3 + (COLUMN(J94)-1)*1,FALSE),"")=0,"",IFERROR(VLOOKUP($A97,'ENTRADA 2023'!$1:$1048576,3 + (COLUMN(J94)-1)*1,FALSE),""))</f>
        <v/>
      </c>
      <c r="CX97" s="94">
        <f>IF(IFERROR(VLOOKUP($A97,'ENTRADA 2023'!$1:$1048576,3 + (COLUMN(K94)-1)*1,FALSE),"")=0,"",IFERROR(VLOOKUP($A97,'ENTRADA 2023'!$1:$1048576,3 + (COLUMN(K94)-1)*1,FALSE),""))</f>
        <v/>
      </c>
      <c r="CY97" s="94">
        <f>IF(IFERROR(VLOOKUP($A97,'ENTRADA 2023'!$1:$1048576,3 + (COLUMN(L94)-1)*1,FALSE),"")=0,"",IFERROR(VLOOKUP($A97,'ENTRADA 2023'!$1:$1048576,3 + (COLUMN(L94)-1)*1,FALSE),""))</f>
        <v/>
      </c>
      <c r="CZ97" s="95">
        <f>IF(COUNT(CN97:CY97)=0,"",SUM(CN97:CY97))</f>
        <v/>
      </c>
      <c r="DA97" s="94">
        <f>IF(IFERROR(VLOOKUP($A97,'ENTRADA 2024'!$1:$1048576,3 + (COLUMN(A94)-1)*1,FALSE),"")=0,"",IFERROR(VLOOKUP($A97,'ENTRADA 2024'!$1:$1048576,3 + (COLUMN(A94)-1)*1,FALSE),""))</f>
        <v/>
      </c>
      <c r="DB97" s="94">
        <f>IF(IFERROR(VLOOKUP($A97,'ENTRADA 2024'!$1:$1048576,3 + (COLUMN(B94)-1)*1,FALSE),"")=0,"",IFERROR(VLOOKUP($A97,'ENTRADA 2024'!$1:$1048576,3 + (COLUMN(B94)-1)*1,FALSE),""))</f>
        <v/>
      </c>
      <c r="DC97" s="94">
        <f>IF(IFERROR(VLOOKUP($A97,'ENTRADA 2024'!$1:$1048576,3 + (COLUMN(C94)-1)*1,FALSE),"")=0,"",IFERROR(VLOOKUP($A97,'ENTRADA 2024'!$1:$1048576,3 + (COLUMN(C94)-1)*1,FALSE),""))</f>
        <v/>
      </c>
      <c r="DD97" s="94">
        <f>IF(IFERROR(VLOOKUP($A97,'ENTRADA 2024'!$1:$1048576,3 + (COLUMN(D94)-1)*1,FALSE),"")=0,"",IFERROR(VLOOKUP($A97,'ENTRADA 2024'!$1:$1048576,3 + (COLUMN(D94)-1)*1,FALSE),""))</f>
        <v/>
      </c>
      <c r="DE97" s="94">
        <f>IF(IFERROR(VLOOKUP($A97,'ENTRADA 2024'!$1:$1048576,3 + (COLUMN(E94)-1)*1,FALSE),"")=0,"",IFERROR(VLOOKUP($A97,'ENTRADA 2024'!$1:$1048576,3 + (COLUMN(E94)-1)*1,FALSE),""))</f>
        <v/>
      </c>
      <c r="DF97" s="94">
        <f>IF(IFERROR(VLOOKUP($A97,'ENTRADA 2024'!$1:$1048576,3 + (COLUMN(F94)-1)*1,FALSE),"")=0,"",IFERROR(VLOOKUP($A97,'ENTRADA 2024'!$1:$1048576,3 + (COLUMN(F94)-1)*1,FALSE),""))</f>
        <v/>
      </c>
      <c r="DG97" s="94">
        <f>IF(IFERROR(VLOOKUP($A97,'ENTRADA 2024'!$1:$1048576,3 + (COLUMN(G94)-1)*1,FALSE),"")=0,"",IFERROR(VLOOKUP($A97,'ENTRADA 2024'!$1:$1048576,3 + (COLUMN(G94)-1)*1,FALSE),""))</f>
        <v/>
      </c>
      <c r="DH97" s="94">
        <f>IF(IFERROR(VLOOKUP($A97,'ENTRADA 2024'!$1:$1048576,3 + (COLUMN(H94)-1)*1,FALSE),"")=0,"",IFERROR(VLOOKUP($A97,'ENTRADA 2024'!$1:$1048576,3 + (COLUMN(H94)-1)*1,FALSE),""))</f>
        <v/>
      </c>
      <c r="DI97" s="94">
        <f>IF(IFERROR(VLOOKUP($A97,'ENTRADA 2024'!$1:$1048576,3 + (COLUMN(I94)-1)*1,FALSE),"")=0,"",IFERROR(VLOOKUP($A97,'ENTRADA 2024'!$1:$1048576,3 + (COLUMN(I94)-1)*1,FALSE),""))</f>
        <v/>
      </c>
      <c r="DJ97" s="94">
        <f>IF(IFERROR(VLOOKUP($A97,'ENTRADA 2024'!$1:$1048576,3 + (COLUMN(J94)-1)*1,FALSE),"")=0,"",IFERROR(VLOOKUP($A97,'ENTRADA 2024'!$1:$1048576,3 + (COLUMN(J94)-1)*1,FALSE),""))</f>
        <v/>
      </c>
      <c r="DK97" s="94">
        <f>IF(IFERROR(VLOOKUP($A97,'ENTRADA 2024'!$1:$1048576,3 + (COLUMN(K94)-1)*1,FALSE),"")=0,"",IFERROR(VLOOKUP($A97,'ENTRADA 2024'!$1:$1048576,3 + (COLUMN(K94)-1)*1,FALSE),""))</f>
        <v/>
      </c>
      <c r="DL97" s="94">
        <f>IF(IFERROR(VLOOKUP($A97,'ENTRADA 2024'!$1:$1048576,3 + (COLUMN(L94)-1)*1,FALSE),"")=0,"",IFERROR(VLOOKUP($A97,'ENTRADA 2024'!$1:$1048576,3 + (COLUMN(L94)-1)*1,FALSE),""))</f>
        <v/>
      </c>
      <c r="DM97" s="95">
        <f>IF(COUNT(DA97:DL97)=0,"",SUM(DA97:DL97))</f>
        <v/>
      </c>
      <c r="DN97" s="94">
        <f>IF(IFERROR(VLOOKUP($A97,'ENTRADA 2025'!$1:$1048576,3 + (COLUMN(A94)-1)*1,FALSE),"")=0,"",IFERROR(VLOOKUP($A97,'ENTRADA 2025'!$1:$1048576,3 + (COLUMN(A94)-1)*1,FALSE),""))</f>
        <v/>
      </c>
      <c r="DO97" s="94">
        <f>IF(IFERROR(VLOOKUP($A97,'ENTRADA 2025'!$1:$1048576,3 + (COLUMN(B94)-1)*1,FALSE),"")=0,"",IFERROR(VLOOKUP($A97,'ENTRADA 2025'!$1:$1048576,3 + (COLUMN(B94)-1)*1,FALSE),""))</f>
        <v/>
      </c>
      <c r="DP97" s="94">
        <f>IF(IFERROR(VLOOKUP($A97,'ENTRADA 2025'!$1:$1048576,3 + (COLUMN(C94)-1)*1,FALSE),"")=0,"",IFERROR(VLOOKUP($A97,'ENTRADA 2025'!$1:$1048576,3 + (COLUMN(C94)-1)*1,FALSE),""))</f>
        <v/>
      </c>
      <c r="DQ97" s="94">
        <f>IF(IFERROR(VLOOKUP($A97,'ENTRADA 2025'!$1:$1048576,3 + (COLUMN(D94)-1)*1,FALSE),"")=0,"",IFERROR(VLOOKUP($A97,'ENTRADA 2025'!$1:$1048576,3 + (COLUMN(D94)-1)*1,FALSE),""))</f>
        <v/>
      </c>
      <c r="DR97" s="94">
        <f>IF(IFERROR(VLOOKUP($A97,'ENTRADA 2025'!$1:$1048576,3 + (COLUMN(E94)-1)*1,FALSE),"")=0,"",IFERROR(VLOOKUP($A97,'ENTRADA 2025'!$1:$1048576,3 + (COLUMN(E94)-1)*1,FALSE),""))</f>
        <v/>
      </c>
      <c r="DS97" s="94">
        <f>IF(IFERROR(VLOOKUP($A97,'ENTRADA 2025'!$1:$1048576,3 + (COLUMN(F94)-1)*1,FALSE),"")=0,"",IFERROR(VLOOKUP($A97,'ENTRADA 2025'!$1:$1048576,3 + (COLUMN(F94)-1)*1,FALSE),""))</f>
        <v/>
      </c>
      <c r="DT97" s="94">
        <f>IF(IFERROR(VLOOKUP($A97,'ENTRADA 2025'!$1:$1048576,3 + (COLUMN(G94)-1)*1,FALSE),"")=0,"",IFERROR(VLOOKUP($A97,'ENTRADA 2025'!$1:$1048576,3 + (COLUMN(G94)-1)*1,FALSE),""))</f>
        <v/>
      </c>
      <c r="DU97" s="94">
        <f>IF(IFERROR(VLOOKUP($A97,'ENTRADA 2025'!$1:$1048576,3 + (COLUMN(H94)-1)*1,FALSE),"")=0,"",IFERROR(VLOOKUP($A97,'ENTRADA 2025'!$1:$1048576,3 + (COLUMN(H94)-1)*1,FALSE),""))</f>
        <v/>
      </c>
      <c r="DV97" s="94">
        <f>IF(IFERROR(VLOOKUP($A97,'ENTRADA 2025'!$1:$1048576,3 + (COLUMN(I94)-1)*1,FALSE),"")=0,"",IFERROR(VLOOKUP($A97,'ENTRADA 2025'!$1:$1048576,3 + (COLUMN(I94)-1)*1,FALSE),""))</f>
        <v/>
      </c>
      <c r="DW97" s="94">
        <f>IF(IFERROR(VLOOKUP($A97,'ENTRADA 2025'!$1:$1048576,3 + (COLUMN(J94)-1)*1,FALSE),"")=0,"",IFERROR(VLOOKUP($A97,'ENTRADA 2025'!$1:$1048576,3 + (COLUMN(J94)-1)*1,FALSE),""))</f>
        <v/>
      </c>
      <c r="DX97" s="94">
        <f>IF(IFERROR(VLOOKUP($A97,'ENTRADA 2025'!$1:$1048576,3 + (COLUMN(K94)-1)*1,FALSE),"")=0,"",IFERROR(VLOOKUP($A97,'ENTRADA 2025'!$1:$1048576,3 + (COLUMN(K94)-1)*1,FALSE),""))</f>
        <v/>
      </c>
      <c r="DY97" s="94">
        <f>IF(IFERROR(VLOOKUP($A97,'ENTRADA 2025'!$1:$1048576,3 + (COLUMN(L94)-1)*1,FALSE),"")=0,"",IFERROR(VLOOKUP($A97,'ENTRADA 2025'!$1:$1048576,3 + (COLUMN(L94)-1)*1,FALSE),""))</f>
        <v/>
      </c>
      <c r="DZ97" s="95">
        <f>IF(COUNT(DN97:DY97)=0,"",SUM(DN97:DY97))</f>
        <v/>
      </c>
      <c r="EA97" s="94">
        <f>IF(IFERROR(VLOOKUP($A97,'entrada-fornecedor-12-meses-7'!$1:$1048576,3 + (COLUMN(A94)-1)*1,FALSE),"")=0,"",IFERROR(VLOOKUP($A97,'entrada-fornecedor-12-meses-7'!$1:$1048576,3 + (COLUMN(A94)-1)*1,FALSE),""))</f>
        <v/>
      </c>
      <c r="EB97" s="94">
        <f>IF(IFERROR(VLOOKUP($A97,'entrada-fornecedor-12-meses-7'!$1:$1048576,3 + (COLUMN(B94)-1)*1,FALSE),"")=0,"",IFERROR(VLOOKUP($A97,'entrada-fornecedor-12-meses-7'!$1:$1048576,3 + (COLUMN(B94)-1)*1,FALSE),""))</f>
        <v/>
      </c>
      <c r="EC97" s="94">
        <f>IF(IFERROR(VLOOKUP($A97,'entrada-fornecedor-12-meses-7'!$1:$1048576,3 + (COLUMN(C94)-1)*1,FALSE),"")=0,"",IFERROR(VLOOKUP($A97,'entrada-fornecedor-12-meses-7'!$1:$1048576,3 + (COLUMN(C94)-1)*1,FALSE),""))</f>
        <v/>
      </c>
      <c r="ED97" s="94">
        <f>IF(IFERROR(VLOOKUP($A97,'entrada-fornecedor-12-meses-7'!$1:$1048576,3 + (COLUMN(D94)-1)*1,FALSE),"")=0,"",IFERROR(VLOOKUP($A97,'entrada-fornecedor-12-meses-7'!$1:$1048576,3 + (COLUMN(D94)-1)*1,FALSE),""))</f>
        <v/>
      </c>
      <c r="EE97" s="94">
        <f>IF(IFERROR(VLOOKUP($A97,'entrada-fornecedor-12-meses-7'!$1:$1048576,3 + (COLUMN(E94)-1)*1,FALSE),"")=0,"",IFERROR(VLOOKUP($A97,'entrada-fornecedor-12-meses-7'!$1:$1048576,3 + (COLUMN(E94)-1)*1,FALSE),""))</f>
        <v/>
      </c>
      <c r="EF97" s="94">
        <f>IF(IFERROR(VLOOKUP($A97,'entrada-fornecedor-12-meses-7'!$1:$1048576,3 + (COLUMN(F94)-1)*1,FALSE),"")=0,"",IFERROR(VLOOKUP($A97,'entrada-fornecedor-12-meses-7'!$1:$1048576,3 + (COLUMN(F94)-1)*1,FALSE),""))</f>
        <v/>
      </c>
      <c r="EG97" s="94">
        <f>IF(IFERROR(VLOOKUP($A97,'entrada-fornecedor-12-meses-7'!$1:$1048576,3 + (COLUMN(G94)-1)*1,FALSE),"")=0,"",IFERROR(VLOOKUP($A97,'entrada-fornecedor-12-meses-7'!$1:$1048576,3 + (COLUMN(G94)-1)*1,FALSE),""))</f>
        <v/>
      </c>
      <c r="EH97" s="94">
        <f>IF(IFERROR(VLOOKUP($A97,'entrada-fornecedor-12-meses-7'!$1:$1048576,3 + (COLUMN(H94)-1)*1,FALSE),"")=0,"",IFERROR(VLOOKUP($A97,'entrada-fornecedor-12-meses-7'!$1:$1048576,3 + (COLUMN(H94)-1)*1,FALSE),""))</f>
        <v/>
      </c>
      <c r="EI97" s="94">
        <f>IF(IFERROR(VLOOKUP($A97,'entrada-fornecedor-12-meses-7'!$1:$1048576,3 + (COLUMN(I94)-1)*1,FALSE),"")=0,"",IFERROR(VLOOKUP($A97,'entrada-fornecedor-12-meses-7'!$1:$1048576,3 + (COLUMN(I94)-1)*1,FALSE),""))</f>
        <v/>
      </c>
      <c r="EJ97" s="94">
        <f>IF(IFERROR(VLOOKUP($A97,'entrada-fornecedor-12-meses-7'!$1:$1048576,3 + (COLUMN(J94)-1)*1,FALSE),"")=0,"",IFERROR(VLOOKUP($A97,'entrada-fornecedor-12-meses-7'!$1:$1048576,3 + (COLUMN(J94)-1)*1,FALSE),""))</f>
        <v/>
      </c>
      <c r="EK97" s="94">
        <f>IF(IFERROR(VLOOKUP($A97,'entrada-fornecedor-12-meses-7'!$1:$1048576,3 + (COLUMN(K94)-1)*1,FALSE),"")=0,"",IFERROR(VLOOKUP($A97,'entrada-fornecedor-12-meses-7'!$1:$1048576,3 + (COLUMN(K94)-1)*1,FALSE),""))</f>
        <v/>
      </c>
      <c r="EL97" s="94">
        <f>IF(IFERROR(VLOOKUP($A97,'entrada-fornecedor-12-meses-7'!$1:$1048576,3 + (COLUMN(L94)-1)*1,FALSE),"")=0,"",IFERROR(VLOOKUP($A97,'entrada-fornecedor-12-meses-7'!$1:$1048576,3 + (COLUMN(L94)-1)*1,FALSE),""))</f>
        <v/>
      </c>
      <c r="EM97" s="95">
        <f>IF(COUNT(EA97:EL97)=0,"",SUM(EA97:EL97))</f>
        <v/>
      </c>
      <c r="EN97" s="1" t="n"/>
      <c r="EO97" s="96">
        <f>IFERROR(AVERAGEIF('lead-time-compras-7'!B:B,A97,'lead-time-compras-7'!S:S),"")</f>
        <v/>
      </c>
      <c r="EP97" s="96">
        <f>IFERROR(
  AVERAGEIFS(
    'notas-fiscais-entrada-830-7'!H:H,
    'notas-fiscais-entrada-830-7'!O:O, A97,
    'notas-fiscais-entrada-830-7'!E:E, $B$1
  ),
""
)</f>
        <v/>
      </c>
      <c r="EQ97" s="96">
        <f>IFERROR(AVERAGEIF('lead-time-compras-7'!B:B,A97,'lead-time-compras-7'!Q:Q),"")</f>
        <v/>
      </c>
      <c r="ER97" s="97">
        <f>SUMIF('fornecedor-saldo-receber-7'!A:A, A97, 'fornecedor-saldo-receber-7'!L:L)</f>
        <v/>
      </c>
      <c r="ES97" s="97">
        <f>SUMIF('fornecedor-verba-aplicar-7'!A:A, A97, 'fornecedor-verba-aplicar-7'!D:D)</f>
        <v/>
      </c>
      <c r="ET97" s="1" t="n"/>
      <c r="EU97" s="52">
        <f>SUMIF('ANALISE PRODUTO'!F:F, A97, 'ANALISE PRODUTO'!BN:BN)</f>
        <v/>
      </c>
      <c r="EV97" s="52">
        <f>SUMIF('ANALISE PRODUTO'!F:F, A97, 'ANALISE PRODUTO'!BO:BO)</f>
        <v/>
      </c>
      <c r="EW97" s="52">
        <f>SUMIF('ANALISE PRODUTO'!F:F, A97, 'ANALISE PRODUTO'!BP:BP)</f>
        <v/>
      </c>
      <c r="EX97" s="52">
        <f>SUMIF('ANALISE PRODUTO'!F:F, A97, 'ANALISE PRODUTO'!BQ:BQ)</f>
        <v/>
      </c>
      <c r="EY97" s="52">
        <f>SUMIF('ANALISE PRODUTO'!F:F, A97, 'ANALISE PRODUTO'!BR:BR)</f>
        <v/>
      </c>
      <c r="EZ97" s="53">
        <f>SUMIF('ANALISE PRODUTO'!F:F, A97, 'ANALISE PRODUTO'!BS:BS)</f>
        <v/>
      </c>
      <c r="FA97" s="53">
        <f>SUMIF('ANALISE PRODUTO'!F:F, A97, 'ANALISE PRODUTO'!BT:BT)</f>
        <v/>
      </c>
      <c r="FB97" s="53">
        <f>SUMIF('ANALISE PRODUTO'!F:F, A97, 'ANALISE PRODUTO'!BU:BU)</f>
        <v/>
      </c>
      <c r="FC97" s="53">
        <f>SUMIF('ANALISE PRODUTO'!F:F, A97, 'ANALISE PRODUTO'!BV:BV)</f>
        <v/>
      </c>
      <c r="FD97" s="53">
        <f>SUMIF('ANALISE PRODUTO'!F:F, A97, 'ANALISE PRODUTO'!BW:BW)</f>
        <v/>
      </c>
      <c r="FE97" s="41">
        <f>SUMIF('ANALISE PRODUTO'!F:F, A97, 'ANALISE PRODUTO'!CB:CB)</f>
        <v/>
      </c>
      <c r="FF97" s="41">
        <f>SUMIF('ANALISE PRODUTO'!F:F, A97, 'ANALISE PRODUTO'!CC:CC)</f>
        <v/>
      </c>
      <c r="FG97" s="1" t="n"/>
      <c r="FH97" s="45">
        <f>IF(IFERROR(VLOOKUP($A97,'VENDA 2023'!$1:$1048576,4 + (COLUMN(A94)-1)*2,FALSE),"")=0,"",IFERROR(VLOOKUP($A97,'VENDA 2023'!$1:$1048576,4 + (COLUMN(A94)-1)*2,FALSE),""))</f>
        <v/>
      </c>
      <c r="FI97" s="45">
        <f>IF(IFERROR(VLOOKUP($A97,'VENDA 2023'!$1:$1048576,4 + (COLUMN(B94)-1)*2,FALSE),"")=0,"",IFERROR(VLOOKUP($A97,'VENDA 2023'!$1:$1048576,4 + (COLUMN(B94)-1)*2,FALSE),""))</f>
        <v/>
      </c>
      <c r="FJ97" s="45">
        <f>IF(IFERROR(VLOOKUP($A97,'VENDA 2023'!$1:$1048576,4 + (COLUMN(C94)-1)*2,FALSE),"")=0,"",IFERROR(VLOOKUP($A97,'VENDA 2023'!$1:$1048576,4 + (COLUMN(C94)-1)*2,FALSE),""))</f>
        <v/>
      </c>
      <c r="FK97" s="45">
        <f>IF(IFERROR(VLOOKUP($A97,'VENDA 2023'!$1:$1048576,4 + (COLUMN(D94)-1)*2,FALSE),"")=0,"",IFERROR(VLOOKUP($A97,'VENDA 2023'!$1:$1048576,4 + (COLUMN(D94)-1)*2,FALSE),""))</f>
        <v/>
      </c>
      <c r="FL97" s="45">
        <f>IF(IFERROR(VLOOKUP($A97,'VENDA 2023'!$1:$1048576,4 + (COLUMN(E94)-1)*2,FALSE),"")=0,"",IFERROR(VLOOKUP($A97,'VENDA 2023'!$1:$1048576,4 + (COLUMN(E94)-1)*2,FALSE),""))</f>
        <v/>
      </c>
      <c r="FM97" s="45">
        <f>IF(IFERROR(VLOOKUP($A97,'VENDA 2023'!$1:$1048576,4 + (COLUMN(F94)-1)*2,FALSE),"")=0,"",IFERROR(VLOOKUP($A97,'VENDA 2023'!$1:$1048576,4 + (COLUMN(F94)-1)*2,FALSE),""))</f>
        <v/>
      </c>
      <c r="FN97" s="45">
        <f>IF(IFERROR(VLOOKUP($A97,'VENDA 2023'!$1:$1048576,4 + (COLUMN(G94)-1)*2,FALSE),"")=0,"",IFERROR(VLOOKUP($A97,'VENDA 2023'!$1:$1048576,4 + (COLUMN(G94)-1)*2,FALSE),""))</f>
        <v/>
      </c>
      <c r="FO97" s="45">
        <f>IF(IFERROR(VLOOKUP($A97,'VENDA 2023'!$1:$1048576,4 + (COLUMN(H94)-1)*2,FALSE),"")=0,"",IFERROR(VLOOKUP($A97,'VENDA 2023'!$1:$1048576,4 + (COLUMN(H94)-1)*2,FALSE),""))</f>
        <v/>
      </c>
      <c r="FP97" s="45">
        <f>IF(IFERROR(VLOOKUP($A97,'VENDA 2023'!$1:$1048576,4 + (COLUMN(I94)-1)*2,FALSE),"")=0,"",IFERROR(VLOOKUP($A97,'VENDA 2023'!$1:$1048576,4 + (COLUMN(I94)-1)*2,FALSE),""))</f>
        <v/>
      </c>
      <c r="FQ97" s="45">
        <f>IF(IFERROR(VLOOKUP($A97,'VENDA 2023'!$1:$1048576,4 + (COLUMN(J94)-1)*2,FALSE),"")=0,"",IFERROR(VLOOKUP($A97,'VENDA 2023'!$1:$1048576,4 + (COLUMN(J94)-1)*2,FALSE),""))</f>
        <v/>
      </c>
      <c r="FR97" s="45">
        <f>IF(IFERROR(VLOOKUP($A97,'VENDA 2023'!$1:$1048576,4 + (COLUMN(K94)-1)*2,FALSE),"")=0,"",IFERROR(VLOOKUP($A97,'VENDA 2023'!$1:$1048576,4 + (COLUMN(K94)-1)*2,FALSE),""))</f>
        <v/>
      </c>
      <c r="FS97" s="45">
        <f>IF(IFERROR(VLOOKUP($A97,'VENDA 2023'!$1:$1048576,4 + (COLUMN(L94)-1)*2,FALSE),"")=0,"",IFERROR(VLOOKUP($A97,'VENDA 2023'!$1:$1048576,4 + (COLUMN(L94)-1)*2,FALSE),""))</f>
        <v/>
      </c>
      <c r="FT97" s="12">
        <f>IF(COUNT(FH97:FS97)=0,"",SUM(FH97:FS97))</f>
        <v/>
      </c>
      <c r="FU97" s="45">
        <f>IF(IFERROR(VLOOKUP($A97,'VENDA 2024'!$1:$1048576,4 + (COLUMN(A94)-1)*2,FALSE),"")=0,"",IFERROR(VLOOKUP($A97,'VENDA 2024'!$1:$1048576,4 + (COLUMN(A94)-1)*2,FALSE),""))</f>
        <v/>
      </c>
      <c r="FV97" s="45">
        <f>IF(IFERROR(VLOOKUP($A97,'VENDA 2024'!$1:$1048576,4 + (COLUMN(B94)-1)*2,FALSE),"")=0,"",IFERROR(VLOOKUP($A97,'VENDA 2024'!$1:$1048576,4 + (COLUMN(B94)-1)*2,FALSE),""))</f>
        <v/>
      </c>
      <c r="FW97" s="45">
        <f>IF(IFERROR(VLOOKUP($A97,'VENDA 2024'!$1:$1048576,4 + (COLUMN(C94)-1)*2,FALSE),"")=0,"",IFERROR(VLOOKUP($A97,'VENDA 2024'!$1:$1048576,4 + (COLUMN(C94)-1)*2,FALSE),""))</f>
        <v/>
      </c>
      <c r="FX97" s="45">
        <f>IF(IFERROR(VLOOKUP($A97,'VENDA 2024'!$1:$1048576,4 + (COLUMN(D94)-1)*2,FALSE),"")=0,"",IFERROR(VLOOKUP($A97,'VENDA 2024'!$1:$1048576,4 + (COLUMN(D94)-1)*2,FALSE),""))</f>
        <v/>
      </c>
      <c r="FY97" s="45">
        <f>IF(IFERROR(VLOOKUP($A97,'VENDA 2024'!$1:$1048576,4 + (COLUMN(E94)-1)*2,FALSE),"")=0,"",IFERROR(VLOOKUP($A97,'VENDA 2024'!$1:$1048576,4 + (COLUMN(E94)-1)*2,FALSE),""))</f>
        <v/>
      </c>
      <c r="FZ97" s="45">
        <f>IF(IFERROR(VLOOKUP($A97,'VENDA 2024'!$1:$1048576,4 + (COLUMN(F94)-1)*2,FALSE),"")=0,"",IFERROR(VLOOKUP($A97,'VENDA 2024'!$1:$1048576,4 + (COLUMN(F94)-1)*2,FALSE),""))</f>
        <v/>
      </c>
      <c r="GA97" s="45">
        <f>IF(IFERROR(VLOOKUP($A97,'VENDA 2024'!$1:$1048576,4 + (COLUMN(G94)-1)*2,FALSE),"")=0,"",IFERROR(VLOOKUP($A97,'VENDA 2024'!$1:$1048576,4 + (COLUMN(G94)-1)*2,FALSE),""))</f>
        <v/>
      </c>
      <c r="GB97" s="45">
        <f>IF(IFERROR(VLOOKUP($A97,'VENDA 2024'!$1:$1048576,4 + (COLUMN(H94)-1)*2,FALSE),"")=0,"",IFERROR(VLOOKUP($A97,'VENDA 2024'!$1:$1048576,4 + (COLUMN(H94)-1)*2,FALSE),""))</f>
        <v/>
      </c>
      <c r="GC97" s="45">
        <f>IF(IFERROR(VLOOKUP($A97,'VENDA 2024'!$1:$1048576,4 + (COLUMN(I94)-1)*2,FALSE),"")=0,"",IFERROR(VLOOKUP($A97,'VENDA 2024'!$1:$1048576,4 + (COLUMN(I94)-1)*2,FALSE),""))</f>
        <v/>
      </c>
      <c r="GD97" s="45">
        <f>IF(IFERROR(VLOOKUP($A97,'VENDA 2024'!$1:$1048576,4 + (COLUMN(J94)-1)*2,FALSE),"")=0,"",IFERROR(VLOOKUP($A97,'VENDA 2024'!$1:$1048576,4 + (COLUMN(J94)-1)*2,FALSE),""))</f>
        <v/>
      </c>
      <c r="GE97" s="45">
        <f>IF(IFERROR(VLOOKUP($A97,'VENDA 2024'!$1:$1048576,4 + (COLUMN(K94)-1)*2,FALSE),"")=0,"",IFERROR(VLOOKUP($A97,'VENDA 2024'!$1:$1048576,4 + (COLUMN(K94)-1)*2,FALSE),""))</f>
        <v/>
      </c>
      <c r="GF97" s="45">
        <f>IF(IFERROR(VLOOKUP($A97,'VENDA 2024'!$1:$1048576,4 + (COLUMN(L94)-1)*2,FALSE),"")=0,"",IFERROR(VLOOKUP($A97,'VENDA 2024'!$1:$1048576,4 + (COLUMN(L94)-1)*2,FALSE),""))</f>
        <v/>
      </c>
      <c r="GG97" s="12">
        <f>IF(COUNT(FU97:GF97)=0,"",SUM(FU97:GF97))</f>
        <v/>
      </c>
      <c r="GH97" s="45">
        <f>IF(IFERROR(VLOOKUP($A97,'venda-fornecedor-12-meses-7'!$1:$1048576,5 + (COLUMN(A94)-1)*2,FALSE),"")=0,"",IFERROR(VLOOKUP($A97,'venda-fornecedor-12-meses-7'!$1:$1048576,5 + (COLUMN(A94)-1)*2,FALSE),""))</f>
        <v/>
      </c>
      <c r="GI97" s="45">
        <f>IF(IFERROR(VLOOKUP($A97,'venda-fornecedor-12-meses-7'!$1:$1048576,5 + (COLUMN(B94)-1)*2,FALSE),"")=0,"",IFERROR(VLOOKUP($A97,'venda-fornecedor-12-meses-7'!$1:$1048576,5 + (COLUMN(B94)-1)*2,FALSE),""))</f>
        <v/>
      </c>
      <c r="GJ97" s="45">
        <f>IF(IFERROR(VLOOKUP($A97,'venda-fornecedor-12-meses-7'!$1:$1048576,5 + (COLUMN(C94)-1)*2,FALSE),"")=0,"",IFERROR(VLOOKUP($A97,'venda-fornecedor-12-meses-7'!$1:$1048576,5 + (COLUMN(C94)-1)*2,FALSE),""))</f>
        <v/>
      </c>
      <c r="GK97" s="45">
        <f>IF(IFERROR(VLOOKUP($A97,'venda-fornecedor-12-meses-7'!$1:$1048576,5 + (COLUMN(D94)-1)*2,FALSE),"")=0,"",IFERROR(VLOOKUP($A97,'venda-fornecedor-12-meses-7'!$1:$1048576,5 + (COLUMN(D94)-1)*2,FALSE),""))</f>
        <v/>
      </c>
      <c r="GL97" s="45">
        <f>IF(IFERROR(VLOOKUP($A97,'venda-fornecedor-12-meses-7'!$1:$1048576,5 + (COLUMN(E94)-1)*2,FALSE),"")=0,"",IFERROR(VLOOKUP($A97,'venda-fornecedor-12-meses-7'!$1:$1048576,5 + (COLUMN(E94)-1)*2,FALSE),""))</f>
        <v/>
      </c>
      <c r="GM97" s="45">
        <f>IF(IFERROR(VLOOKUP($A97,'venda-fornecedor-12-meses-7'!$1:$1048576,5 + (COLUMN(F94)-1)*2,FALSE),"")=0,"",IFERROR(VLOOKUP($A97,'venda-fornecedor-12-meses-7'!$1:$1048576,5 + (COLUMN(F94)-1)*2,FALSE),""))</f>
        <v/>
      </c>
      <c r="GN97" s="45">
        <f>IF(IFERROR(VLOOKUP($A97,'venda-fornecedor-12-meses-7'!$1:$1048576,5 + (COLUMN(G94)-1)*2,FALSE),"")=0,"",IFERROR(VLOOKUP($A97,'venda-fornecedor-12-meses-7'!$1:$1048576,5 + (COLUMN(G94)-1)*2,FALSE),""))</f>
        <v/>
      </c>
      <c r="GO97" s="45">
        <f>IF(IFERROR(VLOOKUP($A97,'venda-fornecedor-12-meses-7'!$1:$1048576,5 + (COLUMN(H94)-1)*2,FALSE),"")=0,"",IFERROR(VLOOKUP($A97,'venda-fornecedor-12-meses-7'!$1:$1048576,5 + (COLUMN(H94)-1)*2,FALSE),""))</f>
        <v/>
      </c>
      <c r="GP97" s="45">
        <f>IF(IFERROR(VLOOKUP($A97,'venda-fornecedor-12-meses-7'!$1:$1048576,5 + (COLUMN(I94)-1)*2,FALSE),"")=0,"",IFERROR(VLOOKUP($A97,'venda-fornecedor-12-meses-7'!$1:$1048576,5 + (COLUMN(I94)-1)*2,FALSE),""))</f>
        <v/>
      </c>
      <c r="GQ97" s="45">
        <f>IF(IFERROR(VLOOKUP($A97,'venda-fornecedor-12-meses-7'!$1:$1048576,5 + (COLUMN(J94)-1)*2,FALSE),"")=0,"",IFERROR(VLOOKUP($A97,'venda-fornecedor-12-meses-7'!$1:$1048576,5 + (COLUMN(J94)-1)*2,FALSE),""))</f>
        <v/>
      </c>
      <c r="GR97" s="45">
        <f>IF(IFERROR(VLOOKUP($A97,'venda-fornecedor-12-meses-7'!$1:$1048576,5 + (COLUMN(K94)-1)*2,FALSE),"")=0,"",IFERROR(VLOOKUP($A97,'venda-fornecedor-12-meses-7'!$1:$1048576,5 + (COLUMN(K94)-1)*2,FALSE),""))</f>
        <v/>
      </c>
      <c r="GS97" s="45">
        <f>IF(IFERROR(VLOOKUP($A97,'venda-fornecedor-12-meses-7'!$1:$1048576,5 + (COLUMN(L94)-1)*2,FALSE),"")=0,"",IFERROR(VLOOKUP($A97,'venda-fornecedor-12-meses-7'!$1:$1048576,5 + (COLUMN(L94)-1)*2,FALSE),""))</f>
        <v/>
      </c>
      <c r="GT97" s="12">
        <f>IF(COUNT(GH97:GS97)=0,"",SUM(GH97:GS97))</f>
        <v/>
      </c>
    </row>
    <row r="98">
      <c r="A98" s="98" t="n">
        <v>36718</v>
      </c>
      <c r="B98" s="85">
        <f>VLOOKUP(A98,'FORNECEDORES X COMPRADOR'!$A:$D,4,0)</f>
        <v/>
      </c>
      <c r="C98" s="85">
        <f>VLOOKUP(A98,'FORNECEDORES X COMPRADOR'!$A:$E,5,0)</f>
        <v/>
      </c>
      <c r="D98" s="40">
        <f>IFERROR(AVERAGEIF('ANALISE PRODUTO'!F:F,A98,'ANALISE PRODUTO'!BE:BE),"")</f>
        <v/>
      </c>
      <c r="E98" s="40">
        <f>IFERROR(AVERAGEIF('ANALISE PRODUTO'!F:F,A98,'ANALISE PRODUTO'!BF:BF),"")</f>
        <v/>
      </c>
      <c r="F98" s="47">
        <f t="array" ref="F98">IFERROR(
  IF(
    SUMPRODUCT(
      IFERROR(--('ANALISE PRODUTO'!$F$3:$F$10000=A98),0) *
      IFERROR(--'ANALISE PRODUTO'!$AJ$3:$AJ$10000,0)
    )=0,
    "",
    SUMPRODUCT(
      IFERROR(--('ANALISE PRODUTO'!$F$3:$F$10000=A98),0) *
      IFERROR(--'ANALISE PRODUTO'!$AN$3:$AN$10000,0)
    ) /
    SUMPRODUCT(
      IFERROR(--('ANALISE PRODUTO'!$F$3:$F$10000=A98),0) *
      IFERROR(--'ANALISE PRODUTO'!$AJ$3:$AJ$10000,0)
    )
  ),
  ""
)</f>
        <v/>
      </c>
      <c r="G98" s="47">
        <f t="array" ref="G98">IFERROR(
  IF(
    SUMPRODUCT(
      IFERROR(--('ANALISE PRODUTO'!$F$3:$F$10000=A98),0) *
      IFERROR(--'ANALISE PRODUTO'!$AJ$3:$AJ$10000,0)
    )=0,
    "",
    SUMPRODUCT(
      IFERROR(--('ANALISE PRODUTO'!$F$3:$F$10000=A98),0) *
      IFERROR(--'ANALISE PRODUTO'!$AO$3:$AO$10000,0)
    ) /
    SUMPRODUCT(
      IFERROR(--('ANALISE PRODUTO'!$F$3:$F$10000=A98),0) *
      IFERROR(--'ANALISE PRODUTO'!$AJ$3:$AJ$10000,0)
    )
  ),
  ""
)</f>
        <v/>
      </c>
      <c r="H98" s="86" t="n">
        <v>60</v>
      </c>
      <c r="I98" s="86" t="n">
        <v>90</v>
      </c>
      <c r="J98" s="87">
        <f>SUMIF('ANALISE PRODUTO'!F:F, A98, 'ANALISE PRODUTO'!AP:AP)</f>
        <v/>
      </c>
      <c r="K98" s="88">
        <f>SUMIF('ANALISE PRODUTO'!F:F, A98, 'ANALISE PRODUTO'!AN:AN)</f>
        <v/>
      </c>
      <c r="L98" s="40">
        <f>SUMIF('ANALISE PRODUTO'!F:F, A98, 'ANALISE PRODUTO'!BB:BB)</f>
        <v/>
      </c>
      <c r="M98" s="40">
        <f>SUMIF('ANALISE PRODUTO'!F:F, A98, 'ANALISE PRODUTO'!BC:BC)</f>
        <v/>
      </c>
      <c r="N98" s="40">
        <f>SUMIF('ANALISE PRODUTO'!F:F, A98, 'ANALISE PRODUTO'!BD:BD)</f>
        <v/>
      </c>
      <c r="O98" s="40">
        <f>SUMIF('ANALISE PRODUTO'!F:F, A98, 'ANALISE PRODUTO'!BA:BA)</f>
        <v/>
      </c>
      <c r="P98" s="40">
        <f>IF(J98=0, 0, IF(O98/J98=0, 0, O98/J98))</f>
        <v/>
      </c>
      <c r="Q98" s="40">
        <f>IF(J98=0, 0, IF(L98/J98=0, 0, L98/J98))</f>
        <v/>
      </c>
      <c r="R98" s="89">
        <f>SUMIF('ANALISE PRODUTO'!F:F, A98, 'ANALISE PRODUTO'!BJ:BJ)</f>
        <v/>
      </c>
      <c r="S98" s="89">
        <f>SUMIF('ANALISE PRODUTO'!F:F, A98, 'ANALISE PRODUTO'!BK:BK)</f>
        <v/>
      </c>
      <c r="T98" s="89">
        <f>SUMIF('ANALISE PRODUTO'!F:F, A98, 'ANALISE PRODUTO'!BL:BL)</f>
        <v/>
      </c>
      <c r="U98" s="89">
        <f>SUMIFS('ANALISE PRODUTO'!BI:BI, 'ANALISE PRODUTO'!F:F, A98)</f>
        <v/>
      </c>
      <c r="V98" s="89">
        <f>IF(C98="DESCONTINUADO", 0, IF(J98=0, 0, IF(U98/J98=0, 0, U98/J98)))</f>
        <v/>
      </c>
      <c r="W98" s="89">
        <f>IF(OR(C98="DESCONTINUADO", J98=0), 0, IFERROR((S98+T98)/J98, 0))</f>
        <v/>
      </c>
      <c r="X98" s="59">
        <f>COUNTIF('ANALISE PRODUTO'!F:F, A98)</f>
        <v/>
      </c>
      <c r="Y98" s="60">
        <f>COUNTIFS('ANALISE PRODUTO'!F:F, A98, 'ANALISE PRODUTO'!S:S, "S")</f>
        <v/>
      </c>
      <c r="Z98" s="61">
        <f>X98-Y98</f>
        <v/>
      </c>
      <c r="AA98" s="88">
        <f>IFERROR(IF(COUNTIF('contas-pagas-fornecedor-7'!$C:$C,B98)&gt;1,
   AVERAGEIF('contas-pagas-fornecedor-7'!$C:$C,B98,'contas-pagas-fornecedor-7'!$I:$I),
   VLOOKUP(B98,'contas-pagas-fornecedor-7'!$C:$Q,7,FALSE)), "")</f>
        <v/>
      </c>
      <c r="AB98" s="88">
        <f t="array" ref="AB98">IFERROR(
  INDEX('fornecedor-venda-por-filial-ger'!J:J,
    MATCH(1,
      ('fornecedor-venda-por-filial-ger'!A:A=A98) *
      ('fornecedor-venda-por-filial-ger'!B:B=$B$1),
    0)
  ),
"")</f>
        <v/>
      </c>
      <c r="AC98" s="90">
        <f t="array" ref="AC98">IFERROR(
  INDEX('fornecedor-venda-por-filial-ger'!O:O,
    MATCH(1,
      ('fornecedor-venda-por-filial-ger'!A:A=A98) *
      ('fornecedor-venda-por-filial-ger'!B:B=$B$1),
    0)
  ),
"")</f>
        <v/>
      </c>
      <c r="AD98" s="90">
        <f>IFERROR(VLOOKUP(A98,'venda-fornecedor-12-meses-7'!A:AC,3,0),"")</f>
        <v/>
      </c>
      <c r="AE98" s="87">
        <f t="array" ref="AE98">IFERROR(
  INDEX('fornecedor-venda-por-filial-ger'!N:N,
    MATCH(1,
      ('fornecedor-venda-por-filial-ger'!A:A=A98) *
      ('fornecedor-venda-por-filial-ger'!B:B=$B$1),
    0)
  ),
"")</f>
        <v/>
      </c>
      <c r="AF98" s="87">
        <f>IF(J98&lt;=0,"100,00%",IFERROR(AD98/AE98,1))</f>
        <v/>
      </c>
      <c r="AG98" s="64">
        <f t="array" ref="AG98">IFERROR(
  INDEX('fornecedor-venda-por-filial-ger'!L:L,
    MATCH(1,
      ('fornecedor-venda-por-filial-ger'!A:A=A98)*
      ('fornecedor-venda-por-filial-ger'!B:B=$B$1),
    0)
  )/100,
"")</f>
        <v/>
      </c>
      <c r="AH98" s="64">
        <f t="array" ref="AH98">IFERROR(
  INDEX('fornecedor-venda-por-filial-ger'!S:S,
    MATCH(1,
      ('fornecedor-venda-por-filial-ger'!A:A=A98) *
      ('fornecedor-venda-por-filial-ger'!B:B=$B$1),
    0)
  )/100,
"")</f>
        <v/>
      </c>
      <c r="AI98" s="64">
        <f>IFERROR(IF(OR(AH98="",AG98=""),"",IF(J98=0,0,AH98-AG98)),"")</f>
        <v/>
      </c>
      <c r="AJ98" s="91">
        <f t="array" ref="AJ98">IF(MAX(IF('ANALISE PRODUTO'!F:F=A98,'ANALISE PRODUTO'!AD:AD))=0,"SEM ENTRADA",MAX(IF('ANALISE PRODUTO'!F:F=A98,'ANALISE PRODUTO'!AD:AD)))</f>
        <v/>
      </c>
      <c r="AK98" s="39" t="n"/>
      <c r="AL98" s="92">
        <f>IF(IFERROR(VLOOKUP($A98,'VENDA 2023'!$1:$1048576,3 + (COLUMN(A95)-1)*2,FALSE),"")=0,"",IFERROR(VLOOKUP($A98,'VENDA 2023'!$1:$1048576,3 + (COLUMN(A95)-1)*2,FALSE),""))</f>
        <v/>
      </c>
      <c r="AM98" s="92">
        <f>IF(IFERROR(VLOOKUP($A98,'VENDA 2023'!$1:$1048576,3 + (COLUMN(B95)-1)*2,FALSE),"")=0,"",IFERROR(VLOOKUP($A98,'VENDA 2023'!$1:$1048576,3 + (COLUMN(B95)-1)*2,FALSE),""))</f>
        <v/>
      </c>
      <c r="AN98" s="92">
        <f>IF(IFERROR(VLOOKUP($A98,'VENDA 2023'!$1:$1048576,3 + (COLUMN(C95)-1)*2,FALSE),"")=0,"",IFERROR(VLOOKUP($A98,'VENDA 2023'!$1:$1048576,3 + (COLUMN(C95)-1)*2,FALSE),""))</f>
        <v/>
      </c>
      <c r="AO98" s="92">
        <f>IF(IFERROR(VLOOKUP($A98,'VENDA 2023'!$1:$1048576,3 + (COLUMN(D95)-1)*2,FALSE),"")=0,"",IFERROR(VLOOKUP($A98,'VENDA 2023'!$1:$1048576,3 + (COLUMN(D95)-1)*2,FALSE),""))</f>
        <v/>
      </c>
      <c r="AP98" s="92">
        <f>IF(IFERROR(VLOOKUP($A98,'VENDA 2023'!$1:$1048576,3 + (COLUMN(E95)-1)*2,FALSE),"")=0,"",IFERROR(VLOOKUP($A98,'VENDA 2023'!$1:$1048576,3 + (COLUMN(E95)-1)*2,FALSE),""))</f>
        <v/>
      </c>
      <c r="AQ98" s="92">
        <f>IF(IFERROR(VLOOKUP($A98,'VENDA 2023'!$1:$1048576,3 + (COLUMN(F95)-1)*2,FALSE),"")=0,"",IFERROR(VLOOKUP($A98,'VENDA 2023'!$1:$1048576,3 + (COLUMN(F95)-1)*2,FALSE),""))</f>
        <v/>
      </c>
      <c r="AR98" s="92">
        <f>IF(IFERROR(VLOOKUP($A98,'VENDA 2023'!$1:$1048576,3 + (COLUMN(G95)-1)*2,FALSE),"")=0,"",IFERROR(VLOOKUP($A98,'VENDA 2023'!$1:$1048576,3 + (COLUMN(G95)-1)*2,FALSE),""))</f>
        <v/>
      </c>
      <c r="AS98" s="92">
        <f>IF(IFERROR(VLOOKUP($A98,'VENDA 2023'!$1:$1048576,3 + (COLUMN(H95)-1)*2,FALSE),"")=0,"",IFERROR(VLOOKUP($A98,'VENDA 2023'!$1:$1048576,3 + (COLUMN(H95)-1)*2,FALSE),""))</f>
        <v/>
      </c>
      <c r="AT98" s="92">
        <f>IF(IFERROR(VLOOKUP($A98,'VENDA 2023'!$1:$1048576,3 + (COLUMN(I95)-1)*2,FALSE),"")=0,"",IFERROR(VLOOKUP($A98,'VENDA 2023'!$1:$1048576,3 + (COLUMN(I95)-1)*2,FALSE),""))</f>
        <v/>
      </c>
      <c r="AU98" s="92">
        <f>IF(IFERROR(VLOOKUP($A98,'VENDA 2023'!$1:$1048576,3 + (COLUMN(J95)-1)*2,FALSE),"")=0,"",IFERROR(VLOOKUP($A98,'VENDA 2023'!$1:$1048576,3 + (COLUMN(J95)-1)*2,FALSE),""))</f>
        <v/>
      </c>
      <c r="AV98" s="92">
        <f>IF(IFERROR(VLOOKUP($A98,'VENDA 2023'!$1:$1048576,3 + (COLUMN(K95)-1)*2,FALSE),"")=0,"",IFERROR(VLOOKUP($A98,'VENDA 2023'!$1:$1048576,3 + (COLUMN(K95)-1)*2,FALSE),""))</f>
        <v/>
      </c>
      <c r="AW98" s="92">
        <f>IF(IFERROR(VLOOKUP($A98,'VENDA 2023'!$1:$1048576,3 + (COLUMN(L95)-1)*2,FALSE),"")=0,"",IFERROR(VLOOKUP($A98,'VENDA 2023'!$1:$1048576,3 + (COLUMN(L95)-1)*2,FALSE),""))</f>
        <v/>
      </c>
      <c r="AX98" s="93">
        <f>IF(COUNT(AL98:AW98)=0,"",SUM(AL98:AW98))</f>
        <v/>
      </c>
      <c r="AY98" s="92">
        <f>IF(IFERROR(VLOOKUP($A98,'VENDA 2024'!$1:$1048576,3 + (COLUMN(A95)-1)*2,FALSE),"")=0,"",IFERROR(VLOOKUP($A98,'VENDA 2024'!$1:$1048576,3 + (COLUMN(A95)-1)*2,FALSE),""))</f>
        <v/>
      </c>
      <c r="AZ98" s="92">
        <f>IF(IFERROR(VLOOKUP($A98,'VENDA 2024'!$1:$1048576,3 + (COLUMN(B95)-1)*2,FALSE),"")=0,"",IFERROR(VLOOKUP($A98,'VENDA 2024'!$1:$1048576,3 + (COLUMN(B95)-1)*2,FALSE),""))</f>
        <v/>
      </c>
      <c r="BA98" s="92">
        <f>IF(IFERROR(VLOOKUP($A98,'VENDA 2024'!$1:$1048576,3 + (COLUMN(C95)-1)*2,FALSE),"")=0,"",IFERROR(VLOOKUP($A98,'VENDA 2024'!$1:$1048576,3 + (COLUMN(C95)-1)*2,FALSE),""))</f>
        <v/>
      </c>
      <c r="BB98" s="92">
        <f>IF(IFERROR(VLOOKUP($A98,'VENDA 2024'!$1:$1048576,3 + (COLUMN(D95)-1)*2,FALSE),"")=0,"",IFERROR(VLOOKUP($A98,'VENDA 2024'!$1:$1048576,3 + (COLUMN(D95)-1)*2,FALSE),""))</f>
        <v/>
      </c>
      <c r="BC98" s="92">
        <f>IF(IFERROR(VLOOKUP($A98,'VENDA 2024'!$1:$1048576,3 + (COLUMN(E95)-1)*2,FALSE),"")=0,"",IFERROR(VLOOKUP($A98,'VENDA 2024'!$1:$1048576,3 + (COLUMN(E95)-1)*2,FALSE),""))</f>
        <v/>
      </c>
      <c r="BD98" s="92">
        <f>IF(IFERROR(VLOOKUP($A98,'VENDA 2024'!$1:$1048576,3 + (COLUMN(F95)-1)*2,FALSE),"")=0,"",IFERROR(VLOOKUP($A98,'VENDA 2024'!$1:$1048576,3 + (COLUMN(F95)-1)*2,FALSE),""))</f>
        <v/>
      </c>
      <c r="BE98" s="92">
        <f>IF(IFERROR(VLOOKUP($A98,'VENDA 2024'!$1:$1048576,3 + (COLUMN(G95)-1)*2,FALSE),"")=0,"",IFERROR(VLOOKUP($A98,'VENDA 2024'!$1:$1048576,3 + (COLUMN(G95)-1)*2,FALSE),""))</f>
        <v/>
      </c>
      <c r="BF98" s="92">
        <f>IF(IFERROR(VLOOKUP($A98,'VENDA 2024'!$1:$1048576,3 + (COLUMN(H95)-1)*2,FALSE),"")=0,"",IFERROR(VLOOKUP($A98,'VENDA 2024'!$1:$1048576,3 + (COLUMN(H95)-1)*2,FALSE),""))</f>
        <v/>
      </c>
      <c r="BG98" s="92">
        <f>IF(IFERROR(VLOOKUP($A98,'VENDA 2024'!$1:$1048576,3 + (COLUMN(I95)-1)*2,FALSE),"")=0,"",IFERROR(VLOOKUP($A98,'VENDA 2024'!$1:$1048576,3 + (COLUMN(I95)-1)*2,FALSE),""))</f>
        <v/>
      </c>
      <c r="BH98" s="92">
        <f>IF(IFERROR(VLOOKUP($A98,'VENDA 2024'!$1:$1048576,3 + (COLUMN(J95)-1)*2,FALSE),"")=0,"",IFERROR(VLOOKUP($A98,'VENDA 2024'!$1:$1048576,3 + (COLUMN(J95)-1)*2,FALSE),""))</f>
        <v/>
      </c>
      <c r="BI98" s="92">
        <f>IF(IFERROR(VLOOKUP($A98,'VENDA 2024'!$1:$1048576,3 + (COLUMN(K95)-1)*2,FALSE),"")=0,"",IFERROR(VLOOKUP($A98,'VENDA 2024'!$1:$1048576,3 + (COLUMN(K95)-1)*2,FALSE),""))</f>
        <v/>
      </c>
      <c r="BJ98" s="92">
        <f>IF(IFERROR(VLOOKUP($A98,'VENDA 2024'!$1:$1048576,3 + (COLUMN(L95)-1)*2,FALSE),"")=0,"",IFERROR(VLOOKUP($A98,'VENDA 2024'!$1:$1048576,3 + (COLUMN(L95)-1)*2,FALSE),""))</f>
        <v/>
      </c>
      <c r="BK98" s="93">
        <f>IF(COUNT(AY98:BJ98)=0,"",SUM(AY98:BJ98))</f>
        <v/>
      </c>
      <c r="BL98" s="92">
        <f>IF(IFERROR(VLOOKUP($A98,'VENDA 2025'!$1:$1048576,3 + (COLUMN(A95)-1)*2,FALSE),"")=0,"",IFERROR(VLOOKUP($A98,'VENDA 2025'!$1:$1048576,3 + (COLUMN(A95)-1)*2,FALSE),""))</f>
        <v/>
      </c>
      <c r="BM98" s="92">
        <f>IF(IFERROR(VLOOKUP($A98,'VENDA 2025'!$1:$1048576,3 + (COLUMN(B95)-1)*2,FALSE),"")=0,"",IFERROR(VLOOKUP($A98,'VENDA 2025'!$1:$1048576,3 + (COLUMN(B95)-1)*2,FALSE),""))</f>
        <v/>
      </c>
      <c r="BN98" s="92">
        <f>IF(IFERROR(VLOOKUP($A98,'VENDA 2025'!$1:$1048576,3 + (COLUMN(C95)-1)*2,FALSE),"")=0,"",IFERROR(VLOOKUP($A98,'VENDA 2025'!$1:$1048576,3 + (COLUMN(C95)-1)*2,FALSE),""))</f>
        <v/>
      </c>
      <c r="BO98" s="92">
        <f>IF(IFERROR(VLOOKUP($A98,'VENDA 2025'!$1:$1048576,3 + (COLUMN(D95)-1)*2,FALSE),"")=0,"",IFERROR(VLOOKUP($A98,'VENDA 2025'!$1:$1048576,3 + (COLUMN(D95)-1)*2,FALSE),""))</f>
        <v/>
      </c>
      <c r="BP98" s="92">
        <f>IF(IFERROR(VLOOKUP($A98,'VENDA 2025'!$1:$1048576,3 + (COLUMN(E95)-1)*2,FALSE),"")=0,"",IFERROR(VLOOKUP($A98,'VENDA 2025'!$1:$1048576,3 + (COLUMN(E95)-1)*2,FALSE),""))</f>
        <v/>
      </c>
      <c r="BQ98" s="92">
        <f>IF(IFERROR(VLOOKUP($A98,'VENDA 2025'!$1:$1048576,3 + (COLUMN(F95)-1)*2,FALSE),"")=0,"",IFERROR(VLOOKUP($A98,'VENDA 2025'!$1:$1048576,3 + (COLUMN(F95)-1)*2,FALSE),""))</f>
        <v/>
      </c>
      <c r="BR98" s="92">
        <f>IF(IFERROR(VLOOKUP($A98,'VENDA 2025'!$1:$1048576,3 + (COLUMN(G95)-1)*2,FALSE),"")=0,"",IFERROR(VLOOKUP($A98,'VENDA 2025'!$1:$1048576,3 + (COLUMN(G95)-1)*2,FALSE),""))</f>
        <v/>
      </c>
      <c r="BS98" s="92">
        <f>IF(IFERROR(VLOOKUP($A98,'VENDA 2025'!$1:$1048576,3 + (COLUMN(H95)-1)*2,FALSE),"")=0,"",IFERROR(VLOOKUP($A98,'VENDA 2025'!$1:$1048576,3 + (COLUMN(H95)-1)*2,FALSE),""))</f>
        <v/>
      </c>
      <c r="BT98" s="92">
        <f>IF(IFERROR(VLOOKUP($A98,'VENDA 2025'!$1:$1048576,3 + (COLUMN(I95)-1)*2,FALSE),"")=0,"",IFERROR(VLOOKUP($A98,'VENDA 2025'!$1:$1048576,3 + (COLUMN(I95)-1)*2,FALSE),""))</f>
        <v/>
      </c>
      <c r="BU98" s="92">
        <f>IF(IFERROR(VLOOKUP($A98,'VENDA 2025'!$1:$1048576,3 + (COLUMN(J95)-1)*2,FALSE),"")=0,"",IFERROR(VLOOKUP($A98,'VENDA 2025'!$1:$1048576,3 + (COLUMN(J95)-1)*2,FALSE),""))</f>
        <v/>
      </c>
      <c r="BV98" s="92">
        <f>IF(IFERROR(VLOOKUP($A98,'VENDA 2025'!$1:$1048576,3 + (COLUMN(K95)-1)*2,FALSE),"")=0,"",IFERROR(VLOOKUP($A98,'VENDA 2025'!$1:$1048576,3 + (COLUMN(K95)-1)*2,FALSE),""))</f>
        <v/>
      </c>
      <c r="BW98" s="92">
        <f>IF(IFERROR(VLOOKUP($A98,'VENDA 2025'!$1:$1048576,3 + (COLUMN(L95)-1)*2,FALSE),"")=0,"",IFERROR(VLOOKUP($A98,'VENDA 2025'!$1:$1048576,3 + (COLUMN(L95)-1)*2,FALSE),""))</f>
        <v/>
      </c>
      <c r="BX98" s="93">
        <f>IF(COUNT(BL98:BW98)=0,"",SUM(BL98:BW98))</f>
        <v/>
      </c>
      <c r="BY98" s="92">
        <f>IF(IFERROR(VLOOKUP($A98,'venda-fornecedor-12-meses-7'!$1:$1048576,4 + (COLUMN(A95)-1)*2,FALSE),"")=0,"",IFERROR(VLOOKUP($A98,'venda-fornecedor-12-meses-7'!$1:$1048576,4 + (COLUMN(A95)-1)*2,FALSE),""))</f>
        <v/>
      </c>
      <c r="BZ98" s="92">
        <f>IF(IFERROR(VLOOKUP($A98,'venda-fornecedor-12-meses-7'!$1:$1048576,4 + (COLUMN(B95)-1)*2,FALSE),"")=0,"",IFERROR(VLOOKUP($A98,'venda-fornecedor-12-meses-7'!$1:$1048576,4 + (COLUMN(B95)-1)*2,FALSE),""))</f>
        <v/>
      </c>
      <c r="CA98" s="92">
        <f>IF(IFERROR(VLOOKUP($A98,'venda-fornecedor-12-meses-7'!$1:$1048576,4 + (COLUMN(C95)-1)*2,FALSE),"")=0,"",IFERROR(VLOOKUP($A98,'venda-fornecedor-12-meses-7'!$1:$1048576,4 + (COLUMN(C95)-1)*2,FALSE),""))</f>
        <v/>
      </c>
      <c r="CB98" s="92">
        <f>IF(IFERROR(VLOOKUP($A98,'venda-fornecedor-12-meses-7'!$1:$1048576,4 + (COLUMN(D95)-1)*2,FALSE),"")=0,"",IFERROR(VLOOKUP($A98,'venda-fornecedor-12-meses-7'!$1:$1048576,4 + (COLUMN(D95)-1)*2,FALSE),""))</f>
        <v/>
      </c>
      <c r="CC98" s="92">
        <f>IF(IFERROR(VLOOKUP($A98,'venda-fornecedor-12-meses-7'!$1:$1048576,4 + (COLUMN(E95)-1)*2,FALSE),"")=0,"",IFERROR(VLOOKUP($A98,'venda-fornecedor-12-meses-7'!$1:$1048576,4 + (COLUMN(E95)-1)*2,FALSE),""))</f>
        <v/>
      </c>
      <c r="CD98" s="92">
        <f>IF(IFERROR(VLOOKUP($A98,'venda-fornecedor-12-meses-7'!$1:$1048576,4 + (COLUMN(F95)-1)*2,FALSE),"")=0,"",IFERROR(VLOOKUP($A98,'venda-fornecedor-12-meses-7'!$1:$1048576,4 + (COLUMN(F95)-1)*2,FALSE),""))</f>
        <v/>
      </c>
      <c r="CE98" s="92">
        <f>IF(IFERROR(VLOOKUP($A98,'venda-fornecedor-12-meses-7'!$1:$1048576,4 + (COLUMN(G95)-1)*2,FALSE),"")=0,"",IFERROR(VLOOKUP($A98,'venda-fornecedor-12-meses-7'!$1:$1048576,4 + (COLUMN(G95)-1)*2,FALSE),""))</f>
        <v/>
      </c>
      <c r="CF98" s="92">
        <f>IF(IFERROR(VLOOKUP($A98,'venda-fornecedor-12-meses-7'!$1:$1048576,4 + (COLUMN(H95)-1)*2,FALSE),"")=0,"",IFERROR(VLOOKUP($A98,'venda-fornecedor-12-meses-7'!$1:$1048576,4 + (COLUMN(H95)-1)*2,FALSE),""))</f>
        <v/>
      </c>
      <c r="CG98" s="92">
        <f>IF(IFERROR(VLOOKUP($A98,'venda-fornecedor-12-meses-7'!$1:$1048576,4 + (COLUMN(I95)-1)*2,FALSE),"")=0,"",IFERROR(VLOOKUP($A98,'venda-fornecedor-12-meses-7'!$1:$1048576,4 + (COLUMN(I95)-1)*2,FALSE),""))</f>
        <v/>
      </c>
      <c r="CH98" s="92">
        <f>IF(IFERROR(VLOOKUP($A98,'venda-fornecedor-12-meses-7'!$1:$1048576,4 + (COLUMN(J95)-1)*2,FALSE),"")=0,"",IFERROR(VLOOKUP($A98,'venda-fornecedor-12-meses-7'!$1:$1048576,4 + (COLUMN(J95)-1)*2,FALSE),""))</f>
        <v/>
      </c>
      <c r="CI98" s="92">
        <f>IF(IFERROR(VLOOKUP($A98,'venda-fornecedor-12-meses-7'!$1:$1048576,4 + (COLUMN(K95)-1)*2,FALSE),"")=0,"",IFERROR(VLOOKUP($A98,'venda-fornecedor-12-meses-7'!$1:$1048576,4 + (COLUMN(K95)-1)*2,FALSE),""))</f>
        <v/>
      </c>
      <c r="CJ98" s="92">
        <f>IF(IFERROR(VLOOKUP($A98,'venda-fornecedor-12-meses-7'!$1:$1048576,4 + (COLUMN(L95)-1)*2,FALSE),"")=0,"",IFERROR(VLOOKUP($A98,'venda-fornecedor-12-meses-7'!$1:$1048576,4 + (COLUMN(L95)-1)*2,FALSE),""))</f>
        <v/>
      </c>
      <c r="CK98" s="93">
        <f>IF(COUNT(BY98:CJ98)=0,"",SUM(BY98:CJ98))</f>
        <v/>
      </c>
      <c r="CL98" s="93">
        <f>IF(COUNT(BY98:CJ98)=0,"",AVERAGE(BY98:CJ98))</f>
        <v/>
      </c>
      <c r="CM98" s="1" t="n"/>
      <c r="CN98" s="94">
        <f>IF(IFERROR(VLOOKUP($A98,'ENTRADA 2023'!$1:$1048576,3 + (COLUMN(A95)-1)*1,FALSE),"")=0,"",IFERROR(VLOOKUP($A98,'ENTRADA 2023'!$1:$1048576,3 + (COLUMN(A95)-1)*1,FALSE),""))</f>
        <v/>
      </c>
      <c r="CO98" s="94">
        <f>IF(IFERROR(VLOOKUP($A98,'ENTRADA 2023'!$1:$1048576,3 + (COLUMN(B95)-1)*1,FALSE),"")=0,"",IFERROR(VLOOKUP($A98,'ENTRADA 2023'!$1:$1048576,3 + (COLUMN(B95)-1)*1,FALSE),""))</f>
        <v/>
      </c>
      <c r="CP98" s="94">
        <f>IF(IFERROR(VLOOKUP($A98,'ENTRADA 2023'!$1:$1048576,3 + (COLUMN(C95)-1)*1,FALSE),"")=0,"",IFERROR(VLOOKUP($A98,'ENTRADA 2023'!$1:$1048576,3 + (COLUMN(C95)-1)*1,FALSE),""))</f>
        <v/>
      </c>
      <c r="CQ98" s="94">
        <f>IF(IFERROR(VLOOKUP($A98,'ENTRADA 2023'!$1:$1048576,3 + (COLUMN(D95)-1)*1,FALSE),"")=0,"",IFERROR(VLOOKUP($A98,'ENTRADA 2023'!$1:$1048576,3 + (COLUMN(D95)-1)*1,FALSE),""))</f>
        <v/>
      </c>
      <c r="CR98" s="94">
        <f>IF(IFERROR(VLOOKUP($A98,'ENTRADA 2023'!$1:$1048576,3 + (COLUMN(E95)-1)*1,FALSE),"")=0,"",IFERROR(VLOOKUP($A98,'ENTRADA 2023'!$1:$1048576,3 + (COLUMN(E95)-1)*1,FALSE),""))</f>
        <v/>
      </c>
      <c r="CS98" s="94">
        <f>IF(IFERROR(VLOOKUP($A98,'ENTRADA 2023'!$1:$1048576,3 + (COLUMN(F95)-1)*1,FALSE),"")=0,"",IFERROR(VLOOKUP($A98,'ENTRADA 2023'!$1:$1048576,3 + (COLUMN(F95)-1)*1,FALSE),""))</f>
        <v/>
      </c>
      <c r="CT98" s="94">
        <f>IF(IFERROR(VLOOKUP($A98,'ENTRADA 2023'!$1:$1048576,3 + (COLUMN(G95)-1)*1,FALSE),"")=0,"",IFERROR(VLOOKUP($A98,'ENTRADA 2023'!$1:$1048576,3 + (COLUMN(G95)-1)*1,FALSE),""))</f>
        <v/>
      </c>
      <c r="CU98" s="94">
        <f>IF(IFERROR(VLOOKUP($A98,'ENTRADA 2023'!$1:$1048576,3 + (COLUMN(H95)-1)*1,FALSE),"")=0,"",IFERROR(VLOOKUP($A98,'ENTRADA 2023'!$1:$1048576,3 + (COLUMN(H95)-1)*1,FALSE),""))</f>
        <v/>
      </c>
      <c r="CV98" s="94">
        <f>IF(IFERROR(VLOOKUP($A98,'ENTRADA 2023'!$1:$1048576,3 + (COLUMN(I95)-1)*1,FALSE),"")=0,"",IFERROR(VLOOKUP($A98,'ENTRADA 2023'!$1:$1048576,3 + (COLUMN(I95)-1)*1,FALSE),""))</f>
        <v/>
      </c>
      <c r="CW98" s="94">
        <f>IF(IFERROR(VLOOKUP($A98,'ENTRADA 2023'!$1:$1048576,3 + (COLUMN(J95)-1)*1,FALSE),"")=0,"",IFERROR(VLOOKUP($A98,'ENTRADA 2023'!$1:$1048576,3 + (COLUMN(J95)-1)*1,FALSE),""))</f>
        <v/>
      </c>
      <c r="CX98" s="94">
        <f>IF(IFERROR(VLOOKUP($A98,'ENTRADA 2023'!$1:$1048576,3 + (COLUMN(K95)-1)*1,FALSE),"")=0,"",IFERROR(VLOOKUP($A98,'ENTRADA 2023'!$1:$1048576,3 + (COLUMN(K95)-1)*1,FALSE),""))</f>
        <v/>
      </c>
      <c r="CY98" s="94">
        <f>IF(IFERROR(VLOOKUP($A98,'ENTRADA 2023'!$1:$1048576,3 + (COLUMN(L95)-1)*1,FALSE),"")=0,"",IFERROR(VLOOKUP($A98,'ENTRADA 2023'!$1:$1048576,3 + (COLUMN(L95)-1)*1,FALSE),""))</f>
        <v/>
      </c>
      <c r="CZ98" s="95">
        <f>IF(COUNT(CN98:CY98)=0,"",SUM(CN98:CY98))</f>
        <v/>
      </c>
      <c r="DA98" s="94">
        <f>IF(IFERROR(VLOOKUP($A98,'ENTRADA 2024'!$1:$1048576,3 + (COLUMN(A95)-1)*1,FALSE),"")=0,"",IFERROR(VLOOKUP($A98,'ENTRADA 2024'!$1:$1048576,3 + (COLUMN(A95)-1)*1,FALSE),""))</f>
        <v/>
      </c>
      <c r="DB98" s="94">
        <f>IF(IFERROR(VLOOKUP($A98,'ENTRADA 2024'!$1:$1048576,3 + (COLUMN(B95)-1)*1,FALSE),"")=0,"",IFERROR(VLOOKUP($A98,'ENTRADA 2024'!$1:$1048576,3 + (COLUMN(B95)-1)*1,FALSE),""))</f>
        <v/>
      </c>
      <c r="DC98" s="94">
        <f>IF(IFERROR(VLOOKUP($A98,'ENTRADA 2024'!$1:$1048576,3 + (COLUMN(C95)-1)*1,FALSE),"")=0,"",IFERROR(VLOOKUP($A98,'ENTRADA 2024'!$1:$1048576,3 + (COLUMN(C95)-1)*1,FALSE),""))</f>
        <v/>
      </c>
      <c r="DD98" s="94">
        <f>IF(IFERROR(VLOOKUP($A98,'ENTRADA 2024'!$1:$1048576,3 + (COLUMN(D95)-1)*1,FALSE),"")=0,"",IFERROR(VLOOKUP($A98,'ENTRADA 2024'!$1:$1048576,3 + (COLUMN(D95)-1)*1,FALSE),""))</f>
        <v/>
      </c>
      <c r="DE98" s="94">
        <f>IF(IFERROR(VLOOKUP($A98,'ENTRADA 2024'!$1:$1048576,3 + (COLUMN(E95)-1)*1,FALSE),"")=0,"",IFERROR(VLOOKUP($A98,'ENTRADA 2024'!$1:$1048576,3 + (COLUMN(E95)-1)*1,FALSE),""))</f>
        <v/>
      </c>
      <c r="DF98" s="94">
        <f>IF(IFERROR(VLOOKUP($A98,'ENTRADA 2024'!$1:$1048576,3 + (COLUMN(F95)-1)*1,FALSE),"")=0,"",IFERROR(VLOOKUP($A98,'ENTRADA 2024'!$1:$1048576,3 + (COLUMN(F95)-1)*1,FALSE),""))</f>
        <v/>
      </c>
      <c r="DG98" s="94">
        <f>IF(IFERROR(VLOOKUP($A98,'ENTRADA 2024'!$1:$1048576,3 + (COLUMN(G95)-1)*1,FALSE),"")=0,"",IFERROR(VLOOKUP($A98,'ENTRADA 2024'!$1:$1048576,3 + (COLUMN(G95)-1)*1,FALSE),""))</f>
        <v/>
      </c>
      <c r="DH98" s="94">
        <f>IF(IFERROR(VLOOKUP($A98,'ENTRADA 2024'!$1:$1048576,3 + (COLUMN(H95)-1)*1,FALSE),"")=0,"",IFERROR(VLOOKUP($A98,'ENTRADA 2024'!$1:$1048576,3 + (COLUMN(H95)-1)*1,FALSE),""))</f>
        <v/>
      </c>
      <c r="DI98" s="94">
        <f>IF(IFERROR(VLOOKUP($A98,'ENTRADA 2024'!$1:$1048576,3 + (COLUMN(I95)-1)*1,FALSE),"")=0,"",IFERROR(VLOOKUP($A98,'ENTRADA 2024'!$1:$1048576,3 + (COLUMN(I95)-1)*1,FALSE),""))</f>
        <v/>
      </c>
      <c r="DJ98" s="94">
        <f>IF(IFERROR(VLOOKUP($A98,'ENTRADA 2024'!$1:$1048576,3 + (COLUMN(J95)-1)*1,FALSE),"")=0,"",IFERROR(VLOOKUP($A98,'ENTRADA 2024'!$1:$1048576,3 + (COLUMN(J95)-1)*1,FALSE),""))</f>
        <v/>
      </c>
      <c r="DK98" s="94">
        <f>IF(IFERROR(VLOOKUP($A98,'ENTRADA 2024'!$1:$1048576,3 + (COLUMN(K95)-1)*1,FALSE),"")=0,"",IFERROR(VLOOKUP($A98,'ENTRADA 2024'!$1:$1048576,3 + (COLUMN(K95)-1)*1,FALSE),""))</f>
        <v/>
      </c>
      <c r="DL98" s="94">
        <f>IF(IFERROR(VLOOKUP($A98,'ENTRADA 2024'!$1:$1048576,3 + (COLUMN(L95)-1)*1,FALSE),"")=0,"",IFERROR(VLOOKUP($A98,'ENTRADA 2024'!$1:$1048576,3 + (COLUMN(L95)-1)*1,FALSE),""))</f>
        <v/>
      </c>
      <c r="DM98" s="95">
        <f>IF(COUNT(DA98:DL98)=0,"",SUM(DA98:DL98))</f>
        <v/>
      </c>
      <c r="DN98" s="94">
        <f>IF(IFERROR(VLOOKUP($A98,'ENTRADA 2025'!$1:$1048576,3 + (COLUMN(A95)-1)*1,FALSE),"")=0,"",IFERROR(VLOOKUP($A98,'ENTRADA 2025'!$1:$1048576,3 + (COLUMN(A95)-1)*1,FALSE),""))</f>
        <v/>
      </c>
      <c r="DO98" s="94">
        <f>IF(IFERROR(VLOOKUP($A98,'ENTRADA 2025'!$1:$1048576,3 + (COLUMN(B95)-1)*1,FALSE),"")=0,"",IFERROR(VLOOKUP($A98,'ENTRADA 2025'!$1:$1048576,3 + (COLUMN(B95)-1)*1,FALSE),""))</f>
        <v/>
      </c>
      <c r="DP98" s="94">
        <f>IF(IFERROR(VLOOKUP($A98,'ENTRADA 2025'!$1:$1048576,3 + (COLUMN(C95)-1)*1,FALSE),"")=0,"",IFERROR(VLOOKUP($A98,'ENTRADA 2025'!$1:$1048576,3 + (COLUMN(C95)-1)*1,FALSE),""))</f>
        <v/>
      </c>
      <c r="DQ98" s="94">
        <f>IF(IFERROR(VLOOKUP($A98,'ENTRADA 2025'!$1:$1048576,3 + (COLUMN(D95)-1)*1,FALSE),"")=0,"",IFERROR(VLOOKUP($A98,'ENTRADA 2025'!$1:$1048576,3 + (COLUMN(D95)-1)*1,FALSE),""))</f>
        <v/>
      </c>
      <c r="DR98" s="94">
        <f>IF(IFERROR(VLOOKUP($A98,'ENTRADA 2025'!$1:$1048576,3 + (COLUMN(E95)-1)*1,FALSE),"")=0,"",IFERROR(VLOOKUP($A98,'ENTRADA 2025'!$1:$1048576,3 + (COLUMN(E95)-1)*1,FALSE),""))</f>
        <v/>
      </c>
      <c r="DS98" s="94">
        <f>IF(IFERROR(VLOOKUP($A98,'ENTRADA 2025'!$1:$1048576,3 + (COLUMN(F95)-1)*1,FALSE),"")=0,"",IFERROR(VLOOKUP($A98,'ENTRADA 2025'!$1:$1048576,3 + (COLUMN(F95)-1)*1,FALSE),""))</f>
        <v/>
      </c>
      <c r="DT98" s="94">
        <f>IF(IFERROR(VLOOKUP($A98,'ENTRADA 2025'!$1:$1048576,3 + (COLUMN(G95)-1)*1,FALSE),"")=0,"",IFERROR(VLOOKUP($A98,'ENTRADA 2025'!$1:$1048576,3 + (COLUMN(G95)-1)*1,FALSE),""))</f>
        <v/>
      </c>
      <c r="DU98" s="94">
        <f>IF(IFERROR(VLOOKUP($A98,'ENTRADA 2025'!$1:$1048576,3 + (COLUMN(H95)-1)*1,FALSE),"")=0,"",IFERROR(VLOOKUP($A98,'ENTRADA 2025'!$1:$1048576,3 + (COLUMN(H95)-1)*1,FALSE),""))</f>
        <v/>
      </c>
      <c r="DV98" s="94">
        <f>IF(IFERROR(VLOOKUP($A98,'ENTRADA 2025'!$1:$1048576,3 + (COLUMN(I95)-1)*1,FALSE),"")=0,"",IFERROR(VLOOKUP($A98,'ENTRADA 2025'!$1:$1048576,3 + (COLUMN(I95)-1)*1,FALSE),""))</f>
        <v/>
      </c>
      <c r="DW98" s="94">
        <f>IF(IFERROR(VLOOKUP($A98,'ENTRADA 2025'!$1:$1048576,3 + (COLUMN(J95)-1)*1,FALSE),"")=0,"",IFERROR(VLOOKUP($A98,'ENTRADA 2025'!$1:$1048576,3 + (COLUMN(J95)-1)*1,FALSE),""))</f>
        <v/>
      </c>
      <c r="DX98" s="94">
        <f>IF(IFERROR(VLOOKUP($A98,'ENTRADA 2025'!$1:$1048576,3 + (COLUMN(K95)-1)*1,FALSE),"")=0,"",IFERROR(VLOOKUP($A98,'ENTRADA 2025'!$1:$1048576,3 + (COLUMN(K95)-1)*1,FALSE),""))</f>
        <v/>
      </c>
      <c r="DY98" s="94">
        <f>IF(IFERROR(VLOOKUP($A98,'ENTRADA 2025'!$1:$1048576,3 + (COLUMN(L95)-1)*1,FALSE),"")=0,"",IFERROR(VLOOKUP($A98,'ENTRADA 2025'!$1:$1048576,3 + (COLUMN(L95)-1)*1,FALSE),""))</f>
        <v/>
      </c>
      <c r="DZ98" s="95">
        <f>IF(COUNT(DN98:DY98)=0,"",SUM(DN98:DY98))</f>
        <v/>
      </c>
      <c r="EA98" s="94">
        <f>IF(IFERROR(VLOOKUP($A98,'entrada-fornecedor-12-meses-7'!$1:$1048576,3 + (COLUMN(A95)-1)*1,FALSE),"")=0,"",IFERROR(VLOOKUP($A98,'entrada-fornecedor-12-meses-7'!$1:$1048576,3 + (COLUMN(A95)-1)*1,FALSE),""))</f>
        <v/>
      </c>
      <c r="EB98" s="94">
        <f>IF(IFERROR(VLOOKUP($A98,'entrada-fornecedor-12-meses-7'!$1:$1048576,3 + (COLUMN(B95)-1)*1,FALSE),"")=0,"",IFERROR(VLOOKUP($A98,'entrada-fornecedor-12-meses-7'!$1:$1048576,3 + (COLUMN(B95)-1)*1,FALSE),""))</f>
        <v/>
      </c>
      <c r="EC98" s="94">
        <f>IF(IFERROR(VLOOKUP($A98,'entrada-fornecedor-12-meses-7'!$1:$1048576,3 + (COLUMN(C95)-1)*1,FALSE),"")=0,"",IFERROR(VLOOKUP($A98,'entrada-fornecedor-12-meses-7'!$1:$1048576,3 + (COLUMN(C95)-1)*1,FALSE),""))</f>
        <v/>
      </c>
      <c r="ED98" s="94">
        <f>IF(IFERROR(VLOOKUP($A98,'entrada-fornecedor-12-meses-7'!$1:$1048576,3 + (COLUMN(D95)-1)*1,FALSE),"")=0,"",IFERROR(VLOOKUP($A98,'entrada-fornecedor-12-meses-7'!$1:$1048576,3 + (COLUMN(D95)-1)*1,FALSE),""))</f>
        <v/>
      </c>
      <c r="EE98" s="94">
        <f>IF(IFERROR(VLOOKUP($A98,'entrada-fornecedor-12-meses-7'!$1:$1048576,3 + (COLUMN(E95)-1)*1,FALSE),"")=0,"",IFERROR(VLOOKUP($A98,'entrada-fornecedor-12-meses-7'!$1:$1048576,3 + (COLUMN(E95)-1)*1,FALSE),""))</f>
        <v/>
      </c>
      <c r="EF98" s="94">
        <f>IF(IFERROR(VLOOKUP($A98,'entrada-fornecedor-12-meses-7'!$1:$1048576,3 + (COLUMN(F95)-1)*1,FALSE),"")=0,"",IFERROR(VLOOKUP($A98,'entrada-fornecedor-12-meses-7'!$1:$1048576,3 + (COLUMN(F95)-1)*1,FALSE),""))</f>
        <v/>
      </c>
      <c r="EG98" s="94">
        <f>IF(IFERROR(VLOOKUP($A98,'entrada-fornecedor-12-meses-7'!$1:$1048576,3 + (COLUMN(G95)-1)*1,FALSE),"")=0,"",IFERROR(VLOOKUP($A98,'entrada-fornecedor-12-meses-7'!$1:$1048576,3 + (COLUMN(G95)-1)*1,FALSE),""))</f>
        <v/>
      </c>
      <c r="EH98" s="94">
        <f>IF(IFERROR(VLOOKUP($A98,'entrada-fornecedor-12-meses-7'!$1:$1048576,3 + (COLUMN(H95)-1)*1,FALSE),"")=0,"",IFERROR(VLOOKUP($A98,'entrada-fornecedor-12-meses-7'!$1:$1048576,3 + (COLUMN(H95)-1)*1,FALSE),""))</f>
        <v/>
      </c>
      <c r="EI98" s="94">
        <f>IF(IFERROR(VLOOKUP($A98,'entrada-fornecedor-12-meses-7'!$1:$1048576,3 + (COLUMN(I95)-1)*1,FALSE),"")=0,"",IFERROR(VLOOKUP($A98,'entrada-fornecedor-12-meses-7'!$1:$1048576,3 + (COLUMN(I95)-1)*1,FALSE),""))</f>
        <v/>
      </c>
      <c r="EJ98" s="94">
        <f>IF(IFERROR(VLOOKUP($A98,'entrada-fornecedor-12-meses-7'!$1:$1048576,3 + (COLUMN(J95)-1)*1,FALSE),"")=0,"",IFERROR(VLOOKUP($A98,'entrada-fornecedor-12-meses-7'!$1:$1048576,3 + (COLUMN(J95)-1)*1,FALSE),""))</f>
        <v/>
      </c>
      <c r="EK98" s="94">
        <f>IF(IFERROR(VLOOKUP($A98,'entrada-fornecedor-12-meses-7'!$1:$1048576,3 + (COLUMN(K95)-1)*1,FALSE),"")=0,"",IFERROR(VLOOKUP($A98,'entrada-fornecedor-12-meses-7'!$1:$1048576,3 + (COLUMN(K95)-1)*1,FALSE),""))</f>
        <v/>
      </c>
      <c r="EL98" s="94">
        <f>IF(IFERROR(VLOOKUP($A98,'entrada-fornecedor-12-meses-7'!$1:$1048576,3 + (COLUMN(L95)-1)*1,FALSE),"")=0,"",IFERROR(VLOOKUP($A98,'entrada-fornecedor-12-meses-7'!$1:$1048576,3 + (COLUMN(L95)-1)*1,FALSE),""))</f>
        <v/>
      </c>
      <c r="EM98" s="95">
        <f>IF(COUNT(EA98:EL98)=0,"",SUM(EA98:EL98))</f>
        <v/>
      </c>
      <c r="EN98" s="1" t="n"/>
      <c r="EO98" s="96">
        <f>IFERROR(AVERAGEIF('lead-time-compras-7'!B:B,A98,'lead-time-compras-7'!S:S),"")</f>
        <v/>
      </c>
      <c r="EP98" s="96">
        <f>IFERROR(
  AVERAGEIFS(
    'notas-fiscais-entrada-830-7'!H:H,
    'notas-fiscais-entrada-830-7'!O:O, A98,
    'notas-fiscais-entrada-830-7'!E:E, $B$1
  ),
""
)</f>
        <v/>
      </c>
      <c r="EQ98" s="96">
        <f>IFERROR(AVERAGEIF('lead-time-compras-7'!B:B,A98,'lead-time-compras-7'!Q:Q),"")</f>
        <v/>
      </c>
      <c r="ER98" s="97">
        <f>SUMIF('fornecedor-saldo-receber-7'!A:A, A98, 'fornecedor-saldo-receber-7'!L:L)</f>
        <v/>
      </c>
      <c r="ES98" s="97">
        <f>SUMIF('fornecedor-verba-aplicar-7'!A:A, A98, 'fornecedor-verba-aplicar-7'!D:D)</f>
        <v/>
      </c>
      <c r="ET98" s="1" t="n"/>
      <c r="EU98" s="52">
        <f>SUMIF('ANALISE PRODUTO'!F:F, A98, 'ANALISE PRODUTO'!BN:BN)</f>
        <v/>
      </c>
      <c r="EV98" s="52">
        <f>SUMIF('ANALISE PRODUTO'!F:F, A98, 'ANALISE PRODUTO'!BO:BO)</f>
        <v/>
      </c>
      <c r="EW98" s="52">
        <f>SUMIF('ANALISE PRODUTO'!F:F, A98, 'ANALISE PRODUTO'!BP:BP)</f>
        <v/>
      </c>
      <c r="EX98" s="52">
        <f>SUMIF('ANALISE PRODUTO'!F:F, A98, 'ANALISE PRODUTO'!BQ:BQ)</f>
        <v/>
      </c>
      <c r="EY98" s="52">
        <f>SUMIF('ANALISE PRODUTO'!F:F, A98, 'ANALISE PRODUTO'!BR:BR)</f>
        <v/>
      </c>
      <c r="EZ98" s="53">
        <f>SUMIF('ANALISE PRODUTO'!F:F, A98, 'ANALISE PRODUTO'!BS:BS)</f>
        <v/>
      </c>
      <c r="FA98" s="53">
        <f>SUMIF('ANALISE PRODUTO'!F:F, A98, 'ANALISE PRODUTO'!BT:BT)</f>
        <v/>
      </c>
      <c r="FB98" s="53">
        <f>SUMIF('ANALISE PRODUTO'!F:F, A98, 'ANALISE PRODUTO'!BU:BU)</f>
        <v/>
      </c>
      <c r="FC98" s="53">
        <f>SUMIF('ANALISE PRODUTO'!F:F, A98, 'ANALISE PRODUTO'!BV:BV)</f>
        <v/>
      </c>
      <c r="FD98" s="53">
        <f>SUMIF('ANALISE PRODUTO'!F:F, A98, 'ANALISE PRODUTO'!BW:BW)</f>
        <v/>
      </c>
      <c r="FE98" s="41">
        <f>SUMIF('ANALISE PRODUTO'!F:F, A98, 'ANALISE PRODUTO'!CB:CB)</f>
        <v/>
      </c>
      <c r="FF98" s="41">
        <f>SUMIF('ANALISE PRODUTO'!F:F, A98, 'ANALISE PRODUTO'!CC:CC)</f>
        <v/>
      </c>
      <c r="FG98" s="1" t="n"/>
      <c r="FH98" s="45">
        <f>IF(IFERROR(VLOOKUP($A98,'VENDA 2023'!$1:$1048576,4 + (COLUMN(A95)-1)*2,FALSE),"")=0,"",IFERROR(VLOOKUP($A98,'VENDA 2023'!$1:$1048576,4 + (COLUMN(A95)-1)*2,FALSE),""))</f>
        <v/>
      </c>
      <c r="FI98" s="45">
        <f>IF(IFERROR(VLOOKUP($A98,'VENDA 2023'!$1:$1048576,4 + (COLUMN(B95)-1)*2,FALSE),"")=0,"",IFERROR(VLOOKUP($A98,'VENDA 2023'!$1:$1048576,4 + (COLUMN(B95)-1)*2,FALSE),""))</f>
        <v/>
      </c>
      <c r="FJ98" s="45">
        <f>IF(IFERROR(VLOOKUP($A98,'VENDA 2023'!$1:$1048576,4 + (COLUMN(C95)-1)*2,FALSE),"")=0,"",IFERROR(VLOOKUP($A98,'VENDA 2023'!$1:$1048576,4 + (COLUMN(C95)-1)*2,FALSE),""))</f>
        <v/>
      </c>
      <c r="FK98" s="45">
        <f>IF(IFERROR(VLOOKUP($A98,'VENDA 2023'!$1:$1048576,4 + (COLUMN(D95)-1)*2,FALSE),"")=0,"",IFERROR(VLOOKUP($A98,'VENDA 2023'!$1:$1048576,4 + (COLUMN(D95)-1)*2,FALSE),""))</f>
        <v/>
      </c>
      <c r="FL98" s="45">
        <f>IF(IFERROR(VLOOKUP($A98,'VENDA 2023'!$1:$1048576,4 + (COLUMN(E95)-1)*2,FALSE),"")=0,"",IFERROR(VLOOKUP($A98,'VENDA 2023'!$1:$1048576,4 + (COLUMN(E95)-1)*2,FALSE),""))</f>
        <v/>
      </c>
      <c r="FM98" s="45">
        <f>IF(IFERROR(VLOOKUP($A98,'VENDA 2023'!$1:$1048576,4 + (COLUMN(F95)-1)*2,FALSE),"")=0,"",IFERROR(VLOOKUP($A98,'VENDA 2023'!$1:$1048576,4 + (COLUMN(F95)-1)*2,FALSE),""))</f>
        <v/>
      </c>
      <c r="FN98" s="45">
        <f>IF(IFERROR(VLOOKUP($A98,'VENDA 2023'!$1:$1048576,4 + (COLUMN(G95)-1)*2,FALSE),"")=0,"",IFERROR(VLOOKUP($A98,'VENDA 2023'!$1:$1048576,4 + (COLUMN(G95)-1)*2,FALSE),""))</f>
        <v/>
      </c>
      <c r="FO98" s="45">
        <f>IF(IFERROR(VLOOKUP($A98,'VENDA 2023'!$1:$1048576,4 + (COLUMN(H95)-1)*2,FALSE),"")=0,"",IFERROR(VLOOKUP($A98,'VENDA 2023'!$1:$1048576,4 + (COLUMN(H95)-1)*2,FALSE),""))</f>
        <v/>
      </c>
      <c r="FP98" s="45">
        <f>IF(IFERROR(VLOOKUP($A98,'VENDA 2023'!$1:$1048576,4 + (COLUMN(I95)-1)*2,FALSE),"")=0,"",IFERROR(VLOOKUP($A98,'VENDA 2023'!$1:$1048576,4 + (COLUMN(I95)-1)*2,FALSE),""))</f>
        <v/>
      </c>
      <c r="FQ98" s="45">
        <f>IF(IFERROR(VLOOKUP($A98,'VENDA 2023'!$1:$1048576,4 + (COLUMN(J95)-1)*2,FALSE),"")=0,"",IFERROR(VLOOKUP($A98,'VENDA 2023'!$1:$1048576,4 + (COLUMN(J95)-1)*2,FALSE),""))</f>
        <v/>
      </c>
      <c r="FR98" s="45">
        <f>IF(IFERROR(VLOOKUP($A98,'VENDA 2023'!$1:$1048576,4 + (COLUMN(K95)-1)*2,FALSE),"")=0,"",IFERROR(VLOOKUP($A98,'VENDA 2023'!$1:$1048576,4 + (COLUMN(K95)-1)*2,FALSE),""))</f>
        <v/>
      </c>
      <c r="FS98" s="45">
        <f>IF(IFERROR(VLOOKUP($A98,'VENDA 2023'!$1:$1048576,4 + (COLUMN(L95)-1)*2,FALSE),"")=0,"",IFERROR(VLOOKUP($A98,'VENDA 2023'!$1:$1048576,4 + (COLUMN(L95)-1)*2,FALSE),""))</f>
        <v/>
      </c>
      <c r="FT98" s="12">
        <f>IF(COUNT(FH98:FS98)=0,"",SUM(FH98:FS98))</f>
        <v/>
      </c>
      <c r="FU98" s="45">
        <f>IF(IFERROR(VLOOKUP($A98,'VENDA 2024'!$1:$1048576,4 + (COLUMN(A95)-1)*2,FALSE),"")=0,"",IFERROR(VLOOKUP($A98,'VENDA 2024'!$1:$1048576,4 + (COLUMN(A95)-1)*2,FALSE),""))</f>
        <v/>
      </c>
      <c r="FV98" s="45">
        <f>IF(IFERROR(VLOOKUP($A98,'VENDA 2024'!$1:$1048576,4 + (COLUMN(B95)-1)*2,FALSE),"")=0,"",IFERROR(VLOOKUP($A98,'VENDA 2024'!$1:$1048576,4 + (COLUMN(B95)-1)*2,FALSE),""))</f>
        <v/>
      </c>
      <c r="FW98" s="45">
        <f>IF(IFERROR(VLOOKUP($A98,'VENDA 2024'!$1:$1048576,4 + (COLUMN(C95)-1)*2,FALSE),"")=0,"",IFERROR(VLOOKUP($A98,'VENDA 2024'!$1:$1048576,4 + (COLUMN(C95)-1)*2,FALSE),""))</f>
        <v/>
      </c>
      <c r="FX98" s="45">
        <f>IF(IFERROR(VLOOKUP($A98,'VENDA 2024'!$1:$1048576,4 + (COLUMN(D95)-1)*2,FALSE),"")=0,"",IFERROR(VLOOKUP($A98,'VENDA 2024'!$1:$1048576,4 + (COLUMN(D95)-1)*2,FALSE),""))</f>
        <v/>
      </c>
      <c r="FY98" s="45">
        <f>IF(IFERROR(VLOOKUP($A98,'VENDA 2024'!$1:$1048576,4 + (COLUMN(E95)-1)*2,FALSE),"")=0,"",IFERROR(VLOOKUP($A98,'VENDA 2024'!$1:$1048576,4 + (COLUMN(E95)-1)*2,FALSE),""))</f>
        <v/>
      </c>
      <c r="FZ98" s="45">
        <f>IF(IFERROR(VLOOKUP($A98,'VENDA 2024'!$1:$1048576,4 + (COLUMN(F95)-1)*2,FALSE),"")=0,"",IFERROR(VLOOKUP($A98,'VENDA 2024'!$1:$1048576,4 + (COLUMN(F95)-1)*2,FALSE),""))</f>
        <v/>
      </c>
      <c r="GA98" s="45">
        <f>IF(IFERROR(VLOOKUP($A98,'VENDA 2024'!$1:$1048576,4 + (COLUMN(G95)-1)*2,FALSE),"")=0,"",IFERROR(VLOOKUP($A98,'VENDA 2024'!$1:$1048576,4 + (COLUMN(G95)-1)*2,FALSE),""))</f>
        <v/>
      </c>
      <c r="GB98" s="45">
        <f>IF(IFERROR(VLOOKUP($A98,'VENDA 2024'!$1:$1048576,4 + (COLUMN(H95)-1)*2,FALSE),"")=0,"",IFERROR(VLOOKUP($A98,'VENDA 2024'!$1:$1048576,4 + (COLUMN(H95)-1)*2,FALSE),""))</f>
        <v/>
      </c>
      <c r="GC98" s="45">
        <f>IF(IFERROR(VLOOKUP($A98,'VENDA 2024'!$1:$1048576,4 + (COLUMN(I95)-1)*2,FALSE),"")=0,"",IFERROR(VLOOKUP($A98,'VENDA 2024'!$1:$1048576,4 + (COLUMN(I95)-1)*2,FALSE),""))</f>
        <v/>
      </c>
      <c r="GD98" s="45">
        <f>IF(IFERROR(VLOOKUP($A98,'VENDA 2024'!$1:$1048576,4 + (COLUMN(J95)-1)*2,FALSE),"")=0,"",IFERROR(VLOOKUP($A98,'VENDA 2024'!$1:$1048576,4 + (COLUMN(J95)-1)*2,FALSE),""))</f>
        <v/>
      </c>
      <c r="GE98" s="45">
        <f>IF(IFERROR(VLOOKUP($A98,'VENDA 2024'!$1:$1048576,4 + (COLUMN(K95)-1)*2,FALSE),"")=0,"",IFERROR(VLOOKUP($A98,'VENDA 2024'!$1:$1048576,4 + (COLUMN(K95)-1)*2,FALSE),""))</f>
        <v/>
      </c>
      <c r="GF98" s="45">
        <f>IF(IFERROR(VLOOKUP($A98,'VENDA 2024'!$1:$1048576,4 + (COLUMN(L95)-1)*2,FALSE),"")=0,"",IFERROR(VLOOKUP($A98,'VENDA 2024'!$1:$1048576,4 + (COLUMN(L95)-1)*2,FALSE),""))</f>
        <v/>
      </c>
      <c r="GG98" s="12">
        <f>IF(COUNT(FU98:GF98)=0,"",SUM(FU98:GF98))</f>
        <v/>
      </c>
      <c r="GH98" s="45">
        <f>IF(IFERROR(VLOOKUP($A98,'venda-fornecedor-12-meses-7'!$1:$1048576,5 + (COLUMN(A95)-1)*2,FALSE),"")=0,"",IFERROR(VLOOKUP($A98,'venda-fornecedor-12-meses-7'!$1:$1048576,5 + (COLUMN(A95)-1)*2,FALSE),""))</f>
        <v/>
      </c>
      <c r="GI98" s="45">
        <f>IF(IFERROR(VLOOKUP($A98,'venda-fornecedor-12-meses-7'!$1:$1048576,5 + (COLUMN(B95)-1)*2,FALSE),"")=0,"",IFERROR(VLOOKUP($A98,'venda-fornecedor-12-meses-7'!$1:$1048576,5 + (COLUMN(B95)-1)*2,FALSE),""))</f>
        <v/>
      </c>
      <c r="GJ98" s="45">
        <f>IF(IFERROR(VLOOKUP($A98,'venda-fornecedor-12-meses-7'!$1:$1048576,5 + (COLUMN(C95)-1)*2,FALSE),"")=0,"",IFERROR(VLOOKUP($A98,'venda-fornecedor-12-meses-7'!$1:$1048576,5 + (COLUMN(C95)-1)*2,FALSE),""))</f>
        <v/>
      </c>
      <c r="GK98" s="45">
        <f>IF(IFERROR(VLOOKUP($A98,'venda-fornecedor-12-meses-7'!$1:$1048576,5 + (COLUMN(D95)-1)*2,FALSE),"")=0,"",IFERROR(VLOOKUP($A98,'venda-fornecedor-12-meses-7'!$1:$1048576,5 + (COLUMN(D95)-1)*2,FALSE),""))</f>
        <v/>
      </c>
      <c r="GL98" s="45">
        <f>IF(IFERROR(VLOOKUP($A98,'venda-fornecedor-12-meses-7'!$1:$1048576,5 + (COLUMN(E95)-1)*2,FALSE),"")=0,"",IFERROR(VLOOKUP($A98,'venda-fornecedor-12-meses-7'!$1:$1048576,5 + (COLUMN(E95)-1)*2,FALSE),""))</f>
        <v/>
      </c>
      <c r="GM98" s="45">
        <f>IF(IFERROR(VLOOKUP($A98,'venda-fornecedor-12-meses-7'!$1:$1048576,5 + (COLUMN(F95)-1)*2,FALSE),"")=0,"",IFERROR(VLOOKUP($A98,'venda-fornecedor-12-meses-7'!$1:$1048576,5 + (COLUMN(F95)-1)*2,FALSE),""))</f>
        <v/>
      </c>
      <c r="GN98" s="45">
        <f>IF(IFERROR(VLOOKUP($A98,'venda-fornecedor-12-meses-7'!$1:$1048576,5 + (COLUMN(G95)-1)*2,FALSE),"")=0,"",IFERROR(VLOOKUP($A98,'venda-fornecedor-12-meses-7'!$1:$1048576,5 + (COLUMN(G95)-1)*2,FALSE),""))</f>
        <v/>
      </c>
      <c r="GO98" s="45">
        <f>IF(IFERROR(VLOOKUP($A98,'venda-fornecedor-12-meses-7'!$1:$1048576,5 + (COLUMN(H95)-1)*2,FALSE),"")=0,"",IFERROR(VLOOKUP($A98,'venda-fornecedor-12-meses-7'!$1:$1048576,5 + (COLUMN(H95)-1)*2,FALSE),""))</f>
        <v/>
      </c>
      <c r="GP98" s="45">
        <f>IF(IFERROR(VLOOKUP($A98,'venda-fornecedor-12-meses-7'!$1:$1048576,5 + (COLUMN(I95)-1)*2,FALSE),"")=0,"",IFERROR(VLOOKUP($A98,'venda-fornecedor-12-meses-7'!$1:$1048576,5 + (COLUMN(I95)-1)*2,FALSE),""))</f>
        <v/>
      </c>
      <c r="GQ98" s="45">
        <f>IF(IFERROR(VLOOKUP($A98,'venda-fornecedor-12-meses-7'!$1:$1048576,5 + (COLUMN(J95)-1)*2,FALSE),"")=0,"",IFERROR(VLOOKUP($A98,'venda-fornecedor-12-meses-7'!$1:$1048576,5 + (COLUMN(J95)-1)*2,FALSE),""))</f>
        <v/>
      </c>
      <c r="GR98" s="45">
        <f>IF(IFERROR(VLOOKUP($A98,'venda-fornecedor-12-meses-7'!$1:$1048576,5 + (COLUMN(K95)-1)*2,FALSE),"")=0,"",IFERROR(VLOOKUP($A98,'venda-fornecedor-12-meses-7'!$1:$1048576,5 + (COLUMN(K95)-1)*2,FALSE),""))</f>
        <v/>
      </c>
      <c r="GS98" s="45">
        <f>IF(IFERROR(VLOOKUP($A98,'venda-fornecedor-12-meses-7'!$1:$1048576,5 + (COLUMN(L95)-1)*2,FALSE),"")=0,"",IFERROR(VLOOKUP($A98,'venda-fornecedor-12-meses-7'!$1:$1048576,5 + (COLUMN(L95)-1)*2,FALSE),""))</f>
        <v/>
      </c>
      <c r="GT98" s="12">
        <f>IF(COUNT(GH98:GS98)=0,"",SUM(GH98:GS98))</f>
        <v/>
      </c>
    </row>
    <row r="99">
      <c r="A99" s="98" t="n">
        <v>35152</v>
      </c>
      <c r="B99" s="85">
        <f>VLOOKUP(A99,'FORNECEDORES X COMPRADOR'!$A:$D,4,0)</f>
        <v/>
      </c>
      <c r="C99" s="85">
        <f>VLOOKUP(A99,'FORNECEDORES X COMPRADOR'!$A:$E,5,0)</f>
        <v/>
      </c>
      <c r="D99" s="40">
        <f>IFERROR(AVERAGEIF('ANALISE PRODUTO'!F:F,A99,'ANALISE PRODUTO'!BE:BE),"")</f>
        <v/>
      </c>
      <c r="E99" s="40">
        <f>IFERROR(AVERAGEIF('ANALISE PRODUTO'!F:F,A99,'ANALISE PRODUTO'!BF:BF),"")</f>
        <v/>
      </c>
      <c r="F99" s="47">
        <f t="array" ref="F99">IFERROR(
  IF(
    SUMPRODUCT(
      IFERROR(--('ANALISE PRODUTO'!$F$3:$F$10000=A99),0) *
      IFERROR(--'ANALISE PRODUTO'!$AJ$3:$AJ$10000,0)
    )=0,
    "",
    SUMPRODUCT(
      IFERROR(--('ANALISE PRODUTO'!$F$3:$F$10000=A99),0) *
      IFERROR(--'ANALISE PRODUTO'!$AN$3:$AN$10000,0)
    ) /
    SUMPRODUCT(
      IFERROR(--('ANALISE PRODUTO'!$F$3:$F$10000=A99),0) *
      IFERROR(--'ANALISE PRODUTO'!$AJ$3:$AJ$10000,0)
    )
  ),
  ""
)</f>
        <v/>
      </c>
      <c r="G99" s="47">
        <f t="array" ref="G99">IFERROR(
  IF(
    SUMPRODUCT(
      IFERROR(--('ANALISE PRODUTO'!$F$3:$F$10000=A99),0) *
      IFERROR(--'ANALISE PRODUTO'!$AJ$3:$AJ$10000,0)
    )=0,
    "",
    SUMPRODUCT(
      IFERROR(--('ANALISE PRODUTO'!$F$3:$F$10000=A99),0) *
      IFERROR(--'ANALISE PRODUTO'!$AO$3:$AO$10000,0)
    ) /
    SUMPRODUCT(
      IFERROR(--('ANALISE PRODUTO'!$F$3:$F$10000=A99),0) *
      IFERROR(--'ANALISE PRODUTO'!$AJ$3:$AJ$10000,0)
    )
  ),
  ""
)</f>
        <v/>
      </c>
      <c r="H99" s="86" t="n">
        <v>60</v>
      </c>
      <c r="I99" s="86" t="n">
        <v>90</v>
      </c>
      <c r="J99" s="87">
        <f>SUMIF('ANALISE PRODUTO'!F:F, A99, 'ANALISE PRODUTO'!AP:AP)</f>
        <v/>
      </c>
      <c r="K99" s="88">
        <f>SUMIF('ANALISE PRODUTO'!F:F, A99, 'ANALISE PRODUTO'!AN:AN)</f>
        <v/>
      </c>
      <c r="L99" s="40">
        <f>SUMIF('ANALISE PRODUTO'!F:F, A99, 'ANALISE PRODUTO'!BB:BB)</f>
        <v/>
      </c>
      <c r="M99" s="40">
        <f>SUMIF('ANALISE PRODUTO'!F:F, A99, 'ANALISE PRODUTO'!BC:BC)</f>
        <v/>
      </c>
      <c r="N99" s="40">
        <f>SUMIF('ANALISE PRODUTO'!F:F, A99, 'ANALISE PRODUTO'!BD:BD)</f>
        <v/>
      </c>
      <c r="O99" s="40">
        <f>SUMIF('ANALISE PRODUTO'!F:F, A99, 'ANALISE PRODUTO'!BA:BA)</f>
        <v/>
      </c>
      <c r="P99" s="40">
        <f>IF(J99=0, 0, IF(O99/J99=0, 0, O99/J99))</f>
        <v/>
      </c>
      <c r="Q99" s="40">
        <f>IF(J99=0, 0, IF(L99/J99=0, 0, L99/J99))</f>
        <v/>
      </c>
      <c r="R99" s="89">
        <f>SUMIF('ANALISE PRODUTO'!F:F, A99, 'ANALISE PRODUTO'!BJ:BJ)</f>
        <v/>
      </c>
      <c r="S99" s="89">
        <f>SUMIF('ANALISE PRODUTO'!F:F, A99, 'ANALISE PRODUTO'!BK:BK)</f>
        <v/>
      </c>
      <c r="T99" s="89">
        <f>SUMIF('ANALISE PRODUTO'!F:F, A99, 'ANALISE PRODUTO'!BL:BL)</f>
        <v/>
      </c>
      <c r="U99" s="89">
        <f>SUMIFS('ANALISE PRODUTO'!BI:BI, 'ANALISE PRODUTO'!F:F, A99)</f>
        <v/>
      </c>
      <c r="V99" s="89">
        <f>IF(C99="DESCONTINUADO", 0, IF(J99=0, 0, IF(U99/J99=0, 0, U99/J99)))</f>
        <v/>
      </c>
      <c r="W99" s="89">
        <f>IF(OR(C99="DESCONTINUADO", J99=0), 0, IFERROR((S99+T99)/J99, 0))</f>
        <v/>
      </c>
      <c r="X99" s="59">
        <f>COUNTIF('ANALISE PRODUTO'!F:F, A99)</f>
        <v/>
      </c>
      <c r="Y99" s="60">
        <f>COUNTIFS('ANALISE PRODUTO'!F:F, A99, 'ANALISE PRODUTO'!S:S, "S")</f>
        <v/>
      </c>
      <c r="Z99" s="61">
        <f>X99-Y99</f>
        <v/>
      </c>
      <c r="AA99" s="88">
        <f>IFERROR(IF(COUNTIF('contas-pagas-fornecedor-7'!$C:$C,B99)&gt;1,
   AVERAGEIF('contas-pagas-fornecedor-7'!$C:$C,B99,'contas-pagas-fornecedor-7'!$I:$I),
   VLOOKUP(B99,'contas-pagas-fornecedor-7'!$C:$Q,7,FALSE)), "")</f>
        <v/>
      </c>
      <c r="AB99" s="88">
        <f t="array" ref="AB99">IFERROR(
  INDEX('fornecedor-venda-por-filial-ger'!J:J,
    MATCH(1,
      ('fornecedor-venda-por-filial-ger'!A:A=A99) *
      ('fornecedor-venda-por-filial-ger'!B:B=$B$1),
    0)
  ),
"")</f>
        <v/>
      </c>
      <c r="AC99" s="90">
        <f t="array" ref="AC99">IFERROR(
  INDEX('fornecedor-venda-por-filial-ger'!O:O,
    MATCH(1,
      ('fornecedor-venda-por-filial-ger'!A:A=A99) *
      ('fornecedor-venda-por-filial-ger'!B:B=$B$1),
    0)
  ),
"")</f>
        <v/>
      </c>
      <c r="AD99" s="90">
        <f>IFERROR(VLOOKUP(A99,'venda-fornecedor-12-meses-7'!A:AC,3,0),"")</f>
        <v/>
      </c>
      <c r="AE99" s="87">
        <f t="array" ref="AE99">IFERROR(
  INDEX('fornecedor-venda-por-filial-ger'!N:N,
    MATCH(1,
      ('fornecedor-venda-por-filial-ger'!A:A=A99) *
      ('fornecedor-venda-por-filial-ger'!B:B=$B$1),
    0)
  ),
"")</f>
        <v/>
      </c>
      <c r="AF99" s="87">
        <f>IF(J99&lt;=0,"100,00%",IFERROR(AD99/AE99,1))</f>
        <v/>
      </c>
      <c r="AG99" s="64">
        <f t="array" ref="AG99">IFERROR(
  INDEX('fornecedor-venda-por-filial-ger'!L:L,
    MATCH(1,
      ('fornecedor-venda-por-filial-ger'!A:A=A99)*
      ('fornecedor-venda-por-filial-ger'!B:B=$B$1),
    0)
  )/100,
"")</f>
        <v/>
      </c>
      <c r="AH99" s="64">
        <f t="array" ref="AH99">IFERROR(
  INDEX('fornecedor-venda-por-filial-ger'!S:S,
    MATCH(1,
      ('fornecedor-venda-por-filial-ger'!A:A=A99) *
      ('fornecedor-venda-por-filial-ger'!B:B=$B$1),
    0)
  )/100,
"")</f>
        <v/>
      </c>
      <c r="AI99" s="64">
        <f>IFERROR(IF(OR(AH99="",AG99=""),"",IF(J99=0,0,AH99-AG99)),"")</f>
        <v/>
      </c>
      <c r="AJ99" s="91">
        <f t="array" ref="AJ99">IF(MAX(IF('ANALISE PRODUTO'!F:F=A99,'ANALISE PRODUTO'!AD:AD))=0,"SEM ENTRADA",MAX(IF('ANALISE PRODUTO'!F:F=A99,'ANALISE PRODUTO'!AD:AD)))</f>
        <v/>
      </c>
      <c r="AK99" s="39" t="n"/>
      <c r="AL99" s="92">
        <f>IF(IFERROR(VLOOKUP($A99,'VENDA 2023'!$1:$1048576,3 + (COLUMN(A96)-1)*2,FALSE),"")=0,"",IFERROR(VLOOKUP($A99,'VENDA 2023'!$1:$1048576,3 + (COLUMN(A96)-1)*2,FALSE),""))</f>
        <v/>
      </c>
      <c r="AM99" s="92">
        <f>IF(IFERROR(VLOOKUP($A99,'VENDA 2023'!$1:$1048576,3 + (COLUMN(B96)-1)*2,FALSE),"")=0,"",IFERROR(VLOOKUP($A99,'VENDA 2023'!$1:$1048576,3 + (COLUMN(B96)-1)*2,FALSE),""))</f>
        <v/>
      </c>
      <c r="AN99" s="92">
        <f>IF(IFERROR(VLOOKUP($A99,'VENDA 2023'!$1:$1048576,3 + (COLUMN(C96)-1)*2,FALSE),"")=0,"",IFERROR(VLOOKUP($A99,'VENDA 2023'!$1:$1048576,3 + (COLUMN(C96)-1)*2,FALSE),""))</f>
        <v/>
      </c>
      <c r="AO99" s="92">
        <f>IF(IFERROR(VLOOKUP($A99,'VENDA 2023'!$1:$1048576,3 + (COLUMN(D96)-1)*2,FALSE),"")=0,"",IFERROR(VLOOKUP($A99,'VENDA 2023'!$1:$1048576,3 + (COLUMN(D96)-1)*2,FALSE),""))</f>
        <v/>
      </c>
      <c r="AP99" s="92">
        <f>IF(IFERROR(VLOOKUP($A99,'VENDA 2023'!$1:$1048576,3 + (COLUMN(E96)-1)*2,FALSE),"")=0,"",IFERROR(VLOOKUP($A99,'VENDA 2023'!$1:$1048576,3 + (COLUMN(E96)-1)*2,FALSE),""))</f>
        <v/>
      </c>
      <c r="AQ99" s="92">
        <f>IF(IFERROR(VLOOKUP($A99,'VENDA 2023'!$1:$1048576,3 + (COLUMN(F96)-1)*2,FALSE),"")=0,"",IFERROR(VLOOKUP($A99,'VENDA 2023'!$1:$1048576,3 + (COLUMN(F96)-1)*2,FALSE),""))</f>
        <v/>
      </c>
      <c r="AR99" s="92">
        <f>IF(IFERROR(VLOOKUP($A99,'VENDA 2023'!$1:$1048576,3 + (COLUMN(G96)-1)*2,FALSE),"")=0,"",IFERROR(VLOOKUP($A99,'VENDA 2023'!$1:$1048576,3 + (COLUMN(G96)-1)*2,FALSE),""))</f>
        <v/>
      </c>
      <c r="AS99" s="92">
        <f>IF(IFERROR(VLOOKUP($A99,'VENDA 2023'!$1:$1048576,3 + (COLUMN(H96)-1)*2,FALSE),"")=0,"",IFERROR(VLOOKUP($A99,'VENDA 2023'!$1:$1048576,3 + (COLUMN(H96)-1)*2,FALSE),""))</f>
        <v/>
      </c>
      <c r="AT99" s="92">
        <f>IF(IFERROR(VLOOKUP($A99,'VENDA 2023'!$1:$1048576,3 + (COLUMN(I96)-1)*2,FALSE),"")=0,"",IFERROR(VLOOKUP($A99,'VENDA 2023'!$1:$1048576,3 + (COLUMN(I96)-1)*2,FALSE),""))</f>
        <v/>
      </c>
      <c r="AU99" s="92">
        <f>IF(IFERROR(VLOOKUP($A99,'VENDA 2023'!$1:$1048576,3 + (COLUMN(J96)-1)*2,FALSE),"")=0,"",IFERROR(VLOOKUP($A99,'VENDA 2023'!$1:$1048576,3 + (COLUMN(J96)-1)*2,FALSE),""))</f>
        <v/>
      </c>
      <c r="AV99" s="92">
        <f>IF(IFERROR(VLOOKUP($A99,'VENDA 2023'!$1:$1048576,3 + (COLUMN(K96)-1)*2,FALSE),"")=0,"",IFERROR(VLOOKUP($A99,'VENDA 2023'!$1:$1048576,3 + (COLUMN(K96)-1)*2,FALSE),""))</f>
        <v/>
      </c>
      <c r="AW99" s="92">
        <f>IF(IFERROR(VLOOKUP($A99,'VENDA 2023'!$1:$1048576,3 + (COLUMN(L96)-1)*2,FALSE),"")=0,"",IFERROR(VLOOKUP($A99,'VENDA 2023'!$1:$1048576,3 + (COLUMN(L96)-1)*2,FALSE),""))</f>
        <v/>
      </c>
      <c r="AX99" s="93">
        <f>IF(COUNT(AL99:AW99)=0,"",SUM(AL99:AW99))</f>
        <v/>
      </c>
      <c r="AY99" s="92">
        <f>IF(IFERROR(VLOOKUP($A99,'VENDA 2024'!$1:$1048576,3 + (COLUMN(A96)-1)*2,FALSE),"")=0,"",IFERROR(VLOOKUP($A99,'VENDA 2024'!$1:$1048576,3 + (COLUMN(A96)-1)*2,FALSE),""))</f>
        <v/>
      </c>
      <c r="AZ99" s="92">
        <f>IF(IFERROR(VLOOKUP($A99,'VENDA 2024'!$1:$1048576,3 + (COLUMN(B96)-1)*2,FALSE),"")=0,"",IFERROR(VLOOKUP($A99,'VENDA 2024'!$1:$1048576,3 + (COLUMN(B96)-1)*2,FALSE),""))</f>
        <v/>
      </c>
      <c r="BA99" s="92">
        <f>IF(IFERROR(VLOOKUP($A99,'VENDA 2024'!$1:$1048576,3 + (COLUMN(C96)-1)*2,FALSE),"")=0,"",IFERROR(VLOOKUP($A99,'VENDA 2024'!$1:$1048576,3 + (COLUMN(C96)-1)*2,FALSE),""))</f>
        <v/>
      </c>
      <c r="BB99" s="92">
        <f>IF(IFERROR(VLOOKUP($A99,'VENDA 2024'!$1:$1048576,3 + (COLUMN(D96)-1)*2,FALSE),"")=0,"",IFERROR(VLOOKUP($A99,'VENDA 2024'!$1:$1048576,3 + (COLUMN(D96)-1)*2,FALSE),""))</f>
        <v/>
      </c>
      <c r="BC99" s="92">
        <f>IF(IFERROR(VLOOKUP($A99,'VENDA 2024'!$1:$1048576,3 + (COLUMN(E96)-1)*2,FALSE),"")=0,"",IFERROR(VLOOKUP($A99,'VENDA 2024'!$1:$1048576,3 + (COLUMN(E96)-1)*2,FALSE),""))</f>
        <v/>
      </c>
      <c r="BD99" s="92">
        <f>IF(IFERROR(VLOOKUP($A99,'VENDA 2024'!$1:$1048576,3 + (COLUMN(F96)-1)*2,FALSE),"")=0,"",IFERROR(VLOOKUP($A99,'VENDA 2024'!$1:$1048576,3 + (COLUMN(F96)-1)*2,FALSE),""))</f>
        <v/>
      </c>
      <c r="BE99" s="92">
        <f>IF(IFERROR(VLOOKUP($A99,'VENDA 2024'!$1:$1048576,3 + (COLUMN(G96)-1)*2,FALSE),"")=0,"",IFERROR(VLOOKUP($A99,'VENDA 2024'!$1:$1048576,3 + (COLUMN(G96)-1)*2,FALSE),""))</f>
        <v/>
      </c>
      <c r="BF99" s="92">
        <f>IF(IFERROR(VLOOKUP($A99,'VENDA 2024'!$1:$1048576,3 + (COLUMN(H96)-1)*2,FALSE),"")=0,"",IFERROR(VLOOKUP($A99,'VENDA 2024'!$1:$1048576,3 + (COLUMN(H96)-1)*2,FALSE),""))</f>
        <v/>
      </c>
      <c r="BG99" s="92">
        <f>IF(IFERROR(VLOOKUP($A99,'VENDA 2024'!$1:$1048576,3 + (COLUMN(I96)-1)*2,FALSE),"")=0,"",IFERROR(VLOOKUP($A99,'VENDA 2024'!$1:$1048576,3 + (COLUMN(I96)-1)*2,FALSE),""))</f>
        <v/>
      </c>
      <c r="BH99" s="92">
        <f>IF(IFERROR(VLOOKUP($A99,'VENDA 2024'!$1:$1048576,3 + (COLUMN(J96)-1)*2,FALSE),"")=0,"",IFERROR(VLOOKUP($A99,'VENDA 2024'!$1:$1048576,3 + (COLUMN(J96)-1)*2,FALSE),""))</f>
        <v/>
      </c>
      <c r="BI99" s="92">
        <f>IF(IFERROR(VLOOKUP($A99,'VENDA 2024'!$1:$1048576,3 + (COLUMN(K96)-1)*2,FALSE),"")=0,"",IFERROR(VLOOKUP($A99,'VENDA 2024'!$1:$1048576,3 + (COLUMN(K96)-1)*2,FALSE),""))</f>
        <v/>
      </c>
      <c r="BJ99" s="92">
        <f>IF(IFERROR(VLOOKUP($A99,'VENDA 2024'!$1:$1048576,3 + (COLUMN(L96)-1)*2,FALSE),"")=0,"",IFERROR(VLOOKUP($A99,'VENDA 2024'!$1:$1048576,3 + (COLUMN(L96)-1)*2,FALSE),""))</f>
        <v/>
      </c>
      <c r="BK99" s="93">
        <f>IF(COUNT(AY99:BJ99)=0,"",SUM(AY99:BJ99))</f>
        <v/>
      </c>
      <c r="BL99" s="92">
        <f>IF(IFERROR(VLOOKUP($A99,'VENDA 2025'!$1:$1048576,3 + (COLUMN(A96)-1)*2,FALSE),"")=0,"",IFERROR(VLOOKUP($A99,'VENDA 2025'!$1:$1048576,3 + (COLUMN(A96)-1)*2,FALSE),""))</f>
        <v/>
      </c>
      <c r="BM99" s="92">
        <f>IF(IFERROR(VLOOKUP($A99,'VENDA 2025'!$1:$1048576,3 + (COLUMN(B96)-1)*2,FALSE),"")=0,"",IFERROR(VLOOKUP($A99,'VENDA 2025'!$1:$1048576,3 + (COLUMN(B96)-1)*2,FALSE),""))</f>
        <v/>
      </c>
      <c r="BN99" s="92">
        <f>IF(IFERROR(VLOOKUP($A99,'VENDA 2025'!$1:$1048576,3 + (COLUMN(C96)-1)*2,FALSE),"")=0,"",IFERROR(VLOOKUP($A99,'VENDA 2025'!$1:$1048576,3 + (COLUMN(C96)-1)*2,FALSE),""))</f>
        <v/>
      </c>
      <c r="BO99" s="92">
        <f>IF(IFERROR(VLOOKUP($A99,'VENDA 2025'!$1:$1048576,3 + (COLUMN(D96)-1)*2,FALSE),"")=0,"",IFERROR(VLOOKUP($A99,'VENDA 2025'!$1:$1048576,3 + (COLUMN(D96)-1)*2,FALSE),""))</f>
        <v/>
      </c>
      <c r="BP99" s="92">
        <f>IF(IFERROR(VLOOKUP($A99,'VENDA 2025'!$1:$1048576,3 + (COLUMN(E96)-1)*2,FALSE),"")=0,"",IFERROR(VLOOKUP($A99,'VENDA 2025'!$1:$1048576,3 + (COLUMN(E96)-1)*2,FALSE),""))</f>
        <v/>
      </c>
      <c r="BQ99" s="92">
        <f>IF(IFERROR(VLOOKUP($A99,'VENDA 2025'!$1:$1048576,3 + (COLUMN(F96)-1)*2,FALSE),"")=0,"",IFERROR(VLOOKUP($A99,'VENDA 2025'!$1:$1048576,3 + (COLUMN(F96)-1)*2,FALSE),""))</f>
        <v/>
      </c>
      <c r="BR99" s="92">
        <f>IF(IFERROR(VLOOKUP($A99,'VENDA 2025'!$1:$1048576,3 + (COLUMN(G96)-1)*2,FALSE),"")=0,"",IFERROR(VLOOKUP($A99,'VENDA 2025'!$1:$1048576,3 + (COLUMN(G96)-1)*2,FALSE),""))</f>
        <v/>
      </c>
      <c r="BS99" s="92">
        <f>IF(IFERROR(VLOOKUP($A99,'VENDA 2025'!$1:$1048576,3 + (COLUMN(H96)-1)*2,FALSE),"")=0,"",IFERROR(VLOOKUP($A99,'VENDA 2025'!$1:$1048576,3 + (COLUMN(H96)-1)*2,FALSE),""))</f>
        <v/>
      </c>
      <c r="BT99" s="92">
        <f>IF(IFERROR(VLOOKUP($A99,'VENDA 2025'!$1:$1048576,3 + (COLUMN(I96)-1)*2,FALSE),"")=0,"",IFERROR(VLOOKUP($A99,'VENDA 2025'!$1:$1048576,3 + (COLUMN(I96)-1)*2,FALSE),""))</f>
        <v/>
      </c>
      <c r="BU99" s="92">
        <f>IF(IFERROR(VLOOKUP($A99,'VENDA 2025'!$1:$1048576,3 + (COLUMN(J96)-1)*2,FALSE),"")=0,"",IFERROR(VLOOKUP($A99,'VENDA 2025'!$1:$1048576,3 + (COLUMN(J96)-1)*2,FALSE),""))</f>
        <v/>
      </c>
      <c r="BV99" s="92">
        <f>IF(IFERROR(VLOOKUP($A99,'VENDA 2025'!$1:$1048576,3 + (COLUMN(K96)-1)*2,FALSE),"")=0,"",IFERROR(VLOOKUP($A99,'VENDA 2025'!$1:$1048576,3 + (COLUMN(K96)-1)*2,FALSE),""))</f>
        <v/>
      </c>
      <c r="BW99" s="92">
        <f>IF(IFERROR(VLOOKUP($A99,'VENDA 2025'!$1:$1048576,3 + (COLUMN(L96)-1)*2,FALSE),"")=0,"",IFERROR(VLOOKUP($A99,'VENDA 2025'!$1:$1048576,3 + (COLUMN(L96)-1)*2,FALSE),""))</f>
        <v/>
      </c>
      <c r="BX99" s="93">
        <f>IF(COUNT(BL99:BW99)=0,"",SUM(BL99:BW99))</f>
        <v/>
      </c>
      <c r="BY99" s="92">
        <f>IF(IFERROR(VLOOKUP($A99,'venda-fornecedor-12-meses-7'!$1:$1048576,4 + (COLUMN(A96)-1)*2,FALSE),"")=0,"",IFERROR(VLOOKUP($A99,'venda-fornecedor-12-meses-7'!$1:$1048576,4 + (COLUMN(A96)-1)*2,FALSE),""))</f>
        <v/>
      </c>
      <c r="BZ99" s="92">
        <f>IF(IFERROR(VLOOKUP($A99,'venda-fornecedor-12-meses-7'!$1:$1048576,4 + (COLUMN(B96)-1)*2,FALSE),"")=0,"",IFERROR(VLOOKUP($A99,'venda-fornecedor-12-meses-7'!$1:$1048576,4 + (COLUMN(B96)-1)*2,FALSE),""))</f>
        <v/>
      </c>
      <c r="CA99" s="92">
        <f>IF(IFERROR(VLOOKUP($A99,'venda-fornecedor-12-meses-7'!$1:$1048576,4 + (COLUMN(C96)-1)*2,FALSE),"")=0,"",IFERROR(VLOOKUP($A99,'venda-fornecedor-12-meses-7'!$1:$1048576,4 + (COLUMN(C96)-1)*2,FALSE),""))</f>
        <v/>
      </c>
      <c r="CB99" s="92">
        <f>IF(IFERROR(VLOOKUP($A99,'venda-fornecedor-12-meses-7'!$1:$1048576,4 + (COLUMN(D96)-1)*2,FALSE),"")=0,"",IFERROR(VLOOKUP($A99,'venda-fornecedor-12-meses-7'!$1:$1048576,4 + (COLUMN(D96)-1)*2,FALSE),""))</f>
        <v/>
      </c>
      <c r="CC99" s="92">
        <f>IF(IFERROR(VLOOKUP($A99,'venda-fornecedor-12-meses-7'!$1:$1048576,4 + (COLUMN(E96)-1)*2,FALSE),"")=0,"",IFERROR(VLOOKUP($A99,'venda-fornecedor-12-meses-7'!$1:$1048576,4 + (COLUMN(E96)-1)*2,FALSE),""))</f>
        <v/>
      </c>
      <c r="CD99" s="92">
        <f>IF(IFERROR(VLOOKUP($A99,'venda-fornecedor-12-meses-7'!$1:$1048576,4 + (COLUMN(F96)-1)*2,FALSE),"")=0,"",IFERROR(VLOOKUP($A99,'venda-fornecedor-12-meses-7'!$1:$1048576,4 + (COLUMN(F96)-1)*2,FALSE),""))</f>
        <v/>
      </c>
      <c r="CE99" s="92">
        <f>IF(IFERROR(VLOOKUP($A99,'venda-fornecedor-12-meses-7'!$1:$1048576,4 + (COLUMN(G96)-1)*2,FALSE),"")=0,"",IFERROR(VLOOKUP($A99,'venda-fornecedor-12-meses-7'!$1:$1048576,4 + (COLUMN(G96)-1)*2,FALSE),""))</f>
        <v/>
      </c>
      <c r="CF99" s="92">
        <f>IF(IFERROR(VLOOKUP($A99,'venda-fornecedor-12-meses-7'!$1:$1048576,4 + (COLUMN(H96)-1)*2,FALSE),"")=0,"",IFERROR(VLOOKUP($A99,'venda-fornecedor-12-meses-7'!$1:$1048576,4 + (COLUMN(H96)-1)*2,FALSE),""))</f>
        <v/>
      </c>
      <c r="CG99" s="92">
        <f>IF(IFERROR(VLOOKUP($A99,'venda-fornecedor-12-meses-7'!$1:$1048576,4 + (COLUMN(I96)-1)*2,FALSE),"")=0,"",IFERROR(VLOOKUP($A99,'venda-fornecedor-12-meses-7'!$1:$1048576,4 + (COLUMN(I96)-1)*2,FALSE),""))</f>
        <v/>
      </c>
      <c r="CH99" s="92">
        <f>IF(IFERROR(VLOOKUP($A99,'venda-fornecedor-12-meses-7'!$1:$1048576,4 + (COLUMN(J96)-1)*2,FALSE),"")=0,"",IFERROR(VLOOKUP($A99,'venda-fornecedor-12-meses-7'!$1:$1048576,4 + (COLUMN(J96)-1)*2,FALSE),""))</f>
        <v/>
      </c>
      <c r="CI99" s="92">
        <f>IF(IFERROR(VLOOKUP($A99,'venda-fornecedor-12-meses-7'!$1:$1048576,4 + (COLUMN(K96)-1)*2,FALSE),"")=0,"",IFERROR(VLOOKUP($A99,'venda-fornecedor-12-meses-7'!$1:$1048576,4 + (COLUMN(K96)-1)*2,FALSE),""))</f>
        <v/>
      </c>
      <c r="CJ99" s="92">
        <f>IF(IFERROR(VLOOKUP($A99,'venda-fornecedor-12-meses-7'!$1:$1048576,4 + (COLUMN(L96)-1)*2,FALSE),"")=0,"",IFERROR(VLOOKUP($A99,'venda-fornecedor-12-meses-7'!$1:$1048576,4 + (COLUMN(L96)-1)*2,FALSE),""))</f>
        <v/>
      </c>
      <c r="CK99" s="93">
        <f>IF(COUNT(BY99:CJ99)=0,"",SUM(BY99:CJ99))</f>
        <v/>
      </c>
      <c r="CL99" s="93">
        <f>IF(COUNT(BY99:CJ99)=0,"",AVERAGE(BY99:CJ99))</f>
        <v/>
      </c>
      <c r="CM99" s="1" t="n"/>
      <c r="CN99" s="94">
        <f>IF(IFERROR(VLOOKUP($A99,'ENTRADA 2023'!$1:$1048576,3 + (COLUMN(A96)-1)*1,FALSE),"")=0,"",IFERROR(VLOOKUP($A99,'ENTRADA 2023'!$1:$1048576,3 + (COLUMN(A96)-1)*1,FALSE),""))</f>
        <v/>
      </c>
      <c r="CO99" s="94">
        <f>IF(IFERROR(VLOOKUP($A99,'ENTRADA 2023'!$1:$1048576,3 + (COLUMN(B96)-1)*1,FALSE),"")=0,"",IFERROR(VLOOKUP($A99,'ENTRADA 2023'!$1:$1048576,3 + (COLUMN(B96)-1)*1,FALSE),""))</f>
        <v/>
      </c>
      <c r="CP99" s="94">
        <f>IF(IFERROR(VLOOKUP($A99,'ENTRADA 2023'!$1:$1048576,3 + (COLUMN(C96)-1)*1,FALSE),"")=0,"",IFERROR(VLOOKUP($A99,'ENTRADA 2023'!$1:$1048576,3 + (COLUMN(C96)-1)*1,FALSE),""))</f>
        <v/>
      </c>
      <c r="CQ99" s="94">
        <f>IF(IFERROR(VLOOKUP($A99,'ENTRADA 2023'!$1:$1048576,3 + (COLUMN(D96)-1)*1,FALSE),"")=0,"",IFERROR(VLOOKUP($A99,'ENTRADA 2023'!$1:$1048576,3 + (COLUMN(D96)-1)*1,FALSE),""))</f>
        <v/>
      </c>
      <c r="CR99" s="94">
        <f>IF(IFERROR(VLOOKUP($A99,'ENTRADA 2023'!$1:$1048576,3 + (COLUMN(E96)-1)*1,FALSE),"")=0,"",IFERROR(VLOOKUP($A99,'ENTRADA 2023'!$1:$1048576,3 + (COLUMN(E96)-1)*1,FALSE),""))</f>
        <v/>
      </c>
      <c r="CS99" s="94">
        <f>IF(IFERROR(VLOOKUP($A99,'ENTRADA 2023'!$1:$1048576,3 + (COLUMN(F96)-1)*1,FALSE),"")=0,"",IFERROR(VLOOKUP($A99,'ENTRADA 2023'!$1:$1048576,3 + (COLUMN(F96)-1)*1,FALSE),""))</f>
        <v/>
      </c>
      <c r="CT99" s="94">
        <f>IF(IFERROR(VLOOKUP($A99,'ENTRADA 2023'!$1:$1048576,3 + (COLUMN(G96)-1)*1,FALSE),"")=0,"",IFERROR(VLOOKUP($A99,'ENTRADA 2023'!$1:$1048576,3 + (COLUMN(G96)-1)*1,FALSE),""))</f>
        <v/>
      </c>
      <c r="CU99" s="94">
        <f>IF(IFERROR(VLOOKUP($A99,'ENTRADA 2023'!$1:$1048576,3 + (COLUMN(H96)-1)*1,FALSE),"")=0,"",IFERROR(VLOOKUP($A99,'ENTRADA 2023'!$1:$1048576,3 + (COLUMN(H96)-1)*1,FALSE),""))</f>
        <v/>
      </c>
      <c r="CV99" s="94">
        <f>IF(IFERROR(VLOOKUP($A99,'ENTRADA 2023'!$1:$1048576,3 + (COLUMN(I96)-1)*1,FALSE),"")=0,"",IFERROR(VLOOKUP($A99,'ENTRADA 2023'!$1:$1048576,3 + (COLUMN(I96)-1)*1,FALSE),""))</f>
        <v/>
      </c>
      <c r="CW99" s="94">
        <f>IF(IFERROR(VLOOKUP($A99,'ENTRADA 2023'!$1:$1048576,3 + (COLUMN(J96)-1)*1,FALSE),"")=0,"",IFERROR(VLOOKUP($A99,'ENTRADA 2023'!$1:$1048576,3 + (COLUMN(J96)-1)*1,FALSE),""))</f>
        <v/>
      </c>
      <c r="CX99" s="94">
        <f>IF(IFERROR(VLOOKUP($A99,'ENTRADA 2023'!$1:$1048576,3 + (COLUMN(K96)-1)*1,FALSE),"")=0,"",IFERROR(VLOOKUP($A99,'ENTRADA 2023'!$1:$1048576,3 + (COLUMN(K96)-1)*1,FALSE),""))</f>
        <v/>
      </c>
      <c r="CY99" s="94">
        <f>IF(IFERROR(VLOOKUP($A99,'ENTRADA 2023'!$1:$1048576,3 + (COLUMN(L96)-1)*1,FALSE),"")=0,"",IFERROR(VLOOKUP($A99,'ENTRADA 2023'!$1:$1048576,3 + (COLUMN(L96)-1)*1,FALSE),""))</f>
        <v/>
      </c>
      <c r="CZ99" s="95">
        <f>IF(COUNT(CN99:CY99)=0,"",SUM(CN99:CY99))</f>
        <v/>
      </c>
      <c r="DA99" s="94">
        <f>IF(IFERROR(VLOOKUP($A99,'ENTRADA 2024'!$1:$1048576,3 + (COLUMN(A96)-1)*1,FALSE),"")=0,"",IFERROR(VLOOKUP($A99,'ENTRADA 2024'!$1:$1048576,3 + (COLUMN(A96)-1)*1,FALSE),""))</f>
        <v/>
      </c>
      <c r="DB99" s="94">
        <f>IF(IFERROR(VLOOKUP($A99,'ENTRADA 2024'!$1:$1048576,3 + (COLUMN(B96)-1)*1,FALSE),"")=0,"",IFERROR(VLOOKUP($A99,'ENTRADA 2024'!$1:$1048576,3 + (COLUMN(B96)-1)*1,FALSE),""))</f>
        <v/>
      </c>
      <c r="DC99" s="94">
        <f>IF(IFERROR(VLOOKUP($A99,'ENTRADA 2024'!$1:$1048576,3 + (COLUMN(C96)-1)*1,FALSE),"")=0,"",IFERROR(VLOOKUP($A99,'ENTRADA 2024'!$1:$1048576,3 + (COLUMN(C96)-1)*1,FALSE),""))</f>
        <v/>
      </c>
      <c r="DD99" s="94">
        <f>IF(IFERROR(VLOOKUP($A99,'ENTRADA 2024'!$1:$1048576,3 + (COLUMN(D96)-1)*1,FALSE),"")=0,"",IFERROR(VLOOKUP($A99,'ENTRADA 2024'!$1:$1048576,3 + (COLUMN(D96)-1)*1,FALSE),""))</f>
        <v/>
      </c>
      <c r="DE99" s="94">
        <f>IF(IFERROR(VLOOKUP($A99,'ENTRADA 2024'!$1:$1048576,3 + (COLUMN(E96)-1)*1,FALSE),"")=0,"",IFERROR(VLOOKUP($A99,'ENTRADA 2024'!$1:$1048576,3 + (COLUMN(E96)-1)*1,FALSE),""))</f>
        <v/>
      </c>
      <c r="DF99" s="94">
        <f>IF(IFERROR(VLOOKUP($A99,'ENTRADA 2024'!$1:$1048576,3 + (COLUMN(F96)-1)*1,FALSE),"")=0,"",IFERROR(VLOOKUP($A99,'ENTRADA 2024'!$1:$1048576,3 + (COLUMN(F96)-1)*1,FALSE),""))</f>
        <v/>
      </c>
      <c r="DG99" s="94">
        <f>IF(IFERROR(VLOOKUP($A99,'ENTRADA 2024'!$1:$1048576,3 + (COLUMN(G96)-1)*1,FALSE),"")=0,"",IFERROR(VLOOKUP($A99,'ENTRADA 2024'!$1:$1048576,3 + (COLUMN(G96)-1)*1,FALSE),""))</f>
        <v/>
      </c>
      <c r="DH99" s="94">
        <f>IF(IFERROR(VLOOKUP($A99,'ENTRADA 2024'!$1:$1048576,3 + (COLUMN(H96)-1)*1,FALSE),"")=0,"",IFERROR(VLOOKUP($A99,'ENTRADA 2024'!$1:$1048576,3 + (COLUMN(H96)-1)*1,FALSE),""))</f>
        <v/>
      </c>
      <c r="DI99" s="94">
        <f>IF(IFERROR(VLOOKUP($A99,'ENTRADA 2024'!$1:$1048576,3 + (COLUMN(I96)-1)*1,FALSE),"")=0,"",IFERROR(VLOOKUP($A99,'ENTRADA 2024'!$1:$1048576,3 + (COLUMN(I96)-1)*1,FALSE),""))</f>
        <v/>
      </c>
      <c r="DJ99" s="94">
        <f>IF(IFERROR(VLOOKUP($A99,'ENTRADA 2024'!$1:$1048576,3 + (COLUMN(J96)-1)*1,FALSE),"")=0,"",IFERROR(VLOOKUP($A99,'ENTRADA 2024'!$1:$1048576,3 + (COLUMN(J96)-1)*1,FALSE),""))</f>
        <v/>
      </c>
      <c r="DK99" s="94">
        <f>IF(IFERROR(VLOOKUP($A99,'ENTRADA 2024'!$1:$1048576,3 + (COLUMN(K96)-1)*1,FALSE),"")=0,"",IFERROR(VLOOKUP($A99,'ENTRADA 2024'!$1:$1048576,3 + (COLUMN(K96)-1)*1,FALSE),""))</f>
        <v/>
      </c>
      <c r="DL99" s="94">
        <f>IF(IFERROR(VLOOKUP($A99,'ENTRADA 2024'!$1:$1048576,3 + (COLUMN(L96)-1)*1,FALSE),"")=0,"",IFERROR(VLOOKUP($A99,'ENTRADA 2024'!$1:$1048576,3 + (COLUMN(L96)-1)*1,FALSE),""))</f>
        <v/>
      </c>
      <c r="DM99" s="95">
        <f>IF(COUNT(DA99:DL99)=0,"",SUM(DA99:DL99))</f>
        <v/>
      </c>
      <c r="DN99" s="94">
        <f>IF(IFERROR(VLOOKUP($A99,'ENTRADA 2025'!$1:$1048576,3 + (COLUMN(A96)-1)*1,FALSE),"")=0,"",IFERROR(VLOOKUP($A99,'ENTRADA 2025'!$1:$1048576,3 + (COLUMN(A96)-1)*1,FALSE),""))</f>
        <v/>
      </c>
      <c r="DO99" s="94">
        <f>IF(IFERROR(VLOOKUP($A99,'ENTRADA 2025'!$1:$1048576,3 + (COLUMN(B96)-1)*1,FALSE),"")=0,"",IFERROR(VLOOKUP($A99,'ENTRADA 2025'!$1:$1048576,3 + (COLUMN(B96)-1)*1,FALSE),""))</f>
        <v/>
      </c>
      <c r="DP99" s="94">
        <f>IF(IFERROR(VLOOKUP($A99,'ENTRADA 2025'!$1:$1048576,3 + (COLUMN(C96)-1)*1,FALSE),"")=0,"",IFERROR(VLOOKUP($A99,'ENTRADA 2025'!$1:$1048576,3 + (COLUMN(C96)-1)*1,FALSE),""))</f>
        <v/>
      </c>
      <c r="DQ99" s="94">
        <f>IF(IFERROR(VLOOKUP($A99,'ENTRADA 2025'!$1:$1048576,3 + (COLUMN(D96)-1)*1,FALSE),"")=0,"",IFERROR(VLOOKUP($A99,'ENTRADA 2025'!$1:$1048576,3 + (COLUMN(D96)-1)*1,FALSE),""))</f>
        <v/>
      </c>
      <c r="DR99" s="94">
        <f>IF(IFERROR(VLOOKUP($A99,'ENTRADA 2025'!$1:$1048576,3 + (COLUMN(E96)-1)*1,FALSE),"")=0,"",IFERROR(VLOOKUP($A99,'ENTRADA 2025'!$1:$1048576,3 + (COLUMN(E96)-1)*1,FALSE),""))</f>
        <v/>
      </c>
      <c r="DS99" s="94">
        <f>IF(IFERROR(VLOOKUP($A99,'ENTRADA 2025'!$1:$1048576,3 + (COLUMN(F96)-1)*1,FALSE),"")=0,"",IFERROR(VLOOKUP($A99,'ENTRADA 2025'!$1:$1048576,3 + (COLUMN(F96)-1)*1,FALSE),""))</f>
        <v/>
      </c>
      <c r="DT99" s="94">
        <f>IF(IFERROR(VLOOKUP($A99,'ENTRADA 2025'!$1:$1048576,3 + (COLUMN(G96)-1)*1,FALSE),"")=0,"",IFERROR(VLOOKUP($A99,'ENTRADA 2025'!$1:$1048576,3 + (COLUMN(G96)-1)*1,FALSE),""))</f>
        <v/>
      </c>
      <c r="DU99" s="94">
        <f>IF(IFERROR(VLOOKUP($A99,'ENTRADA 2025'!$1:$1048576,3 + (COLUMN(H96)-1)*1,FALSE),"")=0,"",IFERROR(VLOOKUP($A99,'ENTRADA 2025'!$1:$1048576,3 + (COLUMN(H96)-1)*1,FALSE),""))</f>
        <v/>
      </c>
      <c r="DV99" s="94">
        <f>IF(IFERROR(VLOOKUP($A99,'ENTRADA 2025'!$1:$1048576,3 + (COLUMN(I96)-1)*1,FALSE),"")=0,"",IFERROR(VLOOKUP($A99,'ENTRADA 2025'!$1:$1048576,3 + (COLUMN(I96)-1)*1,FALSE),""))</f>
        <v/>
      </c>
      <c r="DW99" s="94">
        <f>IF(IFERROR(VLOOKUP($A99,'ENTRADA 2025'!$1:$1048576,3 + (COLUMN(J96)-1)*1,FALSE),"")=0,"",IFERROR(VLOOKUP($A99,'ENTRADA 2025'!$1:$1048576,3 + (COLUMN(J96)-1)*1,FALSE),""))</f>
        <v/>
      </c>
      <c r="DX99" s="94">
        <f>IF(IFERROR(VLOOKUP($A99,'ENTRADA 2025'!$1:$1048576,3 + (COLUMN(K96)-1)*1,FALSE),"")=0,"",IFERROR(VLOOKUP($A99,'ENTRADA 2025'!$1:$1048576,3 + (COLUMN(K96)-1)*1,FALSE),""))</f>
        <v/>
      </c>
      <c r="DY99" s="94">
        <f>IF(IFERROR(VLOOKUP($A99,'ENTRADA 2025'!$1:$1048576,3 + (COLUMN(L96)-1)*1,FALSE),"")=0,"",IFERROR(VLOOKUP($A99,'ENTRADA 2025'!$1:$1048576,3 + (COLUMN(L96)-1)*1,FALSE),""))</f>
        <v/>
      </c>
      <c r="DZ99" s="95">
        <f>IF(COUNT(DN99:DY99)=0,"",SUM(DN99:DY99))</f>
        <v/>
      </c>
      <c r="EA99" s="94">
        <f>IF(IFERROR(VLOOKUP($A99,'entrada-fornecedor-12-meses-7'!$1:$1048576,3 + (COLUMN(A96)-1)*1,FALSE),"")=0,"",IFERROR(VLOOKUP($A99,'entrada-fornecedor-12-meses-7'!$1:$1048576,3 + (COLUMN(A96)-1)*1,FALSE),""))</f>
        <v/>
      </c>
      <c r="EB99" s="94">
        <f>IF(IFERROR(VLOOKUP($A99,'entrada-fornecedor-12-meses-7'!$1:$1048576,3 + (COLUMN(B96)-1)*1,FALSE),"")=0,"",IFERROR(VLOOKUP($A99,'entrada-fornecedor-12-meses-7'!$1:$1048576,3 + (COLUMN(B96)-1)*1,FALSE),""))</f>
        <v/>
      </c>
      <c r="EC99" s="94">
        <f>IF(IFERROR(VLOOKUP($A99,'entrada-fornecedor-12-meses-7'!$1:$1048576,3 + (COLUMN(C96)-1)*1,FALSE),"")=0,"",IFERROR(VLOOKUP($A99,'entrada-fornecedor-12-meses-7'!$1:$1048576,3 + (COLUMN(C96)-1)*1,FALSE),""))</f>
        <v/>
      </c>
      <c r="ED99" s="94">
        <f>IF(IFERROR(VLOOKUP($A99,'entrada-fornecedor-12-meses-7'!$1:$1048576,3 + (COLUMN(D96)-1)*1,FALSE),"")=0,"",IFERROR(VLOOKUP($A99,'entrada-fornecedor-12-meses-7'!$1:$1048576,3 + (COLUMN(D96)-1)*1,FALSE),""))</f>
        <v/>
      </c>
      <c r="EE99" s="94">
        <f>IF(IFERROR(VLOOKUP($A99,'entrada-fornecedor-12-meses-7'!$1:$1048576,3 + (COLUMN(E96)-1)*1,FALSE),"")=0,"",IFERROR(VLOOKUP($A99,'entrada-fornecedor-12-meses-7'!$1:$1048576,3 + (COLUMN(E96)-1)*1,FALSE),""))</f>
        <v/>
      </c>
      <c r="EF99" s="94">
        <f>IF(IFERROR(VLOOKUP($A99,'entrada-fornecedor-12-meses-7'!$1:$1048576,3 + (COLUMN(F96)-1)*1,FALSE),"")=0,"",IFERROR(VLOOKUP($A99,'entrada-fornecedor-12-meses-7'!$1:$1048576,3 + (COLUMN(F96)-1)*1,FALSE),""))</f>
        <v/>
      </c>
      <c r="EG99" s="94">
        <f>IF(IFERROR(VLOOKUP($A99,'entrada-fornecedor-12-meses-7'!$1:$1048576,3 + (COLUMN(G96)-1)*1,FALSE),"")=0,"",IFERROR(VLOOKUP($A99,'entrada-fornecedor-12-meses-7'!$1:$1048576,3 + (COLUMN(G96)-1)*1,FALSE),""))</f>
        <v/>
      </c>
      <c r="EH99" s="94">
        <f>IF(IFERROR(VLOOKUP($A99,'entrada-fornecedor-12-meses-7'!$1:$1048576,3 + (COLUMN(H96)-1)*1,FALSE),"")=0,"",IFERROR(VLOOKUP($A99,'entrada-fornecedor-12-meses-7'!$1:$1048576,3 + (COLUMN(H96)-1)*1,FALSE),""))</f>
        <v/>
      </c>
      <c r="EI99" s="94">
        <f>IF(IFERROR(VLOOKUP($A99,'entrada-fornecedor-12-meses-7'!$1:$1048576,3 + (COLUMN(I96)-1)*1,FALSE),"")=0,"",IFERROR(VLOOKUP($A99,'entrada-fornecedor-12-meses-7'!$1:$1048576,3 + (COLUMN(I96)-1)*1,FALSE),""))</f>
        <v/>
      </c>
      <c r="EJ99" s="94">
        <f>IF(IFERROR(VLOOKUP($A99,'entrada-fornecedor-12-meses-7'!$1:$1048576,3 + (COLUMN(J96)-1)*1,FALSE),"")=0,"",IFERROR(VLOOKUP($A99,'entrada-fornecedor-12-meses-7'!$1:$1048576,3 + (COLUMN(J96)-1)*1,FALSE),""))</f>
        <v/>
      </c>
      <c r="EK99" s="94">
        <f>IF(IFERROR(VLOOKUP($A99,'entrada-fornecedor-12-meses-7'!$1:$1048576,3 + (COLUMN(K96)-1)*1,FALSE),"")=0,"",IFERROR(VLOOKUP($A99,'entrada-fornecedor-12-meses-7'!$1:$1048576,3 + (COLUMN(K96)-1)*1,FALSE),""))</f>
        <v/>
      </c>
      <c r="EL99" s="94">
        <f>IF(IFERROR(VLOOKUP($A99,'entrada-fornecedor-12-meses-7'!$1:$1048576,3 + (COLUMN(L96)-1)*1,FALSE),"")=0,"",IFERROR(VLOOKUP($A99,'entrada-fornecedor-12-meses-7'!$1:$1048576,3 + (COLUMN(L96)-1)*1,FALSE),""))</f>
        <v/>
      </c>
      <c r="EM99" s="95">
        <f>IF(COUNT(EA99:EL99)=0,"",SUM(EA99:EL99))</f>
        <v/>
      </c>
      <c r="EN99" s="1" t="n"/>
      <c r="EO99" s="96">
        <f>IFERROR(AVERAGEIF('lead-time-compras-7'!B:B,A99,'lead-time-compras-7'!S:S),"")</f>
        <v/>
      </c>
      <c r="EP99" s="96">
        <f>IFERROR(
  AVERAGEIFS(
    'notas-fiscais-entrada-830-7'!H:H,
    'notas-fiscais-entrada-830-7'!O:O, A99,
    'notas-fiscais-entrada-830-7'!E:E, $B$1
  ),
""
)</f>
        <v/>
      </c>
      <c r="EQ99" s="96">
        <f>IFERROR(AVERAGEIF('lead-time-compras-7'!B:B,A99,'lead-time-compras-7'!Q:Q),"")</f>
        <v/>
      </c>
      <c r="ER99" s="97">
        <f>SUMIF('fornecedor-saldo-receber-7'!A:A, A99, 'fornecedor-saldo-receber-7'!L:L)</f>
        <v/>
      </c>
      <c r="ES99" s="97">
        <f>SUMIF('fornecedor-verba-aplicar-7'!A:A, A99, 'fornecedor-verba-aplicar-7'!D:D)</f>
        <v/>
      </c>
      <c r="ET99" s="1" t="n"/>
      <c r="EU99" s="52">
        <f>SUMIF('ANALISE PRODUTO'!F:F, A99, 'ANALISE PRODUTO'!BN:BN)</f>
        <v/>
      </c>
      <c r="EV99" s="52">
        <f>SUMIF('ANALISE PRODUTO'!F:F, A99, 'ANALISE PRODUTO'!BO:BO)</f>
        <v/>
      </c>
      <c r="EW99" s="52">
        <f>SUMIF('ANALISE PRODUTO'!F:F, A99, 'ANALISE PRODUTO'!BP:BP)</f>
        <v/>
      </c>
      <c r="EX99" s="52">
        <f>SUMIF('ANALISE PRODUTO'!F:F, A99, 'ANALISE PRODUTO'!BQ:BQ)</f>
        <v/>
      </c>
      <c r="EY99" s="52">
        <f>SUMIF('ANALISE PRODUTO'!F:F, A99, 'ANALISE PRODUTO'!BR:BR)</f>
        <v/>
      </c>
      <c r="EZ99" s="53">
        <f>SUMIF('ANALISE PRODUTO'!F:F, A99, 'ANALISE PRODUTO'!BS:BS)</f>
        <v/>
      </c>
      <c r="FA99" s="53">
        <f>SUMIF('ANALISE PRODUTO'!F:F, A99, 'ANALISE PRODUTO'!BT:BT)</f>
        <v/>
      </c>
      <c r="FB99" s="53">
        <f>SUMIF('ANALISE PRODUTO'!F:F, A99, 'ANALISE PRODUTO'!BU:BU)</f>
        <v/>
      </c>
      <c r="FC99" s="53">
        <f>SUMIF('ANALISE PRODUTO'!F:F, A99, 'ANALISE PRODUTO'!BV:BV)</f>
        <v/>
      </c>
      <c r="FD99" s="53">
        <f>SUMIF('ANALISE PRODUTO'!F:F, A99, 'ANALISE PRODUTO'!BW:BW)</f>
        <v/>
      </c>
      <c r="FE99" s="41">
        <f>SUMIF('ANALISE PRODUTO'!F:F, A99, 'ANALISE PRODUTO'!CB:CB)</f>
        <v/>
      </c>
      <c r="FF99" s="41">
        <f>SUMIF('ANALISE PRODUTO'!F:F, A99, 'ANALISE PRODUTO'!CC:CC)</f>
        <v/>
      </c>
      <c r="FG99" s="1" t="n"/>
      <c r="FH99" s="45">
        <f>IF(IFERROR(VLOOKUP($A99,'VENDA 2023'!$1:$1048576,4 + (COLUMN(A96)-1)*2,FALSE),"")=0,"",IFERROR(VLOOKUP($A99,'VENDA 2023'!$1:$1048576,4 + (COLUMN(A96)-1)*2,FALSE),""))</f>
        <v/>
      </c>
      <c r="FI99" s="45">
        <f>IF(IFERROR(VLOOKUP($A99,'VENDA 2023'!$1:$1048576,4 + (COLUMN(B96)-1)*2,FALSE),"")=0,"",IFERROR(VLOOKUP($A99,'VENDA 2023'!$1:$1048576,4 + (COLUMN(B96)-1)*2,FALSE),""))</f>
        <v/>
      </c>
      <c r="FJ99" s="45">
        <f>IF(IFERROR(VLOOKUP($A99,'VENDA 2023'!$1:$1048576,4 + (COLUMN(C96)-1)*2,FALSE),"")=0,"",IFERROR(VLOOKUP($A99,'VENDA 2023'!$1:$1048576,4 + (COLUMN(C96)-1)*2,FALSE),""))</f>
        <v/>
      </c>
      <c r="FK99" s="45">
        <f>IF(IFERROR(VLOOKUP($A99,'VENDA 2023'!$1:$1048576,4 + (COLUMN(D96)-1)*2,FALSE),"")=0,"",IFERROR(VLOOKUP($A99,'VENDA 2023'!$1:$1048576,4 + (COLUMN(D96)-1)*2,FALSE),""))</f>
        <v/>
      </c>
      <c r="FL99" s="45">
        <f>IF(IFERROR(VLOOKUP($A99,'VENDA 2023'!$1:$1048576,4 + (COLUMN(E96)-1)*2,FALSE),"")=0,"",IFERROR(VLOOKUP($A99,'VENDA 2023'!$1:$1048576,4 + (COLUMN(E96)-1)*2,FALSE),""))</f>
        <v/>
      </c>
      <c r="FM99" s="45">
        <f>IF(IFERROR(VLOOKUP($A99,'VENDA 2023'!$1:$1048576,4 + (COLUMN(F96)-1)*2,FALSE),"")=0,"",IFERROR(VLOOKUP($A99,'VENDA 2023'!$1:$1048576,4 + (COLUMN(F96)-1)*2,FALSE),""))</f>
        <v/>
      </c>
      <c r="FN99" s="45">
        <f>IF(IFERROR(VLOOKUP($A99,'VENDA 2023'!$1:$1048576,4 + (COLUMN(G96)-1)*2,FALSE),"")=0,"",IFERROR(VLOOKUP($A99,'VENDA 2023'!$1:$1048576,4 + (COLUMN(G96)-1)*2,FALSE),""))</f>
        <v/>
      </c>
      <c r="FO99" s="45">
        <f>IF(IFERROR(VLOOKUP($A99,'VENDA 2023'!$1:$1048576,4 + (COLUMN(H96)-1)*2,FALSE),"")=0,"",IFERROR(VLOOKUP($A99,'VENDA 2023'!$1:$1048576,4 + (COLUMN(H96)-1)*2,FALSE),""))</f>
        <v/>
      </c>
      <c r="FP99" s="45">
        <f>IF(IFERROR(VLOOKUP($A99,'VENDA 2023'!$1:$1048576,4 + (COLUMN(I96)-1)*2,FALSE),"")=0,"",IFERROR(VLOOKUP($A99,'VENDA 2023'!$1:$1048576,4 + (COLUMN(I96)-1)*2,FALSE),""))</f>
        <v/>
      </c>
      <c r="FQ99" s="45">
        <f>IF(IFERROR(VLOOKUP($A99,'VENDA 2023'!$1:$1048576,4 + (COLUMN(J96)-1)*2,FALSE),"")=0,"",IFERROR(VLOOKUP($A99,'VENDA 2023'!$1:$1048576,4 + (COLUMN(J96)-1)*2,FALSE),""))</f>
        <v/>
      </c>
      <c r="FR99" s="45">
        <f>IF(IFERROR(VLOOKUP($A99,'VENDA 2023'!$1:$1048576,4 + (COLUMN(K96)-1)*2,FALSE),"")=0,"",IFERROR(VLOOKUP($A99,'VENDA 2023'!$1:$1048576,4 + (COLUMN(K96)-1)*2,FALSE),""))</f>
        <v/>
      </c>
      <c r="FS99" s="45">
        <f>IF(IFERROR(VLOOKUP($A99,'VENDA 2023'!$1:$1048576,4 + (COLUMN(L96)-1)*2,FALSE),"")=0,"",IFERROR(VLOOKUP($A99,'VENDA 2023'!$1:$1048576,4 + (COLUMN(L96)-1)*2,FALSE),""))</f>
        <v/>
      </c>
      <c r="FT99" s="12">
        <f>IF(COUNT(FH99:FS99)=0,"",SUM(FH99:FS99))</f>
        <v/>
      </c>
      <c r="FU99" s="45">
        <f>IF(IFERROR(VLOOKUP($A99,'VENDA 2024'!$1:$1048576,4 + (COLUMN(A96)-1)*2,FALSE),"")=0,"",IFERROR(VLOOKUP($A99,'VENDA 2024'!$1:$1048576,4 + (COLUMN(A96)-1)*2,FALSE),""))</f>
        <v/>
      </c>
      <c r="FV99" s="45">
        <f>IF(IFERROR(VLOOKUP($A99,'VENDA 2024'!$1:$1048576,4 + (COLUMN(B96)-1)*2,FALSE),"")=0,"",IFERROR(VLOOKUP($A99,'VENDA 2024'!$1:$1048576,4 + (COLUMN(B96)-1)*2,FALSE),""))</f>
        <v/>
      </c>
      <c r="FW99" s="45">
        <f>IF(IFERROR(VLOOKUP($A99,'VENDA 2024'!$1:$1048576,4 + (COLUMN(C96)-1)*2,FALSE),"")=0,"",IFERROR(VLOOKUP($A99,'VENDA 2024'!$1:$1048576,4 + (COLUMN(C96)-1)*2,FALSE),""))</f>
        <v/>
      </c>
      <c r="FX99" s="45">
        <f>IF(IFERROR(VLOOKUP($A99,'VENDA 2024'!$1:$1048576,4 + (COLUMN(D96)-1)*2,FALSE),"")=0,"",IFERROR(VLOOKUP($A99,'VENDA 2024'!$1:$1048576,4 + (COLUMN(D96)-1)*2,FALSE),""))</f>
        <v/>
      </c>
      <c r="FY99" s="45">
        <f>IF(IFERROR(VLOOKUP($A99,'VENDA 2024'!$1:$1048576,4 + (COLUMN(E96)-1)*2,FALSE),"")=0,"",IFERROR(VLOOKUP($A99,'VENDA 2024'!$1:$1048576,4 + (COLUMN(E96)-1)*2,FALSE),""))</f>
        <v/>
      </c>
      <c r="FZ99" s="45">
        <f>IF(IFERROR(VLOOKUP($A99,'VENDA 2024'!$1:$1048576,4 + (COLUMN(F96)-1)*2,FALSE),"")=0,"",IFERROR(VLOOKUP($A99,'VENDA 2024'!$1:$1048576,4 + (COLUMN(F96)-1)*2,FALSE),""))</f>
        <v/>
      </c>
      <c r="GA99" s="45">
        <f>IF(IFERROR(VLOOKUP($A99,'VENDA 2024'!$1:$1048576,4 + (COLUMN(G96)-1)*2,FALSE),"")=0,"",IFERROR(VLOOKUP($A99,'VENDA 2024'!$1:$1048576,4 + (COLUMN(G96)-1)*2,FALSE),""))</f>
        <v/>
      </c>
      <c r="GB99" s="45">
        <f>IF(IFERROR(VLOOKUP($A99,'VENDA 2024'!$1:$1048576,4 + (COLUMN(H96)-1)*2,FALSE),"")=0,"",IFERROR(VLOOKUP($A99,'VENDA 2024'!$1:$1048576,4 + (COLUMN(H96)-1)*2,FALSE),""))</f>
        <v/>
      </c>
      <c r="GC99" s="45">
        <f>IF(IFERROR(VLOOKUP($A99,'VENDA 2024'!$1:$1048576,4 + (COLUMN(I96)-1)*2,FALSE),"")=0,"",IFERROR(VLOOKUP($A99,'VENDA 2024'!$1:$1048576,4 + (COLUMN(I96)-1)*2,FALSE),""))</f>
        <v/>
      </c>
      <c r="GD99" s="45">
        <f>IF(IFERROR(VLOOKUP($A99,'VENDA 2024'!$1:$1048576,4 + (COLUMN(J96)-1)*2,FALSE),"")=0,"",IFERROR(VLOOKUP($A99,'VENDA 2024'!$1:$1048576,4 + (COLUMN(J96)-1)*2,FALSE),""))</f>
        <v/>
      </c>
      <c r="GE99" s="45">
        <f>IF(IFERROR(VLOOKUP($A99,'VENDA 2024'!$1:$1048576,4 + (COLUMN(K96)-1)*2,FALSE),"")=0,"",IFERROR(VLOOKUP($A99,'VENDA 2024'!$1:$1048576,4 + (COLUMN(K96)-1)*2,FALSE),""))</f>
        <v/>
      </c>
      <c r="GF99" s="45">
        <f>IF(IFERROR(VLOOKUP($A99,'VENDA 2024'!$1:$1048576,4 + (COLUMN(L96)-1)*2,FALSE),"")=0,"",IFERROR(VLOOKUP($A99,'VENDA 2024'!$1:$1048576,4 + (COLUMN(L96)-1)*2,FALSE),""))</f>
        <v/>
      </c>
      <c r="GG99" s="12">
        <f>IF(COUNT(FU99:GF99)=0,"",SUM(FU99:GF99))</f>
        <v/>
      </c>
      <c r="GH99" s="45">
        <f>IF(IFERROR(VLOOKUP($A99,'venda-fornecedor-12-meses-7'!$1:$1048576,5 + (COLUMN(A96)-1)*2,FALSE),"")=0,"",IFERROR(VLOOKUP($A99,'venda-fornecedor-12-meses-7'!$1:$1048576,5 + (COLUMN(A96)-1)*2,FALSE),""))</f>
        <v/>
      </c>
      <c r="GI99" s="45">
        <f>IF(IFERROR(VLOOKUP($A99,'venda-fornecedor-12-meses-7'!$1:$1048576,5 + (COLUMN(B96)-1)*2,FALSE),"")=0,"",IFERROR(VLOOKUP($A99,'venda-fornecedor-12-meses-7'!$1:$1048576,5 + (COLUMN(B96)-1)*2,FALSE),""))</f>
        <v/>
      </c>
      <c r="GJ99" s="45">
        <f>IF(IFERROR(VLOOKUP($A99,'venda-fornecedor-12-meses-7'!$1:$1048576,5 + (COLUMN(C96)-1)*2,FALSE),"")=0,"",IFERROR(VLOOKUP($A99,'venda-fornecedor-12-meses-7'!$1:$1048576,5 + (COLUMN(C96)-1)*2,FALSE),""))</f>
        <v/>
      </c>
      <c r="GK99" s="45">
        <f>IF(IFERROR(VLOOKUP($A99,'venda-fornecedor-12-meses-7'!$1:$1048576,5 + (COLUMN(D96)-1)*2,FALSE),"")=0,"",IFERROR(VLOOKUP($A99,'venda-fornecedor-12-meses-7'!$1:$1048576,5 + (COLUMN(D96)-1)*2,FALSE),""))</f>
        <v/>
      </c>
      <c r="GL99" s="45">
        <f>IF(IFERROR(VLOOKUP($A99,'venda-fornecedor-12-meses-7'!$1:$1048576,5 + (COLUMN(E96)-1)*2,FALSE),"")=0,"",IFERROR(VLOOKUP($A99,'venda-fornecedor-12-meses-7'!$1:$1048576,5 + (COLUMN(E96)-1)*2,FALSE),""))</f>
        <v/>
      </c>
      <c r="GM99" s="45">
        <f>IF(IFERROR(VLOOKUP($A99,'venda-fornecedor-12-meses-7'!$1:$1048576,5 + (COLUMN(F96)-1)*2,FALSE),"")=0,"",IFERROR(VLOOKUP($A99,'venda-fornecedor-12-meses-7'!$1:$1048576,5 + (COLUMN(F96)-1)*2,FALSE),""))</f>
        <v/>
      </c>
      <c r="GN99" s="45">
        <f>IF(IFERROR(VLOOKUP($A99,'venda-fornecedor-12-meses-7'!$1:$1048576,5 + (COLUMN(G96)-1)*2,FALSE),"")=0,"",IFERROR(VLOOKUP($A99,'venda-fornecedor-12-meses-7'!$1:$1048576,5 + (COLUMN(G96)-1)*2,FALSE),""))</f>
        <v/>
      </c>
      <c r="GO99" s="45">
        <f>IF(IFERROR(VLOOKUP($A99,'venda-fornecedor-12-meses-7'!$1:$1048576,5 + (COLUMN(H96)-1)*2,FALSE),"")=0,"",IFERROR(VLOOKUP($A99,'venda-fornecedor-12-meses-7'!$1:$1048576,5 + (COLUMN(H96)-1)*2,FALSE),""))</f>
        <v/>
      </c>
      <c r="GP99" s="45">
        <f>IF(IFERROR(VLOOKUP($A99,'venda-fornecedor-12-meses-7'!$1:$1048576,5 + (COLUMN(I96)-1)*2,FALSE),"")=0,"",IFERROR(VLOOKUP($A99,'venda-fornecedor-12-meses-7'!$1:$1048576,5 + (COLUMN(I96)-1)*2,FALSE),""))</f>
        <v/>
      </c>
      <c r="GQ99" s="45">
        <f>IF(IFERROR(VLOOKUP($A99,'venda-fornecedor-12-meses-7'!$1:$1048576,5 + (COLUMN(J96)-1)*2,FALSE),"")=0,"",IFERROR(VLOOKUP($A99,'venda-fornecedor-12-meses-7'!$1:$1048576,5 + (COLUMN(J96)-1)*2,FALSE),""))</f>
        <v/>
      </c>
      <c r="GR99" s="45">
        <f>IF(IFERROR(VLOOKUP($A99,'venda-fornecedor-12-meses-7'!$1:$1048576,5 + (COLUMN(K96)-1)*2,FALSE),"")=0,"",IFERROR(VLOOKUP($A99,'venda-fornecedor-12-meses-7'!$1:$1048576,5 + (COLUMN(K96)-1)*2,FALSE),""))</f>
        <v/>
      </c>
      <c r="GS99" s="45">
        <f>IF(IFERROR(VLOOKUP($A99,'venda-fornecedor-12-meses-7'!$1:$1048576,5 + (COLUMN(L96)-1)*2,FALSE),"")=0,"",IFERROR(VLOOKUP($A99,'venda-fornecedor-12-meses-7'!$1:$1048576,5 + (COLUMN(L96)-1)*2,FALSE),""))</f>
        <v/>
      </c>
      <c r="GT99" s="12">
        <f>IF(COUNT(GH99:GS99)=0,"",SUM(GH99:GS99))</f>
        <v/>
      </c>
    </row>
    <row r="100">
      <c r="A100" s="98" t="n">
        <v>35903</v>
      </c>
      <c r="B100" s="85">
        <f>VLOOKUP(A100,'FORNECEDORES X COMPRADOR'!$A:$D,4,0)</f>
        <v/>
      </c>
      <c r="C100" s="85">
        <f>VLOOKUP(A100,'FORNECEDORES X COMPRADOR'!$A:$E,5,0)</f>
        <v/>
      </c>
      <c r="D100" s="40">
        <f>IFERROR(AVERAGEIF('ANALISE PRODUTO'!F:F,A100,'ANALISE PRODUTO'!BE:BE),"")</f>
        <v/>
      </c>
      <c r="E100" s="40">
        <f>IFERROR(AVERAGEIF('ANALISE PRODUTO'!F:F,A100,'ANALISE PRODUTO'!BF:BF),"")</f>
        <v/>
      </c>
      <c r="F100" s="47">
        <f t="array" ref="F100">IFERROR(
  IF(
    SUMPRODUCT(
      IFERROR(--('ANALISE PRODUTO'!$F$3:$F$10000=A100),0) *
      IFERROR(--'ANALISE PRODUTO'!$AJ$3:$AJ$10000,0)
    )=0,
    "",
    SUMPRODUCT(
      IFERROR(--('ANALISE PRODUTO'!$F$3:$F$10000=A100),0) *
      IFERROR(--'ANALISE PRODUTO'!$AN$3:$AN$10000,0)
    ) /
    SUMPRODUCT(
      IFERROR(--('ANALISE PRODUTO'!$F$3:$F$10000=A100),0) *
      IFERROR(--'ANALISE PRODUTO'!$AJ$3:$AJ$10000,0)
    )
  ),
  ""
)</f>
        <v/>
      </c>
      <c r="G100" s="47">
        <f t="array" ref="G100">IFERROR(
  IF(
    SUMPRODUCT(
      IFERROR(--('ANALISE PRODUTO'!$F$3:$F$10000=A100),0) *
      IFERROR(--'ANALISE PRODUTO'!$AJ$3:$AJ$10000,0)
    )=0,
    "",
    SUMPRODUCT(
      IFERROR(--('ANALISE PRODUTO'!$F$3:$F$10000=A100),0) *
      IFERROR(--'ANALISE PRODUTO'!$AO$3:$AO$10000,0)
    ) /
    SUMPRODUCT(
      IFERROR(--('ANALISE PRODUTO'!$F$3:$F$10000=A100),0) *
      IFERROR(--'ANALISE PRODUTO'!$AJ$3:$AJ$10000,0)
    )
  ),
  ""
)</f>
        <v/>
      </c>
      <c r="H100" s="86" t="n">
        <v>60</v>
      </c>
      <c r="I100" s="86" t="n">
        <v>90</v>
      </c>
      <c r="J100" s="87">
        <f>SUMIF('ANALISE PRODUTO'!F:F, A100, 'ANALISE PRODUTO'!AP:AP)</f>
        <v/>
      </c>
      <c r="K100" s="88">
        <f>SUMIF('ANALISE PRODUTO'!F:F, A100, 'ANALISE PRODUTO'!AN:AN)</f>
        <v/>
      </c>
      <c r="L100" s="40">
        <f>SUMIF('ANALISE PRODUTO'!F:F, A100, 'ANALISE PRODUTO'!BB:BB)</f>
        <v/>
      </c>
      <c r="M100" s="40">
        <f>SUMIF('ANALISE PRODUTO'!F:F, A100, 'ANALISE PRODUTO'!BC:BC)</f>
        <v/>
      </c>
      <c r="N100" s="40">
        <f>SUMIF('ANALISE PRODUTO'!F:F, A100, 'ANALISE PRODUTO'!BD:BD)</f>
        <v/>
      </c>
      <c r="O100" s="40">
        <f>SUMIF('ANALISE PRODUTO'!F:F, A100, 'ANALISE PRODUTO'!BA:BA)</f>
        <v/>
      </c>
      <c r="P100" s="40">
        <f>IF(J100=0, 0, IF(O100/J100=0, 0, O100/J100))</f>
        <v/>
      </c>
      <c r="Q100" s="40">
        <f>IF(J100=0, 0, IF(L100/J100=0, 0, L100/J100))</f>
        <v/>
      </c>
      <c r="R100" s="89">
        <f>SUMIF('ANALISE PRODUTO'!F:F, A100, 'ANALISE PRODUTO'!BJ:BJ)</f>
        <v/>
      </c>
      <c r="S100" s="89">
        <f>SUMIF('ANALISE PRODUTO'!F:F, A100, 'ANALISE PRODUTO'!BK:BK)</f>
        <v/>
      </c>
      <c r="T100" s="89">
        <f>SUMIF('ANALISE PRODUTO'!F:F, A100, 'ANALISE PRODUTO'!BL:BL)</f>
        <v/>
      </c>
      <c r="U100" s="89">
        <f>SUMIFS('ANALISE PRODUTO'!BI:BI, 'ANALISE PRODUTO'!F:F, A100)</f>
        <v/>
      </c>
      <c r="V100" s="89">
        <f>IF(C100="DESCONTINUADO", 0, IF(J100=0, 0, IF(U100/J100=0, 0, U100/J100)))</f>
        <v/>
      </c>
      <c r="W100" s="89">
        <f>IF(OR(C100="DESCONTINUADO", J100=0), 0, IFERROR((S100+T100)/J100, 0))</f>
        <v/>
      </c>
      <c r="X100" s="59">
        <f>COUNTIF('ANALISE PRODUTO'!F:F, A100)</f>
        <v/>
      </c>
      <c r="Y100" s="60">
        <f>COUNTIFS('ANALISE PRODUTO'!F:F, A100, 'ANALISE PRODUTO'!S:S, "S")</f>
        <v/>
      </c>
      <c r="Z100" s="61">
        <f>X100-Y100</f>
        <v/>
      </c>
      <c r="AA100" s="88">
        <f>IFERROR(IF(COUNTIF('contas-pagas-fornecedor-7'!$C:$C,B100)&gt;1,
   AVERAGEIF('contas-pagas-fornecedor-7'!$C:$C,B100,'contas-pagas-fornecedor-7'!$I:$I),
   VLOOKUP(B100,'contas-pagas-fornecedor-7'!$C:$Q,7,FALSE)), "")</f>
        <v/>
      </c>
      <c r="AB100" s="88">
        <f t="array" ref="AB100">IFERROR(
  INDEX('fornecedor-venda-por-filial-ger'!J:J,
    MATCH(1,
      ('fornecedor-venda-por-filial-ger'!A:A=A100) *
      ('fornecedor-venda-por-filial-ger'!B:B=$B$1),
    0)
  ),
"")</f>
        <v/>
      </c>
      <c r="AC100" s="90">
        <f t="array" ref="AC100">IFERROR(
  INDEX('fornecedor-venda-por-filial-ger'!O:O,
    MATCH(1,
      ('fornecedor-venda-por-filial-ger'!A:A=A100) *
      ('fornecedor-venda-por-filial-ger'!B:B=$B$1),
    0)
  ),
"")</f>
        <v/>
      </c>
      <c r="AD100" s="90">
        <f>IFERROR(VLOOKUP(A100,'venda-fornecedor-12-meses-7'!A:AC,3,0),"")</f>
        <v/>
      </c>
      <c r="AE100" s="87">
        <f t="array" ref="AE100">IFERROR(
  INDEX('fornecedor-venda-por-filial-ger'!N:N,
    MATCH(1,
      ('fornecedor-venda-por-filial-ger'!A:A=A100) *
      ('fornecedor-venda-por-filial-ger'!B:B=$B$1),
    0)
  ),
"")</f>
        <v/>
      </c>
      <c r="AF100" s="87">
        <f>IF(J100&lt;=0,"100,00%",IFERROR(AD100/AE100,1))</f>
        <v/>
      </c>
      <c r="AG100" s="64">
        <f t="array" ref="AG100">IFERROR(
  INDEX('fornecedor-venda-por-filial-ger'!L:L,
    MATCH(1,
      ('fornecedor-venda-por-filial-ger'!A:A=A100)*
      ('fornecedor-venda-por-filial-ger'!B:B=$B$1),
    0)
  )/100,
"")</f>
        <v/>
      </c>
      <c r="AH100" s="64">
        <f t="array" ref="AH100">IFERROR(
  INDEX('fornecedor-venda-por-filial-ger'!S:S,
    MATCH(1,
      ('fornecedor-venda-por-filial-ger'!A:A=A100) *
      ('fornecedor-venda-por-filial-ger'!B:B=$B$1),
    0)
  )/100,
"")</f>
        <v/>
      </c>
      <c r="AI100" s="64">
        <f>IFERROR(IF(OR(AH100="",AG100=""),"",IF(J100=0,0,AH100-AG100)),"")</f>
        <v/>
      </c>
      <c r="AJ100" s="91">
        <f t="array" ref="AJ100">IF(MAX(IF('ANALISE PRODUTO'!F:F=A100,'ANALISE PRODUTO'!AD:AD))=0,"SEM ENTRADA",MAX(IF('ANALISE PRODUTO'!F:F=A100,'ANALISE PRODUTO'!AD:AD)))</f>
        <v/>
      </c>
      <c r="AK100" s="39" t="n"/>
      <c r="AL100" s="92">
        <f>IF(IFERROR(VLOOKUP($A100,'VENDA 2023'!$1:$1048576,3 + (COLUMN(A97)-1)*2,FALSE),"")=0,"",IFERROR(VLOOKUP($A100,'VENDA 2023'!$1:$1048576,3 + (COLUMN(A97)-1)*2,FALSE),""))</f>
        <v/>
      </c>
      <c r="AM100" s="92">
        <f>IF(IFERROR(VLOOKUP($A100,'VENDA 2023'!$1:$1048576,3 + (COLUMN(B97)-1)*2,FALSE),"")=0,"",IFERROR(VLOOKUP($A100,'VENDA 2023'!$1:$1048576,3 + (COLUMN(B97)-1)*2,FALSE),""))</f>
        <v/>
      </c>
      <c r="AN100" s="92">
        <f>IF(IFERROR(VLOOKUP($A100,'VENDA 2023'!$1:$1048576,3 + (COLUMN(C97)-1)*2,FALSE),"")=0,"",IFERROR(VLOOKUP($A100,'VENDA 2023'!$1:$1048576,3 + (COLUMN(C97)-1)*2,FALSE),""))</f>
        <v/>
      </c>
      <c r="AO100" s="92">
        <f>IF(IFERROR(VLOOKUP($A100,'VENDA 2023'!$1:$1048576,3 + (COLUMN(D97)-1)*2,FALSE),"")=0,"",IFERROR(VLOOKUP($A100,'VENDA 2023'!$1:$1048576,3 + (COLUMN(D97)-1)*2,FALSE),""))</f>
        <v/>
      </c>
      <c r="AP100" s="92">
        <f>IF(IFERROR(VLOOKUP($A100,'VENDA 2023'!$1:$1048576,3 + (COLUMN(E97)-1)*2,FALSE),"")=0,"",IFERROR(VLOOKUP($A100,'VENDA 2023'!$1:$1048576,3 + (COLUMN(E97)-1)*2,FALSE),""))</f>
        <v/>
      </c>
      <c r="AQ100" s="92">
        <f>IF(IFERROR(VLOOKUP($A100,'VENDA 2023'!$1:$1048576,3 + (COLUMN(F97)-1)*2,FALSE),"")=0,"",IFERROR(VLOOKUP($A100,'VENDA 2023'!$1:$1048576,3 + (COLUMN(F97)-1)*2,FALSE),""))</f>
        <v/>
      </c>
      <c r="AR100" s="92">
        <f>IF(IFERROR(VLOOKUP($A100,'VENDA 2023'!$1:$1048576,3 + (COLUMN(G97)-1)*2,FALSE),"")=0,"",IFERROR(VLOOKUP($A100,'VENDA 2023'!$1:$1048576,3 + (COLUMN(G97)-1)*2,FALSE),""))</f>
        <v/>
      </c>
      <c r="AS100" s="92">
        <f>IF(IFERROR(VLOOKUP($A100,'VENDA 2023'!$1:$1048576,3 + (COLUMN(H97)-1)*2,FALSE),"")=0,"",IFERROR(VLOOKUP($A100,'VENDA 2023'!$1:$1048576,3 + (COLUMN(H97)-1)*2,FALSE),""))</f>
        <v/>
      </c>
      <c r="AT100" s="92">
        <f>IF(IFERROR(VLOOKUP($A100,'VENDA 2023'!$1:$1048576,3 + (COLUMN(I97)-1)*2,FALSE),"")=0,"",IFERROR(VLOOKUP($A100,'VENDA 2023'!$1:$1048576,3 + (COLUMN(I97)-1)*2,FALSE),""))</f>
        <v/>
      </c>
      <c r="AU100" s="92">
        <f>IF(IFERROR(VLOOKUP($A100,'VENDA 2023'!$1:$1048576,3 + (COLUMN(J97)-1)*2,FALSE),"")=0,"",IFERROR(VLOOKUP($A100,'VENDA 2023'!$1:$1048576,3 + (COLUMN(J97)-1)*2,FALSE),""))</f>
        <v/>
      </c>
      <c r="AV100" s="92">
        <f>IF(IFERROR(VLOOKUP($A100,'VENDA 2023'!$1:$1048576,3 + (COLUMN(K97)-1)*2,FALSE),"")=0,"",IFERROR(VLOOKUP($A100,'VENDA 2023'!$1:$1048576,3 + (COLUMN(K97)-1)*2,FALSE),""))</f>
        <v/>
      </c>
      <c r="AW100" s="92">
        <f>IF(IFERROR(VLOOKUP($A100,'VENDA 2023'!$1:$1048576,3 + (COLUMN(L97)-1)*2,FALSE),"")=0,"",IFERROR(VLOOKUP($A100,'VENDA 2023'!$1:$1048576,3 + (COLUMN(L97)-1)*2,FALSE),""))</f>
        <v/>
      </c>
      <c r="AX100" s="93">
        <f>IF(COUNT(AL100:AW100)=0,"",SUM(AL100:AW100))</f>
        <v/>
      </c>
      <c r="AY100" s="92">
        <f>IF(IFERROR(VLOOKUP($A100,'VENDA 2024'!$1:$1048576,3 + (COLUMN(A97)-1)*2,FALSE),"")=0,"",IFERROR(VLOOKUP($A100,'VENDA 2024'!$1:$1048576,3 + (COLUMN(A97)-1)*2,FALSE),""))</f>
        <v/>
      </c>
      <c r="AZ100" s="92">
        <f>IF(IFERROR(VLOOKUP($A100,'VENDA 2024'!$1:$1048576,3 + (COLUMN(B97)-1)*2,FALSE),"")=0,"",IFERROR(VLOOKUP($A100,'VENDA 2024'!$1:$1048576,3 + (COLUMN(B97)-1)*2,FALSE),""))</f>
        <v/>
      </c>
      <c r="BA100" s="92">
        <f>IF(IFERROR(VLOOKUP($A100,'VENDA 2024'!$1:$1048576,3 + (COLUMN(C97)-1)*2,FALSE),"")=0,"",IFERROR(VLOOKUP($A100,'VENDA 2024'!$1:$1048576,3 + (COLUMN(C97)-1)*2,FALSE),""))</f>
        <v/>
      </c>
      <c r="BB100" s="92">
        <f>IF(IFERROR(VLOOKUP($A100,'VENDA 2024'!$1:$1048576,3 + (COLUMN(D97)-1)*2,FALSE),"")=0,"",IFERROR(VLOOKUP($A100,'VENDA 2024'!$1:$1048576,3 + (COLUMN(D97)-1)*2,FALSE),""))</f>
        <v/>
      </c>
      <c r="BC100" s="92">
        <f>IF(IFERROR(VLOOKUP($A100,'VENDA 2024'!$1:$1048576,3 + (COLUMN(E97)-1)*2,FALSE),"")=0,"",IFERROR(VLOOKUP($A100,'VENDA 2024'!$1:$1048576,3 + (COLUMN(E97)-1)*2,FALSE),""))</f>
        <v/>
      </c>
      <c r="BD100" s="92">
        <f>IF(IFERROR(VLOOKUP($A100,'VENDA 2024'!$1:$1048576,3 + (COLUMN(F97)-1)*2,FALSE),"")=0,"",IFERROR(VLOOKUP($A100,'VENDA 2024'!$1:$1048576,3 + (COLUMN(F97)-1)*2,FALSE),""))</f>
        <v/>
      </c>
      <c r="BE100" s="92">
        <f>IF(IFERROR(VLOOKUP($A100,'VENDA 2024'!$1:$1048576,3 + (COLUMN(G97)-1)*2,FALSE),"")=0,"",IFERROR(VLOOKUP($A100,'VENDA 2024'!$1:$1048576,3 + (COLUMN(G97)-1)*2,FALSE),""))</f>
        <v/>
      </c>
      <c r="BF100" s="92">
        <f>IF(IFERROR(VLOOKUP($A100,'VENDA 2024'!$1:$1048576,3 + (COLUMN(H97)-1)*2,FALSE),"")=0,"",IFERROR(VLOOKUP($A100,'VENDA 2024'!$1:$1048576,3 + (COLUMN(H97)-1)*2,FALSE),""))</f>
        <v/>
      </c>
      <c r="BG100" s="92">
        <f>IF(IFERROR(VLOOKUP($A100,'VENDA 2024'!$1:$1048576,3 + (COLUMN(I97)-1)*2,FALSE),"")=0,"",IFERROR(VLOOKUP($A100,'VENDA 2024'!$1:$1048576,3 + (COLUMN(I97)-1)*2,FALSE),""))</f>
        <v/>
      </c>
      <c r="BH100" s="92">
        <f>IF(IFERROR(VLOOKUP($A100,'VENDA 2024'!$1:$1048576,3 + (COLUMN(J97)-1)*2,FALSE),"")=0,"",IFERROR(VLOOKUP($A100,'VENDA 2024'!$1:$1048576,3 + (COLUMN(J97)-1)*2,FALSE),""))</f>
        <v/>
      </c>
      <c r="BI100" s="92">
        <f>IF(IFERROR(VLOOKUP($A100,'VENDA 2024'!$1:$1048576,3 + (COLUMN(K97)-1)*2,FALSE),"")=0,"",IFERROR(VLOOKUP($A100,'VENDA 2024'!$1:$1048576,3 + (COLUMN(K97)-1)*2,FALSE),""))</f>
        <v/>
      </c>
      <c r="BJ100" s="92">
        <f>IF(IFERROR(VLOOKUP($A100,'VENDA 2024'!$1:$1048576,3 + (COLUMN(L97)-1)*2,FALSE),"")=0,"",IFERROR(VLOOKUP($A100,'VENDA 2024'!$1:$1048576,3 + (COLUMN(L97)-1)*2,FALSE),""))</f>
        <v/>
      </c>
      <c r="BK100" s="93">
        <f>IF(COUNT(AY100:BJ100)=0,"",SUM(AY100:BJ100))</f>
        <v/>
      </c>
      <c r="BL100" s="92">
        <f>IF(IFERROR(VLOOKUP($A100,'VENDA 2025'!$1:$1048576,3 + (COLUMN(A97)-1)*2,FALSE),"")=0,"",IFERROR(VLOOKUP($A100,'VENDA 2025'!$1:$1048576,3 + (COLUMN(A97)-1)*2,FALSE),""))</f>
        <v/>
      </c>
      <c r="BM100" s="92">
        <f>IF(IFERROR(VLOOKUP($A100,'VENDA 2025'!$1:$1048576,3 + (COLUMN(B97)-1)*2,FALSE),"")=0,"",IFERROR(VLOOKUP($A100,'VENDA 2025'!$1:$1048576,3 + (COLUMN(B97)-1)*2,FALSE),""))</f>
        <v/>
      </c>
      <c r="BN100" s="92">
        <f>IF(IFERROR(VLOOKUP($A100,'VENDA 2025'!$1:$1048576,3 + (COLUMN(C97)-1)*2,FALSE),"")=0,"",IFERROR(VLOOKUP($A100,'VENDA 2025'!$1:$1048576,3 + (COLUMN(C97)-1)*2,FALSE),""))</f>
        <v/>
      </c>
      <c r="BO100" s="92">
        <f>IF(IFERROR(VLOOKUP($A100,'VENDA 2025'!$1:$1048576,3 + (COLUMN(D97)-1)*2,FALSE),"")=0,"",IFERROR(VLOOKUP($A100,'VENDA 2025'!$1:$1048576,3 + (COLUMN(D97)-1)*2,FALSE),""))</f>
        <v/>
      </c>
      <c r="BP100" s="92">
        <f>IF(IFERROR(VLOOKUP($A100,'VENDA 2025'!$1:$1048576,3 + (COLUMN(E97)-1)*2,FALSE),"")=0,"",IFERROR(VLOOKUP($A100,'VENDA 2025'!$1:$1048576,3 + (COLUMN(E97)-1)*2,FALSE),""))</f>
        <v/>
      </c>
      <c r="BQ100" s="92">
        <f>IF(IFERROR(VLOOKUP($A100,'VENDA 2025'!$1:$1048576,3 + (COLUMN(F97)-1)*2,FALSE),"")=0,"",IFERROR(VLOOKUP($A100,'VENDA 2025'!$1:$1048576,3 + (COLUMN(F97)-1)*2,FALSE),""))</f>
        <v/>
      </c>
      <c r="BR100" s="92">
        <f>IF(IFERROR(VLOOKUP($A100,'VENDA 2025'!$1:$1048576,3 + (COLUMN(G97)-1)*2,FALSE),"")=0,"",IFERROR(VLOOKUP($A100,'VENDA 2025'!$1:$1048576,3 + (COLUMN(G97)-1)*2,FALSE),""))</f>
        <v/>
      </c>
      <c r="BS100" s="92">
        <f>IF(IFERROR(VLOOKUP($A100,'VENDA 2025'!$1:$1048576,3 + (COLUMN(H97)-1)*2,FALSE),"")=0,"",IFERROR(VLOOKUP($A100,'VENDA 2025'!$1:$1048576,3 + (COLUMN(H97)-1)*2,FALSE),""))</f>
        <v/>
      </c>
      <c r="BT100" s="92">
        <f>IF(IFERROR(VLOOKUP($A100,'VENDA 2025'!$1:$1048576,3 + (COLUMN(I97)-1)*2,FALSE),"")=0,"",IFERROR(VLOOKUP($A100,'VENDA 2025'!$1:$1048576,3 + (COLUMN(I97)-1)*2,FALSE),""))</f>
        <v/>
      </c>
      <c r="BU100" s="92">
        <f>IF(IFERROR(VLOOKUP($A100,'VENDA 2025'!$1:$1048576,3 + (COLUMN(J97)-1)*2,FALSE),"")=0,"",IFERROR(VLOOKUP($A100,'VENDA 2025'!$1:$1048576,3 + (COLUMN(J97)-1)*2,FALSE),""))</f>
        <v/>
      </c>
      <c r="BV100" s="92">
        <f>IF(IFERROR(VLOOKUP($A100,'VENDA 2025'!$1:$1048576,3 + (COLUMN(K97)-1)*2,FALSE),"")=0,"",IFERROR(VLOOKUP($A100,'VENDA 2025'!$1:$1048576,3 + (COLUMN(K97)-1)*2,FALSE),""))</f>
        <v/>
      </c>
      <c r="BW100" s="92">
        <f>IF(IFERROR(VLOOKUP($A100,'VENDA 2025'!$1:$1048576,3 + (COLUMN(L97)-1)*2,FALSE),"")=0,"",IFERROR(VLOOKUP($A100,'VENDA 2025'!$1:$1048576,3 + (COLUMN(L97)-1)*2,FALSE),""))</f>
        <v/>
      </c>
      <c r="BX100" s="93">
        <f>IF(COUNT(BL100:BW100)=0,"",SUM(BL100:BW100))</f>
        <v/>
      </c>
      <c r="BY100" s="92">
        <f>IF(IFERROR(VLOOKUP($A100,'venda-fornecedor-12-meses-7'!$1:$1048576,4 + (COLUMN(A97)-1)*2,FALSE),"")=0,"",IFERROR(VLOOKUP($A100,'venda-fornecedor-12-meses-7'!$1:$1048576,4 + (COLUMN(A97)-1)*2,FALSE),""))</f>
        <v/>
      </c>
      <c r="BZ100" s="92">
        <f>IF(IFERROR(VLOOKUP($A100,'venda-fornecedor-12-meses-7'!$1:$1048576,4 + (COLUMN(B97)-1)*2,FALSE),"")=0,"",IFERROR(VLOOKUP($A100,'venda-fornecedor-12-meses-7'!$1:$1048576,4 + (COLUMN(B97)-1)*2,FALSE),""))</f>
        <v/>
      </c>
      <c r="CA100" s="92">
        <f>IF(IFERROR(VLOOKUP($A100,'venda-fornecedor-12-meses-7'!$1:$1048576,4 + (COLUMN(C97)-1)*2,FALSE),"")=0,"",IFERROR(VLOOKUP($A100,'venda-fornecedor-12-meses-7'!$1:$1048576,4 + (COLUMN(C97)-1)*2,FALSE),""))</f>
        <v/>
      </c>
      <c r="CB100" s="92">
        <f>IF(IFERROR(VLOOKUP($A100,'venda-fornecedor-12-meses-7'!$1:$1048576,4 + (COLUMN(D97)-1)*2,FALSE),"")=0,"",IFERROR(VLOOKUP($A100,'venda-fornecedor-12-meses-7'!$1:$1048576,4 + (COLUMN(D97)-1)*2,FALSE),""))</f>
        <v/>
      </c>
      <c r="CC100" s="92">
        <f>IF(IFERROR(VLOOKUP($A100,'venda-fornecedor-12-meses-7'!$1:$1048576,4 + (COLUMN(E97)-1)*2,FALSE),"")=0,"",IFERROR(VLOOKUP($A100,'venda-fornecedor-12-meses-7'!$1:$1048576,4 + (COLUMN(E97)-1)*2,FALSE),""))</f>
        <v/>
      </c>
      <c r="CD100" s="92">
        <f>IF(IFERROR(VLOOKUP($A100,'venda-fornecedor-12-meses-7'!$1:$1048576,4 + (COLUMN(F97)-1)*2,FALSE),"")=0,"",IFERROR(VLOOKUP($A100,'venda-fornecedor-12-meses-7'!$1:$1048576,4 + (COLUMN(F97)-1)*2,FALSE),""))</f>
        <v/>
      </c>
      <c r="CE100" s="92">
        <f>IF(IFERROR(VLOOKUP($A100,'venda-fornecedor-12-meses-7'!$1:$1048576,4 + (COLUMN(G97)-1)*2,FALSE),"")=0,"",IFERROR(VLOOKUP($A100,'venda-fornecedor-12-meses-7'!$1:$1048576,4 + (COLUMN(G97)-1)*2,FALSE),""))</f>
        <v/>
      </c>
      <c r="CF100" s="92">
        <f>IF(IFERROR(VLOOKUP($A100,'venda-fornecedor-12-meses-7'!$1:$1048576,4 + (COLUMN(H97)-1)*2,FALSE),"")=0,"",IFERROR(VLOOKUP($A100,'venda-fornecedor-12-meses-7'!$1:$1048576,4 + (COLUMN(H97)-1)*2,FALSE),""))</f>
        <v/>
      </c>
      <c r="CG100" s="92">
        <f>IF(IFERROR(VLOOKUP($A100,'venda-fornecedor-12-meses-7'!$1:$1048576,4 + (COLUMN(I97)-1)*2,FALSE),"")=0,"",IFERROR(VLOOKUP($A100,'venda-fornecedor-12-meses-7'!$1:$1048576,4 + (COLUMN(I97)-1)*2,FALSE),""))</f>
        <v/>
      </c>
      <c r="CH100" s="92">
        <f>IF(IFERROR(VLOOKUP($A100,'venda-fornecedor-12-meses-7'!$1:$1048576,4 + (COLUMN(J97)-1)*2,FALSE),"")=0,"",IFERROR(VLOOKUP($A100,'venda-fornecedor-12-meses-7'!$1:$1048576,4 + (COLUMN(J97)-1)*2,FALSE),""))</f>
        <v/>
      </c>
      <c r="CI100" s="92">
        <f>IF(IFERROR(VLOOKUP($A100,'venda-fornecedor-12-meses-7'!$1:$1048576,4 + (COLUMN(K97)-1)*2,FALSE),"")=0,"",IFERROR(VLOOKUP($A100,'venda-fornecedor-12-meses-7'!$1:$1048576,4 + (COLUMN(K97)-1)*2,FALSE),""))</f>
        <v/>
      </c>
      <c r="CJ100" s="92">
        <f>IF(IFERROR(VLOOKUP($A100,'venda-fornecedor-12-meses-7'!$1:$1048576,4 + (COLUMN(L97)-1)*2,FALSE),"")=0,"",IFERROR(VLOOKUP($A100,'venda-fornecedor-12-meses-7'!$1:$1048576,4 + (COLUMN(L97)-1)*2,FALSE),""))</f>
        <v/>
      </c>
      <c r="CK100" s="93">
        <f>IF(COUNT(BY100:CJ100)=0,"",SUM(BY100:CJ100))</f>
        <v/>
      </c>
      <c r="CL100" s="93">
        <f>IF(COUNT(BY100:CJ100)=0,"",AVERAGE(BY100:CJ100))</f>
        <v/>
      </c>
      <c r="CM100" s="1" t="n"/>
      <c r="CN100" s="94">
        <f>IF(IFERROR(VLOOKUP($A100,'ENTRADA 2023'!$1:$1048576,3 + (COLUMN(A97)-1)*1,FALSE),"")=0,"",IFERROR(VLOOKUP($A100,'ENTRADA 2023'!$1:$1048576,3 + (COLUMN(A97)-1)*1,FALSE),""))</f>
        <v/>
      </c>
      <c r="CO100" s="94">
        <f>IF(IFERROR(VLOOKUP($A100,'ENTRADA 2023'!$1:$1048576,3 + (COLUMN(B97)-1)*1,FALSE),"")=0,"",IFERROR(VLOOKUP($A100,'ENTRADA 2023'!$1:$1048576,3 + (COLUMN(B97)-1)*1,FALSE),""))</f>
        <v/>
      </c>
      <c r="CP100" s="94">
        <f>IF(IFERROR(VLOOKUP($A100,'ENTRADA 2023'!$1:$1048576,3 + (COLUMN(C97)-1)*1,FALSE),"")=0,"",IFERROR(VLOOKUP($A100,'ENTRADA 2023'!$1:$1048576,3 + (COLUMN(C97)-1)*1,FALSE),""))</f>
        <v/>
      </c>
      <c r="CQ100" s="94">
        <f>IF(IFERROR(VLOOKUP($A100,'ENTRADA 2023'!$1:$1048576,3 + (COLUMN(D97)-1)*1,FALSE),"")=0,"",IFERROR(VLOOKUP($A100,'ENTRADA 2023'!$1:$1048576,3 + (COLUMN(D97)-1)*1,FALSE),""))</f>
        <v/>
      </c>
      <c r="CR100" s="94">
        <f>IF(IFERROR(VLOOKUP($A100,'ENTRADA 2023'!$1:$1048576,3 + (COLUMN(E97)-1)*1,FALSE),"")=0,"",IFERROR(VLOOKUP($A100,'ENTRADA 2023'!$1:$1048576,3 + (COLUMN(E97)-1)*1,FALSE),""))</f>
        <v/>
      </c>
      <c r="CS100" s="94">
        <f>IF(IFERROR(VLOOKUP($A100,'ENTRADA 2023'!$1:$1048576,3 + (COLUMN(F97)-1)*1,FALSE),"")=0,"",IFERROR(VLOOKUP($A100,'ENTRADA 2023'!$1:$1048576,3 + (COLUMN(F97)-1)*1,FALSE),""))</f>
        <v/>
      </c>
      <c r="CT100" s="94">
        <f>IF(IFERROR(VLOOKUP($A100,'ENTRADA 2023'!$1:$1048576,3 + (COLUMN(G97)-1)*1,FALSE),"")=0,"",IFERROR(VLOOKUP($A100,'ENTRADA 2023'!$1:$1048576,3 + (COLUMN(G97)-1)*1,FALSE),""))</f>
        <v/>
      </c>
      <c r="CU100" s="94">
        <f>IF(IFERROR(VLOOKUP($A100,'ENTRADA 2023'!$1:$1048576,3 + (COLUMN(H97)-1)*1,FALSE),"")=0,"",IFERROR(VLOOKUP($A100,'ENTRADA 2023'!$1:$1048576,3 + (COLUMN(H97)-1)*1,FALSE),""))</f>
        <v/>
      </c>
      <c r="CV100" s="94">
        <f>IF(IFERROR(VLOOKUP($A100,'ENTRADA 2023'!$1:$1048576,3 + (COLUMN(I97)-1)*1,FALSE),"")=0,"",IFERROR(VLOOKUP($A100,'ENTRADA 2023'!$1:$1048576,3 + (COLUMN(I97)-1)*1,FALSE),""))</f>
        <v/>
      </c>
      <c r="CW100" s="94">
        <f>IF(IFERROR(VLOOKUP($A100,'ENTRADA 2023'!$1:$1048576,3 + (COLUMN(J97)-1)*1,FALSE),"")=0,"",IFERROR(VLOOKUP($A100,'ENTRADA 2023'!$1:$1048576,3 + (COLUMN(J97)-1)*1,FALSE),""))</f>
        <v/>
      </c>
      <c r="CX100" s="94">
        <f>IF(IFERROR(VLOOKUP($A100,'ENTRADA 2023'!$1:$1048576,3 + (COLUMN(K97)-1)*1,FALSE),"")=0,"",IFERROR(VLOOKUP($A100,'ENTRADA 2023'!$1:$1048576,3 + (COLUMN(K97)-1)*1,FALSE),""))</f>
        <v/>
      </c>
      <c r="CY100" s="94">
        <f>IF(IFERROR(VLOOKUP($A100,'ENTRADA 2023'!$1:$1048576,3 + (COLUMN(L97)-1)*1,FALSE),"")=0,"",IFERROR(VLOOKUP($A100,'ENTRADA 2023'!$1:$1048576,3 + (COLUMN(L97)-1)*1,FALSE),""))</f>
        <v/>
      </c>
      <c r="CZ100" s="95">
        <f>IF(COUNT(CN100:CY100)=0,"",SUM(CN100:CY100))</f>
        <v/>
      </c>
      <c r="DA100" s="94">
        <f>IF(IFERROR(VLOOKUP($A100,'ENTRADA 2024'!$1:$1048576,3 + (COLUMN(A97)-1)*1,FALSE),"")=0,"",IFERROR(VLOOKUP($A100,'ENTRADA 2024'!$1:$1048576,3 + (COLUMN(A97)-1)*1,FALSE),""))</f>
        <v/>
      </c>
      <c r="DB100" s="94">
        <f>IF(IFERROR(VLOOKUP($A100,'ENTRADA 2024'!$1:$1048576,3 + (COLUMN(B97)-1)*1,FALSE),"")=0,"",IFERROR(VLOOKUP($A100,'ENTRADA 2024'!$1:$1048576,3 + (COLUMN(B97)-1)*1,FALSE),""))</f>
        <v/>
      </c>
      <c r="DC100" s="94">
        <f>IF(IFERROR(VLOOKUP($A100,'ENTRADA 2024'!$1:$1048576,3 + (COLUMN(C97)-1)*1,FALSE),"")=0,"",IFERROR(VLOOKUP($A100,'ENTRADA 2024'!$1:$1048576,3 + (COLUMN(C97)-1)*1,FALSE),""))</f>
        <v/>
      </c>
      <c r="DD100" s="94">
        <f>IF(IFERROR(VLOOKUP($A100,'ENTRADA 2024'!$1:$1048576,3 + (COLUMN(D97)-1)*1,FALSE),"")=0,"",IFERROR(VLOOKUP($A100,'ENTRADA 2024'!$1:$1048576,3 + (COLUMN(D97)-1)*1,FALSE),""))</f>
        <v/>
      </c>
      <c r="DE100" s="94">
        <f>IF(IFERROR(VLOOKUP($A100,'ENTRADA 2024'!$1:$1048576,3 + (COLUMN(E97)-1)*1,FALSE),"")=0,"",IFERROR(VLOOKUP($A100,'ENTRADA 2024'!$1:$1048576,3 + (COLUMN(E97)-1)*1,FALSE),""))</f>
        <v/>
      </c>
      <c r="DF100" s="94">
        <f>IF(IFERROR(VLOOKUP($A100,'ENTRADA 2024'!$1:$1048576,3 + (COLUMN(F97)-1)*1,FALSE),"")=0,"",IFERROR(VLOOKUP($A100,'ENTRADA 2024'!$1:$1048576,3 + (COLUMN(F97)-1)*1,FALSE),""))</f>
        <v/>
      </c>
      <c r="DG100" s="94">
        <f>IF(IFERROR(VLOOKUP($A100,'ENTRADA 2024'!$1:$1048576,3 + (COLUMN(G97)-1)*1,FALSE),"")=0,"",IFERROR(VLOOKUP($A100,'ENTRADA 2024'!$1:$1048576,3 + (COLUMN(G97)-1)*1,FALSE),""))</f>
        <v/>
      </c>
      <c r="DH100" s="94">
        <f>IF(IFERROR(VLOOKUP($A100,'ENTRADA 2024'!$1:$1048576,3 + (COLUMN(H97)-1)*1,FALSE),"")=0,"",IFERROR(VLOOKUP($A100,'ENTRADA 2024'!$1:$1048576,3 + (COLUMN(H97)-1)*1,FALSE),""))</f>
        <v/>
      </c>
      <c r="DI100" s="94">
        <f>IF(IFERROR(VLOOKUP($A100,'ENTRADA 2024'!$1:$1048576,3 + (COLUMN(I97)-1)*1,FALSE),"")=0,"",IFERROR(VLOOKUP($A100,'ENTRADA 2024'!$1:$1048576,3 + (COLUMN(I97)-1)*1,FALSE),""))</f>
        <v/>
      </c>
      <c r="DJ100" s="94">
        <f>IF(IFERROR(VLOOKUP($A100,'ENTRADA 2024'!$1:$1048576,3 + (COLUMN(J97)-1)*1,FALSE),"")=0,"",IFERROR(VLOOKUP($A100,'ENTRADA 2024'!$1:$1048576,3 + (COLUMN(J97)-1)*1,FALSE),""))</f>
        <v/>
      </c>
      <c r="DK100" s="94">
        <f>IF(IFERROR(VLOOKUP($A100,'ENTRADA 2024'!$1:$1048576,3 + (COLUMN(K97)-1)*1,FALSE),"")=0,"",IFERROR(VLOOKUP($A100,'ENTRADA 2024'!$1:$1048576,3 + (COLUMN(K97)-1)*1,FALSE),""))</f>
        <v/>
      </c>
      <c r="DL100" s="94">
        <f>IF(IFERROR(VLOOKUP($A100,'ENTRADA 2024'!$1:$1048576,3 + (COLUMN(L97)-1)*1,FALSE),"")=0,"",IFERROR(VLOOKUP($A100,'ENTRADA 2024'!$1:$1048576,3 + (COLUMN(L97)-1)*1,FALSE),""))</f>
        <v/>
      </c>
      <c r="DM100" s="95">
        <f>IF(COUNT(DA100:DL100)=0,"",SUM(DA100:DL100))</f>
        <v/>
      </c>
      <c r="DN100" s="94">
        <f>IF(IFERROR(VLOOKUP($A100,'ENTRADA 2025'!$1:$1048576,3 + (COLUMN(A97)-1)*1,FALSE),"")=0,"",IFERROR(VLOOKUP($A100,'ENTRADA 2025'!$1:$1048576,3 + (COLUMN(A97)-1)*1,FALSE),""))</f>
        <v/>
      </c>
      <c r="DO100" s="94">
        <f>IF(IFERROR(VLOOKUP($A100,'ENTRADA 2025'!$1:$1048576,3 + (COLUMN(B97)-1)*1,FALSE),"")=0,"",IFERROR(VLOOKUP($A100,'ENTRADA 2025'!$1:$1048576,3 + (COLUMN(B97)-1)*1,FALSE),""))</f>
        <v/>
      </c>
      <c r="DP100" s="94">
        <f>IF(IFERROR(VLOOKUP($A100,'ENTRADA 2025'!$1:$1048576,3 + (COLUMN(C97)-1)*1,FALSE),"")=0,"",IFERROR(VLOOKUP($A100,'ENTRADA 2025'!$1:$1048576,3 + (COLUMN(C97)-1)*1,FALSE),""))</f>
        <v/>
      </c>
      <c r="DQ100" s="94">
        <f>IF(IFERROR(VLOOKUP($A100,'ENTRADA 2025'!$1:$1048576,3 + (COLUMN(D97)-1)*1,FALSE),"")=0,"",IFERROR(VLOOKUP($A100,'ENTRADA 2025'!$1:$1048576,3 + (COLUMN(D97)-1)*1,FALSE),""))</f>
        <v/>
      </c>
      <c r="DR100" s="94">
        <f>IF(IFERROR(VLOOKUP($A100,'ENTRADA 2025'!$1:$1048576,3 + (COLUMN(E97)-1)*1,FALSE),"")=0,"",IFERROR(VLOOKUP($A100,'ENTRADA 2025'!$1:$1048576,3 + (COLUMN(E97)-1)*1,FALSE),""))</f>
        <v/>
      </c>
      <c r="DS100" s="94">
        <f>IF(IFERROR(VLOOKUP($A100,'ENTRADA 2025'!$1:$1048576,3 + (COLUMN(F97)-1)*1,FALSE),"")=0,"",IFERROR(VLOOKUP($A100,'ENTRADA 2025'!$1:$1048576,3 + (COLUMN(F97)-1)*1,FALSE),""))</f>
        <v/>
      </c>
      <c r="DT100" s="94">
        <f>IF(IFERROR(VLOOKUP($A100,'ENTRADA 2025'!$1:$1048576,3 + (COLUMN(G97)-1)*1,FALSE),"")=0,"",IFERROR(VLOOKUP($A100,'ENTRADA 2025'!$1:$1048576,3 + (COLUMN(G97)-1)*1,FALSE),""))</f>
        <v/>
      </c>
      <c r="DU100" s="94">
        <f>IF(IFERROR(VLOOKUP($A100,'ENTRADA 2025'!$1:$1048576,3 + (COLUMN(H97)-1)*1,FALSE),"")=0,"",IFERROR(VLOOKUP($A100,'ENTRADA 2025'!$1:$1048576,3 + (COLUMN(H97)-1)*1,FALSE),""))</f>
        <v/>
      </c>
      <c r="DV100" s="94">
        <f>IF(IFERROR(VLOOKUP($A100,'ENTRADA 2025'!$1:$1048576,3 + (COLUMN(I97)-1)*1,FALSE),"")=0,"",IFERROR(VLOOKUP($A100,'ENTRADA 2025'!$1:$1048576,3 + (COLUMN(I97)-1)*1,FALSE),""))</f>
        <v/>
      </c>
      <c r="DW100" s="94">
        <f>IF(IFERROR(VLOOKUP($A100,'ENTRADA 2025'!$1:$1048576,3 + (COLUMN(J97)-1)*1,FALSE),"")=0,"",IFERROR(VLOOKUP($A100,'ENTRADA 2025'!$1:$1048576,3 + (COLUMN(J97)-1)*1,FALSE),""))</f>
        <v/>
      </c>
      <c r="DX100" s="94">
        <f>IF(IFERROR(VLOOKUP($A100,'ENTRADA 2025'!$1:$1048576,3 + (COLUMN(K97)-1)*1,FALSE),"")=0,"",IFERROR(VLOOKUP($A100,'ENTRADA 2025'!$1:$1048576,3 + (COLUMN(K97)-1)*1,FALSE),""))</f>
        <v/>
      </c>
      <c r="DY100" s="94">
        <f>IF(IFERROR(VLOOKUP($A100,'ENTRADA 2025'!$1:$1048576,3 + (COLUMN(L97)-1)*1,FALSE),"")=0,"",IFERROR(VLOOKUP($A100,'ENTRADA 2025'!$1:$1048576,3 + (COLUMN(L97)-1)*1,FALSE),""))</f>
        <v/>
      </c>
      <c r="DZ100" s="95">
        <f>IF(COUNT(DN100:DY100)=0,"",SUM(DN100:DY100))</f>
        <v/>
      </c>
      <c r="EA100" s="94">
        <f>IF(IFERROR(VLOOKUP($A100,'entrada-fornecedor-12-meses-7'!$1:$1048576,3 + (COLUMN(A97)-1)*1,FALSE),"")=0,"",IFERROR(VLOOKUP($A100,'entrada-fornecedor-12-meses-7'!$1:$1048576,3 + (COLUMN(A97)-1)*1,FALSE),""))</f>
        <v/>
      </c>
      <c r="EB100" s="94">
        <f>IF(IFERROR(VLOOKUP($A100,'entrada-fornecedor-12-meses-7'!$1:$1048576,3 + (COLUMN(B97)-1)*1,FALSE),"")=0,"",IFERROR(VLOOKUP($A100,'entrada-fornecedor-12-meses-7'!$1:$1048576,3 + (COLUMN(B97)-1)*1,FALSE),""))</f>
        <v/>
      </c>
      <c r="EC100" s="94">
        <f>IF(IFERROR(VLOOKUP($A100,'entrada-fornecedor-12-meses-7'!$1:$1048576,3 + (COLUMN(C97)-1)*1,FALSE),"")=0,"",IFERROR(VLOOKUP($A100,'entrada-fornecedor-12-meses-7'!$1:$1048576,3 + (COLUMN(C97)-1)*1,FALSE),""))</f>
        <v/>
      </c>
      <c r="ED100" s="94">
        <f>IF(IFERROR(VLOOKUP($A100,'entrada-fornecedor-12-meses-7'!$1:$1048576,3 + (COLUMN(D97)-1)*1,FALSE),"")=0,"",IFERROR(VLOOKUP($A100,'entrada-fornecedor-12-meses-7'!$1:$1048576,3 + (COLUMN(D97)-1)*1,FALSE),""))</f>
        <v/>
      </c>
      <c r="EE100" s="94">
        <f>IF(IFERROR(VLOOKUP($A100,'entrada-fornecedor-12-meses-7'!$1:$1048576,3 + (COLUMN(E97)-1)*1,FALSE),"")=0,"",IFERROR(VLOOKUP($A100,'entrada-fornecedor-12-meses-7'!$1:$1048576,3 + (COLUMN(E97)-1)*1,FALSE),""))</f>
        <v/>
      </c>
      <c r="EF100" s="94">
        <f>IF(IFERROR(VLOOKUP($A100,'entrada-fornecedor-12-meses-7'!$1:$1048576,3 + (COLUMN(F97)-1)*1,FALSE),"")=0,"",IFERROR(VLOOKUP($A100,'entrada-fornecedor-12-meses-7'!$1:$1048576,3 + (COLUMN(F97)-1)*1,FALSE),""))</f>
        <v/>
      </c>
      <c r="EG100" s="94">
        <f>IF(IFERROR(VLOOKUP($A100,'entrada-fornecedor-12-meses-7'!$1:$1048576,3 + (COLUMN(G97)-1)*1,FALSE),"")=0,"",IFERROR(VLOOKUP($A100,'entrada-fornecedor-12-meses-7'!$1:$1048576,3 + (COLUMN(G97)-1)*1,FALSE),""))</f>
        <v/>
      </c>
      <c r="EH100" s="94">
        <f>IF(IFERROR(VLOOKUP($A100,'entrada-fornecedor-12-meses-7'!$1:$1048576,3 + (COLUMN(H97)-1)*1,FALSE),"")=0,"",IFERROR(VLOOKUP($A100,'entrada-fornecedor-12-meses-7'!$1:$1048576,3 + (COLUMN(H97)-1)*1,FALSE),""))</f>
        <v/>
      </c>
      <c r="EI100" s="94">
        <f>IF(IFERROR(VLOOKUP($A100,'entrada-fornecedor-12-meses-7'!$1:$1048576,3 + (COLUMN(I97)-1)*1,FALSE),"")=0,"",IFERROR(VLOOKUP($A100,'entrada-fornecedor-12-meses-7'!$1:$1048576,3 + (COLUMN(I97)-1)*1,FALSE),""))</f>
        <v/>
      </c>
      <c r="EJ100" s="94">
        <f>IF(IFERROR(VLOOKUP($A100,'entrada-fornecedor-12-meses-7'!$1:$1048576,3 + (COLUMN(J97)-1)*1,FALSE),"")=0,"",IFERROR(VLOOKUP($A100,'entrada-fornecedor-12-meses-7'!$1:$1048576,3 + (COLUMN(J97)-1)*1,FALSE),""))</f>
        <v/>
      </c>
      <c r="EK100" s="94">
        <f>IF(IFERROR(VLOOKUP($A100,'entrada-fornecedor-12-meses-7'!$1:$1048576,3 + (COLUMN(K97)-1)*1,FALSE),"")=0,"",IFERROR(VLOOKUP($A100,'entrada-fornecedor-12-meses-7'!$1:$1048576,3 + (COLUMN(K97)-1)*1,FALSE),""))</f>
        <v/>
      </c>
      <c r="EL100" s="94">
        <f>IF(IFERROR(VLOOKUP($A100,'entrada-fornecedor-12-meses-7'!$1:$1048576,3 + (COLUMN(L97)-1)*1,FALSE),"")=0,"",IFERROR(VLOOKUP($A100,'entrada-fornecedor-12-meses-7'!$1:$1048576,3 + (COLUMN(L97)-1)*1,FALSE),""))</f>
        <v/>
      </c>
      <c r="EM100" s="95">
        <f>IF(COUNT(EA100:EL100)=0,"",SUM(EA100:EL100))</f>
        <v/>
      </c>
      <c r="EN100" s="1" t="n"/>
      <c r="EO100" s="96">
        <f>IFERROR(AVERAGEIF('lead-time-compras-7'!B:B,A100,'lead-time-compras-7'!S:S),"")</f>
        <v/>
      </c>
      <c r="EP100" s="96">
        <f>IFERROR(
  AVERAGEIFS(
    'notas-fiscais-entrada-830-7'!H:H,
    'notas-fiscais-entrada-830-7'!O:O, A100,
    'notas-fiscais-entrada-830-7'!E:E, $B$1
  ),
""
)</f>
        <v/>
      </c>
      <c r="EQ100" s="96">
        <f>IFERROR(AVERAGEIF('lead-time-compras-7'!B:B,A100,'lead-time-compras-7'!Q:Q),"")</f>
        <v/>
      </c>
      <c r="ER100" s="97">
        <f>SUMIF('fornecedor-saldo-receber-7'!A:A, A100, 'fornecedor-saldo-receber-7'!L:L)</f>
        <v/>
      </c>
      <c r="ES100" s="97">
        <f>SUMIF('fornecedor-verba-aplicar-7'!A:A, A100, 'fornecedor-verba-aplicar-7'!D:D)</f>
        <v/>
      </c>
      <c r="ET100" s="1" t="n"/>
      <c r="EU100" s="52">
        <f>SUMIF('ANALISE PRODUTO'!F:F, A100, 'ANALISE PRODUTO'!BN:BN)</f>
        <v/>
      </c>
      <c r="EV100" s="52">
        <f>SUMIF('ANALISE PRODUTO'!F:F, A100, 'ANALISE PRODUTO'!BO:BO)</f>
        <v/>
      </c>
      <c r="EW100" s="52">
        <f>SUMIF('ANALISE PRODUTO'!F:F, A100, 'ANALISE PRODUTO'!BP:BP)</f>
        <v/>
      </c>
      <c r="EX100" s="52">
        <f>SUMIF('ANALISE PRODUTO'!F:F, A100, 'ANALISE PRODUTO'!BQ:BQ)</f>
        <v/>
      </c>
      <c r="EY100" s="52">
        <f>SUMIF('ANALISE PRODUTO'!F:F, A100, 'ANALISE PRODUTO'!BR:BR)</f>
        <v/>
      </c>
      <c r="EZ100" s="53">
        <f>SUMIF('ANALISE PRODUTO'!F:F, A100, 'ANALISE PRODUTO'!BS:BS)</f>
        <v/>
      </c>
      <c r="FA100" s="53">
        <f>SUMIF('ANALISE PRODUTO'!F:F, A100, 'ANALISE PRODUTO'!BT:BT)</f>
        <v/>
      </c>
      <c r="FB100" s="53">
        <f>SUMIF('ANALISE PRODUTO'!F:F, A100, 'ANALISE PRODUTO'!BU:BU)</f>
        <v/>
      </c>
      <c r="FC100" s="53">
        <f>SUMIF('ANALISE PRODUTO'!F:F, A100, 'ANALISE PRODUTO'!BV:BV)</f>
        <v/>
      </c>
      <c r="FD100" s="53">
        <f>SUMIF('ANALISE PRODUTO'!F:F, A100, 'ANALISE PRODUTO'!BW:BW)</f>
        <v/>
      </c>
      <c r="FE100" s="41">
        <f>SUMIF('ANALISE PRODUTO'!F:F, A100, 'ANALISE PRODUTO'!CB:CB)</f>
        <v/>
      </c>
      <c r="FF100" s="41">
        <f>SUMIF('ANALISE PRODUTO'!F:F, A100, 'ANALISE PRODUTO'!CC:CC)</f>
        <v/>
      </c>
      <c r="FG100" s="1" t="n"/>
      <c r="FH100" s="45">
        <f>IF(IFERROR(VLOOKUP($A100,'VENDA 2023'!$1:$1048576,4 + (COLUMN(A97)-1)*2,FALSE),"")=0,"",IFERROR(VLOOKUP($A100,'VENDA 2023'!$1:$1048576,4 + (COLUMN(A97)-1)*2,FALSE),""))</f>
        <v/>
      </c>
      <c r="FI100" s="45">
        <f>IF(IFERROR(VLOOKUP($A100,'VENDA 2023'!$1:$1048576,4 + (COLUMN(B97)-1)*2,FALSE),"")=0,"",IFERROR(VLOOKUP($A100,'VENDA 2023'!$1:$1048576,4 + (COLUMN(B97)-1)*2,FALSE),""))</f>
        <v/>
      </c>
      <c r="FJ100" s="45">
        <f>IF(IFERROR(VLOOKUP($A100,'VENDA 2023'!$1:$1048576,4 + (COLUMN(C97)-1)*2,FALSE),"")=0,"",IFERROR(VLOOKUP($A100,'VENDA 2023'!$1:$1048576,4 + (COLUMN(C97)-1)*2,FALSE),""))</f>
        <v/>
      </c>
      <c r="FK100" s="45">
        <f>IF(IFERROR(VLOOKUP($A100,'VENDA 2023'!$1:$1048576,4 + (COLUMN(D97)-1)*2,FALSE),"")=0,"",IFERROR(VLOOKUP($A100,'VENDA 2023'!$1:$1048576,4 + (COLUMN(D97)-1)*2,FALSE),""))</f>
        <v/>
      </c>
      <c r="FL100" s="45">
        <f>IF(IFERROR(VLOOKUP($A100,'VENDA 2023'!$1:$1048576,4 + (COLUMN(E97)-1)*2,FALSE),"")=0,"",IFERROR(VLOOKUP($A100,'VENDA 2023'!$1:$1048576,4 + (COLUMN(E97)-1)*2,FALSE),""))</f>
        <v/>
      </c>
      <c r="FM100" s="45">
        <f>IF(IFERROR(VLOOKUP($A100,'VENDA 2023'!$1:$1048576,4 + (COLUMN(F97)-1)*2,FALSE),"")=0,"",IFERROR(VLOOKUP($A100,'VENDA 2023'!$1:$1048576,4 + (COLUMN(F97)-1)*2,FALSE),""))</f>
        <v/>
      </c>
      <c r="FN100" s="45">
        <f>IF(IFERROR(VLOOKUP($A100,'VENDA 2023'!$1:$1048576,4 + (COLUMN(G97)-1)*2,FALSE),"")=0,"",IFERROR(VLOOKUP($A100,'VENDA 2023'!$1:$1048576,4 + (COLUMN(G97)-1)*2,FALSE),""))</f>
        <v/>
      </c>
      <c r="FO100" s="45">
        <f>IF(IFERROR(VLOOKUP($A100,'VENDA 2023'!$1:$1048576,4 + (COLUMN(H97)-1)*2,FALSE),"")=0,"",IFERROR(VLOOKUP($A100,'VENDA 2023'!$1:$1048576,4 + (COLUMN(H97)-1)*2,FALSE),""))</f>
        <v/>
      </c>
      <c r="FP100" s="45">
        <f>IF(IFERROR(VLOOKUP($A100,'VENDA 2023'!$1:$1048576,4 + (COLUMN(I97)-1)*2,FALSE),"")=0,"",IFERROR(VLOOKUP($A100,'VENDA 2023'!$1:$1048576,4 + (COLUMN(I97)-1)*2,FALSE),""))</f>
        <v/>
      </c>
      <c r="FQ100" s="45">
        <f>IF(IFERROR(VLOOKUP($A100,'VENDA 2023'!$1:$1048576,4 + (COLUMN(J97)-1)*2,FALSE),"")=0,"",IFERROR(VLOOKUP($A100,'VENDA 2023'!$1:$1048576,4 + (COLUMN(J97)-1)*2,FALSE),""))</f>
        <v/>
      </c>
      <c r="FR100" s="45">
        <f>IF(IFERROR(VLOOKUP($A100,'VENDA 2023'!$1:$1048576,4 + (COLUMN(K97)-1)*2,FALSE),"")=0,"",IFERROR(VLOOKUP($A100,'VENDA 2023'!$1:$1048576,4 + (COLUMN(K97)-1)*2,FALSE),""))</f>
        <v/>
      </c>
      <c r="FS100" s="45">
        <f>IF(IFERROR(VLOOKUP($A100,'VENDA 2023'!$1:$1048576,4 + (COLUMN(L97)-1)*2,FALSE),"")=0,"",IFERROR(VLOOKUP($A100,'VENDA 2023'!$1:$1048576,4 + (COLUMN(L97)-1)*2,FALSE),""))</f>
        <v/>
      </c>
      <c r="FT100" s="12">
        <f>IF(COUNT(FH100:FS100)=0,"",SUM(FH100:FS100))</f>
        <v/>
      </c>
      <c r="FU100" s="45">
        <f>IF(IFERROR(VLOOKUP($A100,'VENDA 2024'!$1:$1048576,4 + (COLUMN(A97)-1)*2,FALSE),"")=0,"",IFERROR(VLOOKUP($A100,'VENDA 2024'!$1:$1048576,4 + (COLUMN(A97)-1)*2,FALSE),""))</f>
        <v/>
      </c>
      <c r="FV100" s="45">
        <f>IF(IFERROR(VLOOKUP($A100,'VENDA 2024'!$1:$1048576,4 + (COLUMN(B97)-1)*2,FALSE),"")=0,"",IFERROR(VLOOKUP($A100,'VENDA 2024'!$1:$1048576,4 + (COLUMN(B97)-1)*2,FALSE),""))</f>
        <v/>
      </c>
      <c r="FW100" s="45">
        <f>IF(IFERROR(VLOOKUP($A100,'VENDA 2024'!$1:$1048576,4 + (COLUMN(C97)-1)*2,FALSE),"")=0,"",IFERROR(VLOOKUP($A100,'VENDA 2024'!$1:$1048576,4 + (COLUMN(C97)-1)*2,FALSE),""))</f>
        <v/>
      </c>
      <c r="FX100" s="45">
        <f>IF(IFERROR(VLOOKUP($A100,'VENDA 2024'!$1:$1048576,4 + (COLUMN(D97)-1)*2,FALSE),"")=0,"",IFERROR(VLOOKUP($A100,'VENDA 2024'!$1:$1048576,4 + (COLUMN(D97)-1)*2,FALSE),""))</f>
        <v/>
      </c>
      <c r="FY100" s="45">
        <f>IF(IFERROR(VLOOKUP($A100,'VENDA 2024'!$1:$1048576,4 + (COLUMN(E97)-1)*2,FALSE),"")=0,"",IFERROR(VLOOKUP($A100,'VENDA 2024'!$1:$1048576,4 + (COLUMN(E97)-1)*2,FALSE),""))</f>
        <v/>
      </c>
      <c r="FZ100" s="45">
        <f>IF(IFERROR(VLOOKUP($A100,'VENDA 2024'!$1:$1048576,4 + (COLUMN(F97)-1)*2,FALSE),"")=0,"",IFERROR(VLOOKUP($A100,'VENDA 2024'!$1:$1048576,4 + (COLUMN(F97)-1)*2,FALSE),""))</f>
        <v/>
      </c>
      <c r="GA100" s="45">
        <f>IF(IFERROR(VLOOKUP($A100,'VENDA 2024'!$1:$1048576,4 + (COLUMN(G97)-1)*2,FALSE),"")=0,"",IFERROR(VLOOKUP($A100,'VENDA 2024'!$1:$1048576,4 + (COLUMN(G97)-1)*2,FALSE),""))</f>
        <v/>
      </c>
      <c r="GB100" s="45">
        <f>IF(IFERROR(VLOOKUP($A100,'VENDA 2024'!$1:$1048576,4 + (COLUMN(H97)-1)*2,FALSE),"")=0,"",IFERROR(VLOOKUP($A100,'VENDA 2024'!$1:$1048576,4 + (COLUMN(H97)-1)*2,FALSE),""))</f>
        <v/>
      </c>
      <c r="GC100" s="45">
        <f>IF(IFERROR(VLOOKUP($A100,'VENDA 2024'!$1:$1048576,4 + (COLUMN(I97)-1)*2,FALSE),"")=0,"",IFERROR(VLOOKUP($A100,'VENDA 2024'!$1:$1048576,4 + (COLUMN(I97)-1)*2,FALSE),""))</f>
        <v/>
      </c>
      <c r="GD100" s="45">
        <f>IF(IFERROR(VLOOKUP($A100,'VENDA 2024'!$1:$1048576,4 + (COLUMN(J97)-1)*2,FALSE),"")=0,"",IFERROR(VLOOKUP($A100,'VENDA 2024'!$1:$1048576,4 + (COLUMN(J97)-1)*2,FALSE),""))</f>
        <v/>
      </c>
      <c r="GE100" s="45">
        <f>IF(IFERROR(VLOOKUP($A100,'VENDA 2024'!$1:$1048576,4 + (COLUMN(K97)-1)*2,FALSE),"")=0,"",IFERROR(VLOOKUP($A100,'VENDA 2024'!$1:$1048576,4 + (COLUMN(K97)-1)*2,FALSE),""))</f>
        <v/>
      </c>
      <c r="GF100" s="45">
        <f>IF(IFERROR(VLOOKUP($A100,'VENDA 2024'!$1:$1048576,4 + (COLUMN(L97)-1)*2,FALSE),"")=0,"",IFERROR(VLOOKUP($A100,'VENDA 2024'!$1:$1048576,4 + (COLUMN(L97)-1)*2,FALSE),""))</f>
        <v/>
      </c>
      <c r="GG100" s="12">
        <f>IF(COUNT(FU100:GF100)=0,"",SUM(FU100:GF100))</f>
        <v/>
      </c>
      <c r="GH100" s="45">
        <f>IF(IFERROR(VLOOKUP($A100,'venda-fornecedor-12-meses-7'!$1:$1048576,5 + (COLUMN(A97)-1)*2,FALSE),"")=0,"",IFERROR(VLOOKUP($A100,'venda-fornecedor-12-meses-7'!$1:$1048576,5 + (COLUMN(A97)-1)*2,FALSE),""))</f>
        <v/>
      </c>
      <c r="GI100" s="45">
        <f>IF(IFERROR(VLOOKUP($A100,'venda-fornecedor-12-meses-7'!$1:$1048576,5 + (COLUMN(B97)-1)*2,FALSE),"")=0,"",IFERROR(VLOOKUP($A100,'venda-fornecedor-12-meses-7'!$1:$1048576,5 + (COLUMN(B97)-1)*2,FALSE),""))</f>
        <v/>
      </c>
      <c r="GJ100" s="45">
        <f>IF(IFERROR(VLOOKUP($A100,'venda-fornecedor-12-meses-7'!$1:$1048576,5 + (COLUMN(C97)-1)*2,FALSE),"")=0,"",IFERROR(VLOOKUP($A100,'venda-fornecedor-12-meses-7'!$1:$1048576,5 + (COLUMN(C97)-1)*2,FALSE),""))</f>
        <v/>
      </c>
      <c r="GK100" s="45">
        <f>IF(IFERROR(VLOOKUP($A100,'venda-fornecedor-12-meses-7'!$1:$1048576,5 + (COLUMN(D97)-1)*2,FALSE),"")=0,"",IFERROR(VLOOKUP($A100,'venda-fornecedor-12-meses-7'!$1:$1048576,5 + (COLUMN(D97)-1)*2,FALSE),""))</f>
        <v/>
      </c>
      <c r="GL100" s="45">
        <f>IF(IFERROR(VLOOKUP($A100,'venda-fornecedor-12-meses-7'!$1:$1048576,5 + (COLUMN(E97)-1)*2,FALSE),"")=0,"",IFERROR(VLOOKUP($A100,'venda-fornecedor-12-meses-7'!$1:$1048576,5 + (COLUMN(E97)-1)*2,FALSE),""))</f>
        <v/>
      </c>
      <c r="GM100" s="45">
        <f>IF(IFERROR(VLOOKUP($A100,'venda-fornecedor-12-meses-7'!$1:$1048576,5 + (COLUMN(F97)-1)*2,FALSE),"")=0,"",IFERROR(VLOOKUP($A100,'venda-fornecedor-12-meses-7'!$1:$1048576,5 + (COLUMN(F97)-1)*2,FALSE),""))</f>
        <v/>
      </c>
      <c r="GN100" s="45">
        <f>IF(IFERROR(VLOOKUP($A100,'venda-fornecedor-12-meses-7'!$1:$1048576,5 + (COLUMN(G97)-1)*2,FALSE),"")=0,"",IFERROR(VLOOKUP($A100,'venda-fornecedor-12-meses-7'!$1:$1048576,5 + (COLUMN(G97)-1)*2,FALSE),""))</f>
        <v/>
      </c>
      <c r="GO100" s="45">
        <f>IF(IFERROR(VLOOKUP($A100,'venda-fornecedor-12-meses-7'!$1:$1048576,5 + (COLUMN(H97)-1)*2,FALSE),"")=0,"",IFERROR(VLOOKUP($A100,'venda-fornecedor-12-meses-7'!$1:$1048576,5 + (COLUMN(H97)-1)*2,FALSE),""))</f>
        <v/>
      </c>
      <c r="GP100" s="45">
        <f>IF(IFERROR(VLOOKUP($A100,'venda-fornecedor-12-meses-7'!$1:$1048576,5 + (COLUMN(I97)-1)*2,FALSE),"")=0,"",IFERROR(VLOOKUP($A100,'venda-fornecedor-12-meses-7'!$1:$1048576,5 + (COLUMN(I97)-1)*2,FALSE),""))</f>
        <v/>
      </c>
      <c r="GQ100" s="45">
        <f>IF(IFERROR(VLOOKUP($A100,'venda-fornecedor-12-meses-7'!$1:$1048576,5 + (COLUMN(J97)-1)*2,FALSE),"")=0,"",IFERROR(VLOOKUP($A100,'venda-fornecedor-12-meses-7'!$1:$1048576,5 + (COLUMN(J97)-1)*2,FALSE),""))</f>
        <v/>
      </c>
      <c r="GR100" s="45">
        <f>IF(IFERROR(VLOOKUP($A100,'venda-fornecedor-12-meses-7'!$1:$1048576,5 + (COLUMN(K97)-1)*2,FALSE),"")=0,"",IFERROR(VLOOKUP($A100,'venda-fornecedor-12-meses-7'!$1:$1048576,5 + (COLUMN(K97)-1)*2,FALSE),""))</f>
        <v/>
      </c>
      <c r="GS100" s="45">
        <f>IF(IFERROR(VLOOKUP($A100,'venda-fornecedor-12-meses-7'!$1:$1048576,5 + (COLUMN(L97)-1)*2,FALSE),"")=0,"",IFERROR(VLOOKUP($A100,'venda-fornecedor-12-meses-7'!$1:$1048576,5 + (COLUMN(L97)-1)*2,FALSE),""))</f>
        <v/>
      </c>
      <c r="GT100" s="12">
        <f>IF(COUNT(GH100:GS100)=0,"",SUM(GH100:GS100))</f>
        <v/>
      </c>
    </row>
    <row r="101">
      <c r="A101" s="98" t="n">
        <v>35619</v>
      </c>
      <c r="B101" s="85">
        <f>VLOOKUP(A101,'FORNECEDORES X COMPRADOR'!$A:$D,4,0)</f>
        <v/>
      </c>
      <c r="C101" s="85">
        <f>VLOOKUP(A101,'FORNECEDORES X COMPRADOR'!$A:$E,5,0)</f>
        <v/>
      </c>
      <c r="D101" s="40">
        <f>IFERROR(AVERAGEIF('ANALISE PRODUTO'!F:F,A101,'ANALISE PRODUTO'!BE:BE),"")</f>
        <v/>
      </c>
      <c r="E101" s="40">
        <f>IFERROR(AVERAGEIF('ANALISE PRODUTO'!F:F,A101,'ANALISE PRODUTO'!BF:BF),"")</f>
        <v/>
      </c>
      <c r="F101" s="47">
        <f t="array" ref="F101">IFERROR(
  IF(
    SUMPRODUCT(
      IFERROR(--('ANALISE PRODUTO'!$F$3:$F$10000=A101),0) *
      IFERROR(--'ANALISE PRODUTO'!$AJ$3:$AJ$10000,0)
    )=0,
    "",
    SUMPRODUCT(
      IFERROR(--('ANALISE PRODUTO'!$F$3:$F$10000=A101),0) *
      IFERROR(--'ANALISE PRODUTO'!$AN$3:$AN$10000,0)
    ) /
    SUMPRODUCT(
      IFERROR(--('ANALISE PRODUTO'!$F$3:$F$10000=A101),0) *
      IFERROR(--'ANALISE PRODUTO'!$AJ$3:$AJ$10000,0)
    )
  ),
  ""
)</f>
        <v/>
      </c>
      <c r="G101" s="47">
        <f t="array" ref="G101">IFERROR(
  IF(
    SUMPRODUCT(
      IFERROR(--('ANALISE PRODUTO'!$F$3:$F$10000=A101),0) *
      IFERROR(--'ANALISE PRODUTO'!$AJ$3:$AJ$10000,0)
    )=0,
    "",
    SUMPRODUCT(
      IFERROR(--('ANALISE PRODUTO'!$F$3:$F$10000=A101),0) *
      IFERROR(--'ANALISE PRODUTO'!$AO$3:$AO$10000,0)
    ) /
    SUMPRODUCT(
      IFERROR(--('ANALISE PRODUTO'!$F$3:$F$10000=A101),0) *
      IFERROR(--'ANALISE PRODUTO'!$AJ$3:$AJ$10000,0)
    )
  ),
  ""
)</f>
        <v/>
      </c>
      <c r="H101" s="86" t="n">
        <v>60</v>
      </c>
      <c r="I101" s="86" t="n">
        <v>90</v>
      </c>
      <c r="J101" s="87">
        <f>SUMIF('ANALISE PRODUTO'!F:F, A101, 'ANALISE PRODUTO'!AP:AP)</f>
        <v/>
      </c>
      <c r="K101" s="88">
        <f>SUMIF('ANALISE PRODUTO'!F:F, A101, 'ANALISE PRODUTO'!AN:AN)</f>
        <v/>
      </c>
      <c r="L101" s="40">
        <f>SUMIF('ANALISE PRODUTO'!F:F, A101, 'ANALISE PRODUTO'!BB:BB)</f>
        <v/>
      </c>
      <c r="M101" s="40">
        <f>SUMIF('ANALISE PRODUTO'!F:F, A101, 'ANALISE PRODUTO'!BC:BC)</f>
        <v/>
      </c>
      <c r="N101" s="40">
        <f>SUMIF('ANALISE PRODUTO'!F:F, A101, 'ANALISE PRODUTO'!BD:BD)</f>
        <v/>
      </c>
      <c r="O101" s="40">
        <f>SUMIF('ANALISE PRODUTO'!F:F, A101, 'ANALISE PRODUTO'!BA:BA)</f>
        <v/>
      </c>
      <c r="P101" s="40">
        <f>IF(J101=0, 0, IF(O101/J101=0, 0, O101/J101))</f>
        <v/>
      </c>
      <c r="Q101" s="40">
        <f>IF(J101=0, 0, IF(L101/J101=0, 0, L101/J101))</f>
        <v/>
      </c>
      <c r="R101" s="89">
        <f>SUMIF('ANALISE PRODUTO'!F:F, A101, 'ANALISE PRODUTO'!BJ:BJ)</f>
        <v/>
      </c>
      <c r="S101" s="89">
        <f>SUMIF('ANALISE PRODUTO'!F:F, A101, 'ANALISE PRODUTO'!BK:BK)</f>
        <v/>
      </c>
      <c r="T101" s="89">
        <f>SUMIF('ANALISE PRODUTO'!F:F, A101, 'ANALISE PRODUTO'!BL:BL)</f>
        <v/>
      </c>
      <c r="U101" s="89">
        <f>SUMIFS('ANALISE PRODUTO'!BI:BI, 'ANALISE PRODUTO'!F:F, A101)</f>
        <v/>
      </c>
      <c r="V101" s="89">
        <f>IF(C101="DESCONTINUADO", 0, IF(J101=0, 0, IF(U101/J101=0, 0, U101/J101)))</f>
        <v/>
      </c>
      <c r="W101" s="89">
        <f>IF(OR(C101="DESCONTINUADO", J101=0), 0, IFERROR((S101+T101)/J101, 0))</f>
        <v/>
      </c>
      <c r="X101" s="59">
        <f>COUNTIF('ANALISE PRODUTO'!F:F, A101)</f>
        <v/>
      </c>
      <c r="Y101" s="60">
        <f>COUNTIFS('ANALISE PRODUTO'!F:F, A101, 'ANALISE PRODUTO'!S:S, "S")</f>
        <v/>
      </c>
      <c r="Z101" s="61">
        <f>X101-Y101</f>
        <v/>
      </c>
      <c r="AA101" s="88">
        <f>IFERROR(IF(COUNTIF('contas-pagas-fornecedor-7'!$C:$C,B101)&gt;1,
   AVERAGEIF('contas-pagas-fornecedor-7'!$C:$C,B101,'contas-pagas-fornecedor-7'!$I:$I),
   VLOOKUP(B101,'contas-pagas-fornecedor-7'!$C:$Q,7,FALSE)), "")</f>
        <v/>
      </c>
      <c r="AB101" s="88">
        <f t="array" ref="AB101">IFERROR(
  INDEX('fornecedor-venda-por-filial-ger'!J:J,
    MATCH(1,
      ('fornecedor-venda-por-filial-ger'!A:A=A101) *
      ('fornecedor-venda-por-filial-ger'!B:B=$B$1),
    0)
  ),
"")</f>
        <v/>
      </c>
      <c r="AC101" s="90">
        <f t="array" ref="AC101">IFERROR(
  INDEX('fornecedor-venda-por-filial-ger'!O:O,
    MATCH(1,
      ('fornecedor-venda-por-filial-ger'!A:A=A101) *
      ('fornecedor-venda-por-filial-ger'!B:B=$B$1),
    0)
  ),
"")</f>
        <v/>
      </c>
      <c r="AD101" s="90">
        <f>IFERROR(VLOOKUP(A101,'venda-fornecedor-12-meses-7'!A:AC,3,0),"")</f>
        <v/>
      </c>
      <c r="AE101" s="87">
        <f t="array" ref="AE101">IFERROR(
  INDEX('fornecedor-venda-por-filial-ger'!N:N,
    MATCH(1,
      ('fornecedor-venda-por-filial-ger'!A:A=A101) *
      ('fornecedor-venda-por-filial-ger'!B:B=$B$1),
    0)
  ),
"")</f>
        <v/>
      </c>
      <c r="AF101" s="87">
        <f>IF(J101&lt;=0,"100,00%",IFERROR(AD101/AE101,1))</f>
        <v/>
      </c>
      <c r="AG101" s="64">
        <f t="array" ref="AG101">IFERROR(
  INDEX('fornecedor-venda-por-filial-ger'!L:L,
    MATCH(1,
      ('fornecedor-venda-por-filial-ger'!A:A=A101)*
      ('fornecedor-venda-por-filial-ger'!B:B=$B$1),
    0)
  )/100,
"")</f>
        <v/>
      </c>
      <c r="AH101" s="64">
        <f t="array" ref="AH101">IFERROR(
  INDEX('fornecedor-venda-por-filial-ger'!S:S,
    MATCH(1,
      ('fornecedor-venda-por-filial-ger'!A:A=A101) *
      ('fornecedor-venda-por-filial-ger'!B:B=$B$1),
    0)
  )/100,
"")</f>
        <v/>
      </c>
      <c r="AI101" s="64">
        <f>IFERROR(IF(OR(AH101="",AG101=""),"",IF(J101=0,0,AH101-AG101)),"")</f>
        <v/>
      </c>
      <c r="AJ101" s="91">
        <f t="array" ref="AJ101">IF(MAX(IF('ANALISE PRODUTO'!F:F=A101,'ANALISE PRODUTO'!AD:AD))=0,"SEM ENTRADA",MAX(IF('ANALISE PRODUTO'!F:F=A101,'ANALISE PRODUTO'!AD:AD)))</f>
        <v/>
      </c>
      <c r="AK101" s="39" t="n"/>
      <c r="AL101" s="92">
        <f>IF(IFERROR(VLOOKUP($A101,'VENDA 2023'!$1:$1048576,3 + (COLUMN(A98)-1)*2,FALSE),"")=0,"",IFERROR(VLOOKUP($A101,'VENDA 2023'!$1:$1048576,3 + (COLUMN(A98)-1)*2,FALSE),""))</f>
        <v/>
      </c>
      <c r="AM101" s="92">
        <f>IF(IFERROR(VLOOKUP($A101,'VENDA 2023'!$1:$1048576,3 + (COLUMN(B98)-1)*2,FALSE),"")=0,"",IFERROR(VLOOKUP($A101,'VENDA 2023'!$1:$1048576,3 + (COLUMN(B98)-1)*2,FALSE),""))</f>
        <v/>
      </c>
      <c r="AN101" s="92">
        <f>IF(IFERROR(VLOOKUP($A101,'VENDA 2023'!$1:$1048576,3 + (COLUMN(C98)-1)*2,FALSE),"")=0,"",IFERROR(VLOOKUP($A101,'VENDA 2023'!$1:$1048576,3 + (COLUMN(C98)-1)*2,FALSE),""))</f>
        <v/>
      </c>
      <c r="AO101" s="92">
        <f>IF(IFERROR(VLOOKUP($A101,'VENDA 2023'!$1:$1048576,3 + (COLUMN(D98)-1)*2,FALSE),"")=0,"",IFERROR(VLOOKUP($A101,'VENDA 2023'!$1:$1048576,3 + (COLUMN(D98)-1)*2,FALSE),""))</f>
        <v/>
      </c>
      <c r="AP101" s="92">
        <f>IF(IFERROR(VLOOKUP($A101,'VENDA 2023'!$1:$1048576,3 + (COLUMN(E98)-1)*2,FALSE),"")=0,"",IFERROR(VLOOKUP($A101,'VENDA 2023'!$1:$1048576,3 + (COLUMN(E98)-1)*2,FALSE),""))</f>
        <v/>
      </c>
      <c r="AQ101" s="92">
        <f>IF(IFERROR(VLOOKUP($A101,'VENDA 2023'!$1:$1048576,3 + (COLUMN(F98)-1)*2,FALSE),"")=0,"",IFERROR(VLOOKUP($A101,'VENDA 2023'!$1:$1048576,3 + (COLUMN(F98)-1)*2,FALSE),""))</f>
        <v/>
      </c>
      <c r="AR101" s="92">
        <f>IF(IFERROR(VLOOKUP($A101,'VENDA 2023'!$1:$1048576,3 + (COLUMN(G98)-1)*2,FALSE),"")=0,"",IFERROR(VLOOKUP($A101,'VENDA 2023'!$1:$1048576,3 + (COLUMN(G98)-1)*2,FALSE),""))</f>
        <v/>
      </c>
      <c r="AS101" s="92">
        <f>IF(IFERROR(VLOOKUP($A101,'VENDA 2023'!$1:$1048576,3 + (COLUMN(H98)-1)*2,FALSE),"")=0,"",IFERROR(VLOOKUP($A101,'VENDA 2023'!$1:$1048576,3 + (COLUMN(H98)-1)*2,FALSE),""))</f>
        <v/>
      </c>
      <c r="AT101" s="92">
        <f>IF(IFERROR(VLOOKUP($A101,'VENDA 2023'!$1:$1048576,3 + (COLUMN(I98)-1)*2,FALSE),"")=0,"",IFERROR(VLOOKUP($A101,'VENDA 2023'!$1:$1048576,3 + (COLUMN(I98)-1)*2,FALSE),""))</f>
        <v/>
      </c>
      <c r="AU101" s="92">
        <f>IF(IFERROR(VLOOKUP($A101,'VENDA 2023'!$1:$1048576,3 + (COLUMN(J98)-1)*2,FALSE),"")=0,"",IFERROR(VLOOKUP($A101,'VENDA 2023'!$1:$1048576,3 + (COLUMN(J98)-1)*2,FALSE),""))</f>
        <v/>
      </c>
      <c r="AV101" s="92">
        <f>IF(IFERROR(VLOOKUP($A101,'VENDA 2023'!$1:$1048576,3 + (COLUMN(K98)-1)*2,FALSE),"")=0,"",IFERROR(VLOOKUP($A101,'VENDA 2023'!$1:$1048576,3 + (COLUMN(K98)-1)*2,FALSE),""))</f>
        <v/>
      </c>
      <c r="AW101" s="92">
        <f>IF(IFERROR(VLOOKUP($A101,'VENDA 2023'!$1:$1048576,3 + (COLUMN(L98)-1)*2,FALSE),"")=0,"",IFERROR(VLOOKUP($A101,'VENDA 2023'!$1:$1048576,3 + (COLUMN(L98)-1)*2,FALSE),""))</f>
        <v/>
      </c>
      <c r="AX101" s="93">
        <f>IF(COUNT(AL101:AW101)=0,"",SUM(AL101:AW101))</f>
        <v/>
      </c>
      <c r="AY101" s="92">
        <f>IF(IFERROR(VLOOKUP($A101,'VENDA 2024'!$1:$1048576,3 + (COLUMN(A98)-1)*2,FALSE),"")=0,"",IFERROR(VLOOKUP($A101,'VENDA 2024'!$1:$1048576,3 + (COLUMN(A98)-1)*2,FALSE),""))</f>
        <v/>
      </c>
      <c r="AZ101" s="92">
        <f>IF(IFERROR(VLOOKUP($A101,'VENDA 2024'!$1:$1048576,3 + (COLUMN(B98)-1)*2,FALSE),"")=0,"",IFERROR(VLOOKUP($A101,'VENDA 2024'!$1:$1048576,3 + (COLUMN(B98)-1)*2,FALSE),""))</f>
        <v/>
      </c>
      <c r="BA101" s="92">
        <f>IF(IFERROR(VLOOKUP($A101,'VENDA 2024'!$1:$1048576,3 + (COLUMN(C98)-1)*2,FALSE),"")=0,"",IFERROR(VLOOKUP($A101,'VENDA 2024'!$1:$1048576,3 + (COLUMN(C98)-1)*2,FALSE),""))</f>
        <v/>
      </c>
      <c r="BB101" s="92">
        <f>IF(IFERROR(VLOOKUP($A101,'VENDA 2024'!$1:$1048576,3 + (COLUMN(D98)-1)*2,FALSE),"")=0,"",IFERROR(VLOOKUP($A101,'VENDA 2024'!$1:$1048576,3 + (COLUMN(D98)-1)*2,FALSE),""))</f>
        <v/>
      </c>
      <c r="BC101" s="92">
        <f>IF(IFERROR(VLOOKUP($A101,'VENDA 2024'!$1:$1048576,3 + (COLUMN(E98)-1)*2,FALSE),"")=0,"",IFERROR(VLOOKUP($A101,'VENDA 2024'!$1:$1048576,3 + (COLUMN(E98)-1)*2,FALSE),""))</f>
        <v/>
      </c>
      <c r="BD101" s="92">
        <f>IF(IFERROR(VLOOKUP($A101,'VENDA 2024'!$1:$1048576,3 + (COLUMN(F98)-1)*2,FALSE),"")=0,"",IFERROR(VLOOKUP($A101,'VENDA 2024'!$1:$1048576,3 + (COLUMN(F98)-1)*2,FALSE),""))</f>
        <v/>
      </c>
      <c r="BE101" s="92">
        <f>IF(IFERROR(VLOOKUP($A101,'VENDA 2024'!$1:$1048576,3 + (COLUMN(G98)-1)*2,FALSE),"")=0,"",IFERROR(VLOOKUP($A101,'VENDA 2024'!$1:$1048576,3 + (COLUMN(G98)-1)*2,FALSE),""))</f>
        <v/>
      </c>
      <c r="BF101" s="92">
        <f>IF(IFERROR(VLOOKUP($A101,'VENDA 2024'!$1:$1048576,3 + (COLUMN(H98)-1)*2,FALSE),"")=0,"",IFERROR(VLOOKUP($A101,'VENDA 2024'!$1:$1048576,3 + (COLUMN(H98)-1)*2,FALSE),""))</f>
        <v/>
      </c>
      <c r="BG101" s="92">
        <f>IF(IFERROR(VLOOKUP($A101,'VENDA 2024'!$1:$1048576,3 + (COLUMN(I98)-1)*2,FALSE),"")=0,"",IFERROR(VLOOKUP($A101,'VENDA 2024'!$1:$1048576,3 + (COLUMN(I98)-1)*2,FALSE),""))</f>
        <v/>
      </c>
      <c r="BH101" s="92">
        <f>IF(IFERROR(VLOOKUP($A101,'VENDA 2024'!$1:$1048576,3 + (COLUMN(J98)-1)*2,FALSE),"")=0,"",IFERROR(VLOOKUP($A101,'VENDA 2024'!$1:$1048576,3 + (COLUMN(J98)-1)*2,FALSE),""))</f>
        <v/>
      </c>
      <c r="BI101" s="92">
        <f>IF(IFERROR(VLOOKUP($A101,'VENDA 2024'!$1:$1048576,3 + (COLUMN(K98)-1)*2,FALSE),"")=0,"",IFERROR(VLOOKUP($A101,'VENDA 2024'!$1:$1048576,3 + (COLUMN(K98)-1)*2,FALSE),""))</f>
        <v/>
      </c>
      <c r="BJ101" s="92">
        <f>IF(IFERROR(VLOOKUP($A101,'VENDA 2024'!$1:$1048576,3 + (COLUMN(L98)-1)*2,FALSE),"")=0,"",IFERROR(VLOOKUP($A101,'VENDA 2024'!$1:$1048576,3 + (COLUMN(L98)-1)*2,FALSE),""))</f>
        <v/>
      </c>
      <c r="BK101" s="93">
        <f>IF(COUNT(AY101:BJ101)=0,"",SUM(AY101:BJ101))</f>
        <v/>
      </c>
      <c r="BL101" s="92">
        <f>IF(IFERROR(VLOOKUP($A101,'VENDA 2025'!$1:$1048576,3 + (COLUMN(A98)-1)*2,FALSE),"")=0,"",IFERROR(VLOOKUP($A101,'VENDA 2025'!$1:$1048576,3 + (COLUMN(A98)-1)*2,FALSE),""))</f>
        <v/>
      </c>
      <c r="BM101" s="92">
        <f>IF(IFERROR(VLOOKUP($A101,'VENDA 2025'!$1:$1048576,3 + (COLUMN(B98)-1)*2,FALSE),"")=0,"",IFERROR(VLOOKUP($A101,'VENDA 2025'!$1:$1048576,3 + (COLUMN(B98)-1)*2,FALSE),""))</f>
        <v/>
      </c>
      <c r="BN101" s="92">
        <f>IF(IFERROR(VLOOKUP($A101,'VENDA 2025'!$1:$1048576,3 + (COLUMN(C98)-1)*2,FALSE),"")=0,"",IFERROR(VLOOKUP($A101,'VENDA 2025'!$1:$1048576,3 + (COLUMN(C98)-1)*2,FALSE),""))</f>
        <v/>
      </c>
      <c r="BO101" s="92">
        <f>IF(IFERROR(VLOOKUP($A101,'VENDA 2025'!$1:$1048576,3 + (COLUMN(D98)-1)*2,FALSE),"")=0,"",IFERROR(VLOOKUP($A101,'VENDA 2025'!$1:$1048576,3 + (COLUMN(D98)-1)*2,FALSE),""))</f>
        <v/>
      </c>
      <c r="BP101" s="92">
        <f>IF(IFERROR(VLOOKUP($A101,'VENDA 2025'!$1:$1048576,3 + (COLUMN(E98)-1)*2,FALSE),"")=0,"",IFERROR(VLOOKUP($A101,'VENDA 2025'!$1:$1048576,3 + (COLUMN(E98)-1)*2,FALSE),""))</f>
        <v/>
      </c>
      <c r="BQ101" s="92">
        <f>IF(IFERROR(VLOOKUP($A101,'VENDA 2025'!$1:$1048576,3 + (COLUMN(F98)-1)*2,FALSE),"")=0,"",IFERROR(VLOOKUP($A101,'VENDA 2025'!$1:$1048576,3 + (COLUMN(F98)-1)*2,FALSE),""))</f>
        <v/>
      </c>
      <c r="BR101" s="92">
        <f>IF(IFERROR(VLOOKUP($A101,'VENDA 2025'!$1:$1048576,3 + (COLUMN(G98)-1)*2,FALSE),"")=0,"",IFERROR(VLOOKUP($A101,'VENDA 2025'!$1:$1048576,3 + (COLUMN(G98)-1)*2,FALSE),""))</f>
        <v/>
      </c>
      <c r="BS101" s="92">
        <f>IF(IFERROR(VLOOKUP($A101,'VENDA 2025'!$1:$1048576,3 + (COLUMN(H98)-1)*2,FALSE),"")=0,"",IFERROR(VLOOKUP($A101,'VENDA 2025'!$1:$1048576,3 + (COLUMN(H98)-1)*2,FALSE),""))</f>
        <v/>
      </c>
      <c r="BT101" s="92">
        <f>IF(IFERROR(VLOOKUP($A101,'VENDA 2025'!$1:$1048576,3 + (COLUMN(I98)-1)*2,FALSE),"")=0,"",IFERROR(VLOOKUP($A101,'VENDA 2025'!$1:$1048576,3 + (COLUMN(I98)-1)*2,FALSE),""))</f>
        <v/>
      </c>
      <c r="BU101" s="92">
        <f>IF(IFERROR(VLOOKUP($A101,'VENDA 2025'!$1:$1048576,3 + (COLUMN(J98)-1)*2,FALSE),"")=0,"",IFERROR(VLOOKUP($A101,'VENDA 2025'!$1:$1048576,3 + (COLUMN(J98)-1)*2,FALSE),""))</f>
        <v/>
      </c>
      <c r="BV101" s="92">
        <f>IF(IFERROR(VLOOKUP($A101,'VENDA 2025'!$1:$1048576,3 + (COLUMN(K98)-1)*2,FALSE),"")=0,"",IFERROR(VLOOKUP($A101,'VENDA 2025'!$1:$1048576,3 + (COLUMN(K98)-1)*2,FALSE),""))</f>
        <v/>
      </c>
      <c r="BW101" s="92">
        <f>IF(IFERROR(VLOOKUP($A101,'VENDA 2025'!$1:$1048576,3 + (COLUMN(L98)-1)*2,FALSE),"")=0,"",IFERROR(VLOOKUP($A101,'VENDA 2025'!$1:$1048576,3 + (COLUMN(L98)-1)*2,FALSE),""))</f>
        <v/>
      </c>
      <c r="BX101" s="93">
        <f>IF(COUNT(BL101:BW101)=0,"",SUM(BL101:BW101))</f>
        <v/>
      </c>
      <c r="BY101" s="92">
        <f>IF(IFERROR(VLOOKUP($A101,'venda-fornecedor-12-meses-7'!$1:$1048576,4 + (COLUMN(A98)-1)*2,FALSE),"")=0,"",IFERROR(VLOOKUP($A101,'venda-fornecedor-12-meses-7'!$1:$1048576,4 + (COLUMN(A98)-1)*2,FALSE),""))</f>
        <v/>
      </c>
      <c r="BZ101" s="92">
        <f>IF(IFERROR(VLOOKUP($A101,'venda-fornecedor-12-meses-7'!$1:$1048576,4 + (COLUMN(B98)-1)*2,FALSE),"")=0,"",IFERROR(VLOOKUP($A101,'venda-fornecedor-12-meses-7'!$1:$1048576,4 + (COLUMN(B98)-1)*2,FALSE),""))</f>
        <v/>
      </c>
      <c r="CA101" s="92">
        <f>IF(IFERROR(VLOOKUP($A101,'venda-fornecedor-12-meses-7'!$1:$1048576,4 + (COLUMN(C98)-1)*2,FALSE),"")=0,"",IFERROR(VLOOKUP($A101,'venda-fornecedor-12-meses-7'!$1:$1048576,4 + (COLUMN(C98)-1)*2,FALSE),""))</f>
        <v/>
      </c>
      <c r="CB101" s="92">
        <f>IF(IFERROR(VLOOKUP($A101,'venda-fornecedor-12-meses-7'!$1:$1048576,4 + (COLUMN(D98)-1)*2,FALSE),"")=0,"",IFERROR(VLOOKUP($A101,'venda-fornecedor-12-meses-7'!$1:$1048576,4 + (COLUMN(D98)-1)*2,FALSE),""))</f>
        <v/>
      </c>
      <c r="CC101" s="92">
        <f>IF(IFERROR(VLOOKUP($A101,'venda-fornecedor-12-meses-7'!$1:$1048576,4 + (COLUMN(E98)-1)*2,FALSE),"")=0,"",IFERROR(VLOOKUP($A101,'venda-fornecedor-12-meses-7'!$1:$1048576,4 + (COLUMN(E98)-1)*2,FALSE),""))</f>
        <v/>
      </c>
      <c r="CD101" s="92">
        <f>IF(IFERROR(VLOOKUP($A101,'venda-fornecedor-12-meses-7'!$1:$1048576,4 + (COLUMN(F98)-1)*2,FALSE),"")=0,"",IFERROR(VLOOKUP($A101,'venda-fornecedor-12-meses-7'!$1:$1048576,4 + (COLUMN(F98)-1)*2,FALSE),""))</f>
        <v/>
      </c>
      <c r="CE101" s="92">
        <f>IF(IFERROR(VLOOKUP($A101,'venda-fornecedor-12-meses-7'!$1:$1048576,4 + (COLUMN(G98)-1)*2,FALSE),"")=0,"",IFERROR(VLOOKUP($A101,'venda-fornecedor-12-meses-7'!$1:$1048576,4 + (COLUMN(G98)-1)*2,FALSE),""))</f>
        <v/>
      </c>
      <c r="CF101" s="92">
        <f>IF(IFERROR(VLOOKUP($A101,'venda-fornecedor-12-meses-7'!$1:$1048576,4 + (COLUMN(H98)-1)*2,FALSE),"")=0,"",IFERROR(VLOOKUP($A101,'venda-fornecedor-12-meses-7'!$1:$1048576,4 + (COLUMN(H98)-1)*2,FALSE),""))</f>
        <v/>
      </c>
      <c r="CG101" s="92">
        <f>IF(IFERROR(VLOOKUP($A101,'venda-fornecedor-12-meses-7'!$1:$1048576,4 + (COLUMN(I98)-1)*2,FALSE),"")=0,"",IFERROR(VLOOKUP($A101,'venda-fornecedor-12-meses-7'!$1:$1048576,4 + (COLUMN(I98)-1)*2,FALSE),""))</f>
        <v/>
      </c>
      <c r="CH101" s="92">
        <f>IF(IFERROR(VLOOKUP($A101,'venda-fornecedor-12-meses-7'!$1:$1048576,4 + (COLUMN(J98)-1)*2,FALSE),"")=0,"",IFERROR(VLOOKUP($A101,'venda-fornecedor-12-meses-7'!$1:$1048576,4 + (COLUMN(J98)-1)*2,FALSE),""))</f>
        <v/>
      </c>
      <c r="CI101" s="92">
        <f>IF(IFERROR(VLOOKUP($A101,'venda-fornecedor-12-meses-7'!$1:$1048576,4 + (COLUMN(K98)-1)*2,FALSE),"")=0,"",IFERROR(VLOOKUP($A101,'venda-fornecedor-12-meses-7'!$1:$1048576,4 + (COLUMN(K98)-1)*2,FALSE),""))</f>
        <v/>
      </c>
      <c r="CJ101" s="92">
        <f>IF(IFERROR(VLOOKUP($A101,'venda-fornecedor-12-meses-7'!$1:$1048576,4 + (COLUMN(L98)-1)*2,FALSE),"")=0,"",IFERROR(VLOOKUP($A101,'venda-fornecedor-12-meses-7'!$1:$1048576,4 + (COLUMN(L98)-1)*2,FALSE),""))</f>
        <v/>
      </c>
      <c r="CK101" s="93">
        <f>IF(COUNT(BY101:CJ101)=0,"",SUM(BY101:CJ101))</f>
        <v/>
      </c>
      <c r="CL101" s="93">
        <f>IF(COUNT(BY101:CJ101)=0,"",AVERAGE(BY101:CJ101))</f>
        <v/>
      </c>
      <c r="CM101" s="1" t="n"/>
      <c r="CN101" s="94">
        <f>IF(IFERROR(VLOOKUP($A101,'ENTRADA 2023'!$1:$1048576,3 + (COLUMN(A98)-1)*1,FALSE),"")=0,"",IFERROR(VLOOKUP($A101,'ENTRADA 2023'!$1:$1048576,3 + (COLUMN(A98)-1)*1,FALSE),""))</f>
        <v/>
      </c>
      <c r="CO101" s="94">
        <f>IF(IFERROR(VLOOKUP($A101,'ENTRADA 2023'!$1:$1048576,3 + (COLUMN(B98)-1)*1,FALSE),"")=0,"",IFERROR(VLOOKUP($A101,'ENTRADA 2023'!$1:$1048576,3 + (COLUMN(B98)-1)*1,FALSE),""))</f>
        <v/>
      </c>
      <c r="CP101" s="94">
        <f>IF(IFERROR(VLOOKUP($A101,'ENTRADA 2023'!$1:$1048576,3 + (COLUMN(C98)-1)*1,FALSE),"")=0,"",IFERROR(VLOOKUP($A101,'ENTRADA 2023'!$1:$1048576,3 + (COLUMN(C98)-1)*1,FALSE),""))</f>
        <v/>
      </c>
      <c r="CQ101" s="94">
        <f>IF(IFERROR(VLOOKUP($A101,'ENTRADA 2023'!$1:$1048576,3 + (COLUMN(D98)-1)*1,FALSE),"")=0,"",IFERROR(VLOOKUP($A101,'ENTRADA 2023'!$1:$1048576,3 + (COLUMN(D98)-1)*1,FALSE),""))</f>
        <v/>
      </c>
      <c r="CR101" s="94">
        <f>IF(IFERROR(VLOOKUP($A101,'ENTRADA 2023'!$1:$1048576,3 + (COLUMN(E98)-1)*1,FALSE),"")=0,"",IFERROR(VLOOKUP($A101,'ENTRADA 2023'!$1:$1048576,3 + (COLUMN(E98)-1)*1,FALSE),""))</f>
        <v/>
      </c>
      <c r="CS101" s="94">
        <f>IF(IFERROR(VLOOKUP($A101,'ENTRADA 2023'!$1:$1048576,3 + (COLUMN(F98)-1)*1,FALSE),"")=0,"",IFERROR(VLOOKUP($A101,'ENTRADA 2023'!$1:$1048576,3 + (COLUMN(F98)-1)*1,FALSE),""))</f>
        <v/>
      </c>
      <c r="CT101" s="94">
        <f>IF(IFERROR(VLOOKUP($A101,'ENTRADA 2023'!$1:$1048576,3 + (COLUMN(G98)-1)*1,FALSE),"")=0,"",IFERROR(VLOOKUP($A101,'ENTRADA 2023'!$1:$1048576,3 + (COLUMN(G98)-1)*1,FALSE),""))</f>
        <v/>
      </c>
      <c r="CU101" s="94">
        <f>IF(IFERROR(VLOOKUP($A101,'ENTRADA 2023'!$1:$1048576,3 + (COLUMN(H98)-1)*1,FALSE),"")=0,"",IFERROR(VLOOKUP($A101,'ENTRADA 2023'!$1:$1048576,3 + (COLUMN(H98)-1)*1,FALSE),""))</f>
        <v/>
      </c>
      <c r="CV101" s="94">
        <f>IF(IFERROR(VLOOKUP($A101,'ENTRADA 2023'!$1:$1048576,3 + (COLUMN(I98)-1)*1,FALSE),"")=0,"",IFERROR(VLOOKUP($A101,'ENTRADA 2023'!$1:$1048576,3 + (COLUMN(I98)-1)*1,FALSE),""))</f>
        <v/>
      </c>
      <c r="CW101" s="94">
        <f>IF(IFERROR(VLOOKUP($A101,'ENTRADA 2023'!$1:$1048576,3 + (COLUMN(J98)-1)*1,FALSE),"")=0,"",IFERROR(VLOOKUP($A101,'ENTRADA 2023'!$1:$1048576,3 + (COLUMN(J98)-1)*1,FALSE),""))</f>
        <v/>
      </c>
      <c r="CX101" s="94">
        <f>IF(IFERROR(VLOOKUP($A101,'ENTRADA 2023'!$1:$1048576,3 + (COLUMN(K98)-1)*1,FALSE),"")=0,"",IFERROR(VLOOKUP($A101,'ENTRADA 2023'!$1:$1048576,3 + (COLUMN(K98)-1)*1,FALSE),""))</f>
        <v/>
      </c>
      <c r="CY101" s="94">
        <f>IF(IFERROR(VLOOKUP($A101,'ENTRADA 2023'!$1:$1048576,3 + (COLUMN(L98)-1)*1,FALSE),"")=0,"",IFERROR(VLOOKUP($A101,'ENTRADA 2023'!$1:$1048576,3 + (COLUMN(L98)-1)*1,FALSE),""))</f>
        <v/>
      </c>
      <c r="CZ101" s="95">
        <f>IF(COUNT(CN101:CY101)=0,"",SUM(CN101:CY101))</f>
        <v/>
      </c>
      <c r="DA101" s="94">
        <f>IF(IFERROR(VLOOKUP($A101,'ENTRADA 2024'!$1:$1048576,3 + (COLUMN(A98)-1)*1,FALSE),"")=0,"",IFERROR(VLOOKUP($A101,'ENTRADA 2024'!$1:$1048576,3 + (COLUMN(A98)-1)*1,FALSE),""))</f>
        <v/>
      </c>
      <c r="DB101" s="94">
        <f>IF(IFERROR(VLOOKUP($A101,'ENTRADA 2024'!$1:$1048576,3 + (COLUMN(B98)-1)*1,FALSE),"")=0,"",IFERROR(VLOOKUP($A101,'ENTRADA 2024'!$1:$1048576,3 + (COLUMN(B98)-1)*1,FALSE),""))</f>
        <v/>
      </c>
      <c r="DC101" s="94">
        <f>IF(IFERROR(VLOOKUP($A101,'ENTRADA 2024'!$1:$1048576,3 + (COLUMN(C98)-1)*1,FALSE),"")=0,"",IFERROR(VLOOKUP($A101,'ENTRADA 2024'!$1:$1048576,3 + (COLUMN(C98)-1)*1,FALSE),""))</f>
        <v/>
      </c>
      <c r="DD101" s="94">
        <f>IF(IFERROR(VLOOKUP($A101,'ENTRADA 2024'!$1:$1048576,3 + (COLUMN(D98)-1)*1,FALSE),"")=0,"",IFERROR(VLOOKUP($A101,'ENTRADA 2024'!$1:$1048576,3 + (COLUMN(D98)-1)*1,FALSE),""))</f>
        <v/>
      </c>
      <c r="DE101" s="94">
        <f>IF(IFERROR(VLOOKUP($A101,'ENTRADA 2024'!$1:$1048576,3 + (COLUMN(E98)-1)*1,FALSE),"")=0,"",IFERROR(VLOOKUP($A101,'ENTRADA 2024'!$1:$1048576,3 + (COLUMN(E98)-1)*1,FALSE),""))</f>
        <v/>
      </c>
      <c r="DF101" s="94">
        <f>IF(IFERROR(VLOOKUP($A101,'ENTRADA 2024'!$1:$1048576,3 + (COLUMN(F98)-1)*1,FALSE),"")=0,"",IFERROR(VLOOKUP($A101,'ENTRADA 2024'!$1:$1048576,3 + (COLUMN(F98)-1)*1,FALSE),""))</f>
        <v/>
      </c>
      <c r="DG101" s="94">
        <f>IF(IFERROR(VLOOKUP($A101,'ENTRADA 2024'!$1:$1048576,3 + (COLUMN(G98)-1)*1,FALSE),"")=0,"",IFERROR(VLOOKUP($A101,'ENTRADA 2024'!$1:$1048576,3 + (COLUMN(G98)-1)*1,FALSE),""))</f>
        <v/>
      </c>
      <c r="DH101" s="94">
        <f>IF(IFERROR(VLOOKUP($A101,'ENTRADA 2024'!$1:$1048576,3 + (COLUMN(H98)-1)*1,FALSE),"")=0,"",IFERROR(VLOOKUP($A101,'ENTRADA 2024'!$1:$1048576,3 + (COLUMN(H98)-1)*1,FALSE),""))</f>
        <v/>
      </c>
      <c r="DI101" s="94">
        <f>IF(IFERROR(VLOOKUP($A101,'ENTRADA 2024'!$1:$1048576,3 + (COLUMN(I98)-1)*1,FALSE),"")=0,"",IFERROR(VLOOKUP($A101,'ENTRADA 2024'!$1:$1048576,3 + (COLUMN(I98)-1)*1,FALSE),""))</f>
        <v/>
      </c>
      <c r="DJ101" s="94">
        <f>IF(IFERROR(VLOOKUP($A101,'ENTRADA 2024'!$1:$1048576,3 + (COLUMN(J98)-1)*1,FALSE),"")=0,"",IFERROR(VLOOKUP($A101,'ENTRADA 2024'!$1:$1048576,3 + (COLUMN(J98)-1)*1,FALSE),""))</f>
        <v/>
      </c>
      <c r="DK101" s="94">
        <f>IF(IFERROR(VLOOKUP($A101,'ENTRADA 2024'!$1:$1048576,3 + (COLUMN(K98)-1)*1,FALSE),"")=0,"",IFERROR(VLOOKUP($A101,'ENTRADA 2024'!$1:$1048576,3 + (COLUMN(K98)-1)*1,FALSE),""))</f>
        <v/>
      </c>
      <c r="DL101" s="94">
        <f>IF(IFERROR(VLOOKUP($A101,'ENTRADA 2024'!$1:$1048576,3 + (COLUMN(L98)-1)*1,FALSE),"")=0,"",IFERROR(VLOOKUP($A101,'ENTRADA 2024'!$1:$1048576,3 + (COLUMN(L98)-1)*1,FALSE),""))</f>
        <v/>
      </c>
      <c r="DM101" s="95">
        <f>IF(COUNT(DA101:DL101)=0,"",SUM(DA101:DL101))</f>
        <v/>
      </c>
      <c r="DN101" s="94">
        <f>IF(IFERROR(VLOOKUP($A101,'ENTRADA 2025'!$1:$1048576,3 + (COLUMN(A98)-1)*1,FALSE),"")=0,"",IFERROR(VLOOKUP($A101,'ENTRADA 2025'!$1:$1048576,3 + (COLUMN(A98)-1)*1,FALSE),""))</f>
        <v/>
      </c>
      <c r="DO101" s="94">
        <f>IF(IFERROR(VLOOKUP($A101,'ENTRADA 2025'!$1:$1048576,3 + (COLUMN(B98)-1)*1,FALSE),"")=0,"",IFERROR(VLOOKUP($A101,'ENTRADA 2025'!$1:$1048576,3 + (COLUMN(B98)-1)*1,FALSE),""))</f>
        <v/>
      </c>
      <c r="DP101" s="94">
        <f>IF(IFERROR(VLOOKUP($A101,'ENTRADA 2025'!$1:$1048576,3 + (COLUMN(C98)-1)*1,FALSE),"")=0,"",IFERROR(VLOOKUP($A101,'ENTRADA 2025'!$1:$1048576,3 + (COLUMN(C98)-1)*1,FALSE),""))</f>
        <v/>
      </c>
      <c r="DQ101" s="94">
        <f>IF(IFERROR(VLOOKUP($A101,'ENTRADA 2025'!$1:$1048576,3 + (COLUMN(D98)-1)*1,FALSE),"")=0,"",IFERROR(VLOOKUP($A101,'ENTRADA 2025'!$1:$1048576,3 + (COLUMN(D98)-1)*1,FALSE),""))</f>
        <v/>
      </c>
      <c r="DR101" s="94">
        <f>IF(IFERROR(VLOOKUP($A101,'ENTRADA 2025'!$1:$1048576,3 + (COLUMN(E98)-1)*1,FALSE),"")=0,"",IFERROR(VLOOKUP($A101,'ENTRADA 2025'!$1:$1048576,3 + (COLUMN(E98)-1)*1,FALSE),""))</f>
        <v/>
      </c>
      <c r="DS101" s="94">
        <f>IF(IFERROR(VLOOKUP($A101,'ENTRADA 2025'!$1:$1048576,3 + (COLUMN(F98)-1)*1,FALSE),"")=0,"",IFERROR(VLOOKUP($A101,'ENTRADA 2025'!$1:$1048576,3 + (COLUMN(F98)-1)*1,FALSE),""))</f>
        <v/>
      </c>
      <c r="DT101" s="94">
        <f>IF(IFERROR(VLOOKUP($A101,'ENTRADA 2025'!$1:$1048576,3 + (COLUMN(G98)-1)*1,FALSE),"")=0,"",IFERROR(VLOOKUP($A101,'ENTRADA 2025'!$1:$1048576,3 + (COLUMN(G98)-1)*1,FALSE),""))</f>
        <v/>
      </c>
      <c r="DU101" s="94">
        <f>IF(IFERROR(VLOOKUP($A101,'ENTRADA 2025'!$1:$1048576,3 + (COLUMN(H98)-1)*1,FALSE),"")=0,"",IFERROR(VLOOKUP($A101,'ENTRADA 2025'!$1:$1048576,3 + (COLUMN(H98)-1)*1,FALSE),""))</f>
        <v/>
      </c>
      <c r="DV101" s="94">
        <f>IF(IFERROR(VLOOKUP($A101,'ENTRADA 2025'!$1:$1048576,3 + (COLUMN(I98)-1)*1,FALSE),"")=0,"",IFERROR(VLOOKUP($A101,'ENTRADA 2025'!$1:$1048576,3 + (COLUMN(I98)-1)*1,FALSE),""))</f>
        <v/>
      </c>
      <c r="DW101" s="94">
        <f>IF(IFERROR(VLOOKUP($A101,'ENTRADA 2025'!$1:$1048576,3 + (COLUMN(J98)-1)*1,FALSE),"")=0,"",IFERROR(VLOOKUP($A101,'ENTRADA 2025'!$1:$1048576,3 + (COLUMN(J98)-1)*1,FALSE),""))</f>
        <v/>
      </c>
      <c r="DX101" s="94">
        <f>IF(IFERROR(VLOOKUP($A101,'ENTRADA 2025'!$1:$1048576,3 + (COLUMN(K98)-1)*1,FALSE),"")=0,"",IFERROR(VLOOKUP($A101,'ENTRADA 2025'!$1:$1048576,3 + (COLUMN(K98)-1)*1,FALSE),""))</f>
        <v/>
      </c>
      <c r="DY101" s="94">
        <f>IF(IFERROR(VLOOKUP($A101,'ENTRADA 2025'!$1:$1048576,3 + (COLUMN(L98)-1)*1,FALSE),"")=0,"",IFERROR(VLOOKUP($A101,'ENTRADA 2025'!$1:$1048576,3 + (COLUMN(L98)-1)*1,FALSE),""))</f>
        <v/>
      </c>
      <c r="DZ101" s="95">
        <f>IF(COUNT(DN101:DY101)=0,"",SUM(DN101:DY101))</f>
        <v/>
      </c>
      <c r="EA101" s="94">
        <f>IF(IFERROR(VLOOKUP($A101,'entrada-fornecedor-12-meses-7'!$1:$1048576,3 + (COLUMN(A98)-1)*1,FALSE),"")=0,"",IFERROR(VLOOKUP($A101,'entrada-fornecedor-12-meses-7'!$1:$1048576,3 + (COLUMN(A98)-1)*1,FALSE),""))</f>
        <v/>
      </c>
      <c r="EB101" s="94">
        <f>IF(IFERROR(VLOOKUP($A101,'entrada-fornecedor-12-meses-7'!$1:$1048576,3 + (COLUMN(B98)-1)*1,FALSE),"")=0,"",IFERROR(VLOOKUP($A101,'entrada-fornecedor-12-meses-7'!$1:$1048576,3 + (COLUMN(B98)-1)*1,FALSE),""))</f>
        <v/>
      </c>
      <c r="EC101" s="94">
        <f>IF(IFERROR(VLOOKUP($A101,'entrada-fornecedor-12-meses-7'!$1:$1048576,3 + (COLUMN(C98)-1)*1,FALSE),"")=0,"",IFERROR(VLOOKUP($A101,'entrada-fornecedor-12-meses-7'!$1:$1048576,3 + (COLUMN(C98)-1)*1,FALSE),""))</f>
        <v/>
      </c>
      <c r="ED101" s="94">
        <f>IF(IFERROR(VLOOKUP($A101,'entrada-fornecedor-12-meses-7'!$1:$1048576,3 + (COLUMN(D98)-1)*1,FALSE),"")=0,"",IFERROR(VLOOKUP($A101,'entrada-fornecedor-12-meses-7'!$1:$1048576,3 + (COLUMN(D98)-1)*1,FALSE),""))</f>
        <v/>
      </c>
      <c r="EE101" s="94">
        <f>IF(IFERROR(VLOOKUP($A101,'entrada-fornecedor-12-meses-7'!$1:$1048576,3 + (COLUMN(E98)-1)*1,FALSE),"")=0,"",IFERROR(VLOOKUP($A101,'entrada-fornecedor-12-meses-7'!$1:$1048576,3 + (COLUMN(E98)-1)*1,FALSE),""))</f>
        <v/>
      </c>
      <c r="EF101" s="94">
        <f>IF(IFERROR(VLOOKUP($A101,'entrada-fornecedor-12-meses-7'!$1:$1048576,3 + (COLUMN(F98)-1)*1,FALSE),"")=0,"",IFERROR(VLOOKUP($A101,'entrada-fornecedor-12-meses-7'!$1:$1048576,3 + (COLUMN(F98)-1)*1,FALSE),""))</f>
        <v/>
      </c>
      <c r="EG101" s="94">
        <f>IF(IFERROR(VLOOKUP($A101,'entrada-fornecedor-12-meses-7'!$1:$1048576,3 + (COLUMN(G98)-1)*1,FALSE),"")=0,"",IFERROR(VLOOKUP($A101,'entrada-fornecedor-12-meses-7'!$1:$1048576,3 + (COLUMN(G98)-1)*1,FALSE),""))</f>
        <v/>
      </c>
      <c r="EH101" s="94">
        <f>IF(IFERROR(VLOOKUP($A101,'entrada-fornecedor-12-meses-7'!$1:$1048576,3 + (COLUMN(H98)-1)*1,FALSE),"")=0,"",IFERROR(VLOOKUP($A101,'entrada-fornecedor-12-meses-7'!$1:$1048576,3 + (COLUMN(H98)-1)*1,FALSE),""))</f>
        <v/>
      </c>
      <c r="EI101" s="94">
        <f>IF(IFERROR(VLOOKUP($A101,'entrada-fornecedor-12-meses-7'!$1:$1048576,3 + (COLUMN(I98)-1)*1,FALSE),"")=0,"",IFERROR(VLOOKUP($A101,'entrada-fornecedor-12-meses-7'!$1:$1048576,3 + (COLUMN(I98)-1)*1,FALSE),""))</f>
        <v/>
      </c>
      <c r="EJ101" s="94">
        <f>IF(IFERROR(VLOOKUP($A101,'entrada-fornecedor-12-meses-7'!$1:$1048576,3 + (COLUMN(J98)-1)*1,FALSE),"")=0,"",IFERROR(VLOOKUP($A101,'entrada-fornecedor-12-meses-7'!$1:$1048576,3 + (COLUMN(J98)-1)*1,FALSE),""))</f>
        <v/>
      </c>
      <c r="EK101" s="94">
        <f>IF(IFERROR(VLOOKUP($A101,'entrada-fornecedor-12-meses-7'!$1:$1048576,3 + (COLUMN(K98)-1)*1,FALSE),"")=0,"",IFERROR(VLOOKUP($A101,'entrada-fornecedor-12-meses-7'!$1:$1048576,3 + (COLUMN(K98)-1)*1,FALSE),""))</f>
        <v/>
      </c>
      <c r="EL101" s="94">
        <f>IF(IFERROR(VLOOKUP($A101,'entrada-fornecedor-12-meses-7'!$1:$1048576,3 + (COLUMN(L98)-1)*1,FALSE),"")=0,"",IFERROR(VLOOKUP($A101,'entrada-fornecedor-12-meses-7'!$1:$1048576,3 + (COLUMN(L98)-1)*1,FALSE),""))</f>
        <v/>
      </c>
      <c r="EM101" s="95">
        <f>IF(COUNT(EA101:EL101)=0,"",SUM(EA101:EL101))</f>
        <v/>
      </c>
      <c r="EN101" s="1" t="n"/>
      <c r="EO101" s="96">
        <f>IFERROR(AVERAGEIF('lead-time-compras-7'!B:B,A101,'lead-time-compras-7'!S:S),"")</f>
        <v/>
      </c>
      <c r="EP101" s="96">
        <f>IFERROR(
  AVERAGEIFS(
    'notas-fiscais-entrada-830-7'!H:H,
    'notas-fiscais-entrada-830-7'!O:O, A101,
    'notas-fiscais-entrada-830-7'!E:E, $B$1
  ),
""
)</f>
        <v/>
      </c>
      <c r="EQ101" s="96">
        <f>IFERROR(AVERAGEIF('lead-time-compras-7'!B:B,A101,'lead-time-compras-7'!Q:Q),"")</f>
        <v/>
      </c>
      <c r="ER101" s="97">
        <f>SUMIF('fornecedor-saldo-receber-7'!A:A, A101, 'fornecedor-saldo-receber-7'!L:L)</f>
        <v/>
      </c>
      <c r="ES101" s="97">
        <f>SUMIF('fornecedor-verba-aplicar-7'!A:A, A101, 'fornecedor-verba-aplicar-7'!D:D)</f>
        <v/>
      </c>
      <c r="ET101" s="1" t="n"/>
      <c r="EU101" s="52">
        <f>SUMIF('ANALISE PRODUTO'!F:F, A101, 'ANALISE PRODUTO'!BN:BN)</f>
        <v/>
      </c>
      <c r="EV101" s="52">
        <f>SUMIF('ANALISE PRODUTO'!F:F, A101, 'ANALISE PRODUTO'!BO:BO)</f>
        <v/>
      </c>
      <c r="EW101" s="52">
        <f>SUMIF('ANALISE PRODUTO'!F:F, A101, 'ANALISE PRODUTO'!BP:BP)</f>
        <v/>
      </c>
      <c r="EX101" s="52">
        <f>SUMIF('ANALISE PRODUTO'!F:F, A101, 'ANALISE PRODUTO'!BQ:BQ)</f>
        <v/>
      </c>
      <c r="EY101" s="52">
        <f>SUMIF('ANALISE PRODUTO'!F:F, A101, 'ANALISE PRODUTO'!BR:BR)</f>
        <v/>
      </c>
      <c r="EZ101" s="53">
        <f>SUMIF('ANALISE PRODUTO'!F:F, A101, 'ANALISE PRODUTO'!BS:BS)</f>
        <v/>
      </c>
      <c r="FA101" s="53">
        <f>SUMIF('ANALISE PRODUTO'!F:F, A101, 'ANALISE PRODUTO'!BT:BT)</f>
        <v/>
      </c>
      <c r="FB101" s="53">
        <f>SUMIF('ANALISE PRODUTO'!F:F, A101, 'ANALISE PRODUTO'!BU:BU)</f>
        <v/>
      </c>
      <c r="FC101" s="53">
        <f>SUMIF('ANALISE PRODUTO'!F:F, A101, 'ANALISE PRODUTO'!BV:BV)</f>
        <v/>
      </c>
      <c r="FD101" s="53">
        <f>SUMIF('ANALISE PRODUTO'!F:F, A101, 'ANALISE PRODUTO'!BW:BW)</f>
        <v/>
      </c>
      <c r="FE101" s="41">
        <f>SUMIF('ANALISE PRODUTO'!F:F, A101, 'ANALISE PRODUTO'!CB:CB)</f>
        <v/>
      </c>
      <c r="FF101" s="41">
        <f>SUMIF('ANALISE PRODUTO'!F:F, A101, 'ANALISE PRODUTO'!CC:CC)</f>
        <v/>
      </c>
      <c r="FG101" s="1" t="n"/>
      <c r="FH101" s="45">
        <f>IF(IFERROR(VLOOKUP($A101,'VENDA 2023'!$1:$1048576,4 + (COLUMN(A98)-1)*2,FALSE),"")=0,"",IFERROR(VLOOKUP($A101,'VENDA 2023'!$1:$1048576,4 + (COLUMN(A98)-1)*2,FALSE),""))</f>
        <v/>
      </c>
      <c r="FI101" s="45">
        <f>IF(IFERROR(VLOOKUP($A101,'VENDA 2023'!$1:$1048576,4 + (COLUMN(B98)-1)*2,FALSE),"")=0,"",IFERROR(VLOOKUP($A101,'VENDA 2023'!$1:$1048576,4 + (COLUMN(B98)-1)*2,FALSE),""))</f>
        <v/>
      </c>
      <c r="FJ101" s="45">
        <f>IF(IFERROR(VLOOKUP($A101,'VENDA 2023'!$1:$1048576,4 + (COLUMN(C98)-1)*2,FALSE),"")=0,"",IFERROR(VLOOKUP($A101,'VENDA 2023'!$1:$1048576,4 + (COLUMN(C98)-1)*2,FALSE),""))</f>
        <v/>
      </c>
      <c r="FK101" s="45">
        <f>IF(IFERROR(VLOOKUP($A101,'VENDA 2023'!$1:$1048576,4 + (COLUMN(D98)-1)*2,FALSE),"")=0,"",IFERROR(VLOOKUP($A101,'VENDA 2023'!$1:$1048576,4 + (COLUMN(D98)-1)*2,FALSE),""))</f>
        <v/>
      </c>
      <c r="FL101" s="45">
        <f>IF(IFERROR(VLOOKUP($A101,'VENDA 2023'!$1:$1048576,4 + (COLUMN(E98)-1)*2,FALSE),"")=0,"",IFERROR(VLOOKUP($A101,'VENDA 2023'!$1:$1048576,4 + (COLUMN(E98)-1)*2,FALSE),""))</f>
        <v/>
      </c>
      <c r="FM101" s="45">
        <f>IF(IFERROR(VLOOKUP($A101,'VENDA 2023'!$1:$1048576,4 + (COLUMN(F98)-1)*2,FALSE),"")=0,"",IFERROR(VLOOKUP($A101,'VENDA 2023'!$1:$1048576,4 + (COLUMN(F98)-1)*2,FALSE),""))</f>
        <v/>
      </c>
      <c r="FN101" s="45">
        <f>IF(IFERROR(VLOOKUP($A101,'VENDA 2023'!$1:$1048576,4 + (COLUMN(G98)-1)*2,FALSE),"")=0,"",IFERROR(VLOOKUP($A101,'VENDA 2023'!$1:$1048576,4 + (COLUMN(G98)-1)*2,FALSE),""))</f>
        <v/>
      </c>
      <c r="FO101" s="45">
        <f>IF(IFERROR(VLOOKUP($A101,'VENDA 2023'!$1:$1048576,4 + (COLUMN(H98)-1)*2,FALSE),"")=0,"",IFERROR(VLOOKUP($A101,'VENDA 2023'!$1:$1048576,4 + (COLUMN(H98)-1)*2,FALSE),""))</f>
        <v/>
      </c>
      <c r="FP101" s="45">
        <f>IF(IFERROR(VLOOKUP($A101,'VENDA 2023'!$1:$1048576,4 + (COLUMN(I98)-1)*2,FALSE),"")=0,"",IFERROR(VLOOKUP($A101,'VENDA 2023'!$1:$1048576,4 + (COLUMN(I98)-1)*2,FALSE),""))</f>
        <v/>
      </c>
      <c r="FQ101" s="45">
        <f>IF(IFERROR(VLOOKUP($A101,'VENDA 2023'!$1:$1048576,4 + (COLUMN(J98)-1)*2,FALSE),"")=0,"",IFERROR(VLOOKUP($A101,'VENDA 2023'!$1:$1048576,4 + (COLUMN(J98)-1)*2,FALSE),""))</f>
        <v/>
      </c>
      <c r="FR101" s="45">
        <f>IF(IFERROR(VLOOKUP($A101,'VENDA 2023'!$1:$1048576,4 + (COLUMN(K98)-1)*2,FALSE),"")=0,"",IFERROR(VLOOKUP($A101,'VENDA 2023'!$1:$1048576,4 + (COLUMN(K98)-1)*2,FALSE),""))</f>
        <v/>
      </c>
      <c r="FS101" s="45">
        <f>IF(IFERROR(VLOOKUP($A101,'VENDA 2023'!$1:$1048576,4 + (COLUMN(L98)-1)*2,FALSE),"")=0,"",IFERROR(VLOOKUP($A101,'VENDA 2023'!$1:$1048576,4 + (COLUMN(L98)-1)*2,FALSE),""))</f>
        <v/>
      </c>
      <c r="FT101" s="12">
        <f>IF(COUNT(FH101:FS101)=0,"",SUM(FH101:FS101))</f>
        <v/>
      </c>
      <c r="FU101" s="45">
        <f>IF(IFERROR(VLOOKUP($A101,'VENDA 2024'!$1:$1048576,4 + (COLUMN(A98)-1)*2,FALSE),"")=0,"",IFERROR(VLOOKUP($A101,'VENDA 2024'!$1:$1048576,4 + (COLUMN(A98)-1)*2,FALSE),""))</f>
        <v/>
      </c>
      <c r="FV101" s="45">
        <f>IF(IFERROR(VLOOKUP($A101,'VENDA 2024'!$1:$1048576,4 + (COLUMN(B98)-1)*2,FALSE),"")=0,"",IFERROR(VLOOKUP($A101,'VENDA 2024'!$1:$1048576,4 + (COLUMN(B98)-1)*2,FALSE),""))</f>
        <v/>
      </c>
      <c r="FW101" s="45">
        <f>IF(IFERROR(VLOOKUP($A101,'VENDA 2024'!$1:$1048576,4 + (COLUMN(C98)-1)*2,FALSE),"")=0,"",IFERROR(VLOOKUP($A101,'VENDA 2024'!$1:$1048576,4 + (COLUMN(C98)-1)*2,FALSE),""))</f>
        <v/>
      </c>
      <c r="FX101" s="45">
        <f>IF(IFERROR(VLOOKUP($A101,'VENDA 2024'!$1:$1048576,4 + (COLUMN(D98)-1)*2,FALSE),"")=0,"",IFERROR(VLOOKUP($A101,'VENDA 2024'!$1:$1048576,4 + (COLUMN(D98)-1)*2,FALSE),""))</f>
        <v/>
      </c>
      <c r="FY101" s="45">
        <f>IF(IFERROR(VLOOKUP($A101,'VENDA 2024'!$1:$1048576,4 + (COLUMN(E98)-1)*2,FALSE),"")=0,"",IFERROR(VLOOKUP($A101,'VENDA 2024'!$1:$1048576,4 + (COLUMN(E98)-1)*2,FALSE),""))</f>
        <v/>
      </c>
      <c r="FZ101" s="45">
        <f>IF(IFERROR(VLOOKUP($A101,'VENDA 2024'!$1:$1048576,4 + (COLUMN(F98)-1)*2,FALSE),"")=0,"",IFERROR(VLOOKUP($A101,'VENDA 2024'!$1:$1048576,4 + (COLUMN(F98)-1)*2,FALSE),""))</f>
        <v/>
      </c>
      <c r="GA101" s="45">
        <f>IF(IFERROR(VLOOKUP($A101,'VENDA 2024'!$1:$1048576,4 + (COLUMN(G98)-1)*2,FALSE),"")=0,"",IFERROR(VLOOKUP($A101,'VENDA 2024'!$1:$1048576,4 + (COLUMN(G98)-1)*2,FALSE),""))</f>
        <v/>
      </c>
      <c r="GB101" s="45">
        <f>IF(IFERROR(VLOOKUP($A101,'VENDA 2024'!$1:$1048576,4 + (COLUMN(H98)-1)*2,FALSE),"")=0,"",IFERROR(VLOOKUP($A101,'VENDA 2024'!$1:$1048576,4 + (COLUMN(H98)-1)*2,FALSE),""))</f>
        <v/>
      </c>
      <c r="GC101" s="45">
        <f>IF(IFERROR(VLOOKUP($A101,'VENDA 2024'!$1:$1048576,4 + (COLUMN(I98)-1)*2,FALSE),"")=0,"",IFERROR(VLOOKUP($A101,'VENDA 2024'!$1:$1048576,4 + (COLUMN(I98)-1)*2,FALSE),""))</f>
        <v/>
      </c>
      <c r="GD101" s="45">
        <f>IF(IFERROR(VLOOKUP($A101,'VENDA 2024'!$1:$1048576,4 + (COLUMN(J98)-1)*2,FALSE),"")=0,"",IFERROR(VLOOKUP($A101,'VENDA 2024'!$1:$1048576,4 + (COLUMN(J98)-1)*2,FALSE),""))</f>
        <v/>
      </c>
      <c r="GE101" s="45">
        <f>IF(IFERROR(VLOOKUP($A101,'VENDA 2024'!$1:$1048576,4 + (COLUMN(K98)-1)*2,FALSE),"")=0,"",IFERROR(VLOOKUP($A101,'VENDA 2024'!$1:$1048576,4 + (COLUMN(K98)-1)*2,FALSE),""))</f>
        <v/>
      </c>
      <c r="GF101" s="45">
        <f>IF(IFERROR(VLOOKUP($A101,'VENDA 2024'!$1:$1048576,4 + (COLUMN(L98)-1)*2,FALSE),"")=0,"",IFERROR(VLOOKUP($A101,'VENDA 2024'!$1:$1048576,4 + (COLUMN(L98)-1)*2,FALSE),""))</f>
        <v/>
      </c>
      <c r="GG101" s="12">
        <f>IF(COUNT(FU101:GF101)=0,"",SUM(FU101:GF101))</f>
        <v/>
      </c>
      <c r="GH101" s="45">
        <f>IF(IFERROR(VLOOKUP($A101,'venda-fornecedor-12-meses-7'!$1:$1048576,5 + (COLUMN(A98)-1)*2,FALSE),"")=0,"",IFERROR(VLOOKUP($A101,'venda-fornecedor-12-meses-7'!$1:$1048576,5 + (COLUMN(A98)-1)*2,FALSE),""))</f>
        <v/>
      </c>
      <c r="GI101" s="45">
        <f>IF(IFERROR(VLOOKUP($A101,'venda-fornecedor-12-meses-7'!$1:$1048576,5 + (COLUMN(B98)-1)*2,FALSE),"")=0,"",IFERROR(VLOOKUP($A101,'venda-fornecedor-12-meses-7'!$1:$1048576,5 + (COLUMN(B98)-1)*2,FALSE),""))</f>
        <v/>
      </c>
      <c r="GJ101" s="45">
        <f>IF(IFERROR(VLOOKUP($A101,'venda-fornecedor-12-meses-7'!$1:$1048576,5 + (COLUMN(C98)-1)*2,FALSE),"")=0,"",IFERROR(VLOOKUP($A101,'venda-fornecedor-12-meses-7'!$1:$1048576,5 + (COLUMN(C98)-1)*2,FALSE),""))</f>
        <v/>
      </c>
      <c r="GK101" s="45">
        <f>IF(IFERROR(VLOOKUP($A101,'venda-fornecedor-12-meses-7'!$1:$1048576,5 + (COLUMN(D98)-1)*2,FALSE),"")=0,"",IFERROR(VLOOKUP($A101,'venda-fornecedor-12-meses-7'!$1:$1048576,5 + (COLUMN(D98)-1)*2,FALSE),""))</f>
        <v/>
      </c>
      <c r="GL101" s="45">
        <f>IF(IFERROR(VLOOKUP($A101,'venda-fornecedor-12-meses-7'!$1:$1048576,5 + (COLUMN(E98)-1)*2,FALSE),"")=0,"",IFERROR(VLOOKUP($A101,'venda-fornecedor-12-meses-7'!$1:$1048576,5 + (COLUMN(E98)-1)*2,FALSE),""))</f>
        <v/>
      </c>
      <c r="GM101" s="45">
        <f>IF(IFERROR(VLOOKUP($A101,'venda-fornecedor-12-meses-7'!$1:$1048576,5 + (COLUMN(F98)-1)*2,FALSE),"")=0,"",IFERROR(VLOOKUP($A101,'venda-fornecedor-12-meses-7'!$1:$1048576,5 + (COLUMN(F98)-1)*2,FALSE),""))</f>
        <v/>
      </c>
      <c r="GN101" s="45">
        <f>IF(IFERROR(VLOOKUP($A101,'venda-fornecedor-12-meses-7'!$1:$1048576,5 + (COLUMN(G98)-1)*2,FALSE),"")=0,"",IFERROR(VLOOKUP($A101,'venda-fornecedor-12-meses-7'!$1:$1048576,5 + (COLUMN(G98)-1)*2,FALSE),""))</f>
        <v/>
      </c>
      <c r="GO101" s="45">
        <f>IF(IFERROR(VLOOKUP($A101,'venda-fornecedor-12-meses-7'!$1:$1048576,5 + (COLUMN(H98)-1)*2,FALSE),"")=0,"",IFERROR(VLOOKUP($A101,'venda-fornecedor-12-meses-7'!$1:$1048576,5 + (COLUMN(H98)-1)*2,FALSE),""))</f>
        <v/>
      </c>
      <c r="GP101" s="45">
        <f>IF(IFERROR(VLOOKUP($A101,'venda-fornecedor-12-meses-7'!$1:$1048576,5 + (COLUMN(I98)-1)*2,FALSE),"")=0,"",IFERROR(VLOOKUP($A101,'venda-fornecedor-12-meses-7'!$1:$1048576,5 + (COLUMN(I98)-1)*2,FALSE),""))</f>
        <v/>
      </c>
      <c r="GQ101" s="45">
        <f>IF(IFERROR(VLOOKUP($A101,'venda-fornecedor-12-meses-7'!$1:$1048576,5 + (COLUMN(J98)-1)*2,FALSE),"")=0,"",IFERROR(VLOOKUP($A101,'venda-fornecedor-12-meses-7'!$1:$1048576,5 + (COLUMN(J98)-1)*2,FALSE),""))</f>
        <v/>
      </c>
      <c r="GR101" s="45">
        <f>IF(IFERROR(VLOOKUP($A101,'venda-fornecedor-12-meses-7'!$1:$1048576,5 + (COLUMN(K98)-1)*2,FALSE),"")=0,"",IFERROR(VLOOKUP($A101,'venda-fornecedor-12-meses-7'!$1:$1048576,5 + (COLUMN(K98)-1)*2,FALSE),""))</f>
        <v/>
      </c>
      <c r="GS101" s="45">
        <f>IF(IFERROR(VLOOKUP($A101,'venda-fornecedor-12-meses-7'!$1:$1048576,5 + (COLUMN(L98)-1)*2,FALSE),"")=0,"",IFERROR(VLOOKUP($A101,'venda-fornecedor-12-meses-7'!$1:$1048576,5 + (COLUMN(L98)-1)*2,FALSE),""))</f>
        <v/>
      </c>
      <c r="GT101" s="12">
        <f>IF(COUNT(GH101:GS101)=0,"",SUM(GH101:GS101))</f>
        <v/>
      </c>
    </row>
    <row r="102">
      <c r="A102" s="98" t="n">
        <v>36237</v>
      </c>
      <c r="B102" s="85">
        <f>VLOOKUP(A102,'FORNECEDORES X COMPRADOR'!$A:$D,4,0)</f>
        <v/>
      </c>
      <c r="C102" s="85">
        <f>VLOOKUP(A102,'FORNECEDORES X COMPRADOR'!$A:$E,5,0)</f>
        <v/>
      </c>
      <c r="D102" s="40">
        <f>IFERROR(AVERAGEIF('ANALISE PRODUTO'!F:F,A102,'ANALISE PRODUTO'!BE:BE),"")</f>
        <v/>
      </c>
      <c r="E102" s="40">
        <f>IFERROR(AVERAGEIF('ANALISE PRODUTO'!F:F,A102,'ANALISE PRODUTO'!BF:BF),"")</f>
        <v/>
      </c>
      <c r="F102" s="47">
        <f t="array" ref="F102">IFERROR(
  IF(
    SUMPRODUCT(
      IFERROR(--('ANALISE PRODUTO'!$F$3:$F$10000=A102),0) *
      IFERROR(--'ANALISE PRODUTO'!$AJ$3:$AJ$10000,0)
    )=0,
    "",
    SUMPRODUCT(
      IFERROR(--('ANALISE PRODUTO'!$F$3:$F$10000=A102),0) *
      IFERROR(--'ANALISE PRODUTO'!$AN$3:$AN$10000,0)
    ) /
    SUMPRODUCT(
      IFERROR(--('ANALISE PRODUTO'!$F$3:$F$10000=A102),0) *
      IFERROR(--'ANALISE PRODUTO'!$AJ$3:$AJ$10000,0)
    )
  ),
  ""
)</f>
        <v/>
      </c>
      <c r="G102" s="47">
        <f t="array" ref="G102">IFERROR(
  IF(
    SUMPRODUCT(
      IFERROR(--('ANALISE PRODUTO'!$F$3:$F$10000=A102),0) *
      IFERROR(--'ANALISE PRODUTO'!$AJ$3:$AJ$10000,0)
    )=0,
    "",
    SUMPRODUCT(
      IFERROR(--('ANALISE PRODUTO'!$F$3:$F$10000=A102),0) *
      IFERROR(--'ANALISE PRODUTO'!$AO$3:$AO$10000,0)
    ) /
    SUMPRODUCT(
      IFERROR(--('ANALISE PRODUTO'!$F$3:$F$10000=A102),0) *
      IFERROR(--'ANALISE PRODUTO'!$AJ$3:$AJ$10000,0)
    )
  ),
  ""
)</f>
        <v/>
      </c>
      <c r="H102" s="86" t="n">
        <v>60</v>
      </c>
      <c r="I102" s="86" t="n">
        <v>90</v>
      </c>
      <c r="J102" s="87">
        <f>SUMIF('ANALISE PRODUTO'!F:F, A102, 'ANALISE PRODUTO'!AP:AP)</f>
        <v/>
      </c>
      <c r="K102" s="88">
        <f>SUMIF('ANALISE PRODUTO'!F:F, A102, 'ANALISE PRODUTO'!AN:AN)</f>
        <v/>
      </c>
      <c r="L102" s="40">
        <f>SUMIF('ANALISE PRODUTO'!F:F, A102, 'ANALISE PRODUTO'!BB:BB)</f>
        <v/>
      </c>
      <c r="M102" s="40">
        <f>SUMIF('ANALISE PRODUTO'!F:F, A102, 'ANALISE PRODUTO'!BC:BC)</f>
        <v/>
      </c>
      <c r="N102" s="40">
        <f>SUMIF('ANALISE PRODUTO'!F:F, A102, 'ANALISE PRODUTO'!BD:BD)</f>
        <v/>
      </c>
      <c r="O102" s="40">
        <f>SUMIF('ANALISE PRODUTO'!F:F, A102, 'ANALISE PRODUTO'!BA:BA)</f>
        <v/>
      </c>
      <c r="P102" s="40">
        <f>IF(J102=0, 0, IF(O102/J102=0, 0, O102/J102))</f>
        <v/>
      </c>
      <c r="Q102" s="40">
        <f>IF(J102=0, 0, IF(L102/J102=0, 0, L102/J102))</f>
        <v/>
      </c>
      <c r="R102" s="89">
        <f>SUMIF('ANALISE PRODUTO'!F:F, A102, 'ANALISE PRODUTO'!BJ:BJ)</f>
        <v/>
      </c>
      <c r="S102" s="89">
        <f>SUMIF('ANALISE PRODUTO'!F:F, A102, 'ANALISE PRODUTO'!BK:BK)</f>
        <v/>
      </c>
      <c r="T102" s="89">
        <f>SUMIF('ANALISE PRODUTO'!F:F, A102, 'ANALISE PRODUTO'!BL:BL)</f>
        <v/>
      </c>
      <c r="U102" s="89">
        <f>SUMIFS('ANALISE PRODUTO'!BI:BI, 'ANALISE PRODUTO'!F:F, A102)</f>
        <v/>
      </c>
      <c r="V102" s="89">
        <f>IF(C102="DESCONTINUADO", 0, IF(J102=0, 0, IF(U102/J102=0, 0, U102/J102)))</f>
        <v/>
      </c>
      <c r="W102" s="89">
        <f>IF(OR(C102="DESCONTINUADO", J102=0), 0, IFERROR((S102+T102)/J102, 0))</f>
        <v/>
      </c>
      <c r="X102" s="59">
        <f>COUNTIF('ANALISE PRODUTO'!F:F, A102)</f>
        <v/>
      </c>
      <c r="Y102" s="60">
        <f>COUNTIFS('ANALISE PRODUTO'!F:F, A102, 'ANALISE PRODUTO'!S:S, "S")</f>
        <v/>
      </c>
      <c r="Z102" s="61">
        <f>X102-Y102</f>
        <v/>
      </c>
      <c r="AA102" s="88">
        <f>IFERROR(IF(COUNTIF('contas-pagas-fornecedor-7'!$C:$C,B102)&gt;1,
   AVERAGEIF('contas-pagas-fornecedor-7'!$C:$C,B102,'contas-pagas-fornecedor-7'!$I:$I),
   VLOOKUP(B102,'contas-pagas-fornecedor-7'!$C:$Q,7,FALSE)), "")</f>
        <v/>
      </c>
      <c r="AB102" s="88">
        <f t="array" ref="AB102">IFERROR(
  INDEX('fornecedor-venda-por-filial-ger'!J:J,
    MATCH(1,
      ('fornecedor-venda-por-filial-ger'!A:A=A102) *
      ('fornecedor-venda-por-filial-ger'!B:B=$B$1),
    0)
  ),
"")</f>
        <v/>
      </c>
      <c r="AC102" s="90">
        <f t="array" ref="AC102">IFERROR(
  INDEX('fornecedor-venda-por-filial-ger'!O:O,
    MATCH(1,
      ('fornecedor-venda-por-filial-ger'!A:A=A102) *
      ('fornecedor-venda-por-filial-ger'!B:B=$B$1),
    0)
  ),
"")</f>
        <v/>
      </c>
      <c r="AD102" s="90">
        <f>IFERROR(VLOOKUP(A102,'venda-fornecedor-12-meses-7'!A:AC,3,0),"")</f>
        <v/>
      </c>
      <c r="AE102" s="87">
        <f t="array" ref="AE102">IFERROR(
  INDEX('fornecedor-venda-por-filial-ger'!N:N,
    MATCH(1,
      ('fornecedor-venda-por-filial-ger'!A:A=A102) *
      ('fornecedor-venda-por-filial-ger'!B:B=$B$1),
    0)
  ),
"")</f>
        <v/>
      </c>
      <c r="AF102" s="87">
        <f>IF(J102&lt;=0,"100,00%",IFERROR(AD102/AE102,1))</f>
        <v/>
      </c>
      <c r="AG102" s="64">
        <f t="array" ref="AG102">IFERROR(
  INDEX('fornecedor-venda-por-filial-ger'!L:L,
    MATCH(1,
      ('fornecedor-venda-por-filial-ger'!A:A=A102)*
      ('fornecedor-venda-por-filial-ger'!B:B=$B$1),
    0)
  )/100,
"")</f>
        <v/>
      </c>
      <c r="AH102" s="64">
        <f t="array" ref="AH102">IFERROR(
  INDEX('fornecedor-venda-por-filial-ger'!S:S,
    MATCH(1,
      ('fornecedor-venda-por-filial-ger'!A:A=A102) *
      ('fornecedor-venda-por-filial-ger'!B:B=$B$1),
    0)
  )/100,
"")</f>
        <v/>
      </c>
      <c r="AI102" s="64">
        <f>IFERROR(IF(OR(AH102="",AG102=""),"",IF(J102=0,0,AH102-AG102)),"")</f>
        <v/>
      </c>
      <c r="AJ102" s="91">
        <f t="array" ref="AJ102">IF(MAX(IF('ANALISE PRODUTO'!F:F=A102,'ANALISE PRODUTO'!AD:AD))=0,"SEM ENTRADA",MAX(IF('ANALISE PRODUTO'!F:F=A102,'ANALISE PRODUTO'!AD:AD)))</f>
        <v/>
      </c>
      <c r="AK102" s="39" t="n"/>
      <c r="AL102" s="92">
        <f>IF(IFERROR(VLOOKUP($A102,'VENDA 2023'!$1:$1048576,3 + (COLUMN(A99)-1)*2,FALSE),"")=0,"",IFERROR(VLOOKUP($A102,'VENDA 2023'!$1:$1048576,3 + (COLUMN(A99)-1)*2,FALSE),""))</f>
        <v/>
      </c>
      <c r="AM102" s="92">
        <f>IF(IFERROR(VLOOKUP($A102,'VENDA 2023'!$1:$1048576,3 + (COLUMN(B99)-1)*2,FALSE),"")=0,"",IFERROR(VLOOKUP($A102,'VENDA 2023'!$1:$1048576,3 + (COLUMN(B99)-1)*2,FALSE),""))</f>
        <v/>
      </c>
      <c r="AN102" s="92">
        <f>IF(IFERROR(VLOOKUP($A102,'VENDA 2023'!$1:$1048576,3 + (COLUMN(C99)-1)*2,FALSE),"")=0,"",IFERROR(VLOOKUP($A102,'VENDA 2023'!$1:$1048576,3 + (COLUMN(C99)-1)*2,FALSE),""))</f>
        <v/>
      </c>
      <c r="AO102" s="92">
        <f>IF(IFERROR(VLOOKUP($A102,'VENDA 2023'!$1:$1048576,3 + (COLUMN(D99)-1)*2,FALSE),"")=0,"",IFERROR(VLOOKUP($A102,'VENDA 2023'!$1:$1048576,3 + (COLUMN(D99)-1)*2,FALSE),""))</f>
        <v/>
      </c>
      <c r="AP102" s="92">
        <f>IF(IFERROR(VLOOKUP($A102,'VENDA 2023'!$1:$1048576,3 + (COLUMN(E99)-1)*2,FALSE),"")=0,"",IFERROR(VLOOKUP($A102,'VENDA 2023'!$1:$1048576,3 + (COLUMN(E99)-1)*2,FALSE),""))</f>
        <v/>
      </c>
      <c r="AQ102" s="92">
        <f>IF(IFERROR(VLOOKUP($A102,'VENDA 2023'!$1:$1048576,3 + (COLUMN(F99)-1)*2,FALSE),"")=0,"",IFERROR(VLOOKUP($A102,'VENDA 2023'!$1:$1048576,3 + (COLUMN(F99)-1)*2,FALSE),""))</f>
        <v/>
      </c>
      <c r="AR102" s="92">
        <f>IF(IFERROR(VLOOKUP($A102,'VENDA 2023'!$1:$1048576,3 + (COLUMN(G99)-1)*2,FALSE),"")=0,"",IFERROR(VLOOKUP($A102,'VENDA 2023'!$1:$1048576,3 + (COLUMN(G99)-1)*2,FALSE),""))</f>
        <v/>
      </c>
      <c r="AS102" s="92">
        <f>IF(IFERROR(VLOOKUP($A102,'VENDA 2023'!$1:$1048576,3 + (COLUMN(H99)-1)*2,FALSE),"")=0,"",IFERROR(VLOOKUP($A102,'VENDA 2023'!$1:$1048576,3 + (COLUMN(H99)-1)*2,FALSE),""))</f>
        <v/>
      </c>
      <c r="AT102" s="92">
        <f>IF(IFERROR(VLOOKUP($A102,'VENDA 2023'!$1:$1048576,3 + (COLUMN(I99)-1)*2,FALSE),"")=0,"",IFERROR(VLOOKUP($A102,'VENDA 2023'!$1:$1048576,3 + (COLUMN(I99)-1)*2,FALSE),""))</f>
        <v/>
      </c>
      <c r="AU102" s="92">
        <f>IF(IFERROR(VLOOKUP($A102,'VENDA 2023'!$1:$1048576,3 + (COLUMN(J99)-1)*2,FALSE),"")=0,"",IFERROR(VLOOKUP($A102,'VENDA 2023'!$1:$1048576,3 + (COLUMN(J99)-1)*2,FALSE),""))</f>
        <v/>
      </c>
      <c r="AV102" s="92">
        <f>IF(IFERROR(VLOOKUP($A102,'VENDA 2023'!$1:$1048576,3 + (COLUMN(K99)-1)*2,FALSE),"")=0,"",IFERROR(VLOOKUP($A102,'VENDA 2023'!$1:$1048576,3 + (COLUMN(K99)-1)*2,FALSE),""))</f>
        <v/>
      </c>
      <c r="AW102" s="92">
        <f>IF(IFERROR(VLOOKUP($A102,'VENDA 2023'!$1:$1048576,3 + (COLUMN(L99)-1)*2,FALSE),"")=0,"",IFERROR(VLOOKUP($A102,'VENDA 2023'!$1:$1048576,3 + (COLUMN(L99)-1)*2,FALSE),""))</f>
        <v/>
      </c>
      <c r="AX102" s="93">
        <f>IF(COUNT(AL102:AW102)=0,"",SUM(AL102:AW102))</f>
        <v/>
      </c>
      <c r="AY102" s="92">
        <f>IF(IFERROR(VLOOKUP($A102,'VENDA 2024'!$1:$1048576,3 + (COLUMN(A99)-1)*2,FALSE),"")=0,"",IFERROR(VLOOKUP($A102,'VENDA 2024'!$1:$1048576,3 + (COLUMN(A99)-1)*2,FALSE),""))</f>
        <v/>
      </c>
      <c r="AZ102" s="92">
        <f>IF(IFERROR(VLOOKUP($A102,'VENDA 2024'!$1:$1048576,3 + (COLUMN(B99)-1)*2,FALSE),"")=0,"",IFERROR(VLOOKUP($A102,'VENDA 2024'!$1:$1048576,3 + (COLUMN(B99)-1)*2,FALSE),""))</f>
        <v/>
      </c>
      <c r="BA102" s="92">
        <f>IF(IFERROR(VLOOKUP($A102,'VENDA 2024'!$1:$1048576,3 + (COLUMN(C99)-1)*2,FALSE),"")=0,"",IFERROR(VLOOKUP($A102,'VENDA 2024'!$1:$1048576,3 + (COLUMN(C99)-1)*2,FALSE),""))</f>
        <v/>
      </c>
      <c r="BB102" s="92">
        <f>IF(IFERROR(VLOOKUP($A102,'VENDA 2024'!$1:$1048576,3 + (COLUMN(D99)-1)*2,FALSE),"")=0,"",IFERROR(VLOOKUP($A102,'VENDA 2024'!$1:$1048576,3 + (COLUMN(D99)-1)*2,FALSE),""))</f>
        <v/>
      </c>
      <c r="BC102" s="92">
        <f>IF(IFERROR(VLOOKUP($A102,'VENDA 2024'!$1:$1048576,3 + (COLUMN(E99)-1)*2,FALSE),"")=0,"",IFERROR(VLOOKUP($A102,'VENDA 2024'!$1:$1048576,3 + (COLUMN(E99)-1)*2,FALSE),""))</f>
        <v/>
      </c>
      <c r="BD102" s="92">
        <f>IF(IFERROR(VLOOKUP($A102,'VENDA 2024'!$1:$1048576,3 + (COLUMN(F99)-1)*2,FALSE),"")=0,"",IFERROR(VLOOKUP($A102,'VENDA 2024'!$1:$1048576,3 + (COLUMN(F99)-1)*2,FALSE),""))</f>
        <v/>
      </c>
      <c r="BE102" s="92">
        <f>IF(IFERROR(VLOOKUP($A102,'VENDA 2024'!$1:$1048576,3 + (COLUMN(G99)-1)*2,FALSE),"")=0,"",IFERROR(VLOOKUP($A102,'VENDA 2024'!$1:$1048576,3 + (COLUMN(G99)-1)*2,FALSE),""))</f>
        <v/>
      </c>
      <c r="BF102" s="92">
        <f>IF(IFERROR(VLOOKUP($A102,'VENDA 2024'!$1:$1048576,3 + (COLUMN(H99)-1)*2,FALSE),"")=0,"",IFERROR(VLOOKUP($A102,'VENDA 2024'!$1:$1048576,3 + (COLUMN(H99)-1)*2,FALSE),""))</f>
        <v/>
      </c>
      <c r="BG102" s="92">
        <f>IF(IFERROR(VLOOKUP($A102,'VENDA 2024'!$1:$1048576,3 + (COLUMN(I99)-1)*2,FALSE),"")=0,"",IFERROR(VLOOKUP($A102,'VENDA 2024'!$1:$1048576,3 + (COLUMN(I99)-1)*2,FALSE),""))</f>
        <v/>
      </c>
      <c r="BH102" s="92">
        <f>IF(IFERROR(VLOOKUP($A102,'VENDA 2024'!$1:$1048576,3 + (COLUMN(J99)-1)*2,FALSE),"")=0,"",IFERROR(VLOOKUP($A102,'VENDA 2024'!$1:$1048576,3 + (COLUMN(J99)-1)*2,FALSE),""))</f>
        <v/>
      </c>
      <c r="BI102" s="92">
        <f>IF(IFERROR(VLOOKUP($A102,'VENDA 2024'!$1:$1048576,3 + (COLUMN(K99)-1)*2,FALSE),"")=0,"",IFERROR(VLOOKUP($A102,'VENDA 2024'!$1:$1048576,3 + (COLUMN(K99)-1)*2,FALSE),""))</f>
        <v/>
      </c>
      <c r="BJ102" s="92">
        <f>IF(IFERROR(VLOOKUP($A102,'VENDA 2024'!$1:$1048576,3 + (COLUMN(L99)-1)*2,FALSE),"")=0,"",IFERROR(VLOOKUP($A102,'VENDA 2024'!$1:$1048576,3 + (COLUMN(L99)-1)*2,FALSE),""))</f>
        <v/>
      </c>
      <c r="BK102" s="93">
        <f>IF(COUNT(AY102:BJ102)=0,"",SUM(AY102:BJ102))</f>
        <v/>
      </c>
      <c r="BL102" s="92">
        <f>IF(IFERROR(VLOOKUP($A102,'VENDA 2025'!$1:$1048576,3 + (COLUMN(A99)-1)*2,FALSE),"")=0,"",IFERROR(VLOOKUP($A102,'VENDA 2025'!$1:$1048576,3 + (COLUMN(A99)-1)*2,FALSE),""))</f>
        <v/>
      </c>
      <c r="BM102" s="92">
        <f>IF(IFERROR(VLOOKUP($A102,'VENDA 2025'!$1:$1048576,3 + (COLUMN(B99)-1)*2,FALSE),"")=0,"",IFERROR(VLOOKUP($A102,'VENDA 2025'!$1:$1048576,3 + (COLUMN(B99)-1)*2,FALSE),""))</f>
        <v/>
      </c>
      <c r="BN102" s="92">
        <f>IF(IFERROR(VLOOKUP($A102,'VENDA 2025'!$1:$1048576,3 + (COLUMN(C99)-1)*2,FALSE),"")=0,"",IFERROR(VLOOKUP($A102,'VENDA 2025'!$1:$1048576,3 + (COLUMN(C99)-1)*2,FALSE),""))</f>
        <v/>
      </c>
      <c r="BO102" s="92">
        <f>IF(IFERROR(VLOOKUP($A102,'VENDA 2025'!$1:$1048576,3 + (COLUMN(D99)-1)*2,FALSE),"")=0,"",IFERROR(VLOOKUP($A102,'VENDA 2025'!$1:$1048576,3 + (COLUMN(D99)-1)*2,FALSE),""))</f>
        <v/>
      </c>
      <c r="BP102" s="92">
        <f>IF(IFERROR(VLOOKUP($A102,'VENDA 2025'!$1:$1048576,3 + (COLUMN(E99)-1)*2,FALSE),"")=0,"",IFERROR(VLOOKUP($A102,'VENDA 2025'!$1:$1048576,3 + (COLUMN(E99)-1)*2,FALSE),""))</f>
        <v/>
      </c>
      <c r="BQ102" s="92">
        <f>IF(IFERROR(VLOOKUP($A102,'VENDA 2025'!$1:$1048576,3 + (COLUMN(F99)-1)*2,FALSE),"")=0,"",IFERROR(VLOOKUP($A102,'VENDA 2025'!$1:$1048576,3 + (COLUMN(F99)-1)*2,FALSE),""))</f>
        <v/>
      </c>
      <c r="BR102" s="92">
        <f>IF(IFERROR(VLOOKUP($A102,'VENDA 2025'!$1:$1048576,3 + (COLUMN(G99)-1)*2,FALSE),"")=0,"",IFERROR(VLOOKUP($A102,'VENDA 2025'!$1:$1048576,3 + (COLUMN(G99)-1)*2,FALSE),""))</f>
        <v/>
      </c>
      <c r="BS102" s="92">
        <f>IF(IFERROR(VLOOKUP($A102,'VENDA 2025'!$1:$1048576,3 + (COLUMN(H99)-1)*2,FALSE),"")=0,"",IFERROR(VLOOKUP($A102,'VENDA 2025'!$1:$1048576,3 + (COLUMN(H99)-1)*2,FALSE),""))</f>
        <v/>
      </c>
      <c r="BT102" s="92">
        <f>IF(IFERROR(VLOOKUP($A102,'VENDA 2025'!$1:$1048576,3 + (COLUMN(I99)-1)*2,FALSE),"")=0,"",IFERROR(VLOOKUP($A102,'VENDA 2025'!$1:$1048576,3 + (COLUMN(I99)-1)*2,FALSE),""))</f>
        <v/>
      </c>
      <c r="BU102" s="92">
        <f>IF(IFERROR(VLOOKUP($A102,'VENDA 2025'!$1:$1048576,3 + (COLUMN(J99)-1)*2,FALSE),"")=0,"",IFERROR(VLOOKUP($A102,'VENDA 2025'!$1:$1048576,3 + (COLUMN(J99)-1)*2,FALSE),""))</f>
        <v/>
      </c>
      <c r="BV102" s="92">
        <f>IF(IFERROR(VLOOKUP($A102,'VENDA 2025'!$1:$1048576,3 + (COLUMN(K99)-1)*2,FALSE),"")=0,"",IFERROR(VLOOKUP($A102,'VENDA 2025'!$1:$1048576,3 + (COLUMN(K99)-1)*2,FALSE),""))</f>
        <v/>
      </c>
      <c r="BW102" s="92">
        <f>IF(IFERROR(VLOOKUP($A102,'VENDA 2025'!$1:$1048576,3 + (COLUMN(L99)-1)*2,FALSE),"")=0,"",IFERROR(VLOOKUP($A102,'VENDA 2025'!$1:$1048576,3 + (COLUMN(L99)-1)*2,FALSE),""))</f>
        <v/>
      </c>
      <c r="BX102" s="93">
        <f>IF(COUNT(BL102:BW102)=0,"",SUM(BL102:BW102))</f>
        <v/>
      </c>
      <c r="BY102" s="92">
        <f>IF(IFERROR(VLOOKUP($A102,'venda-fornecedor-12-meses-7'!$1:$1048576,4 + (COLUMN(A99)-1)*2,FALSE),"")=0,"",IFERROR(VLOOKUP($A102,'venda-fornecedor-12-meses-7'!$1:$1048576,4 + (COLUMN(A99)-1)*2,FALSE),""))</f>
        <v/>
      </c>
      <c r="BZ102" s="92">
        <f>IF(IFERROR(VLOOKUP($A102,'venda-fornecedor-12-meses-7'!$1:$1048576,4 + (COLUMN(B99)-1)*2,FALSE),"")=0,"",IFERROR(VLOOKUP($A102,'venda-fornecedor-12-meses-7'!$1:$1048576,4 + (COLUMN(B99)-1)*2,FALSE),""))</f>
        <v/>
      </c>
      <c r="CA102" s="92">
        <f>IF(IFERROR(VLOOKUP($A102,'venda-fornecedor-12-meses-7'!$1:$1048576,4 + (COLUMN(C99)-1)*2,FALSE),"")=0,"",IFERROR(VLOOKUP($A102,'venda-fornecedor-12-meses-7'!$1:$1048576,4 + (COLUMN(C99)-1)*2,FALSE),""))</f>
        <v/>
      </c>
      <c r="CB102" s="92">
        <f>IF(IFERROR(VLOOKUP($A102,'venda-fornecedor-12-meses-7'!$1:$1048576,4 + (COLUMN(D99)-1)*2,FALSE),"")=0,"",IFERROR(VLOOKUP($A102,'venda-fornecedor-12-meses-7'!$1:$1048576,4 + (COLUMN(D99)-1)*2,FALSE),""))</f>
        <v/>
      </c>
      <c r="CC102" s="92">
        <f>IF(IFERROR(VLOOKUP($A102,'venda-fornecedor-12-meses-7'!$1:$1048576,4 + (COLUMN(E99)-1)*2,FALSE),"")=0,"",IFERROR(VLOOKUP($A102,'venda-fornecedor-12-meses-7'!$1:$1048576,4 + (COLUMN(E99)-1)*2,FALSE),""))</f>
        <v/>
      </c>
      <c r="CD102" s="92">
        <f>IF(IFERROR(VLOOKUP($A102,'venda-fornecedor-12-meses-7'!$1:$1048576,4 + (COLUMN(F99)-1)*2,FALSE),"")=0,"",IFERROR(VLOOKUP($A102,'venda-fornecedor-12-meses-7'!$1:$1048576,4 + (COLUMN(F99)-1)*2,FALSE),""))</f>
        <v/>
      </c>
      <c r="CE102" s="92">
        <f>IF(IFERROR(VLOOKUP($A102,'venda-fornecedor-12-meses-7'!$1:$1048576,4 + (COLUMN(G99)-1)*2,FALSE),"")=0,"",IFERROR(VLOOKUP($A102,'venda-fornecedor-12-meses-7'!$1:$1048576,4 + (COLUMN(G99)-1)*2,FALSE),""))</f>
        <v/>
      </c>
      <c r="CF102" s="92">
        <f>IF(IFERROR(VLOOKUP($A102,'venda-fornecedor-12-meses-7'!$1:$1048576,4 + (COLUMN(H99)-1)*2,FALSE),"")=0,"",IFERROR(VLOOKUP($A102,'venda-fornecedor-12-meses-7'!$1:$1048576,4 + (COLUMN(H99)-1)*2,FALSE),""))</f>
        <v/>
      </c>
      <c r="CG102" s="92">
        <f>IF(IFERROR(VLOOKUP($A102,'venda-fornecedor-12-meses-7'!$1:$1048576,4 + (COLUMN(I99)-1)*2,FALSE),"")=0,"",IFERROR(VLOOKUP($A102,'venda-fornecedor-12-meses-7'!$1:$1048576,4 + (COLUMN(I99)-1)*2,FALSE),""))</f>
        <v/>
      </c>
      <c r="CH102" s="92">
        <f>IF(IFERROR(VLOOKUP($A102,'venda-fornecedor-12-meses-7'!$1:$1048576,4 + (COLUMN(J99)-1)*2,FALSE),"")=0,"",IFERROR(VLOOKUP($A102,'venda-fornecedor-12-meses-7'!$1:$1048576,4 + (COLUMN(J99)-1)*2,FALSE),""))</f>
        <v/>
      </c>
      <c r="CI102" s="92">
        <f>IF(IFERROR(VLOOKUP($A102,'venda-fornecedor-12-meses-7'!$1:$1048576,4 + (COLUMN(K99)-1)*2,FALSE),"")=0,"",IFERROR(VLOOKUP($A102,'venda-fornecedor-12-meses-7'!$1:$1048576,4 + (COLUMN(K99)-1)*2,FALSE),""))</f>
        <v/>
      </c>
      <c r="CJ102" s="92">
        <f>IF(IFERROR(VLOOKUP($A102,'venda-fornecedor-12-meses-7'!$1:$1048576,4 + (COLUMN(L99)-1)*2,FALSE),"")=0,"",IFERROR(VLOOKUP($A102,'venda-fornecedor-12-meses-7'!$1:$1048576,4 + (COLUMN(L99)-1)*2,FALSE),""))</f>
        <v/>
      </c>
      <c r="CK102" s="93">
        <f>IF(COUNT(BY102:CJ102)=0,"",SUM(BY102:CJ102))</f>
        <v/>
      </c>
      <c r="CL102" s="93">
        <f>IF(COUNT(BY102:CJ102)=0,"",AVERAGE(BY102:CJ102))</f>
        <v/>
      </c>
      <c r="CM102" s="1" t="n"/>
      <c r="CN102" s="94">
        <f>IF(IFERROR(VLOOKUP($A102,'ENTRADA 2023'!$1:$1048576,3 + (COLUMN(A99)-1)*1,FALSE),"")=0,"",IFERROR(VLOOKUP($A102,'ENTRADA 2023'!$1:$1048576,3 + (COLUMN(A99)-1)*1,FALSE),""))</f>
        <v/>
      </c>
      <c r="CO102" s="94">
        <f>IF(IFERROR(VLOOKUP($A102,'ENTRADA 2023'!$1:$1048576,3 + (COLUMN(B99)-1)*1,FALSE),"")=0,"",IFERROR(VLOOKUP($A102,'ENTRADA 2023'!$1:$1048576,3 + (COLUMN(B99)-1)*1,FALSE),""))</f>
        <v/>
      </c>
      <c r="CP102" s="94">
        <f>IF(IFERROR(VLOOKUP($A102,'ENTRADA 2023'!$1:$1048576,3 + (COLUMN(C99)-1)*1,FALSE),"")=0,"",IFERROR(VLOOKUP($A102,'ENTRADA 2023'!$1:$1048576,3 + (COLUMN(C99)-1)*1,FALSE),""))</f>
        <v/>
      </c>
      <c r="CQ102" s="94">
        <f>IF(IFERROR(VLOOKUP($A102,'ENTRADA 2023'!$1:$1048576,3 + (COLUMN(D99)-1)*1,FALSE),"")=0,"",IFERROR(VLOOKUP($A102,'ENTRADA 2023'!$1:$1048576,3 + (COLUMN(D99)-1)*1,FALSE),""))</f>
        <v/>
      </c>
      <c r="CR102" s="94">
        <f>IF(IFERROR(VLOOKUP($A102,'ENTRADA 2023'!$1:$1048576,3 + (COLUMN(E99)-1)*1,FALSE),"")=0,"",IFERROR(VLOOKUP($A102,'ENTRADA 2023'!$1:$1048576,3 + (COLUMN(E99)-1)*1,FALSE),""))</f>
        <v/>
      </c>
      <c r="CS102" s="94">
        <f>IF(IFERROR(VLOOKUP($A102,'ENTRADA 2023'!$1:$1048576,3 + (COLUMN(F99)-1)*1,FALSE),"")=0,"",IFERROR(VLOOKUP($A102,'ENTRADA 2023'!$1:$1048576,3 + (COLUMN(F99)-1)*1,FALSE),""))</f>
        <v/>
      </c>
      <c r="CT102" s="94">
        <f>IF(IFERROR(VLOOKUP($A102,'ENTRADA 2023'!$1:$1048576,3 + (COLUMN(G99)-1)*1,FALSE),"")=0,"",IFERROR(VLOOKUP($A102,'ENTRADA 2023'!$1:$1048576,3 + (COLUMN(G99)-1)*1,FALSE),""))</f>
        <v/>
      </c>
      <c r="CU102" s="94">
        <f>IF(IFERROR(VLOOKUP($A102,'ENTRADA 2023'!$1:$1048576,3 + (COLUMN(H99)-1)*1,FALSE),"")=0,"",IFERROR(VLOOKUP($A102,'ENTRADA 2023'!$1:$1048576,3 + (COLUMN(H99)-1)*1,FALSE),""))</f>
        <v/>
      </c>
      <c r="CV102" s="94">
        <f>IF(IFERROR(VLOOKUP($A102,'ENTRADA 2023'!$1:$1048576,3 + (COLUMN(I99)-1)*1,FALSE),"")=0,"",IFERROR(VLOOKUP($A102,'ENTRADA 2023'!$1:$1048576,3 + (COLUMN(I99)-1)*1,FALSE),""))</f>
        <v/>
      </c>
      <c r="CW102" s="94">
        <f>IF(IFERROR(VLOOKUP($A102,'ENTRADA 2023'!$1:$1048576,3 + (COLUMN(J99)-1)*1,FALSE),"")=0,"",IFERROR(VLOOKUP($A102,'ENTRADA 2023'!$1:$1048576,3 + (COLUMN(J99)-1)*1,FALSE),""))</f>
        <v/>
      </c>
      <c r="CX102" s="94">
        <f>IF(IFERROR(VLOOKUP($A102,'ENTRADA 2023'!$1:$1048576,3 + (COLUMN(K99)-1)*1,FALSE),"")=0,"",IFERROR(VLOOKUP($A102,'ENTRADA 2023'!$1:$1048576,3 + (COLUMN(K99)-1)*1,FALSE),""))</f>
        <v/>
      </c>
      <c r="CY102" s="94">
        <f>IF(IFERROR(VLOOKUP($A102,'ENTRADA 2023'!$1:$1048576,3 + (COLUMN(L99)-1)*1,FALSE),"")=0,"",IFERROR(VLOOKUP($A102,'ENTRADA 2023'!$1:$1048576,3 + (COLUMN(L99)-1)*1,FALSE),""))</f>
        <v/>
      </c>
      <c r="CZ102" s="95">
        <f>IF(COUNT(CN102:CY102)=0,"",SUM(CN102:CY102))</f>
        <v/>
      </c>
      <c r="DA102" s="94">
        <f>IF(IFERROR(VLOOKUP($A102,'ENTRADA 2024'!$1:$1048576,3 + (COLUMN(A99)-1)*1,FALSE),"")=0,"",IFERROR(VLOOKUP($A102,'ENTRADA 2024'!$1:$1048576,3 + (COLUMN(A99)-1)*1,FALSE),""))</f>
        <v/>
      </c>
      <c r="DB102" s="94">
        <f>IF(IFERROR(VLOOKUP($A102,'ENTRADA 2024'!$1:$1048576,3 + (COLUMN(B99)-1)*1,FALSE),"")=0,"",IFERROR(VLOOKUP($A102,'ENTRADA 2024'!$1:$1048576,3 + (COLUMN(B99)-1)*1,FALSE),""))</f>
        <v/>
      </c>
      <c r="DC102" s="94">
        <f>IF(IFERROR(VLOOKUP($A102,'ENTRADA 2024'!$1:$1048576,3 + (COLUMN(C99)-1)*1,FALSE),"")=0,"",IFERROR(VLOOKUP($A102,'ENTRADA 2024'!$1:$1048576,3 + (COLUMN(C99)-1)*1,FALSE),""))</f>
        <v/>
      </c>
      <c r="DD102" s="94">
        <f>IF(IFERROR(VLOOKUP($A102,'ENTRADA 2024'!$1:$1048576,3 + (COLUMN(D99)-1)*1,FALSE),"")=0,"",IFERROR(VLOOKUP($A102,'ENTRADA 2024'!$1:$1048576,3 + (COLUMN(D99)-1)*1,FALSE),""))</f>
        <v/>
      </c>
      <c r="DE102" s="94">
        <f>IF(IFERROR(VLOOKUP($A102,'ENTRADA 2024'!$1:$1048576,3 + (COLUMN(E99)-1)*1,FALSE),"")=0,"",IFERROR(VLOOKUP($A102,'ENTRADA 2024'!$1:$1048576,3 + (COLUMN(E99)-1)*1,FALSE),""))</f>
        <v/>
      </c>
      <c r="DF102" s="94">
        <f>IF(IFERROR(VLOOKUP($A102,'ENTRADA 2024'!$1:$1048576,3 + (COLUMN(F99)-1)*1,FALSE),"")=0,"",IFERROR(VLOOKUP($A102,'ENTRADA 2024'!$1:$1048576,3 + (COLUMN(F99)-1)*1,FALSE),""))</f>
        <v/>
      </c>
      <c r="DG102" s="94">
        <f>IF(IFERROR(VLOOKUP($A102,'ENTRADA 2024'!$1:$1048576,3 + (COLUMN(G99)-1)*1,FALSE),"")=0,"",IFERROR(VLOOKUP($A102,'ENTRADA 2024'!$1:$1048576,3 + (COLUMN(G99)-1)*1,FALSE),""))</f>
        <v/>
      </c>
      <c r="DH102" s="94">
        <f>IF(IFERROR(VLOOKUP($A102,'ENTRADA 2024'!$1:$1048576,3 + (COLUMN(H99)-1)*1,FALSE),"")=0,"",IFERROR(VLOOKUP($A102,'ENTRADA 2024'!$1:$1048576,3 + (COLUMN(H99)-1)*1,FALSE),""))</f>
        <v/>
      </c>
      <c r="DI102" s="94">
        <f>IF(IFERROR(VLOOKUP($A102,'ENTRADA 2024'!$1:$1048576,3 + (COLUMN(I99)-1)*1,FALSE),"")=0,"",IFERROR(VLOOKUP($A102,'ENTRADA 2024'!$1:$1048576,3 + (COLUMN(I99)-1)*1,FALSE),""))</f>
        <v/>
      </c>
      <c r="DJ102" s="94">
        <f>IF(IFERROR(VLOOKUP($A102,'ENTRADA 2024'!$1:$1048576,3 + (COLUMN(J99)-1)*1,FALSE),"")=0,"",IFERROR(VLOOKUP($A102,'ENTRADA 2024'!$1:$1048576,3 + (COLUMN(J99)-1)*1,FALSE),""))</f>
        <v/>
      </c>
      <c r="DK102" s="94">
        <f>IF(IFERROR(VLOOKUP($A102,'ENTRADA 2024'!$1:$1048576,3 + (COLUMN(K99)-1)*1,FALSE),"")=0,"",IFERROR(VLOOKUP($A102,'ENTRADA 2024'!$1:$1048576,3 + (COLUMN(K99)-1)*1,FALSE),""))</f>
        <v/>
      </c>
      <c r="DL102" s="94">
        <f>IF(IFERROR(VLOOKUP($A102,'ENTRADA 2024'!$1:$1048576,3 + (COLUMN(L99)-1)*1,FALSE),"")=0,"",IFERROR(VLOOKUP($A102,'ENTRADA 2024'!$1:$1048576,3 + (COLUMN(L99)-1)*1,FALSE),""))</f>
        <v/>
      </c>
      <c r="DM102" s="95">
        <f>IF(COUNT(DA102:DL102)=0,"",SUM(DA102:DL102))</f>
        <v/>
      </c>
      <c r="DN102" s="94">
        <f>IF(IFERROR(VLOOKUP($A102,'ENTRADA 2025'!$1:$1048576,3 + (COLUMN(A99)-1)*1,FALSE),"")=0,"",IFERROR(VLOOKUP($A102,'ENTRADA 2025'!$1:$1048576,3 + (COLUMN(A99)-1)*1,FALSE),""))</f>
        <v/>
      </c>
      <c r="DO102" s="94">
        <f>IF(IFERROR(VLOOKUP($A102,'ENTRADA 2025'!$1:$1048576,3 + (COLUMN(B99)-1)*1,FALSE),"")=0,"",IFERROR(VLOOKUP($A102,'ENTRADA 2025'!$1:$1048576,3 + (COLUMN(B99)-1)*1,FALSE),""))</f>
        <v/>
      </c>
      <c r="DP102" s="94">
        <f>IF(IFERROR(VLOOKUP($A102,'ENTRADA 2025'!$1:$1048576,3 + (COLUMN(C99)-1)*1,FALSE),"")=0,"",IFERROR(VLOOKUP($A102,'ENTRADA 2025'!$1:$1048576,3 + (COLUMN(C99)-1)*1,FALSE),""))</f>
        <v/>
      </c>
      <c r="DQ102" s="94">
        <f>IF(IFERROR(VLOOKUP($A102,'ENTRADA 2025'!$1:$1048576,3 + (COLUMN(D99)-1)*1,FALSE),"")=0,"",IFERROR(VLOOKUP($A102,'ENTRADA 2025'!$1:$1048576,3 + (COLUMN(D99)-1)*1,FALSE),""))</f>
        <v/>
      </c>
      <c r="DR102" s="94">
        <f>IF(IFERROR(VLOOKUP($A102,'ENTRADA 2025'!$1:$1048576,3 + (COLUMN(E99)-1)*1,FALSE),"")=0,"",IFERROR(VLOOKUP($A102,'ENTRADA 2025'!$1:$1048576,3 + (COLUMN(E99)-1)*1,FALSE),""))</f>
        <v/>
      </c>
      <c r="DS102" s="94">
        <f>IF(IFERROR(VLOOKUP($A102,'ENTRADA 2025'!$1:$1048576,3 + (COLUMN(F99)-1)*1,FALSE),"")=0,"",IFERROR(VLOOKUP($A102,'ENTRADA 2025'!$1:$1048576,3 + (COLUMN(F99)-1)*1,FALSE),""))</f>
        <v/>
      </c>
      <c r="DT102" s="94">
        <f>IF(IFERROR(VLOOKUP($A102,'ENTRADA 2025'!$1:$1048576,3 + (COLUMN(G99)-1)*1,FALSE),"")=0,"",IFERROR(VLOOKUP($A102,'ENTRADA 2025'!$1:$1048576,3 + (COLUMN(G99)-1)*1,FALSE),""))</f>
        <v/>
      </c>
      <c r="DU102" s="94">
        <f>IF(IFERROR(VLOOKUP($A102,'ENTRADA 2025'!$1:$1048576,3 + (COLUMN(H99)-1)*1,FALSE),"")=0,"",IFERROR(VLOOKUP($A102,'ENTRADA 2025'!$1:$1048576,3 + (COLUMN(H99)-1)*1,FALSE),""))</f>
        <v/>
      </c>
      <c r="DV102" s="94">
        <f>IF(IFERROR(VLOOKUP($A102,'ENTRADA 2025'!$1:$1048576,3 + (COLUMN(I99)-1)*1,FALSE),"")=0,"",IFERROR(VLOOKUP($A102,'ENTRADA 2025'!$1:$1048576,3 + (COLUMN(I99)-1)*1,FALSE),""))</f>
        <v/>
      </c>
      <c r="DW102" s="94">
        <f>IF(IFERROR(VLOOKUP($A102,'ENTRADA 2025'!$1:$1048576,3 + (COLUMN(J99)-1)*1,FALSE),"")=0,"",IFERROR(VLOOKUP($A102,'ENTRADA 2025'!$1:$1048576,3 + (COLUMN(J99)-1)*1,FALSE),""))</f>
        <v/>
      </c>
      <c r="DX102" s="94">
        <f>IF(IFERROR(VLOOKUP($A102,'ENTRADA 2025'!$1:$1048576,3 + (COLUMN(K99)-1)*1,FALSE),"")=0,"",IFERROR(VLOOKUP($A102,'ENTRADA 2025'!$1:$1048576,3 + (COLUMN(K99)-1)*1,FALSE),""))</f>
        <v/>
      </c>
      <c r="DY102" s="94">
        <f>IF(IFERROR(VLOOKUP($A102,'ENTRADA 2025'!$1:$1048576,3 + (COLUMN(L99)-1)*1,FALSE),"")=0,"",IFERROR(VLOOKUP($A102,'ENTRADA 2025'!$1:$1048576,3 + (COLUMN(L99)-1)*1,FALSE),""))</f>
        <v/>
      </c>
      <c r="DZ102" s="95">
        <f>IF(COUNT(DN102:DY102)=0,"",SUM(DN102:DY102))</f>
        <v/>
      </c>
      <c r="EA102" s="94">
        <f>IF(IFERROR(VLOOKUP($A102,'entrada-fornecedor-12-meses-7'!$1:$1048576,3 + (COLUMN(A99)-1)*1,FALSE),"")=0,"",IFERROR(VLOOKUP($A102,'entrada-fornecedor-12-meses-7'!$1:$1048576,3 + (COLUMN(A99)-1)*1,FALSE),""))</f>
        <v/>
      </c>
      <c r="EB102" s="94">
        <f>IF(IFERROR(VLOOKUP($A102,'entrada-fornecedor-12-meses-7'!$1:$1048576,3 + (COLUMN(B99)-1)*1,FALSE),"")=0,"",IFERROR(VLOOKUP($A102,'entrada-fornecedor-12-meses-7'!$1:$1048576,3 + (COLUMN(B99)-1)*1,FALSE),""))</f>
        <v/>
      </c>
      <c r="EC102" s="94">
        <f>IF(IFERROR(VLOOKUP($A102,'entrada-fornecedor-12-meses-7'!$1:$1048576,3 + (COLUMN(C99)-1)*1,FALSE),"")=0,"",IFERROR(VLOOKUP($A102,'entrada-fornecedor-12-meses-7'!$1:$1048576,3 + (COLUMN(C99)-1)*1,FALSE),""))</f>
        <v/>
      </c>
      <c r="ED102" s="94">
        <f>IF(IFERROR(VLOOKUP($A102,'entrada-fornecedor-12-meses-7'!$1:$1048576,3 + (COLUMN(D99)-1)*1,FALSE),"")=0,"",IFERROR(VLOOKUP($A102,'entrada-fornecedor-12-meses-7'!$1:$1048576,3 + (COLUMN(D99)-1)*1,FALSE),""))</f>
        <v/>
      </c>
      <c r="EE102" s="94">
        <f>IF(IFERROR(VLOOKUP($A102,'entrada-fornecedor-12-meses-7'!$1:$1048576,3 + (COLUMN(E99)-1)*1,FALSE),"")=0,"",IFERROR(VLOOKUP($A102,'entrada-fornecedor-12-meses-7'!$1:$1048576,3 + (COLUMN(E99)-1)*1,FALSE),""))</f>
        <v/>
      </c>
      <c r="EF102" s="94">
        <f>IF(IFERROR(VLOOKUP($A102,'entrada-fornecedor-12-meses-7'!$1:$1048576,3 + (COLUMN(F99)-1)*1,FALSE),"")=0,"",IFERROR(VLOOKUP($A102,'entrada-fornecedor-12-meses-7'!$1:$1048576,3 + (COLUMN(F99)-1)*1,FALSE),""))</f>
        <v/>
      </c>
      <c r="EG102" s="94">
        <f>IF(IFERROR(VLOOKUP($A102,'entrada-fornecedor-12-meses-7'!$1:$1048576,3 + (COLUMN(G99)-1)*1,FALSE),"")=0,"",IFERROR(VLOOKUP($A102,'entrada-fornecedor-12-meses-7'!$1:$1048576,3 + (COLUMN(G99)-1)*1,FALSE),""))</f>
        <v/>
      </c>
      <c r="EH102" s="94">
        <f>IF(IFERROR(VLOOKUP($A102,'entrada-fornecedor-12-meses-7'!$1:$1048576,3 + (COLUMN(H99)-1)*1,FALSE),"")=0,"",IFERROR(VLOOKUP($A102,'entrada-fornecedor-12-meses-7'!$1:$1048576,3 + (COLUMN(H99)-1)*1,FALSE),""))</f>
        <v/>
      </c>
      <c r="EI102" s="94">
        <f>IF(IFERROR(VLOOKUP($A102,'entrada-fornecedor-12-meses-7'!$1:$1048576,3 + (COLUMN(I99)-1)*1,FALSE),"")=0,"",IFERROR(VLOOKUP($A102,'entrada-fornecedor-12-meses-7'!$1:$1048576,3 + (COLUMN(I99)-1)*1,FALSE),""))</f>
        <v/>
      </c>
      <c r="EJ102" s="94">
        <f>IF(IFERROR(VLOOKUP($A102,'entrada-fornecedor-12-meses-7'!$1:$1048576,3 + (COLUMN(J99)-1)*1,FALSE),"")=0,"",IFERROR(VLOOKUP($A102,'entrada-fornecedor-12-meses-7'!$1:$1048576,3 + (COLUMN(J99)-1)*1,FALSE),""))</f>
        <v/>
      </c>
      <c r="EK102" s="94">
        <f>IF(IFERROR(VLOOKUP($A102,'entrada-fornecedor-12-meses-7'!$1:$1048576,3 + (COLUMN(K99)-1)*1,FALSE),"")=0,"",IFERROR(VLOOKUP($A102,'entrada-fornecedor-12-meses-7'!$1:$1048576,3 + (COLUMN(K99)-1)*1,FALSE),""))</f>
        <v/>
      </c>
      <c r="EL102" s="94">
        <f>IF(IFERROR(VLOOKUP($A102,'entrada-fornecedor-12-meses-7'!$1:$1048576,3 + (COLUMN(L99)-1)*1,FALSE),"")=0,"",IFERROR(VLOOKUP($A102,'entrada-fornecedor-12-meses-7'!$1:$1048576,3 + (COLUMN(L99)-1)*1,FALSE),""))</f>
        <v/>
      </c>
      <c r="EM102" s="95">
        <f>IF(COUNT(EA102:EL102)=0,"",SUM(EA102:EL102))</f>
        <v/>
      </c>
      <c r="EN102" s="1" t="n"/>
      <c r="EO102" s="96">
        <f>IFERROR(AVERAGEIF('lead-time-compras-7'!B:B,A102,'lead-time-compras-7'!S:S),"")</f>
        <v/>
      </c>
      <c r="EP102" s="96">
        <f>IFERROR(
  AVERAGEIFS(
    'notas-fiscais-entrada-830-7'!H:H,
    'notas-fiscais-entrada-830-7'!O:O, A102,
    'notas-fiscais-entrada-830-7'!E:E, $B$1
  ),
""
)</f>
        <v/>
      </c>
      <c r="EQ102" s="96">
        <f>IFERROR(AVERAGEIF('lead-time-compras-7'!B:B,A102,'lead-time-compras-7'!Q:Q),"")</f>
        <v/>
      </c>
      <c r="ER102" s="97">
        <f>SUMIF('fornecedor-saldo-receber-7'!A:A, A102, 'fornecedor-saldo-receber-7'!L:L)</f>
        <v/>
      </c>
      <c r="ES102" s="97">
        <f>SUMIF('fornecedor-verba-aplicar-7'!A:A, A102, 'fornecedor-verba-aplicar-7'!D:D)</f>
        <v/>
      </c>
      <c r="ET102" s="1" t="n"/>
      <c r="EU102" s="52">
        <f>SUMIF('ANALISE PRODUTO'!F:F, A102, 'ANALISE PRODUTO'!BN:BN)</f>
        <v/>
      </c>
      <c r="EV102" s="52">
        <f>SUMIF('ANALISE PRODUTO'!F:F, A102, 'ANALISE PRODUTO'!BO:BO)</f>
        <v/>
      </c>
      <c r="EW102" s="52">
        <f>SUMIF('ANALISE PRODUTO'!F:F, A102, 'ANALISE PRODUTO'!BP:BP)</f>
        <v/>
      </c>
      <c r="EX102" s="52">
        <f>SUMIF('ANALISE PRODUTO'!F:F, A102, 'ANALISE PRODUTO'!BQ:BQ)</f>
        <v/>
      </c>
      <c r="EY102" s="52">
        <f>SUMIF('ANALISE PRODUTO'!F:F, A102, 'ANALISE PRODUTO'!BR:BR)</f>
        <v/>
      </c>
      <c r="EZ102" s="53">
        <f>SUMIF('ANALISE PRODUTO'!F:F, A102, 'ANALISE PRODUTO'!BS:BS)</f>
        <v/>
      </c>
      <c r="FA102" s="53">
        <f>SUMIF('ANALISE PRODUTO'!F:F, A102, 'ANALISE PRODUTO'!BT:BT)</f>
        <v/>
      </c>
      <c r="FB102" s="53">
        <f>SUMIF('ANALISE PRODUTO'!F:F, A102, 'ANALISE PRODUTO'!BU:BU)</f>
        <v/>
      </c>
      <c r="FC102" s="53">
        <f>SUMIF('ANALISE PRODUTO'!F:F, A102, 'ANALISE PRODUTO'!BV:BV)</f>
        <v/>
      </c>
      <c r="FD102" s="53">
        <f>SUMIF('ANALISE PRODUTO'!F:F, A102, 'ANALISE PRODUTO'!BW:BW)</f>
        <v/>
      </c>
      <c r="FE102" s="41">
        <f>SUMIF('ANALISE PRODUTO'!F:F, A102, 'ANALISE PRODUTO'!CB:CB)</f>
        <v/>
      </c>
      <c r="FF102" s="41">
        <f>SUMIF('ANALISE PRODUTO'!F:F, A102, 'ANALISE PRODUTO'!CC:CC)</f>
        <v/>
      </c>
      <c r="FG102" s="1" t="n"/>
      <c r="FH102" s="45">
        <f>IF(IFERROR(VLOOKUP($A102,'VENDA 2023'!$1:$1048576,4 + (COLUMN(A99)-1)*2,FALSE),"")=0,"",IFERROR(VLOOKUP($A102,'VENDA 2023'!$1:$1048576,4 + (COLUMN(A99)-1)*2,FALSE),""))</f>
        <v/>
      </c>
      <c r="FI102" s="45">
        <f>IF(IFERROR(VLOOKUP($A102,'VENDA 2023'!$1:$1048576,4 + (COLUMN(B99)-1)*2,FALSE),"")=0,"",IFERROR(VLOOKUP($A102,'VENDA 2023'!$1:$1048576,4 + (COLUMN(B99)-1)*2,FALSE),""))</f>
        <v/>
      </c>
      <c r="FJ102" s="45">
        <f>IF(IFERROR(VLOOKUP($A102,'VENDA 2023'!$1:$1048576,4 + (COLUMN(C99)-1)*2,FALSE),"")=0,"",IFERROR(VLOOKUP($A102,'VENDA 2023'!$1:$1048576,4 + (COLUMN(C99)-1)*2,FALSE),""))</f>
        <v/>
      </c>
      <c r="FK102" s="45">
        <f>IF(IFERROR(VLOOKUP($A102,'VENDA 2023'!$1:$1048576,4 + (COLUMN(D99)-1)*2,FALSE),"")=0,"",IFERROR(VLOOKUP($A102,'VENDA 2023'!$1:$1048576,4 + (COLUMN(D99)-1)*2,FALSE),""))</f>
        <v/>
      </c>
      <c r="FL102" s="45">
        <f>IF(IFERROR(VLOOKUP($A102,'VENDA 2023'!$1:$1048576,4 + (COLUMN(E99)-1)*2,FALSE),"")=0,"",IFERROR(VLOOKUP($A102,'VENDA 2023'!$1:$1048576,4 + (COLUMN(E99)-1)*2,FALSE),""))</f>
        <v/>
      </c>
      <c r="FM102" s="45">
        <f>IF(IFERROR(VLOOKUP($A102,'VENDA 2023'!$1:$1048576,4 + (COLUMN(F99)-1)*2,FALSE),"")=0,"",IFERROR(VLOOKUP($A102,'VENDA 2023'!$1:$1048576,4 + (COLUMN(F99)-1)*2,FALSE),""))</f>
        <v/>
      </c>
      <c r="FN102" s="45">
        <f>IF(IFERROR(VLOOKUP($A102,'VENDA 2023'!$1:$1048576,4 + (COLUMN(G99)-1)*2,FALSE),"")=0,"",IFERROR(VLOOKUP($A102,'VENDA 2023'!$1:$1048576,4 + (COLUMN(G99)-1)*2,FALSE),""))</f>
        <v/>
      </c>
      <c r="FO102" s="45">
        <f>IF(IFERROR(VLOOKUP($A102,'VENDA 2023'!$1:$1048576,4 + (COLUMN(H99)-1)*2,FALSE),"")=0,"",IFERROR(VLOOKUP($A102,'VENDA 2023'!$1:$1048576,4 + (COLUMN(H99)-1)*2,FALSE),""))</f>
        <v/>
      </c>
      <c r="FP102" s="45">
        <f>IF(IFERROR(VLOOKUP($A102,'VENDA 2023'!$1:$1048576,4 + (COLUMN(I99)-1)*2,FALSE),"")=0,"",IFERROR(VLOOKUP($A102,'VENDA 2023'!$1:$1048576,4 + (COLUMN(I99)-1)*2,FALSE),""))</f>
        <v/>
      </c>
      <c r="FQ102" s="45">
        <f>IF(IFERROR(VLOOKUP($A102,'VENDA 2023'!$1:$1048576,4 + (COLUMN(J99)-1)*2,FALSE),"")=0,"",IFERROR(VLOOKUP($A102,'VENDA 2023'!$1:$1048576,4 + (COLUMN(J99)-1)*2,FALSE),""))</f>
        <v/>
      </c>
      <c r="FR102" s="45">
        <f>IF(IFERROR(VLOOKUP($A102,'VENDA 2023'!$1:$1048576,4 + (COLUMN(K99)-1)*2,FALSE),"")=0,"",IFERROR(VLOOKUP($A102,'VENDA 2023'!$1:$1048576,4 + (COLUMN(K99)-1)*2,FALSE),""))</f>
        <v/>
      </c>
      <c r="FS102" s="45">
        <f>IF(IFERROR(VLOOKUP($A102,'VENDA 2023'!$1:$1048576,4 + (COLUMN(L99)-1)*2,FALSE),"")=0,"",IFERROR(VLOOKUP($A102,'VENDA 2023'!$1:$1048576,4 + (COLUMN(L99)-1)*2,FALSE),""))</f>
        <v/>
      </c>
      <c r="FT102" s="12">
        <f>IF(COUNT(FH102:FS102)=0,"",SUM(FH102:FS102))</f>
        <v/>
      </c>
      <c r="FU102" s="45">
        <f>IF(IFERROR(VLOOKUP($A102,'VENDA 2024'!$1:$1048576,4 + (COLUMN(A99)-1)*2,FALSE),"")=0,"",IFERROR(VLOOKUP($A102,'VENDA 2024'!$1:$1048576,4 + (COLUMN(A99)-1)*2,FALSE),""))</f>
        <v/>
      </c>
      <c r="FV102" s="45">
        <f>IF(IFERROR(VLOOKUP($A102,'VENDA 2024'!$1:$1048576,4 + (COLUMN(B99)-1)*2,FALSE),"")=0,"",IFERROR(VLOOKUP($A102,'VENDA 2024'!$1:$1048576,4 + (COLUMN(B99)-1)*2,FALSE),""))</f>
        <v/>
      </c>
      <c r="FW102" s="45">
        <f>IF(IFERROR(VLOOKUP($A102,'VENDA 2024'!$1:$1048576,4 + (COLUMN(C99)-1)*2,FALSE),"")=0,"",IFERROR(VLOOKUP($A102,'VENDA 2024'!$1:$1048576,4 + (COLUMN(C99)-1)*2,FALSE),""))</f>
        <v/>
      </c>
      <c r="FX102" s="45">
        <f>IF(IFERROR(VLOOKUP($A102,'VENDA 2024'!$1:$1048576,4 + (COLUMN(D99)-1)*2,FALSE),"")=0,"",IFERROR(VLOOKUP($A102,'VENDA 2024'!$1:$1048576,4 + (COLUMN(D99)-1)*2,FALSE),""))</f>
        <v/>
      </c>
      <c r="FY102" s="45">
        <f>IF(IFERROR(VLOOKUP($A102,'VENDA 2024'!$1:$1048576,4 + (COLUMN(E99)-1)*2,FALSE),"")=0,"",IFERROR(VLOOKUP($A102,'VENDA 2024'!$1:$1048576,4 + (COLUMN(E99)-1)*2,FALSE),""))</f>
        <v/>
      </c>
      <c r="FZ102" s="45">
        <f>IF(IFERROR(VLOOKUP($A102,'VENDA 2024'!$1:$1048576,4 + (COLUMN(F99)-1)*2,FALSE),"")=0,"",IFERROR(VLOOKUP($A102,'VENDA 2024'!$1:$1048576,4 + (COLUMN(F99)-1)*2,FALSE),""))</f>
        <v/>
      </c>
      <c r="GA102" s="45">
        <f>IF(IFERROR(VLOOKUP($A102,'VENDA 2024'!$1:$1048576,4 + (COLUMN(G99)-1)*2,FALSE),"")=0,"",IFERROR(VLOOKUP($A102,'VENDA 2024'!$1:$1048576,4 + (COLUMN(G99)-1)*2,FALSE),""))</f>
        <v/>
      </c>
      <c r="GB102" s="45">
        <f>IF(IFERROR(VLOOKUP($A102,'VENDA 2024'!$1:$1048576,4 + (COLUMN(H99)-1)*2,FALSE),"")=0,"",IFERROR(VLOOKUP($A102,'VENDA 2024'!$1:$1048576,4 + (COLUMN(H99)-1)*2,FALSE),""))</f>
        <v/>
      </c>
      <c r="GC102" s="45">
        <f>IF(IFERROR(VLOOKUP($A102,'VENDA 2024'!$1:$1048576,4 + (COLUMN(I99)-1)*2,FALSE),"")=0,"",IFERROR(VLOOKUP($A102,'VENDA 2024'!$1:$1048576,4 + (COLUMN(I99)-1)*2,FALSE),""))</f>
        <v/>
      </c>
      <c r="GD102" s="45">
        <f>IF(IFERROR(VLOOKUP($A102,'VENDA 2024'!$1:$1048576,4 + (COLUMN(J99)-1)*2,FALSE),"")=0,"",IFERROR(VLOOKUP($A102,'VENDA 2024'!$1:$1048576,4 + (COLUMN(J99)-1)*2,FALSE),""))</f>
        <v/>
      </c>
      <c r="GE102" s="45">
        <f>IF(IFERROR(VLOOKUP($A102,'VENDA 2024'!$1:$1048576,4 + (COLUMN(K99)-1)*2,FALSE),"")=0,"",IFERROR(VLOOKUP($A102,'VENDA 2024'!$1:$1048576,4 + (COLUMN(K99)-1)*2,FALSE),""))</f>
        <v/>
      </c>
      <c r="GF102" s="45">
        <f>IF(IFERROR(VLOOKUP($A102,'VENDA 2024'!$1:$1048576,4 + (COLUMN(L99)-1)*2,FALSE),"")=0,"",IFERROR(VLOOKUP($A102,'VENDA 2024'!$1:$1048576,4 + (COLUMN(L99)-1)*2,FALSE),""))</f>
        <v/>
      </c>
      <c r="GG102" s="12">
        <f>IF(COUNT(FU102:GF102)=0,"",SUM(FU102:GF102))</f>
        <v/>
      </c>
      <c r="GH102" s="45">
        <f>IF(IFERROR(VLOOKUP($A102,'venda-fornecedor-12-meses-7'!$1:$1048576,5 + (COLUMN(A99)-1)*2,FALSE),"")=0,"",IFERROR(VLOOKUP($A102,'venda-fornecedor-12-meses-7'!$1:$1048576,5 + (COLUMN(A99)-1)*2,FALSE),""))</f>
        <v/>
      </c>
      <c r="GI102" s="45">
        <f>IF(IFERROR(VLOOKUP($A102,'venda-fornecedor-12-meses-7'!$1:$1048576,5 + (COLUMN(B99)-1)*2,FALSE),"")=0,"",IFERROR(VLOOKUP($A102,'venda-fornecedor-12-meses-7'!$1:$1048576,5 + (COLUMN(B99)-1)*2,FALSE),""))</f>
        <v/>
      </c>
      <c r="GJ102" s="45">
        <f>IF(IFERROR(VLOOKUP($A102,'venda-fornecedor-12-meses-7'!$1:$1048576,5 + (COLUMN(C99)-1)*2,FALSE),"")=0,"",IFERROR(VLOOKUP($A102,'venda-fornecedor-12-meses-7'!$1:$1048576,5 + (COLUMN(C99)-1)*2,FALSE),""))</f>
        <v/>
      </c>
      <c r="GK102" s="45">
        <f>IF(IFERROR(VLOOKUP($A102,'venda-fornecedor-12-meses-7'!$1:$1048576,5 + (COLUMN(D99)-1)*2,FALSE),"")=0,"",IFERROR(VLOOKUP($A102,'venda-fornecedor-12-meses-7'!$1:$1048576,5 + (COLUMN(D99)-1)*2,FALSE),""))</f>
        <v/>
      </c>
      <c r="GL102" s="45">
        <f>IF(IFERROR(VLOOKUP($A102,'venda-fornecedor-12-meses-7'!$1:$1048576,5 + (COLUMN(E99)-1)*2,FALSE),"")=0,"",IFERROR(VLOOKUP($A102,'venda-fornecedor-12-meses-7'!$1:$1048576,5 + (COLUMN(E99)-1)*2,FALSE),""))</f>
        <v/>
      </c>
      <c r="GM102" s="45">
        <f>IF(IFERROR(VLOOKUP($A102,'venda-fornecedor-12-meses-7'!$1:$1048576,5 + (COLUMN(F99)-1)*2,FALSE),"")=0,"",IFERROR(VLOOKUP($A102,'venda-fornecedor-12-meses-7'!$1:$1048576,5 + (COLUMN(F99)-1)*2,FALSE),""))</f>
        <v/>
      </c>
      <c r="GN102" s="45">
        <f>IF(IFERROR(VLOOKUP($A102,'venda-fornecedor-12-meses-7'!$1:$1048576,5 + (COLUMN(G99)-1)*2,FALSE),"")=0,"",IFERROR(VLOOKUP($A102,'venda-fornecedor-12-meses-7'!$1:$1048576,5 + (COLUMN(G99)-1)*2,FALSE),""))</f>
        <v/>
      </c>
      <c r="GO102" s="45">
        <f>IF(IFERROR(VLOOKUP($A102,'venda-fornecedor-12-meses-7'!$1:$1048576,5 + (COLUMN(H99)-1)*2,FALSE),"")=0,"",IFERROR(VLOOKUP($A102,'venda-fornecedor-12-meses-7'!$1:$1048576,5 + (COLUMN(H99)-1)*2,FALSE),""))</f>
        <v/>
      </c>
      <c r="GP102" s="45">
        <f>IF(IFERROR(VLOOKUP($A102,'venda-fornecedor-12-meses-7'!$1:$1048576,5 + (COLUMN(I99)-1)*2,FALSE),"")=0,"",IFERROR(VLOOKUP($A102,'venda-fornecedor-12-meses-7'!$1:$1048576,5 + (COLUMN(I99)-1)*2,FALSE),""))</f>
        <v/>
      </c>
      <c r="GQ102" s="45">
        <f>IF(IFERROR(VLOOKUP($A102,'venda-fornecedor-12-meses-7'!$1:$1048576,5 + (COLUMN(J99)-1)*2,FALSE),"")=0,"",IFERROR(VLOOKUP($A102,'venda-fornecedor-12-meses-7'!$1:$1048576,5 + (COLUMN(J99)-1)*2,FALSE),""))</f>
        <v/>
      </c>
      <c r="GR102" s="45">
        <f>IF(IFERROR(VLOOKUP($A102,'venda-fornecedor-12-meses-7'!$1:$1048576,5 + (COLUMN(K99)-1)*2,FALSE),"")=0,"",IFERROR(VLOOKUP($A102,'venda-fornecedor-12-meses-7'!$1:$1048576,5 + (COLUMN(K99)-1)*2,FALSE),""))</f>
        <v/>
      </c>
      <c r="GS102" s="45">
        <f>IF(IFERROR(VLOOKUP($A102,'venda-fornecedor-12-meses-7'!$1:$1048576,5 + (COLUMN(L99)-1)*2,FALSE),"")=0,"",IFERROR(VLOOKUP($A102,'venda-fornecedor-12-meses-7'!$1:$1048576,5 + (COLUMN(L99)-1)*2,FALSE),""))</f>
        <v/>
      </c>
      <c r="GT102" s="12">
        <f>IF(COUNT(GH102:GS102)=0,"",SUM(GH102:GS102))</f>
        <v/>
      </c>
    </row>
    <row r="103">
      <c r="A103" s="98" t="n">
        <v>23</v>
      </c>
      <c r="B103" s="85">
        <f>VLOOKUP(A103,'FORNECEDORES X COMPRADOR'!$A:$D,4,0)</f>
        <v/>
      </c>
      <c r="C103" s="85">
        <f>VLOOKUP(A103,'FORNECEDORES X COMPRADOR'!$A:$E,5,0)</f>
        <v/>
      </c>
      <c r="D103" s="40">
        <f>IFERROR(AVERAGEIF('ANALISE PRODUTO'!F:F,A103,'ANALISE PRODUTO'!BE:BE),"")</f>
        <v/>
      </c>
      <c r="E103" s="40">
        <f>IFERROR(AVERAGEIF('ANALISE PRODUTO'!F:F,A103,'ANALISE PRODUTO'!BF:BF),"")</f>
        <v/>
      </c>
      <c r="F103" s="47">
        <f t="array" ref="F103">IFERROR(
  IF(
    SUMPRODUCT(
      IFERROR(--('ANALISE PRODUTO'!$F$3:$F$10000=A103),0) *
      IFERROR(--'ANALISE PRODUTO'!$AJ$3:$AJ$10000,0)
    )=0,
    "",
    SUMPRODUCT(
      IFERROR(--('ANALISE PRODUTO'!$F$3:$F$10000=A103),0) *
      IFERROR(--'ANALISE PRODUTO'!$AN$3:$AN$10000,0)
    ) /
    SUMPRODUCT(
      IFERROR(--('ANALISE PRODUTO'!$F$3:$F$10000=A103),0) *
      IFERROR(--'ANALISE PRODUTO'!$AJ$3:$AJ$10000,0)
    )
  ),
  ""
)</f>
        <v/>
      </c>
      <c r="G103" s="47">
        <f t="array" ref="G103">IFERROR(
  IF(
    SUMPRODUCT(
      IFERROR(--('ANALISE PRODUTO'!$F$3:$F$10000=A103),0) *
      IFERROR(--'ANALISE PRODUTO'!$AJ$3:$AJ$10000,0)
    )=0,
    "",
    SUMPRODUCT(
      IFERROR(--('ANALISE PRODUTO'!$F$3:$F$10000=A103),0) *
      IFERROR(--'ANALISE PRODUTO'!$AO$3:$AO$10000,0)
    ) /
    SUMPRODUCT(
      IFERROR(--('ANALISE PRODUTO'!$F$3:$F$10000=A103),0) *
      IFERROR(--'ANALISE PRODUTO'!$AJ$3:$AJ$10000,0)
    )
  ),
  ""
)</f>
        <v/>
      </c>
      <c r="H103" s="86" t="n">
        <v>60</v>
      </c>
      <c r="I103" s="86" t="n">
        <v>90</v>
      </c>
      <c r="J103" s="87">
        <f>SUMIF('ANALISE PRODUTO'!F:F, A103, 'ANALISE PRODUTO'!AP:AP)</f>
        <v/>
      </c>
      <c r="K103" s="88">
        <f>SUMIF('ANALISE PRODUTO'!F:F, A103, 'ANALISE PRODUTO'!AN:AN)</f>
        <v/>
      </c>
      <c r="L103" s="40">
        <f>SUMIF('ANALISE PRODUTO'!F:F, A103, 'ANALISE PRODUTO'!BB:BB)</f>
        <v/>
      </c>
      <c r="M103" s="40">
        <f>SUMIF('ANALISE PRODUTO'!F:F, A103, 'ANALISE PRODUTO'!BC:BC)</f>
        <v/>
      </c>
      <c r="N103" s="40">
        <f>SUMIF('ANALISE PRODUTO'!F:F, A103, 'ANALISE PRODUTO'!BD:BD)</f>
        <v/>
      </c>
      <c r="O103" s="40">
        <f>SUMIF('ANALISE PRODUTO'!F:F, A103, 'ANALISE PRODUTO'!BA:BA)</f>
        <v/>
      </c>
      <c r="P103" s="40">
        <f>IF(J103=0, 0, IF(O103/J103=0, 0, O103/J103))</f>
        <v/>
      </c>
      <c r="Q103" s="40">
        <f>IF(J103=0, 0, IF(L103/J103=0, 0, L103/J103))</f>
        <v/>
      </c>
      <c r="R103" s="89">
        <f>SUMIF('ANALISE PRODUTO'!F:F, A103, 'ANALISE PRODUTO'!BJ:BJ)</f>
        <v/>
      </c>
      <c r="S103" s="89">
        <f>SUMIF('ANALISE PRODUTO'!F:F, A103, 'ANALISE PRODUTO'!BK:BK)</f>
        <v/>
      </c>
      <c r="T103" s="89">
        <f>SUMIF('ANALISE PRODUTO'!F:F, A103, 'ANALISE PRODUTO'!BL:BL)</f>
        <v/>
      </c>
      <c r="U103" s="89">
        <f>SUMIFS('ANALISE PRODUTO'!BI:BI, 'ANALISE PRODUTO'!F:F, A103)</f>
        <v/>
      </c>
      <c r="V103" s="89">
        <f>IF(C103="DESCONTINUADO", 0, IF(J103=0, 0, IF(U103/J103=0, 0, U103/J103)))</f>
        <v/>
      </c>
      <c r="W103" s="89">
        <f>IF(OR(C103="DESCONTINUADO", J103=0), 0, IFERROR((S103+T103)/J103, 0))</f>
        <v/>
      </c>
      <c r="X103" s="59">
        <f>COUNTIF('ANALISE PRODUTO'!F:F, A103)</f>
        <v/>
      </c>
      <c r="Y103" s="60">
        <f>COUNTIFS('ANALISE PRODUTO'!F:F, A103, 'ANALISE PRODUTO'!S:S, "S")</f>
        <v/>
      </c>
      <c r="Z103" s="61">
        <f>X103-Y103</f>
        <v/>
      </c>
      <c r="AA103" s="88">
        <f>IFERROR(IF(COUNTIF('contas-pagas-fornecedor-7'!$C:$C,B103)&gt;1,
   AVERAGEIF('contas-pagas-fornecedor-7'!$C:$C,B103,'contas-pagas-fornecedor-7'!$I:$I),
   VLOOKUP(B103,'contas-pagas-fornecedor-7'!$C:$Q,7,FALSE)), "")</f>
        <v/>
      </c>
      <c r="AB103" s="88">
        <f t="array" ref="AB103">IFERROR(
  INDEX('fornecedor-venda-por-filial-ger'!J:J,
    MATCH(1,
      ('fornecedor-venda-por-filial-ger'!A:A=A103) *
      ('fornecedor-venda-por-filial-ger'!B:B=$B$1),
    0)
  ),
"")</f>
        <v/>
      </c>
      <c r="AC103" s="90">
        <f t="array" ref="AC103">IFERROR(
  INDEX('fornecedor-venda-por-filial-ger'!O:O,
    MATCH(1,
      ('fornecedor-venda-por-filial-ger'!A:A=A103) *
      ('fornecedor-venda-por-filial-ger'!B:B=$B$1),
    0)
  ),
"")</f>
        <v/>
      </c>
      <c r="AD103" s="90">
        <f>IFERROR(VLOOKUP(A103,'venda-fornecedor-12-meses-7'!A:AC,3,0),"")</f>
        <v/>
      </c>
      <c r="AE103" s="87">
        <f t="array" ref="AE103">IFERROR(
  INDEX('fornecedor-venda-por-filial-ger'!N:N,
    MATCH(1,
      ('fornecedor-venda-por-filial-ger'!A:A=A103) *
      ('fornecedor-venda-por-filial-ger'!B:B=$B$1),
    0)
  ),
"")</f>
        <v/>
      </c>
      <c r="AF103" s="87">
        <f>IF(J103&lt;=0,"100,00%",IFERROR(AD103/AE103,1))</f>
        <v/>
      </c>
      <c r="AG103" s="64">
        <f t="array" ref="AG103">IFERROR(
  INDEX('fornecedor-venda-por-filial-ger'!L:L,
    MATCH(1,
      ('fornecedor-venda-por-filial-ger'!A:A=A103)*
      ('fornecedor-venda-por-filial-ger'!B:B=$B$1),
    0)
  )/100,
"")</f>
        <v/>
      </c>
      <c r="AH103" s="64">
        <f t="array" ref="AH103">IFERROR(
  INDEX('fornecedor-venda-por-filial-ger'!S:S,
    MATCH(1,
      ('fornecedor-venda-por-filial-ger'!A:A=A103) *
      ('fornecedor-venda-por-filial-ger'!B:B=$B$1),
    0)
  )/100,
"")</f>
        <v/>
      </c>
      <c r="AI103" s="64">
        <f>IFERROR(IF(OR(AH103="",AG103=""),"",IF(J103=0,0,AH103-AG103)),"")</f>
        <v/>
      </c>
      <c r="AJ103" s="91">
        <f t="array" ref="AJ103">IF(MAX(IF('ANALISE PRODUTO'!F:F=A103,'ANALISE PRODUTO'!AD:AD))=0,"SEM ENTRADA",MAX(IF('ANALISE PRODUTO'!F:F=A103,'ANALISE PRODUTO'!AD:AD)))</f>
        <v/>
      </c>
      <c r="AK103" s="39" t="n"/>
      <c r="AL103" s="92">
        <f>IF(IFERROR(VLOOKUP($A103,'VENDA 2023'!$1:$1048576,3 + (COLUMN(A100)-1)*2,FALSE),"")=0,"",IFERROR(VLOOKUP($A103,'VENDA 2023'!$1:$1048576,3 + (COLUMN(A100)-1)*2,FALSE),""))</f>
        <v/>
      </c>
      <c r="AM103" s="92">
        <f>IF(IFERROR(VLOOKUP($A103,'VENDA 2023'!$1:$1048576,3 + (COLUMN(B100)-1)*2,FALSE),"")=0,"",IFERROR(VLOOKUP($A103,'VENDA 2023'!$1:$1048576,3 + (COLUMN(B100)-1)*2,FALSE),""))</f>
        <v/>
      </c>
      <c r="AN103" s="92">
        <f>IF(IFERROR(VLOOKUP($A103,'VENDA 2023'!$1:$1048576,3 + (COLUMN(C100)-1)*2,FALSE),"")=0,"",IFERROR(VLOOKUP($A103,'VENDA 2023'!$1:$1048576,3 + (COLUMN(C100)-1)*2,FALSE),""))</f>
        <v/>
      </c>
      <c r="AO103" s="92">
        <f>IF(IFERROR(VLOOKUP($A103,'VENDA 2023'!$1:$1048576,3 + (COLUMN(D100)-1)*2,FALSE),"")=0,"",IFERROR(VLOOKUP($A103,'VENDA 2023'!$1:$1048576,3 + (COLUMN(D100)-1)*2,FALSE),""))</f>
        <v/>
      </c>
      <c r="AP103" s="92">
        <f>IF(IFERROR(VLOOKUP($A103,'VENDA 2023'!$1:$1048576,3 + (COLUMN(E100)-1)*2,FALSE),"")=0,"",IFERROR(VLOOKUP($A103,'VENDA 2023'!$1:$1048576,3 + (COLUMN(E100)-1)*2,FALSE),""))</f>
        <v/>
      </c>
      <c r="AQ103" s="92">
        <f>IF(IFERROR(VLOOKUP($A103,'VENDA 2023'!$1:$1048576,3 + (COLUMN(F100)-1)*2,FALSE),"")=0,"",IFERROR(VLOOKUP($A103,'VENDA 2023'!$1:$1048576,3 + (COLUMN(F100)-1)*2,FALSE),""))</f>
        <v/>
      </c>
      <c r="AR103" s="92">
        <f>IF(IFERROR(VLOOKUP($A103,'VENDA 2023'!$1:$1048576,3 + (COLUMN(G100)-1)*2,FALSE),"")=0,"",IFERROR(VLOOKUP($A103,'VENDA 2023'!$1:$1048576,3 + (COLUMN(G100)-1)*2,FALSE),""))</f>
        <v/>
      </c>
      <c r="AS103" s="92">
        <f>IF(IFERROR(VLOOKUP($A103,'VENDA 2023'!$1:$1048576,3 + (COLUMN(H100)-1)*2,FALSE),"")=0,"",IFERROR(VLOOKUP($A103,'VENDA 2023'!$1:$1048576,3 + (COLUMN(H100)-1)*2,FALSE),""))</f>
        <v/>
      </c>
      <c r="AT103" s="92">
        <f>IF(IFERROR(VLOOKUP($A103,'VENDA 2023'!$1:$1048576,3 + (COLUMN(I100)-1)*2,FALSE),"")=0,"",IFERROR(VLOOKUP($A103,'VENDA 2023'!$1:$1048576,3 + (COLUMN(I100)-1)*2,FALSE),""))</f>
        <v/>
      </c>
      <c r="AU103" s="92">
        <f>IF(IFERROR(VLOOKUP($A103,'VENDA 2023'!$1:$1048576,3 + (COLUMN(J100)-1)*2,FALSE),"")=0,"",IFERROR(VLOOKUP($A103,'VENDA 2023'!$1:$1048576,3 + (COLUMN(J100)-1)*2,FALSE),""))</f>
        <v/>
      </c>
      <c r="AV103" s="92">
        <f>IF(IFERROR(VLOOKUP($A103,'VENDA 2023'!$1:$1048576,3 + (COLUMN(K100)-1)*2,FALSE),"")=0,"",IFERROR(VLOOKUP($A103,'VENDA 2023'!$1:$1048576,3 + (COLUMN(K100)-1)*2,FALSE),""))</f>
        <v/>
      </c>
      <c r="AW103" s="92">
        <f>IF(IFERROR(VLOOKUP($A103,'VENDA 2023'!$1:$1048576,3 + (COLUMN(L100)-1)*2,FALSE),"")=0,"",IFERROR(VLOOKUP($A103,'VENDA 2023'!$1:$1048576,3 + (COLUMN(L100)-1)*2,FALSE),""))</f>
        <v/>
      </c>
      <c r="AX103" s="93">
        <f>IF(COUNT(AL103:AW103)=0,"",SUM(AL103:AW103))</f>
        <v/>
      </c>
      <c r="AY103" s="92">
        <f>IF(IFERROR(VLOOKUP($A103,'VENDA 2024'!$1:$1048576,3 + (COLUMN(A100)-1)*2,FALSE),"")=0,"",IFERROR(VLOOKUP($A103,'VENDA 2024'!$1:$1048576,3 + (COLUMN(A100)-1)*2,FALSE),""))</f>
        <v/>
      </c>
      <c r="AZ103" s="92">
        <f>IF(IFERROR(VLOOKUP($A103,'VENDA 2024'!$1:$1048576,3 + (COLUMN(B100)-1)*2,FALSE),"")=0,"",IFERROR(VLOOKUP($A103,'VENDA 2024'!$1:$1048576,3 + (COLUMN(B100)-1)*2,FALSE),""))</f>
        <v/>
      </c>
      <c r="BA103" s="92">
        <f>IF(IFERROR(VLOOKUP($A103,'VENDA 2024'!$1:$1048576,3 + (COLUMN(C100)-1)*2,FALSE),"")=0,"",IFERROR(VLOOKUP($A103,'VENDA 2024'!$1:$1048576,3 + (COLUMN(C100)-1)*2,FALSE),""))</f>
        <v/>
      </c>
      <c r="BB103" s="92">
        <f>IF(IFERROR(VLOOKUP($A103,'VENDA 2024'!$1:$1048576,3 + (COLUMN(D100)-1)*2,FALSE),"")=0,"",IFERROR(VLOOKUP($A103,'VENDA 2024'!$1:$1048576,3 + (COLUMN(D100)-1)*2,FALSE),""))</f>
        <v/>
      </c>
      <c r="BC103" s="92">
        <f>IF(IFERROR(VLOOKUP($A103,'VENDA 2024'!$1:$1048576,3 + (COLUMN(E100)-1)*2,FALSE),"")=0,"",IFERROR(VLOOKUP($A103,'VENDA 2024'!$1:$1048576,3 + (COLUMN(E100)-1)*2,FALSE),""))</f>
        <v/>
      </c>
      <c r="BD103" s="92">
        <f>IF(IFERROR(VLOOKUP($A103,'VENDA 2024'!$1:$1048576,3 + (COLUMN(F100)-1)*2,FALSE),"")=0,"",IFERROR(VLOOKUP($A103,'VENDA 2024'!$1:$1048576,3 + (COLUMN(F100)-1)*2,FALSE),""))</f>
        <v/>
      </c>
      <c r="BE103" s="92">
        <f>IF(IFERROR(VLOOKUP($A103,'VENDA 2024'!$1:$1048576,3 + (COLUMN(G100)-1)*2,FALSE),"")=0,"",IFERROR(VLOOKUP($A103,'VENDA 2024'!$1:$1048576,3 + (COLUMN(G100)-1)*2,FALSE),""))</f>
        <v/>
      </c>
      <c r="BF103" s="92">
        <f>IF(IFERROR(VLOOKUP($A103,'VENDA 2024'!$1:$1048576,3 + (COLUMN(H100)-1)*2,FALSE),"")=0,"",IFERROR(VLOOKUP($A103,'VENDA 2024'!$1:$1048576,3 + (COLUMN(H100)-1)*2,FALSE),""))</f>
        <v/>
      </c>
      <c r="BG103" s="92">
        <f>IF(IFERROR(VLOOKUP($A103,'VENDA 2024'!$1:$1048576,3 + (COLUMN(I100)-1)*2,FALSE),"")=0,"",IFERROR(VLOOKUP($A103,'VENDA 2024'!$1:$1048576,3 + (COLUMN(I100)-1)*2,FALSE),""))</f>
        <v/>
      </c>
      <c r="BH103" s="92">
        <f>IF(IFERROR(VLOOKUP($A103,'VENDA 2024'!$1:$1048576,3 + (COLUMN(J100)-1)*2,FALSE),"")=0,"",IFERROR(VLOOKUP($A103,'VENDA 2024'!$1:$1048576,3 + (COLUMN(J100)-1)*2,FALSE),""))</f>
        <v/>
      </c>
      <c r="BI103" s="92">
        <f>IF(IFERROR(VLOOKUP($A103,'VENDA 2024'!$1:$1048576,3 + (COLUMN(K100)-1)*2,FALSE),"")=0,"",IFERROR(VLOOKUP($A103,'VENDA 2024'!$1:$1048576,3 + (COLUMN(K100)-1)*2,FALSE),""))</f>
        <v/>
      </c>
      <c r="BJ103" s="92">
        <f>IF(IFERROR(VLOOKUP($A103,'VENDA 2024'!$1:$1048576,3 + (COLUMN(L100)-1)*2,FALSE),"")=0,"",IFERROR(VLOOKUP($A103,'VENDA 2024'!$1:$1048576,3 + (COLUMN(L100)-1)*2,FALSE),""))</f>
        <v/>
      </c>
      <c r="BK103" s="93">
        <f>IF(COUNT(AY103:BJ103)=0,"",SUM(AY103:BJ103))</f>
        <v/>
      </c>
      <c r="BL103" s="92">
        <f>IF(IFERROR(VLOOKUP($A103,'VENDA 2025'!$1:$1048576,3 + (COLUMN(A100)-1)*2,FALSE),"")=0,"",IFERROR(VLOOKUP($A103,'VENDA 2025'!$1:$1048576,3 + (COLUMN(A100)-1)*2,FALSE),""))</f>
        <v/>
      </c>
      <c r="BM103" s="92">
        <f>IF(IFERROR(VLOOKUP($A103,'VENDA 2025'!$1:$1048576,3 + (COLUMN(B100)-1)*2,FALSE),"")=0,"",IFERROR(VLOOKUP($A103,'VENDA 2025'!$1:$1048576,3 + (COLUMN(B100)-1)*2,FALSE),""))</f>
        <v/>
      </c>
      <c r="BN103" s="92">
        <f>IF(IFERROR(VLOOKUP($A103,'VENDA 2025'!$1:$1048576,3 + (COLUMN(C100)-1)*2,FALSE),"")=0,"",IFERROR(VLOOKUP($A103,'VENDA 2025'!$1:$1048576,3 + (COLUMN(C100)-1)*2,FALSE),""))</f>
        <v/>
      </c>
      <c r="BO103" s="92">
        <f>IF(IFERROR(VLOOKUP($A103,'VENDA 2025'!$1:$1048576,3 + (COLUMN(D100)-1)*2,FALSE),"")=0,"",IFERROR(VLOOKUP($A103,'VENDA 2025'!$1:$1048576,3 + (COLUMN(D100)-1)*2,FALSE),""))</f>
        <v/>
      </c>
      <c r="BP103" s="92">
        <f>IF(IFERROR(VLOOKUP($A103,'VENDA 2025'!$1:$1048576,3 + (COLUMN(E100)-1)*2,FALSE),"")=0,"",IFERROR(VLOOKUP($A103,'VENDA 2025'!$1:$1048576,3 + (COLUMN(E100)-1)*2,FALSE),""))</f>
        <v/>
      </c>
      <c r="BQ103" s="92">
        <f>IF(IFERROR(VLOOKUP($A103,'VENDA 2025'!$1:$1048576,3 + (COLUMN(F100)-1)*2,FALSE),"")=0,"",IFERROR(VLOOKUP($A103,'VENDA 2025'!$1:$1048576,3 + (COLUMN(F100)-1)*2,FALSE),""))</f>
        <v/>
      </c>
      <c r="BR103" s="92">
        <f>IF(IFERROR(VLOOKUP($A103,'VENDA 2025'!$1:$1048576,3 + (COLUMN(G100)-1)*2,FALSE),"")=0,"",IFERROR(VLOOKUP($A103,'VENDA 2025'!$1:$1048576,3 + (COLUMN(G100)-1)*2,FALSE),""))</f>
        <v/>
      </c>
      <c r="BS103" s="92">
        <f>IF(IFERROR(VLOOKUP($A103,'VENDA 2025'!$1:$1048576,3 + (COLUMN(H100)-1)*2,FALSE),"")=0,"",IFERROR(VLOOKUP($A103,'VENDA 2025'!$1:$1048576,3 + (COLUMN(H100)-1)*2,FALSE),""))</f>
        <v/>
      </c>
      <c r="BT103" s="92">
        <f>IF(IFERROR(VLOOKUP($A103,'VENDA 2025'!$1:$1048576,3 + (COLUMN(I100)-1)*2,FALSE),"")=0,"",IFERROR(VLOOKUP($A103,'VENDA 2025'!$1:$1048576,3 + (COLUMN(I100)-1)*2,FALSE),""))</f>
        <v/>
      </c>
      <c r="BU103" s="92">
        <f>IF(IFERROR(VLOOKUP($A103,'VENDA 2025'!$1:$1048576,3 + (COLUMN(J100)-1)*2,FALSE),"")=0,"",IFERROR(VLOOKUP($A103,'VENDA 2025'!$1:$1048576,3 + (COLUMN(J100)-1)*2,FALSE),""))</f>
        <v/>
      </c>
      <c r="BV103" s="92">
        <f>IF(IFERROR(VLOOKUP($A103,'VENDA 2025'!$1:$1048576,3 + (COLUMN(K100)-1)*2,FALSE),"")=0,"",IFERROR(VLOOKUP($A103,'VENDA 2025'!$1:$1048576,3 + (COLUMN(K100)-1)*2,FALSE),""))</f>
        <v/>
      </c>
      <c r="BW103" s="92">
        <f>IF(IFERROR(VLOOKUP($A103,'VENDA 2025'!$1:$1048576,3 + (COLUMN(L100)-1)*2,FALSE),"")=0,"",IFERROR(VLOOKUP($A103,'VENDA 2025'!$1:$1048576,3 + (COLUMN(L100)-1)*2,FALSE),""))</f>
        <v/>
      </c>
      <c r="BX103" s="93">
        <f>IF(COUNT(BL103:BW103)=0,"",SUM(BL103:BW103))</f>
        <v/>
      </c>
      <c r="BY103" s="92">
        <f>IF(IFERROR(VLOOKUP($A103,'venda-fornecedor-12-meses-7'!$1:$1048576,4 + (COLUMN(A100)-1)*2,FALSE),"")=0,"",IFERROR(VLOOKUP($A103,'venda-fornecedor-12-meses-7'!$1:$1048576,4 + (COLUMN(A100)-1)*2,FALSE),""))</f>
        <v/>
      </c>
      <c r="BZ103" s="92">
        <f>IF(IFERROR(VLOOKUP($A103,'venda-fornecedor-12-meses-7'!$1:$1048576,4 + (COLUMN(B100)-1)*2,FALSE),"")=0,"",IFERROR(VLOOKUP($A103,'venda-fornecedor-12-meses-7'!$1:$1048576,4 + (COLUMN(B100)-1)*2,FALSE),""))</f>
        <v/>
      </c>
      <c r="CA103" s="92">
        <f>IF(IFERROR(VLOOKUP($A103,'venda-fornecedor-12-meses-7'!$1:$1048576,4 + (COLUMN(C100)-1)*2,FALSE),"")=0,"",IFERROR(VLOOKUP($A103,'venda-fornecedor-12-meses-7'!$1:$1048576,4 + (COLUMN(C100)-1)*2,FALSE),""))</f>
        <v/>
      </c>
      <c r="CB103" s="92">
        <f>IF(IFERROR(VLOOKUP($A103,'venda-fornecedor-12-meses-7'!$1:$1048576,4 + (COLUMN(D100)-1)*2,FALSE),"")=0,"",IFERROR(VLOOKUP($A103,'venda-fornecedor-12-meses-7'!$1:$1048576,4 + (COLUMN(D100)-1)*2,FALSE),""))</f>
        <v/>
      </c>
      <c r="CC103" s="92">
        <f>IF(IFERROR(VLOOKUP($A103,'venda-fornecedor-12-meses-7'!$1:$1048576,4 + (COLUMN(E100)-1)*2,FALSE),"")=0,"",IFERROR(VLOOKUP($A103,'venda-fornecedor-12-meses-7'!$1:$1048576,4 + (COLUMN(E100)-1)*2,FALSE),""))</f>
        <v/>
      </c>
      <c r="CD103" s="92">
        <f>IF(IFERROR(VLOOKUP($A103,'venda-fornecedor-12-meses-7'!$1:$1048576,4 + (COLUMN(F100)-1)*2,FALSE),"")=0,"",IFERROR(VLOOKUP($A103,'venda-fornecedor-12-meses-7'!$1:$1048576,4 + (COLUMN(F100)-1)*2,FALSE),""))</f>
        <v/>
      </c>
      <c r="CE103" s="92">
        <f>IF(IFERROR(VLOOKUP($A103,'venda-fornecedor-12-meses-7'!$1:$1048576,4 + (COLUMN(G100)-1)*2,FALSE),"")=0,"",IFERROR(VLOOKUP($A103,'venda-fornecedor-12-meses-7'!$1:$1048576,4 + (COLUMN(G100)-1)*2,FALSE),""))</f>
        <v/>
      </c>
      <c r="CF103" s="92">
        <f>IF(IFERROR(VLOOKUP($A103,'venda-fornecedor-12-meses-7'!$1:$1048576,4 + (COLUMN(H100)-1)*2,FALSE),"")=0,"",IFERROR(VLOOKUP($A103,'venda-fornecedor-12-meses-7'!$1:$1048576,4 + (COLUMN(H100)-1)*2,FALSE),""))</f>
        <v/>
      </c>
      <c r="CG103" s="92">
        <f>IF(IFERROR(VLOOKUP($A103,'venda-fornecedor-12-meses-7'!$1:$1048576,4 + (COLUMN(I100)-1)*2,FALSE),"")=0,"",IFERROR(VLOOKUP($A103,'venda-fornecedor-12-meses-7'!$1:$1048576,4 + (COLUMN(I100)-1)*2,FALSE),""))</f>
        <v/>
      </c>
      <c r="CH103" s="92">
        <f>IF(IFERROR(VLOOKUP($A103,'venda-fornecedor-12-meses-7'!$1:$1048576,4 + (COLUMN(J100)-1)*2,FALSE),"")=0,"",IFERROR(VLOOKUP($A103,'venda-fornecedor-12-meses-7'!$1:$1048576,4 + (COLUMN(J100)-1)*2,FALSE),""))</f>
        <v/>
      </c>
      <c r="CI103" s="92">
        <f>IF(IFERROR(VLOOKUP($A103,'venda-fornecedor-12-meses-7'!$1:$1048576,4 + (COLUMN(K100)-1)*2,FALSE),"")=0,"",IFERROR(VLOOKUP($A103,'venda-fornecedor-12-meses-7'!$1:$1048576,4 + (COLUMN(K100)-1)*2,FALSE),""))</f>
        <v/>
      </c>
      <c r="CJ103" s="92">
        <f>IF(IFERROR(VLOOKUP($A103,'venda-fornecedor-12-meses-7'!$1:$1048576,4 + (COLUMN(L100)-1)*2,FALSE),"")=0,"",IFERROR(VLOOKUP($A103,'venda-fornecedor-12-meses-7'!$1:$1048576,4 + (COLUMN(L100)-1)*2,FALSE),""))</f>
        <v/>
      </c>
      <c r="CK103" s="93">
        <f>IF(COUNT(BY103:CJ103)=0,"",SUM(BY103:CJ103))</f>
        <v/>
      </c>
      <c r="CL103" s="93">
        <f>IF(COUNT(BY103:CJ103)=0,"",AVERAGE(BY103:CJ103))</f>
        <v/>
      </c>
      <c r="CM103" s="1" t="n"/>
      <c r="CN103" s="94">
        <f>IF(IFERROR(VLOOKUP($A103,'ENTRADA 2023'!$1:$1048576,3 + (COLUMN(A100)-1)*1,FALSE),"")=0,"",IFERROR(VLOOKUP($A103,'ENTRADA 2023'!$1:$1048576,3 + (COLUMN(A100)-1)*1,FALSE),""))</f>
        <v/>
      </c>
      <c r="CO103" s="94">
        <f>IF(IFERROR(VLOOKUP($A103,'ENTRADA 2023'!$1:$1048576,3 + (COLUMN(B100)-1)*1,FALSE),"")=0,"",IFERROR(VLOOKUP($A103,'ENTRADA 2023'!$1:$1048576,3 + (COLUMN(B100)-1)*1,FALSE),""))</f>
        <v/>
      </c>
      <c r="CP103" s="94">
        <f>IF(IFERROR(VLOOKUP($A103,'ENTRADA 2023'!$1:$1048576,3 + (COLUMN(C100)-1)*1,FALSE),"")=0,"",IFERROR(VLOOKUP($A103,'ENTRADA 2023'!$1:$1048576,3 + (COLUMN(C100)-1)*1,FALSE),""))</f>
        <v/>
      </c>
      <c r="CQ103" s="94">
        <f>IF(IFERROR(VLOOKUP($A103,'ENTRADA 2023'!$1:$1048576,3 + (COLUMN(D100)-1)*1,FALSE),"")=0,"",IFERROR(VLOOKUP($A103,'ENTRADA 2023'!$1:$1048576,3 + (COLUMN(D100)-1)*1,FALSE),""))</f>
        <v/>
      </c>
      <c r="CR103" s="94">
        <f>IF(IFERROR(VLOOKUP($A103,'ENTRADA 2023'!$1:$1048576,3 + (COLUMN(E100)-1)*1,FALSE),"")=0,"",IFERROR(VLOOKUP($A103,'ENTRADA 2023'!$1:$1048576,3 + (COLUMN(E100)-1)*1,FALSE),""))</f>
        <v/>
      </c>
      <c r="CS103" s="94">
        <f>IF(IFERROR(VLOOKUP($A103,'ENTRADA 2023'!$1:$1048576,3 + (COLUMN(F100)-1)*1,FALSE),"")=0,"",IFERROR(VLOOKUP($A103,'ENTRADA 2023'!$1:$1048576,3 + (COLUMN(F100)-1)*1,FALSE),""))</f>
        <v/>
      </c>
      <c r="CT103" s="94">
        <f>IF(IFERROR(VLOOKUP($A103,'ENTRADA 2023'!$1:$1048576,3 + (COLUMN(G100)-1)*1,FALSE),"")=0,"",IFERROR(VLOOKUP($A103,'ENTRADA 2023'!$1:$1048576,3 + (COLUMN(G100)-1)*1,FALSE),""))</f>
        <v/>
      </c>
      <c r="CU103" s="94">
        <f>IF(IFERROR(VLOOKUP($A103,'ENTRADA 2023'!$1:$1048576,3 + (COLUMN(H100)-1)*1,FALSE),"")=0,"",IFERROR(VLOOKUP($A103,'ENTRADA 2023'!$1:$1048576,3 + (COLUMN(H100)-1)*1,FALSE),""))</f>
        <v/>
      </c>
      <c r="CV103" s="94">
        <f>IF(IFERROR(VLOOKUP($A103,'ENTRADA 2023'!$1:$1048576,3 + (COLUMN(I100)-1)*1,FALSE),"")=0,"",IFERROR(VLOOKUP($A103,'ENTRADA 2023'!$1:$1048576,3 + (COLUMN(I100)-1)*1,FALSE),""))</f>
        <v/>
      </c>
      <c r="CW103" s="94">
        <f>IF(IFERROR(VLOOKUP($A103,'ENTRADA 2023'!$1:$1048576,3 + (COLUMN(J100)-1)*1,FALSE),"")=0,"",IFERROR(VLOOKUP($A103,'ENTRADA 2023'!$1:$1048576,3 + (COLUMN(J100)-1)*1,FALSE),""))</f>
        <v/>
      </c>
      <c r="CX103" s="94">
        <f>IF(IFERROR(VLOOKUP($A103,'ENTRADA 2023'!$1:$1048576,3 + (COLUMN(K100)-1)*1,FALSE),"")=0,"",IFERROR(VLOOKUP($A103,'ENTRADA 2023'!$1:$1048576,3 + (COLUMN(K100)-1)*1,FALSE),""))</f>
        <v/>
      </c>
      <c r="CY103" s="94">
        <f>IF(IFERROR(VLOOKUP($A103,'ENTRADA 2023'!$1:$1048576,3 + (COLUMN(L100)-1)*1,FALSE),"")=0,"",IFERROR(VLOOKUP($A103,'ENTRADA 2023'!$1:$1048576,3 + (COLUMN(L100)-1)*1,FALSE),""))</f>
        <v/>
      </c>
      <c r="CZ103" s="95">
        <f>IF(COUNT(CN103:CY103)=0,"",SUM(CN103:CY103))</f>
        <v/>
      </c>
      <c r="DA103" s="94">
        <f>IF(IFERROR(VLOOKUP($A103,'ENTRADA 2024'!$1:$1048576,3 + (COLUMN(A100)-1)*1,FALSE),"")=0,"",IFERROR(VLOOKUP($A103,'ENTRADA 2024'!$1:$1048576,3 + (COLUMN(A100)-1)*1,FALSE),""))</f>
        <v/>
      </c>
      <c r="DB103" s="94">
        <f>IF(IFERROR(VLOOKUP($A103,'ENTRADA 2024'!$1:$1048576,3 + (COLUMN(B100)-1)*1,FALSE),"")=0,"",IFERROR(VLOOKUP($A103,'ENTRADA 2024'!$1:$1048576,3 + (COLUMN(B100)-1)*1,FALSE),""))</f>
        <v/>
      </c>
      <c r="DC103" s="94">
        <f>IF(IFERROR(VLOOKUP($A103,'ENTRADA 2024'!$1:$1048576,3 + (COLUMN(C100)-1)*1,FALSE),"")=0,"",IFERROR(VLOOKUP($A103,'ENTRADA 2024'!$1:$1048576,3 + (COLUMN(C100)-1)*1,FALSE),""))</f>
        <v/>
      </c>
      <c r="DD103" s="94">
        <f>IF(IFERROR(VLOOKUP($A103,'ENTRADA 2024'!$1:$1048576,3 + (COLUMN(D100)-1)*1,FALSE),"")=0,"",IFERROR(VLOOKUP($A103,'ENTRADA 2024'!$1:$1048576,3 + (COLUMN(D100)-1)*1,FALSE),""))</f>
        <v/>
      </c>
      <c r="DE103" s="94">
        <f>IF(IFERROR(VLOOKUP($A103,'ENTRADA 2024'!$1:$1048576,3 + (COLUMN(E100)-1)*1,FALSE),"")=0,"",IFERROR(VLOOKUP($A103,'ENTRADA 2024'!$1:$1048576,3 + (COLUMN(E100)-1)*1,FALSE),""))</f>
        <v/>
      </c>
      <c r="DF103" s="94">
        <f>IF(IFERROR(VLOOKUP($A103,'ENTRADA 2024'!$1:$1048576,3 + (COLUMN(F100)-1)*1,FALSE),"")=0,"",IFERROR(VLOOKUP($A103,'ENTRADA 2024'!$1:$1048576,3 + (COLUMN(F100)-1)*1,FALSE),""))</f>
        <v/>
      </c>
      <c r="DG103" s="94">
        <f>IF(IFERROR(VLOOKUP($A103,'ENTRADA 2024'!$1:$1048576,3 + (COLUMN(G100)-1)*1,FALSE),"")=0,"",IFERROR(VLOOKUP($A103,'ENTRADA 2024'!$1:$1048576,3 + (COLUMN(G100)-1)*1,FALSE),""))</f>
        <v/>
      </c>
      <c r="DH103" s="94">
        <f>IF(IFERROR(VLOOKUP($A103,'ENTRADA 2024'!$1:$1048576,3 + (COLUMN(H100)-1)*1,FALSE),"")=0,"",IFERROR(VLOOKUP($A103,'ENTRADA 2024'!$1:$1048576,3 + (COLUMN(H100)-1)*1,FALSE),""))</f>
        <v/>
      </c>
      <c r="DI103" s="94">
        <f>IF(IFERROR(VLOOKUP($A103,'ENTRADA 2024'!$1:$1048576,3 + (COLUMN(I100)-1)*1,FALSE),"")=0,"",IFERROR(VLOOKUP($A103,'ENTRADA 2024'!$1:$1048576,3 + (COLUMN(I100)-1)*1,FALSE),""))</f>
        <v/>
      </c>
      <c r="DJ103" s="94">
        <f>IF(IFERROR(VLOOKUP($A103,'ENTRADA 2024'!$1:$1048576,3 + (COLUMN(J100)-1)*1,FALSE),"")=0,"",IFERROR(VLOOKUP($A103,'ENTRADA 2024'!$1:$1048576,3 + (COLUMN(J100)-1)*1,FALSE),""))</f>
        <v/>
      </c>
      <c r="DK103" s="94">
        <f>IF(IFERROR(VLOOKUP($A103,'ENTRADA 2024'!$1:$1048576,3 + (COLUMN(K100)-1)*1,FALSE),"")=0,"",IFERROR(VLOOKUP($A103,'ENTRADA 2024'!$1:$1048576,3 + (COLUMN(K100)-1)*1,FALSE),""))</f>
        <v/>
      </c>
      <c r="DL103" s="94">
        <f>IF(IFERROR(VLOOKUP($A103,'ENTRADA 2024'!$1:$1048576,3 + (COLUMN(L100)-1)*1,FALSE),"")=0,"",IFERROR(VLOOKUP($A103,'ENTRADA 2024'!$1:$1048576,3 + (COLUMN(L100)-1)*1,FALSE),""))</f>
        <v/>
      </c>
      <c r="DM103" s="95">
        <f>IF(COUNT(DA103:DL103)=0,"",SUM(DA103:DL103))</f>
        <v/>
      </c>
      <c r="DN103" s="94">
        <f>IF(IFERROR(VLOOKUP($A103,'ENTRADA 2025'!$1:$1048576,3 + (COLUMN(A100)-1)*1,FALSE),"")=0,"",IFERROR(VLOOKUP($A103,'ENTRADA 2025'!$1:$1048576,3 + (COLUMN(A100)-1)*1,FALSE),""))</f>
        <v/>
      </c>
      <c r="DO103" s="94">
        <f>IF(IFERROR(VLOOKUP($A103,'ENTRADA 2025'!$1:$1048576,3 + (COLUMN(B100)-1)*1,FALSE),"")=0,"",IFERROR(VLOOKUP($A103,'ENTRADA 2025'!$1:$1048576,3 + (COLUMN(B100)-1)*1,FALSE),""))</f>
        <v/>
      </c>
      <c r="DP103" s="94">
        <f>IF(IFERROR(VLOOKUP($A103,'ENTRADA 2025'!$1:$1048576,3 + (COLUMN(C100)-1)*1,FALSE),"")=0,"",IFERROR(VLOOKUP($A103,'ENTRADA 2025'!$1:$1048576,3 + (COLUMN(C100)-1)*1,FALSE),""))</f>
        <v/>
      </c>
      <c r="DQ103" s="94">
        <f>IF(IFERROR(VLOOKUP($A103,'ENTRADA 2025'!$1:$1048576,3 + (COLUMN(D100)-1)*1,FALSE),"")=0,"",IFERROR(VLOOKUP($A103,'ENTRADA 2025'!$1:$1048576,3 + (COLUMN(D100)-1)*1,FALSE),""))</f>
        <v/>
      </c>
      <c r="DR103" s="94">
        <f>IF(IFERROR(VLOOKUP($A103,'ENTRADA 2025'!$1:$1048576,3 + (COLUMN(E100)-1)*1,FALSE),"")=0,"",IFERROR(VLOOKUP($A103,'ENTRADA 2025'!$1:$1048576,3 + (COLUMN(E100)-1)*1,FALSE),""))</f>
        <v/>
      </c>
      <c r="DS103" s="94">
        <f>IF(IFERROR(VLOOKUP($A103,'ENTRADA 2025'!$1:$1048576,3 + (COLUMN(F100)-1)*1,FALSE),"")=0,"",IFERROR(VLOOKUP($A103,'ENTRADA 2025'!$1:$1048576,3 + (COLUMN(F100)-1)*1,FALSE),""))</f>
        <v/>
      </c>
      <c r="DT103" s="94">
        <f>IF(IFERROR(VLOOKUP($A103,'ENTRADA 2025'!$1:$1048576,3 + (COLUMN(G100)-1)*1,FALSE),"")=0,"",IFERROR(VLOOKUP($A103,'ENTRADA 2025'!$1:$1048576,3 + (COLUMN(G100)-1)*1,FALSE),""))</f>
        <v/>
      </c>
      <c r="DU103" s="94">
        <f>IF(IFERROR(VLOOKUP($A103,'ENTRADA 2025'!$1:$1048576,3 + (COLUMN(H100)-1)*1,FALSE),"")=0,"",IFERROR(VLOOKUP($A103,'ENTRADA 2025'!$1:$1048576,3 + (COLUMN(H100)-1)*1,FALSE),""))</f>
        <v/>
      </c>
      <c r="DV103" s="94">
        <f>IF(IFERROR(VLOOKUP($A103,'ENTRADA 2025'!$1:$1048576,3 + (COLUMN(I100)-1)*1,FALSE),"")=0,"",IFERROR(VLOOKUP($A103,'ENTRADA 2025'!$1:$1048576,3 + (COLUMN(I100)-1)*1,FALSE),""))</f>
        <v/>
      </c>
      <c r="DW103" s="94">
        <f>IF(IFERROR(VLOOKUP($A103,'ENTRADA 2025'!$1:$1048576,3 + (COLUMN(J100)-1)*1,FALSE),"")=0,"",IFERROR(VLOOKUP($A103,'ENTRADA 2025'!$1:$1048576,3 + (COLUMN(J100)-1)*1,FALSE),""))</f>
        <v/>
      </c>
      <c r="DX103" s="94">
        <f>IF(IFERROR(VLOOKUP($A103,'ENTRADA 2025'!$1:$1048576,3 + (COLUMN(K100)-1)*1,FALSE),"")=0,"",IFERROR(VLOOKUP($A103,'ENTRADA 2025'!$1:$1048576,3 + (COLUMN(K100)-1)*1,FALSE),""))</f>
        <v/>
      </c>
      <c r="DY103" s="94">
        <f>IF(IFERROR(VLOOKUP($A103,'ENTRADA 2025'!$1:$1048576,3 + (COLUMN(L100)-1)*1,FALSE),"")=0,"",IFERROR(VLOOKUP($A103,'ENTRADA 2025'!$1:$1048576,3 + (COLUMN(L100)-1)*1,FALSE),""))</f>
        <v/>
      </c>
      <c r="DZ103" s="95">
        <f>IF(COUNT(DN103:DY103)=0,"",SUM(DN103:DY103))</f>
        <v/>
      </c>
      <c r="EA103" s="94">
        <f>IF(IFERROR(VLOOKUP($A103,'entrada-fornecedor-12-meses-7'!$1:$1048576,3 + (COLUMN(A100)-1)*1,FALSE),"")=0,"",IFERROR(VLOOKUP($A103,'entrada-fornecedor-12-meses-7'!$1:$1048576,3 + (COLUMN(A100)-1)*1,FALSE),""))</f>
        <v/>
      </c>
      <c r="EB103" s="94">
        <f>IF(IFERROR(VLOOKUP($A103,'entrada-fornecedor-12-meses-7'!$1:$1048576,3 + (COLUMN(B100)-1)*1,FALSE),"")=0,"",IFERROR(VLOOKUP($A103,'entrada-fornecedor-12-meses-7'!$1:$1048576,3 + (COLUMN(B100)-1)*1,FALSE),""))</f>
        <v/>
      </c>
      <c r="EC103" s="94">
        <f>IF(IFERROR(VLOOKUP($A103,'entrada-fornecedor-12-meses-7'!$1:$1048576,3 + (COLUMN(C100)-1)*1,FALSE),"")=0,"",IFERROR(VLOOKUP($A103,'entrada-fornecedor-12-meses-7'!$1:$1048576,3 + (COLUMN(C100)-1)*1,FALSE),""))</f>
        <v/>
      </c>
      <c r="ED103" s="94">
        <f>IF(IFERROR(VLOOKUP($A103,'entrada-fornecedor-12-meses-7'!$1:$1048576,3 + (COLUMN(D100)-1)*1,FALSE),"")=0,"",IFERROR(VLOOKUP($A103,'entrada-fornecedor-12-meses-7'!$1:$1048576,3 + (COLUMN(D100)-1)*1,FALSE),""))</f>
        <v/>
      </c>
      <c r="EE103" s="94">
        <f>IF(IFERROR(VLOOKUP($A103,'entrada-fornecedor-12-meses-7'!$1:$1048576,3 + (COLUMN(E100)-1)*1,FALSE),"")=0,"",IFERROR(VLOOKUP($A103,'entrada-fornecedor-12-meses-7'!$1:$1048576,3 + (COLUMN(E100)-1)*1,FALSE),""))</f>
        <v/>
      </c>
      <c r="EF103" s="94">
        <f>IF(IFERROR(VLOOKUP($A103,'entrada-fornecedor-12-meses-7'!$1:$1048576,3 + (COLUMN(F100)-1)*1,FALSE),"")=0,"",IFERROR(VLOOKUP($A103,'entrada-fornecedor-12-meses-7'!$1:$1048576,3 + (COLUMN(F100)-1)*1,FALSE),""))</f>
        <v/>
      </c>
      <c r="EG103" s="94">
        <f>IF(IFERROR(VLOOKUP($A103,'entrada-fornecedor-12-meses-7'!$1:$1048576,3 + (COLUMN(G100)-1)*1,FALSE),"")=0,"",IFERROR(VLOOKUP($A103,'entrada-fornecedor-12-meses-7'!$1:$1048576,3 + (COLUMN(G100)-1)*1,FALSE),""))</f>
        <v/>
      </c>
      <c r="EH103" s="94">
        <f>IF(IFERROR(VLOOKUP($A103,'entrada-fornecedor-12-meses-7'!$1:$1048576,3 + (COLUMN(H100)-1)*1,FALSE),"")=0,"",IFERROR(VLOOKUP($A103,'entrada-fornecedor-12-meses-7'!$1:$1048576,3 + (COLUMN(H100)-1)*1,FALSE),""))</f>
        <v/>
      </c>
      <c r="EI103" s="94">
        <f>IF(IFERROR(VLOOKUP($A103,'entrada-fornecedor-12-meses-7'!$1:$1048576,3 + (COLUMN(I100)-1)*1,FALSE),"")=0,"",IFERROR(VLOOKUP($A103,'entrada-fornecedor-12-meses-7'!$1:$1048576,3 + (COLUMN(I100)-1)*1,FALSE),""))</f>
        <v/>
      </c>
      <c r="EJ103" s="94">
        <f>IF(IFERROR(VLOOKUP($A103,'entrada-fornecedor-12-meses-7'!$1:$1048576,3 + (COLUMN(J100)-1)*1,FALSE),"")=0,"",IFERROR(VLOOKUP($A103,'entrada-fornecedor-12-meses-7'!$1:$1048576,3 + (COLUMN(J100)-1)*1,FALSE),""))</f>
        <v/>
      </c>
      <c r="EK103" s="94">
        <f>IF(IFERROR(VLOOKUP($A103,'entrada-fornecedor-12-meses-7'!$1:$1048576,3 + (COLUMN(K100)-1)*1,FALSE),"")=0,"",IFERROR(VLOOKUP($A103,'entrada-fornecedor-12-meses-7'!$1:$1048576,3 + (COLUMN(K100)-1)*1,FALSE),""))</f>
        <v/>
      </c>
      <c r="EL103" s="94">
        <f>IF(IFERROR(VLOOKUP($A103,'entrada-fornecedor-12-meses-7'!$1:$1048576,3 + (COLUMN(L100)-1)*1,FALSE),"")=0,"",IFERROR(VLOOKUP($A103,'entrada-fornecedor-12-meses-7'!$1:$1048576,3 + (COLUMN(L100)-1)*1,FALSE),""))</f>
        <v/>
      </c>
      <c r="EM103" s="95">
        <f>IF(COUNT(EA103:EL103)=0,"",SUM(EA103:EL103))</f>
        <v/>
      </c>
      <c r="EN103" s="1" t="n"/>
      <c r="EO103" s="96">
        <f>IFERROR(AVERAGEIF('lead-time-compras-7'!B:B,A103,'lead-time-compras-7'!S:S),"")</f>
        <v/>
      </c>
      <c r="EP103" s="96">
        <f>IFERROR(
  AVERAGEIFS(
    'notas-fiscais-entrada-830-7'!H:H,
    'notas-fiscais-entrada-830-7'!O:O, A103,
    'notas-fiscais-entrada-830-7'!E:E, $B$1
  ),
""
)</f>
        <v/>
      </c>
      <c r="EQ103" s="96">
        <f>IFERROR(AVERAGEIF('lead-time-compras-7'!B:B,A103,'lead-time-compras-7'!Q:Q),"")</f>
        <v/>
      </c>
      <c r="ER103" s="97">
        <f>SUMIF('fornecedor-saldo-receber-7'!A:A, A103, 'fornecedor-saldo-receber-7'!L:L)</f>
        <v/>
      </c>
      <c r="ES103" s="97">
        <f>SUMIF('fornecedor-verba-aplicar-7'!A:A, A103, 'fornecedor-verba-aplicar-7'!D:D)</f>
        <v/>
      </c>
      <c r="ET103" s="1" t="n"/>
      <c r="EU103" s="52">
        <f>SUMIF('ANALISE PRODUTO'!F:F, A103, 'ANALISE PRODUTO'!BN:BN)</f>
        <v/>
      </c>
      <c r="EV103" s="52">
        <f>SUMIF('ANALISE PRODUTO'!F:F, A103, 'ANALISE PRODUTO'!BO:BO)</f>
        <v/>
      </c>
      <c r="EW103" s="52">
        <f>SUMIF('ANALISE PRODUTO'!F:F, A103, 'ANALISE PRODUTO'!BP:BP)</f>
        <v/>
      </c>
      <c r="EX103" s="52">
        <f>SUMIF('ANALISE PRODUTO'!F:F, A103, 'ANALISE PRODUTO'!BQ:BQ)</f>
        <v/>
      </c>
      <c r="EY103" s="52">
        <f>SUMIF('ANALISE PRODUTO'!F:F, A103, 'ANALISE PRODUTO'!BR:BR)</f>
        <v/>
      </c>
      <c r="EZ103" s="53">
        <f>SUMIF('ANALISE PRODUTO'!F:F, A103, 'ANALISE PRODUTO'!BS:BS)</f>
        <v/>
      </c>
      <c r="FA103" s="53">
        <f>SUMIF('ANALISE PRODUTO'!F:F, A103, 'ANALISE PRODUTO'!BT:BT)</f>
        <v/>
      </c>
      <c r="FB103" s="53">
        <f>SUMIF('ANALISE PRODUTO'!F:F, A103, 'ANALISE PRODUTO'!BU:BU)</f>
        <v/>
      </c>
      <c r="FC103" s="53">
        <f>SUMIF('ANALISE PRODUTO'!F:F, A103, 'ANALISE PRODUTO'!BV:BV)</f>
        <v/>
      </c>
      <c r="FD103" s="53">
        <f>SUMIF('ANALISE PRODUTO'!F:F, A103, 'ANALISE PRODUTO'!BW:BW)</f>
        <v/>
      </c>
      <c r="FE103" s="41">
        <f>SUMIF('ANALISE PRODUTO'!F:F, A103, 'ANALISE PRODUTO'!CB:CB)</f>
        <v/>
      </c>
      <c r="FF103" s="41">
        <f>SUMIF('ANALISE PRODUTO'!F:F, A103, 'ANALISE PRODUTO'!CC:CC)</f>
        <v/>
      </c>
      <c r="FG103" s="1" t="n"/>
      <c r="FH103" s="45">
        <f>IF(IFERROR(VLOOKUP($A103,'VENDA 2023'!$1:$1048576,4 + (COLUMN(A100)-1)*2,FALSE),"")=0,"",IFERROR(VLOOKUP($A103,'VENDA 2023'!$1:$1048576,4 + (COLUMN(A100)-1)*2,FALSE),""))</f>
        <v/>
      </c>
      <c r="FI103" s="45">
        <f>IF(IFERROR(VLOOKUP($A103,'VENDA 2023'!$1:$1048576,4 + (COLUMN(B100)-1)*2,FALSE),"")=0,"",IFERROR(VLOOKUP($A103,'VENDA 2023'!$1:$1048576,4 + (COLUMN(B100)-1)*2,FALSE),""))</f>
        <v/>
      </c>
      <c r="FJ103" s="45">
        <f>IF(IFERROR(VLOOKUP($A103,'VENDA 2023'!$1:$1048576,4 + (COLUMN(C100)-1)*2,FALSE),"")=0,"",IFERROR(VLOOKUP($A103,'VENDA 2023'!$1:$1048576,4 + (COLUMN(C100)-1)*2,FALSE),""))</f>
        <v/>
      </c>
      <c r="FK103" s="45">
        <f>IF(IFERROR(VLOOKUP($A103,'VENDA 2023'!$1:$1048576,4 + (COLUMN(D100)-1)*2,FALSE),"")=0,"",IFERROR(VLOOKUP($A103,'VENDA 2023'!$1:$1048576,4 + (COLUMN(D100)-1)*2,FALSE),""))</f>
        <v/>
      </c>
      <c r="FL103" s="45">
        <f>IF(IFERROR(VLOOKUP($A103,'VENDA 2023'!$1:$1048576,4 + (COLUMN(E100)-1)*2,FALSE),"")=0,"",IFERROR(VLOOKUP($A103,'VENDA 2023'!$1:$1048576,4 + (COLUMN(E100)-1)*2,FALSE),""))</f>
        <v/>
      </c>
      <c r="FM103" s="45">
        <f>IF(IFERROR(VLOOKUP($A103,'VENDA 2023'!$1:$1048576,4 + (COLUMN(F100)-1)*2,FALSE),"")=0,"",IFERROR(VLOOKUP($A103,'VENDA 2023'!$1:$1048576,4 + (COLUMN(F100)-1)*2,FALSE),""))</f>
        <v/>
      </c>
      <c r="FN103" s="45">
        <f>IF(IFERROR(VLOOKUP($A103,'VENDA 2023'!$1:$1048576,4 + (COLUMN(G100)-1)*2,FALSE),"")=0,"",IFERROR(VLOOKUP($A103,'VENDA 2023'!$1:$1048576,4 + (COLUMN(G100)-1)*2,FALSE),""))</f>
        <v/>
      </c>
      <c r="FO103" s="45">
        <f>IF(IFERROR(VLOOKUP($A103,'VENDA 2023'!$1:$1048576,4 + (COLUMN(H100)-1)*2,FALSE),"")=0,"",IFERROR(VLOOKUP($A103,'VENDA 2023'!$1:$1048576,4 + (COLUMN(H100)-1)*2,FALSE),""))</f>
        <v/>
      </c>
      <c r="FP103" s="45">
        <f>IF(IFERROR(VLOOKUP($A103,'VENDA 2023'!$1:$1048576,4 + (COLUMN(I100)-1)*2,FALSE),"")=0,"",IFERROR(VLOOKUP($A103,'VENDA 2023'!$1:$1048576,4 + (COLUMN(I100)-1)*2,FALSE),""))</f>
        <v/>
      </c>
      <c r="FQ103" s="45">
        <f>IF(IFERROR(VLOOKUP($A103,'VENDA 2023'!$1:$1048576,4 + (COLUMN(J100)-1)*2,FALSE),"")=0,"",IFERROR(VLOOKUP($A103,'VENDA 2023'!$1:$1048576,4 + (COLUMN(J100)-1)*2,FALSE),""))</f>
        <v/>
      </c>
      <c r="FR103" s="45">
        <f>IF(IFERROR(VLOOKUP($A103,'VENDA 2023'!$1:$1048576,4 + (COLUMN(K100)-1)*2,FALSE),"")=0,"",IFERROR(VLOOKUP($A103,'VENDA 2023'!$1:$1048576,4 + (COLUMN(K100)-1)*2,FALSE),""))</f>
        <v/>
      </c>
      <c r="FS103" s="45">
        <f>IF(IFERROR(VLOOKUP($A103,'VENDA 2023'!$1:$1048576,4 + (COLUMN(L100)-1)*2,FALSE),"")=0,"",IFERROR(VLOOKUP($A103,'VENDA 2023'!$1:$1048576,4 + (COLUMN(L100)-1)*2,FALSE),""))</f>
        <v/>
      </c>
      <c r="FT103" s="12">
        <f>IF(COUNT(FH103:FS103)=0,"",SUM(FH103:FS103))</f>
        <v/>
      </c>
      <c r="FU103" s="45">
        <f>IF(IFERROR(VLOOKUP($A103,'VENDA 2024'!$1:$1048576,4 + (COLUMN(A100)-1)*2,FALSE),"")=0,"",IFERROR(VLOOKUP($A103,'VENDA 2024'!$1:$1048576,4 + (COLUMN(A100)-1)*2,FALSE),""))</f>
        <v/>
      </c>
      <c r="FV103" s="45">
        <f>IF(IFERROR(VLOOKUP($A103,'VENDA 2024'!$1:$1048576,4 + (COLUMN(B100)-1)*2,FALSE),"")=0,"",IFERROR(VLOOKUP($A103,'VENDA 2024'!$1:$1048576,4 + (COLUMN(B100)-1)*2,FALSE),""))</f>
        <v/>
      </c>
      <c r="FW103" s="45">
        <f>IF(IFERROR(VLOOKUP($A103,'VENDA 2024'!$1:$1048576,4 + (COLUMN(C100)-1)*2,FALSE),"")=0,"",IFERROR(VLOOKUP($A103,'VENDA 2024'!$1:$1048576,4 + (COLUMN(C100)-1)*2,FALSE),""))</f>
        <v/>
      </c>
      <c r="FX103" s="45">
        <f>IF(IFERROR(VLOOKUP($A103,'VENDA 2024'!$1:$1048576,4 + (COLUMN(D100)-1)*2,FALSE),"")=0,"",IFERROR(VLOOKUP($A103,'VENDA 2024'!$1:$1048576,4 + (COLUMN(D100)-1)*2,FALSE),""))</f>
        <v/>
      </c>
      <c r="FY103" s="45">
        <f>IF(IFERROR(VLOOKUP($A103,'VENDA 2024'!$1:$1048576,4 + (COLUMN(E100)-1)*2,FALSE),"")=0,"",IFERROR(VLOOKUP($A103,'VENDA 2024'!$1:$1048576,4 + (COLUMN(E100)-1)*2,FALSE),""))</f>
        <v/>
      </c>
      <c r="FZ103" s="45">
        <f>IF(IFERROR(VLOOKUP($A103,'VENDA 2024'!$1:$1048576,4 + (COLUMN(F100)-1)*2,FALSE),"")=0,"",IFERROR(VLOOKUP($A103,'VENDA 2024'!$1:$1048576,4 + (COLUMN(F100)-1)*2,FALSE),""))</f>
        <v/>
      </c>
      <c r="GA103" s="45">
        <f>IF(IFERROR(VLOOKUP($A103,'VENDA 2024'!$1:$1048576,4 + (COLUMN(G100)-1)*2,FALSE),"")=0,"",IFERROR(VLOOKUP($A103,'VENDA 2024'!$1:$1048576,4 + (COLUMN(G100)-1)*2,FALSE),""))</f>
        <v/>
      </c>
      <c r="GB103" s="45">
        <f>IF(IFERROR(VLOOKUP($A103,'VENDA 2024'!$1:$1048576,4 + (COLUMN(H100)-1)*2,FALSE),"")=0,"",IFERROR(VLOOKUP($A103,'VENDA 2024'!$1:$1048576,4 + (COLUMN(H100)-1)*2,FALSE),""))</f>
        <v/>
      </c>
      <c r="GC103" s="45">
        <f>IF(IFERROR(VLOOKUP($A103,'VENDA 2024'!$1:$1048576,4 + (COLUMN(I100)-1)*2,FALSE),"")=0,"",IFERROR(VLOOKUP($A103,'VENDA 2024'!$1:$1048576,4 + (COLUMN(I100)-1)*2,FALSE),""))</f>
        <v/>
      </c>
      <c r="GD103" s="45">
        <f>IF(IFERROR(VLOOKUP($A103,'VENDA 2024'!$1:$1048576,4 + (COLUMN(J100)-1)*2,FALSE),"")=0,"",IFERROR(VLOOKUP($A103,'VENDA 2024'!$1:$1048576,4 + (COLUMN(J100)-1)*2,FALSE),""))</f>
        <v/>
      </c>
      <c r="GE103" s="45">
        <f>IF(IFERROR(VLOOKUP($A103,'VENDA 2024'!$1:$1048576,4 + (COLUMN(K100)-1)*2,FALSE),"")=0,"",IFERROR(VLOOKUP($A103,'VENDA 2024'!$1:$1048576,4 + (COLUMN(K100)-1)*2,FALSE),""))</f>
        <v/>
      </c>
      <c r="GF103" s="45">
        <f>IF(IFERROR(VLOOKUP($A103,'VENDA 2024'!$1:$1048576,4 + (COLUMN(L100)-1)*2,FALSE),"")=0,"",IFERROR(VLOOKUP($A103,'VENDA 2024'!$1:$1048576,4 + (COLUMN(L100)-1)*2,FALSE),""))</f>
        <v/>
      </c>
      <c r="GG103" s="12">
        <f>IF(COUNT(FU103:GF103)=0,"",SUM(FU103:GF103))</f>
        <v/>
      </c>
      <c r="GH103" s="45">
        <f>IF(IFERROR(VLOOKUP($A103,'venda-fornecedor-12-meses-7'!$1:$1048576,5 + (COLUMN(A100)-1)*2,FALSE),"")=0,"",IFERROR(VLOOKUP($A103,'venda-fornecedor-12-meses-7'!$1:$1048576,5 + (COLUMN(A100)-1)*2,FALSE),""))</f>
        <v/>
      </c>
      <c r="GI103" s="45">
        <f>IF(IFERROR(VLOOKUP($A103,'venda-fornecedor-12-meses-7'!$1:$1048576,5 + (COLUMN(B100)-1)*2,FALSE),"")=0,"",IFERROR(VLOOKUP($A103,'venda-fornecedor-12-meses-7'!$1:$1048576,5 + (COLUMN(B100)-1)*2,FALSE),""))</f>
        <v/>
      </c>
      <c r="GJ103" s="45">
        <f>IF(IFERROR(VLOOKUP($A103,'venda-fornecedor-12-meses-7'!$1:$1048576,5 + (COLUMN(C100)-1)*2,FALSE),"")=0,"",IFERROR(VLOOKUP($A103,'venda-fornecedor-12-meses-7'!$1:$1048576,5 + (COLUMN(C100)-1)*2,FALSE),""))</f>
        <v/>
      </c>
      <c r="GK103" s="45">
        <f>IF(IFERROR(VLOOKUP($A103,'venda-fornecedor-12-meses-7'!$1:$1048576,5 + (COLUMN(D100)-1)*2,FALSE),"")=0,"",IFERROR(VLOOKUP($A103,'venda-fornecedor-12-meses-7'!$1:$1048576,5 + (COLUMN(D100)-1)*2,FALSE),""))</f>
        <v/>
      </c>
      <c r="GL103" s="45">
        <f>IF(IFERROR(VLOOKUP($A103,'venda-fornecedor-12-meses-7'!$1:$1048576,5 + (COLUMN(E100)-1)*2,FALSE),"")=0,"",IFERROR(VLOOKUP($A103,'venda-fornecedor-12-meses-7'!$1:$1048576,5 + (COLUMN(E100)-1)*2,FALSE),""))</f>
        <v/>
      </c>
      <c r="GM103" s="45">
        <f>IF(IFERROR(VLOOKUP($A103,'venda-fornecedor-12-meses-7'!$1:$1048576,5 + (COLUMN(F100)-1)*2,FALSE),"")=0,"",IFERROR(VLOOKUP($A103,'venda-fornecedor-12-meses-7'!$1:$1048576,5 + (COLUMN(F100)-1)*2,FALSE),""))</f>
        <v/>
      </c>
      <c r="GN103" s="45">
        <f>IF(IFERROR(VLOOKUP($A103,'venda-fornecedor-12-meses-7'!$1:$1048576,5 + (COLUMN(G100)-1)*2,FALSE),"")=0,"",IFERROR(VLOOKUP($A103,'venda-fornecedor-12-meses-7'!$1:$1048576,5 + (COLUMN(G100)-1)*2,FALSE),""))</f>
        <v/>
      </c>
      <c r="GO103" s="45">
        <f>IF(IFERROR(VLOOKUP($A103,'venda-fornecedor-12-meses-7'!$1:$1048576,5 + (COLUMN(H100)-1)*2,FALSE),"")=0,"",IFERROR(VLOOKUP($A103,'venda-fornecedor-12-meses-7'!$1:$1048576,5 + (COLUMN(H100)-1)*2,FALSE),""))</f>
        <v/>
      </c>
      <c r="GP103" s="45">
        <f>IF(IFERROR(VLOOKUP($A103,'venda-fornecedor-12-meses-7'!$1:$1048576,5 + (COLUMN(I100)-1)*2,FALSE),"")=0,"",IFERROR(VLOOKUP($A103,'venda-fornecedor-12-meses-7'!$1:$1048576,5 + (COLUMN(I100)-1)*2,FALSE),""))</f>
        <v/>
      </c>
      <c r="GQ103" s="45">
        <f>IF(IFERROR(VLOOKUP($A103,'venda-fornecedor-12-meses-7'!$1:$1048576,5 + (COLUMN(J100)-1)*2,FALSE),"")=0,"",IFERROR(VLOOKUP($A103,'venda-fornecedor-12-meses-7'!$1:$1048576,5 + (COLUMN(J100)-1)*2,FALSE),""))</f>
        <v/>
      </c>
      <c r="GR103" s="45">
        <f>IF(IFERROR(VLOOKUP($A103,'venda-fornecedor-12-meses-7'!$1:$1048576,5 + (COLUMN(K100)-1)*2,FALSE),"")=0,"",IFERROR(VLOOKUP($A103,'venda-fornecedor-12-meses-7'!$1:$1048576,5 + (COLUMN(K100)-1)*2,FALSE),""))</f>
        <v/>
      </c>
      <c r="GS103" s="45">
        <f>IF(IFERROR(VLOOKUP($A103,'venda-fornecedor-12-meses-7'!$1:$1048576,5 + (COLUMN(L100)-1)*2,FALSE),"")=0,"",IFERROR(VLOOKUP($A103,'venda-fornecedor-12-meses-7'!$1:$1048576,5 + (COLUMN(L100)-1)*2,FALSE),""))</f>
        <v/>
      </c>
      <c r="GT103" s="12">
        <f>IF(COUNT(GH103:GS103)=0,"",SUM(GH103:GS103))</f>
        <v/>
      </c>
    </row>
    <row r="104">
      <c r="A104" s="98" t="n">
        <v>37061</v>
      </c>
      <c r="B104" s="85">
        <f>VLOOKUP(A104,'FORNECEDORES X COMPRADOR'!$A:$D,4,0)</f>
        <v/>
      </c>
      <c r="C104" s="85">
        <f>VLOOKUP(A104,'FORNECEDORES X COMPRADOR'!$A:$E,5,0)</f>
        <v/>
      </c>
      <c r="D104" s="40">
        <f>IFERROR(AVERAGEIF('ANALISE PRODUTO'!F:F,A104,'ANALISE PRODUTO'!BE:BE),"")</f>
        <v/>
      </c>
      <c r="E104" s="40">
        <f>IFERROR(AVERAGEIF('ANALISE PRODUTO'!F:F,A104,'ANALISE PRODUTO'!BF:BF),"")</f>
        <v/>
      </c>
      <c r="F104" s="47">
        <f t="array" ref="F104">IFERROR(
  IF(
    SUMPRODUCT(
      IFERROR(--('ANALISE PRODUTO'!$F$3:$F$10000=A104),0) *
      IFERROR(--'ANALISE PRODUTO'!$AJ$3:$AJ$10000,0)
    )=0,
    "",
    SUMPRODUCT(
      IFERROR(--('ANALISE PRODUTO'!$F$3:$F$10000=A104),0) *
      IFERROR(--'ANALISE PRODUTO'!$AN$3:$AN$10000,0)
    ) /
    SUMPRODUCT(
      IFERROR(--('ANALISE PRODUTO'!$F$3:$F$10000=A104),0) *
      IFERROR(--'ANALISE PRODUTO'!$AJ$3:$AJ$10000,0)
    )
  ),
  ""
)</f>
        <v/>
      </c>
      <c r="G104" s="47">
        <f t="array" ref="G104">IFERROR(
  IF(
    SUMPRODUCT(
      IFERROR(--('ANALISE PRODUTO'!$F$3:$F$10000=A104),0) *
      IFERROR(--'ANALISE PRODUTO'!$AJ$3:$AJ$10000,0)
    )=0,
    "",
    SUMPRODUCT(
      IFERROR(--('ANALISE PRODUTO'!$F$3:$F$10000=A104),0) *
      IFERROR(--'ANALISE PRODUTO'!$AO$3:$AO$10000,0)
    ) /
    SUMPRODUCT(
      IFERROR(--('ANALISE PRODUTO'!$F$3:$F$10000=A104),0) *
      IFERROR(--'ANALISE PRODUTO'!$AJ$3:$AJ$10000,0)
    )
  ),
  ""
)</f>
        <v/>
      </c>
      <c r="H104" s="86" t="n">
        <v>60</v>
      </c>
      <c r="I104" s="86" t="n">
        <v>90</v>
      </c>
      <c r="J104" s="87">
        <f>SUMIF('ANALISE PRODUTO'!F:F, A104, 'ANALISE PRODUTO'!AP:AP)</f>
        <v/>
      </c>
      <c r="K104" s="88">
        <f>SUMIF('ANALISE PRODUTO'!F:F, A104, 'ANALISE PRODUTO'!AN:AN)</f>
        <v/>
      </c>
      <c r="L104" s="40">
        <f>SUMIF('ANALISE PRODUTO'!F:F, A104, 'ANALISE PRODUTO'!BB:BB)</f>
        <v/>
      </c>
      <c r="M104" s="40">
        <f>SUMIF('ANALISE PRODUTO'!F:F, A104, 'ANALISE PRODUTO'!BC:BC)</f>
        <v/>
      </c>
      <c r="N104" s="40">
        <f>SUMIF('ANALISE PRODUTO'!F:F, A104, 'ANALISE PRODUTO'!BD:BD)</f>
        <v/>
      </c>
      <c r="O104" s="40">
        <f>SUMIF('ANALISE PRODUTO'!F:F, A104, 'ANALISE PRODUTO'!BA:BA)</f>
        <v/>
      </c>
      <c r="P104" s="40">
        <f>IF(J104=0, 0, IF(O104/J104=0, 0, O104/J104))</f>
        <v/>
      </c>
      <c r="Q104" s="40">
        <f>IF(J104=0, 0, IF(L104/J104=0, 0, L104/J104))</f>
        <v/>
      </c>
      <c r="R104" s="89">
        <f>SUMIF('ANALISE PRODUTO'!F:F, A104, 'ANALISE PRODUTO'!BJ:BJ)</f>
        <v/>
      </c>
      <c r="S104" s="89">
        <f>SUMIF('ANALISE PRODUTO'!F:F, A104, 'ANALISE PRODUTO'!BK:BK)</f>
        <v/>
      </c>
      <c r="T104" s="89">
        <f>SUMIF('ANALISE PRODUTO'!F:F, A104, 'ANALISE PRODUTO'!BL:BL)</f>
        <v/>
      </c>
      <c r="U104" s="89">
        <f>SUMIFS('ANALISE PRODUTO'!BI:BI, 'ANALISE PRODUTO'!F:F, A104)</f>
        <v/>
      </c>
      <c r="V104" s="89">
        <f>IF(C104="DESCONTINUADO", 0, IF(J104=0, 0, IF(U104/J104=0, 0, U104/J104)))</f>
        <v/>
      </c>
      <c r="W104" s="89">
        <f>IF(OR(C104="DESCONTINUADO", J104=0), 0, IFERROR((S104+T104)/J104, 0))</f>
        <v/>
      </c>
      <c r="X104" s="59">
        <f>COUNTIF('ANALISE PRODUTO'!F:F, A104)</f>
        <v/>
      </c>
      <c r="Y104" s="60">
        <f>COUNTIFS('ANALISE PRODUTO'!F:F, A104, 'ANALISE PRODUTO'!S:S, "S")</f>
        <v/>
      </c>
      <c r="Z104" s="61">
        <f>X104-Y104</f>
        <v/>
      </c>
      <c r="AA104" s="88">
        <f>IFERROR(IF(COUNTIF('contas-pagas-fornecedor-7'!$C:$C,B104)&gt;1,
   AVERAGEIF('contas-pagas-fornecedor-7'!$C:$C,B104,'contas-pagas-fornecedor-7'!$I:$I),
   VLOOKUP(B104,'contas-pagas-fornecedor-7'!$C:$Q,7,FALSE)), "")</f>
        <v/>
      </c>
      <c r="AB104" s="88">
        <f t="array" ref="AB104">IFERROR(
  INDEX('fornecedor-venda-por-filial-ger'!J:J,
    MATCH(1,
      ('fornecedor-venda-por-filial-ger'!A:A=A104) *
      ('fornecedor-venda-por-filial-ger'!B:B=$B$1),
    0)
  ),
"")</f>
        <v/>
      </c>
      <c r="AC104" s="90">
        <f t="array" ref="AC104">IFERROR(
  INDEX('fornecedor-venda-por-filial-ger'!O:O,
    MATCH(1,
      ('fornecedor-venda-por-filial-ger'!A:A=A104) *
      ('fornecedor-venda-por-filial-ger'!B:B=$B$1),
    0)
  ),
"")</f>
        <v/>
      </c>
      <c r="AD104" s="90">
        <f>IFERROR(VLOOKUP(A104,'venda-fornecedor-12-meses-7'!A:AC,3,0),"")</f>
        <v/>
      </c>
      <c r="AE104" s="87">
        <f t="array" ref="AE104">IFERROR(
  INDEX('fornecedor-venda-por-filial-ger'!N:N,
    MATCH(1,
      ('fornecedor-venda-por-filial-ger'!A:A=A104) *
      ('fornecedor-venda-por-filial-ger'!B:B=$B$1),
    0)
  ),
"")</f>
        <v/>
      </c>
      <c r="AF104" s="87">
        <f>IF(J104&lt;=0,"100,00%",IFERROR(AD104/AE104,1))</f>
        <v/>
      </c>
      <c r="AG104" s="64">
        <f t="array" ref="AG104">IFERROR(
  INDEX('fornecedor-venda-por-filial-ger'!L:L,
    MATCH(1,
      ('fornecedor-venda-por-filial-ger'!A:A=A104)*
      ('fornecedor-venda-por-filial-ger'!B:B=$B$1),
    0)
  )/100,
"")</f>
        <v/>
      </c>
      <c r="AH104" s="64">
        <f t="array" ref="AH104">IFERROR(
  INDEX('fornecedor-venda-por-filial-ger'!S:S,
    MATCH(1,
      ('fornecedor-venda-por-filial-ger'!A:A=A104) *
      ('fornecedor-venda-por-filial-ger'!B:B=$B$1),
    0)
  )/100,
"")</f>
        <v/>
      </c>
      <c r="AI104" s="64">
        <f>IFERROR(IF(OR(AH104="",AG104=""),"",IF(J104=0,0,AH104-AG104)),"")</f>
        <v/>
      </c>
      <c r="AJ104" s="91">
        <f t="array" ref="AJ104">IF(MAX(IF('ANALISE PRODUTO'!F:F=A104,'ANALISE PRODUTO'!AD:AD))=0,"SEM ENTRADA",MAX(IF('ANALISE PRODUTO'!F:F=A104,'ANALISE PRODUTO'!AD:AD)))</f>
        <v/>
      </c>
      <c r="AK104" s="39" t="n"/>
      <c r="AL104" s="92">
        <f>IF(IFERROR(VLOOKUP($A104,'VENDA 2023'!$1:$1048576,3 + (COLUMN(A101)-1)*2,FALSE),"")=0,"",IFERROR(VLOOKUP($A104,'VENDA 2023'!$1:$1048576,3 + (COLUMN(A101)-1)*2,FALSE),""))</f>
        <v/>
      </c>
      <c r="AM104" s="92">
        <f>IF(IFERROR(VLOOKUP($A104,'VENDA 2023'!$1:$1048576,3 + (COLUMN(B101)-1)*2,FALSE),"")=0,"",IFERROR(VLOOKUP($A104,'VENDA 2023'!$1:$1048576,3 + (COLUMN(B101)-1)*2,FALSE),""))</f>
        <v/>
      </c>
      <c r="AN104" s="92">
        <f>IF(IFERROR(VLOOKUP($A104,'VENDA 2023'!$1:$1048576,3 + (COLUMN(C101)-1)*2,FALSE),"")=0,"",IFERROR(VLOOKUP($A104,'VENDA 2023'!$1:$1048576,3 + (COLUMN(C101)-1)*2,FALSE),""))</f>
        <v/>
      </c>
      <c r="AO104" s="92">
        <f>IF(IFERROR(VLOOKUP($A104,'VENDA 2023'!$1:$1048576,3 + (COLUMN(D101)-1)*2,FALSE),"")=0,"",IFERROR(VLOOKUP($A104,'VENDA 2023'!$1:$1048576,3 + (COLUMN(D101)-1)*2,FALSE),""))</f>
        <v/>
      </c>
      <c r="AP104" s="92">
        <f>IF(IFERROR(VLOOKUP($A104,'VENDA 2023'!$1:$1048576,3 + (COLUMN(E101)-1)*2,FALSE),"")=0,"",IFERROR(VLOOKUP($A104,'VENDA 2023'!$1:$1048576,3 + (COLUMN(E101)-1)*2,FALSE),""))</f>
        <v/>
      </c>
      <c r="AQ104" s="92">
        <f>IF(IFERROR(VLOOKUP($A104,'VENDA 2023'!$1:$1048576,3 + (COLUMN(F101)-1)*2,FALSE),"")=0,"",IFERROR(VLOOKUP($A104,'VENDA 2023'!$1:$1048576,3 + (COLUMN(F101)-1)*2,FALSE),""))</f>
        <v/>
      </c>
      <c r="AR104" s="92">
        <f>IF(IFERROR(VLOOKUP($A104,'VENDA 2023'!$1:$1048576,3 + (COLUMN(G101)-1)*2,FALSE),"")=0,"",IFERROR(VLOOKUP($A104,'VENDA 2023'!$1:$1048576,3 + (COLUMN(G101)-1)*2,FALSE),""))</f>
        <v/>
      </c>
      <c r="AS104" s="92">
        <f>IF(IFERROR(VLOOKUP($A104,'VENDA 2023'!$1:$1048576,3 + (COLUMN(H101)-1)*2,FALSE),"")=0,"",IFERROR(VLOOKUP($A104,'VENDA 2023'!$1:$1048576,3 + (COLUMN(H101)-1)*2,FALSE),""))</f>
        <v/>
      </c>
      <c r="AT104" s="92">
        <f>IF(IFERROR(VLOOKUP($A104,'VENDA 2023'!$1:$1048576,3 + (COLUMN(I101)-1)*2,FALSE),"")=0,"",IFERROR(VLOOKUP($A104,'VENDA 2023'!$1:$1048576,3 + (COLUMN(I101)-1)*2,FALSE),""))</f>
        <v/>
      </c>
      <c r="AU104" s="92">
        <f>IF(IFERROR(VLOOKUP($A104,'VENDA 2023'!$1:$1048576,3 + (COLUMN(J101)-1)*2,FALSE),"")=0,"",IFERROR(VLOOKUP($A104,'VENDA 2023'!$1:$1048576,3 + (COLUMN(J101)-1)*2,FALSE),""))</f>
        <v/>
      </c>
      <c r="AV104" s="92">
        <f>IF(IFERROR(VLOOKUP($A104,'VENDA 2023'!$1:$1048576,3 + (COLUMN(K101)-1)*2,FALSE),"")=0,"",IFERROR(VLOOKUP($A104,'VENDA 2023'!$1:$1048576,3 + (COLUMN(K101)-1)*2,FALSE),""))</f>
        <v/>
      </c>
      <c r="AW104" s="92">
        <f>IF(IFERROR(VLOOKUP($A104,'VENDA 2023'!$1:$1048576,3 + (COLUMN(L101)-1)*2,FALSE),"")=0,"",IFERROR(VLOOKUP($A104,'VENDA 2023'!$1:$1048576,3 + (COLUMN(L101)-1)*2,FALSE),""))</f>
        <v/>
      </c>
      <c r="AX104" s="93">
        <f>IF(COUNT(AL104:AW104)=0,"",SUM(AL104:AW104))</f>
        <v/>
      </c>
      <c r="AY104" s="92">
        <f>IF(IFERROR(VLOOKUP($A104,'VENDA 2024'!$1:$1048576,3 + (COLUMN(A101)-1)*2,FALSE),"")=0,"",IFERROR(VLOOKUP($A104,'VENDA 2024'!$1:$1048576,3 + (COLUMN(A101)-1)*2,FALSE),""))</f>
        <v/>
      </c>
      <c r="AZ104" s="92">
        <f>IF(IFERROR(VLOOKUP($A104,'VENDA 2024'!$1:$1048576,3 + (COLUMN(B101)-1)*2,FALSE),"")=0,"",IFERROR(VLOOKUP($A104,'VENDA 2024'!$1:$1048576,3 + (COLUMN(B101)-1)*2,FALSE),""))</f>
        <v/>
      </c>
      <c r="BA104" s="92">
        <f>IF(IFERROR(VLOOKUP($A104,'VENDA 2024'!$1:$1048576,3 + (COLUMN(C101)-1)*2,FALSE),"")=0,"",IFERROR(VLOOKUP($A104,'VENDA 2024'!$1:$1048576,3 + (COLUMN(C101)-1)*2,FALSE),""))</f>
        <v/>
      </c>
      <c r="BB104" s="92">
        <f>IF(IFERROR(VLOOKUP($A104,'VENDA 2024'!$1:$1048576,3 + (COLUMN(D101)-1)*2,FALSE),"")=0,"",IFERROR(VLOOKUP($A104,'VENDA 2024'!$1:$1048576,3 + (COLUMN(D101)-1)*2,FALSE),""))</f>
        <v/>
      </c>
      <c r="BC104" s="92">
        <f>IF(IFERROR(VLOOKUP($A104,'VENDA 2024'!$1:$1048576,3 + (COLUMN(E101)-1)*2,FALSE),"")=0,"",IFERROR(VLOOKUP($A104,'VENDA 2024'!$1:$1048576,3 + (COLUMN(E101)-1)*2,FALSE),""))</f>
        <v/>
      </c>
      <c r="BD104" s="92">
        <f>IF(IFERROR(VLOOKUP($A104,'VENDA 2024'!$1:$1048576,3 + (COLUMN(F101)-1)*2,FALSE),"")=0,"",IFERROR(VLOOKUP($A104,'VENDA 2024'!$1:$1048576,3 + (COLUMN(F101)-1)*2,FALSE),""))</f>
        <v/>
      </c>
      <c r="BE104" s="92">
        <f>IF(IFERROR(VLOOKUP($A104,'VENDA 2024'!$1:$1048576,3 + (COLUMN(G101)-1)*2,FALSE),"")=0,"",IFERROR(VLOOKUP($A104,'VENDA 2024'!$1:$1048576,3 + (COLUMN(G101)-1)*2,FALSE),""))</f>
        <v/>
      </c>
      <c r="BF104" s="92">
        <f>IF(IFERROR(VLOOKUP($A104,'VENDA 2024'!$1:$1048576,3 + (COLUMN(H101)-1)*2,FALSE),"")=0,"",IFERROR(VLOOKUP($A104,'VENDA 2024'!$1:$1048576,3 + (COLUMN(H101)-1)*2,FALSE),""))</f>
        <v/>
      </c>
      <c r="BG104" s="92">
        <f>IF(IFERROR(VLOOKUP($A104,'VENDA 2024'!$1:$1048576,3 + (COLUMN(I101)-1)*2,FALSE),"")=0,"",IFERROR(VLOOKUP($A104,'VENDA 2024'!$1:$1048576,3 + (COLUMN(I101)-1)*2,FALSE),""))</f>
        <v/>
      </c>
      <c r="BH104" s="92">
        <f>IF(IFERROR(VLOOKUP($A104,'VENDA 2024'!$1:$1048576,3 + (COLUMN(J101)-1)*2,FALSE),"")=0,"",IFERROR(VLOOKUP($A104,'VENDA 2024'!$1:$1048576,3 + (COLUMN(J101)-1)*2,FALSE),""))</f>
        <v/>
      </c>
      <c r="BI104" s="92">
        <f>IF(IFERROR(VLOOKUP($A104,'VENDA 2024'!$1:$1048576,3 + (COLUMN(K101)-1)*2,FALSE),"")=0,"",IFERROR(VLOOKUP($A104,'VENDA 2024'!$1:$1048576,3 + (COLUMN(K101)-1)*2,FALSE),""))</f>
        <v/>
      </c>
      <c r="BJ104" s="92">
        <f>IF(IFERROR(VLOOKUP($A104,'VENDA 2024'!$1:$1048576,3 + (COLUMN(L101)-1)*2,FALSE),"")=0,"",IFERROR(VLOOKUP($A104,'VENDA 2024'!$1:$1048576,3 + (COLUMN(L101)-1)*2,FALSE),""))</f>
        <v/>
      </c>
      <c r="BK104" s="93">
        <f>IF(COUNT(AY104:BJ104)=0,"",SUM(AY104:BJ104))</f>
        <v/>
      </c>
      <c r="BL104" s="92">
        <f>IF(IFERROR(VLOOKUP($A104,'VENDA 2025'!$1:$1048576,3 + (COLUMN(A101)-1)*2,FALSE),"")=0,"",IFERROR(VLOOKUP($A104,'VENDA 2025'!$1:$1048576,3 + (COLUMN(A101)-1)*2,FALSE),""))</f>
        <v/>
      </c>
      <c r="BM104" s="92">
        <f>IF(IFERROR(VLOOKUP($A104,'VENDA 2025'!$1:$1048576,3 + (COLUMN(B101)-1)*2,FALSE),"")=0,"",IFERROR(VLOOKUP($A104,'VENDA 2025'!$1:$1048576,3 + (COLUMN(B101)-1)*2,FALSE),""))</f>
        <v/>
      </c>
      <c r="BN104" s="92">
        <f>IF(IFERROR(VLOOKUP($A104,'VENDA 2025'!$1:$1048576,3 + (COLUMN(C101)-1)*2,FALSE),"")=0,"",IFERROR(VLOOKUP($A104,'VENDA 2025'!$1:$1048576,3 + (COLUMN(C101)-1)*2,FALSE),""))</f>
        <v/>
      </c>
      <c r="BO104" s="92">
        <f>IF(IFERROR(VLOOKUP($A104,'VENDA 2025'!$1:$1048576,3 + (COLUMN(D101)-1)*2,FALSE),"")=0,"",IFERROR(VLOOKUP($A104,'VENDA 2025'!$1:$1048576,3 + (COLUMN(D101)-1)*2,FALSE),""))</f>
        <v/>
      </c>
      <c r="BP104" s="92">
        <f>IF(IFERROR(VLOOKUP($A104,'VENDA 2025'!$1:$1048576,3 + (COLUMN(E101)-1)*2,FALSE),"")=0,"",IFERROR(VLOOKUP($A104,'VENDA 2025'!$1:$1048576,3 + (COLUMN(E101)-1)*2,FALSE),""))</f>
        <v/>
      </c>
      <c r="BQ104" s="92">
        <f>IF(IFERROR(VLOOKUP($A104,'VENDA 2025'!$1:$1048576,3 + (COLUMN(F101)-1)*2,FALSE),"")=0,"",IFERROR(VLOOKUP($A104,'VENDA 2025'!$1:$1048576,3 + (COLUMN(F101)-1)*2,FALSE),""))</f>
        <v/>
      </c>
      <c r="BR104" s="92">
        <f>IF(IFERROR(VLOOKUP($A104,'VENDA 2025'!$1:$1048576,3 + (COLUMN(G101)-1)*2,FALSE),"")=0,"",IFERROR(VLOOKUP($A104,'VENDA 2025'!$1:$1048576,3 + (COLUMN(G101)-1)*2,FALSE),""))</f>
        <v/>
      </c>
      <c r="BS104" s="92">
        <f>IF(IFERROR(VLOOKUP($A104,'VENDA 2025'!$1:$1048576,3 + (COLUMN(H101)-1)*2,FALSE),"")=0,"",IFERROR(VLOOKUP($A104,'VENDA 2025'!$1:$1048576,3 + (COLUMN(H101)-1)*2,FALSE),""))</f>
        <v/>
      </c>
      <c r="BT104" s="92">
        <f>IF(IFERROR(VLOOKUP($A104,'VENDA 2025'!$1:$1048576,3 + (COLUMN(I101)-1)*2,FALSE),"")=0,"",IFERROR(VLOOKUP($A104,'VENDA 2025'!$1:$1048576,3 + (COLUMN(I101)-1)*2,FALSE),""))</f>
        <v/>
      </c>
      <c r="BU104" s="92">
        <f>IF(IFERROR(VLOOKUP($A104,'VENDA 2025'!$1:$1048576,3 + (COLUMN(J101)-1)*2,FALSE),"")=0,"",IFERROR(VLOOKUP($A104,'VENDA 2025'!$1:$1048576,3 + (COLUMN(J101)-1)*2,FALSE),""))</f>
        <v/>
      </c>
      <c r="BV104" s="92">
        <f>IF(IFERROR(VLOOKUP($A104,'VENDA 2025'!$1:$1048576,3 + (COLUMN(K101)-1)*2,FALSE),"")=0,"",IFERROR(VLOOKUP($A104,'VENDA 2025'!$1:$1048576,3 + (COLUMN(K101)-1)*2,FALSE),""))</f>
        <v/>
      </c>
      <c r="BW104" s="92">
        <f>IF(IFERROR(VLOOKUP($A104,'VENDA 2025'!$1:$1048576,3 + (COLUMN(L101)-1)*2,FALSE),"")=0,"",IFERROR(VLOOKUP($A104,'VENDA 2025'!$1:$1048576,3 + (COLUMN(L101)-1)*2,FALSE),""))</f>
        <v/>
      </c>
      <c r="BX104" s="93">
        <f>IF(COUNT(BL104:BW104)=0,"",SUM(BL104:BW104))</f>
        <v/>
      </c>
      <c r="BY104" s="92">
        <f>IF(IFERROR(VLOOKUP($A104,'venda-fornecedor-12-meses-7'!$1:$1048576,4 + (COLUMN(A101)-1)*2,FALSE),"")=0,"",IFERROR(VLOOKUP($A104,'venda-fornecedor-12-meses-7'!$1:$1048576,4 + (COLUMN(A101)-1)*2,FALSE),""))</f>
        <v/>
      </c>
      <c r="BZ104" s="92">
        <f>IF(IFERROR(VLOOKUP($A104,'venda-fornecedor-12-meses-7'!$1:$1048576,4 + (COLUMN(B101)-1)*2,FALSE),"")=0,"",IFERROR(VLOOKUP($A104,'venda-fornecedor-12-meses-7'!$1:$1048576,4 + (COLUMN(B101)-1)*2,FALSE),""))</f>
        <v/>
      </c>
      <c r="CA104" s="92">
        <f>IF(IFERROR(VLOOKUP($A104,'venda-fornecedor-12-meses-7'!$1:$1048576,4 + (COLUMN(C101)-1)*2,FALSE),"")=0,"",IFERROR(VLOOKUP($A104,'venda-fornecedor-12-meses-7'!$1:$1048576,4 + (COLUMN(C101)-1)*2,FALSE),""))</f>
        <v/>
      </c>
      <c r="CB104" s="92">
        <f>IF(IFERROR(VLOOKUP($A104,'venda-fornecedor-12-meses-7'!$1:$1048576,4 + (COLUMN(D101)-1)*2,FALSE),"")=0,"",IFERROR(VLOOKUP($A104,'venda-fornecedor-12-meses-7'!$1:$1048576,4 + (COLUMN(D101)-1)*2,FALSE),""))</f>
        <v/>
      </c>
      <c r="CC104" s="92">
        <f>IF(IFERROR(VLOOKUP($A104,'venda-fornecedor-12-meses-7'!$1:$1048576,4 + (COLUMN(E101)-1)*2,FALSE),"")=0,"",IFERROR(VLOOKUP($A104,'venda-fornecedor-12-meses-7'!$1:$1048576,4 + (COLUMN(E101)-1)*2,FALSE),""))</f>
        <v/>
      </c>
      <c r="CD104" s="92">
        <f>IF(IFERROR(VLOOKUP($A104,'venda-fornecedor-12-meses-7'!$1:$1048576,4 + (COLUMN(F101)-1)*2,FALSE),"")=0,"",IFERROR(VLOOKUP($A104,'venda-fornecedor-12-meses-7'!$1:$1048576,4 + (COLUMN(F101)-1)*2,FALSE),""))</f>
        <v/>
      </c>
      <c r="CE104" s="92">
        <f>IF(IFERROR(VLOOKUP($A104,'venda-fornecedor-12-meses-7'!$1:$1048576,4 + (COLUMN(G101)-1)*2,FALSE),"")=0,"",IFERROR(VLOOKUP($A104,'venda-fornecedor-12-meses-7'!$1:$1048576,4 + (COLUMN(G101)-1)*2,FALSE),""))</f>
        <v/>
      </c>
      <c r="CF104" s="92">
        <f>IF(IFERROR(VLOOKUP($A104,'venda-fornecedor-12-meses-7'!$1:$1048576,4 + (COLUMN(H101)-1)*2,FALSE),"")=0,"",IFERROR(VLOOKUP($A104,'venda-fornecedor-12-meses-7'!$1:$1048576,4 + (COLUMN(H101)-1)*2,FALSE),""))</f>
        <v/>
      </c>
      <c r="CG104" s="92">
        <f>IF(IFERROR(VLOOKUP($A104,'venda-fornecedor-12-meses-7'!$1:$1048576,4 + (COLUMN(I101)-1)*2,FALSE),"")=0,"",IFERROR(VLOOKUP($A104,'venda-fornecedor-12-meses-7'!$1:$1048576,4 + (COLUMN(I101)-1)*2,FALSE),""))</f>
        <v/>
      </c>
      <c r="CH104" s="92">
        <f>IF(IFERROR(VLOOKUP($A104,'venda-fornecedor-12-meses-7'!$1:$1048576,4 + (COLUMN(J101)-1)*2,FALSE),"")=0,"",IFERROR(VLOOKUP($A104,'venda-fornecedor-12-meses-7'!$1:$1048576,4 + (COLUMN(J101)-1)*2,FALSE),""))</f>
        <v/>
      </c>
      <c r="CI104" s="92">
        <f>IF(IFERROR(VLOOKUP($A104,'venda-fornecedor-12-meses-7'!$1:$1048576,4 + (COLUMN(K101)-1)*2,FALSE),"")=0,"",IFERROR(VLOOKUP($A104,'venda-fornecedor-12-meses-7'!$1:$1048576,4 + (COLUMN(K101)-1)*2,FALSE),""))</f>
        <v/>
      </c>
      <c r="CJ104" s="92">
        <f>IF(IFERROR(VLOOKUP($A104,'venda-fornecedor-12-meses-7'!$1:$1048576,4 + (COLUMN(L101)-1)*2,FALSE),"")=0,"",IFERROR(VLOOKUP($A104,'venda-fornecedor-12-meses-7'!$1:$1048576,4 + (COLUMN(L101)-1)*2,FALSE),""))</f>
        <v/>
      </c>
      <c r="CK104" s="93">
        <f>IF(COUNT(BY104:CJ104)=0,"",SUM(BY104:CJ104))</f>
        <v/>
      </c>
      <c r="CL104" s="93">
        <f>IF(COUNT(BY104:CJ104)=0,"",AVERAGE(BY104:CJ104))</f>
        <v/>
      </c>
      <c r="CM104" s="1" t="n"/>
      <c r="CN104" s="94">
        <f>IF(IFERROR(VLOOKUP($A104,'ENTRADA 2023'!$1:$1048576,3 + (COLUMN(A101)-1)*1,FALSE),"")=0,"",IFERROR(VLOOKUP($A104,'ENTRADA 2023'!$1:$1048576,3 + (COLUMN(A101)-1)*1,FALSE),""))</f>
        <v/>
      </c>
      <c r="CO104" s="94">
        <f>IF(IFERROR(VLOOKUP($A104,'ENTRADA 2023'!$1:$1048576,3 + (COLUMN(B101)-1)*1,FALSE),"")=0,"",IFERROR(VLOOKUP($A104,'ENTRADA 2023'!$1:$1048576,3 + (COLUMN(B101)-1)*1,FALSE),""))</f>
        <v/>
      </c>
      <c r="CP104" s="94">
        <f>IF(IFERROR(VLOOKUP($A104,'ENTRADA 2023'!$1:$1048576,3 + (COLUMN(C101)-1)*1,FALSE),"")=0,"",IFERROR(VLOOKUP($A104,'ENTRADA 2023'!$1:$1048576,3 + (COLUMN(C101)-1)*1,FALSE),""))</f>
        <v/>
      </c>
      <c r="CQ104" s="94">
        <f>IF(IFERROR(VLOOKUP($A104,'ENTRADA 2023'!$1:$1048576,3 + (COLUMN(D101)-1)*1,FALSE),"")=0,"",IFERROR(VLOOKUP($A104,'ENTRADA 2023'!$1:$1048576,3 + (COLUMN(D101)-1)*1,FALSE),""))</f>
        <v/>
      </c>
      <c r="CR104" s="94">
        <f>IF(IFERROR(VLOOKUP($A104,'ENTRADA 2023'!$1:$1048576,3 + (COLUMN(E101)-1)*1,FALSE),"")=0,"",IFERROR(VLOOKUP($A104,'ENTRADA 2023'!$1:$1048576,3 + (COLUMN(E101)-1)*1,FALSE),""))</f>
        <v/>
      </c>
      <c r="CS104" s="94">
        <f>IF(IFERROR(VLOOKUP($A104,'ENTRADA 2023'!$1:$1048576,3 + (COLUMN(F101)-1)*1,FALSE),"")=0,"",IFERROR(VLOOKUP($A104,'ENTRADA 2023'!$1:$1048576,3 + (COLUMN(F101)-1)*1,FALSE),""))</f>
        <v/>
      </c>
      <c r="CT104" s="94">
        <f>IF(IFERROR(VLOOKUP($A104,'ENTRADA 2023'!$1:$1048576,3 + (COLUMN(G101)-1)*1,FALSE),"")=0,"",IFERROR(VLOOKUP($A104,'ENTRADA 2023'!$1:$1048576,3 + (COLUMN(G101)-1)*1,FALSE),""))</f>
        <v/>
      </c>
      <c r="CU104" s="94">
        <f>IF(IFERROR(VLOOKUP($A104,'ENTRADA 2023'!$1:$1048576,3 + (COLUMN(H101)-1)*1,FALSE),"")=0,"",IFERROR(VLOOKUP($A104,'ENTRADA 2023'!$1:$1048576,3 + (COLUMN(H101)-1)*1,FALSE),""))</f>
        <v/>
      </c>
      <c r="CV104" s="94">
        <f>IF(IFERROR(VLOOKUP($A104,'ENTRADA 2023'!$1:$1048576,3 + (COLUMN(I101)-1)*1,FALSE),"")=0,"",IFERROR(VLOOKUP($A104,'ENTRADA 2023'!$1:$1048576,3 + (COLUMN(I101)-1)*1,FALSE),""))</f>
        <v/>
      </c>
      <c r="CW104" s="94">
        <f>IF(IFERROR(VLOOKUP($A104,'ENTRADA 2023'!$1:$1048576,3 + (COLUMN(J101)-1)*1,FALSE),"")=0,"",IFERROR(VLOOKUP($A104,'ENTRADA 2023'!$1:$1048576,3 + (COLUMN(J101)-1)*1,FALSE),""))</f>
        <v/>
      </c>
      <c r="CX104" s="94">
        <f>IF(IFERROR(VLOOKUP($A104,'ENTRADA 2023'!$1:$1048576,3 + (COLUMN(K101)-1)*1,FALSE),"")=0,"",IFERROR(VLOOKUP($A104,'ENTRADA 2023'!$1:$1048576,3 + (COLUMN(K101)-1)*1,FALSE),""))</f>
        <v/>
      </c>
      <c r="CY104" s="94">
        <f>IF(IFERROR(VLOOKUP($A104,'ENTRADA 2023'!$1:$1048576,3 + (COLUMN(L101)-1)*1,FALSE),"")=0,"",IFERROR(VLOOKUP($A104,'ENTRADA 2023'!$1:$1048576,3 + (COLUMN(L101)-1)*1,FALSE),""))</f>
        <v/>
      </c>
      <c r="CZ104" s="95">
        <f>IF(COUNT(CN104:CY104)=0,"",SUM(CN104:CY104))</f>
        <v/>
      </c>
      <c r="DA104" s="94">
        <f>IF(IFERROR(VLOOKUP($A104,'ENTRADA 2024'!$1:$1048576,3 + (COLUMN(A101)-1)*1,FALSE),"")=0,"",IFERROR(VLOOKUP($A104,'ENTRADA 2024'!$1:$1048576,3 + (COLUMN(A101)-1)*1,FALSE),""))</f>
        <v/>
      </c>
      <c r="DB104" s="94">
        <f>IF(IFERROR(VLOOKUP($A104,'ENTRADA 2024'!$1:$1048576,3 + (COLUMN(B101)-1)*1,FALSE),"")=0,"",IFERROR(VLOOKUP($A104,'ENTRADA 2024'!$1:$1048576,3 + (COLUMN(B101)-1)*1,FALSE),""))</f>
        <v/>
      </c>
      <c r="DC104" s="94">
        <f>IF(IFERROR(VLOOKUP($A104,'ENTRADA 2024'!$1:$1048576,3 + (COLUMN(C101)-1)*1,FALSE),"")=0,"",IFERROR(VLOOKUP($A104,'ENTRADA 2024'!$1:$1048576,3 + (COLUMN(C101)-1)*1,FALSE),""))</f>
        <v/>
      </c>
      <c r="DD104" s="94">
        <f>IF(IFERROR(VLOOKUP($A104,'ENTRADA 2024'!$1:$1048576,3 + (COLUMN(D101)-1)*1,FALSE),"")=0,"",IFERROR(VLOOKUP($A104,'ENTRADA 2024'!$1:$1048576,3 + (COLUMN(D101)-1)*1,FALSE),""))</f>
        <v/>
      </c>
      <c r="DE104" s="94">
        <f>IF(IFERROR(VLOOKUP($A104,'ENTRADA 2024'!$1:$1048576,3 + (COLUMN(E101)-1)*1,FALSE),"")=0,"",IFERROR(VLOOKUP($A104,'ENTRADA 2024'!$1:$1048576,3 + (COLUMN(E101)-1)*1,FALSE),""))</f>
        <v/>
      </c>
      <c r="DF104" s="94">
        <f>IF(IFERROR(VLOOKUP($A104,'ENTRADA 2024'!$1:$1048576,3 + (COLUMN(F101)-1)*1,FALSE),"")=0,"",IFERROR(VLOOKUP($A104,'ENTRADA 2024'!$1:$1048576,3 + (COLUMN(F101)-1)*1,FALSE),""))</f>
        <v/>
      </c>
      <c r="DG104" s="94">
        <f>IF(IFERROR(VLOOKUP($A104,'ENTRADA 2024'!$1:$1048576,3 + (COLUMN(G101)-1)*1,FALSE),"")=0,"",IFERROR(VLOOKUP($A104,'ENTRADA 2024'!$1:$1048576,3 + (COLUMN(G101)-1)*1,FALSE),""))</f>
        <v/>
      </c>
      <c r="DH104" s="94">
        <f>IF(IFERROR(VLOOKUP($A104,'ENTRADA 2024'!$1:$1048576,3 + (COLUMN(H101)-1)*1,FALSE),"")=0,"",IFERROR(VLOOKUP($A104,'ENTRADA 2024'!$1:$1048576,3 + (COLUMN(H101)-1)*1,FALSE),""))</f>
        <v/>
      </c>
      <c r="DI104" s="94">
        <f>IF(IFERROR(VLOOKUP($A104,'ENTRADA 2024'!$1:$1048576,3 + (COLUMN(I101)-1)*1,FALSE),"")=0,"",IFERROR(VLOOKUP($A104,'ENTRADA 2024'!$1:$1048576,3 + (COLUMN(I101)-1)*1,FALSE),""))</f>
        <v/>
      </c>
      <c r="DJ104" s="94">
        <f>IF(IFERROR(VLOOKUP($A104,'ENTRADA 2024'!$1:$1048576,3 + (COLUMN(J101)-1)*1,FALSE),"")=0,"",IFERROR(VLOOKUP($A104,'ENTRADA 2024'!$1:$1048576,3 + (COLUMN(J101)-1)*1,FALSE),""))</f>
        <v/>
      </c>
      <c r="DK104" s="94">
        <f>IF(IFERROR(VLOOKUP($A104,'ENTRADA 2024'!$1:$1048576,3 + (COLUMN(K101)-1)*1,FALSE),"")=0,"",IFERROR(VLOOKUP($A104,'ENTRADA 2024'!$1:$1048576,3 + (COLUMN(K101)-1)*1,FALSE),""))</f>
        <v/>
      </c>
      <c r="DL104" s="94">
        <f>IF(IFERROR(VLOOKUP($A104,'ENTRADA 2024'!$1:$1048576,3 + (COLUMN(L101)-1)*1,FALSE),"")=0,"",IFERROR(VLOOKUP($A104,'ENTRADA 2024'!$1:$1048576,3 + (COLUMN(L101)-1)*1,FALSE),""))</f>
        <v/>
      </c>
      <c r="DM104" s="95">
        <f>IF(COUNT(DA104:DL104)=0,"",SUM(DA104:DL104))</f>
        <v/>
      </c>
      <c r="DN104" s="94">
        <f>IF(IFERROR(VLOOKUP($A104,'ENTRADA 2025'!$1:$1048576,3 + (COLUMN(A101)-1)*1,FALSE),"")=0,"",IFERROR(VLOOKUP($A104,'ENTRADA 2025'!$1:$1048576,3 + (COLUMN(A101)-1)*1,FALSE),""))</f>
        <v/>
      </c>
      <c r="DO104" s="94">
        <f>IF(IFERROR(VLOOKUP($A104,'ENTRADA 2025'!$1:$1048576,3 + (COLUMN(B101)-1)*1,FALSE),"")=0,"",IFERROR(VLOOKUP($A104,'ENTRADA 2025'!$1:$1048576,3 + (COLUMN(B101)-1)*1,FALSE),""))</f>
        <v/>
      </c>
      <c r="DP104" s="94">
        <f>IF(IFERROR(VLOOKUP($A104,'ENTRADA 2025'!$1:$1048576,3 + (COLUMN(C101)-1)*1,FALSE),"")=0,"",IFERROR(VLOOKUP($A104,'ENTRADA 2025'!$1:$1048576,3 + (COLUMN(C101)-1)*1,FALSE),""))</f>
        <v/>
      </c>
      <c r="DQ104" s="94">
        <f>IF(IFERROR(VLOOKUP($A104,'ENTRADA 2025'!$1:$1048576,3 + (COLUMN(D101)-1)*1,FALSE),"")=0,"",IFERROR(VLOOKUP($A104,'ENTRADA 2025'!$1:$1048576,3 + (COLUMN(D101)-1)*1,FALSE),""))</f>
        <v/>
      </c>
      <c r="DR104" s="94">
        <f>IF(IFERROR(VLOOKUP($A104,'ENTRADA 2025'!$1:$1048576,3 + (COLUMN(E101)-1)*1,FALSE),"")=0,"",IFERROR(VLOOKUP($A104,'ENTRADA 2025'!$1:$1048576,3 + (COLUMN(E101)-1)*1,FALSE),""))</f>
        <v/>
      </c>
      <c r="DS104" s="94">
        <f>IF(IFERROR(VLOOKUP($A104,'ENTRADA 2025'!$1:$1048576,3 + (COLUMN(F101)-1)*1,FALSE),"")=0,"",IFERROR(VLOOKUP($A104,'ENTRADA 2025'!$1:$1048576,3 + (COLUMN(F101)-1)*1,FALSE),""))</f>
        <v/>
      </c>
      <c r="DT104" s="94">
        <f>IF(IFERROR(VLOOKUP($A104,'ENTRADA 2025'!$1:$1048576,3 + (COLUMN(G101)-1)*1,FALSE),"")=0,"",IFERROR(VLOOKUP($A104,'ENTRADA 2025'!$1:$1048576,3 + (COLUMN(G101)-1)*1,FALSE),""))</f>
        <v/>
      </c>
      <c r="DU104" s="94">
        <f>IF(IFERROR(VLOOKUP($A104,'ENTRADA 2025'!$1:$1048576,3 + (COLUMN(H101)-1)*1,FALSE),"")=0,"",IFERROR(VLOOKUP($A104,'ENTRADA 2025'!$1:$1048576,3 + (COLUMN(H101)-1)*1,FALSE),""))</f>
        <v/>
      </c>
      <c r="DV104" s="94">
        <f>IF(IFERROR(VLOOKUP($A104,'ENTRADA 2025'!$1:$1048576,3 + (COLUMN(I101)-1)*1,FALSE),"")=0,"",IFERROR(VLOOKUP($A104,'ENTRADA 2025'!$1:$1048576,3 + (COLUMN(I101)-1)*1,FALSE),""))</f>
        <v/>
      </c>
      <c r="DW104" s="94">
        <f>IF(IFERROR(VLOOKUP($A104,'ENTRADA 2025'!$1:$1048576,3 + (COLUMN(J101)-1)*1,FALSE),"")=0,"",IFERROR(VLOOKUP($A104,'ENTRADA 2025'!$1:$1048576,3 + (COLUMN(J101)-1)*1,FALSE),""))</f>
        <v/>
      </c>
      <c r="DX104" s="94">
        <f>IF(IFERROR(VLOOKUP($A104,'ENTRADA 2025'!$1:$1048576,3 + (COLUMN(K101)-1)*1,FALSE),"")=0,"",IFERROR(VLOOKUP($A104,'ENTRADA 2025'!$1:$1048576,3 + (COLUMN(K101)-1)*1,FALSE),""))</f>
        <v/>
      </c>
      <c r="DY104" s="94">
        <f>IF(IFERROR(VLOOKUP($A104,'ENTRADA 2025'!$1:$1048576,3 + (COLUMN(L101)-1)*1,FALSE),"")=0,"",IFERROR(VLOOKUP($A104,'ENTRADA 2025'!$1:$1048576,3 + (COLUMN(L101)-1)*1,FALSE),""))</f>
        <v/>
      </c>
      <c r="DZ104" s="95">
        <f>IF(COUNT(DN104:DY104)=0,"",SUM(DN104:DY104))</f>
        <v/>
      </c>
      <c r="EA104" s="94">
        <f>IF(IFERROR(VLOOKUP($A104,'entrada-fornecedor-12-meses-7'!$1:$1048576,3 + (COLUMN(A101)-1)*1,FALSE),"")=0,"",IFERROR(VLOOKUP($A104,'entrada-fornecedor-12-meses-7'!$1:$1048576,3 + (COLUMN(A101)-1)*1,FALSE),""))</f>
        <v/>
      </c>
      <c r="EB104" s="94">
        <f>IF(IFERROR(VLOOKUP($A104,'entrada-fornecedor-12-meses-7'!$1:$1048576,3 + (COLUMN(B101)-1)*1,FALSE),"")=0,"",IFERROR(VLOOKUP($A104,'entrada-fornecedor-12-meses-7'!$1:$1048576,3 + (COLUMN(B101)-1)*1,FALSE),""))</f>
        <v/>
      </c>
      <c r="EC104" s="94">
        <f>IF(IFERROR(VLOOKUP($A104,'entrada-fornecedor-12-meses-7'!$1:$1048576,3 + (COLUMN(C101)-1)*1,FALSE),"")=0,"",IFERROR(VLOOKUP($A104,'entrada-fornecedor-12-meses-7'!$1:$1048576,3 + (COLUMN(C101)-1)*1,FALSE),""))</f>
        <v/>
      </c>
      <c r="ED104" s="94">
        <f>IF(IFERROR(VLOOKUP($A104,'entrada-fornecedor-12-meses-7'!$1:$1048576,3 + (COLUMN(D101)-1)*1,FALSE),"")=0,"",IFERROR(VLOOKUP($A104,'entrada-fornecedor-12-meses-7'!$1:$1048576,3 + (COLUMN(D101)-1)*1,FALSE),""))</f>
        <v/>
      </c>
      <c r="EE104" s="94">
        <f>IF(IFERROR(VLOOKUP($A104,'entrada-fornecedor-12-meses-7'!$1:$1048576,3 + (COLUMN(E101)-1)*1,FALSE),"")=0,"",IFERROR(VLOOKUP($A104,'entrada-fornecedor-12-meses-7'!$1:$1048576,3 + (COLUMN(E101)-1)*1,FALSE),""))</f>
        <v/>
      </c>
      <c r="EF104" s="94">
        <f>IF(IFERROR(VLOOKUP($A104,'entrada-fornecedor-12-meses-7'!$1:$1048576,3 + (COLUMN(F101)-1)*1,FALSE),"")=0,"",IFERROR(VLOOKUP($A104,'entrada-fornecedor-12-meses-7'!$1:$1048576,3 + (COLUMN(F101)-1)*1,FALSE),""))</f>
        <v/>
      </c>
      <c r="EG104" s="94">
        <f>IF(IFERROR(VLOOKUP($A104,'entrada-fornecedor-12-meses-7'!$1:$1048576,3 + (COLUMN(G101)-1)*1,FALSE),"")=0,"",IFERROR(VLOOKUP($A104,'entrada-fornecedor-12-meses-7'!$1:$1048576,3 + (COLUMN(G101)-1)*1,FALSE),""))</f>
        <v/>
      </c>
      <c r="EH104" s="94">
        <f>IF(IFERROR(VLOOKUP($A104,'entrada-fornecedor-12-meses-7'!$1:$1048576,3 + (COLUMN(H101)-1)*1,FALSE),"")=0,"",IFERROR(VLOOKUP($A104,'entrada-fornecedor-12-meses-7'!$1:$1048576,3 + (COLUMN(H101)-1)*1,FALSE),""))</f>
        <v/>
      </c>
      <c r="EI104" s="94">
        <f>IF(IFERROR(VLOOKUP($A104,'entrada-fornecedor-12-meses-7'!$1:$1048576,3 + (COLUMN(I101)-1)*1,FALSE),"")=0,"",IFERROR(VLOOKUP($A104,'entrada-fornecedor-12-meses-7'!$1:$1048576,3 + (COLUMN(I101)-1)*1,FALSE),""))</f>
        <v/>
      </c>
      <c r="EJ104" s="94">
        <f>IF(IFERROR(VLOOKUP($A104,'entrada-fornecedor-12-meses-7'!$1:$1048576,3 + (COLUMN(J101)-1)*1,FALSE),"")=0,"",IFERROR(VLOOKUP($A104,'entrada-fornecedor-12-meses-7'!$1:$1048576,3 + (COLUMN(J101)-1)*1,FALSE),""))</f>
        <v/>
      </c>
      <c r="EK104" s="94">
        <f>IF(IFERROR(VLOOKUP($A104,'entrada-fornecedor-12-meses-7'!$1:$1048576,3 + (COLUMN(K101)-1)*1,FALSE),"")=0,"",IFERROR(VLOOKUP($A104,'entrada-fornecedor-12-meses-7'!$1:$1048576,3 + (COLUMN(K101)-1)*1,FALSE),""))</f>
        <v/>
      </c>
      <c r="EL104" s="94">
        <f>IF(IFERROR(VLOOKUP($A104,'entrada-fornecedor-12-meses-7'!$1:$1048576,3 + (COLUMN(L101)-1)*1,FALSE),"")=0,"",IFERROR(VLOOKUP($A104,'entrada-fornecedor-12-meses-7'!$1:$1048576,3 + (COLUMN(L101)-1)*1,FALSE),""))</f>
        <v/>
      </c>
      <c r="EM104" s="95">
        <f>IF(COUNT(EA104:EL104)=0,"",SUM(EA104:EL104))</f>
        <v/>
      </c>
      <c r="EN104" s="1" t="n"/>
      <c r="EO104" s="96">
        <f>IFERROR(AVERAGEIF('lead-time-compras-7'!B:B,A104,'lead-time-compras-7'!S:S),"")</f>
        <v/>
      </c>
      <c r="EP104" s="96">
        <f>IFERROR(
  AVERAGEIFS(
    'notas-fiscais-entrada-830-7'!H:H,
    'notas-fiscais-entrada-830-7'!O:O, A104,
    'notas-fiscais-entrada-830-7'!E:E, $B$1
  ),
""
)</f>
        <v/>
      </c>
      <c r="EQ104" s="96">
        <f>IFERROR(AVERAGEIF('lead-time-compras-7'!B:B,A104,'lead-time-compras-7'!Q:Q),"")</f>
        <v/>
      </c>
      <c r="ER104" s="97">
        <f>SUMIF('fornecedor-saldo-receber-7'!A:A, A104, 'fornecedor-saldo-receber-7'!L:L)</f>
        <v/>
      </c>
      <c r="ES104" s="97">
        <f>SUMIF('fornecedor-verba-aplicar-7'!A:A, A104, 'fornecedor-verba-aplicar-7'!D:D)</f>
        <v/>
      </c>
      <c r="ET104" s="1" t="n"/>
      <c r="EU104" s="52">
        <f>SUMIF('ANALISE PRODUTO'!F:F, A104, 'ANALISE PRODUTO'!BN:BN)</f>
        <v/>
      </c>
      <c r="EV104" s="52">
        <f>SUMIF('ANALISE PRODUTO'!F:F, A104, 'ANALISE PRODUTO'!BO:BO)</f>
        <v/>
      </c>
      <c r="EW104" s="52">
        <f>SUMIF('ANALISE PRODUTO'!F:F, A104, 'ANALISE PRODUTO'!BP:BP)</f>
        <v/>
      </c>
      <c r="EX104" s="52">
        <f>SUMIF('ANALISE PRODUTO'!F:F, A104, 'ANALISE PRODUTO'!BQ:BQ)</f>
        <v/>
      </c>
      <c r="EY104" s="52">
        <f>SUMIF('ANALISE PRODUTO'!F:F, A104, 'ANALISE PRODUTO'!BR:BR)</f>
        <v/>
      </c>
      <c r="EZ104" s="53">
        <f>SUMIF('ANALISE PRODUTO'!F:F, A104, 'ANALISE PRODUTO'!BS:BS)</f>
        <v/>
      </c>
      <c r="FA104" s="53">
        <f>SUMIF('ANALISE PRODUTO'!F:F, A104, 'ANALISE PRODUTO'!BT:BT)</f>
        <v/>
      </c>
      <c r="FB104" s="53">
        <f>SUMIF('ANALISE PRODUTO'!F:F, A104, 'ANALISE PRODUTO'!BU:BU)</f>
        <v/>
      </c>
      <c r="FC104" s="53">
        <f>SUMIF('ANALISE PRODUTO'!F:F, A104, 'ANALISE PRODUTO'!BV:BV)</f>
        <v/>
      </c>
      <c r="FD104" s="53">
        <f>SUMIF('ANALISE PRODUTO'!F:F, A104, 'ANALISE PRODUTO'!BW:BW)</f>
        <v/>
      </c>
      <c r="FE104" s="41">
        <f>SUMIF('ANALISE PRODUTO'!F:F, A104, 'ANALISE PRODUTO'!CB:CB)</f>
        <v/>
      </c>
      <c r="FF104" s="41">
        <f>SUMIF('ANALISE PRODUTO'!F:F, A104, 'ANALISE PRODUTO'!CC:CC)</f>
        <v/>
      </c>
      <c r="FG104" s="1" t="n"/>
      <c r="FH104" s="45">
        <f>IF(IFERROR(VLOOKUP($A104,'VENDA 2023'!$1:$1048576,4 + (COLUMN(A101)-1)*2,FALSE),"")=0,"",IFERROR(VLOOKUP($A104,'VENDA 2023'!$1:$1048576,4 + (COLUMN(A101)-1)*2,FALSE),""))</f>
        <v/>
      </c>
      <c r="FI104" s="45">
        <f>IF(IFERROR(VLOOKUP($A104,'VENDA 2023'!$1:$1048576,4 + (COLUMN(B101)-1)*2,FALSE),"")=0,"",IFERROR(VLOOKUP($A104,'VENDA 2023'!$1:$1048576,4 + (COLUMN(B101)-1)*2,FALSE),""))</f>
        <v/>
      </c>
      <c r="FJ104" s="45">
        <f>IF(IFERROR(VLOOKUP($A104,'VENDA 2023'!$1:$1048576,4 + (COLUMN(C101)-1)*2,FALSE),"")=0,"",IFERROR(VLOOKUP($A104,'VENDA 2023'!$1:$1048576,4 + (COLUMN(C101)-1)*2,FALSE),""))</f>
        <v/>
      </c>
      <c r="FK104" s="45">
        <f>IF(IFERROR(VLOOKUP($A104,'VENDA 2023'!$1:$1048576,4 + (COLUMN(D101)-1)*2,FALSE),"")=0,"",IFERROR(VLOOKUP($A104,'VENDA 2023'!$1:$1048576,4 + (COLUMN(D101)-1)*2,FALSE),""))</f>
        <v/>
      </c>
      <c r="FL104" s="45">
        <f>IF(IFERROR(VLOOKUP($A104,'VENDA 2023'!$1:$1048576,4 + (COLUMN(E101)-1)*2,FALSE),"")=0,"",IFERROR(VLOOKUP($A104,'VENDA 2023'!$1:$1048576,4 + (COLUMN(E101)-1)*2,FALSE),""))</f>
        <v/>
      </c>
      <c r="FM104" s="45">
        <f>IF(IFERROR(VLOOKUP($A104,'VENDA 2023'!$1:$1048576,4 + (COLUMN(F101)-1)*2,FALSE),"")=0,"",IFERROR(VLOOKUP($A104,'VENDA 2023'!$1:$1048576,4 + (COLUMN(F101)-1)*2,FALSE),""))</f>
        <v/>
      </c>
      <c r="FN104" s="45">
        <f>IF(IFERROR(VLOOKUP($A104,'VENDA 2023'!$1:$1048576,4 + (COLUMN(G101)-1)*2,FALSE),"")=0,"",IFERROR(VLOOKUP($A104,'VENDA 2023'!$1:$1048576,4 + (COLUMN(G101)-1)*2,FALSE),""))</f>
        <v/>
      </c>
      <c r="FO104" s="45">
        <f>IF(IFERROR(VLOOKUP($A104,'VENDA 2023'!$1:$1048576,4 + (COLUMN(H101)-1)*2,FALSE),"")=0,"",IFERROR(VLOOKUP($A104,'VENDA 2023'!$1:$1048576,4 + (COLUMN(H101)-1)*2,FALSE),""))</f>
        <v/>
      </c>
      <c r="FP104" s="45">
        <f>IF(IFERROR(VLOOKUP($A104,'VENDA 2023'!$1:$1048576,4 + (COLUMN(I101)-1)*2,FALSE),"")=0,"",IFERROR(VLOOKUP($A104,'VENDA 2023'!$1:$1048576,4 + (COLUMN(I101)-1)*2,FALSE),""))</f>
        <v/>
      </c>
      <c r="FQ104" s="45">
        <f>IF(IFERROR(VLOOKUP($A104,'VENDA 2023'!$1:$1048576,4 + (COLUMN(J101)-1)*2,FALSE),"")=0,"",IFERROR(VLOOKUP($A104,'VENDA 2023'!$1:$1048576,4 + (COLUMN(J101)-1)*2,FALSE),""))</f>
        <v/>
      </c>
      <c r="FR104" s="45">
        <f>IF(IFERROR(VLOOKUP($A104,'VENDA 2023'!$1:$1048576,4 + (COLUMN(K101)-1)*2,FALSE),"")=0,"",IFERROR(VLOOKUP($A104,'VENDA 2023'!$1:$1048576,4 + (COLUMN(K101)-1)*2,FALSE),""))</f>
        <v/>
      </c>
      <c r="FS104" s="45">
        <f>IF(IFERROR(VLOOKUP($A104,'VENDA 2023'!$1:$1048576,4 + (COLUMN(L101)-1)*2,FALSE),"")=0,"",IFERROR(VLOOKUP($A104,'VENDA 2023'!$1:$1048576,4 + (COLUMN(L101)-1)*2,FALSE),""))</f>
        <v/>
      </c>
      <c r="FT104" s="12">
        <f>IF(COUNT(FH104:FS104)=0,"",SUM(FH104:FS104))</f>
        <v/>
      </c>
      <c r="FU104" s="45">
        <f>IF(IFERROR(VLOOKUP($A104,'VENDA 2024'!$1:$1048576,4 + (COLUMN(A101)-1)*2,FALSE),"")=0,"",IFERROR(VLOOKUP($A104,'VENDA 2024'!$1:$1048576,4 + (COLUMN(A101)-1)*2,FALSE),""))</f>
        <v/>
      </c>
      <c r="FV104" s="45">
        <f>IF(IFERROR(VLOOKUP($A104,'VENDA 2024'!$1:$1048576,4 + (COLUMN(B101)-1)*2,FALSE),"")=0,"",IFERROR(VLOOKUP($A104,'VENDA 2024'!$1:$1048576,4 + (COLUMN(B101)-1)*2,FALSE),""))</f>
        <v/>
      </c>
      <c r="FW104" s="45">
        <f>IF(IFERROR(VLOOKUP($A104,'VENDA 2024'!$1:$1048576,4 + (COLUMN(C101)-1)*2,FALSE),"")=0,"",IFERROR(VLOOKUP($A104,'VENDA 2024'!$1:$1048576,4 + (COLUMN(C101)-1)*2,FALSE),""))</f>
        <v/>
      </c>
      <c r="FX104" s="45">
        <f>IF(IFERROR(VLOOKUP($A104,'VENDA 2024'!$1:$1048576,4 + (COLUMN(D101)-1)*2,FALSE),"")=0,"",IFERROR(VLOOKUP($A104,'VENDA 2024'!$1:$1048576,4 + (COLUMN(D101)-1)*2,FALSE),""))</f>
        <v/>
      </c>
      <c r="FY104" s="45">
        <f>IF(IFERROR(VLOOKUP($A104,'VENDA 2024'!$1:$1048576,4 + (COLUMN(E101)-1)*2,FALSE),"")=0,"",IFERROR(VLOOKUP($A104,'VENDA 2024'!$1:$1048576,4 + (COLUMN(E101)-1)*2,FALSE),""))</f>
        <v/>
      </c>
      <c r="FZ104" s="45">
        <f>IF(IFERROR(VLOOKUP($A104,'VENDA 2024'!$1:$1048576,4 + (COLUMN(F101)-1)*2,FALSE),"")=0,"",IFERROR(VLOOKUP($A104,'VENDA 2024'!$1:$1048576,4 + (COLUMN(F101)-1)*2,FALSE),""))</f>
        <v/>
      </c>
      <c r="GA104" s="45">
        <f>IF(IFERROR(VLOOKUP($A104,'VENDA 2024'!$1:$1048576,4 + (COLUMN(G101)-1)*2,FALSE),"")=0,"",IFERROR(VLOOKUP($A104,'VENDA 2024'!$1:$1048576,4 + (COLUMN(G101)-1)*2,FALSE),""))</f>
        <v/>
      </c>
      <c r="GB104" s="45">
        <f>IF(IFERROR(VLOOKUP($A104,'VENDA 2024'!$1:$1048576,4 + (COLUMN(H101)-1)*2,FALSE),"")=0,"",IFERROR(VLOOKUP($A104,'VENDA 2024'!$1:$1048576,4 + (COLUMN(H101)-1)*2,FALSE),""))</f>
        <v/>
      </c>
      <c r="GC104" s="45">
        <f>IF(IFERROR(VLOOKUP($A104,'VENDA 2024'!$1:$1048576,4 + (COLUMN(I101)-1)*2,FALSE),"")=0,"",IFERROR(VLOOKUP($A104,'VENDA 2024'!$1:$1048576,4 + (COLUMN(I101)-1)*2,FALSE),""))</f>
        <v/>
      </c>
      <c r="GD104" s="45">
        <f>IF(IFERROR(VLOOKUP($A104,'VENDA 2024'!$1:$1048576,4 + (COLUMN(J101)-1)*2,FALSE),"")=0,"",IFERROR(VLOOKUP($A104,'VENDA 2024'!$1:$1048576,4 + (COLUMN(J101)-1)*2,FALSE),""))</f>
        <v/>
      </c>
      <c r="GE104" s="45">
        <f>IF(IFERROR(VLOOKUP($A104,'VENDA 2024'!$1:$1048576,4 + (COLUMN(K101)-1)*2,FALSE),"")=0,"",IFERROR(VLOOKUP($A104,'VENDA 2024'!$1:$1048576,4 + (COLUMN(K101)-1)*2,FALSE),""))</f>
        <v/>
      </c>
      <c r="GF104" s="45">
        <f>IF(IFERROR(VLOOKUP($A104,'VENDA 2024'!$1:$1048576,4 + (COLUMN(L101)-1)*2,FALSE),"")=0,"",IFERROR(VLOOKUP($A104,'VENDA 2024'!$1:$1048576,4 + (COLUMN(L101)-1)*2,FALSE),""))</f>
        <v/>
      </c>
      <c r="GG104" s="12">
        <f>IF(COUNT(FU104:GF104)=0,"",SUM(FU104:GF104))</f>
        <v/>
      </c>
      <c r="GH104" s="45">
        <f>IF(IFERROR(VLOOKUP($A104,'venda-fornecedor-12-meses-7'!$1:$1048576,5 + (COLUMN(A101)-1)*2,FALSE),"")=0,"",IFERROR(VLOOKUP($A104,'venda-fornecedor-12-meses-7'!$1:$1048576,5 + (COLUMN(A101)-1)*2,FALSE),""))</f>
        <v/>
      </c>
      <c r="GI104" s="45">
        <f>IF(IFERROR(VLOOKUP($A104,'venda-fornecedor-12-meses-7'!$1:$1048576,5 + (COLUMN(B101)-1)*2,FALSE),"")=0,"",IFERROR(VLOOKUP($A104,'venda-fornecedor-12-meses-7'!$1:$1048576,5 + (COLUMN(B101)-1)*2,FALSE),""))</f>
        <v/>
      </c>
      <c r="GJ104" s="45">
        <f>IF(IFERROR(VLOOKUP($A104,'venda-fornecedor-12-meses-7'!$1:$1048576,5 + (COLUMN(C101)-1)*2,FALSE),"")=0,"",IFERROR(VLOOKUP($A104,'venda-fornecedor-12-meses-7'!$1:$1048576,5 + (COLUMN(C101)-1)*2,FALSE),""))</f>
        <v/>
      </c>
      <c r="GK104" s="45">
        <f>IF(IFERROR(VLOOKUP($A104,'venda-fornecedor-12-meses-7'!$1:$1048576,5 + (COLUMN(D101)-1)*2,FALSE),"")=0,"",IFERROR(VLOOKUP($A104,'venda-fornecedor-12-meses-7'!$1:$1048576,5 + (COLUMN(D101)-1)*2,FALSE),""))</f>
        <v/>
      </c>
      <c r="GL104" s="45">
        <f>IF(IFERROR(VLOOKUP($A104,'venda-fornecedor-12-meses-7'!$1:$1048576,5 + (COLUMN(E101)-1)*2,FALSE),"")=0,"",IFERROR(VLOOKUP($A104,'venda-fornecedor-12-meses-7'!$1:$1048576,5 + (COLUMN(E101)-1)*2,FALSE),""))</f>
        <v/>
      </c>
      <c r="GM104" s="45">
        <f>IF(IFERROR(VLOOKUP($A104,'venda-fornecedor-12-meses-7'!$1:$1048576,5 + (COLUMN(F101)-1)*2,FALSE),"")=0,"",IFERROR(VLOOKUP($A104,'venda-fornecedor-12-meses-7'!$1:$1048576,5 + (COLUMN(F101)-1)*2,FALSE),""))</f>
        <v/>
      </c>
      <c r="GN104" s="45">
        <f>IF(IFERROR(VLOOKUP($A104,'venda-fornecedor-12-meses-7'!$1:$1048576,5 + (COLUMN(G101)-1)*2,FALSE),"")=0,"",IFERROR(VLOOKUP($A104,'venda-fornecedor-12-meses-7'!$1:$1048576,5 + (COLUMN(G101)-1)*2,FALSE),""))</f>
        <v/>
      </c>
      <c r="GO104" s="45">
        <f>IF(IFERROR(VLOOKUP($A104,'venda-fornecedor-12-meses-7'!$1:$1048576,5 + (COLUMN(H101)-1)*2,FALSE),"")=0,"",IFERROR(VLOOKUP($A104,'venda-fornecedor-12-meses-7'!$1:$1048576,5 + (COLUMN(H101)-1)*2,FALSE),""))</f>
        <v/>
      </c>
      <c r="GP104" s="45">
        <f>IF(IFERROR(VLOOKUP($A104,'venda-fornecedor-12-meses-7'!$1:$1048576,5 + (COLUMN(I101)-1)*2,FALSE),"")=0,"",IFERROR(VLOOKUP($A104,'venda-fornecedor-12-meses-7'!$1:$1048576,5 + (COLUMN(I101)-1)*2,FALSE),""))</f>
        <v/>
      </c>
      <c r="GQ104" s="45">
        <f>IF(IFERROR(VLOOKUP($A104,'venda-fornecedor-12-meses-7'!$1:$1048576,5 + (COLUMN(J101)-1)*2,FALSE),"")=0,"",IFERROR(VLOOKUP($A104,'venda-fornecedor-12-meses-7'!$1:$1048576,5 + (COLUMN(J101)-1)*2,FALSE),""))</f>
        <v/>
      </c>
      <c r="GR104" s="45">
        <f>IF(IFERROR(VLOOKUP($A104,'venda-fornecedor-12-meses-7'!$1:$1048576,5 + (COLUMN(K101)-1)*2,FALSE),"")=0,"",IFERROR(VLOOKUP($A104,'venda-fornecedor-12-meses-7'!$1:$1048576,5 + (COLUMN(K101)-1)*2,FALSE),""))</f>
        <v/>
      </c>
      <c r="GS104" s="45">
        <f>IF(IFERROR(VLOOKUP($A104,'venda-fornecedor-12-meses-7'!$1:$1048576,5 + (COLUMN(L101)-1)*2,FALSE),"")=0,"",IFERROR(VLOOKUP($A104,'venda-fornecedor-12-meses-7'!$1:$1048576,5 + (COLUMN(L101)-1)*2,FALSE),""))</f>
        <v/>
      </c>
      <c r="GT104" s="12">
        <f>IF(COUNT(GH104:GS104)=0,"",SUM(GH104:GS104))</f>
        <v/>
      </c>
    </row>
    <row r="105">
      <c r="A105" s="98" t="n">
        <v>34792</v>
      </c>
      <c r="B105" s="85">
        <f>VLOOKUP(A105,'FORNECEDORES X COMPRADOR'!$A:$D,4,0)</f>
        <v/>
      </c>
      <c r="C105" s="85">
        <f>VLOOKUP(A105,'FORNECEDORES X COMPRADOR'!$A:$E,5,0)</f>
        <v/>
      </c>
      <c r="D105" s="40">
        <f>IFERROR(AVERAGEIF('ANALISE PRODUTO'!F:F,A105,'ANALISE PRODUTO'!BE:BE),"")</f>
        <v/>
      </c>
      <c r="E105" s="40">
        <f>IFERROR(AVERAGEIF('ANALISE PRODUTO'!F:F,A105,'ANALISE PRODUTO'!BF:BF),"")</f>
        <v/>
      </c>
      <c r="F105" s="47">
        <f t="array" ref="F105">IFERROR(
  IF(
    SUMPRODUCT(
      IFERROR(--('ANALISE PRODUTO'!$F$3:$F$10000=A105),0) *
      IFERROR(--'ANALISE PRODUTO'!$AJ$3:$AJ$10000,0)
    )=0,
    "",
    SUMPRODUCT(
      IFERROR(--('ANALISE PRODUTO'!$F$3:$F$10000=A105),0) *
      IFERROR(--'ANALISE PRODUTO'!$AN$3:$AN$10000,0)
    ) /
    SUMPRODUCT(
      IFERROR(--('ANALISE PRODUTO'!$F$3:$F$10000=A105),0) *
      IFERROR(--'ANALISE PRODUTO'!$AJ$3:$AJ$10000,0)
    )
  ),
  ""
)</f>
        <v/>
      </c>
      <c r="G105" s="47">
        <f t="array" ref="G105">IFERROR(
  IF(
    SUMPRODUCT(
      IFERROR(--('ANALISE PRODUTO'!$F$3:$F$10000=A105),0) *
      IFERROR(--'ANALISE PRODUTO'!$AJ$3:$AJ$10000,0)
    )=0,
    "",
    SUMPRODUCT(
      IFERROR(--('ANALISE PRODUTO'!$F$3:$F$10000=A105),0) *
      IFERROR(--'ANALISE PRODUTO'!$AO$3:$AO$10000,0)
    ) /
    SUMPRODUCT(
      IFERROR(--('ANALISE PRODUTO'!$F$3:$F$10000=A105),0) *
      IFERROR(--'ANALISE PRODUTO'!$AJ$3:$AJ$10000,0)
    )
  ),
  ""
)</f>
        <v/>
      </c>
      <c r="H105" s="86" t="n">
        <v>60</v>
      </c>
      <c r="I105" s="86" t="n">
        <v>90</v>
      </c>
      <c r="J105" s="87">
        <f>SUMIF('ANALISE PRODUTO'!F:F, A105, 'ANALISE PRODUTO'!AP:AP)</f>
        <v/>
      </c>
      <c r="K105" s="88">
        <f>SUMIF('ANALISE PRODUTO'!F:F, A105, 'ANALISE PRODUTO'!AN:AN)</f>
        <v/>
      </c>
      <c r="L105" s="40">
        <f>SUMIF('ANALISE PRODUTO'!F:F, A105, 'ANALISE PRODUTO'!BB:BB)</f>
        <v/>
      </c>
      <c r="M105" s="40">
        <f>SUMIF('ANALISE PRODUTO'!F:F, A105, 'ANALISE PRODUTO'!BC:BC)</f>
        <v/>
      </c>
      <c r="N105" s="40">
        <f>SUMIF('ANALISE PRODUTO'!F:F, A105, 'ANALISE PRODUTO'!BD:BD)</f>
        <v/>
      </c>
      <c r="O105" s="40">
        <f>SUMIF('ANALISE PRODUTO'!F:F, A105, 'ANALISE PRODUTO'!BA:BA)</f>
        <v/>
      </c>
      <c r="P105" s="40">
        <f>IF(J105=0, 0, IF(O105/J105=0, 0, O105/J105))</f>
        <v/>
      </c>
      <c r="Q105" s="40">
        <f>IF(J105=0, 0, IF(L105/J105=0, 0, L105/J105))</f>
        <v/>
      </c>
      <c r="R105" s="89">
        <f>SUMIF('ANALISE PRODUTO'!F:F, A105, 'ANALISE PRODUTO'!BJ:BJ)</f>
        <v/>
      </c>
      <c r="S105" s="89">
        <f>SUMIF('ANALISE PRODUTO'!F:F, A105, 'ANALISE PRODUTO'!BK:BK)</f>
        <v/>
      </c>
      <c r="T105" s="89">
        <f>SUMIF('ANALISE PRODUTO'!F:F, A105, 'ANALISE PRODUTO'!BL:BL)</f>
        <v/>
      </c>
      <c r="U105" s="89">
        <f>SUMIFS('ANALISE PRODUTO'!BI:BI, 'ANALISE PRODUTO'!F:F, A105)</f>
        <v/>
      </c>
      <c r="V105" s="89">
        <f>IF(C105="DESCONTINUADO", 0, IF(J105=0, 0, IF(U105/J105=0, 0, U105/J105)))</f>
        <v/>
      </c>
      <c r="W105" s="89">
        <f>IF(OR(C105="DESCONTINUADO", J105=0), 0, IFERROR((S105+T105)/J105, 0))</f>
        <v/>
      </c>
      <c r="X105" s="59">
        <f>COUNTIF('ANALISE PRODUTO'!F:F, A105)</f>
        <v/>
      </c>
      <c r="Y105" s="60">
        <f>COUNTIFS('ANALISE PRODUTO'!F:F, A105, 'ANALISE PRODUTO'!S:S, "S")</f>
        <v/>
      </c>
      <c r="Z105" s="61">
        <f>X105-Y105</f>
        <v/>
      </c>
      <c r="AA105" s="88">
        <f>IFERROR(IF(COUNTIF('contas-pagas-fornecedor-7'!$C:$C,B105)&gt;1,
   AVERAGEIF('contas-pagas-fornecedor-7'!$C:$C,B105,'contas-pagas-fornecedor-7'!$I:$I),
   VLOOKUP(B105,'contas-pagas-fornecedor-7'!$C:$Q,7,FALSE)), "")</f>
        <v/>
      </c>
      <c r="AB105" s="88">
        <f t="array" ref="AB105">IFERROR(
  INDEX('fornecedor-venda-por-filial-ger'!J:J,
    MATCH(1,
      ('fornecedor-venda-por-filial-ger'!A:A=A105) *
      ('fornecedor-venda-por-filial-ger'!B:B=$B$1),
    0)
  ),
"")</f>
        <v/>
      </c>
      <c r="AC105" s="90">
        <f t="array" ref="AC105">IFERROR(
  INDEX('fornecedor-venda-por-filial-ger'!O:O,
    MATCH(1,
      ('fornecedor-venda-por-filial-ger'!A:A=A105) *
      ('fornecedor-venda-por-filial-ger'!B:B=$B$1),
    0)
  ),
"")</f>
        <v/>
      </c>
      <c r="AD105" s="90">
        <f>IFERROR(VLOOKUP(A105,'venda-fornecedor-12-meses-7'!A:AC,3,0),"")</f>
        <v/>
      </c>
      <c r="AE105" s="87">
        <f t="array" ref="AE105">IFERROR(
  INDEX('fornecedor-venda-por-filial-ger'!N:N,
    MATCH(1,
      ('fornecedor-venda-por-filial-ger'!A:A=A105) *
      ('fornecedor-venda-por-filial-ger'!B:B=$B$1),
    0)
  ),
"")</f>
        <v/>
      </c>
      <c r="AF105" s="87">
        <f>IF(J105&lt;=0,"100,00%",IFERROR(AD105/AE105,1))</f>
        <v/>
      </c>
      <c r="AG105" s="64">
        <f t="array" ref="AG105">IFERROR(
  INDEX('fornecedor-venda-por-filial-ger'!L:L,
    MATCH(1,
      ('fornecedor-venda-por-filial-ger'!A:A=A105)*
      ('fornecedor-venda-por-filial-ger'!B:B=$B$1),
    0)
  )/100,
"")</f>
        <v/>
      </c>
      <c r="AH105" s="64">
        <f t="array" ref="AH105">IFERROR(
  INDEX('fornecedor-venda-por-filial-ger'!S:S,
    MATCH(1,
      ('fornecedor-venda-por-filial-ger'!A:A=A105) *
      ('fornecedor-venda-por-filial-ger'!B:B=$B$1),
    0)
  )/100,
"")</f>
        <v/>
      </c>
      <c r="AI105" s="64">
        <f>IFERROR(IF(OR(AH105="",AG105=""),"",IF(J105=0,0,AH105-AG105)),"")</f>
        <v/>
      </c>
      <c r="AJ105" s="91">
        <f t="array" ref="AJ105">IF(MAX(IF('ANALISE PRODUTO'!F:F=A105,'ANALISE PRODUTO'!AD:AD))=0,"SEM ENTRADA",MAX(IF('ANALISE PRODUTO'!F:F=A105,'ANALISE PRODUTO'!AD:AD)))</f>
        <v/>
      </c>
      <c r="AK105" s="39" t="n"/>
      <c r="AL105" s="92">
        <f>IF(IFERROR(VLOOKUP($A105,'VENDA 2023'!$1:$1048576,3 + (COLUMN(A102)-1)*2,FALSE),"")=0,"",IFERROR(VLOOKUP($A105,'VENDA 2023'!$1:$1048576,3 + (COLUMN(A102)-1)*2,FALSE),""))</f>
        <v/>
      </c>
      <c r="AM105" s="92">
        <f>IF(IFERROR(VLOOKUP($A105,'VENDA 2023'!$1:$1048576,3 + (COLUMN(B102)-1)*2,FALSE),"")=0,"",IFERROR(VLOOKUP($A105,'VENDA 2023'!$1:$1048576,3 + (COLUMN(B102)-1)*2,FALSE),""))</f>
        <v/>
      </c>
      <c r="AN105" s="92">
        <f>IF(IFERROR(VLOOKUP($A105,'VENDA 2023'!$1:$1048576,3 + (COLUMN(C102)-1)*2,FALSE),"")=0,"",IFERROR(VLOOKUP($A105,'VENDA 2023'!$1:$1048576,3 + (COLUMN(C102)-1)*2,FALSE),""))</f>
        <v/>
      </c>
      <c r="AO105" s="92">
        <f>IF(IFERROR(VLOOKUP($A105,'VENDA 2023'!$1:$1048576,3 + (COLUMN(D102)-1)*2,FALSE),"")=0,"",IFERROR(VLOOKUP($A105,'VENDA 2023'!$1:$1048576,3 + (COLUMN(D102)-1)*2,FALSE),""))</f>
        <v/>
      </c>
      <c r="AP105" s="92">
        <f>IF(IFERROR(VLOOKUP($A105,'VENDA 2023'!$1:$1048576,3 + (COLUMN(E102)-1)*2,FALSE),"")=0,"",IFERROR(VLOOKUP($A105,'VENDA 2023'!$1:$1048576,3 + (COLUMN(E102)-1)*2,FALSE),""))</f>
        <v/>
      </c>
      <c r="AQ105" s="92">
        <f>IF(IFERROR(VLOOKUP($A105,'VENDA 2023'!$1:$1048576,3 + (COLUMN(F102)-1)*2,FALSE),"")=0,"",IFERROR(VLOOKUP($A105,'VENDA 2023'!$1:$1048576,3 + (COLUMN(F102)-1)*2,FALSE),""))</f>
        <v/>
      </c>
      <c r="AR105" s="92">
        <f>IF(IFERROR(VLOOKUP($A105,'VENDA 2023'!$1:$1048576,3 + (COLUMN(G102)-1)*2,FALSE),"")=0,"",IFERROR(VLOOKUP($A105,'VENDA 2023'!$1:$1048576,3 + (COLUMN(G102)-1)*2,FALSE),""))</f>
        <v/>
      </c>
      <c r="AS105" s="92">
        <f>IF(IFERROR(VLOOKUP($A105,'VENDA 2023'!$1:$1048576,3 + (COLUMN(H102)-1)*2,FALSE),"")=0,"",IFERROR(VLOOKUP($A105,'VENDA 2023'!$1:$1048576,3 + (COLUMN(H102)-1)*2,FALSE),""))</f>
        <v/>
      </c>
      <c r="AT105" s="92">
        <f>IF(IFERROR(VLOOKUP($A105,'VENDA 2023'!$1:$1048576,3 + (COLUMN(I102)-1)*2,FALSE),"")=0,"",IFERROR(VLOOKUP($A105,'VENDA 2023'!$1:$1048576,3 + (COLUMN(I102)-1)*2,FALSE),""))</f>
        <v/>
      </c>
      <c r="AU105" s="92">
        <f>IF(IFERROR(VLOOKUP($A105,'VENDA 2023'!$1:$1048576,3 + (COLUMN(J102)-1)*2,FALSE),"")=0,"",IFERROR(VLOOKUP($A105,'VENDA 2023'!$1:$1048576,3 + (COLUMN(J102)-1)*2,FALSE),""))</f>
        <v/>
      </c>
      <c r="AV105" s="92">
        <f>IF(IFERROR(VLOOKUP($A105,'VENDA 2023'!$1:$1048576,3 + (COLUMN(K102)-1)*2,FALSE),"")=0,"",IFERROR(VLOOKUP($A105,'VENDA 2023'!$1:$1048576,3 + (COLUMN(K102)-1)*2,FALSE),""))</f>
        <v/>
      </c>
      <c r="AW105" s="92">
        <f>IF(IFERROR(VLOOKUP($A105,'VENDA 2023'!$1:$1048576,3 + (COLUMN(L102)-1)*2,FALSE),"")=0,"",IFERROR(VLOOKUP($A105,'VENDA 2023'!$1:$1048576,3 + (COLUMN(L102)-1)*2,FALSE),""))</f>
        <v/>
      </c>
      <c r="AX105" s="93">
        <f>IF(COUNT(AL105:AW105)=0,"",SUM(AL105:AW105))</f>
        <v/>
      </c>
      <c r="AY105" s="92">
        <f>IF(IFERROR(VLOOKUP($A105,'VENDA 2024'!$1:$1048576,3 + (COLUMN(A102)-1)*2,FALSE),"")=0,"",IFERROR(VLOOKUP($A105,'VENDA 2024'!$1:$1048576,3 + (COLUMN(A102)-1)*2,FALSE),""))</f>
        <v/>
      </c>
      <c r="AZ105" s="92">
        <f>IF(IFERROR(VLOOKUP($A105,'VENDA 2024'!$1:$1048576,3 + (COLUMN(B102)-1)*2,FALSE),"")=0,"",IFERROR(VLOOKUP($A105,'VENDA 2024'!$1:$1048576,3 + (COLUMN(B102)-1)*2,FALSE),""))</f>
        <v/>
      </c>
      <c r="BA105" s="92">
        <f>IF(IFERROR(VLOOKUP($A105,'VENDA 2024'!$1:$1048576,3 + (COLUMN(C102)-1)*2,FALSE),"")=0,"",IFERROR(VLOOKUP($A105,'VENDA 2024'!$1:$1048576,3 + (COLUMN(C102)-1)*2,FALSE),""))</f>
        <v/>
      </c>
      <c r="BB105" s="92">
        <f>IF(IFERROR(VLOOKUP($A105,'VENDA 2024'!$1:$1048576,3 + (COLUMN(D102)-1)*2,FALSE),"")=0,"",IFERROR(VLOOKUP($A105,'VENDA 2024'!$1:$1048576,3 + (COLUMN(D102)-1)*2,FALSE),""))</f>
        <v/>
      </c>
      <c r="BC105" s="92">
        <f>IF(IFERROR(VLOOKUP($A105,'VENDA 2024'!$1:$1048576,3 + (COLUMN(E102)-1)*2,FALSE),"")=0,"",IFERROR(VLOOKUP($A105,'VENDA 2024'!$1:$1048576,3 + (COLUMN(E102)-1)*2,FALSE),""))</f>
        <v/>
      </c>
      <c r="BD105" s="92">
        <f>IF(IFERROR(VLOOKUP($A105,'VENDA 2024'!$1:$1048576,3 + (COLUMN(F102)-1)*2,FALSE),"")=0,"",IFERROR(VLOOKUP($A105,'VENDA 2024'!$1:$1048576,3 + (COLUMN(F102)-1)*2,FALSE),""))</f>
        <v/>
      </c>
      <c r="BE105" s="92">
        <f>IF(IFERROR(VLOOKUP($A105,'VENDA 2024'!$1:$1048576,3 + (COLUMN(G102)-1)*2,FALSE),"")=0,"",IFERROR(VLOOKUP($A105,'VENDA 2024'!$1:$1048576,3 + (COLUMN(G102)-1)*2,FALSE),""))</f>
        <v/>
      </c>
      <c r="BF105" s="92">
        <f>IF(IFERROR(VLOOKUP($A105,'VENDA 2024'!$1:$1048576,3 + (COLUMN(H102)-1)*2,FALSE),"")=0,"",IFERROR(VLOOKUP($A105,'VENDA 2024'!$1:$1048576,3 + (COLUMN(H102)-1)*2,FALSE),""))</f>
        <v/>
      </c>
      <c r="BG105" s="92">
        <f>IF(IFERROR(VLOOKUP($A105,'VENDA 2024'!$1:$1048576,3 + (COLUMN(I102)-1)*2,FALSE),"")=0,"",IFERROR(VLOOKUP($A105,'VENDA 2024'!$1:$1048576,3 + (COLUMN(I102)-1)*2,FALSE),""))</f>
        <v/>
      </c>
      <c r="BH105" s="92">
        <f>IF(IFERROR(VLOOKUP($A105,'VENDA 2024'!$1:$1048576,3 + (COLUMN(J102)-1)*2,FALSE),"")=0,"",IFERROR(VLOOKUP($A105,'VENDA 2024'!$1:$1048576,3 + (COLUMN(J102)-1)*2,FALSE),""))</f>
        <v/>
      </c>
      <c r="BI105" s="92">
        <f>IF(IFERROR(VLOOKUP($A105,'VENDA 2024'!$1:$1048576,3 + (COLUMN(K102)-1)*2,FALSE),"")=0,"",IFERROR(VLOOKUP($A105,'VENDA 2024'!$1:$1048576,3 + (COLUMN(K102)-1)*2,FALSE),""))</f>
        <v/>
      </c>
      <c r="BJ105" s="92">
        <f>IF(IFERROR(VLOOKUP($A105,'VENDA 2024'!$1:$1048576,3 + (COLUMN(L102)-1)*2,FALSE),"")=0,"",IFERROR(VLOOKUP($A105,'VENDA 2024'!$1:$1048576,3 + (COLUMN(L102)-1)*2,FALSE),""))</f>
        <v/>
      </c>
      <c r="BK105" s="93">
        <f>IF(COUNT(AY105:BJ105)=0,"",SUM(AY105:BJ105))</f>
        <v/>
      </c>
      <c r="BL105" s="92">
        <f>IF(IFERROR(VLOOKUP($A105,'VENDA 2025'!$1:$1048576,3 + (COLUMN(A102)-1)*2,FALSE),"")=0,"",IFERROR(VLOOKUP($A105,'VENDA 2025'!$1:$1048576,3 + (COLUMN(A102)-1)*2,FALSE),""))</f>
        <v/>
      </c>
      <c r="BM105" s="92">
        <f>IF(IFERROR(VLOOKUP($A105,'VENDA 2025'!$1:$1048576,3 + (COLUMN(B102)-1)*2,FALSE),"")=0,"",IFERROR(VLOOKUP($A105,'VENDA 2025'!$1:$1048576,3 + (COLUMN(B102)-1)*2,FALSE),""))</f>
        <v/>
      </c>
      <c r="BN105" s="92">
        <f>IF(IFERROR(VLOOKUP($A105,'VENDA 2025'!$1:$1048576,3 + (COLUMN(C102)-1)*2,FALSE),"")=0,"",IFERROR(VLOOKUP($A105,'VENDA 2025'!$1:$1048576,3 + (COLUMN(C102)-1)*2,FALSE),""))</f>
        <v/>
      </c>
      <c r="BO105" s="92">
        <f>IF(IFERROR(VLOOKUP($A105,'VENDA 2025'!$1:$1048576,3 + (COLUMN(D102)-1)*2,FALSE),"")=0,"",IFERROR(VLOOKUP($A105,'VENDA 2025'!$1:$1048576,3 + (COLUMN(D102)-1)*2,FALSE),""))</f>
        <v/>
      </c>
      <c r="BP105" s="92">
        <f>IF(IFERROR(VLOOKUP($A105,'VENDA 2025'!$1:$1048576,3 + (COLUMN(E102)-1)*2,FALSE),"")=0,"",IFERROR(VLOOKUP($A105,'VENDA 2025'!$1:$1048576,3 + (COLUMN(E102)-1)*2,FALSE),""))</f>
        <v/>
      </c>
      <c r="BQ105" s="92">
        <f>IF(IFERROR(VLOOKUP($A105,'VENDA 2025'!$1:$1048576,3 + (COLUMN(F102)-1)*2,FALSE),"")=0,"",IFERROR(VLOOKUP($A105,'VENDA 2025'!$1:$1048576,3 + (COLUMN(F102)-1)*2,FALSE),""))</f>
        <v/>
      </c>
      <c r="BR105" s="92">
        <f>IF(IFERROR(VLOOKUP($A105,'VENDA 2025'!$1:$1048576,3 + (COLUMN(G102)-1)*2,FALSE),"")=0,"",IFERROR(VLOOKUP($A105,'VENDA 2025'!$1:$1048576,3 + (COLUMN(G102)-1)*2,FALSE),""))</f>
        <v/>
      </c>
      <c r="BS105" s="92">
        <f>IF(IFERROR(VLOOKUP($A105,'VENDA 2025'!$1:$1048576,3 + (COLUMN(H102)-1)*2,FALSE),"")=0,"",IFERROR(VLOOKUP($A105,'VENDA 2025'!$1:$1048576,3 + (COLUMN(H102)-1)*2,FALSE),""))</f>
        <v/>
      </c>
      <c r="BT105" s="92">
        <f>IF(IFERROR(VLOOKUP($A105,'VENDA 2025'!$1:$1048576,3 + (COLUMN(I102)-1)*2,FALSE),"")=0,"",IFERROR(VLOOKUP($A105,'VENDA 2025'!$1:$1048576,3 + (COLUMN(I102)-1)*2,FALSE),""))</f>
        <v/>
      </c>
      <c r="BU105" s="92">
        <f>IF(IFERROR(VLOOKUP($A105,'VENDA 2025'!$1:$1048576,3 + (COLUMN(J102)-1)*2,FALSE),"")=0,"",IFERROR(VLOOKUP($A105,'VENDA 2025'!$1:$1048576,3 + (COLUMN(J102)-1)*2,FALSE),""))</f>
        <v/>
      </c>
      <c r="BV105" s="92">
        <f>IF(IFERROR(VLOOKUP($A105,'VENDA 2025'!$1:$1048576,3 + (COLUMN(K102)-1)*2,FALSE),"")=0,"",IFERROR(VLOOKUP($A105,'VENDA 2025'!$1:$1048576,3 + (COLUMN(K102)-1)*2,FALSE),""))</f>
        <v/>
      </c>
      <c r="BW105" s="92">
        <f>IF(IFERROR(VLOOKUP($A105,'VENDA 2025'!$1:$1048576,3 + (COLUMN(L102)-1)*2,FALSE),"")=0,"",IFERROR(VLOOKUP($A105,'VENDA 2025'!$1:$1048576,3 + (COLUMN(L102)-1)*2,FALSE),""))</f>
        <v/>
      </c>
      <c r="BX105" s="93">
        <f>IF(COUNT(BL105:BW105)=0,"",SUM(BL105:BW105))</f>
        <v/>
      </c>
      <c r="BY105" s="92">
        <f>IF(IFERROR(VLOOKUP($A105,'venda-fornecedor-12-meses-7'!$1:$1048576,4 + (COLUMN(A102)-1)*2,FALSE),"")=0,"",IFERROR(VLOOKUP($A105,'venda-fornecedor-12-meses-7'!$1:$1048576,4 + (COLUMN(A102)-1)*2,FALSE),""))</f>
        <v/>
      </c>
      <c r="BZ105" s="92">
        <f>IF(IFERROR(VLOOKUP($A105,'venda-fornecedor-12-meses-7'!$1:$1048576,4 + (COLUMN(B102)-1)*2,FALSE),"")=0,"",IFERROR(VLOOKUP($A105,'venda-fornecedor-12-meses-7'!$1:$1048576,4 + (COLUMN(B102)-1)*2,FALSE),""))</f>
        <v/>
      </c>
      <c r="CA105" s="92">
        <f>IF(IFERROR(VLOOKUP($A105,'venda-fornecedor-12-meses-7'!$1:$1048576,4 + (COLUMN(C102)-1)*2,FALSE),"")=0,"",IFERROR(VLOOKUP($A105,'venda-fornecedor-12-meses-7'!$1:$1048576,4 + (COLUMN(C102)-1)*2,FALSE),""))</f>
        <v/>
      </c>
      <c r="CB105" s="92">
        <f>IF(IFERROR(VLOOKUP($A105,'venda-fornecedor-12-meses-7'!$1:$1048576,4 + (COLUMN(D102)-1)*2,FALSE),"")=0,"",IFERROR(VLOOKUP($A105,'venda-fornecedor-12-meses-7'!$1:$1048576,4 + (COLUMN(D102)-1)*2,FALSE),""))</f>
        <v/>
      </c>
      <c r="CC105" s="92">
        <f>IF(IFERROR(VLOOKUP($A105,'venda-fornecedor-12-meses-7'!$1:$1048576,4 + (COLUMN(E102)-1)*2,FALSE),"")=0,"",IFERROR(VLOOKUP($A105,'venda-fornecedor-12-meses-7'!$1:$1048576,4 + (COLUMN(E102)-1)*2,FALSE),""))</f>
        <v/>
      </c>
      <c r="CD105" s="92">
        <f>IF(IFERROR(VLOOKUP($A105,'venda-fornecedor-12-meses-7'!$1:$1048576,4 + (COLUMN(F102)-1)*2,FALSE),"")=0,"",IFERROR(VLOOKUP($A105,'venda-fornecedor-12-meses-7'!$1:$1048576,4 + (COLUMN(F102)-1)*2,FALSE),""))</f>
        <v/>
      </c>
      <c r="CE105" s="92">
        <f>IF(IFERROR(VLOOKUP($A105,'venda-fornecedor-12-meses-7'!$1:$1048576,4 + (COLUMN(G102)-1)*2,FALSE),"")=0,"",IFERROR(VLOOKUP($A105,'venda-fornecedor-12-meses-7'!$1:$1048576,4 + (COLUMN(G102)-1)*2,FALSE),""))</f>
        <v/>
      </c>
      <c r="CF105" s="92">
        <f>IF(IFERROR(VLOOKUP($A105,'venda-fornecedor-12-meses-7'!$1:$1048576,4 + (COLUMN(H102)-1)*2,FALSE),"")=0,"",IFERROR(VLOOKUP($A105,'venda-fornecedor-12-meses-7'!$1:$1048576,4 + (COLUMN(H102)-1)*2,FALSE),""))</f>
        <v/>
      </c>
      <c r="CG105" s="92">
        <f>IF(IFERROR(VLOOKUP($A105,'venda-fornecedor-12-meses-7'!$1:$1048576,4 + (COLUMN(I102)-1)*2,FALSE),"")=0,"",IFERROR(VLOOKUP($A105,'venda-fornecedor-12-meses-7'!$1:$1048576,4 + (COLUMN(I102)-1)*2,FALSE),""))</f>
        <v/>
      </c>
      <c r="CH105" s="92">
        <f>IF(IFERROR(VLOOKUP($A105,'venda-fornecedor-12-meses-7'!$1:$1048576,4 + (COLUMN(J102)-1)*2,FALSE),"")=0,"",IFERROR(VLOOKUP($A105,'venda-fornecedor-12-meses-7'!$1:$1048576,4 + (COLUMN(J102)-1)*2,FALSE),""))</f>
        <v/>
      </c>
      <c r="CI105" s="92">
        <f>IF(IFERROR(VLOOKUP($A105,'venda-fornecedor-12-meses-7'!$1:$1048576,4 + (COLUMN(K102)-1)*2,FALSE),"")=0,"",IFERROR(VLOOKUP($A105,'venda-fornecedor-12-meses-7'!$1:$1048576,4 + (COLUMN(K102)-1)*2,FALSE),""))</f>
        <v/>
      </c>
      <c r="CJ105" s="92">
        <f>IF(IFERROR(VLOOKUP($A105,'venda-fornecedor-12-meses-7'!$1:$1048576,4 + (COLUMN(L102)-1)*2,FALSE),"")=0,"",IFERROR(VLOOKUP($A105,'venda-fornecedor-12-meses-7'!$1:$1048576,4 + (COLUMN(L102)-1)*2,FALSE),""))</f>
        <v/>
      </c>
      <c r="CK105" s="93">
        <f>IF(COUNT(BY105:CJ105)=0,"",SUM(BY105:CJ105))</f>
        <v/>
      </c>
      <c r="CL105" s="93">
        <f>IF(COUNT(BY105:CJ105)=0,"",AVERAGE(BY105:CJ105))</f>
        <v/>
      </c>
      <c r="CM105" s="1" t="n"/>
      <c r="CN105" s="94">
        <f>IF(IFERROR(VLOOKUP($A105,'ENTRADA 2023'!$1:$1048576,3 + (COLUMN(A102)-1)*1,FALSE),"")=0,"",IFERROR(VLOOKUP($A105,'ENTRADA 2023'!$1:$1048576,3 + (COLUMN(A102)-1)*1,FALSE),""))</f>
        <v/>
      </c>
      <c r="CO105" s="94">
        <f>IF(IFERROR(VLOOKUP($A105,'ENTRADA 2023'!$1:$1048576,3 + (COLUMN(B102)-1)*1,FALSE),"")=0,"",IFERROR(VLOOKUP($A105,'ENTRADA 2023'!$1:$1048576,3 + (COLUMN(B102)-1)*1,FALSE),""))</f>
        <v/>
      </c>
      <c r="CP105" s="94">
        <f>IF(IFERROR(VLOOKUP($A105,'ENTRADA 2023'!$1:$1048576,3 + (COLUMN(C102)-1)*1,FALSE),"")=0,"",IFERROR(VLOOKUP($A105,'ENTRADA 2023'!$1:$1048576,3 + (COLUMN(C102)-1)*1,FALSE),""))</f>
        <v/>
      </c>
      <c r="CQ105" s="94">
        <f>IF(IFERROR(VLOOKUP($A105,'ENTRADA 2023'!$1:$1048576,3 + (COLUMN(D102)-1)*1,FALSE),"")=0,"",IFERROR(VLOOKUP($A105,'ENTRADA 2023'!$1:$1048576,3 + (COLUMN(D102)-1)*1,FALSE),""))</f>
        <v/>
      </c>
      <c r="CR105" s="94">
        <f>IF(IFERROR(VLOOKUP($A105,'ENTRADA 2023'!$1:$1048576,3 + (COLUMN(E102)-1)*1,FALSE),"")=0,"",IFERROR(VLOOKUP($A105,'ENTRADA 2023'!$1:$1048576,3 + (COLUMN(E102)-1)*1,FALSE),""))</f>
        <v/>
      </c>
      <c r="CS105" s="94">
        <f>IF(IFERROR(VLOOKUP($A105,'ENTRADA 2023'!$1:$1048576,3 + (COLUMN(F102)-1)*1,FALSE),"")=0,"",IFERROR(VLOOKUP($A105,'ENTRADA 2023'!$1:$1048576,3 + (COLUMN(F102)-1)*1,FALSE),""))</f>
        <v/>
      </c>
      <c r="CT105" s="94">
        <f>IF(IFERROR(VLOOKUP($A105,'ENTRADA 2023'!$1:$1048576,3 + (COLUMN(G102)-1)*1,FALSE),"")=0,"",IFERROR(VLOOKUP($A105,'ENTRADA 2023'!$1:$1048576,3 + (COLUMN(G102)-1)*1,FALSE),""))</f>
        <v/>
      </c>
      <c r="CU105" s="94">
        <f>IF(IFERROR(VLOOKUP($A105,'ENTRADA 2023'!$1:$1048576,3 + (COLUMN(H102)-1)*1,FALSE),"")=0,"",IFERROR(VLOOKUP($A105,'ENTRADA 2023'!$1:$1048576,3 + (COLUMN(H102)-1)*1,FALSE),""))</f>
        <v/>
      </c>
      <c r="CV105" s="94">
        <f>IF(IFERROR(VLOOKUP($A105,'ENTRADA 2023'!$1:$1048576,3 + (COLUMN(I102)-1)*1,FALSE),"")=0,"",IFERROR(VLOOKUP($A105,'ENTRADA 2023'!$1:$1048576,3 + (COLUMN(I102)-1)*1,FALSE),""))</f>
        <v/>
      </c>
      <c r="CW105" s="94">
        <f>IF(IFERROR(VLOOKUP($A105,'ENTRADA 2023'!$1:$1048576,3 + (COLUMN(J102)-1)*1,FALSE),"")=0,"",IFERROR(VLOOKUP($A105,'ENTRADA 2023'!$1:$1048576,3 + (COLUMN(J102)-1)*1,FALSE),""))</f>
        <v/>
      </c>
      <c r="CX105" s="94">
        <f>IF(IFERROR(VLOOKUP($A105,'ENTRADA 2023'!$1:$1048576,3 + (COLUMN(K102)-1)*1,FALSE),"")=0,"",IFERROR(VLOOKUP($A105,'ENTRADA 2023'!$1:$1048576,3 + (COLUMN(K102)-1)*1,FALSE),""))</f>
        <v/>
      </c>
      <c r="CY105" s="94">
        <f>IF(IFERROR(VLOOKUP($A105,'ENTRADA 2023'!$1:$1048576,3 + (COLUMN(L102)-1)*1,FALSE),"")=0,"",IFERROR(VLOOKUP($A105,'ENTRADA 2023'!$1:$1048576,3 + (COLUMN(L102)-1)*1,FALSE),""))</f>
        <v/>
      </c>
      <c r="CZ105" s="95">
        <f>IF(COUNT(CN105:CY105)=0,"",SUM(CN105:CY105))</f>
        <v/>
      </c>
      <c r="DA105" s="94">
        <f>IF(IFERROR(VLOOKUP($A105,'ENTRADA 2024'!$1:$1048576,3 + (COLUMN(A102)-1)*1,FALSE),"")=0,"",IFERROR(VLOOKUP($A105,'ENTRADA 2024'!$1:$1048576,3 + (COLUMN(A102)-1)*1,FALSE),""))</f>
        <v/>
      </c>
      <c r="DB105" s="94">
        <f>IF(IFERROR(VLOOKUP($A105,'ENTRADA 2024'!$1:$1048576,3 + (COLUMN(B102)-1)*1,FALSE),"")=0,"",IFERROR(VLOOKUP($A105,'ENTRADA 2024'!$1:$1048576,3 + (COLUMN(B102)-1)*1,FALSE),""))</f>
        <v/>
      </c>
      <c r="DC105" s="94">
        <f>IF(IFERROR(VLOOKUP($A105,'ENTRADA 2024'!$1:$1048576,3 + (COLUMN(C102)-1)*1,FALSE),"")=0,"",IFERROR(VLOOKUP($A105,'ENTRADA 2024'!$1:$1048576,3 + (COLUMN(C102)-1)*1,FALSE),""))</f>
        <v/>
      </c>
      <c r="DD105" s="94">
        <f>IF(IFERROR(VLOOKUP($A105,'ENTRADA 2024'!$1:$1048576,3 + (COLUMN(D102)-1)*1,FALSE),"")=0,"",IFERROR(VLOOKUP($A105,'ENTRADA 2024'!$1:$1048576,3 + (COLUMN(D102)-1)*1,FALSE),""))</f>
        <v/>
      </c>
      <c r="DE105" s="94">
        <f>IF(IFERROR(VLOOKUP($A105,'ENTRADA 2024'!$1:$1048576,3 + (COLUMN(E102)-1)*1,FALSE),"")=0,"",IFERROR(VLOOKUP($A105,'ENTRADA 2024'!$1:$1048576,3 + (COLUMN(E102)-1)*1,FALSE),""))</f>
        <v/>
      </c>
      <c r="DF105" s="94">
        <f>IF(IFERROR(VLOOKUP($A105,'ENTRADA 2024'!$1:$1048576,3 + (COLUMN(F102)-1)*1,FALSE),"")=0,"",IFERROR(VLOOKUP($A105,'ENTRADA 2024'!$1:$1048576,3 + (COLUMN(F102)-1)*1,FALSE),""))</f>
        <v/>
      </c>
      <c r="DG105" s="94">
        <f>IF(IFERROR(VLOOKUP($A105,'ENTRADA 2024'!$1:$1048576,3 + (COLUMN(G102)-1)*1,FALSE),"")=0,"",IFERROR(VLOOKUP($A105,'ENTRADA 2024'!$1:$1048576,3 + (COLUMN(G102)-1)*1,FALSE),""))</f>
        <v/>
      </c>
      <c r="DH105" s="94">
        <f>IF(IFERROR(VLOOKUP($A105,'ENTRADA 2024'!$1:$1048576,3 + (COLUMN(H102)-1)*1,FALSE),"")=0,"",IFERROR(VLOOKUP($A105,'ENTRADA 2024'!$1:$1048576,3 + (COLUMN(H102)-1)*1,FALSE),""))</f>
        <v/>
      </c>
      <c r="DI105" s="94">
        <f>IF(IFERROR(VLOOKUP($A105,'ENTRADA 2024'!$1:$1048576,3 + (COLUMN(I102)-1)*1,FALSE),"")=0,"",IFERROR(VLOOKUP($A105,'ENTRADA 2024'!$1:$1048576,3 + (COLUMN(I102)-1)*1,FALSE),""))</f>
        <v/>
      </c>
      <c r="DJ105" s="94">
        <f>IF(IFERROR(VLOOKUP($A105,'ENTRADA 2024'!$1:$1048576,3 + (COLUMN(J102)-1)*1,FALSE),"")=0,"",IFERROR(VLOOKUP($A105,'ENTRADA 2024'!$1:$1048576,3 + (COLUMN(J102)-1)*1,FALSE),""))</f>
        <v/>
      </c>
      <c r="DK105" s="94">
        <f>IF(IFERROR(VLOOKUP($A105,'ENTRADA 2024'!$1:$1048576,3 + (COLUMN(K102)-1)*1,FALSE),"")=0,"",IFERROR(VLOOKUP($A105,'ENTRADA 2024'!$1:$1048576,3 + (COLUMN(K102)-1)*1,FALSE),""))</f>
        <v/>
      </c>
      <c r="DL105" s="94">
        <f>IF(IFERROR(VLOOKUP($A105,'ENTRADA 2024'!$1:$1048576,3 + (COLUMN(L102)-1)*1,FALSE),"")=0,"",IFERROR(VLOOKUP($A105,'ENTRADA 2024'!$1:$1048576,3 + (COLUMN(L102)-1)*1,FALSE),""))</f>
        <v/>
      </c>
      <c r="DM105" s="95">
        <f>IF(COUNT(DA105:DL105)=0,"",SUM(DA105:DL105))</f>
        <v/>
      </c>
      <c r="DN105" s="94">
        <f>IF(IFERROR(VLOOKUP($A105,'ENTRADA 2025'!$1:$1048576,3 + (COLUMN(A102)-1)*1,FALSE),"")=0,"",IFERROR(VLOOKUP($A105,'ENTRADA 2025'!$1:$1048576,3 + (COLUMN(A102)-1)*1,FALSE),""))</f>
        <v/>
      </c>
      <c r="DO105" s="94">
        <f>IF(IFERROR(VLOOKUP($A105,'ENTRADA 2025'!$1:$1048576,3 + (COLUMN(B102)-1)*1,FALSE),"")=0,"",IFERROR(VLOOKUP($A105,'ENTRADA 2025'!$1:$1048576,3 + (COLUMN(B102)-1)*1,FALSE),""))</f>
        <v/>
      </c>
      <c r="DP105" s="94">
        <f>IF(IFERROR(VLOOKUP($A105,'ENTRADA 2025'!$1:$1048576,3 + (COLUMN(C102)-1)*1,FALSE),"")=0,"",IFERROR(VLOOKUP($A105,'ENTRADA 2025'!$1:$1048576,3 + (COLUMN(C102)-1)*1,FALSE),""))</f>
        <v/>
      </c>
      <c r="DQ105" s="94">
        <f>IF(IFERROR(VLOOKUP($A105,'ENTRADA 2025'!$1:$1048576,3 + (COLUMN(D102)-1)*1,FALSE),"")=0,"",IFERROR(VLOOKUP($A105,'ENTRADA 2025'!$1:$1048576,3 + (COLUMN(D102)-1)*1,FALSE),""))</f>
        <v/>
      </c>
      <c r="DR105" s="94">
        <f>IF(IFERROR(VLOOKUP($A105,'ENTRADA 2025'!$1:$1048576,3 + (COLUMN(E102)-1)*1,FALSE),"")=0,"",IFERROR(VLOOKUP($A105,'ENTRADA 2025'!$1:$1048576,3 + (COLUMN(E102)-1)*1,FALSE),""))</f>
        <v/>
      </c>
      <c r="DS105" s="94">
        <f>IF(IFERROR(VLOOKUP($A105,'ENTRADA 2025'!$1:$1048576,3 + (COLUMN(F102)-1)*1,FALSE),"")=0,"",IFERROR(VLOOKUP($A105,'ENTRADA 2025'!$1:$1048576,3 + (COLUMN(F102)-1)*1,FALSE),""))</f>
        <v/>
      </c>
      <c r="DT105" s="94">
        <f>IF(IFERROR(VLOOKUP($A105,'ENTRADA 2025'!$1:$1048576,3 + (COLUMN(G102)-1)*1,FALSE),"")=0,"",IFERROR(VLOOKUP($A105,'ENTRADA 2025'!$1:$1048576,3 + (COLUMN(G102)-1)*1,FALSE),""))</f>
        <v/>
      </c>
      <c r="DU105" s="94">
        <f>IF(IFERROR(VLOOKUP($A105,'ENTRADA 2025'!$1:$1048576,3 + (COLUMN(H102)-1)*1,FALSE),"")=0,"",IFERROR(VLOOKUP($A105,'ENTRADA 2025'!$1:$1048576,3 + (COLUMN(H102)-1)*1,FALSE),""))</f>
        <v/>
      </c>
      <c r="DV105" s="94">
        <f>IF(IFERROR(VLOOKUP($A105,'ENTRADA 2025'!$1:$1048576,3 + (COLUMN(I102)-1)*1,FALSE),"")=0,"",IFERROR(VLOOKUP($A105,'ENTRADA 2025'!$1:$1048576,3 + (COLUMN(I102)-1)*1,FALSE),""))</f>
        <v/>
      </c>
      <c r="DW105" s="94">
        <f>IF(IFERROR(VLOOKUP($A105,'ENTRADA 2025'!$1:$1048576,3 + (COLUMN(J102)-1)*1,FALSE),"")=0,"",IFERROR(VLOOKUP($A105,'ENTRADA 2025'!$1:$1048576,3 + (COLUMN(J102)-1)*1,FALSE),""))</f>
        <v/>
      </c>
      <c r="DX105" s="94">
        <f>IF(IFERROR(VLOOKUP($A105,'ENTRADA 2025'!$1:$1048576,3 + (COLUMN(K102)-1)*1,FALSE),"")=0,"",IFERROR(VLOOKUP($A105,'ENTRADA 2025'!$1:$1048576,3 + (COLUMN(K102)-1)*1,FALSE),""))</f>
        <v/>
      </c>
      <c r="DY105" s="94">
        <f>IF(IFERROR(VLOOKUP($A105,'ENTRADA 2025'!$1:$1048576,3 + (COLUMN(L102)-1)*1,FALSE),"")=0,"",IFERROR(VLOOKUP($A105,'ENTRADA 2025'!$1:$1048576,3 + (COLUMN(L102)-1)*1,FALSE),""))</f>
        <v/>
      </c>
      <c r="DZ105" s="95">
        <f>IF(COUNT(DN105:DY105)=0,"",SUM(DN105:DY105))</f>
        <v/>
      </c>
      <c r="EA105" s="94">
        <f>IF(IFERROR(VLOOKUP($A105,'entrada-fornecedor-12-meses-7'!$1:$1048576,3 + (COLUMN(A102)-1)*1,FALSE),"")=0,"",IFERROR(VLOOKUP($A105,'entrada-fornecedor-12-meses-7'!$1:$1048576,3 + (COLUMN(A102)-1)*1,FALSE),""))</f>
        <v/>
      </c>
      <c r="EB105" s="94">
        <f>IF(IFERROR(VLOOKUP($A105,'entrada-fornecedor-12-meses-7'!$1:$1048576,3 + (COLUMN(B102)-1)*1,FALSE),"")=0,"",IFERROR(VLOOKUP($A105,'entrada-fornecedor-12-meses-7'!$1:$1048576,3 + (COLUMN(B102)-1)*1,FALSE),""))</f>
        <v/>
      </c>
      <c r="EC105" s="94">
        <f>IF(IFERROR(VLOOKUP($A105,'entrada-fornecedor-12-meses-7'!$1:$1048576,3 + (COLUMN(C102)-1)*1,FALSE),"")=0,"",IFERROR(VLOOKUP($A105,'entrada-fornecedor-12-meses-7'!$1:$1048576,3 + (COLUMN(C102)-1)*1,FALSE),""))</f>
        <v/>
      </c>
      <c r="ED105" s="94">
        <f>IF(IFERROR(VLOOKUP($A105,'entrada-fornecedor-12-meses-7'!$1:$1048576,3 + (COLUMN(D102)-1)*1,FALSE),"")=0,"",IFERROR(VLOOKUP($A105,'entrada-fornecedor-12-meses-7'!$1:$1048576,3 + (COLUMN(D102)-1)*1,FALSE),""))</f>
        <v/>
      </c>
      <c r="EE105" s="94">
        <f>IF(IFERROR(VLOOKUP($A105,'entrada-fornecedor-12-meses-7'!$1:$1048576,3 + (COLUMN(E102)-1)*1,FALSE),"")=0,"",IFERROR(VLOOKUP($A105,'entrada-fornecedor-12-meses-7'!$1:$1048576,3 + (COLUMN(E102)-1)*1,FALSE),""))</f>
        <v/>
      </c>
      <c r="EF105" s="94">
        <f>IF(IFERROR(VLOOKUP($A105,'entrada-fornecedor-12-meses-7'!$1:$1048576,3 + (COLUMN(F102)-1)*1,FALSE),"")=0,"",IFERROR(VLOOKUP($A105,'entrada-fornecedor-12-meses-7'!$1:$1048576,3 + (COLUMN(F102)-1)*1,FALSE),""))</f>
        <v/>
      </c>
      <c r="EG105" s="94">
        <f>IF(IFERROR(VLOOKUP($A105,'entrada-fornecedor-12-meses-7'!$1:$1048576,3 + (COLUMN(G102)-1)*1,FALSE),"")=0,"",IFERROR(VLOOKUP($A105,'entrada-fornecedor-12-meses-7'!$1:$1048576,3 + (COLUMN(G102)-1)*1,FALSE),""))</f>
        <v/>
      </c>
      <c r="EH105" s="94">
        <f>IF(IFERROR(VLOOKUP($A105,'entrada-fornecedor-12-meses-7'!$1:$1048576,3 + (COLUMN(H102)-1)*1,FALSE),"")=0,"",IFERROR(VLOOKUP($A105,'entrada-fornecedor-12-meses-7'!$1:$1048576,3 + (COLUMN(H102)-1)*1,FALSE),""))</f>
        <v/>
      </c>
      <c r="EI105" s="94">
        <f>IF(IFERROR(VLOOKUP($A105,'entrada-fornecedor-12-meses-7'!$1:$1048576,3 + (COLUMN(I102)-1)*1,FALSE),"")=0,"",IFERROR(VLOOKUP($A105,'entrada-fornecedor-12-meses-7'!$1:$1048576,3 + (COLUMN(I102)-1)*1,FALSE),""))</f>
        <v/>
      </c>
      <c r="EJ105" s="94">
        <f>IF(IFERROR(VLOOKUP($A105,'entrada-fornecedor-12-meses-7'!$1:$1048576,3 + (COLUMN(J102)-1)*1,FALSE),"")=0,"",IFERROR(VLOOKUP($A105,'entrada-fornecedor-12-meses-7'!$1:$1048576,3 + (COLUMN(J102)-1)*1,FALSE),""))</f>
        <v/>
      </c>
      <c r="EK105" s="94">
        <f>IF(IFERROR(VLOOKUP($A105,'entrada-fornecedor-12-meses-7'!$1:$1048576,3 + (COLUMN(K102)-1)*1,FALSE),"")=0,"",IFERROR(VLOOKUP($A105,'entrada-fornecedor-12-meses-7'!$1:$1048576,3 + (COLUMN(K102)-1)*1,FALSE),""))</f>
        <v/>
      </c>
      <c r="EL105" s="94">
        <f>IF(IFERROR(VLOOKUP($A105,'entrada-fornecedor-12-meses-7'!$1:$1048576,3 + (COLUMN(L102)-1)*1,FALSE),"")=0,"",IFERROR(VLOOKUP($A105,'entrada-fornecedor-12-meses-7'!$1:$1048576,3 + (COLUMN(L102)-1)*1,FALSE),""))</f>
        <v/>
      </c>
      <c r="EM105" s="95">
        <f>IF(COUNT(EA105:EL105)=0,"",SUM(EA105:EL105))</f>
        <v/>
      </c>
      <c r="EN105" s="1" t="n"/>
      <c r="EO105" s="96">
        <f>IFERROR(AVERAGEIF('lead-time-compras-7'!B:B,A105,'lead-time-compras-7'!S:S),"")</f>
        <v/>
      </c>
      <c r="EP105" s="96">
        <f>IFERROR(
  AVERAGEIFS(
    'notas-fiscais-entrada-830-7'!H:H,
    'notas-fiscais-entrada-830-7'!O:O, A105,
    'notas-fiscais-entrada-830-7'!E:E, $B$1
  ),
""
)</f>
        <v/>
      </c>
      <c r="EQ105" s="96">
        <f>IFERROR(AVERAGEIF('lead-time-compras-7'!B:B,A105,'lead-time-compras-7'!Q:Q),"")</f>
        <v/>
      </c>
      <c r="ER105" s="97">
        <f>SUMIF('fornecedor-saldo-receber-7'!A:A, A105, 'fornecedor-saldo-receber-7'!L:L)</f>
        <v/>
      </c>
      <c r="ES105" s="97">
        <f>SUMIF('fornecedor-verba-aplicar-7'!A:A, A105, 'fornecedor-verba-aplicar-7'!D:D)</f>
        <v/>
      </c>
      <c r="ET105" s="1" t="n"/>
      <c r="EU105" s="52">
        <f>SUMIF('ANALISE PRODUTO'!F:F, A105, 'ANALISE PRODUTO'!BN:BN)</f>
        <v/>
      </c>
      <c r="EV105" s="52">
        <f>SUMIF('ANALISE PRODUTO'!F:F, A105, 'ANALISE PRODUTO'!BO:BO)</f>
        <v/>
      </c>
      <c r="EW105" s="52">
        <f>SUMIF('ANALISE PRODUTO'!F:F, A105, 'ANALISE PRODUTO'!BP:BP)</f>
        <v/>
      </c>
      <c r="EX105" s="52">
        <f>SUMIF('ANALISE PRODUTO'!F:F, A105, 'ANALISE PRODUTO'!BQ:BQ)</f>
        <v/>
      </c>
      <c r="EY105" s="52">
        <f>SUMIF('ANALISE PRODUTO'!F:F, A105, 'ANALISE PRODUTO'!BR:BR)</f>
        <v/>
      </c>
      <c r="EZ105" s="53">
        <f>SUMIF('ANALISE PRODUTO'!F:F, A105, 'ANALISE PRODUTO'!BS:BS)</f>
        <v/>
      </c>
      <c r="FA105" s="53">
        <f>SUMIF('ANALISE PRODUTO'!F:F, A105, 'ANALISE PRODUTO'!BT:BT)</f>
        <v/>
      </c>
      <c r="FB105" s="53">
        <f>SUMIF('ANALISE PRODUTO'!F:F, A105, 'ANALISE PRODUTO'!BU:BU)</f>
        <v/>
      </c>
      <c r="FC105" s="53">
        <f>SUMIF('ANALISE PRODUTO'!F:F, A105, 'ANALISE PRODUTO'!BV:BV)</f>
        <v/>
      </c>
      <c r="FD105" s="53">
        <f>SUMIF('ANALISE PRODUTO'!F:F, A105, 'ANALISE PRODUTO'!BW:BW)</f>
        <v/>
      </c>
      <c r="FE105" s="41">
        <f>SUMIF('ANALISE PRODUTO'!F:F, A105, 'ANALISE PRODUTO'!CB:CB)</f>
        <v/>
      </c>
      <c r="FF105" s="41">
        <f>SUMIF('ANALISE PRODUTO'!F:F, A105, 'ANALISE PRODUTO'!CC:CC)</f>
        <v/>
      </c>
      <c r="FG105" s="1" t="n"/>
      <c r="FH105" s="45">
        <f>IF(IFERROR(VLOOKUP($A105,'VENDA 2023'!$1:$1048576,4 + (COLUMN(A102)-1)*2,FALSE),"")=0,"",IFERROR(VLOOKUP($A105,'VENDA 2023'!$1:$1048576,4 + (COLUMN(A102)-1)*2,FALSE),""))</f>
        <v/>
      </c>
      <c r="FI105" s="45">
        <f>IF(IFERROR(VLOOKUP($A105,'VENDA 2023'!$1:$1048576,4 + (COLUMN(B102)-1)*2,FALSE),"")=0,"",IFERROR(VLOOKUP($A105,'VENDA 2023'!$1:$1048576,4 + (COLUMN(B102)-1)*2,FALSE),""))</f>
        <v/>
      </c>
      <c r="FJ105" s="45">
        <f>IF(IFERROR(VLOOKUP($A105,'VENDA 2023'!$1:$1048576,4 + (COLUMN(C102)-1)*2,FALSE),"")=0,"",IFERROR(VLOOKUP($A105,'VENDA 2023'!$1:$1048576,4 + (COLUMN(C102)-1)*2,FALSE),""))</f>
        <v/>
      </c>
      <c r="FK105" s="45">
        <f>IF(IFERROR(VLOOKUP($A105,'VENDA 2023'!$1:$1048576,4 + (COLUMN(D102)-1)*2,FALSE),"")=0,"",IFERROR(VLOOKUP($A105,'VENDA 2023'!$1:$1048576,4 + (COLUMN(D102)-1)*2,FALSE),""))</f>
        <v/>
      </c>
      <c r="FL105" s="45">
        <f>IF(IFERROR(VLOOKUP($A105,'VENDA 2023'!$1:$1048576,4 + (COLUMN(E102)-1)*2,FALSE),"")=0,"",IFERROR(VLOOKUP($A105,'VENDA 2023'!$1:$1048576,4 + (COLUMN(E102)-1)*2,FALSE),""))</f>
        <v/>
      </c>
      <c r="FM105" s="45">
        <f>IF(IFERROR(VLOOKUP($A105,'VENDA 2023'!$1:$1048576,4 + (COLUMN(F102)-1)*2,FALSE),"")=0,"",IFERROR(VLOOKUP($A105,'VENDA 2023'!$1:$1048576,4 + (COLUMN(F102)-1)*2,FALSE),""))</f>
        <v/>
      </c>
      <c r="FN105" s="45">
        <f>IF(IFERROR(VLOOKUP($A105,'VENDA 2023'!$1:$1048576,4 + (COLUMN(G102)-1)*2,FALSE),"")=0,"",IFERROR(VLOOKUP($A105,'VENDA 2023'!$1:$1048576,4 + (COLUMN(G102)-1)*2,FALSE),""))</f>
        <v/>
      </c>
      <c r="FO105" s="45">
        <f>IF(IFERROR(VLOOKUP($A105,'VENDA 2023'!$1:$1048576,4 + (COLUMN(H102)-1)*2,FALSE),"")=0,"",IFERROR(VLOOKUP($A105,'VENDA 2023'!$1:$1048576,4 + (COLUMN(H102)-1)*2,FALSE),""))</f>
        <v/>
      </c>
      <c r="FP105" s="45">
        <f>IF(IFERROR(VLOOKUP($A105,'VENDA 2023'!$1:$1048576,4 + (COLUMN(I102)-1)*2,FALSE),"")=0,"",IFERROR(VLOOKUP($A105,'VENDA 2023'!$1:$1048576,4 + (COLUMN(I102)-1)*2,FALSE),""))</f>
        <v/>
      </c>
      <c r="FQ105" s="45">
        <f>IF(IFERROR(VLOOKUP($A105,'VENDA 2023'!$1:$1048576,4 + (COLUMN(J102)-1)*2,FALSE),"")=0,"",IFERROR(VLOOKUP($A105,'VENDA 2023'!$1:$1048576,4 + (COLUMN(J102)-1)*2,FALSE),""))</f>
        <v/>
      </c>
      <c r="FR105" s="45">
        <f>IF(IFERROR(VLOOKUP($A105,'VENDA 2023'!$1:$1048576,4 + (COLUMN(K102)-1)*2,FALSE),"")=0,"",IFERROR(VLOOKUP($A105,'VENDA 2023'!$1:$1048576,4 + (COLUMN(K102)-1)*2,FALSE),""))</f>
        <v/>
      </c>
      <c r="FS105" s="45">
        <f>IF(IFERROR(VLOOKUP($A105,'VENDA 2023'!$1:$1048576,4 + (COLUMN(L102)-1)*2,FALSE),"")=0,"",IFERROR(VLOOKUP($A105,'VENDA 2023'!$1:$1048576,4 + (COLUMN(L102)-1)*2,FALSE),""))</f>
        <v/>
      </c>
      <c r="FT105" s="12">
        <f>IF(COUNT(FH105:FS105)=0,"",SUM(FH105:FS105))</f>
        <v/>
      </c>
      <c r="FU105" s="45">
        <f>IF(IFERROR(VLOOKUP($A105,'VENDA 2024'!$1:$1048576,4 + (COLUMN(A102)-1)*2,FALSE),"")=0,"",IFERROR(VLOOKUP($A105,'VENDA 2024'!$1:$1048576,4 + (COLUMN(A102)-1)*2,FALSE),""))</f>
        <v/>
      </c>
      <c r="FV105" s="45">
        <f>IF(IFERROR(VLOOKUP($A105,'VENDA 2024'!$1:$1048576,4 + (COLUMN(B102)-1)*2,FALSE),"")=0,"",IFERROR(VLOOKUP($A105,'VENDA 2024'!$1:$1048576,4 + (COLUMN(B102)-1)*2,FALSE),""))</f>
        <v/>
      </c>
      <c r="FW105" s="45">
        <f>IF(IFERROR(VLOOKUP($A105,'VENDA 2024'!$1:$1048576,4 + (COLUMN(C102)-1)*2,FALSE),"")=0,"",IFERROR(VLOOKUP($A105,'VENDA 2024'!$1:$1048576,4 + (COLUMN(C102)-1)*2,FALSE),""))</f>
        <v/>
      </c>
      <c r="FX105" s="45">
        <f>IF(IFERROR(VLOOKUP($A105,'VENDA 2024'!$1:$1048576,4 + (COLUMN(D102)-1)*2,FALSE),"")=0,"",IFERROR(VLOOKUP($A105,'VENDA 2024'!$1:$1048576,4 + (COLUMN(D102)-1)*2,FALSE),""))</f>
        <v/>
      </c>
      <c r="FY105" s="45">
        <f>IF(IFERROR(VLOOKUP($A105,'VENDA 2024'!$1:$1048576,4 + (COLUMN(E102)-1)*2,FALSE),"")=0,"",IFERROR(VLOOKUP($A105,'VENDA 2024'!$1:$1048576,4 + (COLUMN(E102)-1)*2,FALSE),""))</f>
        <v/>
      </c>
      <c r="FZ105" s="45">
        <f>IF(IFERROR(VLOOKUP($A105,'VENDA 2024'!$1:$1048576,4 + (COLUMN(F102)-1)*2,FALSE),"")=0,"",IFERROR(VLOOKUP($A105,'VENDA 2024'!$1:$1048576,4 + (COLUMN(F102)-1)*2,FALSE),""))</f>
        <v/>
      </c>
      <c r="GA105" s="45">
        <f>IF(IFERROR(VLOOKUP($A105,'VENDA 2024'!$1:$1048576,4 + (COLUMN(G102)-1)*2,FALSE),"")=0,"",IFERROR(VLOOKUP($A105,'VENDA 2024'!$1:$1048576,4 + (COLUMN(G102)-1)*2,FALSE),""))</f>
        <v/>
      </c>
      <c r="GB105" s="45">
        <f>IF(IFERROR(VLOOKUP($A105,'VENDA 2024'!$1:$1048576,4 + (COLUMN(H102)-1)*2,FALSE),"")=0,"",IFERROR(VLOOKUP($A105,'VENDA 2024'!$1:$1048576,4 + (COLUMN(H102)-1)*2,FALSE),""))</f>
        <v/>
      </c>
      <c r="GC105" s="45">
        <f>IF(IFERROR(VLOOKUP($A105,'VENDA 2024'!$1:$1048576,4 + (COLUMN(I102)-1)*2,FALSE),"")=0,"",IFERROR(VLOOKUP($A105,'VENDA 2024'!$1:$1048576,4 + (COLUMN(I102)-1)*2,FALSE),""))</f>
        <v/>
      </c>
      <c r="GD105" s="45">
        <f>IF(IFERROR(VLOOKUP($A105,'VENDA 2024'!$1:$1048576,4 + (COLUMN(J102)-1)*2,FALSE),"")=0,"",IFERROR(VLOOKUP($A105,'VENDA 2024'!$1:$1048576,4 + (COLUMN(J102)-1)*2,FALSE),""))</f>
        <v/>
      </c>
      <c r="GE105" s="45">
        <f>IF(IFERROR(VLOOKUP($A105,'VENDA 2024'!$1:$1048576,4 + (COLUMN(K102)-1)*2,FALSE),"")=0,"",IFERROR(VLOOKUP($A105,'VENDA 2024'!$1:$1048576,4 + (COLUMN(K102)-1)*2,FALSE),""))</f>
        <v/>
      </c>
      <c r="GF105" s="45">
        <f>IF(IFERROR(VLOOKUP($A105,'VENDA 2024'!$1:$1048576,4 + (COLUMN(L102)-1)*2,FALSE),"")=0,"",IFERROR(VLOOKUP($A105,'VENDA 2024'!$1:$1048576,4 + (COLUMN(L102)-1)*2,FALSE),""))</f>
        <v/>
      </c>
      <c r="GG105" s="12">
        <f>IF(COUNT(FU105:GF105)=0,"",SUM(FU105:GF105))</f>
        <v/>
      </c>
      <c r="GH105" s="45">
        <f>IF(IFERROR(VLOOKUP($A105,'venda-fornecedor-12-meses-7'!$1:$1048576,5 + (COLUMN(A102)-1)*2,FALSE),"")=0,"",IFERROR(VLOOKUP($A105,'venda-fornecedor-12-meses-7'!$1:$1048576,5 + (COLUMN(A102)-1)*2,FALSE),""))</f>
        <v/>
      </c>
      <c r="GI105" s="45">
        <f>IF(IFERROR(VLOOKUP($A105,'venda-fornecedor-12-meses-7'!$1:$1048576,5 + (COLUMN(B102)-1)*2,FALSE),"")=0,"",IFERROR(VLOOKUP($A105,'venda-fornecedor-12-meses-7'!$1:$1048576,5 + (COLUMN(B102)-1)*2,FALSE),""))</f>
        <v/>
      </c>
      <c r="GJ105" s="45">
        <f>IF(IFERROR(VLOOKUP($A105,'venda-fornecedor-12-meses-7'!$1:$1048576,5 + (COLUMN(C102)-1)*2,FALSE),"")=0,"",IFERROR(VLOOKUP($A105,'venda-fornecedor-12-meses-7'!$1:$1048576,5 + (COLUMN(C102)-1)*2,FALSE),""))</f>
        <v/>
      </c>
      <c r="GK105" s="45">
        <f>IF(IFERROR(VLOOKUP($A105,'venda-fornecedor-12-meses-7'!$1:$1048576,5 + (COLUMN(D102)-1)*2,FALSE),"")=0,"",IFERROR(VLOOKUP($A105,'venda-fornecedor-12-meses-7'!$1:$1048576,5 + (COLUMN(D102)-1)*2,FALSE),""))</f>
        <v/>
      </c>
      <c r="GL105" s="45">
        <f>IF(IFERROR(VLOOKUP($A105,'venda-fornecedor-12-meses-7'!$1:$1048576,5 + (COLUMN(E102)-1)*2,FALSE),"")=0,"",IFERROR(VLOOKUP($A105,'venda-fornecedor-12-meses-7'!$1:$1048576,5 + (COLUMN(E102)-1)*2,FALSE),""))</f>
        <v/>
      </c>
      <c r="GM105" s="45">
        <f>IF(IFERROR(VLOOKUP($A105,'venda-fornecedor-12-meses-7'!$1:$1048576,5 + (COLUMN(F102)-1)*2,FALSE),"")=0,"",IFERROR(VLOOKUP($A105,'venda-fornecedor-12-meses-7'!$1:$1048576,5 + (COLUMN(F102)-1)*2,FALSE),""))</f>
        <v/>
      </c>
      <c r="GN105" s="45">
        <f>IF(IFERROR(VLOOKUP($A105,'venda-fornecedor-12-meses-7'!$1:$1048576,5 + (COLUMN(G102)-1)*2,FALSE),"")=0,"",IFERROR(VLOOKUP($A105,'venda-fornecedor-12-meses-7'!$1:$1048576,5 + (COLUMN(G102)-1)*2,FALSE),""))</f>
        <v/>
      </c>
      <c r="GO105" s="45">
        <f>IF(IFERROR(VLOOKUP($A105,'venda-fornecedor-12-meses-7'!$1:$1048576,5 + (COLUMN(H102)-1)*2,FALSE),"")=0,"",IFERROR(VLOOKUP($A105,'venda-fornecedor-12-meses-7'!$1:$1048576,5 + (COLUMN(H102)-1)*2,FALSE),""))</f>
        <v/>
      </c>
      <c r="GP105" s="45">
        <f>IF(IFERROR(VLOOKUP($A105,'venda-fornecedor-12-meses-7'!$1:$1048576,5 + (COLUMN(I102)-1)*2,FALSE),"")=0,"",IFERROR(VLOOKUP($A105,'venda-fornecedor-12-meses-7'!$1:$1048576,5 + (COLUMN(I102)-1)*2,FALSE),""))</f>
        <v/>
      </c>
      <c r="GQ105" s="45">
        <f>IF(IFERROR(VLOOKUP($A105,'venda-fornecedor-12-meses-7'!$1:$1048576,5 + (COLUMN(J102)-1)*2,FALSE),"")=0,"",IFERROR(VLOOKUP($A105,'venda-fornecedor-12-meses-7'!$1:$1048576,5 + (COLUMN(J102)-1)*2,FALSE),""))</f>
        <v/>
      </c>
      <c r="GR105" s="45">
        <f>IF(IFERROR(VLOOKUP($A105,'venda-fornecedor-12-meses-7'!$1:$1048576,5 + (COLUMN(K102)-1)*2,FALSE),"")=0,"",IFERROR(VLOOKUP($A105,'venda-fornecedor-12-meses-7'!$1:$1048576,5 + (COLUMN(K102)-1)*2,FALSE),""))</f>
        <v/>
      </c>
      <c r="GS105" s="45">
        <f>IF(IFERROR(VLOOKUP($A105,'venda-fornecedor-12-meses-7'!$1:$1048576,5 + (COLUMN(L102)-1)*2,FALSE),"")=0,"",IFERROR(VLOOKUP($A105,'venda-fornecedor-12-meses-7'!$1:$1048576,5 + (COLUMN(L102)-1)*2,FALSE),""))</f>
        <v/>
      </c>
      <c r="GT105" s="12">
        <f>IF(COUNT(GH105:GS105)=0,"",SUM(GH105:GS105))</f>
        <v/>
      </c>
    </row>
    <row r="106">
      <c r="A106" s="98" t="n">
        <v>34900</v>
      </c>
      <c r="B106" s="85">
        <f>VLOOKUP(A106,'FORNECEDORES X COMPRADOR'!$A:$D,4,0)</f>
        <v/>
      </c>
      <c r="C106" s="85">
        <f>VLOOKUP(A106,'FORNECEDORES X COMPRADOR'!$A:$E,5,0)</f>
        <v/>
      </c>
      <c r="D106" s="40">
        <f>IFERROR(AVERAGEIF('ANALISE PRODUTO'!F:F,A106,'ANALISE PRODUTO'!BE:BE),"")</f>
        <v/>
      </c>
      <c r="E106" s="40">
        <f>IFERROR(AVERAGEIF('ANALISE PRODUTO'!F:F,A106,'ANALISE PRODUTO'!BF:BF),"")</f>
        <v/>
      </c>
      <c r="F106" s="47">
        <f t="array" ref="F106">IFERROR(
  IF(
    SUMPRODUCT(
      IFERROR(--('ANALISE PRODUTO'!$F$3:$F$10000=A106),0) *
      IFERROR(--'ANALISE PRODUTO'!$AJ$3:$AJ$10000,0)
    )=0,
    "",
    SUMPRODUCT(
      IFERROR(--('ANALISE PRODUTO'!$F$3:$F$10000=A106),0) *
      IFERROR(--'ANALISE PRODUTO'!$AN$3:$AN$10000,0)
    ) /
    SUMPRODUCT(
      IFERROR(--('ANALISE PRODUTO'!$F$3:$F$10000=A106),0) *
      IFERROR(--'ANALISE PRODUTO'!$AJ$3:$AJ$10000,0)
    )
  ),
  ""
)</f>
        <v/>
      </c>
      <c r="G106" s="47">
        <f t="array" ref="G106">IFERROR(
  IF(
    SUMPRODUCT(
      IFERROR(--('ANALISE PRODUTO'!$F$3:$F$10000=A106),0) *
      IFERROR(--'ANALISE PRODUTO'!$AJ$3:$AJ$10000,0)
    )=0,
    "",
    SUMPRODUCT(
      IFERROR(--('ANALISE PRODUTO'!$F$3:$F$10000=A106),0) *
      IFERROR(--'ANALISE PRODUTO'!$AO$3:$AO$10000,0)
    ) /
    SUMPRODUCT(
      IFERROR(--('ANALISE PRODUTO'!$F$3:$F$10000=A106),0) *
      IFERROR(--'ANALISE PRODUTO'!$AJ$3:$AJ$10000,0)
    )
  ),
  ""
)</f>
        <v/>
      </c>
      <c r="H106" s="86" t="n">
        <v>60</v>
      </c>
      <c r="I106" s="86" t="n">
        <v>90</v>
      </c>
      <c r="J106" s="87">
        <f>SUMIF('ANALISE PRODUTO'!F:F, A106, 'ANALISE PRODUTO'!AP:AP)</f>
        <v/>
      </c>
      <c r="K106" s="88">
        <f>SUMIF('ANALISE PRODUTO'!F:F, A106, 'ANALISE PRODUTO'!AN:AN)</f>
        <v/>
      </c>
      <c r="L106" s="40">
        <f>SUMIF('ANALISE PRODUTO'!F:F, A106, 'ANALISE PRODUTO'!BB:BB)</f>
        <v/>
      </c>
      <c r="M106" s="40">
        <f>SUMIF('ANALISE PRODUTO'!F:F, A106, 'ANALISE PRODUTO'!BC:BC)</f>
        <v/>
      </c>
      <c r="N106" s="40">
        <f>SUMIF('ANALISE PRODUTO'!F:F, A106, 'ANALISE PRODUTO'!BD:BD)</f>
        <v/>
      </c>
      <c r="O106" s="40">
        <f>SUMIF('ANALISE PRODUTO'!F:F, A106, 'ANALISE PRODUTO'!BA:BA)</f>
        <v/>
      </c>
      <c r="P106" s="40">
        <f>IF(J106=0, 0, IF(O106/J106=0, 0, O106/J106))</f>
        <v/>
      </c>
      <c r="Q106" s="40">
        <f>IF(J106=0, 0, IF(L106/J106=0, 0, L106/J106))</f>
        <v/>
      </c>
      <c r="R106" s="89">
        <f>SUMIF('ANALISE PRODUTO'!F:F, A106, 'ANALISE PRODUTO'!BJ:BJ)</f>
        <v/>
      </c>
      <c r="S106" s="89">
        <f>SUMIF('ANALISE PRODUTO'!F:F, A106, 'ANALISE PRODUTO'!BK:BK)</f>
        <v/>
      </c>
      <c r="T106" s="89">
        <f>SUMIF('ANALISE PRODUTO'!F:F, A106, 'ANALISE PRODUTO'!BL:BL)</f>
        <v/>
      </c>
      <c r="U106" s="89">
        <f>SUMIFS('ANALISE PRODUTO'!BI:BI, 'ANALISE PRODUTO'!F:F, A106)</f>
        <v/>
      </c>
      <c r="V106" s="89">
        <f>IF(C106="DESCONTINUADO", 0, IF(J106=0, 0, IF(U106/J106=0, 0, U106/J106)))</f>
        <v/>
      </c>
      <c r="W106" s="89">
        <f>IF(OR(C106="DESCONTINUADO", J106=0), 0, IFERROR((S106+T106)/J106, 0))</f>
        <v/>
      </c>
      <c r="X106" s="59">
        <f>COUNTIF('ANALISE PRODUTO'!F:F, A106)</f>
        <v/>
      </c>
      <c r="Y106" s="60">
        <f>COUNTIFS('ANALISE PRODUTO'!F:F, A106, 'ANALISE PRODUTO'!S:S, "S")</f>
        <v/>
      </c>
      <c r="Z106" s="61">
        <f>X106-Y106</f>
        <v/>
      </c>
      <c r="AA106" s="88">
        <f>IFERROR(IF(COUNTIF('contas-pagas-fornecedor-7'!$C:$C,B106)&gt;1,
   AVERAGEIF('contas-pagas-fornecedor-7'!$C:$C,B106,'contas-pagas-fornecedor-7'!$I:$I),
   VLOOKUP(B106,'contas-pagas-fornecedor-7'!$C:$Q,7,FALSE)), "")</f>
        <v/>
      </c>
      <c r="AB106" s="88">
        <f t="array" ref="AB106">IFERROR(
  INDEX('fornecedor-venda-por-filial-ger'!J:J,
    MATCH(1,
      ('fornecedor-venda-por-filial-ger'!A:A=A106) *
      ('fornecedor-venda-por-filial-ger'!B:B=$B$1),
    0)
  ),
"")</f>
        <v/>
      </c>
      <c r="AC106" s="90">
        <f t="array" ref="AC106">IFERROR(
  INDEX('fornecedor-venda-por-filial-ger'!O:O,
    MATCH(1,
      ('fornecedor-venda-por-filial-ger'!A:A=A106) *
      ('fornecedor-venda-por-filial-ger'!B:B=$B$1),
    0)
  ),
"")</f>
        <v/>
      </c>
      <c r="AD106" s="90">
        <f>IFERROR(VLOOKUP(A106,'venda-fornecedor-12-meses-7'!A:AC,3,0),"")</f>
        <v/>
      </c>
      <c r="AE106" s="87">
        <f t="array" ref="AE106">IFERROR(
  INDEX('fornecedor-venda-por-filial-ger'!N:N,
    MATCH(1,
      ('fornecedor-venda-por-filial-ger'!A:A=A106) *
      ('fornecedor-venda-por-filial-ger'!B:B=$B$1),
    0)
  ),
"")</f>
        <v/>
      </c>
      <c r="AF106" s="87">
        <f>IF(J106&lt;=0,"100,00%",IFERROR(AD106/AE106,1))</f>
        <v/>
      </c>
      <c r="AG106" s="64">
        <f t="array" ref="AG106">IFERROR(
  INDEX('fornecedor-venda-por-filial-ger'!L:L,
    MATCH(1,
      ('fornecedor-venda-por-filial-ger'!A:A=A106)*
      ('fornecedor-venda-por-filial-ger'!B:B=$B$1),
    0)
  )/100,
"")</f>
        <v/>
      </c>
      <c r="AH106" s="64">
        <f t="array" ref="AH106">IFERROR(
  INDEX('fornecedor-venda-por-filial-ger'!S:S,
    MATCH(1,
      ('fornecedor-venda-por-filial-ger'!A:A=A106) *
      ('fornecedor-venda-por-filial-ger'!B:B=$B$1),
    0)
  )/100,
"")</f>
        <v/>
      </c>
      <c r="AI106" s="64">
        <f>IFERROR(IF(OR(AH106="",AG106=""),"",IF(J106=0,0,AH106-AG106)),"")</f>
        <v/>
      </c>
      <c r="AJ106" s="91">
        <f t="array" ref="AJ106">IF(MAX(IF('ANALISE PRODUTO'!F:F=A106,'ANALISE PRODUTO'!AD:AD))=0,"SEM ENTRADA",MAX(IF('ANALISE PRODUTO'!F:F=A106,'ANALISE PRODUTO'!AD:AD)))</f>
        <v/>
      </c>
      <c r="AK106" s="39" t="n"/>
      <c r="AL106" s="92">
        <f>IF(IFERROR(VLOOKUP($A106,'VENDA 2023'!$1:$1048576,3 + (COLUMN(A103)-1)*2,FALSE),"")=0,"",IFERROR(VLOOKUP($A106,'VENDA 2023'!$1:$1048576,3 + (COLUMN(A103)-1)*2,FALSE),""))</f>
        <v/>
      </c>
      <c r="AM106" s="92">
        <f>IF(IFERROR(VLOOKUP($A106,'VENDA 2023'!$1:$1048576,3 + (COLUMN(B103)-1)*2,FALSE),"")=0,"",IFERROR(VLOOKUP($A106,'VENDA 2023'!$1:$1048576,3 + (COLUMN(B103)-1)*2,FALSE),""))</f>
        <v/>
      </c>
      <c r="AN106" s="92">
        <f>IF(IFERROR(VLOOKUP($A106,'VENDA 2023'!$1:$1048576,3 + (COLUMN(C103)-1)*2,FALSE),"")=0,"",IFERROR(VLOOKUP($A106,'VENDA 2023'!$1:$1048576,3 + (COLUMN(C103)-1)*2,FALSE),""))</f>
        <v/>
      </c>
      <c r="AO106" s="92">
        <f>IF(IFERROR(VLOOKUP($A106,'VENDA 2023'!$1:$1048576,3 + (COLUMN(D103)-1)*2,FALSE),"")=0,"",IFERROR(VLOOKUP($A106,'VENDA 2023'!$1:$1048576,3 + (COLUMN(D103)-1)*2,FALSE),""))</f>
        <v/>
      </c>
      <c r="AP106" s="92">
        <f>IF(IFERROR(VLOOKUP($A106,'VENDA 2023'!$1:$1048576,3 + (COLUMN(E103)-1)*2,FALSE),"")=0,"",IFERROR(VLOOKUP($A106,'VENDA 2023'!$1:$1048576,3 + (COLUMN(E103)-1)*2,FALSE),""))</f>
        <v/>
      </c>
      <c r="AQ106" s="92">
        <f>IF(IFERROR(VLOOKUP($A106,'VENDA 2023'!$1:$1048576,3 + (COLUMN(F103)-1)*2,FALSE),"")=0,"",IFERROR(VLOOKUP($A106,'VENDA 2023'!$1:$1048576,3 + (COLUMN(F103)-1)*2,FALSE),""))</f>
        <v/>
      </c>
      <c r="AR106" s="92">
        <f>IF(IFERROR(VLOOKUP($A106,'VENDA 2023'!$1:$1048576,3 + (COLUMN(G103)-1)*2,FALSE),"")=0,"",IFERROR(VLOOKUP($A106,'VENDA 2023'!$1:$1048576,3 + (COLUMN(G103)-1)*2,FALSE),""))</f>
        <v/>
      </c>
      <c r="AS106" s="92">
        <f>IF(IFERROR(VLOOKUP($A106,'VENDA 2023'!$1:$1048576,3 + (COLUMN(H103)-1)*2,FALSE),"")=0,"",IFERROR(VLOOKUP($A106,'VENDA 2023'!$1:$1048576,3 + (COLUMN(H103)-1)*2,FALSE),""))</f>
        <v/>
      </c>
      <c r="AT106" s="92">
        <f>IF(IFERROR(VLOOKUP($A106,'VENDA 2023'!$1:$1048576,3 + (COLUMN(I103)-1)*2,FALSE),"")=0,"",IFERROR(VLOOKUP($A106,'VENDA 2023'!$1:$1048576,3 + (COLUMN(I103)-1)*2,FALSE),""))</f>
        <v/>
      </c>
      <c r="AU106" s="92">
        <f>IF(IFERROR(VLOOKUP($A106,'VENDA 2023'!$1:$1048576,3 + (COLUMN(J103)-1)*2,FALSE),"")=0,"",IFERROR(VLOOKUP($A106,'VENDA 2023'!$1:$1048576,3 + (COLUMN(J103)-1)*2,FALSE),""))</f>
        <v/>
      </c>
      <c r="AV106" s="92">
        <f>IF(IFERROR(VLOOKUP($A106,'VENDA 2023'!$1:$1048576,3 + (COLUMN(K103)-1)*2,FALSE),"")=0,"",IFERROR(VLOOKUP($A106,'VENDA 2023'!$1:$1048576,3 + (COLUMN(K103)-1)*2,FALSE),""))</f>
        <v/>
      </c>
      <c r="AW106" s="92">
        <f>IF(IFERROR(VLOOKUP($A106,'VENDA 2023'!$1:$1048576,3 + (COLUMN(L103)-1)*2,FALSE),"")=0,"",IFERROR(VLOOKUP($A106,'VENDA 2023'!$1:$1048576,3 + (COLUMN(L103)-1)*2,FALSE),""))</f>
        <v/>
      </c>
      <c r="AX106" s="93">
        <f>IF(COUNT(AL106:AW106)=0,"",SUM(AL106:AW106))</f>
        <v/>
      </c>
      <c r="AY106" s="92">
        <f>IF(IFERROR(VLOOKUP($A106,'VENDA 2024'!$1:$1048576,3 + (COLUMN(A103)-1)*2,FALSE),"")=0,"",IFERROR(VLOOKUP($A106,'VENDA 2024'!$1:$1048576,3 + (COLUMN(A103)-1)*2,FALSE),""))</f>
        <v/>
      </c>
      <c r="AZ106" s="92">
        <f>IF(IFERROR(VLOOKUP($A106,'VENDA 2024'!$1:$1048576,3 + (COLUMN(B103)-1)*2,FALSE),"")=0,"",IFERROR(VLOOKUP($A106,'VENDA 2024'!$1:$1048576,3 + (COLUMN(B103)-1)*2,FALSE),""))</f>
        <v/>
      </c>
      <c r="BA106" s="92">
        <f>IF(IFERROR(VLOOKUP($A106,'VENDA 2024'!$1:$1048576,3 + (COLUMN(C103)-1)*2,FALSE),"")=0,"",IFERROR(VLOOKUP($A106,'VENDA 2024'!$1:$1048576,3 + (COLUMN(C103)-1)*2,FALSE),""))</f>
        <v/>
      </c>
      <c r="BB106" s="92">
        <f>IF(IFERROR(VLOOKUP($A106,'VENDA 2024'!$1:$1048576,3 + (COLUMN(D103)-1)*2,FALSE),"")=0,"",IFERROR(VLOOKUP($A106,'VENDA 2024'!$1:$1048576,3 + (COLUMN(D103)-1)*2,FALSE),""))</f>
        <v/>
      </c>
      <c r="BC106" s="92">
        <f>IF(IFERROR(VLOOKUP($A106,'VENDA 2024'!$1:$1048576,3 + (COLUMN(E103)-1)*2,FALSE),"")=0,"",IFERROR(VLOOKUP($A106,'VENDA 2024'!$1:$1048576,3 + (COLUMN(E103)-1)*2,FALSE),""))</f>
        <v/>
      </c>
      <c r="BD106" s="92">
        <f>IF(IFERROR(VLOOKUP($A106,'VENDA 2024'!$1:$1048576,3 + (COLUMN(F103)-1)*2,FALSE),"")=0,"",IFERROR(VLOOKUP($A106,'VENDA 2024'!$1:$1048576,3 + (COLUMN(F103)-1)*2,FALSE),""))</f>
        <v/>
      </c>
      <c r="BE106" s="92">
        <f>IF(IFERROR(VLOOKUP($A106,'VENDA 2024'!$1:$1048576,3 + (COLUMN(G103)-1)*2,FALSE),"")=0,"",IFERROR(VLOOKUP($A106,'VENDA 2024'!$1:$1048576,3 + (COLUMN(G103)-1)*2,FALSE),""))</f>
        <v/>
      </c>
      <c r="BF106" s="92">
        <f>IF(IFERROR(VLOOKUP($A106,'VENDA 2024'!$1:$1048576,3 + (COLUMN(H103)-1)*2,FALSE),"")=0,"",IFERROR(VLOOKUP($A106,'VENDA 2024'!$1:$1048576,3 + (COLUMN(H103)-1)*2,FALSE),""))</f>
        <v/>
      </c>
      <c r="BG106" s="92">
        <f>IF(IFERROR(VLOOKUP($A106,'VENDA 2024'!$1:$1048576,3 + (COLUMN(I103)-1)*2,FALSE),"")=0,"",IFERROR(VLOOKUP($A106,'VENDA 2024'!$1:$1048576,3 + (COLUMN(I103)-1)*2,FALSE),""))</f>
        <v/>
      </c>
      <c r="BH106" s="92">
        <f>IF(IFERROR(VLOOKUP($A106,'VENDA 2024'!$1:$1048576,3 + (COLUMN(J103)-1)*2,FALSE),"")=0,"",IFERROR(VLOOKUP($A106,'VENDA 2024'!$1:$1048576,3 + (COLUMN(J103)-1)*2,FALSE),""))</f>
        <v/>
      </c>
      <c r="BI106" s="92">
        <f>IF(IFERROR(VLOOKUP($A106,'VENDA 2024'!$1:$1048576,3 + (COLUMN(K103)-1)*2,FALSE),"")=0,"",IFERROR(VLOOKUP($A106,'VENDA 2024'!$1:$1048576,3 + (COLUMN(K103)-1)*2,FALSE),""))</f>
        <v/>
      </c>
      <c r="BJ106" s="92">
        <f>IF(IFERROR(VLOOKUP($A106,'VENDA 2024'!$1:$1048576,3 + (COLUMN(L103)-1)*2,FALSE),"")=0,"",IFERROR(VLOOKUP($A106,'VENDA 2024'!$1:$1048576,3 + (COLUMN(L103)-1)*2,FALSE),""))</f>
        <v/>
      </c>
      <c r="BK106" s="93">
        <f>IF(COUNT(AY106:BJ106)=0,"",SUM(AY106:BJ106))</f>
        <v/>
      </c>
      <c r="BL106" s="92">
        <f>IF(IFERROR(VLOOKUP($A106,'VENDA 2025'!$1:$1048576,3 + (COLUMN(A103)-1)*2,FALSE),"")=0,"",IFERROR(VLOOKUP($A106,'VENDA 2025'!$1:$1048576,3 + (COLUMN(A103)-1)*2,FALSE),""))</f>
        <v/>
      </c>
      <c r="BM106" s="92">
        <f>IF(IFERROR(VLOOKUP($A106,'VENDA 2025'!$1:$1048576,3 + (COLUMN(B103)-1)*2,FALSE),"")=0,"",IFERROR(VLOOKUP($A106,'VENDA 2025'!$1:$1048576,3 + (COLUMN(B103)-1)*2,FALSE),""))</f>
        <v/>
      </c>
      <c r="BN106" s="92">
        <f>IF(IFERROR(VLOOKUP($A106,'VENDA 2025'!$1:$1048576,3 + (COLUMN(C103)-1)*2,FALSE),"")=0,"",IFERROR(VLOOKUP($A106,'VENDA 2025'!$1:$1048576,3 + (COLUMN(C103)-1)*2,FALSE),""))</f>
        <v/>
      </c>
      <c r="BO106" s="92">
        <f>IF(IFERROR(VLOOKUP($A106,'VENDA 2025'!$1:$1048576,3 + (COLUMN(D103)-1)*2,FALSE),"")=0,"",IFERROR(VLOOKUP($A106,'VENDA 2025'!$1:$1048576,3 + (COLUMN(D103)-1)*2,FALSE),""))</f>
        <v/>
      </c>
      <c r="BP106" s="92">
        <f>IF(IFERROR(VLOOKUP($A106,'VENDA 2025'!$1:$1048576,3 + (COLUMN(E103)-1)*2,FALSE),"")=0,"",IFERROR(VLOOKUP($A106,'VENDA 2025'!$1:$1048576,3 + (COLUMN(E103)-1)*2,FALSE),""))</f>
        <v/>
      </c>
      <c r="BQ106" s="92">
        <f>IF(IFERROR(VLOOKUP($A106,'VENDA 2025'!$1:$1048576,3 + (COLUMN(F103)-1)*2,FALSE),"")=0,"",IFERROR(VLOOKUP($A106,'VENDA 2025'!$1:$1048576,3 + (COLUMN(F103)-1)*2,FALSE),""))</f>
        <v/>
      </c>
      <c r="BR106" s="92">
        <f>IF(IFERROR(VLOOKUP($A106,'VENDA 2025'!$1:$1048576,3 + (COLUMN(G103)-1)*2,FALSE),"")=0,"",IFERROR(VLOOKUP($A106,'VENDA 2025'!$1:$1048576,3 + (COLUMN(G103)-1)*2,FALSE),""))</f>
        <v/>
      </c>
      <c r="BS106" s="92">
        <f>IF(IFERROR(VLOOKUP($A106,'VENDA 2025'!$1:$1048576,3 + (COLUMN(H103)-1)*2,FALSE),"")=0,"",IFERROR(VLOOKUP($A106,'VENDA 2025'!$1:$1048576,3 + (COLUMN(H103)-1)*2,FALSE),""))</f>
        <v/>
      </c>
      <c r="BT106" s="92">
        <f>IF(IFERROR(VLOOKUP($A106,'VENDA 2025'!$1:$1048576,3 + (COLUMN(I103)-1)*2,FALSE),"")=0,"",IFERROR(VLOOKUP($A106,'VENDA 2025'!$1:$1048576,3 + (COLUMN(I103)-1)*2,FALSE),""))</f>
        <v/>
      </c>
      <c r="BU106" s="92">
        <f>IF(IFERROR(VLOOKUP($A106,'VENDA 2025'!$1:$1048576,3 + (COLUMN(J103)-1)*2,FALSE),"")=0,"",IFERROR(VLOOKUP($A106,'VENDA 2025'!$1:$1048576,3 + (COLUMN(J103)-1)*2,FALSE),""))</f>
        <v/>
      </c>
      <c r="BV106" s="92">
        <f>IF(IFERROR(VLOOKUP($A106,'VENDA 2025'!$1:$1048576,3 + (COLUMN(K103)-1)*2,FALSE),"")=0,"",IFERROR(VLOOKUP($A106,'VENDA 2025'!$1:$1048576,3 + (COLUMN(K103)-1)*2,FALSE),""))</f>
        <v/>
      </c>
      <c r="BW106" s="92">
        <f>IF(IFERROR(VLOOKUP($A106,'VENDA 2025'!$1:$1048576,3 + (COLUMN(L103)-1)*2,FALSE),"")=0,"",IFERROR(VLOOKUP($A106,'VENDA 2025'!$1:$1048576,3 + (COLUMN(L103)-1)*2,FALSE),""))</f>
        <v/>
      </c>
      <c r="BX106" s="93">
        <f>IF(COUNT(BL106:BW106)=0,"",SUM(BL106:BW106))</f>
        <v/>
      </c>
      <c r="BY106" s="92">
        <f>IF(IFERROR(VLOOKUP($A106,'venda-fornecedor-12-meses-7'!$1:$1048576,4 + (COLUMN(A103)-1)*2,FALSE),"")=0,"",IFERROR(VLOOKUP($A106,'venda-fornecedor-12-meses-7'!$1:$1048576,4 + (COLUMN(A103)-1)*2,FALSE),""))</f>
        <v/>
      </c>
      <c r="BZ106" s="92">
        <f>IF(IFERROR(VLOOKUP($A106,'venda-fornecedor-12-meses-7'!$1:$1048576,4 + (COLUMN(B103)-1)*2,FALSE),"")=0,"",IFERROR(VLOOKUP($A106,'venda-fornecedor-12-meses-7'!$1:$1048576,4 + (COLUMN(B103)-1)*2,FALSE),""))</f>
        <v/>
      </c>
      <c r="CA106" s="92">
        <f>IF(IFERROR(VLOOKUP($A106,'venda-fornecedor-12-meses-7'!$1:$1048576,4 + (COLUMN(C103)-1)*2,FALSE),"")=0,"",IFERROR(VLOOKUP($A106,'venda-fornecedor-12-meses-7'!$1:$1048576,4 + (COLUMN(C103)-1)*2,FALSE),""))</f>
        <v/>
      </c>
      <c r="CB106" s="92">
        <f>IF(IFERROR(VLOOKUP($A106,'venda-fornecedor-12-meses-7'!$1:$1048576,4 + (COLUMN(D103)-1)*2,FALSE),"")=0,"",IFERROR(VLOOKUP($A106,'venda-fornecedor-12-meses-7'!$1:$1048576,4 + (COLUMN(D103)-1)*2,FALSE),""))</f>
        <v/>
      </c>
      <c r="CC106" s="92">
        <f>IF(IFERROR(VLOOKUP($A106,'venda-fornecedor-12-meses-7'!$1:$1048576,4 + (COLUMN(E103)-1)*2,FALSE),"")=0,"",IFERROR(VLOOKUP($A106,'venda-fornecedor-12-meses-7'!$1:$1048576,4 + (COLUMN(E103)-1)*2,FALSE),""))</f>
        <v/>
      </c>
      <c r="CD106" s="92">
        <f>IF(IFERROR(VLOOKUP($A106,'venda-fornecedor-12-meses-7'!$1:$1048576,4 + (COLUMN(F103)-1)*2,FALSE),"")=0,"",IFERROR(VLOOKUP($A106,'venda-fornecedor-12-meses-7'!$1:$1048576,4 + (COLUMN(F103)-1)*2,FALSE),""))</f>
        <v/>
      </c>
      <c r="CE106" s="92">
        <f>IF(IFERROR(VLOOKUP($A106,'venda-fornecedor-12-meses-7'!$1:$1048576,4 + (COLUMN(G103)-1)*2,FALSE),"")=0,"",IFERROR(VLOOKUP($A106,'venda-fornecedor-12-meses-7'!$1:$1048576,4 + (COLUMN(G103)-1)*2,FALSE),""))</f>
        <v/>
      </c>
      <c r="CF106" s="92">
        <f>IF(IFERROR(VLOOKUP($A106,'venda-fornecedor-12-meses-7'!$1:$1048576,4 + (COLUMN(H103)-1)*2,FALSE),"")=0,"",IFERROR(VLOOKUP($A106,'venda-fornecedor-12-meses-7'!$1:$1048576,4 + (COLUMN(H103)-1)*2,FALSE),""))</f>
        <v/>
      </c>
      <c r="CG106" s="92">
        <f>IF(IFERROR(VLOOKUP($A106,'venda-fornecedor-12-meses-7'!$1:$1048576,4 + (COLUMN(I103)-1)*2,FALSE),"")=0,"",IFERROR(VLOOKUP($A106,'venda-fornecedor-12-meses-7'!$1:$1048576,4 + (COLUMN(I103)-1)*2,FALSE),""))</f>
        <v/>
      </c>
      <c r="CH106" s="92">
        <f>IF(IFERROR(VLOOKUP($A106,'venda-fornecedor-12-meses-7'!$1:$1048576,4 + (COLUMN(J103)-1)*2,FALSE),"")=0,"",IFERROR(VLOOKUP($A106,'venda-fornecedor-12-meses-7'!$1:$1048576,4 + (COLUMN(J103)-1)*2,FALSE),""))</f>
        <v/>
      </c>
      <c r="CI106" s="92">
        <f>IF(IFERROR(VLOOKUP($A106,'venda-fornecedor-12-meses-7'!$1:$1048576,4 + (COLUMN(K103)-1)*2,FALSE),"")=0,"",IFERROR(VLOOKUP($A106,'venda-fornecedor-12-meses-7'!$1:$1048576,4 + (COLUMN(K103)-1)*2,FALSE),""))</f>
        <v/>
      </c>
      <c r="CJ106" s="92">
        <f>IF(IFERROR(VLOOKUP($A106,'venda-fornecedor-12-meses-7'!$1:$1048576,4 + (COLUMN(L103)-1)*2,FALSE),"")=0,"",IFERROR(VLOOKUP($A106,'venda-fornecedor-12-meses-7'!$1:$1048576,4 + (COLUMN(L103)-1)*2,FALSE),""))</f>
        <v/>
      </c>
      <c r="CK106" s="93">
        <f>IF(COUNT(BY106:CJ106)=0,"",SUM(BY106:CJ106))</f>
        <v/>
      </c>
      <c r="CL106" s="93">
        <f>IF(COUNT(BY106:CJ106)=0,"",AVERAGE(BY106:CJ106))</f>
        <v/>
      </c>
      <c r="CM106" s="1" t="n"/>
      <c r="CN106" s="94">
        <f>IF(IFERROR(VLOOKUP($A106,'ENTRADA 2023'!$1:$1048576,3 + (COLUMN(A103)-1)*1,FALSE),"")=0,"",IFERROR(VLOOKUP($A106,'ENTRADA 2023'!$1:$1048576,3 + (COLUMN(A103)-1)*1,FALSE),""))</f>
        <v/>
      </c>
      <c r="CO106" s="94">
        <f>IF(IFERROR(VLOOKUP($A106,'ENTRADA 2023'!$1:$1048576,3 + (COLUMN(B103)-1)*1,FALSE),"")=0,"",IFERROR(VLOOKUP($A106,'ENTRADA 2023'!$1:$1048576,3 + (COLUMN(B103)-1)*1,FALSE),""))</f>
        <v/>
      </c>
      <c r="CP106" s="94">
        <f>IF(IFERROR(VLOOKUP($A106,'ENTRADA 2023'!$1:$1048576,3 + (COLUMN(C103)-1)*1,FALSE),"")=0,"",IFERROR(VLOOKUP($A106,'ENTRADA 2023'!$1:$1048576,3 + (COLUMN(C103)-1)*1,FALSE),""))</f>
        <v/>
      </c>
      <c r="CQ106" s="94">
        <f>IF(IFERROR(VLOOKUP($A106,'ENTRADA 2023'!$1:$1048576,3 + (COLUMN(D103)-1)*1,FALSE),"")=0,"",IFERROR(VLOOKUP($A106,'ENTRADA 2023'!$1:$1048576,3 + (COLUMN(D103)-1)*1,FALSE),""))</f>
        <v/>
      </c>
      <c r="CR106" s="94">
        <f>IF(IFERROR(VLOOKUP($A106,'ENTRADA 2023'!$1:$1048576,3 + (COLUMN(E103)-1)*1,FALSE),"")=0,"",IFERROR(VLOOKUP($A106,'ENTRADA 2023'!$1:$1048576,3 + (COLUMN(E103)-1)*1,FALSE),""))</f>
        <v/>
      </c>
      <c r="CS106" s="94">
        <f>IF(IFERROR(VLOOKUP($A106,'ENTRADA 2023'!$1:$1048576,3 + (COLUMN(F103)-1)*1,FALSE),"")=0,"",IFERROR(VLOOKUP($A106,'ENTRADA 2023'!$1:$1048576,3 + (COLUMN(F103)-1)*1,FALSE),""))</f>
        <v/>
      </c>
      <c r="CT106" s="94">
        <f>IF(IFERROR(VLOOKUP($A106,'ENTRADA 2023'!$1:$1048576,3 + (COLUMN(G103)-1)*1,FALSE),"")=0,"",IFERROR(VLOOKUP($A106,'ENTRADA 2023'!$1:$1048576,3 + (COLUMN(G103)-1)*1,FALSE),""))</f>
        <v/>
      </c>
      <c r="CU106" s="94">
        <f>IF(IFERROR(VLOOKUP($A106,'ENTRADA 2023'!$1:$1048576,3 + (COLUMN(H103)-1)*1,FALSE),"")=0,"",IFERROR(VLOOKUP($A106,'ENTRADA 2023'!$1:$1048576,3 + (COLUMN(H103)-1)*1,FALSE),""))</f>
        <v/>
      </c>
      <c r="CV106" s="94">
        <f>IF(IFERROR(VLOOKUP($A106,'ENTRADA 2023'!$1:$1048576,3 + (COLUMN(I103)-1)*1,FALSE),"")=0,"",IFERROR(VLOOKUP($A106,'ENTRADA 2023'!$1:$1048576,3 + (COLUMN(I103)-1)*1,FALSE),""))</f>
        <v/>
      </c>
      <c r="CW106" s="94">
        <f>IF(IFERROR(VLOOKUP($A106,'ENTRADA 2023'!$1:$1048576,3 + (COLUMN(J103)-1)*1,FALSE),"")=0,"",IFERROR(VLOOKUP($A106,'ENTRADA 2023'!$1:$1048576,3 + (COLUMN(J103)-1)*1,FALSE),""))</f>
        <v/>
      </c>
      <c r="CX106" s="94">
        <f>IF(IFERROR(VLOOKUP($A106,'ENTRADA 2023'!$1:$1048576,3 + (COLUMN(K103)-1)*1,FALSE),"")=0,"",IFERROR(VLOOKUP($A106,'ENTRADA 2023'!$1:$1048576,3 + (COLUMN(K103)-1)*1,FALSE),""))</f>
        <v/>
      </c>
      <c r="CY106" s="94">
        <f>IF(IFERROR(VLOOKUP($A106,'ENTRADA 2023'!$1:$1048576,3 + (COLUMN(L103)-1)*1,FALSE),"")=0,"",IFERROR(VLOOKUP($A106,'ENTRADA 2023'!$1:$1048576,3 + (COLUMN(L103)-1)*1,FALSE),""))</f>
        <v/>
      </c>
      <c r="CZ106" s="95">
        <f>IF(COUNT(CN106:CY106)=0,"",SUM(CN106:CY106))</f>
        <v/>
      </c>
      <c r="DA106" s="94">
        <f>IF(IFERROR(VLOOKUP($A106,'ENTRADA 2024'!$1:$1048576,3 + (COLUMN(A103)-1)*1,FALSE),"")=0,"",IFERROR(VLOOKUP($A106,'ENTRADA 2024'!$1:$1048576,3 + (COLUMN(A103)-1)*1,FALSE),""))</f>
        <v/>
      </c>
      <c r="DB106" s="94">
        <f>IF(IFERROR(VLOOKUP($A106,'ENTRADA 2024'!$1:$1048576,3 + (COLUMN(B103)-1)*1,FALSE),"")=0,"",IFERROR(VLOOKUP($A106,'ENTRADA 2024'!$1:$1048576,3 + (COLUMN(B103)-1)*1,FALSE),""))</f>
        <v/>
      </c>
      <c r="DC106" s="94">
        <f>IF(IFERROR(VLOOKUP($A106,'ENTRADA 2024'!$1:$1048576,3 + (COLUMN(C103)-1)*1,FALSE),"")=0,"",IFERROR(VLOOKUP($A106,'ENTRADA 2024'!$1:$1048576,3 + (COLUMN(C103)-1)*1,FALSE),""))</f>
        <v/>
      </c>
      <c r="DD106" s="94">
        <f>IF(IFERROR(VLOOKUP($A106,'ENTRADA 2024'!$1:$1048576,3 + (COLUMN(D103)-1)*1,FALSE),"")=0,"",IFERROR(VLOOKUP($A106,'ENTRADA 2024'!$1:$1048576,3 + (COLUMN(D103)-1)*1,FALSE),""))</f>
        <v/>
      </c>
      <c r="DE106" s="94">
        <f>IF(IFERROR(VLOOKUP($A106,'ENTRADA 2024'!$1:$1048576,3 + (COLUMN(E103)-1)*1,FALSE),"")=0,"",IFERROR(VLOOKUP($A106,'ENTRADA 2024'!$1:$1048576,3 + (COLUMN(E103)-1)*1,FALSE),""))</f>
        <v/>
      </c>
      <c r="DF106" s="94">
        <f>IF(IFERROR(VLOOKUP($A106,'ENTRADA 2024'!$1:$1048576,3 + (COLUMN(F103)-1)*1,FALSE),"")=0,"",IFERROR(VLOOKUP($A106,'ENTRADA 2024'!$1:$1048576,3 + (COLUMN(F103)-1)*1,FALSE),""))</f>
        <v/>
      </c>
      <c r="DG106" s="94">
        <f>IF(IFERROR(VLOOKUP($A106,'ENTRADA 2024'!$1:$1048576,3 + (COLUMN(G103)-1)*1,FALSE),"")=0,"",IFERROR(VLOOKUP($A106,'ENTRADA 2024'!$1:$1048576,3 + (COLUMN(G103)-1)*1,FALSE),""))</f>
        <v/>
      </c>
      <c r="DH106" s="94">
        <f>IF(IFERROR(VLOOKUP($A106,'ENTRADA 2024'!$1:$1048576,3 + (COLUMN(H103)-1)*1,FALSE),"")=0,"",IFERROR(VLOOKUP($A106,'ENTRADA 2024'!$1:$1048576,3 + (COLUMN(H103)-1)*1,FALSE),""))</f>
        <v/>
      </c>
      <c r="DI106" s="94">
        <f>IF(IFERROR(VLOOKUP($A106,'ENTRADA 2024'!$1:$1048576,3 + (COLUMN(I103)-1)*1,FALSE),"")=0,"",IFERROR(VLOOKUP($A106,'ENTRADA 2024'!$1:$1048576,3 + (COLUMN(I103)-1)*1,FALSE),""))</f>
        <v/>
      </c>
      <c r="DJ106" s="94">
        <f>IF(IFERROR(VLOOKUP($A106,'ENTRADA 2024'!$1:$1048576,3 + (COLUMN(J103)-1)*1,FALSE),"")=0,"",IFERROR(VLOOKUP($A106,'ENTRADA 2024'!$1:$1048576,3 + (COLUMN(J103)-1)*1,FALSE),""))</f>
        <v/>
      </c>
      <c r="DK106" s="94">
        <f>IF(IFERROR(VLOOKUP($A106,'ENTRADA 2024'!$1:$1048576,3 + (COLUMN(K103)-1)*1,FALSE),"")=0,"",IFERROR(VLOOKUP($A106,'ENTRADA 2024'!$1:$1048576,3 + (COLUMN(K103)-1)*1,FALSE),""))</f>
        <v/>
      </c>
      <c r="DL106" s="94">
        <f>IF(IFERROR(VLOOKUP($A106,'ENTRADA 2024'!$1:$1048576,3 + (COLUMN(L103)-1)*1,FALSE),"")=0,"",IFERROR(VLOOKUP($A106,'ENTRADA 2024'!$1:$1048576,3 + (COLUMN(L103)-1)*1,FALSE),""))</f>
        <v/>
      </c>
      <c r="DM106" s="95">
        <f>IF(COUNT(DA106:DL106)=0,"",SUM(DA106:DL106))</f>
        <v/>
      </c>
      <c r="DN106" s="94">
        <f>IF(IFERROR(VLOOKUP($A106,'ENTRADA 2025'!$1:$1048576,3 + (COLUMN(A103)-1)*1,FALSE),"")=0,"",IFERROR(VLOOKUP($A106,'ENTRADA 2025'!$1:$1048576,3 + (COLUMN(A103)-1)*1,FALSE),""))</f>
        <v/>
      </c>
      <c r="DO106" s="94">
        <f>IF(IFERROR(VLOOKUP($A106,'ENTRADA 2025'!$1:$1048576,3 + (COLUMN(B103)-1)*1,FALSE),"")=0,"",IFERROR(VLOOKUP($A106,'ENTRADA 2025'!$1:$1048576,3 + (COLUMN(B103)-1)*1,FALSE),""))</f>
        <v/>
      </c>
      <c r="DP106" s="94">
        <f>IF(IFERROR(VLOOKUP($A106,'ENTRADA 2025'!$1:$1048576,3 + (COLUMN(C103)-1)*1,FALSE),"")=0,"",IFERROR(VLOOKUP($A106,'ENTRADA 2025'!$1:$1048576,3 + (COLUMN(C103)-1)*1,FALSE),""))</f>
        <v/>
      </c>
      <c r="DQ106" s="94">
        <f>IF(IFERROR(VLOOKUP($A106,'ENTRADA 2025'!$1:$1048576,3 + (COLUMN(D103)-1)*1,FALSE),"")=0,"",IFERROR(VLOOKUP($A106,'ENTRADA 2025'!$1:$1048576,3 + (COLUMN(D103)-1)*1,FALSE),""))</f>
        <v/>
      </c>
      <c r="DR106" s="94">
        <f>IF(IFERROR(VLOOKUP($A106,'ENTRADA 2025'!$1:$1048576,3 + (COLUMN(E103)-1)*1,FALSE),"")=0,"",IFERROR(VLOOKUP($A106,'ENTRADA 2025'!$1:$1048576,3 + (COLUMN(E103)-1)*1,FALSE),""))</f>
        <v/>
      </c>
      <c r="DS106" s="94">
        <f>IF(IFERROR(VLOOKUP($A106,'ENTRADA 2025'!$1:$1048576,3 + (COLUMN(F103)-1)*1,FALSE),"")=0,"",IFERROR(VLOOKUP($A106,'ENTRADA 2025'!$1:$1048576,3 + (COLUMN(F103)-1)*1,FALSE),""))</f>
        <v/>
      </c>
      <c r="DT106" s="94">
        <f>IF(IFERROR(VLOOKUP($A106,'ENTRADA 2025'!$1:$1048576,3 + (COLUMN(G103)-1)*1,FALSE),"")=0,"",IFERROR(VLOOKUP($A106,'ENTRADA 2025'!$1:$1048576,3 + (COLUMN(G103)-1)*1,FALSE),""))</f>
        <v/>
      </c>
      <c r="DU106" s="94">
        <f>IF(IFERROR(VLOOKUP($A106,'ENTRADA 2025'!$1:$1048576,3 + (COLUMN(H103)-1)*1,FALSE),"")=0,"",IFERROR(VLOOKUP($A106,'ENTRADA 2025'!$1:$1048576,3 + (COLUMN(H103)-1)*1,FALSE),""))</f>
        <v/>
      </c>
      <c r="DV106" s="94">
        <f>IF(IFERROR(VLOOKUP($A106,'ENTRADA 2025'!$1:$1048576,3 + (COLUMN(I103)-1)*1,FALSE),"")=0,"",IFERROR(VLOOKUP($A106,'ENTRADA 2025'!$1:$1048576,3 + (COLUMN(I103)-1)*1,FALSE),""))</f>
        <v/>
      </c>
      <c r="DW106" s="94">
        <f>IF(IFERROR(VLOOKUP($A106,'ENTRADA 2025'!$1:$1048576,3 + (COLUMN(J103)-1)*1,FALSE),"")=0,"",IFERROR(VLOOKUP($A106,'ENTRADA 2025'!$1:$1048576,3 + (COLUMN(J103)-1)*1,FALSE),""))</f>
        <v/>
      </c>
      <c r="DX106" s="94">
        <f>IF(IFERROR(VLOOKUP($A106,'ENTRADA 2025'!$1:$1048576,3 + (COLUMN(K103)-1)*1,FALSE),"")=0,"",IFERROR(VLOOKUP($A106,'ENTRADA 2025'!$1:$1048576,3 + (COLUMN(K103)-1)*1,FALSE),""))</f>
        <v/>
      </c>
      <c r="DY106" s="94">
        <f>IF(IFERROR(VLOOKUP($A106,'ENTRADA 2025'!$1:$1048576,3 + (COLUMN(L103)-1)*1,FALSE),"")=0,"",IFERROR(VLOOKUP($A106,'ENTRADA 2025'!$1:$1048576,3 + (COLUMN(L103)-1)*1,FALSE),""))</f>
        <v/>
      </c>
      <c r="DZ106" s="95">
        <f>IF(COUNT(DN106:DY106)=0,"",SUM(DN106:DY106))</f>
        <v/>
      </c>
      <c r="EA106" s="94">
        <f>IF(IFERROR(VLOOKUP($A106,'entrada-fornecedor-12-meses-7'!$1:$1048576,3 + (COLUMN(A103)-1)*1,FALSE),"")=0,"",IFERROR(VLOOKUP($A106,'entrada-fornecedor-12-meses-7'!$1:$1048576,3 + (COLUMN(A103)-1)*1,FALSE),""))</f>
        <v/>
      </c>
      <c r="EB106" s="94">
        <f>IF(IFERROR(VLOOKUP($A106,'entrada-fornecedor-12-meses-7'!$1:$1048576,3 + (COLUMN(B103)-1)*1,FALSE),"")=0,"",IFERROR(VLOOKUP($A106,'entrada-fornecedor-12-meses-7'!$1:$1048576,3 + (COLUMN(B103)-1)*1,FALSE),""))</f>
        <v/>
      </c>
      <c r="EC106" s="94">
        <f>IF(IFERROR(VLOOKUP($A106,'entrada-fornecedor-12-meses-7'!$1:$1048576,3 + (COLUMN(C103)-1)*1,FALSE),"")=0,"",IFERROR(VLOOKUP($A106,'entrada-fornecedor-12-meses-7'!$1:$1048576,3 + (COLUMN(C103)-1)*1,FALSE),""))</f>
        <v/>
      </c>
      <c r="ED106" s="94">
        <f>IF(IFERROR(VLOOKUP($A106,'entrada-fornecedor-12-meses-7'!$1:$1048576,3 + (COLUMN(D103)-1)*1,FALSE),"")=0,"",IFERROR(VLOOKUP($A106,'entrada-fornecedor-12-meses-7'!$1:$1048576,3 + (COLUMN(D103)-1)*1,FALSE),""))</f>
        <v/>
      </c>
      <c r="EE106" s="94">
        <f>IF(IFERROR(VLOOKUP($A106,'entrada-fornecedor-12-meses-7'!$1:$1048576,3 + (COLUMN(E103)-1)*1,FALSE),"")=0,"",IFERROR(VLOOKUP($A106,'entrada-fornecedor-12-meses-7'!$1:$1048576,3 + (COLUMN(E103)-1)*1,FALSE),""))</f>
        <v/>
      </c>
      <c r="EF106" s="94">
        <f>IF(IFERROR(VLOOKUP($A106,'entrada-fornecedor-12-meses-7'!$1:$1048576,3 + (COLUMN(F103)-1)*1,FALSE),"")=0,"",IFERROR(VLOOKUP($A106,'entrada-fornecedor-12-meses-7'!$1:$1048576,3 + (COLUMN(F103)-1)*1,FALSE),""))</f>
        <v/>
      </c>
      <c r="EG106" s="94">
        <f>IF(IFERROR(VLOOKUP($A106,'entrada-fornecedor-12-meses-7'!$1:$1048576,3 + (COLUMN(G103)-1)*1,FALSE),"")=0,"",IFERROR(VLOOKUP($A106,'entrada-fornecedor-12-meses-7'!$1:$1048576,3 + (COLUMN(G103)-1)*1,FALSE),""))</f>
        <v/>
      </c>
      <c r="EH106" s="94">
        <f>IF(IFERROR(VLOOKUP($A106,'entrada-fornecedor-12-meses-7'!$1:$1048576,3 + (COLUMN(H103)-1)*1,FALSE),"")=0,"",IFERROR(VLOOKUP($A106,'entrada-fornecedor-12-meses-7'!$1:$1048576,3 + (COLUMN(H103)-1)*1,FALSE),""))</f>
        <v/>
      </c>
      <c r="EI106" s="94">
        <f>IF(IFERROR(VLOOKUP($A106,'entrada-fornecedor-12-meses-7'!$1:$1048576,3 + (COLUMN(I103)-1)*1,FALSE),"")=0,"",IFERROR(VLOOKUP($A106,'entrada-fornecedor-12-meses-7'!$1:$1048576,3 + (COLUMN(I103)-1)*1,FALSE),""))</f>
        <v/>
      </c>
      <c r="EJ106" s="94">
        <f>IF(IFERROR(VLOOKUP($A106,'entrada-fornecedor-12-meses-7'!$1:$1048576,3 + (COLUMN(J103)-1)*1,FALSE),"")=0,"",IFERROR(VLOOKUP($A106,'entrada-fornecedor-12-meses-7'!$1:$1048576,3 + (COLUMN(J103)-1)*1,FALSE),""))</f>
        <v/>
      </c>
      <c r="EK106" s="94">
        <f>IF(IFERROR(VLOOKUP($A106,'entrada-fornecedor-12-meses-7'!$1:$1048576,3 + (COLUMN(K103)-1)*1,FALSE),"")=0,"",IFERROR(VLOOKUP($A106,'entrada-fornecedor-12-meses-7'!$1:$1048576,3 + (COLUMN(K103)-1)*1,FALSE),""))</f>
        <v/>
      </c>
      <c r="EL106" s="94">
        <f>IF(IFERROR(VLOOKUP($A106,'entrada-fornecedor-12-meses-7'!$1:$1048576,3 + (COLUMN(L103)-1)*1,FALSE),"")=0,"",IFERROR(VLOOKUP($A106,'entrada-fornecedor-12-meses-7'!$1:$1048576,3 + (COLUMN(L103)-1)*1,FALSE),""))</f>
        <v/>
      </c>
      <c r="EM106" s="95">
        <f>IF(COUNT(EA106:EL106)=0,"",SUM(EA106:EL106))</f>
        <v/>
      </c>
      <c r="EN106" s="1" t="n"/>
      <c r="EO106" s="96">
        <f>IFERROR(AVERAGEIF('lead-time-compras-7'!B:B,A106,'lead-time-compras-7'!S:S),"")</f>
        <v/>
      </c>
      <c r="EP106" s="96">
        <f>IFERROR(
  AVERAGEIFS(
    'notas-fiscais-entrada-830-7'!H:H,
    'notas-fiscais-entrada-830-7'!O:O, A106,
    'notas-fiscais-entrada-830-7'!E:E, $B$1
  ),
""
)</f>
        <v/>
      </c>
      <c r="EQ106" s="96">
        <f>IFERROR(AVERAGEIF('lead-time-compras-7'!B:B,A106,'lead-time-compras-7'!Q:Q),"")</f>
        <v/>
      </c>
      <c r="ER106" s="97">
        <f>SUMIF('fornecedor-saldo-receber-7'!A:A, A106, 'fornecedor-saldo-receber-7'!L:L)</f>
        <v/>
      </c>
      <c r="ES106" s="97">
        <f>SUMIF('fornecedor-verba-aplicar-7'!A:A, A106, 'fornecedor-verba-aplicar-7'!D:D)</f>
        <v/>
      </c>
      <c r="ET106" s="1" t="n"/>
      <c r="EU106" s="52">
        <f>SUMIF('ANALISE PRODUTO'!F:F, A106, 'ANALISE PRODUTO'!BN:BN)</f>
        <v/>
      </c>
      <c r="EV106" s="52">
        <f>SUMIF('ANALISE PRODUTO'!F:F, A106, 'ANALISE PRODUTO'!BO:BO)</f>
        <v/>
      </c>
      <c r="EW106" s="52">
        <f>SUMIF('ANALISE PRODUTO'!F:F, A106, 'ANALISE PRODUTO'!BP:BP)</f>
        <v/>
      </c>
      <c r="EX106" s="52">
        <f>SUMIF('ANALISE PRODUTO'!F:F, A106, 'ANALISE PRODUTO'!BQ:BQ)</f>
        <v/>
      </c>
      <c r="EY106" s="52">
        <f>SUMIF('ANALISE PRODUTO'!F:F, A106, 'ANALISE PRODUTO'!BR:BR)</f>
        <v/>
      </c>
      <c r="EZ106" s="53">
        <f>SUMIF('ANALISE PRODUTO'!F:F, A106, 'ANALISE PRODUTO'!BS:BS)</f>
        <v/>
      </c>
      <c r="FA106" s="53">
        <f>SUMIF('ANALISE PRODUTO'!F:F, A106, 'ANALISE PRODUTO'!BT:BT)</f>
        <v/>
      </c>
      <c r="FB106" s="53">
        <f>SUMIF('ANALISE PRODUTO'!F:F, A106, 'ANALISE PRODUTO'!BU:BU)</f>
        <v/>
      </c>
      <c r="FC106" s="53">
        <f>SUMIF('ANALISE PRODUTO'!F:F, A106, 'ANALISE PRODUTO'!BV:BV)</f>
        <v/>
      </c>
      <c r="FD106" s="53">
        <f>SUMIF('ANALISE PRODUTO'!F:F, A106, 'ANALISE PRODUTO'!BW:BW)</f>
        <v/>
      </c>
      <c r="FE106" s="41">
        <f>SUMIF('ANALISE PRODUTO'!F:F, A106, 'ANALISE PRODUTO'!CB:CB)</f>
        <v/>
      </c>
      <c r="FF106" s="41">
        <f>SUMIF('ANALISE PRODUTO'!F:F, A106, 'ANALISE PRODUTO'!CC:CC)</f>
        <v/>
      </c>
      <c r="FG106" s="1" t="n"/>
      <c r="FH106" s="45">
        <f>IF(IFERROR(VLOOKUP($A106,'VENDA 2023'!$1:$1048576,4 + (COLUMN(A103)-1)*2,FALSE),"")=0,"",IFERROR(VLOOKUP($A106,'VENDA 2023'!$1:$1048576,4 + (COLUMN(A103)-1)*2,FALSE),""))</f>
        <v/>
      </c>
      <c r="FI106" s="45">
        <f>IF(IFERROR(VLOOKUP($A106,'VENDA 2023'!$1:$1048576,4 + (COLUMN(B103)-1)*2,FALSE),"")=0,"",IFERROR(VLOOKUP($A106,'VENDA 2023'!$1:$1048576,4 + (COLUMN(B103)-1)*2,FALSE),""))</f>
        <v/>
      </c>
      <c r="FJ106" s="45">
        <f>IF(IFERROR(VLOOKUP($A106,'VENDA 2023'!$1:$1048576,4 + (COLUMN(C103)-1)*2,FALSE),"")=0,"",IFERROR(VLOOKUP($A106,'VENDA 2023'!$1:$1048576,4 + (COLUMN(C103)-1)*2,FALSE),""))</f>
        <v/>
      </c>
      <c r="FK106" s="45">
        <f>IF(IFERROR(VLOOKUP($A106,'VENDA 2023'!$1:$1048576,4 + (COLUMN(D103)-1)*2,FALSE),"")=0,"",IFERROR(VLOOKUP($A106,'VENDA 2023'!$1:$1048576,4 + (COLUMN(D103)-1)*2,FALSE),""))</f>
        <v/>
      </c>
      <c r="FL106" s="45">
        <f>IF(IFERROR(VLOOKUP($A106,'VENDA 2023'!$1:$1048576,4 + (COLUMN(E103)-1)*2,FALSE),"")=0,"",IFERROR(VLOOKUP($A106,'VENDA 2023'!$1:$1048576,4 + (COLUMN(E103)-1)*2,FALSE),""))</f>
        <v/>
      </c>
      <c r="FM106" s="45">
        <f>IF(IFERROR(VLOOKUP($A106,'VENDA 2023'!$1:$1048576,4 + (COLUMN(F103)-1)*2,FALSE),"")=0,"",IFERROR(VLOOKUP($A106,'VENDA 2023'!$1:$1048576,4 + (COLUMN(F103)-1)*2,FALSE),""))</f>
        <v/>
      </c>
      <c r="FN106" s="45">
        <f>IF(IFERROR(VLOOKUP($A106,'VENDA 2023'!$1:$1048576,4 + (COLUMN(G103)-1)*2,FALSE),"")=0,"",IFERROR(VLOOKUP($A106,'VENDA 2023'!$1:$1048576,4 + (COLUMN(G103)-1)*2,FALSE),""))</f>
        <v/>
      </c>
      <c r="FO106" s="45">
        <f>IF(IFERROR(VLOOKUP($A106,'VENDA 2023'!$1:$1048576,4 + (COLUMN(H103)-1)*2,FALSE),"")=0,"",IFERROR(VLOOKUP($A106,'VENDA 2023'!$1:$1048576,4 + (COLUMN(H103)-1)*2,FALSE),""))</f>
        <v/>
      </c>
      <c r="FP106" s="45">
        <f>IF(IFERROR(VLOOKUP($A106,'VENDA 2023'!$1:$1048576,4 + (COLUMN(I103)-1)*2,FALSE),"")=0,"",IFERROR(VLOOKUP($A106,'VENDA 2023'!$1:$1048576,4 + (COLUMN(I103)-1)*2,FALSE),""))</f>
        <v/>
      </c>
      <c r="FQ106" s="45">
        <f>IF(IFERROR(VLOOKUP($A106,'VENDA 2023'!$1:$1048576,4 + (COLUMN(J103)-1)*2,FALSE),"")=0,"",IFERROR(VLOOKUP($A106,'VENDA 2023'!$1:$1048576,4 + (COLUMN(J103)-1)*2,FALSE),""))</f>
        <v/>
      </c>
      <c r="FR106" s="45">
        <f>IF(IFERROR(VLOOKUP($A106,'VENDA 2023'!$1:$1048576,4 + (COLUMN(K103)-1)*2,FALSE),"")=0,"",IFERROR(VLOOKUP($A106,'VENDA 2023'!$1:$1048576,4 + (COLUMN(K103)-1)*2,FALSE),""))</f>
        <v/>
      </c>
      <c r="FS106" s="45">
        <f>IF(IFERROR(VLOOKUP($A106,'VENDA 2023'!$1:$1048576,4 + (COLUMN(L103)-1)*2,FALSE),"")=0,"",IFERROR(VLOOKUP($A106,'VENDA 2023'!$1:$1048576,4 + (COLUMN(L103)-1)*2,FALSE),""))</f>
        <v/>
      </c>
      <c r="FT106" s="12">
        <f>IF(COUNT(FH106:FS106)=0,"",SUM(FH106:FS106))</f>
        <v/>
      </c>
      <c r="FU106" s="45">
        <f>IF(IFERROR(VLOOKUP($A106,'VENDA 2024'!$1:$1048576,4 + (COLUMN(A103)-1)*2,FALSE),"")=0,"",IFERROR(VLOOKUP($A106,'VENDA 2024'!$1:$1048576,4 + (COLUMN(A103)-1)*2,FALSE),""))</f>
        <v/>
      </c>
      <c r="FV106" s="45">
        <f>IF(IFERROR(VLOOKUP($A106,'VENDA 2024'!$1:$1048576,4 + (COLUMN(B103)-1)*2,FALSE),"")=0,"",IFERROR(VLOOKUP($A106,'VENDA 2024'!$1:$1048576,4 + (COLUMN(B103)-1)*2,FALSE),""))</f>
        <v/>
      </c>
      <c r="FW106" s="45">
        <f>IF(IFERROR(VLOOKUP($A106,'VENDA 2024'!$1:$1048576,4 + (COLUMN(C103)-1)*2,FALSE),"")=0,"",IFERROR(VLOOKUP($A106,'VENDA 2024'!$1:$1048576,4 + (COLUMN(C103)-1)*2,FALSE),""))</f>
        <v/>
      </c>
      <c r="FX106" s="45">
        <f>IF(IFERROR(VLOOKUP($A106,'VENDA 2024'!$1:$1048576,4 + (COLUMN(D103)-1)*2,FALSE),"")=0,"",IFERROR(VLOOKUP($A106,'VENDA 2024'!$1:$1048576,4 + (COLUMN(D103)-1)*2,FALSE),""))</f>
        <v/>
      </c>
      <c r="FY106" s="45">
        <f>IF(IFERROR(VLOOKUP($A106,'VENDA 2024'!$1:$1048576,4 + (COLUMN(E103)-1)*2,FALSE),"")=0,"",IFERROR(VLOOKUP($A106,'VENDA 2024'!$1:$1048576,4 + (COLUMN(E103)-1)*2,FALSE),""))</f>
        <v/>
      </c>
      <c r="FZ106" s="45">
        <f>IF(IFERROR(VLOOKUP($A106,'VENDA 2024'!$1:$1048576,4 + (COLUMN(F103)-1)*2,FALSE),"")=0,"",IFERROR(VLOOKUP($A106,'VENDA 2024'!$1:$1048576,4 + (COLUMN(F103)-1)*2,FALSE),""))</f>
        <v/>
      </c>
      <c r="GA106" s="45">
        <f>IF(IFERROR(VLOOKUP($A106,'VENDA 2024'!$1:$1048576,4 + (COLUMN(G103)-1)*2,FALSE),"")=0,"",IFERROR(VLOOKUP($A106,'VENDA 2024'!$1:$1048576,4 + (COLUMN(G103)-1)*2,FALSE),""))</f>
        <v/>
      </c>
      <c r="GB106" s="45">
        <f>IF(IFERROR(VLOOKUP($A106,'VENDA 2024'!$1:$1048576,4 + (COLUMN(H103)-1)*2,FALSE),"")=0,"",IFERROR(VLOOKUP($A106,'VENDA 2024'!$1:$1048576,4 + (COLUMN(H103)-1)*2,FALSE),""))</f>
        <v/>
      </c>
      <c r="GC106" s="45">
        <f>IF(IFERROR(VLOOKUP($A106,'VENDA 2024'!$1:$1048576,4 + (COLUMN(I103)-1)*2,FALSE),"")=0,"",IFERROR(VLOOKUP($A106,'VENDA 2024'!$1:$1048576,4 + (COLUMN(I103)-1)*2,FALSE),""))</f>
        <v/>
      </c>
      <c r="GD106" s="45">
        <f>IF(IFERROR(VLOOKUP($A106,'VENDA 2024'!$1:$1048576,4 + (COLUMN(J103)-1)*2,FALSE),"")=0,"",IFERROR(VLOOKUP($A106,'VENDA 2024'!$1:$1048576,4 + (COLUMN(J103)-1)*2,FALSE),""))</f>
        <v/>
      </c>
      <c r="GE106" s="45">
        <f>IF(IFERROR(VLOOKUP($A106,'VENDA 2024'!$1:$1048576,4 + (COLUMN(K103)-1)*2,FALSE),"")=0,"",IFERROR(VLOOKUP($A106,'VENDA 2024'!$1:$1048576,4 + (COLUMN(K103)-1)*2,FALSE),""))</f>
        <v/>
      </c>
      <c r="GF106" s="45">
        <f>IF(IFERROR(VLOOKUP($A106,'VENDA 2024'!$1:$1048576,4 + (COLUMN(L103)-1)*2,FALSE),"")=0,"",IFERROR(VLOOKUP($A106,'VENDA 2024'!$1:$1048576,4 + (COLUMN(L103)-1)*2,FALSE),""))</f>
        <v/>
      </c>
      <c r="GG106" s="12">
        <f>IF(COUNT(FU106:GF106)=0,"",SUM(FU106:GF106))</f>
        <v/>
      </c>
      <c r="GH106" s="45">
        <f>IF(IFERROR(VLOOKUP($A106,'venda-fornecedor-12-meses-7'!$1:$1048576,5 + (COLUMN(A103)-1)*2,FALSE),"")=0,"",IFERROR(VLOOKUP($A106,'venda-fornecedor-12-meses-7'!$1:$1048576,5 + (COLUMN(A103)-1)*2,FALSE),""))</f>
        <v/>
      </c>
      <c r="GI106" s="45">
        <f>IF(IFERROR(VLOOKUP($A106,'venda-fornecedor-12-meses-7'!$1:$1048576,5 + (COLUMN(B103)-1)*2,FALSE),"")=0,"",IFERROR(VLOOKUP($A106,'venda-fornecedor-12-meses-7'!$1:$1048576,5 + (COLUMN(B103)-1)*2,FALSE),""))</f>
        <v/>
      </c>
      <c r="GJ106" s="45">
        <f>IF(IFERROR(VLOOKUP($A106,'venda-fornecedor-12-meses-7'!$1:$1048576,5 + (COLUMN(C103)-1)*2,FALSE),"")=0,"",IFERROR(VLOOKUP($A106,'venda-fornecedor-12-meses-7'!$1:$1048576,5 + (COLUMN(C103)-1)*2,FALSE),""))</f>
        <v/>
      </c>
      <c r="GK106" s="45">
        <f>IF(IFERROR(VLOOKUP($A106,'venda-fornecedor-12-meses-7'!$1:$1048576,5 + (COLUMN(D103)-1)*2,FALSE),"")=0,"",IFERROR(VLOOKUP($A106,'venda-fornecedor-12-meses-7'!$1:$1048576,5 + (COLUMN(D103)-1)*2,FALSE),""))</f>
        <v/>
      </c>
      <c r="GL106" s="45">
        <f>IF(IFERROR(VLOOKUP($A106,'venda-fornecedor-12-meses-7'!$1:$1048576,5 + (COLUMN(E103)-1)*2,FALSE),"")=0,"",IFERROR(VLOOKUP($A106,'venda-fornecedor-12-meses-7'!$1:$1048576,5 + (COLUMN(E103)-1)*2,FALSE),""))</f>
        <v/>
      </c>
      <c r="GM106" s="45">
        <f>IF(IFERROR(VLOOKUP($A106,'venda-fornecedor-12-meses-7'!$1:$1048576,5 + (COLUMN(F103)-1)*2,FALSE),"")=0,"",IFERROR(VLOOKUP($A106,'venda-fornecedor-12-meses-7'!$1:$1048576,5 + (COLUMN(F103)-1)*2,FALSE),""))</f>
        <v/>
      </c>
      <c r="GN106" s="45">
        <f>IF(IFERROR(VLOOKUP($A106,'venda-fornecedor-12-meses-7'!$1:$1048576,5 + (COLUMN(G103)-1)*2,FALSE),"")=0,"",IFERROR(VLOOKUP($A106,'venda-fornecedor-12-meses-7'!$1:$1048576,5 + (COLUMN(G103)-1)*2,FALSE),""))</f>
        <v/>
      </c>
      <c r="GO106" s="45">
        <f>IF(IFERROR(VLOOKUP($A106,'venda-fornecedor-12-meses-7'!$1:$1048576,5 + (COLUMN(H103)-1)*2,FALSE),"")=0,"",IFERROR(VLOOKUP($A106,'venda-fornecedor-12-meses-7'!$1:$1048576,5 + (COLUMN(H103)-1)*2,FALSE),""))</f>
        <v/>
      </c>
      <c r="GP106" s="45">
        <f>IF(IFERROR(VLOOKUP($A106,'venda-fornecedor-12-meses-7'!$1:$1048576,5 + (COLUMN(I103)-1)*2,FALSE),"")=0,"",IFERROR(VLOOKUP($A106,'venda-fornecedor-12-meses-7'!$1:$1048576,5 + (COLUMN(I103)-1)*2,FALSE),""))</f>
        <v/>
      </c>
      <c r="GQ106" s="45">
        <f>IF(IFERROR(VLOOKUP($A106,'venda-fornecedor-12-meses-7'!$1:$1048576,5 + (COLUMN(J103)-1)*2,FALSE),"")=0,"",IFERROR(VLOOKUP($A106,'venda-fornecedor-12-meses-7'!$1:$1048576,5 + (COLUMN(J103)-1)*2,FALSE),""))</f>
        <v/>
      </c>
      <c r="GR106" s="45">
        <f>IF(IFERROR(VLOOKUP($A106,'venda-fornecedor-12-meses-7'!$1:$1048576,5 + (COLUMN(K103)-1)*2,FALSE),"")=0,"",IFERROR(VLOOKUP($A106,'venda-fornecedor-12-meses-7'!$1:$1048576,5 + (COLUMN(K103)-1)*2,FALSE),""))</f>
        <v/>
      </c>
      <c r="GS106" s="45">
        <f>IF(IFERROR(VLOOKUP($A106,'venda-fornecedor-12-meses-7'!$1:$1048576,5 + (COLUMN(L103)-1)*2,FALSE),"")=0,"",IFERROR(VLOOKUP($A106,'venda-fornecedor-12-meses-7'!$1:$1048576,5 + (COLUMN(L103)-1)*2,FALSE),""))</f>
        <v/>
      </c>
      <c r="GT106" s="12">
        <f>IF(COUNT(GH106:GS106)=0,"",SUM(GH106:GS106))</f>
        <v/>
      </c>
    </row>
    <row r="107">
      <c r="A107" s="98" t="n">
        <v>36039</v>
      </c>
      <c r="B107" s="85">
        <f>VLOOKUP(A107,'FORNECEDORES X COMPRADOR'!$A:$D,4,0)</f>
        <v/>
      </c>
      <c r="C107" s="85">
        <f>VLOOKUP(A107,'FORNECEDORES X COMPRADOR'!$A:$E,5,0)</f>
        <v/>
      </c>
      <c r="D107" s="40">
        <f>IFERROR(AVERAGEIF('ANALISE PRODUTO'!F:F,A107,'ANALISE PRODUTO'!BE:BE),"")</f>
        <v/>
      </c>
      <c r="E107" s="40">
        <f>IFERROR(AVERAGEIF('ANALISE PRODUTO'!F:F,A107,'ANALISE PRODUTO'!BF:BF),"")</f>
        <v/>
      </c>
      <c r="F107" s="47">
        <f t="array" ref="F107">IFERROR(
  IF(
    SUMPRODUCT(
      IFERROR(--('ANALISE PRODUTO'!$F$3:$F$10000=A107),0) *
      IFERROR(--'ANALISE PRODUTO'!$AJ$3:$AJ$10000,0)
    )=0,
    "",
    SUMPRODUCT(
      IFERROR(--('ANALISE PRODUTO'!$F$3:$F$10000=A107),0) *
      IFERROR(--'ANALISE PRODUTO'!$AN$3:$AN$10000,0)
    ) /
    SUMPRODUCT(
      IFERROR(--('ANALISE PRODUTO'!$F$3:$F$10000=A107),0) *
      IFERROR(--'ANALISE PRODUTO'!$AJ$3:$AJ$10000,0)
    )
  ),
  ""
)</f>
        <v/>
      </c>
      <c r="G107" s="47">
        <f t="array" ref="G107">IFERROR(
  IF(
    SUMPRODUCT(
      IFERROR(--('ANALISE PRODUTO'!$F$3:$F$10000=A107),0) *
      IFERROR(--'ANALISE PRODUTO'!$AJ$3:$AJ$10000,0)
    )=0,
    "",
    SUMPRODUCT(
      IFERROR(--('ANALISE PRODUTO'!$F$3:$F$10000=A107),0) *
      IFERROR(--'ANALISE PRODUTO'!$AO$3:$AO$10000,0)
    ) /
    SUMPRODUCT(
      IFERROR(--('ANALISE PRODUTO'!$F$3:$F$10000=A107),0) *
      IFERROR(--'ANALISE PRODUTO'!$AJ$3:$AJ$10000,0)
    )
  ),
  ""
)</f>
        <v/>
      </c>
      <c r="H107" s="86" t="n">
        <v>60</v>
      </c>
      <c r="I107" s="86" t="n">
        <v>90</v>
      </c>
      <c r="J107" s="87">
        <f>SUMIF('ANALISE PRODUTO'!F:F, A107, 'ANALISE PRODUTO'!AP:AP)</f>
        <v/>
      </c>
      <c r="K107" s="88">
        <f>SUMIF('ANALISE PRODUTO'!F:F, A107, 'ANALISE PRODUTO'!AN:AN)</f>
        <v/>
      </c>
      <c r="L107" s="40">
        <f>SUMIF('ANALISE PRODUTO'!F:F, A107, 'ANALISE PRODUTO'!BB:BB)</f>
        <v/>
      </c>
      <c r="M107" s="40">
        <f>SUMIF('ANALISE PRODUTO'!F:F, A107, 'ANALISE PRODUTO'!BC:BC)</f>
        <v/>
      </c>
      <c r="N107" s="40">
        <f>SUMIF('ANALISE PRODUTO'!F:F, A107, 'ANALISE PRODUTO'!BD:BD)</f>
        <v/>
      </c>
      <c r="O107" s="40">
        <f>SUMIF('ANALISE PRODUTO'!F:F, A107, 'ANALISE PRODUTO'!BA:BA)</f>
        <v/>
      </c>
      <c r="P107" s="40">
        <f>IF(J107=0, 0, IF(O107/J107=0, 0, O107/J107))</f>
        <v/>
      </c>
      <c r="Q107" s="40">
        <f>IF(J107=0, 0, IF(L107/J107=0, 0, L107/J107))</f>
        <v/>
      </c>
      <c r="R107" s="89">
        <f>SUMIF('ANALISE PRODUTO'!F:F, A107, 'ANALISE PRODUTO'!BJ:BJ)</f>
        <v/>
      </c>
      <c r="S107" s="89">
        <f>SUMIF('ANALISE PRODUTO'!F:F, A107, 'ANALISE PRODUTO'!BK:BK)</f>
        <v/>
      </c>
      <c r="T107" s="89">
        <f>SUMIF('ANALISE PRODUTO'!F:F, A107, 'ANALISE PRODUTO'!BL:BL)</f>
        <v/>
      </c>
      <c r="U107" s="89">
        <f>SUMIFS('ANALISE PRODUTO'!BI:BI, 'ANALISE PRODUTO'!F:F, A107)</f>
        <v/>
      </c>
      <c r="V107" s="89">
        <f>IF(C107="DESCONTINUADO", 0, IF(J107=0, 0, IF(U107/J107=0, 0, U107/J107)))</f>
        <v/>
      </c>
      <c r="W107" s="89">
        <f>IF(OR(C107="DESCONTINUADO", J107=0), 0, IFERROR((S107+T107)/J107, 0))</f>
        <v/>
      </c>
      <c r="X107" s="59">
        <f>COUNTIF('ANALISE PRODUTO'!F:F, A107)</f>
        <v/>
      </c>
      <c r="Y107" s="60">
        <f>COUNTIFS('ANALISE PRODUTO'!F:F, A107, 'ANALISE PRODUTO'!S:S, "S")</f>
        <v/>
      </c>
      <c r="Z107" s="61">
        <f>X107-Y107</f>
        <v/>
      </c>
      <c r="AA107" s="88">
        <f>IFERROR(IF(COUNTIF('contas-pagas-fornecedor-7'!$C:$C,B107)&gt;1,
   AVERAGEIF('contas-pagas-fornecedor-7'!$C:$C,B107,'contas-pagas-fornecedor-7'!$I:$I),
   VLOOKUP(B107,'contas-pagas-fornecedor-7'!$C:$Q,7,FALSE)), "")</f>
        <v/>
      </c>
      <c r="AB107" s="88">
        <f t="array" ref="AB107">IFERROR(
  INDEX('fornecedor-venda-por-filial-ger'!J:J,
    MATCH(1,
      ('fornecedor-venda-por-filial-ger'!A:A=A107) *
      ('fornecedor-venda-por-filial-ger'!B:B=$B$1),
    0)
  ),
"")</f>
        <v/>
      </c>
      <c r="AC107" s="90">
        <f t="array" ref="AC107">IFERROR(
  INDEX('fornecedor-venda-por-filial-ger'!O:O,
    MATCH(1,
      ('fornecedor-venda-por-filial-ger'!A:A=A107) *
      ('fornecedor-venda-por-filial-ger'!B:B=$B$1),
    0)
  ),
"")</f>
        <v/>
      </c>
      <c r="AD107" s="90">
        <f>IFERROR(VLOOKUP(A107,'venda-fornecedor-12-meses-7'!A:AC,3,0),"")</f>
        <v/>
      </c>
      <c r="AE107" s="87">
        <f t="array" ref="AE107">IFERROR(
  INDEX('fornecedor-venda-por-filial-ger'!N:N,
    MATCH(1,
      ('fornecedor-venda-por-filial-ger'!A:A=A107) *
      ('fornecedor-venda-por-filial-ger'!B:B=$B$1),
    0)
  ),
"")</f>
        <v/>
      </c>
      <c r="AF107" s="87">
        <f>IF(J107&lt;=0,"100,00%",IFERROR(AD107/AE107,1))</f>
        <v/>
      </c>
      <c r="AG107" s="64">
        <f t="array" ref="AG107">IFERROR(
  INDEX('fornecedor-venda-por-filial-ger'!L:L,
    MATCH(1,
      ('fornecedor-venda-por-filial-ger'!A:A=A107)*
      ('fornecedor-venda-por-filial-ger'!B:B=$B$1),
    0)
  )/100,
"")</f>
        <v/>
      </c>
      <c r="AH107" s="64">
        <f t="array" ref="AH107">IFERROR(
  INDEX('fornecedor-venda-por-filial-ger'!S:S,
    MATCH(1,
      ('fornecedor-venda-por-filial-ger'!A:A=A107) *
      ('fornecedor-venda-por-filial-ger'!B:B=$B$1),
    0)
  )/100,
"")</f>
        <v/>
      </c>
      <c r="AI107" s="64">
        <f>IFERROR(IF(OR(AH107="",AG107=""),"",IF(J107=0,0,AH107-AG107)),"")</f>
        <v/>
      </c>
      <c r="AJ107" s="91">
        <f t="array" ref="AJ107">IF(MAX(IF('ANALISE PRODUTO'!F:F=A107,'ANALISE PRODUTO'!AD:AD))=0,"SEM ENTRADA",MAX(IF('ANALISE PRODUTO'!F:F=A107,'ANALISE PRODUTO'!AD:AD)))</f>
        <v/>
      </c>
      <c r="AK107" s="39" t="n"/>
      <c r="AL107" s="92">
        <f>IF(IFERROR(VLOOKUP($A107,'VENDA 2023'!$1:$1048576,3 + (COLUMN(A104)-1)*2,FALSE),"")=0,"",IFERROR(VLOOKUP($A107,'VENDA 2023'!$1:$1048576,3 + (COLUMN(A104)-1)*2,FALSE),""))</f>
        <v/>
      </c>
      <c r="AM107" s="92">
        <f>IF(IFERROR(VLOOKUP($A107,'VENDA 2023'!$1:$1048576,3 + (COLUMN(B104)-1)*2,FALSE),"")=0,"",IFERROR(VLOOKUP($A107,'VENDA 2023'!$1:$1048576,3 + (COLUMN(B104)-1)*2,FALSE),""))</f>
        <v/>
      </c>
      <c r="AN107" s="92">
        <f>IF(IFERROR(VLOOKUP($A107,'VENDA 2023'!$1:$1048576,3 + (COLUMN(C104)-1)*2,FALSE),"")=0,"",IFERROR(VLOOKUP($A107,'VENDA 2023'!$1:$1048576,3 + (COLUMN(C104)-1)*2,FALSE),""))</f>
        <v/>
      </c>
      <c r="AO107" s="92">
        <f>IF(IFERROR(VLOOKUP($A107,'VENDA 2023'!$1:$1048576,3 + (COLUMN(D104)-1)*2,FALSE),"")=0,"",IFERROR(VLOOKUP($A107,'VENDA 2023'!$1:$1048576,3 + (COLUMN(D104)-1)*2,FALSE),""))</f>
        <v/>
      </c>
      <c r="AP107" s="92">
        <f>IF(IFERROR(VLOOKUP($A107,'VENDA 2023'!$1:$1048576,3 + (COLUMN(E104)-1)*2,FALSE),"")=0,"",IFERROR(VLOOKUP($A107,'VENDA 2023'!$1:$1048576,3 + (COLUMN(E104)-1)*2,FALSE),""))</f>
        <v/>
      </c>
      <c r="AQ107" s="92">
        <f>IF(IFERROR(VLOOKUP($A107,'VENDA 2023'!$1:$1048576,3 + (COLUMN(F104)-1)*2,FALSE),"")=0,"",IFERROR(VLOOKUP($A107,'VENDA 2023'!$1:$1048576,3 + (COLUMN(F104)-1)*2,FALSE),""))</f>
        <v/>
      </c>
      <c r="AR107" s="92">
        <f>IF(IFERROR(VLOOKUP($A107,'VENDA 2023'!$1:$1048576,3 + (COLUMN(G104)-1)*2,FALSE),"")=0,"",IFERROR(VLOOKUP($A107,'VENDA 2023'!$1:$1048576,3 + (COLUMN(G104)-1)*2,FALSE),""))</f>
        <v/>
      </c>
      <c r="AS107" s="92">
        <f>IF(IFERROR(VLOOKUP($A107,'VENDA 2023'!$1:$1048576,3 + (COLUMN(H104)-1)*2,FALSE),"")=0,"",IFERROR(VLOOKUP($A107,'VENDA 2023'!$1:$1048576,3 + (COLUMN(H104)-1)*2,FALSE),""))</f>
        <v/>
      </c>
      <c r="AT107" s="92">
        <f>IF(IFERROR(VLOOKUP($A107,'VENDA 2023'!$1:$1048576,3 + (COLUMN(I104)-1)*2,FALSE),"")=0,"",IFERROR(VLOOKUP($A107,'VENDA 2023'!$1:$1048576,3 + (COLUMN(I104)-1)*2,FALSE),""))</f>
        <v/>
      </c>
      <c r="AU107" s="92">
        <f>IF(IFERROR(VLOOKUP($A107,'VENDA 2023'!$1:$1048576,3 + (COLUMN(J104)-1)*2,FALSE),"")=0,"",IFERROR(VLOOKUP($A107,'VENDA 2023'!$1:$1048576,3 + (COLUMN(J104)-1)*2,FALSE),""))</f>
        <v/>
      </c>
      <c r="AV107" s="92">
        <f>IF(IFERROR(VLOOKUP($A107,'VENDA 2023'!$1:$1048576,3 + (COLUMN(K104)-1)*2,FALSE),"")=0,"",IFERROR(VLOOKUP($A107,'VENDA 2023'!$1:$1048576,3 + (COLUMN(K104)-1)*2,FALSE),""))</f>
        <v/>
      </c>
      <c r="AW107" s="92">
        <f>IF(IFERROR(VLOOKUP($A107,'VENDA 2023'!$1:$1048576,3 + (COLUMN(L104)-1)*2,FALSE),"")=0,"",IFERROR(VLOOKUP($A107,'VENDA 2023'!$1:$1048576,3 + (COLUMN(L104)-1)*2,FALSE),""))</f>
        <v/>
      </c>
      <c r="AX107" s="93">
        <f>IF(COUNT(AL107:AW107)=0,"",SUM(AL107:AW107))</f>
        <v/>
      </c>
      <c r="AY107" s="92">
        <f>IF(IFERROR(VLOOKUP($A107,'VENDA 2024'!$1:$1048576,3 + (COLUMN(A104)-1)*2,FALSE),"")=0,"",IFERROR(VLOOKUP($A107,'VENDA 2024'!$1:$1048576,3 + (COLUMN(A104)-1)*2,FALSE),""))</f>
        <v/>
      </c>
      <c r="AZ107" s="92">
        <f>IF(IFERROR(VLOOKUP($A107,'VENDA 2024'!$1:$1048576,3 + (COLUMN(B104)-1)*2,FALSE),"")=0,"",IFERROR(VLOOKUP($A107,'VENDA 2024'!$1:$1048576,3 + (COLUMN(B104)-1)*2,FALSE),""))</f>
        <v/>
      </c>
      <c r="BA107" s="92">
        <f>IF(IFERROR(VLOOKUP($A107,'VENDA 2024'!$1:$1048576,3 + (COLUMN(C104)-1)*2,FALSE),"")=0,"",IFERROR(VLOOKUP($A107,'VENDA 2024'!$1:$1048576,3 + (COLUMN(C104)-1)*2,FALSE),""))</f>
        <v/>
      </c>
      <c r="BB107" s="92">
        <f>IF(IFERROR(VLOOKUP($A107,'VENDA 2024'!$1:$1048576,3 + (COLUMN(D104)-1)*2,FALSE),"")=0,"",IFERROR(VLOOKUP($A107,'VENDA 2024'!$1:$1048576,3 + (COLUMN(D104)-1)*2,FALSE),""))</f>
        <v/>
      </c>
      <c r="BC107" s="92">
        <f>IF(IFERROR(VLOOKUP($A107,'VENDA 2024'!$1:$1048576,3 + (COLUMN(E104)-1)*2,FALSE),"")=0,"",IFERROR(VLOOKUP($A107,'VENDA 2024'!$1:$1048576,3 + (COLUMN(E104)-1)*2,FALSE),""))</f>
        <v/>
      </c>
      <c r="BD107" s="92">
        <f>IF(IFERROR(VLOOKUP($A107,'VENDA 2024'!$1:$1048576,3 + (COLUMN(F104)-1)*2,FALSE),"")=0,"",IFERROR(VLOOKUP($A107,'VENDA 2024'!$1:$1048576,3 + (COLUMN(F104)-1)*2,FALSE),""))</f>
        <v/>
      </c>
      <c r="BE107" s="92">
        <f>IF(IFERROR(VLOOKUP($A107,'VENDA 2024'!$1:$1048576,3 + (COLUMN(G104)-1)*2,FALSE),"")=0,"",IFERROR(VLOOKUP($A107,'VENDA 2024'!$1:$1048576,3 + (COLUMN(G104)-1)*2,FALSE),""))</f>
        <v/>
      </c>
      <c r="BF107" s="92">
        <f>IF(IFERROR(VLOOKUP($A107,'VENDA 2024'!$1:$1048576,3 + (COLUMN(H104)-1)*2,FALSE),"")=0,"",IFERROR(VLOOKUP($A107,'VENDA 2024'!$1:$1048576,3 + (COLUMN(H104)-1)*2,FALSE),""))</f>
        <v/>
      </c>
      <c r="BG107" s="92">
        <f>IF(IFERROR(VLOOKUP($A107,'VENDA 2024'!$1:$1048576,3 + (COLUMN(I104)-1)*2,FALSE),"")=0,"",IFERROR(VLOOKUP($A107,'VENDA 2024'!$1:$1048576,3 + (COLUMN(I104)-1)*2,FALSE),""))</f>
        <v/>
      </c>
      <c r="BH107" s="92">
        <f>IF(IFERROR(VLOOKUP($A107,'VENDA 2024'!$1:$1048576,3 + (COLUMN(J104)-1)*2,FALSE),"")=0,"",IFERROR(VLOOKUP($A107,'VENDA 2024'!$1:$1048576,3 + (COLUMN(J104)-1)*2,FALSE),""))</f>
        <v/>
      </c>
      <c r="BI107" s="92">
        <f>IF(IFERROR(VLOOKUP($A107,'VENDA 2024'!$1:$1048576,3 + (COLUMN(K104)-1)*2,FALSE),"")=0,"",IFERROR(VLOOKUP($A107,'VENDA 2024'!$1:$1048576,3 + (COLUMN(K104)-1)*2,FALSE),""))</f>
        <v/>
      </c>
      <c r="BJ107" s="92">
        <f>IF(IFERROR(VLOOKUP($A107,'VENDA 2024'!$1:$1048576,3 + (COLUMN(L104)-1)*2,FALSE),"")=0,"",IFERROR(VLOOKUP($A107,'VENDA 2024'!$1:$1048576,3 + (COLUMN(L104)-1)*2,FALSE),""))</f>
        <v/>
      </c>
      <c r="BK107" s="93">
        <f>IF(COUNT(AY107:BJ107)=0,"",SUM(AY107:BJ107))</f>
        <v/>
      </c>
      <c r="BL107" s="92">
        <f>IF(IFERROR(VLOOKUP($A107,'VENDA 2025'!$1:$1048576,3 + (COLUMN(A104)-1)*2,FALSE),"")=0,"",IFERROR(VLOOKUP($A107,'VENDA 2025'!$1:$1048576,3 + (COLUMN(A104)-1)*2,FALSE),""))</f>
        <v/>
      </c>
      <c r="BM107" s="92">
        <f>IF(IFERROR(VLOOKUP($A107,'VENDA 2025'!$1:$1048576,3 + (COLUMN(B104)-1)*2,FALSE),"")=0,"",IFERROR(VLOOKUP($A107,'VENDA 2025'!$1:$1048576,3 + (COLUMN(B104)-1)*2,FALSE),""))</f>
        <v/>
      </c>
      <c r="BN107" s="92">
        <f>IF(IFERROR(VLOOKUP($A107,'VENDA 2025'!$1:$1048576,3 + (COLUMN(C104)-1)*2,FALSE),"")=0,"",IFERROR(VLOOKUP($A107,'VENDA 2025'!$1:$1048576,3 + (COLUMN(C104)-1)*2,FALSE),""))</f>
        <v/>
      </c>
      <c r="BO107" s="92">
        <f>IF(IFERROR(VLOOKUP($A107,'VENDA 2025'!$1:$1048576,3 + (COLUMN(D104)-1)*2,FALSE),"")=0,"",IFERROR(VLOOKUP($A107,'VENDA 2025'!$1:$1048576,3 + (COLUMN(D104)-1)*2,FALSE),""))</f>
        <v/>
      </c>
      <c r="BP107" s="92">
        <f>IF(IFERROR(VLOOKUP($A107,'VENDA 2025'!$1:$1048576,3 + (COLUMN(E104)-1)*2,FALSE),"")=0,"",IFERROR(VLOOKUP($A107,'VENDA 2025'!$1:$1048576,3 + (COLUMN(E104)-1)*2,FALSE),""))</f>
        <v/>
      </c>
      <c r="BQ107" s="92">
        <f>IF(IFERROR(VLOOKUP($A107,'VENDA 2025'!$1:$1048576,3 + (COLUMN(F104)-1)*2,FALSE),"")=0,"",IFERROR(VLOOKUP($A107,'VENDA 2025'!$1:$1048576,3 + (COLUMN(F104)-1)*2,FALSE),""))</f>
        <v/>
      </c>
      <c r="BR107" s="92">
        <f>IF(IFERROR(VLOOKUP($A107,'VENDA 2025'!$1:$1048576,3 + (COLUMN(G104)-1)*2,FALSE),"")=0,"",IFERROR(VLOOKUP($A107,'VENDA 2025'!$1:$1048576,3 + (COLUMN(G104)-1)*2,FALSE),""))</f>
        <v/>
      </c>
      <c r="BS107" s="92">
        <f>IF(IFERROR(VLOOKUP($A107,'VENDA 2025'!$1:$1048576,3 + (COLUMN(H104)-1)*2,FALSE),"")=0,"",IFERROR(VLOOKUP($A107,'VENDA 2025'!$1:$1048576,3 + (COLUMN(H104)-1)*2,FALSE),""))</f>
        <v/>
      </c>
      <c r="BT107" s="92">
        <f>IF(IFERROR(VLOOKUP($A107,'VENDA 2025'!$1:$1048576,3 + (COLUMN(I104)-1)*2,FALSE),"")=0,"",IFERROR(VLOOKUP($A107,'VENDA 2025'!$1:$1048576,3 + (COLUMN(I104)-1)*2,FALSE),""))</f>
        <v/>
      </c>
      <c r="BU107" s="92">
        <f>IF(IFERROR(VLOOKUP($A107,'VENDA 2025'!$1:$1048576,3 + (COLUMN(J104)-1)*2,FALSE),"")=0,"",IFERROR(VLOOKUP($A107,'VENDA 2025'!$1:$1048576,3 + (COLUMN(J104)-1)*2,FALSE),""))</f>
        <v/>
      </c>
      <c r="BV107" s="92">
        <f>IF(IFERROR(VLOOKUP($A107,'VENDA 2025'!$1:$1048576,3 + (COLUMN(K104)-1)*2,FALSE),"")=0,"",IFERROR(VLOOKUP($A107,'VENDA 2025'!$1:$1048576,3 + (COLUMN(K104)-1)*2,FALSE),""))</f>
        <v/>
      </c>
      <c r="BW107" s="92">
        <f>IF(IFERROR(VLOOKUP($A107,'VENDA 2025'!$1:$1048576,3 + (COLUMN(L104)-1)*2,FALSE),"")=0,"",IFERROR(VLOOKUP($A107,'VENDA 2025'!$1:$1048576,3 + (COLUMN(L104)-1)*2,FALSE),""))</f>
        <v/>
      </c>
      <c r="BX107" s="93">
        <f>IF(COUNT(BL107:BW107)=0,"",SUM(BL107:BW107))</f>
        <v/>
      </c>
      <c r="BY107" s="92">
        <f>IF(IFERROR(VLOOKUP($A107,'venda-fornecedor-12-meses-7'!$1:$1048576,4 + (COLUMN(A104)-1)*2,FALSE),"")=0,"",IFERROR(VLOOKUP($A107,'venda-fornecedor-12-meses-7'!$1:$1048576,4 + (COLUMN(A104)-1)*2,FALSE),""))</f>
        <v/>
      </c>
      <c r="BZ107" s="92">
        <f>IF(IFERROR(VLOOKUP($A107,'venda-fornecedor-12-meses-7'!$1:$1048576,4 + (COLUMN(B104)-1)*2,FALSE),"")=0,"",IFERROR(VLOOKUP($A107,'venda-fornecedor-12-meses-7'!$1:$1048576,4 + (COLUMN(B104)-1)*2,FALSE),""))</f>
        <v/>
      </c>
      <c r="CA107" s="92">
        <f>IF(IFERROR(VLOOKUP($A107,'venda-fornecedor-12-meses-7'!$1:$1048576,4 + (COLUMN(C104)-1)*2,FALSE),"")=0,"",IFERROR(VLOOKUP($A107,'venda-fornecedor-12-meses-7'!$1:$1048576,4 + (COLUMN(C104)-1)*2,FALSE),""))</f>
        <v/>
      </c>
      <c r="CB107" s="92">
        <f>IF(IFERROR(VLOOKUP($A107,'venda-fornecedor-12-meses-7'!$1:$1048576,4 + (COLUMN(D104)-1)*2,FALSE),"")=0,"",IFERROR(VLOOKUP($A107,'venda-fornecedor-12-meses-7'!$1:$1048576,4 + (COLUMN(D104)-1)*2,FALSE),""))</f>
        <v/>
      </c>
      <c r="CC107" s="92">
        <f>IF(IFERROR(VLOOKUP($A107,'venda-fornecedor-12-meses-7'!$1:$1048576,4 + (COLUMN(E104)-1)*2,FALSE),"")=0,"",IFERROR(VLOOKUP($A107,'venda-fornecedor-12-meses-7'!$1:$1048576,4 + (COLUMN(E104)-1)*2,FALSE),""))</f>
        <v/>
      </c>
      <c r="CD107" s="92">
        <f>IF(IFERROR(VLOOKUP($A107,'venda-fornecedor-12-meses-7'!$1:$1048576,4 + (COLUMN(F104)-1)*2,FALSE),"")=0,"",IFERROR(VLOOKUP($A107,'venda-fornecedor-12-meses-7'!$1:$1048576,4 + (COLUMN(F104)-1)*2,FALSE),""))</f>
        <v/>
      </c>
      <c r="CE107" s="92">
        <f>IF(IFERROR(VLOOKUP($A107,'venda-fornecedor-12-meses-7'!$1:$1048576,4 + (COLUMN(G104)-1)*2,FALSE),"")=0,"",IFERROR(VLOOKUP($A107,'venda-fornecedor-12-meses-7'!$1:$1048576,4 + (COLUMN(G104)-1)*2,FALSE),""))</f>
        <v/>
      </c>
      <c r="CF107" s="92">
        <f>IF(IFERROR(VLOOKUP($A107,'venda-fornecedor-12-meses-7'!$1:$1048576,4 + (COLUMN(H104)-1)*2,FALSE),"")=0,"",IFERROR(VLOOKUP($A107,'venda-fornecedor-12-meses-7'!$1:$1048576,4 + (COLUMN(H104)-1)*2,FALSE),""))</f>
        <v/>
      </c>
      <c r="CG107" s="92">
        <f>IF(IFERROR(VLOOKUP($A107,'venda-fornecedor-12-meses-7'!$1:$1048576,4 + (COLUMN(I104)-1)*2,FALSE),"")=0,"",IFERROR(VLOOKUP($A107,'venda-fornecedor-12-meses-7'!$1:$1048576,4 + (COLUMN(I104)-1)*2,FALSE),""))</f>
        <v/>
      </c>
      <c r="CH107" s="92">
        <f>IF(IFERROR(VLOOKUP($A107,'venda-fornecedor-12-meses-7'!$1:$1048576,4 + (COLUMN(J104)-1)*2,FALSE),"")=0,"",IFERROR(VLOOKUP($A107,'venda-fornecedor-12-meses-7'!$1:$1048576,4 + (COLUMN(J104)-1)*2,FALSE),""))</f>
        <v/>
      </c>
      <c r="CI107" s="92">
        <f>IF(IFERROR(VLOOKUP($A107,'venda-fornecedor-12-meses-7'!$1:$1048576,4 + (COLUMN(K104)-1)*2,FALSE),"")=0,"",IFERROR(VLOOKUP($A107,'venda-fornecedor-12-meses-7'!$1:$1048576,4 + (COLUMN(K104)-1)*2,FALSE),""))</f>
        <v/>
      </c>
      <c r="CJ107" s="92">
        <f>IF(IFERROR(VLOOKUP($A107,'venda-fornecedor-12-meses-7'!$1:$1048576,4 + (COLUMN(L104)-1)*2,FALSE),"")=0,"",IFERROR(VLOOKUP($A107,'venda-fornecedor-12-meses-7'!$1:$1048576,4 + (COLUMN(L104)-1)*2,FALSE),""))</f>
        <v/>
      </c>
      <c r="CK107" s="93">
        <f>IF(COUNT(BY107:CJ107)=0,"",SUM(BY107:CJ107))</f>
        <v/>
      </c>
      <c r="CL107" s="93">
        <f>IF(COUNT(BY107:CJ107)=0,"",AVERAGE(BY107:CJ107))</f>
        <v/>
      </c>
      <c r="CM107" s="1" t="n"/>
      <c r="CN107" s="94">
        <f>IF(IFERROR(VLOOKUP($A107,'ENTRADA 2023'!$1:$1048576,3 + (COLUMN(A104)-1)*1,FALSE),"")=0,"",IFERROR(VLOOKUP($A107,'ENTRADA 2023'!$1:$1048576,3 + (COLUMN(A104)-1)*1,FALSE),""))</f>
        <v/>
      </c>
      <c r="CO107" s="94">
        <f>IF(IFERROR(VLOOKUP($A107,'ENTRADA 2023'!$1:$1048576,3 + (COLUMN(B104)-1)*1,FALSE),"")=0,"",IFERROR(VLOOKUP($A107,'ENTRADA 2023'!$1:$1048576,3 + (COLUMN(B104)-1)*1,FALSE),""))</f>
        <v/>
      </c>
      <c r="CP107" s="94">
        <f>IF(IFERROR(VLOOKUP($A107,'ENTRADA 2023'!$1:$1048576,3 + (COLUMN(C104)-1)*1,FALSE),"")=0,"",IFERROR(VLOOKUP($A107,'ENTRADA 2023'!$1:$1048576,3 + (COLUMN(C104)-1)*1,FALSE),""))</f>
        <v/>
      </c>
      <c r="CQ107" s="94">
        <f>IF(IFERROR(VLOOKUP($A107,'ENTRADA 2023'!$1:$1048576,3 + (COLUMN(D104)-1)*1,FALSE),"")=0,"",IFERROR(VLOOKUP($A107,'ENTRADA 2023'!$1:$1048576,3 + (COLUMN(D104)-1)*1,FALSE),""))</f>
        <v/>
      </c>
      <c r="CR107" s="94">
        <f>IF(IFERROR(VLOOKUP($A107,'ENTRADA 2023'!$1:$1048576,3 + (COLUMN(E104)-1)*1,FALSE),"")=0,"",IFERROR(VLOOKUP($A107,'ENTRADA 2023'!$1:$1048576,3 + (COLUMN(E104)-1)*1,FALSE),""))</f>
        <v/>
      </c>
      <c r="CS107" s="94">
        <f>IF(IFERROR(VLOOKUP($A107,'ENTRADA 2023'!$1:$1048576,3 + (COLUMN(F104)-1)*1,FALSE),"")=0,"",IFERROR(VLOOKUP($A107,'ENTRADA 2023'!$1:$1048576,3 + (COLUMN(F104)-1)*1,FALSE),""))</f>
        <v/>
      </c>
      <c r="CT107" s="94">
        <f>IF(IFERROR(VLOOKUP($A107,'ENTRADA 2023'!$1:$1048576,3 + (COLUMN(G104)-1)*1,FALSE),"")=0,"",IFERROR(VLOOKUP($A107,'ENTRADA 2023'!$1:$1048576,3 + (COLUMN(G104)-1)*1,FALSE),""))</f>
        <v/>
      </c>
      <c r="CU107" s="94">
        <f>IF(IFERROR(VLOOKUP($A107,'ENTRADA 2023'!$1:$1048576,3 + (COLUMN(H104)-1)*1,FALSE),"")=0,"",IFERROR(VLOOKUP($A107,'ENTRADA 2023'!$1:$1048576,3 + (COLUMN(H104)-1)*1,FALSE),""))</f>
        <v/>
      </c>
      <c r="CV107" s="94">
        <f>IF(IFERROR(VLOOKUP($A107,'ENTRADA 2023'!$1:$1048576,3 + (COLUMN(I104)-1)*1,FALSE),"")=0,"",IFERROR(VLOOKUP($A107,'ENTRADA 2023'!$1:$1048576,3 + (COLUMN(I104)-1)*1,FALSE),""))</f>
        <v/>
      </c>
      <c r="CW107" s="94">
        <f>IF(IFERROR(VLOOKUP($A107,'ENTRADA 2023'!$1:$1048576,3 + (COLUMN(J104)-1)*1,FALSE),"")=0,"",IFERROR(VLOOKUP($A107,'ENTRADA 2023'!$1:$1048576,3 + (COLUMN(J104)-1)*1,FALSE),""))</f>
        <v/>
      </c>
      <c r="CX107" s="94">
        <f>IF(IFERROR(VLOOKUP($A107,'ENTRADA 2023'!$1:$1048576,3 + (COLUMN(K104)-1)*1,FALSE),"")=0,"",IFERROR(VLOOKUP($A107,'ENTRADA 2023'!$1:$1048576,3 + (COLUMN(K104)-1)*1,FALSE),""))</f>
        <v/>
      </c>
      <c r="CY107" s="94">
        <f>IF(IFERROR(VLOOKUP($A107,'ENTRADA 2023'!$1:$1048576,3 + (COLUMN(L104)-1)*1,FALSE),"")=0,"",IFERROR(VLOOKUP($A107,'ENTRADA 2023'!$1:$1048576,3 + (COLUMN(L104)-1)*1,FALSE),""))</f>
        <v/>
      </c>
      <c r="CZ107" s="95">
        <f>IF(COUNT(CN107:CY107)=0,"",SUM(CN107:CY107))</f>
        <v/>
      </c>
      <c r="DA107" s="94">
        <f>IF(IFERROR(VLOOKUP($A107,'ENTRADA 2024'!$1:$1048576,3 + (COLUMN(A104)-1)*1,FALSE),"")=0,"",IFERROR(VLOOKUP($A107,'ENTRADA 2024'!$1:$1048576,3 + (COLUMN(A104)-1)*1,FALSE),""))</f>
        <v/>
      </c>
      <c r="DB107" s="94">
        <f>IF(IFERROR(VLOOKUP($A107,'ENTRADA 2024'!$1:$1048576,3 + (COLUMN(B104)-1)*1,FALSE),"")=0,"",IFERROR(VLOOKUP($A107,'ENTRADA 2024'!$1:$1048576,3 + (COLUMN(B104)-1)*1,FALSE),""))</f>
        <v/>
      </c>
      <c r="DC107" s="94">
        <f>IF(IFERROR(VLOOKUP($A107,'ENTRADA 2024'!$1:$1048576,3 + (COLUMN(C104)-1)*1,FALSE),"")=0,"",IFERROR(VLOOKUP($A107,'ENTRADA 2024'!$1:$1048576,3 + (COLUMN(C104)-1)*1,FALSE),""))</f>
        <v/>
      </c>
      <c r="DD107" s="94">
        <f>IF(IFERROR(VLOOKUP($A107,'ENTRADA 2024'!$1:$1048576,3 + (COLUMN(D104)-1)*1,FALSE),"")=0,"",IFERROR(VLOOKUP($A107,'ENTRADA 2024'!$1:$1048576,3 + (COLUMN(D104)-1)*1,FALSE),""))</f>
        <v/>
      </c>
      <c r="DE107" s="94">
        <f>IF(IFERROR(VLOOKUP($A107,'ENTRADA 2024'!$1:$1048576,3 + (COLUMN(E104)-1)*1,FALSE),"")=0,"",IFERROR(VLOOKUP($A107,'ENTRADA 2024'!$1:$1048576,3 + (COLUMN(E104)-1)*1,FALSE),""))</f>
        <v/>
      </c>
      <c r="DF107" s="94">
        <f>IF(IFERROR(VLOOKUP($A107,'ENTRADA 2024'!$1:$1048576,3 + (COLUMN(F104)-1)*1,FALSE),"")=0,"",IFERROR(VLOOKUP($A107,'ENTRADA 2024'!$1:$1048576,3 + (COLUMN(F104)-1)*1,FALSE),""))</f>
        <v/>
      </c>
      <c r="DG107" s="94">
        <f>IF(IFERROR(VLOOKUP($A107,'ENTRADA 2024'!$1:$1048576,3 + (COLUMN(G104)-1)*1,FALSE),"")=0,"",IFERROR(VLOOKUP($A107,'ENTRADA 2024'!$1:$1048576,3 + (COLUMN(G104)-1)*1,FALSE),""))</f>
        <v/>
      </c>
      <c r="DH107" s="94">
        <f>IF(IFERROR(VLOOKUP($A107,'ENTRADA 2024'!$1:$1048576,3 + (COLUMN(H104)-1)*1,FALSE),"")=0,"",IFERROR(VLOOKUP($A107,'ENTRADA 2024'!$1:$1048576,3 + (COLUMN(H104)-1)*1,FALSE),""))</f>
        <v/>
      </c>
      <c r="DI107" s="94">
        <f>IF(IFERROR(VLOOKUP($A107,'ENTRADA 2024'!$1:$1048576,3 + (COLUMN(I104)-1)*1,FALSE),"")=0,"",IFERROR(VLOOKUP($A107,'ENTRADA 2024'!$1:$1048576,3 + (COLUMN(I104)-1)*1,FALSE),""))</f>
        <v/>
      </c>
      <c r="DJ107" s="94">
        <f>IF(IFERROR(VLOOKUP($A107,'ENTRADA 2024'!$1:$1048576,3 + (COLUMN(J104)-1)*1,FALSE),"")=0,"",IFERROR(VLOOKUP($A107,'ENTRADA 2024'!$1:$1048576,3 + (COLUMN(J104)-1)*1,FALSE),""))</f>
        <v/>
      </c>
      <c r="DK107" s="94">
        <f>IF(IFERROR(VLOOKUP($A107,'ENTRADA 2024'!$1:$1048576,3 + (COLUMN(K104)-1)*1,FALSE),"")=0,"",IFERROR(VLOOKUP($A107,'ENTRADA 2024'!$1:$1048576,3 + (COLUMN(K104)-1)*1,FALSE),""))</f>
        <v/>
      </c>
      <c r="DL107" s="94">
        <f>IF(IFERROR(VLOOKUP($A107,'ENTRADA 2024'!$1:$1048576,3 + (COLUMN(L104)-1)*1,FALSE),"")=0,"",IFERROR(VLOOKUP($A107,'ENTRADA 2024'!$1:$1048576,3 + (COLUMN(L104)-1)*1,FALSE),""))</f>
        <v/>
      </c>
      <c r="DM107" s="95">
        <f>IF(COUNT(DA107:DL107)=0,"",SUM(DA107:DL107))</f>
        <v/>
      </c>
      <c r="DN107" s="94">
        <f>IF(IFERROR(VLOOKUP($A107,'ENTRADA 2025'!$1:$1048576,3 + (COLUMN(A104)-1)*1,FALSE),"")=0,"",IFERROR(VLOOKUP($A107,'ENTRADA 2025'!$1:$1048576,3 + (COLUMN(A104)-1)*1,FALSE),""))</f>
        <v/>
      </c>
      <c r="DO107" s="94">
        <f>IF(IFERROR(VLOOKUP($A107,'ENTRADA 2025'!$1:$1048576,3 + (COLUMN(B104)-1)*1,FALSE),"")=0,"",IFERROR(VLOOKUP($A107,'ENTRADA 2025'!$1:$1048576,3 + (COLUMN(B104)-1)*1,FALSE),""))</f>
        <v/>
      </c>
      <c r="DP107" s="94">
        <f>IF(IFERROR(VLOOKUP($A107,'ENTRADA 2025'!$1:$1048576,3 + (COLUMN(C104)-1)*1,FALSE),"")=0,"",IFERROR(VLOOKUP($A107,'ENTRADA 2025'!$1:$1048576,3 + (COLUMN(C104)-1)*1,FALSE),""))</f>
        <v/>
      </c>
      <c r="DQ107" s="94">
        <f>IF(IFERROR(VLOOKUP($A107,'ENTRADA 2025'!$1:$1048576,3 + (COLUMN(D104)-1)*1,FALSE),"")=0,"",IFERROR(VLOOKUP($A107,'ENTRADA 2025'!$1:$1048576,3 + (COLUMN(D104)-1)*1,FALSE),""))</f>
        <v/>
      </c>
      <c r="DR107" s="94">
        <f>IF(IFERROR(VLOOKUP($A107,'ENTRADA 2025'!$1:$1048576,3 + (COLUMN(E104)-1)*1,FALSE),"")=0,"",IFERROR(VLOOKUP($A107,'ENTRADA 2025'!$1:$1048576,3 + (COLUMN(E104)-1)*1,FALSE),""))</f>
        <v/>
      </c>
      <c r="DS107" s="94">
        <f>IF(IFERROR(VLOOKUP($A107,'ENTRADA 2025'!$1:$1048576,3 + (COLUMN(F104)-1)*1,FALSE),"")=0,"",IFERROR(VLOOKUP($A107,'ENTRADA 2025'!$1:$1048576,3 + (COLUMN(F104)-1)*1,FALSE),""))</f>
        <v/>
      </c>
      <c r="DT107" s="94">
        <f>IF(IFERROR(VLOOKUP($A107,'ENTRADA 2025'!$1:$1048576,3 + (COLUMN(G104)-1)*1,FALSE),"")=0,"",IFERROR(VLOOKUP($A107,'ENTRADA 2025'!$1:$1048576,3 + (COLUMN(G104)-1)*1,FALSE),""))</f>
        <v/>
      </c>
      <c r="DU107" s="94">
        <f>IF(IFERROR(VLOOKUP($A107,'ENTRADA 2025'!$1:$1048576,3 + (COLUMN(H104)-1)*1,FALSE),"")=0,"",IFERROR(VLOOKUP($A107,'ENTRADA 2025'!$1:$1048576,3 + (COLUMN(H104)-1)*1,FALSE),""))</f>
        <v/>
      </c>
      <c r="DV107" s="94">
        <f>IF(IFERROR(VLOOKUP($A107,'ENTRADA 2025'!$1:$1048576,3 + (COLUMN(I104)-1)*1,FALSE),"")=0,"",IFERROR(VLOOKUP($A107,'ENTRADA 2025'!$1:$1048576,3 + (COLUMN(I104)-1)*1,FALSE),""))</f>
        <v/>
      </c>
      <c r="DW107" s="94">
        <f>IF(IFERROR(VLOOKUP($A107,'ENTRADA 2025'!$1:$1048576,3 + (COLUMN(J104)-1)*1,FALSE),"")=0,"",IFERROR(VLOOKUP($A107,'ENTRADA 2025'!$1:$1048576,3 + (COLUMN(J104)-1)*1,FALSE),""))</f>
        <v/>
      </c>
      <c r="DX107" s="94">
        <f>IF(IFERROR(VLOOKUP($A107,'ENTRADA 2025'!$1:$1048576,3 + (COLUMN(K104)-1)*1,FALSE),"")=0,"",IFERROR(VLOOKUP($A107,'ENTRADA 2025'!$1:$1048576,3 + (COLUMN(K104)-1)*1,FALSE),""))</f>
        <v/>
      </c>
      <c r="DY107" s="94">
        <f>IF(IFERROR(VLOOKUP($A107,'ENTRADA 2025'!$1:$1048576,3 + (COLUMN(L104)-1)*1,FALSE),"")=0,"",IFERROR(VLOOKUP($A107,'ENTRADA 2025'!$1:$1048576,3 + (COLUMN(L104)-1)*1,FALSE),""))</f>
        <v/>
      </c>
      <c r="DZ107" s="95">
        <f>IF(COUNT(DN107:DY107)=0,"",SUM(DN107:DY107))</f>
        <v/>
      </c>
      <c r="EA107" s="94">
        <f>IF(IFERROR(VLOOKUP($A107,'entrada-fornecedor-12-meses-7'!$1:$1048576,3 + (COLUMN(A104)-1)*1,FALSE),"")=0,"",IFERROR(VLOOKUP($A107,'entrada-fornecedor-12-meses-7'!$1:$1048576,3 + (COLUMN(A104)-1)*1,FALSE),""))</f>
        <v/>
      </c>
      <c r="EB107" s="94">
        <f>IF(IFERROR(VLOOKUP($A107,'entrada-fornecedor-12-meses-7'!$1:$1048576,3 + (COLUMN(B104)-1)*1,FALSE),"")=0,"",IFERROR(VLOOKUP($A107,'entrada-fornecedor-12-meses-7'!$1:$1048576,3 + (COLUMN(B104)-1)*1,FALSE),""))</f>
        <v/>
      </c>
      <c r="EC107" s="94">
        <f>IF(IFERROR(VLOOKUP($A107,'entrada-fornecedor-12-meses-7'!$1:$1048576,3 + (COLUMN(C104)-1)*1,FALSE),"")=0,"",IFERROR(VLOOKUP($A107,'entrada-fornecedor-12-meses-7'!$1:$1048576,3 + (COLUMN(C104)-1)*1,FALSE),""))</f>
        <v/>
      </c>
      <c r="ED107" s="94">
        <f>IF(IFERROR(VLOOKUP($A107,'entrada-fornecedor-12-meses-7'!$1:$1048576,3 + (COLUMN(D104)-1)*1,FALSE),"")=0,"",IFERROR(VLOOKUP($A107,'entrada-fornecedor-12-meses-7'!$1:$1048576,3 + (COLUMN(D104)-1)*1,FALSE),""))</f>
        <v/>
      </c>
      <c r="EE107" s="94">
        <f>IF(IFERROR(VLOOKUP($A107,'entrada-fornecedor-12-meses-7'!$1:$1048576,3 + (COLUMN(E104)-1)*1,FALSE),"")=0,"",IFERROR(VLOOKUP($A107,'entrada-fornecedor-12-meses-7'!$1:$1048576,3 + (COLUMN(E104)-1)*1,FALSE),""))</f>
        <v/>
      </c>
      <c r="EF107" s="94">
        <f>IF(IFERROR(VLOOKUP($A107,'entrada-fornecedor-12-meses-7'!$1:$1048576,3 + (COLUMN(F104)-1)*1,FALSE),"")=0,"",IFERROR(VLOOKUP($A107,'entrada-fornecedor-12-meses-7'!$1:$1048576,3 + (COLUMN(F104)-1)*1,FALSE),""))</f>
        <v/>
      </c>
      <c r="EG107" s="94">
        <f>IF(IFERROR(VLOOKUP($A107,'entrada-fornecedor-12-meses-7'!$1:$1048576,3 + (COLUMN(G104)-1)*1,FALSE),"")=0,"",IFERROR(VLOOKUP($A107,'entrada-fornecedor-12-meses-7'!$1:$1048576,3 + (COLUMN(G104)-1)*1,FALSE),""))</f>
        <v/>
      </c>
      <c r="EH107" s="94">
        <f>IF(IFERROR(VLOOKUP($A107,'entrada-fornecedor-12-meses-7'!$1:$1048576,3 + (COLUMN(H104)-1)*1,FALSE),"")=0,"",IFERROR(VLOOKUP($A107,'entrada-fornecedor-12-meses-7'!$1:$1048576,3 + (COLUMN(H104)-1)*1,FALSE),""))</f>
        <v/>
      </c>
      <c r="EI107" s="94">
        <f>IF(IFERROR(VLOOKUP($A107,'entrada-fornecedor-12-meses-7'!$1:$1048576,3 + (COLUMN(I104)-1)*1,FALSE),"")=0,"",IFERROR(VLOOKUP($A107,'entrada-fornecedor-12-meses-7'!$1:$1048576,3 + (COLUMN(I104)-1)*1,FALSE),""))</f>
        <v/>
      </c>
      <c r="EJ107" s="94">
        <f>IF(IFERROR(VLOOKUP($A107,'entrada-fornecedor-12-meses-7'!$1:$1048576,3 + (COLUMN(J104)-1)*1,FALSE),"")=0,"",IFERROR(VLOOKUP($A107,'entrada-fornecedor-12-meses-7'!$1:$1048576,3 + (COLUMN(J104)-1)*1,FALSE),""))</f>
        <v/>
      </c>
      <c r="EK107" s="94">
        <f>IF(IFERROR(VLOOKUP($A107,'entrada-fornecedor-12-meses-7'!$1:$1048576,3 + (COLUMN(K104)-1)*1,FALSE),"")=0,"",IFERROR(VLOOKUP($A107,'entrada-fornecedor-12-meses-7'!$1:$1048576,3 + (COLUMN(K104)-1)*1,FALSE),""))</f>
        <v/>
      </c>
      <c r="EL107" s="94">
        <f>IF(IFERROR(VLOOKUP($A107,'entrada-fornecedor-12-meses-7'!$1:$1048576,3 + (COLUMN(L104)-1)*1,FALSE),"")=0,"",IFERROR(VLOOKUP($A107,'entrada-fornecedor-12-meses-7'!$1:$1048576,3 + (COLUMN(L104)-1)*1,FALSE),""))</f>
        <v/>
      </c>
      <c r="EM107" s="95">
        <f>IF(COUNT(EA107:EL107)=0,"",SUM(EA107:EL107))</f>
        <v/>
      </c>
      <c r="EN107" s="1" t="n"/>
      <c r="EO107" s="96">
        <f>IFERROR(AVERAGEIF('lead-time-compras-7'!B:B,A107,'lead-time-compras-7'!S:S),"")</f>
        <v/>
      </c>
      <c r="EP107" s="96">
        <f>IFERROR(
  AVERAGEIFS(
    'notas-fiscais-entrada-830-7'!H:H,
    'notas-fiscais-entrada-830-7'!O:O, A107,
    'notas-fiscais-entrada-830-7'!E:E, $B$1
  ),
""
)</f>
        <v/>
      </c>
      <c r="EQ107" s="96">
        <f>IFERROR(AVERAGEIF('lead-time-compras-7'!B:B,A107,'lead-time-compras-7'!Q:Q),"")</f>
        <v/>
      </c>
      <c r="ER107" s="97">
        <f>SUMIF('fornecedor-saldo-receber-7'!A:A, A107, 'fornecedor-saldo-receber-7'!L:L)</f>
        <v/>
      </c>
      <c r="ES107" s="97">
        <f>SUMIF('fornecedor-verba-aplicar-7'!A:A, A107, 'fornecedor-verba-aplicar-7'!D:D)</f>
        <v/>
      </c>
      <c r="ET107" s="1" t="n"/>
      <c r="EU107" s="52">
        <f>SUMIF('ANALISE PRODUTO'!F:F, A107, 'ANALISE PRODUTO'!BN:BN)</f>
        <v/>
      </c>
      <c r="EV107" s="52">
        <f>SUMIF('ANALISE PRODUTO'!F:F, A107, 'ANALISE PRODUTO'!BO:BO)</f>
        <v/>
      </c>
      <c r="EW107" s="52">
        <f>SUMIF('ANALISE PRODUTO'!F:F, A107, 'ANALISE PRODUTO'!BP:BP)</f>
        <v/>
      </c>
      <c r="EX107" s="52">
        <f>SUMIF('ANALISE PRODUTO'!F:F, A107, 'ANALISE PRODUTO'!BQ:BQ)</f>
        <v/>
      </c>
      <c r="EY107" s="52">
        <f>SUMIF('ANALISE PRODUTO'!F:F, A107, 'ANALISE PRODUTO'!BR:BR)</f>
        <v/>
      </c>
      <c r="EZ107" s="53">
        <f>SUMIF('ANALISE PRODUTO'!F:F, A107, 'ANALISE PRODUTO'!BS:BS)</f>
        <v/>
      </c>
      <c r="FA107" s="53">
        <f>SUMIF('ANALISE PRODUTO'!F:F, A107, 'ANALISE PRODUTO'!BT:BT)</f>
        <v/>
      </c>
      <c r="FB107" s="53">
        <f>SUMIF('ANALISE PRODUTO'!F:F, A107, 'ANALISE PRODUTO'!BU:BU)</f>
        <v/>
      </c>
      <c r="FC107" s="53">
        <f>SUMIF('ANALISE PRODUTO'!F:F, A107, 'ANALISE PRODUTO'!BV:BV)</f>
        <v/>
      </c>
      <c r="FD107" s="53">
        <f>SUMIF('ANALISE PRODUTO'!F:F, A107, 'ANALISE PRODUTO'!BW:BW)</f>
        <v/>
      </c>
      <c r="FE107" s="41">
        <f>SUMIF('ANALISE PRODUTO'!F:F, A107, 'ANALISE PRODUTO'!CB:CB)</f>
        <v/>
      </c>
      <c r="FF107" s="41">
        <f>SUMIF('ANALISE PRODUTO'!F:F, A107, 'ANALISE PRODUTO'!CC:CC)</f>
        <v/>
      </c>
      <c r="FG107" s="1" t="n"/>
      <c r="FH107" s="45">
        <f>IF(IFERROR(VLOOKUP($A107,'VENDA 2023'!$1:$1048576,4 + (COLUMN(A104)-1)*2,FALSE),"")=0,"",IFERROR(VLOOKUP($A107,'VENDA 2023'!$1:$1048576,4 + (COLUMN(A104)-1)*2,FALSE),""))</f>
        <v/>
      </c>
      <c r="FI107" s="45">
        <f>IF(IFERROR(VLOOKUP($A107,'VENDA 2023'!$1:$1048576,4 + (COLUMN(B104)-1)*2,FALSE),"")=0,"",IFERROR(VLOOKUP($A107,'VENDA 2023'!$1:$1048576,4 + (COLUMN(B104)-1)*2,FALSE),""))</f>
        <v/>
      </c>
      <c r="FJ107" s="45">
        <f>IF(IFERROR(VLOOKUP($A107,'VENDA 2023'!$1:$1048576,4 + (COLUMN(C104)-1)*2,FALSE),"")=0,"",IFERROR(VLOOKUP($A107,'VENDA 2023'!$1:$1048576,4 + (COLUMN(C104)-1)*2,FALSE),""))</f>
        <v/>
      </c>
      <c r="FK107" s="45">
        <f>IF(IFERROR(VLOOKUP($A107,'VENDA 2023'!$1:$1048576,4 + (COLUMN(D104)-1)*2,FALSE),"")=0,"",IFERROR(VLOOKUP($A107,'VENDA 2023'!$1:$1048576,4 + (COLUMN(D104)-1)*2,FALSE),""))</f>
        <v/>
      </c>
      <c r="FL107" s="45">
        <f>IF(IFERROR(VLOOKUP($A107,'VENDA 2023'!$1:$1048576,4 + (COLUMN(E104)-1)*2,FALSE),"")=0,"",IFERROR(VLOOKUP($A107,'VENDA 2023'!$1:$1048576,4 + (COLUMN(E104)-1)*2,FALSE),""))</f>
        <v/>
      </c>
      <c r="FM107" s="45">
        <f>IF(IFERROR(VLOOKUP($A107,'VENDA 2023'!$1:$1048576,4 + (COLUMN(F104)-1)*2,FALSE),"")=0,"",IFERROR(VLOOKUP($A107,'VENDA 2023'!$1:$1048576,4 + (COLUMN(F104)-1)*2,FALSE),""))</f>
        <v/>
      </c>
      <c r="FN107" s="45">
        <f>IF(IFERROR(VLOOKUP($A107,'VENDA 2023'!$1:$1048576,4 + (COLUMN(G104)-1)*2,FALSE),"")=0,"",IFERROR(VLOOKUP($A107,'VENDA 2023'!$1:$1048576,4 + (COLUMN(G104)-1)*2,FALSE),""))</f>
        <v/>
      </c>
      <c r="FO107" s="45">
        <f>IF(IFERROR(VLOOKUP($A107,'VENDA 2023'!$1:$1048576,4 + (COLUMN(H104)-1)*2,FALSE),"")=0,"",IFERROR(VLOOKUP($A107,'VENDA 2023'!$1:$1048576,4 + (COLUMN(H104)-1)*2,FALSE),""))</f>
        <v/>
      </c>
      <c r="FP107" s="45">
        <f>IF(IFERROR(VLOOKUP($A107,'VENDA 2023'!$1:$1048576,4 + (COLUMN(I104)-1)*2,FALSE),"")=0,"",IFERROR(VLOOKUP($A107,'VENDA 2023'!$1:$1048576,4 + (COLUMN(I104)-1)*2,FALSE),""))</f>
        <v/>
      </c>
      <c r="FQ107" s="45">
        <f>IF(IFERROR(VLOOKUP($A107,'VENDA 2023'!$1:$1048576,4 + (COLUMN(J104)-1)*2,FALSE),"")=0,"",IFERROR(VLOOKUP($A107,'VENDA 2023'!$1:$1048576,4 + (COLUMN(J104)-1)*2,FALSE),""))</f>
        <v/>
      </c>
      <c r="FR107" s="45">
        <f>IF(IFERROR(VLOOKUP($A107,'VENDA 2023'!$1:$1048576,4 + (COLUMN(K104)-1)*2,FALSE),"")=0,"",IFERROR(VLOOKUP($A107,'VENDA 2023'!$1:$1048576,4 + (COLUMN(K104)-1)*2,FALSE),""))</f>
        <v/>
      </c>
      <c r="FS107" s="45">
        <f>IF(IFERROR(VLOOKUP($A107,'VENDA 2023'!$1:$1048576,4 + (COLUMN(L104)-1)*2,FALSE),"")=0,"",IFERROR(VLOOKUP($A107,'VENDA 2023'!$1:$1048576,4 + (COLUMN(L104)-1)*2,FALSE),""))</f>
        <v/>
      </c>
      <c r="FT107" s="12">
        <f>IF(COUNT(FH107:FS107)=0,"",SUM(FH107:FS107))</f>
        <v/>
      </c>
      <c r="FU107" s="45">
        <f>IF(IFERROR(VLOOKUP($A107,'VENDA 2024'!$1:$1048576,4 + (COLUMN(A104)-1)*2,FALSE),"")=0,"",IFERROR(VLOOKUP($A107,'VENDA 2024'!$1:$1048576,4 + (COLUMN(A104)-1)*2,FALSE),""))</f>
        <v/>
      </c>
      <c r="FV107" s="45">
        <f>IF(IFERROR(VLOOKUP($A107,'VENDA 2024'!$1:$1048576,4 + (COLUMN(B104)-1)*2,FALSE),"")=0,"",IFERROR(VLOOKUP($A107,'VENDA 2024'!$1:$1048576,4 + (COLUMN(B104)-1)*2,FALSE),""))</f>
        <v/>
      </c>
      <c r="FW107" s="45">
        <f>IF(IFERROR(VLOOKUP($A107,'VENDA 2024'!$1:$1048576,4 + (COLUMN(C104)-1)*2,FALSE),"")=0,"",IFERROR(VLOOKUP($A107,'VENDA 2024'!$1:$1048576,4 + (COLUMN(C104)-1)*2,FALSE),""))</f>
        <v/>
      </c>
      <c r="FX107" s="45">
        <f>IF(IFERROR(VLOOKUP($A107,'VENDA 2024'!$1:$1048576,4 + (COLUMN(D104)-1)*2,FALSE),"")=0,"",IFERROR(VLOOKUP($A107,'VENDA 2024'!$1:$1048576,4 + (COLUMN(D104)-1)*2,FALSE),""))</f>
        <v/>
      </c>
      <c r="FY107" s="45">
        <f>IF(IFERROR(VLOOKUP($A107,'VENDA 2024'!$1:$1048576,4 + (COLUMN(E104)-1)*2,FALSE),"")=0,"",IFERROR(VLOOKUP($A107,'VENDA 2024'!$1:$1048576,4 + (COLUMN(E104)-1)*2,FALSE),""))</f>
        <v/>
      </c>
      <c r="FZ107" s="45">
        <f>IF(IFERROR(VLOOKUP($A107,'VENDA 2024'!$1:$1048576,4 + (COLUMN(F104)-1)*2,FALSE),"")=0,"",IFERROR(VLOOKUP($A107,'VENDA 2024'!$1:$1048576,4 + (COLUMN(F104)-1)*2,FALSE),""))</f>
        <v/>
      </c>
      <c r="GA107" s="45">
        <f>IF(IFERROR(VLOOKUP($A107,'VENDA 2024'!$1:$1048576,4 + (COLUMN(G104)-1)*2,FALSE),"")=0,"",IFERROR(VLOOKUP($A107,'VENDA 2024'!$1:$1048576,4 + (COLUMN(G104)-1)*2,FALSE),""))</f>
        <v/>
      </c>
      <c r="GB107" s="45">
        <f>IF(IFERROR(VLOOKUP($A107,'VENDA 2024'!$1:$1048576,4 + (COLUMN(H104)-1)*2,FALSE),"")=0,"",IFERROR(VLOOKUP($A107,'VENDA 2024'!$1:$1048576,4 + (COLUMN(H104)-1)*2,FALSE),""))</f>
        <v/>
      </c>
      <c r="GC107" s="45">
        <f>IF(IFERROR(VLOOKUP($A107,'VENDA 2024'!$1:$1048576,4 + (COLUMN(I104)-1)*2,FALSE),"")=0,"",IFERROR(VLOOKUP($A107,'VENDA 2024'!$1:$1048576,4 + (COLUMN(I104)-1)*2,FALSE),""))</f>
        <v/>
      </c>
      <c r="GD107" s="45">
        <f>IF(IFERROR(VLOOKUP($A107,'VENDA 2024'!$1:$1048576,4 + (COLUMN(J104)-1)*2,FALSE),"")=0,"",IFERROR(VLOOKUP($A107,'VENDA 2024'!$1:$1048576,4 + (COLUMN(J104)-1)*2,FALSE),""))</f>
        <v/>
      </c>
      <c r="GE107" s="45">
        <f>IF(IFERROR(VLOOKUP($A107,'VENDA 2024'!$1:$1048576,4 + (COLUMN(K104)-1)*2,FALSE),"")=0,"",IFERROR(VLOOKUP($A107,'VENDA 2024'!$1:$1048576,4 + (COLUMN(K104)-1)*2,FALSE),""))</f>
        <v/>
      </c>
      <c r="GF107" s="45">
        <f>IF(IFERROR(VLOOKUP($A107,'VENDA 2024'!$1:$1048576,4 + (COLUMN(L104)-1)*2,FALSE),"")=0,"",IFERROR(VLOOKUP($A107,'VENDA 2024'!$1:$1048576,4 + (COLUMN(L104)-1)*2,FALSE),""))</f>
        <v/>
      </c>
      <c r="GG107" s="12">
        <f>IF(COUNT(FU107:GF107)=0,"",SUM(FU107:GF107))</f>
        <v/>
      </c>
      <c r="GH107" s="45">
        <f>IF(IFERROR(VLOOKUP($A107,'venda-fornecedor-12-meses-7'!$1:$1048576,5 + (COLUMN(A104)-1)*2,FALSE),"")=0,"",IFERROR(VLOOKUP($A107,'venda-fornecedor-12-meses-7'!$1:$1048576,5 + (COLUMN(A104)-1)*2,FALSE),""))</f>
        <v/>
      </c>
      <c r="GI107" s="45">
        <f>IF(IFERROR(VLOOKUP($A107,'venda-fornecedor-12-meses-7'!$1:$1048576,5 + (COLUMN(B104)-1)*2,FALSE),"")=0,"",IFERROR(VLOOKUP($A107,'venda-fornecedor-12-meses-7'!$1:$1048576,5 + (COLUMN(B104)-1)*2,FALSE),""))</f>
        <v/>
      </c>
      <c r="GJ107" s="45">
        <f>IF(IFERROR(VLOOKUP($A107,'venda-fornecedor-12-meses-7'!$1:$1048576,5 + (COLUMN(C104)-1)*2,FALSE),"")=0,"",IFERROR(VLOOKUP($A107,'venda-fornecedor-12-meses-7'!$1:$1048576,5 + (COLUMN(C104)-1)*2,FALSE),""))</f>
        <v/>
      </c>
      <c r="GK107" s="45">
        <f>IF(IFERROR(VLOOKUP($A107,'venda-fornecedor-12-meses-7'!$1:$1048576,5 + (COLUMN(D104)-1)*2,FALSE),"")=0,"",IFERROR(VLOOKUP($A107,'venda-fornecedor-12-meses-7'!$1:$1048576,5 + (COLUMN(D104)-1)*2,FALSE),""))</f>
        <v/>
      </c>
      <c r="GL107" s="45">
        <f>IF(IFERROR(VLOOKUP($A107,'venda-fornecedor-12-meses-7'!$1:$1048576,5 + (COLUMN(E104)-1)*2,FALSE),"")=0,"",IFERROR(VLOOKUP($A107,'venda-fornecedor-12-meses-7'!$1:$1048576,5 + (COLUMN(E104)-1)*2,FALSE),""))</f>
        <v/>
      </c>
      <c r="GM107" s="45">
        <f>IF(IFERROR(VLOOKUP($A107,'venda-fornecedor-12-meses-7'!$1:$1048576,5 + (COLUMN(F104)-1)*2,FALSE),"")=0,"",IFERROR(VLOOKUP($A107,'venda-fornecedor-12-meses-7'!$1:$1048576,5 + (COLUMN(F104)-1)*2,FALSE),""))</f>
        <v/>
      </c>
      <c r="GN107" s="45">
        <f>IF(IFERROR(VLOOKUP($A107,'venda-fornecedor-12-meses-7'!$1:$1048576,5 + (COLUMN(G104)-1)*2,FALSE),"")=0,"",IFERROR(VLOOKUP($A107,'venda-fornecedor-12-meses-7'!$1:$1048576,5 + (COLUMN(G104)-1)*2,FALSE),""))</f>
        <v/>
      </c>
      <c r="GO107" s="45">
        <f>IF(IFERROR(VLOOKUP($A107,'venda-fornecedor-12-meses-7'!$1:$1048576,5 + (COLUMN(H104)-1)*2,FALSE),"")=0,"",IFERROR(VLOOKUP($A107,'venda-fornecedor-12-meses-7'!$1:$1048576,5 + (COLUMN(H104)-1)*2,FALSE),""))</f>
        <v/>
      </c>
      <c r="GP107" s="45">
        <f>IF(IFERROR(VLOOKUP($A107,'venda-fornecedor-12-meses-7'!$1:$1048576,5 + (COLUMN(I104)-1)*2,FALSE),"")=0,"",IFERROR(VLOOKUP($A107,'venda-fornecedor-12-meses-7'!$1:$1048576,5 + (COLUMN(I104)-1)*2,FALSE),""))</f>
        <v/>
      </c>
      <c r="GQ107" s="45">
        <f>IF(IFERROR(VLOOKUP($A107,'venda-fornecedor-12-meses-7'!$1:$1048576,5 + (COLUMN(J104)-1)*2,FALSE),"")=0,"",IFERROR(VLOOKUP($A107,'venda-fornecedor-12-meses-7'!$1:$1048576,5 + (COLUMN(J104)-1)*2,FALSE),""))</f>
        <v/>
      </c>
      <c r="GR107" s="45">
        <f>IF(IFERROR(VLOOKUP($A107,'venda-fornecedor-12-meses-7'!$1:$1048576,5 + (COLUMN(K104)-1)*2,FALSE),"")=0,"",IFERROR(VLOOKUP($A107,'venda-fornecedor-12-meses-7'!$1:$1048576,5 + (COLUMN(K104)-1)*2,FALSE),""))</f>
        <v/>
      </c>
      <c r="GS107" s="45">
        <f>IF(IFERROR(VLOOKUP($A107,'venda-fornecedor-12-meses-7'!$1:$1048576,5 + (COLUMN(L104)-1)*2,FALSE),"")=0,"",IFERROR(VLOOKUP($A107,'venda-fornecedor-12-meses-7'!$1:$1048576,5 + (COLUMN(L104)-1)*2,FALSE),""))</f>
        <v/>
      </c>
      <c r="GT107" s="12">
        <f>IF(COUNT(GH107:GS107)=0,"",SUM(GH107:GS107))</f>
        <v/>
      </c>
    </row>
    <row r="108">
      <c r="A108" s="98" t="n">
        <v>34814</v>
      </c>
      <c r="B108" s="85">
        <f>VLOOKUP(A108,'FORNECEDORES X COMPRADOR'!$A:$D,4,0)</f>
        <v/>
      </c>
      <c r="C108" s="85">
        <f>VLOOKUP(A108,'FORNECEDORES X COMPRADOR'!$A:$E,5,0)</f>
        <v/>
      </c>
      <c r="D108" s="40">
        <f>IFERROR(AVERAGEIF('ANALISE PRODUTO'!F:F,A108,'ANALISE PRODUTO'!BE:BE),"")</f>
        <v/>
      </c>
      <c r="E108" s="40">
        <f>IFERROR(AVERAGEIF('ANALISE PRODUTO'!F:F,A108,'ANALISE PRODUTO'!BF:BF),"")</f>
        <v/>
      </c>
      <c r="F108" s="47">
        <f t="array" ref="F108">IFERROR(
  IF(
    SUMPRODUCT(
      IFERROR(--('ANALISE PRODUTO'!$F$3:$F$10000=A108),0) *
      IFERROR(--'ANALISE PRODUTO'!$AJ$3:$AJ$10000,0)
    )=0,
    "",
    SUMPRODUCT(
      IFERROR(--('ANALISE PRODUTO'!$F$3:$F$10000=A108),0) *
      IFERROR(--'ANALISE PRODUTO'!$AN$3:$AN$10000,0)
    ) /
    SUMPRODUCT(
      IFERROR(--('ANALISE PRODUTO'!$F$3:$F$10000=A108),0) *
      IFERROR(--'ANALISE PRODUTO'!$AJ$3:$AJ$10000,0)
    )
  ),
  ""
)</f>
        <v/>
      </c>
      <c r="G108" s="47">
        <f t="array" ref="G108">IFERROR(
  IF(
    SUMPRODUCT(
      IFERROR(--('ANALISE PRODUTO'!$F$3:$F$10000=A108),0) *
      IFERROR(--'ANALISE PRODUTO'!$AJ$3:$AJ$10000,0)
    )=0,
    "",
    SUMPRODUCT(
      IFERROR(--('ANALISE PRODUTO'!$F$3:$F$10000=A108),0) *
      IFERROR(--'ANALISE PRODUTO'!$AO$3:$AO$10000,0)
    ) /
    SUMPRODUCT(
      IFERROR(--('ANALISE PRODUTO'!$F$3:$F$10000=A108),0) *
      IFERROR(--'ANALISE PRODUTO'!$AJ$3:$AJ$10000,0)
    )
  ),
  ""
)</f>
        <v/>
      </c>
      <c r="H108" s="86" t="n">
        <v>60</v>
      </c>
      <c r="I108" s="86" t="n">
        <v>90</v>
      </c>
      <c r="J108" s="87">
        <f>SUMIF('ANALISE PRODUTO'!F:F, A108, 'ANALISE PRODUTO'!AP:AP)</f>
        <v/>
      </c>
      <c r="K108" s="88">
        <f>SUMIF('ANALISE PRODUTO'!F:F, A108, 'ANALISE PRODUTO'!AN:AN)</f>
        <v/>
      </c>
      <c r="L108" s="40">
        <f>SUMIF('ANALISE PRODUTO'!F:F, A108, 'ANALISE PRODUTO'!BB:BB)</f>
        <v/>
      </c>
      <c r="M108" s="40">
        <f>SUMIF('ANALISE PRODUTO'!F:F, A108, 'ANALISE PRODUTO'!BC:BC)</f>
        <v/>
      </c>
      <c r="N108" s="40">
        <f>SUMIF('ANALISE PRODUTO'!F:F, A108, 'ANALISE PRODUTO'!BD:BD)</f>
        <v/>
      </c>
      <c r="O108" s="40">
        <f>SUMIF('ANALISE PRODUTO'!F:F, A108, 'ANALISE PRODUTO'!BA:BA)</f>
        <v/>
      </c>
      <c r="P108" s="40">
        <f>IF(J108=0, 0, IF(O108/J108=0, 0, O108/J108))</f>
        <v/>
      </c>
      <c r="Q108" s="40">
        <f>IF(J108=0, 0, IF(L108/J108=0, 0, L108/J108))</f>
        <v/>
      </c>
      <c r="R108" s="89">
        <f>SUMIF('ANALISE PRODUTO'!F:F, A108, 'ANALISE PRODUTO'!BJ:BJ)</f>
        <v/>
      </c>
      <c r="S108" s="89">
        <f>SUMIF('ANALISE PRODUTO'!F:F, A108, 'ANALISE PRODUTO'!BK:BK)</f>
        <v/>
      </c>
      <c r="T108" s="89">
        <f>SUMIF('ANALISE PRODUTO'!F:F, A108, 'ANALISE PRODUTO'!BL:BL)</f>
        <v/>
      </c>
      <c r="U108" s="89">
        <f>SUMIFS('ANALISE PRODUTO'!BI:BI, 'ANALISE PRODUTO'!F:F, A108)</f>
        <v/>
      </c>
      <c r="V108" s="89">
        <f>IF(C108="DESCONTINUADO", 0, IF(J108=0, 0, IF(U108/J108=0, 0, U108/J108)))</f>
        <v/>
      </c>
      <c r="W108" s="89">
        <f>IF(OR(C108="DESCONTINUADO", J108=0), 0, IFERROR((S108+T108)/J108, 0))</f>
        <v/>
      </c>
      <c r="X108" s="59">
        <f>COUNTIF('ANALISE PRODUTO'!F:F, A108)</f>
        <v/>
      </c>
      <c r="Y108" s="60">
        <f>COUNTIFS('ANALISE PRODUTO'!F:F, A108, 'ANALISE PRODUTO'!S:S, "S")</f>
        <v/>
      </c>
      <c r="Z108" s="61">
        <f>X108-Y108</f>
        <v/>
      </c>
      <c r="AA108" s="88">
        <f>IFERROR(IF(COUNTIF('contas-pagas-fornecedor-7'!$C:$C,B108)&gt;1,
   AVERAGEIF('contas-pagas-fornecedor-7'!$C:$C,B108,'contas-pagas-fornecedor-7'!$I:$I),
   VLOOKUP(B108,'contas-pagas-fornecedor-7'!$C:$Q,7,FALSE)), "")</f>
        <v/>
      </c>
      <c r="AB108" s="88">
        <f t="array" ref="AB108">IFERROR(
  INDEX('fornecedor-venda-por-filial-ger'!J:J,
    MATCH(1,
      ('fornecedor-venda-por-filial-ger'!A:A=A108) *
      ('fornecedor-venda-por-filial-ger'!B:B=$B$1),
    0)
  ),
"")</f>
        <v/>
      </c>
      <c r="AC108" s="90">
        <f t="array" ref="AC108">IFERROR(
  INDEX('fornecedor-venda-por-filial-ger'!O:O,
    MATCH(1,
      ('fornecedor-venda-por-filial-ger'!A:A=A108) *
      ('fornecedor-venda-por-filial-ger'!B:B=$B$1),
    0)
  ),
"")</f>
        <v/>
      </c>
      <c r="AD108" s="90">
        <f>IFERROR(VLOOKUP(A108,'venda-fornecedor-12-meses-7'!A:AC,3,0),"")</f>
        <v/>
      </c>
      <c r="AE108" s="87">
        <f t="array" ref="AE108">IFERROR(
  INDEX('fornecedor-venda-por-filial-ger'!N:N,
    MATCH(1,
      ('fornecedor-venda-por-filial-ger'!A:A=A108) *
      ('fornecedor-venda-por-filial-ger'!B:B=$B$1),
    0)
  ),
"")</f>
        <v/>
      </c>
      <c r="AF108" s="87">
        <f>IF(J108&lt;=0,"100,00%",IFERROR(AD108/AE108,1))</f>
        <v/>
      </c>
      <c r="AG108" s="64">
        <f t="array" ref="AG108">IFERROR(
  INDEX('fornecedor-venda-por-filial-ger'!L:L,
    MATCH(1,
      ('fornecedor-venda-por-filial-ger'!A:A=A108)*
      ('fornecedor-venda-por-filial-ger'!B:B=$B$1),
    0)
  )/100,
"")</f>
        <v/>
      </c>
      <c r="AH108" s="64">
        <f t="array" ref="AH108">IFERROR(
  INDEX('fornecedor-venda-por-filial-ger'!S:S,
    MATCH(1,
      ('fornecedor-venda-por-filial-ger'!A:A=A108) *
      ('fornecedor-venda-por-filial-ger'!B:B=$B$1),
    0)
  )/100,
"")</f>
        <v/>
      </c>
      <c r="AI108" s="64">
        <f>IFERROR(IF(OR(AH108="",AG108=""),"",IF(J108=0,0,AH108-AG108)),"")</f>
        <v/>
      </c>
      <c r="AJ108" s="91">
        <f t="array" ref="AJ108">IF(MAX(IF('ANALISE PRODUTO'!F:F=A108,'ANALISE PRODUTO'!AD:AD))=0,"SEM ENTRADA",MAX(IF('ANALISE PRODUTO'!F:F=A108,'ANALISE PRODUTO'!AD:AD)))</f>
        <v/>
      </c>
      <c r="AK108" s="39" t="n"/>
      <c r="AL108" s="92">
        <f>IF(IFERROR(VLOOKUP($A108,'VENDA 2023'!$1:$1048576,3 + (COLUMN(A105)-1)*2,FALSE),"")=0,"",IFERROR(VLOOKUP($A108,'VENDA 2023'!$1:$1048576,3 + (COLUMN(A105)-1)*2,FALSE),""))</f>
        <v/>
      </c>
      <c r="AM108" s="92">
        <f>IF(IFERROR(VLOOKUP($A108,'VENDA 2023'!$1:$1048576,3 + (COLUMN(B105)-1)*2,FALSE),"")=0,"",IFERROR(VLOOKUP($A108,'VENDA 2023'!$1:$1048576,3 + (COLUMN(B105)-1)*2,FALSE),""))</f>
        <v/>
      </c>
      <c r="AN108" s="92">
        <f>IF(IFERROR(VLOOKUP($A108,'VENDA 2023'!$1:$1048576,3 + (COLUMN(C105)-1)*2,FALSE),"")=0,"",IFERROR(VLOOKUP($A108,'VENDA 2023'!$1:$1048576,3 + (COLUMN(C105)-1)*2,FALSE),""))</f>
        <v/>
      </c>
      <c r="AO108" s="92">
        <f>IF(IFERROR(VLOOKUP($A108,'VENDA 2023'!$1:$1048576,3 + (COLUMN(D105)-1)*2,FALSE),"")=0,"",IFERROR(VLOOKUP($A108,'VENDA 2023'!$1:$1048576,3 + (COLUMN(D105)-1)*2,FALSE),""))</f>
        <v/>
      </c>
      <c r="AP108" s="92">
        <f>IF(IFERROR(VLOOKUP($A108,'VENDA 2023'!$1:$1048576,3 + (COLUMN(E105)-1)*2,FALSE),"")=0,"",IFERROR(VLOOKUP($A108,'VENDA 2023'!$1:$1048576,3 + (COLUMN(E105)-1)*2,FALSE),""))</f>
        <v/>
      </c>
      <c r="AQ108" s="92">
        <f>IF(IFERROR(VLOOKUP($A108,'VENDA 2023'!$1:$1048576,3 + (COLUMN(F105)-1)*2,FALSE),"")=0,"",IFERROR(VLOOKUP($A108,'VENDA 2023'!$1:$1048576,3 + (COLUMN(F105)-1)*2,FALSE),""))</f>
        <v/>
      </c>
      <c r="AR108" s="92">
        <f>IF(IFERROR(VLOOKUP($A108,'VENDA 2023'!$1:$1048576,3 + (COLUMN(G105)-1)*2,FALSE),"")=0,"",IFERROR(VLOOKUP($A108,'VENDA 2023'!$1:$1048576,3 + (COLUMN(G105)-1)*2,FALSE),""))</f>
        <v/>
      </c>
      <c r="AS108" s="92">
        <f>IF(IFERROR(VLOOKUP($A108,'VENDA 2023'!$1:$1048576,3 + (COLUMN(H105)-1)*2,FALSE),"")=0,"",IFERROR(VLOOKUP($A108,'VENDA 2023'!$1:$1048576,3 + (COLUMN(H105)-1)*2,FALSE),""))</f>
        <v/>
      </c>
      <c r="AT108" s="92">
        <f>IF(IFERROR(VLOOKUP($A108,'VENDA 2023'!$1:$1048576,3 + (COLUMN(I105)-1)*2,FALSE),"")=0,"",IFERROR(VLOOKUP($A108,'VENDA 2023'!$1:$1048576,3 + (COLUMN(I105)-1)*2,FALSE),""))</f>
        <v/>
      </c>
      <c r="AU108" s="92">
        <f>IF(IFERROR(VLOOKUP($A108,'VENDA 2023'!$1:$1048576,3 + (COLUMN(J105)-1)*2,FALSE),"")=0,"",IFERROR(VLOOKUP($A108,'VENDA 2023'!$1:$1048576,3 + (COLUMN(J105)-1)*2,FALSE),""))</f>
        <v/>
      </c>
      <c r="AV108" s="92">
        <f>IF(IFERROR(VLOOKUP($A108,'VENDA 2023'!$1:$1048576,3 + (COLUMN(K105)-1)*2,FALSE),"")=0,"",IFERROR(VLOOKUP($A108,'VENDA 2023'!$1:$1048576,3 + (COLUMN(K105)-1)*2,FALSE),""))</f>
        <v/>
      </c>
      <c r="AW108" s="92">
        <f>IF(IFERROR(VLOOKUP($A108,'VENDA 2023'!$1:$1048576,3 + (COLUMN(L105)-1)*2,FALSE),"")=0,"",IFERROR(VLOOKUP($A108,'VENDA 2023'!$1:$1048576,3 + (COLUMN(L105)-1)*2,FALSE),""))</f>
        <v/>
      </c>
      <c r="AX108" s="93">
        <f>IF(COUNT(AL108:AW108)=0,"",SUM(AL108:AW108))</f>
        <v/>
      </c>
      <c r="AY108" s="92">
        <f>IF(IFERROR(VLOOKUP($A108,'VENDA 2024'!$1:$1048576,3 + (COLUMN(A105)-1)*2,FALSE),"")=0,"",IFERROR(VLOOKUP($A108,'VENDA 2024'!$1:$1048576,3 + (COLUMN(A105)-1)*2,FALSE),""))</f>
        <v/>
      </c>
      <c r="AZ108" s="92">
        <f>IF(IFERROR(VLOOKUP($A108,'VENDA 2024'!$1:$1048576,3 + (COLUMN(B105)-1)*2,FALSE),"")=0,"",IFERROR(VLOOKUP($A108,'VENDA 2024'!$1:$1048576,3 + (COLUMN(B105)-1)*2,FALSE),""))</f>
        <v/>
      </c>
      <c r="BA108" s="92">
        <f>IF(IFERROR(VLOOKUP($A108,'VENDA 2024'!$1:$1048576,3 + (COLUMN(C105)-1)*2,FALSE),"")=0,"",IFERROR(VLOOKUP($A108,'VENDA 2024'!$1:$1048576,3 + (COLUMN(C105)-1)*2,FALSE),""))</f>
        <v/>
      </c>
      <c r="BB108" s="92">
        <f>IF(IFERROR(VLOOKUP($A108,'VENDA 2024'!$1:$1048576,3 + (COLUMN(D105)-1)*2,FALSE),"")=0,"",IFERROR(VLOOKUP($A108,'VENDA 2024'!$1:$1048576,3 + (COLUMN(D105)-1)*2,FALSE),""))</f>
        <v/>
      </c>
      <c r="BC108" s="92">
        <f>IF(IFERROR(VLOOKUP($A108,'VENDA 2024'!$1:$1048576,3 + (COLUMN(E105)-1)*2,FALSE),"")=0,"",IFERROR(VLOOKUP($A108,'VENDA 2024'!$1:$1048576,3 + (COLUMN(E105)-1)*2,FALSE),""))</f>
        <v/>
      </c>
      <c r="BD108" s="92">
        <f>IF(IFERROR(VLOOKUP($A108,'VENDA 2024'!$1:$1048576,3 + (COLUMN(F105)-1)*2,FALSE),"")=0,"",IFERROR(VLOOKUP($A108,'VENDA 2024'!$1:$1048576,3 + (COLUMN(F105)-1)*2,FALSE),""))</f>
        <v/>
      </c>
      <c r="BE108" s="92">
        <f>IF(IFERROR(VLOOKUP($A108,'VENDA 2024'!$1:$1048576,3 + (COLUMN(G105)-1)*2,FALSE),"")=0,"",IFERROR(VLOOKUP($A108,'VENDA 2024'!$1:$1048576,3 + (COLUMN(G105)-1)*2,FALSE),""))</f>
        <v/>
      </c>
      <c r="BF108" s="92">
        <f>IF(IFERROR(VLOOKUP($A108,'VENDA 2024'!$1:$1048576,3 + (COLUMN(H105)-1)*2,FALSE),"")=0,"",IFERROR(VLOOKUP($A108,'VENDA 2024'!$1:$1048576,3 + (COLUMN(H105)-1)*2,FALSE),""))</f>
        <v/>
      </c>
      <c r="BG108" s="92">
        <f>IF(IFERROR(VLOOKUP($A108,'VENDA 2024'!$1:$1048576,3 + (COLUMN(I105)-1)*2,FALSE),"")=0,"",IFERROR(VLOOKUP($A108,'VENDA 2024'!$1:$1048576,3 + (COLUMN(I105)-1)*2,FALSE),""))</f>
        <v/>
      </c>
      <c r="BH108" s="92">
        <f>IF(IFERROR(VLOOKUP($A108,'VENDA 2024'!$1:$1048576,3 + (COLUMN(J105)-1)*2,FALSE),"")=0,"",IFERROR(VLOOKUP($A108,'VENDA 2024'!$1:$1048576,3 + (COLUMN(J105)-1)*2,FALSE),""))</f>
        <v/>
      </c>
      <c r="BI108" s="92">
        <f>IF(IFERROR(VLOOKUP($A108,'VENDA 2024'!$1:$1048576,3 + (COLUMN(K105)-1)*2,FALSE),"")=0,"",IFERROR(VLOOKUP($A108,'VENDA 2024'!$1:$1048576,3 + (COLUMN(K105)-1)*2,FALSE),""))</f>
        <v/>
      </c>
      <c r="BJ108" s="92">
        <f>IF(IFERROR(VLOOKUP($A108,'VENDA 2024'!$1:$1048576,3 + (COLUMN(L105)-1)*2,FALSE),"")=0,"",IFERROR(VLOOKUP($A108,'VENDA 2024'!$1:$1048576,3 + (COLUMN(L105)-1)*2,FALSE),""))</f>
        <v/>
      </c>
      <c r="BK108" s="93">
        <f>IF(COUNT(AY108:BJ108)=0,"",SUM(AY108:BJ108))</f>
        <v/>
      </c>
      <c r="BL108" s="92">
        <f>IF(IFERROR(VLOOKUP($A108,'VENDA 2025'!$1:$1048576,3 + (COLUMN(A105)-1)*2,FALSE),"")=0,"",IFERROR(VLOOKUP($A108,'VENDA 2025'!$1:$1048576,3 + (COLUMN(A105)-1)*2,FALSE),""))</f>
        <v/>
      </c>
      <c r="BM108" s="92">
        <f>IF(IFERROR(VLOOKUP($A108,'VENDA 2025'!$1:$1048576,3 + (COLUMN(B105)-1)*2,FALSE),"")=0,"",IFERROR(VLOOKUP($A108,'VENDA 2025'!$1:$1048576,3 + (COLUMN(B105)-1)*2,FALSE),""))</f>
        <v/>
      </c>
      <c r="BN108" s="92">
        <f>IF(IFERROR(VLOOKUP($A108,'VENDA 2025'!$1:$1048576,3 + (COLUMN(C105)-1)*2,FALSE),"")=0,"",IFERROR(VLOOKUP($A108,'VENDA 2025'!$1:$1048576,3 + (COLUMN(C105)-1)*2,FALSE),""))</f>
        <v/>
      </c>
      <c r="BO108" s="92">
        <f>IF(IFERROR(VLOOKUP($A108,'VENDA 2025'!$1:$1048576,3 + (COLUMN(D105)-1)*2,FALSE),"")=0,"",IFERROR(VLOOKUP($A108,'VENDA 2025'!$1:$1048576,3 + (COLUMN(D105)-1)*2,FALSE),""))</f>
        <v/>
      </c>
      <c r="BP108" s="92">
        <f>IF(IFERROR(VLOOKUP($A108,'VENDA 2025'!$1:$1048576,3 + (COLUMN(E105)-1)*2,FALSE),"")=0,"",IFERROR(VLOOKUP($A108,'VENDA 2025'!$1:$1048576,3 + (COLUMN(E105)-1)*2,FALSE),""))</f>
        <v/>
      </c>
      <c r="BQ108" s="92">
        <f>IF(IFERROR(VLOOKUP($A108,'VENDA 2025'!$1:$1048576,3 + (COLUMN(F105)-1)*2,FALSE),"")=0,"",IFERROR(VLOOKUP($A108,'VENDA 2025'!$1:$1048576,3 + (COLUMN(F105)-1)*2,FALSE),""))</f>
        <v/>
      </c>
      <c r="BR108" s="92">
        <f>IF(IFERROR(VLOOKUP($A108,'VENDA 2025'!$1:$1048576,3 + (COLUMN(G105)-1)*2,FALSE),"")=0,"",IFERROR(VLOOKUP($A108,'VENDA 2025'!$1:$1048576,3 + (COLUMN(G105)-1)*2,FALSE),""))</f>
        <v/>
      </c>
      <c r="BS108" s="92">
        <f>IF(IFERROR(VLOOKUP($A108,'VENDA 2025'!$1:$1048576,3 + (COLUMN(H105)-1)*2,FALSE),"")=0,"",IFERROR(VLOOKUP($A108,'VENDA 2025'!$1:$1048576,3 + (COLUMN(H105)-1)*2,FALSE),""))</f>
        <v/>
      </c>
      <c r="BT108" s="92">
        <f>IF(IFERROR(VLOOKUP($A108,'VENDA 2025'!$1:$1048576,3 + (COLUMN(I105)-1)*2,FALSE),"")=0,"",IFERROR(VLOOKUP($A108,'VENDA 2025'!$1:$1048576,3 + (COLUMN(I105)-1)*2,FALSE),""))</f>
        <v/>
      </c>
      <c r="BU108" s="92">
        <f>IF(IFERROR(VLOOKUP($A108,'VENDA 2025'!$1:$1048576,3 + (COLUMN(J105)-1)*2,FALSE),"")=0,"",IFERROR(VLOOKUP($A108,'VENDA 2025'!$1:$1048576,3 + (COLUMN(J105)-1)*2,FALSE),""))</f>
        <v/>
      </c>
      <c r="BV108" s="92">
        <f>IF(IFERROR(VLOOKUP($A108,'VENDA 2025'!$1:$1048576,3 + (COLUMN(K105)-1)*2,FALSE),"")=0,"",IFERROR(VLOOKUP($A108,'VENDA 2025'!$1:$1048576,3 + (COLUMN(K105)-1)*2,FALSE),""))</f>
        <v/>
      </c>
      <c r="BW108" s="92">
        <f>IF(IFERROR(VLOOKUP($A108,'VENDA 2025'!$1:$1048576,3 + (COLUMN(L105)-1)*2,FALSE),"")=0,"",IFERROR(VLOOKUP($A108,'VENDA 2025'!$1:$1048576,3 + (COLUMN(L105)-1)*2,FALSE),""))</f>
        <v/>
      </c>
      <c r="BX108" s="93">
        <f>IF(COUNT(BL108:BW108)=0,"",SUM(BL108:BW108))</f>
        <v/>
      </c>
      <c r="BY108" s="92">
        <f>IF(IFERROR(VLOOKUP($A108,'venda-fornecedor-12-meses-7'!$1:$1048576,4 + (COLUMN(A105)-1)*2,FALSE),"")=0,"",IFERROR(VLOOKUP($A108,'venda-fornecedor-12-meses-7'!$1:$1048576,4 + (COLUMN(A105)-1)*2,FALSE),""))</f>
        <v/>
      </c>
      <c r="BZ108" s="92">
        <f>IF(IFERROR(VLOOKUP($A108,'venda-fornecedor-12-meses-7'!$1:$1048576,4 + (COLUMN(B105)-1)*2,FALSE),"")=0,"",IFERROR(VLOOKUP($A108,'venda-fornecedor-12-meses-7'!$1:$1048576,4 + (COLUMN(B105)-1)*2,FALSE),""))</f>
        <v/>
      </c>
      <c r="CA108" s="92">
        <f>IF(IFERROR(VLOOKUP($A108,'venda-fornecedor-12-meses-7'!$1:$1048576,4 + (COLUMN(C105)-1)*2,FALSE),"")=0,"",IFERROR(VLOOKUP($A108,'venda-fornecedor-12-meses-7'!$1:$1048576,4 + (COLUMN(C105)-1)*2,FALSE),""))</f>
        <v/>
      </c>
      <c r="CB108" s="92">
        <f>IF(IFERROR(VLOOKUP($A108,'venda-fornecedor-12-meses-7'!$1:$1048576,4 + (COLUMN(D105)-1)*2,FALSE),"")=0,"",IFERROR(VLOOKUP($A108,'venda-fornecedor-12-meses-7'!$1:$1048576,4 + (COLUMN(D105)-1)*2,FALSE),""))</f>
        <v/>
      </c>
      <c r="CC108" s="92">
        <f>IF(IFERROR(VLOOKUP($A108,'venda-fornecedor-12-meses-7'!$1:$1048576,4 + (COLUMN(E105)-1)*2,FALSE),"")=0,"",IFERROR(VLOOKUP($A108,'venda-fornecedor-12-meses-7'!$1:$1048576,4 + (COLUMN(E105)-1)*2,FALSE),""))</f>
        <v/>
      </c>
      <c r="CD108" s="92">
        <f>IF(IFERROR(VLOOKUP($A108,'venda-fornecedor-12-meses-7'!$1:$1048576,4 + (COLUMN(F105)-1)*2,FALSE),"")=0,"",IFERROR(VLOOKUP($A108,'venda-fornecedor-12-meses-7'!$1:$1048576,4 + (COLUMN(F105)-1)*2,FALSE),""))</f>
        <v/>
      </c>
      <c r="CE108" s="92">
        <f>IF(IFERROR(VLOOKUP($A108,'venda-fornecedor-12-meses-7'!$1:$1048576,4 + (COLUMN(G105)-1)*2,FALSE),"")=0,"",IFERROR(VLOOKUP($A108,'venda-fornecedor-12-meses-7'!$1:$1048576,4 + (COLUMN(G105)-1)*2,FALSE),""))</f>
        <v/>
      </c>
      <c r="CF108" s="92">
        <f>IF(IFERROR(VLOOKUP($A108,'venda-fornecedor-12-meses-7'!$1:$1048576,4 + (COLUMN(H105)-1)*2,FALSE),"")=0,"",IFERROR(VLOOKUP($A108,'venda-fornecedor-12-meses-7'!$1:$1048576,4 + (COLUMN(H105)-1)*2,FALSE),""))</f>
        <v/>
      </c>
      <c r="CG108" s="92">
        <f>IF(IFERROR(VLOOKUP($A108,'venda-fornecedor-12-meses-7'!$1:$1048576,4 + (COLUMN(I105)-1)*2,FALSE),"")=0,"",IFERROR(VLOOKUP($A108,'venda-fornecedor-12-meses-7'!$1:$1048576,4 + (COLUMN(I105)-1)*2,FALSE),""))</f>
        <v/>
      </c>
      <c r="CH108" s="92">
        <f>IF(IFERROR(VLOOKUP($A108,'venda-fornecedor-12-meses-7'!$1:$1048576,4 + (COLUMN(J105)-1)*2,FALSE),"")=0,"",IFERROR(VLOOKUP($A108,'venda-fornecedor-12-meses-7'!$1:$1048576,4 + (COLUMN(J105)-1)*2,FALSE),""))</f>
        <v/>
      </c>
      <c r="CI108" s="92">
        <f>IF(IFERROR(VLOOKUP($A108,'venda-fornecedor-12-meses-7'!$1:$1048576,4 + (COLUMN(K105)-1)*2,FALSE),"")=0,"",IFERROR(VLOOKUP($A108,'venda-fornecedor-12-meses-7'!$1:$1048576,4 + (COLUMN(K105)-1)*2,FALSE),""))</f>
        <v/>
      </c>
      <c r="CJ108" s="92">
        <f>IF(IFERROR(VLOOKUP($A108,'venda-fornecedor-12-meses-7'!$1:$1048576,4 + (COLUMN(L105)-1)*2,FALSE),"")=0,"",IFERROR(VLOOKUP($A108,'venda-fornecedor-12-meses-7'!$1:$1048576,4 + (COLUMN(L105)-1)*2,FALSE),""))</f>
        <v/>
      </c>
      <c r="CK108" s="93">
        <f>IF(COUNT(BY108:CJ108)=0,"",SUM(BY108:CJ108))</f>
        <v/>
      </c>
      <c r="CL108" s="93">
        <f>IF(COUNT(BY108:CJ108)=0,"",AVERAGE(BY108:CJ108))</f>
        <v/>
      </c>
      <c r="CM108" s="1" t="n"/>
      <c r="CN108" s="94">
        <f>IF(IFERROR(VLOOKUP($A108,'ENTRADA 2023'!$1:$1048576,3 + (COLUMN(A105)-1)*1,FALSE),"")=0,"",IFERROR(VLOOKUP($A108,'ENTRADA 2023'!$1:$1048576,3 + (COLUMN(A105)-1)*1,FALSE),""))</f>
        <v/>
      </c>
      <c r="CO108" s="94">
        <f>IF(IFERROR(VLOOKUP($A108,'ENTRADA 2023'!$1:$1048576,3 + (COLUMN(B105)-1)*1,FALSE),"")=0,"",IFERROR(VLOOKUP($A108,'ENTRADA 2023'!$1:$1048576,3 + (COLUMN(B105)-1)*1,FALSE),""))</f>
        <v/>
      </c>
      <c r="CP108" s="94">
        <f>IF(IFERROR(VLOOKUP($A108,'ENTRADA 2023'!$1:$1048576,3 + (COLUMN(C105)-1)*1,FALSE),"")=0,"",IFERROR(VLOOKUP($A108,'ENTRADA 2023'!$1:$1048576,3 + (COLUMN(C105)-1)*1,FALSE),""))</f>
        <v/>
      </c>
      <c r="CQ108" s="94">
        <f>IF(IFERROR(VLOOKUP($A108,'ENTRADA 2023'!$1:$1048576,3 + (COLUMN(D105)-1)*1,FALSE),"")=0,"",IFERROR(VLOOKUP($A108,'ENTRADA 2023'!$1:$1048576,3 + (COLUMN(D105)-1)*1,FALSE),""))</f>
        <v/>
      </c>
      <c r="CR108" s="94">
        <f>IF(IFERROR(VLOOKUP($A108,'ENTRADA 2023'!$1:$1048576,3 + (COLUMN(E105)-1)*1,FALSE),"")=0,"",IFERROR(VLOOKUP($A108,'ENTRADA 2023'!$1:$1048576,3 + (COLUMN(E105)-1)*1,FALSE),""))</f>
        <v/>
      </c>
      <c r="CS108" s="94">
        <f>IF(IFERROR(VLOOKUP($A108,'ENTRADA 2023'!$1:$1048576,3 + (COLUMN(F105)-1)*1,FALSE),"")=0,"",IFERROR(VLOOKUP($A108,'ENTRADA 2023'!$1:$1048576,3 + (COLUMN(F105)-1)*1,FALSE),""))</f>
        <v/>
      </c>
      <c r="CT108" s="94">
        <f>IF(IFERROR(VLOOKUP($A108,'ENTRADA 2023'!$1:$1048576,3 + (COLUMN(G105)-1)*1,FALSE),"")=0,"",IFERROR(VLOOKUP($A108,'ENTRADA 2023'!$1:$1048576,3 + (COLUMN(G105)-1)*1,FALSE),""))</f>
        <v/>
      </c>
      <c r="CU108" s="94">
        <f>IF(IFERROR(VLOOKUP($A108,'ENTRADA 2023'!$1:$1048576,3 + (COLUMN(H105)-1)*1,FALSE),"")=0,"",IFERROR(VLOOKUP($A108,'ENTRADA 2023'!$1:$1048576,3 + (COLUMN(H105)-1)*1,FALSE),""))</f>
        <v/>
      </c>
      <c r="CV108" s="94">
        <f>IF(IFERROR(VLOOKUP($A108,'ENTRADA 2023'!$1:$1048576,3 + (COLUMN(I105)-1)*1,FALSE),"")=0,"",IFERROR(VLOOKUP($A108,'ENTRADA 2023'!$1:$1048576,3 + (COLUMN(I105)-1)*1,FALSE),""))</f>
        <v/>
      </c>
      <c r="CW108" s="94">
        <f>IF(IFERROR(VLOOKUP($A108,'ENTRADA 2023'!$1:$1048576,3 + (COLUMN(J105)-1)*1,FALSE),"")=0,"",IFERROR(VLOOKUP($A108,'ENTRADA 2023'!$1:$1048576,3 + (COLUMN(J105)-1)*1,FALSE),""))</f>
        <v/>
      </c>
      <c r="CX108" s="94">
        <f>IF(IFERROR(VLOOKUP($A108,'ENTRADA 2023'!$1:$1048576,3 + (COLUMN(K105)-1)*1,FALSE),"")=0,"",IFERROR(VLOOKUP($A108,'ENTRADA 2023'!$1:$1048576,3 + (COLUMN(K105)-1)*1,FALSE),""))</f>
        <v/>
      </c>
      <c r="CY108" s="94">
        <f>IF(IFERROR(VLOOKUP($A108,'ENTRADA 2023'!$1:$1048576,3 + (COLUMN(L105)-1)*1,FALSE),"")=0,"",IFERROR(VLOOKUP($A108,'ENTRADA 2023'!$1:$1048576,3 + (COLUMN(L105)-1)*1,FALSE),""))</f>
        <v/>
      </c>
      <c r="CZ108" s="95">
        <f>IF(COUNT(CN108:CY108)=0,"",SUM(CN108:CY108))</f>
        <v/>
      </c>
      <c r="DA108" s="94">
        <f>IF(IFERROR(VLOOKUP($A108,'ENTRADA 2024'!$1:$1048576,3 + (COLUMN(A105)-1)*1,FALSE),"")=0,"",IFERROR(VLOOKUP($A108,'ENTRADA 2024'!$1:$1048576,3 + (COLUMN(A105)-1)*1,FALSE),""))</f>
        <v/>
      </c>
      <c r="DB108" s="94">
        <f>IF(IFERROR(VLOOKUP($A108,'ENTRADA 2024'!$1:$1048576,3 + (COLUMN(B105)-1)*1,FALSE),"")=0,"",IFERROR(VLOOKUP($A108,'ENTRADA 2024'!$1:$1048576,3 + (COLUMN(B105)-1)*1,FALSE),""))</f>
        <v/>
      </c>
      <c r="DC108" s="94">
        <f>IF(IFERROR(VLOOKUP($A108,'ENTRADA 2024'!$1:$1048576,3 + (COLUMN(C105)-1)*1,FALSE),"")=0,"",IFERROR(VLOOKUP($A108,'ENTRADA 2024'!$1:$1048576,3 + (COLUMN(C105)-1)*1,FALSE),""))</f>
        <v/>
      </c>
      <c r="DD108" s="94">
        <f>IF(IFERROR(VLOOKUP($A108,'ENTRADA 2024'!$1:$1048576,3 + (COLUMN(D105)-1)*1,FALSE),"")=0,"",IFERROR(VLOOKUP($A108,'ENTRADA 2024'!$1:$1048576,3 + (COLUMN(D105)-1)*1,FALSE),""))</f>
        <v/>
      </c>
      <c r="DE108" s="94">
        <f>IF(IFERROR(VLOOKUP($A108,'ENTRADA 2024'!$1:$1048576,3 + (COLUMN(E105)-1)*1,FALSE),"")=0,"",IFERROR(VLOOKUP($A108,'ENTRADA 2024'!$1:$1048576,3 + (COLUMN(E105)-1)*1,FALSE),""))</f>
        <v/>
      </c>
      <c r="DF108" s="94">
        <f>IF(IFERROR(VLOOKUP($A108,'ENTRADA 2024'!$1:$1048576,3 + (COLUMN(F105)-1)*1,FALSE),"")=0,"",IFERROR(VLOOKUP($A108,'ENTRADA 2024'!$1:$1048576,3 + (COLUMN(F105)-1)*1,FALSE),""))</f>
        <v/>
      </c>
      <c r="DG108" s="94">
        <f>IF(IFERROR(VLOOKUP($A108,'ENTRADA 2024'!$1:$1048576,3 + (COLUMN(G105)-1)*1,FALSE),"")=0,"",IFERROR(VLOOKUP($A108,'ENTRADA 2024'!$1:$1048576,3 + (COLUMN(G105)-1)*1,FALSE),""))</f>
        <v/>
      </c>
      <c r="DH108" s="94">
        <f>IF(IFERROR(VLOOKUP($A108,'ENTRADA 2024'!$1:$1048576,3 + (COLUMN(H105)-1)*1,FALSE),"")=0,"",IFERROR(VLOOKUP($A108,'ENTRADA 2024'!$1:$1048576,3 + (COLUMN(H105)-1)*1,FALSE),""))</f>
        <v/>
      </c>
      <c r="DI108" s="94">
        <f>IF(IFERROR(VLOOKUP($A108,'ENTRADA 2024'!$1:$1048576,3 + (COLUMN(I105)-1)*1,FALSE),"")=0,"",IFERROR(VLOOKUP($A108,'ENTRADA 2024'!$1:$1048576,3 + (COLUMN(I105)-1)*1,FALSE),""))</f>
        <v/>
      </c>
      <c r="DJ108" s="94">
        <f>IF(IFERROR(VLOOKUP($A108,'ENTRADA 2024'!$1:$1048576,3 + (COLUMN(J105)-1)*1,FALSE),"")=0,"",IFERROR(VLOOKUP($A108,'ENTRADA 2024'!$1:$1048576,3 + (COLUMN(J105)-1)*1,FALSE),""))</f>
        <v/>
      </c>
      <c r="DK108" s="94">
        <f>IF(IFERROR(VLOOKUP($A108,'ENTRADA 2024'!$1:$1048576,3 + (COLUMN(K105)-1)*1,FALSE),"")=0,"",IFERROR(VLOOKUP($A108,'ENTRADA 2024'!$1:$1048576,3 + (COLUMN(K105)-1)*1,FALSE),""))</f>
        <v/>
      </c>
      <c r="DL108" s="94">
        <f>IF(IFERROR(VLOOKUP($A108,'ENTRADA 2024'!$1:$1048576,3 + (COLUMN(L105)-1)*1,FALSE),"")=0,"",IFERROR(VLOOKUP($A108,'ENTRADA 2024'!$1:$1048576,3 + (COLUMN(L105)-1)*1,FALSE),""))</f>
        <v/>
      </c>
      <c r="DM108" s="95">
        <f>IF(COUNT(DA108:DL108)=0,"",SUM(DA108:DL108))</f>
        <v/>
      </c>
      <c r="DN108" s="94">
        <f>IF(IFERROR(VLOOKUP($A108,'ENTRADA 2025'!$1:$1048576,3 + (COLUMN(A105)-1)*1,FALSE),"")=0,"",IFERROR(VLOOKUP($A108,'ENTRADA 2025'!$1:$1048576,3 + (COLUMN(A105)-1)*1,FALSE),""))</f>
        <v/>
      </c>
      <c r="DO108" s="94">
        <f>IF(IFERROR(VLOOKUP($A108,'ENTRADA 2025'!$1:$1048576,3 + (COLUMN(B105)-1)*1,FALSE),"")=0,"",IFERROR(VLOOKUP($A108,'ENTRADA 2025'!$1:$1048576,3 + (COLUMN(B105)-1)*1,FALSE),""))</f>
        <v/>
      </c>
      <c r="DP108" s="94">
        <f>IF(IFERROR(VLOOKUP($A108,'ENTRADA 2025'!$1:$1048576,3 + (COLUMN(C105)-1)*1,FALSE),"")=0,"",IFERROR(VLOOKUP($A108,'ENTRADA 2025'!$1:$1048576,3 + (COLUMN(C105)-1)*1,FALSE),""))</f>
        <v/>
      </c>
      <c r="DQ108" s="94">
        <f>IF(IFERROR(VLOOKUP($A108,'ENTRADA 2025'!$1:$1048576,3 + (COLUMN(D105)-1)*1,FALSE),"")=0,"",IFERROR(VLOOKUP($A108,'ENTRADA 2025'!$1:$1048576,3 + (COLUMN(D105)-1)*1,FALSE),""))</f>
        <v/>
      </c>
      <c r="DR108" s="94">
        <f>IF(IFERROR(VLOOKUP($A108,'ENTRADA 2025'!$1:$1048576,3 + (COLUMN(E105)-1)*1,FALSE),"")=0,"",IFERROR(VLOOKUP($A108,'ENTRADA 2025'!$1:$1048576,3 + (COLUMN(E105)-1)*1,FALSE),""))</f>
        <v/>
      </c>
      <c r="DS108" s="94">
        <f>IF(IFERROR(VLOOKUP($A108,'ENTRADA 2025'!$1:$1048576,3 + (COLUMN(F105)-1)*1,FALSE),"")=0,"",IFERROR(VLOOKUP($A108,'ENTRADA 2025'!$1:$1048576,3 + (COLUMN(F105)-1)*1,FALSE),""))</f>
        <v/>
      </c>
      <c r="DT108" s="94">
        <f>IF(IFERROR(VLOOKUP($A108,'ENTRADA 2025'!$1:$1048576,3 + (COLUMN(G105)-1)*1,FALSE),"")=0,"",IFERROR(VLOOKUP($A108,'ENTRADA 2025'!$1:$1048576,3 + (COLUMN(G105)-1)*1,FALSE),""))</f>
        <v/>
      </c>
      <c r="DU108" s="94">
        <f>IF(IFERROR(VLOOKUP($A108,'ENTRADA 2025'!$1:$1048576,3 + (COLUMN(H105)-1)*1,FALSE),"")=0,"",IFERROR(VLOOKUP($A108,'ENTRADA 2025'!$1:$1048576,3 + (COLUMN(H105)-1)*1,FALSE),""))</f>
        <v/>
      </c>
      <c r="DV108" s="94">
        <f>IF(IFERROR(VLOOKUP($A108,'ENTRADA 2025'!$1:$1048576,3 + (COLUMN(I105)-1)*1,FALSE),"")=0,"",IFERROR(VLOOKUP($A108,'ENTRADA 2025'!$1:$1048576,3 + (COLUMN(I105)-1)*1,FALSE),""))</f>
        <v/>
      </c>
      <c r="DW108" s="94">
        <f>IF(IFERROR(VLOOKUP($A108,'ENTRADA 2025'!$1:$1048576,3 + (COLUMN(J105)-1)*1,FALSE),"")=0,"",IFERROR(VLOOKUP($A108,'ENTRADA 2025'!$1:$1048576,3 + (COLUMN(J105)-1)*1,FALSE),""))</f>
        <v/>
      </c>
      <c r="DX108" s="94">
        <f>IF(IFERROR(VLOOKUP($A108,'ENTRADA 2025'!$1:$1048576,3 + (COLUMN(K105)-1)*1,FALSE),"")=0,"",IFERROR(VLOOKUP($A108,'ENTRADA 2025'!$1:$1048576,3 + (COLUMN(K105)-1)*1,FALSE),""))</f>
        <v/>
      </c>
      <c r="DY108" s="94">
        <f>IF(IFERROR(VLOOKUP($A108,'ENTRADA 2025'!$1:$1048576,3 + (COLUMN(L105)-1)*1,FALSE),"")=0,"",IFERROR(VLOOKUP($A108,'ENTRADA 2025'!$1:$1048576,3 + (COLUMN(L105)-1)*1,FALSE),""))</f>
        <v/>
      </c>
      <c r="DZ108" s="95">
        <f>IF(COUNT(DN108:DY108)=0,"",SUM(DN108:DY108))</f>
        <v/>
      </c>
      <c r="EA108" s="94">
        <f>IF(IFERROR(VLOOKUP($A108,'entrada-fornecedor-12-meses-7'!$1:$1048576,3 + (COLUMN(A105)-1)*1,FALSE),"")=0,"",IFERROR(VLOOKUP($A108,'entrada-fornecedor-12-meses-7'!$1:$1048576,3 + (COLUMN(A105)-1)*1,FALSE),""))</f>
        <v/>
      </c>
      <c r="EB108" s="94">
        <f>IF(IFERROR(VLOOKUP($A108,'entrada-fornecedor-12-meses-7'!$1:$1048576,3 + (COLUMN(B105)-1)*1,FALSE),"")=0,"",IFERROR(VLOOKUP($A108,'entrada-fornecedor-12-meses-7'!$1:$1048576,3 + (COLUMN(B105)-1)*1,FALSE),""))</f>
        <v/>
      </c>
      <c r="EC108" s="94">
        <f>IF(IFERROR(VLOOKUP($A108,'entrada-fornecedor-12-meses-7'!$1:$1048576,3 + (COLUMN(C105)-1)*1,FALSE),"")=0,"",IFERROR(VLOOKUP($A108,'entrada-fornecedor-12-meses-7'!$1:$1048576,3 + (COLUMN(C105)-1)*1,FALSE),""))</f>
        <v/>
      </c>
      <c r="ED108" s="94">
        <f>IF(IFERROR(VLOOKUP($A108,'entrada-fornecedor-12-meses-7'!$1:$1048576,3 + (COLUMN(D105)-1)*1,FALSE),"")=0,"",IFERROR(VLOOKUP($A108,'entrada-fornecedor-12-meses-7'!$1:$1048576,3 + (COLUMN(D105)-1)*1,FALSE),""))</f>
        <v/>
      </c>
      <c r="EE108" s="94">
        <f>IF(IFERROR(VLOOKUP($A108,'entrada-fornecedor-12-meses-7'!$1:$1048576,3 + (COLUMN(E105)-1)*1,FALSE),"")=0,"",IFERROR(VLOOKUP($A108,'entrada-fornecedor-12-meses-7'!$1:$1048576,3 + (COLUMN(E105)-1)*1,FALSE),""))</f>
        <v/>
      </c>
      <c r="EF108" s="94">
        <f>IF(IFERROR(VLOOKUP($A108,'entrada-fornecedor-12-meses-7'!$1:$1048576,3 + (COLUMN(F105)-1)*1,FALSE),"")=0,"",IFERROR(VLOOKUP($A108,'entrada-fornecedor-12-meses-7'!$1:$1048576,3 + (COLUMN(F105)-1)*1,FALSE),""))</f>
        <v/>
      </c>
      <c r="EG108" s="94">
        <f>IF(IFERROR(VLOOKUP($A108,'entrada-fornecedor-12-meses-7'!$1:$1048576,3 + (COLUMN(G105)-1)*1,FALSE),"")=0,"",IFERROR(VLOOKUP($A108,'entrada-fornecedor-12-meses-7'!$1:$1048576,3 + (COLUMN(G105)-1)*1,FALSE),""))</f>
        <v/>
      </c>
      <c r="EH108" s="94">
        <f>IF(IFERROR(VLOOKUP($A108,'entrada-fornecedor-12-meses-7'!$1:$1048576,3 + (COLUMN(H105)-1)*1,FALSE),"")=0,"",IFERROR(VLOOKUP($A108,'entrada-fornecedor-12-meses-7'!$1:$1048576,3 + (COLUMN(H105)-1)*1,FALSE),""))</f>
        <v/>
      </c>
      <c r="EI108" s="94">
        <f>IF(IFERROR(VLOOKUP($A108,'entrada-fornecedor-12-meses-7'!$1:$1048576,3 + (COLUMN(I105)-1)*1,FALSE),"")=0,"",IFERROR(VLOOKUP($A108,'entrada-fornecedor-12-meses-7'!$1:$1048576,3 + (COLUMN(I105)-1)*1,FALSE),""))</f>
        <v/>
      </c>
      <c r="EJ108" s="94">
        <f>IF(IFERROR(VLOOKUP($A108,'entrada-fornecedor-12-meses-7'!$1:$1048576,3 + (COLUMN(J105)-1)*1,FALSE),"")=0,"",IFERROR(VLOOKUP($A108,'entrada-fornecedor-12-meses-7'!$1:$1048576,3 + (COLUMN(J105)-1)*1,FALSE),""))</f>
        <v/>
      </c>
      <c r="EK108" s="94">
        <f>IF(IFERROR(VLOOKUP($A108,'entrada-fornecedor-12-meses-7'!$1:$1048576,3 + (COLUMN(K105)-1)*1,FALSE),"")=0,"",IFERROR(VLOOKUP($A108,'entrada-fornecedor-12-meses-7'!$1:$1048576,3 + (COLUMN(K105)-1)*1,FALSE),""))</f>
        <v/>
      </c>
      <c r="EL108" s="94">
        <f>IF(IFERROR(VLOOKUP($A108,'entrada-fornecedor-12-meses-7'!$1:$1048576,3 + (COLUMN(L105)-1)*1,FALSE),"")=0,"",IFERROR(VLOOKUP($A108,'entrada-fornecedor-12-meses-7'!$1:$1048576,3 + (COLUMN(L105)-1)*1,FALSE),""))</f>
        <v/>
      </c>
      <c r="EM108" s="95">
        <f>IF(COUNT(EA108:EL108)=0,"",SUM(EA108:EL108))</f>
        <v/>
      </c>
      <c r="EN108" s="1" t="n"/>
      <c r="EO108" s="96">
        <f>IFERROR(AVERAGEIF('lead-time-compras-7'!B:B,A108,'lead-time-compras-7'!S:S),"")</f>
        <v/>
      </c>
      <c r="EP108" s="96">
        <f>IFERROR(
  AVERAGEIFS(
    'notas-fiscais-entrada-830-7'!H:H,
    'notas-fiscais-entrada-830-7'!O:O, A108,
    'notas-fiscais-entrada-830-7'!E:E, $B$1
  ),
""
)</f>
        <v/>
      </c>
      <c r="EQ108" s="96">
        <f>IFERROR(AVERAGEIF('lead-time-compras-7'!B:B,A108,'lead-time-compras-7'!Q:Q),"")</f>
        <v/>
      </c>
      <c r="ER108" s="97">
        <f>SUMIF('fornecedor-saldo-receber-7'!A:A, A108, 'fornecedor-saldo-receber-7'!L:L)</f>
        <v/>
      </c>
      <c r="ES108" s="97">
        <f>SUMIF('fornecedor-verba-aplicar-7'!A:A, A108, 'fornecedor-verba-aplicar-7'!D:D)</f>
        <v/>
      </c>
      <c r="ET108" s="1" t="n"/>
      <c r="EU108" s="52">
        <f>SUMIF('ANALISE PRODUTO'!F:F, A108, 'ANALISE PRODUTO'!BN:BN)</f>
        <v/>
      </c>
      <c r="EV108" s="52">
        <f>SUMIF('ANALISE PRODUTO'!F:F, A108, 'ANALISE PRODUTO'!BO:BO)</f>
        <v/>
      </c>
      <c r="EW108" s="52">
        <f>SUMIF('ANALISE PRODUTO'!F:F, A108, 'ANALISE PRODUTO'!BP:BP)</f>
        <v/>
      </c>
      <c r="EX108" s="52">
        <f>SUMIF('ANALISE PRODUTO'!F:F, A108, 'ANALISE PRODUTO'!BQ:BQ)</f>
        <v/>
      </c>
      <c r="EY108" s="52">
        <f>SUMIF('ANALISE PRODUTO'!F:F, A108, 'ANALISE PRODUTO'!BR:BR)</f>
        <v/>
      </c>
      <c r="EZ108" s="53">
        <f>SUMIF('ANALISE PRODUTO'!F:F, A108, 'ANALISE PRODUTO'!BS:BS)</f>
        <v/>
      </c>
      <c r="FA108" s="53">
        <f>SUMIF('ANALISE PRODUTO'!F:F, A108, 'ANALISE PRODUTO'!BT:BT)</f>
        <v/>
      </c>
      <c r="FB108" s="53">
        <f>SUMIF('ANALISE PRODUTO'!F:F, A108, 'ANALISE PRODUTO'!BU:BU)</f>
        <v/>
      </c>
      <c r="FC108" s="53">
        <f>SUMIF('ANALISE PRODUTO'!F:F, A108, 'ANALISE PRODUTO'!BV:BV)</f>
        <v/>
      </c>
      <c r="FD108" s="53">
        <f>SUMIF('ANALISE PRODUTO'!F:F, A108, 'ANALISE PRODUTO'!BW:BW)</f>
        <v/>
      </c>
      <c r="FE108" s="41">
        <f>SUMIF('ANALISE PRODUTO'!F:F, A108, 'ANALISE PRODUTO'!CB:CB)</f>
        <v/>
      </c>
      <c r="FF108" s="41">
        <f>SUMIF('ANALISE PRODUTO'!F:F, A108, 'ANALISE PRODUTO'!CC:CC)</f>
        <v/>
      </c>
      <c r="FG108" s="1" t="n"/>
      <c r="FH108" s="45">
        <f>IF(IFERROR(VLOOKUP($A108,'VENDA 2023'!$1:$1048576,4 + (COLUMN(A105)-1)*2,FALSE),"")=0,"",IFERROR(VLOOKUP($A108,'VENDA 2023'!$1:$1048576,4 + (COLUMN(A105)-1)*2,FALSE),""))</f>
        <v/>
      </c>
      <c r="FI108" s="45">
        <f>IF(IFERROR(VLOOKUP($A108,'VENDA 2023'!$1:$1048576,4 + (COLUMN(B105)-1)*2,FALSE),"")=0,"",IFERROR(VLOOKUP($A108,'VENDA 2023'!$1:$1048576,4 + (COLUMN(B105)-1)*2,FALSE),""))</f>
        <v/>
      </c>
      <c r="FJ108" s="45">
        <f>IF(IFERROR(VLOOKUP($A108,'VENDA 2023'!$1:$1048576,4 + (COLUMN(C105)-1)*2,FALSE),"")=0,"",IFERROR(VLOOKUP($A108,'VENDA 2023'!$1:$1048576,4 + (COLUMN(C105)-1)*2,FALSE),""))</f>
        <v/>
      </c>
      <c r="FK108" s="45">
        <f>IF(IFERROR(VLOOKUP($A108,'VENDA 2023'!$1:$1048576,4 + (COLUMN(D105)-1)*2,FALSE),"")=0,"",IFERROR(VLOOKUP($A108,'VENDA 2023'!$1:$1048576,4 + (COLUMN(D105)-1)*2,FALSE),""))</f>
        <v/>
      </c>
      <c r="FL108" s="45">
        <f>IF(IFERROR(VLOOKUP($A108,'VENDA 2023'!$1:$1048576,4 + (COLUMN(E105)-1)*2,FALSE),"")=0,"",IFERROR(VLOOKUP($A108,'VENDA 2023'!$1:$1048576,4 + (COLUMN(E105)-1)*2,FALSE),""))</f>
        <v/>
      </c>
      <c r="FM108" s="45">
        <f>IF(IFERROR(VLOOKUP($A108,'VENDA 2023'!$1:$1048576,4 + (COLUMN(F105)-1)*2,FALSE),"")=0,"",IFERROR(VLOOKUP($A108,'VENDA 2023'!$1:$1048576,4 + (COLUMN(F105)-1)*2,FALSE),""))</f>
        <v/>
      </c>
      <c r="FN108" s="45">
        <f>IF(IFERROR(VLOOKUP($A108,'VENDA 2023'!$1:$1048576,4 + (COLUMN(G105)-1)*2,FALSE),"")=0,"",IFERROR(VLOOKUP($A108,'VENDA 2023'!$1:$1048576,4 + (COLUMN(G105)-1)*2,FALSE),""))</f>
        <v/>
      </c>
      <c r="FO108" s="45">
        <f>IF(IFERROR(VLOOKUP($A108,'VENDA 2023'!$1:$1048576,4 + (COLUMN(H105)-1)*2,FALSE),"")=0,"",IFERROR(VLOOKUP($A108,'VENDA 2023'!$1:$1048576,4 + (COLUMN(H105)-1)*2,FALSE),""))</f>
        <v/>
      </c>
      <c r="FP108" s="45">
        <f>IF(IFERROR(VLOOKUP($A108,'VENDA 2023'!$1:$1048576,4 + (COLUMN(I105)-1)*2,FALSE),"")=0,"",IFERROR(VLOOKUP($A108,'VENDA 2023'!$1:$1048576,4 + (COLUMN(I105)-1)*2,FALSE),""))</f>
        <v/>
      </c>
      <c r="FQ108" s="45">
        <f>IF(IFERROR(VLOOKUP($A108,'VENDA 2023'!$1:$1048576,4 + (COLUMN(J105)-1)*2,FALSE),"")=0,"",IFERROR(VLOOKUP($A108,'VENDA 2023'!$1:$1048576,4 + (COLUMN(J105)-1)*2,FALSE),""))</f>
        <v/>
      </c>
      <c r="FR108" s="45">
        <f>IF(IFERROR(VLOOKUP($A108,'VENDA 2023'!$1:$1048576,4 + (COLUMN(K105)-1)*2,FALSE),"")=0,"",IFERROR(VLOOKUP($A108,'VENDA 2023'!$1:$1048576,4 + (COLUMN(K105)-1)*2,FALSE),""))</f>
        <v/>
      </c>
      <c r="FS108" s="45">
        <f>IF(IFERROR(VLOOKUP($A108,'VENDA 2023'!$1:$1048576,4 + (COLUMN(L105)-1)*2,FALSE),"")=0,"",IFERROR(VLOOKUP($A108,'VENDA 2023'!$1:$1048576,4 + (COLUMN(L105)-1)*2,FALSE),""))</f>
        <v/>
      </c>
      <c r="FT108" s="12">
        <f>IF(COUNT(FH108:FS108)=0,"",SUM(FH108:FS108))</f>
        <v/>
      </c>
      <c r="FU108" s="45">
        <f>IF(IFERROR(VLOOKUP($A108,'VENDA 2024'!$1:$1048576,4 + (COLUMN(A105)-1)*2,FALSE),"")=0,"",IFERROR(VLOOKUP($A108,'VENDA 2024'!$1:$1048576,4 + (COLUMN(A105)-1)*2,FALSE),""))</f>
        <v/>
      </c>
      <c r="FV108" s="45">
        <f>IF(IFERROR(VLOOKUP($A108,'VENDA 2024'!$1:$1048576,4 + (COLUMN(B105)-1)*2,FALSE),"")=0,"",IFERROR(VLOOKUP($A108,'VENDA 2024'!$1:$1048576,4 + (COLUMN(B105)-1)*2,FALSE),""))</f>
        <v/>
      </c>
      <c r="FW108" s="45">
        <f>IF(IFERROR(VLOOKUP($A108,'VENDA 2024'!$1:$1048576,4 + (COLUMN(C105)-1)*2,FALSE),"")=0,"",IFERROR(VLOOKUP($A108,'VENDA 2024'!$1:$1048576,4 + (COLUMN(C105)-1)*2,FALSE),""))</f>
        <v/>
      </c>
      <c r="FX108" s="45">
        <f>IF(IFERROR(VLOOKUP($A108,'VENDA 2024'!$1:$1048576,4 + (COLUMN(D105)-1)*2,FALSE),"")=0,"",IFERROR(VLOOKUP($A108,'VENDA 2024'!$1:$1048576,4 + (COLUMN(D105)-1)*2,FALSE),""))</f>
        <v/>
      </c>
      <c r="FY108" s="45">
        <f>IF(IFERROR(VLOOKUP($A108,'VENDA 2024'!$1:$1048576,4 + (COLUMN(E105)-1)*2,FALSE),"")=0,"",IFERROR(VLOOKUP($A108,'VENDA 2024'!$1:$1048576,4 + (COLUMN(E105)-1)*2,FALSE),""))</f>
        <v/>
      </c>
      <c r="FZ108" s="45">
        <f>IF(IFERROR(VLOOKUP($A108,'VENDA 2024'!$1:$1048576,4 + (COLUMN(F105)-1)*2,FALSE),"")=0,"",IFERROR(VLOOKUP($A108,'VENDA 2024'!$1:$1048576,4 + (COLUMN(F105)-1)*2,FALSE),""))</f>
        <v/>
      </c>
      <c r="GA108" s="45">
        <f>IF(IFERROR(VLOOKUP($A108,'VENDA 2024'!$1:$1048576,4 + (COLUMN(G105)-1)*2,FALSE),"")=0,"",IFERROR(VLOOKUP($A108,'VENDA 2024'!$1:$1048576,4 + (COLUMN(G105)-1)*2,FALSE),""))</f>
        <v/>
      </c>
      <c r="GB108" s="45">
        <f>IF(IFERROR(VLOOKUP($A108,'VENDA 2024'!$1:$1048576,4 + (COLUMN(H105)-1)*2,FALSE),"")=0,"",IFERROR(VLOOKUP($A108,'VENDA 2024'!$1:$1048576,4 + (COLUMN(H105)-1)*2,FALSE),""))</f>
        <v/>
      </c>
      <c r="GC108" s="45">
        <f>IF(IFERROR(VLOOKUP($A108,'VENDA 2024'!$1:$1048576,4 + (COLUMN(I105)-1)*2,FALSE),"")=0,"",IFERROR(VLOOKUP($A108,'VENDA 2024'!$1:$1048576,4 + (COLUMN(I105)-1)*2,FALSE),""))</f>
        <v/>
      </c>
      <c r="GD108" s="45">
        <f>IF(IFERROR(VLOOKUP($A108,'VENDA 2024'!$1:$1048576,4 + (COLUMN(J105)-1)*2,FALSE),"")=0,"",IFERROR(VLOOKUP($A108,'VENDA 2024'!$1:$1048576,4 + (COLUMN(J105)-1)*2,FALSE),""))</f>
        <v/>
      </c>
      <c r="GE108" s="45">
        <f>IF(IFERROR(VLOOKUP($A108,'VENDA 2024'!$1:$1048576,4 + (COLUMN(K105)-1)*2,FALSE),"")=0,"",IFERROR(VLOOKUP($A108,'VENDA 2024'!$1:$1048576,4 + (COLUMN(K105)-1)*2,FALSE),""))</f>
        <v/>
      </c>
      <c r="GF108" s="45">
        <f>IF(IFERROR(VLOOKUP($A108,'VENDA 2024'!$1:$1048576,4 + (COLUMN(L105)-1)*2,FALSE),"")=0,"",IFERROR(VLOOKUP($A108,'VENDA 2024'!$1:$1048576,4 + (COLUMN(L105)-1)*2,FALSE),""))</f>
        <v/>
      </c>
      <c r="GG108" s="12">
        <f>IF(COUNT(FU108:GF108)=0,"",SUM(FU108:GF108))</f>
        <v/>
      </c>
      <c r="GH108" s="45">
        <f>IF(IFERROR(VLOOKUP($A108,'venda-fornecedor-12-meses-7'!$1:$1048576,5 + (COLUMN(A105)-1)*2,FALSE),"")=0,"",IFERROR(VLOOKUP($A108,'venda-fornecedor-12-meses-7'!$1:$1048576,5 + (COLUMN(A105)-1)*2,FALSE),""))</f>
        <v/>
      </c>
      <c r="GI108" s="45">
        <f>IF(IFERROR(VLOOKUP($A108,'venda-fornecedor-12-meses-7'!$1:$1048576,5 + (COLUMN(B105)-1)*2,FALSE),"")=0,"",IFERROR(VLOOKUP($A108,'venda-fornecedor-12-meses-7'!$1:$1048576,5 + (COLUMN(B105)-1)*2,FALSE),""))</f>
        <v/>
      </c>
      <c r="GJ108" s="45">
        <f>IF(IFERROR(VLOOKUP($A108,'venda-fornecedor-12-meses-7'!$1:$1048576,5 + (COLUMN(C105)-1)*2,FALSE),"")=0,"",IFERROR(VLOOKUP($A108,'venda-fornecedor-12-meses-7'!$1:$1048576,5 + (COLUMN(C105)-1)*2,FALSE),""))</f>
        <v/>
      </c>
      <c r="GK108" s="45">
        <f>IF(IFERROR(VLOOKUP($A108,'venda-fornecedor-12-meses-7'!$1:$1048576,5 + (COLUMN(D105)-1)*2,FALSE),"")=0,"",IFERROR(VLOOKUP($A108,'venda-fornecedor-12-meses-7'!$1:$1048576,5 + (COLUMN(D105)-1)*2,FALSE),""))</f>
        <v/>
      </c>
      <c r="GL108" s="45">
        <f>IF(IFERROR(VLOOKUP($A108,'venda-fornecedor-12-meses-7'!$1:$1048576,5 + (COLUMN(E105)-1)*2,FALSE),"")=0,"",IFERROR(VLOOKUP($A108,'venda-fornecedor-12-meses-7'!$1:$1048576,5 + (COLUMN(E105)-1)*2,FALSE),""))</f>
        <v/>
      </c>
      <c r="GM108" s="45">
        <f>IF(IFERROR(VLOOKUP($A108,'venda-fornecedor-12-meses-7'!$1:$1048576,5 + (COLUMN(F105)-1)*2,FALSE),"")=0,"",IFERROR(VLOOKUP($A108,'venda-fornecedor-12-meses-7'!$1:$1048576,5 + (COLUMN(F105)-1)*2,FALSE),""))</f>
        <v/>
      </c>
      <c r="GN108" s="45">
        <f>IF(IFERROR(VLOOKUP($A108,'venda-fornecedor-12-meses-7'!$1:$1048576,5 + (COLUMN(G105)-1)*2,FALSE),"")=0,"",IFERROR(VLOOKUP($A108,'venda-fornecedor-12-meses-7'!$1:$1048576,5 + (COLUMN(G105)-1)*2,FALSE),""))</f>
        <v/>
      </c>
      <c r="GO108" s="45">
        <f>IF(IFERROR(VLOOKUP($A108,'venda-fornecedor-12-meses-7'!$1:$1048576,5 + (COLUMN(H105)-1)*2,FALSE),"")=0,"",IFERROR(VLOOKUP($A108,'venda-fornecedor-12-meses-7'!$1:$1048576,5 + (COLUMN(H105)-1)*2,FALSE),""))</f>
        <v/>
      </c>
      <c r="GP108" s="45">
        <f>IF(IFERROR(VLOOKUP($A108,'venda-fornecedor-12-meses-7'!$1:$1048576,5 + (COLUMN(I105)-1)*2,FALSE),"")=0,"",IFERROR(VLOOKUP($A108,'venda-fornecedor-12-meses-7'!$1:$1048576,5 + (COLUMN(I105)-1)*2,FALSE),""))</f>
        <v/>
      </c>
      <c r="GQ108" s="45">
        <f>IF(IFERROR(VLOOKUP($A108,'venda-fornecedor-12-meses-7'!$1:$1048576,5 + (COLUMN(J105)-1)*2,FALSE),"")=0,"",IFERROR(VLOOKUP($A108,'venda-fornecedor-12-meses-7'!$1:$1048576,5 + (COLUMN(J105)-1)*2,FALSE),""))</f>
        <v/>
      </c>
      <c r="GR108" s="45">
        <f>IF(IFERROR(VLOOKUP($A108,'venda-fornecedor-12-meses-7'!$1:$1048576,5 + (COLUMN(K105)-1)*2,FALSE),"")=0,"",IFERROR(VLOOKUP($A108,'venda-fornecedor-12-meses-7'!$1:$1048576,5 + (COLUMN(K105)-1)*2,FALSE),""))</f>
        <v/>
      </c>
      <c r="GS108" s="45">
        <f>IF(IFERROR(VLOOKUP($A108,'venda-fornecedor-12-meses-7'!$1:$1048576,5 + (COLUMN(L105)-1)*2,FALSE),"")=0,"",IFERROR(VLOOKUP($A108,'venda-fornecedor-12-meses-7'!$1:$1048576,5 + (COLUMN(L105)-1)*2,FALSE),""))</f>
        <v/>
      </c>
      <c r="GT108" s="12">
        <f>IF(COUNT(GH108:GS108)=0,"",SUM(GH108:GS108))</f>
        <v/>
      </c>
    </row>
    <row r="109">
      <c r="A109" s="98" t="n">
        <v>35815</v>
      </c>
      <c r="B109" s="85">
        <f>VLOOKUP(A109,'FORNECEDORES X COMPRADOR'!$A:$D,4,0)</f>
        <v/>
      </c>
      <c r="C109" s="85">
        <f>VLOOKUP(A109,'FORNECEDORES X COMPRADOR'!$A:$E,5,0)</f>
        <v/>
      </c>
      <c r="D109" s="40">
        <f>IFERROR(AVERAGEIF('ANALISE PRODUTO'!F:F,A109,'ANALISE PRODUTO'!BE:BE),"")</f>
        <v/>
      </c>
      <c r="E109" s="40">
        <f>IFERROR(AVERAGEIF('ANALISE PRODUTO'!F:F,A109,'ANALISE PRODUTO'!BF:BF),"")</f>
        <v/>
      </c>
      <c r="F109" s="47">
        <f t="array" ref="F109">IFERROR(
  IF(
    SUMPRODUCT(
      IFERROR(--('ANALISE PRODUTO'!$F$3:$F$10000=A109),0) *
      IFERROR(--'ANALISE PRODUTO'!$AJ$3:$AJ$10000,0)
    )=0,
    "",
    SUMPRODUCT(
      IFERROR(--('ANALISE PRODUTO'!$F$3:$F$10000=A109),0) *
      IFERROR(--'ANALISE PRODUTO'!$AN$3:$AN$10000,0)
    ) /
    SUMPRODUCT(
      IFERROR(--('ANALISE PRODUTO'!$F$3:$F$10000=A109),0) *
      IFERROR(--'ANALISE PRODUTO'!$AJ$3:$AJ$10000,0)
    )
  ),
  ""
)</f>
        <v/>
      </c>
      <c r="G109" s="47">
        <f t="array" ref="G109">IFERROR(
  IF(
    SUMPRODUCT(
      IFERROR(--('ANALISE PRODUTO'!$F$3:$F$10000=A109),0) *
      IFERROR(--'ANALISE PRODUTO'!$AJ$3:$AJ$10000,0)
    )=0,
    "",
    SUMPRODUCT(
      IFERROR(--('ANALISE PRODUTO'!$F$3:$F$10000=A109),0) *
      IFERROR(--'ANALISE PRODUTO'!$AO$3:$AO$10000,0)
    ) /
    SUMPRODUCT(
      IFERROR(--('ANALISE PRODUTO'!$F$3:$F$10000=A109),0) *
      IFERROR(--'ANALISE PRODUTO'!$AJ$3:$AJ$10000,0)
    )
  ),
  ""
)</f>
        <v/>
      </c>
      <c r="H109" s="86" t="n">
        <v>60</v>
      </c>
      <c r="I109" s="86" t="n">
        <v>90</v>
      </c>
      <c r="J109" s="87">
        <f>SUMIF('ANALISE PRODUTO'!F:F, A109, 'ANALISE PRODUTO'!AP:AP)</f>
        <v/>
      </c>
      <c r="K109" s="88">
        <f>SUMIF('ANALISE PRODUTO'!F:F, A109, 'ANALISE PRODUTO'!AN:AN)</f>
        <v/>
      </c>
      <c r="L109" s="40">
        <f>SUMIF('ANALISE PRODUTO'!F:F, A109, 'ANALISE PRODUTO'!BB:BB)</f>
        <v/>
      </c>
      <c r="M109" s="40">
        <f>SUMIF('ANALISE PRODUTO'!F:F, A109, 'ANALISE PRODUTO'!BC:BC)</f>
        <v/>
      </c>
      <c r="N109" s="40">
        <f>SUMIF('ANALISE PRODUTO'!F:F, A109, 'ANALISE PRODUTO'!BD:BD)</f>
        <v/>
      </c>
      <c r="O109" s="40">
        <f>SUMIF('ANALISE PRODUTO'!F:F, A109, 'ANALISE PRODUTO'!BA:BA)</f>
        <v/>
      </c>
      <c r="P109" s="40">
        <f>IF(J109=0, 0, IF(O109/J109=0, 0, O109/J109))</f>
        <v/>
      </c>
      <c r="Q109" s="40">
        <f>IF(J109=0, 0, IF(L109/J109=0, 0, L109/J109))</f>
        <v/>
      </c>
      <c r="R109" s="89">
        <f>SUMIF('ANALISE PRODUTO'!F:F, A109, 'ANALISE PRODUTO'!BJ:BJ)</f>
        <v/>
      </c>
      <c r="S109" s="89">
        <f>SUMIF('ANALISE PRODUTO'!F:F, A109, 'ANALISE PRODUTO'!BK:BK)</f>
        <v/>
      </c>
      <c r="T109" s="89">
        <f>SUMIF('ANALISE PRODUTO'!F:F, A109, 'ANALISE PRODUTO'!BL:BL)</f>
        <v/>
      </c>
      <c r="U109" s="89">
        <f>SUMIFS('ANALISE PRODUTO'!BI:BI, 'ANALISE PRODUTO'!F:F, A109)</f>
        <v/>
      </c>
      <c r="V109" s="89">
        <f>IF(C109="DESCONTINUADO", 0, IF(J109=0, 0, IF(U109/J109=0, 0, U109/J109)))</f>
        <v/>
      </c>
      <c r="W109" s="89">
        <f>IF(OR(C109="DESCONTINUADO", J109=0), 0, IFERROR((S109+T109)/J109, 0))</f>
        <v/>
      </c>
      <c r="X109" s="59">
        <f>COUNTIF('ANALISE PRODUTO'!F:F, A109)</f>
        <v/>
      </c>
      <c r="Y109" s="60">
        <f>COUNTIFS('ANALISE PRODUTO'!F:F, A109, 'ANALISE PRODUTO'!S:S, "S")</f>
        <v/>
      </c>
      <c r="Z109" s="61">
        <f>X109-Y109</f>
        <v/>
      </c>
      <c r="AA109" s="88">
        <f>IFERROR(IF(COUNTIF('contas-pagas-fornecedor-7'!$C:$C,B109)&gt;1,
   AVERAGEIF('contas-pagas-fornecedor-7'!$C:$C,B109,'contas-pagas-fornecedor-7'!$I:$I),
   VLOOKUP(B109,'contas-pagas-fornecedor-7'!$C:$Q,7,FALSE)), "")</f>
        <v/>
      </c>
      <c r="AB109" s="88">
        <f t="array" ref="AB109">IFERROR(
  INDEX('fornecedor-venda-por-filial-ger'!J:J,
    MATCH(1,
      ('fornecedor-venda-por-filial-ger'!A:A=A109) *
      ('fornecedor-venda-por-filial-ger'!B:B=$B$1),
    0)
  ),
"")</f>
        <v/>
      </c>
      <c r="AC109" s="90">
        <f t="array" ref="AC109">IFERROR(
  INDEX('fornecedor-venda-por-filial-ger'!O:O,
    MATCH(1,
      ('fornecedor-venda-por-filial-ger'!A:A=A109) *
      ('fornecedor-venda-por-filial-ger'!B:B=$B$1),
    0)
  ),
"")</f>
        <v/>
      </c>
      <c r="AD109" s="90">
        <f>IFERROR(VLOOKUP(A109,'venda-fornecedor-12-meses-7'!A:AC,3,0),"")</f>
        <v/>
      </c>
      <c r="AE109" s="87">
        <f t="array" ref="AE109">IFERROR(
  INDEX('fornecedor-venda-por-filial-ger'!N:N,
    MATCH(1,
      ('fornecedor-venda-por-filial-ger'!A:A=A109) *
      ('fornecedor-venda-por-filial-ger'!B:B=$B$1),
    0)
  ),
"")</f>
        <v/>
      </c>
      <c r="AF109" s="87">
        <f>IF(J109&lt;=0,"100,00%",IFERROR(AD109/AE109,1))</f>
        <v/>
      </c>
      <c r="AG109" s="64">
        <f t="array" ref="AG109">IFERROR(
  INDEX('fornecedor-venda-por-filial-ger'!L:L,
    MATCH(1,
      ('fornecedor-venda-por-filial-ger'!A:A=A109)*
      ('fornecedor-venda-por-filial-ger'!B:B=$B$1),
    0)
  )/100,
"")</f>
        <v/>
      </c>
      <c r="AH109" s="64">
        <f t="array" ref="AH109">IFERROR(
  INDEX('fornecedor-venda-por-filial-ger'!S:S,
    MATCH(1,
      ('fornecedor-venda-por-filial-ger'!A:A=A109) *
      ('fornecedor-venda-por-filial-ger'!B:B=$B$1),
    0)
  )/100,
"")</f>
        <v/>
      </c>
      <c r="AI109" s="64">
        <f>IFERROR(IF(OR(AH109="",AG109=""),"",IF(J109=0,0,AH109-AG109)),"")</f>
        <v/>
      </c>
      <c r="AJ109" s="91">
        <f t="array" ref="AJ109">IF(MAX(IF('ANALISE PRODUTO'!F:F=A109,'ANALISE PRODUTO'!AD:AD))=0,"SEM ENTRADA",MAX(IF('ANALISE PRODUTO'!F:F=A109,'ANALISE PRODUTO'!AD:AD)))</f>
        <v/>
      </c>
      <c r="AK109" s="39" t="n"/>
      <c r="AL109" s="92">
        <f>IF(IFERROR(VLOOKUP($A109,'VENDA 2023'!$1:$1048576,3 + (COLUMN(A106)-1)*2,FALSE),"")=0,"",IFERROR(VLOOKUP($A109,'VENDA 2023'!$1:$1048576,3 + (COLUMN(A106)-1)*2,FALSE),""))</f>
        <v/>
      </c>
      <c r="AM109" s="92">
        <f>IF(IFERROR(VLOOKUP($A109,'VENDA 2023'!$1:$1048576,3 + (COLUMN(B106)-1)*2,FALSE),"")=0,"",IFERROR(VLOOKUP($A109,'VENDA 2023'!$1:$1048576,3 + (COLUMN(B106)-1)*2,FALSE),""))</f>
        <v/>
      </c>
      <c r="AN109" s="92">
        <f>IF(IFERROR(VLOOKUP($A109,'VENDA 2023'!$1:$1048576,3 + (COLUMN(C106)-1)*2,FALSE),"")=0,"",IFERROR(VLOOKUP($A109,'VENDA 2023'!$1:$1048576,3 + (COLUMN(C106)-1)*2,FALSE),""))</f>
        <v/>
      </c>
      <c r="AO109" s="92">
        <f>IF(IFERROR(VLOOKUP($A109,'VENDA 2023'!$1:$1048576,3 + (COLUMN(D106)-1)*2,FALSE),"")=0,"",IFERROR(VLOOKUP($A109,'VENDA 2023'!$1:$1048576,3 + (COLUMN(D106)-1)*2,FALSE),""))</f>
        <v/>
      </c>
      <c r="AP109" s="92">
        <f>IF(IFERROR(VLOOKUP($A109,'VENDA 2023'!$1:$1048576,3 + (COLUMN(E106)-1)*2,FALSE),"")=0,"",IFERROR(VLOOKUP($A109,'VENDA 2023'!$1:$1048576,3 + (COLUMN(E106)-1)*2,FALSE),""))</f>
        <v/>
      </c>
      <c r="AQ109" s="92">
        <f>IF(IFERROR(VLOOKUP($A109,'VENDA 2023'!$1:$1048576,3 + (COLUMN(F106)-1)*2,FALSE),"")=0,"",IFERROR(VLOOKUP($A109,'VENDA 2023'!$1:$1048576,3 + (COLUMN(F106)-1)*2,FALSE),""))</f>
        <v/>
      </c>
      <c r="AR109" s="92">
        <f>IF(IFERROR(VLOOKUP($A109,'VENDA 2023'!$1:$1048576,3 + (COLUMN(G106)-1)*2,FALSE),"")=0,"",IFERROR(VLOOKUP($A109,'VENDA 2023'!$1:$1048576,3 + (COLUMN(G106)-1)*2,FALSE),""))</f>
        <v/>
      </c>
      <c r="AS109" s="92">
        <f>IF(IFERROR(VLOOKUP($A109,'VENDA 2023'!$1:$1048576,3 + (COLUMN(H106)-1)*2,FALSE),"")=0,"",IFERROR(VLOOKUP($A109,'VENDA 2023'!$1:$1048576,3 + (COLUMN(H106)-1)*2,FALSE),""))</f>
        <v/>
      </c>
      <c r="AT109" s="92">
        <f>IF(IFERROR(VLOOKUP($A109,'VENDA 2023'!$1:$1048576,3 + (COLUMN(I106)-1)*2,FALSE),"")=0,"",IFERROR(VLOOKUP($A109,'VENDA 2023'!$1:$1048576,3 + (COLUMN(I106)-1)*2,FALSE),""))</f>
        <v/>
      </c>
      <c r="AU109" s="92">
        <f>IF(IFERROR(VLOOKUP($A109,'VENDA 2023'!$1:$1048576,3 + (COLUMN(J106)-1)*2,FALSE),"")=0,"",IFERROR(VLOOKUP($A109,'VENDA 2023'!$1:$1048576,3 + (COLUMN(J106)-1)*2,FALSE),""))</f>
        <v/>
      </c>
      <c r="AV109" s="92">
        <f>IF(IFERROR(VLOOKUP($A109,'VENDA 2023'!$1:$1048576,3 + (COLUMN(K106)-1)*2,FALSE),"")=0,"",IFERROR(VLOOKUP($A109,'VENDA 2023'!$1:$1048576,3 + (COLUMN(K106)-1)*2,FALSE),""))</f>
        <v/>
      </c>
      <c r="AW109" s="92">
        <f>IF(IFERROR(VLOOKUP($A109,'VENDA 2023'!$1:$1048576,3 + (COLUMN(L106)-1)*2,FALSE),"")=0,"",IFERROR(VLOOKUP($A109,'VENDA 2023'!$1:$1048576,3 + (COLUMN(L106)-1)*2,FALSE),""))</f>
        <v/>
      </c>
      <c r="AX109" s="93">
        <f>IF(COUNT(AL109:AW109)=0,"",SUM(AL109:AW109))</f>
        <v/>
      </c>
      <c r="AY109" s="92">
        <f>IF(IFERROR(VLOOKUP($A109,'VENDA 2024'!$1:$1048576,3 + (COLUMN(A106)-1)*2,FALSE),"")=0,"",IFERROR(VLOOKUP($A109,'VENDA 2024'!$1:$1048576,3 + (COLUMN(A106)-1)*2,FALSE),""))</f>
        <v/>
      </c>
      <c r="AZ109" s="92">
        <f>IF(IFERROR(VLOOKUP($A109,'VENDA 2024'!$1:$1048576,3 + (COLUMN(B106)-1)*2,FALSE),"")=0,"",IFERROR(VLOOKUP($A109,'VENDA 2024'!$1:$1048576,3 + (COLUMN(B106)-1)*2,FALSE),""))</f>
        <v/>
      </c>
      <c r="BA109" s="92">
        <f>IF(IFERROR(VLOOKUP($A109,'VENDA 2024'!$1:$1048576,3 + (COLUMN(C106)-1)*2,FALSE),"")=0,"",IFERROR(VLOOKUP($A109,'VENDA 2024'!$1:$1048576,3 + (COLUMN(C106)-1)*2,FALSE),""))</f>
        <v/>
      </c>
      <c r="BB109" s="92">
        <f>IF(IFERROR(VLOOKUP($A109,'VENDA 2024'!$1:$1048576,3 + (COLUMN(D106)-1)*2,FALSE),"")=0,"",IFERROR(VLOOKUP($A109,'VENDA 2024'!$1:$1048576,3 + (COLUMN(D106)-1)*2,FALSE),""))</f>
        <v/>
      </c>
      <c r="BC109" s="92">
        <f>IF(IFERROR(VLOOKUP($A109,'VENDA 2024'!$1:$1048576,3 + (COLUMN(E106)-1)*2,FALSE),"")=0,"",IFERROR(VLOOKUP($A109,'VENDA 2024'!$1:$1048576,3 + (COLUMN(E106)-1)*2,FALSE),""))</f>
        <v/>
      </c>
      <c r="BD109" s="92">
        <f>IF(IFERROR(VLOOKUP($A109,'VENDA 2024'!$1:$1048576,3 + (COLUMN(F106)-1)*2,FALSE),"")=0,"",IFERROR(VLOOKUP($A109,'VENDA 2024'!$1:$1048576,3 + (COLUMN(F106)-1)*2,FALSE),""))</f>
        <v/>
      </c>
      <c r="BE109" s="92">
        <f>IF(IFERROR(VLOOKUP($A109,'VENDA 2024'!$1:$1048576,3 + (COLUMN(G106)-1)*2,FALSE),"")=0,"",IFERROR(VLOOKUP($A109,'VENDA 2024'!$1:$1048576,3 + (COLUMN(G106)-1)*2,FALSE),""))</f>
        <v/>
      </c>
      <c r="BF109" s="92">
        <f>IF(IFERROR(VLOOKUP($A109,'VENDA 2024'!$1:$1048576,3 + (COLUMN(H106)-1)*2,FALSE),"")=0,"",IFERROR(VLOOKUP($A109,'VENDA 2024'!$1:$1048576,3 + (COLUMN(H106)-1)*2,FALSE),""))</f>
        <v/>
      </c>
      <c r="BG109" s="92">
        <f>IF(IFERROR(VLOOKUP($A109,'VENDA 2024'!$1:$1048576,3 + (COLUMN(I106)-1)*2,FALSE),"")=0,"",IFERROR(VLOOKUP($A109,'VENDA 2024'!$1:$1048576,3 + (COLUMN(I106)-1)*2,FALSE),""))</f>
        <v/>
      </c>
      <c r="BH109" s="92">
        <f>IF(IFERROR(VLOOKUP($A109,'VENDA 2024'!$1:$1048576,3 + (COLUMN(J106)-1)*2,FALSE),"")=0,"",IFERROR(VLOOKUP($A109,'VENDA 2024'!$1:$1048576,3 + (COLUMN(J106)-1)*2,FALSE),""))</f>
        <v/>
      </c>
      <c r="BI109" s="92">
        <f>IF(IFERROR(VLOOKUP($A109,'VENDA 2024'!$1:$1048576,3 + (COLUMN(K106)-1)*2,FALSE),"")=0,"",IFERROR(VLOOKUP($A109,'VENDA 2024'!$1:$1048576,3 + (COLUMN(K106)-1)*2,FALSE),""))</f>
        <v/>
      </c>
      <c r="BJ109" s="92">
        <f>IF(IFERROR(VLOOKUP($A109,'VENDA 2024'!$1:$1048576,3 + (COLUMN(L106)-1)*2,FALSE),"")=0,"",IFERROR(VLOOKUP($A109,'VENDA 2024'!$1:$1048576,3 + (COLUMN(L106)-1)*2,FALSE),""))</f>
        <v/>
      </c>
      <c r="BK109" s="93">
        <f>IF(COUNT(AY109:BJ109)=0,"",SUM(AY109:BJ109))</f>
        <v/>
      </c>
      <c r="BL109" s="92">
        <f>IF(IFERROR(VLOOKUP($A109,'VENDA 2025'!$1:$1048576,3 + (COLUMN(A106)-1)*2,FALSE),"")=0,"",IFERROR(VLOOKUP($A109,'VENDA 2025'!$1:$1048576,3 + (COLUMN(A106)-1)*2,FALSE),""))</f>
        <v/>
      </c>
      <c r="BM109" s="92">
        <f>IF(IFERROR(VLOOKUP($A109,'VENDA 2025'!$1:$1048576,3 + (COLUMN(B106)-1)*2,FALSE),"")=0,"",IFERROR(VLOOKUP($A109,'VENDA 2025'!$1:$1048576,3 + (COLUMN(B106)-1)*2,FALSE),""))</f>
        <v/>
      </c>
      <c r="BN109" s="92">
        <f>IF(IFERROR(VLOOKUP($A109,'VENDA 2025'!$1:$1048576,3 + (COLUMN(C106)-1)*2,FALSE),"")=0,"",IFERROR(VLOOKUP($A109,'VENDA 2025'!$1:$1048576,3 + (COLUMN(C106)-1)*2,FALSE),""))</f>
        <v/>
      </c>
      <c r="BO109" s="92">
        <f>IF(IFERROR(VLOOKUP($A109,'VENDA 2025'!$1:$1048576,3 + (COLUMN(D106)-1)*2,FALSE),"")=0,"",IFERROR(VLOOKUP($A109,'VENDA 2025'!$1:$1048576,3 + (COLUMN(D106)-1)*2,FALSE),""))</f>
        <v/>
      </c>
      <c r="BP109" s="92">
        <f>IF(IFERROR(VLOOKUP($A109,'VENDA 2025'!$1:$1048576,3 + (COLUMN(E106)-1)*2,FALSE),"")=0,"",IFERROR(VLOOKUP($A109,'VENDA 2025'!$1:$1048576,3 + (COLUMN(E106)-1)*2,FALSE),""))</f>
        <v/>
      </c>
      <c r="BQ109" s="92">
        <f>IF(IFERROR(VLOOKUP($A109,'VENDA 2025'!$1:$1048576,3 + (COLUMN(F106)-1)*2,FALSE),"")=0,"",IFERROR(VLOOKUP($A109,'VENDA 2025'!$1:$1048576,3 + (COLUMN(F106)-1)*2,FALSE),""))</f>
        <v/>
      </c>
      <c r="BR109" s="92">
        <f>IF(IFERROR(VLOOKUP($A109,'VENDA 2025'!$1:$1048576,3 + (COLUMN(G106)-1)*2,FALSE),"")=0,"",IFERROR(VLOOKUP($A109,'VENDA 2025'!$1:$1048576,3 + (COLUMN(G106)-1)*2,FALSE),""))</f>
        <v/>
      </c>
      <c r="BS109" s="92">
        <f>IF(IFERROR(VLOOKUP($A109,'VENDA 2025'!$1:$1048576,3 + (COLUMN(H106)-1)*2,FALSE),"")=0,"",IFERROR(VLOOKUP($A109,'VENDA 2025'!$1:$1048576,3 + (COLUMN(H106)-1)*2,FALSE),""))</f>
        <v/>
      </c>
      <c r="BT109" s="92">
        <f>IF(IFERROR(VLOOKUP($A109,'VENDA 2025'!$1:$1048576,3 + (COLUMN(I106)-1)*2,FALSE),"")=0,"",IFERROR(VLOOKUP($A109,'VENDA 2025'!$1:$1048576,3 + (COLUMN(I106)-1)*2,FALSE),""))</f>
        <v/>
      </c>
      <c r="BU109" s="92">
        <f>IF(IFERROR(VLOOKUP($A109,'VENDA 2025'!$1:$1048576,3 + (COLUMN(J106)-1)*2,FALSE),"")=0,"",IFERROR(VLOOKUP($A109,'VENDA 2025'!$1:$1048576,3 + (COLUMN(J106)-1)*2,FALSE),""))</f>
        <v/>
      </c>
      <c r="BV109" s="92">
        <f>IF(IFERROR(VLOOKUP($A109,'VENDA 2025'!$1:$1048576,3 + (COLUMN(K106)-1)*2,FALSE),"")=0,"",IFERROR(VLOOKUP($A109,'VENDA 2025'!$1:$1048576,3 + (COLUMN(K106)-1)*2,FALSE),""))</f>
        <v/>
      </c>
      <c r="BW109" s="92">
        <f>IF(IFERROR(VLOOKUP($A109,'VENDA 2025'!$1:$1048576,3 + (COLUMN(L106)-1)*2,FALSE),"")=0,"",IFERROR(VLOOKUP($A109,'VENDA 2025'!$1:$1048576,3 + (COLUMN(L106)-1)*2,FALSE),""))</f>
        <v/>
      </c>
      <c r="BX109" s="93">
        <f>IF(COUNT(BL109:BW109)=0,"",SUM(BL109:BW109))</f>
        <v/>
      </c>
      <c r="BY109" s="92">
        <f>IF(IFERROR(VLOOKUP($A109,'venda-fornecedor-12-meses-7'!$1:$1048576,4 + (COLUMN(A106)-1)*2,FALSE),"")=0,"",IFERROR(VLOOKUP($A109,'venda-fornecedor-12-meses-7'!$1:$1048576,4 + (COLUMN(A106)-1)*2,FALSE),""))</f>
        <v/>
      </c>
      <c r="BZ109" s="92">
        <f>IF(IFERROR(VLOOKUP($A109,'venda-fornecedor-12-meses-7'!$1:$1048576,4 + (COLUMN(B106)-1)*2,FALSE),"")=0,"",IFERROR(VLOOKUP($A109,'venda-fornecedor-12-meses-7'!$1:$1048576,4 + (COLUMN(B106)-1)*2,FALSE),""))</f>
        <v/>
      </c>
      <c r="CA109" s="92">
        <f>IF(IFERROR(VLOOKUP($A109,'venda-fornecedor-12-meses-7'!$1:$1048576,4 + (COLUMN(C106)-1)*2,FALSE),"")=0,"",IFERROR(VLOOKUP($A109,'venda-fornecedor-12-meses-7'!$1:$1048576,4 + (COLUMN(C106)-1)*2,FALSE),""))</f>
        <v/>
      </c>
      <c r="CB109" s="92">
        <f>IF(IFERROR(VLOOKUP($A109,'venda-fornecedor-12-meses-7'!$1:$1048576,4 + (COLUMN(D106)-1)*2,FALSE),"")=0,"",IFERROR(VLOOKUP($A109,'venda-fornecedor-12-meses-7'!$1:$1048576,4 + (COLUMN(D106)-1)*2,FALSE),""))</f>
        <v/>
      </c>
      <c r="CC109" s="92">
        <f>IF(IFERROR(VLOOKUP($A109,'venda-fornecedor-12-meses-7'!$1:$1048576,4 + (COLUMN(E106)-1)*2,FALSE),"")=0,"",IFERROR(VLOOKUP($A109,'venda-fornecedor-12-meses-7'!$1:$1048576,4 + (COLUMN(E106)-1)*2,FALSE),""))</f>
        <v/>
      </c>
      <c r="CD109" s="92">
        <f>IF(IFERROR(VLOOKUP($A109,'venda-fornecedor-12-meses-7'!$1:$1048576,4 + (COLUMN(F106)-1)*2,FALSE),"")=0,"",IFERROR(VLOOKUP($A109,'venda-fornecedor-12-meses-7'!$1:$1048576,4 + (COLUMN(F106)-1)*2,FALSE),""))</f>
        <v/>
      </c>
      <c r="CE109" s="92">
        <f>IF(IFERROR(VLOOKUP($A109,'venda-fornecedor-12-meses-7'!$1:$1048576,4 + (COLUMN(G106)-1)*2,FALSE),"")=0,"",IFERROR(VLOOKUP($A109,'venda-fornecedor-12-meses-7'!$1:$1048576,4 + (COLUMN(G106)-1)*2,FALSE),""))</f>
        <v/>
      </c>
      <c r="CF109" s="92">
        <f>IF(IFERROR(VLOOKUP($A109,'venda-fornecedor-12-meses-7'!$1:$1048576,4 + (COLUMN(H106)-1)*2,FALSE),"")=0,"",IFERROR(VLOOKUP($A109,'venda-fornecedor-12-meses-7'!$1:$1048576,4 + (COLUMN(H106)-1)*2,FALSE),""))</f>
        <v/>
      </c>
      <c r="CG109" s="92">
        <f>IF(IFERROR(VLOOKUP($A109,'venda-fornecedor-12-meses-7'!$1:$1048576,4 + (COLUMN(I106)-1)*2,FALSE),"")=0,"",IFERROR(VLOOKUP($A109,'venda-fornecedor-12-meses-7'!$1:$1048576,4 + (COLUMN(I106)-1)*2,FALSE),""))</f>
        <v/>
      </c>
      <c r="CH109" s="92">
        <f>IF(IFERROR(VLOOKUP($A109,'venda-fornecedor-12-meses-7'!$1:$1048576,4 + (COLUMN(J106)-1)*2,FALSE),"")=0,"",IFERROR(VLOOKUP($A109,'venda-fornecedor-12-meses-7'!$1:$1048576,4 + (COLUMN(J106)-1)*2,FALSE),""))</f>
        <v/>
      </c>
      <c r="CI109" s="92">
        <f>IF(IFERROR(VLOOKUP($A109,'venda-fornecedor-12-meses-7'!$1:$1048576,4 + (COLUMN(K106)-1)*2,FALSE),"")=0,"",IFERROR(VLOOKUP($A109,'venda-fornecedor-12-meses-7'!$1:$1048576,4 + (COLUMN(K106)-1)*2,FALSE),""))</f>
        <v/>
      </c>
      <c r="CJ109" s="92">
        <f>IF(IFERROR(VLOOKUP($A109,'venda-fornecedor-12-meses-7'!$1:$1048576,4 + (COLUMN(L106)-1)*2,FALSE),"")=0,"",IFERROR(VLOOKUP($A109,'venda-fornecedor-12-meses-7'!$1:$1048576,4 + (COLUMN(L106)-1)*2,FALSE),""))</f>
        <v/>
      </c>
      <c r="CK109" s="93">
        <f>IF(COUNT(BY109:CJ109)=0,"",SUM(BY109:CJ109))</f>
        <v/>
      </c>
      <c r="CL109" s="93">
        <f>IF(COUNT(BY109:CJ109)=0,"",AVERAGE(BY109:CJ109))</f>
        <v/>
      </c>
      <c r="CM109" s="1" t="n"/>
      <c r="CN109" s="94">
        <f>IF(IFERROR(VLOOKUP($A109,'ENTRADA 2023'!$1:$1048576,3 + (COLUMN(A106)-1)*1,FALSE),"")=0,"",IFERROR(VLOOKUP($A109,'ENTRADA 2023'!$1:$1048576,3 + (COLUMN(A106)-1)*1,FALSE),""))</f>
        <v/>
      </c>
      <c r="CO109" s="94">
        <f>IF(IFERROR(VLOOKUP($A109,'ENTRADA 2023'!$1:$1048576,3 + (COLUMN(B106)-1)*1,FALSE),"")=0,"",IFERROR(VLOOKUP($A109,'ENTRADA 2023'!$1:$1048576,3 + (COLUMN(B106)-1)*1,FALSE),""))</f>
        <v/>
      </c>
      <c r="CP109" s="94">
        <f>IF(IFERROR(VLOOKUP($A109,'ENTRADA 2023'!$1:$1048576,3 + (COLUMN(C106)-1)*1,FALSE),"")=0,"",IFERROR(VLOOKUP($A109,'ENTRADA 2023'!$1:$1048576,3 + (COLUMN(C106)-1)*1,FALSE),""))</f>
        <v/>
      </c>
      <c r="CQ109" s="94">
        <f>IF(IFERROR(VLOOKUP($A109,'ENTRADA 2023'!$1:$1048576,3 + (COLUMN(D106)-1)*1,FALSE),"")=0,"",IFERROR(VLOOKUP($A109,'ENTRADA 2023'!$1:$1048576,3 + (COLUMN(D106)-1)*1,FALSE),""))</f>
        <v/>
      </c>
      <c r="CR109" s="94">
        <f>IF(IFERROR(VLOOKUP($A109,'ENTRADA 2023'!$1:$1048576,3 + (COLUMN(E106)-1)*1,FALSE),"")=0,"",IFERROR(VLOOKUP($A109,'ENTRADA 2023'!$1:$1048576,3 + (COLUMN(E106)-1)*1,FALSE),""))</f>
        <v/>
      </c>
      <c r="CS109" s="94">
        <f>IF(IFERROR(VLOOKUP($A109,'ENTRADA 2023'!$1:$1048576,3 + (COLUMN(F106)-1)*1,FALSE),"")=0,"",IFERROR(VLOOKUP($A109,'ENTRADA 2023'!$1:$1048576,3 + (COLUMN(F106)-1)*1,FALSE),""))</f>
        <v/>
      </c>
      <c r="CT109" s="94">
        <f>IF(IFERROR(VLOOKUP($A109,'ENTRADA 2023'!$1:$1048576,3 + (COLUMN(G106)-1)*1,FALSE),"")=0,"",IFERROR(VLOOKUP($A109,'ENTRADA 2023'!$1:$1048576,3 + (COLUMN(G106)-1)*1,FALSE),""))</f>
        <v/>
      </c>
      <c r="CU109" s="94">
        <f>IF(IFERROR(VLOOKUP($A109,'ENTRADA 2023'!$1:$1048576,3 + (COLUMN(H106)-1)*1,FALSE),"")=0,"",IFERROR(VLOOKUP($A109,'ENTRADA 2023'!$1:$1048576,3 + (COLUMN(H106)-1)*1,FALSE),""))</f>
        <v/>
      </c>
      <c r="CV109" s="94">
        <f>IF(IFERROR(VLOOKUP($A109,'ENTRADA 2023'!$1:$1048576,3 + (COLUMN(I106)-1)*1,FALSE),"")=0,"",IFERROR(VLOOKUP($A109,'ENTRADA 2023'!$1:$1048576,3 + (COLUMN(I106)-1)*1,FALSE),""))</f>
        <v/>
      </c>
      <c r="CW109" s="94">
        <f>IF(IFERROR(VLOOKUP($A109,'ENTRADA 2023'!$1:$1048576,3 + (COLUMN(J106)-1)*1,FALSE),"")=0,"",IFERROR(VLOOKUP($A109,'ENTRADA 2023'!$1:$1048576,3 + (COLUMN(J106)-1)*1,FALSE),""))</f>
        <v/>
      </c>
      <c r="CX109" s="94">
        <f>IF(IFERROR(VLOOKUP($A109,'ENTRADA 2023'!$1:$1048576,3 + (COLUMN(K106)-1)*1,FALSE),"")=0,"",IFERROR(VLOOKUP($A109,'ENTRADA 2023'!$1:$1048576,3 + (COLUMN(K106)-1)*1,FALSE),""))</f>
        <v/>
      </c>
      <c r="CY109" s="94">
        <f>IF(IFERROR(VLOOKUP($A109,'ENTRADA 2023'!$1:$1048576,3 + (COLUMN(L106)-1)*1,FALSE),"")=0,"",IFERROR(VLOOKUP($A109,'ENTRADA 2023'!$1:$1048576,3 + (COLUMN(L106)-1)*1,FALSE),""))</f>
        <v/>
      </c>
      <c r="CZ109" s="95">
        <f>IF(COUNT(CN109:CY109)=0,"",SUM(CN109:CY109))</f>
        <v/>
      </c>
      <c r="DA109" s="94">
        <f>IF(IFERROR(VLOOKUP($A109,'ENTRADA 2024'!$1:$1048576,3 + (COLUMN(A106)-1)*1,FALSE),"")=0,"",IFERROR(VLOOKUP($A109,'ENTRADA 2024'!$1:$1048576,3 + (COLUMN(A106)-1)*1,FALSE),""))</f>
        <v/>
      </c>
      <c r="DB109" s="94">
        <f>IF(IFERROR(VLOOKUP($A109,'ENTRADA 2024'!$1:$1048576,3 + (COLUMN(B106)-1)*1,FALSE),"")=0,"",IFERROR(VLOOKUP($A109,'ENTRADA 2024'!$1:$1048576,3 + (COLUMN(B106)-1)*1,FALSE),""))</f>
        <v/>
      </c>
      <c r="DC109" s="94">
        <f>IF(IFERROR(VLOOKUP($A109,'ENTRADA 2024'!$1:$1048576,3 + (COLUMN(C106)-1)*1,FALSE),"")=0,"",IFERROR(VLOOKUP($A109,'ENTRADA 2024'!$1:$1048576,3 + (COLUMN(C106)-1)*1,FALSE),""))</f>
        <v/>
      </c>
      <c r="DD109" s="94">
        <f>IF(IFERROR(VLOOKUP($A109,'ENTRADA 2024'!$1:$1048576,3 + (COLUMN(D106)-1)*1,FALSE),"")=0,"",IFERROR(VLOOKUP($A109,'ENTRADA 2024'!$1:$1048576,3 + (COLUMN(D106)-1)*1,FALSE),""))</f>
        <v/>
      </c>
      <c r="DE109" s="94">
        <f>IF(IFERROR(VLOOKUP($A109,'ENTRADA 2024'!$1:$1048576,3 + (COLUMN(E106)-1)*1,FALSE),"")=0,"",IFERROR(VLOOKUP($A109,'ENTRADA 2024'!$1:$1048576,3 + (COLUMN(E106)-1)*1,FALSE),""))</f>
        <v/>
      </c>
      <c r="DF109" s="94">
        <f>IF(IFERROR(VLOOKUP($A109,'ENTRADA 2024'!$1:$1048576,3 + (COLUMN(F106)-1)*1,FALSE),"")=0,"",IFERROR(VLOOKUP($A109,'ENTRADA 2024'!$1:$1048576,3 + (COLUMN(F106)-1)*1,FALSE),""))</f>
        <v/>
      </c>
      <c r="DG109" s="94">
        <f>IF(IFERROR(VLOOKUP($A109,'ENTRADA 2024'!$1:$1048576,3 + (COLUMN(G106)-1)*1,FALSE),"")=0,"",IFERROR(VLOOKUP($A109,'ENTRADA 2024'!$1:$1048576,3 + (COLUMN(G106)-1)*1,FALSE),""))</f>
        <v/>
      </c>
      <c r="DH109" s="94">
        <f>IF(IFERROR(VLOOKUP($A109,'ENTRADA 2024'!$1:$1048576,3 + (COLUMN(H106)-1)*1,FALSE),"")=0,"",IFERROR(VLOOKUP($A109,'ENTRADA 2024'!$1:$1048576,3 + (COLUMN(H106)-1)*1,FALSE),""))</f>
        <v/>
      </c>
      <c r="DI109" s="94">
        <f>IF(IFERROR(VLOOKUP($A109,'ENTRADA 2024'!$1:$1048576,3 + (COLUMN(I106)-1)*1,FALSE),"")=0,"",IFERROR(VLOOKUP($A109,'ENTRADA 2024'!$1:$1048576,3 + (COLUMN(I106)-1)*1,FALSE),""))</f>
        <v/>
      </c>
      <c r="DJ109" s="94">
        <f>IF(IFERROR(VLOOKUP($A109,'ENTRADA 2024'!$1:$1048576,3 + (COLUMN(J106)-1)*1,FALSE),"")=0,"",IFERROR(VLOOKUP($A109,'ENTRADA 2024'!$1:$1048576,3 + (COLUMN(J106)-1)*1,FALSE),""))</f>
        <v/>
      </c>
      <c r="DK109" s="94">
        <f>IF(IFERROR(VLOOKUP($A109,'ENTRADA 2024'!$1:$1048576,3 + (COLUMN(K106)-1)*1,FALSE),"")=0,"",IFERROR(VLOOKUP($A109,'ENTRADA 2024'!$1:$1048576,3 + (COLUMN(K106)-1)*1,FALSE),""))</f>
        <v/>
      </c>
      <c r="DL109" s="94">
        <f>IF(IFERROR(VLOOKUP($A109,'ENTRADA 2024'!$1:$1048576,3 + (COLUMN(L106)-1)*1,FALSE),"")=0,"",IFERROR(VLOOKUP($A109,'ENTRADA 2024'!$1:$1048576,3 + (COLUMN(L106)-1)*1,FALSE),""))</f>
        <v/>
      </c>
      <c r="DM109" s="95">
        <f>IF(COUNT(DA109:DL109)=0,"",SUM(DA109:DL109))</f>
        <v/>
      </c>
      <c r="DN109" s="94">
        <f>IF(IFERROR(VLOOKUP($A109,'ENTRADA 2025'!$1:$1048576,3 + (COLUMN(A106)-1)*1,FALSE),"")=0,"",IFERROR(VLOOKUP($A109,'ENTRADA 2025'!$1:$1048576,3 + (COLUMN(A106)-1)*1,FALSE),""))</f>
        <v/>
      </c>
      <c r="DO109" s="94">
        <f>IF(IFERROR(VLOOKUP($A109,'ENTRADA 2025'!$1:$1048576,3 + (COLUMN(B106)-1)*1,FALSE),"")=0,"",IFERROR(VLOOKUP($A109,'ENTRADA 2025'!$1:$1048576,3 + (COLUMN(B106)-1)*1,FALSE),""))</f>
        <v/>
      </c>
      <c r="DP109" s="94">
        <f>IF(IFERROR(VLOOKUP($A109,'ENTRADA 2025'!$1:$1048576,3 + (COLUMN(C106)-1)*1,FALSE),"")=0,"",IFERROR(VLOOKUP($A109,'ENTRADA 2025'!$1:$1048576,3 + (COLUMN(C106)-1)*1,FALSE),""))</f>
        <v/>
      </c>
      <c r="DQ109" s="94">
        <f>IF(IFERROR(VLOOKUP($A109,'ENTRADA 2025'!$1:$1048576,3 + (COLUMN(D106)-1)*1,FALSE),"")=0,"",IFERROR(VLOOKUP($A109,'ENTRADA 2025'!$1:$1048576,3 + (COLUMN(D106)-1)*1,FALSE),""))</f>
        <v/>
      </c>
      <c r="DR109" s="94">
        <f>IF(IFERROR(VLOOKUP($A109,'ENTRADA 2025'!$1:$1048576,3 + (COLUMN(E106)-1)*1,FALSE),"")=0,"",IFERROR(VLOOKUP($A109,'ENTRADA 2025'!$1:$1048576,3 + (COLUMN(E106)-1)*1,FALSE),""))</f>
        <v/>
      </c>
      <c r="DS109" s="94">
        <f>IF(IFERROR(VLOOKUP($A109,'ENTRADA 2025'!$1:$1048576,3 + (COLUMN(F106)-1)*1,FALSE),"")=0,"",IFERROR(VLOOKUP($A109,'ENTRADA 2025'!$1:$1048576,3 + (COLUMN(F106)-1)*1,FALSE),""))</f>
        <v/>
      </c>
      <c r="DT109" s="94">
        <f>IF(IFERROR(VLOOKUP($A109,'ENTRADA 2025'!$1:$1048576,3 + (COLUMN(G106)-1)*1,FALSE),"")=0,"",IFERROR(VLOOKUP($A109,'ENTRADA 2025'!$1:$1048576,3 + (COLUMN(G106)-1)*1,FALSE),""))</f>
        <v/>
      </c>
      <c r="DU109" s="94">
        <f>IF(IFERROR(VLOOKUP($A109,'ENTRADA 2025'!$1:$1048576,3 + (COLUMN(H106)-1)*1,FALSE),"")=0,"",IFERROR(VLOOKUP($A109,'ENTRADA 2025'!$1:$1048576,3 + (COLUMN(H106)-1)*1,FALSE),""))</f>
        <v/>
      </c>
      <c r="DV109" s="94">
        <f>IF(IFERROR(VLOOKUP($A109,'ENTRADA 2025'!$1:$1048576,3 + (COLUMN(I106)-1)*1,FALSE),"")=0,"",IFERROR(VLOOKUP($A109,'ENTRADA 2025'!$1:$1048576,3 + (COLUMN(I106)-1)*1,FALSE),""))</f>
        <v/>
      </c>
      <c r="DW109" s="94">
        <f>IF(IFERROR(VLOOKUP($A109,'ENTRADA 2025'!$1:$1048576,3 + (COLUMN(J106)-1)*1,FALSE),"")=0,"",IFERROR(VLOOKUP($A109,'ENTRADA 2025'!$1:$1048576,3 + (COLUMN(J106)-1)*1,FALSE),""))</f>
        <v/>
      </c>
      <c r="DX109" s="94">
        <f>IF(IFERROR(VLOOKUP($A109,'ENTRADA 2025'!$1:$1048576,3 + (COLUMN(K106)-1)*1,FALSE),"")=0,"",IFERROR(VLOOKUP($A109,'ENTRADA 2025'!$1:$1048576,3 + (COLUMN(K106)-1)*1,FALSE),""))</f>
        <v/>
      </c>
      <c r="DY109" s="94">
        <f>IF(IFERROR(VLOOKUP($A109,'ENTRADA 2025'!$1:$1048576,3 + (COLUMN(L106)-1)*1,FALSE),"")=0,"",IFERROR(VLOOKUP($A109,'ENTRADA 2025'!$1:$1048576,3 + (COLUMN(L106)-1)*1,FALSE),""))</f>
        <v/>
      </c>
      <c r="DZ109" s="95">
        <f>IF(COUNT(DN109:DY109)=0,"",SUM(DN109:DY109))</f>
        <v/>
      </c>
      <c r="EA109" s="94">
        <f>IF(IFERROR(VLOOKUP($A109,'entrada-fornecedor-12-meses-7'!$1:$1048576,3 + (COLUMN(A106)-1)*1,FALSE),"")=0,"",IFERROR(VLOOKUP($A109,'entrada-fornecedor-12-meses-7'!$1:$1048576,3 + (COLUMN(A106)-1)*1,FALSE),""))</f>
        <v/>
      </c>
      <c r="EB109" s="94">
        <f>IF(IFERROR(VLOOKUP($A109,'entrada-fornecedor-12-meses-7'!$1:$1048576,3 + (COLUMN(B106)-1)*1,FALSE),"")=0,"",IFERROR(VLOOKUP($A109,'entrada-fornecedor-12-meses-7'!$1:$1048576,3 + (COLUMN(B106)-1)*1,FALSE),""))</f>
        <v/>
      </c>
      <c r="EC109" s="94">
        <f>IF(IFERROR(VLOOKUP($A109,'entrada-fornecedor-12-meses-7'!$1:$1048576,3 + (COLUMN(C106)-1)*1,FALSE),"")=0,"",IFERROR(VLOOKUP($A109,'entrada-fornecedor-12-meses-7'!$1:$1048576,3 + (COLUMN(C106)-1)*1,FALSE),""))</f>
        <v/>
      </c>
      <c r="ED109" s="94">
        <f>IF(IFERROR(VLOOKUP($A109,'entrada-fornecedor-12-meses-7'!$1:$1048576,3 + (COLUMN(D106)-1)*1,FALSE),"")=0,"",IFERROR(VLOOKUP($A109,'entrada-fornecedor-12-meses-7'!$1:$1048576,3 + (COLUMN(D106)-1)*1,FALSE),""))</f>
        <v/>
      </c>
      <c r="EE109" s="94">
        <f>IF(IFERROR(VLOOKUP($A109,'entrada-fornecedor-12-meses-7'!$1:$1048576,3 + (COLUMN(E106)-1)*1,FALSE),"")=0,"",IFERROR(VLOOKUP($A109,'entrada-fornecedor-12-meses-7'!$1:$1048576,3 + (COLUMN(E106)-1)*1,FALSE),""))</f>
        <v/>
      </c>
      <c r="EF109" s="94">
        <f>IF(IFERROR(VLOOKUP($A109,'entrada-fornecedor-12-meses-7'!$1:$1048576,3 + (COLUMN(F106)-1)*1,FALSE),"")=0,"",IFERROR(VLOOKUP($A109,'entrada-fornecedor-12-meses-7'!$1:$1048576,3 + (COLUMN(F106)-1)*1,FALSE),""))</f>
        <v/>
      </c>
      <c r="EG109" s="94">
        <f>IF(IFERROR(VLOOKUP($A109,'entrada-fornecedor-12-meses-7'!$1:$1048576,3 + (COLUMN(G106)-1)*1,FALSE),"")=0,"",IFERROR(VLOOKUP($A109,'entrada-fornecedor-12-meses-7'!$1:$1048576,3 + (COLUMN(G106)-1)*1,FALSE),""))</f>
        <v/>
      </c>
      <c r="EH109" s="94">
        <f>IF(IFERROR(VLOOKUP($A109,'entrada-fornecedor-12-meses-7'!$1:$1048576,3 + (COLUMN(H106)-1)*1,FALSE),"")=0,"",IFERROR(VLOOKUP($A109,'entrada-fornecedor-12-meses-7'!$1:$1048576,3 + (COLUMN(H106)-1)*1,FALSE),""))</f>
        <v/>
      </c>
      <c r="EI109" s="94">
        <f>IF(IFERROR(VLOOKUP($A109,'entrada-fornecedor-12-meses-7'!$1:$1048576,3 + (COLUMN(I106)-1)*1,FALSE),"")=0,"",IFERROR(VLOOKUP($A109,'entrada-fornecedor-12-meses-7'!$1:$1048576,3 + (COLUMN(I106)-1)*1,FALSE),""))</f>
        <v/>
      </c>
      <c r="EJ109" s="94">
        <f>IF(IFERROR(VLOOKUP($A109,'entrada-fornecedor-12-meses-7'!$1:$1048576,3 + (COLUMN(J106)-1)*1,FALSE),"")=0,"",IFERROR(VLOOKUP($A109,'entrada-fornecedor-12-meses-7'!$1:$1048576,3 + (COLUMN(J106)-1)*1,FALSE),""))</f>
        <v/>
      </c>
      <c r="EK109" s="94">
        <f>IF(IFERROR(VLOOKUP($A109,'entrada-fornecedor-12-meses-7'!$1:$1048576,3 + (COLUMN(K106)-1)*1,FALSE),"")=0,"",IFERROR(VLOOKUP($A109,'entrada-fornecedor-12-meses-7'!$1:$1048576,3 + (COLUMN(K106)-1)*1,FALSE),""))</f>
        <v/>
      </c>
      <c r="EL109" s="94">
        <f>IF(IFERROR(VLOOKUP($A109,'entrada-fornecedor-12-meses-7'!$1:$1048576,3 + (COLUMN(L106)-1)*1,FALSE),"")=0,"",IFERROR(VLOOKUP($A109,'entrada-fornecedor-12-meses-7'!$1:$1048576,3 + (COLUMN(L106)-1)*1,FALSE),""))</f>
        <v/>
      </c>
      <c r="EM109" s="95">
        <f>IF(COUNT(EA109:EL109)=0,"",SUM(EA109:EL109))</f>
        <v/>
      </c>
      <c r="EN109" s="1" t="n"/>
      <c r="EO109" s="96">
        <f>IFERROR(AVERAGEIF('lead-time-compras-7'!B:B,A109,'lead-time-compras-7'!S:S),"")</f>
        <v/>
      </c>
      <c r="EP109" s="96">
        <f>IFERROR(
  AVERAGEIFS(
    'notas-fiscais-entrada-830-7'!H:H,
    'notas-fiscais-entrada-830-7'!O:O, A109,
    'notas-fiscais-entrada-830-7'!E:E, $B$1
  ),
""
)</f>
        <v/>
      </c>
      <c r="EQ109" s="96">
        <f>IFERROR(AVERAGEIF('lead-time-compras-7'!B:B,A109,'lead-time-compras-7'!Q:Q),"")</f>
        <v/>
      </c>
      <c r="ER109" s="97">
        <f>SUMIF('fornecedor-saldo-receber-7'!A:A, A109, 'fornecedor-saldo-receber-7'!L:L)</f>
        <v/>
      </c>
      <c r="ES109" s="97">
        <f>SUMIF('fornecedor-verba-aplicar-7'!A:A, A109, 'fornecedor-verba-aplicar-7'!D:D)</f>
        <v/>
      </c>
      <c r="ET109" s="1" t="n"/>
      <c r="EU109" s="52">
        <f>SUMIF('ANALISE PRODUTO'!F:F, A109, 'ANALISE PRODUTO'!BN:BN)</f>
        <v/>
      </c>
      <c r="EV109" s="52">
        <f>SUMIF('ANALISE PRODUTO'!F:F, A109, 'ANALISE PRODUTO'!BO:BO)</f>
        <v/>
      </c>
      <c r="EW109" s="52">
        <f>SUMIF('ANALISE PRODUTO'!F:F, A109, 'ANALISE PRODUTO'!BP:BP)</f>
        <v/>
      </c>
      <c r="EX109" s="52">
        <f>SUMIF('ANALISE PRODUTO'!F:F, A109, 'ANALISE PRODUTO'!BQ:BQ)</f>
        <v/>
      </c>
      <c r="EY109" s="52">
        <f>SUMIF('ANALISE PRODUTO'!F:F, A109, 'ANALISE PRODUTO'!BR:BR)</f>
        <v/>
      </c>
      <c r="EZ109" s="53">
        <f>SUMIF('ANALISE PRODUTO'!F:F, A109, 'ANALISE PRODUTO'!BS:BS)</f>
        <v/>
      </c>
      <c r="FA109" s="53">
        <f>SUMIF('ANALISE PRODUTO'!F:F, A109, 'ANALISE PRODUTO'!BT:BT)</f>
        <v/>
      </c>
      <c r="FB109" s="53">
        <f>SUMIF('ANALISE PRODUTO'!F:F, A109, 'ANALISE PRODUTO'!BU:BU)</f>
        <v/>
      </c>
      <c r="FC109" s="53">
        <f>SUMIF('ANALISE PRODUTO'!F:F, A109, 'ANALISE PRODUTO'!BV:BV)</f>
        <v/>
      </c>
      <c r="FD109" s="53">
        <f>SUMIF('ANALISE PRODUTO'!F:F, A109, 'ANALISE PRODUTO'!BW:BW)</f>
        <v/>
      </c>
      <c r="FE109" s="41">
        <f>SUMIF('ANALISE PRODUTO'!F:F, A109, 'ANALISE PRODUTO'!CB:CB)</f>
        <v/>
      </c>
      <c r="FF109" s="41">
        <f>SUMIF('ANALISE PRODUTO'!F:F, A109, 'ANALISE PRODUTO'!CC:CC)</f>
        <v/>
      </c>
      <c r="FG109" s="1" t="n"/>
      <c r="FH109" s="45">
        <f>IF(IFERROR(VLOOKUP($A109,'VENDA 2023'!$1:$1048576,4 + (COLUMN(A106)-1)*2,FALSE),"")=0,"",IFERROR(VLOOKUP($A109,'VENDA 2023'!$1:$1048576,4 + (COLUMN(A106)-1)*2,FALSE),""))</f>
        <v/>
      </c>
      <c r="FI109" s="45">
        <f>IF(IFERROR(VLOOKUP($A109,'VENDA 2023'!$1:$1048576,4 + (COLUMN(B106)-1)*2,FALSE),"")=0,"",IFERROR(VLOOKUP($A109,'VENDA 2023'!$1:$1048576,4 + (COLUMN(B106)-1)*2,FALSE),""))</f>
        <v/>
      </c>
      <c r="FJ109" s="45">
        <f>IF(IFERROR(VLOOKUP($A109,'VENDA 2023'!$1:$1048576,4 + (COLUMN(C106)-1)*2,FALSE),"")=0,"",IFERROR(VLOOKUP($A109,'VENDA 2023'!$1:$1048576,4 + (COLUMN(C106)-1)*2,FALSE),""))</f>
        <v/>
      </c>
      <c r="FK109" s="45">
        <f>IF(IFERROR(VLOOKUP($A109,'VENDA 2023'!$1:$1048576,4 + (COLUMN(D106)-1)*2,FALSE),"")=0,"",IFERROR(VLOOKUP($A109,'VENDA 2023'!$1:$1048576,4 + (COLUMN(D106)-1)*2,FALSE),""))</f>
        <v/>
      </c>
      <c r="FL109" s="45">
        <f>IF(IFERROR(VLOOKUP($A109,'VENDA 2023'!$1:$1048576,4 + (COLUMN(E106)-1)*2,FALSE),"")=0,"",IFERROR(VLOOKUP($A109,'VENDA 2023'!$1:$1048576,4 + (COLUMN(E106)-1)*2,FALSE),""))</f>
        <v/>
      </c>
      <c r="FM109" s="45">
        <f>IF(IFERROR(VLOOKUP($A109,'VENDA 2023'!$1:$1048576,4 + (COLUMN(F106)-1)*2,FALSE),"")=0,"",IFERROR(VLOOKUP($A109,'VENDA 2023'!$1:$1048576,4 + (COLUMN(F106)-1)*2,FALSE),""))</f>
        <v/>
      </c>
      <c r="FN109" s="45">
        <f>IF(IFERROR(VLOOKUP($A109,'VENDA 2023'!$1:$1048576,4 + (COLUMN(G106)-1)*2,FALSE),"")=0,"",IFERROR(VLOOKUP($A109,'VENDA 2023'!$1:$1048576,4 + (COLUMN(G106)-1)*2,FALSE),""))</f>
        <v/>
      </c>
      <c r="FO109" s="45">
        <f>IF(IFERROR(VLOOKUP($A109,'VENDA 2023'!$1:$1048576,4 + (COLUMN(H106)-1)*2,FALSE),"")=0,"",IFERROR(VLOOKUP($A109,'VENDA 2023'!$1:$1048576,4 + (COLUMN(H106)-1)*2,FALSE),""))</f>
        <v/>
      </c>
      <c r="FP109" s="45">
        <f>IF(IFERROR(VLOOKUP($A109,'VENDA 2023'!$1:$1048576,4 + (COLUMN(I106)-1)*2,FALSE),"")=0,"",IFERROR(VLOOKUP($A109,'VENDA 2023'!$1:$1048576,4 + (COLUMN(I106)-1)*2,FALSE),""))</f>
        <v/>
      </c>
      <c r="FQ109" s="45">
        <f>IF(IFERROR(VLOOKUP($A109,'VENDA 2023'!$1:$1048576,4 + (COLUMN(J106)-1)*2,FALSE),"")=0,"",IFERROR(VLOOKUP($A109,'VENDA 2023'!$1:$1048576,4 + (COLUMN(J106)-1)*2,FALSE),""))</f>
        <v/>
      </c>
      <c r="FR109" s="45">
        <f>IF(IFERROR(VLOOKUP($A109,'VENDA 2023'!$1:$1048576,4 + (COLUMN(K106)-1)*2,FALSE),"")=0,"",IFERROR(VLOOKUP($A109,'VENDA 2023'!$1:$1048576,4 + (COLUMN(K106)-1)*2,FALSE),""))</f>
        <v/>
      </c>
      <c r="FS109" s="45">
        <f>IF(IFERROR(VLOOKUP($A109,'VENDA 2023'!$1:$1048576,4 + (COLUMN(L106)-1)*2,FALSE),"")=0,"",IFERROR(VLOOKUP($A109,'VENDA 2023'!$1:$1048576,4 + (COLUMN(L106)-1)*2,FALSE),""))</f>
        <v/>
      </c>
      <c r="FT109" s="12">
        <f>IF(COUNT(FH109:FS109)=0,"",SUM(FH109:FS109))</f>
        <v/>
      </c>
      <c r="FU109" s="45">
        <f>IF(IFERROR(VLOOKUP($A109,'VENDA 2024'!$1:$1048576,4 + (COLUMN(A106)-1)*2,FALSE),"")=0,"",IFERROR(VLOOKUP($A109,'VENDA 2024'!$1:$1048576,4 + (COLUMN(A106)-1)*2,FALSE),""))</f>
        <v/>
      </c>
      <c r="FV109" s="45">
        <f>IF(IFERROR(VLOOKUP($A109,'VENDA 2024'!$1:$1048576,4 + (COLUMN(B106)-1)*2,FALSE),"")=0,"",IFERROR(VLOOKUP($A109,'VENDA 2024'!$1:$1048576,4 + (COLUMN(B106)-1)*2,FALSE),""))</f>
        <v/>
      </c>
      <c r="FW109" s="45">
        <f>IF(IFERROR(VLOOKUP($A109,'VENDA 2024'!$1:$1048576,4 + (COLUMN(C106)-1)*2,FALSE),"")=0,"",IFERROR(VLOOKUP($A109,'VENDA 2024'!$1:$1048576,4 + (COLUMN(C106)-1)*2,FALSE),""))</f>
        <v/>
      </c>
      <c r="FX109" s="45">
        <f>IF(IFERROR(VLOOKUP($A109,'VENDA 2024'!$1:$1048576,4 + (COLUMN(D106)-1)*2,FALSE),"")=0,"",IFERROR(VLOOKUP($A109,'VENDA 2024'!$1:$1048576,4 + (COLUMN(D106)-1)*2,FALSE),""))</f>
        <v/>
      </c>
      <c r="FY109" s="45">
        <f>IF(IFERROR(VLOOKUP($A109,'VENDA 2024'!$1:$1048576,4 + (COLUMN(E106)-1)*2,FALSE),"")=0,"",IFERROR(VLOOKUP($A109,'VENDA 2024'!$1:$1048576,4 + (COLUMN(E106)-1)*2,FALSE),""))</f>
        <v/>
      </c>
      <c r="FZ109" s="45">
        <f>IF(IFERROR(VLOOKUP($A109,'VENDA 2024'!$1:$1048576,4 + (COLUMN(F106)-1)*2,FALSE),"")=0,"",IFERROR(VLOOKUP($A109,'VENDA 2024'!$1:$1048576,4 + (COLUMN(F106)-1)*2,FALSE),""))</f>
        <v/>
      </c>
      <c r="GA109" s="45">
        <f>IF(IFERROR(VLOOKUP($A109,'VENDA 2024'!$1:$1048576,4 + (COLUMN(G106)-1)*2,FALSE),"")=0,"",IFERROR(VLOOKUP($A109,'VENDA 2024'!$1:$1048576,4 + (COLUMN(G106)-1)*2,FALSE),""))</f>
        <v/>
      </c>
      <c r="GB109" s="45">
        <f>IF(IFERROR(VLOOKUP($A109,'VENDA 2024'!$1:$1048576,4 + (COLUMN(H106)-1)*2,FALSE),"")=0,"",IFERROR(VLOOKUP($A109,'VENDA 2024'!$1:$1048576,4 + (COLUMN(H106)-1)*2,FALSE),""))</f>
        <v/>
      </c>
      <c r="GC109" s="45">
        <f>IF(IFERROR(VLOOKUP($A109,'VENDA 2024'!$1:$1048576,4 + (COLUMN(I106)-1)*2,FALSE),"")=0,"",IFERROR(VLOOKUP($A109,'VENDA 2024'!$1:$1048576,4 + (COLUMN(I106)-1)*2,FALSE),""))</f>
        <v/>
      </c>
      <c r="GD109" s="45">
        <f>IF(IFERROR(VLOOKUP($A109,'VENDA 2024'!$1:$1048576,4 + (COLUMN(J106)-1)*2,FALSE),"")=0,"",IFERROR(VLOOKUP($A109,'VENDA 2024'!$1:$1048576,4 + (COLUMN(J106)-1)*2,FALSE),""))</f>
        <v/>
      </c>
      <c r="GE109" s="45">
        <f>IF(IFERROR(VLOOKUP($A109,'VENDA 2024'!$1:$1048576,4 + (COLUMN(K106)-1)*2,FALSE),"")=0,"",IFERROR(VLOOKUP($A109,'VENDA 2024'!$1:$1048576,4 + (COLUMN(K106)-1)*2,FALSE),""))</f>
        <v/>
      </c>
      <c r="GF109" s="45">
        <f>IF(IFERROR(VLOOKUP($A109,'VENDA 2024'!$1:$1048576,4 + (COLUMN(L106)-1)*2,FALSE),"")=0,"",IFERROR(VLOOKUP($A109,'VENDA 2024'!$1:$1048576,4 + (COLUMN(L106)-1)*2,FALSE),""))</f>
        <v/>
      </c>
      <c r="GG109" s="12">
        <f>IF(COUNT(FU109:GF109)=0,"",SUM(FU109:GF109))</f>
        <v/>
      </c>
      <c r="GH109" s="45">
        <f>IF(IFERROR(VLOOKUP($A109,'venda-fornecedor-12-meses-7'!$1:$1048576,5 + (COLUMN(A106)-1)*2,FALSE),"")=0,"",IFERROR(VLOOKUP($A109,'venda-fornecedor-12-meses-7'!$1:$1048576,5 + (COLUMN(A106)-1)*2,FALSE),""))</f>
        <v/>
      </c>
      <c r="GI109" s="45">
        <f>IF(IFERROR(VLOOKUP($A109,'venda-fornecedor-12-meses-7'!$1:$1048576,5 + (COLUMN(B106)-1)*2,FALSE),"")=0,"",IFERROR(VLOOKUP($A109,'venda-fornecedor-12-meses-7'!$1:$1048576,5 + (COLUMN(B106)-1)*2,FALSE),""))</f>
        <v/>
      </c>
      <c r="GJ109" s="45">
        <f>IF(IFERROR(VLOOKUP($A109,'venda-fornecedor-12-meses-7'!$1:$1048576,5 + (COLUMN(C106)-1)*2,FALSE),"")=0,"",IFERROR(VLOOKUP($A109,'venda-fornecedor-12-meses-7'!$1:$1048576,5 + (COLUMN(C106)-1)*2,FALSE),""))</f>
        <v/>
      </c>
      <c r="GK109" s="45">
        <f>IF(IFERROR(VLOOKUP($A109,'venda-fornecedor-12-meses-7'!$1:$1048576,5 + (COLUMN(D106)-1)*2,FALSE),"")=0,"",IFERROR(VLOOKUP($A109,'venda-fornecedor-12-meses-7'!$1:$1048576,5 + (COLUMN(D106)-1)*2,FALSE),""))</f>
        <v/>
      </c>
      <c r="GL109" s="45">
        <f>IF(IFERROR(VLOOKUP($A109,'venda-fornecedor-12-meses-7'!$1:$1048576,5 + (COLUMN(E106)-1)*2,FALSE),"")=0,"",IFERROR(VLOOKUP($A109,'venda-fornecedor-12-meses-7'!$1:$1048576,5 + (COLUMN(E106)-1)*2,FALSE),""))</f>
        <v/>
      </c>
      <c r="GM109" s="45">
        <f>IF(IFERROR(VLOOKUP($A109,'venda-fornecedor-12-meses-7'!$1:$1048576,5 + (COLUMN(F106)-1)*2,FALSE),"")=0,"",IFERROR(VLOOKUP($A109,'venda-fornecedor-12-meses-7'!$1:$1048576,5 + (COLUMN(F106)-1)*2,FALSE),""))</f>
        <v/>
      </c>
      <c r="GN109" s="45">
        <f>IF(IFERROR(VLOOKUP($A109,'venda-fornecedor-12-meses-7'!$1:$1048576,5 + (COLUMN(G106)-1)*2,FALSE),"")=0,"",IFERROR(VLOOKUP($A109,'venda-fornecedor-12-meses-7'!$1:$1048576,5 + (COLUMN(G106)-1)*2,FALSE),""))</f>
        <v/>
      </c>
      <c r="GO109" s="45">
        <f>IF(IFERROR(VLOOKUP($A109,'venda-fornecedor-12-meses-7'!$1:$1048576,5 + (COLUMN(H106)-1)*2,FALSE),"")=0,"",IFERROR(VLOOKUP($A109,'venda-fornecedor-12-meses-7'!$1:$1048576,5 + (COLUMN(H106)-1)*2,FALSE),""))</f>
        <v/>
      </c>
      <c r="GP109" s="45">
        <f>IF(IFERROR(VLOOKUP($A109,'venda-fornecedor-12-meses-7'!$1:$1048576,5 + (COLUMN(I106)-1)*2,FALSE),"")=0,"",IFERROR(VLOOKUP($A109,'venda-fornecedor-12-meses-7'!$1:$1048576,5 + (COLUMN(I106)-1)*2,FALSE),""))</f>
        <v/>
      </c>
      <c r="GQ109" s="45">
        <f>IF(IFERROR(VLOOKUP($A109,'venda-fornecedor-12-meses-7'!$1:$1048576,5 + (COLUMN(J106)-1)*2,FALSE),"")=0,"",IFERROR(VLOOKUP($A109,'venda-fornecedor-12-meses-7'!$1:$1048576,5 + (COLUMN(J106)-1)*2,FALSE),""))</f>
        <v/>
      </c>
      <c r="GR109" s="45">
        <f>IF(IFERROR(VLOOKUP($A109,'venda-fornecedor-12-meses-7'!$1:$1048576,5 + (COLUMN(K106)-1)*2,FALSE),"")=0,"",IFERROR(VLOOKUP($A109,'venda-fornecedor-12-meses-7'!$1:$1048576,5 + (COLUMN(K106)-1)*2,FALSE),""))</f>
        <v/>
      </c>
      <c r="GS109" s="45">
        <f>IF(IFERROR(VLOOKUP($A109,'venda-fornecedor-12-meses-7'!$1:$1048576,5 + (COLUMN(L106)-1)*2,FALSE),"")=0,"",IFERROR(VLOOKUP($A109,'venda-fornecedor-12-meses-7'!$1:$1048576,5 + (COLUMN(L106)-1)*2,FALSE),""))</f>
        <v/>
      </c>
      <c r="GT109" s="12">
        <f>IF(COUNT(GH109:GS109)=0,"",SUM(GH109:GS109))</f>
        <v/>
      </c>
    </row>
    <row r="110">
      <c r="A110" s="98" t="n">
        <v>10992</v>
      </c>
      <c r="B110" s="85">
        <f>VLOOKUP(A110,'FORNECEDORES X COMPRADOR'!$A:$D,4,0)</f>
        <v/>
      </c>
      <c r="C110" s="85">
        <f>VLOOKUP(A110,'FORNECEDORES X COMPRADOR'!$A:$E,5,0)</f>
        <v/>
      </c>
      <c r="D110" s="40">
        <f>IFERROR(AVERAGEIF('ANALISE PRODUTO'!F:F,A110,'ANALISE PRODUTO'!BE:BE),"")</f>
        <v/>
      </c>
      <c r="E110" s="40">
        <f>IFERROR(AVERAGEIF('ANALISE PRODUTO'!F:F,A110,'ANALISE PRODUTO'!BF:BF),"")</f>
        <v/>
      </c>
      <c r="F110" s="47">
        <f t="array" ref="F110">IFERROR(
  IF(
    SUMPRODUCT(
      IFERROR(--('ANALISE PRODUTO'!$F$3:$F$10000=A110),0) *
      IFERROR(--'ANALISE PRODUTO'!$AJ$3:$AJ$10000,0)
    )=0,
    "",
    SUMPRODUCT(
      IFERROR(--('ANALISE PRODUTO'!$F$3:$F$10000=A110),0) *
      IFERROR(--'ANALISE PRODUTO'!$AN$3:$AN$10000,0)
    ) /
    SUMPRODUCT(
      IFERROR(--('ANALISE PRODUTO'!$F$3:$F$10000=A110),0) *
      IFERROR(--'ANALISE PRODUTO'!$AJ$3:$AJ$10000,0)
    )
  ),
  ""
)</f>
        <v/>
      </c>
      <c r="G110" s="47">
        <f t="array" ref="G110">IFERROR(
  IF(
    SUMPRODUCT(
      IFERROR(--('ANALISE PRODUTO'!$F$3:$F$10000=A110),0) *
      IFERROR(--'ANALISE PRODUTO'!$AJ$3:$AJ$10000,0)
    )=0,
    "",
    SUMPRODUCT(
      IFERROR(--('ANALISE PRODUTO'!$F$3:$F$10000=A110),0) *
      IFERROR(--'ANALISE PRODUTO'!$AO$3:$AO$10000,0)
    ) /
    SUMPRODUCT(
      IFERROR(--('ANALISE PRODUTO'!$F$3:$F$10000=A110),0) *
      IFERROR(--'ANALISE PRODUTO'!$AJ$3:$AJ$10000,0)
    )
  ),
  ""
)</f>
        <v/>
      </c>
      <c r="H110" s="86" t="n">
        <v>60</v>
      </c>
      <c r="I110" s="86" t="n">
        <v>90</v>
      </c>
      <c r="J110" s="87">
        <f>SUMIF('ANALISE PRODUTO'!F:F, A110, 'ANALISE PRODUTO'!AP:AP)</f>
        <v/>
      </c>
      <c r="K110" s="88">
        <f>SUMIF('ANALISE PRODUTO'!F:F, A110, 'ANALISE PRODUTO'!AN:AN)</f>
        <v/>
      </c>
      <c r="L110" s="40">
        <f>SUMIF('ANALISE PRODUTO'!F:F, A110, 'ANALISE PRODUTO'!BB:BB)</f>
        <v/>
      </c>
      <c r="M110" s="40">
        <f>SUMIF('ANALISE PRODUTO'!F:F, A110, 'ANALISE PRODUTO'!BC:BC)</f>
        <v/>
      </c>
      <c r="N110" s="40">
        <f>SUMIF('ANALISE PRODUTO'!F:F, A110, 'ANALISE PRODUTO'!BD:BD)</f>
        <v/>
      </c>
      <c r="O110" s="40">
        <f>SUMIF('ANALISE PRODUTO'!F:F, A110, 'ANALISE PRODUTO'!BA:BA)</f>
        <v/>
      </c>
      <c r="P110" s="40">
        <f>IF(J110=0, 0, IF(O110/J110=0, 0, O110/J110))</f>
        <v/>
      </c>
      <c r="Q110" s="40">
        <f>IF(J110=0, 0, IF(L110/J110=0, 0, L110/J110))</f>
        <v/>
      </c>
      <c r="R110" s="89">
        <f>SUMIF('ANALISE PRODUTO'!F:F, A110, 'ANALISE PRODUTO'!BJ:BJ)</f>
        <v/>
      </c>
      <c r="S110" s="89">
        <f>SUMIF('ANALISE PRODUTO'!F:F, A110, 'ANALISE PRODUTO'!BK:BK)</f>
        <v/>
      </c>
      <c r="T110" s="89">
        <f>SUMIF('ANALISE PRODUTO'!F:F, A110, 'ANALISE PRODUTO'!BL:BL)</f>
        <v/>
      </c>
      <c r="U110" s="89">
        <f>SUMIFS('ANALISE PRODUTO'!BI:BI, 'ANALISE PRODUTO'!F:F, A110)</f>
        <v/>
      </c>
      <c r="V110" s="89">
        <f>IF(C110="DESCONTINUADO", 0, IF(J110=0, 0, IF(U110/J110=0, 0, U110/J110)))</f>
        <v/>
      </c>
      <c r="W110" s="89">
        <f>IF(OR(C110="DESCONTINUADO", J110=0), 0, IFERROR((S110+T110)/J110, 0))</f>
        <v/>
      </c>
      <c r="X110" s="59">
        <f>COUNTIF('ANALISE PRODUTO'!F:F, A110)</f>
        <v/>
      </c>
      <c r="Y110" s="60">
        <f>COUNTIFS('ANALISE PRODUTO'!F:F, A110, 'ANALISE PRODUTO'!S:S, "S")</f>
        <v/>
      </c>
      <c r="Z110" s="61">
        <f>X110-Y110</f>
        <v/>
      </c>
      <c r="AA110" s="88">
        <f>IFERROR(IF(COUNTIF('contas-pagas-fornecedor-7'!$C:$C,B110)&gt;1,
   AVERAGEIF('contas-pagas-fornecedor-7'!$C:$C,B110,'contas-pagas-fornecedor-7'!$I:$I),
   VLOOKUP(B110,'contas-pagas-fornecedor-7'!$C:$Q,7,FALSE)), "")</f>
        <v/>
      </c>
      <c r="AB110" s="88">
        <f t="array" ref="AB110">IFERROR(
  INDEX('fornecedor-venda-por-filial-ger'!J:J,
    MATCH(1,
      ('fornecedor-venda-por-filial-ger'!A:A=A110) *
      ('fornecedor-venda-por-filial-ger'!B:B=$B$1),
    0)
  ),
"")</f>
        <v/>
      </c>
      <c r="AC110" s="90">
        <f t="array" ref="AC110">IFERROR(
  INDEX('fornecedor-venda-por-filial-ger'!O:O,
    MATCH(1,
      ('fornecedor-venda-por-filial-ger'!A:A=A110) *
      ('fornecedor-venda-por-filial-ger'!B:B=$B$1),
    0)
  ),
"")</f>
        <v/>
      </c>
      <c r="AD110" s="90">
        <f>IFERROR(VLOOKUP(A110,'venda-fornecedor-12-meses-7'!A:AC,3,0),"")</f>
        <v/>
      </c>
      <c r="AE110" s="87">
        <f t="array" ref="AE110">IFERROR(
  INDEX('fornecedor-venda-por-filial-ger'!N:N,
    MATCH(1,
      ('fornecedor-venda-por-filial-ger'!A:A=A110) *
      ('fornecedor-venda-por-filial-ger'!B:B=$B$1),
    0)
  ),
"")</f>
        <v/>
      </c>
      <c r="AF110" s="87">
        <f>IF(J110&lt;=0,"100,00%",IFERROR(AD110/AE110,1))</f>
        <v/>
      </c>
      <c r="AG110" s="64">
        <f t="array" ref="AG110">IFERROR(
  INDEX('fornecedor-venda-por-filial-ger'!L:L,
    MATCH(1,
      ('fornecedor-venda-por-filial-ger'!A:A=A110)*
      ('fornecedor-venda-por-filial-ger'!B:B=$B$1),
    0)
  )/100,
"")</f>
        <v/>
      </c>
      <c r="AH110" s="64">
        <f t="array" ref="AH110">IFERROR(
  INDEX('fornecedor-venda-por-filial-ger'!S:S,
    MATCH(1,
      ('fornecedor-venda-por-filial-ger'!A:A=A110) *
      ('fornecedor-venda-por-filial-ger'!B:B=$B$1),
    0)
  )/100,
"")</f>
        <v/>
      </c>
      <c r="AI110" s="64">
        <f>IFERROR(IF(OR(AH110="",AG110=""),"",IF(J110=0,0,AH110-AG110)),"")</f>
        <v/>
      </c>
      <c r="AJ110" s="91">
        <f t="array" ref="AJ110">IF(MAX(IF('ANALISE PRODUTO'!F:F=A110,'ANALISE PRODUTO'!AD:AD))=0,"SEM ENTRADA",MAX(IF('ANALISE PRODUTO'!F:F=A110,'ANALISE PRODUTO'!AD:AD)))</f>
        <v/>
      </c>
      <c r="AK110" s="39" t="n"/>
      <c r="AL110" s="92">
        <f>IF(IFERROR(VLOOKUP($A110,'VENDA 2023'!$1:$1048576,3 + (COLUMN(A107)-1)*2,FALSE),"")=0,"",IFERROR(VLOOKUP($A110,'VENDA 2023'!$1:$1048576,3 + (COLUMN(A107)-1)*2,FALSE),""))</f>
        <v/>
      </c>
      <c r="AM110" s="92">
        <f>IF(IFERROR(VLOOKUP($A110,'VENDA 2023'!$1:$1048576,3 + (COLUMN(B107)-1)*2,FALSE),"")=0,"",IFERROR(VLOOKUP($A110,'VENDA 2023'!$1:$1048576,3 + (COLUMN(B107)-1)*2,FALSE),""))</f>
        <v/>
      </c>
      <c r="AN110" s="92">
        <f>IF(IFERROR(VLOOKUP($A110,'VENDA 2023'!$1:$1048576,3 + (COLUMN(C107)-1)*2,FALSE),"")=0,"",IFERROR(VLOOKUP($A110,'VENDA 2023'!$1:$1048576,3 + (COLUMN(C107)-1)*2,FALSE),""))</f>
        <v/>
      </c>
      <c r="AO110" s="92">
        <f>IF(IFERROR(VLOOKUP($A110,'VENDA 2023'!$1:$1048576,3 + (COLUMN(D107)-1)*2,FALSE),"")=0,"",IFERROR(VLOOKUP($A110,'VENDA 2023'!$1:$1048576,3 + (COLUMN(D107)-1)*2,FALSE),""))</f>
        <v/>
      </c>
      <c r="AP110" s="92">
        <f>IF(IFERROR(VLOOKUP($A110,'VENDA 2023'!$1:$1048576,3 + (COLUMN(E107)-1)*2,FALSE),"")=0,"",IFERROR(VLOOKUP($A110,'VENDA 2023'!$1:$1048576,3 + (COLUMN(E107)-1)*2,FALSE),""))</f>
        <v/>
      </c>
      <c r="AQ110" s="92">
        <f>IF(IFERROR(VLOOKUP($A110,'VENDA 2023'!$1:$1048576,3 + (COLUMN(F107)-1)*2,FALSE),"")=0,"",IFERROR(VLOOKUP($A110,'VENDA 2023'!$1:$1048576,3 + (COLUMN(F107)-1)*2,FALSE),""))</f>
        <v/>
      </c>
      <c r="AR110" s="92">
        <f>IF(IFERROR(VLOOKUP($A110,'VENDA 2023'!$1:$1048576,3 + (COLUMN(G107)-1)*2,FALSE),"")=0,"",IFERROR(VLOOKUP($A110,'VENDA 2023'!$1:$1048576,3 + (COLUMN(G107)-1)*2,FALSE),""))</f>
        <v/>
      </c>
      <c r="AS110" s="92">
        <f>IF(IFERROR(VLOOKUP($A110,'VENDA 2023'!$1:$1048576,3 + (COLUMN(H107)-1)*2,FALSE),"")=0,"",IFERROR(VLOOKUP($A110,'VENDA 2023'!$1:$1048576,3 + (COLUMN(H107)-1)*2,FALSE),""))</f>
        <v/>
      </c>
      <c r="AT110" s="92">
        <f>IF(IFERROR(VLOOKUP($A110,'VENDA 2023'!$1:$1048576,3 + (COLUMN(I107)-1)*2,FALSE),"")=0,"",IFERROR(VLOOKUP($A110,'VENDA 2023'!$1:$1048576,3 + (COLUMN(I107)-1)*2,FALSE),""))</f>
        <v/>
      </c>
      <c r="AU110" s="92">
        <f>IF(IFERROR(VLOOKUP($A110,'VENDA 2023'!$1:$1048576,3 + (COLUMN(J107)-1)*2,FALSE),"")=0,"",IFERROR(VLOOKUP($A110,'VENDA 2023'!$1:$1048576,3 + (COLUMN(J107)-1)*2,FALSE),""))</f>
        <v/>
      </c>
      <c r="AV110" s="92">
        <f>IF(IFERROR(VLOOKUP($A110,'VENDA 2023'!$1:$1048576,3 + (COLUMN(K107)-1)*2,FALSE),"")=0,"",IFERROR(VLOOKUP($A110,'VENDA 2023'!$1:$1048576,3 + (COLUMN(K107)-1)*2,FALSE),""))</f>
        <v/>
      </c>
      <c r="AW110" s="92">
        <f>IF(IFERROR(VLOOKUP($A110,'VENDA 2023'!$1:$1048576,3 + (COLUMN(L107)-1)*2,FALSE),"")=0,"",IFERROR(VLOOKUP($A110,'VENDA 2023'!$1:$1048576,3 + (COLUMN(L107)-1)*2,FALSE),""))</f>
        <v/>
      </c>
      <c r="AX110" s="93">
        <f>IF(COUNT(AL110:AW110)=0,"",SUM(AL110:AW110))</f>
        <v/>
      </c>
      <c r="AY110" s="92">
        <f>IF(IFERROR(VLOOKUP($A110,'VENDA 2024'!$1:$1048576,3 + (COLUMN(A107)-1)*2,FALSE),"")=0,"",IFERROR(VLOOKUP($A110,'VENDA 2024'!$1:$1048576,3 + (COLUMN(A107)-1)*2,FALSE),""))</f>
        <v/>
      </c>
      <c r="AZ110" s="92">
        <f>IF(IFERROR(VLOOKUP($A110,'VENDA 2024'!$1:$1048576,3 + (COLUMN(B107)-1)*2,FALSE),"")=0,"",IFERROR(VLOOKUP($A110,'VENDA 2024'!$1:$1048576,3 + (COLUMN(B107)-1)*2,FALSE),""))</f>
        <v/>
      </c>
      <c r="BA110" s="92">
        <f>IF(IFERROR(VLOOKUP($A110,'VENDA 2024'!$1:$1048576,3 + (COLUMN(C107)-1)*2,FALSE),"")=0,"",IFERROR(VLOOKUP($A110,'VENDA 2024'!$1:$1048576,3 + (COLUMN(C107)-1)*2,FALSE),""))</f>
        <v/>
      </c>
      <c r="BB110" s="92">
        <f>IF(IFERROR(VLOOKUP($A110,'VENDA 2024'!$1:$1048576,3 + (COLUMN(D107)-1)*2,FALSE),"")=0,"",IFERROR(VLOOKUP($A110,'VENDA 2024'!$1:$1048576,3 + (COLUMN(D107)-1)*2,FALSE),""))</f>
        <v/>
      </c>
      <c r="BC110" s="92">
        <f>IF(IFERROR(VLOOKUP($A110,'VENDA 2024'!$1:$1048576,3 + (COLUMN(E107)-1)*2,FALSE),"")=0,"",IFERROR(VLOOKUP($A110,'VENDA 2024'!$1:$1048576,3 + (COLUMN(E107)-1)*2,FALSE),""))</f>
        <v/>
      </c>
      <c r="BD110" s="92">
        <f>IF(IFERROR(VLOOKUP($A110,'VENDA 2024'!$1:$1048576,3 + (COLUMN(F107)-1)*2,FALSE),"")=0,"",IFERROR(VLOOKUP($A110,'VENDA 2024'!$1:$1048576,3 + (COLUMN(F107)-1)*2,FALSE),""))</f>
        <v/>
      </c>
      <c r="BE110" s="92">
        <f>IF(IFERROR(VLOOKUP($A110,'VENDA 2024'!$1:$1048576,3 + (COLUMN(G107)-1)*2,FALSE),"")=0,"",IFERROR(VLOOKUP($A110,'VENDA 2024'!$1:$1048576,3 + (COLUMN(G107)-1)*2,FALSE),""))</f>
        <v/>
      </c>
      <c r="BF110" s="92">
        <f>IF(IFERROR(VLOOKUP($A110,'VENDA 2024'!$1:$1048576,3 + (COLUMN(H107)-1)*2,FALSE),"")=0,"",IFERROR(VLOOKUP($A110,'VENDA 2024'!$1:$1048576,3 + (COLUMN(H107)-1)*2,FALSE),""))</f>
        <v/>
      </c>
      <c r="BG110" s="92">
        <f>IF(IFERROR(VLOOKUP($A110,'VENDA 2024'!$1:$1048576,3 + (COLUMN(I107)-1)*2,FALSE),"")=0,"",IFERROR(VLOOKUP($A110,'VENDA 2024'!$1:$1048576,3 + (COLUMN(I107)-1)*2,FALSE),""))</f>
        <v/>
      </c>
      <c r="BH110" s="92">
        <f>IF(IFERROR(VLOOKUP($A110,'VENDA 2024'!$1:$1048576,3 + (COLUMN(J107)-1)*2,FALSE),"")=0,"",IFERROR(VLOOKUP($A110,'VENDA 2024'!$1:$1048576,3 + (COLUMN(J107)-1)*2,FALSE),""))</f>
        <v/>
      </c>
      <c r="BI110" s="92">
        <f>IF(IFERROR(VLOOKUP($A110,'VENDA 2024'!$1:$1048576,3 + (COLUMN(K107)-1)*2,FALSE),"")=0,"",IFERROR(VLOOKUP($A110,'VENDA 2024'!$1:$1048576,3 + (COLUMN(K107)-1)*2,FALSE),""))</f>
        <v/>
      </c>
      <c r="BJ110" s="92">
        <f>IF(IFERROR(VLOOKUP($A110,'VENDA 2024'!$1:$1048576,3 + (COLUMN(L107)-1)*2,FALSE),"")=0,"",IFERROR(VLOOKUP($A110,'VENDA 2024'!$1:$1048576,3 + (COLUMN(L107)-1)*2,FALSE),""))</f>
        <v/>
      </c>
      <c r="BK110" s="93">
        <f>IF(COUNT(AY110:BJ110)=0,"",SUM(AY110:BJ110))</f>
        <v/>
      </c>
      <c r="BL110" s="92">
        <f>IF(IFERROR(VLOOKUP($A110,'VENDA 2025'!$1:$1048576,3 + (COLUMN(A107)-1)*2,FALSE),"")=0,"",IFERROR(VLOOKUP($A110,'VENDA 2025'!$1:$1048576,3 + (COLUMN(A107)-1)*2,FALSE),""))</f>
        <v/>
      </c>
      <c r="BM110" s="92">
        <f>IF(IFERROR(VLOOKUP($A110,'VENDA 2025'!$1:$1048576,3 + (COLUMN(B107)-1)*2,FALSE),"")=0,"",IFERROR(VLOOKUP($A110,'VENDA 2025'!$1:$1048576,3 + (COLUMN(B107)-1)*2,FALSE),""))</f>
        <v/>
      </c>
      <c r="BN110" s="92">
        <f>IF(IFERROR(VLOOKUP($A110,'VENDA 2025'!$1:$1048576,3 + (COLUMN(C107)-1)*2,FALSE),"")=0,"",IFERROR(VLOOKUP($A110,'VENDA 2025'!$1:$1048576,3 + (COLUMN(C107)-1)*2,FALSE),""))</f>
        <v/>
      </c>
      <c r="BO110" s="92">
        <f>IF(IFERROR(VLOOKUP($A110,'VENDA 2025'!$1:$1048576,3 + (COLUMN(D107)-1)*2,FALSE),"")=0,"",IFERROR(VLOOKUP($A110,'VENDA 2025'!$1:$1048576,3 + (COLUMN(D107)-1)*2,FALSE),""))</f>
        <v/>
      </c>
      <c r="BP110" s="92">
        <f>IF(IFERROR(VLOOKUP($A110,'VENDA 2025'!$1:$1048576,3 + (COLUMN(E107)-1)*2,FALSE),"")=0,"",IFERROR(VLOOKUP($A110,'VENDA 2025'!$1:$1048576,3 + (COLUMN(E107)-1)*2,FALSE),""))</f>
        <v/>
      </c>
      <c r="BQ110" s="92">
        <f>IF(IFERROR(VLOOKUP($A110,'VENDA 2025'!$1:$1048576,3 + (COLUMN(F107)-1)*2,FALSE),"")=0,"",IFERROR(VLOOKUP($A110,'VENDA 2025'!$1:$1048576,3 + (COLUMN(F107)-1)*2,FALSE),""))</f>
        <v/>
      </c>
      <c r="BR110" s="92">
        <f>IF(IFERROR(VLOOKUP($A110,'VENDA 2025'!$1:$1048576,3 + (COLUMN(G107)-1)*2,FALSE),"")=0,"",IFERROR(VLOOKUP($A110,'VENDA 2025'!$1:$1048576,3 + (COLUMN(G107)-1)*2,FALSE),""))</f>
        <v/>
      </c>
      <c r="BS110" s="92">
        <f>IF(IFERROR(VLOOKUP($A110,'VENDA 2025'!$1:$1048576,3 + (COLUMN(H107)-1)*2,FALSE),"")=0,"",IFERROR(VLOOKUP($A110,'VENDA 2025'!$1:$1048576,3 + (COLUMN(H107)-1)*2,FALSE),""))</f>
        <v/>
      </c>
      <c r="BT110" s="92">
        <f>IF(IFERROR(VLOOKUP($A110,'VENDA 2025'!$1:$1048576,3 + (COLUMN(I107)-1)*2,FALSE),"")=0,"",IFERROR(VLOOKUP($A110,'VENDA 2025'!$1:$1048576,3 + (COLUMN(I107)-1)*2,FALSE),""))</f>
        <v/>
      </c>
      <c r="BU110" s="92">
        <f>IF(IFERROR(VLOOKUP($A110,'VENDA 2025'!$1:$1048576,3 + (COLUMN(J107)-1)*2,FALSE),"")=0,"",IFERROR(VLOOKUP($A110,'VENDA 2025'!$1:$1048576,3 + (COLUMN(J107)-1)*2,FALSE),""))</f>
        <v/>
      </c>
      <c r="BV110" s="92">
        <f>IF(IFERROR(VLOOKUP($A110,'VENDA 2025'!$1:$1048576,3 + (COLUMN(K107)-1)*2,FALSE),"")=0,"",IFERROR(VLOOKUP($A110,'VENDA 2025'!$1:$1048576,3 + (COLUMN(K107)-1)*2,FALSE),""))</f>
        <v/>
      </c>
      <c r="BW110" s="92">
        <f>IF(IFERROR(VLOOKUP($A110,'VENDA 2025'!$1:$1048576,3 + (COLUMN(L107)-1)*2,FALSE),"")=0,"",IFERROR(VLOOKUP($A110,'VENDA 2025'!$1:$1048576,3 + (COLUMN(L107)-1)*2,FALSE),""))</f>
        <v/>
      </c>
      <c r="BX110" s="93">
        <f>IF(COUNT(BL110:BW110)=0,"",SUM(BL110:BW110))</f>
        <v/>
      </c>
      <c r="BY110" s="92">
        <f>IF(IFERROR(VLOOKUP($A110,'venda-fornecedor-12-meses-7'!$1:$1048576,4 + (COLUMN(A107)-1)*2,FALSE),"")=0,"",IFERROR(VLOOKUP($A110,'venda-fornecedor-12-meses-7'!$1:$1048576,4 + (COLUMN(A107)-1)*2,FALSE),""))</f>
        <v/>
      </c>
      <c r="BZ110" s="92">
        <f>IF(IFERROR(VLOOKUP($A110,'venda-fornecedor-12-meses-7'!$1:$1048576,4 + (COLUMN(B107)-1)*2,FALSE),"")=0,"",IFERROR(VLOOKUP($A110,'venda-fornecedor-12-meses-7'!$1:$1048576,4 + (COLUMN(B107)-1)*2,FALSE),""))</f>
        <v/>
      </c>
      <c r="CA110" s="92">
        <f>IF(IFERROR(VLOOKUP($A110,'venda-fornecedor-12-meses-7'!$1:$1048576,4 + (COLUMN(C107)-1)*2,FALSE),"")=0,"",IFERROR(VLOOKUP($A110,'venda-fornecedor-12-meses-7'!$1:$1048576,4 + (COLUMN(C107)-1)*2,FALSE),""))</f>
        <v/>
      </c>
      <c r="CB110" s="92">
        <f>IF(IFERROR(VLOOKUP($A110,'venda-fornecedor-12-meses-7'!$1:$1048576,4 + (COLUMN(D107)-1)*2,FALSE),"")=0,"",IFERROR(VLOOKUP($A110,'venda-fornecedor-12-meses-7'!$1:$1048576,4 + (COLUMN(D107)-1)*2,FALSE),""))</f>
        <v/>
      </c>
      <c r="CC110" s="92">
        <f>IF(IFERROR(VLOOKUP($A110,'venda-fornecedor-12-meses-7'!$1:$1048576,4 + (COLUMN(E107)-1)*2,FALSE),"")=0,"",IFERROR(VLOOKUP($A110,'venda-fornecedor-12-meses-7'!$1:$1048576,4 + (COLUMN(E107)-1)*2,FALSE),""))</f>
        <v/>
      </c>
      <c r="CD110" s="92">
        <f>IF(IFERROR(VLOOKUP($A110,'venda-fornecedor-12-meses-7'!$1:$1048576,4 + (COLUMN(F107)-1)*2,FALSE),"")=0,"",IFERROR(VLOOKUP($A110,'venda-fornecedor-12-meses-7'!$1:$1048576,4 + (COLUMN(F107)-1)*2,FALSE),""))</f>
        <v/>
      </c>
      <c r="CE110" s="92">
        <f>IF(IFERROR(VLOOKUP($A110,'venda-fornecedor-12-meses-7'!$1:$1048576,4 + (COLUMN(G107)-1)*2,FALSE),"")=0,"",IFERROR(VLOOKUP($A110,'venda-fornecedor-12-meses-7'!$1:$1048576,4 + (COLUMN(G107)-1)*2,FALSE),""))</f>
        <v/>
      </c>
      <c r="CF110" s="92">
        <f>IF(IFERROR(VLOOKUP($A110,'venda-fornecedor-12-meses-7'!$1:$1048576,4 + (COLUMN(H107)-1)*2,FALSE),"")=0,"",IFERROR(VLOOKUP($A110,'venda-fornecedor-12-meses-7'!$1:$1048576,4 + (COLUMN(H107)-1)*2,FALSE),""))</f>
        <v/>
      </c>
      <c r="CG110" s="92">
        <f>IF(IFERROR(VLOOKUP($A110,'venda-fornecedor-12-meses-7'!$1:$1048576,4 + (COLUMN(I107)-1)*2,FALSE),"")=0,"",IFERROR(VLOOKUP($A110,'venda-fornecedor-12-meses-7'!$1:$1048576,4 + (COLUMN(I107)-1)*2,FALSE),""))</f>
        <v/>
      </c>
      <c r="CH110" s="92">
        <f>IF(IFERROR(VLOOKUP($A110,'venda-fornecedor-12-meses-7'!$1:$1048576,4 + (COLUMN(J107)-1)*2,FALSE),"")=0,"",IFERROR(VLOOKUP($A110,'venda-fornecedor-12-meses-7'!$1:$1048576,4 + (COLUMN(J107)-1)*2,FALSE),""))</f>
        <v/>
      </c>
      <c r="CI110" s="92">
        <f>IF(IFERROR(VLOOKUP($A110,'venda-fornecedor-12-meses-7'!$1:$1048576,4 + (COLUMN(K107)-1)*2,FALSE),"")=0,"",IFERROR(VLOOKUP($A110,'venda-fornecedor-12-meses-7'!$1:$1048576,4 + (COLUMN(K107)-1)*2,FALSE),""))</f>
        <v/>
      </c>
      <c r="CJ110" s="92">
        <f>IF(IFERROR(VLOOKUP($A110,'venda-fornecedor-12-meses-7'!$1:$1048576,4 + (COLUMN(L107)-1)*2,FALSE),"")=0,"",IFERROR(VLOOKUP($A110,'venda-fornecedor-12-meses-7'!$1:$1048576,4 + (COLUMN(L107)-1)*2,FALSE),""))</f>
        <v/>
      </c>
      <c r="CK110" s="93">
        <f>IF(COUNT(BY110:CJ110)=0,"",SUM(BY110:CJ110))</f>
        <v/>
      </c>
      <c r="CL110" s="93">
        <f>IF(COUNT(BY110:CJ110)=0,"",AVERAGE(BY110:CJ110))</f>
        <v/>
      </c>
      <c r="CM110" s="1" t="n"/>
      <c r="CN110" s="94">
        <f>IF(IFERROR(VLOOKUP($A110,'ENTRADA 2023'!$1:$1048576,3 + (COLUMN(A107)-1)*1,FALSE),"")=0,"",IFERROR(VLOOKUP($A110,'ENTRADA 2023'!$1:$1048576,3 + (COLUMN(A107)-1)*1,FALSE),""))</f>
        <v/>
      </c>
      <c r="CO110" s="94">
        <f>IF(IFERROR(VLOOKUP($A110,'ENTRADA 2023'!$1:$1048576,3 + (COLUMN(B107)-1)*1,FALSE),"")=0,"",IFERROR(VLOOKUP($A110,'ENTRADA 2023'!$1:$1048576,3 + (COLUMN(B107)-1)*1,FALSE),""))</f>
        <v/>
      </c>
      <c r="CP110" s="94">
        <f>IF(IFERROR(VLOOKUP($A110,'ENTRADA 2023'!$1:$1048576,3 + (COLUMN(C107)-1)*1,FALSE),"")=0,"",IFERROR(VLOOKUP($A110,'ENTRADA 2023'!$1:$1048576,3 + (COLUMN(C107)-1)*1,FALSE),""))</f>
        <v/>
      </c>
      <c r="CQ110" s="94">
        <f>IF(IFERROR(VLOOKUP($A110,'ENTRADA 2023'!$1:$1048576,3 + (COLUMN(D107)-1)*1,FALSE),"")=0,"",IFERROR(VLOOKUP($A110,'ENTRADA 2023'!$1:$1048576,3 + (COLUMN(D107)-1)*1,FALSE),""))</f>
        <v/>
      </c>
      <c r="CR110" s="94">
        <f>IF(IFERROR(VLOOKUP($A110,'ENTRADA 2023'!$1:$1048576,3 + (COLUMN(E107)-1)*1,FALSE),"")=0,"",IFERROR(VLOOKUP($A110,'ENTRADA 2023'!$1:$1048576,3 + (COLUMN(E107)-1)*1,FALSE),""))</f>
        <v/>
      </c>
      <c r="CS110" s="94">
        <f>IF(IFERROR(VLOOKUP($A110,'ENTRADA 2023'!$1:$1048576,3 + (COLUMN(F107)-1)*1,FALSE),"")=0,"",IFERROR(VLOOKUP($A110,'ENTRADA 2023'!$1:$1048576,3 + (COLUMN(F107)-1)*1,FALSE),""))</f>
        <v/>
      </c>
      <c r="CT110" s="94">
        <f>IF(IFERROR(VLOOKUP($A110,'ENTRADA 2023'!$1:$1048576,3 + (COLUMN(G107)-1)*1,FALSE),"")=0,"",IFERROR(VLOOKUP($A110,'ENTRADA 2023'!$1:$1048576,3 + (COLUMN(G107)-1)*1,FALSE),""))</f>
        <v/>
      </c>
      <c r="CU110" s="94">
        <f>IF(IFERROR(VLOOKUP($A110,'ENTRADA 2023'!$1:$1048576,3 + (COLUMN(H107)-1)*1,FALSE),"")=0,"",IFERROR(VLOOKUP($A110,'ENTRADA 2023'!$1:$1048576,3 + (COLUMN(H107)-1)*1,FALSE),""))</f>
        <v/>
      </c>
      <c r="CV110" s="94">
        <f>IF(IFERROR(VLOOKUP($A110,'ENTRADA 2023'!$1:$1048576,3 + (COLUMN(I107)-1)*1,FALSE),"")=0,"",IFERROR(VLOOKUP($A110,'ENTRADA 2023'!$1:$1048576,3 + (COLUMN(I107)-1)*1,FALSE),""))</f>
        <v/>
      </c>
      <c r="CW110" s="94">
        <f>IF(IFERROR(VLOOKUP($A110,'ENTRADA 2023'!$1:$1048576,3 + (COLUMN(J107)-1)*1,FALSE),"")=0,"",IFERROR(VLOOKUP($A110,'ENTRADA 2023'!$1:$1048576,3 + (COLUMN(J107)-1)*1,FALSE),""))</f>
        <v/>
      </c>
      <c r="CX110" s="94">
        <f>IF(IFERROR(VLOOKUP($A110,'ENTRADA 2023'!$1:$1048576,3 + (COLUMN(K107)-1)*1,FALSE),"")=0,"",IFERROR(VLOOKUP($A110,'ENTRADA 2023'!$1:$1048576,3 + (COLUMN(K107)-1)*1,FALSE),""))</f>
        <v/>
      </c>
      <c r="CY110" s="94">
        <f>IF(IFERROR(VLOOKUP($A110,'ENTRADA 2023'!$1:$1048576,3 + (COLUMN(L107)-1)*1,FALSE),"")=0,"",IFERROR(VLOOKUP($A110,'ENTRADA 2023'!$1:$1048576,3 + (COLUMN(L107)-1)*1,FALSE),""))</f>
        <v/>
      </c>
      <c r="CZ110" s="95">
        <f>IF(COUNT(CN110:CY110)=0,"",SUM(CN110:CY110))</f>
        <v/>
      </c>
      <c r="DA110" s="94">
        <f>IF(IFERROR(VLOOKUP($A110,'ENTRADA 2024'!$1:$1048576,3 + (COLUMN(A107)-1)*1,FALSE),"")=0,"",IFERROR(VLOOKUP($A110,'ENTRADA 2024'!$1:$1048576,3 + (COLUMN(A107)-1)*1,FALSE),""))</f>
        <v/>
      </c>
      <c r="DB110" s="94">
        <f>IF(IFERROR(VLOOKUP($A110,'ENTRADA 2024'!$1:$1048576,3 + (COLUMN(B107)-1)*1,FALSE),"")=0,"",IFERROR(VLOOKUP($A110,'ENTRADA 2024'!$1:$1048576,3 + (COLUMN(B107)-1)*1,FALSE),""))</f>
        <v/>
      </c>
      <c r="DC110" s="94">
        <f>IF(IFERROR(VLOOKUP($A110,'ENTRADA 2024'!$1:$1048576,3 + (COLUMN(C107)-1)*1,FALSE),"")=0,"",IFERROR(VLOOKUP($A110,'ENTRADA 2024'!$1:$1048576,3 + (COLUMN(C107)-1)*1,FALSE),""))</f>
        <v/>
      </c>
      <c r="DD110" s="94">
        <f>IF(IFERROR(VLOOKUP($A110,'ENTRADA 2024'!$1:$1048576,3 + (COLUMN(D107)-1)*1,FALSE),"")=0,"",IFERROR(VLOOKUP($A110,'ENTRADA 2024'!$1:$1048576,3 + (COLUMN(D107)-1)*1,FALSE),""))</f>
        <v/>
      </c>
      <c r="DE110" s="94">
        <f>IF(IFERROR(VLOOKUP($A110,'ENTRADA 2024'!$1:$1048576,3 + (COLUMN(E107)-1)*1,FALSE),"")=0,"",IFERROR(VLOOKUP($A110,'ENTRADA 2024'!$1:$1048576,3 + (COLUMN(E107)-1)*1,FALSE),""))</f>
        <v/>
      </c>
      <c r="DF110" s="94">
        <f>IF(IFERROR(VLOOKUP($A110,'ENTRADA 2024'!$1:$1048576,3 + (COLUMN(F107)-1)*1,FALSE),"")=0,"",IFERROR(VLOOKUP($A110,'ENTRADA 2024'!$1:$1048576,3 + (COLUMN(F107)-1)*1,FALSE),""))</f>
        <v/>
      </c>
      <c r="DG110" s="94">
        <f>IF(IFERROR(VLOOKUP($A110,'ENTRADA 2024'!$1:$1048576,3 + (COLUMN(G107)-1)*1,FALSE),"")=0,"",IFERROR(VLOOKUP($A110,'ENTRADA 2024'!$1:$1048576,3 + (COLUMN(G107)-1)*1,FALSE),""))</f>
        <v/>
      </c>
      <c r="DH110" s="94">
        <f>IF(IFERROR(VLOOKUP($A110,'ENTRADA 2024'!$1:$1048576,3 + (COLUMN(H107)-1)*1,FALSE),"")=0,"",IFERROR(VLOOKUP($A110,'ENTRADA 2024'!$1:$1048576,3 + (COLUMN(H107)-1)*1,FALSE),""))</f>
        <v/>
      </c>
      <c r="DI110" s="94">
        <f>IF(IFERROR(VLOOKUP($A110,'ENTRADA 2024'!$1:$1048576,3 + (COLUMN(I107)-1)*1,FALSE),"")=0,"",IFERROR(VLOOKUP($A110,'ENTRADA 2024'!$1:$1048576,3 + (COLUMN(I107)-1)*1,FALSE),""))</f>
        <v/>
      </c>
      <c r="DJ110" s="94">
        <f>IF(IFERROR(VLOOKUP($A110,'ENTRADA 2024'!$1:$1048576,3 + (COLUMN(J107)-1)*1,FALSE),"")=0,"",IFERROR(VLOOKUP($A110,'ENTRADA 2024'!$1:$1048576,3 + (COLUMN(J107)-1)*1,FALSE),""))</f>
        <v/>
      </c>
      <c r="DK110" s="94">
        <f>IF(IFERROR(VLOOKUP($A110,'ENTRADA 2024'!$1:$1048576,3 + (COLUMN(K107)-1)*1,FALSE),"")=0,"",IFERROR(VLOOKUP($A110,'ENTRADA 2024'!$1:$1048576,3 + (COLUMN(K107)-1)*1,FALSE),""))</f>
        <v/>
      </c>
      <c r="DL110" s="94">
        <f>IF(IFERROR(VLOOKUP($A110,'ENTRADA 2024'!$1:$1048576,3 + (COLUMN(L107)-1)*1,FALSE),"")=0,"",IFERROR(VLOOKUP($A110,'ENTRADA 2024'!$1:$1048576,3 + (COLUMN(L107)-1)*1,FALSE),""))</f>
        <v/>
      </c>
      <c r="DM110" s="95">
        <f>IF(COUNT(DA110:DL110)=0,"",SUM(DA110:DL110))</f>
        <v/>
      </c>
      <c r="DN110" s="94">
        <f>IF(IFERROR(VLOOKUP($A110,'ENTRADA 2025'!$1:$1048576,3 + (COLUMN(A107)-1)*1,FALSE),"")=0,"",IFERROR(VLOOKUP($A110,'ENTRADA 2025'!$1:$1048576,3 + (COLUMN(A107)-1)*1,FALSE),""))</f>
        <v/>
      </c>
      <c r="DO110" s="94">
        <f>IF(IFERROR(VLOOKUP($A110,'ENTRADA 2025'!$1:$1048576,3 + (COLUMN(B107)-1)*1,FALSE),"")=0,"",IFERROR(VLOOKUP($A110,'ENTRADA 2025'!$1:$1048576,3 + (COLUMN(B107)-1)*1,FALSE),""))</f>
        <v/>
      </c>
      <c r="DP110" s="94">
        <f>IF(IFERROR(VLOOKUP($A110,'ENTRADA 2025'!$1:$1048576,3 + (COLUMN(C107)-1)*1,FALSE),"")=0,"",IFERROR(VLOOKUP($A110,'ENTRADA 2025'!$1:$1048576,3 + (COLUMN(C107)-1)*1,FALSE),""))</f>
        <v/>
      </c>
      <c r="DQ110" s="94">
        <f>IF(IFERROR(VLOOKUP($A110,'ENTRADA 2025'!$1:$1048576,3 + (COLUMN(D107)-1)*1,FALSE),"")=0,"",IFERROR(VLOOKUP($A110,'ENTRADA 2025'!$1:$1048576,3 + (COLUMN(D107)-1)*1,FALSE),""))</f>
        <v/>
      </c>
      <c r="DR110" s="94">
        <f>IF(IFERROR(VLOOKUP($A110,'ENTRADA 2025'!$1:$1048576,3 + (COLUMN(E107)-1)*1,FALSE),"")=0,"",IFERROR(VLOOKUP($A110,'ENTRADA 2025'!$1:$1048576,3 + (COLUMN(E107)-1)*1,FALSE),""))</f>
        <v/>
      </c>
      <c r="DS110" s="94">
        <f>IF(IFERROR(VLOOKUP($A110,'ENTRADA 2025'!$1:$1048576,3 + (COLUMN(F107)-1)*1,FALSE),"")=0,"",IFERROR(VLOOKUP($A110,'ENTRADA 2025'!$1:$1048576,3 + (COLUMN(F107)-1)*1,FALSE),""))</f>
        <v/>
      </c>
      <c r="DT110" s="94">
        <f>IF(IFERROR(VLOOKUP($A110,'ENTRADA 2025'!$1:$1048576,3 + (COLUMN(G107)-1)*1,FALSE),"")=0,"",IFERROR(VLOOKUP($A110,'ENTRADA 2025'!$1:$1048576,3 + (COLUMN(G107)-1)*1,FALSE),""))</f>
        <v/>
      </c>
      <c r="DU110" s="94">
        <f>IF(IFERROR(VLOOKUP($A110,'ENTRADA 2025'!$1:$1048576,3 + (COLUMN(H107)-1)*1,FALSE),"")=0,"",IFERROR(VLOOKUP($A110,'ENTRADA 2025'!$1:$1048576,3 + (COLUMN(H107)-1)*1,FALSE),""))</f>
        <v/>
      </c>
      <c r="DV110" s="94">
        <f>IF(IFERROR(VLOOKUP($A110,'ENTRADA 2025'!$1:$1048576,3 + (COLUMN(I107)-1)*1,FALSE),"")=0,"",IFERROR(VLOOKUP($A110,'ENTRADA 2025'!$1:$1048576,3 + (COLUMN(I107)-1)*1,FALSE),""))</f>
        <v/>
      </c>
      <c r="DW110" s="94">
        <f>IF(IFERROR(VLOOKUP($A110,'ENTRADA 2025'!$1:$1048576,3 + (COLUMN(J107)-1)*1,FALSE),"")=0,"",IFERROR(VLOOKUP($A110,'ENTRADA 2025'!$1:$1048576,3 + (COLUMN(J107)-1)*1,FALSE),""))</f>
        <v/>
      </c>
      <c r="DX110" s="94">
        <f>IF(IFERROR(VLOOKUP($A110,'ENTRADA 2025'!$1:$1048576,3 + (COLUMN(K107)-1)*1,FALSE),"")=0,"",IFERROR(VLOOKUP($A110,'ENTRADA 2025'!$1:$1048576,3 + (COLUMN(K107)-1)*1,FALSE),""))</f>
        <v/>
      </c>
      <c r="DY110" s="94">
        <f>IF(IFERROR(VLOOKUP($A110,'ENTRADA 2025'!$1:$1048576,3 + (COLUMN(L107)-1)*1,FALSE),"")=0,"",IFERROR(VLOOKUP($A110,'ENTRADA 2025'!$1:$1048576,3 + (COLUMN(L107)-1)*1,FALSE),""))</f>
        <v/>
      </c>
      <c r="DZ110" s="95">
        <f>IF(COUNT(DN110:DY110)=0,"",SUM(DN110:DY110))</f>
        <v/>
      </c>
      <c r="EA110" s="94">
        <f>IF(IFERROR(VLOOKUP($A110,'entrada-fornecedor-12-meses-7'!$1:$1048576,3 + (COLUMN(A107)-1)*1,FALSE),"")=0,"",IFERROR(VLOOKUP($A110,'entrada-fornecedor-12-meses-7'!$1:$1048576,3 + (COLUMN(A107)-1)*1,FALSE),""))</f>
        <v/>
      </c>
      <c r="EB110" s="94">
        <f>IF(IFERROR(VLOOKUP($A110,'entrada-fornecedor-12-meses-7'!$1:$1048576,3 + (COLUMN(B107)-1)*1,FALSE),"")=0,"",IFERROR(VLOOKUP($A110,'entrada-fornecedor-12-meses-7'!$1:$1048576,3 + (COLUMN(B107)-1)*1,FALSE),""))</f>
        <v/>
      </c>
      <c r="EC110" s="94">
        <f>IF(IFERROR(VLOOKUP($A110,'entrada-fornecedor-12-meses-7'!$1:$1048576,3 + (COLUMN(C107)-1)*1,FALSE),"")=0,"",IFERROR(VLOOKUP($A110,'entrada-fornecedor-12-meses-7'!$1:$1048576,3 + (COLUMN(C107)-1)*1,FALSE),""))</f>
        <v/>
      </c>
      <c r="ED110" s="94">
        <f>IF(IFERROR(VLOOKUP($A110,'entrada-fornecedor-12-meses-7'!$1:$1048576,3 + (COLUMN(D107)-1)*1,FALSE),"")=0,"",IFERROR(VLOOKUP($A110,'entrada-fornecedor-12-meses-7'!$1:$1048576,3 + (COLUMN(D107)-1)*1,FALSE),""))</f>
        <v/>
      </c>
      <c r="EE110" s="94">
        <f>IF(IFERROR(VLOOKUP($A110,'entrada-fornecedor-12-meses-7'!$1:$1048576,3 + (COLUMN(E107)-1)*1,FALSE),"")=0,"",IFERROR(VLOOKUP($A110,'entrada-fornecedor-12-meses-7'!$1:$1048576,3 + (COLUMN(E107)-1)*1,FALSE),""))</f>
        <v/>
      </c>
      <c r="EF110" s="94">
        <f>IF(IFERROR(VLOOKUP($A110,'entrada-fornecedor-12-meses-7'!$1:$1048576,3 + (COLUMN(F107)-1)*1,FALSE),"")=0,"",IFERROR(VLOOKUP($A110,'entrada-fornecedor-12-meses-7'!$1:$1048576,3 + (COLUMN(F107)-1)*1,FALSE),""))</f>
        <v/>
      </c>
      <c r="EG110" s="94">
        <f>IF(IFERROR(VLOOKUP($A110,'entrada-fornecedor-12-meses-7'!$1:$1048576,3 + (COLUMN(G107)-1)*1,FALSE),"")=0,"",IFERROR(VLOOKUP($A110,'entrada-fornecedor-12-meses-7'!$1:$1048576,3 + (COLUMN(G107)-1)*1,FALSE),""))</f>
        <v/>
      </c>
      <c r="EH110" s="94">
        <f>IF(IFERROR(VLOOKUP($A110,'entrada-fornecedor-12-meses-7'!$1:$1048576,3 + (COLUMN(H107)-1)*1,FALSE),"")=0,"",IFERROR(VLOOKUP($A110,'entrada-fornecedor-12-meses-7'!$1:$1048576,3 + (COLUMN(H107)-1)*1,FALSE),""))</f>
        <v/>
      </c>
      <c r="EI110" s="94">
        <f>IF(IFERROR(VLOOKUP($A110,'entrada-fornecedor-12-meses-7'!$1:$1048576,3 + (COLUMN(I107)-1)*1,FALSE),"")=0,"",IFERROR(VLOOKUP($A110,'entrada-fornecedor-12-meses-7'!$1:$1048576,3 + (COLUMN(I107)-1)*1,FALSE),""))</f>
        <v/>
      </c>
      <c r="EJ110" s="94">
        <f>IF(IFERROR(VLOOKUP($A110,'entrada-fornecedor-12-meses-7'!$1:$1048576,3 + (COLUMN(J107)-1)*1,FALSE),"")=0,"",IFERROR(VLOOKUP($A110,'entrada-fornecedor-12-meses-7'!$1:$1048576,3 + (COLUMN(J107)-1)*1,FALSE),""))</f>
        <v/>
      </c>
      <c r="EK110" s="94">
        <f>IF(IFERROR(VLOOKUP($A110,'entrada-fornecedor-12-meses-7'!$1:$1048576,3 + (COLUMN(K107)-1)*1,FALSE),"")=0,"",IFERROR(VLOOKUP($A110,'entrada-fornecedor-12-meses-7'!$1:$1048576,3 + (COLUMN(K107)-1)*1,FALSE),""))</f>
        <v/>
      </c>
      <c r="EL110" s="94">
        <f>IF(IFERROR(VLOOKUP($A110,'entrada-fornecedor-12-meses-7'!$1:$1048576,3 + (COLUMN(L107)-1)*1,FALSE),"")=0,"",IFERROR(VLOOKUP($A110,'entrada-fornecedor-12-meses-7'!$1:$1048576,3 + (COLUMN(L107)-1)*1,FALSE),""))</f>
        <v/>
      </c>
      <c r="EM110" s="95">
        <f>IF(COUNT(EA110:EL110)=0,"",SUM(EA110:EL110))</f>
        <v/>
      </c>
      <c r="EN110" s="1" t="n"/>
      <c r="EO110" s="96">
        <f>IFERROR(AVERAGEIF('lead-time-compras-7'!B:B,A110,'lead-time-compras-7'!S:S),"")</f>
        <v/>
      </c>
      <c r="EP110" s="96">
        <f>IFERROR(
  AVERAGEIFS(
    'notas-fiscais-entrada-830-7'!H:H,
    'notas-fiscais-entrada-830-7'!O:O, A110,
    'notas-fiscais-entrada-830-7'!E:E, $B$1
  ),
""
)</f>
        <v/>
      </c>
      <c r="EQ110" s="96">
        <f>IFERROR(AVERAGEIF('lead-time-compras-7'!B:B,A110,'lead-time-compras-7'!Q:Q),"")</f>
        <v/>
      </c>
      <c r="ER110" s="97">
        <f>SUMIF('fornecedor-saldo-receber-7'!A:A, A110, 'fornecedor-saldo-receber-7'!L:L)</f>
        <v/>
      </c>
      <c r="ES110" s="97">
        <f>SUMIF('fornecedor-verba-aplicar-7'!A:A, A110, 'fornecedor-verba-aplicar-7'!D:D)</f>
        <v/>
      </c>
      <c r="ET110" s="1" t="n"/>
      <c r="EU110" s="52">
        <f>SUMIF('ANALISE PRODUTO'!F:F, A110, 'ANALISE PRODUTO'!BN:BN)</f>
        <v/>
      </c>
      <c r="EV110" s="52">
        <f>SUMIF('ANALISE PRODUTO'!F:F, A110, 'ANALISE PRODUTO'!BO:BO)</f>
        <v/>
      </c>
      <c r="EW110" s="52">
        <f>SUMIF('ANALISE PRODUTO'!F:F, A110, 'ANALISE PRODUTO'!BP:BP)</f>
        <v/>
      </c>
      <c r="EX110" s="52">
        <f>SUMIF('ANALISE PRODUTO'!F:F, A110, 'ANALISE PRODUTO'!BQ:BQ)</f>
        <v/>
      </c>
      <c r="EY110" s="52">
        <f>SUMIF('ANALISE PRODUTO'!F:F, A110, 'ANALISE PRODUTO'!BR:BR)</f>
        <v/>
      </c>
      <c r="EZ110" s="53">
        <f>SUMIF('ANALISE PRODUTO'!F:F, A110, 'ANALISE PRODUTO'!BS:BS)</f>
        <v/>
      </c>
      <c r="FA110" s="53">
        <f>SUMIF('ANALISE PRODUTO'!F:F, A110, 'ANALISE PRODUTO'!BT:BT)</f>
        <v/>
      </c>
      <c r="FB110" s="53">
        <f>SUMIF('ANALISE PRODUTO'!F:F, A110, 'ANALISE PRODUTO'!BU:BU)</f>
        <v/>
      </c>
      <c r="FC110" s="53">
        <f>SUMIF('ANALISE PRODUTO'!F:F, A110, 'ANALISE PRODUTO'!BV:BV)</f>
        <v/>
      </c>
      <c r="FD110" s="53">
        <f>SUMIF('ANALISE PRODUTO'!F:F, A110, 'ANALISE PRODUTO'!BW:BW)</f>
        <v/>
      </c>
      <c r="FE110" s="41">
        <f>SUMIF('ANALISE PRODUTO'!F:F, A110, 'ANALISE PRODUTO'!CB:CB)</f>
        <v/>
      </c>
      <c r="FF110" s="41">
        <f>SUMIF('ANALISE PRODUTO'!F:F, A110, 'ANALISE PRODUTO'!CC:CC)</f>
        <v/>
      </c>
      <c r="FG110" s="1" t="n"/>
      <c r="FH110" s="45">
        <f>IF(IFERROR(VLOOKUP($A110,'VENDA 2023'!$1:$1048576,4 + (COLUMN(A107)-1)*2,FALSE),"")=0,"",IFERROR(VLOOKUP($A110,'VENDA 2023'!$1:$1048576,4 + (COLUMN(A107)-1)*2,FALSE),""))</f>
        <v/>
      </c>
      <c r="FI110" s="45">
        <f>IF(IFERROR(VLOOKUP($A110,'VENDA 2023'!$1:$1048576,4 + (COLUMN(B107)-1)*2,FALSE),"")=0,"",IFERROR(VLOOKUP($A110,'VENDA 2023'!$1:$1048576,4 + (COLUMN(B107)-1)*2,FALSE),""))</f>
        <v/>
      </c>
      <c r="FJ110" s="45">
        <f>IF(IFERROR(VLOOKUP($A110,'VENDA 2023'!$1:$1048576,4 + (COLUMN(C107)-1)*2,FALSE),"")=0,"",IFERROR(VLOOKUP($A110,'VENDA 2023'!$1:$1048576,4 + (COLUMN(C107)-1)*2,FALSE),""))</f>
        <v/>
      </c>
      <c r="FK110" s="45">
        <f>IF(IFERROR(VLOOKUP($A110,'VENDA 2023'!$1:$1048576,4 + (COLUMN(D107)-1)*2,FALSE),"")=0,"",IFERROR(VLOOKUP($A110,'VENDA 2023'!$1:$1048576,4 + (COLUMN(D107)-1)*2,FALSE),""))</f>
        <v/>
      </c>
      <c r="FL110" s="45">
        <f>IF(IFERROR(VLOOKUP($A110,'VENDA 2023'!$1:$1048576,4 + (COLUMN(E107)-1)*2,FALSE),"")=0,"",IFERROR(VLOOKUP($A110,'VENDA 2023'!$1:$1048576,4 + (COLUMN(E107)-1)*2,FALSE),""))</f>
        <v/>
      </c>
      <c r="FM110" s="45">
        <f>IF(IFERROR(VLOOKUP($A110,'VENDA 2023'!$1:$1048576,4 + (COLUMN(F107)-1)*2,FALSE),"")=0,"",IFERROR(VLOOKUP($A110,'VENDA 2023'!$1:$1048576,4 + (COLUMN(F107)-1)*2,FALSE),""))</f>
        <v/>
      </c>
      <c r="FN110" s="45">
        <f>IF(IFERROR(VLOOKUP($A110,'VENDA 2023'!$1:$1048576,4 + (COLUMN(G107)-1)*2,FALSE),"")=0,"",IFERROR(VLOOKUP($A110,'VENDA 2023'!$1:$1048576,4 + (COLUMN(G107)-1)*2,FALSE),""))</f>
        <v/>
      </c>
      <c r="FO110" s="45">
        <f>IF(IFERROR(VLOOKUP($A110,'VENDA 2023'!$1:$1048576,4 + (COLUMN(H107)-1)*2,FALSE),"")=0,"",IFERROR(VLOOKUP($A110,'VENDA 2023'!$1:$1048576,4 + (COLUMN(H107)-1)*2,FALSE),""))</f>
        <v/>
      </c>
      <c r="FP110" s="45">
        <f>IF(IFERROR(VLOOKUP($A110,'VENDA 2023'!$1:$1048576,4 + (COLUMN(I107)-1)*2,FALSE),"")=0,"",IFERROR(VLOOKUP($A110,'VENDA 2023'!$1:$1048576,4 + (COLUMN(I107)-1)*2,FALSE),""))</f>
        <v/>
      </c>
      <c r="FQ110" s="45">
        <f>IF(IFERROR(VLOOKUP($A110,'VENDA 2023'!$1:$1048576,4 + (COLUMN(J107)-1)*2,FALSE),"")=0,"",IFERROR(VLOOKUP($A110,'VENDA 2023'!$1:$1048576,4 + (COLUMN(J107)-1)*2,FALSE),""))</f>
        <v/>
      </c>
      <c r="FR110" s="45">
        <f>IF(IFERROR(VLOOKUP($A110,'VENDA 2023'!$1:$1048576,4 + (COLUMN(K107)-1)*2,FALSE),"")=0,"",IFERROR(VLOOKUP($A110,'VENDA 2023'!$1:$1048576,4 + (COLUMN(K107)-1)*2,FALSE),""))</f>
        <v/>
      </c>
      <c r="FS110" s="45">
        <f>IF(IFERROR(VLOOKUP($A110,'VENDA 2023'!$1:$1048576,4 + (COLUMN(L107)-1)*2,FALSE),"")=0,"",IFERROR(VLOOKUP($A110,'VENDA 2023'!$1:$1048576,4 + (COLUMN(L107)-1)*2,FALSE),""))</f>
        <v/>
      </c>
      <c r="FT110" s="12">
        <f>IF(COUNT(FH110:FS110)=0,"",SUM(FH110:FS110))</f>
        <v/>
      </c>
      <c r="FU110" s="45">
        <f>IF(IFERROR(VLOOKUP($A110,'VENDA 2024'!$1:$1048576,4 + (COLUMN(A107)-1)*2,FALSE),"")=0,"",IFERROR(VLOOKUP($A110,'VENDA 2024'!$1:$1048576,4 + (COLUMN(A107)-1)*2,FALSE),""))</f>
        <v/>
      </c>
      <c r="FV110" s="45">
        <f>IF(IFERROR(VLOOKUP($A110,'VENDA 2024'!$1:$1048576,4 + (COLUMN(B107)-1)*2,FALSE),"")=0,"",IFERROR(VLOOKUP($A110,'VENDA 2024'!$1:$1048576,4 + (COLUMN(B107)-1)*2,FALSE),""))</f>
        <v/>
      </c>
      <c r="FW110" s="45">
        <f>IF(IFERROR(VLOOKUP($A110,'VENDA 2024'!$1:$1048576,4 + (COLUMN(C107)-1)*2,FALSE),"")=0,"",IFERROR(VLOOKUP($A110,'VENDA 2024'!$1:$1048576,4 + (COLUMN(C107)-1)*2,FALSE),""))</f>
        <v/>
      </c>
      <c r="FX110" s="45">
        <f>IF(IFERROR(VLOOKUP($A110,'VENDA 2024'!$1:$1048576,4 + (COLUMN(D107)-1)*2,FALSE),"")=0,"",IFERROR(VLOOKUP($A110,'VENDA 2024'!$1:$1048576,4 + (COLUMN(D107)-1)*2,FALSE),""))</f>
        <v/>
      </c>
      <c r="FY110" s="45">
        <f>IF(IFERROR(VLOOKUP($A110,'VENDA 2024'!$1:$1048576,4 + (COLUMN(E107)-1)*2,FALSE),"")=0,"",IFERROR(VLOOKUP($A110,'VENDA 2024'!$1:$1048576,4 + (COLUMN(E107)-1)*2,FALSE),""))</f>
        <v/>
      </c>
      <c r="FZ110" s="45">
        <f>IF(IFERROR(VLOOKUP($A110,'VENDA 2024'!$1:$1048576,4 + (COLUMN(F107)-1)*2,FALSE),"")=0,"",IFERROR(VLOOKUP($A110,'VENDA 2024'!$1:$1048576,4 + (COLUMN(F107)-1)*2,FALSE),""))</f>
        <v/>
      </c>
      <c r="GA110" s="45">
        <f>IF(IFERROR(VLOOKUP($A110,'VENDA 2024'!$1:$1048576,4 + (COLUMN(G107)-1)*2,FALSE),"")=0,"",IFERROR(VLOOKUP($A110,'VENDA 2024'!$1:$1048576,4 + (COLUMN(G107)-1)*2,FALSE),""))</f>
        <v/>
      </c>
      <c r="GB110" s="45">
        <f>IF(IFERROR(VLOOKUP($A110,'VENDA 2024'!$1:$1048576,4 + (COLUMN(H107)-1)*2,FALSE),"")=0,"",IFERROR(VLOOKUP($A110,'VENDA 2024'!$1:$1048576,4 + (COLUMN(H107)-1)*2,FALSE),""))</f>
        <v/>
      </c>
      <c r="GC110" s="45">
        <f>IF(IFERROR(VLOOKUP($A110,'VENDA 2024'!$1:$1048576,4 + (COLUMN(I107)-1)*2,FALSE),"")=0,"",IFERROR(VLOOKUP($A110,'VENDA 2024'!$1:$1048576,4 + (COLUMN(I107)-1)*2,FALSE),""))</f>
        <v/>
      </c>
      <c r="GD110" s="45">
        <f>IF(IFERROR(VLOOKUP($A110,'VENDA 2024'!$1:$1048576,4 + (COLUMN(J107)-1)*2,FALSE),"")=0,"",IFERROR(VLOOKUP($A110,'VENDA 2024'!$1:$1048576,4 + (COLUMN(J107)-1)*2,FALSE),""))</f>
        <v/>
      </c>
      <c r="GE110" s="45">
        <f>IF(IFERROR(VLOOKUP($A110,'VENDA 2024'!$1:$1048576,4 + (COLUMN(K107)-1)*2,FALSE),"")=0,"",IFERROR(VLOOKUP($A110,'VENDA 2024'!$1:$1048576,4 + (COLUMN(K107)-1)*2,FALSE),""))</f>
        <v/>
      </c>
      <c r="GF110" s="45">
        <f>IF(IFERROR(VLOOKUP($A110,'VENDA 2024'!$1:$1048576,4 + (COLUMN(L107)-1)*2,FALSE),"")=0,"",IFERROR(VLOOKUP($A110,'VENDA 2024'!$1:$1048576,4 + (COLUMN(L107)-1)*2,FALSE),""))</f>
        <v/>
      </c>
      <c r="GG110" s="12">
        <f>IF(COUNT(FU110:GF110)=0,"",SUM(FU110:GF110))</f>
        <v/>
      </c>
      <c r="GH110" s="45">
        <f>IF(IFERROR(VLOOKUP($A110,'venda-fornecedor-12-meses-7'!$1:$1048576,5 + (COLUMN(A107)-1)*2,FALSE),"")=0,"",IFERROR(VLOOKUP($A110,'venda-fornecedor-12-meses-7'!$1:$1048576,5 + (COLUMN(A107)-1)*2,FALSE),""))</f>
        <v/>
      </c>
      <c r="GI110" s="45">
        <f>IF(IFERROR(VLOOKUP($A110,'venda-fornecedor-12-meses-7'!$1:$1048576,5 + (COLUMN(B107)-1)*2,FALSE),"")=0,"",IFERROR(VLOOKUP($A110,'venda-fornecedor-12-meses-7'!$1:$1048576,5 + (COLUMN(B107)-1)*2,FALSE),""))</f>
        <v/>
      </c>
      <c r="GJ110" s="45">
        <f>IF(IFERROR(VLOOKUP($A110,'venda-fornecedor-12-meses-7'!$1:$1048576,5 + (COLUMN(C107)-1)*2,FALSE),"")=0,"",IFERROR(VLOOKUP($A110,'venda-fornecedor-12-meses-7'!$1:$1048576,5 + (COLUMN(C107)-1)*2,FALSE),""))</f>
        <v/>
      </c>
      <c r="GK110" s="45">
        <f>IF(IFERROR(VLOOKUP($A110,'venda-fornecedor-12-meses-7'!$1:$1048576,5 + (COLUMN(D107)-1)*2,FALSE),"")=0,"",IFERROR(VLOOKUP($A110,'venda-fornecedor-12-meses-7'!$1:$1048576,5 + (COLUMN(D107)-1)*2,FALSE),""))</f>
        <v/>
      </c>
      <c r="GL110" s="45">
        <f>IF(IFERROR(VLOOKUP($A110,'venda-fornecedor-12-meses-7'!$1:$1048576,5 + (COLUMN(E107)-1)*2,FALSE),"")=0,"",IFERROR(VLOOKUP($A110,'venda-fornecedor-12-meses-7'!$1:$1048576,5 + (COLUMN(E107)-1)*2,FALSE),""))</f>
        <v/>
      </c>
      <c r="GM110" s="45">
        <f>IF(IFERROR(VLOOKUP($A110,'venda-fornecedor-12-meses-7'!$1:$1048576,5 + (COLUMN(F107)-1)*2,FALSE),"")=0,"",IFERROR(VLOOKUP($A110,'venda-fornecedor-12-meses-7'!$1:$1048576,5 + (COLUMN(F107)-1)*2,FALSE),""))</f>
        <v/>
      </c>
      <c r="GN110" s="45">
        <f>IF(IFERROR(VLOOKUP($A110,'venda-fornecedor-12-meses-7'!$1:$1048576,5 + (COLUMN(G107)-1)*2,FALSE),"")=0,"",IFERROR(VLOOKUP($A110,'venda-fornecedor-12-meses-7'!$1:$1048576,5 + (COLUMN(G107)-1)*2,FALSE),""))</f>
        <v/>
      </c>
      <c r="GO110" s="45">
        <f>IF(IFERROR(VLOOKUP($A110,'venda-fornecedor-12-meses-7'!$1:$1048576,5 + (COLUMN(H107)-1)*2,FALSE),"")=0,"",IFERROR(VLOOKUP($A110,'venda-fornecedor-12-meses-7'!$1:$1048576,5 + (COLUMN(H107)-1)*2,FALSE),""))</f>
        <v/>
      </c>
      <c r="GP110" s="45">
        <f>IF(IFERROR(VLOOKUP($A110,'venda-fornecedor-12-meses-7'!$1:$1048576,5 + (COLUMN(I107)-1)*2,FALSE),"")=0,"",IFERROR(VLOOKUP($A110,'venda-fornecedor-12-meses-7'!$1:$1048576,5 + (COLUMN(I107)-1)*2,FALSE),""))</f>
        <v/>
      </c>
      <c r="GQ110" s="45">
        <f>IF(IFERROR(VLOOKUP($A110,'venda-fornecedor-12-meses-7'!$1:$1048576,5 + (COLUMN(J107)-1)*2,FALSE),"")=0,"",IFERROR(VLOOKUP($A110,'venda-fornecedor-12-meses-7'!$1:$1048576,5 + (COLUMN(J107)-1)*2,FALSE),""))</f>
        <v/>
      </c>
      <c r="GR110" s="45">
        <f>IF(IFERROR(VLOOKUP($A110,'venda-fornecedor-12-meses-7'!$1:$1048576,5 + (COLUMN(K107)-1)*2,FALSE),"")=0,"",IFERROR(VLOOKUP($A110,'venda-fornecedor-12-meses-7'!$1:$1048576,5 + (COLUMN(K107)-1)*2,FALSE),""))</f>
        <v/>
      </c>
      <c r="GS110" s="45">
        <f>IF(IFERROR(VLOOKUP($A110,'venda-fornecedor-12-meses-7'!$1:$1048576,5 + (COLUMN(L107)-1)*2,FALSE),"")=0,"",IFERROR(VLOOKUP($A110,'venda-fornecedor-12-meses-7'!$1:$1048576,5 + (COLUMN(L107)-1)*2,FALSE),""))</f>
        <v/>
      </c>
      <c r="GT110" s="12">
        <f>IF(COUNT(GH110:GS110)=0,"",SUM(GH110:GS110))</f>
        <v/>
      </c>
    </row>
    <row r="111">
      <c r="A111" s="98" t="n">
        <v>34226</v>
      </c>
      <c r="B111" s="85">
        <f>VLOOKUP(A111,'FORNECEDORES X COMPRADOR'!$A:$D,4,0)</f>
        <v/>
      </c>
      <c r="C111" s="85">
        <f>VLOOKUP(A111,'FORNECEDORES X COMPRADOR'!$A:$E,5,0)</f>
        <v/>
      </c>
      <c r="D111" s="40">
        <f>IFERROR(AVERAGEIF('ANALISE PRODUTO'!F:F,A111,'ANALISE PRODUTO'!BE:BE),"")</f>
        <v/>
      </c>
      <c r="E111" s="40">
        <f>IFERROR(AVERAGEIF('ANALISE PRODUTO'!F:F,A111,'ANALISE PRODUTO'!BF:BF),"")</f>
        <v/>
      </c>
      <c r="F111" s="47">
        <f t="array" ref="F111">IFERROR(
  IF(
    SUMPRODUCT(
      IFERROR(--('ANALISE PRODUTO'!$F$3:$F$10000=A111),0) *
      IFERROR(--'ANALISE PRODUTO'!$AJ$3:$AJ$10000,0)
    )=0,
    "",
    SUMPRODUCT(
      IFERROR(--('ANALISE PRODUTO'!$F$3:$F$10000=A111),0) *
      IFERROR(--'ANALISE PRODUTO'!$AN$3:$AN$10000,0)
    ) /
    SUMPRODUCT(
      IFERROR(--('ANALISE PRODUTO'!$F$3:$F$10000=A111),0) *
      IFERROR(--'ANALISE PRODUTO'!$AJ$3:$AJ$10000,0)
    )
  ),
  ""
)</f>
        <v/>
      </c>
      <c r="G111" s="47">
        <f t="array" ref="G111">IFERROR(
  IF(
    SUMPRODUCT(
      IFERROR(--('ANALISE PRODUTO'!$F$3:$F$10000=A111),0) *
      IFERROR(--'ANALISE PRODUTO'!$AJ$3:$AJ$10000,0)
    )=0,
    "",
    SUMPRODUCT(
      IFERROR(--('ANALISE PRODUTO'!$F$3:$F$10000=A111),0) *
      IFERROR(--'ANALISE PRODUTO'!$AO$3:$AO$10000,0)
    ) /
    SUMPRODUCT(
      IFERROR(--('ANALISE PRODUTO'!$F$3:$F$10000=A111),0) *
      IFERROR(--'ANALISE PRODUTO'!$AJ$3:$AJ$10000,0)
    )
  ),
  ""
)</f>
        <v/>
      </c>
      <c r="H111" s="86" t="n">
        <v>60</v>
      </c>
      <c r="I111" s="86" t="n">
        <v>90</v>
      </c>
      <c r="J111" s="87">
        <f>SUMIF('ANALISE PRODUTO'!F:F, A111, 'ANALISE PRODUTO'!AP:AP)</f>
        <v/>
      </c>
      <c r="K111" s="88">
        <f>SUMIF('ANALISE PRODUTO'!F:F, A111, 'ANALISE PRODUTO'!AN:AN)</f>
        <v/>
      </c>
      <c r="L111" s="40">
        <f>SUMIF('ANALISE PRODUTO'!F:F, A111, 'ANALISE PRODUTO'!BB:BB)</f>
        <v/>
      </c>
      <c r="M111" s="40">
        <f>SUMIF('ANALISE PRODUTO'!F:F, A111, 'ANALISE PRODUTO'!BC:BC)</f>
        <v/>
      </c>
      <c r="N111" s="40">
        <f>SUMIF('ANALISE PRODUTO'!F:F, A111, 'ANALISE PRODUTO'!BD:BD)</f>
        <v/>
      </c>
      <c r="O111" s="40">
        <f>SUMIF('ANALISE PRODUTO'!F:F, A111, 'ANALISE PRODUTO'!BA:BA)</f>
        <v/>
      </c>
      <c r="P111" s="40">
        <f>IF(J111=0, 0, IF(O111/J111=0, 0, O111/J111))</f>
        <v/>
      </c>
      <c r="Q111" s="40">
        <f>IF(J111=0, 0, IF(L111/J111=0, 0, L111/J111))</f>
        <v/>
      </c>
      <c r="R111" s="89">
        <f>SUMIF('ANALISE PRODUTO'!F:F, A111, 'ANALISE PRODUTO'!BJ:BJ)</f>
        <v/>
      </c>
      <c r="S111" s="89">
        <f>SUMIF('ANALISE PRODUTO'!F:F, A111, 'ANALISE PRODUTO'!BK:BK)</f>
        <v/>
      </c>
      <c r="T111" s="89">
        <f>SUMIF('ANALISE PRODUTO'!F:F, A111, 'ANALISE PRODUTO'!BL:BL)</f>
        <v/>
      </c>
      <c r="U111" s="89">
        <f>SUMIFS('ANALISE PRODUTO'!BI:BI, 'ANALISE PRODUTO'!F:F, A111)</f>
        <v/>
      </c>
      <c r="V111" s="89">
        <f>IF(C111="DESCONTINUADO", 0, IF(J111=0, 0, IF(U111/J111=0, 0, U111/J111)))</f>
        <v/>
      </c>
      <c r="W111" s="89">
        <f>IF(OR(C111="DESCONTINUADO", J111=0), 0, IFERROR((S111+T111)/J111, 0))</f>
        <v/>
      </c>
      <c r="X111" s="59">
        <f>COUNTIF('ANALISE PRODUTO'!F:F, A111)</f>
        <v/>
      </c>
      <c r="Y111" s="60">
        <f>COUNTIFS('ANALISE PRODUTO'!F:F, A111, 'ANALISE PRODUTO'!S:S, "S")</f>
        <v/>
      </c>
      <c r="Z111" s="61">
        <f>X111-Y111</f>
        <v/>
      </c>
      <c r="AA111" s="88">
        <f>IFERROR(IF(COUNTIF('contas-pagas-fornecedor-7'!$C:$C,B111)&gt;1,
   AVERAGEIF('contas-pagas-fornecedor-7'!$C:$C,B111,'contas-pagas-fornecedor-7'!$I:$I),
   VLOOKUP(B111,'contas-pagas-fornecedor-7'!$C:$Q,7,FALSE)), "")</f>
        <v/>
      </c>
      <c r="AB111" s="88">
        <f t="array" ref="AB111">IFERROR(
  INDEX('fornecedor-venda-por-filial-ger'!J:J,
    MATCH(1,
      ('fornecedor-venda-por-filial-ger'!A:A=A111) *
      ('fornecedor-venda-por-filial-ger'!B:B=$B$1),
    0)
  ),
"")</f>
        <v/>
      </c>
      <c r="AC111" s="90">
        <f t="array" ref="AC111">IFERROR(
  INDEX('fornecedor-venda-por-filial-ger'!O:O,
    MATCH(1,
      ('fornecedor-venda-por-filial-ger'!A:A=A111) *
      ('fornecedor-venda-por-filial-ger'!B:B=$B$1),
    0)
  ),
"")</f>
        <v/>
      </c>
      <c r="AD111" s="90">
        <f>IFERROR(VLOOKUP(A111,'venda-fornecedor-12-meses-7'!A:AC,3,0),"")</f>
        <v/>
      </c>
      <c r="AE111" s="87">
        <f t="array" ref="AE111">IFERROR(
  INDEX('fornecedor-venda-por-filial-ger'!N:N,
    MATCH(1,
      ('fornecedor-venda-por-filial-ger'!A:A=A111) *
      ('fornecedor-venda-por-filial-ger'!B:B=$B$1),
    0)
  ),
"")</f>
        <v/>
      </c>
      <c r="AF111" s="87">
        <f>IF(J111&lt;=0,"100,00%",IFERROR(AD111/AE111,1))</f>
        <v/>
      </c>
      <c r="AG111" s="64">
        <f t="array" ref="AG111">IFERROR(
  INDEX('fornecedor-venda-por-filial-ger'!L:L,
    MATCH(1,
      ('fornecedor-venda-por-filial-ger'!A:A=A111)*
      ('fornecedor-venda-por-filial-ger'!B:B=$B$1),
    0)
  )/100,
"")</f>
        <v/>
      </c>
      <c r="AH111" s="64">
        <f t="array" ref="AH111">IFERROR(
  INDEX('fornecedor-venda-por-filial-ger'!S:S,
    MATCH(1,
      ('fornecedor-venda-por-filial-ger'!A:A=A111) *
      ('fornecedor-venda-por-filial-ger'!B:B=$B$1),
    0)
  )/100,
"")</f>
        <v/>
      </c>
      <c r="AI111" s="64">
        <f>IFERROR(IF(OR(AH111="",AG111=""),"",IF(J111=0,0,AH111-AG111)),"")</f>
        <v/>
      </c>
      <c r="AJ111" s="91">
        <f t="array" ref="AJ111">IF(MAX(IF('ANALISE PRODUTO'!F:F=A111,'ANALISE PRODUTO'!AD:AD))=0,"SEM ENTRADA",MAX(IF('ANALISE PRODUTO'!F:F=A111,'ANALISE PRODUTO'!AD:AD)))</f>
        <v/>
      </c>
      <c r="AK111" s="39" t="n"/>
      <c r="AL111" s="92">
        <f>IF(IFERROR(VLOOKUP($A111,'VENDA 2023'!$1:$1048576,3 + (COLUMN(A108)-1)*2,FALSE),"")=0,"",IFERROR(VLOOKUP($A111,'VENDA 2023'!$1:$1048576,3 + (COLUMN(A108)-1)*2,FALSE),""))</f>
        <v/>
      </c>
      <c r="AM111" s="92">
        <f>IF(IFERROR(VLOOKUP($A111,'VENDA 2023'!$1:$1048576,3 + (COLUMN(B108)-1)*2,FALSE),"")=0,"",IFERROR(VLOOKUP($A111,'VENDA 2023'!$1:$1048576,3 + (COLUMN(B108)-1)*2,FALSE),""))</f>
        <v/>
      </c>
      <c r="AN111" s="92">
        <f>IF(IFERROR(VLOOKUP($A111,'VENDA 2023'!$1:$1048576,3 + (COLUMN(C108)-1)*2,FALSE),"")=0,"",IFERROR(VLOOKUP($A111,'VENDA 2023'!$1:$1048576,3 + (COLUMN(C108)-1)*2,FALSE),""))</f>
        <v/>
      </c>
      <c r="AO111" s="92">
        <f>IF(IFERROR(VLOOKUP($A111,'VENDA 2023'!$1:$1048576,3 + (COLUMN(D108)-1)*2,FALSE),"")=0,"",IFERROR(VLOOKUP($A111,'VENDA 2023'!$1:$1048576,3 + (COLUMN(D108)-1)*2,FALSE),""))</f>
        <v/>
      </c>
      <c r="AP111" s="92">
        <f>IF(IFERROR(VLOOKUP($A111,'VENDA 2023'!$1:$1048576,3 + (COLUMN(E108)-1)*2,FALSE),"")=0,"",IFERROR(VLOOKUP($A111,'VENDA 2023'!$1:$1048576,3 + (COLUMN(E108)-1)*2,FALSE),""))</f>
        <v/>
      </c>
      <c r="AQ111" s="92">
        <f>IF(IFERROR(VLOOKUP($A111,'VENDA 2023'!$1:$1048576,3 + (COLUMN(F108)-1)*2,FALSE),"")=0,"",IFERROR(VLOOKUP($A111,'VENDA 2023'!$1:$1048576,3 + (COLUMN(F108)-1)*2,FALSE),""))</f>
        <v/>
      </c>
      <c r="AR111" s="92">
        <f>IF(IFERROR(VLOOKUP($A111,'VENDA 2023'!$1:$1048576,3 + (COLUMN(G108)-1)*2,FALSE),"")=0,"",IFERROR(VLOOKUP($A111,'VENDA 2023'!$1:$1048576,3 + (COLUMN(G108)-1)*2,FALSE),""))</f>
        <v/>
      </c>
      <c r="AS111" s="92">
        <f>IF(IFERROR(VLOOKUP($A111,'VENDA 2023'!$1:$1048576,3 + (COLUMN(H108)-1)*2,FALSE),"")=0,"",IFERROR(VLOOKUP($A111,'VENDA 2023'!$1:$1048576,3 + (COLUMN(H108)-1)*2,FALSE),""))</f>
        <v/>
      </c>
      <c r="AT111" s="92">
        <f>IF(IFERROR(VLOOKUP($A111,'VENDA 2023'!$1:$1048576,3 + (COLUMN(I108)-1)*2,FALSE),"")=0,"",IFERROR(VLOOKUP($A111,'VENDA 2023'!$1:$1048576,3 + (COLUMN(I108)-1)*2,FALSE),""))</f>
        <v/>
      </c>
      <c r="AU111" s="92">
        <f>IF(IFERROR(VLOOKUP($A111,'VENDA 2023'!$1:$1048576,3 + (COLUMN(J108)-1)*2,FALSE),"")=0,"",IFERROR(VLOOKUP($A111,'VENDA 2023'!$1:$1048576,3 + (COLUMN(J108)-1)*2,FALSE),""))</f>
        <v/>
      </c>
      <c r="AV111" s="92">
        <f>IF(IFERROR(VLOOKUP($A111,'VENDA 2023'!$1:$1048576,3 + (COLUMN(K108)-1)*2,FALSE),"")=0,"",IFERROR(VLOOKUP($A111,'VENDA 2023'!$1:$1048576,3 + (COLUMN(K108)-1)*2,FALSE),""))</f>
        <v/>
      </c>
      <c r="AW111" s="92">
        <f>IF(IFERROR(VLOOKUP($A111,'VENDA 2023'!$1:$1048576,3 + (COLUMN(L108)-1)*2,FALSE),"")=0,"",IFERROR(VLOOKUP($A111,'VENDA 2023'!$1:$1048576,3 + (COLUMN(L108)-1)*2,FALSE),""))</f>
        <v/>
      </c>
      <c r="AX111" s="93">
        <f>IF(COUNT(AL111:AW111)=0,"",SUM(AL111:AW111))</f>
        <v/>
      </c>
      <c r="AY111" s="92">
        <f>IF(IFERROR(VLOOKUP($A111,'VENDA 2024'!$1:$1048576,3 + (COLUMN(A108)-1)*2,FALSE),"")=0,"",IFERROR(VLOOKUP($A111,'VENDA 2024'!$1:$1048576,3 + (COLUMN(A108)-1)*2,FALSE),""))</f>
        <v/>
      </c>
      <c r="AZ111" s="92">
        <f>IF(IFERROR(VLOOKUP($A111,'VENDA 2024'!$1:$1048576,3 + (COLUMN(B108)-1)*2,FALSE),"")=0,"",IFERROR(VLOOKUP($A111,'VENDA 2024'!$1:$1048576,3 + (COLUMN(B108)-1)*2,FALSE),""))</f>
        <v/>
      </c>
      <c r="BA111" s="92">
        <f>IF(IFERROR(VLOOKUP($A111,'VENDA 2024'!$1:$1048576,3 + (COLUMN(C108)-1)*2,FALSE),"")=0,"",IFERROR(VLOOKUP($A111,'VENDA 2024'!$1:$1048576,3 + (COLUMN(C108)-1)*2,FALSE),""))</f>
        <v/>
      </c>
      <c r="BB111" s="92">
        <f>IF(IFERROR(VLOOKUP($A111,'VENDA 2024'!$1:$1048576,3 + (COLUMN(D108)-1)*2,FALSE),"")=0,"",IFERROR(VLOOKUP($A111,'VENDA 2024'!$1:$1048576,3 + (COLUMN(D108)-1)*2,FALSE),""))</f>
        <v/>
      </c>
      <c r="BC111" s="92">
        <f>IF(IFERROR(VLOOKUP($A111,'VENDA 2024'!$1:$1048576,3 + (COLUMN(E108)-1)*2,FALSE),"")=0,"",IFERROR(VLOOKUP($A111,'VENDA 2024'!$1:$1048576,3 + (COLUMN(E108)-1)*2,FALSE),""))</f>
        <v/>
      </c>
      <c r="BD111" s="92">
        <f>IF(IFERROR(VLOOKUP($A111,'VENDA 2024'!$1:$1048576,3 + (COLUMN(F108)-1)*2,FALSE),"")=0,"",IFERROR(VLOOKUP($A111,'VENDA 2024'!$1:$1048576,3 + (COLUMN(F108)-1)*2,FALSE),""))</f>
        <v/>
      </c>
      <c r="BE111" s="92">
        <f>IF(IFERROR(VLOOKUP($A111,'VENDA 2024'!$1:$1048576,3 + (COLUMN(G108)-1)*2,FALSE),"")=0,"",IFERROR(VLOOKUP($A111,'VENDA 2024'!$1:$1048576,3 + (COLUMN(G108)-1)*2,FALSE),""))</f>
        <v/>
      </c>
      <c r="BF111" s="92">
        <f>IF(IFERROR(VLOOKUP($A111,'VENDA 2024'!$1:$1048576,3 + (COLUMN(H108)-1)*2,FALSE),"")=0,"",IFERROR(VLOOKUP($A111,'VENDA 2024'!$1:$1048576,3 + (COLUMN(H108)-1)*2,FALSE),""))</f>
        <v/>
      </c>
      <c r="BG111" s="92">
        <f>IF(IFERROR(VLOOKUP($A111,'VENDA 2024'!$1:$1048576,3 + (COLUMN(I108)-1)*2,FALSE),"")=0,"",IFERROR(VLOOKUP($A111,'VENDA 2024'!$1:$1048576,3 + (COLUMN(I108)-1)*2,FALSE),""))</f>
        <v/>
      </c>
      <c r="BH111" s="92">
        <f>IF(IFERROR(VLOOKUP($A111,'VENDA 2024'!$1:$1048576,3 + (COLUMN(J108)-1)*2,FALSE),"")=0,"",IFERROR(VLOOKUP($A111,'VENDA 2024'!$1:$1048576,3 + (COLUMN(J108)-1)*2,FALSE),""))</f>
        <v/>
      </c>
      <c r="BI111" s="92">
        <f>IF(IFERROR(VLOOKUP($A111,'VENDA 2024'!$1:$1048576,3 + (COLUMN(K108)-1)*2,FALSE),"")=0,"",IFERROR(VLOOKUP($A111,'VENDA 2024'!$1:$1048576,3 + (COLUMN(K108)-1)*2,FALSE),""))</f>
        <v/>
      </c>
      <c r="BJ111" s="92">
        <f>IF(IFERROR(VLOOKUP($A111,'VENDA 2024'!$1:$1048576,3 + (COLUMN(L108)-1)*2,FALSE),"")=0,"",IFERROR(VLOOKUP($A111,'VENDA 2024'!$1:$1048576,3 + (COLUMN(L108)-1)*2,FALSE),""))</f>
        <v/>
      </c>
      <c r="BK111" s="93">
        <f>IF(COUNT(AY111:BJ111)=0,"",SUM(AY111:BJ111))</f>
        <v/>
      </c>
      <c r="BL111" s="92">
        <f>IF(IFERROR(VLOOKUP($A111,'VENDA 2025'!$1:$1048576,3 + (COLUMN(A108)-1)*2,FALSE),"")=0,"",IFERROR(VLOOKUP($A111,'VENDA 2025'!$1:$1048576,3 + (COLUMN(A108)-1)*2,FALSE),""))</f>
        <v/>
      </c>
      <c r="BM111" s="92">
        <f>IF(IFERROR(VLOOKUP($A111,'VENDA 2025'!$1:$1048576,3 + (COLUMN(B108)-1)*2,FALSE),"")=0,"",IFERROR(VLOOKUP($A111,'VENDA 2025'!$1:$1048576,3 + (COLUMN(B108)-1)*2,FALSE),""))</f>
        <v/>
      </c>
      <c r="BN111" s="92">
        <f>IF(IFERROR(VLOOKUP($A111,'VENDA 2025'!$1:$1048576,3 + (COLUMN(C108)-1)*2,FALSE),"")=0,"",IFERROR(VLOOKUP($A111,'VENDA 2025'!$1:$1048576,3 + (COLUMN(C108)-1)*2,FALSE),""))</f>
        <v/>
      </c>
      <c r="BO111" s="92">
        <f>IF(IFERROR(VLOOKUP($A111,'VENDA 2025'!$1:$1048576,3 + (COLUMN(D108)-1)*2,FALSE),"")=0,"",IFERROR(VLOOKUP($A111,'VENDA 2025'!$1:$1048576,3 + (COLUMN(D108)-1)*2,FALSE),""))</f>
        <v/>
      </c>
      <c r="BP111" s="92">
        <f>IF(IFERROR(VLOOKUP($A111,'VENDA 2025'!$1:$1048576,3 + (COLUMN(E108)-1)*2,FALSE),"")=0,"",IFERROR(VLOOKUP($A111,'VENDA 2025'!$1:$1048576,3 + (COLUMN(E108)-1)*2,FALSE),""))</f>
        <v/>
      </c>
      <c r="BQ111" s="92">
        <f>IF(IFERROR(VLOOKUP($A111,'VENDA 2025'!$1:$1048576,3 + (COLUMN(F108)-1)*2,FALSE),"")=0,"",IFERROR(VLOOKUP($A111,'VENDA 2025'!$1:$1048576,3 + (COLUMN(F108)-1)*2,FALSE),""))</f>
        <v/>
      </c>
      <c r="BR111" s="92">
        <f>IF(IFERROR(VLOOKUP($A111,'VENDA 2025'!$1:$1048576,3 + (COLUMN(G108)-1)*2,FALSE),"")=0,"",IFERROR(VLOOKUP($A111,'VENDA 2025'!$1:$1048576,3 + (COLUMN(G108)-1)*2,FALSE),""))</f>
        <v/>
      </c>
      <c r="BS111" s="92">
        <f>IF(IFERROR(VLOOKUP($A111,'VENDA 2025'!$1:$1048576,3 + (COLUMN(H108)-1)*2,FALSE),"")=0,"",IFERROR(VLOOKUP($A111,'VENDA 2025'!$1:$1048576,3 + (COLUMN(H108)-1)*2,FALSE),""))</f>
        <v/>
      </c>
      <c r="BT111" s="92">
        <f>IF(IFERROR(VLOOKUP($A111,'VENDA 2025'!$1:$1048576,3 + (COLUMN(I108)-1)*2,FALSE),"")=0,"",IFERROR(VLOOKUP($A111,'VENDA 2025'!$1:$1048576,3 + (COLUMN(I108)-1)*2,FALSE),""))</f>
        <v/>
      </c>
      <c r="BU111" s="92">
        <f>IF(IFERROR(VLOOKUP($A111,'VENDA 2025'!$1:$1048576,3 + (COLUMN(J108)-1)*2,FALSE),"")=0,"",IFERROR(VLOOKUP($A111,'VENDA 2025'!$1:$1048576,3 + (COLUMN(J108)-1)*2,FALSE),""))</f>
        <v/>
      </c>
      <c r="BV111" s="92">
        <f>IF(IFERROR(VLOOKUP($A111,'VENDA 2025'!$1:$1048576,3 + (COLUMN(K108)-1)*2,FALSE),"")=0,"",IFERROR(VLOOKUP($A111,'VENDA 2025'!$1:$1048576,3 + (COLUMN(K108)-1)*2,FALSE),""))</f>
        <v/>
      </c>
      <c r="BW111" s="92">
        <f>IF(IFERROR(VLOOKUP($A111,'VENDA 2025'!$1:$1048576,3 + (COLUMN(L108)-1)*2,FALSE),"")=0,"",IFERROR(VLOOKUP($A111,'VENDA 2025'!$1:$1048576,3 + (COLUMN(L108)-1)*2,FALSE),""))</f>
        <v/>
      </c>
      <c r="BX111" s="93">
        <f>IF(COUNT(BL111:BW111)=0,"",SUM(BL111:BW111))</f>
        <v/>
      </c>
      <c r="BY111" s="92">
        <f>IF(IFERROR(VLOOKUP($A111,'venda-fornecedor-12-meses-7'!$1:$1048576,4 + (COLUMN(A108)-1)*2,FALSE),"")=0,"",IFERROR(VLOOKUP($A111,'venda-fornecedor-12-meses-7'!$1:$1048576,4 + (COLUMN(A108)-1)*2,FALSE),""))</f>
        <v/>
      </c>
      <c r="BZ111" s="92">
        <f>IF(IFERROR(VLOOKUP($A111,'venda-fornecedor-12-meses-7'!$1:$1048576,4 + (COLUMN(B108)-1)*2,FALSE),"")=0,"",IFERROR(VLOOKUP($A111,'venda-fornecedor-12-meses-7'!$1:$1048576,4 + (COLUMN(B108)-1)*2,FALSE),""))</f>
        <v/>
      </c>
      <c r="CA111" s="92">
        <f>IF(IFERROR(VLOOKUP($A111,'venda-fornecedor-12-meses-7'!$1:$1048576,4 + (COLUMN(C108)-1)*2,FALSE),"")=0,"",IFERROR(VLOOKUP($A111,'venda-fornecedor-12-meses-7'!$1:$1048576,4 + (COLUMN(C108)-1)*2,FALSE),""))</f>
        <v/>
      </c>
      <c r="CB111" s="92">
        <f>IF(IFERROR(VLOOKUP($A111,'venda-fornecedor-12-meses-7'!$1:$1048576,4 + (COLUMN(D108)-1)*2,FALSE),"")=0,"",IFERROR(VLOOKUP($A111,'venda-fornecedor-12-meses-7'!$1:$1048576,4 + (COLUMN(D108)-1)*2,FALSE),""))</f>
        <v/>
      </c>
      <c r="CC111" s="92">
        <f>IF(IFERROR(VLOOKUP($A111,'venda-fornecedor-12-meses-7'!$1:$1048576,4 + (COLUMN(E108)-1)*2,FALSE),"")=0,"",IFERROR(VLOOKUP($A111,'venda-fornecedor-12-meses-7'!$1:$1048576,4 + (COLUMN(E108)-1)*2,FALSE),""))</f>
        <v/>
      </c>
      <c r="CD111" s="92">
        <f>IF(IFERROR(VLOOKUP($A111,'venda-fornecedor-12-meses-7'!$1:$1048576,4 + (COLUMN(F108)-1)*2,FALSE),"")=0,"",IFERROR(VLOOKUP($A111,'venda-fornecedor-12-meses-7'!$1:$1048576,4 + (COLUMN(F108)-1)*2,FALSE),""))</f>
        <v/>
      </c>
      <c r="CE111" s="92">
        <f>IF(IFERROR(VLOOKUP($A111,'venda-fornecedor-12-meses-7'!$1:$1048576,4 + (COLUMN(G108)-1)*2,FALSE),"")=0,"",IFERROR(VLOOKUP($A111,'venda-fornecedor-12-meses-7'!$1:$1048576,4 + (COLUMN(G108)-1)*2,FALSE),""))</f>
        <v/>
      </c>
      <c r="CF111" s="92">
        <f>IF(IFERROR(VLOOKUP($A111,'venda-fornecedor-12-meses-7'!$1:$1048576,4 + (COLUMN(H108)-1)*2,FALSE),"")=0,"",IFERROR(VLOOKUP($A111,'venda-fornecedor-12-meses-7'!$1:$1048576,4 + (COLUMN(H108)-1)*2,FALSE),""))</f>
        <v/>
      </c>
      <c r="CG111" s="92">
        <f>IF(IFERROR(VLOOKUP($A111,'venda-fornecedor-12-meses-7'!$1:$1048576,4 + (COLUMN(I108)-1)*2,FALSE),"")=0,"",IFERROR(VLOOKUP($A111,'venda-fornecedor-12-meses-7'!$1:$1048576,4 + (COLUMN(I108)-1)*2,FALSE),""))</f>
        <v/>
      </c>
      <c r="CH111" s="92">
        <f>IF(IFERROR(VLOOKUP($A111,'venda-fornecedor-12-meses-7'!$1:$1048576,4 + (COLUMN(J108)-1)*2,FALSE),"")=0,"",IFERROR(VLOOKUP($A111,'venda-fornecedor-12-meses-7'!$1:$1048576,4 + (COLUMN(J108)-1)*2,FALSE),""))</f>
        <v/>
      </c>
      <c r="CI111" s="92">
        <f>IF(IFERROR(VLOOKUP($A111,'venda-fornecedor-12-meses-7'!$1:$1048576,4 + (COLUMN(K108)-1)*2,FALSE),"")=0,"",IFERROR(VLOOKUP($A111,'venda-fornecedor-12-meses-7'!$1:$1048576,4 + (COLUMN(K108)-1)*2,FALSE),""))</f>
        <v/>
      </c>
      <c r="CJ111" s="92">
        <f>IF(IFERROR(VLOOKUP($A111,'venda-fornecedor-12-meses-7'!$1:$1048576,4 + (COLUMN(L108)-1)*2,FALSE),"")=0,"",IFERROR(VLOOKUP($A111,'venda-fornecedor-12-meses-7'!$1:$1048576,4 + (COLUMN(L108)-1)*2,FALSE),""))</f>
        <v/>
      </c>
      <c r="CK111" s="93">
        <f>IF(COUNT(BY111:CJ111)=0,"",SUM(BY111:CJ111))</f>
        <v/>
      </c>
      <c r="CL111" s="93">
        <f>IF(COUNT(BY111:CJ111)=0,"",AVERAGE(BY111:CJ111))</f>
        <v/>
      </c>
      <c r="CM111" s="1" t="n"/>
      <c r="CN111" s="94">
        <f>IF(IFERROR(VLOOKUP($A111,'ENTRADA 2023'!$1:$1048576,3 + (COLUMN(A108)-1)*1,FALSE),"")=0,"",IFERROR(VLOOKUP($A111,'ENTRADA 2023'!$1:$1048576,3 + (COLUMN(A108)-1)*1,FALSE),""))</f>
        <v/>
      </c>
      <c r="CO111" s="94">
        <f>IF(IFERROR(VLOOKUP($A111,'ENTRADA 2023'!$1:$1048576,3 + (COLUMN(B108)-1)*1,FALSE),"")=0,"",IFERROR(VLOOKUP($A111,'ENTRADA 2023'!$1:$1048576,3 + (COLUMN(B108)-1)*1,FALSE),""))</f>
        <v/>
      </c>
      <c r="CP111" s="94">
        <f>IF(IFERROR(VLOOKUP($A111,'ENTRADA 2023'!$1:$1048576,3 + (COLUMN(C108)-1)*1,FALSE),"")=0,"",IFERROR(VLOOKUP($A111,'ENTRADA 2023'!$1:$1048576,3 + (COLUMN(C108)-1)*1,FALSE),""))</f>
        <v/>
      </c>
      <c r="CQ111" s="94">
        <f>IF(IFERROR(VLOOKUP($A111,'ENTRADA 2023'!$1:$1048576,3 + (COLUMN(D108)-1)*1,FALSE),"")=0,"",IFERROR(VLOOKUP($A111,'ENTRADA 2023'!$1:$1048576,3 + (COLUMN(D108)-1)*1,FALSE),""))</f>
        <v/>
      </c>
      <c r="CR111" s="94">
        <f>IF(IFERROR(VLOOKUP($A111,'ENTRADA 2023'!$1:$1048576,3 + (COLUMN(E108)-1)*1,FALSE),"")=0,"",IFERROR(VLOOKUP($A111,'ENTRADA 2023'!$1:$1048576,3 + (COLUMN(E108)-1)*1,FALSE),""))</f>
        <v/>
      </c>
      <c r="CS111" s="94">
        <f>IF(IFERROR(VLOOKUP($A111,'ENTRADA 2023'!$1:$1048576,3 + (COLUMN(F108)-1)*1,FALSE),"")=0,"",IFERROR(VLOOKUP($A111,'ENTRADA 2023'!$1:$1048576,3 + (COLUMN(F108)-1)*1,FALSE),""))</f>
        <v/>
      </c>
      <c r="CT111" s="94">
        <f>IF(IFERROR(VLOOKUP($A111,'ENTRADA 2023'!$1:$1048576,3 + (COLUMN(G108)-1)*1,FALSE),"")=0,"",IFERROR(VLOOKUP($A111,'ENTRADA 2023'!$1:$1048576,3 + (COLUMN(G108)-1)*1,FALSE),""))</f>
        <v/>
      </c>
      <c r="CU111" s="94">
        <f>IF(IFERROR(VLOOKUP($A111,'ENTRADA 2023'!$1:$1048576,3 + (COLUMN(H108)-1)*1,FALSE),"")=0,"",IFERROR(VLOOKUP($A111,'ENTRADA 2023'!$1:$1048576,3 + (COLUMN(H108)-1)*1,FALSE),""))</f>
        <v/>
      </c>
      <c r="CV111" s="94">
        <f>IF(IFERROR(VLOOKUP($A111,'ENTRADA 2023'!$1:$1048576,3 + (COLUMN(I108)-1)*1,FALSE),"")=0,"",IFERROR(VLOOKUP($A111,'ENTRADA 2023'!$1:$1048576,3 + (COLUMN(I108)-1)*1,FALSE),""))</f>
        <v/>
      </c>
      <c r="CW111" s="94">
        <f>IF(IFERROR(VLOOKUP($A111,'ENTRADA 2023'!$1:$1048576,3 + (COLUMN(J108)-1)*1,FALSE),"")=0,"",IFERROR(VLOOKUP($A111,'ENTRADA 2023'!$1:$1048576,3 + (COLUMN(J108)-1)*1,FALSE),""))</f>
        <v/>
      </c>
      <c r="CX111" s="94">
        <f>IF(IFERROR(VLOOKUP($A111,'ENTRADA 2023'!$1:$1048576,3 + (COLUMN(K108)-1)*1,FALSE),"")=0,"",IFERROR(VLOOKUP($A111,'ENTRADA 2023'!$1:$1048576,3 + (COLUMN(K108)-1)*1,FALSE),""))</f>
        <v/>
      </c>
      <c r="CY111" s="94">
        <f>IF(IFERROR(VLOOKUP($A111,'ENTRADA 2023'!$1:$1048576,3 + (COLUMN(L108)-1)*1,FALSE),"")=0,"",IFERROR(VLOOKUP($A111,'ENTRADA 2023'!$1:$1048576,3 + (COLUMN(L108)-1)*1,FALSE),""))</f>
        <v/>
      </c>
      <c r="CZ111" s="95">
        <f>IF(COUNT(CN111:CY111)=0,"",SUM(CN111:CY111))</f>
        <v/>
      </c>
      <c r="DA111" s="94">
        <f>IF(IFERROR(VLOOKUP($A111,'ENTRADA 2024'!$1:$1048576,3 + (COLUMN(A108)-1)*1,FALSE),"")=0,"",IFERROR(VLOOKUP($A111,'ENTRADA 2024'!$1:$1048576,3 + (COLUMN(A108)-1)*1,FALSE),""))</f>
        <v/>
      </c>
      <c r="DB111" s="94">
        <f>IF(IFERROR(VLOOKUP($A111,'ENTRADA 2024'!$1:$1048576,3 + (COLUMN(B108)-1)*1,FALSE),"")=0,"",IFERROR(VLOOKUP($A111,'ENTRADA 2024'!$1:$1048576,3 + (COLUMN(B108)-1)*1,FALSE),""))</f>
        <v/>
      </c>
      <c r="DC111" s="94">
        <f>IF(IFERROR(VLOOKUP($A111,'ENTRADA 2024'!$1:$1048576,3 + (COLUMN(C108)-1)*1,FALSE),"")=0,"",IFERROR(VLOOKUP($A111,'ENTRADA 2024'!$1:$1048576,3 + (COLUMN(C108)-1)*1,FALSE),""))</f>
        <v/>
      </c>
      <c r="DD111" s="94">
        <f>IF(IFERROR(VLOOKUP($A111,'ENTRADA 2024'!$1:$1048576,3 + (COLUMN(D108)-1)*1,FALSE),"")=0,"",IFERROR(VLOOKUP($A111,'ENTRADA 2024'!$1:$1048576,3 + (COLUMN(D108)-1)*1,FALSE),""))</f>
        <v/>
      </c>
      <c r="DE111" s="94">
        <f>IF(IFERROR(VLOOKUP($A111,'ENTRADA 2024'!$1:$1048576,3 + (COLUMN(E108)-1)*1,FALSE),"")=0,"",IFERROR(VLOOKUP($A111,'ENTRADA 2024'!$1:$1048576,3 + (COLUMN(E108)-1)*1,FALSE),""))</f>
        <v/>
      </c>
      <c r="DF111" s="94">
        <f>IF(IFERROR(VLOOKUP($A111,'ENTRADA 2024'!$1:$1048576,3 + (COLUMN(F108)-1)*1,FALSE),"")=0,"",IFERROR(VLOOKUP($A111,'ENTRADA 2024'!$1:$1048576,3 + (COLUMN(F108)-1)*1,FALSE),""))</f>
        <v/>
      </c>
      <c r="DG111" s="94">
        <f>IF(IFERROR(VLOOKUP($A111,'ENTRADA 2024'!$1:$1048576,3 + (COLUMN(G108)-1)*1,FALSE),"")=0,"",IFERROR(VLOOKUP($A111,'ENTRADA 2024'!$1:$1048576,3 + (COLUMN(G108)-1)*1,FALSE),""))</f>
        <v/>
      </c>
      <c r="DH111" s="94">
        <f>IF(IFERROR(VLOOKUP($A111,'ENTRADA 2024'!$1:$1048576,3 + (COLUMN(H108)-1)*1,FALSE),"")=0,"",IFERROR(VLOOKUP($A111,'ENTRADA 2024'!$1:$1048576,3 + (COLUMN(H108)-1)*1,FALSE),""))</f>
        <v/>
      </c>
      <c r="DI111" s="94">
        <f>IF(IFERROR(VLOOKUP($A111,'ENTRADA 2024'!$1:$1048576,3 + (COLUMN(I108)-1)*1,FALSE),"")=0,"",IFERROR(VLOOKUP($A111,'ENTRADA 2024'!$1:$1048576,3 + (COLUMN(I108)-1)*1,FALSE),""))</f>
        <v/>
      </c>
      <c r="DJ111" s="94">
        <f>IF(IFERROR(VLOOKUP($A111,'ENTRADA 2024'!$1:$1048576,3 + (COLUMN(J108)-1)*1,FALSE),"")=0,"",IFERROR(VLOOKUP($A111,'ENTRADA 2024'!$1:$1048576,3 + (COLUMN(J108)-1)*1,FALSE),""))</f>
        <v/>
      </c>
      <c r="DK111" s="94">
        <f>IF(IFERROR(VLOOKUP($A111,'ENTRADA 2024'!$1:$1048576,3 + (COLUMN(K108)-1)*1,FALSE),"")=0,"",IFERROR(VLOOKUP($A111,'ENTRADA 2024'!$1:$1048576,3 + (COLUMN(K108)-1)*1,FALSE),""))</f>
        <v/>
      </c>
      <c r="DL111" s="94">
        <f>IF(IFERROR(VLOOKUP($A111,'ENTRADA 2024'!$1:$1048576,3 + (COLUMN(L108)-1)*1,FALSE),"")=0,"",IFERROR(VLOOKUP($A111,'ENTRADA 2024'!$1:$1048576,3 + (COLUMN(L108)-1)*1,FALSE),""))</f>
        <v/>
      </c>
      <c r="DM111" s="95">
        <f>IF(COUNT(DA111:DL111)=0,"",SUM(DA111:DL111))</f>
        <v/>
      </c>
      <c r="DN111" s="94">
        <f>IF(IFERROR(VLOOKUP($A111,'ENTRADA 2025'!$1:$1048576,3 + (COLUMN(A108)-1)*1,FALSE),"")=0,"",IFERROR(VLOOKUP($A111,'ENTRADA 2025'!$1:$1048576,3 + (COLUMN(A108)-1)*1,FALSE),""))</f>
        <v/>
      </c>
      <c r="DO111" s="94">
        <f>IF(IFERROR(VLOOKUP($A111,'ENTRADA 2025'!$1:$1048576,3 + (COLUMN(B108)-1)*1,FALSE),"")=0,"",IFERROR(VLOOKUP($A111,'ENTRADA 2025'!$1:$1048576,3 + (COLUMN(B108)-1)*1,FALSE),""))</f>
        <v/>
      </c>
      <c r="DP111" s="94">
        <f>IF(IFERROR(VLOOKUP($A111,'ENTRADA 2025'!$1:$1048576,3 + (COLUMN(C108)-1)*1,FALSE),"")=0,"",IFERROR(VLOOKUP($A111,'ENTRADA 2025'!$1:$1048576,3 + (COLUMN(C108)-1)*1,FALSE),""))</f>
        <v/>
      </c>
      <c r="DQ111" s="94">
        <f>IF(IFERROR(VLOOKUP($A111,'ENTRADA 2025'!$1:$1048576,3 + (COLUMN(D108)-1)*1,FALSE),"")=0,"",IFERROR(VLOOKUP($A111,'ENTRADA 2025'!$1:$1048576,3 + (COLUMN(D108)-1)*1,FALSE),""))</f>
        <v/>
      </c>
      <c r="DR111" s="94">
        <f>IF(IFERROR(VLOOKUP($A111,'ENTRADA 2025'!$1:$1048576,3 + (COLUMN(E108)-1)*1,FALSE),"")=0,"",IFERROR(VLOOKUP($A111,'ENTRADA 2025'!$1:$1048576,3 + (COLUMN(E108)-1)*1,FALSE),""))</f>
        <v/>
      </c>
      <c r="DS111" s="94">
        <f>IF(IFERROR(VLOOKUP($A111,'ENTRADA 2025'!$1:$1048576,3 + (COLUMN(F108)-1)*1,FALSE),"")=0,"",IFERROR(VLOOKUP($A111,'ENTRADA 2025'!$1:$1048576,3 + (COLUMN(F108)-1)*1,FALSE),""))</f>
        <v/>
      </c>
      <c r="DT111" s="94">
        <f>IF(IFERROR(VLOOKUP($A111,'ENTRADA 2025'!$1:$1048576,3 + (COLUMN(G108)-1)*1,FALSE),"")=0,"",IFERROR(VLOOKUP($A111,'ENTRADA 2025'!$1:$1048576,3 + (COLUMN(G108)-1)*1,FALSE),""))</f>
        <v/>
      </c>
      <c r="DU111" s="94">
        <f>IF(IFERROR(VLOOKUP($A111,'ENTRADA 2025'!$1:$1048576,3 + (COLUMN(H108)-1)*1,FALSE),"")=0,"",IFERROR(VLOOKUP($A111,'ENTRADA 2025'!$1:$1048576,3 + (COLUMN(H108)-1)*1,FALSE),""))</f>
        <v/>
      </c>
      <c r="DV111" s="94">
        <f>IF(IFERROR(VLOOKUP($A111,'ENTRADA 2025'!$1:$1048576,3 + (COLUMN(I108)-1)*1,FALSE),"")=0,"",IFERROR(VLOOKUP($A111,'ENTRADA 2025'!$1:$1048576,3 + (COLUMN(I108)-1)*1,FALSE),""))</f>
        <v/>
      </c>
      <c r="DW111" s="94">
        <f>IF(IFERROR(VLOOKUP($A111,'ENTRADA 2025'!$1:$1048576,3 + (COLUMN(J108)-1)*1,FALSE),"")=0,"",IFERROR(VLOOKUP($A111,'ENTRADA 2025'!$1:$1048576,3 + (COLUMN(J108)-1)*1,FALSE),""))</f>
        <v/>
      </c>
      <c r="DX111" s="94">
        <f>IF(IFERROR(VLOOKUP($A111,'ENTRADA 2025'!$1:$1048576,3 + (COLUMN(K108)-1)*1,FALSE),"")=0,"",IFERROR(VLOOKUP($A111,'ENTRADA 2025'!$1:$1048576,3 + (COLUMN(K108)-1)*1,FALSE),""))</f>
        <v/>
      </c>
      <c r="DY111" s="94">
        <f>IF(IFERROR(VLOOKUP($A111,'ENTRADA 2025'!$1:$1048576,3 + (COLUMN(L108)-1)*1,FALSE),"")=0,"",IFERROR(VLOOKUP($A111,'ENTRADA 2025'!$1:$1048576,3 + (COLUMN(L108)-1)*1,FALSE),""))</f>
        <v/>
      </c>
      <c r="DZ111" s="95">
        <f>IF(COUNT(DN111:DY111)=0,"",SUM(DN111:DY111))</f>
        <v/>
      </c>
      <c r="EA111" s="94">
        <f>IF(IFERROR(VLOOKUP($A111,'entrada-fornecedor-12-meses-7'!$1:$1048576,3 + (COLUMN(A108)-1)*1,FALSE),"")=0,"",IFERROR(VLOOKUP($A111,'entrada-fornecedor-12-meses-7'!$1:$1048576,3 + (COLUMN(A108)-1)*1,FALSE),""))</f>
        <v/>
      </c>
      <c r="EB111" s="94">
        <f>IF(IFERROR(VLOOKUP($A111,'entrada-fornecedor-12-meses-7'!$1:$1048576,3 + (COLUMN(B108)-1)*1,FALSE),"")=0,"",IFERROR(VLOOKUP($A111,'entrada-fornecedor-12-meses-7'!$1:$1048576,3 + (COLUMN(B108)-1)*1,FALSE),""))</f>
        <v/>
      </c>
      <c r="EC111" s="94">
        <f>IF(IFERROR(VLOOKUP($A111,'entrada-fornecedor-12-meses-7'!$1:$1048576,3 + (COLUMN(C108)-1)*1,FALSE),"")=0,"",IFERROR(VLOOKUP($A111,'entrada-fornecedor-12-meses-7'!$1:$1048576,3 + (COLUMN(C108)-1)*1,FALSE),""))</f>
        <v/>
      </c>
      <c r="ED111" s="94">
        <f>IF(IFERROR(VLOOKUP($A111,'entrada-fornecedor-12-meses-7'!$1:$1048576,3 + (COLUMN(D108)-1)*1,FALSE),"")=0,"",IFERROR(VLOOKUP($A111,'entrada-fornecedor-12-meses-7'!$1:$1048576,3 + (COLUMN(D108)-1)*1,FALSE),""))</f>
        <v/>
      </c>
      <c r="EE111" s="94">
        <f>IF(IFERROR(VLOOKUP($A111,'entrada-fornecedor-12-meses-7'!$1:$1048576,3 + (COLUMN(E108)-1)*1,FALSE),"")=0,"",IFERROR(VLOOKUP($A111,'entrada-fornecedor-12-meses-7'!$1:$1048576,3 + (COLUMN(E108)-1)*1,FALSE),""))</f>
        <v/>
      </c>
      <c r="EF111" s="94">
        <f>IF(IFERROR(VLOOKUP($A111,'entrada-fornecedor-12-meses-7'!$1:$1048576,3 + (COLUMN(F108)-1)*1,FALSE),"")=0,"",IFERROR(VLOOKUP($A111,'entrada-fornecedor-12-meses-7'!$1:$1048576,3 + (COLUMN(F108)-1)*1,FALSE),""))</f>
        <v/>
      </c>
      <c r="EG111" s="94">
        <f>IF(IFERROR(VLOOKUP($A111,'entrada-fornecedor-12-meses-7'!$1:$1048576,3 + (COLUMN(G108)-1)*1,FALSE),"")=0,"",IFERROR(VLOOKUP($A111,'entrada-fornecedor-12-meses-7'!$1:$1048576,3 + (COLUMN(G108)-1)*1,FALSE),""))</f>
        <v/>
      </c>
      <c r="EH111" s="94">
        <f>IF(IFERROR(VLOOKUP($A111,'entrada-fornecedor-12-meses-7'!$1:$1048576,3 + (COLUMN(H108)-1)*1,FALSE),"")=0,"",IFERROR(VLOOKUP($A111,'entrada-fornecedor-12-meses-7'!$1:$1048576,3 + (COLUMN(H108)-1)*1,FALSE),""))</f>
        <v/>
      </c>
      <c r="EI111" s="94">
        <f>IF(IFERROR(VLOOKUP($A111,'entrada-fornecedor-12-meses-7'!$1:$1048576,3 + (COLUMN(I108)-1)*1,FALSE),"")=0,"",IFERROR(VLOOKUP($A111,'entrada-fornecedor-12-meses-7'!$1:$1048576,3 + (COLUMN(I108)-1)*1,FALSE),""))</f>
        <v/>
      </c>
      <c r="EJ111" s="94">
        <f>IF(IFERROR(VLOOKUP($A111,'entrada-fornecedor-12-meses-7'!$1:$1048576,3 + (COLUMN(J108)-1)*1,FALSE),"")=0,"",IFERROR(VLOOKUP($A111,'entrada-fornecedor-12-meses-7'!$1:$1048576,3 + (COLUMN(J108)-1)*1,FALSE),""))</f>
        <v/>
      </c>
      <c r="EK111" s="94">
        <f>IF(IFERROR(VLOOKUP($A111,'entrada-fornecedor-12-meses-7'!$1:$1048576,3 + (COLUMN(K108)-1)*1,FALSE),"")=0,"",IFERROR(VLOOKUP($A111,'entrada-fornecedor-12-meses-7'!$1:$1048576,3 + (COLUMN(K108)-1)*1,FALSE),""))</f>
        <v/>
      </c>
      <c r="EL111" s="94">
        <f>IF(IFERROR(VLOOKUP($A111,'entrada-fornecedor-12-meses-7'!$1:$1048576,3 + (COLUMN(L108)-1)*1,FALSE),"")=0,"",IFERROR(VLOOKUP($A111,'entrada-fornecedor-12-meses-7'!$1:$1048576,3 + (COLUMN(L108)-1)*1,FALSE),""))</f>
        <v/>
      </c>
      <c r="EM111" s="95">
        <f>IF(COUNT(EA111:EL111)=0,"",SUM(EA111:EL111))</f>
        <v/>
      </c>
      <c r="EN111" s="1" t="n"/>
      <c r="EO111" s="96">
        <f>IFERROR(AVERAGEIF('lead-time-compras-7'!B:B,A111,'lead-time-compras-7'!S:S),"")</f>
        <v/>
      </c>
      <c r="EP111" s="96">
        <f>IFERROR(
  AVERAGEIFS(
    'notas-fiscais-entrada-830-7'!H:H,
    'notas-fiscais-entrada-830-7'!O:O, A111,
    'notas-fiscais-entrada-830-7'!E:E, $B$1
  ),
""
)</f>
        <v/>
      </c>
      <c r="EQ111" s="96">
        <f>IFERROR(AVERAGEIF('lead-time-compras-7'!B:B,A111,'lead-time-compras-7'!Q:Q),"")</f>
        <v/>
      </c>
      <c r="ER111" s="97">
        <f>SUMIF('fornecedor-saldo-receber-7'!A:A, A111, 'fornecedor-saldo-receber-7'!L:L)</f>
        <v/>
      </c>
      <c r="ES111" s="97">
        <f>SUMIF('fornecedor-verba-aplicar-7'!A:A, A111, 'fornecedor-verba-aplicar-7'!D:D)</f>
        <v/>
      </c>
      <c r="ET111" s="1" t="n"/>
      <c r="EU111" s="52">
        <f>SUMIF('ANALISE PRODUTO'!F:F, A111, 'ANALISE PRODUTO'!BN:BN)</f>
        <v/>
      </c>
      <c r="EV111" s="52">
        <f>SUMIF('ANALISE PRODUTO'!F:F, A111, 'ANALISE PRODUTO'!BO:BO)</f>
        <v/>
      </c>
      <c r="EW111" s="52">
        <f>SUMIF('ANALISE PRODUTO'!F:F, A111, 'ANALISE PRODUTO'!BP:BP)</f>
        <v/>
      </c>
      <c r="EX111" s="52">
        <f>SUMIF('ANALISE PRODUTO'!F:F, A111, 'ANALISE PRODUTO'!BQ:BQ)</f>
        <v/>
      </c>
      <c r="EY111" s="52">
        <f>SUMIF('ANALISE PRODUTO'!F:F, A111, 'ANALISE PRODUTO'!BR:BR)</f>
        <v/>
      </c>
      <c r="EZ111" s="53">
        <f>SUMIF('ANALISE PRODUTO'!F:F, A111, 'ANALISE PRODUTO'!BS:BS)</f>
        <v/>
      </c>
      <c r="FA111" s="53">
        <f>SUMIF('ANALISE PRODUTO'!F:F, A111, 'ANALISE PRODUTO'!BT:BT)</f>
        <v/>
      </c>
      <c r="FB111" s="53">
        <f>SUMIF('ANALISE PRODUTO'!F:F, A111, 'ANALISE PRODUTO'!BU:BU)</f>
        <v/>
      </c>
      <c r="FC111" s="53">
        <f>SUMIF('ANALISE PRODUTO'!F:F, A111, 'ANALISE PRODUTO'!BV:BV)</f>
        <v/>
      </c>
      <c r="FD111" s="53">
        <f>SUMIF('ANALISE PRODUTO'!F:F, A111, 'ANALISE PRODUTO'!BW:BW)</f>
        <v/>
      </c>
      <c r="FE111" s="41">
        <f>SUMIF('ANALISE PRODUTO'!F:F, A111, 'ANALISE PRODUTO'!CB:CB)</f>
        <v/>
      </c>
      <c r="FF111" s="41">
        <f>SUMIF('ANALISE PRODUTO'!F:F, A111, 'ANALISE PRODUTO'!CC:CC)</f>
        <v/>
      </c>
      <c r="FG111" s="1" t="n"/>
      <c r="FH111" s="45">
        <f>IF(IFERROR(VLOOKUP($A111,'VENDA 2023'!$1:$1048576,4 + (COLUMN(A108)-1)*2,FALSE),"")=0,"",IFERROR(VLOOKUP($A111,'VENDA 2023'!$1:$1048576,4 + (COLUMN(A108)-1)*2,FALSE),""))</f>
        <v/>
      </c>
      <c r="FI111" s="45">
        <f>IF(IFERROR(VLOOKUP($A111,'VENDA 2023'!$1:$1048576,4 + (COLUMN(B108)-1)*2,FALSE),"")=0,"",IFERROR(VLOOKUP($A111,'VENDA 2023'!$1:$1048576,4 + (COLUMN(B108)-1)*2,FALSE),""))</f>
        <v/>
      </c>
      <c r="FJ111" s="45">
        <f>IF(IFERROR(VLOOKUP($A111,'VENDA 2023'!$1:$1048576,4 + (COLUMN(C108)-1)*2,FALSE),"")=0,"",IFERROR(VLOOKUP($A111,'VENDA 2023'!$1:$1048576,4 + (COLUMN(C108)-1)*2,FALSE),""))</f>
        <v/>
      </c>
      <c r="FK111" s="45">
        <f>IF(IFERROR(VLOOKUP($A111,'VENDA 2023'!$1:$1048576,4 + (COLUMN(D108)-1)*2,FALSE),"")=0,"",IFERROR(VLOOKUP($A111,'VENDA 2023'!$1:$1048576,4 + (COLUMN(D108)-1)*2,FALSE),""))</f>
        <v/>
      </c>
      <c r="FL111" s="45">
        <f>IF(IFERROR(VLOOKUP($A111,'VENDA 2023'!$1:$1048576,4 + (COLUMN(E108)-1)*2,FALSE),"")=0,"",IFERROR(VLOOKUP($A111,'VENDA 2023'!$1:$1048576,4 + (COLUMN(E108)-1)*2,FALSE),""))</f>
        <v/>
      </c>
      <c r="FM111" s="45">
        <f>IF(IFERROR(VLOOKUP($A111,'VENDA 2023'!$1:$1048576,4 + (COLUMN(F108)-1)*2,FALSE),"")=0,"",IFERROR(VLOOKUP($A111,'VENDA 2023'!$1:$1048576,4 + (COLUMN(F108)-1)*2,FALSE),""))</f>
        <v/>
      </c>
      <c r="FN111" s="45">
        <f>IF(IFERROR(VLOOKUP($A111,'VENDA 2023'!$1:$1048576,4 + (COLUMN(G108)-1)*2,FALSE),"")=0,"",IFERROR(VLOOKUP($A111,'VENDA 2023'!$1:$1048576,4 + (COLUMN(G108)-1)*2,FALSE),""))</f>
        <v/>
      </c>
      <c r="FO111" s="45">
        <f>IF(IFERROR(VLOOKUP($A111,'VENDA 2023'!$1:$1048576,4 + (COLUMN(H108)-1)*2,FALSE),"")=0,"",IFERROR(VLOOKUP($A111,'VENDA 2023'!$1:$1048576,4 + (COLUMN(H108)-1)*2,FALSE),""))</f>
        <v/>
      </c>
      <c r="FP111" s="45">
        <f>IF(IFERROR(VLOOKUP($A111,'VENDA 2023'!$1:$1048576,4 + (COLUMN(I108)-1)*2,FALSE),"")=0,"",IFERROR(VLOOKUP($A111,'VENDA 2023'!$1:$1048576,4 + (COLUMN(I108)-1)*2,FALSE),""))</f>
        <v/>
      </c>
      <c r="FQ111" s="45">
        <f>IF(IFERROR(VLOOKUP($A111,'VENDA 2023'!$1:$1048576,4 + (COLUMN(J108)-1)*2,FALSE),"")=0,"",IFERROR(VLOOKUP($A111,'VENDA 2023'!$1:$1048576,4 + (COLUMN(J108)-1)*2,FALSE),""))</f>
        <v/>
      </c>
      <c r="FR111" s="45">
        <f>IF(IFERROR(VLOOKUP($A111,'VENDA 2023'!$1:$1048576,4 + (COLUMN(K108)-1)*2,FALSE),"")=0,"",IFERROR(VLOOKUP($A111,'VENDA 2023'!$1:$1048576,4 + (COLUMN(K108)-1)*2,FALSE),""))</f>
        <v/>
      </c>
      <c r="FS111" s="45">
        <f>IF(IFERROR(VLOOKUP($A111,'VENDA 2023'!$1:$1048576,4 + (COLUMN(L108)-1)*2,FALSE),"")=0,"",IFERROR(VLOOKUP($A111,'VENDA 2023'!$1:$1048576,4 + (COLUMN(L108)-1)*2,FALSE),""))</f>
        <v/>
      </c>
      <c r="FT111" s="12">
        <f>IF(COUNT(FH111:FS111)=0,"",SUM(FH111:FS111))</f>
        <v/>
      </c>
      <c r="FU111" s="45">
        <f>IF(IFERROR(VLOOKUP($A111,'VENDA 2024'!$1:$1048576,4 + (COLUMN(A108)-1)*2,FALSE),"")=0,"",IFERROR(VLOOKUP($A111,'VENDA 2024'!$1:$1048576,4 + (COLUMN(A108)-1)*2,FALSE),""))</f>
        <v/>
      </c>
      <c r="FV111" s="45">
        <f>IF(IFERROR(VLOOKUP($A111,'VENDA 2024'!$1:$1048576,4 + (COLUMN(B108)-1)*2,FALSE),"")=0,"",IFERROR(VLOOKUP($A111,'VENDA 2024'!$1:$1048576,4 + (COLUMN(B108)-1)*2,FALSE),""))</f>
        <v/>
      </c>
      <c r="FW111" s="45">
        <f>IF(IFERROR(VLOOKUP($A111,'VENDA 2024'!$1:$1048576,4 + (COLUMN(C108)-1)*2,FALSE),"")=0,"",IFERROR(VLOOKUP($A111,'VENDA 2024'!$1:$1048576,4 + (COLUMN(C108)-1)*2,FALSE),""))</f>
        <v/>
      </c>
      <c r="FX111" s="45">
        <f>IF(IFERROR(VLOOKUP($A111,'VENDA 2024'!$1:$1048576,4 + (COLUMN(D108)-1)*2,FALSE),"")=0,"",IFERROR(VLOOKUP($A111,'VENDA 2024'!$1:$1048576,4 + (COLUMN(D108)-1)*2,FALSE),""))</f>
        <v/>
      </c>
      <c r="FY111" s="45">
        <f>IF(IFERROR(VLOOKUP($A111,'VENDA 2024'!$1:$1048576,4 + (COLUMN(E108)-1)*2,FALSE),"")=0,"",IFERROR(VLOOKUP($A111,'VENDA 2024'!$1:$1048576,4 + (COLUMN(E108)-1)*2,FALSE),""))</f>
        <v/>
      </c>
      <c r="FZ111" s="45">
        <f>IF(IFERROR(VLOOKUP($A111,'VENDA 2024'!$1:$1048576,4 + (COLUMN(F108)-1)*2,FALSE),"")=0,"",IFERROR(VLOOKUP($A111,'VENDA 2024'!$1:$1048576,4 + (COLUMN(F108)-1)*2,FALSE),""))</f>
        <v/>
      </c>
      <c r="GA111" s="45">
        <f>IF(IFERROR(VLOOKUP($A111,'VENDA 2024'!$1:$1048576,4 + (COLUMN(G108)-1)*2,FALSE),"")=0,"",IFERROR(VLOOKUP($A111,'VENDA 2024'!$1:$1048576,4 + (COLUMN(G108)-1)*2,FALSE),""))</f>
        <v/>
      </c>
      <c r="GB111" s="45">
        <f>IF(IFERROR(VLOOKUP($A111,'VENDA 2024'!$1:$1048576,4 + (COLUMN(H108)-1)*2,FALSE),"")=0,"",IFERROR(VLOOKUP($A111,'VENDA 2024'!$1:$1048576,4 + (COLUMN(H108)-1)*2,FALSE),""))</f>
        <v/>
      </c>
      <c r="GC111" s="45">
        <f>IF(IFERROR(VLOOKUP($A111,'VENDA 2024'!$1:$1048576,4 + (COLUMN(I108)-1)*2,FALSE),"")=0,"",IFERROR(VLOOKUP($A111,'VENDA 2024'!$1:$1048576,4 + (COLUMN(I108)-1)*2,FALSE),""))</f>
        <v/>
      </c>
      <c r="GD111" s="45">
        <f>IF(IFERROR(VLOOKUP($A111,'VENDA 2024'!$1:$1048576,4 + (COLUMN(J108)-1)*2,FALSE),"")=0,"",IFERROR(VLOOKUP($A111,'VENDA 2024'!$1:$1048576,4 + (COLUMN(J108)-1)*2,FALSE),""))</f>
        <v/>
      </c>
      <c r="GE111" s="45">
        <f>IF(IFERROR(VLOOKUP($A111,'VENDA 2024'!$1:$1048576,4 + (COLUMN(K108)-1)*2,FALSE),"")=0,"",IFERROR(VLOOKUP($A111,'VENDA 2024'!$1:$1048576,4 + (COLUMN(K108)-1)*2,FALSE),""))</f>
        <v/>
      </c>
      <c r="GF111" s="45">
        <f>IF(IFERROR(VLOOKUP($A111,'VENDA 2024'!$1:$1048576,4 + (COLUMN(L108)-1)*2,FALSE),"")=0,"",IFERROR(VLOOKUP($A111,'VENDA 2024'!$1:$1048576,4 + (COLUMN(L108)-1)*2,FALSE),""))</f>
        <v/>
      </c>
      <c r="GG111" s="12">
        <f>IF(COUNT(FU111:GF111)=0,"",SUM(FU111:GF111))</f>
        <v/>
      </c>
      <c r="GH111" s="45">
        <f>IF(IFERROR(VLOOKUP($A111,'venda-fornecedor-12-meses-7'!$1:$1048576,5 + (COLUMN(A108)-1)*2,FALSE),"")=0,"",IFERROR(VLOOKUP($A111,'venda-fornecedor-12-meses-7'!$1:$1048576,5 + (COLUMN(A108)-1)*2,FALSE),""))</f>
        <v/>
      </c>
      <c r="GI111" s="45">
        <f>IF(IFERROR(VLOOKUP($A111,'venda-fornecedor-12-meses-7'!$1:$1048576,5 + (COLUMN(B108)-1)*2,FALSE),"")=0,"",IFERROR(VLOOKUP($A111,'venda-fornecedor-12-meses-7'!$1:$1048576,5 + (COLUMN(B108)-1)*2,FALSE),""))</f>
        <v/>
      </c>
      <c r="GJ111" s="45">
        <f>IF(IFERROR(VLOOKUP($A111,'venda-fornecedor-12-meses-7'!$1:$1048576,5 + (COLUMN(C108)-1)*2,FALSE),"")=0,"",IFERROR(VLOOKUP($A111,'venda-fornecedor-12-meses-7'!$1:$1048576,5 + (COLUMN(C108)-1)*2,FALSE),""))</f>
        <v/>
      </c>
      <c r="GK111" s="45">
        <f>IF(IFERROR(VLOOKUP($A111,'venda-fornecedor-12-meses-7'!$1:$1048576,5 + (COLUMN(D108)-1)*2,FALSE),"")=0,"",IFERROR(VLOOKUP($A111,'venda-fornecedor-12-meses-7'!$1:$1048576,5 + (COLUMN(D108)-1)*2,FALSE),""))</f>
        <v/>
      </c>
      <c r="GL111" s="45">
        <f>IF(IFERROR(VLOOKUP($A111,'venda-fornecedor-12-meses-7'!$1:$1048576,5 + (COLUMN(E108)-1)*2,FALSE),"")=0,"",IFERROR(VLOOKUP($A111,'venda-fornecedor-12-meses-7'!$1:$1048576,5 + (COLUMN(E108)-1)*2,FALSE),""))</f>
        <v/>
      </c>
      <c r="GM111" s="45">
        <f>IF(IFERROR(VLOOKUP($A111,'venda-fornecedor-12-meses-7'!$1:$1048576,5 + (COLUMN(F108)-1)*2,FALSE),"")=0,"",IFERROR(VLOOKUP($A111,'venda-fornecedor-12-meses-7'!$1:$1048576,5 + (COLUMN(F108)-1)*2,FALSE),""))</f>
        <v/>
      </c>
      <c r="GN111" s="45">
        <f>IF(IFERROR(VLOOKUP($A111,'venda-fornecedor-12-meses-7'!$1:$1048576,5 + (COLUMN(G108)-1)*2,FALSE),"")=0,"",IFERROR(VLOOKUP($A111,'venda-fornecedor-12-meses-7'!$1:$1048576,5 + (COLUMN(G108)-1)*2,FALSE),""))</f>
        <v/>
      </c>
      <c r="GO111" s="45">
        <f>IF(IFERROR(VLOOKUP($A111,'venda-fornecedor-12-meses-7'!$1:$1048576,5 + (COLUMN(H108)-1)*2,FALSE),"")=0,"",IFERROR(VLOOKUP($A111,'venda-fornecedor-12-meses-7'!$1:$1048576,5 + (COLUMN(H108)-1)*2,FALSE),""))</f>
        <v/>
      </c>
      <c r="GP111" s="45">
        <f>IF(IFERROR(VLOOKUP($A111,'venda-fornecedor-12-meses-7'!$1:$1048576,5 + (COLUMN(I108)-1)*2,FALSE),"")=0,"",IFERROR(VLOOKUP($A111,'venda-fornecedor-12-meses-7'!$1:$1048576,5 + (COLUMN(I108)-1)*2,FALSE),""))</f>
        <v/>
      </c>
      <c r="GQ111" s="45">
        <f>IF(IFERROR(VLOOKUP($A111,'venda-fornecedor-12-meses-7'!$1:$1048576,5 + (COLUMN(J108)-1)*2,FALSE),"")=0,"",IFERROR(VLOOKUP($A111,'venda-fornecedor-12-meses-7'!$1:$1048576,5 + (COLUMN(J108)-1)*2,FALSE),""))</f>
        <v/>
      </c>
      <c r="GR111" s="45">
        <f>IF(IFERROR(VLOOKUP($A111,'venda-fornecedor-12-meses-7'!$1:$1048576,5 + (COLUMN(K108)-1)*2,FALSE),"")=0,"",IFERROR(VLOOKUP($A111,'venda-fornecedor-12-meses-7'!$1:$1048576,5 + (COLUMN(K108)-1)*2,FALSE),""))</f>
        <v/>
      </c>
      <c r="GS111" s="45">
        <f>IF(IFERROR(VLOOKUP($A111,'venda-fornecedor-12-meses-7'!$1:$1048576,5 + (COLUMN(L108)-1)*2,FALSE),"")=0,"",IFERROR(VLOOKUP($A111,'venda-fornecedor-12-meses-7'!$1:$1048576,5 + (COLUMN(L108)-1)*2,FALSE),""))</f>
        <v/>
      </c>
      <c r="GT111" s="12">
        <f>IF(COUNT(GH111:GS111)=0,"",SUM(GH111:GS111))</f>
        <v/>
      </c>
    </row>
    <row r="112">
      <c r="A112" s="98" t="n">
        <v>36019</v>
      </c>
      <c r="B112" s="85">
        <f>VLOOKUP(A112,'FORNECEDORES X COMPRADOR'!$A:$D,4,0)</f>
        <v/>
      </c>
      <c r="C112" s="85">
        <f>VLOOKUP(A112,'FORNECEDORES X COMPRADOR'!$A:$E,5,0)</f>
        <v/>
      </c>
      <c r="D112" s="40">
        <f>IFERROR(AVERAGEIF('ANALISE PRODUTO'!F:F,A112,'ANALISE PRODUTO'!BE:BE),"")</f>
        <v/>
      </c>
      <c r="E112" s="40">
        <f>IFERROR(AVERAGEIF('ANALISE PRODUTO'!F:F,A112,'ANALISE PRODUTO'!BF:BF),"")</f>
        <v/>
      </c>
      <c r="F112" s="47">
        <f t="array" ref="F112">IFERROR(
  IF(
    SUMPRODUCT(
      IFERROR(--('ANALISE PRODUTO'!$F$3:$F$10000=A112),0) *
      IFERROR(--'ANALISE PRODUTO'!$AJ$3:$AJ$10000,0)
    )=0,
    "",
    SUMPRODUCT(
      IFERROR(--('ANALISE PRODUTO'!$F$3:$F$10000=A112),0) *
      IFERROR(--'ANALISE PRODUTO'!$AN$3:$AN$10000,0)
    ) /
    SUMPRODUCT(
      IFERROR(--('ANALISE PRODUTO'!$F$3:$F$10000=A112),0) *
      IFERROR(--'ANALISE PRODUTO'!$AJ$3:$AJ$10000,0)
    )
  ),
  ""
)</f>
        <v/>
      </c>
      <c r="G112" s="47">
        <f t="array" ref="G112">IFERROR(
  IF(
    SUMPRODUCT(
      IFERROR(--('ANALISE PRODUTO'!$F$3:$F$10000=A112),0) *
      IFERROR(--'ANALISE PRODUTO'!$AJ$3:$AJ$10000,0)
    )=0,
    "",
    SUMPRODUCT(
      IFERROR(--('ANALISE PRODUTO'!$F$3:$F$10000=A112),0) *
      IFERROR(--'ANALISE PRODUTO'!$AO$3:$AO$10000,0)
    ) /
    SUMPRODUCT(
      IFERROR(--('ANALISE PRODUTO'!$F$3:$F$10000=A112),0) *
      IFERROR(--'ANALISE PRODUTO'!$AJ$3:$AJ$10000,0)
    )
  ),
  ""
)</f>
        <v/>
      </c>
      <c r="H112" s="86" t="n">
        <v>60</v>
      </c>
      <c r="I112" s="86" t="n">
        <v>90</v>
      </c>
      <c r="J112" s="87">
        <f>SUMIF('ANALISE PRODUTO'!F:F, A112, 'ANALISE PRODUTO'!AP:AP)</f>
        <v/>
      </c>
      <c r="K112" s="88">
        <f>SUMIF('ANALISE PRODUTO'!F:F, A112, 'ANALISE PRODUTO'!AN:AN)</f>
        <v/>
      </c>
      <c r="L112" s="40">
        <f>SUMIF('ANALISE PRODUTO'!F:F, A112, 'ANALISE PRODUTO'!BB:BB)</f>
        <v/>
      </c>
      <c r="M112" s="40">
        <f>SUMIF('ANALISE PRODUTO'!F:F, A112, 'ANALISE PRODUTO'!BC:BC)</f>
        <v/>
      </c>
      <c r="N112" s="40">
        <f>SUMIF('ANALISE PRODUTO'!F:F, A112, 'ANALISE PRODUTO'!BD:BD)</f>
        <v/>
      </c>
      <c r="O112" s="40">
        <f>SUMIF('ANALISE PRODUTO'!F:F, A112, 'ANALISE PRODUTO'!BA:BA)</f>
        <v/>
      </c>
      <c r="P112" s="40">
        <f>IF(J112=0, 0, IF(O112/J112=0, 0, O112/J112))</f>
        <v/>
      </c>
      <c r="Q112" s="40">
        <f>IF(J112=0, 0, IF(L112/J112=0, 0, L112/J112))</f>
        <v/>
      </c>
      <c r="R112" s="89">
        <f>SUMIF('ANALISE PRODUTO'!F:F, A112, 'ANALISE PRODUTO'!BJ:BJ)</f>
        <v/>
      </c>
      <c r="S112" s="89">
        <f>SUMIF('ANALISE PRODUTO'!F:F, A112, 'ANALISE PRODUTO'!BK:BK)</f>
        <v/>
      </c>
      <c r="T112" s="89">
        <f>SUMIF('ANALISE PRODUTO'!F:F, A112, 'ANALISE PRODUTO'!BL:BL)</f>
        <v/>
      </c>
      <c r="U112" s="89">
        <f>SUMIFS('ANALISE PRODUTO'!BI:BI, 'ANALISE PRODUTO'!F:F, A112)</f>
        <v/>
      </c>
      <c r="V112" s="89">
        <f>IF(C112="DESCONTINUADO", 0, IF(J112=0, 0, IF(U112/J112=0, 0, U112/J112)))</f>
        <v/>
      </c>
      <c r="W112" s="89">
        <f>IF(OR(C112="DESCONTINUADO", J112=0), 0, IFERROR((S112+T112)/J112, 0))</f>
        <v/>
      </c>
      <c r="X112" s="59">
        <f>COUNTIF('ANALISE PRODUTO'!F:F, A112)</f>
        <v/>
      </c>
      <c r="Y112" s="60">
        <f>COUNTIFS('ANALISE PRODUTO'!F:F, A112, 'ANALISE PRODUTO'!S:S, "S")</f>
        <v/>
      </c>
      <c r="Z112" s="61">
        <f>X112-Y112</f>
        <v/>
      </c>
      <c r="AA112" s="88">
        <f>IFERROR(IF(COUNTIF('contas-pagas-fornecedor-7'!$C:$C,B112)&gt;1,
   AVERAGEIF('contas-pagas-fornecedor-7'!$C:$C,B112,'contas-pagas-fornecedor-7'!$I:$I),
   VLOOKUP(B112,'contas-pagas-fornecedor-7'!$C:$Q,7,FALSE)), "")</f>
        <v/>
      </c>
      <c r="AB112" s="88">
        <f t="array" ref="AB112">IFERROR(
  INDEX('fornecedor-venda-por-filial-ger'!J:J,
    MATCH(1,
      ('fornecedor-venda-por-filial-ger'!A:A=A112) *
      ('fornecedor-venda-por-filial-ger'!B:B=$B$1),
    0)
  ),
"")</f>
        <v/>
      </c>
      <c r="AC112" s="90">
        <f t="array" ref="AC112">IFERROR(
  INDEX('fornecedor-venda-por-filial-ger'!O:O,
    MATCH(1,
      ('fornecedor-venda-por-filial-ger'!A:A=A112) *
      ('fornecedor-venda-por-filial-ger'!B:B=$B$1),
    0)
  ),
"")</f>
        <v/>
      </c>
      <c r="AD112" s="90">
        <f>IFERROR(VLOOKUP(A112,'venda-fornecedor-12-meses-7'!A:AC,3,0),"")</f>
        <v/>
      </c>
      <c r="AE112" s="87">
        <f t="array" ref="AE112">IFERROR(
  INDEX('fornecedor-venda-por-filial-ger'!N:N,
    MATCH(1,
      ('fornecedor-venda-por-filial-ger'!A:A=A112) *
      ('fornecedor-venda-por-filial-ger'!B:B=$B$1),
    0)
  ),
"")</f>
        <v/>
      </c>
      <c r="AF112" s="87">
        <f>IF(J112&lt;=0,"100,00%",IFERROR(AD112/AE112,1))</f>
        <v/>
      </c>
      <c r="AG112" s="64">
        <f t="array" ref="AG112">IFERROR(
  INDEX('fornecedor-venda-por-filial-ger'!L:L,
    MATCH(1,
      ('fornecedor-venda-por-filial-ger'!A:A=A112)*
      ('fornecedor-venda-por-filial-ger'!B:B=$B$1),
    0)
  )/100,
"")</f>
        <v/>
      </c>
      <c r="AH112" s="64">
        <f t="array" ref="AH112">IFERROR(
  INDEX('fornecedor-venda-por-filial-ger'!S:S,
    MATCH(1,
      ('fornecedor-venda-por-filial-ger'!A:A=A112) *
      ('fornecedor-venda-por-filial-ger'!B:B=$B$1),
    0)
  )/100,
"")</f>
        <v/>
      </c>
      <c r="AI112" s="64">
        <f>IFERROR(IF(OR(AH112="",AG112=""),"",IF(J112=0,0,AH112-AG112)),"")</f>
        <v/>
      </c>
      <c r="AJ112" s="91">
        <f t="array" ref="AJ112">IF(MAX(IF('ANALISE PRODUTO'!F:F=A112,'ANALISE PRODUTO'!AD:AD))=0,"SEM ENTRADA",MAX(IF('ANALISE PRODUTO'!F:F=A112,'ANALISE PRODUTO'!AD:AD)))</f>
        <v/>
      </c>
      <c r="AK112" s="39" t="n"/>
      <c r="AL112" s="92">
        <f>IF(IFERROR(VLOOKUP($A112,'VENDA 2023'!$1:$1048576,3 + (COLUMN(A109)-1)*2,FALSE),"")=0,"",IFERROR(VLOOKUP($A112,'VENDA 2023'!$1:$1048576,3 + (COLUMN(A109)-1)*2,FALSE),""))</f>
        <v/>
      </c>
      <c r="AM112" s="92">
        <f>IF(IFERROR(VLOOKUP($A112,'VENDA 2023'!$1:$1048576,3 + (COLUMN(B109)-1)*2,FALSE),"")=0,"",IFERROR(VLOOKUP($A112,'VENDA 2023'!$1:$1048576,3 + (COLUMN(B109)-1)*2,FALSE),""))</f>
        <v/>
      </c>
      <c r="AN112" s="92">
        <f>IF(IFERROR(VLOOKUP($A112,'VENDA 2023'!$1:$1048576,3 + (COLUMN(C109)-1)*2,FALSE),"")=0,"",IFERROR(VLOOKUP($A112,'VENDA 2023'!$1:$1048576,3 + (COLUMN(C109)-1)*2,FALSE),""))</f>
        <v/>
      </c>
      <c r="AO112" s="92">
        <f>IF(IFERROR(VLOOKUP($A112,'VENDA 2023'!$1:$1048576,3 + (COLUMN(D109)-1)*2,FALSE),"")=0,"",IFERROR(VLOOKUP($A112,'VENDA 2023'!$1:$1048576,3 + (COLUMN(D109)-1)*2,FALSE),""))</f>
        <v/>
      </c>
      <c r="AP112" s="92">
        <f>IF(IFERROR(VLOOKUP($A112,'VENDA 2023'!$1:$1048576,3 + (COLUMN(E109)-1)*2,FALSE),"")=0,"",IFERROR(VLOOKUP($A112,'VENDA 2023'!$1:$1048576,3 + (COLUMN(E109)-1)*2,FALSE),""))</f>
        <v/>
      </c>
      <c r="AQ112" s="92">
        <f>IF(IFERROR(VLOOKUP($A112,'VENDA 2023'!$1:$1048576,3 + (COLUMN(F109)-1)*2,FALSE),"")=0,"",IFERROR(VLOOKUP($A112,'VENDA 2023'!$1:$1048576,3 + (COLUMN(F109)-1)*2,FALSE),""))</f>
        <v/>
      </c>
      <c r="AR112" s="92">
        <f>IF(IFERROR(VLOOKUP($A112,'VENDA 2023'!$1:$1048576,3 + (COLUMN(G109)-1)*2,FALSE),"")=0,"",IFERROR(VLOOKUP($A112,'VENDA 2023'!$1:$1048576,3 + (COLUMN(G109)-1)*2,FALSE),""))</f>
        <v/>
      </c>
      <c r="AS112" s="92">
        <f>IF(IFERROR(VLOOKUP($A112,'VENDA 2023'!$1:$1048576,3 + (COLUMN(H109)-1)*2,FALSE),"")=0,"",IFERROR(VLOOKUP($A112,'VENDA 2023'!$1:$1048576,3 + (COLUMN(H109)-1)*2,FALSE),""))</f>
        <v/>
      </c>
      <c r="AT112" s="92">
        <f>IF(IFERROR(VLOOKUP($A112,'VENDA 2023'!$1:$1048576,3 + (COLUMN(I109)-1)*2,FALSE),"")=0,"",IFERROR(VLOOKUP($A112,'VENDA 2023'!$1:$1048576,3 + (COLUMN(I109)-1)*2,FALSE),""))</f>
        <v/>
      </c>
      <c r="AU112" s="92">
        <f>IF(IFERROR(VLOOKUP($A112,'VENDA 2023'!$1:$1048576,3 + (COLUMN(J109)-1)*2,FALSE),"")=0,"",IFERROR(VLOOKUP($A112,'VENDA 2023'!$1:$1048576,3 + (COLUMN(J109)-1)*2,FALSE),""))</f>
        <v/>
      </c>
      <c r="AV112" s="92">
        <f>IF(IFERROR(VLOOKUP($A112,'VENDA 2023'!$1:$1048576,3 + (COLUMN(K109)-1)*2,FALSE),"")=0,"",IFERROR(VLOOKUP($A112,'VENDA 2023'!$1:$1048576,3 + (COLUMN(K109)-1)*2,FALSE),""))</f>
        <v/>
      </c>
      <c r="AW112" s="92">
        <f>IF(IFERROR(VLOOKUP($A112,'VENDA 2023'!$1:$1048576,3 + (COLUMN(L109)-1)*2,FALSE),"")=0,"",IFERROR(VLOOKUP($A112,'VENDA 2023'!$1:$1048576,3 + (COLUMN(L109)-1)*2,FALSE),""))</f>
        <v/>
      </c>
      <c r="AX112" s="93">
        <f>IF(COUNT(AL112:AW112)=0,"",SUM(AL112:AW112))</f>
        <v/>
      </c>
      <c r="AY112" s="92">
        <f>IF(IFERROR(VLOOKUP($A112,'VENDA 2024'!$1:$1048576,3 + (COLUMN(A109)-1)*2,FALSE),"")=0,"",IFERROR(VLOOKUP($A112,'VENDA 2024'!$1:$1048576,3 + (COLUMN(A109)-1)*2,FALSE),""))</f>
        <v/>
      </c>
      <c r="AZ112" s="92">
        <f>IF(IFERROR(VLOOKUP($A112,'VENDA 2024'!$1:$1048576,3 + (COLUMN(B109)-1)*2,FALSE),"")=0,"",IFERROR(VLOOKUP($A112,'VENDA 2024'!$1:$1048576,3 + (COLUMN(B109)-1)*2,FALSE),""))</f>
        <v/>
      </c>
      <c r="BA112" s="92">
        <f>IF(IFERROR(VLOOKUP($A112,'VENDA 2024'!$1:$1048576,3 + (COLUMN(C109)-1)*2,FALSE),"")=0,"",IFERROR(VLOOKUP($A112,'VENDA 2024'!$1:$1048576,3 + (COLUMN(C109)-1)*2,FALSE),""))</f>
        <v/>
      </c>
      <c r="BB112" s="92">
        <f>IF(IFERROR(VLOOKUP($A112,'VENDA 2024'!$1:$1048576,3 + (COLUMN(D109)-1)*2,FALSE),"")=0,"",IFERROR(VLOOKUP($A112,'VENDA 2024'!$1:$1048576,3 + (COLUMN(D109)-1)*2,FALSE),""))</f>
        <v/>
      </c>
      <c r="BC112" s="92">
        <f>IF(IFERROR(VLOOKUP($A112,'VENDA 2024'!$1:$1048576,3 + (COLUMN(E109)-1)*2,FALSE),"")=0,"",IFERROR(VLOOKUP($A112,'VENDA 2024'!$1:$1048576,3 + (COLUMN(E109)-1)*2,FALSE),""))</f>
        <v/>
      </c>
      <c r="BD112" s="92">
        <f>IF(IFERROR(VLOOKUP($A112,'VENDA 2024'!$1:$1048576,3 + (COLUMN(F109)-1)*2,FALSE),"")=0,"",IFERROR(VLOOKUP($A112,'VENDA 2024'!$1:$1048576,3 + (COLUMN(F109)-1)*2,FALSE),""))</f>
        <v/>
      </c>
      <c r="BE112" s="92">
        <f>IF(IFERROR(VLOOKUP($A112,'VENDA 2024'!$1:$1048576,3 + (COLUMN(G109)-1)*2,FALSE),"")=0,"",IFERROR(VLOOKUP($A112,'VENDA 2024'!$1:$1048576,3 + (COLUMN(G109)-1)*2,FALSE),""))</f>
        <v/>
      </c>
      <c r="BF112" s="92">
        <f>IF(IFERROR(VLOOKUP($A112,'VENDA 2024'!$1:$1048576,3 + (COLUMN(H109)-1)*2,FALSE),"")=0,"",IFERROR(VLOOKUP($A112,'VENDA 2024'!$1:$1048576,3 + (COLUMN(H109)-1)*2,FALSE),""))</f>
        <v/>
      </c>
      <c r="BG112" s="92">
        <f>IF(IFERROR(VLOOKUP($A112,'VENDA 2024'!$1:$1048576,3 + (COLUMN(I109)-1)*2,FALSE),"")=0,"",IFERROR(VLOOKUP($A112,'VENDA 2024'!$1:$1048576,3 + (COLUMN(I109)-1)*2,FALSE),""))</f>
        <v/>
      </c>
      <c r="BH112" s="92">
        <f>IF(IFERROR(VLOOKUP($A112,'VENDA 2024'!$1:$1048576,3 + (COLUMN(J109)-1)*2,FALSE),"")=0,"",IFERROR(VLOOKUP($A112,'VENDA 2024'!$1:$1048576,3 + (COLUMN(J109)-1)*2,FALSE),""))</f>
        <v/>
      </c>
      <c r="BI112" s="92">
        <f>IF(IFERROR(VLOOKUP($A112,'VENDA 2024'!$1:$1048576,3 + (COLUMN(K109)-1)*2,FALSE),"")=0,"",IFERROR(VLOOKUP($A112,'VENDA 2024'!$1:$1048576,3 + (COLUMN(K109)-1)*2,FALSE),""))</f>
        <v/>
      </c>
      <c r="BJ112" s="92">
        <f>IF(IFERROR(VLOOKUP($A112,'VENDA 2024'!$1:$1048576,3 + (COLUMN(L109)-1)*2,FALSE),"")=0,"",IFERROR(VLOOKUP($A112,'VENDA 2024'!$1:$1048576,3 + (COLUMN(L109)-1)*2,FALSE),""))</f>
        <v/>
      </c>
      <c r="BK112" s="93">
        <f>IF(COUNT(AY112:BJ112)=0,"",SUM(AY112:BJ112))</f>
        <v/>
      </c>
      <c r="BL112" s="92">
        <f>IF(IFERROR(VLOOKUP($A112,'VENDA 2025'!$1:$1048576,3 + (COLUMN(A109)-1)*2,FALSE),"")=0,"",IFERROR(VLOOKUP($A112,'VENDA 2025'!$1:$1048576,3 + (COLUMN(A109)-1)*2,FALSE),""))</f>
        <v/>
      </c>
      <c r="BM112" s="92">
        <f>IF(IFERROR(VLOOKUP($A112,'VENDA 2025'!$1:$1048576,3 + (COLUMN(B109)-1)*2,FALSE),"")=0,"",IFERROR(VLOOKUP($A112,'VENDA 2025'!$1:$1048576,3 + (COLUMN(B109)-1)*2,FALSE),""))</f>
        <v/>
      </c>
      <c r="BN112" s="92">
        <f>IF(IFERROR(VLOOKUP($A112,'VENDA 2025'!$1:$1048576,3 + (COLUMN(C109)-1)*2,FALSE),"")=0,"",IFERROR(VLOOKUP($A112,'VENDA 2025'!$1:$1048576,3 + (COLUMN(C109)-1)*2,FALSE),""))</f>
        <v/>
      </c>
      <c r="BO112" s="92">
        <f>IF(IFERROR(VLOOKUP($A112,'VENDA 2025'!$1:$1048576,3 + (COLUMN(D109)-1)*2,FALSE),"")=0,"",IFERROR(VLOOKUP($A112,'VENDA 2025'!$1:$1048576,3 + (COLUMN(D109)-1)*2,FALSE),""))</f>
        <v/>
      </c>
      <c r="BP112" s="92">
        <f>IF(IFERROR(VLOOKUP($A112,'VENDA 2025'!$1:$1048576,3 + (COLUMN(E109)-1)*2,FALSE),"")=0,"",IFERROR(VLOOKUP($A112,'VENDA 2025'!$1:$1048576,3 + (COLUMN(E109)-1)*2,FALSE),""))</f>
        <v/>
      </c>
      <c r="BQ112" s="92">
        <f>IF(IFERROR(VLOOKUP($A112,'VENDA 2025'!$1:$1048576,3 + (COLUMN(F109)-1)*2,FALSE),"")=0,"",IFERROR(VLOOKUP($A112,'VENDA 2025'!$1:$1048576,3 + (COLUMN(F109)-1)*2,FALSE),""))</f>
        <v/>
      </c>
      <c r="BR112" s="92">
        <f>IF(IFERROR(VLOOKUP($A112,'VENDA 2025'!$1:$1048576,3 + (COLUMN(G109)-1)*2,FALSE),"")=0,"",IFERROR(VLOOKUP($A112,'VENDA 2025'!$1:$1048576,3 + (COLUMN(G109)-1)*2,FALSE),""))</f>
        <v/>
      </c>
      <c r="BS112" s="92">
        <f>IF(IFERROR(VLOOKUP($A112,'VENDA 2025'!$1:$1048576,3 + (COLUMN(H109)-1)*2,FALSE),"")=0,"",IFERROR(VLOOKUP($A112,'VENDA 2025'!$1:$1048576,3 + (COLUMN(H109)-1)*2,FALSE),""))</f>
        <v/>
      </c>
      <c r="BT112" s="92">
        <f>IF(IFERROR(VLOOKUP($A112,'VENDA 2025'!$1:$1048576,3 + (COLUMN(I109)-1)*2,FALSE),"")=0,"",IFERROR(VLOOKUP($A112,'VENDA 2025'!$1:$1048576,3 + (COLUMN(I109)-1)*2,FALSE),""))</f>
        <v/>
      </c>
      <c r="BU112" s="92">
        <f>IF(IFERROR(VLOOKUP($A112,'VENDA 2025'!$1:$1048576,3 + (COLUMN(J109)-1)*2,FALSE),"")=0,"",IFERROR(VLOOKUP($A112,'VENDA 2025'!$1:$1048576,3 + (COLUMN(J109)-1)*2,FALSE),""))</f>
        <v/>
      </c>
      <c r="BV112" s="92">
        <f>IF(IFERROR(VLOOKUP($A112,'VENDA 2025'!$1:$1048576,3 + (COLUMN(K109)-1)*2,FALSE),"")=0,"",IFERROR(VLOOKUP($A112,'VENDA 2025'!$1:$1048576,3 + (COLUMN(K109)-1)*2,FALSE),""))</f>
        <v/>
      </c>
      <c r="BW112" s="92">
        <f>IF(IFERROR(VLOOKUP($A112,'VENDA 2025'!$1:$1048576,3 + (COLUMN(L109)-1)*2,FALSE),"")=0,"",IFERROR(VLOOKUP($A112,'VENDA 2025'!$1:$1048576,3 + (COLUMN(L109)-1)*2,FALSE),""))</f>
        <v/>
      </c>
      <c r="BX112" s="93">
        <f>IF(COUNT(BL112:BW112)=0,"",SUM(BL112:BW112))</f>
        <v/>
      </c>
      <c r="BY112" s="92">
        <f>IF(IFERROR(VLOOKUP($A112,'venda-fornecedor-12-meses-7'!$1:$1048576,4 + (COLUMN(A109)-1)*2,FALSE),"")=0,"",IFERROR(VLOOKUP($A112,'venda-fornecedor-12-meses-7'!$1:$1048576,4 + (COLUMN(A109)-1)*2,FALSE),""))</f>
        <v/>
      </c>
      <c r="BZ112" s="92">
        <f>IF(IFERROR(VLOOKUP($A112,'venda-fornecedor-12-meses-7'!$1:$1048576,4 + (COLUMN(B109)-1)*2,FALSE),"")=0,"",IFERROR(VLOOKUP($A112,'venda-fornecedor-12-meses-7'!$1:$1048576,4 + (COLUMN(B109)-1)*2,FALSE),""))</f>
        <v/>
      </c>
      <c r="CA112" s="92">
        <f>IF(IFERROR(VLOOKUP($A112,'venda-fornecedor-12-meses-7'!$1:$1048576,4 + (COLUMN(C109)-1)*2,FALSE),"")=0,"",IFERROR(VLOOKUP($A112,'venda-fornecedor-12-meses-7'!$1:$1048576,4 + (COLUMN(C109)-1)*2,FALSE),""))</f>
        <v/>
      </c>
      <c r="CB112" s="92">
        <f>IF(IFERROR(VLOOKUP($A112,'venda-fornecedor-12-meses-7'!$1:$1048576,4 + (COLUMN(D109)-1)*2,FALSE),"")=0,"",IFERROR(VLOOKUP($A112,'venda-fornecedor-12-meses-7'!$1:$1048576,4 + (COLUMN(D109)-1)*2,FALSE),""))</f>
        <v/>
      </c>
      <c r="CC112" s="92">
        <f>IF(IFERROR(VLOOKUP($A112,'venda-fornecedor-12-meses-7'!$1:$1048576,4 + (COLUMN(E109)-1)*2,FALSE),"")=0,"",IFERROR(VLOOKUP($A112,'venda-fornecedor-12-meses-7'!$1:$1048576,4 + (COLUMN(E109)-1)*2,FALSE),""))</f>
        <v/>
      </c>
      <c r="CD112" s="92">
        <f>IF(IFERROR(VLOOKUP($A112,'venda-fornecedor-12-meses-7'!$1:$1048576,4 + (COLUMN(F109)-1)*2,FALSE),"")=0,"",IFERROR(VLOOKUP($A112,'venda-fornecedor-12-meses-7'!$1:$1048576,4 + (COLUMN(F109)-1)*2,FALSE),""))</f>
        <v/>
      </c>
      <c r="CE112" s="92">
        <f>IF(IFERROR(VLOOKUP($A112,'venda-fornecedor-12-meses-7'!$1:$1048576,4 + (COLUMN(G109)-1)*2,FALSE),"")=0,"",IFERROR(VLOOKUP($A112,'venda-fornecedor-12-meses-7'!$1:$1048576,4 + (COLUMN(G109)-1)*2,FALSE),""))</f>
        <v/>
      </c>
      <c r="CF112" s="92">
        <f>IF(IFERROR(VLOOKUP($A112,'venda-fornecedor-12-meses-7'!$1:$1048576,4 + (COLUMN(H109)-1)*2,FALSE),"")=0,"",IFERROR(VLOOKUP($A112,'venda-fornecedor-12-meses-7'!$1:$1048576,4 + (COLUMN(H109)-1)*2,FALSE),""))</f>
        <v/>
      </c>
      <c r="CG112" s="92">
        <f>IF(IFERROR(VLOOKUP($A112,'venda-fornecedor-12-meses-7'!$1:$1048576,4 + (COLUMN(I109)-1)*2,FALSE),"")=0,"",IFERROR(VLOOKUP($A112,'venda-fornecedor-12-meses-7'!$1:$1048576,4 + (COLUMN(I109)-1)*2,FALSE),""))</f>
        <v/>
      </c>
      <c r="CH112" s="92">
        <f>IF(IFERROR(VLOOKUP($A112,'venda-fornecedor-12-meses-7'!$1:$1048576,4 + (COLUMN(J109)-1)*2,FALSE),"")=0,"",IFERROR(VLOOKUP($A112,'venda-fornecedor-12-meses-7'!$1:$1048576,4 + (COLUMN(J109)-1)*2,FALSE),""))</f>
        <v/>
      </c>
      <c r="CI112" s="92">
        <f>IF(IFERROR(VLOOKUP($A112,'venda-fornecedor-12-meses-7'!$1:$1048576,4 + (COLUMN(K109)-1)*2,FALSE),"")=0,"",IFERROR(VLOOKUP($A112,'venda-fornecedor-12-meses-7'!$1:$1048576,4 + (COLUMN(K109)-1)*2,FALSE),""))</f>
        <v/>
      </c>
      <c r="CJ112" s="92">
        <f>IF(IFERROR(VLOOKUP($A112,'venda-fornecedor-12-meses-7'!$1:$1048576,4 + (COLUMN(L109)-1)*2,FALSE),"")=0,"",IFERROR(VLOOKUP($A112,'venda-fornecedor-12-meses-7'!$1:$1048576,4 + (COLUMN(L109)-1)*2,FALSE),""))</f>
        <v/>
      </c>
      <c r="CK112" s="93">
        <f>IF(COUNT(BY112:CJ112)=0,"",SUM(BY112:CJ112))</f>
        <v/>
      </c>
      <c r="CL112" s="93">
        <f>IF(COUNT(BY112:CJ112)=0,"",AVERAGE(BY112:CJ112))</f>
        <v/>
      </c>
      <c r="CM112" s="1" t="n"/>
      <c r="CN112" s="94">
        <f>IF(IFERROR(VLOOKUP($A112,'ENTRADA 2023'!$1:$1048576,3 + (COLUMN(A109)-1)*1,FALSE),"")=0,"",IFERROR(VLOOKUP($A112,'ENTRADA 2023'!$1:$1048576,3 + (COLUMN(A109)-1)*1,FALSE),""))</f>
        <v/>
      </c>
      <c r="CO112" s="94">
        <f>IF(IFERROR(VLOOKUP($A112,'ENTRADA 2023'!$1:$1048576,3 + (COLUMN(B109)-1)*1,FALSE),"")=0,"",IFERROR(VLOOKUP($A112,'ENTRADA 2023'!$1:$1048576,3 + (COLUMN(B109)-1)*1,FALSE),""))</f>
        <v/>
      </c>
      <c r="CP112" s="94">
        <f>IF(IFERROR(VLOOKUP($A112,'ENTRADA 2023'!$1:$1048576,3 + (COLUMN(C109)-1)*1,FALSE),"")=0,"",IFERROR(VLOOKUP($A112,'ENTRADA 2023'!$1:$1048576,3 + (COLUMN(C109)-1)*1,FALSE),""))</f>
        <v/>
      </c>
      <c r="CQ112" s="94">
        <f>IF(IFERROR(VLOOKUP($A112,'ENTRADA 2023'!$1:$1048576,3 + (COLUMN(D109)-1)*1,FALSE),"")=0,"",IFERROR(VLOOKUP($A112,'ENTRADA 2023'!$1:$1048576,3 + (COLUMN(D109)-1)*1,FALSE),""))</f>
        <v/>
      </c>
      <c r="CR112" s="94">
        <f>IF(IFERROR(VLOOKUP($A112,'ENTRADA 2023'!$1:$1048576,3 + (COLUMN(E109)-1)*1,FALSE),"")=0,"",IFERROR(VLOOKUP($A112,'ENTRADA 2023'!$1:$1048576,3 + (COLUMN(E109)-1)*1,FALSE),""))</f>
        <v/>
      </c>
      <c r="CS112" s="94">
        <f>IF(IFERROR(VLOOKUP($A112,'ENTRADA 2023'!$1:$1048576,3 + (COLUMN(F109)-1)*1,FALSE),"")=0,"",IFERROR(VLOOKUP($A112,'ENTRADA 2023'!$1:$1048576,3 + (COLUMN(F109)-1)*1,FALSE),""))</f>
        <v/>
      </c>
      <c r="CT112" s="94">
        <f>IF(IFERROR(VLOOKUP($A112,'ENTRADA 2023'!$1:$1048576,3 + (COLUMN(G109)-1)*1,FALSE),"")=0,"",IFERROR(VLOOKUP($A112,'ENTRADA 2023'!$1:$1048576,3 + (COLUMN(G109)-1)*1,FALSE),""))</f>
        <v/>
      </c>
      <c r="CU112" s="94">
        <f>IF(IFERROR(VLOOKUP($A112,'ENTRADA 2023'!$1:$1048576,3 + (COLUMN(H109)-1)*1,FALSE),"")=0,"",IFERROR(VLOOKUP($A112,'ENTRADA 2023'!$1:$1048576,3 + (COLUMN(H109)-1)*1,FALSE),""))</f>
        <v/>
      </c>
      <c r="CV112" s="94">
        <f>IF(IFERROR(VLOOKUP($A112,'ENTRADA 2023'!$1:$1048576,3 + (COLUMN(I109)-1)*1,FALSE),"")=0,"",IFERROR(VLOOKUP($A112,'ENTRADA 2023'!$1:$1048576,3 + (COLUMN(I109)-1)*1,FALSE),""))</f>
        <v/>
      </c>
      <c r="CW112" s="94">
        <f>IF(IFERROR(VLOOKUP($A112,'ENTRADA 2023'!$1:$1048576,3 + (COLUMN(J109)-1)*1,FALSE),"")=0,"",IFERROR(VLOOKUP($A112,'ENTRADA 2023'!$1:$1048576,3 + (COLUMN(J109)-1)*1,FALSE),""))</f>
        <v/>
      </c>
      <c r="CX112" s="94">
        <f>IF(IFERROR(VLOOKUP($A112,'ENTRADA 2023'!$1:$1048576,3 + (COLUMN(K109)-1)*1,FALSE),"")=0,"",IFERROR(VLOOKUP($A112,'ENTRADA 2023'!$1:$1048576,3 + (COLUMN(K109)-1)*1,FALSE),""))</f>
        <v/>
      </c>
      <c r="CY112" s="94">
        <f>IF(IFERROR(VLOOKUP($A112,'ENTRADA 2023'!$1:$1048576,3 + (COLUMN(L109)-1)*1,FALSE),"")=0,"",IFERROR(VLOOKUP($A112,'ENTRADA 2023'!$1:$1048576,3 + (COLUMN(L109)-1)*1,FALSE),""))</f>
        <v/>
      </c>
      <c r="CZ112" s="95">
        <f>IF(COUNT(CN112:CY112)=0,"",SUM(CN112:CY112))</f>
        <v/>
      </c>
      <c r="DA112" s="94">
        <f>IF(IFERROR(VLOOKUP($A112,'ENTRADA 2024'!$1:$1048576,3 + (COLUMN(A109)-1)*1,FALSE),"")=0,"",IFERROR(VLOOKUP($A112,'ENTRADA 2024'!$1:$1048576,3 + (COLUMN(A109)-1)*1,FALSE),""))</f>
        <v/>
      </c>
      <c r="DB112" s="94">
        <f>IF(IFERROR(VLOOKUP($A112,'ENTRADA 2024'!$1:$1048576,3 + (COLUMN(B109)-1)*1,FALSE),"")=0,"",IFERROR(VLOOKUP($A112,'ENTRADA 2024'!$1:$1048576,3 + (COLUMN(B109)-1)*1,FALSE),""))</f>
        <v/>
      </c>
      <c r="DC112" s="94">
        <f>IF(IFERROR(VLOOKUP($A112,'ENTRADA 2024'!$1:$1048576,3 + (COLUMN(C109)-1)*1,FALSE),"")=0,"",IFERROR(VLOOKUP($A112,'ENTRADA 2024'!$1:$1048576,3 + (COLUMN(C109)-1)*1,FALSE),""))</f>
        <v/>
      </c>
      <c r="DD112" s="94">
        <f>IF(IFERROR(VLOOKUP($A112,'ENTRADA 2024'!$1:$1048576,3 + (COLUMN(D109)-1)*1,FALSE),"")=0,"",IFERROR(VLOOKUP($A112,'ENTRADA 2024'!$1:$1048576,3 + (COLUMN(D109)-1)*1,FALSE),""))</f>
        <v/>
      </c>
      <c r="DE112" s="94">
        <f>IF(IFERROR(VLOOKUP($A112,'ENTRADA 2024'!$1:$1048576,3 + (COLUMN(E109)-1)*1,FALSE),"")=0,"",IFERROR(VLOOKUP($A112,'ENTRADA 2024'!$1:$1048576,3 + (COLUMN(E109)-1)*1,FALSE),""))</f>
        <v/>
      </c>
      <c r="DF112" s="94">
        <f>IF(IFERROR(VLOOKUP($A112,'ENTRADA 2024'!$1:$1048576,3 + (COLUMN(F109)-1)*1,FALSE),"")=0,"",IFERROR(VLOOKUP($A112,'ENTRADA 2024'!$1:$1048576,3 + (COLUMN(F109)-1)*1,FALSE),""))</f>
        <v/>
      </c>
      <c r="DG112" s="94">
        <f>IF(IFERROR(VLOOKUP($A112,'ENTRADA 2024'!$1:$1048576,3 + (COLUMN(G109)-1)*1,FALSE),"")=0,"",IFERROR(VLOOKUP($A112,'ENTRADA 2024'!$1:$1048576,3 + (COLUMN(G109)-1)*1,FALSE),""))</f>
        <v/>
      </c>
      <c r="DH112" s="94">
        <f>IF(IFERROR(VLOOKUP($A112,'ENTRADA 2024'!$1:$1048576,3 + (COLUMN(H109)-1)*1,FALSE),"")=0,"",IFERROR(VLOOKUP($A112,'ENTRADA 2024'!$1:$1048576,3 + (COLUMN(H109)-1)*1,FALSE),""))</f>
        <v/>
      </c>
      <c r="DI112" s="94">
        <f>IF(IFERROR(VLOOKUP($A112,'ENTRADA 2024'!$1:$1048576,3 + (COLUMN(I109)-1)*1,FALSE),"")=0,"",IFERROR(VLOOKUP($A112,'ENTRADA 2024'!$1:$1048576,3 + (COLUMN(I109)-1)*1,FALSE),""))</f>
        <v/>
      </c>
      <c r="DJ112" s="94">
        <f>IF(IFERROR(VLOOKUP($A112,'ENTRADA 2024'!$1:$1048576,3 + (COLUMN(J109)-1)*1,FALSE),"")=0,"",IFERROR(VLOOKUP($A112,'ENTRADA 2024'!$1:$1048576,3 + (COLUMN(J109)-1)*1,FALSE),""))</f>
        <v/>
      </c>
      <c r="DK112" s="94">
        <f>IF(IFERROR(VLOOKUP($A112,'ENTRADA 2024'!$1:$1048576,3 + (COLUMN(K109)-1)*1,FALSE),"")=0,"",IFERROR(VLOOKUP($A112,'ENTRADA 2024'!$1:$1048576,3 + (COLUMN(K109)-1)*1,FALSE),""))</f>
        <v/>
      </c>
      <c r="DL112" s="94">
        <f>IF(IFERROR(VLOOKUP($A112,'ENTRADA 2024'!$1:$1048576,3 + (COLUMN(L109)-1)*1,FALSE),"")=0,"",IFERROR(VLOOKUP($A112,'ENTRADA 2024'!$1:$1048576,3 + (COLUMN(L109)-1)*1,FALSE),""))</f>
        <v/>
      </c>
      <c r="DM112" s="95">
        <f>IF(COUNT(DA112:DL112)=0,"",SUM(DA112:DL112))</f>
        <v/>
      </c>
      <c r="DN112" s="94">
        <f>IF(IFERROR(VLOOKUP($A112,'ENTRADA 2025'!$1:$1048576,3 + (COLUMN(A109)-1)*1,FALSE),"")=0,"",IFERROR(VLOOKUP($A112,'ENTRADA 2025'!$1:$1048576,3 + (COLUMN(A109)-1)*1,FALSE),""))</f>
        <v/>
      </c>
      <c r="DO112" s="94">
        <f>IF(IFERROR(VLOOKUP($A112,'ENTRADA 2025'!$1:$1048576,3 + (COLUMN(B109)-1)*1,FALSE),"")=0,"",IFERROR(VLOOKUP($A112,'ENTRADA 2025'!$1:$1048576,3 + (COLUMN(B109)-1)*1,FALSE),""))</f>
        <v/>
      </c>
      <c r="DP112" s="94">
        <f>IF(IFERROR(VLOOKUP($A112,'ENTRADA 2025'!$1:$1048576,3 + (COLUMN(C109)-1)*1,FALSE),"")=0,"",IFERROR(VLOOKUP($A112,'ENTRADA 2025'!$1:$1048576,3 + (COLUMN(C109)-1)*1,FALSE),""))</f>
        <v/>
      </c>
      <c r="DQ112" s="94">
        <f>IF(IFERROR(VLOOKUP($A112,'ENTRADA 2025'!$1:$1048576,3 + (COLUMN(D109)-1)*1,FALSE),"")=0,"",IFERROR(VLOOKUP($A112,'ENTRADA 2025'!$1:$1048576,3 + (COLUMN(D109)-1)*1,FALSE),""))</f>
        <v/>
      </c>
      <c r="DR112" s="94">
        <f>IF(IFERROR(VLOOKUP($A112,'ENTRADA 2025'!$1:$1048576,3 + (COLUMN(E109)-1)*1,FALSE),"")=0,"",IFERROR(VLOOKUP($A112,'ENTRADA 2025'!$1:$1048576,3 + (COLUMN(E109)-1)*1,FALSE),""))</f>
        <v/>
      </c>
      <c r="DS112" s="94">
        <f>IF(IFERROR(VLOOKUP($A112,'ENTRADA 2025'!$1:$1048576,3 + (COLUMN(F109)-1)*1,FALSE),"")=0,"",IFERROR(VLOOKUP($A112,'ENTRADA 2025'!$1:$1048576,3 + (COLUMN(F109)-1)*1,FALSE),""))</f>
        <v/>
      </c>
      <c r="DT112" s="94">
        <f>IF(IFERROR(VLOOKUP($A112,'ENTRADA 2025'!$1:$1048576,3 + (COLUMN(G109)-1)*1,FALSE),"")=0,"",IFERROR(VLOOKUP($A112,'ENTRADA 2025'!$1:$1048576,3 + (COLUMN(G109)-1)*1,FALSE),""))</f>
        <v/>
      </c>
      <c r="DU112" s="94">
        <f>IF(IFERROR(VLOOKUP($A112,'ENTRADA 2025'!$1:$1048576,3 + (COLUMN(H109)-1)*1,FALSE),"")=0,"",IFERROR(VLOOKUP($A112,'ENTRADA 2025'!$1:$1048576,3 + (COLUMN(H109)-1)*1,FALSE),""))</f>
        <v/>
      </c>
      <c r="DV112" s="94">
        <f>IF(IFERROR(VLOOKUP($A112,'ENTRADA 2025'!$1:$1048576,3 + (COLUMN(I109)-1)*1,FALSE),"")=0,"",IFERROR(VLOOKUP($A112,'ENTRADA 2025'!$1:$1048576,3 + (COLUMN(I109)-1)*1,FALSE),""))</f>
        <v/>
      </c>
      <c r="DW112" s="94">
        <f>IF(IFERROR(VLOOKUP($A112,'ENTRADA 2025'!$1:$1048576,3 + (COLUMN(J109)-1)*1,FALSE),"")=0,"",IFERROR(VLOOKUP($A112,'ENTRADA 2025'!$1:$1048576,3 + (COLUMN(J109)-1)*1,FALSE),""))</f>
        <v/>
      </c>
      <c r="DX112" s="94">
        <f>IF(IFERROR(VLOOKUP($A112,'ENTRADA 2025'!$1:$1048576,3 + (COLUMN(K109)-1)*1,FALSE),"")=0,"",IFERROR(VLOOKUP($A112,'ENTRADA 2025'!$1:$1048576,3 + (COLUMN(K109)-1)*1,FALSE),""))</f>
        <v/>
      </c>
      <c r="DY112" s="94">
        <f>IF(IFERROR(VLOOKUP($A112,'ENTRADA 2025'!$1:$1048576,3 + (COLUMN(L109)-1)*1,FALSE),"")=0,"",IFERROR(VLOOKUP($A112,'ENTRADA 2025'!$1:$1048576,3 + (COLUMN(L109)-1)*1,FALSE),""))</f>
        <v/>
      </c>
      <c r="DZ112" s="95">
        <f>IF(COUNT(DN112:DY112)=0,"",SUM(DN112:DY112))</f>
        <v/>
      </c>
      <c r="EA112" s="94">
        <f>IF(IFERROR(VLOOKUP($A112,'entrada-fornecedor-12-meses-7'!$1:$1048576,3 + (COLUMN(A109)-1)*1,FALSE),"")=0,"",IFERROR(VLOOKUP($A112,'entrada-fornecedor-12-meses-7'!$1:$1048576,3 + (COLUMN(A109)-1)*1,FALSE),""))</f>
        <v/>
      </c>
      <c r="EB112" s="94">
        <f>IF(IFERROR(VLOOKUP($A112,'entrada-fornecedor-12-meses-7'!$1:$1048576,3 + (COLUMN(B109)-1)*1,FALSE),"")=0,"",IFERROR(VLOOKUP($A112,'entrada-fornecedor-12-meses-7'!$1:$1048576,3 + (COLUMN(B109)-1)*1,FALSE),""))</f>
        <v/>
      </c>
      <c r="EC112" s="94">
        <f>IF(IFERROR(VLOOKUP($A112,'entrada-fornecedor-12-meses-7'!$1:$1048576,3 + (COLUMN(C109)-1)*1,FALSE),"")=0,"",IFERROR(VLOOKUP($A112,'entrada-fornecedor-12-meses-7'!$1:$1048576,3 + (COLUMN(C109)-1)*1,FALSE),""))</f>
        <v/>
      </c>
      <c r="ED112" s="94">
        <f>IF(IFERROR(VLOOKUP($A112,'entrada-fornecedor-12-meses-7'!$1:$1048576,3 + (COLUMN(D109)-1)*1,FALSE),"")=0,"",IFERROR(VLOOKUP($A112,'entrada-fornecedor-12-meses-7'!$1:$1048576,3 + (COLUMN(D109)-1)*1,FALSE),""))</f>
        <v/>
      </c>
      <c r="EE112" s="94">
        <f>IF(IFERROR(VLOOKUP($A112,'entrada-fornecedor-12-meses-7'!$1:$1048576,3 + (COLUMN(E109)-1)*1,FALSE),"")=0,"",IFERROR(VLOOKUP($A112,'entrada-fornecedor-12-meses-7'!$1:$1048576,3 + (COLUMN(E109)-1)*1,FALSE),""))</f>
        <v/>
      </c>
      <c r="EF112" s="94">
        <f>IF(IFERROR(VLOOKUP($A112,'entrada-fornecedor-12-meses-7'!$1:$1048576,3 + (COLUMN(F109)-1)*1,FALSE),"")=0,"",IFERROR(VLOOKUP($A112,'entrada-fornecedor-12-meses-7'!$1:$1048576,3 + (COLUMN(F109)-1)*1,FALSE),""))</f>
        <v/>
      </c>
      <c r="EG112" s="94">
        <f>IF(IFERROR(VLOOKUP($A112,'entrada-fornecedor-12-meses-7'!$1:$1048576,3 + (COLUMN(G109)-1)*1,FALSE),"")=0,"",IFERROR(VLOOKUP($A112,'entrada-fornecedor-12-meses-7'!$1:$1048576,3 + (COLUMN(G109)-1)*1,FALSE),""))</f>
        <v/>
      </c>
      <c r="EH112" s="94">
        <f>IF(IFERROR(VLOOKUP($A112,'entrada-fornecedor-12-meses-7'!$1:$1048576,3 + (COLUMN(H109)-1)*1,FALSE),"")=0,"",IFERROR(VLOOKUP($A112,'entrada-fornecedor-12-meses-7'!$1:$1048576,3 + (COLUMN(H109)-1)*1,FALSE),""))</f>
        <v/>
      </c>
      <c r="EI112" s="94">
        <f>IF(IFERROR(VLOOKUP($A112,'entrada-fornecedor-12-meses-7'!$1:$1048576,3 + (COLUMN(I109)-1)*1,FALSE),"")=0,"",IFERROR(VLOOKUP($A112,'entrada-fornecedor-12-meses-7'!$1:$1048576,3 + (COLUMN(I109)-1)*1,FALSE),""))</f>
        <v/>
      </c>
      <c r="EJ112" s="94">
        <f>IF(IFERROR(VLOOKUP($A112,'entrada-fornecedor-12-meses-7'!$1:$1048576,3 + (COLUMN(J109)-1)*1,FALSE),"")=0,"",IFERROR(VLOOKUP($A112,'entrada-fornecedor-12-meses-7'!$1:$1048576,3 + (COLUMN(J109)-1)*1,FALSE),""))</f>
        <v/>
      </c>
      <c r="EK112" s="94">
        <f>IF(IFERROR(VLOOKUP($A112,'entrada-fornecedor-12-meses-7'!$1:$1048576,3 + (COLUMN(K109)-1)*1,FALSE),"")=0,"",IFERROR(VLOOKUP($A112,'entrada-fornecedor-12-meses-7'!$1:$1048576,3 + (COLUMN(K109)-1)*1,FALSE),""))</f>
        <v/>
      </c>
      <c r="EL112" s="94">
        <f>IF(IFERROR(VLOOKUP($A112,'entrada-fornecedor-12-meses-7'!$1:$1048576,3 + (COLUMN(L109)-1)*1,FALSE),"")=0,"",IFERROR(VLOOKUP($A112,'entrada-fornecedor-12-meses-7'!$1:$1048576,3 + (COLUMN(L109)-1)*1,FALSE),""))</f>
        <v/>
      </c>
      <c r="EM112" s="95">
        <f>IF(COUNT(EA112:EL112)=0,"",SUM(EA112:EL112))</f>
        <v/>
      </c>
      <c r="EN112" s="1" t="n"/>
      <c r="EO112" s="96">
        <f>IFERROR(AVERAGEIF('lead-time-compras-7'!B:B,A112,'lead-time-compras-7'!S:S),"")</f>
        <v/>
      </c>
      <c r="EP112" s="96">
        <f>IFERROR(
  AVERAGEIFS(
    'notas-fiscais-entrada-830-7'!H:H,
    'notas-fiscais-entrada-830-7'!O:O, A112,
    'notas-fiscais-entrada-830-7'!E:E, $B$1
  ),
""
)</f>
        <v/>
      </c>
      <c r="EQ112" s="96">
        <f>IFERROR(AVERAGEIF('lead-time-compras-7'!B:B,A112,'lead-time-compras-7'!Q:Q),"")</f>
        <v/>
      </c>
      <c r="ER112" s="97">
        <f>SUMIF('fornecedor-saldo-receber-7'!A:A, A112, 'fornecedor-saldo-receber-7'!L:L)</f>
        <v/>
      </c>
      <c r="ES112" s="97">
        <f>SUMIF('fornecedor-verba-aplicar-7'!A:A, A112, 'fornecedor-verba-aplicar-7'!D:D)</f>
        <v/>
      </c>
      <c r="ET112" s="1" t="n"/>
      <c r="EU112" s="52">
        <f>SUMIF('ANALISE PRODUTO'!F:F, A112, 'ANALISE PRODUTO'!BN:BN)</f>
        <v/>
      </c>
      <c r="EV112" s="52">
        <f>SUMIF('ANALISE PRODUTO'!F:F, A112, 'ANALISE PRODUTO'!BO:BO)</f>
        <v/>
      </c>
      <c r="EW112" s="52">
        <f>SUMIF('ANALISE PRODUTO'!F:F, A112, 'ANALISE PRODUTO'!BP:BP)</f>
        <v/>
      </c>
      <c r="EX112" s="52">
        <f>SUMIF('ANALISE PRODUTO'!F:F, A112, 'ANALISE PRODUTO'!BQ:BQ)</f>
        <v/>
      </c>
      <c r="EY112" s="52">
        <f>SUMIF('ANALISE PRODUTO'!F:F, A112, 'ANALISE PRODUTO'!BR:BR)</f>
        <v/>
      </c>
      <c r="EZ112" s="53">
        <f>SUMIF('ANALISE PRODUTO'!F:F, A112, 'ANALISE PRODUTO'!BS:BS)</f>
        <v/>
      </c>
      <c r="FA112" s="53">
        <f>SUMIF('ANALISE PRODUTO'!F:F, A112, 'ANALISE PRODUTO'!BT:BT)</f>
        <v/>
      </c>
      <c r="FB112" s="53">
        <f>SUMIF('ANALISE PRODUTO'!F:F, A112, 'ANALISE PRODUTO'!BU:BU)</f>
        <v/>
      </c>
      <c r="FC112" s="53">
        <f>SUMIF('ANALISE PRODUTO'!F:F, A112, 'ANALISE PRODUTO'!BV:BV)</f>
        <v/>
      </c>
      <c r="FD112" s="53">
        <f>SUMIF('ANALISE PRODUTO'!F:F, A112, 'ANALISE PRODUTO'!BW:BW)</f>
        <v/>
      </c>
      <c r="FE112" s="41">
        <f>SUMIF('ANALISE PRODUTO'!F:F, A112, 'ANALISE PRODUTO'!CB:CB)</f>
        <v/>
      </c>
      <c r="FF112" s="41">
        <f>SUMIF('ANALISE PRODUTO'!F:F, A112, 'ANALISE PRODUTO'!CC:CC)</f>
        <v/>
      </c>
      <c r="FG112" s="1" t="n"/>
      <c r="FH112" s="45">
        <f>IF(IFERROR(VLOOKUP($A112,'VENDA 2023'!$1:$1048576,4 + (COLUMN(A109)-1)*2,FALSE),"")=0,"",IFERROR(VLOOKUP($A112,'VENDA 2023'!$1:$1048576,4 + (COLUMN(A109)-1)*2,FALSE),""))</f>
        <v/>
      </c>
      <c r="FI112" s="45">
        <f>IF(IFERROR(VLOOKUP($A112,'VENDA 2023'!$1:$1048576,4 + (COLUMN(B109)-1)*2,FALSE),"")=0,"",IFERROR(VLOOKUP($A112,'VENDA 2023'!$1:$1048576,4 + (COLUMN(B109)-1)*2,FALSE),""))</f>
        <v/>
      </c>
      <c r="FJ112" s="45">
        <f>IF(IFERROR(VLOOKUP($A112,'VENDA 2023'!$1:$1048576,4 + (COLUMN(C109)-1)*2,FALSE),"")=0,"",IFERROR(VLOOKUP($A112,'VENDA 2023'!$1:$1048576,4 + (COLUMN(C109)-1)*2,FALSE),""))</f>
        <v/>
      </c>
      <c r="FK112" s="45">
        <f>IF(IFERROR(VLOOKUP($A112,'VENDA 2023'!$1:$1048576,4 + (COLUMN(D109)-1)*2,FALSE),"")=0,"",IFERROR(VLOOKUP($A112,'VENDA 2023'!$1:$1048576,4 + (COLUMN(D109)-1)*2,FALSE),""))</f>
        <v/>
      </c>
      <c r="FL112" s="45">
        <f>IF(IFERROR(VLOOKUP($A112,'VENDA 2023'!$1:$1048576,4 + (COLUMN(E109)-1)*2,FALSE),"")=0,"",IFERROR(VLOOKUP($A112,'VENDA 2023'!$1:$1048576,4 + (COLUMN(E109)-1)*2,FALSE),""))</f>
        <v/>
      </c>
      <c r="FM112" s="45">
        <f>IF(IFERROR(VLOOKUP($A112,'VENDA 2023'!$1:$1048576,4 + (COLUMN(F109)-1)*2,FALSE),"")=0,"",IFERROR(VLOOKUP($A112,'VENDA 2023'!$1:$1048576,4 + (COLUMN(F109)-1)*2,FALSE),""))</f>
        <v/>
      </c>
      <c r="FN112" s="45">
        <f>IF(IFERROR(VLOOKUP($A112,'VENDA 2023'!$1:$1048576,4 + (COLUMN(G109)-1)*2,FALSE),"")=0,"",IFERROR(VLOOKUP($A112,'VENDA 2023'!$1:$1048576,4 + (COLUMN(G109)-1)*2,FALSE),""))</f>
        <v/>
      </c>
      <c r="FO112" s="45">
        <f>IF(IFERROR(VLOOKUP($A112,'VENDA 2023'!$1:$1048576,4 + (COLUMN(H109)-1)*2,FALSE),"")=0,"",IFERROR(VLOOKUP($A112,'VENDA 2023'!$1:$1048576,4 + (COLUMN(H109)-1)*2,FALSE),""))</f>
        <v/>
      </c>
      <c r="FP112" s="45">
        <f>IF(IFERROR(VLOOKUP($A112,'VENDA 2023'!$1:$1048576,4 + (COLUMN(I109)-1)*2,FALSE),"")=0,"",IFERROR(VLOOKUP($A112,'VENDA 2023'!$1:$1048576,4 + (COLUMN(I109)-1)*2,FALSE),""))</f>
        <v/>
      </c>
      <c r="FQ112" s="45">
        <f>IF(IFERROR(VLOOKUP($A112,'VENDA 2023'!$1:$1048576,4 + (COLUMN(J109)-1)*2,FALSE),"")=0,"",IFERROR(VLOOKUP($A112,'VENDA 2023'!$1:$1048576,4 + (COLUMN(J109)-1)*2,FALSE),""))</f>
        <v/>
      </c>
      <c r="FR112" s="45">
        <f>IF(IFERROR(VLOOKUP($A112,'VENDA 2023'!$1:$1048576,4 + (COLUMN(K109)-1)*2,FALSE),"")=0,"",IFERROR(VLOOKUP($A112,'VENDA 2023'!$1:$1048576,4 + (COLUMN(K109)-1)*2,FALSE),""))</f>
        <v/>
      </c>
      <c r="FS112" s="45">
        <f>IF(IFERROR(VLOOKUP($A112,'VENDA 2023'!$1:$1048576,4 + (COLUMN(L109)-1)*2,FALSE),"")=0,"",IFERROR(VLOOKUP($A112,'VENDA 2023'!$1:$1048576,4 + (COLUMN(L109)-1)*2,FALSE),""))</f>
        <v/>
      </c>
      <c r="FT112" s="12">
        <f>IF(COUNT(FH112:FS112)=0,"",SUM(FH112:FS112))</f>
        <v/>
      </c>
      <c r="FU112" s="45">
        <f>IF(IFERROR(VLOOKUP($A112,'VENDA 2024'!$1:$1048576,4 + (COLUMN(A109)-1)*2,FALSE),"")=0,"",IFERROR(VLOOKUP($A112,'VENDA 2024'!$1:$1048576,4 + (COLUMN(A109)-1)*2,FALSE),""))</f>
        <v/>
      </c>
      <c r="FV112" s="45">
        <f>IF(IFERROR(VLOOKUP($A112,'VENDA 2024'!$1:$1048576,4 + (COLUMN(B109)-1)*2,FALSE),"")=0,"",IFERROR(VLOOKUP($A112,'VENDA 2024'!$1:$1048576,4 + (COLUMN(B109)-1)*2,FALSE),""))</f>
        <v/>
      </c>
      <c r="FW112" s="45">
        <f>IF(IFERROR(VLOOKUP($A112,'VENDA 2024'!$1:$1048576,4 + (COLUMN(C109)-1)*2,FALSE),"")=0,"",IFERROR(VLOOKUP($A112,'VENDA 2024'!$1:$1048576,4 + (COLUMN(C109)-1)*2,FALSE),""))</f>
        <v/>
      </c>
      <c r="FX112" s="45">
        <f>IF(IFERROR(VLOOKUP($A112,'VENDA 2024'!$1:$1048576,4 + (COLUMN(D109)-1)*2,FALSE),"")=0,"",IFERROR(VLOOKUP($A112,'VENDA 2024'!$1:$1048576,4 + (COLUMN(D109)-1)*2,FALSE),""))</f>
        <v/>
      </c>
      <c r="FY112" s="45">
        <f>IF(IFERROR(VLOOKUP($A112,'VENDA 2024'!$1:$1048576,4 + (COLUMN(E109)-1)*2,FALSE),"")=0,"",IFERROR(VLOOKUP($A112,'VENDA 2024'!$1:$1048576,4 + (COLUMN(E109)-1)*2,FALSE),""))</f>
        <v/>
      </c>
      <c r="FZ112" s="45">
        <f>IF(IFERROR(VLOOKUP($A112,'VENDA 2024'!$1:$1048576,4 + (COLUMN(F109)-1)*2,FALSE),"")=0,"",IFERROR(VLOOKUP($A112,'VENDA 2024'!$1:$1048576,4 + (COLUMN(F109)-1)*2,FALSE),""))</f>
        <v/>
      </c>
      <c r="GA112" s="45">
        <f>IF(IFERROR(VLOOKUP($A112,'VENDA 2024'!$1:$1048576,4 + (COLUMN(G109)-1)*2,FALSE),"")=0,"",IFERROR(VLOOKUP($A112,'VENDA 2024'!$1:$1048576,4 + (COLUMN(G109)-1)*2,FALSE),""))</f>
        <v/>
      </c>
      <c r="GB112" s="45">
        <f>IF(IFERROR(VLOOKUP($A112,'VENDA 2024'!$1:$1048576,4 + (COLUMN(H109)-1)*2,FALSE),"")=0,"",IFERROR(VLOOKUP($A112,'VENDA 2024'!$1:$1048576,4 + (COLUMN(H109)-1)*2,FALSE),""))</f>
        <v/>
      </c>
      <c r="GC112" s="45">
        <f>IF(IFERROR(VLOOKUP($A112,'VENDA 2024'!$1:$1048576,4 + (COLUMN(I109)-1)*2,FALSE),"")=0,"",IFERROR(VLOOKUP($A112,'VENDA 2024'!$1:$1048576,4 + (COLUMN(I109)-1)*2,FALSE),""))</f>
        <v/>
      </c>
      <c r="GD112" s="45">
        <f>IF(IFERROR(VLOOKUP($A112,'VENDA 2024'!$1:$1048576,4 + (COLUMN(J109)-1)*2,FALSE),"")=0,"",IFERROR(VLOOKUP($A112,'VENDA 2024'!$1:$1048576,4 + (COLUMN(J109)-1)*2,FALSE),""))</f>
        <v/>
      </c>
      <c r="GE112" s="45">
        <f>IF(IFERROR(VLOOKUP($A112,'VENDA 2024'!$1:$1048576,4 + (COLUMN(K109)-1)*2,FALSE),"")=0,"",IFERROR(VLOOKUP($A112,'VENDA 2024'!$1:$1048576,4 + (COLUMN(K109)-1)*2,FALSE),""))</f>
        <v/>
      </c>
      <c r="GF112" s="45">
        <f>IF(IFERROR(VLOOKUP($A112,'VENDA 2024'!$1:$1048576,4 + (COLUMN(L109)-1)*2,FALSE),"")=0,"",IFERROR(VLOOKUP($A112,'VENDA 2024'!$1:$1048576,4 + (COLUMN(L109)-1)*2,FALSE),""))</f>
        <v/>
      </c>
      <c r="GG112" s="12">
        <f>IF(COUNT(FU112:GF112)=0,"",SUM(FU112:GF112))</f>
        <v/>
      </c>
      <c r="GH112" s="45">
        <f>IF(IFERROR(VLOOKUP($A112,'venda-fornecedor-12-meses-7'!$1:$1048576,5 + (COLUMN(A109)-1)*2,FALSE),"")=0,"",IFERROR(VLOOKUP($A112,'venda-fornecedor-12-meses-7'!$1:$1048576,5 + (COLUMN(A109)-1)*2,FALSE),""))</f>
        <v/>
      </c>
      <c r="GI112" s="45">
        <f>IF(IFERROR(VLOOKUP($A112,'venda-fornecedor-12-meses-7'!$1:$1048576,5 + (COLUMN(B109)-1)*2,FALSE),"")=0,"",IFERROR(VLOOKUP($A112,'venda-fornecedor-12-meses-7'!$1:$1048576,5 + (COLUMN(B109)-1)*2,FALSE),""))</f>
        <v/>
      </c>
      <c r="GJ112" s="45">
        <f>IF(IFERROR(VLOOKUP($A112,'venda-fornecedor-12-meses-7'!$1:$1048576,5 + (COLUMN(C109)-1)*2,FALSE),"")=0,"",IFERROR(VLOOKUP($A112,'venda-fornecedor-12-meses-7'!$1:$1048576,5 + (COLUMN(C109)-1)*2,FALSE),""))</f>
        <v/>
      </c>
      <c r="GK112" s="45">
        <f>IF(IFERROR(VLOOKUP($A112,'venda-fornecedor-12-meses-7'!$1:$1048576,5 + (COLUMN(D109)-1)*2,FALSE),"")=0,"",IFERROR(VLOOKUP($A112,'venda-fornecedor-12-meses-7'!$1:$1048576,5 + (COLUMN(D109)-1)*2,FALSE),""))</f>
        <v/>
      </c>
      <c r="GL112" s="45">
        <f>IF(IFERROR(VLOOKUP($A112,'venda-fornecedor-12-meses-7'!$1:$1048576,5 + (COLUMN(E109)-1)*2,FALSE),"")=0,"",IFERROR(VLOOKUP($A112,'venda-fornecedor-12-meses-7'!$1:$1048576,5 + (COLUMN(E109)-1)*2,FALSE),""))</f>
        <v/>
      </c>
      <c r="GM112" s="45">
        <f>IF(IFERROR(VLOOKUP($A112,'venda-fornecedor-12-meses-7'!$1:$1048576,5 + (COLUMN(F109)-1)*2,FALSE),"")=0,"",IFERROR(VLOOKUP($A112,'venda-fornecedor-12-meses-7'!$1:$1048576,5 + (COLUMN(F109)-1)*2,FALSE),""))</f>
        <v/>
      </c>
      <c r="GN112" s="45">
        <f>IF(IFERROR(VLOOKUP($A112,'venda-fornecedor-12-meses-7'!$1:$1048576,5 + (COLUMN(G109)-1)*2,FALSE),"")=0,"",IFERROR(VLOOKUP($A112,'venda-fornecedor-12-meses-7'!$1:$1048576,5 + (COLUMN(G109)-1)*2,FALSE),""))</f>
        <v/>
      </c>
      <c r="GO112" s="45">
        <f>IF(IFERROR(VLOOKUP($A112,'venda-fornecedor-12-meses-7'!$1:$1048576,5 + (COLUMN(H109)-1)*2,FALSE),"")=0,"",IFERROR(VLOOKUP($A112,'venda-fornecedor-12-meses-7'!$1:$1048576,5 + (COLUMN(H109)-1)*2,FALSE),""))</f>
        <v/>
      </c>
      <c r="GP112" s="45">
        <f>IF(IFERROR(VLOOKUP($A112,'venda-fornecedor-12-meses-7'!$1:$1048576,5 + (COLUMN(I109)-1)*2,FALSE),"")=0,"",IFERROR(VLOOKUP($A112,'venda-fornecedor-12-meses-7'!$1:$1048576,5 + (COLUMN(I109)-1)*2,FALSE),""))</f>
        <v/>
      </c>
      <c r="GQ112" s="45">
        <f>IF(IFERROR(VLOOKUP($A112,'venda-fornecedor-12-meses-7'!$1:$1048576,5 + (COLUMN(J109)-1)*2,FALSE),"")=0,"",IFERROR(VLOOKUP($A112,'venda-fornecedor-12-meses-7'!$1:$1048576,5 + (COLUMN(J109)-1)*2,FALSE),""))</f>
        <v/>
      </c>
      <c r="GR112" s="45">
        <f>IF(IFERROR(VLOOKUP($A112,'venda-fornecedor-12-meses-7'!$1:$1048576,5 + (COLUMN(K109)-1)*2,FALSE),"")=0,"",IFERROR(VLOOKUP($A112,'venda-fornecedor-12-meses-7'!$1:$1048576,5 + (COLUMN(K109)-1)*2,FALSE),""))</f>
        <v/>
      </c>
      <c r="GS112" s="45">
        <f>IF(IFERROR(VLOOKUP($A112,'venda-fornecedor-12-meses-7'!$1:$1048576,5 + (COLUMN(L109)-1)*2,FALSE),"")=0,"",IFERROR(VLOOKUP($A112,'venda-fornecedor-12-meses-7'!$1:$1048576,5 + (COLUMN(L109)-1)*2,FALSE),""))</f>
        <v/>
      </c>
      <c r="GT112" s="12">
        <f>IF(COUNT(GH112:GS112)=0,"",SUM(GH112:GS112))</f>
        <v/>
      </c>
    </row>
    <row r="113">
      <c r="A113" s="98" t="n">
        <v>36248</v>
      </c>
      <c r="B113" s="85">
        <f>VLOOKUP(A113,'FORNECEDORES X COMPRADOR'!$A:$D,4,0)</f>
        <v/>
      </c>
      <c r="C113" s="85">
        <f>VLOOKUP(A113,'FORNECEDORES X COMPRADOR'!$A:$E,5,0)</f>
        <v/>
      </c>
      <c r="D113" s="40">
        <f>IFERROR(AVERAGEIF('ANALISE PRODUTO'!F:F,A113,'ANALISE PRODUTO'!BE:BE),"")</f>
        <v/>
      </c>
      <c r="E113" s="40">
        <f>IFERROR(AVERAGEIF('ANALISE PRODUTO'!F:F,A113,'ANALISE PRODUTO'!BF:BF),"")</f>
        <v/>
      </c>
      <c r="F113" s="47">
        <f t="array" ref="F113">IFERROR(
  IF(
    SUMPRODUCT(
      IFERROR(--('ANALISE PRODUTO'!$F$3:$F$10000=A113),0) *
      IFERROR(--'ANALISE PRODUTO'!$AJ$3:$AJ$10000,0)
    )=0,
    "",
    SUMPRODUCT(
      IFERROR(--('ANALISE PRODUTO'!$F$3:$F$10000=A113),0) *
      IFERROR(--'ANALISE PRODUTO'!$AN$3:$AN$10000,0)
    ) /
    SUMPRODUCT(
      IFERROR(--('ANALISE PRODUTO'!$F$3:$F$10000=A113),0) *
      IFERROR(--'ANALISE PRODUTO'!$AJ$3:$AJ$10000,0)
    )
  ),
  ""
)</f>
        <v/>
      </c>
      <c r="G113" s="47">
        <f t="array" ref="G113">IFERROR(
  IF(
    SUMPRODUCT(
      IFERROR(--('ANALISE PRODUTO'!$F$3:$F$10000=A113),0) *
      IFERROR(--'ANALISE PRODUTO'!$AJ$3:$AJ$10000,0)
    )=0,
    "",
    SUMPRODUCT(
      IFERROR(--('ANALISE PRODUTO'!$F$3:$F$10000=A113),0) *
      IFERROR(--'ANALISE PRODUTO'!$AO$3:$AO$10000,0)
    ) /
    SUMPRODUCT(
      IFERROR(--('ANALISE PRODUTO'!$F$3:$F$10000=A113),0) *
      IFERROR(--'ANALISE PRODUTO'!$AJ$3:$AJ$10000,0)
    )
  ),
  ""
)</f>
        <v/>
      </c>
      <c r="H113" s="86" t="n">
        <v>60</v>
      </c>
      <c r="I113" s="86" t="n">
        <v>90</v>
      </c>
      <c r="J113" s="87">
        <f>SUMIF('ANALISE PRODUTO'!F:F, A113, 'ANALISE PRODUTO'!AP:AP)</f>
        <v/>
      </c>
      <c r="K113" s="88">
        <f>SUMIF('ANALISE PRODUTO'!F:F, A113, 'ANALISE PRODUTO'!AN:AN)</f>
        <v/>
      </c>
      <c r="L113" s="40">
        <f>SUMIF('ANALISE PRODUTO'!F:F, A113, 'ANALISE PRODUTO'!BB:BB)</f>
        <v/>
      </c>
      <c r="M113" s="40">
        <f>SUMIF('ANALISE PRODUTO'!F:F, A113, 'ANALISE PRODUTO'!BC:BC)</f>
        <v/>
      </c>
      <c r="N113" s="40">
        <f>SUMIF('ANALISE PRODUTO'!F:F, A113, 'ANALISE PRODUTO'!BD:BD)</f>
        <v/>
      </c>
      <c r="O113" s="40">
        <f>SUMIF('ANALISE PRODUTO'!F:F, A113, 'ANALISE PRODUTO'!BA:BA)</f>
        <v/>
      </c>
      <c r="P113" s="40">
        <f>IF(J113=0, 0, IF(O113/J113=0, 0, O113/J113))</f>
        <v/>
      </c>
      <c r="Q113" s="40">
        <f>IF(J113=0, 0, IF(L113/J113=0, 0, L113/J113))</f>
        <v/>
      </c>
      <c r="R113" s="89">
        <f>SUMIF('ANALISE PRODUTO'!F:F, A113, 'ANALISE PRODUTO'!BJ:BJ)</f>
        <v/>
      </c>
      <c r="S113" s="89">
        <f>SUMIF('ANALISE PRODUTO'!F:F, A113, 'ANALISE PRODUTO'!BK:BK)</f>
        <v/>
      </c>
      <c r="T113" s="89">
        <f>SUMIF('ANALISE PRODUTO'!F:F, A113, 'ANALISE PRODUTO'!BL:BL)</f>
        <v/>
      </c>
      <c r="U113" s="89">
        <f>SUMIFS('ANALISE PRODUTO'!BI:BI, 'ANALISE PRODUTO'!F:F, A113)</f>
        <v/>
      </c>
      <c r="V113" s="89">
        <f>IF(C113="DESCONTINUADO", 0, IF(J113=0, 0, IF(U113/J113=0, 0, U113/J113)))</f>
        <v/>
      </c>
      <c r="W113" s="89">
        <f>IF(OR(C113="DESCONTINUADO", J113=0), 0, IFERROR((S113+T113)/J113, 0))</f>
        <v/>
      </c>
      <c r="X113" s="59">
        <f>COUNTIF('ANALISE PRODUTO'!F:F, A113)</f>
        <v/>
      </c>
      <c r="Y113" s="60">
        <f>COUNTIFS('ANALISE PRODUTO'!F:F, A113, 'ANALISE PRODUTO'!S:S, "S")</f>
        <v/>
      </c>
      <c r="Z113" s="61">
        <f>X113-Y113</f>
        <v/>
      </c>
      <c r="AA113" s="88">
        <f>IFERROR(IF(COUNTIF('contas-pagas-fornecedor-7'!$C:$C,B113)&gt;1,
   AVERAGEIF('contas-pagas-fornecedor-7'!$C:$C,B113,'contas-pagas-fornecedor-7'!$I:$I),
   VLOOKUP(B113,'contas-pagas-fornecedor-7'!$C:$Q,7,FALSE)), "")</f>
        <v/>
      </c>
      <c r="AB113" s="88">
        <f t="array" ref="AB113">IFERROR(
  INDEX('fornecedor-venda-por-filial-ger'!J:J,
    MATCH(1,
      ('fornecedor-venda-por-filial-ger'!A:A=A113) *
      ('fornecedor-venda-por-filial-ger'!B:B=$B$1),
    0)
  ),
"")</f>
        <v/>
      </c>
      <c r="AC113" s="90">
        <f t="array" ref="AC113">IFERROR(
  INDEX('fornecedor-venda-por-filial-ger'!O:O,
    MATCH(1,
      ('fornecedor-venda-por-filial-ger'!A:A=A113) *
      ('fornecedor-venda-por-filial-ger'!B:B=$B$1),
    0)
  ),
"")</f>
        <v/>
      </c>
      <c r="AD113" s="90">
        <f>IFERROR(VLOOKUP(A113,'venda-fornecedor-12-meses-7'!A:AC,3,0),"")</f>
        <v/>
      </c>
      <c r="AE113" s="87">
        <f t="array" ref="AE113">IFERROR(
  INDEX('fornecedor-venda-por-filial-ger'!N:N,
    MATCH(1,
      ('fornecedor-venda-por-filial-ger'!A:A=A113) *
      ('fornecedor-venda-por-filial-ger'!B:B=$B$1),
    0)
  ),
"")</f>
        <v/>
      </c>
      <c r="AF113" s="87">
        <f>IF(J113&lt;=0,"100,00%",IFERROR(AD113/AE113,1))</f>
        <v/>
      </c>
      <c r="AG113" s="64">
        <f t="array" ref="AG113">IFERROR(
  INDEX('fornecedor-venda-por-filial-ger'!L:L,
    MATCH(1,
      ('fornecedor-venda-por-filial-ger'!A:A=A113)*
      ('fornecedor-venda-por-filial-ger'!B:B=$B$1),
    0)
  )/100,
"")</f>
        <v/>
      </c>
      <c r="AH113" s="64">
        <f t="array" ref="AH113">IFERROR(
  INDEX('fornecedor-venda-por-filial-ger'!S:S,
    MATCH(1,
      ('fornecedor-venda-por-filial-ger'!A:A=A113) *
      ('fornecedor-venda-por-filial-ger'!B:B=$B$1),
    0)
  )/100,
"")</f>
        <v/>
      </c>
      <c r="AI113" s="64">
        <f>IFERROR(IF(OR(AH113="",AG113=""),"",IF(J113=0,0,AH113-AG113)),"")</f>
        <v/>
      </c>
      <c r="AJ113" s="91">
        <f t="array" ref="AJ113">IF(MAX(IF('ANALISE PRODUTO'!F:F=A113,'ANALISE PRODUTO'!AD:AD))=0,"SEM ENTRADA",MAX(IF('ANALISE PRODUTO'!F:F=A113,'ANALISE PRODUTO'!AD:AD)))</f>
        <v/>
      </c>
      <c r="AK113" s="39" t="n"/>
      <c r="AL113" s="92">
        <f>IF(IFERROR(VLOOKUP($A113,'VENDA 2023'!$1:$1048576,3 + (COLUMN(A110)-1)*2,FALSE),"")=0,"",IFERROR(VLOOKUP($A113,'VENDA 2023'!$1:$1048576,3 + (COLUMN(A110)-1)*2,FALSE),""))</f>
        <v/>
      </c>
      <c r="AM113" s="92">
        <f>IF(IFERROR(VLOOKUP($A113,'VENDA 2023'!$1:$1048576,3 + (COLUMN(B110)-1)*2,FALSE),"")=0,"",IFERROR(VLOOKUP($A113,'VENDA 2023'!$1:$1048576,3 + (COLUMN(B110)-1)*2,FALSE),""))</f>
        <v/>
      </c>
      <c r="AN113" s="92">
        <f>IF(IFERROR(VLOOKUP($A113,'VENDA 2023'!$1:$1048576,3 + (COLUMN(C110)-1)*2,FALSE),"")=0,"",IFERROR(VLOOKUP($A113,'VENDA 2023'!$1:$1048576,3 + (COLUMN(C110)-1)*2,FALSE),""))</f>
        <v/>
      </c>
      <c r="AO113" s="92">
        <f>IF(IFERROR(VLOOKUP($A113,'VENDA 2023'!$1:$1048576,3 + (COLUMN(D110)-1)*2,FALSE),"")=0,"",IFERROR(VLOOKUP($A113,'VENDA 2023'!$1:$1048576,3 + (COLUMN(D110)-1)*2,FALSE),""))</f>
        <v/>
      </c>
      <c r="AP113" s="92">
        <f>IF(IFERROR(VLOOKUP($A113,'VENDA 2023'!$1:$1048576,3 + (COLUMN(E110)-1)*2,FALSE),"")=0,"",IFERROR(VLOOKUP($A113,'VENDA 2023'!$1:$1048576,3 + (COLUMN(E110)-1)*2,FALSE),""))</f>
        <v/>
      </c>
      <c r="AQ113" s="92">
        <f>IF(IFERROR(VLOOKUP($A113,'VENDA 2023'!$1:$1048576,3 + (COLUMN(F110)-1)*2,FALSE),"")=0,"",IFERROR(VLOOKUP($A113,'VENDA 2023'!$1:$1048576,3 + (COLUMN(F110)-1)*2,FALSE),""))</f>
        <v/>
      </c>
      <c r="AR113" s="92">
        <f>IF(IFERROR(VLOOKUP($A113,'VENDA 2023'!$1:$1048576,3 + (COLUMN(G110)-1)*2,FALSE),"")=0,"",IFERROR(VLOOKUP($A113,'VENDA 2023'!$1:$1048576,3 + (COLUMN(G110)-1)*2,FALSE),""))</f>
        <v/>
      </c>
      <c r="AS113" s="92">
        <f>IF(IFERROR(VLOOKUP($A113,'VENDA 2023'!$1:$1048576,3 + (COLUMN(H110)-1)*2,FALSE),"")=0,"",IFERROR(VLOOKUP($A113,'VENDA 2023'!$1:$1048576,3 + (COLUMN(H110)-1)*2,FALSE),""))</f>
        <v/>
      </c>
      <c r="AT113" s="92">
        <f>IF(IFERROR(VLOOKUP($A113,'VENDA 2023'!$1:$1048576,3 + (COLUMN(I110)-1)*2,FALSE),"")=0,"",IFERROR(VLOOKUP($A113,'VENDA 2023'!$1:$1048576,3 + (COLUMN(I110)-1)*2,FALSE),""))</f>
        <v/>
      </c>
      <c r="AU113" s="92">
        <f>IF(IFERROR(VLOOKUP($A113,'VENDA 2023'!$1:$1048576,3 + (COLUMN(J110)-1)*2,FALSE),"")=0,"",IFERROR(VLOOKUP($A113,'VENDA 2023'!$1:$1048576,3 + (COLUMN(J110)-1)*2,FALSE),""))</f>
        <v/>
      </c>
      <c r="AV113" s="92">
        <f>IF(IFERROR(VLOOKUP($A113,'VENDA 2023'!$1:$1048576,3 + (COLUMN(K110)-1)*2,FALSE),"")=0,"",IFERROR(VLOOKUP($A113,'VENDA 2023'!$1:$1048576,3 + (COLUMN(K110)-1)*2,FALSE),""))</f>
        <v/>
      </c>
      <c r="AW113" s="92">
        <f>IF(IFERROR(VLOOKUP($A113,'VENDA 2023'!$1:$1048576,3 + (COLUMN(L110)-1)*2,FALSE),"")=0,"",IFERROR(VLOOKUP($A113,'VENDA 2023'!$1:$1048576,3 + (COLUMN(L110)-1)*2,FALSE),""))</f>
        <v/>
      </c>
      <c r="AX113" s="93">
        <f>IF(COUNT(AL113:AW113)=0,"",SUM(AL113:AW113))</f>
        <v/>
      </c>
      <c r="AY113" s="92">
        <f>IF(IFERROR(VLOOKUP($A113,'VENDA 2024'!$1:$1048576,3 + (COLUMN(A110)-1)*2,FALSE),"")=0,"",IFERROR(VLOOKUP($A113,'VENDA 2024'!$1:$1048576,3 + (COLUMN(A110)-1)*2,FALSE),""))</f>
        <v/>
      </c>
      <c r="AZ113" s="92">
        <f>IF(IFERROR(VLOOKUP($A113,'VENDA 2024'!$1:$1048576,3 + (COLUMN(B110)-1)*2,FALSE),"")=0,"",IFERROR(VLOOKUP($A113,'VENDA 2024'!$1:$1048576,3 + (COLUMN(B110)-1)*2,FALSE),""))</f>
        <v/>
      </c>
      <c r="BA113" s="92">
        <f>IF(IFERROR(VLOOKUP($A113,'VENDA 2024'!$1:$1048576,3 + (COLUMN(C110)-1)*2,FALSE),"")=0,"",IFERROR(VLOOKUP($A113,'VENDA 2024'!$1:$1048576,3 + (COLUMN(C110)-1)*2,FALSE),""))</f>
        <v/>
      </c>
      <c r="BB113" s="92">
        <f>IF(IFERROR(VLOOKUP($A113,'VENDA 2024'!$1:$1048576,3 + (COLUMN(D110)-1)*2,FALSE),"")=0,"",IFERROR(VLOOKUP($A113,'VENDA 2024'!$1:$1048576,3 + (COLUMN(D110)-1)*2,FALSE),""))</f>
        <v/>
      </c>
      <c r="BC113" s="92">
        <f>IF(IFERROR(VLOOKUP($A113,'VENDA 2024'!$1:$1048576,3 + (COLUMN(E110)-1)*2,FALSE),"")=0,"",IFERROR(VLOOKUP($A113,'VENDA 2024'!$1:$1048576,3 + (COLUMN(E110)-1)*2,FALSE),""))</f>
        <v/>
      </c>
      <c r="BD113" s="92">
        <f>IF(IFERROR(VLOOKUP($A113,'VENDA 2024'!$1:$1048576,3 + (COLUMN(F110)-1)*2,FALSE),"")=0,"",IFERROR(VLOOKUP($A113,'VENDA 2024'!$1:$1048576,3 + (COLUMN(F110)-1)*2,FALSE),""))</f>
        <v/>
      </c>
      <c r="BE113" s="92">
        <f>IF(IFERROR(VLOOKUP($A113,'VENDA 2024'!$1:$1048576,3 + (COLUMN(G110)-1)*2,FALSE),"")=0,"",IFERROR(VLOOKUP($A113,'VENDA 2024'!$1:$1048576,3 + (COLUMN(G110)-1)*2,FALSE),""))</f>
        <v/>
      </c>
      <c r="BF113" s="92">
        <f>IF(IFERROR(VLOOKUP($A113,'VENDA 2024'!$1:$1048576,3 + (COLUMN(H110)-1)*2,FALSE),"")=0,"",IFERROR(VLOOKUP($A113,'VENDA 2024'!$1:$1048576,3 + (COLUMN(H110)-1)*2,FALSE),""))</f>
        <v/>
      </c>
      <c r="BG113" s="92">
        <f>IF(IFERROR(VLOOKUP($A113,'VENDA 2024'!$1:$1048576,3 + (COLUMN(I110)-1)*2,FALSE),"")=0,"",IFERROR(VLOOKUP($A113,'VENDA 2024'!$1:$1048576,3 + (COLUMN(I110)-1)*2,FALSE),""))</f>
        <v/>
      </c>
      <c r="BH113" s="92">
        <f>IF(IFERROR(VLOOKUP($A113,'VENDA 2024'!$1:$1048576,3 + (COLUMN(J110)-1)*2,FALSE),"")=0,"",IFERROR(VLOOKUP($A113,'VENDA 2024'!$1:$1048576,3 + (COLUMN(J110)-1)*2,FALSE),""))</f>
        <v/>
      </c>
      <c r="BI113" s="92">
        <f>IF(IFERROR(VLOOKUP($A113,'VENDA 2024'!$1:$1048576,3 + (COLUMN(K110)-1)*2,FALSE),"")=0,"",IFERROR(VLOOKUP($A113,'VENDA 2024'!$1:$1048576,3 + (COLUMN(K110)-1)*2,FALSE),""))</f>
        <v/>
      </c>
      <c r="BJ113" s="92">
        <f>IF(IFERROR(VLOOKUP($A113,'VENDA 2024'!$1:$1048576,3 + (COLUMN(L110)-1)*2,FALSE),"")=0,"",IFERROR(VLOOKUP($A113,'VENDA 2024'!$1:$1048576,3 + (COLUMN(L110)-1)*2,FALSE),""))</f>
        <v/>
      </c>
      <c r="BK113" s="93">
        <f>IF(COUNT(AY113:BJ113)=0,"",SUM(AY113:BJ113))</f>
        <v/>
      </c>
      <c r="BL113" s="92">
        <f>IF(IFERROR(VLOOKUP($A113,'VENDA 2025'!$1:$1048576,3 + (COLUMN(A110)-1)*2,FALSE),"")=0,"",IFERROR(VLOOKUP($A113,'VENDA 2025'!$1:$1048576,3 + (COLUMN(A110)-1)*2,FALSE),""))</f>
        <v/>
      </c>
      <c r="BM113" s="92">
        <f>IF(IFERROR(VLOOKUP($A113,'VENDA 2025'!$1:$1048576,3 + (COLUMN(B110)-1)*2,FALSE),"")=0,"",IFERROR(VLOOKUP($A113,'VENDA 2025'!$1:$1048576,3 + (COLUMN(B110)-1)*2,FALSE),""))</f>
        <v/>
      </c>
      <c r="BN113" s="92">
        <f>IF(IFERROR(VLOOKUP($A113,'VENDA 2025'!$1:$1048576,3 + (COLUMN(C110)-1)*2,FALSE),"")=0,"",IFERROR(VLOOKUP($A113,'VENDA 2025'!$1:$1048576,3 + (COLUMN(C110)-1)*2,FALSE),""))</f>
        <v/>
      </c>
      <c r="BO113" s="92">
        <f>IF(IFERROR(VLOOKUP($A113,'VENDA 2025'!$1:$1048576,3 + (COLUMN(D110)-1)*2,FALSE),"")=0,"",IFERROR(VLOOKUP($A113,'VENDA 2025'!$1:$1048576,3 + (COLUMN(D110)-1)*2,FALSE),""))</f>
        <v/>
      </c>
      <c r="BP113" s="92">
        <f>IF(IFERROR(VLOOKUP($A113,'VENDA 2025'!$1:$1048576,3 + (COLUMN(E110)-1)*2,FALSE),"")=0,"",IFERROR(VLOOKUP($A113,'VENDA 2025'!$1:$1048576,3 + (COLUMN(E110)-1)*2,FALSE),""))</f>
        <v/>
      </c>
      <c r="BQ113" s="92">
        <f>IF(IFERROR(VLOOKUP($A113,'VENDA 2025'!$1:$1048576,3 + (COLUMN(F110)-1)*2,FALSE),"")=0,"",IFERROR(VLOOKUP($A113,'VENDA 2025'!$1:$1048576,3 + (COLUMN(F110)-1)*2,FALSE),""))</f>
        <v/>
      </c>
      <c r="BR113" s="92">
        <f>IF(IFERROR(VLOOKUP($A113,'VENDA 2025'!$1:$1048576,3 + (COLUMN(G110)-1)*2,FALSE),"")=0,"",IFERROR(VLOOKUP($A113,'VENDA 2025'!$1:$1048576,3 + (COLUMN(G110)-1)*2,FALSE),""))</f>
        <v/>
      </c>
      <c r="BS113" s="92">
        <f>IF(IFERROR(VLOOKUP($A113,'VENDA 2025'!$1:$1048576,3 + (COLUMN(H110)-1)*2,FALSE),"")=0,"",IFERROR(VLOOKUP($A113,'VENDA 2025'!$1:$1048576,3 + (COLUMN(H110)-1)*2,FALSE),""))</f>
        <v/>
      </c>
      <c r="BT113" s="92">
        <f>IF(IFERROR(VLOOKUP($A113,'VENDA 2025'!$1:$1048576,3 + (COLUMN(I110)-1)*2,FALSE),"")=0,"",IFERROR(VLOOKUP($A113,'VENDA 2025'!$1:$1048576,3 + (COLUMN(I110)-1)*2,FALSE),""))</f>
        <v/>
      </c>
      <c r="BU113" s="92">
        <f>IF(IFERROR(VLOOKUP($A113,'VENDA 2025'!$1:$1048576,3 + (COLUMN(J110)-1)*2,FALSE),"")=0,"",IFERROR(VLOOKUP($A113,'VENDA 2025'!$1:$1048576,3 + (COLUMN(J110)-1)*2,FALSE),""))</f>
        <v/>
      </c>
      <c r="BV113" s="92">
        <f>IF(IFERROR(VLOOKUP($A113,'VENDA 2025'!$1:$1048576,3 + (COLUMN(K110)-1)*2,FALSE),"")=0,"",IFERROR(VLOOKUP($A113,'VENDA 2025'!$1:$1048576,3 + (COLUMN(K110)-1)*2,FALSE),""))</f>
        <v/>
      </c>
      <c r="BW113" s="92">
        <f>IF(IFERROR(VLOOKUP($A113,'VENDA 2025'!$1:$1048576,3 + (COLUMN(L110)-1)*2,FALSE),"")=0,"",IFERROR(VLOOKUP($A113,'VENDA 2025'!$1:$1048576,3 + (COLUMN(L110)-1)*2,FALSE),""))</f>
        <v/>
      </c>
      <c r="BX113" s="93">
        <f>IF(COUNT(BL113:BW113)=0,"",SUM(BL113:BW113))</f>
        <v/>
      </c>
      <c r="BY113" s="92">
        <f>IF(IFERROR(VLOOKUP($A113,'venda-fornecedor-12-meses-7'!$1:$1048576,4 + (COLUMN(A110)-1)*2,FALSE),"")=0,"",IFERROR(VLOOKUP($A113,'venda-fornecedor-12-meses-7'!$1:$1048576,4 + (COLUMN(A110)-1)*2,FALSE),""))</f>
        <v/>
      </c>
      <c r="BZ113" s="92">
        <f>IF(IFERROR(VLOOKUP($A113,'venda-fornecedor-12-meses-7'!$1:$1048576,4 + (COLUMN(B110)-1)*2,FALSE),"")=0,"",IFERROR(VLOOKUP($A113,'venda-fornecedor-12-meses-7'!$1:$1048576,4 + (COLUMN(B110)-1)*2,FALSE),""))</f>
        <v/>
      </c>
      <c r="CA113" s="92">
        <f>IF(IFERROR(VLOOKUP($A113,'venda-fornecedor-12-meses-7'!$1:$1048576,4 + (COLUMN(C110)-1)*2,FALSE),"")=0,"",IFERROR(VLOOKUP($A113,'venda-fornecedor-12-meses-7'!$1:$1048576,4 + (COLUMN(C110)-1)*2,FALSE),""))</f>
        <v/>
      </c>
      <c r="CB113" s="92">
        <f>IF(IFERROR(VLOOKUP($A113,'venda-fornecedor-12-meses-7'!$1:$1048576,4 + (COLUMN(D110)-1)*2,FALSE),"")=0,"",IFERROR(VLOOKUP($A113,'venda-fornecedor-12-meses-7'!$1:$1048576,4 + (COLUMN(D110)-1)*2,FALSE),""))</f>
        <v/>
      </c>
      <c r="CC113" s="92">
        <f>IF(IFERROR(VLOOKUP($A113,'venda-fornecedor-12-meses-7'!$1:$1048576,4 + (COLUMN(E110)-1)*2,FALSE),"")=0,"",IFERROR(VLOOKUP($A113,'venda-fornecedor-12-meses-7'!$1:$1048576,4 + (COLUMN(E110)-1)*2,FALSE),""))</f>
        <v/>
      </c>
      <c r="CD113" s="92">
        <f>IF(IFERROR(VLOOKUP($A113,'venda-fornecedor-12-meses-7'!$1:$1048576,4 + (COLUMN(F110)-1)*2,FALSE),"")=0,"",IFERROR(VLOOKUP($A113,'venda-fornecedor-12-meses-7'!$1:$1048576,4 + (COLUMN(F110)-1)*2,FALSE),""))</f>
        <v/>
      </c>
      <c r="CE113" s="92">
        <f>IF(IFERROR(VLOOKUP($A113,'venda-fornecedor-12-meses-7'!$1:$1048576,4 + (COLUMN(G110)-1)*2,FALSE),"")=0,"",IFERROR(VLOOKUP($A113,'venda-fornecedor-12-meses-7'!$1:$1048576,4 + (COLUMN(G110)-1)*2,FALSE),""))</f>
        <v/>
      </c>
      <c r="CF113" s="92">
        <f>IF(IFERROR(VLOOKUP($A113,'venda-fornecedor-12-meses-7'!$1:$1048576,4 + (COLUMN(H110)-1)*2,FALSE),"")=0,"",IFERROR(VLOOKUP($A113,'venda-fornecedor-12-meses-7'!$1:$1048576,4 + (COLUMN(H110)-1)*2,FALSE),""))</f>
        <v/>
      </c>
      <c r="CG113" s="92">
        <f>IF(IFERROR(VLOOKUP($A113,'venda-fornecedor-12-meses-7'!$1:$1048576,4 + (COLUMN(I110)-1)*2,FALSE),"")=0,"",IFERROR(VLOOKUP($A113,'venda-fornecedor-12-meses-7'!$1:$1048576,4 + (COLUMN(I110)-1)*2,FALSE),""))</f>
        <v/>
      </c>
      <c r="CH113" s="92">
        <f>IF(IFERROR(VLOOKUP($A113,'venda-fornecedor-12-meses-7'!$1:$1048576,4 + (COLUMN(J110)-1)*2,FALSE),"")=0,"",IFERROR(VLOOKUP($A113,'venda-fornecedor-12-meses-7'!$1:$1048576,4 + (COLUMN(J110)-1)*2,FALSE),""))</f>
        <v/>
      </c>
      <c r="CI113" s="92">
        <f>IF(IFERROR(VLOOKUP($A113,'venda-fornecedor-12-meses-7'!$1:$1048576,4 + (COLUMN(K110)-1)*2,FALSE),"")=0,"",IFERROR(VLOOKUP($A113,'venda-fornecedor-12-meses-7'!$1:$1048576,4 + (COLUMN(K110)-1)*2,FALSE),""))</f>
        <v/>
      </c>
      <c r="CJ113" s="92">
        <f>IF(IFERROR(VLOOKUP($A113,'venda-fornecedor-12-meses-7'!$1:$1048576,4 + (COLUMN(L110)-1)*2,FALSE),"")=0,"",IFERROR(VLOOKUP($A113,'venda-fornecedor-12-meses-7'!$1:$1048576,4 + (COLUMN(L110)-1)*2,FALSE),""))</f>
        <v/>
      </c>
      <c r="CK113" s="93">
        <f>IF(COUNT(BY113:CJ113)=0,"",SUM(BY113:CJ113))</f>
        <v/>
      </c>
      <c r="CL113" s="93">
        <f>IF(COUNT(BY113:CJ113)=0,"",AVERAGE(BY113:CJ113))</f>
        <v/>
      </c>
      <c r="CM113" s="1" t="n"/>
      <c r="CN113" s="94">
        <f>IF(IFERROR(VLOOKUP($A113,'ENTRADA 2023'!$1:$1048576,3 + (COLUMN(A110)-1)*1,FALSE),"")=0,"",IFERROR(VLOOKUP($A113,'ENTRADA 2023'!$1:$1048576,3 + (COLUMN(A110)-1)*1,FALSE),""))</f>
        <v/>
      </c>
      <c r="CO113" s="94">
        <f>IF(IFERROR(VLOOKUP($A113,'ENTRADA 2023'!$1:$1048576,3 + (COLUMN(B110)-1)*1,FALSE),"")=0,"",IFERROR(VLOOKUP($A113,'ENTRADA 2023'!$1:$1048576,3 + (COLUMN(B110)-1)*1,FALSE),""))</f>
        <v/>
      </c>
      <c r="CP113" s="94">
        <f>IF(IFERROR(VLOOKUP($A113,'ENTRADA 2023'!$1:$1048576,3 + (COLUMN(C110)-1)*1,FALSE),"")=0,"",IFERROR(VLOOKUP($A113,'ENTRADA 2023'!$1:$1048576,3 + (COLUMN(C110)-1)*1,FALSE),""))</f>
        <v/>
      </c>
      <c r="CQ113" s="94">
        <f>IF(IFERROR(VLOOKUP($A113,'ENTRADA 2023'!$1:$1048576,3 + (COLUMN(D110)-1)*1,FALSE),"")=0,"",IFERROR(VLOOKUP($A113,'ENTRADA 2023'!$1:$1048576,3 + (COLUMN(D110)-1)*1,FALSE),""))</f>
        <v/>
      </c>
      <c r="CR113" s="94">
        <f>IF(IFERROR(VLOOKUP($A113,'ENTRADA 2023'!$1:$1048576,3 + (COLUMN(E110)-1)*1,FALSE),"")=0,"",IFERROR(VLOOKUP($A113,'ENTRADA 2023'!$1:$1048576,3 + (COLUMN(E110)-1)*1,FALSE),""))</f>
        <v/>
      </c>
      <c r="CS113" s="94">
        <f>IF(IFERROR(VLOOKUP($A113,'ENTRADA 2023'!$1:$1048576,3 + (COLUMN(F110)-1)*1,FALSE),"")=0,"",IFERROR(VLOOKUP($A113,'ENTRADA 2023'!$1:$1048576,3 + (COLUMN(F110)-1)*1,FALSE),""))</f>
        <v/>
      </c>
      <c r="CT113" s="94">
        <f>IF(IFERROR(VLOOKUP($A113,'ENTRADA 2023'!$1:$1048576,3 + (COLUMN(G110)-1)*1,FALSE),"")=0,"",IFERROR(VLOOKUP($A113,'ENTRADA 2023'!$1:$1048576,3 + (COLUMN(G110)-1)*1,FALSE),""))</f>
        <v/>
      </c>
      <c r="CU113" s="94">
        <f>IF(IFERROR(VLOOKUP($A113,'ENTRADA 2023'!$1:$1048576,3 + (COLUMN(H110)-1)*1,FALSE),"")=0,"",IFERROR(VLOOKUP($A113,'ENTRADA 2023'!$1:$1048576,3 + (COLUMN(H110)-1)*1,FALSE),""))</f>
        <v/>
      </c>
      <c r="CV113" s="94">
        <f>IF(IFERROR(VLOOKUP($A113,'ENTRADA 2023'!$1:$1048576,3 + (COLUMN(I110)-1)*1,FALSE),"")=0,"",IFERROR(VLOOKUP($A113,'ENTRADA 2023'!$1:$1048576,3 + (COLUMN(I110)-1)*1,FALSE),""))</f>
        <v/>
      </c>
      <c r="CW113" s="94">
        <f>IF(IFERROR(VLOOKUP($A113,'ENTRADA 2023'!$1:$1048576,3 + (COLUMN(J110)-1)*1,FALSE),"")=0,"",IFERROR(VLOOKUP($A113,'ENTRADA 2023'!$1:$1048576,3 + (COLUMN(J110)-1)*1,FALSE),""))</f>
        <v/>
      </c>
      <c r="CX113" s="94">
        <f>IF(IFERROR(VLOOKUP($A113,'ENTRADA 2023'!$1:$1048576,3 + (COLUMN(K110)-1)*1,FALSE),"")=0,"",IFERROR(VLOOKUP($A113,'ENTRADA 2023'!$1:$1048576,3 + (COLUMN(K110)-1)*1,FALSE),""))</f>
        <v/>
      </c>
      <c r="CY113" s="94">
        <f>IF(IFERROR(VLOOKUP($A113,'ENTRADA 2023'!$1:$1048576,3 + (COLUMN(L110)-1)*1,FALSE),"")=0,"",IFERROR(VLOOKUP($A113,'ENTRADA 2023'!$1:$1048576,3 + (COLUMN(L110)-1)*1,FALSE),""))</f>
        <v/>
      </c>
      <c r="CZ113" s="95">
        <f>IF(COUNT(CN113:CY113)=0,"",SUM(CN113:CY113))</f>
        <v/>
      </c>
      <c r="DA113" s="94">
        <f>IF(IFERROR(VLOOKUP($A113,'ENTRADA 2024'!$1:$1048576,3 + (COLUMN(A110)-1)*1,FALSE),"")=0,"",IFERROR(VLOOKUP($A113,'ENTRADA 2024'!$1:$1048576,3 + (COLUMN(A110)-1)*1,FALSE),""))</f>
        <v/>
      </c>
      <c r="DB113" s="94">
        <f>IF(IFERROR(VLOOKUP($A113,'ENTRADA 2024'!$1:$1048576,3 + (COLUMN(B110)-1)*1,FALSE),"")=0,"",IFERROR(VLOOKUP($A113,'ENTRADA 2024'!$1:$1048576,3 + (COLUMN(B110)-1)*1,FALSE),""))</f>
        <v/>
      </c>
      <c r="DC113" s="94">
        <f>IF(IFERROR(VLOOKUP($A113,'ENTRADA 2024'!$1:$1048576,3 + (COLUMN(C110)-1)*1,FALSE),"")=0,"",IFERROR(VLOOKUP($A113,'ENTRADA 2024'!$1:$1048576,3 + (COLUMN(C110)-1)*1,FALSE),""))</f>
        <v/>
      </c>
      <c r="DD113" s="94">
        <f>IF(IFERROR(VLOOKUP($A113,'ENTRADA 2024'!$1:$1048576,3 + (COLUMN(D110)-1)*1,FALSE),"")=0,"",IFERROR(VLOOKUP($A113,'ENTRADA 2024'!$1:$1048576,3 + (COLUMN(D110)-1)*1,FALSE),""))</f>
        <v/>
      </c>
      <c r="DE113" s="94">
        <f>IF(IFERROR(VLOOKUP($A113,'ENTRADA 2024'!$1:$1048576,3 + (COLUMN(E110)-1)*1,FALSE),"")=0,"",IFERROR(VLOOKUP($A113,'ENTRADA 2024'!$1:$1048576,3 + (COLUMN(E110)-1)*1,FALSE),""))</f>
        <v/>
      </c>
      <c r="DF113" s="94">
        <f>IF(IFERROR(VLOOKUP($A113,'ENTRADA 2024'!$1:$1048576,3 + (COLUMN(F110)-1)*1,FALSE),"")=0,"",IFERROR(VLOOKUP($A113,'ENTRADA 2024'!$1:$1048576,3 + (COLUMN(F110)-1)*1,FALSE),""))</f>
        <v/>
      </c>
      <c r="DG113" s="94">
        <f>IF(IFERROR(VLOOKUP($A113,'ENTRADA 2024'!$1:$1048576,3 + (COLUMN(G110)-1)*1,FALSE),"")=0,"",IFERROR(VLOOKUP($A113,'ENTRADA 2024'!$1:$1048576,3 + (COLUMN(G110)-1)*1,FALSE),""))</f>
        <v/>
      </c>
      <c r="DH113" s="94">
        <f>IF(IFERROR(VLOOKUP($A113,'ENTRADA 2024'!$1:$1048576,3 + (COLUMN(H110)-1)*1,FALSE),"")=0,"",IFERROR(VLOOKUP($A113,'ENTRADA 2024'!$1:$1048576,3 + (COLUMN(H110)-1)*1,FALSE),""))</f>
        <v/>
      </c>
      <c r="DI113" s="94">
        <f>IF(IFERROR(VLOOKUP($A113,'ENTRADA 2024'!$1:$1048576,3 + (COLUMN(I110)-1)*1,FALSE),"")=0,"",IFERROR(VLOOKUP($A113,'ENTRADA 2024'!$1:$1048576,3 + (COLUMN(I110)-1)*1,FALSE),""))</f>
        <v/>
      </c>
      <c r="DJ113" s="94">
        <f>IF(IFERROR(VLOOKUP($A113,'ENTRADA 2024'!$1:$1048576,3 + (COLUMN(J110)-1)*1,FALSE),"")=0,"",IFERROR(VLOOKUP($A113,'ENTRADA 2024'!$1:$1048576,3 + (COLUMN(J110)-1)*1,FALSE),""))</f>
        <v/>
      </c>
      <c r="DK113" s="94">
        <f>IF(IFERROR(VLOOKUP($A113,'ENTRADA 2024'!$1:$1048576,3 + (COLUMN(K110)-1)*1,FALSE),"")=0,"",IFERROR(VLOOKUP($A113,'ENTRADA 2024'!$1:$1048576,3 + (COLUMN(K110)-1)*1,FALSE),""))</f>
        <v/>
      </c>
      <c r="DL113" s="94">
        <f>IF(IFERROR(VLOOKUP($A113,'ENTRADA 2024'!$1:$1048576,3 + (COLUMN(L110)-1)*1,FALSE),"")=0,"",IFERROR(VLOOKUP($A113,'ENTRADA 2024'!$1:$1048576,3 + (COLUMN(L110)-1)*1,FALSE),""))</f>
        <v/>
      </c>
      <c r="DM113" s="95">
        <f>IF(COUNT(DA113:DL113)=0,"",SUM(DA113:DL113))</f>
        <v/>
      </c>
      <c r="DN113" s="94">
        <f>IF(IFERROR(VLOOKUP($A113,'ENTRADA 2025'!$1:$1048576,3 + (COLUMN(A110)-1)*1,FALSE),"")=0,"",IFERROR(VLOOKUP($A113,'ENTRADA 2025'!$1:$1048576,3 + (COLUMN(A110)-1)*1,FALSE),""))</f>
        <v/>
      </c>
      <c r="DO113" s="94">
        <f>IF(IFERROR(VLOOKUP($A113,'ENTRADA 2025'!$1:$1048576,3 + (COLUMN(B110)-1)*1,FALSE),"")=0,"",IFERROR(VLOOKUP($A113,'ENTRADA 2025'!$1:$1048576,3 + (COLUMN(B110)-1)*1,FALSE),""))</f>
        <v/>
      </c>
      <c r="DP113" s="94">
        <f>IF(IFERROR(VLOOKUP($A113,'ENTRADA 2025'!$1:$1048576,3 + (COLUMN(C110)-1)*1,FALSE),"")=0,"",IFERROR(VLOOKUP($A113,'ENTRADA 2025'!$1:$1048576,3 + (COLUMN(C110)-1)*1,FALSE),""))</f>
        <v/>
      </c>
      <c r="DQ113" s="94">
        <f>IF(IFERROR(VLOOKUP($A113,'ENTRADA 2025'!$1:$1048576,3 + (COLUMN(D110)-1)*1,FALSE),"")=0,"",IFERROR(VLOOKUP($A113,'ENTRADA 2025'!$1:$1048576,3 + (COLUMN(D110)-1)*1,FALSE),""))</f>
        <v/>
      </c>
      <c r="DR113" s="94">
        <f>IF(IFERROR(VLOOKUP($A113,'ENTRADA 2025'!$1:$1048576,3 + (COLUMN(E110)-1)*1,FALSE),"")=0,"",IFERROR(VLOOKUP($A113,'ENTRADA 2025'!$1:$1048576,3 + (COLUMN(E110)-1)*1,FALSE),""))</f>
        <v/>
      </c>
      <c r="DS113" s="94">
        <f>IF(IFERROR(VLOOKUP($A113,'ENTRADA 2025'!$1:$1048576,3 + (COLUMN(F110)-1)*1,FALSE),"")=0,"",IFERROR(VLOOKUP($A113,'ENTRADA 2025'!$1:$1048576,3 + (COLUMN(F110)-1)*1,FALSE),""))</f>
        <v/>
      </c>
      <c r="DT113" s="94">
        <f>IF(IFERROR(VLOOKUP($A113,'ENTRADA 2025'!$1:$1048576,3 + (COLUMN(G110)-1)*1,FALSE),"")=0,"",IFERROR(VLOOKUP($A113,'ENTRADA 2025'!$1:$1048576,3 + (COLUMN(G110)-1)*1,FALSE),""))</f>
        <v/>
      </c>
      <c r="DU113" s="94">
        <f>IF(IFERROR(VLOOKUP($A113,'ENTRADA 2025'!$1:$1048576,3 + (COLUMN(H110)-1)*1,FALSE),"")=0,"",IFERROR(VLOOKUP($A113,'ENTRADA 2025'!$1:$1048576,3 + (COLUMN(H110)-1)*1,FALSE),""))</f>
        <v/>
      </c>
      <c r="DV113" s="94">
        <f>IF(IFERROR(VLOOKUP($A113,'ENTRADA 2025'!$1:$1048576,3 + (COLUMN(I110)-1)*1,FALSE),"")=0,"",IFERROR(VLOOKUP($A113,'ENTRADA 2025'!$1:$1048576,3 + (COLUMN(I110)-1)*1,FALSE),""))</f>
        <v/>
      </c>
      <c r="DW113" s="94">
        <f>IF(IFERROR(VLOOKUP($A113,'ENTRADA 2025'!$1:$1048576,3 + (COLUMN(J110)-1)*1,FALSE),"")=0,"",IFERROR(VLOOKUP($A113,'ENTRADA 2025'!$1:$1048576,3 + (COLUMN(J110)-1)*1,FALSE),""))</f>
        <v/>
      </c>
      <c r="DX113" s="94">
        <f>IF(IFERROR(VLOOKUP($A113,'ENTRADA 2025'!$1:$1048576,3 + (COLUMN(K110)-1)*1,FALSE),"")=0,"",IFERROR(VLOOKUP($A113,'ENTRADA 2025'!$1:$1048576,3 + (COLUMN(K110)-1)*1,FALSE),""))</f>
        <v/>
      </c>
      <c r="DY113" s="94">
        <f>IF(IFERROR(VLOOKUP($A113,'ENTRADA 2025'!$1:$1048576,3 + (COLUMN(L110)-1)*1,FALSE),"")=0,"",IFERROR(VLOOKUP($A113,'ENTRADA 2025'!$1:$1048576,3 + (COLUMN(L110)-1)*1,FALSE),""))</f>
        <v/>
      </c>
      <c r="DZ113" s="95">
        <f>IF(COUNT(DN113:DY113)=0,"",SUM(DN113:DY113))</f>
        <v/>
      </c>
      <c r="EA113" s="94">
        <f>IF(IFERROR(VLOOKUP($A113,'entrada-fornecedor-12-meses-7'!$1:$1048576,3 + (COLUMN(A110)-1)*1,FALSE),"")=0,"",IFERROR(VLOOKUP($A113,'entrada-fornecedor-12-meses-7'!$1:$1048576,3 + (COLUMN(A110)-1)*1,FALSE),""))</f>
        <v/>
      </c>
      <c r="EB113" s="94">
        <f>IF(IFERROR(VLOOKUP($A113,'entrada-fornecedor-12-meses-7'!$1:$1048576,3 + (COLUMN(B110)-1)*1,FALSE),"")=0,"",IFERROR(VLOOKUP($A113,'entrada-fornecedor-12-meses-7'!$1:$1048576,3 + (COLUMN(B110)-1)*1,FALSE),""))</f>
        <v/>
      </c>
      <c r="EC113" s="94">
        <f>IF(IFERROR(VLOOKUP($A113,'entrada-fornecedor-12-meses-7'!$1:$1048576,3 + (COLUMN(C110)-1)*1,FALSE),"")=0,"",IFERROR(VLOOKUP($A113,'entrada-fornecedor-12-meses-7'!$1:$1048576,3 + (COLUMN(C110)-1)*1,FALSE),""))</f>
        <v/>
      </c>
      <c r="ED113" s="94">
        <f>IF(IFERROR(VLOOKUP($A113,'entrada-fornecedor-12-meses-7'!$1:$1048576,3 + (COLUMN(D110)-1)*1,FALSE),"")=0,"",IFERROR(VLOOKUP($A113,'entrada-fornecedor-12-meses-7'!$1:$1048576,3 + (COLUMN(D110)-1)*1,FALSE),""))</f>
        <v/>
      </c>
      <c r="EE113" s="94">
        <f>IF(IFERROR(VLOOKUP($A113,'entrada-fornecedor-12-meses-7'!$1:$1048576,3 + (COLUMN(E110)-1)*1,FALSE),"")=0,"",IFERROR(VLOOKUP($A113,'entrada-fornecedor-12-meses-7'!$1:$1048576,3 + (COLUMN(E110)-1)*1,FALSE),""))</f>
        <v/>
      </c>
      <c r="EF113" s="94">
        <f>IF(IFERROR(VLOOKUP($A113,'entrada-fornecedor-12-meses-7'!$1:$1048576,3 + (COLUMN(F110)-1)*1,FALSE),"")=0,"",IFERROR(VLOOKUP($A113,'entrada-fornecedor-12-meses-7'!$1:$1048576,3 + (COLUMN(F110)-1)*1,FALSE),""))</f>
        <v/>
      </c>
      <c r="EG113" s="94">
        <f>IF(IFERROR(VLOOKUP($A113,'entrada-fornecedor-12-meses-7'!$1:$1048576,3 + (COLUMN(G110)-1)*1,FALSE),"")=0,"",IFERROR(VLOOKUP($A113,'entrada-fornecedor-12-meses-7'!$1:$1048576,3 + (COLUMN(G110)-1)*1,FALSE),""))</f>
        <v/>
      </c>
      <c r="EH113" s="94">
        <f>IF(IFERROR(VLOOKUP($A113,'entrada-fornecedor-12-meses-7'!$1:$1048576,3 + (COLUMN(H110)-1)*1,FALSE),"")=0,"",IFERROR(VLOOKUP($A113,'entrada-fornecedor-12-meses-7'!$1:$1048576,3 + (COLUMN(H110)-1)*1,FALSE),""))</f>
        <v/>
      </c>
      <c r="EI113" s="94">
        <f>IF(IFERROR(VLOOKUP($A113,'entrada-fornecedor-12-meses-7'!$1:$1048576,3 + (COLUMN(I110)-1)*1,FALSE),"")=0,"",IFERROR(VLOOKUP($A113,'entrada-fornecedor-12-meses-7'!$1:$1048576,3 + (COLUMN(I110)-1)*1,FALSE),""))</f>
        <v/>
      </c>
      <c r="EJ113" s="94">
        <f>IF(IFERROR(VLOOKUP($A113,'entrada-fornecedor-12-meses-7'!$1:$1048576,3 + (COLUMN(J110)-1)*1,FALSE),"")=0,"",IFERROR(VLOOKUP($A113,'entrada-fornecedor-12-meses-7'!$1:$1048576,3 + (COLUMN(J110)-1)*1,FALSE),""))</f>
        <v/>
      </c>
      <c r="EK113" s="94">
        <f>IF(IFERROR(VLOOKUP($A113,'entrada-fornecedor-12-meses-7'!$1:$1048576,3 + (COLUMN(K110)-1)*1,FALSE),"")=0,"",IFERROR(VLOOKUP($A113,'entrada-fornecedor-12-meses-7'!$1:$1048576,3 + (COLUMN(K110)-1)*1,FALSE),""))</f>
        <v/>
      </c>
      <c r="EL113" s="94">
        <f>IF(IFERROR(VLOOKUP($A113,'entrada-fornecedor-12-meses-7'!$1:$1048576,3 + (COLUMN(L110)-1)*1,FALSE),"")=0,"",IFERROR(VLOOKUP($A113,'entrada-fornecedor-12-meses-7'!$1:$1048576,3 + (COLUMN(L110)-1)*1,FALSE),""))</f>
        <v/>
      </c>
      <c r="EM113" s="95">
        <f>IF(COUNT(EA113:EL113)=0,"",SUM(EA113:EL113))</f>
        <v/>
      </c>
      <c r="EN113" s="1" t="n"/>
      <c r="EO113" s="96">
        <f>IFERROR(AVERAGEIF('lead-time-compras-7'!B:B,A113,'lead-time-compras-7'!S:S),"")</f>
        <v/>
      </c>
      <c r="EP113" s="96">
        <f>IFERROR(
  AVERAGEIFS(
    'notas-fiscais-entrada-830-7'!H:H,
    'notas-fiscais-entrada-830-7'!O:O, A113,
    'notas-fiscais-entrada-830-7'!E:E, $B$1
  ),
""
)</f>
        <v/>
      </c>
      <c r="EQ113" s="96">
        <f>IFERROR(AVERAGEIF('lead-time-compras-7'!B:B,A113,'lead-time-compras-7'!Q:Q),"")</f>
        <v/>
      </c>
      <c r="ER113" s="97">
        <f>SUMIF('fornecedor-saldo-receber-7'!A:A, A113, 'fornecedor-saldo-receber-7'!L:L)</f>
        <v/>
      </c>
      <c r="ES113" s="97">
        <f>SUMIF('fornecedor-verba-aplicar-7'!A:A, A113, 'fornecedor-verba-aplicar-7'!D:D)</f>
        <v/>
      </c>
      <c r="ET113" s="1" t="n"/>
      <c r="EU113" s="52">
        <f>SUMIF('ANALISE PRODUTO'!F:F, A113, 'ANALISE PRODUTO'!BN:BN)</f>
        <v/>
      </c>
      <c r="EV113" s="52">
        <f>SUMIF('ANALISE PRODUTO'!F:F, A113, 'ANALISE PRODUTO'!BO:BO)</f>
        <v/>
      </c>
      <c r="EW113" s="52">
        <f>SUMIF('ANALISE PRODUTO'!F:F, A113, 'ANALISE PRODUTO'!BP:BP)</f>
        <v/>
      </c>
      <c r="EX113" s="52">
        <f>SUMIF('ANALISE PRODUTO'!F:F, A113, 'ANALISE PRODUTO'!BQ:BQ)</f>
        <v/>
      </c>
      <c r="EY113" s="52">
        <f>SUMIF('ANALISE PRODUTO'!F:F, A113, 'ANALISE PRODUTO'!BR:BR)</f>
        <v/>
      </c>
      <c r="EZ113" s="53">
        <f>SUMIF('ANALISE PRODUTO'!F:F, A113, 'ANALISE PRODUTO'!BS:BS)</f>
        <v/>
      </c>
      <c r="FA113" s="53">
        <f>SUMIF('ANALISE PRODUTO'!F:F, A113, 'ANALISE PRODUTO'!BT:BT)</f>
        <v/>
      </c>
      <c r="FB113" s="53">
        <f>SUMIF('ANALISE PRODUTO'!F:F, A113, 'ANALISE PRODUTO'!BU:BU)</f>
        <v/>
      </c>
      <c r="FC113" s="53">
        <f>SUMIF('ANALISE PRODUTO'!F:F, A113, 'ANALISE PRODUTO'!BV:BV)</f>
        <v/>
      </c>
      <c r="FD113" s="53">
        <f>SUMIF('ANALISE PRODUTO'!F:F, A113, 'ANALISE PRODUTO'!BW:BW)</f>
        <v/>
      </c>
      <c r="FE113" s="41">
        <f>SUMIF('ANALISE PRODUTO'!F:F, A113, 'ANALISE PRODUTO'!CB:CB)</f>
        <v/>
      </c>
      <c r="FF113" s="41">
        <f>SUMIF('ANALISE PRODUTO'!F:F, A113, 'ANALISE PRODUTO'!CC:CC)</f>
        <v/>
      </c>
      <c r="FG113" s="1" t="n"/>
      <c r="FH113" s="45">
        <f>IF(IFERROR(VLOOKUP($A113,'VENDA 2023'!$1:$1048576,4 + (COLUMN(A110)-1)*2,FALSE),"")=0,"",IFERROR(VLOOKUP($A113,'VENDA 2023'!$1:$1048576,4 + (COLUMN(A110)-1)*2,FALSE),""))</f>
        <v/>
      </c>
      <c r="FI113" s="45">
        <f>IF(IFERROR(VLOOKUP($A113,'VENDA 2023'!$1:$1048576,4 + (COLUMN(B110)-1)*2,FALSE),"")=0,"",IFERROR(VLOOKUP($A113,'VENDA 2023'!$1:$1048576,4 + (COLUMN(B110)-1)*2,FALSE),""))</f>
        <v/>
      </c>
      <c r="FJ113" s="45">
        <f>IF(IFERROR(VLOOKUP($A113,'VENDA 2023'!$1:$1048576,4 + (COLUMN(C110)-1)*2,FALSE),"")=0,"",IFERROR(VLOOKUP($A113,'VENDA 2023'!$1:$1048576,4 + (COLUMN(C110)-1)*2,FALSE),""))</f>
        <v/>
      </c>
      <c r="FK113" s="45">
        <f>IF(IFERROR(VLOOKUP($A113,'VENDA 2023'!$1:$1048576,4 + (COLUMN(D110)-1)*2,FALSE),"")=0,"",IFERROR(VLOOKUP($A113,'VENDA 2023'!$1:$1048576,4 + (COLUMN(D110)-1)*2,FALSE),""))</f>
        <v/>
      </c>
      <c r="FL113" s="45">
        <f>IF(IFERROR(VLOOKUP($A113,'VENDA 2023'!$1:$1048576,4 + (COLUMN(E110)-1)*2,FALSE),"")=0,"",IFERROR(VLOOKUP($A113,'VENDA 2023'!$1:$1048576,4 + (COLUMN(E110)-1)*2,FALSE),""))</f>
        <v/>
      </c>
      <c r="FM113" s="45">
        <f>IF(IFERROR(VLOOKUP($A113,'VENDA 2023'!$1:$1048576,4 + (COLUMN(F110)-1)*2,FALSE),"")=0,"",IFERROR(VLOOKUP($A113,'VENDA 2023'!$1:$1048576,4 + (COLUMN(F110)-1)*2,FALSE),""))</f>
        <v/>
      </c>
      <c r="FN113" s="45">
        <f>IF(IFERROR(VLOOKUP($A113,'VENDA 2023'!$1:$1048576,4 + (COLUMN(G110)-1)*2,FALSE),"")=0,"",IFERROR(VLOOKUP($A113,'VENDA 2023'!$1:$1048576,4 + (COLUMN(G110)-1)*2,FALSE),""))</f>
        <v/>
      </c>
      <c r="FO113" s="45">
        <f>IF(IFERROR(VLOOKUP($A113,'VENDA 2023'!$1:$1048576,4 + (COLUMN(H110)-1)*2,FALSE),"")=0,"",IFERROR(VLOOKUP($A113,'VENDA 2023'!$1:$1048576,4 + (COLUMN(H110)-1)*2,FALSE),""))</f>
        <v/>
      </c>
      <c r="FP113" s="45">
        <f>IF(IFERROR(VLOOKUP($A113,'VENDA 2023'!$1:$1048576,4 + (COLUMN(I110)-1)*2,FALSE),"")=0,"",IFERROR(VLOOKUP($A113,'VENDA 2023'!$1:$1048576,4 + (COLUMN(I110)-1)*2,FALSE),""))</f>
        <v/>
      </c>
      <c r="FQ113" s="45">
        <f>IF(IFERROR(VLOOKUP($A113,'VENDA 2023'!$1:$1048576,4 + (COLUMN(J110)-1)*2,FALSE),"")=0,"",IFERROR(VLOOKUP($A113,'VENDA 2023'!$1:$1048576,4 + (COLUMN(J110)-1)*2,FALSE),""))</f>
        <v/>
      </c>
      <c r="FR113" s="45">
        <f>IF(IFERROR(VLOOKUP($A113,'VENDA 2023'!$1:$1048576,4 + (COLUMN(K110)-1)*2,FALSE),"")=0,"",IFERROR(VLOOKUP($A113,'VENDA 2023'!$1:$1048576,4 + (COLUMN(K110)-1)*2,FALSE),""))</f>
        <v/>
      </c>
      <c r="FS113" s="45">
        <f>IF(IFERROR(VLOOKUP($A113,'VENDA 2023'!$1:$1048576,4 + (COLUMN(L110)-1)*2,FALSE),"")=0,"",IFERROR(VLOOKUP($A113,'VENDA 2023'!$1:$1048576,4 + (COLUMN(L110)-1)*2,FALSE),""))</f>
        <v/>
      </c>
      <c r="FT113" s="12">
        <f>IF(COUNT(FH113:FS113)=0,"",SUM(FH113:FS113))</f>
        <v/>
      </c>
      <c r="FU113" s="45">
        <f>IF(IFERROR(VLOOKUP($A113,'VENDA 2024'!$1:$1048576,4 + (COLUMN(A110)-1)*2,FALSE),"")=0,"",IFERROR(VLOOKUP($A113,'VENDA 2024'!$1:$1048576,4 + (COLUMN(A110)-1)*2,FALSE),""))</f>
        <v/>
      </c>
      <c r="FV113" s="45">
        <f>IF(IFERROR(VLOOKUP($A113,'VENDA 2024'!$1:$1048576,4 + (COLUMN(B110)-1)*2,FALSE),"")=0,"",IFERROR(VLOOKUP($A113,'VENDA 2024'!$1:$1048576,4 + (COLUMN(B110)-1)*2,FALSE),""))</f>
        <v/>
      </c>
      <c r="FW113" s="45">
        <f>IF(IFERROR(VLOOKUP($A113,'VENDA 2024'!$1:$1048576,4 + (COLUMN(C110)-1)*2,FALSE),"")=0,"",IFERROR(VLOOKUP($A113,'VENDA 2024'!$1:$1048576,4 + (COLUMN(C110)-1)*2,FALSE),""))</f>
        <v/>
      </c>
      <c r="FX113" s="45">
        <f>IF(IFERROR(VLOOKUP($A113,'VENDA 2024'!$1:$1048576,4 + (COLUMN(D110)-1)*2,FALSE),"")=0,"",IFERROR(VLOOKUP($A113,'VENDA 2024'!$1:$1048576,4 + (COLUMN(D110)-1)*2,FALSE),""))</f>
        <v/>
      </c>
      <c r="FY113" s="45">
        <f>IF(IFERROR(VLOOKUP($A113,'VENDA 2024'!$1:$1048576,4 + (COLUMN(E110)-1)*2,FALSE),"")=0,"",IFERROR(VLOOKUP($A113,'VENDA 2024'!$1:$1048576,4 + (COLUMN(E110)-1)*2,FALSE),""))</f>
        <v/>
      </c>
      <c r="FZ113" s="45">
        <f>IF(IFERROR(VLOOKUP($A113,'VENDA 2024'!$1:$1048576,4 + (COLUMN(F110)-1)*2,FALSE),"")=0,"",IFERROR(VLOOKUP($A113,'VENDA 2024'!$1:$1048576,4 + (COLUMN(F110)-1)*2,FALSE),""))</f>
        <v/>
      </c>
      <c r="GA113" s="45">
        <f>IF(IFERROR(VLOOKUP($A113,'VENDA 2024'!$1:$1048576,4 + (COLUMN(G110)-1)*2,FALSE),"")=0,"",IFERROR(VLOOKUP($A113,'VENDA 2024'!$1:$1048576,4 + (COLUMN(G110)-1)*2,FALSE),""))</f>
        <v/>
      </c>
      <c r="GB113" s="45">
        <f>IF(IFERROR(VLOOKUP($A113,'VENDA 2024'!$1:$1048576,4 + (COLUMN(H110)-1)*2,FALSE),"")=0,"",IFERROR(VLOOKUP($A113,'VENDA 2024'!$1:$1048576,4 + (COLUMN(H110)-1)*2,FALSE),""))</f>
        <v/>
      </c>
      <c r="GC113" s="45">
        <f>IF(IFERROR(VLOOKUP($A113,'VENDA 2024'!$1:$1048576,4 + (COLUMN(I110)-1)*2,FALSE),"")=0,"",IFERROR(VLOOKUP($A113,'VENDA 2024'!$1:$1048576,4 + (COLUMN(I110)-1)*2,FALSE),""))</f>
        <v/>
      </c>
      <c r="GD113" s="45">
        <f>IF(IFERROR(VLOOKUP($A113,'VENDA 2024'!$1:$1048576,4 + (COLUMN(J110)-1)*2,FALSE),"")=0,"",IFERROR(VLOOKUP($A113,'VENDA 2024'!$1:$1048576,4 + (COLUMN(J110)-1)*2,FALSE),""))</f>
        <v/>
      </c>
      <c r="GE113" s="45">
        <f>IF(IFERROR(VLOOKUP($A113,'VENDA 2024'!$1:$1048576,4 + (COLUMN(K110)-1)*2,FALSE),"")=0,"",IFERROR(VLOOKUP($A113,'VENDA 2024'!$1:$1048576,4 + (COLUMN(K110)-1)*2,FALSE),""))</f>
        <v/>
      </c>
      <c r="GF113" s="45">
        <f>IF(IFERROR(VLOOKUP($A113,'VENDA 2024'!$1:$1048576,4 + (COLUMN(L110)-1)*2,FALSE),"")=0,"",IFERROR(VLOOKUP($A113,'VENDA 2024'!$1:$1048576,4 + (COLUMN(L110)-1)*2,FALSE),""))</f>
        <v/>
      </c>
      <c r="GG113" s="12">
        <f>IF(COUNT(FU113:GF113)=0,"",SUM(FU113:GF113))</f>
        <v/>
      </c>
      <c r="GH113" s="45">
        <f>IF(IFERROR(VLOOKUP($A113,'venda-fornecedor-12-meses-7'!$1:$1048576,5 + (COLUMN(A110)-1)*2,FALSE),"")=0,"",IFERROR(VLOOKUP($A113,'venda-fornecedor-12-meses-7'!$1:$1048576,5 + (COLUMN(A110)-1)*2,FALSE),""))</f>
        <v/>
      </c>
      <c r="GI113" s="45">
        <f>IF(IFERROR(VLOOKUP($A113,'venda-fornecedor-12-meses-7'!$1:$1048576,5 + (COLUMN(B110)-1)*2,FALSE),"")=0,"",IFERROR(VLOOKUP($A113,'venda-fornecedor-12-meses-7'!$1:$1048576,5 + (COLUMN(B110)-1)*2,FALSE),""))</f>
        <v/>
      </c>
      <c r="GJ113" s="45">
        <f>IF(IFERROR(VLOOKUP($A113,'venda-fornecedor-12-meses-7'!$1:$1048576,5 + (COLUMN(C110)-1)*2,FALSE),"")=0,"",IFERROR(VLOOKUP($A113,'venda-fornecedor-12-meses-7'!$1:$1048576,5 + (COLUMN(C110)-1)*2,FALSE),""))</f>
        <v/>
      </c>
      <c r="GK113" s="45">
        <f>IF(IFERROR(VLOOKUP($A113,'venda-fornecedor-12-meses-7'!$1:$1048576,5 + (COLUMN(D110)-1)*2,FALSE),"")=0,"",IFERROR(VLOOKUP($A113,'venda-fornecedor-12-meses-7'!$1:$1048576,5 + (COLUMN(D110)-1)*2,FALSE),""))</f>
        <v/>
      </c>
      <c r="GL113" s="45">
        <f>IF(IFERROR(VLOOKUP($A113,'venda-fornecedor-12-meses-7'!$1:$1048576,5 + (COLUMN(E110)-1)*2,FALSE),"")=0,"",IFERROR(VLOOKUP($A113,'venda-fornecedor-12-meses-7'!$1:$1048576,5 + (COLUMN(E110)-1)*2,FALSE),""))</f>
        <v/>
      </c>
      <c r="GM113" s="45">
        <f>IF(IFERROR(VLOOKUP($A113,'venda-fornecedor-12-meses-7'!$1:$1048576,5 + (COLUMN(F110)-1)*2,FALSE),"")=0,"",IFERROR(VLOOKUP($A113,'venda-fornecedor-12-meses-7'!$1:$1048576,5 + (COLUMN(F110)-1)*2,FALSE),""))</f>
        <v/>
      </c>
      <c r="GN113" s="45">
        <f>IF(IFERROR(VLOOKUP($A113,'venda-fornecedor-12-meses-7'!$1:$1048576,5 + (COLUMN(G110)-1)*2,FALSE),"")=0,"",IFERROR(VLOOKUP($A113,'venda-fornecedor-12-meses-7'!$1:$1048576,5 + (COLUMN(G110)-1)*2,FALSE),""))</f>
        <v/>
      </c>
      <c r="GO113" s="45">
        <f>IF(IFERROR(VLOOKUP($A113,'venda-fornecedor-12-meses-7'!$1:$1048576,5 + (COLUMN(H110)-1)*2,FALSE),"")=0,"",IFERROR(VLOOKUP($A113,'venda-fornecedor-12-meses-7'!$1:$1048576,5 + (COLUMN(H110)-1)*2,FALSE),""))</f>
        <v/>
      </c>
      <c r="GP113" s="45">
        <f>IF(IFERROR(VLOOKUP($A113,'venda-fornecedor-12-meses-7'!$1:$1048576,5 + (COLUMN(I110)-1)*2,FALSE),"")=0,"",IFERROR(VLOOKUP($A113,'venda-fornecedor-12-meses-7'!$1:$1048576,5 + (COLUMN(I110)-1)*2,FALSE),""))</f>
        <v/>
      </c>
      <c r="GQ113" s="45">
        <f>IF(IFERROR(VLOOKUP($A113,'venda-fornecedor-12-meses-7'!$1:$1048576,5 + (COLUMN(J110)-1)*2,FALSE),"")=0,"",IFERROR(VLOOKUP($A113,'venda-fornecedor-12-meses-7'!$1:$1048576,5 + (COLUMN(J110)-1)*2,FALSE),""))</f>
        <v/>
      </c>
      <c r="GR113" s="45">
        <f>IF(IFERROR(VLOOKUP($A113,'venda-fornecedor-12-meses-7'!$1:$1048576,5 + (COLUMN(K110)-1)*2,FALSE),"")=0,"",IFERROR(VLOOKUP($A113,'venda-fornecedor-12-meses-7'!$1:$1048576,5 + (COLUMN(K110)-1)*2,FALSE),""))</f>
        <v/>
      </c>
      <c r="GS113" s="45">
        <f>IF(IFERROR(VLOOKUP($A113,'venda-fornecedor-12-meses-7'!$1:$1048576,5 + (COLUMN(L110)-1)*2,FALSE),"")=0,"",IFERROR(VLOOKUP($A113,'venda-fornecedor-12-meses-7'!$1:$1048576,5 + (COLUMN(L110)-1)*2,FALSE),""))</f>
        <v/>
      </c>
      <c r="GT113" s="12">
        <f>IF(COUNT(GH113:GS113)=0,"",SUM(GH113:GS113))</f>
        <v/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  <c r="DE114" s="1" t="n"/>
      <c r="DF114" s="1" t="n"/>
      <c r="DG114" s="1" t="n"/>
      <c r="DH114" s="1" t="n"/>
      <c r="DI114" s="1" t="n"/>
      <c r="DJ114" s="1" t="n"/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  <c r="EI114" s="1" t="n"/>
      <c r="EJ114" s="1" t="n"/>
      <c r="EK114" s="1" t="n"/>
      <c r="EL114" s="1" t="n"/>
      <c r="EM114" s="1" t="n"/>
      <c r="EN114" s="1" t="n"/>
      <c r="EO114" s="1" t="n"/>
      <c r="EP114" s="1" t="n"/>
      <c r="EQ114" s="1" t="n"/>
      <c r="ER114" s="1" t="n"/>
      <c r="ES114" s="1" t="n"/>
      <c r="ET114" s="1" t="n"/>
      <c r="EU114" s="1" t="n"/>
      <c r="EV114" s="1" t="n"/>
      <c r="EW114" s="1" t="n"/>
      <c r="EX114" s="1" t="n"/>
      <c r="EY114" s="1" t="n"/>
      <c r="EZ114" s="1" t="n"/>
      <c r="FA114" s="1" t="n"/>
      <c r="FB114" s="1" t="n"/>
      <c r="FC114" s="1" t="n"/>
      <c r="FD114" s="1" t="n"/>
      <c r="FE114" s="1" t="n"/>
      <c r="FF114" s="1" t="n"/>
      <c r="FG114" s="1" t="n"/>
      <c r="FH114" s="1" t="n"/>
      <c r="FI114" s="1" t="n"/>
      <c r="FJ114" s="1" t="n"/>
      <c r="FK114" s="1" t="n"/>
      <c r="FL114" s="1" t="n"/>
      <c r="FM114" s="1" t="n"/>
      <c r="FN114" s="1" t="n"/>
      <c r="FO114" s="1" t="n"/>
      <c r="FP114" s="1" t="n"/>
      <c r="FQ114" s="1" t="n"/>
      <c r="FR114" s="1" t="n"/>
      <c r="FS114" s="1" t="n"/>
      <c r="FT114" s="1" t="n"/>
      <c r="FU114" s="1" t="n"/>
      <c r="FV114" s="1" t="n"/>
      <c r="FW114" s="1" t="n"/>
      <c r="FX114" s="1" t="n"/>
      <c r="FY114" s="1" t="n"/>
      <c r="FZ114" s="1" t="n"/>
      <c r="GA114" s="1" t="n"/>
      <c r="GB114" s="1" t="n"/>
      <c r="GC114" s="1" t="n"/>
      <c r="GD114" s="1" t="n"/>
      <c r="GE114" s="1" t="n"/>
      <c r="GF114" s="1" t="n"/>
      <c r="GG114" s="1" t="n"/>
      <c r="GH114" s="1" t="n"/>
      <c r="GI114" s="1" t="n"/>
      <c r="GJ114" s="1" t="n"/>
      <c r="GK114" s="1" t="n"/>
      <c r="GL114" s="1" t="n"/>
      <c r="GM114" s="1" t="n"/>
      <c r="GN114" s="1" t="n"/>
      <c r="GO114" s="1" t="n"/>
      <c r="GP114" s="1" t="n"/>
      <c r="GQ114" s="1" t="n"/>
      <c r="GR114" s="1" t="n"/>
      <c r="GS114" s="1" t="n"/>
      <c r="GT114" s="1" t="n"/>
    </row>
    <row r="115">
      <c r="A115" s="5" t="inlineStr">
        <is>
          <t>TOTAL</t>
        </is>
      </c>
      <c r="B115" s="5" t="n"/>
      <c r="C115" s="5" t="n"/>
      <c r="D115" s="6">
        <f>IFERROR(AVERAGE('ANALISE PRODUTO'!BE:BE),"")</f>
        <v/>
      </c>
      <c r="E115" s="6">
        <f>IFERROR(AVERAGE('ANALISE PRODUTO'!BF:BF),"")</f>
        <v/>
      </c>
      <c r="F115" s="14">
        <f>IFERROR(SUMPRODUCT('ANALISE PRODUTO'!AN:AN) / (SUMPRODUCT('ANALISE PRODUTO'!AJ:AJ)), 0)</f>
        <v/>
      </c>
      <c r="G115" s="14">
        <f>IFERROR(SUMPRODUCT('ANALISE PRODUTO'!AO:AO) / (SUMPRODUCT('ANALISE PRODUTO'!AJ:AJ)), 0)</f>
        <v/>
      </c>
      <c r="H115" s="56" t="inlineStr">
        <is>
          <t>X</t>
        </is>
      </c>
      <c r="I115" s="56" t="inlineStr">
        <is>
          <t>X</t>
        </is>
      </c>
      <c r="J115" s="57">
        <f>SUBTOTAL(9,J4:J113)</f>
        <v/>
      </c>
      <c r="K115" s="100">
        <f>SUBTOTAL(9,K4:K113)</f>
        <v/>
      </c>
      <c r="L115" s="6">
        <f>SUBTOTAL(9,L4:L113)</f>
        <v/>
      </c>
      <c r="M115" s="6">
        <f>SUBTOTAL(9,M4:M113)</f>
        <v/>
      </c>
      <c r="N115" s="6">
        <f>SUBTOTAL(9,N4:N113)</f>
        <v/>
      </c>
      <c r="O115" s="6">
        <f>SUBTOTAL(9,O4:O113)</f>
        <v/>
      </c>
      <c r="P115" s="6">
        <f>IF(J115=0, 0, IF(O115/J115=0, 0, O115/J115))</f>
        <v/>
      </c>
      <c r="Q115" s="6">
        <f>IF(J115=0, 0, IF(L115/J115=0, 0, L115/J115))</f>
        <v/>
      </c>
      <c r="R115" s="17">
        <f>SUBTOTAL(9,R4:R113)</f>
        <v/>
      </c>
      <c r="S115" s="17">
        <f>SUBTOTAL(9,S4:S113)</f>
        <v/>
      </c>
      <c r="T115" s="17">
        <f>SUBTOTAL(9,T4:T113)</f>
        <v/>
      </c>
      <c r="U115" s="17">
        <f>SUBTOTAL(9,U4:U113)</f>
        <v/>
      </c>
      <c r="V115" s="17">
        <f>IF(C115="DESCONTINUADO", 0, IF(J115=0, 0, IF(U115/J115=0, 0, U115/J115)))</f>
        <v/>
      </c>
      <c r="W115" s="17">
        <f>IF(OR(C115="DESCONTINUADO", J115=0), 0, IFERROR((S115+T115)/J115, 0))</f>
        <v/>
      </c>
      <c r="X115" s="59">
        <f>SUBTOTAL(9,X4:X113)</f>
        <v/>
      </c>
      <c r="Y115" s="60">
        <f>SUBTOTAL(9,Y4:Y113)</f>
        <v/>
      </c>
      <c r="Z115" s="61">
        <f>SUBTOTAL(9,Z4:Z113)</f>
        <v/>
      </c>
      <c r="AA115" s="58">
        <f>AVERAGE(AA4:AA113)</f>
        <v/>
      </c>
      <c r="AB115" s="58">
        <f>AVERAGE(AB4:AB113)</f>
        <v/>
      </c>
      <c r="AC115" s="62">
        <f>SUBTOTAL(9,AC4:AC113)</f>
        <v/>
      </c>
      <c r="AD115" s="62">
        <f>SUBTOTAL(9,AD4:AD113)</f>
        <v/>
      </c>
      <c r="AE115" s="57">
        <f>SUBTOTAL(9,AE4:AE113)</f>
        <v/>
      </c>
      <c r="AF115" s="57">
        <f>IFERROR(AD115/AE115,1)</f>
        <v/>
      </c>
      <c r="AG115" s="63">
        <f>IFERROR(
  SUMIF('fornecedor-venda-por-filial-ger'!B:B,
         $B$1,
         'fornecedor-venda-por-filial-ger'!AC:AC
  )/100,
"")</f>
        <v/>
      </c>
      <c r="AH115" s="63">
        <f>IFERROR(
  SUMIF('fornecedor-venda-por-filial-ger'!B:B,
         $B$1,
         'fornecedor-venda-por-filial-ger'!Y:Y
  )/100,
"")</f>
        <v/>
      </c>
      <c r="AI115" s="64">
        <f>AH115-AG115</f>
        <v/>
      </c>
      <c r="AJ115" s="1" t="n"/>
      <c r="AK115" s="9" t="n"/>
      <c r="AL115" s="6">
        <f>SUBTOTAL(9,AL4:AL113)</f>
        <v/>
      </c>
      <c r="AM115" s="6">
        <f>SUBTOTAL(9,AM4:AM113)</f>
        <v/>
      </c>
      <c r="AN115" s="6">
        <f>SUBTOTAL(9,AN4:AN113)</f>
        <v/>
      </c>
      <c r="AO115" s="6">
        <f>SUBTOTAL(9,AO4:AO113)</f>
        <v/>
      </c>
      <c r="AP115" s="6">
        <f>SUBTOTAL(9,AP4:AP113)</f>
        <v/>
      </c>
      <c r="AQ115" s="6">
        <f>SUBTOTAL(9,AQ4:AQ113)</f>
        <v/>
      </c>
      <c r="AR115" s="6">
        <f>SUBTOTAL(9,AR4:AR113)</f>
        <v/>
      </c>
      <c r="AS115" s="6">
        <f>SUBTOTAL(9,AS4:AS113)</f>
        <v/>
      </c>
      <c r="AT115" s="6">
        <f>SUBTOTAL(9,AT4:AT113)</f>
        <v/>
      </c>
      <c r="AU115" s="6">
        <f>SUBTOTAL(9,AU4:AU113)</f>
        <v/>
      </c>
      <c r="AV115" s="6">
        <f>SUBTOTAL(9,AV4:AV113)</f>
        <v/>
      </c>
      <c r="AW115" s="6">
        <f>SUBTOTAL(9,AW4:AW113)</f>
        <v/>
      </c>
      <c r="AX115" s="6">
        <f>SUBTOTAL(9,AX4:AX113)</f>
        <v/>
      </c>
      <c r="AY115" s="6">
        <f>SUBTOTAL(9,AY4:AY113)</f>
        <v/>
      </c>
      <c r="AZ115" s="6">
        <f>SUBTOTAL(9,AZ4:AZ113)</f>
        <v/>
      </c>
      <c r="BA115" s="6">
        <f>SUBTOTAL(9,BA4:BA113)</f>
        <v/>
      </c>
      <c r="BB115" s="6">
        <f>SUBTOTAL(9,BB4:BB113)</f>
        <v/>
      </c>
      <c r="BC115" s="6">
        <f>SUBTOTAL(9,BC4:BC113)</f>
        <v/>
      </c>
      <c r="BD115" s="6">
        <f>SUBTOTAL(9,BD4:BD113)</f>
        <v/>
      </c>
      <c r="BE115" s="6">
        <f>SUBTOTAL(9,BE4:BE113)</f>
        <v/>
      </c>
      <c r="BF115" s="6">
        <f>SUBTOTAL(9,BF4:BF113)</f>
        <v/>
      </c>
      <c r="BG115" s="6">
        <f>SUBTOTAL(9,BG4:BG113)</f>
        <v/>
      </c>
      <c r="BH115" s="6">
        <f>SUBTOTAL(9,BH4:BH113)</f>
        <v/>
      </c>
      <c r="BI115" s="6">
        <f>SUBTOTAL(9,BI4:BI113)</f>
        <v/>
      </c>
      <c r="BJ115" s="6">
        <f>SUBTOTAL(9,BJ4:BJ113)</f>
        <v/>
      </c>
      <c r="BK115" s="6">
        <f>SUBTOTAL(9,BK4:BK113)</f>
        <v/>
      </c>
      <c r="BL115" s="6">
        <f>SUBTOTAL(9,BL4:BL113)</f>
        <v/>
      </c>
      <c r="BM115" s="6">
        <f>SUBTOTAL(9,BM4:BM113)</f>
        <v/>
      </c>
      <c r="BN115" s="6">
        <f>SUBTOTAL(9,BN4:BN113)</f>
        <v/>
      </c>
      <c r="BO115" s="6">
        <f>SUBTOTAL(9,BO4:BO113)</f>
        <v/>
      </c>
      <c r="BP115" s="6">
        <f>SUBTOTAL(9,BP4:BP113)</f>
        <v/>
      </c>
      <c r="BQ115" s="6">
        <f>SUBTOTAL(9,BQ4:BQ113)</f>
        <v/>
      </c>
      <c r="BR115" s="6">
        <f>SUBTOTAL(9,BR4:BR113)</f>
        <v/>
      </c>
      <c r="BS115" s="6">
        <f>SUBTOTAL(9,BS4:BS113)</f>
        <v/>
      </c>
      <c r="BT115" s="6">
        <f>SUBTOTAL(9,BT4:BT113)</f>
        <v/>
      </c>
      <c r="BU115" s="6">
        <f>SUBTOTAL(9,BU4:BU113)</f>
        <v/>
      </c>
      <c r="BV115" s="6">
        <f>SUBTOTAL(9,BV4:BV113)</f>
        <v/>
      </c>
      <c r="BW115" s="6">
        <f>SUBTOTAL(9,BW4:BW113)</f>
        <v/>
      </c>
      <c r="BX115" s="6">
        <f>SUBTOTAL(9,BX4:BX113)</f>
        <v/>
      </c>
      <c r="BY115" s="6">
        <f>SUBTOTAL(9,BY4:BY113)</f>
        <v/>
      </c>
      <c r="BZ115" s="6">
        <f>SUBTOTAL(9,BZ4:BZ113)</f>
        <v/>
      </c>
      <c r="CA115" s="6">
        <f>SUBTOTAL(9,CA4:CA113)</f>
        <v/>
      </c>
      <c r="CB115" s="6">
        <f>SUBTOTAL(9,CB4:CB113)</f>
        <v/>
      </c>
      <c r="CC115" s="6">
        <f>SUBTOTAL(9,CC4:CC113)</f>
        <v/>
      </c>
      <c r="CD115" s="6">
        <f>SUBTOTAL(9,CD4:CD113)</f>
        <v/>
      </c>
      <c r="CE115" s="6">
        <f>SUBTOTAL(9,CE4:CE113)</f>
        <v/>
      </c>
      <c r="CF115" s="6">
        <f>SUBTOTAL(9,CF4:CF113)</f>
        <v/>
      </c>
      <c r="CG115" s="6">
        <f>SUBTOTAL(9,CG4:CG113)</f>
        <v/>
      </c>
      <c r="CH115" s="6">
        <f>SUBTOTAL(9,CH4:CH113)</f>
        <v/>
      </c>
      <c r="CI115" s="6">
        <f>SUBTOTAL(9,CI4:CI113)</f>
        <v/>
      </c>
      <c r="CJ115" s="6">
        <f>SUBTOTAL(9,CJ4:CJ113)</f>
        <v/>
      </c>
      <c r="CK115" s="6">
        <f>SUBTOTAL(9,CK4:CK113)</f>
        <v/>
      </c>
      <c r="CL115" s="6">
        <f>IF(COUNT(BY115:CJ115)=0,"",AVERAGE(BY115:CJ115))</f>
        <v/>
      </c>
      <c r="CM115" s="1" t="n"/>
      <c r="CN115" s="95">
        <f>SUBTOTAL(9,CN4:CN113)</f>
        <v/>
      </c>
      <c r="CO115" s="95">
        <f>SUBTOTAL(9,CO4:CO113)</f>
        <v/>
      </c>
      <c r="CP115" s="95">
        <f>SUBTOTAL(9,CP4:CP113)</f>
        <v/>
      </c>
      <c r="CQ115" s="95">
        <f>SUBTOTAL(9,CQ4:CQ113)</f>
        <v/>
      </c>
      <c r="CR115" s="95">
        <f>SUBTOTAL(9,CR4:CR113)</f>
        <v/>
      </c>
      <c r="CS115" s="95">
        <f>SUBTOTAL(9,CS4:CS113)</f>
        <v/>
      </c>
      <c r="CT115" s="95">
        <f>SUBTOTAL(9,CT4:CT113)</f>
        <v/>
      </c>
      <c r="CU115" s="95">
        <f>SUBTOTAL(9,CU4:CU113)</f>
        <v/>
      </c>
      <c r="CV115" s="95">
        <f>SUBTOTAL(9,CV4:CV113)</f>
        <v/>
      </c>
      <c r="CW115" s="95">
        <f>SUBTOTAL(9,CW4:CW113)</f>
        <v/>
      </c>
      <c r="CX115" s="95">
        <f>SUBTOTAL(9,CX4:CX113)</f>
        <v/>
      </c>
      <c r="CY115" s="95">
        <f>SUBTOTAL(9,CY4:CY113)</f>
        <v/>
      </c>
      <c r="CZ115" s="95">
        <f>SUBTOTAL(9,CZ4:CZ113)</f>
        <v/>
      </c>
      <c r="DA115" s="95">
        <f>SUBTOTAL(9,DA4:DA113)</f>
        <v/>
      </c>
      <c r="DB115" s="95">
        <f>SUBTOTAL(9,DB4:DB113)</f>
        <v/>
      </c>
      <c r="DC115" s="95">
        <f>SUBTOTAL(9,DC4:DC113)</f>
        <v/>
      </c>
      <c r="DD115" s="95">
        <f>SUBTOTAL(9,DD4:DD113)</f>
        <v/>
      </c>
      <c r="DE115" s="95">
        <f>SUBTOTAL(9,DE4:DE113)</f>
        <v/>
      </c>
      <c r="DF115" s="95">
        <f>SUBTOTAL(9,DF4:DF113)</f>
        <v/>
      </c>
      <c r="DG115" s="95">
        <f>SUBTOTAL(9,DG4:DG113)</f>
        <v/>
      </c>
      <c r="DH115" s="95">
        <f>SUBTOTAL(9,DH4:DH113)</f>
        <v/>
      </c>
      <c r="DI115" s="95">
        <f>SUBTOTAL(9,DI4:DI113)</f>
        <v/>
      </c>
      <c r="DJ115" s="95">
        <f>SUBTOTAL(9,DJ4:DJ113)</f>
        <v/>
      </c>
      <c r="DK115" s="95">
        <f>SUBTOTAL(9,DK4:DK113)</f>
        <v/>
      </c>
      <c r="DL115" s="95">
        <f>SUBTOTAL(9,DL4:DL113)</f>
        <v/>
      </c>
      <c r="DM115" s="95">
        <f>SUBTOTAL(9,DM4:DM113)</f>
        <v/>
      </c>
      <c r="DN115" s="95">
        <f>SUBTOTAL(9,DN4:DN113)</f>
        <v/>
      </c>
      <c r="DO115" s="95">
        <f>SUBTOTAL(9,DO4:DO113)</f>
        <v/>
      </c>
      <c r="DP115" s="95">
        <f>SUBTOTAL(9,DP4:DP113)</f>
        <v/>
      </c>
      <c r="DQ115" s="95">
        <f>SUBTOTAL(9,DQ4:DQ113)</f>
        <v/>
      </c>
      <c r="DR115" s="95">
        <f>SUBTOTAL(9,DR4:DR113)</f>
        <v/>
      </c>
      <c r="DS115" s="95">
        <f>SUBTOTAL(9,DS4:DS113)</f>
        <v/>
      </c>
      <c r="DT115" s="95">
        <f>SUBTOTAL(9,DT4:DT113)</f>
        <v/>
      </c>
      <c r="DU115" s="95">
        <f>SUBTOTAL(9,DU4:DU113)</f>
        <v/>
      </c>
      <c r="DV115" s="95">
        <f>SUBTOTAL(9,DV4:DV113)</f>
        <v/>
      </c>
      <c r="DW115" s="95">
        <f>SUBTOTAL(9,DW4:DW113)</f>
        <v/>
      </c>
      <c r="DX115" s="95">
        <f>SUBTOTAL(9,DX4:DX113)</f>
        <v/>
      </c>
      <c r="DY115" s="95">
        <f>SUBTOTAL(9,DY4:DY113)</f>
        <v/>
      </c>
      <c r="DZ115" s="95">
        <f>SUBTOTAL(9,DZ4:DZ113)</f>
        <v/>
      </c>
      <c r="EA115" s="95">
        <f>SUBTOTAL(9,EA4:EA113)</f>
        <v/>
      </c>
      <c r="EB115" s="95">
        <f>SUBTOTAL(9,EB4:EB113)</f>
        <v/>
      </c>
      <c r="EC115" s="95">
        <f>SUBTOTAL(9,EC4:EC113)</f>
        <v/>
      </c>
      <c r="ED115" s="95">
        <f>SUBTOTAL(9,ED4:ED113)</f>
        <v/>
      </c>
      <c r="EE115" s="95">
        <f>SUBTOTAL(9,EE4:EE113)</f>
        <v/>
      </c>
      <c r="EF115" s="95">
        <f>SUBTOTAL(9,EF4:EF113)</f>
        <v/>
      </c>
      <c r="EG115" s="95">
        <f>SUBTOTAL(9,EG4:EG113)</f>
        <v/>
      </c>
      <c r="EH115" s="95">
        <f>SUBTOTAL(9,EH4:EH113)</f>
        <v/>
      </c>
      <c r="EI115" s="95">
        <f>SUBTOTAL(9,EI4:EI113)</f>
        <v/>
      </c>
      <c r="EJ115" s="95">
        <f>SUBTOTAL(9,EJ4:EJ113)</f>
        <v/>
      </c>
      <c r="EK115" s="95">
        <f>SUBTOTAL(9,EK4:EK113)</f>
        <v/>
      </c>
      <c r="EL115" s="95">
        <f>SUBTOTAL(9,EL4:EL113)</f>
        <v/>
      </c>
      <c r="EM115" s="95">
        <f>SUBTOTAL(9,EM4:EM113)</f>
        <v/>
      </c>
      <c r="EN115" s="1" t="n"/>
      <c r="EO115" s="66">
        <f>IFERROR(AVERAGE('lead-time-compras-7'!S:S),"")</f>
        <v/>
      </c>
      <c r="EP115" s="66">
        <f>IFERROR(
  AVERAGEIFS(
    'notas-fiscais-entrada-830-7'!H:H,
    'notas-fiscais-entrada-830-7'!E:E, $B$1
  ),
""
)</f>
        <v/>
      </c>
      <c r="EQ115" s="66">
        <f>IFERROR(AVERAGE('lead-time-compras-7'!Q:Q),"")</f>
        <v/>
      </c>
      <c r="ER115" s="67">
        <f>SUBTOTAL(9,ER4:ER113)</f>
        <v/>
      </c>
      <c r="ES115" s="67">
        <f>SUBTOTAL(9,ES4:ES113)</f>
        <v/>
      </c>
      <c r="ET115" s="1" t="n"/>
      <c r="EU115" s="19">
        <f>SUBTOTAL(9,EU4:EU113)</f>
        <v/>
      </c>
      <c r="EV115" s="19">
        <f>SUBTOTAL(9,EV4:EV113)</f>
        <v/>
      </c>
      <c r="EW115" s="19">
        <f>SUBTOTAL(9,EW4:EW113)</f>
        <v/>
      </c>
      <c r="EX115" s="19">
        <f>SUBTOTAL(9,EX4:EX113)</f>
        <v/>
      </c>
      <c r="EY115" s="19">
        <f>SUBTOTAL(9,EY4:EY113)</f>
        <v/>
      </c>
      <c r="EZ115" s="20">
        <f>SUBTOTAL(9,EZ4:EZ113)</f>
        <v/>
      </c>
      <c r="FA115" s="20">
        <f>SUBTOTAL(9,FA4:FA113)</f>
        <v/>
      </c>
      <c r="FB115" s="20">
        <f>SUBTOTAL(9,FB4:FB113)</f>
        <v/>
      </c>
      <c r="FC115" s="20">
        <f>SUBTOTAL(9,FC4:FC113)</f>
        <v/>
      </c>
      <c r="FD115" s="20">
        <f>SUBTOTAL(9,FD4:FD113)</f>
        <v/>
      </c>
      <c r="FE115" s="7">
        <f>SUBTOTAL(9,FE4:FE113)</f>
        <v/>
      </c>
      <c r="FF115" s="7">
        <f>SUBTOTAL(9,FF4:FF113)</f>
        <v/>
      </c>
      <c r="FG115" s="1" t="n"/>
      <c r="FH115" s="1" t="n"/>
      <c r="FI115" s="1" t="n"/>
      <c r="FJ115" s="1" t="n"/>
      <c r="FK115" s="1" t="n"/>
      <c r="FL115" s="1" t="n"/>
      <c r="FM115" s="1" t="n"/>
      <c r="FN115" s="1" t="n"/>
      <c r="FO115" s="1" t="n"/>
      <c r="FP115" s="1" t="n"/>
      <c r="FQ115" s="1" t="n"/>
      <c r="FR115" s="1" t="n"/>
      <c r="FS115" s="1" t="n"/>
      <c r="FT115" s="1" t="n"/>
      <c r="FU115" s="1" t="n"/>
      <c r="FV115" s="1" t="n"/>
      <c r="FW115" s="1" t="n"/>
      <c r="FX115" s="1" t="n"/>
      <c r="FY115" s="1" t="n"/>
      <c r="FZ115" s="1" t="n"/>
      <c r="GA115" s="1" t="n"/>
      <c r="GB115" s="1" t="n"/>
      <c r="GC115" s="1" t="n"/>
      <c r="GD115" s="1" t="n"/>
      <c r="GE115" s="1" t="n"/>
      <c r="GF115" s="1" t="n"/>
      <c r="GG115" s="1" t="n"/>
      <c r="GH115" s="1" t="n"/>
      <c r="GI115" s="1" t="n"/>
      <c r="GJ115" s="1" t="n"/>
      <c r="GK115" s="1" t="n"/>
      <c r="GL115" s="1" t="n"/>
      <c r="GM115" s="1" t="n"/>
      <c r="GN115" s="1" t="n"/>
      <c r="GO115" s="1" t="n"/>
      <c r="GP115" s="1" t="n"/>
      <c r="GQ115" s="1" t="n"/>
      <c r="GR115" s="1" t="n"/>
      <c r="GS115" s="1" t="n"/>
      <c r="GT11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115"/>
  <sheetViews>
    <sheetView workbookViewId="0">
      <selection activeCell="A1" sqref="A1"/>
    </sheetView>
  </sheetViews>
  <sheetFormatPr baseColWidth="8" defaultRowHeight="15"/>
  <sheetData>
    <row r="1">
      <c r="A1" s="1" t="n"/>
      <c r="B1" s="3">
        <f>'ANALISE PRODUTO'!A3</f>
        <v/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9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</row>
    <row r="2">
      <c r="A2" s="1" t="n"/>
      <c r="B2" s="22" t="inlineStr">
        <is>
          <t>COMPRADOR</t>
        </is>
      </c>
      <c r="C2" s="33" t="inlineStr">
        <is>
          <t>NIVEL SERVIÇO RUPTURA S/ PENDÊNCIA</t>
        </is>
      </c>
      <c r="D2" s="33" t="inlineStr">
        <is>
          <t>NIVEL SERVIÇO RUPTURA C/ PENDÊNCIA</t>
        </is>
      </c>
      <c r="E2" s="32" t="inlineStr">
        <is>
          <t>MÊS S/ PENDÊNCIA</t>
        </is>
      </c>
      <c r="F2" s="32" t="inlineStr">
        <is>
          <t>MÊS + PENDÊNCIA</t>
        </is>
      </c>
      <c r="G2" s="29" t="inlineStr">
        <is>
          <t>PRAZO RUPTURA</t>
        </is>
      </c>
      <c r="H2" s="29" t="inlineStr">
        <is>
          <t>PRAZO EXCESSO</t>
        </is>
      </c>
      <c r="I2" s="31" t="inlineStr">
        <is>
          <t>VALOR ESTOQUE PREÇO CUSTO</t>
        </is>
      </c>
      <c r="J2" s="30" t="inlineStr">
        <is>
          <t>VALOR ESTOQUE PREÇO VENDA</t>
        </is>
      </c>
      <c r="K2" s="33" t="inlineStr">
        <is>
          <t>RUPTURA VALOR A</t>
        </is>
      </c>
      <c r="L2" s="33" t="inlineStr">
        <is>
          <t>RUPTURA VALOR B</t>
        </is>
      </c>
      <c r="M2" s="33" t="inlineStr">
        <is>
          <t>RUPTURA VALOR C</t>
        </is>
      </c>
      <c r="N2" s="33" t="inlineStr">
        <is>
          <t>RUPTURA VALOR</t>
        </is>
      </c>
      <c r="O2" s="33" t="inlineStr">
        <is>
          <t>% RUPTURA TOTAL</t>
        </is>
      </c>
      <c r="P2" s="33" t="inlineStr">
        <is>
          <t>% RUPTURA CURVA A</t>
        </is>
      </c>
      <c r="Q2" s="23" t="inlineStr">
        <is>
          <t>EXCESSO VALOR A</t>
        </is>
      </c>
      <c r="R2" s="23" t="inlineStr">
        <is>
          <t>EXCESSO VALOR B</t>
        </is>
      </c>
      <c r="S2" s="23" t="inlineStr">
        <is>
          <t>EXCESSO VALOR C</t>
        </is>
      </c>
      <c r="T2" s="23" t="inlineStr">
        <is>
          <t>EXCESSO VALOR</t>
        </is>
      </c>
      <c r="U2" s="23" t="inlineStr">
        <is>
          <t>% EXCESSO TOTAL</t>
        </is>
      </c>
      <c r="V2" s="23" t="inlineStr">
        <is>
          <t>% EXCESSO CURVA B/C</t>
        </is>
      </c>
      <c r="W2" s="74" t="inlineStr">
        <is>
          <t>SKU INDUSTRIA</t>
        </is>
      </c>
      <c r="X2" s="75" t="inlineStr">
        <is>
          <t>SKU INDUSTRIA FL</t>
        </is>
      </c>
      <c r="Y2" s="35" t="inlineStr">
        <is>
          <t>SKU INDUSTRIA ATIVOS</t>
        </is>
      </c>
      <c r="Z2" s="30" t="inlineStr">
        <is>
          <t>PMP</t>
        </is>
      </c>
      <c r="AA2" s="30" t="inlineStr">
        <is>
          <t>PRAZO CLIENTE</t>
        </is>
      </c>
      <c r="AB2" s="76" t="inlineStr">
        <is>
          <t>VALOR VENDA ATUAL</t>
        </is>
      </c>
      <c r="AC2" s="76" t="inlineStr">
        <is>
          <t>VALOR VENDA PROJETADA</t>
        </is>
      </c>
      <c r="AD2" s="31" t="inlineStr">
        <is>
          <t>PROJETO</t>
        </is>
      </c>
      <c r="AE2" s="31" t="inlineStr">
        <is>
          <t>% PROJETO</t>
        </is>
      </c>
      <c r="AF2" s="77" t="inlineStr">
        <is>
          <t>LUCRO PROJETO</t>
        </is>
      </c>
      <c r="AG2" s="77" t="inlineStr">
        <is>
          <t>LUCRO REALIZADO</t>
        </is>
      </c>
      <c r="AH2" s="77" t="inlineStr">
        <is>
          <t>% LUCRO</t>
        </is>
      </c>
      <c r="AI2" s="72" t="n"/>
      <c r="AJ2" s="33" t="inlineStr">
        <is>
          <t>FATURAMENTO jan/23</t>
        </is>
      </c>
      <c r="AK2" s="33" t="inlineStr">
        <is>
          <t>FATURAMENTO fev/23</t>
        </is>
      </c>
      <c r="AL2" s="33" t="inlineStr">
        <is>
          <t>FATURAMENTO mar/23</t>
        </is>
      </c>
      <c r="AM2" s="33" t="inlineStr">
        <is>
          <t>FATURAMENTO abr/23</t>
        </is>
      </c>
      <c r="AN2" s="33" t="inlineStr">
        <is>
          <t>FATURAMENTO mai/23</t>
        </is>
      </c>
      <c r="AO2" s="33" t="inlineStr">
        <is>
          <t>FATURAMENTO jun/23</t>
        </is>
      </c>
      <c r="AP2" s="33" t="inlineStr">
        <is>
          <t>FATURAMENTO jul/23</t>
        </is>
      </c>
      <c r="AQ2" s="33" t="inlineStr">
        <is>
          <t>FATURAMENTO ago/23</t>
        </is>
      </c>
      <c r="AR2" s="33" t="inlineStr">
        <is>
          <t>FATURAMENTO set/23</t>
        </is>
      </c>
      <c r="AS2" s="33" t="inlineStr">
        <is>
          <t>FATURAMENTO out/23</t>
        </is>
      </c>
      <c r="AT2" s="33" t="inlineStr">
        <is>
          <t>FATURAMENTO nov/23</t>
        </is>
      </c>
      <c r="AU2" s="33" t="inlineStr">
        <is>
          <t>FATURAMENTO dez/23</t>
        </is>
      </c>
      <c r="AV2" s="78" t="inlineStr">
        <is>
          <t>FATURAMENTO 2023</t>
        </is>
      </c>
      <c r="AW2" s="33" t="inlineStr">
        <is>
          <t>FATURAMENTO jan/24</t>
        </is>
      </c>
      <c r="AX2" s="33" t="inlineStr">
        <is>
          <t>FATURAMENTO fev/24</t>
        </is>
      </c>
      <c r="AY2" s="33" t="inlineStr">
        <is>
          <t>FATURAMENTO mar/24</t>
        </is>
      </c>
      <c r="AZ2" s="33" t="inlineStr">
        <is>
          <t>FATURAMENTO abr/24</t>
        </is>
      </c>
      <c r="BA2" s="33" t="inlineStr">
        <is>
          <t>FATURAMENTO mai/24</t>
        </is>
      </c>
      <c r="BB2" s="33" t="inlineStr">
        <is>
          <t>FATURAMENTO jun/24</t>
        </is>
      </c>
      <c r="BC2" s="33" t="inlineStr">
        <is>
          <t>FATURAMENTO jul/24</t>
        </is>
      </c>
      <c r="BD2" s="33" t="inlineStr">
        <is>
          <t>FATURAMENTO ago/24</t>
        </is>
      </c>
      <c r="BE2" s="33" t="inlineStr">
        <is>
          <t>FATURAMENTO set/24</t>
        </is>
      </c>
      <c r="BF2" s="33" t="inlineStr">
        <is>
          <t>FATURAMENTO out/24</t>
        </is>
      </c>
      <c r="BG2" s="33" t="inlineStr">
        <is>
          <t>FATURAMENTO nov/24</t>
        </is>
      </c>
      <c r="BH2" s="33" t="inlineStr">
        <is>
          <t>FATURAMENTO dez/24</t>
        </is>
      </c>
      <c r="BI2" s="78" t="inlineStr">
        <is>
          <t>FATURAMENTO 2024</t>
        </is>
      </c>
      <c r="BJ2" s="33" t="inlineStr">
        <is>
          <t>FATURAMENTO jan/25</t>
        </is>
      </c>
      <c r="BK2" s="33" t="inlineStr">
        <is>
          <t>FATURAMENTO fev/25</t>
        </is>
      </c>
      <c r="BL2" s="33" t="inlineStr">
        <is>
          <t>FATURAMENTO mar/25</t>
        </is>
      </c>
      <c r="BM2" s="33" t="inlineStr">
        <is>
          <t>FATURAMENTO abr/25</t>
        </is>
      </c>
      <c r="BN2" s="33" t="inlineStr">
        <is>
          <t>FATURAMENTO mai/25</t>
        </is>
      </c>
      <c r="BO2" s="33" t="inlineStr">
        <is>
          <t>FATURAMENTO jun/25</t>
        </is>
      </c>
      <c r="BP2" s="33" t="inlineStr">
        <is>
          <t>FATURAMENTO jul/25</t>
        </is>
      </c>
      <c r="BQ2" s="33" t="inlineStr">
        <is>
          <t>FATURAMENTO ago/25</t>
        </is>
      </c>
      <c r="BR2" s="33" t="inlineStr">
        <is>
          <t>FATURAMENTO set/25</t>
        </is>
      </c>
      <c r="BS2" s="33" t="inlineStr">
        <is>
          <t>FATURAMENTO out/25</t>
        </is>
      </c>
      <c r="BT2" s="33" t="inlineStr">
        <is>
          <t>FATURAMENTO nov/25</t>
        </is>
      </c>
      <c r="BU2" s="33" t="inlineStr">
        <is>
          <t>FATURAMENTO dez/25</t>
        </is>
      </c>
      <c r="BV2" s="78" t="inlineStr">
        <is>
          <t>FATURAMENTO 2025</t>
        </is>
      </c>
      <c r="BW2" s="33" t="inlineStr">
        <is>
          <t>FATURAMENTO jan/26</t>
        </is>
      </c>
      <c r="BX2" s="33" t="inlineStr">
        <is>
          <t>FATURAMENTO fev/26</t>
        </is>
      </c>
      <c r="BY2" s="33" t="inlineStr">
        <is>
          <t>FATURAMENTO mar/26</t>
        </is>
      </c>
      <c r="BZ2" s="33" t="inlineStr">
        <is>
          <t>FATURAMENTO abr/26</t>
        </is>
      </c>
      <c r="CA2" s="33" t="inlineStr">
        <is>
          <t>FATURAMENTO mai/26</t>
        </is>
      </c>
      <c r="CB2" s="33" t="inlineStr">
        <is>
          <t>FATURAMENTO jun/26</t>
        </is>
      </c>
      <c r="CC2" s="33" t="inlineStr">
        <is>
          <t>FATURAMENTO jul/26</t>
        </is>
      </c>
      <c r="CD2" s="33" t="inlineStr">
        <is>
          <t>FATURAMENTO ago/26</t>
        </is>
      </c>
      <c r="CE2" s="33" t="inlineStr">
        <is>
          <t>FATURAMENTO set/26</t>
        </is>
      </c>
      <c r="CF2" s="33" t="inlineStr">
        <is>
          <t>FATURAMENTO out/26</t>
        </is>
      </c>
      <c r="CG2" s="33" t="inlineStr">
        <is>
          <t>FATURAMENTO nov/26</t>
        </is>
      </c>
      <c r="CH2" s="33" t="inlineStr">
        <is>
          <t>FATURAMENTO dez/26</t>
        </is>
      </c>
      <c r="CI2" s="78" t="inlineStr">
        <is>
          <t>FATURAMENTO 2026</t>
        </is>
      </c>
      <c r="CJ2" s="78" t="inlineStr">
        <is>
          <t>MÉDIA 2026</t>
        </is>
      </c>
      <c r="CK2" s="1" t="n"/>
      <c r="CL2" s="65" t="inlineStr">
        <is>
          <t>ENTRADA jan/23</t>
        </is>
      </c>
      <c r="CM2" s="79" t="inlineStr">
        <is>
          <t>ENTRADA fev/23</t>
        </is>
      </c>
      <c r="CN2" s="79" t="inlineStr">
        <is>
          <t>ENTRADA mar/23</t>
        </is>
      </c>
      <c r="CO2" s="79" t="inlineStr">
        <is>
          <t>ENTRADA mar/23</t>
        </is>
      </c>
      <c r="CP2" s="79" t="inlineStr">
        <is>
          <t>ENTRADA mai/23</t>
        </is>
      </c>
      <c r="CQ2" s="79" t="inlineStr">
        <is>
          <t>ENTRADA jun/23</t>
        </is>
      </c>
      <c r="CR2" s="79" t="inlineStr">
        <is>
          <t>ENTRADA jul/23</t>
        </is>
      </c>
      <c r="CS2" s="79" t="inlineStr">
        <is>
          <t>ENTRADA ago/23</t>
        </is>
      </c>
      <c r="CT2" s="79" t="inlineStr">
        <is>
          <t>ENTRADA set/23</t>
        </is>
      </c>
      <c r="CU2" s="79" t="inlineStr">
        <is>
          <t>ENTRADA out/23</t>
        </is>
      </c>
      <c r="CV2" s="79" t="inlineStr">
        <is>
          <t>ENTRADA nov/23</t>
        </is>
      </c>
      <c r="CW2" s="79" t="inlineStr">
        <is>
          <t>ENTRADA dez/23</t>
        </is>
      </c>
      <c r="CX2" s="80" t="inlineStr">
        <is>
          <t>ENTRADA 2023</t>
        </is>
      </c>
      <c r="CY2" s="65" t="inlineStr">
        <is>
          <t>ENTRADA jan/24</t>
        </is>
      </c>
      <c r="CZ2" s="79" t="inlineStr">
        <is>
          <t>ENTRADA fev/24</t>
        </is>
      </c>
      <c r="DA2" s="79" t="inlineStr">
        <is>
          <t>ENTRADA mar/24</t>
        </is>
      </c>
      <c r="DB2" s="79" t="inlineStr">
        <is>
          <t>ENTRADA abr/24</t>
        </is>
      </c>
      <c r="DC2" s="79" t="inlineStr">
        <is>
          <t>ENTRADA mai/24</t>
        </is>
      </c>
      <c r="DD2" s="79" t="inlineStr">
        <is>
          <t>ENTRADA jun/24</t>
        </is>
      </c>
      <c r="DE2" s="79" t="inlineStr">
        <is>
          <t>ENTRADA jul/24</t>
        </is>
      </c>
      <c r="DF2" s="79" t="inlineStr">
        <is>
          <t>ENTRADA ago/24</t>
        </is>
      </c>
      <c r="DG2" s="79" t="inlineStr">
        <is>
          <t>ENTRADA set/24</t>
        </is>
      </c>
      <c r="DH2" s="79" t="inlineStr">
        <is>
          <t>ENTRADA out/24</t>
        </is>
      </c>
      <c r="DI2" s="79" t="inlineStr">
        <is>
          <t>ENTRADA nov/24</t>
        </is>
      </c>
      <c r="DJ2" s="79" t="inlineStr">
        <is>
          <t>ENTRADA dez/24</t>
        </is>
      </c>
      <c r="DK2" s="80" t="inlineStr">
        <is>
          <t>ENTRADA 2024</t>
        </is>
      </c>
      <c r="DL2" s="65" t="inlineStr">
        <is>
          <t>ENTRADA jan/25</t>
        </is>
      </c>
      <c r="DM2" s="79" t="inlineStr">
        <is>
          <t>ENTRADA fev/25</t>
        </is>
      </c>
      <c r="DN2" s="79" t="inlineStr">
        <is>
          <t>ENTRADA mar/25</t>
        </is>
      </c>
      <c r="DO2" s="79" t="inlineStr">
        <is>
          <t>ENTRADA abr/25</t>
        </is>
      </c>
      <c r="DP2" s="79" t="inlineStr">
        <is>
          <t>ENTRADA mai/25</t>
        </is>
      </c>
      <c r="DQ2" s="79" t="inlineStr">
        <is>
          <t>ENTRADA jun/25</t>
        </is>
      </c>
      <c r="DR2" s="79" t="inlineStr">
        <is>
          <t>ENTRADA jul/25</t>
        </is>
      </c>
      <c r="DS2" s="79" t="inlineStr">
        <is>
          <t>ENTRADA ago/25</t>
        </is>
      </c>
      <c r="DT2" s="79" t="inlineStr">
        <is>
          <t>ENTRADA set/25</t>
        </is>
      </c>
      <c r="DU2" s="79" t="inlineStr">
        <is>
          <t>ENTRADA out/25</t>
        </is>
      </c>
      <c r="DV2" s="79" t="inlineStr">
        <is>
          <t>ENTRADA nov/25</t>
        </is>
      </c>
      <c r="DW2" s="81" t="n">
        <v>1012</v>
      </c>
      <c r="DX2" s="80" t="inlineStr">
        <is>
          <t>ENTRADA 2025</t>
        </is>
      </c>
      <c r="DY2" s="65" t="inlineStr">
        <is>
          <t>ENTRADA jan/26</t>
        </is>
      </c>
      <c r="DZ2" s="79" t="inlineStr">
        <is>
          <t>ENTRADA fev/26</t>
        </is>
      </c>
      <c r="EA2" s="79" t="inlineStr">
        <is>
          <t>ENTRADA mar/26</t>
        </is>
      </c>
      <c r="EB2" s="79" t="inlineStr">
        <is>
          <t>ENTRADA abr/26</t>
        </is>
      </c>
      <c r="EC2" s="79" t="inlineStr">
        <is>
          <t>ENTRADA mai/26</t>
        </is>
      </c>
      <c r="ED2" s="79" t="inlineStr">
        <is>
          <t>ENTRADA jun/26</t>
        </is>
      </c>
      <c r="EE2" s="79" t="inlineStr">
        <is>
          <t>ENTRADA jul/26</t>
        </is>
      </c>
      <c r="EF2" s="79" t="inlineStr">
        <is>
          <t>ENTRADA ago/26</t>
        </is>
      </c>
      <c r="EG2" s="79" t="inlineStr">
        <is>
          <t>ENTRADA set/26</t>
        </is>
      </c>
      <c r="EH2" s="79" t="inlineStr">
        <is>
          <t>ENTRADA out/26</t>
        </is>
      </c>
      <c r="EI2" s="79" t="inlineStr">
        <is>
          <t>ENTRADA nov/26</t>
        </is>
      </c>
      <c r="EJ2" s="79" t="inlineStr">
        <is>
          <t>ENTRADA dez/26</t>
        </is>
      </c>
      <c r="EK2" s="80" t="inlineStr">
        <is>
          <t>ENTRADA 2026</t>
        </is>
      </c>
      <c r="EL2" s="101" t="n"/>
      <c r="EM2" s="82" t="inlineStr">
        <is>
          <t>LEAD TIME TOTAL</t>
        </is>
      </c>
      <c r="EN2" s="82" t="inlineStr">
        <is>
          <t>LEAD TIME NOTAS 48H</t>
        </is>
      </c>
      <c r="EO2" s="82" t="inlineStr">
        <is>
          <t>ATRASO EMISSÃO</t>
        </is>
      </c>
      <c r="EP2" s="83" t="inlineStr">
        <is>
          <t>SALDO A RECEBER</t>
        </is>
      </c>
      <c r="EQ2" s="83" t="inlineStr">
        <is>
          <t>SALDO A APLICAR</t>
        </is>
      </c>
      <c r="ER2" s="34" t="inlineStr">
        <is>
          <t>VENDA MÉDIA MÊS (CUSTO)</t>
        </is>
      </c>
      <c r="ES2" s="34" t="inlineStr">
        <is>
          <t>ESTOQUE ATUAL + DEMANDA</t>
        </is>
      </c>
      <c r="ET2" s="34" t="inlineStr">
        <is>
          <t>ESTOQUE IDEAL</t>
        </is>
      </c>
      <c r="EU2" s="34" t="inlineStr">
        <is>
          <t>COMPRA MÊS ATUAL</t>
        </is>
      </c>
      <c r="EV2" s="34" t="inlineStr">
        <is>
          <t>COMPRA PRÓXIMO MÊS</t>
        </is>
      </c>
      <c r="EW2" s="35" t="inlineStr">
        <is>
          <t>VENDA MÉDIA MÊS (VENDA)</t>
        </is>
      </c>
      <c r="EX2" s="35" t="inlineStr">
        <is>
          <t>ESTOQUE ATUAL + DEMANDA</t>
        </is>
      </c>
      <c r="EY2" s="35" t="inlineStr">
        <is>
          <t>ESTOQUE IDEAL</t>
        </is>
      </c>
      <c r="EZ2" s="35" t="inlineStr">
        <is>
          <t>COMPRA MÊS ATUAL</t>
        </is>
      </c>
      <c r="FA2" s="35" t="inlineStr">
        <is>
          <t>COMPRA PRÓXIMO MÊS</t>
        </is>
      </c>
      <c r="FB2" s="26" t="inlineStr">
        <is>
          <t>PEDIDO PENDENTE A PREÇO CUSTO</t>
        </is>
      </c>
      <c r="FC2" s="26" t="inlineStr">
        <is>
          <t>PEDIDO PENDENTE A PREÇO VENDA</t>
        </is>
      </c>
    </row>
    <row r="3">
      <c r="A3" s="1" t="n">
        <v>2880</v>
      </c>
      <c r="B3" s="1" t="inlineStr">
        <is>
          <t>HENRIQUE</t>
        </is>
      </c>
      <c r="C3" s="40">
        <f>IFERROR(AVERAGEIF('ANALISE PRODUTO'!H:H,B3,'ANALISE PRODUTO'!BE:BE),"")</f>
        <v/>
      </c>
      <c r="D3" s="40">
        <f>IFERROR(AVERAGEIF('ANALISE PRODUTO'!H:H,B3,'ANALISE PRODUTO'!BF:BF),"")</f>
        <v/>
      </c>
      <c r="E3" s="47">
        <f t="array" ref="E3">IFERROR(
  IF(
    SUMPRODUCT(
      IFERROR(--('ANALISE PRODUTO'!$H$3:$H$10000=B3),0) *
      IFERROR(--'ANALISE PRODUTO'!$AJ$3:$AJ$10000,0)
    )=0,
    "",
    SUMPRODUCT(
      IFERROR(--('ANALISE PRODUTO'!$H$3:$H$10000=B3),0) *
      IFERROR(--'ANALISE PRODUTO'!$AN$3:$AN$10000,0)
    ) /
    SUMPRODUCT(
      IFERROR(--('ANALISE PRODUTO'!$H$3:$H$10000=B3),0) *
      IFERROR(--'ANALISE PRODUTO'!$AJ$3:$AJ$10000,0)
    )
  ),
  ""
)</f>
        <v/>
      </c>
      <c r="F3" s="47">
        <f t="array" ref="F3">IFERROR(
  IF(
    SUMPRODUCT(
      IFERROR(--('ANALISE PRODUTO'!$H$3:$H$10000=B3),0) *
      IFERROR(--'ANALISE PRODUTO'!$AJ$3:$AJ$10000,0)
    )=0,
    "",
    SUMPRODUCT(
      IFERROR(--('ANALISE PRODUTO'!$H$3:$H$10000=B3),0) *
      IFERROR(--'ANALISE PRODUTO'!$AO$3:$AO$10000,0)
    ) /
    SUMPRODUCT(
      IFERROR(--('ANALISE PRODUTO'!$H$3:$H$10000=B3),0) *
      IFERROR(--'ANALISE PRODUTO'!$AJ$3:$AJ$10000,0)
    )
  ),
  ""
)</f>
        <v/>
      </c>
      <c r="G3" s="86">
        <f>IFERROR(AVERAGEIF('ANALISE FORNECEDOR'!C:C,B3,'ANALISE FORNECEDOR'!H:H),"")</f>
        <v/>
      </c>
      <c r="H3" s="86">
        <f>IFERROR(AVERAGEIF('ANALISE FORNECEDOR'!C:C,B3,'ANALISE FORNECEDOR'!I:I),"")</f>
        <v/>
      </c>
      <c r="I3" s="87">
        <f>SUMIF('ANALISE PRODUTO'!H:H, B3, 'ANALISE PRODUTO'!AP:AP)</f>
        <v/>
      </c>
      <c r="J3" s="88">
        <f>SUMIF('ANALISE PRODUTO'!H:H, B3, 'ANALISE PRODUTO'!AN:AN)</f>
        <v/>
      </c>
      <c r="K3" s="40">
        <f>SUMIF('ANALISE PRODUTO'!H:H, B3, 'ANALISE PRODUTO'!BB:BB)</f>
        <v/>
      </c>
      <c r="L3" s="40">
        <f>SUMIF('ANALISE PRODUTO'!H:H, B3, 'ANALISE PRODUTO'!BC:BC)</f>
        <v/>
      </c>
      <c r="M3" s="40">
        <f>SUMIF('ANALISE PRODUTO'!H:H, B3, 'ANALISE PRODUTO'!BD:BD)</f>
        <v/>
      </c>
      <c r="N3" s="40">
        <f>SUMIF('ANALISE PRODUTO'!H:H, B3, 'ANALISE PRODUTO'!BA:BA)</f>
        <v/>
      </c>
      <c r="O3" s="40">
        <f>IF(I3=0, 0, IF(N3/I3=0, 0, N3/I3))</f>
        <v/>
      </c>
      <c r="P3" s="40">
        <f>IFERROR(K3/I3,0)</f>
        <v/>
      </c>
      <c r="Q3" s="89">
        <f>SUMIF('ANALISE PRODUTO'!H:H, B3, 'ANALISE PRODUTO'!BJ:BJ)</f>
        <v/>
      </c>
      <c r="R3" s="89">
        <f>SUMIF('ANALISE PRODUTO'!H:H, B3, 'ANALISE PRODUTO'!BK:BK)</f>
        <v/>
      </c>
      <c r="S3" s="89">
        <f>SUMIF('ANALISE PRODUTO'!H:H, B3, 'ANALISE PRODUTO'!BL:BL)</f>
        <v/>
      </c>
      <c r="T3" s="89">
        <f>SUMIFS('ANALISE PRODUTO'!BI:BI, 'ANALISE PRODUTO'!H:H, B3)</f>
        <v/>
      </c>
      <c r="U3" s="89">
        <f>IF(B3="DESCONTINUADO", 0, IF(I3=0, 0, IF(T3/I3=0, 0, T3/I3)))</f>
        <v/>
      </c>
      <c r="V3" s="89">
        <f>IFERROR(IF(B3="DESCONTINUADO", 0, (R3+S3)/I3), 0)</f>
        <v/>
      </c>
      <c r="W3" s="59">
        <f>COUNTIF('ANALISE PRODUTO'!H:H, B3)</f>
        <v/>
      </c>
      <c r="X3" s="60">
        <f>COUNTIFS('ANALISE PRODUTO'!H:H, B3, 'ANALISE PRODUTO'!S:S, "S")</f>
        <v/>
      </c>
      <c r="Y3" s="61">
        <f>W3-X3</f>
        <v/>
      </c>
      <c r="Z3" s="88">
        <f>IFERROR(IF(COUNTIF('ANALISE FORNECEDOR'!$C:$C,B3)&gt;1,
   AVERAGEIF('ANALISE FORNECEDOR'!$C:$C,B3,'ANALISE FORNECEDOR'!$AA:$AA),
   VLOOKUP(B3,'ANALISE FORNECEDOR'!$C:$AA,23,FALSE)), "")</f>
        <v/>
      </c>
      <c r="AA3" s="88">
        <f>IFERROR(IF(COUNTIF('ANALISE FORNECEDOR'!$C:$C,B3)&gt;1,
   AVERAGEIF('ANALISE FORNECEDOR'!$C:$C,B3,'ANALISE FORNECEDOR'!$AB:$AB),
   VLOOKUP(B3,'ANALISE FORNECEDOR'!$C:$AB,24,FALSE)), "")</f>
        <v/>
      </c>
      <c r="AB3" s="90">
        <f>SUMIF('ANALISE FORNECEDOR'!C:C, B3, 'ANALISE FORNECEDOR'!AC:AC)</f>
        <v/>
      </c>
      <c r="AC3" s="90">
        <f>SUMIF('ANALISE FORNECEDOR'!C:C, B3, 'ANALISE FORNECEDOR'!AD:AD)</f>
        <v/>
      </c>
      <c r="AD3" s="87">
        <f>SUMIF('ANALISE FORNECEDOR'!C:C, B3, 'ANALISE FORNECEDOR'!AE:AE)</f>
        <v/>
      </c>
      <c r="AE3" s="87">
        <f>IFERROR(AC3/AD3,1)</f>
        <v/>
      </c>
      <c r="AF3" s="64">
        <f>IFERROR(
  SUMIFS(
    'fornecedor-venda-por-filial-ger'!AE:AE,
    'fornecedor-venda-por-filial-ger'!F:F, A3,
    'fornecedor-venda-por-filial-ger'!B:B, $B$1
  )/100,
"")</f>
        <v/>
      </c>
      <c r="AG3" s="64">
        <f>IFERROR(
  SUMIFS(
    'fornecedor-venda-por-filial-ger'!AA:AA,
    'fornecedor-venda-por-filial-ger'!F:F, A3,
    'fornecedor-venda-por-filial-ger'!B:B, $B$1
  )/100,
"")</f>
        <v/>
      </c>
      <c r="AH3" s="64">
        <f>IFERROR(IF(OR(AG3="",AF3=""),"",IF(J3=0,0,AG3-AF3)),"")</f>
        <v/>
      </c>
      <c r="AI3" s="22" t="n"/>
      <c r="AJ3" s="92">
        <f>SUMIF('ANALISE FORNECEDOR'!$C:$C, $B3, 'ANALISE FORNECEDOR'!AL:AL)</f>
        <v/>
      </c>
      <c r="AK3" s="92">
        <f>SUMIF('ANALISE FORNECEDOR'!$C:$C, $B3, 'ANALISE FORNECEDOR'!AM:AM)</f>
        <v/>
      </c>
      <c r="AL3" s="92">
        <f>SUMIF('ANALISE FORNECEDOR'!$C:$C, $B3, 'ANALISE FORNECEDOR'!AN:AN)</f>
        <v/>
      </c>
      <c r="AM3" s="92">
        <f>SUMIF('ANALISE FORNECEDOR'!$C:$C, $B3, 'ANALISE FORNECEDOR'!AO:AO)</f>
        <v/>
      </c>
      <c r="AN3" s="92">
        <f>SUMIF('ANALISE FORNECEDOR'!$C:$C, $B3, 'ANALISE FORNECEDOR'!AP:AP)</f>
        <v/>
      </c>
      <c r="AO3" s="92">
        <f>SUMIF('ANALISE FORNECEDOR'!$C:$C, $B3, 'ANALISE FORNECEDOR'!AQ:AQ)</f>
        <v/>
      </c>
      <c r="AP3" s="92">
        <f>SUMIF('ANALISE FORNECEDOR'!$C:$C, $B3, 'ANALISE FORNECEDOR'!AR:AR)</f>
        <v/>
      </c>
      <c r="AQ3" s="92">
        <f>SUMIF('ANALISE FORNECEDOR'!$C:$C, $B3, 'ANALISE FORNECEDOR'!AS:AS)</f>
        <v/>
      </c>
      <c r="AR3" s="92">
        <f>SUMIF('ANALISE FORNECEDOR'!$C:$C, $B3, 'ANALISE FORNECEDOR'!AT:AT)</f>
        <v/>
      </c>
      <c r="AS3" s="92">
        <f>SUMIF('ANALISE FORNECEDOR'!$C:$C, $B3, 'ANALISE FORNECEDOR'!AU:AU)</f>
        <v/>
      </c>
      <c r="AT3" s="92">
        <f>SUMIF('ANALISE FORNECEDOR'!$C:$C, $B3, 'ANALISE FORNECEDOR'!AV:AV)</f>
        <v/>
      </c>
      <c r="AU3" s="92">
        <f>SUMIF('ANALISE FORNECEDOR'!$C:$C, $B3, 'ANALISE FORNECEDOR'!AW:AW)</f>
        <v/>
      </c>
      <c r="AV3" s="93">
        <f>SUMIF('ANALISE FORNECEDOR'!$C:$C, $B3, 'ANALISE FORNECEDOR'!AX:AX)</f>
        <v/>
      </c>
      <c r="AW3" s="92">
        <f>SUMIF('ANALISE FORNECEDOR'!$C:$C, $B3, 'ANALISE FORNECEDOR'!AY:AY)</f>
        <v/>
      </c>
      <c r="AX3" s="92">
        <f>SUMIF('ANALISE FORNECEDOR'!$C:$C, $B3, 'ANALISE FORNECEDOR'!AZ:AZ)</f>
        <v/>
      </c>
      <c r="AY3" s="92">
        <f>SUMIF('ANALISE FORNECEDOR'!$C:$C, $B3, 'ANALISE FORNECEDOR'!BA:BA)</f>
        <v/>
      </c>
      <c r="AZ3" s="92">
        <f>SUMIF('ANALISE FORNECEDOR'!$C:$C, $B3, 'ANALISE FORNECEDOR'!BB:BB)</f>
        <v/>
      </c>
      <c r="BA3" s="92">
        <f>SUMIF('ANALISE FORNECEDOR'!$C:$C, $B3, 'ANALISE FORNECEDOR'!BC:BC)</f>
        <v/>
      </c>
      <c r="BB3" s="92">
        <f>SUMIF('ANALISE FORNECEDOR'!$C:$C, $B3, 'ANALISE FORNECEDOR'!BD:BD)</f>
        <v/>
      </c>
      <c r="BC3" s="92">
        <f>SUMIF('ANALISE FORNECEDOR'!$C:$C, $B3, 'ANALISE FORNECEDOR'!BE:BE)</f>
        <v/>
      </c>
      <c r="BD3" s="92">
        <f>SUMIF('ANALISE FORNECEDOR'!$C:$C, $B3, 'ANALISE FORNECEDOR'!BF:BF)</f>
        <v/>
      </c>
      <c r="BE3" s="92">
        <f>SUMIF('ANALISE FORNECEDOR'!$C:$C, $B3, 'ANALISE FORNECEDOR'!BG:BG)</f>
        <v/>
      </c>
      <c r="BF3" s="92">
        <f>SUMIF('ANALISE FORNECEDOR'!$C:$C, $B3, 'ANALISE FORNECEDOR'!BH:BH)</f>
        <v/>
      </c>
      <c r="BG3" s="92">
        <f>SUMIF('ANALISE FORNECEDOR'!$C:$C, $B3, 'ANALISE FORNECEDOR'!BI:BI)</f>
        <v/>
      </c>
      <c r="BH3" s="92">
        <f>SUMIF('ANALISE FORNECEDOR'!$C:$C, $B3, 'ANALISE FORNECEDOR'!BJ:BJ)</f>
        <v/>
      </c>
      <c r="BI3" s="93">
        <f>SUMIF('ANALISE FORNECEDOR'!$C:$C, $B3, 'ANALISE FORNECEDOR'!BK:BK)</f>
        <v/>
      </c>
      <c r="BJ3" s="92">
        <f>SUMIF('ANALISE FORNECEDOR'!$C:$C, $B3, 'ANALISE FORNECEDOR'!BL:BL)</f>
        <v/>
      </c>
      <c r="BK3" s="92">
        <f>SUMIF('ANALISE FORNECEDOR'!$C:$C, $B3, 'ANALISE FORNECEDOR'!BM:BM)</f>
        <v/>
      </c>
      <c r="BL3" s="92">
        <f>SUMIF('ANALISE FORNECEDOR'!$C:$C, $B3, 'ANALISE FORNECEDOR'!BN:BN)</f>
        <v/>
      </c>
      <c r="BM3" s="92">
        <f>SUMIF('ANALISE FORNECEDOR'!$C:$C, $B3, 'ANALISE FORNECEDOR'!BO:BO)</f>
        <v/>
      </c>
      <c r="BN3" s="92">
        <f>SUMIF('ANALISE FORNECEDOR'!$C:$C, $B3, 'ANALISE FORNECEDOR'!BP:BP)</f>
        <v/>
      </c>
      <c r="BO3" s="92">
        <f>SUMIF('ANALISE FORNECEDOR'!$C:$C, $B3, 'ANALISE FORNECEDOR'!BQ:BQ)</f>
        <v/>
      </c>
      <c r="BP3" s="92">
        <f>SUMIF('ANALISE FORNECEDOR'!$C:$C, $B3, 'ANALISE FORNECEDOR'!BR:BR)</f>
        <v/>
      </c>
      <c r="BQ3" s="92">
        <f>SUMIF('ANALISE FORNECEDOR'!$C:$C, $B3, 'ANALISE FORNECEDOR'!BS:BS)</f>
        <v/>
      </c>
      <c r="BR3" s="92">
        <f>SUMIF('ANALISE FORNECEDOR'!$C:$C, $B3, 'ANALISE FORNECEDOR'!BT:BT)</f>
        <v/>
      </c>
      <c r="BS3" s="92">
        <f>SUMIF('ANALISE FORNECEDOR'!$C:$C, $B3, 'ANALISE FORNECEDOR'!BU:BU)</f>
        <v/>
      </c>
      <c r="BT3" s="92">
        <f>SUMIF('ANALISE FORNECEDOR'!$C:$C, $B3, 'ANALISE FORNECEDOR'!BV:BV)</f>
        <v/>
      </c>
      <c r="BU3" s="92">
        <f>SUMIF('ANALISE FORNECEDOR'!$C:$C, $B3, 'ANALISE FORNECEDOR'!BW:BW)</f>
        <v/>
      </c>
      <c r="BV3" s="93">
        <f>SUMIF('ANALISE FORNECEDOR'!$C:$C, $B3, 'ANALISE FORNECEDOR'!BX:BX)</f>
        <v/>
      </c>
      <c r="BW3" s="92">
        <f>SUMIF('ANALISE FORNECEDOR'!$C:$C, $B3, 'ANALISE FORNECEDOR'!BY:BY)</f>
        <v/>
      </c>
      <c r="BX3" s="92">
        <f>SUMIF('ANALISE FORNECEDOR'!$C:$C, $B3, 'ANALISE FORNECEDOR'!BZ:BZ)</f>
        <v/>
      </c>
      <c r="BY3" s="92">
        <f>SUMIF('ANALISE FORNECEDOR'!$C:$C, $B3, 'ANALISE FORNECEDOR'!CA:CA)</f>
        <v/>
      </c>
      <c r="BZ3" s="92">
        <f>SUMIF('ANALISE FORNECEDOR'!$C:$C, $B3, 'ANALISE FORNECEDOR'!CB:CB)</f>
        <v/>
      </c>
      <c r="CA3" s="92">
        <f>SUMIF('ANALISE FORNECEDOR'!$C:$C, $B3, 'ANALISE FORNECEDOR'!CC:CC)</f>
        <v/>
      </c>
      <c r="CB3" s="92">
        <f>SUMIF('ANALISE FORNECEDOR'!$C:$C, $B3, 'ANALISE FORNECEDOR'!CD:CD)</f>
        <v/>
      </c>
      <c r="CC3" s="92">
        <f>SUMIF('ANALISE FORNECEDOR'!$C:$C, $B3, 'ANALISE FORNECEDOR'!CE:CE)</f>
        <v/>
      </c>
      <c r="CD3" s="92">
        <f>SUMIF('ANALISE FORNECEDOR'!$C:$C, $B3, 'ANALISE FORNECEDOR'!CF:CF)</f>
        <v/>
      </c>
      <c r="CE3" s="92">
        <f>SUMIF('ANALISE FORNECEDOR'!$C:$C, $B3, 'ANALISE FORNECEDOR'!CG:CG)</f>
        <v/>
      </c>
      <c r="CF3" s="92">
        <f>SUMIF('ANALISE FORNECEDOR'!$C:$C, $B3, 'ANALISE FORNECEDOR'!CH:CH)</f>
        <v/>
      </c>
      <c r="CG3" s="92">
        <f>SUMIF('ANALISE FORNECEDOR'!$C:$C, $B3, 'ANALISE FORNECEDOR'!CI:CI)</f>
        <v/>
      </c>
      <c r="CH3" s="92">
        <f>SUMIF('ANALISE FORNECEDOR'!$C:$C, $B3, 'ANALISE FORNECEDOR'!CJ:CJ)</f>
        <v/>
      </c>
      <c r="CI3" s="93">
        <f>SUMIF('ANALISE FORNECEDOR'!$C:$C, $B3, 'ANALISE FORNECEDOR'!CK:CK)</f>
        <v/>
      </c>
      <c r="CJ3" s="93">
        <f>SUMIF('ANALISE FORNECEDOR'!$C:$C, $B3, 'ANALISE FORNECEDOR'!CL:CL)</f>
        <v/>
      </c>
      <c r="CK3" s="1" t="n"/>
      <c r="CL3" s="94">
        <f>SUMIF('ANALISE FORNECEDOR'!$C:$C, $B3, 'ANALISE FORNECEDOR'!CN:CN)</f>
        <v/>
      </c>
      <c r="CM3" s="94">
        <f>SUMIF('ANALISE FORNECEDOR'!$C:$C, $B3, 'ANALISE FORNECEDOR'!CO:CO)</f>
        <v/>
      </c>
      <c r="CN3" s="94">
        <f>SUMIF('ANALISE FORNECEDOR'!$C:$C, $B3, 'ANALISE FORNECEDOR'!CP:CP)</f>
        <v/>
      </c>
      <c r="CO3" s="94">
        <f>SUMIF('ANALISE FORNECEDOR'!$C:$C, $B3, 'ANALISE FORNECEDOR'!CQ:CQ)</f>
        <v/>
      </c>
      <c r="CP3" s="94">
        <f>SUMIF('ANALISE FORNECEDOR'!$C:$C, $B3, 'ANALISE FORNECEDOR'!CR:CR)</f>
        <v/>
      </c>
      <c r="CQ3" s="94">
        <f>SUMIF('ANALISE FORNECEDOR'!$C:$C, $B3, 'ANALISE FORNECEDOR'!CS:CS)</f>
        <v/>
      </c>
      <c r="CR3" s="94">
        <f>SUMIF('ANALISE FORNECEDOR'!$C:$C, $B3, 'ANALISE FORNECEDOR'!CT:CT)</f>
        <v/>
      </c>
      <c r="CS3" s="94">
        <f>SUMIF('ANALISE FORNECEDOR'!$C:$C, $B3, 'ANALISE FORNECEDOR'!CU:CU)</f>
        <v/>
      </c>
      <c r="CT3" s="94">
        <f>SUMIF('ANALISE FORNECEDOR'!$C:$C, $B3, 'ANALISE FORNECEDOR'!CV:CV)</f>
        <v/>
      </c>
      <c r="CU3" s="94">
        <f>SUMIF('ANALISE FORNECEDOR'!$C:$C, $B3, 'ANALISE FORNECEDOR'!CW:CW)</f>
        <v/>
      </c>
      <c r="CV3" s="94">
        <f>SUMIF('ANALISE FORNECEDOR'!$C:$C, $B3, 'ANALISE FORNECEDOR'!CX:CX)</f>
        <v/>
      </c>
      <c r="CW3" s="94">
        <f>SUMIF('ANALISE FORNECEDOR'!$C:$C, $B3, 'ANALISE FORNECEDOR'!CY:CY)</f>
        <v/>
      </c>
      <c r="CX3" s="95">
        <f>SUMIF('ANALISE FORNECEDOR'!$C:$C, $B3, 'ANALISE FORNECEDOR'!CZ:CZ)</f>
        <v/>
      </c>
      <c r="CY3" s="94">
        <f>SUMIF('ANALISE FORNECEDOR'!$C:$C, $B3, 'ANALISE FORNECEDOR'!DA:DA)</f>
        <v/>
      </c>
      <c r="CZ3" s="94">
        <f>SUMIF('ANALISE FORNECEDOR'!$C:$C, $B3, 'ANALISE FORNECEDOR'!DB:DB)</f>
        <v/>
      </c>
      <c r="DA3" s="94">
        <f>SUMIF('ANALISE FORNECEDOR'!$C:$C, $B3, 'ANALISE FORNECEDOR'!DC:DC)</f>
        <v/>
      </c>
      <c r="DB3" s="94">
        <f>SUMIF('ANALISE FORNECEDOR'!$C:$C, $B3, 'ANALISE FORNECEDOR'!DD:DD)</f>
        <v/>
      </c>
      <c r="DC3" s="94">
        <f>SUMIF('ANALISE FORNECEDOR'!$C:$C, $B3, 'ANALISE FORNECEDOR'!DE:DE)</f>
        <v/>
      </c>
      <c r="DD3" s="94">
        <f>SUMIF('ANALISE FORNECEDOR'!$C:$C, $B3, 'ANALISE FORNECEDOR'!DF:DF)</f>
        <v/>
      </c>
      <c r="DE3" s="94">
        <f>SUMIF('ANALISE FORNECEDOR'!$C:$C, $B3, 'ANALISE FORNECEDOR'!DG:DG)</f>
        <v/>
      </c>
      <c r="DF3" s="94">
        <f>SUMIF('ANALISE FORNECEDOR'!$C:$C, $B3, 'ANALISE FORNECEDOR'!DH:DH)</f>
        <v/>
      </c>
      <c r="DG3" s="94">
        <f>SUMIF('ANALISE FORNECEDOR'!$C:$C, $B3, 'ANALISE FORNECEDOR'!DI:DI)</f>
        <v/>
      </c>
      <c r="DH3" s="94">
        <f>SUMIF('ANALISE FORNECEDOR'!$C:$C, $B3, 'ANALISE FORNECEDOR'!DJ:DJ)</f>
        <v/>
      </c>
      <c r="DI3" s="94">
        <f>SUMIF('ANALISE FORNECEDOR'!$C:$C, $B3, 'ANALISE FORNECEDOR'!DK:DK)</f>
        <v/>
      </c>
      <c r="DJ3" s="94">
        <f>SUMIF('ANALISE FORNECEDOR'!$C:$C, $B3, 'ANALISE FORNECEDOR'!DL:DL)</f>
        <v/>
      </c>
      <c r="DK3" s="95">
        <f>SUMIF('ANALISE FORNECEDOR'!$C:$C, $B3, 'ANALISE FORNECEDOR'!DM:DM)</f>
        <v/>
      </c>
      <c r="DL3" s="94">
        <f>SUMIF('ANALISE FORNECEDOR'!$C:$C, $B3, 'ANALISE FORNECEDOR'!DN:DN)</f>
        <v/>
      </c>
      <c r="DM3" s="94">
        <f>SUMIF('ANALISE FORNECEDOR'!$C:$C, $B3, 'ANALISE FORNECEDOR'!DO:DO)</f>
        <v/>
      </c>
      <c r="DN3" s="94">
        <f>SUMIF('ANALISE FORNECEDOR'!$C:$C, $B3, 'ANALISE FORNECEDOR'!DP:DP)</f>
        <v/>
      </c>
      <c r="DO3" s="94">
        <f>SUMIF('ANALISE FORNECEDOR'!$C:$C, $B3, 'ANALISE FORNECEDOR'!DQ:DQ)</f>
        <v/>
      </c>
      <c r="DP3" s="94">
        <f>SUMIF('ANALISE FORNECEDOR'!$C:$C, $B3, 'ANALISE FORNECEDOR'!DR:DR)</f>
        <v/>
      </c>
      <c r="DQ3" s="94">
        <f>SUMIF('ANALISE FORNECEDOR'!$C:$C, $B3, 'ANALISE FORNECEDOR'!DS:DS)</f>
        <v/>
      </c>
      <c r="DR3" s="94">
        <f>SUMIF('ANALISE FORNECEDOR'!$C:$C, $B3, 'ANALISE FORNECEDOR'!DT:DT)</f>
        <v/>
      </c>
      <c r="DS3" s="94">
        <f>SUMIF('ANALISE FORNECEDOR'!$C:$C, $B3, 'ANALISE FORNECEDOR'!DU:DU)</f>
        <v/>
      </c>
      <c r="DT3" s="94">
        <f>SUMIF('ANALISE FORNECEDOR'!$C:$C, $B3, 'ANALISE FORNECEDOR'!DV:DV)</f>
        <v/>
      </c>
      <c r="DU3" s="94">
        <f>SUMIF('ANALISE FORNECEDOR'!$C:$C, $B3, 'ANALISE FORNECEDOR'!DW:DW)</f>
        <v/>
      </c>
      <c r="DV3" s="94">
        <f>SUMIF('ANALISE FORNECEDOR'!$C:$C, $B3, 'ANALISE FORNECEDOR'!DX:DX)</f>
        <v/>
      </c>
      <c r="DW3" s="94">
        <f>SUMIF('ANALISE FORNECEDOR'!$C:$C, $B3, 'ANALISE FORNECEDOR'!DY:DY)</f>
        <v/>
      </c>
      <c r="DX3" s="95">
        <f>SUMIF('ANALISE FORNECEDOR'!$C:$C, $B3, 'ANALISE FORNECEDOR'!DZ:DZ)</f>
        <v/>
      </c>
      <c r="DY3" s="94">
        <f>SUMIF('ANALISE FORNECEDOR'!$C:$C, $B3, 'ANALISE FORNECEDOR'!EA:EA)</f>
        <v/>
      </c>
      <c r="DZ3" s="94">
        <f>SUMIF('ANALISE FORNECEDOR'!$C:$C, $B3, 'ANALISE FORNECEDOR'!EB:EB)</f>
        <v/>
      </c>
      <c r="EA3" s="94">
        <f>SUMIF('ANALISE FORNECEDOR'!$C:$C, $B3, 'ANALISE FORNECEDOR'!EC:EC)</f>
        <v/>
      </c>
      <c r="EB3" s="94">
        <f>SUMIF('ANALISE FORNECEDOR'!$C:$C, $B3, 'ANALISE FORNECEDOR'!ED:ED)</f>
        <v/>
      </c>
      <c r="EC3" s="94">
        <f>SUMIF('ANALISE FORNECEDOR'!$C:$C, $B3, 'ANALISE FORNECEDOR'!EE:EE)</f>
        <v/>
      </c>
      <c r="ED3" s="94">
        <f>SUMIF('ANALISE FORNECEDOR'!$C:$C, $B3, 'ANALISE FORNECEDOR'!EF:EF)</f>
        <v/>
      </c>
      <c r="EE3" s="94">
        <f>SUMIF('ANALISE FORNECEDOR'!$C:$C, $B3, 'ANALISE FORNECEDOR'!EG:EG)</f>
        <v/>
      </c>
      <c r="EF3" s="94">
        <f>SUMIF('ANALISE FORNECEDOR'!$C:$C, $B3, 'ANALISE FORNECEDOR'!EH:EH)</f>
        <v/>
      </c>
      <c r="EG3" s="94">
        <f>SUMIF('ANALISE FORNECEDOR'!$C:$C, $B3, 'ANALISE FORNECEDOR'!EI:EI)</f>
        <v/>
      </c>
      <c r="EH3" s="94">
        <f>SUMIF('ANALISE FORNECEDOR'!$C:$C, $B3, 'ANALISE FORNECEDOR'!EJ:EJ)</f>
        <v/>
      </c>
      <c r="EI3" s="94">
        <f>SUMIF('ANALISE FORNECEDOR'!$C:$C, $B3, 'ANALISE FORNECEDOR'!EK:EK)</f>
        <v/>
      </c>
      <c r="EJ3" s="94">
        <f>SUMIF('ANALISE FORNECEDOR'!$C:$C, $B3, 'ANALISE FORNECEDOR'!EL:EL)</f>
        <v/>
      </c>
      <c r="EK3" s="95">
        <f>SUMIF('ANALISE FORNECEDOR'!$C:$C, $B3, 'ANALISE FORNECEDOR'!EM:EM)</f>
        <v/>
      </c>
      <c r="EL3" s="1" t="n"/>
      <c r="EM3" s="96">
        <f>IFERROR(AVERAGEIF('lead-time-compras-7'!D:D,A3,'lead-time-compras-7'!S:S),"")</f>
        <v/>
      </c>
      <c r="EN3" s="96">
        <f>IFERROR(
  AVERAGEIFS(
    'notas-fiscais-entrada-830-7'!H:H,
    'notas-fiscais-entrada-830-7'!W:W, A3,
    'notas-fiscais-entrada-830-7'!E:E, $B$1
  ),
""
)</f>
        <v/>
      </c>
      <c r="EO3" s="96">
        <f>IFERROR(AVERAGEIF('lead-time-compras-7'!D:D,A3,'lead-time-compras-7'!Q:Q),"")</f>
        <v/>
      </c>
      <c r="EP3" s="97">
        <f>SUMIF('ANALISE FORNECEDOR'!C:C, B3, 'ANALISE FORNECEDOR'!ER:ER)</f>
        <v/>
      </c>
      <c r="EQ3" s="97">
        <f>SUMIF('ANALISE FORNECEDOR'!C:C, B3, 'ANALISE FORNECEDOR'!ES:ES)</f>
        <v/>
      </c>
      <c r="ER3" s="52">
        <f>SUMIF('ANALISE FORNECEDOR'!C:C, B3, 'ANALISE FORNECEDOR'!EU:EU)</f>
        <v/>
      </c>
      <c r="ES3" s="52">
        <f>SUMIF('ANALISE FORNECEDOR'!C:C, B3, 'ANALISE FORNECEDOR'!EV:EV)</f>
        <v/>
      </c>
      <c r="ET3" s="52">
        <f>SUMIF('ANALISE FORNECEDOR'!C:C, B3, 'ANALISE FORNECEDOR'!EW:EW)</f>
        <v/>
      </c>
      <c r="EU3" s="52">
        <f>SUMIF('ANALISE FORNECEDOR'!C:C, B3, 'ANALISE FORNECEDOR'!EX:EX)</f>
        <v/>
      </c>
      <c r="EV3" s="52">
        <f>SUMIF('ANALISE FORNECEDOR'!C:C, B3, 'ANALISE FORNECEDOR'!EY:EY)</f>
        <v/>
      </c>
      <c r="EW3" s="53">
        <f>SUMIF('ANALISE FORNECEDOR'!C:C, B3, 'ANALISE FORNECEDOR'!EZ:EZ)</f>
        <v/>
      </c>
      <c r="EX3" s="53">
        <f>SUMIF('ANALISE FORNECEDOR'!C:C, B3, 'ANALISE FORNECEDOR'!FA:FA)</f>
        <v/>
      </c>
      <c r="EY3" s="53">
        <f>SUMIF('ANALISE FORNECEDOR'!C:C, B3, 'ANALISE FORNECEDOR'!FB:FB)</f>
        <v/>
      </c>
      <c r="EZ3" s="53">
        <f>SUMIF('ANALISE FORNECEDOR'!C:C, B3, 'ANALISE FORNECEDOR'!FC:FC)</f>
        <v/>
      </c>
      <c r="FA3" s="53">
        <f>SUMIF('ANALISE FORNECEDOR'!C:C, B3, 'ANALISE FORNECEDOR'!FD:FD)</f>
        <v/>
      </c>
      <c r="FB3" s="41">
        <f>SUMIF('ANALISE FORNECEDOR'!C:C, B3, 'ANALISE FORNECEDOR'!FE:FE)</f>
        <v/>
      </c>
      <c r="FC3" s="41">
        <f>SUMIF('ANALISE FORNECEDOR'!C:C, B3, 'ANALISE FORNECEDOR'!FF:FF)</f>
        <v/>
      </c>
    </row>
    <row r="4">
      <c r="A4" s="1" t="n">
        <v>2995</v>
      </c>
      <c r="B4" s="1" t="inlineStr">
        <is>
          <t>ALICE</t>
        </is>
      </c>
      <c r="C4" s="40">
        <f>IFERROR(AVERAGEIF('ANALISE PRODUTO'!H:H,B4,'ANALISE PRODUTO'!BE:BE),"")</f>
        <v/>
      </c>
      <c r="D4" s="40">
        <f>IFERROR(AVERAGEIF('ANALISE PRODUTO'!H:H,B4,'ANALISE PRODUTO'!BF:BF),"")</f>
        <v/>
      </c>
      <c r="E4" s="47">
        <f t="array" ref="E4">IFERROR(
  IF(
    SUMPRODUCT(
      IFERROR(--('ANALISE PRODUTO'!$H$3:$H$10000=B4),0) *
      IFERROR(--'ANALISE PRODUTO'!$AJ$3:$AJ$10000,0)
    )=0,
    "",
    SUMPRODUCT(
      IFERROR(--('ANALISE PRODUTO'!$H$3:$H$10000=B4),0) *
      IFERROR(--'ANALISE PRODUTO'!$AN$3:$AN$10000,0)
    ) /
    SUMPRODUCT(
      IFERROR(--('ANALISE PRODUTO'!$H$3:$H$10000=B4),0) *
      IFERROR(--'ANALISE PRODUTO'!$AJ$3:$AJ$10000,0)
    )
  ),
  ""
)</f>
        <v/>
      </c>
      <c r="F4" s="47">
        <f t="array" ref="F4">IFERROR(
  IF(
    SUMPRODUCT(
      IFERROR(--('ANALISE PRODUTO'!$H$3:$H$10000=B4),0) *
      IFERROR(--'ANALISE PRODUTO'!$AJ$3:$AJ$10000,0)
    )=0,
    "",
    SUMPRODUCT(
      IFERROR(--('ANALISE PRODUTO'!$H$3:$H$10000=B4),0) *
      IFERROR(--'ANALISE PRODUTO'!$AO$3:$AO$10000,0)
    ) /
    SUMPRODUCT(
      IFERROR(--('ANALISE PRODUTO'!$H$3:$H$10000=B4),0) *
      IFERROR(--'ANALISE PRODUTO'!$AJ$3:$AJ$10000,0)
    )
  ),
  ""
)</f>
        <v/>
      </c>
      <c r="G4" s="86">
        <f>IFERROR(AVERAGEIF('ANALISE FORNECEDOR'!C:C,B4,'ANALISE FORNECEDOR'!H:H),"")</f>
        <v/>
      </c>
      <c r="H4" s="86">
        <f>IFERROR(AVERAGEIF('ANALISE FORNECEDOR'!C:C,B4,'ANALISE FORNECEDOR'!I:I),"")</f>
        <v/>
      </c>
      <c r="I4" s="87">
        <f>SUMIF('ANALISE PRODUTO'!H:H, B4, 'ANALISE PRODUTO'!AP:AP)</f>
        <v/>
      </c>
      <c r="J4" s="88">
        <f>SUMIF('ANALISE PRODUTO'!H:H, B4, 'ANALISE PRODUTO'!AN:AN)</f>
        <v/>
      </c>
      <c r="K4" s="40">
        <f>SUMIF('ANALISE PRODUTO'!H:H, B4, 'ANALISE PRODUTO'!BB:BB)</f>
        <v/>
      </c>
      <c r="L4" s="40">
        <f>SUMIF('ANALISE PRODUTO'!H:H, B4, 'ANALISE PRODUTO'!BC:BC)</f>
        <v/>
      </c>
      <c r="M4" s="40">
        <f>SUMIF('ANALISE PRODUTO'!H:H, B4, 'ANALISE PRODUTO'!BD:BD)</f>
        <v/>
      </c>
      <c r="N4" s="40">
        <f>SUMIF('ANALISE PRODUTO'!H:H, B4, 'ANALISE PRODUTO'!BA:BA)</f>
        <v/>
      </c>
      <c r="O4" s="40">
        <f>IF(I4=0, 0, IF(N4/I4=0, 0, N4/I4))</f>
        <v/>
      </c>
      <c r="P4" s="40">
        <f>IFERROR(K4/I4,0)</f>
        <v/>
      </c>
      <c r="Q4" s="89">
        <f>SUMIF('ANALISE PRODUTO'!H:H, B4, 'ANALISE PRODUTO'!BJ:BJ)</f>
        <v/>
      </c>
      <c r="R4" s="89">
        <f>SUMIF('ANALISE PRODUTO'!H:H, B4, 'ANALISE PRODUTO'!BK:BK)</f>
        <v/>
      </c>
      <c r="S4" s="89">
        <f>SUMIF('ANALISE PRODUTO'!H:H, B4, 'ANALISE PRODUTO'!BL:BL)</f>
        <v/>
      </c>
      <c r="T4" s="89">
        <f>SUMIFS('ANALISE PRODUTO'!BI:BI, 'ANALISE PRODUTO'!H:H, B4)</f>
        <v/>
      </c>
      <c r="U4" s="89">
        <f>IF(B4="DESCONTINUADO", 0, IF(I4=0, 0, IF(T4/I4=0, 0, T4/I4)))</f>
        <v/>
      </c>
      <c r="V4" s="89">
        <f>IFERROR(IF(B4="DESCONTINUADO", 0, (R4+S4)/I4), 0)</f>
        <v/>
      </c>
      <c r="W4" s="59">
        <f>COUNTIF('ANALISE PRODUTO'!H:H, B4)</f>
        <v/>
      </c>
      <c r="X4" s="60">
        <f>COUNTIFS('ANALISE PRODUTO'!H:H, B4, 'ANALISE PRODUTO'!S:S, "S")</f>
        <v/>
      </c>
      <c r="Y4" s="61">
        <f>W4-X4</f>
        <v/>
      </c>
      <c r="Z4" s="88">
        <f>IFERROR(IF(COUNTIF('ANALISE FORNECEDOR'!$C:$C,B4)&gt;1,
   AVERAGEIF('ANALISE FORNECEDOR'!$C:$C,B4,'ANALISE FORNECEDOR'!$AA:$AA),
   VLOOKUP(B4,'ANALISE FORNECEDOR'!$C:$AA,23,FALSE)), "")</f>
        <v/>
      </c>
      <c r="AA4" s="88">
        <f>IFERROR(IF(COUNTIF('ANALISE FORNECEDOR'!$C:$C,B4)&gt;1,
   AVERAGEIF('ANALISE FORNECEDOR'!$C:$C,B4,'ANALISE FORNECEDOR'!$AB:$AB),
   VLOOKUP(B4,'ANALISE FORNECEDOR'!$C:$AB,24,FALSE)), "")</f>
        <v/>
      </c>
      <c r="AB4" s="90">
        <f>SUMIF('ANALISE FORNECEDOR'!C:C, B4, 'ANALISE FORNECEDOR'!AC:AC)</f>
        <v/>
      </c>
      <c r="AC4" s="90">
        <f>SUMIF('ANALISE FORNECEDOR'!C:C, B4, 'ANALISE FORNECEDOR'!AD:AD)</f>
        <v/>
      </c>
      <c r="AD4" s="87">
        <f>SUMIF('ANALISE FORNECEDOR'!C:C, B4, 'ANALISE FORNECEDOR'!AE:AE)</f>
        <v/>
      </c>
      <c r="AE4" s="87">
        <f>IFERROR(AC4/AD4,1)</f>
        <v/>
      </c>
      <c r="AF4" s="64">
        <f>IFERROR(
  SUMIFS(
    'fornecedor-venda-por-filial-ger'!AE:AE,
    'fornecedor-venda-por-filial-ger'!F:F, A4,
    'fornecedor-venda-por-filial-ger'!B:B, $B$1
  )/100,
"")</f>
        <v/>
      </c>
      <c r="AG4" s="64">
        <f>IFERROR(
  SUMIFS(
    'fornecedor-venda-por-filial-ger'!AA:AA,
    'fornecedor-venda-por-filial-ger'!F:F, A4,
    'fornecedor-venda-por-filial-ger'!B:B, $B$1
  )/100,
"")</f>
        <v/>
      </c>
      <c r="AH4" s="64">
        <f>IFERROR(IF(OR(AG4="",AF4=""),"",IF(J4=0,0,AG4-AF4)),"")</f>
        <v/>
      </c>
      <c r="AI4" s="39" t="n"/>
      <c r="AJ4" s="92">
        <f>SUMIF('ANALISE FORNECEDOR'!$C:$C, $B4, 'ANALISE FORNECEDOR'!AL:AL)</f>
        <v/>
      </c>
      <c r="AK4" s="92">
        <f>SUMIF('ANALISE FORNECEDOR'!$C:$C, $B4, 'ANALISE FORNECEDOR'!AM:AM)</f>
        <v/>
      </c>
      <c r="AL4" s="92">
        <f>SUMIF('ANALISE FORNECEDOR'!$C:$C, $B4, 'ANALISE FORNECEDOR'!AN:AN)</f>
        <v/>
      </c>
      <c r="AM4" s="92">
        <f>SUMIF('ANALISE FORNECEDOR'!$C:$C, $B4, 'ANALISE FORNECEDOR'!AO:AO)</f>
        <v/>
      </c>
      <c r="AN4" s="92">
        <f>SUMIF('ANALISE FORNECEDOR'!$C:$C, $B4, 'ANALISE FORNECEDOR'!AP:AP)</f>
        <v/>
      </c>
      <c r="AO4" s="92">
        <f>SUMIF('ANALISE FORNECEDOR'!$C:$C, $B4, 'ANALISE FORNECEDOR'!AQ:AQ)</f>
        <v/>
      </c>
      <c r="AP4" s="92">
        <f>SUMIF('ANALISE FORNECEDOR'!$C:$C, $B4, 'ANALISE FORNECEDOR'!AR:AR)</f>
        <v/>
      </c>
      <c r="AQ4" s="92">
        <f>SUMIF('ANALISE FORNECEDOR'!$C:$C, $B4, 'ANALISE FORNECEDOR'!AS:AS)</f>
        <v/>
      </c>
      <c r="AR4" s="92">
        <f>SUMIF('ANALISE FORNECEDOR'!$C:$C, $B4, 'ANALISE FORNECEDOR'!AT:AT)</f>
        <v/>
      </c>
      <c r="AS4" s="92">
        <f>SUMIF('ANALISE FORNECEDOR'!$C:$C, $B4, 'ANALISE FORNECEDOR'!AU:AU)</f>
        <v/>
      </c>
      <c r="AT4" s="92">
        <f>SUMIF('ANALISE FORNECEDOR'!$C:$C, $B4, 'ANALISE FORNECEDOR'!AV:AV)</f>
        <v/>
      </c>
      <c r="AU4" s="92">
        <f>SUMIF('ANALISE FORNECEDOR'!$C:$C, $B4, 'ANALISE FORNECEDOR'!AW:AW)</f>
        <v/>
      </c>
      <c r="AV4" s="93">
        <f>SUMIF('ANALISE FORNECEDOR'!$C:$C, $B4, 'ANALISE FORNECEDOR'!AX:AX)</f>
        <v/>
      </c>
      <c r="AW4" s="92">
        <f>SUMIF('ANALISE FORNECEDOR'!$C:$C, $B4, 'ANALISE FORNECEDOR'!AY:AY)</f>
        <v/>
      </c>
      <c r="AX4" s="92">
        <f>SUMIF('ANALISE FORNECEDOR'!$C:$C, $B4, 'ANALISE FORNECEDOR'!AZ:AZ)</f>
        <v/>
      </c>
      <c r="AY4" s="92">
        <f>SUMIF('ANALISE FORNECEDOR'!$C:$C, $B4, 'ANALISE FORNECEDOR'!BA:BA)</f>
        <v/>
      </c>
      <c r="AZ4" s="92">
        <f>SUMIF('ANALISE FORNECEDOR'!$C:$C, $B4, 'ANALISE FORNECEDOR'!BB:BB)</f>
        <v/>
      </c>
      <c r="BA4" s="92">
        <f>SUMIF('ANALISE FORNECEDOR'!$C:$C, $B4, 'ANALISE FORNECEDOR'!BC:BC)</f>
        <v/>
      </c>
      <c r="BB4" s="92">
        <f>SUMIF('ANALISE FORNECEDOR'!$C:$C, $B4, 'ANALISE FORNECEDOR'!BD:BD)</f>
        <v/>
      </c>
      <c r="BC4" s="92">
        <f>SUMIF('ANALISE FORNECEDOR'!$C:$C, $B4, 'ANALISE FORNECEDOR'!BE:BE)</f>
        <v/>
      </c>
      <c r="BD4" s="92">
        <f>SUMIF('ANALISE FORNECEDOR'!$C:$C, $B4, 'ANALISE FORNECEDOR'!BF:BF)</f>
        <v/>
      </c>
      <c r="BE4" s="92">
        <f>SUMIF('ANALISE FORNECEDOR'!$C:$C, $B4, 'ANALISE FORNECEDOR'!BG:BG)</f>
        <v/>
      </c>
      <c r="BF4" s="92">
        <f>SUMIF('ANALISE FORNECEDOR'!$C:$C, $B4, 'ANALISE FORNECEDOR'!BH:BH)</f>
        <v/>
      </c>
      <c r="BG4" s="92">
        <f>SUMIF('ANALISE FORNECEDOR'!$C:$C, $B4, 'ANALISE FORNECEDOR'!BI:BI)</f>
        <v/>
      </c>
      <c r="BH4" s="92">
        <f>SUMIF('ANALISE FORNECEDOR'!$C:$C, $B4, 'ANALISE FORNECEDOR'!BJ:BJ)</f>
        <v/>
      </c>
      <c r="BI4" s="93">
        <f>SUMIF('ANALISE FORNECEDOR'!$C:$C, $B4, 'ANALISE FORNECEDOR'!BK:BK)</f>
        <v/>
      </c>
      <c r="BJ4" s="92">
        <f>SUMIF('ANALISE FORNECEDOR'!$C:$C, $B4, 'ANALISE FORNECEDOR'!BL:BL)</f>
        <v/>
      </c>
      <c r="BK4" s="92">
        <f>SUMIF('ANALISE FORNECEDOR'!$C:$C, $B4, 'ANALISE FORNECEDOR'!BM:BM)</f>
        <v/>
      </c>
      <c r="BL4" s="92">
        <f>SUMIF('ANALISE FORNECEDOR'!$C:$C, $B4, 'ANALISE FORNECEDOR'!BN:BN)</f>
        <v/>
      </c>
      <c r="BM4" s="92">
        <f>SUMIF('ANALISE FORNECEDOR'!$C:$C, $B4, 'ANALISE FORNECEDOR'!BO:BO)</f>
        <v/>
      </c>
      <c r="BN4" s="92">
        <f>SUMIF('ANALISE FORNECEDOR'!$C:$C, $B4, 'ANALISE FORNECEDOR'!BP:BP)</f>
        <v/>
      </c>
      <c r="BO4" s="92">
        <f>SUMIF('ANALISE FORNECEDOR'!$C:$C, $B4, 'ANALISE FORNECEDOR'!BQ:BQ)</f>
        <v/>
      </c>
      <c r="BP4" s="92">
        <f>SUMIF('ANALISE FORNECEDOR'!$C:$C, $B4, 'ANALISE FORNECEDOR'!BR:BR)</f>
        <v/>
      </c>
      <c r="BQ4" s="92">
        <f>SUMIF('ANALISE FORNECEDOR'!$C:$C, $B4, 'ANALISE FORNECEDOR'!BS:BS)</f>
        <v/>
      </c>
      <c r="BR4" s="92">
        <f>SUMIF('ANALISE FORNECEDOR'!$C:$C, $B4, 'ANALISE FORNECEDOR'!BT:BT)</f>
        <v/>
      </c>
      <c r="BS4" s="92">
        <f>SUMIF('ANALISE FORNECEDOR'!$C:$C, $B4, 'ANALISE FORNECEDOR'!BU:BU)</f>
        <v/>
      </c>
      <c r="BT4" s="92">
        <f>SUMIF('ANALISE FORNECEDOR'!$C:$C, $B4, 'ANALISE FORNECEDOR'!BV:BV)</f>
        <v/>
      </c>
      <c r="BU4" s="92">
        <f>SUMIF('ANALISE FORNECEDOR'!$C:$C, $B4, 'ANALISE FORNECEDOR'!BW:BW)</f>
        <v/>
      </c>
      <c r="BV4" s="93">
        <f>SUMIF('ANALISE FORNECEDOR'!$C:$C, $B4, 'ANALISE FORNECEDOR'!BX:BX)</f>
        <v/>
      </c>
      <c r="BW4" s="92">
        <f>SUMIF('ANALISE FORNECEDOR'!$C:$C, $B4, 'ANALISE FORNECEDOR'!BY:BY)</f>
        <v/>
      </c>
      <c r="BX4" s="92">
        <f>SUMIF('ANALISE FORNECEDOR'!$C:$C, $B4, 'ANALISE FORNECEDOR'!BZ:BZ)</f>
        <v/>
      </c>
      <c r="BY4" s="92">
        <f>SUMIF('ANALISE FORNECEDOR'!$C:$C, $B4, 'ANALISE FORNECEDOR'!CA:CA)</f>
        <v/>
      </c>
      <c r="BZ4" s="92">
        <f>SUMIF('ANALISE FORNECEDOR'!$C:$C, $B4, 'ANALISE FORNECEDOR'!CB:CB)</f>
        <v/>
      </c>
      <c r="CA4" s="92">
        <f>SUMIF('ANALISE FORNECEDOR'!$C:$C, $B4, 'ANALISE FORNECEDOR'!CC:CC)</f>
        <v/>
      </c>
      <c r="CB4" s="92">
        <f>SUMIF('ANALISE FORNECEDOR'!$C:$C, $B4, 'ANALISE FORNECEDOR'!CD:CD)</f>
        <v/>
      </c>
      <c r="CC4" s="92">
        <f>SUMIF('ANALISE FORNECEDOR'!$C:$C, $B4, 'ANALISE FORNECEDOR'!CE:CE)</f>
        <v/>
      </c>
      <c r="CD4" s="92">
        <f>SUMIF('ANALISE FORNECEDOR'!$C:$C, $B4, 'ANALISE FORNECEDOR'!CF:CF)</f>
        <v/>
      </c>
      <c r="CE4" s="92">
        <f>SUMIF('ANALISE FORNECEDOR'!$C:$C, $B4, 'ANALISE FORNECEDOR'!CG:CG)</f>
        <v/>
      </c>
      <c r="CF4" s="92">
        <f>SUMIF('ANALISE FORNECEDOR'!$C:$C, $B4, 'ANALISE FORNECEDOR'!CH:CH)</f>
        <v/>
      </c>
      <c r="CG4" s="92">
        <f>SUMIF('ANALISE FORNECEDOR'!$C:$C, $B4, 'ANALISE FORNECEDOR'!CI:CI)</f>
        <v/>
      </c>
      <c r="CH4" s="92">
        <f>SUMIF('ANALISE FORNECEDOR'!$C:$C, $B4, 'ANALISE FORNECEDOR'!CJ:CJ)</f>
        <v/>
      </c>
      <c r="CI4" s="93">
        <f>SUMIF('ANALISE FORNECEDOR'!$C:$C, $B4, 'ANALISE FORNECEDOR'!CK:CK)</f>
        <v/>
      </c>
      <c r="CJ4" s="93">
        <f>SUMIF('ANALISE FORNECEDOR'!$C:$C, $B4, 'ANALISE FORNECEDOR'!CL:CL)</f>
        <v/>
      </c>
      <c r="CK4" s="1" t="n"/>
      <c r="CL4" s="94">
        <f>SUMIF('ANALISE FORNECEDOR'!$C:$C, $B4, 'ANALISE FORNECEDOR'!CN:CN)</f>
        <v/>
      </c>
      <c r="CM4" s="94">
        <f>SUMIF('ANALISE FORNECEDOR'!$C:$C, $B4, 'ANALISE FORNECEDOR'!CO:CO)</f>
        <v/>
      </c>
      <c r="CN4" s="94">
        <f>SUMIF('ANALISE FORNECEDOR'!$C:$C, $B4, 'ANALISE FORNECEDOR'!CP:CP)</f>
        <v/>
      </c>
      <c r="CO4" s="94">
        <f>SUMIF('ANALISE FORNECEDOR'!$C:$C, $B4, 'ANALISE FORNECEDOR'!CQ:CQ)</f>
        <v/>
      </c>
      <c r="CP4" s="94">
        <f>SUMIF('ANALISE FORNECEDOR'!$C:$C, $B4, 'ANALISE FORNECEDOR'!CR:CR)</f>
        <v/>
      </c>
      <c r="CQ4" s="94">
        <f>SUMIF('ANALISE FORNECEDOR'!$C:$C, $B4, 'ANALISE FORNECEDOR'!CS:CS)</f>
        <v/>
      </c>
      <c r="CR4" s="94">
        <f>SUMIF('ANALISE FORNECEDOR'!$C:$C, $B4, 'ANALISE FORNECEDOR'!CT:CT)</f>
        <v/>
      </c>
      <c r="CS4" s="94">
        <f>SUMIF('ANALISE FORNECEDOR'!$C:$C, $B4, 'ANALISE FORNECEDOR'!CU:CU)</f>
        <v/>
      </c>
      <c r="CT4" s="94">
        <f>SUMIF('ANALISE FORNECEDOR'!$C:$C, $B4, 'ANALISE FORNECEDOR'!CV:CV)</f>
        <v/>
      </c>
      <c r="CU4" s="94">
        <f>SUMIF('ANALISE FORNECEDOR'!$C:$C, $B4, 'ANALISE FORNECEDOR'!CW:CW)</f>
        <v/>
      </c>
      <c r="CV4" s="94">
        <f>SUMIF('ANALISE FORNECEDOR'!$C:$C, $B4, 'ANALISE FORNECEDOR'!CX:CX)</f>
        <v/>
      </c>
      <c r="CW4" s="94">
        <f>SUMIF('ANALISE FORNECEDOR'!$C:$C, $B4, 'ANALISE FORNECEDOR'!CY:CY)</f>
        <v/>
      </c>
      <c r="CX4" s="95">
        <f>SUMIF('ANALISE FORNECEDOR'!$C:$C, $B4, 'ANALISE FORNECEDOR'!CZ:CZ)</f>
        <v/>
      </c>
      <c r="CY4" s="94">
        <f>SUMIF('ANALISE FORNECEDOR'!$C:$C, $B4, 'ANALISE FORNECEDOR'!DA:DA)</f>
        <v/>
      </c>
      <c r="CZ4" s="94">
        <f>SUMIF('ANALISE FORNECEDOR'!$C:$C, $B4, 'ANALISE FORNECEDOR'!DB:DB)</f>
        <v/>
      </c>
      <c r="DA4" s="94">
        <f>SUMIF('ANALISE FORNECEDOR'!$C:$C, $B4, 'ANALISE FORNECEDOR'!DC:DC)</f>
        <v/>
      </c>
      <c r="DB4" s="94">
        <f>SUMIF('ANALISE FORNECEDOR'!$C:$C, $B4, 'ANALISE FORNECEDOR'!DD:DD)</f>
        <v/>
      </c>
      <c r="DC4" s="94">
        <f>SUMIF('ANALISE FORNECEDOR'!$C:$C, $B4, 'ANALISE FORNECEDOR'!DE:DE)</f>
        <v/>
      </c>
      <c r="DD4" s="94">
        <f>SUMIF('ANALISE FORNECEDOR'!$C:$C, $B4, 'ANALISE FORNECEDOR'!DF:DF)</f>
        <v/>
      </c>
      <c r="DE4" s="94">
        <f>SUMIF('ANALISE FORNECEDOR'!$C:$C, $B4, 'ANALISE FORNECEDOR'!DG:DG)</f>
        <v/>
      </c>
      <c r="DF4" s="94">
        <f>SUMIF('ANALISE FORNECEDOR'!$C:$C, $B4, 'ANALISE FORNECEDOR'!DH:DH)</f>
        <v/>
      </c>
      <c r="DG4" s="94">
        <f>SUMIF('ANALISE FORNECEDOR'!$C:$C, $B4, 'ANALISE FORNECEDOR'!DI:DI)</f>
        <v/>
      </c>
      <c r="DH4" s="94">
        <f>SUMIF('ANALISE FORNECEDOR'!$C:$C, $B4, 'ANALISE FORNECEDOR'!DJ:DJ)</f>
        <v/>
      </c>
      <c r="DI4" s="94">
        <f>SUMIF('ANALISE FORNECEDOR'!$C:$C, $B4, 'ANALISE FORNECEDOR'!DK:DK)</f>
        <v/>
      </c>
      <c r="DJ4" s="94">
        <f>SUMIF('ANALISE FORNECEDOR'!$C:$C, $B4, 'ANALISE FORNECEDOR'!DL:DL)</f>
        <v/>
      </c>
      <c r="DK4" s="95">
        <f>SUMIF('ANALISE FORNECEDOR'!$C:$C, $B4, 'ANALISE FORNECEDOR'!DM:DM)</f>
        <v/>
      </c>
      <c r="DL4" s="94">
        <f>SUMIF('ANALISE FORNECEDOR'!$C:$C, $B4, 'ANALISE FORNECEDOR'!DN:DN)</f>
        <v/>
      </c>
      <c r="DM4" s="94">
        <f>SUMIF('ANALISE FORNECEDOR'!$C:$C, $B4, 'ANALISE FORNECEDOR'!DO:DO)</f>
        <v/>
      </c>
      <c r="DN4" s="94">
        <f>SUMIF('ANALISE FORNECEDOR'!$C:$C, $B4, 'ANALISE FORNECEDOR'!DP:DP)</f>
        <v/>
      </c>
      <c r="DO4" s="94">
        <f>SUMIF('ANALISE FORNECEDOR'!$C:$C, $B4, 'ANALISE FORNECEDOR'!DQ:DQ)</f>
        <v/>
      </c>
      <c r="DP4" s="94">
        <f>SUMIF('ANALISE FORNECEDOR'!$C:$C, $B4, 'ANALISE FORNECEDOR'!DR:DR)</f>
        <v/>
      </c>
      <c r="DQ4" s="94">
        <f>SUMIF('ANALISE FORNECEDOR'!$C:$C, $B4, 'ANALISE FORNECEDOR'!DS:DS)</f>
        <v/>
      </c>
      <c r="DR4" s="94">
        <f>SUMIF('ANALISE FORNECEDOR'!$C:$C, $B4, 'ANALISE FORNECEDOR'!DT:DT)</f>
        <v/>
      </c>
      <c r="DS4" s="94">
        <f>SUMIF('ANALISE FORNECEDOR'!$C:$C, $B4, 'ANALISE FORNECEDOR'!DU:DU)</f>
        <v/>
      </c>
      <c r="DT4" s="94">
        <f>SUMIF('ANALISE FORNECEDOR'!$C:$C, $B4, 'ANALISE FORNECEDOR'!DV:DV)</f>
        <v/>
      </c>
      <c r="DU4" s="94">
        <f>SUMIF('ANALISE FORNECEDOR'!$C:$C, $B4, 'ANALISE FORNECEDOR'!DW:DW)</f>
        <v/>
      </c>
      <c r="DV4" s="94">
        <f>SUMIF('ANALISE FORNECEDOR'!$C:$C, $B4, 'ANALISE FORNECEDOR'!DX:DX)</f>
        <v/>
      </c>
      <c r="DW4" s="94">
        <f>SUMIF('ANALISE FORNECEDOR'!$C:$C, $B4, 'ANALISE FORNECEDOR'!DY:DY)</f>
        <v/>
      </c>
      <c r="DX4" s="95">
        <f>SUMIF('ANALISE FORNECEDOR'!$C:$C, $B4, 'ANALISE FORNECEDOR'!DZ:DZ)</f>
        <v/>
      </c>
      <c r="DY4" s="94">
        <f>SUMIF('ANALISE FORNECEDOR'!$C:$C, $B4, 'ANALISE FORNECEDOR'!EA:EA)</f>
        <v/>
      </c>
      <c r="DZ4" s="94">
        <f>SUMIF('ANALISE FORNECEDOR'!$C:$C, $B4, 'ANALISE FORNECEDOR'!EB:EB)</f>
        <v/>
      </c>
      <c r="EA4" s="94">
        <f>SUMIF('ANALISE FORNECEDOR'!$C:$C, $B4, 'ANALISE FORNECEDOR'!EC:EC)</f>
        <v/>
      </c>
      <c r="EB4" s="94">
        <f>SUMIF('ANALISE FORNECEDOR'!$C:$C, $B4, 'ANALISE FORNECEDOR'!ED:ED)</f>
        <v/>
      </c>
      <c r="EC4" s="94">
        <f>SUMIF('ANALISE FORNECEDOR'!$C:$C, $B4, 'ANALISE FORNECEDOR'!EE:EE)</f>
        <v/>
      </c>
      <c r="ED4" s="94">
        <f>SUMIF('ANALISE FORNECEDOR'!$C:$C, $B4, 'ANALISE FORNECEDOR'!EF:EF)</f>
        <v/>
      </c>
      <c r="EE4" s="94">
        <f>SUMIF('ANALISE FORNECEDOR'!$C:$C, $B4, 'ANALISE FORNECEDOR'!EG:EG)</f>
        <v/>
      </c>
      <c r="EF4" s="94">
        <f>SUMIF('ANALISE FORNECEDOR'!$C:$C, $B4, 'ANALISE FORNECEDOR'!EH:EH)</f>
        <v/>
      </c>
      <c r="EG4" s="94">
        <f>SUMIF('ANALISE FORNECEDOR'!$C:$C, $B4, 'ANALISE FORNECEDOR'!EI:EI)</f>
        <v/>
      </c>
      <c r="EH4" s="94">
        <f>SUMIF('ANALISE FORNECEDOR'!$C:$C, $B4, 'ANALISE FORNECEDOR'!EJ:EJ)</f>
        <v/>
      </c>
      <c r="EI4" s="94">
        <f>SUMIF('ANALISE FORNECEDOR'!$C:$C, $B4, 'ANALISE FORNECEDOR'!EK:EK)</f>
        <v/>
      </c>
      <c r="EJ4" s="94">
        <f>SUMIF('ANALISE FORNECEDOR'!$C:$C, $B4, 'ANALISE FORNECEDOR'!EL:EL)</f>
        <v/>
      </c>
      <c r="EK4" s="95">
        <f>SUMIF('ANALISE FORNECEDOR'!$C:$C, $B4, 'ANALISE FORNECEDOR'!EM:EM)</f>
        <v/>
      </c>
      <c r="EL4" s="1" t="n"/>
      <c r="EM4" s="96">
        <f>IFERROR(AVERAGEIF('lead-time-compras-7'!D:D,A4,'lead-time-compras-7'!S:S),"")</f>
        <v/>
      </c>
      <c r="EN4" s="96">
        <f>IFERROR(
  AVERAGEIFS(
    'notas-fiscais-entrada-830-7'!H:H,
    'notas-fiscais-entrada-830-7'!W:W, A4,
    'notas-fiscais-entrada-830-7'!E:E, $B$1
  ),
""
)</f>
        <v/>
      </c>
      <c r="EO4" s="96">
        <f>IFERROR(AVERAGEIF('lead-time-compras-7'!D:D,A4,'lead-time-compras-7'!Q:Q),"")</f>
        <v/>
      </c>
      <c r="EP4" s="97">
        <f>SUMIF('ANALISE FORNECEDOR'!C:C, B4, 'ANALISE FORNECEDOR'!ER:ER)</f>
        <v/>
      </c>
      <c r="EQ4" s="97">
        <f>SUMIF('ANALISE FORNECEDOR'!C:C, B4, 'ANALISE FORNECEDOR'!ES:ES)</f>
        <v/>
      </c>
      <c r="ER4" s="52">
        <f>SUMIF('ANALISE FORNECEDOR'!C:C, B4, 'ANALISE FORNECEDOR'!EU:EU)</f>
        <v/>
      </c>
      <c r="ES4" s="52">
        <f>SUMIF('ANALISE FORNECEDOR'!C:C, B4, 'ANALISE FORNECEDOR'!EV:EV)</f>
        <v/>
      </c>
      <c r="ET4" s="52">
        <f>SUMIF('ANALISE FORNECEDOR'!C:C, B4, 'ANALISE FORNECEDOR'!EW:EW)</f>
        <v/>
      </c>
      <c r="EU4" s="52">
        <f>SUMIF('ANALISE FORNECEDOR'!C:C, B4, 'ANALISE FORNECEDOR'!EX:EX)</f>
        <v/>
      </c>
      <c r="EV4" s="52">
        <f>SUMIF('ANALISE FORNECEDOR'!C:C, B4, 'ANALISE FORNECEDOR'!EY:EY)</f>
        <v/>
      </c>
      <c r="EW4" s="53">
        <f>SUMIF('ANALISE FORNECEDOR'!C:C, B4, 'ANALISE FORNECEDOR'!EZ:EZ)</f>
        <v/>
      </c>
      <c r="EX4" s="53">
        <f>SUMIF('ANALISE FORNECEDOR'!C:C, B4, 'ANALISE FORNECEDOR'!FA:FA)</f>
        <v/>
      </c>
      <c r="EY4" s="53">
        <f>SUMIF('ANALISE FORNECEDOR'!C:C, B4, 'ANALISE FORNECEDOR'!FB:FB)</f>
        <v/>
      </c>
      <c r="EZ4" s="53">
        <f>SUMIF('ANALISE FORNECEDOR'!C:C, B4, 'ANALISE FORNECEDOR'!FC:FC)</f>
        <v/>
      </c>
      <c r="FA4" s="53">
        <f>SUMIF('ANALISE FORNECEDOR'!C:C, B4, 'ANALISE FORNECEDOR'!FD:FD)</f>
        <v/>
      </c>
      <c r="FB4" s="41">
        <f>SUMIF('ANALISE FORNECEDOR'!C:C, B4, 'ANALISE FORNECEDOR'!FE:FE)</f>
        <v/>
      </c>
      <c r="FC4" s="41">
        <f>SUMIF('ANALISE FORNECEDOR'!C:C, B4, 'ANALISE FORNECEDOR'!FF:FF)</f>
        <v/>
      </c>
    </row>
    <row r="5">
      <c r="A5" s="1" t="n">
        <v>3948</v>
      </c>
      <c r="B5" s="1" t="inlineStr">
        <is>
          <t>GUILHERME</t>
        </is>
      </c>
      <c r="C5" s="40">
        <f>IFERROR(AVERAGEIF('ANALISE PRODUTO'!H:H,B5,'ANALISE PRODUTO'!BE:BE),"")</f>
        <v/>
      </c>
      <c r="D5" s="40">
        <f>IFERROR(AVERAGEIF('ANALISE PRODUTO'!H:H,B5,'ANALISE PRODUTO'!BF:BF),"")</f>
        <v/>
      </c>
      <c r="E5" s="47">
        <f t="array" ref="E5">IFERROR(
  IF(
    SUMPRODUCT(
      IFERROR(--('ANALISE PRODUTO'!$H$3:$H$10000=B5),0) *
      IFERROR(--'ANALISE PRODUTO'!$AJ$3:$AJ$10000,0)
    )=0,
    "",
    SUMPRODUCT(
      IFERROR(--('ANALISE PRODUTO'!$H$3:$H$10000=B5),0) *
      IFERROR(--'ANALISE PRODUTO'!$AN$3:$AN$10000,0)
    ) /
    SUMPRODUCT(
      IFERROR(--('ANALISE PRODUTO'!$H$3:$H$10000=B5),0) *
      IFERROR(--'ANALISE PRODUTO'!$AJ$3:$AJ$10000,0)
    )
  ),
  ""
)</f>
        <v/>
      </c>
      <c r="F5" s="47">
        <f t="array" ref="F5">IFERROR(
  IF(
    SUMPRODUCT(
      IFERROR(--('ANALISE PRODUTO'!$H$3:$H$10000=B5),0) *
      IFERROR(--'ANALISE PRODUTO'!$AJ$3:$AJ$10000,0)
    )=0,
    "",
    SUMPRODUCT(
      IFERROR(--('ANALISE PRODUTO'!$H$3:$H$10000=B5),0) *
      IFERROR(--'ANALISE PRODUTO'!$AO$3:$AO$10000,0)
    ) /
    SUMPRODUCT(
      IFERROR(--('ANALISE PRODUTO'!$H$3:$H$10000=B5),0) *
      IFERROR(--'ANALISE PRODUTO'!$AJ$3:$AJ$10000,0)
    )
  ),
  ""
)</f>
        <v/>
      </c>
      <c r="G5" s="86">
        <f>IFERROR(AVERAGEIF('ANALISE FORNECEDOR'!C:C,B5,'ANALISE FORNECEDOR'!H:H),"")</f>
        <v/>
      </c>
      <c r="H5" s="86">
        <f>IFERROR(AVERAGEIF('ANALISE FORNECEDOR'!C:C,B5,'ANALISE FORNECEDOR'!I:I),"")</f>
        <v/>
      </c>
      <c r="I5" s="87">
        <f>SUMIF('ANALISE PRODUTO'!H:H, B5, 'ANALISE PRODUTO'!AP:AP)</f>
        <v/>
      </c>
      <c r="J5" s="88">
        <f>SUMIF('ANALISE PRODUTO'!H:H, B5, 'ANALISE PRODUTO'!AN:AN)</f>
        <v/>
      </c>
      <c r="K5" s="40">
        <f>SUMIF('ANALISE PRODUTO'!H:H, B5, 'ANALISE PRODUTO'!BB:BB)</f>
        <v/>
      </c>
      <c r="L5" s="40">
        <f>SUMIF('ANALISE PRODUTO'!H:H, B5, 'ANALISE PRODUTO'!BC:BC)</f>
        <v/>
      </c>
      <c r="M5" s="40">
        <f>SUMIF('ANALISE PRODUTO'!H:H, B5, 'ANALISE PRODUTO'!BD:BD)</f>
        <v/>
      </c>
      <c r="N5" s="40">
        <f>SUMIF('ANALISE PRODUTO'!H:H, B5, 'ANALISE PRODUTO'!BA:BA)</f>
        <v/>
      </c>
      <c r="O5" s="40">
        <f>IF(I5=0, 0, IF(N5/I5=0, 0, N5/I5))</f>
        <v/>
      </c>
      <c r="P5" s="40">
        <f>IFERROR(K5/I5,0)</f>
        <v/>
      </c>
      <c r="Q5" s="89">
        <f>SUMIF('ANALISE PRODUTO'!H:H, B5, 'ANALISE PRODUTO'!BJ:BJ)</f>
        <v/>
      </c>
      <c r="R5" s="89">
        <f>SUMIF('ANALISE PRODUTO'!H:H, B5, 'ANALISE PRODUTO'!BK:BK)</f>
        <v/>
      </c>
      <c r="S5" s="89">
        <f>SUMIF('ANALISE PRODUTO'!H:H, B5, 'ANALISE PRODUTO'!BL:BL)</f>
        <v/>
      </c>
      <c r="T5" s="89">
        <f>SUMIFS('ANALISE PRODUTO'!BI:BI, 'ANALISE PRODUTO'!H:H, B5)</f>
        <v/>
      </c>
      <c r="U5" s="89">
        <f>IF(B5="DESCONTINUADO", 0, IF(I5=0, 0, IF(T5/I5=0, 0, T5/I5)))</f>
        <v/>
      </c>
      <c r="V5" s="89">
        <f>IFERROR(IF(B5="DESCONTINUADO", 0, (R5+S5)/I5), 0)</f>
        <v/>
      </c>
      <c r="W5" s="59">
        <f>COUNTIF('ANALISE PRODUTO'!H:H, B5)</f>
        <v/>
      </c>
      <c r="X5" s="60">
        <f>COUNTIFS('ANALISE PRODUTO'!H:H, B5, 'ANALISE PRODUTO'!S:S, "S")</f>
        <v/>
      </c>
      <c r="Y5" s="61">
        <f>W5-X5</f>
        <v/>
      </c>
      <c r="Z5" s="88">
        <f>IFERROR(IF(COUNTIF('ANALISE FORNECEDOR'!$C:$C,B5)&gt;1,
   AVERAGEIF('ANALISE FORNECEDOR'!$C:$C,B5,'ANALISE FORNECEDOR'!$AA:$AA),
   VLOOKUP(B5,'ANALISE FORNECEDOR'!$C:$AA,23,FALSE)), "")</f>
        <v/>
      </c>
      <c r="AA5" s="88">
        <f>IFERROR(IF(COUNTIF('ANALISE FORNECEDOR'!$C:$C,B5)&gt;1,
   AVERAGEIF('ANALISE FORNECEDOR'!$C:$C,B5,'ANALISE FORNECEDOR'!$AB:$AB),
   VLOOKUP(B5,'ANALISE FORNECEDOR'!$C:$AB,24,FALSE)), "")</f>
        <v/>
      </c>
      <c r="AB5" s="90">
        <f>SUMIF('ANALISE FORNECEDOR'!C:C, B5, 'ANALISE FORNECEDOR'!AC:AC)</f>
        <v/>
      </c>
      <c r="AC5" s="90">
        <f>SUMIF('ANALISE FORNECEDOR'!C:C, B5, 'ANALISE FORNECEDOR'!AD:AD)</f>
        <v/>
      </c>
      <c r="AD5" s="87">
        <f>SUMIF('ANALISE FORNECEDOR'!C:C, B5, 'ANALISE FORNECEDOR'!AE:AE)</f>
        <v/>
      </c>
      <c r="AE5" s="87">
        <f>IFERROR(AC5/AD5,1)</f>
        <v/>
      </c>
      <c r="AF5" s="64">
        <f>IFERROR(
  SUMIFS(
    'fornecedor-venda-por-filial-ger'!AE:AE,
    'fornecedor-venda-por-filial-ger'!F:F, A5,
    'fornecedor-venda-por-filial-ger'!B:B, $B$1
  )/100,
"")</f>
        <v/>
      </c>
      <c r="AG5" s="64">
        <f>IFERROR(
  SUMIFS(
    'fornecedor-venda-por-filial-ger'!AA:AA,
    'fornecedor-venda-por-filial-ger'!F:F, A5,
    'fornecedor-venda-por-filial-ger'!B:B, $B$1
  )/100,
"")</f>
        <v/>
      </c>
      <c r="AH5" s="64">
        <f>IFERROR(IF(OR(AG5="",AF5=""),"",IF(J5=0,0,AG5-AF5)),"")</f>
        <v/>
      </c>
      <c r="AI5" s="39" t="n"/>
      <c r="AJ5" s="92">
        <f>SUMIF('ANALISE FORNECEDOR'!$C:$C, $B5, 'ANALISE FORNECEDOR'!AL:AL)</f>
        <v/>
      </c>
      <c r="AK5" s="92">
        <f>SUMIF('ANALISE FORNECEDOR'!$C:$C, $B5, 'ANALISE FORNECEDOR'!AM:AM)</f>
        <v/>
      </c>
      <c r="AL5" s="92">
        <f>SUMIF('ANALISE FORNECEDOR'!$C:$C, $B5, 'ANALISE FORNECEDOR'!AN:AN)</f>
        <v/>
      </c>
      <c r="AM5" s="92">
        <f>SUMIF('ANALISE FORNECEDOR'!$C:$C, $B5, 'ANALISE FORNECEDOR'!AO:AO)</f>
        <v/>
      </c>
      <c r="AN5" s="92">
        <f>SUMIF('ANALISE FORNECEDOR'!$C:$C, $B5, 'ANALISE FORNECEDOR'!AP:AP)</f>
        <v/>
      </c>
      <c r="AO5" s="92">
        <f>SUMIF('ANALISE FORNECEDOR'!$C:$C, $B5, 'ANALISE FORNECEDOR'!AQ:AQ)</f>
        <v/>
      </c>
      <c r="AP5" s="92">
        <f>SUMIF('ANALISE FORNECEDOR'!$C:$C, $B5, 'ANALISE FORNECEDOR'!AR:AR)</f>
        <v/>
      </c>
      <c r="AQ5" s="92">
        <f>SUMIF('ANALISE FORNECEDOR'!$C:$C, $B5, 'ANALISE FORNECEDOR'!AS:AS)</f>
        <v/>
      </c>
      <c r="AR5" s="92">
        <f>SUMIF('ANALISE FORNECEDOR'!$C:$C, $B5, 'ANALISE FORNECEDOR'!AT:AT)</f>
        <v/>
      </c>
      <c r="AS5" s="92">
        <f>SUMIF('ANALISE FORNECEDOR'!$C:$C, $B5, 'ANALISE FORNECEDOR'!AU:AU)</f>
        <v/>
      </c>
      <c r="AT5" s="92">
        <f>SUMIF('ANALISE FORNECEDOR'!$C:$C, $B5, 'ANALISE FORNECEDOR'!AV:AV)</f>
        <v/>
      </c>
      <c r="AU5" s="92">
        <f>SUMIF('ANALISE FORNECEDOR'!$C:$C, $B5, 'ANALISE FORNECEDOR'!AW:AW)</f>
        <v/>
      </c>
      <c r="AV5" s="93">
        <f>SUMIF('ANALISE FORNECEDOR'!$C:$C, $B5, 'ANALISE FORNECEDOR'!AX:AX)</f>
        <v/>
      </c>
      <c r="AW5" s="92">
        <f>SUMIF('ANALISE FORNECEDOR'!$C:$C, $B5, 'ANALISE FORNECEDOR'!AY:AY)</f>
        <v/>
      </c>
      <c r="AX5" s="92">
        <f>SUMIF('ANALISE FORNECEDOR'!$C:$C, $B5, 'ANALISE FORNECEDOR'!AZ:AZ)</f>
        <v/>
      </c>
      <c r="AY5" s="92">
        <f>SUMIF('ANALISE FORNECEDOR'!$C:$C, $B5, 'ANALISE FORNECEDOR'!BA:BA)</f>
        <v/>
      </c>
      <c r="AZ5" s="92">
        <f>SUMIF('ANALISE FORNECEDOR'!$C:$C, $B5, 'ANALISE FORNECEDOR'!BB:BB)</f>
        <v/>
      </c>
      <c r="BA5" s="92">
        <f>SUMIF('ANALISE FORNECEDOR'!$C:$C, $B5, 'ANALISE FORNECEDOR'!BC:BC)</f>
        <v/>
      </c>
      <c r="BB5" s="92">
        <f>SUMIF('ANALISE FORNECEDOR'!$C:$C, $B5, 'ANALISE FORNECEDOR'!BD:BD)</f>
        <v/>
      </c>
      <c r="BC5" s="92">
        <f>SUMIF('ANALISE FORNECEDOR'!$C:$C, $B5, 'ANALISE FORNECEDOR'!BE:BE)</f>
        <v/>
      </c>
      <c r="BD5" s="92">
        <f>SUMIF('ANALISE FORNECEDOR'!$C:$C, $B5, 'ANALISE FORNECEDOR'!BF:BF)</f>
        <v/>
      </c>
      <c r="BE5" s="92">
        <f>SUMIF('ANALISE FORNECEDOR'!$C:$C, $B5, 'ANALISE FORNECEDOR'!BG:BG)</f>
        <v/>
      </c>
      <c r="BF5" s="92">
        <f>SUMIF('ANALISE FORNECEDOR'!$C:$C, $B5, 'ANALISE FORNECEDOR'!BH:BH)</f>
        <v/>
      </c>
      <c r="BG5" s="92">
        <f>SUMIF('ANALISE FORNECEDOR'!$C:$C, $B5, 'ANALISE FORNECEDOR'!BI:BI)</f>
        <v/>
      </c>
      <c r="BH5" s="92">
        <f>SUMIF('ANALISE FORNECEDOR'!$C:$C, $B5, 'ANALISE FORNECEDOR'!BJ:BJ)</f>
        <v/>
      </c>
      <c r="BI5" s="93">
        <f>SUMIF('ANALISE FORNECEDOR'!$C:$C, $B5, 'ANALISE FORNECEDOR'!BK:BK)</f>
        <v/>
      </c>
      <c r="BJ5" s="92">
        <f>SUMIF('ANALISE FORNECEDOR'!$C:$C, $B5, 'ANALISE FORNECEDOR'!BL:BL)</f>
        <v/>
      </c>
      <c r="BK5" s="92">
        <f>SUMIF('ANALISE FORNECEDOR'!$C:$C, $B5, 'ANALISE FORNECEDOR'!BM:BM)</f>
        <v/>
      </c>
      <c r="BL5" s="92">
        <f>SUMIF('ANALISE FORNECEDOR'!$C:$C, $B5, 'ANALISE FORNECEDOR'!BN:BN)</f>
        <v/>
      </c>
      <c r="BM5" s="92">
        <f>SUMIF('ANALISE FORNECEDOR'!$C:$C, $B5, 'ANALISE FORNECEDOR'!BO:BO)</f>
        <v/>
      </c>
      <c r="BN5" s="92">
        <f>SUMIF('ANALISE FORNECEDOR'!$C:$C, $B5, 'ANALISE FORNECEDOR'!BP:BP)</f>
        <v/>
      </c>
      <c r="BO5" s="92">
        <f>SUMIF('ANALISE FORNECEDOR'!$C:$C, $B5, 'ANALISE FORNECEDOR'!BQ:BQ)</f>
        <v/>
      </c>
      <c r="BP5" s="92">
        <f>SUMIF('ANALISE FORNECEDOR'!$C:$C, $B5, 'ANALISE FORNECEDOR'!BR:BR)</f>
        <v/>
      </c>
      <c r="BQ5" s="92">
        <f>SUMIF('ANALISE FORNECEDOR'!$C:$C, $B5, 'ANALISE FORNECEDOR'!BS:BS)</f>
        <v/>
      </c>
      <c r="BR5" s="92">
        <f>SUMIF('ANALISE FORNECEDOR'!$C:$C, $B5, 'ANALISE FORNECEDOR'!BT:BT)</f>
        <v/>
      </c>
      <c r="BS5" s="92">
        <f>SUMIF('ANALISE FORNECEDOR'!$C:$C, $B5, 'ANALISE FORNECEDOR'!BU:BU)</f>
        <v/>
      </c>
      <c r="BT5" s="92">
        <f>SUMIF('ANALISE FORNECEDOR'!$C:$C, $B5, 'ANALISE FORNECEDOR'!BV:BV)</f>
        <v/>
      </c>
      <c r="BU5" s="92">
        <f>SUMIF('ANALISE FORNECEDOR'!$C:$C, $B5, 'ANALISE FORNECEDOR'!BW:BW)</f>
        <v/>
      </c>
      <c r="BV5" s="93">
        <f>SUMIF('ANALISE FORNECEDOR'!$C:$C, $B5, 'ANALISE FORNECEDOR'!BX:BX)</f>
        <v/>
      </c>
      <c r="BW5" s="92">
        <f>SUMIF('ANALISE FORNECEDOR'!$C:$C, $B5, 'ANALISE FORNECEDOR'!BY:BY)</f>
        <v/>
      </c>
      <c r="BX5" s="92">
        <f>SUMIF('ANALISE FORNECEDOR'!$C:$C, $B5, 'ANALISE FORNECEDOR'!BZ:BZ)</f>
        <v/>
      </c>
      <c r="BY5" s="92">
        <f>SUMIF('ANALISE FORNECEDOR'!$C:$C, $B5, 'ANALISE FORNECEDOR'!CA:CA)</f>
        <v/>
      </c>
      <c r="BZ5" s="92">
        <f>SUMIF('ANALISE FORNECEDOR'!$C:$C, $B5, 'ANALISE FORNECEDOR'!CB:CB)</f>
        <v/>
      </c>
      <c r="CA5" s="92">
        <f>SUMIF('ANALISE FORNECEDOR'!$C:$C, $B5, 'ANALISE FORNECEDOR'!CC:CC)</f>
        <v/>
      </c>
      <c r="CB5" s="92">
        <f>SUMIF('ANALISE FORNECEDOR'!$C:$C, $B5, 'ANALISE FORNECEDOR'!CD:CD)</f>
        <v/>
      </c>
      <c r="CC5" s="92">
        <f>SUMIF('ANALISE FORNECEDOR'!$C:$C, $B5, 'ANALISE FORNECEDOR'!CE:CE)</f>
        <v/>
      </c>
      <c r="CD5" s="92">
        <f>SUMIF('ANALISE FORNECEDOR'!$C:$C, $B5, 'ANALISE FORNECEDOR'!CF:CF)</f>
        <v/>
      </c>
      <c r="CE5" s="92">
        <f>SUMIF('ANALISE FORNECEDOR'!$C:$C, $B5, 'ANALISE FORNECEDOR'!CG:CG)</f>
        <v/>
      </c>
      <c r="CF5" s="92">
        <f>SUMIF('ANALISE FORNECEDOR'!$C:$C, $B5, 'ANALISE FORNECEDOR'!CH:CH)</f>
        <v/>
      </c>
      <c r="CG5" s="92">
        <f>SUMIF('ANALISE FORNECEDOR'!$C:$C, $B5, 'ANALISE FORNECEDOR'!CI:CI)</f>
        <v/>
      </c>
      <c r="CH5" s="92">
        <f>SUMIF('ANALISE FORNECEDOR'!$C:$C, $B5, 'ANALISE FORNECEDOR'!CJ:CJ)</f>
        <v/>
      </c>
      <c r="CI5" s="93">
        <f>SUMIF('ANALISE FORNECEDOR'!$C:$C, $B5, 'ANALISE FORNECEDOR'!CK:CK)</f>
        <v/>
      </c>
      <c r="CJ5" s="93">
        <f>SUMIF('ANALISE FORNECEDOR'!$C:$C, $B5, 'ANALISE FORNECEDOR'!CL:CL)</f>
        <v/>
      </c>
      <c r="CK5" s="1" t="n"/>
      <c r="CL5" s="94">
        <f>SUMIF('ANALISE FORNECEDOR'!$C:$C, $B5, 'ANALISE FORNECEDOR'!CN:CN)</f>
        <v/>
      </c>
      <c r="CM5" s="94">
        <f>SUMIF('ANALISE FORNECEDOR'!$C:$C, $B5, 'ANALISE FORNECEDOR'!CO:CO)</f>
        <v/>
      </c>
      <c r="CN5" s="94">
        <f>SUMIF('ANALISE FORNECEDOR'!$C:$C, $B5, 'ANALISE FORNECEDOR'!CP:CP)</f>
        <v/>
      </c>
      <c r="CO5" s="94">
        <f>SUMIF('ANALISE FORNECEDOR'!$C:$C, $B5, 'ANALISE FORNECEDOR'!CQ:CQ)</f>
        <v/>
      </c>
      <c r="CP5" s="94">
        <f>SUMIF('ANALISE FORNECEDOR'!$C:$C, $B5, 'ANALISE FORNECEDOR'!CR:CR)</f>
        <v/>
      </c>
      <c r="CQ5" s="94">
        <f>SUMIF('ANALISE FORNECEDOR'!$C:$C, $B5, 'ANALISE FORNECEDOR'!CS:CS)</f>
        <v/>
      </c>
      <c r="CR5" s="94">
        <f>SUMIF('ANALISE FORNECEDOR'!$C:$C, $B5, 'ANALISE FORNECEDOR'!CT:CT)</f>
        <v/>
      </c>
      <c r="CS5" s="94">
        <f>SUMIF('ANALISE FORNECEDOR'!$C:$C, $B5, 'ANALISE FORNECEDOR'!CU:CU)</f>
        <v/>
      </c>
      <c r="CT5" s="94">
        <f>SUMIF('ANALISE FORNECEDOR'!$C:$C, $B5, 'ANALISE FORNECEDOR'!CV:CV)</f>
        <v/>
      </c>
      <c r="CU5" s="94">
        <f>SUMIF('ANALISE FORNECEDOR'!$C:$C, $B5, 'ANALISE FORNECEDOR'!CW:CW)</f>
        <v/>
      </c>
      <c r="CV5" s="94">
        <f>SUMIF('ANALISE FORNECEDOR'!$C:$C, $B5, 'ANALISE FORNECEDOR'!CX:CX)</f>
        <v/>
      </c>
      <c r="CW5" s="94">
        <f>SUMIF('ANALISE FORNECEDOR'!$C:$C, $B5, 'ANALISE FORNECEDOR'!CY:CY)</f>
        <v/>
      </c>
      <c r="CX5" s="95">
        <f>SUMIF('ANALISE FORNECEDOR'!$C:$C, $B5, 'ANALISE FORNECEDOR'!CZ:CZ)</f>
        <v/>
      </c>
      <c r="CY5" s="94">
        <f>SUMIF('ANALISE FORNECEDOR'!$C:$C, $B5, 'ANALISE FORNECEDOR'!DA:DA)</f>
        <v/>
      </c>
      <c r="CZ5" s="94">
        <f>SUMIF('ANALISE FORNECEDOR'!$C:$C, $B5, 'ANALISE FORNECEDOR'!DB:DB)</f>
        <v/>
      </c>
      <c r="DA5" s="94">
        <f>SUMIF('ANALISE FORNECEDOR'!$C:$C, $B5, 'ANALISE FORNECEDOR'!DC:DC)</f>
        <v/>
      </c>
      <c r="DB5" s="94">
        <f>SUMIF('ANALISE FORNECEDOR'!$C:$C, $B5, 'ANALISE FORNECEDOR'!DD:DD)</f>
        <v/>
      </c>
      <c r="DC5" s="94">
        <f>SUMIF('ANALISE FORNECEDOR'!$C:$C, $B5, 'ANALISE FORNECEDOR'!DE:DE)</f>
        <v/>
      </c>
      <c r="DD5" s="94">
        <f>SUMIF('ANALISE FORNECEDOR'!$C:$C, $B5, 'ANALISE FORNECEDOR'!DF:DF)</f>
        <v/>
      </c>
      <c r="DE5" s="94">
        <f>SUMIF('ANALISE FORNECEDOR'!$C:$C, $B5, 'ANALISE FORNECEDOR'!DG:DG)</f>
        <v/>
      </c>
      <c r="DF5" s="94">
        <f>SUMIF('ANALISE FORNECEDOR'!$C:$C, $B5, 'ANALISE FORNECEDOR'!DH:DH)</f>
        <v/>
      </c>
      <c r="DG5" s="94">
        <f>SUMIF('ANALISE FORNECEDOR'!$C:$C, $B5, 'ANALISE FORNECEDOR'!DI:DI)</f>
        <v/>
      </c>
      <c r="DH5" s="94">
        <f>SUMIF('ANALISE FORNECEDOR'!$C:$C, $B5, 'ANALISE FORNECEDOR'!DJ:DJ)</f>
        <v/>
      </c>
      <c r="DI5" s="94">
        <f>SUMIF('ANALISE FORNECEDOR'!$C:$C, $B5, 'ANALISE FORNECEDOR'!DK:DK)</f>
        <v/>
      </c>
      <c r="DJ5" s="94">
        <f>SUMIF('ANALISE FORNECEDOR'!$C:$C, $B5, 'ANALISE FORNECEDOR'!DL:DL)</f>
        <v/>
      </c>
      <c r="DK5" s="95">
        <f>SUMIF('ANALISE FORNECEDOR'!$C:$C, $B5, 'ANALISE FORNECEDOR'!DM:DM)</f>
        <v/>
      </c>
      <c r="DL5" s="94">
        <f>SUMIF('ANALISE FORNECEDOR'!$C:$C, $B5, 'ANALISE FORNECEDOR'!DN:DN)</f>
        <v/>
      </c>
      <c r="DM5" s="94">
        <f>SUMIF('ANALISE FORNECEDOR'!$C:$C, $B5, 'ANALISE FORNECEDOR'!DO:DO)</f>
        <v/>
      </c>
      <c r="DN5" s="94">
        <f>SUMIF('ANALISE FORNECEDOR'!$C:$C, $B5, 'ANALISE FORNECEDOR'!DP:DP)</f>
        <v/>
      </c>
      <c r="DO5" s="94">
        <f>SUMIF('ANALISE FORNECEDOR'!$C:$C, $B5, 'ANALISE FORNECEDOR'!DQ:DQ)</f>
        <v/>
      </c>
      <c r="DP5" s="94">
        <f>SUMIF('ANALISE FORNECEDOR'!$C:$C, $B5, 'ANALISE FORNECEDOR'!DR:DR)</f>
        <v/>
      </c>
      <c r="DQ5" s="94">
        <f>SUMIF('ANALISE FORNECEDOR'!$C:$C, $B5, 'ANALISE FORNECEDOR'!DS:DS)</f>
        <v/>
      </c>
      <c r="DR5" s="94">
        <f>SUMIF('ANALISE FORNECEDOR'!$C:$C, $B5, 'ANALISE FORNECEDOR'!DT:DT)</f>
        <v/>
      </c>
      <c r="DS5" s="94">
        <f>SUMIF('ANALISE FORNECEDOR'!$C:$C, $B5, 'ANALISE FORNECEDOR'!DU:DU)</f>
        <v/>
      </c>
      <c r="DT5" s="94">
        <f>SUMIF('ANALISE FORNECEDOR'!$C:$C, $B5, 'ANALISE FORNECEDOR'!DV:DV)</f>
        <v/>
      </c>
      <c r="DU5" s="94">
        <f>SUMIF('ANALISE FORNECEDOR'!$C:$C, $B5, 'ANALISE FORNECEDOR'!DW:DW)</f>
        <v/>
      </c>
      <c r="DV5" s="94">
        <f>SUMIF('ANALISE FORNECEDOR'!$C:$C, $B5, 'ANALISE FORNECEDOR'!DX:DX)</f>
        <v/>
      </c>
      <c r="DW5" s="94">
        <f>SUMIF('ANALISE FORNECEDOR'!$C:$C, $B5, 'ANALISE FORNECEDOR'!DY:DY)</f>
        <v/>
      </c>
      <c r="DX5" s="95">
        <f>SUMIF('ANALISE FORNECEDOR'!$C:$C, $B5, 'ANALISE FORNECEDOR'!DZ:DZ)</f>
        <v/>
      </c>
      <c r="DY5" s="94">
        <f>SUMIF('ANALISE FORNECEDOR'!$C:$C, $B5, 'ANALISE FORNECEDOR'!EA:EA)</f>
        <v/>
      </c>
      <c r="DZ5" s="94">
        <f>SUMIF('ANALISE FORNECEDOR'!$C:$C, $B5, 'ANALISE FORNECEDOR'!EB:EB)</f>
        <v/>
      </c>
      <c r="EA5" s="94">
        <f>SUMIF('ANALISE FORNECEDOR'!$C:$C, $B5, 'ANALISE FORNECEDOR'!EC:EC)</f>
        <v/>
      </c>
      <c r="EB5" s="94">
        <f>SUMIF('ANALISE FORNECEDOR'!$C:$C, $B5, 'ANALISE FORNECEDOR'!ED:ED)</f>
        <v/>
      </c>
      <c r="EC5" s="94">
        <f>SUMIF('ANALISE FORNECEDOR'!$C:$C, $B5, 'ANALISE FORNECEDOR'!EE:EE)</f>
        <v/>
      </c>
      <c r="ED5" s="94">
        <f>SUMIF('ANALISE FORNECEDOR'!$C:$C, $B5, 'ANALISE FORNECEDOR'!EF:EF)</f>
        <v/>
      </c>
      <c r="EE5" s="94">
        <f>SUMIF('ANALISE FORNECEDOR'!$C:$C, $B5, 'ANALISE FORNECEDOR'!EG:EG)</f>
        <v/>
      </c>
      <c r="EF5" s="94">
        <f>SUMIF('ANALISE FORNECEDOR'!$C:$C, $B5, 'ANALISE FORNECEDOR'!EH:EH)</f>
        <v/>
      </c>
      <c r="EG5" s="94">
        <f>SUMIF('ANALISE FORNECEDOR'!$C:$C, $B5, 'ANALISE FORNECEDOR'!EI:EI)</f>
        <v/>
      </c>
      <c r="EH5" s="94">
        <f>SUMIF('ANALISE FORNECEDOR'!$C:$C, $B5, 'ANALISE FORNECEDOR'!EJ:EJ)</f>
        <v/>
      </c>
      <c r="EI5" s="94">
        <f>SUMIF('ANALISE FORNECEDOR'!$C:$C, $B5, 'ANALISE FORNECEDOR'!EK:EK)</f>
        <v/>
      </c>
      <c r="EJ5" s="94">
        <f>SUMIF('ANALISE FORNECEDOR'!$C:$C, $B5, 'ANALISE FORNECEDOR'!EL:EL)</f>
        <v/>
      </c>
      <c r="EK5" s="95">
        <f>SUMIF('ANALISE FORNECEDOR'!$C:$C, $B5, 'ANALISE FORNECEDOR'!EM:EM)</f>
        <v/>
      </c>
      <c r="EL5" s="1" t="n"/>
      <c r="EM5" s="96">
        <f>IFERROR(AVERAGEIF('lead-time-compras-7'!D:D,A5,'lead-time-compras-7'!S:S),"")</f>
        <v/>
      </c>
      <c r="EN5" s="96">
        <f>IFERROR(
  AVERAGEIFS(
    'notas-fiscais-entrada-830-7'!H:H,
    'notas-fiscais-entrada-830-7'!W:W, A5,
    'notas-fiscais-entrada-830-7'!E:E, $B$1
  ),
""
)</f>
        <v/>
      </c>
      <c r="EO5" s="96">
        <f>IFERROR(AVERAGEIF('lead-time-compras-7'!D:D,A5,'lead-time-compras-7'!Q:Q),"")</f>
        <v/>
      </c>
      <c r="EP5" s="97">
        <f>SUMIF('ANALISE FORNECEDOR'!C:C, B5, 'ANALISE FORNECEDOR'!ER:ER)</f>
        <v/>
      </c>
      <c r="EQ5" s="97">
        <f>SUMIF('ANALISE FORNECEDOR'!C:C, B5, 'ANALISE FORNECEDOR'!ES:ES)</f>
        <v/>
      </c>
      <c r="ER5" s="52">
        <f>SUMIF('ANALISE FORNECEDOR'!C:C, B5, 'ANALISE FORNECEDOR'!EU:EU)</f>
        <v/>
      </c>
      <c r="ES5" s="52">
        <f>SUMIF('ANALISE FORNECEDOR'!C:C, B5, 'ANALISE FORNECEDOR'!EV:EV)</f>
        <v/>
      </c>
      <c r="ET5" s="52">
        <f>SUMIF('ANALISE FORNECEDOR'!C:C, B5, 'ANALISE FORNECEDOR'!EW:EW)</f>
        <v/>
      </c>
      <c r="EU5" s="52">
        <f>SUMIF('ANALISE FORNECEDOR'!C:C, B5, 'ANALISE FORNECEDOR'!EX:EX)</f>
        <v/>
      </c>
      <c r="EV5" s="52">
        <f>SUMIF('ANALISE FORNECEDOR'!C:C, B5, 'ANALISE FORNECEDOR'!EY:EY)</f>
        <v/>
      </c>
      <c r="EW5" s="53">
        <f>SUMIF('ANALISE FORNECEDOR'!C:C, B5, 'ANALISE FORNECEDOR'!EZ:EZ)</f>
        <v/>
      </c>
      <c r="EX5" s="53">
        <f>SUMIF('ANALISE FORNECEDOR'!C:C, B5, 'ANALISE FORNECEDOR'!FA:FA)</f>
        <v/>
      </c>
      <c r="EY5" s="53">
        <f>SUMIF('ANALISE FORNECEDOR'!C:C, B5, 'ANALISE FORNECEDOR'!FB:FB)</f>
        <v/>
      </c>
      <c r="EZ5" s="53">
        <f>SUMIF('ANALISE FORNECEDOR'!C:C, B5, 'ANALISE FORNECEDOR'!FC:FC)</f>
        <v/>
      </c>
      <c r="FA5" s="53">
        <f>SUMIF('ANALISE FORNECEDOR'!C:C, B5, 'ANALISE FORNECEDOR'!FD:FD)</f>
        <v/>
      </c>
      <c r="FB5" s="41">
        <f>SUMIF('ANALISE FORNECEDOR'!C:C, B5, 'ANALISE FORNECEDOR'!FE:FE)</f>
        <v/>
      </c>
      <c r="FC5" s="41">
        <f>SUMIF('ANALISE FORNECEDOR'!C:C, B5, 'ANALISE FORNECEDOR'!FF:FF)</f>
        <v/>
      </c>
    </row>
    <row r="6">
      <c r="A6" s="1" t="n">
        <v>3369</v>
      </c>
      <c r="B6" s="1" t="inlineStr">
        <is>
          <t>SAMUEL</t>
        </is>
      </c>
      <c r="C6" s="40">
        <f>IFERROR(AVERAGEIF('ANALISE PRODUTO'!H:H,B6,'ANALISE PRODUTO'!BE:BE),"")</f>
        <v/>
      </c>
      <c r="D6" s="40">
        <f>IFERROR(AVERAGEIF('ANALISE PRODUTO'!H:H,B6,'ANALISE PRODUTO'!BF:BF),"")</f>
        <v/>
      </c>
      <c r="E6" s="47">
        <f t="array" ref="E6">IFERROR(
  IF(
    SUMPRODUCT(
      IFERROR(--('ANALISE PRODUTO'!$H$3:$H$10000=B6),0) *
      IFERROR(--'ANALISE PRODUTO'!$AJ$3:$AJ$10000,0)
    )=0,
    "",
    SUMPRODUCT(
      IFERROR(--('ANALISE PRODUTO'!$H$3:$H$10000=B6),0) *
      IFERROR(--'ANALISE PRODUTO'!$AN$3:$AN$10000,0)
    ) /
    SUMPRODUCT(
      IFERROR(--('ANALISE PRODUTO'!$H$3:$H$10000=B6),0) *
      IFERROR(--'ANALISE PRODUTO'!$AJ$3:$AJ$10000,0)
    )
  ),
  ""
)</f>
        <v/>
      </c>
      <c r="F6" s="47">
        <f t="array" ref="F6">IFERROR(
  IF(
    SUMPRODUCT(
      IFERROR(--('ANALISE PRODUTO'!$H$3:$H$10000=B6),0) *
      IFERROR(--'ANALISE PRODUTO'!$AJ$3:$AJ$10000,0)
    )=0,
    "",
    SUMPRODUCT(
      IFERROR(--('ANALISE PRODUTO'!$H$3:$H$10000=B6),0) *
      IFERROR(--'ANALISE PRODUTO'!$AO$3:$AO$10000,0)
    ) /
    SUMPRODUCT(
      IFERROR(--('ANALISE PRODUTO'!$H$3:$H$10000=B6),0) *
      IFERROR(--'ANALISE PRODUTO'!$AJ$3:$AJ$10000,0)
    )
  ),
  ""
)</f>
        <v/>
      </c>
      <c r="G6" s="86">
        <f>IFERROR(AVERAGEIF('ANALISE FORNECEDOR'!C:C,B6,'ANALISE FORNECEDOR'!H:H),"")</f>
        <v/>
      </c>
      <c r="H6" s="86">
        <f>IFERROR(AVERAGEIF('ANALISE FORNECEDOR'!C:C,B6,'ANALISE FORNECEDOR'!I:I),"")</f>
        <v/>
      </c>
      <c r="I6" s="87">
        <f>SUMIF('ANALISE PRODUTO'!H:H, B6, 'ANALISE PRODUTO'!AP:AP)</f>
        <v/>
      </c>
      <c r="J6" s="88">
        <f>SUMIF('ANALISE PRODUTO'!H:H, B6, 'ANALISE PRODUTO'!AN:AN)</f>
        <v/>
      </c>
      <c r="K6" s="40">
        <f>SUMIF('ANALISE PRODUTO'!H:H, B6, 'ANALISE PRODUTO'!BB:BB)</f>
        <v/>
      </c>
      <c r="L6" s="40">
        <f>SUMIF('ANALISE PRODUTO'!H:H, B6, 'ANALISE PRODUTO'!BC:BC)</f>
        <v/>
      </c>
      <c r="M6" s="40">
        <f>SUMIF('ANALISE PRODUTO'!H:H, B6, 'ANALISE PRODUTO'!BD:BD)</f>
        <v/>
      </c>
      <c r="N6" s="40">
        <f>SUMIF('ANALISE PRODUTO'!H:H, B6, 'ANALISE PRODUTO'!BA:BA)</f>
        <v/>
      </c>
      <c r="O6" s="40">
        <f>IF(I6=0, 0, IF(N6/I6=0, 0, N6/I6))</f>
        <v/>
      </c>
      <c r="P6" s="40">
        <f>IFERROR(K6/I6,0)</f>
        <v/>
      </c>
      <c r="Q6" s="89">
        <f>SUMIF('ANALISE PRODUTO'!H:H, B6, 'ANALISE PRODUTO'!BJ:BJ)</f>
        <v/>
      </c>
      <c r="R6" s="89">
        <f>SUMIF('ANALISE PRODUTO'!H:H, B6, 'ANALISE PRODUTO'!BK:BK)</f>
        <v/>
      </c>
      <c r="S6" s="89">
        <f>SUMIF('ANALISE PRODUTO'!H:H, B6, 'ANALISE PRODUTO'!BL:BL)</f>
        <v/>
      </c>
      <c r="T6" s="89">
        <f>SUMIFS('ANALISE PRODUTO'!BI:BI, 'ANALISE PRODUTO'!H:H, B6)</f>
        <v/>
      </c>
      <c r="U6" s="89">
        <f>IF(B6="DESCONTINUADO", 0, IF(I6=0, 0, IF(T6/I6=0, 0, T6/I6)))</f>
        <v/>
      </c>
      <c r="V6" s="89">
        <f>IFERROR(IF(B6="DESCONTINUADO", 0, (R6+S6)/I6), 0)</f>
        <v/>
      </c>
      <c r="W6" s="59">
        <f>COUNTIF('ANALISE PRODUTO'!H:H, B6)</f>
        <v/>
      </c>
      <c r="X6" s="60">
        <f>COUNTIFS('ANALISE PRODUTO'!H:H, B6, 'ANALISE PRODUTO'!S:S, "S")</f>
        <v/>
      </c>
      <c r="Y6" s="61">
        <f>W6-X6</f>
        <v/>
      </c>
      <c r="Z6" s="88">
        <f>IFERROR(IF(COUNTIF('ANALISE FORNECEDOR'!$C:$C,B6)&gt;1,
   AVERAGEIF('ANALISE FORNECEDOR'!$C:$C,B6,'ANALISE FORNECEDOR'!$AA:$AA),
   VLOOKUP(B6,'ANALISE FORNECEDOR'!$C:$AA,23,FALSE)), "")</f>
        <v/>
      </c>
      <c r="AA6" s="88">
        <f>IFERROR(IF(COUNTIF('ANALISE FORNECEDOR'!$C:$C,B6)&gt;1,
   AVERAGEIF('ANALISE FORNECEDOR'!$C:$C,B6,'ANALISE FORNECEDOR'!$AB:$AB),
   VLOOKUP(B6,'ANALISE FORNECEDOR'!$C:$AB,24,FALSE)), "")</f>
        <v/>
      </c>
      <c r="AB6" s="90">
        <f>SUMIF('ANALISE FORNECEDOR'!C:C, B6, 'ANALISE FORNECEDOR'!AC:AC)</f>
        <v/>
      </c>
      <c r="AC6" s="90">
        <f>SUMIF('ANALISE FORNECEDOR'!C:C, B6, 'ANALISE FORNECEDOR'!AD:AD)</f>
        <v/>
      </c>
      <c r="AD6" s="87">
        <f>SUMIF('ANALISE FORNECEDOR'!C:C, B6, 'ANALISE FORNECEDOR'!AE:AE)</f>
        <v/>
      </c>
      <c r="AE6" s="87">
        <f>IFERROR(AC6/AD6,1)</f>
        <v/>
      </c>
      <c r="AF6" s="64">
        <f>IFERROR(
  SUMIFS(
    'fornecedor-venda-por-filial-ger'!AE:AE,
    'fornecedor-venda-por-filial-ger'!F:F, A6,
    'fornecedor-venda-por-filial-ger'!B:B, $B$1
  )/100,
"")</f>
        <v/>
      </c>
      <c r="AG6" s="64">
        <f>IFERROR(
  SUMIFS(
    'fornecedor-venda-por-filial-ger'!AA:AA,
    'fornecedor-venda-por-filial-ger'!F:F, A6,
    'fornecedor-venda-por-filial-ger'!B:B, $B$1
  )/100,
"")</f>
        <v/>
      </c>
      <c r="AH6" s="64">
        <f>IFERROR(IF(OR(AG6="",AF6=""),"",IF(J6=0,0,AG6-AF6)),"")</f>
        <v/>
      </c>
      <c r="AI6" s="39" t="n"/>
      <c r="AJ6" s="92">
        <f>SUMIF('ANALISE FORNECEDOR'!$C:$C, $B6, 'ANALISE FORNECEDOR'!AL:AL)</f>
        <v/>
      </c>
      <c r="AK6" s="92">
        <f>SUMIF('ANALISE FORNECEDOR'!$C:$C, $B6, 'ANALISE FORNECEDOR'!AM:AM)</f>
        <v/>
      </c>
      <c r="AL6" s="92">
        <f>SUMIF('ANALISE FORNECEDOR'!$C:$C, $B6, 'ANALISE FORNECEDOR'!AN:AN)</f>
        <v/>
      </c>
      <c r="AM6" s="92">
        <f>SUMIF('ANALISE FORNECEDOR'!$C:$C, $B6, 'ANALISE FORNECEDOR'!AO:AO)</f>
        <v/>
      </c>
      <c r="AN6" s="92">
        <f>SUMIF('ANALISE FORNECEDOR'!$C:$C, $B6, 'ANALISE FORNECEDOR'!AP:AP)</f>
        <v/>
      </c>
      <c r="AO6" s="92">
        <f>SUMIF('ANALISE FORNECEDOR'!$C:$C, $B6, 'ANALISE FORNECEDOR'!AQ:AQ)</f>
        <v/>
      </c>
      <c r="AP6" s="92">
        <f>SUMIF('ANALISE FORNECEDOR'!$C:$C, $B6, 'ANALISE FORNECEDOR'!AR:AR)</f>
        <v/>
      </c>
      <c r="AQ6" s="92">
        <f>SUMIF('ANALISE FORNECEDOR'!$C:$C, $B6, 'ANALISE FORNECEDOR'!AS:AS)</f>
        <v/>
      </c>
      <c r="AR6" s="92">
        <f>SUMIF('ANALISE FORNECEDOR'!$C:$C, $B6, 'ANALISE FORNECEDOR'!AT:AT)</f>
        <v/>
      </c>
      <c r="AS6" s="92">
        <f>SUMIF('ANALISE FORNECEDOR'!$C:$C, $B6, 'ANALISE FORNECEDOR'!AU:AU)</f>
        <v/>
      </c>
      <c r="AT6" s="92">
        <f>SUMIF('ANALISE FORNECEDOR'!$C:$C, $B6, 'ANALISE FORNECEDOR'!AV:AV)</f>
        <v/>
      </c>
      <c r="AU6" s="92">
        <f>SUMIF('ANALISE FORNECEDOR'!$C:$C, $B6, 'ANALISE FORNECEDOR'!AW:AW)</f>
        <v/>
      </c>
      <c r="AV6" s="93">
        <f>SUMIF('ANALISE FORNECEDOR'!$C:$C, $B6, 'ANALISE FORNECEDOR'!AX:AX)</f>
        <v/>
      </c>
      <c r="AW6" s="92">
        <f>SUMIF('ANALISE FORNECEDOR'!$C:$C, $B6, 'ANALISE FORNECEDOR'!AY:AY)</f>
        <v/>
      </c>
      <c r="AX6" s="92">
        <f>SUMIF('ANALISE FORNECEDOR'!$C:$C, $B6, 'ANALISE FORNECEDOR'!AZ:AZ)</f>
        <v/>
      </c>
      <c r="AY6" s="92">
        <f>SUMIF('ANALISE FORNECEDOR'!$C:$C, $B6, 'ANALISE FORNECEDOR'!BA:BA)</f>
        <v/>
      </c>
      <c r="AZ6" s="92">
        <f>SUMIF('ANALISE FORNECEDOR'!$C:$C, $B6, 'ANALISE FORNECEDOR'!BB:BB)</f>
        <v/>
      </c>
      <c r="BA6" s="92">
        <f>SUMIF('ANALISE FORNECEDOR'!$C:$C, $B6, 'ANALISE FORNECEDOR'!BC:BC)</f>
        <v/>
      </c>
      <c r="BB6" s="92">
        <f>SUMIF('ANALISE FORNECEDOR'!$C:$C, $B6, 'ANALISE FORNECEDOR'!BD:BD)</f>
        <v/>
      </c>
      <c r="BC6" s="92">
        <f>SUMIF('ANALISE FORNECEDOR'!$C:$C, $B6, 'ANALISE FORNECEDOR'!BE:BE)</f>
        <v/>
      </c>
      <c r="BD6" s="92">
        <f>SUMIF('ANALISE FORNECEDOR'!$C:$C, $B6, 'ANALISE FORNECEDOR'!BF:BF)</f>
        <v/>
      </c>
      <c r="BE6" s="92">
        <f>SUMIF('ANALISE FORNECEDOR'!$C:$C, $B6, 'ANALISE FORNECEDOR'!BG:BG)</f>
        <v/>
      </c>
      <c r="BF6" s="92">
        <f>SUMIF('ANALISE FORNECEDOR'!$C:$C, $B6, 'ANALISE FORNECEDOR'!BH:BH)</f>
        <v/>
      </c>
      <c r="BG6" s="92">
        <f>SUMIF('ANALISE FORNECEDOR'!$C:$C, $B6, 'ANALISE FORNECEDOR'!BI:BI)</f>
        <v/>
      </c>
      <c r="BH6" s="92">
        <f>SUMIF('ANALISE FORNECEDOR'!$C:$C, $B6, 'ANALISE FORNECEDOR'!BJ:BJ)</f>
        <v/>
      </c>
      <c r="BI6" s="93">
        <f>SUMIF('ANALISE FORNECEDOR'!$C:$C, $B6, 'ANALISE FORNECEDOR'!BK:BK)</f>
        <v/>
      </c>
      <c r="BJ6" s="92">
        <f>SUMIF('ANALISE FORNECEDOR'!$C:$C, $B6, 'ANALISE FORNECEDOR'!BL:BL)</f>
        <v/>
      </c>
      <c r="BK6" s="92">
        <f>SUMIF('ANALISE FORNECEDOR'!$C:$C, $B6, 'ANALISE FORNECEDOR'!BM:BM)</f>
        <v/>
      </c>
      <c r="BL6" s="92">
        <f>SUMIF('ANALISE FORNECEDOR'!$C:$C, $B6, 'ANALISE FORNECEDOR'!BN:BN)</f>
        <v/>
      </c>
      <c r="BM6" s="92">
        <f>SUMIF('ANALISE FORNECEDOR'!$C:$C, $B6, 'ANALISE FORNECEDOR'!BO:BO)</f>
        <v/>
      </c>
      <c r="BN6" s="92">
        <f>SUMIF('ANALISE FORNECEDOR'!$C:$C, $B6, 'ANALISE FORNECEDOR'!BP:BP)</f>
        <v/>
      </c>
      <c r="BO6" s="92">
        <f>SUMIF('ANALISE FORNECEDOR'!$C:$C, $B6, 'ANALISE FORNECEDOR'!BQ:BQ)</f>
        <v/>
      </c>
      <c r="BP6" s="92">
        <f>SUMIF('ANALISE FORNECEDOR'!$C:$C, $B6, 'ANALISE FORNECEDOR'!BR:BR)</f>
        <v/>
      </c>
      <c r="BQ6" s="92">
        <f>SUMIF('ANALISE FORNECEDOR'!$C:$C, $B6, 'ANALISE FORNECEDOR'!BS:BS)</f>
        <v/>
      </c>
      <c r="BR6" s="92">
        <f>SUMIF('ANALISE FORNECEDOR'!$C:$C, $B6, 'ANALISE FORNECEDOR'!BT:BT)</f>
        <v/>
      </c>
      <c r="BS6" s="92">
        <f>SUMIF('ANALISE FORNECEDOR'!$C:$C, $B6, 'ANALISE FORNECEDOR'!BU:BU)</f>
        <v/>
      </c>
      <c r="BT6" s="92">
        <f>SUMIF('ANALISE FORNECEDOR'!$C:$C, $B6, 'ANALISE FORNECEDOR'!BV:BV)</f>
        <v/>
      </c>
      <c r="BU6" s="92">
        <f>SUMIF('ANALISE FORNECEDOR'!$C:$C, $B6, 'ANALISE FORNECEDOR'!BW:BW)</f>
        <v/>
      </c>
      <c r="BV6" s="93">
        <f>SUMIF('ANALISE FORNECEDOR'!$C:$C, $B6, 'ANALISE FORNECEDOR'!BX:BX)</f>
        <v/>
      </c>
      <c r="BW6" s="92">
        <f>SUMIF('ANALISE FORNECEDOR'!$C:$C, $B6, 'ANALISE FORNECEDOR'!BY:BY)</f>
        <v/>
      </c>
      <c r="BX6" s="92">
        <f>SUMIF('ANALISE FORNECEDOR'!$C:$C, $B6, 'ANALISE FORNECEDOR'!BZ:BZ)</f>
        <v/>
      </c>
      <c r="BY6" s="92">
        <f>SUMIF('ANALISE FORNECEDOR'!$C:$C, $B6, 'ANALISE FORNECEDOR'!CA:CA)</f>
        <v/>
      </c>
      <c r="BZ6" s="92">
        <f>SUMIF('ANALISE FORNECEDOR'!$C:$C, $B6, 'ANALISE FORNECEDOR'!CB:CB)</f>
        <v/>
      </c>
      <c r="CA6" s="92">
        <f>SUMIF('ANALISE FORNECEDOR'!$C:$C, $B6, 'ANALISE FORNECEDOR'!CC:CC)</f>
        <v/>
      </c>
      <c r="CB6" s="92">
        <f>SUMIF('ANALISE FORNECEDOR'!$C:$C, $B6, 'ANALISE FORNECEDOR'!CD:CD)</f>
        <v/>
      </c>
      <c r="CC6" s="92">
        <f>SUMIF('ANALISE FORNECEDOR'!$C:$C, $B6, 'ANALISE FORNECEDOR'!CE:CE)</f>
        <v/>
      </c>
      <c r="CD6" s="92">
        <f>SUMIF('ANALISE FORNECEDOR'!$C:$C, $B6, 'ANALISE FORNECEDOR'!CF:CF)</f>
        <v/>
      </c>
      <c r="CE6" s="92">
        <f>SUMIF('ANALISE FORNECEDOR'!$C:$C, $B6, 'ANALISE FORNECEDOR'!CG:CG)</f>
        <v/>
      </c>
      <c r="CF6" s="92">
        <f>SUMIF('ANALISE FORNECEDOR'!$C:$C, $B6, 'ANALISE FORNECEDOR'!CH:CH)</f>
        <v/>
      </c>
      <c r="CG6" s="92">
        <f>SUMIF('ANALISE FORNECEDOR'!$C:$C, $B6, 'ANALISE FORNECEDOR'!CI:CI)</f>
        <v/>
      </c>
      <c r="CH6" s="92">
        <f>SUMIF('ANALISE FORNECEDOR'!$C:$C, $B6, 'ANALISE FORNECEDOR'!CJ:CJ)</f>
        <v/>
      </c>
      <c r="CI6" s="93">
        <f>SUMIF('ANALISE FORNECEDOR'!$C:$C, $B6, 'ANALISE FORNECEDOR'!CK:CK)</f>
        <v/>
      </c>
      <c r="CJ6" s="93">
        <f>SUMIF('ANALISE FORNECEDOR'!$C:$C, $B6, 'ANALISE FORNECEDOR'!CL:CL)</f>
        <v/>
      </c>
      <c r="CK6" s="1" t="n"/>
      <c r="CL6" s="94">
        <f>SUMIF('ANALISE FORNECEDOR'!$C:$C, $B6, 'ANALISE FORNECEDOR'!CN:CN)</f>
        <v/>
      </c>
      <c r="CM6" s="94">
        <f>SUMIF('ANALISE FORNECEDOR'!$C:$C, $B6, 'ANALISE FORNECEDOR'!CO:CO)</f>
        <v/>
      </c>
      <c r="CN6" s="94">
        <f>SUMIF('ANALISE FORNECEDOR'!$C:$C, $B6, 'ANALISE FORNECEDOR'!CP:CP)</f>
        <v/>
      </c>
      <c r="CO6" s="94">
        <f>SUMIF('ANALISE FORNECEDOR'!$C:$C, $B6, 'ANALISE FORNECEDOR'!CQ:CQ)</f>
        <v/>
      </c>
      <c r="CP6" s="94">
        <f>SUMIF('ANALISE FORNECEDOR'!$C:$C, $B6, 'ANALISE FORNECEDOR'!CR:CR)</f>
        <v/>
      </c>
      <c r="CQ6" s="94">
        <f>SUMIF('ANALISE FORNECEDOR'!$C:$C, $B6, 'ANALISE FORNECEDOR'!CS:CS)</f>
        <v/>
      </c>
      <c r="CR6" s="94">
        <f>SUMIF('ANALISE FORNECEDOR'!$C:$C, $B6, 'ANALISE FORNECEDOR'!CT:CT)</f>
        <v/>
      </c>
      <c r="CS6" s="94">
        <f>SUMIF('ANALISE FORNECEDOR'!$C:$C, $B6, 'ANALISE FORNECEDOR'!CU:CU)</f>
        <v/>
      </c>
      <c r="CT6" s="94">
        <f>SUMIF('ANALISE FORNECEDOR'!$C:$C, $B6, 'ANALISE FORNECEDOR'!CV:CV)</f>
        <v/>
      </c>
      <c r="CU6" s="94">
        <f>SUMIF('ANALISE FORNECEDOR'!$C:$C, $B6, 'ANALISE FORNECEDOR'!CW:CW)</f>
        <v/>
      </c>
      <c r="CV6" s="94">
        <f>SUMIF('ANALISE FORNECEDOR'!$C:$C, $B6, 'ANALISE FORNECEDOR'!CX:CX)</f>
        <v/>
      </c>
      <c r="CW6" s="94">
        <f>SUMIF('ANALISE FORNECEDOR'!$C:$C, $B6, 'ANALISE FORNECEDOR'!CY:CY)</f>
        <v/>
      </c>
      <c r="CX6" s="95">
        <f>SUMIF('ANALISE FORNECEDOR'!$C:$C, $B6, 'ANALISE FORNECEDOR'!CZ:CZ)</f>
        <v/>
      </c>
      <c r="CY6" s="94">
        <f>SUMIF('ANALISE FORNECEDOR'!$C:$C, $B6, 'ANALISE FORNECEDOR'!DA:DA)</f>
        <v/>
      </c>
      <c r="CZ6" s="94">
        <f>SUMIF('ANALISE FORNECEDOR'!$C:$C, $B6, 'ANALISE FORNECEDOR'!DB:DB)</f>
        <v/>
      </c>
      <c r="DA6" s="94">
        <f>SUMIF('ANALISE FORNECEDOR'!$C:$C, $B6, 'ANALISE FORNECEDOR'!DC:DC)</f>
        <v/>
      </c>
      <c r="DB6" s="94">
        <f>SUMIF('ANALISE FORNECEDOR'!$C:$C, $B6, 'ANALISE FORNECEDOR'!DD:DD)</f>
        <v/>
      </c>
      <c r="DC6" s="94">
        <f>SUMIF('ANALISE FORNECEDOR'!$C:$C, $B6, 'ANALISE FORNECEDOR'!DE:DE)</f>
        <v/>
      </c>
      <c r="DD6" s="94">
        <f>SUMIF('ANALISE FORNECEDOR'!$C:$C, $B6, 'ANALISE FORNECEDOR'!DF:DF)</f>
        <v/>
      </c>
      <c r="DE6" s="94">
        <f>SUMIF('ANALISE FORNECEDOR'!$C:$C, $B6, 'ANALISE FORNECEDOR'!DG:DG)</f>
        <v/>
      </c>
      <c r="DF6" s="94">
        <f>SUMIF('ANALISE FORNECEDOR'!$C:$C, $B6, 'ANALISE FORNECEDOR'!DH:DH)</f>
        <v/>
      </c>
      <c r="DG6" s="94">
        <f>SUMIF('ANALISE FORNECEDOR'!$C:$C, $B6, 'ANALISE FORNECEDOR'!DI:DI)</f>
        <v/>
      </c>
      <c r="DH6" s="94">
        <f>SUMIF('ANALISE FORNECEDOR'!$C:$C, $B6, 'ANALISE FORNECEDOR'!DJ:DJ)</f>
        <v/>
      </c>
      <c r="DI6" s="94">
        <f>SUMIF('ANALISE FORNECEDOR'!$C:$C, $B6, 'ANALISE FORNECEDOR'!DK:DK)</f>
        <v/>
      </c>
      <c r="DJ6" s="94">
        <f>SUMIF('ANALISE FORNECEDOR'!$C:$C, $B6, 'ANALISE FORNECEDOR'!DL:DL)</f>
        <v/>
      </c>
      <c r="DK6" s="95">
        <f>SUMIF('ANALISE FORNECEDOR'!$C:$C, $B6, 'ANALISE FORNECEDOR'!DM:DM)</f>
        <v/>
      </c>
      <c r="DL6" s="94">
        <f>SUMIF('ANALISE FORNECEDOR'!$C:$C, $B6, 'ANALISE FORNECEDOR'!DN:DN)</f>
        <v/>
      </c>
      <c r="DM6" s="94">
        <f>SUMIF('ANALISE FORNECEDOR'!$C:$C, $B6, 'ANALISE FORNECEDOR'!DO:DO)</f>
        <v/>
      </c>
      <c r="DN6" s="94">
        <f>SUMIF('ANALISE FORNECEDOR'!$C:$C, $B6, 'ANALISE FORNECEDOR'!DP:DP)</f>
        <v/>
      </c>
      <c r="DO6" s="94">
        <f>SUMIF('ANALISE FORNECEDOR'!$C:$C, $B6, 'ANALISE FORNECEDOR'!DQ:DQ)</f>
        <v/>
      </c>
      <c r="DP6" s="94">
        <f>SUMIF('ANALISE FORNECEDOR'!$C:$C, $B6, 'ANALISE FORNECEDOR'!DR:DR)</f>
        <v/>
      </c>
      <c r="DQ6" s="94">
        <f>SUMIF('ANALISE FORNECEDOR'!$C:$C, $B6, 'ANALISE FORNECEDOR'!DS:DS)</f>
        <v/>
      </c>
      <c r="DR6" s="94">
        <f>SUMIF('ANALISE FORNECEDOR'!$C:$C, $B6, 'ANALISE FORNECEDOR'!DT:DT)</f>
        <v/>
      </c>
      <c r="DS6" s="94">
        <f>SUMIF('ANALISE FORNECEDOR'!$C:$C, $B6, 'ANALISE FORNECEDOR'!DU:DU)</f>
        <v/>
      </c>
      <c r="DT6" s="94">
        <f>SUMIF('ANALISE FORNECEDOR'!$C:$C, $B6, 'ANALISE FORNECEDOR'!DV:DV)</f>
        <v/>
      </c>
      <c r="DU6" s="94">
        <f>SUMIF('ANALISE FORNECEDOR'!$C:$C, $B6, 'ANALISE FORNECEDOR'!DW:DW)</f>
        <v/>
      </c>
      <c r="DV6" s="94">
        <f>SUMIF('ANALISE FORNECEDOR'!$C:$C, $B6, 'ANALISE FORNECEDOR'!DX:DX)</f>
        <v/>
      </c>
      <c r="DW6" s="94">
        <f>SUMIF('ANALISE FORNECEDOR'!$C:$C, $B6, 'ANALISE FORNECEDOR'!DY:DY)</f>
        <v/>
      </c>
      <c r="DX6" s="95">
        <f>SUMIF('ANALISE FORNECEDOR'!$C:$C, $B6, 'ANALISE FORNECEDOR'!DZ:DZ)</f>
        <v/>
      </c>
      <c r="DY6" s="94">
        <f>SUMIF('ANALISE FORNECEDOR'!$C:$C, $B6, 'ANALISE FORNECEDOR'!EA:EA)</f>
        <v/>
      </c>
      <c r="DZ6" s="94">
        <f>SUMIF('ANALISE FORNECEDOR'!$C:$C, $B6, 'ANALISE FORNECEDOR'!EB:EB)</f>
        <v/>
      </c>
      <c r="EA6" s="94">
        <f>SUMIF('ANALISE FORNECEDOR'!$C:$C, $B6, 'ANALISE FORNECEDOR'!EC:EC)</f>
        <v/>
      </c>
      <c r="EB6" s="94">
        <f>SUMIF('ANALISE FORNECEDOR'!$C:$C, $B6, 'ANALISE FORNECEDOR'!ED:ED)</f>
        <v/>
      </c>
      <c r="EC6" s="94">
        <f>SUMIF('ANALISE FORNECEDOR'!$C:$C, $B6, 'ANALISE FORNECEDOR'!EE:EE)</f>
        <v/>
      </c>
      <c r="ED6" s="94">
        <f>SUMIF('ANALISE FORNECEDOR'!$C:$C, $B6, 'ANALISE FORNECEDOR'!EF:EF)</f>
        <v/>
      </c>
      <c r="EE6" s="94">
        <f>SUMIF('ANALISE FORNECEDOR'!$C:$C, $B6, 'ANALISE FORNECEDOR'!EG:EG)</f>
        <v/>
      </c>
      <c r="EF6" s="94">
        <f>SUMIF('ANALISE FORNECEDOR'!$C:$C, $B6, 'ANALISE FORNECEDOR'!EH:EH)</f>
        <v/>
      </c>
      <c r="EG6" s="94">
        <f>SUMIF('ANALISE FORNECEDOR'!$C:$C, $B6, 'ANALISE FORNECEDOR'!EI:EI)</f>
        <v/>
      </c>
      <c r="EH6" s="94">
        <f>SUMIF('ANALISE FORNECEDOR'!$C:$C, $B6, 'ANALISE FORNECEDOR'!EJ:EJ)</f>
        <v/>
      </c>
      <c r="EI6" s="94">
        <f>SUMIF('ANALISE FORNECEDOR'!$C:$C, $B6, 'ANALISE FORNECEDOR'!EK:EK)</f>
        <v/>
      </c>
      <c r="EJ6" s="94">
        <f>SUMIF('ANALISE FORNECEDOR'!$C:$C, $B6, 'ANALISE FORNECEDOR'!EL:EL)</f>
        <v/>
      </c>
      <c r="EK6" s="95">
        <f>SUMIF('ANALISE FORNECEDOR'!$C:$C, $B6, 'ANALISE FORNECEDOR'!EM:EM)</f>
        <v/>
      </c>
      <c r="EL6" s="1" t="n"/>
      <c r="EM6" s="96">
        <f>IFERROR(AVERAGEIF('lead-time-compras-7'!D:D,A6,'lead-time-compras-7'!S:S),"")</f>
        <v/>
      </c>
      <c r="EN6" s="96">
        <f>IFERROR(
  AVERAGEIFS(
    'notas-fiscais-entrada-830-7'!H:H,
    'notas-fiscais-entrada-830-7'!W:W, A6,
    'notas-fiscais-entrada-830-7'!E:E, $B$1
  ),
""
)</f>
        <v/>
      </c>
      <c r="EO6" s="96">
        <f>IFERROR(AVERAGEIF('lead-time-compras-7'!D:D,A6,'lead-time-compras-7'!Q:Q),"")</f>
        <v/>
      </c>
      <c r="EP6" s="97">
        <f>SUMIF('ANALISE FORNECEDOR'!C:C, B6, 'ANALISE FORNECEDOR'!ER:ER)</f>
        <v/>
      </c>
      <c r="EQ6" s="97">
        <f>SUMIF('ANALISE FORNECEDOR'!C:C, B6, 'ANALISE FORNECEDOR'!ES:ES)</f>
        <v/>
      </c>
      <c r="ER6" s="52">
        <f>SUMIF('ANALISE FORNECEDOR'!C:C, B6, 'ANALISE FORNECEDOR'!EU:EU)</f>
        <v/>
      </c>
      <c r="ES6" s="52">
        <f>SUMIF('ANALISE FORNECEDOR'!C:C, B6, 'ANALISE FORNECEDOR'!EV:EV)</f>
        <v/>
      </c>
      <c r="ET6" s="52">
        <f>SUMIF('ANALISE FORNECEDOR'!C:C, B6, 'ANALISE FORNECEDOR'!EW:EW)</f>
        <v/>
      </c>
      <c r="EU6" s="52">
        <f>SUMIF('ANALISE FORNECEDOR'!C:C, B6, 'ANALISE FORNECEDOR'!EX:EX)</f>
        <v/>
      </c>
      <c r="EV6" s="52">
        <f>SUMIF('ANALISE FORNECEDOR'!C:C, B6, 'ANALISE FORNECEDOR'!EY:EY)</f>
        <v/>
      </c>
      <c r="EW6" s="53">
        <f>SUMIF('ANALISE FORNECEDOR'!C:C, B6, 'ANALISE FORNECEDOR'!EZ:EZ)</f>
        <v/>
      </c>
      <c r="EX6" s="53">
        <f>SUMIF('ANALISE FORNECEDOR'!C:C, B6, 'ANALISE FORNECEDOR'!FA:FA)</f>
        <v/>
      </c>
      <c r="EY6" s="53">
        <f>SUMIF('ANALISE FORNECEDOR'!C:C, B6, 'ANALISE FORNECEDOR'!FB:FB)</f>
        <v/>
      </c>
      <c r="EZ6" s="53">
        <f>SUMIF('ANALISE FORNECEDOR'!C:C, B6, 'ANALISE FORNECEDOR'!FC:FC)</f>
        <v/>
      </c>
      <c r="FA6" s="53">
        <f>SUMIF('ANALISE FORNECEDOR'!C:C, B6, 'ANALISE FORNECEDOR'!FD:FD)</f>
        <v/>
      </c>
      <c r="FB6" s="41">
        <f>SUMIF('ANALISE FORNECEDOR'!C:C, B6, 'ANALISE FORNECEDOR'!FE:FE)</f>
        <v/>
      </c>
      <c r="FC6" s="41">
        <f>SUMIF('ANALISE FORNECEDOR'!C:C, B6, 'ANALISE FORNECEDOR'!FF:FF)</f>
        <v/>
      </c>
    </row>
    <row r="7">
      <c r="A7" s="1" t="n">
        <v>3576</v>
      </c>
      <c r="B7" s="1" t="inlineStr">
        <is>
          <t>ZILMA</t>
        </is>
      </c>
      <c r="C7" s="40">
        <f>IFERROR(AVERAGEIF('ANALISE PRODUTO'!H:H,B7,'ANALISE PRODUTO'!BE:BE),"")</f>
        <v/>
      </c>
      <c r="D7" s="40">
        <f>IFERROR(AVERAGEIF('ANALISE PRODUTO'!H:H,B7,'ANALISE PRODUTO'!BF:BF),"")</f>
        <v/>
      </c>
      <c r="E7" s="47">
        <f t="array" ref="E7">IFERROR(
  IF(
    SUMPRODUCT(
      IFERROR(--('ANALISE PRODUTO'!$H$3:$H$10000=B7),0) *
      IFERROR(--'ANALISE PRODUTO'!$AJ$3:$AJ$10000,0)
    )=0,
    "",
    SUMPRODUCT(
      IFERROR(--('ANALISE PRODUTO'!$H$3:$H$10000=B7),0) *
      IFERROR(--'ANALISE PRODUTO'!$AN$3:$AN$10000,0)
    ) /
    SUMPRODUCT(
      IFERROR(--('ANALISE PRODUTO'!$H$3:$H$10000=B7),0) *
      IFERROR(--'ANALISE PRODUTO'!$AJ$3:$AJ$10000,0)
    )
  ),
  ""
)</f>
        <v/>
      </c>
      <c r="F7" s="47">
        <f t="array" ref="F7">IFERROR(
  IF(
    SUMPRODUCT(
      IFERROR(--('ANALISE PRODUTO'!$H$3:$H$10000=B7),0) *
      IFERROR(--'ANALISE PRODUTO'!$AJ$3:$AJ$10000,0)
    )=0,
    "",
    SUMPRODUCT(
      IFERROR(--('ANALISE PRODUTO'!$H$3:$H$10000=B7),0) *
      IFERROR(--'ANALISE PRODUTO'!$AO$3:$AO$10000,0)
    ) /
    SUMPRODUCT(
      IFERROR(--('ANALISE PRODUTO'!$H$3:$H$10000=B7),0) *
      IFERROR(--'ANALISE PRODUTO'!$AJ$3:$AJ$10000,0)
    )
  ),
  ""
)</f>
        <v/>
      </c>
      <c r="G7" s="86">
        <f>IFERROR(AVERAGEIF('ANALISE FORNECEDOR'!C:C,B7,'ANALISE FORNECEDOR'!H:H),"")</f>
        <v/>
      </c>
      <c r="H7" s="86">
        <f>IFERROR(AVERAGEIF('ANALISE FORNECEDOR'!C:C,B7,'ANALISE FORNECEDOR'!I:I),"")</f>
        <v/>
      </c>
      <c r="I7" s="87">
        <f>SUMIF('ANALISE PRODUTO'!H:H, B7, 'ANALISE PRODUTO'!AP:AP)</f>
        <v/>
      </c>
      <c r="J7" s="88">
        <f>SUMIF('ANALISE PRODUTO'!H:H, B7, 'ANALISE PRODUTO'!AN:AN)</f>
        <v/>
      </c>
      <c r="K7" s="40">
        <f>SUMIF('ANALISE PRODUTO'!H:H, B7, 'ANALISE PRODUTO'!BB:BB)</f>
        <v/>
      </c>
      <c r="L7" s="40">
        <f>SUMIF('ANALISE PRODUTO'!H:H, B7, 'ANALISE PRODUTO'!BC:BC)</f>
        <v/>
      </c>
      <c r="M7" s="40">
        <f>SUMIF('ANALISE PRODUTO'!H:H, B7, 'ANALISE PRODUTO'!BD:BD)</f>
        <v/>
      </c>
      <c r="N7" s="40">
        <f>SUMIF('ANALISE PRODUTO'!H:H, B7, 'ANALISE PRODUTO'!BA:BA)</f>
        <v/>
      </c>
      <c r="O7" s="40">
        <f>IF(I7=0, 0, IF(N7/I7=0, 0, N7/I7))</f>
        <v/>
      </c>
      <c r="P7" s="40">
        <f>IFERROR(K7/I7,0)</f>
        <v/>
      </c>
      <c r="Q7" s="89">
        <f>SUMIF('ANALISE PRODUTO'!H:H, B7, 'ANALISE PRODUTO'!BJ:BJ)</f>
        <v/>
      </c>
      <c r="R7" s="89">
        <f>SUMIF('ANALISE PRODUTO'!H:H, B7, 'ANALISE PRODUTO'!BK:BK)</f>
        <v/>
      </c>
      <c r="S7" s="89">
        <f>SUMIF('ANALISE PRODUTO'!H:H, B7, 'ANALISE PRODUTO'!BL:BL)</f>
        <v/>
      </c>
      <c r="T7" s="89">
        <f>SUMIFS('ANALISE PRODUTO'!BI:BI, 'ANALISE PRODUTO'!H:H, B7)</f>
        <v/>
      </c>
      <c r="U7" s="89">
        <f>IF(B7="DESCONTINUADO", 0, IF(I7=0, 0, IF(T7/I7=0, 0, T7/I7)))</f>
        <v/>
      </c>
      <c r="V7" s="89">
        <f>IFERROR(IF(B7="DESCONTINUADO", 0, (R7+S7)/I7), 0)</f>
        <v/>
      </c>
      <c r="W7" s="59">
        <f>COUNTIF('ANALISE PRODUTO'!H:H, B7)</f>
        <v/>
      </c>
      <c r="X7" s="60">
        <f>COUNTIFS('ANALISE PRODUTO'!H:H, B7, 'ANALISE PRODUTO'!S:S, "S")</f>
        <v/>
      </c>
      <c r="Y7" s="61">
        <f>W7-X7</f>
        <v/>
      </c>
      <c r="Z7" s="88">
        <f>IFERROR(IF(COUNTIF('ANALISE FORNECEDOR'!$C:$C,B7)&gt;1,
   AVERAGEIF('ANALISE FORNECEDOR'!$C:$C,B7,'ANALISE FORNECEDOR'!$AA:$AA),
   VLOOKUP(B7,'ANALISE FORNECEDOR'!$C:$AA,23,FALSE)), "")</f>
        <v/>
      </c>
      <c r="AA7" s="88">
        <f>IFERROR(IF(COUNTIF('ANALISE FORNECEDOR'!$C:$C,B7)&gt;1,
   AVERAGEIF('ANALISE FORNECEDOR'!$C:$C,B7,'ANALISE FORNECEDOR'!$AB:$AB),
   VLOOKUP(B7,'ANALISE FORNECEDOR'!$C:$AB,24,FALSE)), "")</f>
        <v/>
      </c>
      <c r="AB7" s="90">
        <f>SUMIF('ANALISE FORNECEDOR'!C:C, B7, 'ANALISE FORNECEDOR'!AC:AC)</f>
        <v/>
      </c>
      <c r="AC7" s="90">
        <f>SUMIF('ANALISE FORNECEDOR'!C:C, B7, 'ANALISE FORNECEDOR'!AD:AD)</f>
        <v/>
      </c>
      <c r="AD7" s="87">
        <f>SUMIF('ANALISE FORNECEDOR'!C:C, B7, 'ANALISE FORNECEDOR'!AE:AE)</f>
        <v/>
      </c>
      <c r="AE7" s="87">
        <f>IFERROR(AC7/AD7,1)</f>
        <v/>
      </c>
      <c r="AF7" s="64">
        <f>IFERROR(
  SUMIFS(
    'fornecedor-venda-por-filial-ger'!AE:AE,
    'fornecedor-venda-por-filial-ger'!F:F, A7,
    'fornecedor-venda-por-filial-ger'!B:B, $B$1
  )/100,
"")</f>
        <v/>
      </c>
      <c r="AG7" s="64">
        <f>IFERROR(
  SUMIFS(
    'fornecedor-venda-por-filial-ger'!AA:AA,
    'fornecedor-venda-por-filial-ger'!F:F, A7,
    'fornecedor-venda-por-filial-ger'!B:B, $B$1
  )/100,
"")</f>
        <v/>
      </c>
      <c r="AH7" s="64">
        <f>IFERROR(IF(OR(AG7="",AF7=""),"",IF(J7=0,0,AG7-AF7)),"")</f>
        <v/>
      </c>
      <c r="AI7" s="39" t="n"/>
      <c r="AJ7" s="92">
        <f>SUMIF('ANALISE FORNECEDOR'!$C:$C, $B7, 'ANALISE FORNECEDOR'!AL:AL)</f>
        <v/>
      </c>
      <c r="AK7" s="92">
        <f>SUMIF('ANALISE FORNECEDOR'!$C:$C, $B7, 'ANALISE FORNECEDOR'!AM:AM)</f>
        <v/>
      </c>
      <c r="AL7" s="92">
        <f>SUMIF('ANALISE FORNECEDOR'!$C:$C, $B7, 'ANALISE FORNECEDOR'!AN:AN)</f>
        <v/>
      </c>
      <c r="AM7" s="92">
        <f>SUMIF('ANALISE FORNECEDOR'!$C:$C, $B7, 'ANALISE FORNECEDOR'!AO:AO)</f>
        <v/>
      </c>
      <c r="AN7" s="92">
        <f>SUMIF('ANALISE FORNECEDOR'!$C:$C, $B7, 'ANALISE FORNECEDOR'!AP:AP)</f>
        <v/>
      </c>
      <c r="AO7" s="92">
        <f>SUMIF('ANALISE FORNECEDOR'!$C:$C, $B7, 'ANALISE FORNECEDOR'!AQ:AQ)</f>
        <v/>
      </c>
      <c r="AP7" s="92">
        <f>SUMIF('ANALISE FORNECEDOR'!$C:$C, $B7, 'ANALISE FORNECEDOR'!AR:AR)</f>
        <v/>
      </c>
      <c r="AQ7" s="92">
        <f>SUMIF('ANALISE FORNECEDOR'!$C:$C, $B7, 'ANALISE FORNECEDOR'!AS:AS)</f>
        <v/>
      </c>
      <c r="AR7" s="92">
        <f>SUMIF('ANALISE FORNECEDOR'!$C:$C, $B7, 'ANALISE FORNECEDOR'!AT:AT)</f>
        <v/>
      </c>
      <c r="AS7" s="92">
        <f>SUMIF('ANALISE FORNECEDOR'!$C:$C, $B7, 'ANALISE FORNECEDOR'!AU:AU)</f>
        <v/>
      </c>
      <c r="AT7" s="92">
        <f>SUMIF('ANALISE FORNECEDOR'!$C:$C, $B7, 'ANALISE FORNECEDOR'!AV:AV)</f>
        <v/>
      </c>
      <c r="AU7" s="92">
        <f>SUMIF('ANALISE FORNECEDOR'!$C:$C, $B7, 'ANALISE FORNECEDOR'!AW:AW)</f>
        <v/>
      </c>
      <c r="AV7" s="93">
        <f>SUMIF('ANALISE FORNECEDOR'!$C:$C, $B7, 'ANALISE FORNECEDOR'!AX:AX)</f>
        <v/>
      </c>
      <c r="AW7" s="92">
        <f>SUMIF('ANALISE FORNECEDOR'!$C:$C, $B7, 'ANALISE FORNECEDOR'!AY:AY)</f>
        <v/>
      </c>
      <c r="AX7" s="92">
        <f>SUMIF('ANALISE FORNECEDOR'!$C:$C, $B7, 'ANALISE FORNECEDOR'!AZ:AZ)</f>
        <v/>
      </c>
      <c r="AY7" s="92">
        <f>SUMIF('ANALISE FORNECEDOR'!$C:$C, $B7, 'ANALISE FORNECEDOR'!BA:BA)</f>
        <v/>
      </c>
      <c r="AZ7" s="92">
        <f>SUMIF('ANALISE FORNECEDOR'!$C:$C, $B7, 'ANALISE FORNECEDOR'!BB:BB)</f>
        <v/>
      </c>
      <c r="BA7" s="92">
        <f>SUMIF('ANALISE FORNECEDOR'!$C:$C, $B7, 'ANALISE FORNECEDOR'!BC:BC)</f>
        <v/>
      </c>
      <c r="BB7" s="92">
        <f>SUMIF('ANALISE FORNECEDOR'!$C:$C, $B7, 'ANALISE FORNECEDOR'!BD:BD)</f>
        <v/>
      </c>
      <c r="BC7" s="92">
        <f>SUMIF('ANALISE FORNECEDOR'!$C:$C, $B7, 'ANALISE FORNECEDOR'!BE:BE)</f>
        <v/>
      </c>
      <c r="BD7" s="92">
        <f>SUMIF('ANALISE FORNECEDOR'!$C:$C, $B7, 'ANALISE FORNECEDOR'!BF:BF)</f>
        <v/>
      </c>
      <c r="BE7" s="92">
        <f>SUMIF('ANALISE FORNECEDOR'!$C:$C, $B7, 'ANALISE FORNECEDOR'!BG:BG)</f>
        <v/>
      </c>
      <c r="BF7" s="92">
        <f>SUMIF('ANALISE FORNECEDOR'!$C:$C, $B7, 'ANALISE FORNECEDOR'!BH:BH)</f>
        <v/>
      </c>
      <c r="BG7" s="92">
        <f>SUMIF('ANALISE FORNECEDOR'!$C:$C, $B7, 'ANALISE FORNECEDOR'!BI:BI)</f>
        <v/>
      </c>
      <c r="BH7" s="92">
        <f>SUMIF('ANALISE FORNECEDOR'!$C:$C, $B7, 'ANALISE FORNECEDOR'!BJ:BJ)</f>
        <v/>
      </c>
      <c r="BI7" s="93">
        <f>SUMIF('ANALISE FORNECEDOR'!$C:$C, $B7, 'ANALISE FORNECEDOR'!BK:BK)</f>
        <v/>
      </c>
      <c r="BJ7" s="92">
        <f>SUMIF('ANALISE FORNECEDOR'!$C:$C, $B7, 'ANALISE FORNECEDOR'!BL:BL)</f>
        <v/>
      </c>
      <c r="BK7" s="92">
        <f>SUMIF('ANALISE FORNECEDOR'!$C:$C, $B7, 'ANALISE FORNECEDOR'!BM:BM)</f>
        <v/>
      </c>
      <c r="BL7" s="92">
        <f>SUMIF('ANALISE FORNECEDOR'!$C:$C, $B7, 'ANALISE FORNECEDOR'!BN:BN)</f>
        <v/>
      </c>
      <c r="BM7" s="92">
        <f>SUMIF('ANALISE FORNECEDOR'!$C:$C, $B7, 'ANALISE FORNECEDOR'!BO:BO)</f>
        <v/>
      </c>
      <c r="BN7" s="92">
        <f>SUMIF('ANALISE FORNECEDOR'!$C:$C, $B7, 'ANALISE FORNECEDOR'!BP:BP)</f>
        <v/>
      </c>
      <c r="BO7" s="92">
        <f>SUMIF('ANALISE FORNECEDOR'!$C:$C, $B7, 'ANALISE FORNECEDOR'!BQ:BQ)</f>
        <v/>
      </c>
      <c r="BP7" s="92">
        <f>SUMIF('ANALISE FORNECEDOR'!$C:$C, $B7, 'ANALISE FORNECEDOR'!BR:BR)</f>
        <v/>
      </c>
      <c r="BQ7" s="92">
        <f>SUMIF('ANALISE FORNECEDOR'!$C:$C, $B7, 'ANALISE FORNECEDOR'!BS:BS)</f>
        <v/>
      </c>
      <c r="BR7" s="92">
        <f>SUMIF('ANALISE FORNECEDOR'!$C:$C, $B7, 'ANALISE FORNECEDOR'!BT:BT)</f>
        <v/>
      </c>
      <c r="BS7" s="92">
        <f>SUMIF('ANALISE FORNECEDOR'!$C:$C, $B7, 'ANALISE FORNECEDOR'!BU:BU)</f>
        <v/>
      </c>
      <c r="BT7" s="92">
        <f>SUMIF('ANALISE FORNECEDOR'!$C:$C, $B7, 'ANALISE FORNECEDOR'!BV:BV)</f>
        <v/>
      </c>
      <c r="BU7" s="92">
        <f>SUMIF('ANALISE FORNECEDOR'!$C:$C, $B7, 'ANALISE FORNECEDOR'!BW:BW)</f>
        <v/>
      </c>
      <c r="BV7" s="93">
        <f>SUMIF('ANALISE FORNECEDOR'!$C:$C, $B7, 'ANALISE FORNECEDOR'!BX:BX)</f>
        <v/>
      </c>
      <c r="BW7" s="92">
        <f>SUMIF('ANALISE FORNECEDOR'!$C:$C, $B7, 'ANALISE FORNECEDOR'!BY:BY)</f>
        <v/>
      </c>
      <c r="BX7" s="92">
        <f>SUMIF('ANALISE FORNECEDOR'!$C:$C, $B7, 'ANALISE FORNECEDOR'!BZ:BZ)</f>
        <v/>
      </c>
      <c r="BY7" s="92">
        <f>SUMIF('ANALISE FORNECEDOR'!$C:$C, $B7, 'ANALISE FORNECEDOR'!CA:CA)</f>
        <v/>
      </c>
      <c r="BZ7" s="92">
        <f>SUMIF('ANALISE FORNECEDOR'!$C:$C, $B7, 'ANALISE FORNECEDOR'!CB:CB)</f>
        <v/>
      </c>
      <c r="CA7" s="92">
        <f>SUMIF('ANALISE FORNECEDOR'!$C:$C, $B7, 'ANALISE FORNECEDOR'!CC:CC)</f>
        <v/>
      </c>
      <c r="CB7" s="92">
        <f>SUMIF('ANALISE FORNECEDOR'!$C:$C, $B7, 'ANALISE FORNECEDOR'!CD:CD)</f>
        <v/>
      </c>
      <c r="CC7" s="92">
        <f>SUMIF('ANALISE FORNECEDOR'!$C:$C, $B7, 'ANALISE FORNECEDOR'!CE:CE)</f>
        <v/>
      </c>
      <c r="CD7" s="92">
        <f>SUMIF('ANALISE FORNECEDOR'!$C:$C, $B7, 'ANALISE FORNECEDOR'!CF:CF)</f>
        <v/>
      </c>
      <c r="CE7" s="92">
        <f>SUMIF('ANALISE FORNECEDOR'!$C:$C, $B7, 'ANALISE FORNECEDOR'!CG:CG)</f>
        <v/>
      </c>
      <c r="CF7" s="92">
        <f>SUMIF('ANALISE FORNECEDOR'!$C:$C, $B7, 'ANALISE FORNECEDOR'!CH:CH)</f>
        <v/>
      </c>
      <c r="CG7" s="92">
        <f>SUMIF('ANALISE FORNECEDOR'!$C:$C, $B7, 'ANALISE FORNECEDOR'!CI:CI)</f>
        <v/>
      </c>
      <c r="CH7" s="92">
        <f>SUMIF('ANALISE FORNECEDOR'!$C:$C, $B7, 'ANALISE FORNECEDOR'!CJ:CJ)</f>
        <v/>
      </c>
      <c r="CI7" s="93">
        <f>SUMIF('ANALISE FORNECEDOR'!$C:$C, $B7, 'ANALISE FORNECEDOR'!CK:CK)</f>
        <v/>
      </c>
      <c r="CJ7" s="93">
        <f>SUMIF('ANALISE FORNECEDOR'!$C:$C, $B7, 'ANALISE FORNECEDOR'!CL:CL)</f>
        <v/>
      </c>
      <c r="CK7" s="1" t="n"/>
      <c r="CL7" s="94">
        <f>SUMIF('ANALISE FORNECEDOR'!$C:$C, $B7, 'ANALISE FORNECEDOR'!CN:CN)</f>
        <v/>
      </c>
      <c r="CM7" s="94">
        <f>SUMIF('ANALISE FORNECEDOR'!$C:$C, $B7, 'ANALISE FORNECEDOR'!CO:CO)</f>
        <v/>
      </c>
      <c r="CN7" s="94">
        <f>SUMIF('ANALISE FORNECEDOR'!$C:$C, $B7, 'ANALISE FORNECEDOR'!CP:CP)</f>
        <v/>
      </c>
      <c r="CO7" s="94">
        <f>SUMIF('ANALISE FORNECEDOR'!$C:$C, $B7, 'ANALISE FORNECEDOR'!CQ:CQ)</f>
        <v/>
      </c>
      <c r="CP7" s="94">
        <f>SUMIF('ANALISE FORNECEDOR'!$C:$C, $B7, 'ANALISE FORNECEDOR'!CR:CR)</f>
        <v/>
      </c>
      <c r="CQ7" s="94">
        <f>SUMIF('ANALISE FORNECEDOR'!$C:$C, $B7, 'ANALISE FORNECEDOR'!CS:CS)</f>
        <v/>
      </c>
      <c r="CR7" s="94">
        <f>SUMIF('ANALISE FORNECEDOR'!$C:$C, $B7, 'ANALISE FORNECEDOR'!CT:CT)</f>
        <v/>
      </c>
      <c r="CS7" s="94">
        <f>SUMIF('ANALISE FORNECEDOR'!$C:$C, $B7, 'ANALISE FORNECEDOR'!CU:CU)</f>
        <v/>
      </c>
      <c r="CT7" s="94">
        <f>SUMIF('ANALISE FORNECEDOR'!$C:$C, $B7, 'ANALISE FORNECEDOR'!CV:CV)</f>
        <v/>
      </c>
      <c r="CU7" s="94">
        <f>SUMIF('ANALISE FORNECEDOR'!$C:$C, $B7, 'ANALISE FORNECEDOR'!CW:CW)</f>
        <v/>
      </c>
      <c r="CV7" s="94">
        <f>SUMIF('ANALISE FORNECEDOR'!$C:$C, $B7, 'ANALISE FORNECEDOR'!CX:CX)</f>
        <v/>
      </c>
      <c r="CW7" s="94">
        <f>SUMIF('ANALISE FORNECEDOR'!$C:$C, $B7, 'ANALISE FORNECEDOR'!CY:CY)</f>
        <v/>
      </c>
      <c r="CX7" s="95">
        <f>SUMIF('ANALISE FORNECEDOR'!$C:$C, $B7, 'ANALISE FORNECEDOR'!CZ:CZ)</f>
        <v/>
      </c>
      <c r="CY7" s="94">
        <f>SUMIF('ANALISE FORNECEDOR'!$C:$C, $B7, 'ANALISE FORNECEDOR'!DA:DA)</f>
        <v/>
      </c>
      <c r="CZ7" s="94">
        <f>SUMIF('ANALISE FORNECEDOR'!$C:$C, $B7, 'ANALISE FORNECEDOR'!DB:DB)</f>
        <v/>
      </c>
      <c r="DA7" s="94">
        <f>SUMIF('ANALISE FORNECEDOR'!$C:$C, $B7, 'ANALISE FORNECEDOR'!DC:DC)</f>
        <v/>
      </c>
      <c r="DB7" s="94">
        <f>SUMIF('ANALISE FORNECEDOR'!$C:$C, $B7, 'ANALISE FORNECEDOR'!DD:DD)</f>
        <v/>
      </c>
      <c r="DC7" s="94">
        <f>SUMIF('ANALISE FORNECEDOR'!$C:$C, $B7, 'ANALISE FORNECEDOR'!DE:DE)</f>
        <v/>
      </c>
      <c r="DD7" s="94">
        <f>SUMIF('ANALISE FORNECEDOR'!$C:$C, $B7, 'ANALISE FORNECEDOR'!DF:DF)</f>
        <v/>
      </c>
      <c r="DE7" s="94">
        <f>SUMIF('ANALISE FORNECEDOR'!$C:$C, $B7, 'ANALISE FORNECEDOR'!DG:DG)</f>
        <v/>
      </c>
      <c r="DF7" s="94">
        <f>SUMIF('ANALISE FORNECEDOR'!$C:$C, $B7, 'ANALISE FORNECEDOR'!DH:DH)</f>
        <v/>
      </c>
      <c r="DG7" s="94">
        <f>SUMIF('ANALISE FORNECEDOR'!$C:$C, $B7, 'ANALISE FORNECEDOR'!DI:DI)</f>
        <v/>
      </c>
      <c r="DH7" s="94">
        <f>SUMIF('ANALISE FORNECEDOR'!$C:$C, $B7, 'ANALISE FORNECEDOR'!DJ:DJ)</f>
        <v/>
      </c>
      <c r="DI7" s="94">
        <f>SUMIF('ANALISE FORNECEDOR'!$C:$C, $B7, 'ANALISE FORNECEDOR'!DK:DK)</f>
        <v/>
      </c>
      <c r="DJ7" s="94">
        <f>SUMIF('ANALISE FORNECEDOR'!$C:$C, $B7, 'ANALISE FORNECEDOR'!DL:DL)</f>
        <v/>
      </c>
      <c r="DK7" s="95">
        <f>SUMIF('ANALISE FORNECEDOR'!$C:$C, $B7, 'ANALISE FORNECEDOR'!DM:DM)</f>
        <v/>
      </c>
      <c r="DL7" s="94">
        <f>SUMIF('ANALISE FORNECEDOR'!$C:$C, $B7, 'ANALISE FORNECEDOR'!DN:DN)</f>
        <v/>
      </c>
      <c r="DM7" s="94">
        <f>SUMIF('ANALISE FORNECEDOR'!$C:$C, $B7, 'ANALISE FORNECEDOR'!DO:DO)</f>
        <v/>
      </c>
      <c r="DN7" s="94">
        <f>SUMIF('ANALISE FORNECEDOR'!$C:$C, $B7, 'ANALISE FORNECEDOR'!DP:DP)</f>
        <v/>
      </c>
      <c r="DO7" s="94">
        <f>SUMIF('ANALISE FORNECEDOR'!$C:$C, $B7, 'ANALISE FORNECEDOR'!DQ:DQ)</f>
        <v/>
      </c>
      <c r="DP7" s="94">
        <f>SUMIF('ANALISE FORNECEDOR'!$C:$C, $B7, 'ANALISE FORNECEDOR'!DR:DR)</f>
        <v/>
      </c>
      <c r="DQ7" s="94">
        <f>SUMIF('ANALISE FORNECEDOR'!$C:$C, $B7, 'ANALISE FORNECEDOR'!DS:DS)</f>
        <v/>
      </c>
      <c r="DR7" s="94">
        <f>SUMIF('ANALISE FORNECEDOR'!$C:$C, $B7, 'ANALISE FORNECEDOR'!DT:DT)</f>
        <v/>
      </c>
      <c r="DS7" s="94">
        <f>SUMIF('ANALISE FORNECEDOR'!$C:$C, $B7, 'ANALISE FORNECEDOR'!DU:DU)</f>
        <v/>
      </c>
      <c r="DT7" s="94">
        <f>SUMIF('ANALISE FORNECEDOR'!$C:$C, $B7, 'ANALISE FORNECEDOR'!DV:DV)</f>
        <v/>
      </c>
      <c r="DU7" s="94">
        <f>SUMIF('ANALISE FORNECEDOR'!$C:$C, $B7, 'ANALISE FORNECEDOR'!DW:DW)</f>
        <v/>
      </c>
      <c r="DV7" s="94">
        <f>SUMIF('ANALISE FORNECEDOR'!$C:$C, $B7, 'ANALISE FORNECEDOR'!DX:DX)</f>
        <v/>
      </c>
      <c r="DW7" s="94">
        <f>SUMIF('ANALISE FORNECEDOR'!$C:$C, $B7, 'ANALISE FORNECEDOR'!DY:DY)</f>
        <v/>
      </c>
      <c r="DX7" s="95">
        <f>SUMIF('ANALISE FORNECEDOR'!$C:$C, $B7, 'ANALISE FORNECEDOR'!DZ:DZ)</f>
        <v/>
      </c>
      <c r="DY7" s="94">
        <f>SUMIF('ANALISE FORNECEDOR'!$C:$C, $B7, 'ANALISE FORNECEDOR'!EA:EA)</f>
        <v/>
      </c>
      <c r="DZ7" s="94">
        <f>SUMIF('ANALISE FORNECEDOR'!$C:$C, $B7, 'ANALISE FORNECEDOR'!EB:EB)</f>
        <v/>
      </c>
      <c r="EA7" s="94">
        <f>SUMIF('ANALISE FORNECEDOR'!$C:$C, $B7, 'ANALISE FORNECEDOR'!EC:EC)</f>
        <v/>
      </c>
      <c r="EB7" s="94">
        <f>SUMIF('ANALISE FORNECEDOR'!$C:$C, $B7, 'ANALISE FORNECEDOR'!ED:ED)</f>
        <v/>
      </c>
      <c r="EC7" s="94">
        <f>SUMIF('ANALISE FORNECEDOR'!$C:$C, $B7, 'ANALISE FORNECEDOR'!EE:EE)</f>
        <v/>
      </c>
      <c r="ED7" s="94">
        <f>SUMIF('ANALISE FORNECEDOR'!$C:$C, $B7, 'ANALISE FORNECEDOR'!EF:EF)</f>
        <v/>
      </c>
      <c r="EE7" s="94">
        <f>SUMIF('ANALISE FORNECEDOR'!$C:$C, $B7, 'ANALISE FORNECEDOR'!EG:EG)</f>
        <v/>
      </c>
      <c r="EF7" s="94">
        <f>SUMIF('ANALISE FORNECEDOR'!$C:$C, $B7, 'ANALISE FORNECEDOR'!EH:EH)</f>
        <v/>
      </c>
      <c r="EG7" s="94">
        <f>SUMIF('ANALISE FORNECEDOR'!$C:$C, $B7, 'ANALISE FORNECEDOR'!EI:EI)</f>
        <v/>
      </c>
      <c r="EH7" s="94">
        <f>SUMIF('ANALISE FORNECEDOR'!$C:$C, $B7, 'ANALISE FORNECEDOR'!EJ:EJ)</f>
        <v/>
      </c>
      <c r="EI7" s="94">
        <f>SUMIF('ANALISE FORNECEDOR'!$C:$C, $B7, 'ANALISE FORNECEDOR'!EK:EK)</f>
        <v/>
      </c>
      <c r="EJ7" s="94">
        <f>SUMIF('ANALISE FORNECEDOR'!$C:$C, $B7, 'ANALISE FORNECEDOR'!EL:EL)</f>
        <v/>
      </c>
      <c r="EK7" s="95">
        <f>SUMIF('ANALISE FORNECEDOR'!$C:$C, $B7, 'ANALISE FORNECEDOR'!EM:EM)</f>
        <v/>
      </c>
      <c r="EL7" s="1" t="n"/>
      <c r="EM7" s="96">
        <f>IFERROR(AVERAGEIF('lead-time-compras-7'!D:D,A7,'lead-time-compras-7'!S:S),"")</f>
        <v/>
      </c>
      <c r="EN7" s="96">
        <f>IFERROR(
  AVERAGEIFS(
    'notas-fiscais-entrada-830-7'!H:H,
    'notas-fiscais-entrada-830-7'!W:W, A7,
    'notas-fiscais-entrada-830-7'!E:E, $B$1
  ),
""
)</f>
        <v/>
      </c>
      <c r="EO7" s="96">
        <f>IFERROR(AVERAGEIF('lead-time-compras-7'!D:D,A7,'lead-time-compras-7'!Q:Q),"")</f>
        <v/>
      </c>
      <c r="EP7" s="97">
        <f>SUMIF('ANALISE FORNECEDOR'!C:C, B7, 'ANALISE FORNECEDOR'!ER:ER)</f>
        <v/>
      </c>
      <c r="EQ7" s="97">
        <f>SUMIF('ANALISE FORNECEDOR'!C:C, B7, 'ANALISE FORNECEDOR'!ES:ES)</f>
        <v/>
      </c>
      <c r="ER7" s="52">
        <f>SUMIF('ANALISE FORNECEDOR'!C:C, B7, 'ANALISE FORNECEDOR'!EU:EU)</f>
        <v/>
      </c>
      <c r="ES7" s="52">
        <f>SUMIF('ANALISE FORNECEDOR'!C:C, B7, 'ANALISE FORNECEDOR'!EV:EV)</f>
        <v/>
      </c>
      <c r="ET7" s="52">
        <f>SUMIF('ANALISE FORNECEDOR'!C:C, B7, 'ANALISE FORNECEDOR'!EW:EW)</f>
        <v/>
      </c>
      <c r="EU7" s="52">
        <f>SUMIF('ANALISE FORNECEDOR'!C:C, B7, 'ANALISE FORNECEDOR'!EX:EX)</f>
        <v/>
      </c>
      <c r="EV7" s="52">
        <f>SUMIF('ANALISE FORNECEDOR'!C:C, B7, 'ANALISE FORNECEDOR'!EY:EY)</f>
        <v/>
      </c>
      <c r="EW7" s="53">
        <f>SUMIF('ANALISE FORNECEDOR'!C:C, B7, 'ANALISE FORNECEDOR'!EZ:EZ)</f>
        <v/>
      </c>
      <c r="EX7" s="53">
        <f>SUMIF('ANALISE FORNECEDOR'!C:C, B7, 'ANALISE FORNECEDOR'!FA:FA)</f>
        <v/>
      </c>
      <c r="EY7" s="53">
        <f>SUMIF('ANALISE FORNECEDOR'!C:C, B7, 'ANALISE FORNECEDOR'!FB:FB)</f>
        <v/>
      </c>
      <c r="EZ7" s="53">
        <f>SUMIF('ANALISE FORNECEDOR'!C:C, B7, 'ANALISE FORNECEDOR'!FC:FC)</f>
        <v/>
      </c>
      <c r="FA7" s="53">
        <f>SUMIF('ANALISE FORNECEDOR'!C:C, B7, 'ANALISE FORNECEDOR'!FD:FD)</f>
        <v/>
      </c>
      <c r="FB7" s="41">
        <f>SUMIF('ANALISE FORNECEDOR'!C:C, B7, 'ANALISE FORNECEDOR'!FE:FE)</f>
        <v/>
      </c>
      <c r="FC7" s="41">
        <f>SUMIF('ANALISE FORNECEDOR'!C:C, B7, 'ANALISE FORNECEDOR'!FF:FF)</f>
        <v/>
      </c>
    </row>
    <row r="8">
      <c r="A8" s="1" t="n">
        <v>202</v>
      </c>
      <c r="B8" s="1" t="inlineStr">
        <is>
          <t>DESCONTINUADO</t>
        </is>
      </c>
      <c r="C8" s="40">
        <f>IFERROR(AVERAGEIF('ANALISE PRODUTO'!H:H,B8,'ANALISE PRODUTO'!BE:BE),"")</f>
        <v/>
      </c>
      <c r="D8" s="40">
        <f>IFERROR(AVERAGEIF('ANALISE PRODUTO'!H:H,B8,'ANALISE PRODUTO'!BF:BF),"")</f>
        <v/>
      </c>
      <c r="E8" s="47">
        <f t="array" ref="E8">IFERROR(
  IF(
    SUMPRODUCT(
      IFERROR(--('ANALISE PRODUTO'!$H$3:$H$10000=B8),0) *
      IFERROR(--'ANALISE PRODUTO'!$AJ$3:$AJ$10000,0)
    )=0,
    "",
    SUMPRODUCT(
      IFERROR(--('ANALISE PRODUTO'!$H$3:$H$10000=B8),0) *
      IFERROR(--'ANALISE PRODUTO'!$AN$3:$AN$10000,0)
    ) /
    SUMPRODUCT(
      IFERROR(--('ANALISE PRODUTO'!$H$3:$H$10000=B8),0) *
      IFERROR(--'ANALISE PRODUTO'!$AJ$3:$AJ$10000,0)
    )
  ),
  ""
)</f>
        <v/>
      </c>
      <c r="F8" s="47">
        <f t="array" ref="F8">IFERROR(
  IF(
    SUMPRODUCT(
      IFERROR(--('ANALISE PRODUTO'!$H$3:$H$10000=B8),0) *
      IFERROR(--'ANALISE PRODUTO'!$AJ$3:$AJ$10000,0)
    )=0,
    "",
    SUMPRODUCT(
      IFERROR(--('ANALISE PRODUTO'!$H$3:$H$10000=B8),0) *
      IFERROR(--'ANALISE PRODUTO'!$AO$3:$AO$10000,0)
    ) /
    SUMPRODUCT(
      IFERROR(--('ANALISE PRODUTO'!$H$3:$H$10000=B8),0) *
      IFERROR(--'ANALISE PRODUTO'!$AJ$3:$AJ$10000,0)
    )
  ),
  ""
)</f>
        <v/>
      </c>
      <c r="G8" s="86">
        <f>IFERROR(AVERAGEIF('ANALISE FORNECEDOR'!C:C,B8,'ANALISE FORNECEDOR'!H:H),"")</f>
        <v/>
      </c>
      <c r="H8" s="86">
        <f>IFERROR(AVERAGEIF('ANALISE FORNECEDOR'!C:C,B8,'ANALISE FORNECEDOR'!I:I),"")</f>
        <v/>
      </c>
      <c r="I8" s="87">
        <f>SUMIF('ANALISE PRODUTO'!H:H, B8, 'ANALISE PRODUTO'!AP:AP)</f>
        <v/>
      </c>
      <c r="J8" s="88">
        <f>SUMIF('ANALISE PRODUTO'!H:H, B8, 'ANALISE PRODUTO'!AN:AN)</f>
        <v/>
      </c>
      <c r="K8" s="40">
        <f>SUMIF('ANALISE PRODUTO'!H:H, B8, 'ANALISE PRODUTO'!BB:BB)</f>
        <v/>
      </c>
      <c r="L8" s="40">
        <f>SUMIF('ANALISE PRODUTO'!H:H, B8, 'ANALISE PRODUTO'!BC:BC)</f>
        <v/>
      </c>
      <c r="M8" s="40">
        <f>SUMIF('ANALISE PRODUTO'!H:H, B8, 'ANALISE PRODUTO'!BD:BD)</f>
        <v/>
      </c>
      <c r="N8" s="40">
        <f>SUMIF('ANALISE PRODUTO'!H:H, B8, 'ANALISE PRODUTO'!BA:BA)</f>
        <v/>
      </c>
      <c r="O8" s="40">
        <f>IF(I8=0, 0, IF(N8/I8=0, 0, N8/I8))</f>
        <v/>
      </c>
      <c r="P8" s="40">
        <f>IFERROR(K8/I8,0)</f>
        <v/>
      </c>
      <c r="Q8" s="89">
        <f>SUMIF('ANALISE PRODUTO'!H:H, B8, 'ANALISE PRODUTO'!BJ:BJ)</f>
        <v/>
      </c>
      <c r="R8" s="89">
        <f>SUMIF('ANALISE PRODUTO'!H:H, B8, 'ANALISE PRODUTO'!BK:BK)</f>
        <v/>
      </c>
      <c r="S8" s="89">
        <f>SUMIF('ANALISE PRODUTO'!H:H, B8, 'ANALISE PRODUTO'!BL:BL)</f>
        <v/>
      </c>
      <c r="T8" s="89">
        <f>SUMIFS('ANALISE PRODUTO'!BI:BI, 'ANALISE PRODUTO'!H:H, B8)</f>
        <v/>
      </c>
      <c r="U8" s="89">
        <f>IF(B8="DESCONTINUADO", 0, IF(I8=0, 0, IF(T8/I8=0, 0, T8/I8)))</f>
        <v/>
      </c>
      <c r="V8" s="89">
        <f>IFERROR(IF(B8="DESCONTINUADO", 0, (R8+S8)/I8), 0)</f>
        <v/>
      </c>
      <c r="W8" s="59">
        <f>COUNTIF('ANALISE PRODUTO'!H:H, B8)</f>
        <v/>
      </c>
      <c r="X8" s="60">
        <f>COUNTIFS('ANALISE PRODUTO'!H:H, B8, 'ANALISE PRODUTO'!S:S, "S")</f>
        <v/>
      </c>
      <c r="Y8" s="61">
        <f>W8-X8</f>
        <v/>
      </c>
      <c r="Z8" s="88">
        <f>IFERROR(IF(COUNTIF('ANALISE FORNECEDOR'!$C:$C,B8)&gt;1,
   AVERAGEIF('ANALISE FORNECEDOR'!$C:$C,B8,'ANALISE FORNECEDOR'!$AA:$AA),
   VLOOKUP(B8,'ANALISE FORNECEDOR'!$C:$AA,23,FALSE)), "")</f>
        <v/>
      </c>
      <c r="AA8" s="88">
        <f>IFERROR(IF(COUNTIF('ANALISE FORNECEDOR'!$C:$C,B8)&gt;1,
   AVERAGEIF('ANALISE FORNECEDOR'!$C:$C,B8,'ANALISE FORNECEDOR'!$AB:$AB),
   VLOOKUP(B8,'ANALISE FORNECEDOR'!$C:$AB,24,FALSE)), "")</f>
        <v/>
      </c>
      <c r="AB8" s="90">
        <f>SUMIF('ANALISE FORNECEDOR'!C:C, B8, 'ANALISE FORNECEDOR'!AC:AC)</f>
        <v/>
      </c>
      <c r="AC8" s="90">
        <f>SUMIF('ANALISE FORNECEDOR'!C:C, B8, 'ANALISE FORNECEDOR'!AD:AD)</f>
        <v/>
      </c>
      <c r="AD8" s="87">
        <f>SUMIF('ANALISE FORNECEDOR'!C:C, B8, 'ANALISE FORNECEDOR'!AE:AE)</f>
        <v/>
      </c>
      <c r="AE8" s="87">
        <f>IFERROR(AC8/AD8,1)</f>
        <v/>
      </c>
      <c r="AF8" s="64">
        <f>IFERROR(
  SUMIFS(
    'fornecedor-venda-por-filial-ger'!AE:AE,
    'fornecedor-venda-por-filial-ger'!F:F, A8,
    'fornecedor-venda-por-filial-ger'!B:B, $B$1
  )/100,
"")</f>
        <v/>
      </c>
      <c r="AG8" s="64">
        <f>IFERROR(
  SUMIFS(
    'fornecedor-venda-por-filial-ger'!AA:AA,
    'fornecedor-venda-por-filial-ger'!F:F, A8,
    'fornecedor-venda-por-filial-ger'!B:B, $B$1
  )/100,
"")</f>
        <v/>
      </c>
      <c r="AH8" s="64">
        <f>IFERROR(IF(OR(AG8="",AF8=""),"",IF(J8=0,0,AG8-AF8)),"")</f>
        <v/>
      </c>
      <c r="AI8" s="39" t="n"/>
      <c r="AJ8" s="92">
        <f>SUMIF('ANALISE FORNECEDOR'!$C:$C, $B8, 'ANALISE FORNECEDOR'!AL:AL)</f>
        <v/>
      </c>
      <c r="AK8" s="92">
        <f>SUMIF('ANALISE FORNECEDOR'!$C:$C, $B8, 'ANALISE FORNECEDOR'!AM:AM)</f>
        <v/>
      </c>
      <c r="AL8" s="92">
        <f>SUMIF('ANALISE FORNECEDOR'!$C:$C, $B8, 'ANALISE FORNECEDOR'!AN:AN)</f>
        <v/>
      </c>
      <c r="AM8" s="92">
        <f>SUMIF('ANALISE FORNECEDOR'!$C:$C, $B8, 'ANALISE FORNECEDOR'!AO:AO)</f>
        <v/>
      </c>
      <c r="AN8" s="92">
        <f>SUMIF('ANALISE FORNECEDOR'!$C:$C, $B8, 'ANALISE FORNECEDOR'!AP:AP)</f>
        <v/>
      </c>
      <c r="AO8" s="92">
        <f>SUMIF('ANALISE FORNECEDOR'!$C:$C, $B8, 'ANALISE FORNECEDOR'!AQ:AQ)</f>
        <v/>
      </c>
      <c r="AP8" s="92">
        <f>SUMIF('ANALISE FORNECEDOR'!$C:$C, $B8, 'ANALISE FORNECEDOR'!AR:AR)</f>
        <v/>
      </c>
      <c r="AQ8" s="92">
        <f>SUMIF('ANALISE FORNECEDOR'!$C:$C, $B8, 'ANALISE FORNECEDOR'!AS:AS)</f>
        <v/>
      </c>
      <c r="AR8" s="92">
        <f>SUMIF('ANALISE FORNECEDOR'!$C:$C, $B8, 'ANALISE FORNECEDOR'!AT:AT)</f>
        <v/>
      </c>
      <c r="AS8" s="92">
        <f>SUMIF('ANALISE FORNECEDOR'!$C:$C, $B8, 'ANALISE FORNECEDOR'!AU:AU)</f>
        <v/>
      </c>
      <c r="AT8" s="92">
        <f>SUMIF('ANALISE FORNECEDOR'!$C:$C, $B8, 'ANALISE FORNECEDOR'!AV:AV)</f>
        <v/>
      </c>
      <c r="AU8" s="92">
        <f>SUMIF('ANALISE FORNECEDOR'!$C:$C, $B8, 'ANALISE FORNECEDOR'!AW:AW)</f>
        <v/>
      </c>
      <c r="AV8" s="93">
        <f>SUMIF('ANALISE FORNECEDOR'!$C:$C, $B8, 'ANALISE FORNECEDOR'!AX:AX)</f>
        <v/>
      </c>
      <c r="AW8" s="92">
        <f>SUMIF('ANALISE FORNECEDOR'!$C:$C, $B8, 'ANALISE FORNECEDOR'!AY:AY)</f>
        <v/>
      </c>
      <c r="AX8" s="92">
        <f>SUMIF('ANALISE FORNECEDOR'!$C:$C, $B8, 'ANALISE FORNECEDOR'!AZ:AZ)</f>
        <v/>
      </c>
      <c r="AY8" s="92">
        <f>SUMIF('ANALISE FORNECEDOR'!$C:$C, $B8, 'ANALISE FORNECEDOR'!BA:BA)</f>
        <v/>
      </c>
      <c r="AZ8" s="92">
        <f>SUMIF('ANALISE FORNECEDOR'!$C:$C, $B8, 'ANALISE FORNECEDOR'!BB:BB)</f>
        <v/>
      </c>
      <c r="BA8" s="92">
        <f>SUMIF('ANALISE FORNECEDOR'!$C:$C, $B8, 'ANALISE FORNECEDOR'!BC:BC)</f>
        <v/>
      </c>
      <c r="BB8" s="92">
        <f>SUMIF('ANALISE FORNECEDOR'!$C:$C, $B8, 'ANALISE FORNECEDOR'!BD:BD)</f>
        <v/>
      </c>
      <c r="BC8" s="92">
        <f>SUMIF('ANALISE FORNECEDOR'!$C:$C, $B8, 'ANALISE FORNECEDOR'!BE:BE)</f>
        <v/>
      </c>
      <c r="BD8" s="92">
        <f>SUMIF('ANALISE FORNECEDOR'!$C:$C, $B8, 'ANALISE FORNECEDOR'!BF:BF)</f>
        <v/>
      </c>
      <c r="BE8" s="92">
        <f>SUMIF('ANALISE FORNECEDOR'!$C:$C, $B8, 'ANALISE FORNECEDOR'!BG:BG)</f>
        <v/>
      </c>
      <c r="BF8" s="92">
        <f>SUMIF('ANALISE FORNECEDOR'!$C:$C, $B8, 'ANALISE FORNECEDOR'!BH:BH)</f>
        <v/>
      </c>
      <c r="BG8" s="92">
        <f>SUMIF('ANALISE FORNECEDOR'!$C:$C, $B8, 'ANALISE FORNECEDOR'!BI:BI)</f>
        <v/>
      </c>
      <c r="BH8" s="92">
        <f>SUMIF('ANALISE FORNECEDOR'!$C:$C, $B8, 'ANALISE FORNECEDOR'!BJ:BJ)</f>
        <v/>
      </c>
      <c r="BI8" s="93">
        <f>SUMIF('ANALISE FORNECEDOR'!$C:$C, $B8, 'ANALISE FORNECEDOR'!BK:BK)</f>
        <v/>
      </c>
      <c r="BJ8" s="92">
        <f>SUMIF('ANALISE FORNECEDOR'!$C:$C, $B8, 'ANALISE FORNECEDOR'!BL:BL)</f>
        <v/>
      </c>
      <c r="BK8" s="92">
        <f>SUMIF('ANALISE FORNECEDOR'!$C:$C, $B8, 'ANALISE FORNECEDOR'!BM:BM)</f>
        <v/>
      </c>
      <c r="BL8" s="92">
        <f>SUMIF('ANALISE FORNECEDOR'!$C:$C, $B8, 'ANALISE FORNECEDOR'!BN:BN)</f>
        <v/>
      </c>
      <c r="BM8" s="92">
        <f>SUMIF('ANALISE FORNECEDOR'!$C:$C, $B8, 'ANALISE FORNECEDOR'!BO:BO)</f>
        <v/>
      </c>
      <c r="BN8" s="92">
        <f>SUMIF('ANALISE FORNECEDOR'!$C:$C, $B8, 'ANALISE FORNECEDOR'!BP:BP)</f>
        <v/>
      </c>
      <c r="BO8" s="92">
        <f>SUMIF('ANALISE FORNECEDOR'!$C:$C, $B8, 'ANALISE FORNECEDOR'!BQ:BQ)</f>
        <v/>
      </c>
      <c r="BP8" s="92">
        <f>SUMIF('ANALISE FORNECEDOR'!$C:$C, $B8, 'ANALISE FORNECEDOR'!BR:BR)</f>
        <v/>
      </c>
      <c r="BQ8" s="92">
        <f>SUMIF('ANALISE FORNECEDOR'!$C:$C, $B8, 'ANALISE FORNECEDOR'!BS:BS)</f>
        <v/>
      </c>
      <c r="BR8" s="92">
        <f>SUMIF('ANALISE FORNECEDOR'!$C:$C, $B8, 'ANALISE FORNECEDOR'!BT:BT)</f>
        <v/>
      </c>
      <c r="BS8" s="92">
        <f>SUMIF('ANALISE FORNECEDOR'!$C:$C, $B8, 'ANALISE FORNECEDOR'!BU:BU)</f>
        <v/>
      </c>
      <c r="BT8" s="92">
        <f>SUMIF('ANALISE FORNECEDOR'!$C:$C, $B8, 'ANALISE FORNECEDOR'!BV:BV)</f>
        <v/>
      </c>
      <c r="BU8" s="92">
        <f>SUMIF('ANALISE FORNECEDOR'!$C:$C, $B8, 'ANALISE FORNECEDOR'!BW:BW)</f>
        <v/>
      </c>
      <c r="BV8" s="93">
        <f>SUMIF('ANALISE FORNECEDOR'!$C:$C, $B8, 'ANALISE FORNECEDOR'!BX:BX)</f>
        <v/>
      </c>
      <c r="BW8" s="92">
        <f>SUMIF('ANALISE FORNECEDOR'!$C:$C, $B8, 'ANALISE FORNECEDOR'!BY:BY)</f>
        <v/>
      </c>
      <c r="BX8" s="92">
        <f>SUMIF('ANALISE FORNECEDOR'!$C:$C, $B8, 'ANALISE FORNECEDOR'!BZ:BZ)</f>
        <v/>
      </c>
      <c r="BY8" s="92">
        <f>SUMIF('ANALISE FORNECEDOR'!$C:$C, $B8, 'ANALISE FORNECEDOR'!CA:CA)</f>
        <v/>
      </c>
      <c r="BZ8" s="92">
        <f>SUMIF('ANALISE FORNECEDOR'!$C:$C, $B8, 'ANALISE FORNECEDOR'!CB:CB)</f>
        <v/>
      </c>
      <c r="CA8" s="92">
        <f>SUMIF('ANALISE FORNECEDOR'!$C:$C, $B8, 'ANALISE FORNECEDOR'!CC:CC)</f>
        <v/>
      </c>
      <c r="CB8" s="92">
        <f>SUMIF('ANALISE FORNECEDOR'!$C:$C, $B8, 'ANALISE FORNECEDOR'!CD:CD)</f>
        <v/>
      </c>
      <c r="CC8" s="92">
        <f>SUMIF('ANALISE FORNECEDOR'!$C:$C, $B8, 'ANALISE FORNECEDOR'!CE:CE)</f>
        <v/>
      </c>
      <c r="CD8" s="92">
        <f>SUMIF('ANALISE FORNECEDOR'!$C:$C, $B8, 'ANALISE FORNECEDOR'!CF:CF)</f>
        <v/>
      </c>
      <c r="CE8" s="92">
        <f>SUMIF('ANALISE FORNECEDOR'!$C:$C, $B8, 'ANALISE FORNECEDOR'!CG:CG)</f>
        <v/>
      </c>
      <c r="CF8" s="92">
        <f>SUMIF('ANALISE FORNECEDOR'!$C:$C, $B8, 'ANALISE FORNECEDOR'!CH:CH)</f>
        <v/>
      </c>
      <c r="CG8" s="92">
        <f>SUMIF('ANALISE FORNECEDOR'!$C:$C, $B8, 'ANALISE FORNECEDOR'!CI:CI)</f>
        <v/>
      </c>
      <c r="CH8" s="92">
        <f>SUMIF('ANALISE FORNECEDOR'!$C:$C, $B8, 'ANALISE FORNECEDOR'!CJ:CJ)</f>
        <v/>
      </c>
      <c r="CI8" s="93">
        <f>SUMIF('ANALISE FORNECEDOR'!$C:$C, $B8, 'ANALISE FORNECEDOR'!CK:CK)</f>
        <v/>
      </c>
      <c r="CJ8" s="93">
        <f>SUMIF('ANALISE FORNECEDOR'!$C:$C, $B8, 'ANALISE FORNECEDOR'!CL:CL)</f>
        <v/>
      </c>
      <c r="CK8" s="1" t="n"/>
      <c r="CL8" s="94">
        <f>SUMIF('ANALISE FORNECEDOR'!$C:$C, $B8, 'ANALISE FORNECEDOR'!CN:CN)</f>
        <v/>
      </c>
      <c r="CM8" s="94">
        <f>SUMIF('ANALISE FORNECEDOR'!$C:$C, $B8, 'ANALISE FORNECEDOR'!CO:CO)</f>
        <v/>
      </c>
      <c r="CN8" s="94">
        <f>SUMIF('ANALISE FORNECEDOR'!$C:$C, $B8, 'ANALISE FORNECEDOR'!CP:CP)</f>
        <v/>
      </c>
      <c r="CO8" s="94">
        <f>SUMIF('ANALISE FORNECEDOR'!$C:$C, $B8, 'ANALISE FORNECEDOR'!CQ:CQ)</f>
        <v/>
      </c>
      <c r="CP8" s="94">
        <f>SUMIF('ANALISE FORNECEDOR'!$C:$C, $B8, 'ANALISE FORNECEDOR'!CR:CR)</f>
        <v/>
      </c>
      <c r="CQ8" s="94">
        <f>SUMIF('ANALISE FORNECEDOR'!$C:$C, $B8, 'ANALISE FORNECEDOR'!CS:CS)</f>
        <v/>
      </c>
      <c r="CR8" s="94">
        <f>SUMIF('ANALISE FORNECEDOR'!$C:$C, $B8, 'ANALISE FORNECEDOR'!CT:CT)</f>
        <v/>
      </c>
      <c r="CS8" s="94">
        <f>SUMIF('ANALISE FORNECEDOR'!$C:$C, $B8, 'ANALISE FORNECEDOR'!CU:CU)</f>
        <v/>
      </c>
      <c r="CT8" s="94">
        <f>SUMIF('ANALISE FORNECEDOR'!$C:$C, $B8, 'ANALISE FORNECEDOR'!CV:CV)</f>
        <v/>
      </c>
      <c r="CU8" s="94">
        <f>SUMIF('ANALISE FORNECEDOR'!$C:$C, $B8, 'ANALISE FORNECEDOR'!CW:CW)</f>
        <v/>
      </c>
      <c r="CV8" s="94">
        <f>SUMIF('ANALISE FORNECEDOR'!$C:$C, $B8, 'ANALISE FORNECEDOR'!CX:CX)</f>
        <v/>
      </c>
      <c r="CW8" s="94">
        <f>SUMIF('ANALISE FORNECEDOR'!$C:$C, $B8, 'ANALISE FORNECEDOR'!CY:CY)</f>
        <v/>
      </c>
      <c r="CX8" s="95">
        <f>SUMIF('ANALISE FORNECEDOR'!$C:$C, $B8, 'ANALISE FORNECEDOR'!CZ:CZ)</f>
        <v/>
      </c>
      <c r="CY8" s="94">
        <f>SUMIF('ANALISE FORNECEDOR'!$C:$C, $B8, 'ANALISE FORNECEDOR'!DA:DA)</f>
        <v/>
      </c>
      <c r="CZ8" s="94">
        <f>SUMIF('ANALISE FORNECEDOR'!$C:$C, $B8, 'ANALISE FORNECEDOR'!DB:DB)</f>
        <v/>
      </c>
      <c r="DA8" s="94">
        <f>SUMIF('ANALISE FORNECEDOR'!$C:$C, $B8, 'ANALISE FORNECEDOR'!DC:DC)</f>
        <v/>
      </c>
      <c r="DB8" s="94">
        <f>SUMIF('ANALISE FORNECEDOR'!$C:$C, $B8, 'ANALISE FORNECEDOR'!DD:DD)</f>
        <v/>
      </c>
      <c r="DC8" s="94">
        <f>SUMIF('ANALISE FORNECEDOR'!$C:$C, $B8, 'ANALISE FORNECEDOR'!DE:DE)</f>
        <v/>
      </c>
      <c r="DD8" s="94">
        <f>SUMIF('ANALISE FORNECEDOR'!$C:$C, $B8, 'ANALISE FORNECEDOR'!DF:DF)</f>
        <v/>
      </c>
      <c r="DE8" s="94">
        <f>SUMIF('ANALISE FORNECEDOR'!$C:$C, $B8, 'ANALISE FORNECEDOR'!DG:DG)</f>
        <v/>
      </c>
      <c r="DF8" s="94">
        <f>SUMIF('ANALISE FORNECEDOR'!$C:$C, $B8, 'ANALISE FORNECEDOR'!DH:DH)</f>
        <v/>
      </c>
      <c r="DG8" s="94">
        <f>SUMIF('ANALISE FORNECEDOR'!$C:$C, $B8, 'ANALISE FORNECEDOR'!DI:DI)</f>
        <v/>
      </c>
      <c r="DH8" s="94">
        <f>SUMIF('ANALISE FORNECEDOR'!$C:$C, $B8, 'ANALISE FORNECEDOR'!DJ:DJ)</f>
        <v/>
      </c>
      <c r="DI8" s="94">
        <f>SUMIF('ANALISE FORNECEDOR'!$C:$C, $B8, 'ANALISE FORNECEDOR'!DK:DK)</f>
        <v/>
      </c>
      <c r="DJ8" s="94">
        <f>SUMIF('ANALISE FORNECEDOR'!$C:$C, $B8, 'ANALISE FORNECEDOR'!DL:DL)</f>
        <v/>
      </c>
      <c r="DK8" s="95">
        <f>SUMIF('ANALISE FORNECEDOR'!$C:$C, $B8, 'ANALISE FORNECEDOR'!DM:DM)</f>
        <v/>
      </c>
      <c r="DL8" s="94">
        <f>SUMIF('ANALISE FORNECEDOR'!$C:$C, $B8, 'ANALISE FORNECEDOR'!DN:DN)</f>
        <v/>
      </c>
      <c r="DM8" s="94">
        <f>SUMIF('ANALISE FORNECEDOR'!$C:$C, $B8, 'ANALISE FORNECEDOR'!DO:DO)</f>
        <v/>
      </c>
      <c r="DN8" s="94">
        <f>SUMIF('ANALISE FORNECEDOR'!$C:$C, $B8, 'ANALISE FORNECEDOR'!DP:DP)</f>
        <v/>
      </c>
      <c r="DO8" s="94">
        <f>SUMIF('ANALISE FORNECEDOR'!$C:$C, $B8, 'ANALISE FORNECEDOR'!DQ:DQ)</f>
        <v/>
      </c>
      <c r="DP8" s="94">
        <f>SUMIF('ANALISE FORNECEDOR'!$C:$C, $B8, 'ANALISE FORNECEDOR'!DR:DR)</f>
        <v/>
      </c>
      <c r="DQ8" s="94">
        <f>SUMIF('ANALISE FORNECEDOR'!$C:$C, $B8, 'ANALISE FORNECEDOR'!DS:DS)</f>
        <v/>
      </c>
      <c r="DR8" s="94">
        <f>SUMIF('ANALISE FORNECEDOR'!$C:$C, $B8, 'ANALISE FORNECEDOR'!DT:DT)</f>
        <v/>
      </c>
      <c r="DS8" s="94">
        <f>SUMIF('ANALISE FORNECEDOR'!$C:$C, $B8, 'ANALISE FORNECEDOR'!DU:DU)</f>
        <v/>
      </c>
      <c r="DT8" s="94">
        <f>SUMIF('ANALISE FORNECEDOR'!$C:$C, $B8, 'ANALISE FORNECEDOR'!DV:DV)</f>
        <v/>
      </c>
      <c r="DU8" s="94">
        <f>SUMIF('ANALISE FORNECEDOR'!$C:$C, $B8, 'ANALISE FORNECEDOR'!DW:DW)</f>
        <v/>
      </c>
      <c r="DV8" s="94">
        <f>SUMIF('ANALISE FORNECEDOR'!$C:$C, $B8, 'ANALISE FORNECEDOR'!DX:DX)</f>
        <v/>
      </c>
      <c r="DW8" s="94">
        <f>SUMIF('ANALISE FORNECEDOR'!$C:$C, $B8, 'ANALISE FORNECEDOR'!DY:DY)</f>
        <v/>
      </c>
      <c r="DX8" s="95">
        <f>SUMIF('ANALISE FORNECEDOR'!$C:$C, $B8, 'ANALISE FORNECEDOR'!DZ:DZ)</f>
        <v/>
      </c>
      <c r="DY8" s="94">
        <f>SUMIF('ANALISE FORNECEDOR'!$C:$C, $B8, 'ANALISE FORNECEDOR'!EA:EA)</f>
        <v/>
      </c>
      <c r="DZ8" s="94">
        <f>SUMIF('ANALISE FORNECEDOR'!$C:$C, $B8, 'ANALISE FORNECEDOR'!EB:EB)</f>
        <v/>
      </c>
      <c r="EA8" s="94">
        <f>SUMIF('ANALISE FORNECEDOR'!$C:$C, $B8, 'ANALISE FORNECEDOR'!EC:EC)</f>
        <v/>
      </c>
      <c r="EB8" s="94">
        <f>SUMIF('ANALISE FORNECEDOR'!$C:$C, $B8, 'ANALISE FORNECEDOR'!ED:ED)</f>
        <v/>
      </c>
      <c r="EC8" s="94">
        <f>SUMIF('ANALISE FORNECEDOR'!$C:$C, $B8, 'ANALISE FORNECEDOR'!EE:EE)</f>
        <v/>
      </c>
      <c r="ED8" s="94">
        <f>SUMIF('ANALISE FORNECEDOR'!$C:$C, $B8, 'ANALISE FORNECEDOR'!EF:EF)</f>
        <v/>
      </c>
      <c r="EE8" s="94">
        <f>SUMIF('ANALISE FORNECEDOR'!$C:$C, $B8, 'ANALISE FORNECEDOR'!EG:EG)</f>
        <v/>
      </c>
      <c r="EF8" s="94">
        <f>SUMIF('ANALISE FORNECEDOR'!$C:$C, $B8, 'ANALISE FORNECEDOR'!EH:EH)</f>
        <v/>
      </c>
      <c r="EG8" s="94">
        <f>SUMIF('ANALISE FORNECEDOR'!$C:$C, $B8, 'ANALISE FORNECEDOR'!EI:EI)</f>
        <v/>
      </c>
      <c r="EH8" s="94">
        <f>SUMIF('ANALISE FORNECEDOR'!$C:$C, $B8, 'ANALISE FORNECEDOR'!EJ:EJ)</f>
        <v/>
      </c>
      <c r="EI8" s="94">
        <f>SUMIF('ANALISE FORNECEDOR'!$C:$C, $B8, 'ANALISE FORNECEDOR'!EK:EK)</f>
        <v/>
      </c>
      <c r="EJ8" s="94">
        <f>SUMIF('ANALISE FORNECEDOR'!$C:$C, $B8, 'ANALISE FORNECEDOR'!EL:EL)</f>
        <v/>
      </c>
      <c r="EK8" s="95">
        <f>SUMIF('ANALISE FORNECEDOR'!$C:$C, $B8, 'ANALISE FORNECEDOR'!EM:EM)</f>
        <v/>
      </c>
      <c r="EL8" s="1" t="n"/>
      <c r="EM8" s="96">
        <f>IFERROR(AVERAGEIF('lead-time-compras-7'!D:D,A8,'lead-time-compras-7'!S:S),"")</f>
        <v/>
      </c>
      <c r="EN8" s="96">
        <f>IFERROR(
  AVERAGEIFS(
    'notas-fiscais-entrada-830-7'!H:H,
    'notas-fiscais-entrada-830-7'!W:W, A8,
    'notas-fiscais-entrada-830-7'!E:E, $B$1
  ),
""
)</f>
        <v/>
      </c>
      <c r="EO8" s="96">
        <f>IFERROR(AVERAGEIF('lead-time-compras-7'!D:D,A8,'lead-time-compras-7'!Q:Q),"")</f>
        <v/>
      </c>
      <c r="EP8" s="97">
        <f>SUMIF('ANALISE FORNECEDOR'!C:C, B8, 'ANALISE FORNECEDOR'!ER:ER)</f>
        <v/>
      </c>
      <c r="EQ8" s="97">
        <f>SUMIF('ANALISE FORNECEDOR'!C:C, B8, 'ANALISE FORNECEDOR'!ES:ES)</f>
        <v/>
      </c>
      <c r="ER8" s="52">
        <f>SUMIF('ANALISE FORNECEDOR'!C:C, B8, 'ANALISE FORNECEDOR'!EU:EU)</f>
        <v/>
      </c>
      <c r="ES8" s="52">
        <f>SUMIF('ANALISE FORNECEDOR'!C:C, B8, 'ANALISE FORNECEDOR'!EV:EV)</f>
        <v/>
      </c>
      <c r="ET8" s="52">
        <f>SUMIF('ANALISE FORNECEDOR'!C:C, B8, 'ANALISE FORNECEDOR'!EW:EW)</f>
        <v/>
      </c>
      <c r="EU8" s="52">
        <f>SUMIF('ANALISE FORNECEDOR'!C:C, B8, 'ANALISE FORNECEDOR'!EX:EX)</f>
        <v/>
      </c>
      <c r="EV8" s="52">
        <f>SUMIF('ANALISE FORNECEDOR'!C:C, B8, 'ANALISE FORNECEDOR'!EY:EY)</f>
        <v/>
      </c>
      <c r="EW8" s="53">
        <f>SUMIF('ANALISE FORNECEDOR'!C:C, B8, 'ANALISE FORNECEDOR'!EZ:EZ)</f>
        <v/>
      </c>
      <c r="EX8" s="53">
        <f>SUMIF('ANALISE FORNECEDOR'!C:C, B8, 'ANALISE FORNECEDOR'!FA:FA)</f>
        <v/>
      </c>
      <c r="EY8" s="53">
        <f>SUMIF('ANALISE FORNECEDOR'!C:C, B8, 'ANALISE FORNECEDOR'!FB:FB)</f>
        <v/>
      </c>
      <c r="EZ8" s="53">
        <f>SUMIF('ANALISE FORNECEDOR'!C:C, B8, 'ANALISE FORNECEDOR'!FC:FC)</f>
        <v/>
      </c>
      <c r="FA8" s="53">
        <f>SUMIF('ANALISE FORNECEDOR'!C:C, B8, 'ANALISE FORNECEDOR'!FD:FD)</f>
        <v/>
      </c>
      <c r="FB8" s="41">
        <f>SUMIF('ANALISE FORNECEDOR'!C:C, B8, 'ANALISE FORNECEDOR'!FE:FE)</f>
        <v/>
      </c>
      <c r="FC8" s="41">
        <f>SUMIF('ANALISE FORNECEDOR'!C:C, B8, 'ANALISE FORNECEDOR'!FF:FF)</f>
        <v/>
      </c>
    </row>
    <row r="9">
      <c r="A9" s="1" t="n"/>
      <c r="B9" s="1" t="n"/>
      <c r="C9" s="42" t="n"/>
      <c r="D9" s="42" t="n"/>
      <c r="E9" s="102" t="n"/>
      <c r="F9" s="10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</row>
    <row r="10">
      <c r="A10" s="1" t="n"/>
      <c r="B10" s="5" t="inlineStr">
        <is>
          <t>TOTAL</t>
        </is>
      </c>
      <c r="C10" s="6">
        <f>IFERROR(AVERAGE('ANALISE PRODUTO'!BE:BE),"")</f>
        <v/>
      </c>
      <c r="D10" s="6">
        <f>IFERROR(AVERAGE('ANALISE PRODUTO'!BF:BF),"")</f>
        <v/>
      </c>
      <c r="E10" s="14">
        <f>IFERROR(SUMPRODUCT('ANALISE PRODUTO'!AN:AN) / (SUMPRODUCT('ANALISE PRODUTO'!AJ:AJ)), 0)</f>
        <v/>
      </c>
      <c r="F10" s="14">
        <f>IFERROR(SUMPRODUCT('ANALISE PRODUTO'!AO:AO) / (SUMPRODUCT('ANALISE PRODUTO'!AJ:AJ)), 0)</f>
        <v/>
      </c>
      <c r="G10" s="56" t="inlineStr">
        <is>
          <t>X</t>
        </is>
      </c>
      <c r="H10" s="56" t="inlineStr">
        <is>
          <t>X</t>
        </is>
      </c>
      <c r="I10" s="57">
        <f>SUBTOTAL(9,I3:I8)</f>
        <v/>
      </c>
      <c r="J10" s="58">
        <f>SUBTOTAL(9,J3:J8)</f>
        <v/>
      </c>
      <c r="K10" s="6">
        <f>SUBTOTAL(9,K3:K8)</f>
        <v/>
      </c>
      <c r="L10" s="6">
        <f>SUBTOTAL(9,L3:L8)</f>
        <v/>
      </c>
      <c r="M10" s="6">
        <f>SUBTOTAL(9,M3:M8)</f>
        <v/>
      </c>
      <c r="N10" s="6">
        <f>SUBTOTAL(9,N3:N8)</f>
        <v/>
      </c>
      <c r="O10" s="40">
        <f>IF(I10=0, 0, IF(N10/I10=0, 0, N10/I10))</f>
        <v/>
      </c>
      <c r="P10" s="6">
        <f>IFERROR(K10/I10,0)</f>
        <v/>
      </c>
      <c r="Q10" s="17">
        <f>SUBTOTAL(9,Q3:Q8)</f>
        <v/>
      </c>
      <c r="R10" s="17">
        <f>SUBTOTAL(9,R3:R8)</f>
        <v/>
      </c>
      <c r="S10" s="17">
        <f>SUBTOTAL(9,S3:S8)</f>
        <v/>
      </c>
      <c r="T10" s="17">
        <f>SUBTOTAL(9,T3:T8)</f>
        <v/>
      </c>
      <c r="U10" s="89">
        <f>IF(B10="DESCONTINUADO", 0, IF(I10=0, 0, IF(T10/I10=0, 0, T10/I10)))</f>
        <v/>
      </c>
      <c r="V10" s="17">
        <f>IFERROR(IF(B10="DESCONTINUADO", 0, (R10+S10)/I10), 0)</f>
        <v/>
      </c>
      <c r="W10" s="59">
        <f>SUM(W3:W9)</f>
        <v/>
      </c>
      <c r="X10" s="60">
        <f>SUM(X3:X9)</f>
        <v/>
      </c>
      <c r="Y10" s="61">
        <f>W10-X10</f>
        <v/>
      </c>
      <c r="Z10" s="58">
        <f>AVERAGE(Z3:Z8)</f>
        <v/>
      </c>
      <c r="AA10" s="58">
        <f>AVERAGE(AA3:AA8)</f>
        <v/>
      </c>
      <c r="AB10" s="62">
        <f>SUBTOTAL(9,AB3:AB8)</f>
        <v/>
      </c>
      <c r="AC10" s="62">
        <f>SUBTOTAL(9,AC3:AC8)</f>
        <v/>
      </c>
      <c r="AD10" s="57">
        <f>SUBTOTAL(9,AD3:AD8)</f>
        <v/>
      </c>
      <c r="AE10" s="57">
        <f>IFERROR(AC10/AD10,1)</f>
        <v/>
      </c>
      <c r="AF10" s="63">
        <f>IFERROR(
  SUMIF('fornecedor-venda-por-filial-ger'!B:B,
         $B$1,
         'fornecedor-venda-por-filial-ger'!AC:AC
  )/100,
"")</f>
        <v/>
      </c>
      <c r="AG10" s="63">
        <f>IFERROR(
  SUMIF('fornecedor-venda-por-filial-ger'!B:B,
         $B$1,
         'fornecedor-venda-por-filial-ger'!Y:Y
  )/100,
"")</f>
        <v/>
      </c>
      <c r="AH10" s="64">
        <f>IFERROR(IF(OR(AG10="",AF10=""),"",IF(J10=0,0,AG10-AF10)),"")</f>
        <v/>
      </c>
      <c r="AI10" s="39" t="n"/>
      <c r="AJ10" s="93">
        <f>SUBTOTAL(9,AJ3:AJ8)</f>
        <v/>
      </c>
      <c r="AK10" s="93">
        <f>SUBTOTAL(9,AK3:AK8)</f>
        <v/>
      </c>
      <c r="AL10" s="93">
        <f>SUBTOTAL(9,AL3:AL8)</f>
        <v/>
      </c>
      <c r="AM10" s="93">
        <f>SUBTOTAL(9,AM3:AM8)</f>
        <v/>
      </c>
      <c r="AN10" s="93">
        <f>SUBTOTAL(9,AN3:AN8)</f>
        <v/>
      </c>
      <c r="AO10" s="93">
        <f>SUBTOTAL(9,AO3:AO8)</f>
        <v/>
      </c>
      <c r="AP10" s="93">
        <f>SUBTOTAL(9,AP3:AP8)</f>
        <v/>
      </c>
      <c r="AQ10" s="93">
        <f>SUBTOTAL(9,AQ3:AQ8)</f>
        <v/>
      </c>
      <c r="AR10" s="93">
        <f>SUBTOTAL(9,AR3:AR8)</f>
        <v/>
      </c>
      <c r="AS10" s="93">
        <f>SUBTOTAL(9,AS3:AS8)</f>
        <v/>
      </c>
      <c r="AT10" s="93">
        <f>SUBTOTAL(9,AT3:AT8)</f>
        <v/>
      </c>
      <c r="AU10" s="93">
        <f>SUBTOTAL(9,AU3:AU8)</f>
        <v/>
      </c>
      <c r="AV10" s="93">
        <f>SUBTOTAL(9,AV3:AV8)</f>
        <v/>
      </c>
      <c r="AW10" s="93">
        <f>SUBTOTAL(9,AW3:AW8)</f>
        <v/>
      </c>
      <c r="AX10" s="93">
        <f>SUBTOTAL(9,AX3:AX8)</f>
        <v/>
      </c>
      <c r="AY10" s="93">
        <f>SUBTOTAL(9,AY3:AY8)</f>
        <v/>
      </c>
      <c r="AZ10" s="93">
        <f>SUBTOTAL(9,AZ3:AZ8)</f>
        <v/>
      </c>
      <c r="BA10" s="93">
        <f>SUBTOTAL(9,BA3:BA8)</f>
        <v/>
      </c>
      <c r="BB10" s="93">
        <f>SUBTOTAL(9,BB3:BB8)</f>
        <v/>
      </c>
      <c r="BC10" s="93">
        <f>SUBTOTAL(9,BC3:BC8)</f>
        <v/>
      </c>
      <c r="BD10" s="93">
        <f>SUBTOTAL(9,BD3:BD8)</f>
        <v/>
      </c>
      <c r="BE10" s="93">
        <f>SUBTOTAL(9,BE3:BE8)</f>
        <v/>
      </c>
      <c r="BF10" s="93">
        <f>SUBTOTAL(9,BF3:BF8)</f>
        <v/>
      </c>
      <c r="BG10" s="93">
        <f>SUBTOTAL(9,BG3:BG8)</f>
        <v/>
      </c>
      <c r="BH10" s="93">
        <f>SUBTOTAL(9,BH3:BH8)</f>
        <v/>
      </c>
      <c r="BI10" s="93">
        <f>SUBTOTAL(9,BI3:BI8)</f>
        <v/>
      </c>
      <c r="BJ10" s="93">
        <f>SUBTOTAL(9,BJ3:BJ8)</f>
        <v/>
      </c>
      <c r="BK10" s="93">
        <f>SUBTOTAL(9,BK3:BK8)</f>
        <v/>
      </c>
      <c r="BL10" s="93">
        <f>SUBTOTAL(9,BL3:BL8)</f>
        <v/>
      </c>
      <c r="BM10" s="93">
        <f>SUBTOTAL(9,BM3:BM8)</f>
        <v/>
      </c>
      <c r="BN10" s="93">
        <f>SUBTOTAL(9,BN3:BN8)</f>
        <v/>
      </c>
      <c r="BO10" s="93">
        <f>SUBTOTAL(9,BO3:BO8)</f>
        <v/>
      </c>
      <c r="BP10" s="93">
        <f>SUBTOTAL(9,BP3:BP8)</f>
        <v/>
      </c>
      <c r="BQ10" s="93">
        <f>SUBTOTAL(9,BQ3:BQ8)</f>
        <v/>
      </c>
      <c r="BR10" s="93">
        <f>SUBTOTAL(9,BR3:BR8)</f>
        <v/>
      </c>
      <c r="BS10" s="93">
        <f>SUBTOTAL(9,BS3:BS8)</f>
        <v/>
      </c>
      <c r="BT10" s="93">
        <f>SUBTOTAL(9,BT3:BT8)</f>
        <v/>
      </c>
      <c r="BU10" s="93">
        <f>SUBTOTAL(9,BU3:BU8)</f>
        <v/>
      </c>
      <c r="BV10" s="93">
        <f>SUBTOTAL(9,BV3:BV8)</f>
        <v/>
      </c>
      <c r="BW10" s="93">
        <f>SUBTOTAL(9,BW3:BW8)</f>
        <v/>
      </c>
      <c r="BX10" s="93">
        <f>SUBTOTAL(9,BX3:BX8)</f>
        <v/>
      </c>
      <c r="BY10" s="93">
        <f>SUBTOTAL(9,BY3:BY8)</f>
        <v/>
      </c>
      <c r="BZ10" s="93">
        <f>SUBTOTAL(9,BZ3:BZ8)</f>
        <v/>
      </c>
      <c r="CA10" s="93">
        <f>SUBTOTAL(9,CA3:CA8)</f>
        <v/>
      </c>
      <c r="CB10" s="93">
        <f>SUBTOTAL(9,CB3:CB8)</f>
        <v/>
      </c>
      <c r="CC10" s="93">
        <f>SUBTOTAL(9,CC3:CC8)</f>
        <v/>
      </c>
      <c r="CD10" s="93">
        <f>SUBTOTAL(9,CD3:CD8)</f>
        <v/>
      </c>
      <c r="CE10" s="93">
        <f>SUBTOTAL(9,CE3:CE8)</f>
        <v/>
      </c>
      <c r="CF10" s="93">
        <f>SUBTOTAL(9,CF3:CF8)</f>
        <v/>
      </c>
      <c r="CG10" s="93">
        <f>SUBTOTAL(9,CG3:CG8)</f>
        <v/>
      </c>
      <c r="CH10" s="93">
        <f>SUBTOTAL(9,CH3:CH8)</f>
        <v/>
      </c>
      <c r="CI10" s="93">
        <f>SUBTOTAL(9,CI3:CI8)</f>
        <v/>
      </c>
      <c r="CJ10" s="93">
        <f>AVERAGE(BW10:CH10)</f>
        <v/>
      </c>
      <c r="CK10" s="1" t="n"/>
      <c r="CL10" s="95">
        <f>SUBTOTAL(9,CL3:CL8)</f>
        <v/>
      </c>
      <c r="CM10" s="95">
        <f>SUBTOTAL(9,CM3:CM8)</f>
        <v/>
      </c>
      <c r="CN10" s="95">
        <f>SUBTOTAL(9,CN3:CN8)</f>
        <v/>
      </c>
      <c r="CO10" s="95">
        <f>SUBTOTAL(9,CO3:CO8)</f>
        <v/>
      </c>
      <c r="CP10" s="95">
        <f>SUBTOTAL(9,CP3:CP8)</f>
        <v/>
      </c>
      <c r="CQ10" s="95">
        <f>SUBTOTAL(9,CQ3:CQ8)</f>
        <v/>
      </c>
      <c r="CR10" s="95">
        <f>SUBTOTAL(9,CR3:CR8)</f>
        <v/>
      </c>
      <c r="CS10" s="95">
        <f>SUBTOTAL(9,CS3:CS8)</f>
        <v/>
      </c>
      <c r="CT10" s="95">
        <f>SUBTOTAL(9,CT3:CT8)</f>
        <v/>
      </c>
      <c r="CU10" s="95">
        <f>SUBTOTAL(9,CU3:CU8)</f>
        <v/>
      </c>
      <c r="CV10" s="95">
        <f>SUBTOTAL(9,CV3:CV8)</f>
        <v/>
      </c>
      <c r="CW10" s="95">
        <f>SUBTOTAL(9,CW3:CW8)</f>
        <v/>
      </c>
      <c r="CX10" s="95">
        <f>SUBTOTAL(9,CX3:CX8)</f>
        <v/>
      </c>
      <c r="CY10" s="95">
        <f>SUBTOTAL(9,CY3:CY8)</f>
        <v/>
      </c>
      <c r="CZ10" s="95">
        <f>SUBTOTAL(9,CZ3:CZ8)</f>
        <v/>
      </c>
      <c r="DA10" s="95">
        <f>SUBTOTAL(9,DA3:DA8)</f>
        <v/>
      </c>
      <c r="DB10" s="95">
        <f>SUBTOTAL(9,DB3:DB8)</f>
        <v/>
      </c>
      <c r="DC10" s="95">
        <f>SUBTOTAL(9,DC3:DC8)</f>
        <v/>
      </c>
      <c r="DD10" s="95">
        <f>SUBTOTAL(9,DD3:DD8)</f>
        <v/>
      </c>
      <c r="DE10" s="95">
        <f>SUBTOTAL(9,DE3:DE8)</f>
        <v/>
      </c>
      <c r="DF10" s="95">
        <f>SUBTOTAL(9,DF3:DF8)</f>
        <v/>
      </c>
      <c r="DG10" s="95">
        <f>SUBTOTAL(9,DG3:DG8)</f>
        <v/>
      </c>
      <c r="DH10" s="95">
        <f>SUBTOTAL(9,DH3:DH8)</f>
        <v/>
      </c>
      <c r="DI10" s="95">
        <f>SUBTOTAL(9,DI3:DI8)</f>
        <v/>
      </c>
      <c r="DJ10" s="95">
        <f>SUBTOTAL(9,DJ3:DJ8)</f>
        <v/>
      </c>
      <c r="DK10" s="95">
        <f>SUBTOTAL(9,DK3:DK8)</f>
        <v/>
      </c>
      <c r="DL10" s="95">
        <f>SUBTOTAL(9,DL3:DL8)</f>
        <v/>
      </c>
      <c r="DM10" s="95">
        <f>SUBTOTAL(9,DM3:DM8)</f>
        <v/>
      </c>
      <c r="DN10" s="95">
        <f>SUBTOTAL(9,DN3:DN8)</f>
        <v/>
      </c>
      <c r="DO10" s="95">
        <f>SUBTOTAL(9,DO3:DO8)</f>
        <v/>
      </c>
      <c r="DP10" s="95">
        <f>SUBTOTAL(9,DP3:DP8)</f>
        <v/>
      </c>
      <c r="DQ10" s="95">
        <f>SUBTOTAL(9,DQ3:DQ8)</f>
        <v/>
      </c>
      <c r="DR10" s="95">
        <f>SUBTOTAL(9,DR3:DR8)</f>
        <v/>
      </c>
      <c r="DS10" s="95">
        <f>SUBTOTAL(9,DS3:DS8)</f>
        <v/>
      </c>
      <c r="DT10" s="95">
        <f>SUBTOTAL(9,DT3:DT8)</f>
        <v/>
      </c>
      <c r="DU10" s="95">
        <f>SUBTOTAL(9,DU3:DU8)</f>
        <v/>
      </c>
      <c r="DV10" s="95">
        <f>SUBTOTAL(9,DV3:DV8)</f>
        <v/>
      </c>
      <c r="DW10" s="95">
        <f>SUBTOTAL(9,DW3:DW8)</f>
        <v/>
      </c>
      <c r="DX10" s="95">
        <f>SUBTOTAL(9,DX3:DX8)</f>
        <v/>
      </c>
      <c r="DY10" s="95">
        <f>SUBTOTAL(9,DY3:DY8)</f>
        <v/>
      </c>
      <c r="DZ10" s="95">
        <f>SUBTOTAL(9,DZ3:DZ8)</f>
        <v/>
      </c>
      <c r="EA10" s="95">
        <f>SUBTOTAL(9,EA3:EA8)</f>
        <v/>
      </c>
      <c r="EB10" s="95">
        <f>SUBTOTAL(9,EB3:EB8)</f>
        <v/>
      </c>
      <c r="EC10" s="95">
        <f>SUBTOTAL(9,EC3:EC8)</f>
        <v/>
      </c>
      <c r="ED10" s="95">
        <f>SUBTOTAL(9,ED3:ED8)</f>
        <v/>
      </c>
      <c r="EE10" s="95">
        <f>SUBTOTAL(9,EE3:EE8)</f>
        <v/>
      </c>
      <c r="EF10" s="95">
        <f>SUBTOTAL(9,EF3:EF8)</f>
        <v/>
      </c>
      <c r="EG10" s="95">
        <f>SUBTOTAL(9,EG3:EG8)</f>
        <v/>
      </c>
      <c r="EH10" s="95">
        <f>SUBTOTAL(9,EH3:EH8)</f>
        <v/>
      </c>
      <c r="EI10" s="95">
        <f>SUBTOTAL(9,EI3:EI8)</f>
        <v/>
      </c>
      <c r="EJ10" s="95">
        <f>SUBTOTAL(9,EJ3:EJ8)</f>
        <v/>
      </c>
      <c r="EK10" s="95">
        <f>SUBTOTAL(9,EK3:EK8)</f>
        <v/>
      </c>
      <c r="EL10" s="1" t="n"/>
      <c r="EM10" s="66">
        <f>IFERROR(AVERAGE('lead-time-compras-7'!S:S),"")</f>
        <v/>
      </c>
      <c r="EN10" s="66">
        <f>IFERROR(
  AVERAGEIFS(
    'notas-fiscais-entrada-830-7'!H:H,
    'notas-fiscais-entrada-830-7'!E:E, $B$1
  ),
""
)</f>
        <v/>
      </c>
      <c r="EO10" s="66">
        <f>IFERROR(AVERAGE('lead-time-compras-7'!Q:Q),"")</f>
        <v/>
      </c>
      <c r="EP10" s="67">
        <f>SUM(EP3:EP9)</f>
        <v/>
      </c>
      <c r="EQ10" s="67">
        <f>SUM(EQ3:EQ9)</f>
        <v/>
      </c>
      <c r="ER10" s="19">
        <f>SUBTOTAL(9,ER3:ER8)</f>
        <v/>
      </c>
      <c r="ES10" s="19">
        <f>SUBTOTAL(9,ES3:ES8)</f>
        <v/>
      </c>
      <c r="ET10" s="19">
        <f>SUBTOTAL(9,ET3:ET8)</f>
        <v/>
      </c>
      <c r="EU10" s="19">
        <f>SUBTOTAL(9,EU3:EU8)</f>
        <v/>
      </c>
      <c r="EV10" s="19">
        <f>SUBTOTAL(9,EV3:EV8)</f>
        <v/>
      </c>
      <c r="EW10" s="20">
        <f>SUBTOTAL(9,EW3:EW8)</f>
        <v/>
      </c>
      <c r="EX10" s="20">
        <f>SUBTOTAL(9,EX3:EX8)</f>
        <v/>
      </c>
      <c r="EY10" s="20">
        <f>SUBTOTAL(9,EY3:EY8)</f>
        <v/>
      </c>
      <c r="EZ10" s="20">
        <f>SUBTOTAL(9,EZ3:EZ8)</f>
        <v/>
      </c>
      <c r="FA10" s="20">
        <f>SUBTOTAL(9,FA3:FA8)</f>
        <v/>
      </c>
      <c r="FB10" s="7">
        <f>SUBTOTAL(9,FB3:FB8)</f>
        <v/>
      </c>
      <c r="FC10" s="7">
        <f>SUBTOTAL(9,FC3:FC8)</f>
        <v/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39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3" t="n"/>
      <c r="AU11" s="103" t="n"/>
      <c r="AV11" s="104" t="n"/>
      <c r="AW11" s="103" t="n"/>
      <c r="AX11" s="103" t="n"/>
      <c r="AY11" s="103" t="n"/>
      <c r="AZ11" s="103" t="n"/>
      <c r="BA11" s="103" t="n"/>
      <c r="BB11" s="103" t="n"/>
      <c r="BC11" s="103" t="n"/>
      <c r="BD11" s="103" t="n"/>
      <c r="BE11" s="103" t="n"/>
      <c r="BF11" s="103" t="n"/>
      <c r="BG11" s="103" t="n"/>
      <c r="BH11" s="103" t="n"/>
      <c r="BI11" s="104" t="n"/>
      <c r="BJ11" s="103" t="n"/>
      <c r="BK11" s="103" t="n"/>
      <c r="BL11" s="103" t="n"/>
      <c r="BM11" s="103" t="n"/>
      <c r="BN11" s="103" t="n"/>
      <c r="BO11" s="103" t="n"/>
      <c r="BP11" s="103" t="n"/>
      <c r="BQ11" s="103" t="n"/>
      <c r="BR11" s="103" t="n"/>
      <c r="BS11" s="103" t="n"/>
      <c r="BT11" s="103" t="n"/>
      <c r="BU11" s="103" t="n"/>
      <c r="BV11" s="104" t="n"/>
      <c r="BW11" s="103" t="n"/>
      <c r="BX11" s="103" t="n"/>
      <c r="BY11" s="103" t="n"/>
      <c r="BZ11" s="103" t="n"/>
      <c r="CA11" s="103" t="n"/>
      <c r="CB11" s="103" t="n"/>
      <c r="CC11" s="103" t="n"/>
      <c r="CD11" s="103" t="n"/>
      <c r="CE11" s="103" t="n"/>
      <c r="CF11" s="103" t="n"/>
      <c r="CG11" s="103" t="n"/>
      <c r="CH11" s="103" t="n"/>
      <c r="CI11" s="104" t="n"/>
      <c r="CJ11" s="103" t="n"/>
      <c r="CK11" s="1" t="n"/>
      <c r="CL11" s="103" t="n"/>
      <c r="CM11" s="103" t="n"/>
      <c r="CN11" s="103" t="n"/>
      <c r="CO11" s="103" t="n"/>
      <c r="CP11" s="103" t="n"/>
      <c r="CQ11" s="103" t="n"/>
      <c r="CR11" s="103" t="n"/>
      <c r="CS11" s="103" t="n"/>
      <c r="CT11" s="103" t="n"/>
      <c r="CU11" s="103" t="n"/>
      <c r="CV11" s="103" t="n"/>
      <c r="CW11" s="103" t="n"/>
      <c r="CX11" s="104" t="n"/>
      <c r="CY11" s="103" t="n"/>
      <c r="CZ11" s="103" t="n"/>
      <c r="DA11" s="103" t="n"/>
      <c r="DB11" s="103" t="n"/>
      <c r="DC11" s="103" t="n"/>
      <c r="DD11" s="103" t="n"/>
      <c r="DE11" s="103" t="n"/>
      <c r="DF11" s="103" t="n"/>
      <c r="DG11" s="103" t="n"/>
      <c r="DH11" s="103" t="n"/>
      <c r="DI11" s="103" t="n"/>
      <c r="DJ11" s="103" t="n"/>
      <c r="DK11" s="104" t="n"/>
      <c r="DL11" s="103" t="n"/>
      <c r="DM11" s="103" t="n"/>
      <c r="DN11" s="103" t="n"/>
      <c r="DO11" s="103" t="n"/>
      <c r="DP11" s="103" t="n"/>
      <c r="DQ11" s="103" t="n"/>
      <c r="DR11" s="103" t="n"/>
      <c r="DS11" s="103" t="n"/>
      <c r="DT11" s="103" t="n"/>
      <c r="DU11" s="103" t="n"/>
      <c r="DV11" s="103" t="n"/>
      <c r="DW11" s="103" t="n"/>
      <c r="DX11" s="104" t="n"/>
      <c r="DY11" s="103" t="n"/>
      <c r="DZ11" s="103" t="n"/>
      <c r="EA11" s="103" t="n"/>
      <c r="EB11" s="103" t="n"/>
      <c r="EC11" s="103" t="n"/>
      <c r="ED11" s="103" t="n"/>
      <c r="EE11" s="103" t="n"/>
      <c r="EF11" s="103" t="n"/>
      <c r="EG11" s="103" t="n"/>
      <c r="EH11" s="103" t="n"/>
      <c r="EI11" s="103" t="n"/>
      <c r="EJ11" s="103" t="n"/>
      <c r="EK11" s="104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39" t="n"/>
      <c r="AJ12" s="103" t="n"/>
      <c r="AK12" s="103" t="n"/>
      <c r="AL12" s="103" t="n"/>
      <c r="AM12" s="103" t="n"/>
      <c r="AN12" s="103" t="n"/>
      <c r="AO12" s="103" t="n"/>
      <c r="AP12" s="103" t="n"/>
      <c r="AQ12" s="103" t="n"/>
      <c r="AR12" s="103" t="n"/>
      <c r="AS12" s="103" t="n"/>
      <c r="AT12" s="103" t="n"/>
      <c r="AU12" s="103" t="n"/>
      <c r="AV12" s="104" t="n"/>
      <c r="AW12" s="103" t="n"/>
      <c r="AX12" s="103" t="n"/>
      <c r="AY12" s="103" t="n"/>
      <c r="AZ12" s="103" t="n"/>
      <c r="BA12" s="103" t="n"/>
      <c r="BB12" s="103" t="n"/>
      <c r="BC12" s="103" t="n"/>
      <c r="BD12" s="103" t="n"/>
      <c r="BE12" s="103" t="n"/>
      <c r="BF12" s="103" t="n"/>
      <c r="BG12" s="103" t="n"/>
      <c r="BH12" s="103" t="n"/>
      <c r="BI12" s="104" t="n"/>
      <c r="BJ12" s="103" t="n"/>
      <c r="BK12" s="103" t="n"/>
      <c r="BL12" s="103" t="n"/>
      <c r="BM12" s="103" t="n"/>
      <c r="BN12" s="103" t="n"/>
      <c r="BO12" s="103" t="n"/>
      <c r="BP12" s="103" t="n"/>
      <c r="BQ12" s="103" t="n"/>
      <c r="BR12" s="103" t="n"/>
      <c r="BS12" s="103" t="n"/>
      <c r="BT12" s="103" t="n"/>
      <c r="BU12" s="103" t="n"/>
      <c r="BV12" s="104" t="n"/>
      <c r="BW12" s="103" t="n"/>
      <c r="BX12" s="103" t="n"/>
      <c r="BY12" s="103" t="n"/>
      <c r="BZ12" s="103" t="n"/>
      <c r="CA12" s="103" t="n"/>
      <c r="CB12" s="103" t="n"/>
      <c r="CC12" s="103" t="n"/>
      <c r="CD12" s="103" t="n"/>
      <c r="CE12" s="103" t="n"/>
      <c r="CF12" s="103" t="n"/>
      <c r="CG12" s="103" t="n"/>
      <c r="CH12" s="103" t="n"/>
      <c r="CI12" s="104" t="n"/>
      <c r="CJ12" s="103" t="n"/>
      <c r="CK12" s="1" t="n"/>
      <c r="CL12" s="103" t="n"/>
      <c r="CM12" s="103" t="n"/>
      <c r="CN12" s="103" t="n"/>
      <c r="CO12" s="103" t="n"/>
      <c r="CP12" s="103" t="n"/>
      <c r="CQ12" s="103" t="n"/>
      <c r="CR12" s="103" t="n"/>
      <c r="CS12" s="103" t="n"/>
      <c r="CT12" s="103" t="n"/>
      <c r="CU12" s="103" t="n"/>
      <c r="CV12" s="103" t="n"/>
      <c r="CW12" s="103" t="n"/>
      <c r="CX12" s="104" t="n"/>
      <c r="CY12" s="103" t="n"/>
      <c r="CZ12" s="103" t="n"/>
      <c r="DA12" s="103" t="n"/>
      <c r="DB12" s="103" t="n"/>
      <c r="DC12" s="103" t="n"/>
      <c r="DD12" s="103" t="n"/>
      <c r="DE12" s="103" t="n"/>
      <c r="DF12" s="103" t="n"/>
      <c r="DG12" s="103" t="n"/>
      <c r="DH12" s="103" t="n"/>
      <c r="DI12" s="103" t="n"/>
      <c r="DJ12" s="103" t="n"/>
      <c r="DK12" s="104" t="n"/>
      <c r="DL12" s="103" t="n"/>
      <c r="DM12" s="103" t="n"/>
      <c r="DN12" s="103" t="n"/>
      <c r="DO12" s="103" t="n"/>
      <c r="DP12" s="103" t="n"/>
      <c r="DQ12" s="103" t="n"/>
      <c r="DR12" s="103" t="n"/>
      <c r="DS12" s="103" t="n"/>
      <c r="DT12" s="103" t="n"/>
      <c r="DU12" s="103" t="n"/>
      <c r="DV12" s="103" t="n"/>
      <c r="DW12" s="103" t="n"/>
      <c r="DX12" s="104" t="n"/>
      <c r="DY12" s="103" t="n"/>
      <c r="DZ12" s="103" t="n"/>
      <c r="EA12" s="103" t="n"/>
      <c r="EB12" s="103" t="n"/>
      <c r="EC12" s="103" t="n"/>
      <c r="ED12" s="103" t="n"/>
      <c r="EE12" s="103" t="n"/>
      <c r="EF12" s="103" t="n"/>
      <c r="EG12" s="103" t="n"/>
      <c r="EH12" s="103" t="n"/>
      <c r="EI12" s="103" t="n"/>
      <c r="EJ12" s="103" t="n"/>
      <c r="EK12" s="104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39" t="n"/>
      <c r="AJ13" s="103" t="n"/>
      <c r="AK13" s="103" t="n"/>
      <c r="AL13" s="103" t="n"/>
      <c r="AM13" s="103" t="n"/>
      <c r="AN13" s="103" t="n"/>
      <c r="AO13" s="103" t="n"/>
      <c r="AP13" s="103" t="n"/>
      <c r="AQ13" s="103" t="n"/>
      <c r="AR13" s="103" t="n"/>
      <c r="AS13" s="103" t="n"/>
      <c r="AT13" s="103" t="n"/>
      <c r="AU13" s="103" t="n"/>
      <c r="AV13" s="104" t="n"/>
      <c r="AW13" s="103" t="n"/>
      <c r="AX13" s="103" t="n"/>
      <c r="AY13" s="103" t="n"/>
      <c r="AZ13" s="103" t="n"/>
      <c r="BA13" s="103" t="n"/>
      <c r="BB13" s="103" t="n"/>
      <c r="BC13" s="103" t="n"/>
      <c r="BD13" s="103" t="n"/>
      <c r="BE13" s="103" t="n"/>
      <c r="BF13" s="103" t="n"/>
      <c r="BG13" s="103" t="n"/>
      <c r="BH13" s="103" t="n"/>
      <c r="BI13" s="104" t="n"/>
      <c r="BJ13" s="103" t="n"/>
      <c r="BK13" s="103" t="n"/>
      <c r="BL13" s="103" t="n"/>
      <c r="BM13" s="103" t="n"/>
      <c r="BN13" s="103" t="n"/>
      <c r="BO13" s="103" t="n"/>
      <c r="BP13" s="103" t="n"/>
      <c r="BQ13" s="103" t="n"/>
      <c r="BR13" s="103" t="n"/>
      <c r="BS13" s="103" t="n"/>
      <c r="BT13" s="103" t="n"/>
      <c r="BU13" s="103" t="n"/>
      <c r="BV13" s="104" t="n"/>
      <c r="BW13" s="103" t="n"/>
      <c r="BX13" s="103" t="n"/>
      <c r="BY13" s="103" t="n"/>
      <c r="BZ13" s="103" t="n"/>
      <c r="CA13" s="103" t="n"/>
      <c r="CB13" s="103" t="n"/>
      <c r="CC13" s="103" t="n"/>
      <c r="CD13" s="103" t="n"/>
      <c r="CE13" s="103" t="n"/>
      <c r="CF13" s="103" t="n"/>
      <c r="CG13" s="103" t="n"/>
      <c r="CH13" s="103" t="n"/>
      <c r="CI13" s="104" t="n"/>
      <c r="CJ13" s="103" t="n"/>
      <c r="CK13" s="1" t="n"/>
      <c r="CL13" s="103" t="n"/>
      <c r="CM13" s="103" t="n"/>
      <c r="CN13" s="103" t="n"/>
      <c r="CO13" s="103" t="n"/>
      <c r="CP13" s="103" t="n"/>
      <c r="CQ13" s="103" t="n"/>
      <c r="CR13" s="103" t="n"/>
      <c r="CS13" s="103" t="n"/>
      <c r="CT13" s="103" t="n"/>
      <c r="CU13" s="103" t="n"/>
      <c r="CV13" s="103" t="n"/>
      <c r="CW13" s="103" t="n"/>
      <c r="CX13" s="104" t="n"/>
      <c r="CY13" s="103" t="n"/>
      <c r="CZ13" s="103" t="n"/>
      <c r="DA13" s="103" t="n"/>
      <c r="DB13" s="103" t="n"/>
      <c r="DC13" s="103" t="n"/>
      <c r="DD13" s="103" t="n"/>
      <c r="DE13" s="103" t="n"/>
      <c r="DF13" s="103" t="n"/>
      <c r="DG13" s="103" t="n"/>
      <c r="DH13" s="103" t="n"/>
      <c r="DI13" s="103" t="n"/>
      <c r="DJ13" s="103" t="n"/>
      <c r="DK13" s="104" t="n"/>
      <c r="DL13" s="103" t="n"/>
      <c r="DM13" s="103" t="n"/>
      <c r="DN13" s="103" t="n"/>
      <c r="DO13" s="103" t="n"/>
      <c r="DP13" s="103" t="n"/>
      <c r="DQ13" s="103" t="n"/>
      <c r="DR13" s="103" t="n"/>
      <c r="DS13" s="103" t="n"/>
      <c r="DT13" s="103" t="n"/>
      <c r="DU13" s="103" t="n"/>
      <c r="DV13" s="103" t="n"/>
      <c r="DW13" s="103" t="n"/>
      <c r="DX13" s="104" t="n"/>
      <c r="DY13" s="103" t="n"/>
      <c r="DZ13" s="103" t="n"/>
      <c r="EA13" s="103" t="n"/>
      <c r="EB13" s="103" t="n"/>
      <c r="EC13" s="103" t="n"/>
      <c r="ED13" s="103" t="n"/>
      <c r="EE13" s="103" t="n"/>
      <c r="EF13" s="103" t="n"/>
      <c r="EG13" s="103" t="n"/>
      <c r="EH13" s="103" t="n"/>
      <c r="EI13" s="103" t="n"/>
      <c r="EJ13" s="103" t="n"/>
      <c r="EK13" s="104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39" t="n"/>
      <c r="AJ14" s="103" t="n"/>
      <c r="AK14" s="103" t="n"/>
      <c r="AL14" s="103" t="n"/>
      <c r="AM14" s="103" t="n"/>
      <c r="AN14" s="103" t="n"/>
      <c r="AO14" s="103" t="n"/>
      <c r="AP14" s="103" t="n"/>
      <c r="AQ14" s="103" t="n"/>
      <c r="AR14" s="103" t="n"/>
      <c r="AS14" s="103" t="n"/>
      <c r="AT14" s="103" t="n"/>
      <c r="AU14" s="103" t="n"/>
      <c r="AV14" s="104" t="n"/>
      <c r="AW14" s="103" t="n"/>
      <c r="AX14" s="103" t="n"/>
      <c r="AY14" s="103" t="n"/>
      <c r="AZ14" s="103" t="n"/>
      <c r="BA14" s="103" t="n"/>
      <c r="BB14" s="103" t="n"/>
      <c r="BC14" s="103" t="n"/>
      <c r="BD14" s="103" t="n"/>
      <c r="BE14" s="103" t="n"/>
      <c r="BF14" s="103" t="n"/>
      <c r="BG14" s="103" t="n"/>
      <c r="BH14" s="103" t="n"/>
      <c r="BI14" s="104" t="n"/>
      <c r="BJ14" s="103" t="n"/>
      <c r="BK14" s="103" t="n"/>
      <c r="BL14" s="103" t="n"/>
      <c r="BM14" s="103" t="n"/>
      <c r="BN14" s="103" t="n"/>
      <c r="BO14" s="103" t="n"/>
      <c r="BP14" s="103" t="n"/>
      <c r="BQ14" s="103" t="n"/>
      <c r="BR14" s="103" t="n"/>
      <c r="BS14" s="103" t="n"/>
      <c r="BT14" s="103" t="n"/>
      <c r="BU14" s="103" t="n"/>
      <c r="BV14" s="104" t="n"/>
      <c r="BW14" s="103" t="n"/>
      <c r="BX14" s="103" t="n"/>
      <c r="BY14" s="103" t="n"/>
      <c r="BZ14" s="103" t="n"/>
      <c r="CA14" s="103" t="n"/>
      <c r="CB14" s="103" t="n"/>
      <c r="CC14" s="103" t="n"/>
      <c r="CD14" s="103" t="n"/>
      <c r="CE14" s="103" t="n"/>
      <c r="CF14" s="103" t="n"/>
      <c r="CG14" s="103" t="n"/>
      <c r="CH14" s="103" t="n"/>
      <c r="CI14" s="104" t="n"/>
      <c r="CJ14" s="103" t="n"/>
      <c r="CK14" s="1" t="n"/>
      <c r="CL14" s="103" t="n"/>
      <c r="CM14" s="103" t="n"/>
      <c r="CN14" s="103" t="n"/>
      <c r="CO14" s="103" t="n"/>
      <c r="CP14" s="103" t="n"/>
      <c r="CQ14" s="103" t="n"/>
      <c r="CR14" s="103" t="n"/>
      <c r="CS14" s="103" t="n"/>
      <c r="CT14" s="103" t="n"/>
      <c r="CU14" s="103" t="n"/>
      <c r="CV14" s="103" t="n"/>
      <c r="CW14" s="103" t="n"/>
      <c r="CX14" s="104" t="n"/>
      <c r="CY14" s="103" t="n"/>
      <c r="CZ14" s="103" t="n"/>
      <c r="DA14" s="103" t="n"/>
      <c r="DB14" s="103" t="n"/>
      <c r="DC14" s="103" t="n"/>
      <c r="DD14" s="103" t="n"/>
      <c r="DE14" s="103" t="n"/>
      <c r="DF14" s="103" t="n"/>
      <c r="DG14" s="103" t="n"/>
      <c r="DH14" s="103" t="n"/>
      <c r="DI14" s="103" t="n"/>
      <c r="DJ14" s="103" t="n"/>
      <c r="DK14" s="104" t="n"/>
      <c r="DL14" s="103" t="n"/>
      <c r="DM14" s="103" t="n"/>
      <c r="DN14" s="103" t="n"/>
      <c r="DO14" s="103" t="n"/>
      <c r="DP14" s="103" t="n"/>
      <c r="DQ14" s="103" t="n"/>
      <c r="DR14" s="103" t="n"/>
      <c r="DS14" s="103" t="n"/>
      <c r="DT14" s="103" t="n"/>
      <c r="DU14" s="103" t="n"/>
      <c r="DV14" s="103" t="n"/>
      <c r="DW14" s="103" t="n"/>
      <c r="DX14" s="104" t="n"/>
      <c r="DY14" s="103" t="n"/>
      <c r="DZ14" s="103" t="n"/>
      <c r="EA14" s="103" t="n"/>
      <c r="EB14" s="103" t="n"/>
      <c r="EC14" s="103" t="n"/>
      <c r="ED14" s="103" t="n"/>
      <c r="EE14" s="103" t="n"/>
      <c r="EF14" s="103" t="n"/>
      <c r="EG14" s="103" t="n"/>
      <c r="EH14" s="103" t="n"/>
      <c r="EI14" s="103" t="n"/>
      <c r="EJ14" s="103" t="n"/>
      <c r="EK14" s="104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39" t="n"/>
      <c r="AJ15" s="103" t="n"/>
      <c r="AK15" s="103" t="n"/>
      <c r="AL15" s="103" t="n"/>
      <c r="AM15" s="103" t="n"/>
      <c r="AN15" s="103" t="n"/>
      <c r="AO15" s="103" t="n"/>
      <c r="AP15" s="103" t="n"/>
      <c r="AQ15" s="103" t="n"/>
      <c r="AR15" s="103" t="n"/>
      <c r="AS15" s="103" t="n"/>
      <c r="AT15" s="103" t="n"/>
      <c r="AU15" s="103" t="n"/>
      <c r="AV15" s="104" t="n"/>
      <c r="AW15" s="103" t="n"/>
      <c r="AX15" s="103" t="n"/>
      <c r="AY15" s="103" t="n"/>
      <c r="AZ15" s="103" t="n"/>
      <c r="BA15" s="103" t="n"/>
      <c r="BB15" s="103" t="n"/>
      <c r="BC15" s="103" t="n"/>
      <c r="BD15" s="103" t="n"/>
      <c r="BE15" s="103" t="n"/>
      <c r="BF15" s="103" t="n"/>
      <c r="BG15" s="103" t="n"/>
      <c r="BH15" s="103" t="n"/>
      <c r="BI15" s="104" t="n"/>
      <c r="BJ15" s="103" t="n"/>
      <c r="BK15" s="103" t="n"/>
      <c r="BL15" s="103" t="n"/>
      <c r="BM15" s="103" t="n"/>
      <c r="BN15" s="103" t="n"/>
      <c r="BO15" s="103" t="n"/>
      <c r="BP15" s="103" t="n"/>
      <c r="BQ15" s="103" t="n"/>
      <c r="BR15" s="103" t="n"/>
      <c r="BS15" s="103" t="n"/>
      <c r="BT15" s="103" t="n"/>
      <c r="BU15" s="103" t="n"/>
      <c r="BV15" s="104" t="n"/>
      <c r="BW15" s="103" t="n"/>
      <c r="BX15" s="103" t="n"/>
      <c r="BY15" s="103" t="n"/>
      <c r="BZ15" s="103" t="n"/>
      <c r="CA15" s="103" t="n"/>
      <c r="CB15" s="103" t="n"/>
      <c r="CC15" s="103" t="n"/>
      <c r="CD15" s="103" t="n"/>
      <c r="CE15" s="103" t="n"/>
      <c r="CF15" s="103" t="n"/>
      <c r="CG15" s="103" t="n"/>
      <c r="CH15" s="103" t="n"/>
      <c r="CI15" s="104" t="n"/>
      <c r="CJ15" s="103" t="n"/>
      <c r="CK15" s="1" t="n"/>
      <c r="CL15" s="103" t="n"/>
      <c r="CM15" s="103" t="n"/>
      <c r="CN15" s="103" t="n"/>
      <c r="CO15" s="103" t="n"/>
      <c r="CP15" s="103" t="n"/>
      <c r="CQ15" s="103" t="n"/>
      <c r="CR15" s="103" t="n"/>
      <c r="CS15" s="103" t="n"/>
      <c r="CT15" s="103" t="n"/>
      <c r="CU15" s="103" t="n"/>
      <c r="CV15" s="103" t="n"/>
      <c r="CW15" s="103" t="n"/>
      <c r="CX15" s="104" t="n"/>
      <c r="CY15" s="103" t="n"/>
      <c r="CZ15" s="103" t="n"/>
      <c r="DA15" s="103" t="n"/>
      <c r="DB15" s="103" t="n"/>
      <c r="DC15" s="103" t="n"/>
      <c r="DD15" s="103" t="n"/>
      <c r="DE15" s="103" t="n"/>
      <c r="DF15" s="103" t="n"/>
      <c r="DG15" s="103" t="n"/>
      <c r="DH15" s="103" t="n"/>
      <c r="DI15" s="103" t="n"/>
      <c r="DJ15" s="103" t="n"/>
      <c r="DK15" s="104" t="n"/>
      <c r="DL15" s="103" t="n"/>
      <c r="DM15" s="103" t="n"/>
      <c r="DN15" s="103" t="n"/>
      <c r="DO15" s="103" t="n"/>
      <c r="DP15" s="103" t="n"/>
      <c r="DQ15" s="103" t="n"/>
      <c r="DR15" s="103" t="n"/>
      <c r="DS15" s="103" t="n"/>
      <c r="DT15" s="103" t="n"/>
      <c r="DU15" s="103" t="n"/>
      <c r="DV15" s="103" t="n"/>
      <c r="DW15" s="103" t="n"/>
      <c r="DX15" s="104" t="n"/>
      <c r="DY15" s="103" t="n"/>
      <c r="DZ15" s="103" t="n"/>
      <c r="EA15" s="103" t="n"/>
      <c r="EB15" s="103" t="n"/>
      <c r="EC15" s="103" t="n"/>
      <c r="ED15" s="103" t="n"/>
      <c r="EE15" s="103" t="n"/>
      <c r="EF15" s="103" t="n"/>
      <c r="EG15" s="103" t="n"/>
      <c r="EH15" s="103" t="n"/>
      <c r="EI15" s="103" t="n"/>
      <c r="EJ15" s="103" t="n"/>
      <c r="EK15" s="104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39" t="n"/>
      <c r="AJ16" s="103" t="n"/>
      <c r="AK16" s="103" t="n"/>
      <c r="AL16" s="103" t="n"/>
      <c r="AM16" s="103" t="n"/>
      <c r="AN16" s="103" t="n"/>
      <c r="AO16" s="103" t="n"/>
      <c r="AP16" s="103" t="n"/>
      <c r="AQ16" s="103" t="n"/>
      <c r="AR16" s="103" t="n"/>
      <c r="AS16" s="103" t="n"/>
      <c r="AT16" s="103" t="n"/>
      <c r="AU16" s="103" t="n"/>
      <c r="AV16" s="104" t="n"/>
      <c r="AW16" s="103" t="n"/>
      <c r="AX16" s="103" t="n"/>
      <c r="AY16" s="103" t="n"/>
      <c r="AZ16" s="103" t="n"/>
      <c r="BA16" s="103" t="n"/>
      <c r="BB16" s="103" t="n"/>
      <c r="BC16" s="103" t="n"/>
      <c r="BD16" s="103" t="n"/>
      <c r="BE16" s="103" t="n"/>
      <c r="BF16" s="103" t="n"/>
      <c r="BG16" s="103" t="n"/>
      <c r="BH16" s="103" t="n"/>
      <c r="BI16" s="104" t="n"/>
      <c r="BJ16" s="103" t="n"/>
      <c r="BK16" s="103" t="n"/>
      <c r="BL16" s="103" t="n"/>
      <c r="BM16" s="103" t="n"/>
      <c r="BN16" s="103" t="n"/>
      <c r="BO16" s="103" t="n"/>
      <c r="BP16" s="103" t="n"/>
      <c r="BQ16" s="103" t="n"/>
      <c r="BR16" s="103" t="n"/>
      <c r="BS16" s="103" t="n"/>
      <c r="BT16" s="103" t="n"/>
      <c r="BU16" s="103" t="n"/>
      <c r="BV16" s="104" t="n"/>
      <c r="BW16" s="103" t="n"/>
      <c r="BX16" s="103" t="n"/>
      <c r="BY16" s="103" t="n"/>
      <c r="BZ16" s="103" t="n"/>
      <c r="CA16" s="103" t="n"/>
      <c r="CB16" s="103" t="n"/>
      <c r="CC16" s="103" t="n"/>
      <c r="CD16" s="103" t="n"/>
      <c r="CE16" s="103" t="n"/>
      <c r="CF16" s="103" t="n"/>
      <c r="CG16" s="103" t="n"/>
      <c r="CH16" s="103" t="n"/>
      <c r="CI16" s="104" t="n"/>
      <c r="CJ16" s="103" t="n"/>
      <c r="CK16" s="1" t="n"/>
      <c r="CL16" s="103" t="n"/>
      <c r="CM16" s="103" t="n"/>
      <c r="CN16" s="103" t="n"/>
      <c r="CO16" s="103" t="n"/>
      <c r="CP16" s="103" t="n"/>
      <c r="CQ16" s="103" t="n"/>
      <c r="CR16" s="103" t="n"/>
      <c r="CS16" s="103" t="n"/>
      <c r="CT16" s="103" t="n"/>
      <c r="CU16" s="103" t="n"/>
      <c r="CV16" s="103" t="n"/>
      <c r="CW16" s="103" t="n"/>
      <c r="CX16" s="104" t="n"/>
      <c r="CY16" s="103" t="n"/>
      <c r="CZ16" s="103" t="n"/>
      <c r="DA16" s="103" t="n"/>
      <c r="DB16" s="103" t="n"/>
      <c r="DC16" s="103" t="n"/>
      <c r="DD16" s="103" t="n"/>
      <c r="DE16" s="103" t="n"/>
      <c r="DF16" s="103" t="n"/>
      <c r="DG16" s="103" t="n"/>
      <c r="DH16" s="103" t="n"/>
      <c r="DI16" s="103" t="n"/>
      <c r="DJ16" s="103" t="n"/>
      <c r="DK16" s="104" t="n"/>
      <c r="DL16" s="103" t="n"/>
      <c r="DM16" s="103" t="n"/>
      <c r="DN16" s="103" t="n"/>
      <c r="DO16" s="103" t="n"/>
      <c r="DP16" s="103" t="n"/>
      <c r="DQ16" s="103" t="n"/>
      <c r="DR16" s="103" t="n"/>
      <c r="DS16" s="103" t="n"/>
      <c r="DT16" s="103" t="n"/>
      <c r="DU16" s="103" t="n"/>
      <c r="DV16" s="103" t="n"/>
      <c r="DW16" s="103" t="n"/>
      <c r="DX16" s="104" t="n"/>
      <c r="DY16" s="103" t="n"/>
      <c r="DZ16" s="103" t="n"/>
      <c r="EA16" s="103" t="n"/>
      <c r="EB16" s="103" t="n"/>
      <c r="EC16" s="103" t="n"/>
      <c r="ED16" s="103" t="n"/>
      <c r="EE16" s="103" t="n"/>
      <c r="EF16" s="103" t="n"/>
      <c r="EG16" s="103" t="n"/>
      <c r="EH16" s="103" t="n"/>
      <c r="EI16" s="103" t="n"/>
      <c r="EJ16" s="103" t="n"/>
      <c r="EK16" s="104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39" t="n"/>
      <c r="AJ17" s="103" t="n"/>
      <c r="AK17" s="103" t="n"/>
      <c r="AL17" s="103" t="n"/>
      <c r="AM17" s="103" t="n"/>
      <c r="AN17" s="103" t="n"/>
      <c r="AO17" s="103" t="n"/>
      <c r="AP17" s="103" t="n"/>
      <c r="AQ17" s="103" t="n"/>
      <c r="AR17" s="103" t="n"/>
      <c r="AS17" s="103" t="n"/>
      <c r="AT17" s="103" t="n"/>
      <c r="AU17" s="103" t="n"/>
      <c r="AV17" s="104" t="n"/>
      <c r="AW17" s="103" t="n"/>
      <c r="AX17" s="103" t="n"/>
      <c r="AY17" s="103" t="n"/>
      <c r="AZ17" s="103" t="n"/>
      <c r="BA17" s="103" t="n"/>
      <c r="BB17" s="103" t="n"/>
      <c r="BC17" s="103" t="n"/>
      <c r="BD17" s="103" t="n"/>
      <c r="BE17" s="103" t="n"/>
      <c r="BF17" s="103" t="n"/>
      <c r="BG17" s="103" t="n"/>
      <c r="BH17" s="103" t="n"/>
      <c r="BI17" s="104" t="n"/>
      <c r="BJ17" s="103" t="n"/>
      <c r="BK17" s="103" t="n"/>
      <c r="BL17" s="103" t="n"/>
      <c r="BM17" s="103" t="n"/>
      <c r="BN17" s="103" t="n"/>
      <c r="BO17" s="103" t="n"/>
      <c r="BP17" s="103" t="n"/>
      <c r="BQ17" s="103" t="n"/>
      <c r="BR17" s="103" t="n"/>
      <c r="BS17" s="103" t="n"/>
      <c r="BT17" s="103" t="n"/>
      <c r="BU17" s="103" t="n"/>
      <c r="BV17" s="104" t="n"/>
      <c r="BW17" s="103" t="n"/>
      <c r="BX17" s="103" t="n"/>
      <c r="BY17" s="103" t="n"/>
      <c r="BZ17" s="103" t="n"/>
      <c r="CA17" s="103" t="n"/>
      <c r="CB17" s="103" t="n"/>
      <c r="CC17" s="103" t="n"/>
      <c r="CD17" s="103" t="n"/>
      <c r="CE17" s="103" t="n"/>
      <c r="CF17" s="103" t="n"/>
      <c r="CG17" s="103" t="n"/>
      <c r="CH17" s="103" t="n"/>
      <c r="CI17" s="104" t="n"/>
      <c r="CJ17" s="103" t="n"/>
      <c r="CK17" s="1" t="n"/>
      <c r="CL17" s="103" t="n"/>
      <c r="CM17" s="103" t="n"/>
      <c r="CN17" s="103" t="n"/>
      <c r="CO17" s="103" t="n"/>
      <c r="CP17" s="103" t="n"/>
      <c r="CQ17" s="103" t="n"/>
      <c r="CR17" s="103" t="n"/>
      <c r="CS17" s="103" t="n"/>
      <c r="CT17" s="103" t="n"/>
      <c r="CU17" s="103" t="n"/>
      <c r="CV17" s="103" t="n"/>
      <c r="CW17" s="103" t="n"/>
      <c r="CX17" s="104" t="n"/>
      <c r="CY17" s="103" t="n"/>
      <c r="CZ17" s="103" t="n"/>
      <c r="DA17" s="103" t="n"/>
      <c r="DB17" s="103" t="n"/>
      <c r="DC17" s="103" t="n"/>
      <c r="DD17" s="103" t="n"/>
      <c r="DE17" s="103" t="n"/>
      <c r="DF17" s="103" t="n"/>
      <c r="DG17" s="103" t="n"/>
      <c r="DH17" s="103" t="n"/>
      <c r="DI17" s="103" t="n"/>
      <c r="DJ17" s="103" t="n"/>
      <c r="DK17" s="104" t="n"/>
      <c r="DL17" s="103" t="n"/>
      <c r="DM17" s="103" t="n"/>
      <c r="DN17" s="103" t="n"/>
      <c r="DO17" s="103" t="n"/>
      <c r="DP17" s="103" t="n"/>
      <c r="DQ17" s="103" t="n"/>
      <c r="DR17" s="103" t="n"/>
      <c r="DS17" s="103" t="n"/>
      <c r="DT17" s="103" t="n"/>
      <c r="DU17" s="103" t="n"/>
      <c r="DV17" s="103" t="n"/>
      <c r="DW17" s="103" t="n"/>
      <c r="DX17" s="104" t="n"/>
      <c r="DY17" s="103" t="n"/>
      <c r="DZ17" s="103" t="n"/>
      <c r="EA17" s="103" t="n"/>
      <c r="EB17" s="103" t="n"/>
      <c r="EC17" s="103" t="n"/>
      <c r="ED17" s="103" t="n"/>
      <c r="EE17" s="103" t="n"/>
      <c r="EF17" s="103" t="n"/>
      <c r="EG17" s="103" t="n"/>
      <c r="EH17" s="103" t="n"/>
      <c r="EI17" s="103" t="n"/>
      <c r="EJ17" s="103" t="n"/>
      <c r="EK17" s="104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39" t="n"/>
      <c r="AJ18" s="103" t="n"/>
      <c r="AK18" s="103" t="n"/>
      <c r="AL18" s="103" t="n"/>
      <c r="AM18" s="103" t="n"/>
      <c r="AN18" s="103" t="n"/>
      <c r="AO18" s="103" t="n"/>
      <c r="AP18" s="103" t="n"/>
      <c r="AQ18" s="103" t="n"/>
      <c r="AR18" s="103" t="n"/>
      <c r="AS18" s="103" t="n"/>
      <c r="AT18" s="103" t="n"/>
      <c r="AU18" s="103" t="n"/>
      <c r="AV18" s="104" t="n"/>
      <c r="AW18" s="103" t="n"/>
      <c r="AX18" s="103" t="n"/>
      <c r="AY18" s="103" t="n"/>
      <c r="AZ18" s="103" t="n"/>
      <c r="BA18" s="103" t="n"/>
      <c r="BB18" s="103" t="n"/>
      <c r="BC18" s="103" t="n"/>
      <c r="BD18" s="103" t="n"/>
      <c r="BE18" s="103" t="n"/>
      <c r="BF18" s="103" t="n"/>
      <c r="BG18" s="103" t="n"/>
      <c r="BH18" s="103" t="n"/>
      <c r="BI18" s="104" t="n"/>
      <c r="BJ18" s="103" t="n"/>
      <c r="BK18" s="103" t="n"/>
      <c r="BL18" s="103" t="n"/>
      <c r="BM18" s="103" t="n"/>
      <c r="BN18" s="103" t="n"/>
      <c r="BO18" s="103" t="n"/>
      <c r="BP18" s="103" t="n"/>
      <c r="BQ18" s="103" t="n"/>
      <c r="BR18" s="103" t="n"/>
      <c r="BS18" s="103" t="n"/>
      <c r="BT18" s="103" t="n"/>
      <c r="BU18" s="103" t="n"/>
      <c r="BV18" s="104" t="n"/>
      <c r="BW18" s="103" t="n"/>
      <c r="BX18" s="103" t="n"/>
      <c r="BY18" s="103" t="n"/>
      <c r="BZ18" s="103" t="n"/>
      <c r="CA18" s="103" t="n"/>
      <c r="CB18" s="103" t="n"/>
      <c r="CC18" s="103" t="n"/>
      <c r="CD18" s="103" t="n"/>
      <c r="CE18" s="103" t="n"/>
      <c r="CF18" s="103" t="n"/>
      <c r="CG18" s="103" t="n"/>
      <c r="CH18" s="103" t="n"/>
      <c r="CI18" s="104" t="n"/>
      <c r="CJ18" s="103" t="n"/>
      <c r="CK18" s="1" t="n"/>
      <c r="CL18" s="103" t="n"/>
      <c r="CM18" s="103" t="n"/>
      <c r="CN18" s="103" t="n"/>
      <c r="CO18" s="103" t="n"/>
      <c r="CP18" s="103" t="n"/>
      <c r="CQ18" s="103" t="n"/>
      <c r="CR18" s="103" t="n"/>
      <c r="CS18" s="103" t="n"/>
      <c r="CT18" s="103" t="n"/>
      <c r="CU18" s="103" t="n"/>
      <c r="CV18" s="103" t="n"/>
      <c r="CW18" s="103" t="n"/>
      <c r="CX18" s="104" t="n"/>
      <c r="CY18" s="103" t="n"/>
      <c r="CZ18" s="103" t="n"/>
      <c r="DA18" s="103" t="n"/>
      <c r="DB18" s="103" t="n"/>
      <c r="DC18" s="103" t="n"/>
      <c r="DD18" s="103" t="n"/>
      <c r="DE18" s="103" t="n"/>
      <c r="DF18" s="103" t="n"/>
      <c r="DG18" s="103" t="n"/>
      <c r="DH18" s="103" t="n"/>
      <c r="DI18" s="103" t="n"/>
      <c r="DJ18" s="103" t="n"/>
      <c r="DK18" s="104" t="n"/>
      <c r="DL18" s="103" t="n"/>
      <c r="DM18" s="103" t="n"/>
      <c r="DN18" s="103" t="n"/>
      <c r="DO18" s="103" t="n"/>
      <c r="DP18" s="103" t="n"/>
      <c r="DQ18" s="103" t="n"/>
      <c r="DR18" s="103" t="n"/>
      <c r="DS18" s="103" t="n"/>
      <c r="DT18" s="103" t="n"/>
      <c r="DU18" s="103" t="n"/>
      <c r="DV18" s="103" t="n"/>
      <c r="DW18" s="103" t="n"/>
      <c r="DX18" s="104" t="n"/>
      <c r="DY18" s="103" t="n"/>
      <c r="DZ18" s="103" t="n"/>
      <c r="EA18" s="103" t="n"/>
      <c r="EB18" s="103" t="n"/>
      <c r="EC18" s="103" t="n"/>
      <c r="ED18" s="103" t="n"/>
      <c r="EE18" s="103" t="n"/>
      <c r="EF18" s="103" t="n"/>
      <c r="EG18" s="103" t="n"/>
      <c r="EH18" s="103" t="n"/>
      <c r="EI18" s="103" t="n"/>
      <c r="EJ18" s="103" t="n"/>
      <c r="EK18" s="104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39" t="n"/>
      <c r="AJ19" s="103" t="n"/>
      <c r="AK19" s="103" t="n"/>
      <c r="AL19" s="103" t="n"/>
      <c r="AM19" s="103" t="n"/>
      <c r="AN19" s="103" t="n"/>
      <c r="AO19" s="103" t="n"/>
      <c r="AP19" s="103" t="n"/>
      <c r="AQ19" s="103" t="n"/>
      <c r="AR19" s="103" t="n"/>
      <c r="AS19" s="103" t="n"/>
      <c r="AT19" s="103" t="n"/>
      <c r="AU19" s="103" t="n"/>
      <c r="AV19" s="104" t="n"/>
      <c r="AW19" s="103" t="n"/>
      <c r="AX19" s="103" t="n"/>
      <c r="AY19" s="103" t="n"/>
      <c r="AZ19" s="103" t="n"/>
      <c r="BA19" s="103" t="n"/>
      <c r="BB19" s="103" t="n"/>
      <c r="BC19" s="103" t="n"/>
      <c r="BD19" s="103" t="n"/>
      <c r="BE19" s="103" t="n"/>
      <c r="BF19" s="103" t="n"/>
      <c r="BG19" s="103" t="n"/>
      <c r="BH19" s="103" t="n"/>
      <c r="BI19" s="104" t="n"/>
      <c r="BJ19" s="103" t="n"/>
      <c r="BK19" s="103" t="n"/>
      <c r="BL19" s="103" t="n"/>
      <c r="BM19" s="103" t="n"/>
      <c r="BN19" s="103" t="n"/>
      <c r="BO19" s="103" t="n"/>
      <c r="BP19" s="103" t="n"/>
      <c r="BQ19" s="103" t="n"/>
      <c r="BR19" s="103" t="n"/>
      <c r="BS19" s="103" t="n"/>
      <c r="BT19" s="103" t="n"/>
      <c r="BU19" s="103" t="n"/>
      <c r="BV19" s="104" t="n"/>
      <c r="BW19" s="103" t="n"/>
      <c r="BX19" s="103" t="n"/>
      <c r="BY19" s="103" t="n"/>
      <c r="BZ19" s="103" t="n"/>
      <c r="CA19" s="103" t="n"/>
      <c r="CB19" s="103" t="n"/>
      <c r="CC19" s="103" t="n"/>
      <c r="CD19" s="103" t="n"/>
      <c r="CE19" s="103" t="n"/>
      <c r="CF19" s="103" t="n"/>
      <c r="CG19" s="103" t="n"/>
      <c r="CH19" s="103" t="n"/>
      <c r="CI19" s="104" t="n"/>
      <c r="CJ19" s="103" t="n"/>
      <c r="CK19" s="1" t="n"/>
      <c r="CL19" s="103" t="n"/>
      <c r="CM19" s="103" t="n"/>
      <c r="CN19" s="103" t="n"/>
      <c r="CO19" s="103" t="n"/>
      <c r="CP19" s="103" t="n"/>
      <c r="CQ19" s="103" t="n"/>
      <c r="CR19" s="103" t="n"/>
      <c r="CS19" s="103" t="n"/>
      <c r="CT19" s="103" t="n"/>
      <c r="CU19" s="103" t="n"/>
      <c r="CV19" s="103" t="n"/>
      <c r="CW19" s="103" t="n"/>
      <c r="CX19" s="104" t="n"/>
      <c r="CY19" s="103" t="n"/>
      <c r="CZ19" s="103" t="n"/>
      <c r="DA19" s="103" t="n"/>
      <c r="DB19" s="103" t="n"/>
      <c r="DC19" s="103" t="n"/>
      <c r="DD19" s="103" t="n"/>
      <c r="DE19" s="103" t="n"/>
      <c r="DF19" s="103" t="n"/>
      <c r="DG19" s="103" t="n"/>
      <c r="DH19" s="103" t="n"/>
      <c r="DI19" s="103" t="n"/>
      <c r="DJ19" s="103" t="n"/>
      <c r="DK19" s="104" t="n"/>
      <c r="DL19" s="103" t="n"/>
      <c r="DM19" s="103" t="n"/>
      <c r="DN19" s="103" t="n"/>
      <c r="DO19" s="103" t="n"/>
      <c r="DP19" s="103" t="n"/>
      <c r="DQ19" s="103" t="n"/>
      <c r="DR19" s="103" t="n"/>
      <c r="DS19" s="103" t="n"/>
      <c r="DT19" s="103" t="n"/>
      <c r="DU19" s="103" t="n"/>
      <c r="DV19" s="103" t="n"/>
      <c r="DW19" s="103" t="n"/>
      <c r="DX19" s="104" t="n"/>
      <c r="DY19" s="103" t="n"/>
      <c r="DZ19" s="103" t="n"/>
      <c r="EA19" s="103" t="n"/>
      <c r="EB19" s="103" t="n"/>
      <c r="EC19" s="103" t="n"/>
      <c r="ED19" s="103" t="n"/>
      <c r="EE19" s="103" t="n"/>
      <c r="EF19" s="103" t="n"/>
      <c r="EG19" s="103" t="n"/>
      <c r="EH19" s="103" t="n"/>
      <c r="EI19" s="103" t="n"/>
      <c r="EJ19" s="103" t="n"/>
      <c r="EK19" s="104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39" t="n"/>
      <c r="AJ20" s="103" t="n"/>
      <c r="AK20" s="103" t="n"/>
      <c r="AL20" s="103" t="n"/>
      <c r="AM20" s="103" t="n"/>
      <c r="AN20" s="103" t="n"/>
      <c r="AO20" s="103" t="n"/>
      <c r="AP20" s="103" t="n"/>
      <c r="AQ20" s="103" t="n"/>
      <c r="AR20" s="103" t="n"/>
      <c r="AS20" s="103" t="n"/>
      <c r="AT20" s="103" t="n"/>
      <c r="AU20" s="103" t="n"/>
      <c r="AV20" s="104" t="n"/>
      <c r="AW20" s="103" t="n"/>
      <c r="AX20" s="103" t="n"/>
      <c r="AY20" s="103" t="n"/>
      <c r="AZ20" s="103" t="n"/>
      <c r="BA20" s="103" t="n"/>
      <c r="BB20" s="103" t="n"/>
      <c r="BC20" s="103" t="n"/>
      <c r="BD20" s="103" t="n"/>
      <c r="BE20" s="103" t="n"/>
      <c r="BF20" s="103" t="n"/>
      <c r="BG20" s="103" t="n"/>
      <c r="BH20" s="103" t="n"/>
      <c r="BI20" s="104" t="n"/>
      <c r="BJ20" s="103" t="n"/>
      <c r="BK20" s="103" t="n"/>
      <c r="BL20" s="103" t="n"/>
      <c r="BM20" s="103" t="n"/>
      <c r="BN20" s="103" t="n"/>
      <c r="BO20" s="103" t="n"/>
      <c r="BP20" s="103" t="n"/>
      <c r="BQ20" s="103" t="n"/>
      <c r="BR20" s="103" t="n"/>
      <c r="BS20" s="103" t="n"/>
      <c r="BT20" s="103" t="n"/>
      <c r="BU20" s="103" t="n"/>
      <c r="BV20" s="104" t="n"/>
      <c r="BW20" s="103" t="n"/>
      <c r="BX20" s="103" t="n"/>
      <c r="BY20" s="103" t="n"/>
      <c r="BZ20" s="103" t="n"/>
      <c r="CA20" s="103" t="n"/>
      <c r="CB20" s="103" t="n"/>
      <c r="CC20" s="103" t="n"/>
      <c r="CD20" s="103" t="n"/>
      <c r="CE20" s="103" t="n"/>
      <c r="CF20" s="103" t="n"/>
      <c r="CG20" s="103" t="n"/>
      <c r="CH20" s="103" t="n"/>
      <c r="CI20" s="104" t="n"/>
      <c r="CJ20" s="103" t="n"/>
      <c r="CK20" s="1" t="n"/>
      <c r="CL20" s="103" t="n"/>
      <c r="CM20" s="103" t="n"/>
      <c r="CN20" s="103" t="n"/>
      <c r="CO20" s="103" t="n"/>
      <c r="CP20" s="103" t="n"/>
      <c r="CQ20" s="103" t="n"/>
      <c r="CR20" s="103" t="n"/>
      <c r="CS20" s="103" t="n"/>
      <c r="CT20" s="103" t="n"/>
      <c r="CU20" s="103" t="n"/>
      <c r="CV20" s="103" t="n"/>
      <c r="CW20" s="103" t="n"/>
      <c r="CX20" s="104" t="n"/>
      <c r="CY20" s="103" t="n"/>
      <c r="CZ20" s="103" t="n"/>
      <c r="DA20" s="103" t="n"/>
      <c r="DB20" s="103" t="n"/>
      <c r="DC20" s="103" t="n"/>
      <c r="DD20" s="103" t="n"/>
      <c r="DE20" s="103" t="n"/>
      <c r="DF20" s="103" t="n"/>
      <c r="DG20" s="103" t="n"/>
      <c r="DH20" s="103" t="n"/>
      <c r="DI20" s="103" t="n"/>
      <c r="DJ20" s="103" t="n"/>
      <c r="DK20" s="104" t="n"/>
      <c r="DL20" s="103" t="n"/>
      <c r="DM20" s="103" t="n"/>
      <c r="DN20" s="103" t="n"/>
      <c r="DO20" s="103" t="n"/>
      <c r="DP20" s="103" t="n"/>
      <c r="DQ20" s="103" t="n"/>
      <c r="DR20" s="103" t="n"/>
      <c r="DS20" s="103" t="n"/>
      <c r="DT20" s="103" t="n"/>
      <c r="DU20" s="103" t="n"/>
      <c r="DV20" s="103" t="n"/>
      <c r="DW20" s="103" t="n"/>
      <c r="DX20" s="104" t="n"/>
      <c r="DY20" s="103" t="n"/>
      <c r="DZ20" s="103" t="n"/>
      <c r="EA20" s="103" t="n"/>
      <c r="EB20" s="103" t="n"/>
      <c r="EC20" s="103" t="n"/>
      <c r="ED20" s="103" t="n"/>
      <c r="EE20" s="103" t="n"/>
      <c r="EF20" s="103" t="n"/>
      <c r="EG20" s="103" t="n"/>
      <c r="EH20" s="103" t="n"/>
      <c r="EI20" s="103" t="n"/>
      <c r="EJ20" s="103" t="n"/>
      <c r="EK20" s="104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39" t="n"/>
      <c r="AJ21" s="103" t="n"/>
      <c r="AK21" s="103" t="n"/>
      <c r="AL21" s="103" t="n"/>
      <c r="AM21" s="103" t="n"/>
      <c r="AN21" s="103" t="n"/>
      <c r="AO21" s="103" t="n"/>
      <c r="AP21" s="103" t="n"/>
      <c r="AQ21" s="103" t="n"/>
      <c r="AR21" s="103" t="n"/>
      <c r="AS21" s="103" t="n"/>
      <c r="AT21" s="103" t="n"/>
      <c r="AU21" s="103" t="n"/>
      <c r="AV21" s="104" t="n"/>
      <c r="AW21" s="103" t="n"/>
      <c r="AX21" s="103" t="n"/>
      <c r="AY21" s="103" t="n"/>
      <c r="AZ21" s="103" t="n"/>
      <c r="BA21" s="103" t="n"/>
      <c r="BB21" s="103" t="n"/>
      <c r="BC21" s="103" t="n"/>
      <c r="BD21" s="103" t="n"/>
      <c r="BE21" s="103" t="n"/>
      <c r="BF21" s="103" t="n"/>
      <c r="BG21" s="103" t="n"/>
      <c r="BH21" s="103" t="n"/>
      <c r="BI21" s="104" t="n"/>
      <c r="BJ21" s="103" t="n"/>
      <c r="BK21" s="103" t="n"/>
      <c r="BL21" s="103" t="n"/>
      <c r="BM21" s="103" t="n"/>
      <c r="BN21" s="103" t="n"/>
      <c r="BO21" s="103" t="n"/>
      <c r="BP21" s="103" t="n"/>
      <c r="BQ21" s="103" t="n"/>
      <c r="BR21" s="103" t="n"/>
      <c r="BS21" s="103" t="n"/>
      <c r="BT21" s="103" t="n"/>
      <c r="BU21" s="103" t="n"/>
      <c r="BV21" s="104" t="n"/>
      <c r="BW21" s="103" t="n"/>
      <c r="BX21" s="103" t="n"/>
      <c r="BY21" s="103" t="n"/>
      <c r="BZ21" s="103" t="n"/>
      <c r="CA21" s="103" t="n"/>
      <c r="CB21" s="103" t="n"/>
      <c r="CC21" s="103" t="n"/>
      <c r="CD21" s="103" t="n"/>
      <c r="CE21" s="103" t="n"/>
      <c r="CF21" s="103" t="n"/>
      <c r="CG21" s="103" t="n"/>
      <c r="CH21" s="103" t="n"/>
      <c r="CI21" s="104" t="n"/>
      <c r="CJ21" s="103" t="n"/>
      <c r="CK21" s="1" t="n"/>
      <c r="CL21" s="103" t="n"/>
      <c r="CM21" s="103" t="n"/>
      <c r="CN21" s="103" t="n"/>
      <c r="CO21" s="103" t="n"/>
      <c r="CP21" s="103" t="n"/>
      <c r="CQ21" s="103" t="n"/>
      <c r="CR21" s="103" t="n"/>
      <c r="CS21" s="103" t="n"/>
      <c r="CT21" s="103" t="n"/>
      <c r="CU21" s="103" t="n"/>
      <c r="CV21" s="103" t="n"/>
      <c r="CW21" s="103" t="n"/>
      <c r="CX21" s="104" t="n"/>
      <c r="CY21" s="103" t="n"/>
      <c r="CZ21" s="103" t="n"/>
      <c r="DA21" s="103" t="n"/>
      <c r="DB21" s="103" t="n"/>
      <c r="DC21" s="103" t="n"/>
      <c r="DD21" s="103" t="n"/>
      <c r="DE21" s="103" t="n"/>
      <c r="DF21" s="103" t="n"/>
      <c r="DG21" s="103" t="n"/>
      <c r="DH21" s="103" t="n"/>
      <c r="DI21" s="103" t="n"/>
      <c r="DJ21" s="103" t="n"/>
      <c r="DK21" s="104" t="n"/>
      <c r="DL21" s="103" t="n"/>
      <c r="DM21" s="103" t="n"/>
      <c r="DN21" s="103" t="n"/>
      <c r="DO21" s="103" t="n"/>
      <c r="DP21" s="103" t="n"/>
      <c r="DQ21" s="103" t="n"/>
      <c r="DR21" s="103" t="n"/>
      <c r="DS21" s="103" t="n"/>
      <c r="DT21" s="103" t="n"/>
      <c r="DU21" s="103" t="n"/>
      <c r="DV21" s="103" t="n"/>
      <c r="DW21" s="103" t="n"/>
      <c r="DX21" s="104" t="n"/>
      <c r="DY21" s="103" t="n"/>
      <c r="DZ21" s="103" t="n"/>
      <c r="EA21" s="103" t="n"/>
      <c r="EB21" s="103" t="n"/>
      <c r="EC21" s="103" t="n"/>
      <c r="ED21" s="103" t="n"/>
      <c r="EE21" s="103" t="n"/>
      <c r="EF21" s="103" t="n"/>
      <c r="EG21" s="103" t="n"/>
      <c r="EH21" s="103" t="n"/>
      <c r="EI21" s="103" t="n"/>
      <c r="EJ21" s="103" t="n"/>
      <c r="EK21" s="104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39" t="n"/>
      <c r="AJ22" s="103" t="n"/>
      <c r="AK22" s="103" t="n"/>
      <c r="AL22" s="103" t="n"/>
      <c r="AM22" s="103" t="n"/>
      <c r="AN22" s="103" t="n"/>
      <c r="AO22" s="103" t="n"/>
      <c r="AP22" s="103" t="n"/>
      <c r="AQ22" s="103" t="n"/>
      <c r="AR22" s="103" t="n"/>
      <c r="AS22" s="103" t="n"/>
      <c r="AT22" s="103" t="n"/>
      <c r="AU22" s="103" t="n"/>
      <c r="AV22" s="104" t="n"/>
      <c r="AW22" s="103" t="n"/>
      <c r="AX22" s="103" t="n"/>
      <c r="AY22" s="103" t="n"/>
      <c r="AZ22" s="103" t="n"/>
      <c r="BA22" s="103" t="n"/>
      <c r="BB22" s="103" t="n"/>
      <c r="BC22" s="103" t="n"/>
      <c r="BD22" s="103" t="n"/>
      <c r="BE22" s="103" t="n"/>
      <c r="BF22" s="103" t="n"/>
      <c r="BG22" s="103" t="n"/>
      <c r="BH22" s="103" t="n"/>
      <c r="BI22" s="104" t="n"/>
      <c r="BJ22" s="103" t="n"/>
      <c r="BK22" s="103" t="n"/>
      <c r="BL22" s="103" t="n"/>
      <c r="BM22" s="103" t="n"/>
      <c r="BN22" s="103" t="n"/>
      <c r="BO22" s="103" t="n"/>
      <c r="BP22" s="103" t="n"/>
      <c r="BQ22" s="103" t="n"/>
      <c r="BR22" s="103" t="n"/>
      <c r="BS22" s="103" t="n"/>
      <c r="BT22" s="103" t="n"/>
      <c r="BU22" s="103" t="n"/>
      <c r="BV22" s="104" t="n"/>
      <c r="BW22" s="103" t="n"/>
      <c r="BX22" s="103" t="n"/>
      <c r="BY22" s="103" t="n"/>
      <c r="BZ22" s="103" t="n"/>
      <c r="CA22" s="103" t="n"/>
      <c r="CB22" s="103" t="n"/>
      <c r="CC22" s="103" t="n"/>
      <c r="CD22" s="103" t="n"/>
      <c r="CE22" s="103" t="n"/>
      <c r="CF22" s="103" t="n"/>
      <c r="CG22" s="103" t="n"/>
      <c r="CH22" s="103" t="n"/>
      <c r="CI22" s="104" t="n"/>
      <c r="CJ22" s="103" t="n"/>
      <c r="CK22" s="1" t="n"/>
      <c r="CL22" s="103" t="n"/>
      <c r="CM22" s="103" t="n"/>
      <c r="CN22" s="103" t="n"/>
      <c r="CO22" s="103" t="n"/>
      <c r="CP22" s="103" t="n"/>
      <c r="CQ22" s="103" t="n"/>
      <c r="CR22" s="103" t="n"/>
      <c r="CS22" s="103" t="n"/>
      <c r="CT22" s="103" t="n"/>
      <c r="CU22" s="103" t="n"/>
      <c r="CV22" s="103" t="n"/>
      <c r="CW22" s="103" t="n"/>
      <c r="CX22" s="104" t="n"/>
      <c r="CY22" s="103" t="n"/>
      <c r="CZ22" s="103" t="n"/>
      <c r="DA22" s="103" t="n"/>
      <c r="DB22" s="103" t="n"/>
      <c r="DC22" s="103" t="n"/>
      <c r="DD22" s="103" t="n"/>
      <c r="DE22" s="103" t="n"/>
      <c r="DF22" s="103" t="n"/>
      <c r="DG22" s="103" t="n"/>
      <c r="DH22" s="103" t="n"/>
      <c r="DI22" s="103" t="n"/>
      <c r="DJ22" s="103" t="n"/>
      <c r="DK22" s="104" t="n"/>
      <c r="DL22" s="103" t="n"/>
      <c r="DM22" s="103" t="n"/>
      <c r="DN22" s="103" t="n"/>
      <c r="DO22" s="103" t="n"/>
      <c r="DP22" s="103" t="n"/>
      <c r="DQ22" s="103" t="n"/>
      <c r="DR22" s="103" t="n"/>
      <c r="DS22" s="103" t="n"/>
      <c r="DT22" s="103" t="n"/>
      <c r="DU22" s="103" t="n"/>
      <c r="DV22" s="103" t="n"/>
      <c r="DW22" s="103" t="n"/>
      <c r="DX22" s="104" t="n"/>
      <c r="DY22" s="103" t="n"/>
      <c r="DZ22" s="103" t="n"/>
      <c r="EA22" s="103" t="n"/>
      <c r="EB22" s="103" t="n"/>
      <c r="EC22" s="103" t="n"/>
      <c r="ED22" s="103" t="n"/>
      <c r="EE22" s="103" t="n"/>
      <c r="EF22" s="103" t="n"/>
      <c r="EG22" s="103" t="n"/>
      <c r="EH22" s="103" t="n"/>
      <c r="EI22" s="103" t="n"/>
      <c r="EJ22" s="103" t="n"/>
      <c r="EK22" s="104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39" t="n"/>
      <c r="AJ23" s="103" t="n"/>
      <c r="AK23" s="103" t="n"/>
      <c r="AL23" s="103" t="n"/>
      <c r="AM23" s="103" t="n"/>
      <c r="AN23" s="103" t="n"/>
      <c r="AO23" s="103" t="n"/>
      <c r="AP23" s="103" t="n"/>
      <c r="AQ23" s="103" t="n"/>
      <c r="AR23" s="103" t="n"/>
      <c r="AS23" s="103" t="n"/>
      <c r="AT23" s="103" t="n"/>
      <c r="AU23" s="103" t="n"/>
      <c r="AV23" s="104" t="n"/>
      <c r="AW23" s="103" t="n"/>
      <c r="AX23" s="103" t="n"/>
      <c r="AY23" s="103" t="n"/>
      <c r="AZ23" s="103" t="n"/>
      <c r="BA23" s="103" t="n"/>
      <c r="BB23" s="103" t="n"/>
      <c r="BC23" s="103" t="n"/>
      <c r="BD23" s="103" t="n"/>
      <c r="BE23" s="103" t="n"/>
      <c r="BF23" s="103" t="n"/>
      <c r="BG23" s="103" t="n"/>
      <c r="BH23" s="103" t="n"/>
      <c r="BI23" s="104" t="n"/>
      <c r="BJ23" s="103" t="n"/>
      <c r="BK23" s="103" t="n"/>
      <c r="BL23" s="103" t="n"/>
      <c r="BM23" s="103" t="n"/>
      <c r="BN23" s="103" t="n"/>
      <c r="BO23" s="103" t="n"/>
      <c r="BP23" s="103" t="n"/>
      <c r="BQ23" s="103" t="n"/>
      <c r="BR23" s="103" t="n"/>
      <c r="BS23" s="103" t="n"/>
      <c r="BT23" s="103" t="n"/>
      <c r="BU23" s="103" t="n"/>
      <c r="BV23" s="104" t="n"/>
      <c r="BW23" s="103" t="n"/>
      <c r="BX23" s="103" t="n"/>
      <c r="BY23" s="103" t="n"/>
      <c r="BZ23" s="103" t="n"/>
      <c r="CA23" s="103" t="n"/>
      <c r="CB23" s="103" t="n"/>
      <c r="CC23" s="103" t="n"/>
      <c r="CD23" s="103" t="n"/>
      <c r="CE23" s="103" t="n"/>
      <c r="CF23" s="103" t="n"/>
      <c r="CG23" s="103" t="n"/>
      <c r="CH23" s="103" t="n"/>
      <c r="CI23" s="104" t="n"/>
      <c r="CJ23" s="103" t="n"/>
      <c r="CK23" s="1" t="n"/>
      <c r="CL23" s="103" t="n"/>
      <c r="CM23" s="103" t="n"/>
      <c r="CN23" s="103" t="n"/>
      <c r="CO23" s="103" t="n"/>
      <c r="CP23" s="103" t="n"/>
      <c r="CQ23" s="103" t="n"/>
      <c r="CR23" s="103" t="n"/>
      <c r="CS23" s="103" t="n"/>
      <c r="CT23" s="103" t="n"/>
      <c r="CU23" s="103" t="n"/>
      <c r="CV23" s="103" t="n"/>
      <c r="CW23" s="103" t="n"/>
      <c r="CX23" s="104" t="n"/>
      <c r="CY23" s="103" t="n"/>
      <c r="CZ23" s="103" t="n"/>
      <c r="DA23" s="103" t="n"/>
      <c r="DB23" s="103" t="n"/>
      <c r="DC23" s="103" t="n"/>
      <c r="DD23" s="103" t="n"/>
      <c r="DE23" s="103" t="n"/>
      <c r="DF23" s="103" t="n"/>
      <c r="DG23" s="103" t="n"/>
      <c r="DH23" s="103" t="n"/>
      <c r="DI23" s="103" t="n"/>
      <c r="DJ23" s="103" t="n"/>
      <c r="DK23" s="104" t="n"/>
      <c r="DL23" s="103" t="n"/>
      <c r="DM23" s="103" t="n"/>
      <c r="DN23" s="103" t="n"/>
      <c r="DO23" s="103" t="n"/>
      <c r="DP23" s="103" t="n"/>
      <c r="DQ23" s="103" t="n"/>
      <c r="DR23" s="103" t="n"/>
      <c r="DS23" s="103" t="n"/>
      <c r="DT23" s="103" t="n"/>
      <c r="DU23" s="103" t="n"/>
      <c r="DV23" s="103" t="n"/>
      <c r="DW23" s="103" t="n"/>
      <c r="DX23" s="104" t="n"/>
      <c r="DY23" s="103" t="n"/>
      <c r="DZ23" s="103" t="n"/>
      <c r="EA23" s="103" t="n"/>
      <c r="EB23" s="103" t="n"/>
      <c r="EC23" s="103" t="n"/>
      <c r="ED23" s="103" t="n"/>
      <c r="EE23" s="103" t="n"/>
      <c r="EF23" s="103" t="n"/>
      <c r="EG23" s="103" t="n"/>
      <c r="EH23" s="103" t="n"/>
      <c r="EI23" s="103" t="n"/>
      <c r="EJ23" s="103" t="n"/>
      <c r="EK23" s="104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39" t="n"/>
      <c r="AJ24" s="103" t="n"/>
      <c r="AK24" s="103" t="n"/>
      <c r="AL24" s="103" t="n"/>
      <c r="AM24" s="103" t="n"/>
      <c r="AN24" s="103" t="n"/>
      <c r="AO24" s="103" t="n"/>
      <c r="AP24" s="103" t="n"/>
      <c r="AQ24" s="103" t="n"/>
      <c r="AR24" s="103" t="n"/>
      <c r="AS24" s="103" t="n"/>
      <c r="AT24" s="103" t="n"/>
      <c r="AU24" s="103" t="n"/>
      <c r="AV24" s="104" t="n"/>
      <c r="AW24" s="103" t="n"/>
      <c r="AX24" s="103" t="n"/>
      <c r="AY24" s="103" t="n"/>
      <c r="AZ24" s="103" t="n"/>
      <c r="BA24" s="103" t="n"/>
      <c r="BB24" s="103" t="n"/>
      <c r="BC24" s="103" t="n"/>
      <c r="BD24" s="103" t="n"/>
      <c r="BE24" s="103" t="n"/>
      <c r="BF24" s="103" t="n"/>
      <c r="BG24" s="103" t="n"/>
      <c r="BH24" s="103" t="n"/>
      <c r="BI24" s="104" t="n"/>
      <c r="BJ24" s="103" t="n"/>
      <c r="BK24" s="103" t="n"/>
      <c r="BL24" s="103" t="n"/>
      <c r="BM24" s="103" t="n"/>
      <c r="BN24" s="103" t="n"/>
      <c r="BO24" s="103" t="n"/>
      <c r="BP24" s="103" t="n"/>
      <c r="BQ24" s="103" t="n"/>
      <c r="BR24" s="103" t="n"/>
      <c r="BS24" s="103" t="n"/>
      <c r="BT24" s="103" t="n"/>
      <c r="BU24" s="103" t="n"/>
      <c r="BV24" s="104" t="n"/>
      <c r="BW24" s="103" t="n"/>
      <c r="BX24" s="103" t="n"/>
      <c r="BY24" s="103" t="n"/>
      <c r="BZ24" s="103" t="n"/>
      <c r="CA24" s="103" t="n"/>
      <c r="CB24" s="103" t="n"/>
      <c r="CC24" s="103" t="n"/>
      <c r="CD24" s="103" t="n"/>
      <c r="CE24" s="103" t="n"/>
      <c r="CF24" s="103" t="n"/>
      <c r="CG24" s="103" t="n"/>
      <c r="CH24" s="103" t="n"/>
      <c r="CI24" s="104" t="n"/>
      <c r="CJ24" s="103" t="n"/>
      <c r="CK24" s="1" t="n"/>
      <c r="CL24" s="103" t="n"/>
      <c r="CM24" s="103" t="n"/>
      <c r="CN24" s="103" t="n"/>
      <c r="CO24" s="103" t="n"/>
      <c r="CP24" s="103" t="n"/>
      <c r="CQ24" s="103" t="n"/>
      <c r="CR24" s="103" t="n"/>
      <c r="CS24" s="103" t="n"/>
      <c r="CT24" s="103" t="n"/>
      <c r="CU24" s="103" t="n"/>
      <c r="CV24" s="103" t="n"/>
      <c r="CW24" s="103" t="n"/>
      <c r="CX24" s="104" t="n"/>
      <c r="CY24" s="103" t="n"/>
      <c r="CZ24" s="103" t="n"/>
      <c r="DA24" s="103" t="n"/>
      <c r="DB24" s="103" t="n"/>
      <c r="DC24" s="103" t="n"/>
      <c r="DD24" s="103" t="n"/>
      <c r="DE24" s="103" t="n"/>
      <c r="DF24" s="103" t="n"/>
      <c r="DG24" s="103" t="n"/>
      <c r="DH24" s="103" t="n"/>
      <c r="DI24" s="103" t="n"/>
      <c r="DJ24" s="103" t="n"/>
      <c r="DK24" s="104" t="n"/>
      <c r="DL24" s="103" t="n"/>
      <c r="DM24" s="103" t="n"/>
      <c r="DN24" s="103" t="n"/>
      <c r="DO24" s="103" t="n"/>
      <c r="DP24" s="103" t="n"/>
      <c r="DQ24" s="103" t="n"/>
      <c r="DR24" s="103" t="n"/>
      <c r="DS24" s="103" t="n"/>
      <c r="DT24" s="103" t="n"/>
      <c r="DU24" s="103" t="n"/>
      <c r="DV24" s="103" t="n"/>
      <c r="DW24" s="103" t="n"/>
      <c r="DX24" s="104" t="n"/>
      <c r="DY24" s="103" t="n"/>
      <c r="DZ24" s="103" t="n"/>
      <c r="EA24" s="103" t="n"/>
      <c r="EB24" s="103" t="n"/>
      <c r="EC24" s="103" t="n"/>
      <c r="ED24" s="103" t="n"/>
      <c r="EE24" s="103" t="n"/>
      <c r="EF24" s="103" t="n"/>
      <c r="EG24" s="103" t="n"/>
      <c r="EH24" s="103" t="n"/>
      <c r="EI24" s="103" t="n"/>
      <c r="EJ24" s="103" t="n"/>
      <c r="EK24" s="104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39" t="n"/>
      <c r="AJ25" s="103" t="n"/>
      <c r="AK25" s="103" t="n"/>
      <c r="AL25" s="103" t="n"/>
      <c r="AM25" s="103" t="n"/>
      <c r="AN25" s="103" t="n"/>
      <c r="AO25" s="103" t="n"/>
      <c r="AP25" s="103" t="n"/>
      <c r="AQ25" s="103" t="n"/>
      <c r="AR25" s="103" t="n"/>
      <c r="AS25" s="103" t="n"/>
      <c r="AT25" s="103" t="n"/>
      <c r="AU25" s="103" t="n"/>
      <c r="AV25" s="104" t="n"/>
      <c r="AW25" s="103" t="n"/>
      <c r="AX25" s="103" t="n"/>
      <c r="AY25" s="103" t="n"/>
      <c r="AZ25" s="103" t="n"/>
      <c r="BA25" s="103" t="n"/>
      <c r="BB25" s="103" t="n"/>
      <c r="BC25" s="103" t="n"/>
      <c r="BD25" s="103" t="n"/>
      <c r="BE25" s="103" t="n"/>
      <c r="BF25" s="103" t="n"/>
      <c r="BG25" s="103" t="n"/>
      <c r="BH25" s="103" t="n"/>
      <c r="BI25" s="104" t="n"/>
      <c r="BJ25" s="103" t="n"/>
      <c r="BK25" s="103" t="n"/>
      <c r="BL25" s="103" t="n"/>
      <c r="BM25" s="103" t="n"/>
      <c r="BN25" s="103" t="n"/>
      <c r="BO25" s="103" t="n"/>
      <c r="BP25" s="103" t="n"/>
      <c r="BQ25" s="103" t="n"/>
      <c r="BR25" s="103" t="n"/>
      <c r="BS25" s="103" t="n"/>
      <c r="BT25" s="103" t="n"/>
      <c r="BU25" s="103" t="n"/>
      <c r="BV25" s="104" t="n"/>
      <c r="BW25" s="103" t="n"/>
      <c r="BX25" s="103" t="n"/>
      <c r="BY25" s="103" t="n"/>
      <c r="BZ25" s="103" t="n"/>
      <c r="CA25" s="103" t="n"/>
      <c r="CB25" s="103" t="n"/>
      <c r="CC25" s="103" t="n"/>
      <c r="CD25" s="103" t="n"/>
      <c r="CE25" s="103" t="n"/>
      <c r="CF25" s="103" t="n"/>
      <c r="CG25" s="103" t="n"/>
      <c r="CH25" s="103" t="n"/>
      <c r="CI25" s="104" t="n"/>
      <c r="CJ25" s="103" t="n"/>
      <c r="CK25" s="1" t="n"/>
      <c r="CL25" s="103" t="n"/>
      <c r="CM25" s="103" t="n"/>
      <c r="CN25" s="103" t="n"/>
      <c r="CO25" s="103" t="n"/>
      <c r="CP25" s="103" t="n"/>
      <c r="CQ25" s="103" t="n"/>
      <c r="CR25" s="103" t="n"/>
      <c r="CS25" s="103" t="n"/>
      <c r="CT25" s="103" t="n"/>
      <c r="CU25" s="103" t="n"/>
      <c r="CV25" s="103" t="n"/>
      <c r="CW25" s="103" t="n"/>
      <c r="CX25" s="104" t="n"/>
      <c r="CY25" s="103" t="n"/>
      <c r="CZ25" s="103" t="n"/>
      <c r="DA25" s="103" t="n"/>
      <c r="DB25" s="103" t="n"/>
      <c r="DC25" s="103" t="n"/>
      <c r="DD25" s="103" t="n"/>
      <c r="DE25" s="103" t="n"/>
      <c r="DF25" s="103" t="n"/>
      <c r="DG25" s="103" t="n"/>
      <c r="DH25" s="103" t="n"/>
      <c r="DI25" s="103" t="n"/>
      <c r="DJ25" s="103" t="n"/>
      <c r="DK25" s="104" t="n"/>
      <c r="DL25" s="103" t="n"/>
      <c r="DM25" s="103" t="n"/>
      <c r="DN25" s="103" t="n"/>
      <c r="DO25" s="103" t="n"/>
      <c r="DP25" s="103" t="n"/>
      <c r="DQ25" s="103" t="n"/>
      <c r="DR25" s="103" t="n"/>
      <c r="DS25" s="103" t="n"/>
      <c r="DT25" s="103" t="n"/>
      <c r="DU25" s="103" t="n"/>
      <c r="DV25" s="103" t="n"/>
      <c r="DW25" s="103" t="n"/>
      <c r="DX25" s="104" t="n"/>
      <c r="DY25" s="103" t="n"/>
      <c r="DZ25" s="103" t="n"/>
      <c r="EA25" s="103" t="n"/>
      <c r="EB25" s="103" t="n"/>
      <c r="EC25" s="103" t="n"/>
      <c r="ED25" s="103" t="n"/>
      <c r="EE25" s="103" t="n"/>
      <c r="EF25" s="103" t="n"/>
      <c r="EG25" s="103" t="n"/>
      <c r="EH25" s="103" t="n"/>
      <c r="EI25" s="103" t="n"/>
      <c r="EJ25" s="103" t="n"/>
      <c r="EK25" s="104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39" t="n"/>
      <c r="AJ26" s="103" t="n"/>
      <c r="AK26" s="103" t="n"/>
      <c r="AL26" s="103" t="n"/>
      <c r="AM26" s="103" t="n"/>
      <c r="AN26" s="103" t="n"/>
      <c r="AO26" s="103" t="n"/>
      <c r="AP26" s="103" t="n"/>
      <c r="AQ26" s="103" t="n"/>
      <c r="AR26" s="103" t="n"/>
      <c r="AS26" s="103" t="n"/>
      <c r="AT26" s="103" t="n"/>
      <c r="AU26" s="103" t="n"/>
      <c r="AV26" s="104" t="n"/>
      <c r="AW26" s="103" t="n"/>
      <c r="AX26" s="103" t="n"/>
      <c r="AY26" s="103" t="n"/>
      <c r="AZ26" s="103" t="n"/>
      <c r="BA26" s="103" t="n"/>
      <c r="BB26" s="103" t="n"/>
      <c r="BC26" s="103" t="n"/>
      <c r="BD26" s="103" t="n"/>
      <c r="BE26" s="103" t="n"/>
      <c r="BF26" s="103" t="n"/>
      <c r="BG26" s="103" t="n"/>
      <c r="BH26" s="103" t="n"/>
      <c r="BI26" s="104" t="n"/>
      <c r="BJ26" s="103" t="n"/>
      <c r="BK26" s="103" t="n"/>
      <c r="BL26" s="103" t="n"/>
      <c r="BM26" s="103" t="n"/>
      <c r="BN26" s="103" t="n"/>
      <c r="BO26" s="103" t="n"/>
      <c r="BP26" s="103" t="n"/>
      <c r="BQ26" s="103" t="n"/>
      <c r="BR26" s="103" t="n"/>
      <c r="BS26" s="103" t="n"/>
      <c r="BT26" s="103" t="n"/>
      <c r="BU26" s="103" t="n"/>
      <c r="BV26" s="104" t="n"/>
      <c r="BW26" s="103" t="n"/>
      <c r="BX26" s="103" t="n"/>
      <c r="BY26" s="103" t="n"/>
      <c r="BZ26" s="103" t="n"/>
      <c r="CA26" s="103" t="n"/>
      <c r="CB26" s="103" t="n"/>
      <c r="CC26" s="103" t="n"/>
      <c r="CD26" s="103" t="n"/>
      <c r="CE26" s="103" t="n"/>
      <c r="CF26" s="103" t="n"/>
      <c r="CG26" s="103" t="n"/>
      <c r="CH26" s="103" t="n"/>
      <c r="CI26" s="104" t="n"/>
      <c r="CJ26" s="103" t="n"/>
      <c r="CK26" s="1" t="n"/>
      <c r="CL26" s="103" t="n"/>
      <c r="CM26" s="103" t="n"/>
      <c r="CN26" s="103" t="n"/>
      <c r="CO26" s="103" t="n"/>
      <c r="CP26" s="103" t="n"/>
      <c r="CQ26" s="103" t="n"/>
      <c r="CR26" s="103" t="n"/>
      <c r="CS26" s="103" t="n"/>
      <c r="CT26" s="103" t="n"/>
      <c r="CU26" s="103" t="n"/>
      <c r="CV26" s="103" t="n"/>
      <c r="CW26" s="103" t="n"/>
      <c r="CX26" s="104" t="n"/>
      <c r="CY26" s="103" t="n"/>
      <c r="CZ26" s="103" t="n"/>
      <c r="DA26" s="103" t="n"/>
      <c r="DB26" s="103" t="n"/>
      <c r="DC26" s="103" t="n"/>
      <c r="DD26" s="103" t="n"/>
      <c r="DE26" s="103" t="n"/>
      <c r="DF26" s="103" t="n"/>
      <c r="DG26" s="103" t="n"/>
      <c r="DH26" s="103" t="n"/>
      <c r="DI26" s="103" t="n"/>
      <c r="DJ26" s="103" t="n"/>
      <c r="DK26" s="104" t="n"/>
      <c r="DL26" s="103" t="n"/>
      <c r="DM26" s="103" t="n"/>
      <c r="DN26" s="103" t="n"/>
      <c r="DO26" s="103" t="n"/>
      <c r="DP26" s="103" t="n"/>
      <c r="DQ26" s="103" t="n"/>
      <c r="DR26" s="103" t="n"/>
      <c r="DS26" s="103" t="n"/>
      <c r="DT26" s="103" t="n"/>
      <c r="DU26" s="103" t="n"/>
      <c r="DV26" s="103" t="n"/>
      <c r="DW26" s="103" t="n"/>
      <c r="DX26" s="104" t="n"/>
      <c r="DY26" s="103" t="n"/>
      <c r="DZ26" s="103" t="n"/>
      <c r="EA26" s="103" t="n"/>
      <c r="EB26" s="103" t="n"/>
      <c r="EC26" s="103" t="n"/>
      <c r="ED26" s="103" t="n"/>
      <c r="EE26" s="103" t="n"/>
      <c r="EF26" s="103" t="n"/>
      <c r="EG26" s="103" t="n"/>
      <c r="EH26" s="103" t="n"/>
      <c r="EI26" s="103" t="n"/>
      <c r="EJ26" s="103" t="n"/>
      <c r="EK26" s="104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39" t="n"/>
      <c r="AJ27" s="103" t="n"/>
      <c r="AK27" s="103" t="n"/>
      <c r="AL27" s="103" t="n"/>
      <c r="AM27" s="103" t="n"/>
      <c r="AN27" s="103" t="n"/>
      <c r="AO27" s="103" t="n"/>
      <c r="AP27" s="103" t="n"/>
      <c r="AQ27" s="103" t="n"/>
      <c r="AR27" s="103" t="n"/>
      <c r="AS27" s="103" t="n"/>
      <c r="AT27" s="103" t="n"/>
      <c r="AU27" s="103" t="n"/>
      <c r="AV27" s="104" t="n"/>
      <c r="AW27" s="103" t="n"/>
      <c r="AX27" s="103" t="n"/>
      <c r="AY27" s="103" t="n"/>
      <c r="AZ27" s="103" t="n"/>
      <c r="BA27" s="103" t="n"/>
      <c r="BB27" s="103" t="n"/>
      <c r="BC27" s="103" t="n"/>
      <c r="BD27" s="103" t="n"/>
      <c r="BE27" s="103" t="n"/>
      <c r="BF27" s="103" t="n"/>
      <c r="BG27" s="103" t="n"/>
      <c r="BH27" s="103" t="n"/>
      <c r="BI27" s="104" t="n"/>
      <c r="BJ27" s="103" t="n"/>
      <c r="BK27" s="103" t="n"/>
      <c r="BL27" s="103" t="n"/>
      <c r="BM27" s="103" t="n"/>
      <c r="BN27" s="103" t="n"/>
      <c r="BO27" s="103" t="n"/>
      <c r="BP27" s="103" t="n"/>
      <c r="BQ27" s="103" t="n"/>
      <c r="BR27" s="103" t="n"/>
      <c r="BS27" s="103" t="n"/>
      <c r="BT27" s="103" t="n"/>
      <c r="BU27" s="103" t="n"/>
      <c r="BV27" s="104" t="n"/>
      <c r="BW27" s="103" t="n"/>
      <c r="BX27" s="103" t="n"/>
      <c r="BY27" s="103" t="n"/>
      <c r="BZ27" s="103" t="n"/>
      <c r="CA27" s="103" t="n"/>
      <c r="CB27" s="103" t="n"/>
      <c r="CC27" s="103" t="n"/>
      <c r="CD27" s="103" t="n"/>
      <c r="CE27" s="103" t="n"/>
      <c r="CF27" s="103" t="n"/>
      <c r="CG27" s="103" t="n"/>
      <c r="CH27" s="103" t="n"/>
      <c r="CI27" s="104" t="n"/>
      <c r="CJ27" s="103" t="n"/>
      <c r="CK27" s="1" t="n"/>
      <c r="CL27" s="103" t="n"/>
      <c r="CM27" s="103" t="n"/>
      <c r="CN27" s="103" t="n"/>
      <c r="CO27" s="103" t="n"/>
      <c r="CP27" s="103" t="n"/>
      <c r="CQ27" s="103" t="n"/>
      <c r="CR27" s="103" t="n"/>
      <c r="CS27" s="103" t="n"/>
      <c r="CT27" s="103" t="n"/>
      <c r="CU27" s="103" t="n"/>
      <c r="CV27" s="103" t="n"/>
      <c r="CW27" s="103" t="n"/>
      <c r="CX27" s="104" t="n"/>
      <c r="CY27" s="103" t="n"/>
      <c r="CZ27" s="103" t="n"/>
      <c r="DA27" s="103" t="n"/>
      <c r="DB27" s="103" t="n"/>
      <c r="DC27" s="103" t="n"/>
      <c r="DD27" s="103" t="n"/>
      <c r="DE27" s="103" t="n"/>
      <c r="DF27" s="103" t="n"/>
      <c r="DG27" s="103" t="n"/>
      <c r="DH27" s="103" t="n"/>
      <c r="DI27" s="103" t="n"/>
      <c r="DJ27" s="103" t="n"/>
      <c r="DK27" s="104" t="n"/>
      <c r="DL27" s="103" t="n"/>
      <c r="DM27" s="103" t="n"/>
      <c r="DN27" s="103" t="n"/>
      <c r="DO27" s="103" t="n"/>
      <c r="DP27" s="103" t="n"/>
      <c r="DQ27" s="103" t="n"/>
      <c r="DR27" s="103" t="n"/>
      <c r="DS27" s="103" t="n"/>
      <c r="DT27" s="103" t="n"/>
      <c r="DU27" s="103" t="n"/>
      <c r="DV27" s="103" t="n"/>
      <c r="DW27" s="103" t="n"/>
      <c r="DX27" s="104" t="n"/>
      <c r="DY27" s="103" t="n"/>
      <c r="DZ27" s="103" t="n"/>
      <c r="EA27" s="103" t="n"/>
      <c r="EB27" s="103" t="n"/>
      <c r="EC27" s="103" t="n"/>
      <c r="ED27" s="103" t="n"/>
      <c r="EE27" s="103" t="n"/>
      <c r="EF27" s="103" t="n"/>
      <c r="EG27" s="103" t="n"/>
      <c r="EH27" s="103" t="n"/>
      <c r="EI27" s="103" t="n"/>
      <c r="EJ27" s="103" t="n"/>
      <c r="EK27" s="104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39" t="n"/>
      <c r="AJ28" s="103" t="n"/>
      <c r="AK28" s="103" t="n"/>
      <c r="AL28" s="103" t="n"/>
      <c r="AM28" s="103" t="n"/>
      <c r="AN28" s="103" t="n"/>
      <c r="AO28" s="103" t="n"/>
      <c r="AP28" s="103" t="n"/>
      <c r="AQ28" s="103" t="n"/>
      <c r="AR28" s="103" t="n"/>
      <c r="AS28" s="103" t="n"/>
      <c r="AT28" s="103" t="n"/>
      <c r="AU28" s="103" t="n"/>
      <c r="AV28" s="104" t="n"/>
      <c r="AW28" s="103" t="n"/>
      <c r="AX28" s="103" t="n"/>
      <c r="AY28" s="103" t="n"/>
      <c r="AZ28" s="103" t="n"/>
      <c r="BA28" s="103" t="n"/>
      <c r="BB28" s="103" t="n"/>
      <c r="BC28" s="103" t="n"/>
      <c r="BD28" s="103" t="n"/>
      <c r="BE28" s="103" t="n"/>
      <c r="BF28" s="103" t="n"/>
      <c r="BG28" s="103" t="n"/>
      <c r="BH28" s="103" t="n"/>
      <c r="BI28" s="104" t="n"/>
      <c r="BJ28" s="103" t="n"/>
      <c r="BK28" s="103" t="n"/>
      <c r="BL28" s="103" t="n"/>
      <c r="BM28" s="103" t="n"/>
      <c r="BN28" s="103" t="n"/>
      <c r="BO28" s="103" t="n"/>
      <c r="BP28" s="103" t="n"/>
      <c r="BQ28" s="103" t="n"/>
      <c r="BR28" s="103" t="n"/>
      <c r="BS28" s="103" t="n"/>
      <c r="BT28" s="103" t="n"/>
      <c r="BU28" s="103" t="n"/>
      <c r="BV28" s="104" t="n"/>
      <c r="BW28" s="103" t="n"/>
      <c r="BX28" s="103" t="n"/>
      <c r="BY28" s="103" t="n"/>
      <c r="BZ28" s="103" t="n"/>
      <c r="CA28" s="103" t="n"/>
      <c r="CB28" s="103" t="n"/>
      <c r="CC28" s="103" t="n"/>
      <c r="CD28" s="103" t="n"/>
      <c r="CE28" s="103" t="n"/>
      <c r="CF28" s="103" t="n"/>
      <c r="CG28" s="103" t="n"/>
      <c r="CH28" s="103" t="n"/>
      <c r="CI28" s="104" t="n"/>
      <c r="CJ28" s="103" t="n"/>
      <c r="CK28" s="1" t="n"/>
      <c r="CL28" s="103" t="n"/>
      <c r="CM28" s="103" t="n"/>
      <c r="CN28" s="103" t="n"/>
      <c r="CO28" s="103" t="n"/>
      <c r="CP28" s="103" t="n"/>
      <c r="CQ28" s="103" t="n"/>
      <c r="CR28" s="103" t="n"/>
      <c r="CS28" s="103" t="n"/>
      <c r="CT28" s="103" t="n"/>
      <c r="CU28" s="103" t="n"/>
      <c r="CV28" s="103" t="n"/>
      <c r="CW28" s="103" t="n"/>
      <c r="CX28" s="104" t="n"/>
      <c r="CY28" s="103" t="n"/>
      <c r="CZ28" s="103" t="n"/>
      <c r="DA28" s="103" t="n"/>
      <c r="DB28" s="103" t="n"/>
      <c r="DC28" s="103" t="n"/>
      <c r="DD28" s="103" t="n"/>
      <c r="DE28" s="103" t="n"/>
      <c r="DF28" s="103" t="n"/>
      <c r="DG28" s="103" t="n"/>
      <c r="DH28" s="103" t="n"/>
      <c r="DI28" s="103" t="n"/>
      <c r="DJ28" s="103" t="n"/>
      <c r="DK28" s="104" t="n"/>
      <c r="DL28" s="103" t="n"/>
      <c r="DM28" s="103" t="n"/>
      <c r="DN28" s="103" t="n"/>
      <c r="DO28" s="103" t="n"/>
      <c r="DP28" s="103" t="n"/>
      <c r="DQ28" s="103" t="n"/>
      <c r="DR28" s="103" t="n"/>
      <c r="DS28" s="103" t="n"/>
      <c r="DT28" s="103" t="n"/>
      <c r="DU28" s="103" t="n"/>
      <c r="DV28" s="103" t="n"/>
      <c r="DW28" s="103" t="n"/>
      <c r="DX28" s="104" t="n"/>
      <c r="DY28" s="103" t="n"/>
      <c r="DZ28" s="103" t="n"/>
      <c r="EA28" s="103" t="n"/>
      <c r="EB28" s="103" t="n"/>
      <c r="EC28" s="103" t="n"/>
      <c r="ED28" s="103" t="n"/>
      <c r="EE28" s="103" t="n"/>
      <c r="EF28" s="103" t="n"/>
      <c r="EG28" s="103" t="n"/>
      <c r="EH28" s="103" t="n"/>
      <c r="EI28" s="103" t="n"/>
      <c r="EJ28" s="103" t="n"/>
      <c r="EK28" s="104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39" t="n"/>
      <c r="AJ29" s="103" t="n"/>
      <c r="AK29" s="103" t="n"/>
      <c r="AL29" s="103" t="n"/>
      <c r="AM29" s="103" t="n"/>
      <c r="AN29" s="103" t="n"/>
      <c r="AO29" s="103" t="n"/>
      <c r="AP29" s="103" t="n"/>
      <c r="AQ29" s="103" t="n"/>
      <c r="AR29" s="103" t="n"/>
      <c r="AS29" s="103" t="n"/>
      <c r="AT29" s="103" t="n"/>
      <c r="AU29" s="103" t="n"/>
      <c r="AV29" s="104" t="n"/>
      <c r="AW29" s="103" t="n"/>
      <c r="AX29" s="103" t="n"/>
      <c r="AY29" s="103" t="n"/>
      <c r="AZ29" s="103" t="n"/>
      <c r="BA29" s="103" t="n"/>
      <c r="BB29" s="103" t="n"/>
      <c r="BC29" s="103" t="n"/>
      <c r="BD29" s="103" t="n"/>
      <c r="BE29" s="103" t="n"/>
      <c r="BF29" s="103" t="n"/>
      <c r="BG29" s="103" t="n"/>
      <c r="BH29" s="103" t="n"/>
      <c r="BI29" s="104" t="n"/>
      <c r="BJ29" s="103" t="n"/>
      <c r="BK29" s="103" t="n"/>
      <c r="BL29" s="103" t="n"/>
      <c r="BM29" s="103" t="n"/>
      <c r="BN29" s="103" t="n"/>
      <c r="BO29" s="103" t="n"/>
      <c r="BP29" s="103" t="n"/>
      <c r="BQ29" s="103" t="n"/>
      <c r="BR29" s="103" t="n"/>
      <c r="BS29" s="103" t="n"/>
      <c r="BT29" s="103" t="n"/>
      <c r="BU29" s="103" t="n"/>
      <c r="BV29" s="104" t="n"/>
      <c r="BW29" s="103" t="n"/>
      <c r="BX29" s="103" t="n"/>
      <c r="BY29" s="103" t="n"/>
      <c r="BZ29" s="103" t="n"/>
      <c r="CA29" s="103" t="n"/>
      <c r="CB29" s="103" t="n"/>
      <c r="CC29" s="103" t="n"/>
      <c r="CD29" s="103" t="n"/>
      <c r="CE29" s="103" t="n"/>
      <c r="CF29" s="103" t="n"/>
      <c r="CG29" s="103" t="n"/>
      <c r="CH29" s="103" t="n"/>
      <c r="CI29" s="104" t="n"/>
      <c r="CJ29" s="103" t="n"/>
      <c r="CK29" s="1" t="n"/>
      <c r="CL29" s="103" t="n"/>
      <c r="CM29" s="103" t="n"/>
      <c r="CN29" s="103" t="n"/>
      <c r="CO29" s="103" t="n"/>
      <c r="CP29" s="103" t="n"/>
      <c r="CQ29" s="103" t="n"/>
      <c r="CR29" s="103" t="n"/>
      <c r="CS29" s="103" t="n"/>
      <c r="CT29" s="103" t="n"/>
      <c r="CU29" s="103" t="n"/>
      <c r="CV29" s="103" t="n"/>
      <c r="CW29" s="103" t="n"/>
      <c r="CX29" s="104" t="n"/>
      <c r="CY29" s="103" t="n"/>
      <c r="CZ29" s="103" t="n"/>
      <c r="DA29" s="103" t="n"/>
      <c r="DB29" s="103" t="n"/>
      <c r="DC29" s="103" t="n"/>
      <c r="DD29" s="103" t="n"/>
      <c r="DE29" s="103" t="n"/>
      <c r="DF29" s="103" t="n"/>
      <c r="DG29" s="103" t="n"/>
      <c r="DH29" s="103" t="n"/>
      <c r="DI29" s="103" t="n"/>
      <c r="DJ29" s="103" t="n"/>
      <c r="DK29" s="104" t="n"/>
      <c r="DL29" s="103" t="n"/>
      <c r="DM29" s="103" t="n"/>
      <c r="DN29" s="103" t="n"/>
      <c r="DO29" s="103" t="n"/>
      <c r="DP29" s="103" t="n"/>
      <c r="DQ29" s="103" t="n"/>
      <c r="DR29" s="103" t="n"/>
      <c r="DS29" s="103" t="n"/>
      <c r="DT29" s="103" t="n"/>
      <c r="DU29" s="103" t="n"/>
      <c r="DV29" s="103" t="n"/>
      <c r="DW29" s="103" t="n"/>
      <c r="DX29" s="104" t="n"/>
      <c r="DY29" s="103" t="n"/>
      <c r="DZ29" s="103" t="n"/>
      <c r="EA29" s="103" t="n"/>
      <c r="EB29" s="103" t="n"/>
      <c r="EC29" s="103" t="n"/>
      <c r="ED29" s="103" t="n"/>
      <c r="EE29" s="103" t="n"/>
      <c r="EF29" s="103" t="n"/>
      <c r="EG29" s="103" t="n"/>
      <c r="EH29" s="103" t="n"/>
      <c r="EI29" s="103" t="n"/>
      <c r="EJ29" s="103" t="n"/>
      <c r="EK29" s="104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39" t="n"/>
      <c r="AJ30" s="103" t="n"/>
      <c r="AK30" s="103" t="n"/>
      <c r="AL30" s="103" t="n"/>
      <c r="AM30" s="103" t="n"/>
      <c r="AN30" s="103" t="n"/>
      <c r="AO30" s="103" t="n"/>
      <c r="AP30" s="103" t="n"/>
      <c r="AQ30" s="103" t="n"/>
      <c r="AR30" s="103" t="n"/>
      <c r="AS30" s="103" t="n"/>
      <c r="AT30" s="103" t="n"/>
      <c r="AU30" s="103" t="n"/>
      <c r="AV30" s="104" t="n"/>
      <c r="AW30" s="103" t="n"/>
      <c r="AX30" s="103" t="n"/>
      <c r="AY30" s="103" t="n"/>
      <c r="AZ30" s="103" t="n"/>
      <c r="BA30" s="103" t="n"/>
      <c r="BB30" s="103" t="n"/>
      <c r="BC30" s="103" t="n"/>
      <c r="BD30" s="103" t="n"/>
      <c r="BE30" s="103" t="n"/>
      <c r="BF30" s="103" t="n"/>
      <c r="BG30" s="103" t="n"/>
      <c r="BH30" s="103" t="n"/>
      <c r="BI30" s="104" t="n"/>
      <c r="BJ30" s="103" t="n"/>
      <c r="BK30" s="103" t="n"/>
      <c r="BL30" s="103" t="n"/>
      <c r="BM30" s="103" t="n"/>
      <c r="BN30" s="103" t="n"/>
      <c r="BO30" s="103" t="n"/>
      <c r="BP30" s="103" t="n"/>
      <c r="BQ30" s="103" t="n"/>
      <c r="BR30" s="103" t="n"/>
      <c r="BS30" s="103" t="n"/>
      <c r="BT30" s="103" t="n"/>
      <c r="BU30" s="103" t="n"/>
      <c r="BV30" s="104" t="n"/>
      <c r="BW30" s="103" t="n"/>
      <c r="BX30" s="103" t="n"/>
      <c r="BY30" s="103" t="n"/>
      <c r="BZ30" s="103" t="n"/>
      <c r="CA30" s="103" t="n"/>
      <c r="CB30" s="103" t="n"/>
      <c r="CC30" s="103" t="n"/>
      <c r="CD30" s="103" t="n"/>
      <c r="CE30" s="103" t="n"/>
      <c r="CF30" s="103" t="n"/>
      <c r="CG30" s="103" t="n"/>
      <c r="CH30" s="103" t="n"/>
      <c r="CI30" s="104" t="n"/>
      <c r="CJ30" s="103" t="n"/>
      <c r="CK30" s="1" t="n"/>
      <c r="CL30" s="103" t="n"/>
      <c r="CM30" s="103" t="n"/>
      <c r="CN30" s="103" t="n"/>
      <c r="CO30" s="103" t="n"/>
      <c r="CP30" s="103" t="n"/>
      <c r="CQ30" s="103" t="n"/>
      <c r="CR30" s="103" t="n"/>
      <c r="CS30" s="103" t="n"/>
      <c r="CT30" s="103" t="n"/>
      <c r="CU30" s="103" t="n"/>
      <c r="CV30" s="103" t="n"/>
      <c r="CW30" s="103" t="n"/>
      <c r="CX30" s="104" t="n"/>
      <c r="CY30" s="103" t="n"/>
      <c r="CZ30" s="103" t="n"/>
      <c r="DA30" s="103" t="n"/>
      <c r="DB30" s="103" t="n"/>
      <c r="DC30" s="103" t="n"/>
      <c r="DD30" s="103" t="n"/>
      <c r="DE30" s="103" t="n"/>
      <c r="DF30" s="103" t="n"/>
      <c r="DG30" s="103" t="n"/>
      <c r="DH30" s="103" t="n"/>
      <c r="DI30" s="103" t="n"/>
      <c r="DJ30" s="103" t="n"/>
      <c r="DK30" s="104" t="n"/>
      <c r="DL30" s="103" t="n"/>
      <c r="DM30" s="103" t="n"/>
      <c r="DN30" s="103" t="n"/>
      <c r="DO30" s="103" t="n"/>
      <c r="DP30" s="103" t="n"/>
      <c r="DQ30" s="103" t="n"/>
      <c r="DR30" s="103" t="n"/>
      <c r="DS30" s="103" t="n"/>
      <c r="DT30" s="103" t="n"/>
      <c r="DU30" s="103" t="n"/>
      <c r="DV30" s="103" t="n"/>
      <c r="DW30" s="103" t="n"/>
      <c r="DX30" s="104" t="n"/>
      <c r="DY30" s="103" t="n"/>
      <c r="DZ30" s="103" t="n"/>
      <c r="EA30" s="103" t="n"/>
      <c r="EB30" s="103" t="n"/>
      <c r="EC30" s="103" t="n"/>
      <c r="ED30" s="103" t="n"/>
      <c r="EE30" s="103" t="n"/>
      <c r="EF30" s="103" t="n"/>
      <c r="EG30" s="103" t="n"/>
      <c r="EH30" s="103" t="n"/>
      <c r="EI30" s="103" t="n"/>
      <c r="EJ30" s="103" t="n"/>
      <c r="EK30" s="104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39" t="n"/>
      <c r="AJ31" s="103" t="n"/>
      <c r="AK31" s="103" t="n"/>
      <c r="AL31" s="103" t="n"/>
      <c r="AM31" s="103" t="n"/>
      <c r="AN31" s="103" t="n"/>
      <c r="AO31" s="103" t="n"/>
      <c r="AP31" s="103" t="n"/>
      <c r="AQ31" s="103" t="n"/>
      <c r="AR31" s="103" t="n"/>
      <c r="AS31" s="103" t="n"/>
      <c r="AT31" s="103" t="n"/>
      <c r="AU31" s="103" t="n"/>
      <c r="AV31" s="104" t="n"/>
      <c r="AW31" s="103" t="n"/>
      <c r="AX31" s="103" t="n"/>
      <c r="AY31" s="103" t="n"/>
      <c r="AZ31" s="103" t="n"/>
      <c r="BA31" s="103" t="n"/>
      <c r="BB31" s="103" t="n"/>
      <c r="BC31" s="103" t="n"/>
      <c r="BD31" s="103" t="n"/>
      <c r="BE31" s="103" t="n"/>
      <c r="BF31" s="103" t="n"/>
      <c r="BG31" s="103" t="n"/>
      <c r="BH31" s="103" t="n"/>
      <c r="BI31" s="104" t="n"/>
      <c r="BJ31" s="103" t="n"/>
      <c r="BK31" s="103" t="n"/>
      <c r="BL31" s="103" t="n"/>
      <c r="BM31" s="103" t="n"/>
      <c r="BN31" s="103" t="n"/>
      <c r="BO31" s="103" t="n"/>
      <c r="BP31" s="103" t="n"/>
      <c r="BQ31" s="103" t="n"/>
      <c r="BR31" s="103" t="n"/>
      <c r="BS31" s="103" t="n"/>
      <c r="BT31" s="103" t="n"/>
      <c r="BU31" s="103" t="n"/>
      <c r="BV31" s="104" t="n"/>
      <c r="BW31" s="103" t="n"/>
      <c r="BX31" s="103" t="n"/>
      <c r="BY31" s="103" t="n"/>
      <c r="BZ31" s="103" t="n"/>
      <c r="CA31" s="103" t="n"/>
      <c r="CB31" s="103" t="n"/>
      <c r="CC31" s="103" t="n"/>
      <c r="CD31" s="103" t="n"/>
      <c r="CE31" s="103" t="n"/>
      <c r="CF31" s="103" t="n"/>
      <c r="CG31" s="103" t="n"/>
      <c r="CH31" s="103" t="n"/>
      <c r="CI31" s="104" t="n"/>
      <c r="CJ31" s="103" t="n"/>
      <c r="CK31" s="1" t="n"/>
      <c r="CL31" s="103" t="n"/>
      <c r="CM31" s="103" t="n"/>
      <c r="CN31" s="103" t="n"/>
      <c r="CO31" s="103" t="n"/>
      <c r="CP31" s="103" t="n"/>
      <c r="CQ31" s="103" t="n"/>
      <c r="CR31" s="103" t="n"/>
      <c r="CS31" s="103" t="n"/>
      <c r="CT31" s="103" t="n"/>
      <c r="CU31" s="103" t="n"/>
      <c r="CV31" s="103" t="n"/>
      <c r="CW31" s="103" t="n"/>
      <c r="CX31" s="104" t="n"/>
      <c r="CY31" s="103" t="n"/>
      <c r="CZ31" s="103" t="n"/>
      <c r="DA31" s="103" t="n"/>
      <c r="DB31" s="103" t="n"/>
      <c r="DC31" s="103" t="n"/>
      <c r="DD31" s="103" t="n"/>
      <c r="DE31" s="103" t="n"/>
      <c r="DF31" s="103" t="n"/>
      <c r="DG31" s="103" t="n"/>
      <c r="DH31" s="103" t="n"/>
      <c r="DI31" s="103" t="n"/>
      <c r="DJ31" s="103" t="n"/>
      <c r="DK31" s="104" t="n"/>
      <c r="DL31" s="103" t="n"/>
      <c r="DM31" s="103" t="n"/>
      <c r="DN31" s="103" t="n"/>
      <c r="DO31" s="103" t="n"/>
      <c r="DP31" s="103" t="n"/>
      <c r="DQ31" s="103" t="n"/>
      <c r="DR31" s="103" t="n"/>
      <c r="DS31" s="103" t="n"/>
      <c r="DT31" s="103" t="n"/>
      <c r="DU31" s="103" t="n"/>
      <c r="DV31" s="103" t="n"/>
      <c r="DW31" s="103" t="n"/>
      <c r="DX31" s="104" t="n"/>
      <c r="DY31" s="103" t="n"/>
      <c r="DZ31" s="103" t="n"/>
      <c r="EA31" s="103" t="n"/>
      <c r="EB31" s="103" t="n"/>
      <c r="EC31" s="103" t="n"/>
      <c r="ED31" s="103" t="n"/>
      <c r="EE31" s="103" t="n"/>
      <c r="EF31" s="103" t="n"/>
      <c r="EG31" s="103" t="n"/>
      <c r="EH31" s="103" t="n"/>
      <c r="EI31" s="103" t="n"/>
      <c r="EJ31" s="103" t="n"/>
      <c r="EK31" s="104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39" t="n"/>
      <c r="AJ32" s="103" t="n"/>
      <c r="AK32" s="103" t="n"/>
      <c r="AL32" s="103" t="n"/>
      <c r="AM32" s="103" t="n"/>
      <c r="AN32" s="103" t="n"/>
      <c r="AO32" s="103" t="n"/>
      <c r="AP32" s="103" t="n"/>
      <c r="AQ32" s="103" t="n"/>
      <c r="AR32" s="103" t="n"/>
      <c r="AS32" s="103" t="n"/>
      <c r="AT32" s="103" t="n"/>
      <c r="AU32" s="103" t="n"/>
      <c r="AV32" s="104" t="n"/>
      <c r="AW32" s="103" t="n"/>
      <c r="AX32" s="103" t="n"/>
      <c r="AY32" s="103" t="n"/>
      <c r="AZ32" s="103" t="n"/>
      <c r="BA32" s="103" t="n"/>
      <c r="BB32" s="103" t="n"/>
      <c r="BC32" s="103" t="n"/>
      <c r="BD32" s="103" t="n"/>
      <c r="BE32" s="103" t="n"/>
      <c r="BF32" s="103" t="n"/>
      <c r="BG32" s="103" t="n"/>
      <c r="BH32" s="103" t="n"/>
      <c r="BI32" s="104" t="n"/>
      <c r="BJ32" s="103" t="n"/>
      <c r="BK32" s="103" t="n"/>
      <c r="BL32" s="103" t="n"/>
      <c r="BM32" s="103" t="n"/>
      <c r="BN32" s="103" t="n"/>
      <c r="BO32" s="103" t="n"/>
      <c r="BP32" s="103" t="n"/>
      <c r="BQ32" s="103" t="n"/>
      <c r="BR32" s="103" t="n"/>
      <c r="BS32" s="103" t="n"/>
      <c r="BT32" s="103" t="n"/>
      <c r="BU32" s="103" t="n"/>
      <c r="BV32" s="104" t="n"/>
      <c r="BW32" s="103" t="n"/>
      <c r="BX32" s="103" t="n"/>
      <c r="BY32" s="103" t="n"/>
      <c r="BZ32" s="103" t="n"/>
      <c r="CA32" s="103" t="n"/>
      <c r="CB32" s="103" t="n"/>
      <c r="CC32" s="103" t="n"/>
      <c r="CD32" s="103" t="n"/>
      <c r="CE32" s="103" t="n"/>
      <c r="CF32" s="103" t="n"/>
      <c r="CG32" s="103" t="n"/>
      <c r="CH32" s="103" t="n"/>
      <c r="CI32" s="104" t="n"/>
      <c r="CJ32" s="103" t="n"/>
      <c r="CK32" s="1" t="n"/>
      <c r="CL32" s="103" t="n"/>
      <c r="CM32" s="103" t="n"/>
      <c r="CN32" s="103" t="n"/>
      <c r="CO32" s="103" t="n"/>
      <c r="CP32" s="103" t="n"/>
      <c r="CQ32" s="103" t="n"/>
      <c r="CR32" s="103" t="n"/>
      <c r="CS32" s="103" t="n"/>
      <c r="CT32" s="103" t="n"/>
      <c r="CU32" s="103" t="n"/>
      <c r="CV32" s="103" t="n"/>
      <c r="CW32" s="103" t="n"/>
      <c r="CX32" s="104" t="n"/>
      <c r="CY32" s="103" t="n"/>
      <c r="CZ32" s="103" t="n"/>
      <c r="DA32" s="103" t="n"/>
      <c r="DB32" s="103" t="n"/>
      <c r="DC32" s="103" t="n"/>
      <c r="DD32" s="103" t="n"/>
      <c r="DE32" s="103" t="n"/>
      <c r="DF32" s="103" t="n"/>
      <c r="DG32" s="103" t="n"/>
      <c r="DH32" s="103" t="n"/>
      <c r="DI32" s="103" t="n"/>
      <c r="DJ32" s="103" t="n"/>
      <c r="DK32" s="104" t="n"/>
      <c r="DL32" s="103" t="n"/>
      <c r="DM32" s="103" t="n"/>
      <c r="DN32" s="103" t="n"/>
      <c r="DO32" s="103" t="n"/>
      <c r="DP32" s="103" t="n"/>
      <c r="DQ32" s="103" t="n"/>
      <c r="DR32" s="103" t="n"/>
      <c r="DS32" s="103" t="n"/>
      <c r="DT32" s="103" t="n"/>
      <c r="DU32" s="103" t="n"/>
      <c r="DV32" s="103" t="n"/>
      <c r="DW32" s="103" t="n"/>
      <c r="DX32" s="104" t="n"/>
      <c r="DY32" s="103" t="n"/>
      <c r="DZ32" s="103" t="n"/>
      <c r="EA32" s="103" t="n"/>
      <c r="EB32" s="103" t="n"/>
      <c r="EC32" s="103" t="n"/>
      <c r="ED32" s="103" t="n"/>
      <c r="EE32" s="103" t="n"/>
      <c r="EF32" s="103" t="n"/>
      <c r="EG32" s="103" t="n"/>
      <c r="EH32" s="103" t="n"/>
      <c r="EI32" s="103" t="n"/>
      <c r="EJ32" s="103" t="n"/>
      <c r="EK32" s="104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39" t="n"/>
      <c r="AJ33" s="103" t="n"/>
      <c r="AK33" s="103" t="n"/>
      <c r="AL33" s="103" t="n"/>
      <c r="AM33" s="103" t="n"/>
      <c r="AN33" s="103" t="n"/>
      <c r="AO33" s="103" t="n"/>
      <c r="AP33" s="103" t="n"/>
      <c r="AQ33" s="103" t="n"/>
      <c r="AR33" s="103" t="n"/>
      <c r="AS33" s="103" t="n"/>
      <c r="AT33" s="103" t="n"/>
      <c r="AU33" s="103" t="n"/>
      <c r="AV33" s="104" t="n"/>
      <c r="AW33" s="103" t="n"/>
      <c r="AX33" s="103" t="n"/>
      <c r="AY33" s="103" t="n"/>
      <c r="AZ33" s="103" t="n"/>
      <c r="BA33" s="103" t="n"/>
      <c r="BB33" s="103" t="n"/>
      <c r="BC33" s="103" t="n"/>
      <c r="BD33" s="103" t="n"/>
      <c r="BE33" s="103" t="n"/>
      <c r="BF33" s="103" t="n"/>
      <c r="BG33" s="103" t="n"/>
      <c r="BH33" s="103" t="n"/>
      <c r="BI33" s="104" t="n"/>
      <c r="BJ33" s="103" t="n"/>
      <c r="BK33" s="103" t="n"/>
      <c r="BL33" s="103" t="n"/>
      <c r="BM33" s="103" t="n"/>
      <c r="BN33" s="103" t="n"/>
      <c r="BO33" s="103" t="n"/>
      <c r="BP33" s="103" t="n"/>
      <c r="BQ33" s="103" t="n"/>
      <c r="BR33" s="103" t="n"/>
      <c r="BS33" s="103" t="n"/>
      <c r="BT33" s="103" t="n"/>
      <c r="BU33" s="103" t="n"/>
      <c r="BV33" s="104" t="n"/>
      <c r="BW33" s="103" t="n"/>
      <c r="BX33" s="103" t="n"/>
      <c r="BY33" s="103" t="n"/>
      <c r="BZ33" s="103" t="n"/>
      <c r="CA33" s="103" t="n"/>
      <c r="CB33" s="103" t="n"/>
      <c r="CC33" s="103" t="n"/>
      <c r="CD33" s="103" t="n"/>
      <c r="CE33" s="103" t="n"/>
      <c r="CF33" s="103" t="n"/>
      <c r="CG33" s="103" t="n"/>
      <c r="CH33" s="103" t="n"/>
      <c r="CI33" s="104" t="n"/>
      <c r="CJ33" s="103" t="n"/>
      <c r="CK33" s="1" t="n"/>
      <c r="CL33" s="103" t="n"/>
      <c r="CM33" s="103" t="n"/>
      <c r="CN33" s="103" t="n"/>
      <c r="CO33" s="103" t="n"/>
      <c r="CP33" s="103" t="n"/>
      <c r="CQ33" s="103" t="n"/>
      <c r="CR33" s="103" t="n"/>
      <c r="CS33" s="103" t="n"/>
      <c r="CT33" s="103" t="n"/>
      <c r="CU33" s="103" t="n"/>
      <c r="CV33" s="103" t="n"/>
      <c r="CW33" s="103" t="n"/>
      <c r="CX33" s="104" t="n"/>
      <c r="CY33" s="103" t="n"/>
      <c r="CZ33" s="103" t="n"/>
      <c r="DA33" s="103" t="n"/>
      <c r="DB33" s="103" t="n"/>
      <c r="DC33" s="103" t="n"/>
      <c r="DD33" s="103" t="n"/>
      <c r="DE33" s="103" t="n"/>
      <c r="DF33" s="103" t="n"/>
      <c r="DG33" s="103" t="n"/>
      <c r="DH33" s="103" t="n"/>
      <c r="DI33" s="103" t="n"/>
      <c r="DJ33" s="103" t="n"/>
      <c r="DK33" s="104" t="n"/>
      <c r="DL33" s="103" t="n"/>
      <c r="DM33" s="103" t="n"/>
      <c r="DN33" s="103" t="n"/>
      <c r="DO33" s="103" t="n"/>
      <c r="DP33" s="103" t="n"/>
      <c r="DQ33" s="103" t="n"/>
      <c r="DR33" s="103" t="n"/>
      <c r="DS33" s="103" t="n"/>
      <c r="DT33" s="103" t="n"/>
      <c r="DU33" s="103" t="n"/>
      <c r="DV33" s="103" t="n"/>
      <c r="DW33" s="103" t="n"/>
      <c r="DX33" s="104" t="n"/>
      <c r="DY33" s="103" t="n"/>
      <c r="DZ33" s="103" t="n"/>
      <c r="EA33" s="103" t="n"/>
      <c r="EB33" s="103" t="n"/>
      <c r="EC33" s="103" t="n"/>
      <c r="ED33" s="103" t="n"/>
      <c r="EE33" s="103" t="n"/>
      <c r="EF33" s="103" t="n"/>
      <c r="EG33" s="103" t="n"/>
      <c r="EH33" s="103" t="n"/>
      <c r="EI33" s="103" t="n"/>
      <c r="EJ33" s="103" t="n"/>
      <c r="EK33" s="104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39" t="n"/>
      <c r="AJ34" s="103" t="n"/>
      <c r="AK34" s="103" t="n"/>
      <c r="AL34" s="103" t="n"/>
      <c r="AM34" s="103" t="n"/>
      <c r="AN34" s="103" t="n"/>
      <c r="AO34" s="103" t="n"/>
      <c r="AP34" s="103" t="n"/>
      <c r="AQ34" s="103" t="n"/>
      <c r="AR34" s="103" t="n"/>
      <c r="AS34" s="103" t="n"/>
      <c r="AT34" s="103" t="n"/>
      <c r="AU34" s="103" t="n"/>
      <c r="AV34" s="104" t="n"/>
      <c r="AW34" s="103" t="n"/>
      <c r="AX34" s="103" t="n"/>
      <c r="AY34" s="103" t="n"/>
      <c r="AZ34" s="103" t="n"/>
      <c r="BA34" s="103" t="n"/>
      <c r="BB34" s="103" t="n"/>
      <c r="BC34" s="103" t="n"/>
      <c r="BD34" s="103" t="n"/>
      <c r="BE34" s="103" t="n"/>
      <c r="BF34" s="103" t="n"/>
      <c r="BG34" s="103" t="n"/>
      <c r="BH34" s="103" t="n"/>
      <c r="BI34" s="104" t="n"/>
      <c r="BJ34" s="103" t="n"/>
      <c r="BK34" s="103" t="n"/>
      <c r="BL34" s="103" t="n"/>
      <c r="BM34" s="103" t="n"/>
      <c r="BN34" s="103" t="n"/>
      <c r="BO34" s="103" t="n"/>
      <c r="BP34" s="103" t="n"/>
      <c r="BQ34" s="103" t="n"/>
      <c r="BR34" s="103" t="n"/>
      <c r="BS34" s="103" t="n"/>
      <c r="BT34" s="103" t="n"/>
      <c r="BU34" s="103" t="n"/>
      <c r="BV34" s="104" t="n"/>
      <c r="BW34" s="103" t="n"/>
      <c r="BX34" s="103" t="n"/>
      <c r="BY34" s="103" t="n"/>
      <c r="BZ34" s="103" t="n"/>
      <c r="CA34" s="103" t="n"/>
      <c r="CB34" s="103" t="n"/>
      <c r="CC34" s="103" t="n"/>
      <c r="CD34" s="103" t="n"/>
      <c r="CE34" s="103" t="n"/>
      <c r="CF34" s="103" t="n"/>
      <c r="CG34" s="103" t="n"/>
      <c r="CH34" s="103" t="n"/>
      <c r="CI34" s="104" t="n"/>
      <c r="CJ34" s="103" t="n"/>
      <c r="CK34" s="1" t="n"/>
      <c r="CL34" s="103" t="n"/>
      <c r="CM34" s="103" t="n"/>
      <c r="CN34" s="103" t="n"/>
      <c r="CO34" s="103" t="n"/>
      <c r="CP34" s="103" t="n"/>
      <c r="CQ34" s="103" t="n"/>
      <c r="CR34" s="103" t="n"/>
      <c r="CS34" s="103" t="n"/>
      <c r="CT34" s="103" t="n"/>
      <c r="CU34" s="103" t="n"/>
      <c r="CV34" s="103" t="n"/>
      <c r="CW34" s="103" t="n"/>
      <c r="CX34" s="104" t="n"/>
      <c r="CY34" s="103" t="n"/>
      <c r="CZ34" s="103" t="n"/>
      <c r="DA34" s="103" t="n"/>
      <c r="DB34" s="103" t="n"/>
      <c r="DC34" s="103" t="n"/>
      <c r="DD34" s="103" t="n"/>
      <c r="DE34" s="103" t="n"/>
      <c r="DF34" s="103" t="n"/>
      <c r="DG34" s="103" t="n"/>
      <c r="DH34" s="103" t="n"/>
      <c r="DI34" s="103" t="n"/>
      <c r="DJ34" s="103" t="n"/>
      <c r="DK34" s="104" t="n"/>
      <c r="DL34" s="103" t="n"/>
      <c r="DM34" s="103" t="n"/>
      <c r="DN34" s="103" t="n"/>
      <c r="DO34" s="103" t="n"/>
      <c r="DP34" s="103" t="n"/>
      <c r="DQ34" s="103" t="n"/>
      <c r="DR34" s="103" t="n"/>
      <c r="DS34" s="103" t="n"/>
      <c r="DT34" s="103" t="n"/>
      <c r="DU34" s="103" t="n"/>
      <c r="DV34" s="103" t="n"/>
      <c r="DW34" s="103" t="n"/>
      <c r="DX34" s="104" t="n"/>
      <c r="DY34" s="103" t="n"/>
      <c r="DZ34" s="103" t="n"/>
      <c r="EA34" s="103" t="n"/>
      <c r="EB34" s="103" t="n"/>
      <c r="EC34" s="103" t="n"/>
      <c r="ED34" s="103" t="n"/>
      <c r="EE34" s="103" t="n"/>
      <c r="EF34" s="103" t="n"/>
      <c r="EG34" s="103" t="n"/>
      <c r="EH34" s="103" t="n"/>
      <c r="EI34" s="103" t="n"/>
      <c r="EJ34" s="103" t="n"/>
      <c r="EK34" s="104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39" t="n"/>
      <c r="AJ35" s="103" t="n"/>
      <c r="AK35" s="103" t="n"/>
      <c r="AL35" s="103" t="n"/>
      <c r="AM35" s="103" t="n"/>
      <c r="AN35" s="103" t="n"/>
      <c r="AO35" s="103" t="n"/>
      <c r="AP35" s="103" t="n"/>
      <c r="AQ35" s="103" t="n"/>
      <c r="AR35" s="103" t="n"/>
      <c r="AS35" s="103" t="n"/>
      <c r="AT35" s="103" t="n"/>
      <c r="AU35" s="103" t="n"/>
      <c r="AV35" s="104" t="n"/>
      <c r="AW35" s="103" t="n"/>
      <c r="AX35" s="103" t="n"/>
      <c r="AY35" s="103" t="n"/>
      <c r="AZ35" s="103" t="n"/>
      <c r="BA35" s="103" t="n"/>
      <c r="BB35" s="103" t="n"/>
      <c r="BC35" s="103" t="n"/>
      <c r="BD35" s="103" t="n"/>
      <c r="BE35" s="103" t="n"/>
      <c r="BF35" s="103" t="n"/>
      <c r="BG35" s="103" t="n"/>
      <c r="BH35" s="103" t="n"/>
      <c r="BI35" s="104" t="n"/>
      <c r="BJ35" s="103" t="n"/>
      <c r="BK35" s="103" t="n"/>
      <c r="BL35" s="103" t="n"/>
      <c r="BM35" s="103" t="n"/>
      <c r="BN35" s="103" t="n"/>
      <c r="BO35" s="103" t="n"/>
      <c r="BP35" s="103" t="n"/>
      <c r="BQ35" s="103" t="n"/>
      <c r="BR35" s="103" t="n"/>
      <c r="BS35" s="103" t="n"/>
      <c r="BT35" s="103" t="n"/>
      <c r="BU35" s="103" t="n"/>
      <c r="BV35" s="104" t="n"/>
      <c r="BW35" s="103" t="n"/>
      <c r="BX35" s="103" t="n"/>
      <c r="BY35" s="103" t="n"/>
      <c r="BZ35" s="103" t="n"/>
      <c r="CA35" s="103" t="n"/>
      <c r="CB35" s="103" t="n"/>
      <c r="CC35" s="103" t="n"/>
      <c r="CD35" s="103" t="n"/>
      <c r="CE35" s="103" t="n"/>
      <c r="CF35" s="103" t="n"/>
      <c r="CG35" s="103" t="n"/>
      <c r="CH35" s="103" t="n"/>
      <c r="CI35" s="104" t="n"/>
      <c r="CJ35" s="103" t="n"/>
      <c r="CK35" s="1" t="n"/>
      <c r="CL35" s="103" t="n"/>
      <c r="CM35" s="103" t="n"/>
      <c r="CN35" s="103" t="n"/>
      <c r="CO35" s="103" t="n"/>
      <c r="CP35" s="103" t="n"/>
      <c r="CQ35" s="103" t="n"/>
      <c r="CR35" s="103" t="n"/>
      <c r="CS35" s="103" t="n"/>
      <c r="CT35" s="103" t="n"/>
      <c r="CU35" s="103" t="n"/>
      <c r="CV35" s="103" t="n"/>
      <c r="CW35" s="103" t="n"/>
      <c r="CX35" s="104" t="n"/>
      <c r="CY35" s="103" t="n"/>
      <c r="CZ35" s="103" t="n"/>
      <c r="DA35" s="103" t="n"/>
      <c r="DB35" s="103" t="n"/>
      <c r="DC35" s="103" t="n"/>
      <c r="DD35" s="103" t="n"/>
      <c r="DE35" s="103" t="n"/>
      <c r="DF35" s="103" t="n"/>
      <c r="DG35" s="103" t="n"/>
      <c r="DH35" s="103" t="n"/>
      <c r="DI35" s="103" t="n"/>
      <c r="DJ35" s="103" t="n"/>
      <c r="DK35" s="104" t="n"/>
      <c r="DL35" s="103" t="n"/>
      <c r="DM35" s="103" t="n"/>
      <c r="DN35" s="103" t="n"/>
      <c r="DO35" s="103" t="n"/>
      <c r="DP35" s="103" t="n"/>
      <c r="DQ35" s="103" t="n"/>
      <c r="DR35" s="103" t="n"/>
      <c r="DS35" s="103" t="n"/>
      <c r="DT35" s="103" t="n"/>
      <c r="DU35" s="103" t="n"/>
      <c r="DV35" s="103" t="n"/>
      <c r="DW35" s="103" t="n"/>
      <c r="DX35" s="104" t="n"/>
      <c r="DY35" s="103" t="n"/>
      <c r="DZ35" s="103" t="n"/>
      <c r="EA35" s="103" t="n"/>
      <c r="EB35" s="103" t="n"/>
      <c r="EC35" s="103" t="n"/>
      <c r="ED35" s="103" t="n"/>
      <c r="EE35" s="103" t="n"/>
      <c r="EF35" s="103" t="n"/>
      <c r="EG35" s="103" t="n"/>
      <c r="EH35" s="103" t="n"/>
      <c r="EI35" s="103" t="n"/>
      <c r="EJ35" s="103" t="n"/>
      <c r="EK35" s="104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39" t="n"/>
      <c r="AJ36" s="103" t="n"/>
      <c r="AK36" s="103" t="n"/>
      <c r="AL36" s="103" t="n"/>
      <c r="AM36" s="103" t="n"/>
      <c r="AN36" s="103" t="n"/>
      <c r="AO36" s="103" t="n"/>
      <c r="AP36" s="103" t="n"/>
      <c r="AQ36" s="103" t="n"/>
      <c r="AR36" s="103" t="n"/>
      <c r="AS36" s="103" t="n"/>
      <c r="AT36" s="103" t="n"/>
      <c r="AU36" s="103" t="n"/>
      <c r="AV36" s="104" t="n"/>
      <c r="AW36" s="103" t="n"/>
      <c r="AX36" s="103" t="n"/>
      <c r="AY36" s="103" t="n"/>
      <c r="AZ36" s="103" t="n"/>
      <c r="BA36" s="103" t="n"/>
      <c r="BB36" s="103" t="n"/>
      <c r="BC36" s="103" t="n"/>
      <c r="BD36" s="103" t="n"/>
      <c r="BE36" s="103" t="n"/>
      <c r="BF36" s="103" t="n"/>
      <c r="BG36" s="103" t="n"/>
      <c r="BH36" s="103" t="n"/>
      <c r="BI36" s="104" t="n"/>
      <c r="BJ36" s="103" t="n"/>
      <c r="BK36" s="103" t="n"/>
      <c r="BL36" s="103" t="n"/>
      <c r="BM36" s="103" t="n"/>
      <c r="BN36" s="103" t="n"/>
      <c r="BO36" s="103" t="n"/>
      <c r="BP36" s="103" t="n"/>
      <c r="BQ36" s="103" t="n"/>
      <c r="BR36" s="103" t="n"/>
      <c r="BS36" s="103" t="n"/>
      <c r="BT36" s="103" t="n"/>
      <c r="BU36" s="103" t="n"/>
      <c r="BV36" s="104" t="n"/>
      <c r="BW36" s="103" t="n"/>
      <c r="BX36" s="103" t="n"/>
      <c r="BY36" s="103" t="n"/>
      <c r="BZ36" s="103" t="n"/>
      <c r="CA36" s="103" t="n"/>
      <c r="CB36" s="103" t="n"/>
      <c r="CC36" s="103" t="n"/>
      <c r="CD36" s="103" t="n"/>
      <c r="CE36" s="103" t="n"/>
      <c r="CF36" s="103" t="n"/>
      <c r="CG36" s="103" t="n"/>
      <c r="CH36" s="103" t="n"/>
      <c r="CI36" s="104" t="n"/>
      <c r="CJ36" s="103" t="n"/>
      <c r="CK36" s="1" t="n"/>
      <c r="CL36" s="103" t="n"/>
      <c r="CM36" s="103" t="n"/>
      <c r="CN36" s="103" t="n"/>
      <c r="CO36" s="103" t="n"/>
      <c r="CP36" s="103" t="n"/>
      <c r="CQ36" s="103" t="n"/>
      <c r="CR36" s="103" t="n"/>
      <c r="CS36" s="103" t="n"/>
      <c r="CT36" s="103" t="n"/>
      <c r="CU36" s="103" t="n"/>
      <c r="CV36" s="103" t="n"/>
      <c r="CW36" s="103" t="n"/>
      <c r="CX36" s="104" t="n"/>
      <c r="CY36" s="103" t="n"/>
      <c r="CZ36" s="103" t="n"/>
      <c r="DA36" s="103" t="n"/>
      <c r="DB36" s="103" t="n"/>
      <c r="DC36" s="103" t="n"/>
      <c r="DD36" s="103" t="n"/>
      <c r="DE36" s="103" t="n"/>
      <c r="DF36" s="103" t="n"/>
      <c r="DG36" s="103" t="n"/>
      <c r="DH36" s="103" t="n"/>
      <c r="DI36" s="103" t="n"/>
      <c r="DJ36" s="103" t="n"/>
      <c r="DK36" s="104" t="n"/>
      <c r="DL36" s="103" t="n"/>
      <c r="DM36" s="103" t="n"/>
      <c r="DN36" s="103" t="n"/>
      <c r="DO36" s="103" t="n"/>
      <c r="DP36" s="103" t="n"/>
      <c r="DQ36" s="103" t="n"/>
      <c r="DR36" s="103" t="n"/>
      <c r="DS36" s="103" t="n"/>
      <c r="DT36" s="103" t="n"/>
      <c r="DU36" s="103" t="n"/>
      <c r="DV36" s="103" t="n"/>
      <c r="DW36" s="103" t="n"/>
      <c r="DX36" s="104" t="n"/>
      <c r="DY36" s="103" t="n"/>
      <c r="DZ36" s="103" t="n"/>
      <c r="EA36" s="103" t="n"/>
      <c r="EB36" s="103" t="n"/>
      <c r="EC36" s="103" t="n"/>
      <c r="ED36" s="103" t="n"/>
      <c r="EE36" s="103" t="n"/>
      <c r="EF36" s="103" t="n"/>
      <c r="EG36" s="103" t="n"/>
      <c r="EH36" s="103" t="n"/>
      <c r="EI36" s="103" t="n"/>
      <c r="EJ36" s="103" t="n"/>
      <c r="EK36" s="104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39" t="n"/>
      <c r="AJ37" s="103" t="n"/>
      <c r="AK37" s="103" t="n"/>
      <c r="AL37" s="103" t="n"/>
      <c r="AM37" s="103" t="n"/>
      <c r="AN37" s="103" t="n"/>
      <c r="AO37" s="103" t="n"/>
      <c r="AP37" s="103" t="n"/>
      <c r="AQ37" s="103" t="n"/>
      <c r="AR37" s="103" t="n"/>
      <c r="AS37" s="103" t="n"/>
      <c r="AT37" s="103" t="n"/>
      <c r="AU37" s="103" t="n"/>
      <c r="AV37" s="104" t="n"/>
      <c r="AW37" s="103" t="n"/>
      <c r="AX37" s="103" t="n"/>
      <c r="AY37" s="103" t="n"/>
      <c r="AZ37" s="103" t="n"/>
      <c r="BA37" s="103" t="n"/>
      <c r="BB37" s="103" t="n"/>
      <c r="BC37" s="103" t="n"/>
      <c r="BD37" s="103" t="n"/>
      <c r="BE37" s="103" t="n"/>
      <c r="BF37" s="103" t="n"/>
      <c r="BG37" s="103" t="n"/>
      <c r="BH37" s="103" t="n"/>
      <c r="BI37" s="104" t="n"/>
      <c r="BJ37" s="103" t="n"/>
      <c r="BK37" s="103" t="n"/>
      <c r="BL37" s="103" t="n"/>
      <c r="BM37" s="103" t="n"/>
      <c r="BN37" s="103" t="n"/>
      <c r="BO37" s="103" t="n"/>
      <c r="BP37" s="103" t="n"/>
      <c r="BQ37" s="103" t="n"/>
      <c r="BR37" s="103" t="n"/>
      <c r="BS37" s="103" t="n"/>
      <c r="BT37" s="103" t="n"/>
      <c r="BU37" s="103" t="n"/>
      <c r="BV37" s="104" t="n"/>
      <c r="BW37" s="103" t="n"/>
      <c r="BX37" s="103" t="n"/>
      <c r="BY37" s="103" t="n"/>
      <c r="BZ37" s="103" t="n"/>
      <c r="CA37" s="103" t="n"/>
      <c r="CB37" s="103" t="n"/>
      <c r="CC37" s="103" t="n"/>
      <c r="CD37" s="103" t="n"/>
      <c r="CE37" s="103" t="n"/>
      <c r="CF37" s="103" t="n"/>
      <c r="CG37" s="103" t="n"/>
      <c r="CH37" s="103" t="n"/>
      <c r="CI37" s="104" t="n"/>
      <c r="CJ37" s="103" t="n"/>
      <c r="CK37" s="1" t="n"/>
      <c r="CL37" s="103" t="n"/>
      <c r="CM37" s="103" t="n"/>
      <c r="CN37" s="103" t="n"/>
      <c r="CO37" s="103" t="n"/>
      <c r="CP37" s="103" t="n"/>
      <c r="CQ37" s="103" t="n"/>
      <c r="CR37" s="103" t="n"/>
      <c r="CS37" s="103" t="n"/>
      <c r="CT37" s="103" t="n"/>
      <c r="CU37" s="103" t="n"/>
      <c r="CV37" s="103" t="n"/>
      <c r="CW37" s="103" t="n"/>
      <c r="CX37" s="104" t="n"/>
      <c r="CY37" s="103" t="n"/>
      <c r="CZ37" s="103" t="n"/>
      <c r="DA37" s="103" t="n"/>
      <c r="DB37" s="103" t="n"/>
      <c r="DC37" s="103" t="n"/>
      <c r="DD37" s="103" t="n"/>
      <c r="DE37" s="103" t="n"/>
      <c r="DF37" s="103" t="n"/>
      <c r="DG37" s="103" t="n"/>
      <c r="DH37" s="103" t="n"/>
      <c r="DI37" s="103" t="n"/>
      <c r="DJ37" s="103" t="n"/>
      <c r="DK37" s="104" t="n"/>
      <c r="DL37" s="103" t="n"/>
      <c r="DM37" s="103" t="n"/>
      <c r="DN37" s="103" t="n"/>
      <c r="DO37" s="103" t="n"/>
      <c r="DP37" s="103" t="n"/>
      <c r="DQ37" s="103" t="n"/>
      <c r="DR37" s="103" t="n"/>
      <c r="DS37" s="103" t="n"/>
      <c r="DT37" s="103" t="n"/>
      <c r="DU37" s="103" t="n"/>
      <c r="DV37" s="103" t="n"/>
      <c r="DW37" s="103" t="n"/>
      <c r="DX37" s="104" t="n"/>
      <c r="DY37" s="103" t="n"/>
      <c r="DZ37" s="103" t="n"/>
      <c r="EA37" s="103" t="n"/>
      <c r="EB37" s="103" t="n"/>
      <c r="EC37" s="103" t="n"/>
      <c r="ED37" s="103" t="n"/>
      <c r="EE37" s="103" t="n"/>
      <c r="EF37" s="103" t="n"/>
      <c r="EG37" s="103" t="n"/>
      <c r="EH37" s="103" t="n"/>
      <c r="EI37" s="103" t="n"/>
      <c r="EJ37" s="103" t="n"/>
      <c r="EK37" s="104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39" t="n"/>
      <c r="AJ38" s="103" t="n"/>
      <c r="AK38" s="103" t="n"/>
      <c r="AL38" s="103" t="n"/>
      <c r="AM38" s="103" t="n"/>
      <c r="AN38" s="103" t="n"/>
      <c r="AO38" s="103" t="n"/>
      <c r="AP38" s="103" t="n"/>
      <c r="AQ38" s="103" t="n"/>
      <c r="AR38" s="103" t="n"/>
      <c r="AS38" s="103" t="n"/>
      <c r="AT38" s="103" t="n"/>
      <c r="AU38" s="103" t="n"/>
      <c r="AV38" s="104" t="n"/>
      <c r="AW38" s="103" t="n"/>
      <c r="AX38" s="103" t="n"/>
      <c r="AY38" s="103" t="n"/>
      <c r="AZ38" s="103" t="n"/>
      <c r="BA38" s="103" t="n"/>
      <c r="BB38" s="103" t="n"/>
      <c r="BC38" s="103" t="n"/>
      <c r="BD38" s="103" t="n"/>
      <c r="BE38" s="103" t="n"/>
      <c r="BF38" s="103" t="n"/>
      <c r="BG38" s="103" t="n"/>
      <c r="BH38" s="103" t="n"/>
      <c r="BI38" s="104" t="n"/>
      <c r="BJ38" s="103" t="n"/>
      <c r="BK38" s="103" t="n"/>
      <c r="BL38" s="103" t="n"/>
      <c r="BM38" s="103" t="n"/>
      <c r="BN38" s="103" t="n"/>
      <c r="BO38" s="103" t="n"/>
      <c r="BP38" s="103" t="n"/>
      <c r="BQ38" s="103" t="n"/>
      <c r="BR38" s="103" t="n"/>
      <c r="BS38" s="103" t="n"/>
      <c r="BT38" s="103" t="n"/>
      <c r="BU38" s="103" t="n"/>
      <c r="BV38" s="104" t="n"/>
      <c r="BW38" s="103" t="n"/>
      <c r="BX38" s="103" t="n"/>
      <c r="BY38" s="103" t="n"/>
      <c r="BZ38" s="103" t="n"/>
      <c r="CA38" s="103" t="n"/>
      <c r="CB38" s="103" t="n"/>
      <c r="CC38" s="103" t="n"/>
      <c r="CD38" s="103" t="n"/>
      <c r="CE38" s="103" t="n"/>
      <c r="CF38" s="103" t="n"/>
      <c r="CG38" s="103" t="n"/>
      <c r="CH38" s="103" t="n"/>
      <c r="CI38" s="104" t="n"/>
      <c r="CJ38" s="103" t="n"/>
      <c r="CK38" s="1" t="n"/>
      <c r="CL38" s="103" t="n"/>
      <c r="CM38" s="103" t="n"/>
      <c r="CN38" s="103" t="n"/>
      <c r="CO38" s="103" t="n"/>
      <c r="CP38" s="103" t="n"/>
      <c r="CQ38" s="103" t="n"/>
      <c r="CR38" s="103" t="n"/>
      <c r="CS38" s="103" t="n"/>
      <c r="CT38" s="103" t="n"/>
      <c r="CU38" s="103" t="n"/>
      <c r="CV38" s="103" t="n"/>
      <c r="CW38" s="103" t="n"/>
      <c r="CX38" s="104" t="n"/>
      <c r="CY38" s="103" t="n"/>
      <c r="CZ38" s="103" t="n"/>
      <c r="DA38" s="103" t="n"/>
      <c r="DB38" s="103" t="n"/>
      <c r="DC38" s="103" t="n"/>
      <c r="DD38" s="103" t="n"/>
      <c r="DE38" s="103" t="n"/>
      <c r="DF38" s="103" t="n"/>
      <c r="DG38" s="103" t="n"/>
      <c r="DH38" s="103" t="n"/>
      <c r="DI38" s="103" t="n"/>
      <c r="DJ38" s="103" t="n"/>
      <c r="DK38" s="104" t="n"/>
      <c r="DL38" s="103" t="n"/>
      <c r="DM38" s="103" t="n"/>
      <c r="DN38" s="103" t="n"/>
      <c r="DO38" s="103" t="n"/>
      <c r="DP38" s="103" t="n"/>
      <c r="DQ38" s="103" t="n"/>
      <c r="DR38" s="103" t="n"/>
      <c r="DS38" s="103" t="n"/>
      <c r="DT38" s="103" t="n"/>
      <c r="DU38" s="103" t="n"/>
      <c r="DV38" s="103" t="n"/>
      <c r="DW38" s="103" t="n"/>
      <c r="DX38" s="104" t="n"/>
      <c r="DY38" s="103" t="n"/>
      <c r="DZ38" s="103" t="n"/>
      <c r="EA38" s="103" t="n"/>
      <c r="EB38" s="103" t="n"/>
      <c r="EC38" s="103" t="n"/>
      <c r="ED38" s="103" t="n"/>
      <c r="EE38" s="103" t="n"/>
      <c r="EF38" s="103" t="n"/>
      <c r="EG38" s="103" t="n"/>
      <c r="EH38" s="103" t="n"/>
      <c r="EI38" s="103" t="n"/>
      <c r="EJ38" s="103" t="n"/>
      <c r="EK38" s="104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39" t="n"/>
      <c r="AJ39" s="103" t="n"/>
      <c r="AK39" s="103" t="n"/>
      <c r="AL39" s="103" t="n"/>
      <c r="AM39" s="103" t="n"/>
      <c r="AN39" s="103" t="n"/>
      <c r="AO39" s="103" t="n"/>
      <c r="AP39" s="103" t="n"/>
      <c r="AQ39" s="103" t="n"/>
      <c r="AR39" s="103" t="n"/>
      <c r="AS39" s="103" t="n"/>
      <c r="AT39" s="103" t="n"/>
      <c r="AU39" s="103" t="n"/>
      <c r="AV39" s="104" t="n"/>
      <c r="AW39" s="103" t="n"/>
      <c r="AX39" s="103" t="n"/>
      <c r="AY39" s="103" t="n"/>
      <c r="AZ39" s="103" t="n"/>
      <c r="BA39" s="103" t="n"/>
      <c r="BB39" s="103" t="n"/>
      <c r="BC39" s="103" t="n"/>
      <c r="BD39" s="103" t="n"/>
      <c r="BE39" s="103" t="n"/>
      <c r="BF39" s="103" t="n"/>
      <c r="BG39" s="103" t="n"/>
      <c r="BH39" s="103" t="n"/>
      <c r="BI39" s="104" t="n"/>
      <c r="BJ39" s="103" t="n"/>
      <c r="BK39" s="103" t="n"/>
      <c r="BL39" s="103" t="n"/>
      <c r="BM39" s="103" t="n"/>
      <c r="BN39" s="103" t="n"/>
      <c r="BO39" s="103" t="n"/>
      <c r="BP39" s="103" t="n"/>
      <c r="BQ39" s="103" t="n"/>
      <c r="BR39" s="103" t="n"/>
      <c r="BS39" s="103" t="n"/>
      <c r="BT39" s="103" t="n"/>
      <c r="BU39" s="103" t="n"/>
      <c r="BV39" s="104" t="n"/>
      <c r="BW39" s="103" t="n"/>
      <c r="BX39" s="103" t="n"/>
      <c r="BY39" s="103" t="n"/>
      <c r="BZ39" s="103" t="n"/>
      <c r="CA39" s="103" t="n"/>
      <c r="CB39" s="103" t="n"/>
      <c r="CC39" s="103" t="n"/>
      <c r="CD39" s="103" t="n"/>
      <c r="CE39" s="103" t="n"/>
      <c r="CF39" s="103" t="n"/>
      <c r="CG39" s="103" t="n"/>
      <c r="CH39" s="103" t="n"/>
      <c r="CI39" s="104" t="n"/>
      <c r="CJ39" s="103" t="n"/>
      <c r="CK39" s="1" t="n"/>
      <c r="CL39" s="103" t="n"/>
      <c r="CM39" s="103" t="n"/>
      <c r="CN39" s="103" t="n"/>
      <c r="CO39" s="103" t="n"/>
      <c r="CP39" s="103" t="n"/>
      <c r="CQ39" s="103" t="n"/>
      <c r="CR39" s="103" t="n"/>
      <c r="CS39" s="103" t="n"/>
      <c r="CT39" s="103" t="n"/>
      <c r="CU39" s="103" t="n"/>
      <c r="CV39" s="103" t="n"/>
      <c r="CW39" s="103" t="n"/>
      <c r="CX39" s="104" t="n"/>
      <c r="CY39" s="103" t="n"/>
      <c r="CZ39" s="103" t="n"/>
      <c r="DA39" s="103" t="n"/>
      <c r="DB39" s="103" t="n"/>
      <c r="DC39" s="103" t="n"/>
      <c r="DD39" s="103" t="n"/>
      <c r="DE39" s="103" t="n"/>
      <c r="DF39" s="103" t="n"/>
      <c r="DG39" s="103" t="n"/>
      <c r="DH39" s="103" t="n"/>
      <c r="DI39" s="103" t="n"/>
      <c r="DJ39" s="103" t="n"/>
      <c r="DK39" s="104" t="n"/>
      <c r="DL39" s="103" t="n"/>
      <c r="DM39" s="103" t="n"/>
      <c r="DN39" s="103" t="n"/>
      <c r="DO39" s="103" t="n"/>
      <c r="DP39" s="103" t="n"/>
      <c r="DQ39" s="103" t="n"/>
      <c r="DR39" s="103" t="n"/>
      <c r="DS39" s="103" t="n"/>
      <c r="DT39" s="103" t="n"/>
      <c r="DU39" s="103" t="n"/>
      <c r="DV39" s="103" t="n"/>
      <c r="DW39" s="103" t="n"/>
      <c r="DX39" s="104" t="n"/>
      <c r="DY39" s="103" t="n"/>
      <c r="DZ39" s="103" t="n"/>
      <c r="EA39" s="103" t="n"/>
      <c r="EB39" s="103" t="n"/>
      <c r="EC39" s="103" t="n"/>
      <c r="ED39" s="103" t="n"/>
      <c r="EE39" s="103" t="n"/>
      <c r="EF39" s="103" t="n"/>
      <c r="EG39" s="103" t="n"/>
      <c r="EH39" s="103" t="n"/>
      <c r="EI39" s="103" t="n"/>
      <c r="EJ39" s="103" t="n"/>
      <c r="EK39" s="104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39" t="n"/>
      <c r="AJ40" s="103" t="n"/>
      <c r="AK40" s="103" t="n"/>
      <c r="AL40" s="103" t="n"/>
      <c r="AM40" s="103" t="n"/>
      <c r="AN40" s="103" t="n"/>
      <c r="AO40" s="103" t="n"/>
      <c r="AP40" s="103" t="n"/>
      <c r="AQ40" s="103" t="n"/>
      <c r="AR40" s="103" t="n"/>
      <c r="AS40" s="103" t="n"/>
      <c r="AT40" s="103" t="n"/>
      <c r="AU40" s="103" t="n"/>
      <c r="AV40" s="104" t="n"/>
      <c r="AW40" s="103" t="n"/>
      <c r="AX40" s="103" t="n"/>
      <c r="AY40" s="103" t="n"/>
      <c r="AZ40" s="103" t="n"/>
      <c r="BA40" s="103" t="n"/>
      <c r="BB40" s="103" t="n"/>
      <c r="BC40" s="103" t="n"/>
      <c r="BD40" s="103" t="n"/>
      <c r="BE40" s="103" t="n"/>
      <c r="BF40" s="103" t="n"/>
      <c r="BG40" s="103" t="n"/>
      <c r="BH40" s="103" t="n"/>
      <c r="BI40" s="104" t="n"/>
      <c r="BJ40" s="103" t="n"/>
      <c r="BK40" s="103" t="n"/>
      <c r="BL40" s="103" t="n"/>
      <c r="BM40" s="103" t="n"/>
      <c r="BN40" s="103" t="n"/>
      <c r="BO40" s="103" t="n"/>
      <c r="BP40" s="103" t="n"/>
      <c r="BQ40" s="103" t="n"/>
      <c r="BR40" s="103" t="n"/>
      <c r="BS40" s="103" t="n"/>
      <c r="BT40" s="103" t="n"/>
      <c r="BU40" s="103" t="n"/>
      <c r="BV40" s="104" t="n"/>
      <c r="BW40" s="103" t="n"/>
      <c r="BX40" s="103" t="n"/>
      <c r="BY40" s="103" t="n"/>
      <c r="BZ40" s="103" t="n"/>
      <c r="CA40" s="103" t="n"/>
      <c r="CB40" s="103" t="n"/>
      <c r="CC40" s="103" t="n"/>
      <c r="CD40" s="103" t="n"/>
      <c r="CE40" s="103" t="n"/>
      <c r="CF40" s="103" t="n"/>
      <c r="CG40" s="103" t="n"/>
      <c r="CH40" s="103" t="n"/>
      <c r="CI40" s="104" t="n"/>
      <c r="CJ40" s="103" t="n"/>
      <c r="CK40" s="1" t="n"/>
      <c r="CL40" s="103" t="n"/>
      <c r="CM40" s="103" t="n"/>
      <c r="CN40" s="103" t="n"/>
      <c r="CO40" s="103" t="n"/>
      <c r="CP40" s="103" t="n"/>
      <c r="CQ40" s="103" t="n"/>
      <c r="CR40" s="103" t="n"/>
      <c r="CS40" s="103" t="n"/>
      <c r="CT40" s="103" t="n"/>
      <c r="CU40" s="103" t="n"/>
      <c r="CV40" s="103" t="n"/>
      <c r="CW40" s="103" t="n"/>
      <c r="CX40" s="104" t="n"/>
      <c r="CY40" s="103" t="n"/>
      <c r="CZ40" s="103" t="n"/>
      <c r="DA40" s="103" t="n"/>
      <c r="DB40" s="103" t="n"/>
      <c r="DC40" s="103" t="n"/>
      <c r="DD40" s="103" t="n"/>
      <c r="DE40" s="103" t="n"/>
      <c r="DF40" s="103" t="n"/>
      <c r="DG40" s="103" t="n"/>
      <c r="DH40" s="103" t="n"/>
      <c r="DI40" s="103" t="n"/>
      <c r="DJ40" s="103" t="n"/>
      <c r="DK40" s="104" t="n"/>
      <c r="DL40" s="103" t="n"/>
      <c r="DM40" s="103" t="n"/>
      <c r="DN40" s="103" t="n"/>
      <c r="DO40" s="103" t="n"/>
      <c r="DP40" s="103" t="n"/>
      <c r="DQ40" s="103" t="n"/>
      <c r="DR40" s="103" t="n"/>
      <c r="DS40" s="103" t="n"/>
      <c r="DT40" s="103" t="n"/>
      <c r="DU40" s="103" t="n"/>
      <c r="DV40" s="103" t="n"/>
      <c r="DW40" s="103" t="n"/>
      <c r="DX40" s="104" t="n"/>
      <c r="DY40" s="103" t="n"/>
      <c r="DZ40" s="103" t="n"/>
      <c r="EA40" s="103" t="n"/>
      <c r="EB40" s="103" t="n"/>
      <c r="EC40" s="103" t="n"/>
      <c r="ED40" s="103" t="n"/>
      <c r="EE40" s="103" t="n"/>
      <c r="EF40" s="103" t="n"/>
      <c r="EG40" s="103" t="n"/>
      <c r="EH40" s="103" t="n"/>
      <c r="EI40" s="103" t="n"/>
      <c r="EJ40" s="103" t="n"/>
      <c r="EK40" s="104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39" t="n"/>
      <c r="AJ41" s="103" t="n"/>
      <c r="AK41" s="103" t="n"/>
      <c r="AL41" s="103" t="n"/>
      <c r="AM41" s="103" t="n"/>
      <c r="AN41" s="103" t="n"/>
      <c r="AO41" s="103" t="n"/>
      <c r="AP41" s="103" t="n"/>
      <c r="AQ41" s="103" t="n"/>
      <c r="AR41" s="103" t="n"/>
      <c r="AS41" s="103" t="n"/>
      <c r="AT41" s="103" t="n"/>
      <c r="AU41" s="103" t="n"/>
      <c r="AV41" s="104" t="n"/>
      <c r="AW41" s="103" t="n"/>
      <c r="AX41" s="103" t="n"/>
      <c r="AY41" s="103" t="n"/>
      <c r="AZ41" s="103" t="n"/>
      <c r="BA41" s="103" t="n"/>
      <c r="BB41" s="103" t="n"/>
      <c r="BC41" s="103" t="n"/>
      <c r="BD41" s="103" t="n"/>
      <c r="BE41" s="103" t="n"/>
      <c r="BF41" s="103" t="n"/>
      <c r="BG41" s="103" t="n"/>
      <c r="BH41" s="103" t="n"/>
      <c r="BI41" s="104" t="n"/>
      <c r="BJ41" s="103" t="n"/>
      <c r="BK41" s="103" t="n"/>
      <c r="BL41" s="103" t="n"/>
      <c r="BM41" s="103" t="n"/>
      <c r="BN41" s="103" t="n"/>
      <c r="BO41" s="103" t="n"/>
      <c r="BP41" s="103" t="n"/>
      <c r="BQ41" s="103" t="n"/>
      <c r="BR41" s="103" t="n"/>
      <c r="BS41" s="103" t="n"/>
      <c r="BT41" s="103" t="n"/>
      <c r="BU41" s="103" t="n"/>
      <c r="BV41" s="104" t="n"/>
      <c r="BW41" s="103" t="n"/>
      <c r="BX41" s="103" t="n"/>
      <c r="BY41" s="103" t="n"/>
      <c r="BZ41" s="103" t="n"/>
      <c r="CA41" s="103" t="n"/>
      <c r="CB41" s="103" t="n"/>
      <c r="CC41" s="103" t="n"/>
      <c r="CD41" s="103" t="n"/>
      <c r="CE41" s="103" t="n"/>
      <c r="CF41" s="103" t="n"/>
      <c r="CG41" s="103" t="n"/>
      <c r="CH41" s="103" t="n"/>
      <c r="CI41" s="104" t="n"/>
      <c r="CJ41" s="103" t="n"/>
      <c r="CK41" s="1" t="n"/>
      <c r="CL41" s="103" t="n"/>
      <c r="CM41" s="103" t="n"/>
      <c r="CN41" s="103" t="n"/>
      <c r="CO41" s="103" t="n"/>
      <c r="CP41" s="103" t="n"/>
      <c r="CQ41" s="103" t="n"/>
      <c r="CR41" s="103" t="n"/>
      <c r="CS41" s="103" t="n"/>
      <c r="CT41" s="103" t="n"/>
      <c r="CU41" s="103" t="n"/>
      <c r="CV41" s="103" t="n"/>
      <c r="CW41" s="103" t="n"/>
      <c r="CX41" s="104" t="n"/>
      <c r="CY41" s="103" t="n"/>
      <c r="CZ41" s="103" t="n"/>
      <c r="DA41" s="103" t="n"/>
      <c r="DB41" s="103" t="n"/>
      <c r="DC41" s="103" t="n"/>
      <c r="DD41" s="103" t="n"/>
      <c r="DE41" s="103" t="n"/>
      <c r="DF41" s="103" t="n"/>
      <c r="DG41" s="103" t="n"/>
      <c r="DH41" s="103" t="n"/>
      <c r="DI41" s="103" t="n"/>
      <c r="DJ41" s="103" t="n"/>
      <c r="DK41" s="104" t="n"/>
      <c r="DL41" s="103" t="n"/>
      <c r="DM41" s="103" t="n"/>
      <c r="DN41" s="103" t="n"/>
      <c r="DO41" s="103" t="n"/>
      <c r="DP41" s="103" t="n"/>
      <c r="DQ41" s="103" t="n"/>
      <c r="DR41" s="103" t="n"/>
      <c r="DS41" s="103" t="n"/>
      <c r="DT41" s="103" t="n"/>
      <c r="DU41" s="103" t="n"/>
      <c r="DV41" s="103" t="n"/>
      <c r="DW41" s="103" t="n"/>
      <c r="DX41" s="104" t="n"/>
      <c r="DY41" s="103" t="n"/>
      <c r="DZ41" s="103" t="n"/>
      <c r="EA41" s="103" t="n"/>
      <c r="EB41" s="103" t="n"/>
      <c r="EC41" s="103" t="n"/>
      <c r="ED41" s="103" t="n"/>
      <c r="EE41" s="103" t="n"/>
      <c r="EF41" s="103" t="n"/>
      <c r="EG41" s="103" t="n"/>
      <c r="EH41" s="103" t="n"/>
      <c r="EI41" s="103" t="n"/>
      <c r="EJ41" s="103" t="n"/>
      <c r="EK41" s="104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39" t="n"/>
      <c r="AJ42" s="103" t="n"/>
      <c r="AK42" s="103" t="n"/>
      <c r="AL42" s="103" t="n"/>
      <c r="AM42" s="103" t="n"/>
      <c r="AN42" s="103" t="n"/>
      <c r="AO42" s="103" t="n"/>
      <c r="AP42" s="103" t="n"/>
      <c r="AQ42" s="103" t="n"/>
      <c r="AR42" s="103" t="n"/>
      <c r="AS42" s="103" t="n"/>
      <c r="AT42" s="103" t="n"/>
      <c r="AU42" s="103" t="n"/>
      <c r="AV42" s="104" t="n"/>
      <c r="AW42" s="103" t="n"/>
      <c r="AX42" s="103" t="n"/>
      <c r="AY42" s="103" t="n"/>
      <c r="AZ42" s="103" t="n"/>
      <c r="BA42" s="103" t="n"/>
      <c r="BB42" s="103" t="n"/>
      <c r="BC42" s="103" t="n"/>
      <c r="BD42" s="103" t="n"/>
      <c r="BE42" s="103" t="n"/>
      <c r="BF42" s="103" t="n"/>
      <c r="BG42" s="103" t="n"/>
      <c r="BH42" s="103" t="n"/>
      <c r="BI42" s="104" t="n"/>
      <c r="BJ42" s="103" t="n"/>
      <c r="BK42" s="103" t="n"/>
      <c r="BL42" s="103" t="n"/>
      <c r="BM42" s="103" t="n"/>
      <c r="BN42" s="103" t="n"/>
      <c r="BO42" s="103" t="n"/>
      <c r="BP42" s="103" t="n"/>
      <c r="BQ42" s="103" t="n"/>
      <c r="BR42" s="103" t="n"/>
      <c r="BS42" s="103" t="n"/>
      <c r="BT42" s="103" t="n"/>
      <c r="BU42" s="103" t="n"/>
      <c r="BV42" s="104" t="n"/>
      <c r="BW42" s="103" t="n"/>
      <c r="BX42" s="103" t="n"/>
      <c r="BY42" s="103" t="n"/>
      <c r="BZ42" s="103" t="n"/>
      <c r="CA42" s="103" t="n"/>
      <c r="CB42" s="103" t="n"/>
      <c r="CC42" s="103" t="n"/>
      <c r="CD42" s="103" t="n"/>
      <c r="CE42" s="103" t="n"/>
      <c r="CF42" s="103" t="n"/>
      <c r="CG42" s="103" t="n"/>
      <c r="CH42" s="103" t="n"/>
      <c r="CI42" s="104" t="n"/>
      <c r="CJ42" s="103" t="n"/>
      <c r="CK42" s="1" t="n"/>
      <c r="CL42" s="103" t="n"/>
      <c r="CM42" s="103" t="n"/>
      <c r="CN42" s="103" t="n"/>
      <c r="CO42" s="103" t="n"/>
      <c r="CP42" s="103" t="n"/>
      <c r="CQ42" s="103" t="n"/>
      <c r="CR42" s="103" t="n"/>
      <c r="CS42" s="103" t="n"/>
      <c r="CT42" s="103" t="n"/>
      <c r="CU42" s="103" t="n"/>
      <c r="CV42" s="103" t="n"/>
      <c r="CW42" s="103" t="n"/>
      <c r="CX42" s="104" t="n"/>
      <c r="CY42" s="103" t="n"/>
      <c r="CZ42" s="103" t="n"/>
      <c r="DA42" s="103" t="n"/>
      <c r="DB42" s="103" t="n"/>
      <c r="DC42" s="103" t="n"/>
      <c r="DD42" s="103" t="n"/>
      <c r="DE42" s="103" t="n"/>
      <c r="DF42" s="103" t="n"/>
      <c r="DG42" s="103" t="n"/>
      <c r="DH42" s="103" t="n"/>
      <c r="DI42" s="103" t="n"/>
      <c r="DJ42" s="103" t="n"/>
      <c r="DK42" s="104" t="n"/>
      <c r="DL42" s="103" t="n"/>
      <c r="DM42" s="103" t="n"/>
      <c r="DN42" s="103" t="n"/>
      <c r="DO42" s="103" t="n"/>
      <c r="DP42" s="103" t="n"/>
      <c r="DQ42" s="103" t="n"/>
      <c r="DR42" s="103" t="n"/>
      <c r="DS42" s="103" t="n"/>
      <c r="DT42" s="103" t="n"/>
      <c r="DU42" s="103" t="n"/>
      <c r="DV42" s="103" t="n"/>
      <c r="DW42" s="103" t="n"/>
      <c r="DX42" s="104" t="n"/>
      <c r="DY42" s="103" t="n"/>
      <c r="DZ42" s="103" t="n"/>
      <c r="EA42" s="103" t="n"/>
      <c r="EB42" s="103" t="n"/>
      <c r="EC42" s="103" t="n"/>
      <c r="ED42" s="103" t="n"/>
      <c r="EE42" s="103" t="n"/>
      <c r="EF42" s="103" t="n"/>
      <c r="EG42" s="103" t="n"/>
      <c r="EH42" s="103" t="n"/>
      <c r="EI42" s="103" t="n"/>
      <c r="EJ42" s="103" t="n"/>
      <c r="EK42" s="104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39" t="n"/>
      <c r="AJ43" s="103" t="n"/>
      <c r="AK43" s="103" t="n"/>
      <c r="AL43" s="103" t="n"/>
      <c r="AM43" s="103" t="n"/>
      <c r="AN43" s="103" t="n"/>
      <c r="AO43" s="103" t="n"/>
      <c r="AP43" s="103" t="n"/>
      <c r="AQ43" s="103" t="n"/>
      <c r="AR43" s="103" t="n"/>
      <c r="AS43" s="103" t="n"/>
      <c r="AT43" s="103" t="n"/>
      <c r="AU43" s="103" t="n"/>
      <c r="AV43" s="104" t="n"/>
      <c r="AW43" s="103" t="n"/>
      <c r="AX43" s="103" t="n"/>
      <c r="AY43" s="103" t="n"/>
      <c r="AZ43" s="103" t="n"/>
      <c r="BA43" s="103" t="n"/>
      <c r="BB43" s="103" t="n"/>
      <c r="BC43" s="103" t="n"/>
      <c r="BD43" s="103" t="n"/>
      <c r="BE43" s="103" t="n"/>
      <c r="BF43" s="103" t="n"/>
      <c r="BG43" s="103" t="n"/>
      <c r="BH43" s="103" t="n"/>
      <c r="BI43" s="104" t="n"/>
      <c r="BJ43" s="103" t="n"/>
      <c r="BK43" s="103" t="n"/>
      <c r="BL43" s="103" t="n"/>
      <c r="BM43" s="103" t="n"/>
      <c r="BN43" s="103" t="n"/>
      <c r="BO43" s="103" t="n"/>
      <c r="BP43" s="103" t="n"/>
      <c r="BQ43" s="103" t="n"/>
      <c r="BR43" s="103" t="n"/>
      <c r="BS43" s="103" t="n"/>
      <c r="BT43" s="103" t="n"/>
      <c r="BU43" s="103" t="n"/>
      <c r="BV43" s="104" t="n"/>
      <c r="BW43" s="103" t="n"/>
      <c r="BX43" s="103" t="n"/>
      <c r="BY43" s="103" t="n"/>
      <c r="BZ43" s="103" t="n"/>
      <c r="CA43" s="103" t="n"/>
      <c r="CB43" s="103" t="n"/>
      <c r="CC43" s="103" t="n"/>
      <c r="CD43" s="103" t="n"/>
      <c r="CE43" s="103" t="n"/>
      <c r="CF43" s="103" t="n"/>
      <c r="CG43" s="103" t="n"/>
      <c r="CH43" s="103" t="n"/>
      <c r="CI43" s="104" t="n"/>
      <c r="CJ43" s="103" t="n"/>
      <c r="CK43" s="1" t="n"/>
      <c r="CL43" s="103" t="n"/>
      <c r="CM43" s="103" t="n"/>
      <c r="CN43" s="103" t="n"/>
      <c r="CO43" s="103" t="n"/>
      <c r="CP43" s="103" t="n"/>
      <c r="CQ43" s="103" t="n"/>
      <c r="CR43" s="103" t="n"/>
      <c r="CS43" s="103" t="n"/>
      <c r="CT43" s="103" t="n"/>
      <c r="CU43" s="103" t="n"/>
      <c r="CV43" s="103" t="n"/>
      <c r="CW43" s="103" t="n"/>
      <c r="CX43" s="104" t="n"/>
      <c r="CY43" s="103" t="n"/>
      <c r="CZ43" s="103" t="n"/>
      <c r="DA43" s="103" t="n"/>
      <c r="DB43" s="103" t="n"/>
      <c r="DC43" s="103" t="n"/>
      <c r="DD43" s="103" t="n"/>
      <c r="DE43" s="103" t="n"/>
      <c r="DF43" s="103" t="n"/>
      <c r="DG43" s="103" t="n"/>
      <c r="DH43" s="103" t="n"/>
      <c r="DI43" s="103" t="n"/>
      <c r="DJ43" s="103" t="n"/>
      <c r="DK43" s="104" t="n"/>
      <c r="DL43" s="103" t="n"/>
      <c r="DM43" s="103" t="n"/>
      <c r="DN43" s="103" t="n"/>
      <c r="DO43" s="103" t="n"/>
      <c r="DP43" s="103" t="n"/>
      <c r="DQ43" s="103" t="n"/>
      <c r="DR43" s="103" t="n"/>
      <c r="DS43" s="103" t="n"/>
      <c r="DT43" s="103" t="n"/>
      <c r="DU43" s="103" t="n"/>
      <c r="DV43" s="103" t="n"/>
      <c r="DW43" s="103" t="n"/>
      <c r="DX43" s="104" t="n"/>
      <c r="DY43" s="103" t="n"/>
      <c r="DZ43" s="103" t="n"/>
      <c r="EA43" s="103" t="n"/>
      <c r="EB43" s="103" t="n"/>
      <c r="EC43" s="103" t="n"/>
      <c r="ED43" s="103" t="n"/>
      <c r="EE43" s="103" t="n"/>
      <c r="EF43" s="103" t="n"/>
      <c r="EG43" s="103" t="n"/>
      <c r="EH43" s="103" t="n"/>
      <c r="EI43" s="103" t="n"/>
      <c r="EJ43" s="103" t="n"/>
      <c r="EK43" s="104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39" t="n"/>
      <c r="AJ44" s="103" t="n"/>
      <c r="AK44" s="103" t="n"/>
      <c r="AL44" s="103" t="n"/>
      <c r="AM44" s="103" t="n"/>
      <c r="AN44" s="103" t="n"/>
      <c r="AO44" s="103" t="n"/>
      <c r="AP44" s="103" t="n"/>
      <c r="AQ44" s="103" t="n"/>
      <c r="AR44" s="103" t="n"/>
      <c r="AS44" s="103" t="n"/>
      <c r="AT44" s="103" t="n"/>
      <c r="AU44" s="103" t="n"/>
      <c r="AV44" s="104" t="n"/>
      <c r="AW44" s="103" t="n"/>
      <c r="AX44" s="103" t="n"/>
      <c r="AY44" s="103" t="n"/>
      <c r="AZ44" s="103" t="n"/>
      <c r="BA44" s="103" t="n"/>
      <c r="BB44" s="103" t="n"/>
      <c r="BC44" s="103" t="n"/>
      <c r="BD44" s="103" t="n"/>
      <c r="BE44" s="103" t="n"/>
      <c r="BF44" s="103" t="n"/>
      <c r="BG44" s="103" t="n"/>
      <c r="BH44" s="103" t="n"/>
      <c r="BI44" s="104" t="n"/>
      <c r="BJ44" s="103" t="n"/>
      <c r="BK44" s="103" t="n"/>
      <c r="BL44" s="103" t="n"/>
      <c r="BM44" s="103" t="n"/>
      <c r="BN44" s="103" t="n"/>
      <c r="BO44" s="103" t="n"/>
      <c r="BP44" s="103" t="n"/>
      <c r="BQ44" s="103" t="n"/>
      <c r="BR44" s="103" t="n"/>
      <c r="BS44" s="103" t="n"/>
      <c r="BT44" s="103" t="n"/>
      <c r="BU44" s="103" t="n"/>
      <c r="BV44" s="104" t="n"/>
      <c r="BW44" s="103" t="n"/>
      <c r="BX44" s="103" t="n"/>
      <c r="BY44" s="103" t="n"/>
      <c r="BZ44" s="103" t="n"/>
      <c r="CA44" s="103" t="n"/>
      <c r="CB44" s="103" t="n"/>
      <c r="CC44" s="103" t="n"/>
      <c r="CD44" s="103" t="n"/>
      <c r="CE44" s="103" t="n"/>
      <c r="CF44" s="103" t="n"/>
      <c r="CG44" s="103" t="n"/>
      <c r="CH44" s="103" t="n"/>
      <c r="CI44" s="104" t="n"/>
      <c r="CJ44" s="103" t="n"/>
      <c r="CK44" s="1" t="n"/>
      <c r="CL44" s="103" t="n"/>
      <c r="CM44" s="103" t="n"/>
      <c r="CN44" s="103" t="n"/>
      <c r="CO44" s="103" t="n"/>
      <c r="CP44" s="103" t="n"/>
      <c r="CQ44" s="103" t="n"/>
      <c r="CR44" s="103" t="n"/>
      <c r="CS44" s="103" t="n"/>
      <c r="CT44" s="103" t="n"/>
      <c r="CU44" s="103" t="n"/>
      <c r="CV44" s="103" t="n"/>
      <c r="CW44" s="103" t="n"/>
      <c r="CX44" s="104" t="n"/>
      <c r="CY44" s="103" t="n"/>
      <c r="CZ44" s="103" t="n"/>
      <c r="DA44" s="103" t="n"/>
      <c r="DB44" s="103" t="n"/>
      <c r="DC44" s="103" t="n"/>
      <c r="DD44" s="103" t="n"/>
      <c r="DE44" s="103" t="n"/>
      <c r="DF44" s="103" t="n"/>
      <c r="DG44" s="103" t="n"/>
      <c r="DH44" s="103" t="n"/>
      <c r="DI44" s="103" t="n"/>
      <c r="DJ44" s="103" t="n"/>
      <c r="DK44" s="104" t="n"/>
      <c r="DL44" s="103" t="n"/>
      <c r="DM44" s="103" t="n"/>
      <c r="DN44" s="103" t="n"/>
      <c r="DO44" s="103" t="n"/>
      <c r="DP44" s="103" t="n"/>
      <c r="DQ44" s="103" t="n"/>
      <c r="DR44" s="103" t="n"/>
      <c r="DS44" s="103" t="n"/>
      <c r="DT44" s="103" t="n"/>
      <c r="DU44" s="103" t="n"/>
      <c r="DV44" s="103" t="n"/>
      <c r="DW44" s="103" t="n"/>
      <c r="DX44" s="104" t="n"/>
      <c r="DY44" s="103" t="n"/>
      <c r="DZ44" s="103" t="n"/>
      <c r="EA44" s="103" t="n"/>
      <c r="EB44" s="103" t="n"/>
      <c r="EC44" s="103" t="n"/>
      <c r="ED44" s="103" t="n"/>
      <c r="EE44" s="103" t="n"/>
      <c r="EF44" s="103" t="n"/>
      <c r="EG44" s="103" t="n"/>
      <c r="EH44" s="103" t="n"/>
      <c r="EI44" s="103" t="n"/>
      <c r="EJ44" s="103" t="n"/>
      <c r="EK44" s="104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39" t="n"/>
      <c r="AJ45" s="103" t="n"/>
      <c r="AK45" s="103" t="n"/>
      <c r="AL45" s="103" t="n"/>
      <c r="AM45" s="103" t="n"/>
      <c r="AN45" s="103" t="n"/>
      <c r="AO45" s="103" t="n"/>
      <c r="AP45" s="103" t="n"/>
      <c r="AQ45" s="103" t="n"/>
      <c r="AR45" s="103" t="n"/>
      <c r="AS45" s="103" t="n"/>
      <c r="AT45" s="103" t="n"/>
      <c r="AU45" s="103" t="n"/>
      <c r="AV45" s="104" t="n"/>
      <c r="AW45" s="103" t="n"/>
      <c r="AX45" s="103" t="n"/>
      <c r="AY45" s="103" t="n"/>
      <c r="AZ45" s="103" t="n"/>
      <c r="BA45" s="103" t="n"/>
      <c r="BB45" s="103" t="n"/>
      <c r="BC45" s="103" t="n"/>
      <c r="BD45" s="103" t="n"/>
      <c r="BE45" s="103" t="n"/>
      <c r="BF45" s="103" t="n"/>
      <c r="BG45" s="103" t="n"/>
      <c r="BH45" s="103" t="n"/>
      <c r="BI45" s="104" t="n"/>
      <c r="BJ45" s="103" t="n"/>
      <c r="BK45" s="103" t="n"/>
      <c r="BL45" s="103" t="n"/>
      <c r="BM45" s="103" t="n"/>
      <c r="BN45" s="103" t="n"/>
      <c r="BO45" s="103" t="n"/>
      <c r="BP45" s="103" t="n"/>
      <c r="BQ45" s="103" t="n"/>
      <c r="BR45" s="103" t="n"/>
      <c r="BS45" s="103" t="n"/>
      <c r="BT45" s="103" t="n"/>
      <c r="BU45" s="103" t="n"/>
      <c r="BV45" s="104" t="n"/>
      <c r="BW45" s="103" t="n"/>
      <c r="BX45" s="103" t="n"/>
      <c r="BY45" s="103" t="n"/>
      <c r="BZ45" s="103" t="n"/>
      <c r="CA45" s="103" t="n"/>
      <c r="CB45" s="103" t="n"/>
      <c r="CC45" s="103" t="n"/>
      <c r="CD45" s="103" t="n"/>
      <c r="CE45" s="103" t="n"/>
      <c r="CF45" s="103" t="n"/>
      <c r="CG45" s="103" t="n"/>
      <c r="CH45" s="103" t="n"/>
      <c r="CI45" s="104" t="n"/>
      <c r="CJ45" s="103" t="n"/>
      <c r="CK45" s="1" t="n"/>
      <c r="CL45" s="103" t="n"/>
      <c r="CM45" s="103" t="n"/>
      <c r="CN45" s="103" t="n"/>
      <c r="CO45" s="103" t="n"/>
      <c r="CP45" s="103" t="n"/>
      <c r="CQ45" s="103" t="n"/>
      <c r="CR45" s="103" t="n"/>
      <c r="CS45" s="103" t="n"/>
      <c r="CT45" s="103" t="n"/>
      <c r="CU45" s="103" t="n"/>
      <c r="CV45" s="103" t="n"/>
      <c r="CW45" s="103" t="n"/>
      <c r="CX45" s="104" t="n"/>
      <c r="CY45" s="103" t="n"/>
      <c r="CZ45" s="103" t="n"/>
      <c r="DA45" s="103" t="n"/>
      <c r="DB45" s="103" t="n"/>
      <c r="DC45" s="103" t="n"/>
      <c r="DD45" s="103" t="n"/>
      <c r="DE45" s="103" t="n"/>
      <c r="DF45" s="103" t="n"/>
      <c r="DG45" s="103" t="n"/>
      <c r="DH45" s="103" t="n"/>
      <c r="DI45" s="103" t="n"/>
      <c r="DJ45" s="103" t="n"/>
      <c r="DK45" s="104" t="n"/>
      <c r="DL45" s="103" t="n"/>
      <c r="DM45" s="103" t="n"/>
      <c r="DN45" s="103" t="n"/>
      <c r="DO45" s="103" t="n"/>
      <c r="DP45" s="103" t="n"/>
      <c r="DQ45" s="103" t="n"/>
      <c r="DR45" s="103" t="n"/>
      <c r="DS45" s="103" t="n"/>
      <c r="DT45" s="103" t="n"/>
      <c r="DU45" s="103" t="n"/>
      <c r="DV45" s="103" t="n"/>
      <c r="DW45" s="103" t="n"/>
      <c r="DX45" s="104" t="n"/>
      <c r="DY45" s="103" t="n"/>
      <c r="DZ45" s="103" t="n"/>
      <c r="EA45" s="103" t="n"/>
      <c r="EB45" s="103" t="n"/>
      <c r="EC45" s="103" t="n"/>
      <c r="ED45" s="103" t="n"/>
      <c r="EE45" s="103" t="n"/>
      <c r="EF45" s="103" t="n"/>
      <c r="EG45" s="103" t="n"/>
      <c r="EH45" s="103" t="n"/>
      <c r="EI45" s="103" t="n"/>
      <c r="EJ45" s="103" t="n"/>
      <c r="EK45" s="104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39" t="n"/>
      <c r="AJ46" s="103" t="n"/>
      <c r="AK46" s="103" t="n"/>
      <c r="AL46" s="103" t="n"/>
      <c r="AM46" s="103" t="n"/>
      <c r="AN46" s="103" t="n"/>
      <c r="AO46" s="103" t="n"/>
      <c r="AP46" s="103" t="n"/>
      <c r="AQ46" s="103" t="n"/>
      <c r="AR46" s="103" t="n"/>
      <c r="AS46" s="103" t="n"/>
      <c r="AT46" s="103" t="n"/>
      <c r="AU46" s="103" t="n"/>
      <c r="AV46" s="104" t="n"/>
      <c r="AW46" s="103" t="n"/>
      <c r="AX46" s="103" t="n"/>
      <c r="AY46" s="103" t="n"/>
      <c r="AZ46" s="103" t="n"/>
      <c r="BA46" s="103" t="n"/>
      <c r="BB46" s="103" t="n"/>
      <c r="BC46" s="103" t="n"/>
      <c r="BD46" s="103" t="n"/>
      <c r="BE46" s="103" t="n"/>
      <c r="BF46" s="103" t="n"/>
      <c r="BG46" s="103" t="n"/>
      <c r="BH46" s="103" t="n"/>
      <c r="BI46" s="104" t="n"/>
      <c r="BJ46" s="103" t="n"/>
      <c r="BK46" s="103" t="n"/>
      <c r="BL46" s="103" t="n"/>
      <c r="BM46" s="103" t="n"/>
      <c r="BN46" s="103" t="n"/>
      <c r="BO46" s="103" t="n"/>
      <c r="BP46" s="103" t="n"/>
      <c r="BQ46" s="103" t="n"/>
      <c r="BR46" s="103" t="n"/>
      <c r="BS46" s="103" t="n"/>
      <c r="BT46" s="103" t="n"/>
      <c r="BU46" s="103" t="n"/>
      <c r="BV46" s="104" t="n"/>
      <c r="BW46" s="103" t="n"/>
      <c r="BX46" s="103" t="n"/>
      <c r="BY46" s="103" t="n"/>
      <c r="BZ46" s="103" t="n"/>
      <c r="CA46" s="103" t="n"/>
      <c r="CB46" s="103" t="n"/>
      <c r="CC46" s="103" t="n"/>
      <c r="CD46" s="103" t="n"/>
      <c r="CE46" s="103" t="n"/>
      <c r="CF46" s="103" t="n"/>
      <c r="CG46" s="103" t="n"/>
      <c r="CH46" s="103" t="n"/>
      <c r="CI46" s="104" t="n"/>
      <c r="CJ46" s="103" t="n"/>
      <c r="CK46" s="1" t="n"/>
      <c r="CL46" s="103" t="n"/>
      <c r="CM46" s="103" t="n"/>
      <c r="CN46" s="103" t="n"/>
      <c r="CO46" s="103" t="n"/>
      <c r="CP46" s="103" t="n"/>
      <c r="CQ46" s="103" t="n"/>
      <c r="CR46" s="103" t="n"/>
      <c r="CS46" s="103" t="n"/>
      <c r="CT46" s="103" t="n"/>
      <c r="CU46" s="103" t="n"/>
      <c r="CV46" s="103" t="n"/>
      <c r="CW46" s="103" t="n"/>
      <c r="CX46" s="104" t="n"/>
      <c r="CY46" s="103" t="n"/>
      <c r="CZ46" s="103" t="n"/>
      <c r="DA46" s="103" t="n"/>
      <c r="DB46" s="103" t="n"/>
      <c r="DC46" s="103" t="n"/>
      <c r="DD46" s="103" t="n"/>
      <c r="DE46" s="103" t="n"/>
      <c r="DF46" s="103" t="n"/>
      <c r="DG46" s="103" t="n"/>
      <c r="DH46" s="103" t="n"/>
      <c r="DI46" s="103" t="n"/>
      <c r="DJ46" s="103" t="n"/>
      <c r="DK46" s="104" t="n"/>
      <c r="DL46" s="103" t="n"/>
      <c r="DM46" s="103" t="n"/>
      <c r="DN46" s="103" t="n"/>
      <c r="DO46" s="103" t="n"/>
      <c r="DP46" s="103" t="n"/>
      <c r="DQ46" s="103" t="n"/>
      <c r="DR46" s="103" t="n"/>
      <c r="DS46" s="103" t="n"/>
      <c r="DT46" s="103" t="n"/>
      <c r="DU46" s="103" t="n"/>
      <c r="DV46" s="103" t="n"/>
      <c r="DW46" s="103" t="n"/>
      <c r="DX46" s="104" t="n"/>
      <c r="DY46" s="103" t="n"/>
      <c r="DZ46" s="103" t="n"/>
      <c r="EA46" s="103" t="n"/>
      <c r="EB46" s="103" t="n"/>
      <c r="EC46" s="103" t="n"/>
      <c r="ED46" s="103" t="n"/>
      <c r="EE46" s="103" t="n"/>
      <c r="EF46" s="103" t="n"/>
      <c r="EG46" s="103" t="n"/>
      <c r="EH46" s="103" t="n"/>
      <c r="EI46" s="103" t="n"/>
      <c r="EJ46" s="103" t="n"/>
      <c r="EK46" s="104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39" t="n"/>
      <c r="AJ47" s="103" t="n"/>
      <c r="AK47" s="103" t="n"/>
      <c r="AL47" s="103" t="n"/>
      <c r="AM47" s="103" t="n"/>
      <c r="AN47" s="103" t="n"/>
      <c r="AO47" s="103" t="n"/>
      <c r="AP47" s="103" t="n"/>
      <c r="AQ47" s="103" t="n"/>
      <c r="AR47" s="103" t="n"/>
      <c r="AS47" s="103" t="n"/>
      <c r="AT47" s="103" t="n"/>
      <c r="AU47" s="103" t="n"/>
      <c r="AV47" s="104" t="n"/>
      <c r="AW47" s="103" t="n"/>
      <c r="AX47" s="103" t="n"/>
      <c r="AY47" s="103" t="n"/>
      <c r="AZ47" s="103" t="n"/>
      <c r="BA47" s="103" t="n"/>
      <c r="BB47" s="103" t="n"/>
      <c r="BC47" s="103" t="n"/>
      <c r="BD47" s="103" t="n"/>
      <c r="BE47" s="103" t="n"/>
      <c r="BF47" s="103" t="n"/>
      <c r="BG47" s="103" t="n"/>
      <c r="BH47" s="103" t="n"/>
      <c r="BI47" s="104" t="n"/>
      <c r="BJ47" s="103" t="n"/>
      <c r="BK47" s="103" t="n"/>
      <c r="BL47" s="103" t="n"/>
      <c r="BM47" s="103" t="n"/>
      <c r="BN47" s="103" t="n"/>
      <c r="BO47" s="103" t="n"/>
      <c r="BP47" s="103" t="n"/>
      <c r="BQ47" s="103" t="n"/>
      <c r="BR47" s="103" t="n"/>
      <c r="BS47" s="103" t="n"/>
      <c r="BT47" s="103" t="n"/>
      <c r="BU47" s="103" t="n"/>
      <c r="BV47" s="104" t="n"/>
      <c r="BW47" s="103" t="n"/>
      <c r="BX47" s="103" t="n"/>
      <c r="BY47" s="103" t="n"/>
      <c r="BZ47" s="103" t="n"/>
      <c r="CA47" s="103" t="n"/>
      <c r="CB47" s="103" t="n"/>
      <c r="CC47" s="103" t="n"/>
      <c r="CD47" s="103" t="n"/>
      <c r="CE47" s="103" t="n"/>
      <c r="CF47" s="103" t="n"/>
      <c r="CG47" s="103" t="n"/>
      <c r="CH47" s="103" t="n"/>
      <c r="CI47" s="104" t="n"/>
      <c r="CJ47" s="103" t="n"/>
      <c r="CK47" s="1" t="n"/>
      <c r="CL47" s="103" t="n"/>
      <c r="CM47" s="103" t="n"/>
      <c r="CN47" s="103" t="n"/>
      <c r="CO47" s="103" t="n"/>
      <c r="CP47" s="103" t="n"/>
      <c r="CQ47" s="103" t="n"/>
      <c r="CR47" s="103" t="n"/>
      <c r="CS47" s="103" t="n"/>
      <c r="CT47" s="103" t="n"/>
      <c r="CU47" s="103" t="n"/>
      <c r="CV47" s="103" t="n"/>
      <c r="CW47" s="103" t="n"/>
      <c r="CX47" s="104" t="n"/>
      <c r="CY47" s="103" t="n"/>
      <c r="CZ47" s="103" t="n"/>
      <c r="DA47" s="103" t="n"/>
      <c r="DB47" s="103" t="n"/>
      <c r="DC47" s="103" t="n"/>
      <c r="DD47" s="103" t="n"/>
      <c r="DE47" s="103" t="n"/>
      <c r="DF47" s="103" t="n"/>
      <c r="DG47" s="103" t="n"/>
      <c r="DH47" s="103" t="n"/>
      <c r="DI47" s="103" t="n"/>
      <c r="DJ47" s="103" t="n"/>
      <c r="DK47" s="104" t="n"/>
      <c r="DL47" s="103" t="n"/>
      <c r="DM47" s="103" t="n"/>
      <c r="DN47" s="103" t="n"/>
      <c r="DO47" s="103" t="n"/>
      <c r="DP47" s="103" t="n"/>
      <c r="DQ47" s="103" t="n"/>
      <c r="DR47" s="103" t="n"/>
      <c r="DS47" s="103" t="n"/>
      <c r="DT47" s="103" t="n"/>
      <c r="DU47" s="103" t="n"/>
      <c r="DV47" s="103" t="n"/>
      <c r="DW47" s="103" t="n"/>
      <c r="DX47" s="104" t="n"/>
      <c r="DY47" s="103" t="n"/>
      <c r="DZ47" s="103" t="n"/>
      <c r="EA47" s="103" t="n"/>
      <c r="EB47" s="103" t="n"/>
      <c r="EC47" s="103" t="n"/>
      <c r="ED47" s="103" t="n"/>
      <c r="EE47" s="103" t="n"/>
      <c r="EF47" s="103" t="n"/>
      <c r="EG47" s="103" t="n"/>
      <c r="EH47" s="103" t="n"/>
      <c r="EI47" s="103" t="n"/>
      <c r="EJ47" s="103" t="n"/>
      <c r="EK47" s="104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39" t="n"/>
      <c r="AJ48" s="103" t="n"/>
      <c r="AK48" s="103" t="n"/>
      <c r="AL48" s="103" t="n"/>
      <c r="AM48" s="103" t="n"/>
      <c r="AN48" s="103" t="n"/>
      <c r="AO48" s="103" t="n"/>
      <c r="AP48" s="103" t="n"/>
      <c r="AQ48" s="103" t="n"/>
      <c r="AR48" s="103" t="n"/>
      <c r="AS48" s="103" t="n"/>
      <c r="AT48" s="103" t="n"/>
      <c r="AU48" s="103" t="n"/>
      <c r="AV48" s="104" t="n"/>
      <c r="AW48" s="103" t="n"/>
      <c r="AX48" s="103" t="n"/>
      <c r="AY48" s="103" t="n"/>
      <c r="AZ48" s="103" t="n"/>
      <c r="BA48" s="103" t="n"/>
      <c r="BB48" s="103" t="n"/>
      <c r="BC48" s="103" t="n"/>
      <c r="BD48" s="103" t="n"/>
      <c r="BE48" s="103" t="n"/>
      <c r="BF48" s="103" t="n"/>
      <c r="BG48" s="103" t="n"/>
      <c r="BH48" s="103" t="n"/>
      <c r="BI48" s="104" t="n"/>
      <c r="BJ48" s="103" t="n"/>
      <c r="BK48" s="103" t="n"/>
      <c r="BL48" s="103" t="n"/>
      <c r="BM48" s="103" t="n"/>
      <c r="BN48" s="103" t="n"/>
      <c r="BO48" s="103" t="n"/>
      <c r="BP48" s="103" t="n"/>
      <c r="BQ48" s="103" t="n"/>
      <c r="BR48" s="103" t="n"/>
      <c r="BS48" s="103" t="n"/>
      <c r="BT48" s="103" t="n"/>
      <c r="BU48" s="103" t="n"/>
      <c r="BV48" s="104" t="n"/>
      <c r="BW48" s="103" t="n"/>
      <c r="BX48" s="103" t="n"/>
      <c r="BY48" s="103" t="n"/>
      <c r="BZ48" s="103" t="n"/>
      <c r="CA48" s="103" t="n"/>
      <c r="CB48" s="103" t="n"/>
      <c r="CC48" s="103" t="n"/>
      <c r="CD48" s="103" t="n"/>
      <c r="CE48" s="103" t="n"/>
      <c r="CF48" s="103" t="n"/>
      <c r="CG48" s="103" t="n"/>
      <c r="CH48" s="103" t="n"/>
      <c r="CI48" s="104" t="n"/>
      <c r="CJ48" s="103" t="n"/>
      <c r="CK48" s="1" t="n"/>
      <c r="CL48" s="103" t="n"/>
      <c r="CM48" s="103" t="n"/>
      <c r="CN48" s="103" t="n"/>
      <c r="CO48" s="103" t="n"/>
      <c r="CP48" s="103" t="n"/>
      <c r="CQ48" s="103" t="n"/>
      <c r="CR48" s="103" t="n"/>
      <c r="CS48" s="103" t="n"/>
      <c r="CT48" s="103" t="n"/>
      <c r="CU48" s="103" t="n"/>
      <c r="CV48" s="103" t="n"/>
      <c r="CW48" s="103" t="n"/>
      <c r="CX48" s="104" t="n"/>
      <c r="CY48" s="103" t="n"/>
      <c r="CZ48" s="103" t="n"/>
      <c r="DA48" s="103" t="n"/>
      <c r="DB48" s="103" t="n"/>
      <c r="DC48" s="103" t="n"/>
      <c r="DD48" s="103" t="n"/>
      <c r="DE48" s="103" t="n"/>
      <c r="DF48" s="103" t="n"/>
      <c r="DG48" s="103" t="n"/>
      <c r="DH48" s="103" t="n"/>
      <c r="DI48" s="103" t="n"/>
      <c r="DJ48" s="103" t="n"/>
      <c r="DK48" s="104" t="n"/>
      <c r="DL48" s="103" t="n"/>
      <c r="DM48" s="103" t="n"/>
      <c r="DN48" s="103" t="n"/>
      <c r="DO48" s="103" t="n"/>
      <c r="DP48" s="103" t="n"/>
      <c r="DQ48" s="103" t="n"/>
      <c r="DR48" s="103" t="n"/>
      <c r="DS48" s="103" t="n"/>
      <c r="DT48" s="103" t="n"/>
      <c r="DU48" s="103" t="n"/>
      <c r="DV48" s="103" t="n"/>
      <c r="DW48" s="103" t="n"/>
      <c r="DX48" s="104" t="n"/>
      <c r="DY48" s="103" t="n"/>
      <c r="DZ48" s="103" t="n"/>
      <c r="EA48" s="103" t="n"/>
      <c r="EB48" s="103" t="n"/>
      <c r="EC48" s="103" t="n"/>
      <c r="ED48" s="103" t="n"/>
      <c r="EE48" s="103" t="n"/>
      <c r="EF48" s="103" t="n"/>
      <c r="EG48" s="103" t="n"/>
      <c r="EH48" s="103" t="n"/>
      <c r="EI48" s="103" t="n"/>
      <c r="EJ48" s="103" t="n"/>
      <c r="EK48" s="104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39" t="n"/>
      <c r="AJ49" s="103" t="n"/>
      <c r="AK49" s="103" t="n"/>
      <c r="AL49" s="103" t="n"/>
      <c r="AM49" s="103" t="n"/>
      <c r="AN49" s="103" t="n"/>
      <c r="AO49" s="103" t="n"/>
      <c r="AP49" s="103" t="n"/>
      <c r="AQ49" s="103" t="n"/>
      <c r="AR49" s="103" t="n"/>
      <c r="AS49" s="103" t="n"/>
      <c r="AT49" s="103" t="n"/>
      <c r="AU49" s="103" t="n"/>
      <c r="AV49" s="104" t="n"/>
      <c r="AW49" s="103" t="n"/>
      <c r="AX49" s="103" t="n"/>
      <c r="AY49" s="103" t="n"/>
      <c r="AZ49" s="103" t="n"/>
      <c r="BA49" s="103" t="n"/>
      <c r="BB49" s="103" t="n"/>
      <c r="BC49" s="103" t="n"/>
      <c r="BD49" s="103" t="n"/>
      <c r="BE49" s="103" t="n"/>
      <c r="BF49" s="103" t="n"/>
      <c r="BG49" s="103" t="n"/>
      <c r="BH49" s="103" t="n"/>
      <c r="BI49" s="104" t="n"/>
      <c r="BJ49" s="103" t="n"/>
      <c r="BK49" s="103" t="n"/>
      <c r="BL49" s="103" t="n"/>
      <c r="BM49" s="103" t="n"/>
      <c r="BN49" s="103" t="n"/>
      <c r="BO49" s="103" t="n"/>
      <c r="BP49" s="103" t="n"/>
      <c r="BQ49" s="103" t="n"/>
      <c r="BR49" s="103" t="n"/>
      <c r="BS49" s="103" t="n"/>
      <c r="BT49" s="103" t="n"/>
      <c r="BU49" s="103" t="n"/>
      <c r="BV49" s="104" t="n"/>
      <c r="BW49" s="103" t="n"/>
      <c r="BX49" s="103" t="n"/>
      <c r="BY49" s="103" t="n"/>
      <c r="BZ49" s="103" t="n"/>
      <c r="CA49" s="103" t="n"/>
      <c r="CB49" s="103" t="n"/>
      <c r="CC49" s="103" t="n"/>
      <c r="CD49" s="103" t="n"/>
      <c r="CE49" s="103" t="n"/>
      <c r="CF49" s="103" t="n"/>
      <c r="CG49" s="103" t="n"/>
      <c r="CH49" s="103" t="n"/>
      <c r="CI49" s="104" t="n"/>
      <c r="CJ49" s="103" t="n"/>
      <c r="CK49" s="98" t="n"/>
      <c r="CL49" s="103" t="n"/>
      <c r="CM49" s="103" t="n"/>
      <c r="CN49" s="103" t="n"/>
      <c r="CO49" s="103" t="n"/>
      <c r="CP49" s="103" t="n"/>
      <c r="CQ49" s="103" t="n"/>
      <c r="CR49" s="103" t="n"/>
      <c r="CS49" s="103" t="n"/>
      <c r="CT49" s="103" t="n"/>
      <c r="CU49" s="103" t="n"/>
      <c r="CV49" s="103" t="n"/>
      <c r="CW49" s="103" t="n"/>
      <c r="CX49" s="104" t="n"/>
      <c r="CY49" s="103" t="n"/>
      <c r="CZ49" s="103" t="n"/>
      <c r="DA49" s="103" t="n"/>
      <c r="DB49" s="103" t="n"/>
      <c r="DC49" s="103" t="n"/>
      <c r="DD49" s="103" t="n"/>
      <c r="DE49" s="103" t="n"/>
      <c r="DF49" s="103" t="n"/>
      <c r="DG49" s="103" t="n"/>
      <c r="DH49" s="103" t="n"/>
      <c r="DI49" s="103" t="n"/>
      <c r="DJ49" s="103" t="n"/>
      <c r="DK49" s="104" t="n"/>
      <c r="DL49" s="103" t="n"/>
      <c r="DM49" s="103" t="n"/>
      <c r="DN49" s="103" t="n"/>
      <c r="DO49" s="103" t="n"/>
      <c r="DP49" s="103" t="n"/>
      <c r="DQ49" s="103" t="n"/>
      <c r="DR49" s="103" t="n"/>
      <c r="DS49" s="103" t="n"/>
      <c r="DT49" s="103" t="n"/>
      <c r="DU49" s="103" t="n"/>
      <c r="DV49" s="103" t="n"/>
      <c r="DW49" s="103" t="n"/>
      <c r="DX49" s="104" t="n"/>
      <c r="DY49" s="103" t="n"/>
      <c r="DZ49" s="103" t="n"/>
      <c r="EA49" s="103" t="n"/>
      <c r="EB49" s="103" t="n"/>
      <c r="EC49" s="103" t="n"/>
      <c r="ED49" s="103" t="n"/>
      <c r="EE49" s="103" t="n"/>
      <c r="EF49" s="103" t="n"/>
      <c r="EG49" s="103" t="n"/>
      <c r="EH49" s="103" t="n"/>
      <c r="EI49" s="103" t="n"/>
      <c r="EJ49" s="103" t="n"/>
      <c r="EK49" s="104" t="n"/>
      <c r="EL49" s="98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39" t="n"/>
      <c r="AJ50" s="103" t="n"/>
      <c r="AK50" s="103" t="n"/>
      <c r="AL50" s="103" t="n"/>
      <c r="AM50" s="103" t="n"/>
      <c r="AN50" s="103" t="n"/>
      <c r="AO50" s="103" t="n"/>
      <c r="AP50" s="103" t="n"/>
      <c r="AQ50" s="103" t="n"/>
      <c r="AR50" s="103" t="n"/>
      <c r="AS50" s="103" t="n"/>
      <c r="AT50" s="103" t="n"/>
      <c r="AU50" s="103" t="n"/>
      <c r="AV50" s="104" t="n"/>
      <c r="AW50" s="103" t="n"/>
      <c r="AX50" s="103" t="n"/>
      <c r="AY50" s="103" t="n"/>
      <c r="AZ50" s="103" t="n"/>
      <c r="BA50" s="103" t="n"/>
      <c r="BB50" s="103" t="n"/>
      <c r="BC50" s="103" t="n"/>
      <c r="BD50" s="103" t="n"/>
      <c r="BE50" s="103" t="n"/>
      <c r="BF50" s="103" t="n"/>
      <c r="BG50" s="103" t="n"/>
      <c r="BH50" s="103" t="n"/>
      <c r="BI50" s="104" t="n"/>
      <c r="BJ50" s="103" t="n"/>
      <c r="BK50" s="103" t="n"/>
      <c r="BL50" s="103" t="n"/>
      <c r="BM50" s="103" t="n"/>
      <c r="BN50" s="103" t="n"/>
      <c r="BO50" s="103" t="n"/>
      <c r="BP50" s="103" t="n"/>
      <c r="BQ50" s="103" t="n"/>
      <c r="BR50" s="103" t="n"/>
      <c r="BS50" s="103" t="n"/>
      <c r="BT50" s="103" t="n"/>
      <c r="BU50" s="103" t="n"/>
      <c r="BV50" s="104" t="n"/>
      <c r="BW50" s="103" t="n"/>
      <c r="BX50" s="103" t="n"/>
      <c r="BY50" s="103" t="n"/>
      <c r="BZ50" s="103" t="n"/>
      <c r="CA50" s="103" t="n"/>
      <c r="CB50" s="103" t="n"/>
      <c r="CC50" s="103" t="n"/>
      <c r="CD50" s="103" t="n"/>
      <c r="CE50" s="103" t="n"/>
      <c r="CF50" s="103" t="n"/>
      <c r="CG50" s="103" t="n"/>
      <c r="CH50" s="103" t="n"/>
      <c r="CI50" s="104" t="n"/>
      <c r="CJ50" s="103" t="n"/>
      <c r="CK50" s="4" t="n"/>
      <c r="CL50" s="103" t="n"/>
      <c r="CM50" s="103" t="n"/>
      <c r="CN50" s="103" t="n"/>
      <c r="CO50" s="103" t="n"/>
      <c r="CP50" s="103" t="n"/>
      <c r="CQ50" s="103" t="n"/>
      <c r="CR50" s="103" t="n"/>
      <c r="CS50" s="103" t="n"/>
      <c r="CT50" s="103" t="n"/>
      <c r="CU50" s="103" t="n"/>
      <c r="CV50" s="103" t="n"/>
      <c r="CW50" s="103" t="n"/>
      <c r="CX50" s="104" t="n"/>
      <c r="CY50" s="103" t="n"/>
      <c r="CZ50" s="103" t="n"/>
      <c r="DA50" s="103" t="n"/>
      <c r="DB50" s="103" t="n"/>
      <c r="DC50" s="103" t="n"/>
      <c r="DD50" s="103" t="n"/>
      <c r="DE50" s="103" t="n"/>
      <c r="DF50" s="103" t="n"/>
      <c r="DG50" s="103" t="n"/>
      <c r="DH50" s="103" t="n"/>
      <c r="DI50" s="103" t="n"/>
      <c r="DJ50" s="103" t="n"/>
      <c r="DK50" s="104" t="n"/>
      <c r="DL50" s="103" t="n"/>
      <c r="DM50" s="103" t="n"/>
      <c r="DN50" s="103" t="n"/>
      <c r="DO50" s="103" t="n"/>
      <c r="DP50" s="103" t="n"/>
      <c r="DQ50" s="103" t="n"/>
      <c r="DR50" s="103" t="n"/>
      <c r="DS50" s="103" t="n"/>
      <c r="DT50" s="103" t="n"/>
      <c r="DU50" s="103" t="n"/>
      <c r="DV50" s="103" t="n"/>
      <c r="DW50" s="103" t="n"/>
      <c r="DX50" s="104" t="n"/>
      <c r="DY50" s="103" t="n"/>
      <c r="DZ50" s="103" t="n"/>
      <c r="EA50" s="103" t="n"/>
      <c r="EB50" s="103" t="n"/>
      <c r="EC50" s="103" t="n"/>
      <c r="ED50" s="103" t="n"/>
      <c r="EE50" s="103" t="n"/>
      <c r="EF50" s="103" t="n"/>
      <c r="EG50" s="103" t="n"/>
      <c r="EH50" s="103" t="n"/>
      <c r="EI50" s="103" t="n"/>
      <c r="EJ50" s="103" t="n"/>
      <c r="EK50" s="104" t="n"/>
      <c r="EL50" s="4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39" t="n"/>
      <c r="AJ51" s="103" t="n"/>
      <c r="AK51" s="103" t="n"/>
      <c r="AL51" s="103" t="n"/>
      <c r="AM51" s="103" t="n"/>
      <c r="AN51" s="103" t="n"/>
      <c r="AO51" s="103" t="n"/>
      <c r="AP51" s="103" t="n"/>
      <c r="AQ51" s="103" t="n"/>
      <c r="AR51" s="103" t="n"/>
      <c r="AS51" s="103" t="n"/>
      <c r="AT51" s="103" t="n"/>
      <c r="AU51" s="103" t="n"/>
      <c r="AV51" s="104" t="n"/>
      <c r="AW51" s="103" t="n"/>
      <c r="AX51" s="103" t="n"/>
      <c r="AY51" s="103" t="n"/>
      <c r="AZ51" s="103" t="n"/>
      <c r="BA51" s="103" t="n"/>
      <c r="BB51" s="103" t="n"/>
      <c r="BC51" s="103" t="n"/>
      <c r="BD51" s="103" t="n"/>
      <c r="BE51" s="103" t="n"/>
      <c r="BF51" s="103" t="n"/>
      <c r="BG51" s="103" t="n"/>
      <c r="BH51" s="103" t="n"/>
      <c r="BI51" s="104" t="n"/>
      <c r="BJ51" s="103" t="n"/>
      <c r="BK51" s="103" t="n"/>
      <c r="BL51" s="103" t="n"/>
      <c r="BM51" s="103" t="n"/>
      <c r="BN51" s="103" t="n"/>
      <c r="BO51" s="103" t="n"/>
      <c r="BP51" s="103" t="n"/>
      <c r="BQ51" s="103" t="n"/>
      <c r="BR51" s="103" t="n"/>
      <c r="BS51" s="103" t="n"/>
      <c r="BT51" s="103" t="n"/>
      <c r="BU51" s="103" t="n"/>
      <c r="BV51" s="104" t="n"/>
      <c r="BW51" s="103" t="n"/>
      <c r="BX51" s="103" t="n"/>
      <c r="BY51" s="103" t="n"/>
      <c r="BZ51" s="103" t="n"/>
      <c r="CA51" s="103" t="n"/>
      <c r="CB51" s="103" t="n"/>
      <c r="CC51" s="103" t="n"/>
      <c r="CD51" s="103" t="n"/>
      <c r="CE51" s="103" t="n"/>
      <c r="CF51" s="103" t="n"/>
      <c r="CG51" s="103" t="n"/>
      <c r="CH51" s="103" t="n"/>
      <c r="CI51" s="104" t="n"/>
      <c r="CJ51" s="103" t="n"/>
      <c r="CK51" s="1" t="n"/>
      <c r="CL51" s="103" t="n"/>
      <c r="CM51" s="103" t="n"/>
      <c r="CN51" s="103" t="n"/>
      <c r="CO51" s="103" t="n"/>
      <c r="CP51" s="103" t="n"/>
      <c r="CQ51" s="103" t="n"/>
      <c r="CR51" s="103" t="n"/>
      <c r="CS51" s="103" t="n"/>
      <c r="CT51" s="103" t="n"/>
      <c r="CU51" s="103" t="n"/>
      <c r="CV51" s="103" t="n"/>
      <c r="CW51" s="103" t="n"/>
      <c r="CX51" s="104" t="n"/>
      <c r="CY51" s="103" t="n"/>
      <c r="CZ51" s="103" t="n"/>
      <c r="DA51" s="103" t="n"/>
      <c r="DB51" s="103" t="n"/>
      <c r="DC51" s="103" t="n"/>
      <c r="DD51" s="103" t="n"/>
      <c r="DE51" s="103" t="n"/>
      <c r="DF51" s="103" t="n"/>
      <c r="DG51" s="103" t="n"/>
      <c r="DH51" s="103" t="n"/>
      <c r="DI51" s="103" t="n"/>
      <c r="DJ51" s="103" t="n"/>
      <c r="DK51" s="104" t="n"/>
      <c r="DL51" s="103" t="n"/>
      <c r="DM51" s="103" t="n"/>
      <c r="DN51" s="103" t="n"/>
      <c r="DO51" s="103" t="n"/>
      <c r="DP51" s="103" t="n"/>
      <c r="DQ51" s="103" t="n"/>
      <c r="DR51" s="103" t="n"/>
      <c r="DS51" s="103" t="n"/>
      <c r="DT51" s="103" t="n"/>
      <c r="DU51" s="103" t="n"/>
      <c r="DV51" s="103" t="n"/>
      <c r="DW51" s="103" t="n"/>
      <c r="DX51" s="104" t="n"/>
      <c r="DY51" s="103" t="n"/>
      <c r="DZ51" s="103" t="n"/>
      <c r="EA51" s="103" t="n"/>
      <c r="EB51" s="103" t="n"/>
      <c r="EC51" s="103" t="n"/>
      <c r="ED51" s="103" t="n"/>
      <c r="EE51" s="103" t="n"/>
      <c r="EF51" s="103" t="n"/>
      <c r="EG51" s="103" t="n"/>
      <c r="EH51" s="103" t="n"/>
      <c r="EI51" s="103" t="n"/>
      <c r="EJ51" s="103" t="n"/>
      <c r="EK51" s="104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39" t="n"/>
      <c r="AJ52" s="103" t="n"/>
      <c r="AK52" s="103" t="n"/>
      <c r="AL52" s="103" t="n"/>
      <c r="AM52" s="103" t="n"/>
      <c r="AN52" s="103" t="n"/>
      <c r="AO52" s="103" t="n"/>
      <c r="AP52" s="103" t="n"/>
      <c r="AQ52" s="103" t="n"/>
      <c r="AR52" s="103" t="n"/>
      <c r="AS52" s="103" t="n"/>
      <c r="AT52" s="103" t="n"/>
      <c r="AU52" s="103" t="n"/>
      <c r="AV52" s="104" t="n"/>
      <c r="AW52" s="103" t="n"/>
      <c r="AX52" s="103" t="n"/>
      <c r="AY52" s="103" t="n"/>
      <c r="AZ52" s="103" t="n"/>
      <c r="BA52" s="103" t="n"/>
      <c r="BB52" s="103" t="n"/>
      <c r="BC52" s="103" t="n"/>
      <c r="BD52" s="103" t="n"/>
      <c r="BE52" s="103" t="n"/>
      <c r="BF52" s="103" t="n"/>
      <c r="BG52" s="103" t="n"/>
      <c r="BH52" s="103" t="n"/>
      <c r="BI52" s="104" t="n"/>
      <c r="BJ52" s="103" t="n"/>
      <c r="BK52" s="103" t="n"/>
      <c r="BL52" s="103" t="n"/>
      <c r="BM52" s="103" t="n"/>
      <c r="BN52" s="103" t="n"/>
      <c r="BO52" s="103" t="n"/>
      <c r="BP52" s="103" t="n"/>
      <c r="BQ52" s="103" t="n"/>
      <c r="BR52" s="103" t="n"/>
      <c r="BS52" s="103" t="n"/>
      <c r="BT52" s="103" t="n"/>
      <c r="BU52" s="103" t="n"/>
      <c r="BV52" s="104" t="n"/>
      <c r="BW52" s="103" t="n"/>
      <c r="BX52" s="103" t="n"/>
      <c r="BY52" s="103" t="n"/>
      <c r="BZ52" s="103" t="n"/>
      <c r="CA52" s="103" t="n"/>
      <c r="CB52" s="103" t="n"/>
      <c r="CC52" s="103" t="n"/>
      <c r="CD52" s="103" t="n"/>
      <c r="CE52" s="103" t="n"/>
      <c r="CF52" s="103" t="n"/>
      <c r="CG52" s="103" t="n"/>
      <c r="CH52" s="103" t="n"/>
      <c r="CI52" s="104" t="n"/>
      <c r="CJ52" s="103" t="n"/>
      <c r="CK52" s="1" t="n"/>
      <c r="CL52" s="103" t="n"/>
      <c r="CM52" s="103" t="n"/>
      <c r="CN52" s="103" t="n"/>
      <c r="CO52" s="103" t="n"/>
      <c r="CP52" s="103" t="n"/>
      <c r="CQ52" s="103" t="n"/>
      <c r="CR52" s="103" t="n"/>
      <c r="CS52" s="103" t="n"/>
      <c r="CT52" s="103" t="n"/>
      <c r="CU52" s="103" t="n"/>
      <c r="CV52" s="103" t="n"/>
      <c r="CW52" s="103" t="n"/>
      <c r="CX52" s="104" t="n"/>
      <c r="CY52" s="103" t="n"/>
      <c r="CZ52" s="103" t="n"/>
      <c r="DA52" s="103" t="n"/>
      <c r="DB52" s="103" t="n"/>
      <c r="DC52" s="103" t="n"/>
      <c r="DD52" s="103" t="n"/>
      <c r="DE52" s="103" t="n"/>
      <c r="DF52" s="103" t="n"/>
      <c r="DG52" s="103" t="n"/>
      <c r="DH52" s="103" t="n"/>
      <c r="DI52" s="103" t="n"/>
      <c r="DJ52" s="103" t="n"/>
      <c r="DK52" s="104" t="n"/>
      <c r="DL52" s="103" t="n"/>
      <c r="DM52" s="103" t="n"/>
      <c r="DN52" s="103" t="n"/>
      <c r="DO52" s="103" t="n"/>
      <c r="DP52" s="103" t="n"/>
      <c r="DQ52" s="103" t="n"/>
      <c r="DR52" s="103" t="n"/>
      <c r="DS52" s="103" t="n"/>
      <c r="DT52" s="103" t="n"/>
      <c r="DU52" s="103" t="n"/>
      <c r="DV52" s="103" t="n"/>
      <c r="DW52" s="103" t="n"/>
      <c r="DX52" s="104" t="n"/>
      <c r="DY52" s="103" t="n"/>
      <c r="DZ52" s="103" t="n"/>
      <c r="EA52" s="103" t="n"/>
      <c r="EB52" s="103" t="n"/>
      <c r="EC52" s="103" t="n"/>
      <c r="ED52" s="103" t="n"/>
      <c r="EE52" s="103" t="n"/>
      <c r="EF52" s="103" t="n"/>
      <c r="EG52" s="103" t="n"/>
      <c r="EH52" s="103" t="n"/>
      <c r="EI52" s="103" t="n"/>
      <c r="EJ52" s="103" t="n"/>
      <c r="EK52" s="104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39" t="n"/>
      <c r="AJ53" s="103" t="n"/>
      <c r="AK53" s="103" t="n"/>
      <c r="AL53" s="103" t="n"/>
      <c r="AM53" s="103" t="n"/>
      <c r="AN53" s="103" t="n"/>
      <c r="AO53" s="103" t="n"/>
      <c r="AP53" s="103" t="n"/>
      <c r="AQ53" s="103" t="n"/>
      <c r="AR53" s="103" t="n"/>
      <c r="AS53" s="103" t="n"/>
      <c r="AT53" s="103" t="n"/>
      <c r="AU53" s="103" t="n"/>
      <c r="AV53" s="104" t="n"/>
      <c r="AW53" s="103" t="n"/>
      <c r="AX53" s="103" t="n"/>
      <c r="AY53" s="103" t="n"/>
      <c r="AZ53" s="103" t="n"/>
      <c r="BA53" s="103" t="n"/>
      <c r="BB53" s="103" t="n"/>
      <c r="BC53" s="103" t="n"/>
      <c r="BD53" s="103" t="n"/>
      <c r="BE53" s="103" t="n"/>
      <c r="BF53" s="103" t="n"/>
      <c r="BG53" s="103" t="n"/>
      <c r="BH53" s="103" t="n"/>
      <c r="BI53" s="104" t="n"/>
      <c r="BJ53" s="103" t="n"/>
      <c r="BK53" s="103" t="n"/>
      <c r="BL53" s="103" t="n"/>
      <c r="BM53" s="103" t="n"/>
      <c r="BN53" s="103" t="n"/>
      <c r="BO53" s="103" t="n"/>
      <c r="BP53" s="103" t="n"/>
      <c r="BQ53" s="103" t="n"/>
      <c r="BR53" s="103" t="n"/>
      <c r="BS53" s="103" t="n"/>
      <c r="BT53" s="103" t="n"/>
      <c r="BU53" s="103" t="n"/>
      <c r="BV53" s="104" t="n"/>
      <c r="BW53" s="103" t="n"/>
      <c r="BX53" s="103" t="n"/>
      <c r="BY53" s="103" t="n"/>
      <c r="BZ53" s="103" t="n"/>
      <c r="CA53" s="103" t="n"/>
      <c r="CB53" s="103" t="n"/>
      <c r="CC53" s="103" t="n"/>
      <c r="CD53" s="103" t="n"/>
      <c r="CE53" s="103" t="n"/>
      <c r="CF53" s="103" t="n"/>
      <c r="CG53" s="103" t="n"/>
      <c r="CH53" s="103" t="n"/>
      <c r="CI53" s="104" t="n"/>
      <c r="CJ53" s="103" t="n"/>
      <c r="CK53" s="1" t="n"/>
      <c r="CL53" s="103" t="n"/>
      <c r="CM53" s="103" t="n"/>
      <c r="CN53" s="103" t="n"/>
      <c r="CO53" s="103" t="n"/>
      <c r="CP53" s="103" t="n"/>
      <c r="CQ53" s="103" t="n"/>
      <c r="CR53" s="103" t="n"/>
      <c r="CS53" s="103" t="n"/>
      <c r="CT53" s="103" t="n"/>
      <c r="CU53" s="103" t="n"/>
      <c r="CV53" s="103" t="n"/>
      <c r="CW53" s="103" t="n"/>
      <c r="CX53" s="104" t="n"/>
      <c r="CY53" s="103" t="n"/>
      <c r="CZ53" s="103" t="n"/>
      <c r="DA53" s="103" t="n"/>
      <c r="DB53" s="103" t="n"/>
      <c r="DC53" s="103" t="n"/>
      <c r="DD53" s="103" t="n"/>
      <c r="DE53" s="103" t="n"/>
      <c r="DF53" s="103" t="n"/>
      <c r="DG53" s="103" t="n"/>
      <c r="DH53" s="103" t="n"/>
      <c r="DI53" s="103" t="n"/>
      <c r="DJ53" s="103" t="n"/>
      <c r="DK53" s="104" t="n"/>
      <c r="DL53" s="103" t="n"/>
      <c r="DM53" s="103" t="n"/>
      <c r="DN53" s="103" t="n"/>
      <c r="DO53" s="103" t="n"/>
      <c r="DP53" s="103" t="n"/>
      <c r="DQ53" s="103" t="n"/>
      <c r="DR53" s="103" t="n"/>
      <c r="DS53" s="103" t="n"/>
      <c r="DT53" s="103" t="n"/>
      <c r="DU53" s="103" t="n"/>
      <c r="DV53" s="103" t="n"/>
      <c r="DW53" s="103" t="n"/>
      <c r="DX53" s="104" t="n"/>
      <c r="DY53" s="103" t="n"/>
      <c r="DZ53" s="103" t="n"/>
      <c r="EA53" s="103" t="n"/>
      <c r="EB53" s="103" t="n"/>
      <c r="EC53" s="103" t="n"/>
      <c r="ED53" s="103" t="n"/>
      <c r="EE53" s="103" t="n"/>
      <c r="EF53" s="103" t="n"/>
      <c r="EG53" s="103" t="n"/>
      <c r="EH53" s="103" t="n"/>
      <c r="EI53" s="103" t="n"/>
      <c r="EJ53" s="103" t="n"/>
      <c r="EK53" s="104" t="n"/>
      <c r="EL53" s="1" t="n"/>
      <c r="EM53" s="1" t="n"/>
      <c r="EN53" s="1" t="n"/>
      <c r="EO53" s="1" t="n"/>
      <c r="EP53" s="1" t="n"/>
      <c r="EQ53" s="1" t="n"/>
      <c r="ER53" s="1" t="n"/>
      <c r="ES53" s="1" t="n"/>
      <c r="ET53" s="1" t="n"/>
      <c r="EU53" s="1" t="n"/>
      <c r="EV53" s="1" t="n"/>
      <c r="EW53" s="1" t="n"/>
      <c r="EX53" s="1" t="n"/>
      <c r="EY53" s="1" t="n"/>
      <c r="EZ53" s="1" t="n"/>
      <c r="FA53" s="1" t="n"/>
      <c r="FB53" s="1" t="n"/>
      <c r="F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39" t="n"/>
      <c r="AJ54" s="103" t="n"/>
      <c r="AK54" s="103" t="n"/>
      <c r="AL54" s="103" t="n"/>
      <c r="AM54" s="103" t="n"/>
      <c r="AN54" s="103" t="n"/>
      <c r="AO54" s="103" t="n"/>
      <c r="AP54" s="103" t="n"/>
      <c r="AQ54" s="103" t="n"/>
      <c r="AR54" s="103" t="n"/>
      <c r="AS54" s="103" t="n"/>
      <c r="AT54" s="103" t="n"/>
      <c r="AU54" s="103" t="n"/>
      <c r="AV54" s="104" t="n"/>
      <c r="AW54" s="103" t="n"/>
      <c r="AX54" s="103" t="n"/>
      <c r="AY54" s="103" t="n"/>
      <c r="AZ54" s="103" t="n"/>
      <c r="BA54" s="103" t="n"/>
      <c r="BB54" s="103" t="n"/>
      <c r="BC54" s="103" t="n"/>
      <c r="BD54" s="103" t="n"/>
      <c r="BE54" s="103" t="n"/>
      <c r="BF54" s="103" t="n"/>
      <c r="BG54" s="103" t="n"/>
      <c r="BH54" s="103" t="n"/>
      <c r="BI54" s="104" t="n"/>
      <c r="BJ54" s="103" t="n"/>
      <c r="BK54" s="103" t="n"/>
      <c r="BL54" s="103" t="n"/>
      <c r="BM54" s="103" t="n"/>
      <c r="BN54" s="103" t="n"/>
      <c r="BO54" s="103" t="n"/>
      <c r="BP54" s="103" t="n"/>
      <c r="BQ54" s="103" t="n"/>
      <c r="BR54" s="103" t="n"/>
      <c r="BS54" s="103" t="n"/>
      <c r="BT54" s="103" t="n"/>
      <c r="BU54" s="103" t="n"/>
      <c r="BV54" s="104" t="n"/>
      <c r="BW54" s="103" t="n"/>
      <c r="BX54" s="103" t="n"/>
      <c r="BY54" s="103" t="n"/>
      <c r="BZ54" s="103" t="n"/>
      <c r="CA54" s="103" t="n"/>
      <c r="CB54" s="103" t="n"/>
      <c r="CC54" s="103" t="n"/>
      <c r="CD54" s="103" t="n"/>
      <c r="CE54" s="103" t="n"/>
      <c r="CF54" s="103" t="n"/>
      <c r="CG54" s="103" t="n"/>
      <c r="CH54" s="103" t="n"/>
      <c r="CI54" s="104" t="n"/>
      <c r="CJ54" s="103" t="n"/>
      <c r="CK54" s="1" t="n"/>
      <c r="CL54" s="103" t="n"/>
      <c r="CM54" s="103" t="n"/>
      <c r="CN54" s="103" t="n"/>
      <c r="CO54" s="103" t="n"/>
      <c r="CP54" s="103" t="n"/>
      <c r="CQ54" s="103" t="n"/>
      <c r="CR54" s="103" t="n"/>
      <c r="CS54" s="103" t="n"/>
      <c r="CT54" s="103" t="n"/>
      <c r="CU54" s="103" t="n"/>
      <c r="CV54" s="103" t="n"/>
      <c r="CW54" s="103" t="n"/>
      <c r="CX54" s="104" t="n"/>
      <c r="CY54" s="103" t="n"/>
      <c r="CZ54" s="103" t="n"/>
      <c r="DA54" s="103" t="n"/>
      <c r="DB54" s="103" t="n"/>
      <c r="DC54" s="103" t="n"/>
      <c r="DD54" s="103" t="n"/>
      <c r="DE54" s="103" t="n"/>
      <c r="DF54" s="103" t="n"/>
      <c r="DG54" s="103" t="n"/>
      <c r="DH54" s="103" t="n"/>
      <c r="DI54" s="103" t="n"/>
      <c r="DJ54" s="103" t="n"/>
      <c r="DK54" s="104" t="n"/>
      <c r="DL54" s="103" t="n"/>
      <c r="DM54" s="103" t="n"/>
      <c r="DN54" s="103" t="n"/>
      <c r="DO54" s="103" t="n"/>
      <c r="DP54" s="103" t="n"/>
      <c r="DQ54" s="103" t="n"/>
      <c r="DR54" s="103" t="n"/>
      <c r="DS54" s="103" t="n"/>
      <c r="DT54" s="103" t="n"/>
      <c r="DU54" s="103" t="n"/>
      <c r="DV54" s="103" t="n"/>
      <c r="DW54" s="103" t="n"/>
      <c r="DX54" s="104" t="n"/>
      <c r="DY54" s="103" t="n"/>
      <c r="DZ54" s="103" t="n"/>
      <c r="EA54" s="103" t="n"/>
      <c r="EB54" s="103" t="n"/>
      <c r="EC54" s="103" t="n"/>
      <c r="ED54" s="103" t="n"/>
      <c r="EE54" s="103" t="n"/>
      <c r="EF54" s="103" t="n"/>
      <c r="EG54" s="103" t="n"/>
      <c r="EH54" s="103" t="n"/>
      <c r="EI54" s="103" t="n"/>
      <c r="EJ54" s="103" t="n"/>
      <c r="EK54" s="104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39" t="n"/>
      <c r="AJ55" s="103" t="n"/>
      <c r="AK55" s="103" t="n"/>
      <c r="AL55" s="103" t="n"/>
      <c r="AM55" s="103" t="n"/>
      <c r="AN55" s="103" t="n"/>
      <c r="AO55" s="103" t="n"/>
      <c r="AP55" s="103" t="n"/>
      <c r="AQ55" s="103" t="n"/>
      <c r="AR55" s="103" t="n"/>
      <c r="AS55" s="103" t="n"/>
      <c r="AT55" s="103" t="n"/>
      <c r="AU55" s="103" t="n"/>
      <c r="AV55" s="104" t="n"/>
      <c r="AW55" s="103" t="n"/>
      <c r="AX55" s="103" t="n"/>
      <c r="AY55" s="103" t="n"/>
      <c r="AZ55" s="103" t="n"/>
      <c r="BA55" s="103" t="n"/>
      <c r="BB55" s="103" t="n"/>
      <c r="BC55" s="103" t="n"/>
      <c r="BD55" s="103" t="n"/>
      <c r="BE55" s="103" t="n"/>
      <c r="BF55" s="103" t="n"/>
      <c r="BG55" s="103" t="n"/>
      <c r="BH55" s="103" t="n"/>
      <c r="BI55" s="104" t="n"/>
      <c r="BJ55" s="103" t="n"/>
      <c r="BK55" s="103" t="n"/>
      <c r="BL55" s="103" t="n"/>
      <c r="BM55" s="103" t="n"/>
      <c r="BN55" s="103" t="n"/>
      <c r="BO55" s="103" t="n"/>
      <c r="BP55" s="103" t="n"/>
      <c r="BQ55" s="103" t="n"/>
      <c r="BR55" s="103" t="n"/>
      <c r="BS55" s="103" t="n"/>
      <c r="BT55" s="103" t="n"/>
      <c r="BU55" s="103" t="n"/>
      <c r="BV55" s="104" t="n"/>
      <c r="BW55" s="103" t="n"/>
      <c r="BX55" s="103" t="n"/>
      <c r="BY55" s="103" t="n"/>
      <c r="BZ55" s="103" t="n"/>
      <c r="CA55" s="103" t="n"/>
      <c r="CB55" s="103" t="n"/>
      <c r="CC55" s="103" t="n"/>
      <c r="CD55" s="103" t="n"/>
      <c r="CE55" s="103" t="n"/>
      <c r="CF55" s="103" t="n"/>
      <c r="CG55" s="103" t="n"/>
      <c r="CH55" s="103" t="n"/>
      <c r="CI55" s="104" t="n"/>
      <c r="CJ55" s="103" t="n"/>
      <c r="CK55" s="1" t="n"/>
      <c r="CL55" s="103" t="n"/>
      <c r="CM55" s="103" t="n"/>
      <c r="CN55" s="103" t="n"/>
      <c r="CO55" s="103" t="n"/>
      <c r="CP55" s="103" t="n"/>
      <c r="CQ55" s="103" t="n"/>
      <c r="CR55" s="103" t="n"/>
      <c r="CS55" s="103" t="n"/>
      <c r="CT55" s="103" t="n"/>
      <c r="CU55" s="103" t="n"/>
      <c r="CV55" s="103" t="n"/>
      <c r="CW55" s="103" t="n"/>
      <c r="CX55" s="104" t="n"/>
      <c r="CY55" s="103" t="n"/>
      <c r="CZ55" s="103" t="n"/>
      <c r="DA55" s="103" t="n"/>
      <c r="DB55" s="103" t="n"/>
      <c r="DC55" s="103" t="n"/>
      <c r="DD55" s="103" t="n"/>
      <c r="DE55" s="103" t="n"/>
      <c r="DF55" s="103" t="n"/>
      <c r="DG55" s="103" t="n"/>
      <c r="DH55" s="103" t="n"/>
      <c r="DI55" s="103" t="n"/>
      <c r="DJ55" s="103" t="n"/>
      <c r="DK55" s="104" t="n"/>
      <c r="DL55" s="103" t="n"/>
      <c r="DM55" s="103" t="n"/>
      <c r="DN55" s="103" t="n"/>
      <c r="DO55" s="103" t="n"/>
      <c r="DP55" s="103" t="n"/>
      <c r="DQ55" s="103" t="n"/>
      <c r="DR55" s="103" t="n"/>
      <c r="DS55" s="103" t="n"/>
      <c r="DT55" s="103" t="n"/>
      <c r="DU55" s="103" t="n"/>
      <c r="DV55" s="103" t="n"/>
      <c r="DW55" s="103" t="n"/>
      <c r="DX55" s="104" t="n"/>
      <c r="DY55" s="103" t="n"/>
      <c r="DZ55" s="103" t="n"/>
      <c r="EA55" s="103" t="n"/>
      <c r="EB55" s="103" t="n"/>
      <c r="EC55" s="103" t="n"/>
      <c r="ED55" s="103" t="n"/>
      <c r="EE55" s="103" t="n"/>
      <c r="EF55" s="103" t="n"/>
      <c r="EG55" s="103" t="n"/>
      <c r="EH55" s="103" t="n"/>
      <c r="EI55" s="103" t="n"/>
      <c r="EJ55" s="103" t="n"/>
      <c r="EK55" s="104" t="n"/>
      <c r="EL55" s="1" t="n"/>
      <c r="EM55" s="1" t="n"/>
      <c r="EN55" s="1" t="n"/>
      <c r="EO55" s="1" t="n"/>
      <c r="EP55" s="1" t="n"/>
      <c r="EQ55" s="1" t="n"/>
      <c r="ER55" s="1" t="n"/>
      <c r="ES55" s="1" t="n"/>
      <c r="ET55" s="1" t="n"/>
      <c r="EU55" s="1" t="n"/>
      <c r="EV55" s="1" t="n"/>
      <c r="EW55" s="1" t="n"/>
      <c r="EX55" s="1" t="n"/>
      <c r="EY55" s="1" t="n"/>
      <c r="EZ55" s="1" t="n"/>
      <c r="FA55" s="1" t="n"/>
      <c r="FB55" s="1" t="n"/>
      <c r="F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39" t="n"/>
      <c r="AJ56" s="103" t="n"/>
      <c r="AK56" s="103" t="n"/>
      <c r="AL56" s="103" t="n"/>
      <c r="AM56" s="103" t="n"/>
      <c r="AN56" s="103" t="n"/>
      <c r="AO56" s="103" t="n"/>
      <c r="AP56" s="103" t="n"/>
      <c r="AQ56" s="103" t="n"/>
      <c r="AR56" s="103" t="n"/>
      <c r="AS56" s="103" t="n"/>
      <c r="AT56" s="103" t="n"/>
      <c r="AU56" s="103" t="n"/>
      <c r="AV56" s="104" t="n"/>
      <c r="AW56" s="103" t="n"/>
      <c r="AX56" s="103" t="n"/>
      <c r="AY56" s="103" t="n"/>
      <c r="AZ56" s="103" t="n"/>
      <c r="BA56" s="103" t="n"/>
      <c r="BB56" s="103" t="n"/>
      <c r="BC56" s="103" t="n"/>
      <c r="BD56" s="103" t="n"/>
      <c r="BE56" s="103" t="n"/>
      <c r="BF56" s="103" t="n"/>
      <c r="BG56" s="103" t="n"/>
      <c r="BH56" s="103" t="n"/>
      <c r="BI56" s="104" t="n"/>
      <c r="BJ56" s="103" t="n"/>
      <c r="BK56" s="103" t="n"/>
      <c r="BL56" s="103" t="n"/>
      <c r="BM56" s="103" t="n"/>
      <c r="BN56" s="103" t="n"/>
      <c r="BO56" s="103" t="n"/>
      <c r="BP56" s="103" t="n"/>
      <c r="BQ56" s="103" t="n"/>
      <c r="BR56" s="103" t="n"/>
      <c r="BS56" s="103" t="n"/>
      <c r="BT56" s="103" t="n"/>
      <c r="BU56" s="103" t="n"/>
      <c r="BV56" s="104" t="n"/>
      <c r="BW56" s="103" t="n"/>
      <c r="BX56" s="103" t="n"/>
      <c r="BY56" s="103" t="n"/>
      <c r="BZ56" s="103" t="n"/>
      <c r="CA56" s="103" t="n"/>
      <c r="CB56" s="103" t="n"/>
      <c r="CC56" s="103" t="n"/>
      <c r="CD56" s="103" t="n"/>
      <c r="CE56" s="103" t="n"/>
      <c r="CF56" s="103" t="n"/>
      <c r="CG56" s="103" t="n"/>
      <c r="CH56" s="103" t="n"/>
      <c r="CI56" s="104" t="n"/>
      <c r="CJ56" s="103" t="n"/>
      <c r="CK56" s="1" t="n"/>
      <c r="CL56" s="103" t="n"/>
      <c r="CM56" s="103" t="n"/>
      <c r="CN56" s="103" t="n"/>
      <c r="CO56" s="103" t="n"/>
      <c r="CP56" s="103" t="n"/>
      <c r="CQ56" s="103" t="n"/>
      <c r="CR56" s="103" t="n"/>
      <c r="CS56" s="103" t="n"/>
      <c r="CT56" s="103" t="n"/>
      <c r="CU56" s="103" t="n"/>
      <c r="CV56" s="103" t="n"/>
      <c r="CW56" s="103" t="n"/>
      <c r="CX56" s="104" t="n"/>
      <c r="CY56" s="103" t="n"/>
      <c r="CZ56" s="103" t="n"/>
      <c r="DA56" s="103" t="n"/>
      <c r="DB56" s="103" t="n"/>
      <c r="DC56" s="103" t="n"/>
      <c r="DD56" s="103" t="n"/>
      <c r="DE56" s="103" t="n"/>
      <c r="DF56" s="103" t="n"/>
      <c r="DG56" s="103" t="n"/>
      <c r="DH56" s="103" t="n"/>
      <c r="DI56" s="103" t="n"/>
      <c r="DJ56" s="103" t="n"/>
      <c r="DK56" s="104" t="n"/>
      <c r="DL56" s="103" t="n"/>
      <c r="DM56" s="103" t="n"/>
      <c r="DN56" s="103" t="n"/>
      <c r="DO56" s="103" t="n"/>
      <c r="DP56" s="103" t="n"/>
      <c r="DQ56" s="103" t="n"/>
      <c r="DR56" s="103" t="n"/>
      <c r="DS56" s="103" t="n"/>
      <c r="DT56" s="103" t="n"/>
      <c r="DU56" s="103" t="n"/>
      <c r="DV56" s="103" t="n"/>
      <c r="DW56" s="103" t="n"/>
      <c r="DX56" s="104" t="n"/>
      <c r="DY56" s="103" t="n"/>
      <c r="DZ56" s="103" t="n"/>
      <c r="EA56" s="103" t="n"/>
      <c r="EB56" s="103" t="n"/>
      <c r="EC56" s="103" t="n"/>
      <c r="ED56" s="103" t="n"/>
      <c r="EE56" s="103" t="n"/>
      <c r="EF56" s="103" t="n"/>
      <c r="EG56" s="103" t="n"/>
      <c r="EH56" s="103" t="n"/>
      <c r="EI56" s="103" t="n"/>
      <c r="EJ56" s="103" t="n"/>
      <c r="EK56" s="104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39" t="n"/>
      <c r="AJ57" s="103" t="n"/>
      <c r="AK57" s="103" t="n"/>
      <c r="AL57" s="103" t="n"/>
      <c r="AM57" s="103" t="n"/>
      <c r="AN57" s="103" t="n"/>
      <c r="AO57" s="103" t="n"/>
      <c r="AP57" s="103" t="n"/>
      <c r="AQ57" s="103" t="n"/>
      <c r="AR57" s="103" t="n"/>
      <c r="AS57" s="103" t="n"/>
      <c r="AT57" s="103" t="n"/>
      <c r="AU57" s="103" t="n"/>
      <c r="AV57" s="104" t="n"/>
      <c r="AW57" s="103" t="n"/>
      <c r="AX57" s="103" t="n"/>
      <c r="AY57" s="103" t="n"/>
      <c r="AZ57" s="103" t="n"/>
      <c r="BA57" s="103" t="n"/>
      <c r="BB57" s="103" t="n"/>
      <c r="BC57" s="103" t="n"/>
      <c r="BD57" s="103" t="n"/>
      <c r="BE57" s="103" t="n"/>
      <c r="BF57" s="103" t="n"/>
      <c r="BG57" s="103" t="n"/>
      <c r="BH57" s="103" t="n"/>
      <c r="BI57" s="104" t="n"/>
      <c r="BJ57" s="103" t="n"/>
      <c r="BK57" s="103" t="n"/>
      <c r="BL57" s="103" t="n"/>
      <c r="BM57" s="103" t="n"/>
      <c r="BN57" s="103" t="n"/>
      <c r="BO57" s="103" t="n"/>
      <c r="BP57" s="103" t="n"/>
      <c r="BQ57" s="103" t="n"/>
      <c r="BR57" s="103" t="n"/>
      <c r="BS57" s="103" t="n"/>
      <c r="BT57" s="103" t="n"/>
      <c r="BU57" s="103" t="n"/>
      <c r="BV57" s="104" t="n"/>
      <c r="BW57" s="103" t="n"/>
      <c r="BX57" s="103" t="n"/>
      <c r="BY57" s="103" t="n"/>
      <c r="BZ57" s="103" t="n"/>
      <c r="CA57" s="103" t="n"/>
      <c r="CB57" s="103" t="n"/>
      <c r="CC57" s="103" t="n"/>
      <c r="CD57" s="103" t="n"/>
      <c r="CE57" s="103" t="n"/>
      <c r="CF57" s="103" t="n"/>
      <c r="CG57" s="103" t="n"/>
      <c r="CH57" s="103" t="n"/>
      <c r="CI57" s="104" t="n"/>
      <c r="CJ57" s="103" t="n"/>
      <c r="CK57" s="1" t="n"/>
      <c r="CL57" s="103" t="n"/>
      <c r="CM57" s="103" t="n"/>
      <c r="CN57" s="103" t="n"/>
      <c r="CO57" s="103" t="n"/>
      <c r="CP57" s="103" t="n"/>
      <c r="CQ57" s="103" t="n"/>
      <c r="CR57" s="103" t="n"/>
      <c r="CS57" s="103" t="n"/>
      <c r="CT57" s="103" t="n"/>
      <c r="CU57" s="103" t="n"/>
      <c r="CV57" s="103" t="n"/>
      <c r="CW57" s="103" t="n"/>
      <c r="CX57" s="104" t="n"/>
      <c r="CY57" s="103" t="n"/>
      <c r="CZ57" s="103" t="n"/>
      <c r="DA57" s="103" t="n"/>
      <c r="DB57" s="103" t="n"/>
      <c r="DC57" s="103" t="n"/>
      <c r="DD57" s="103" t="n"/>
      <c r="DE57" s="103" t="n"/>
      <c r="DF57" s="103" t="n"/>
      <c r="DG57" s="103" t="n"/>
      <c r="DH57" s="103" t="n"/>
      <c r="DI57" s="103" t="n"/>
      <c r="DJ57" s="103" t="n"/>
      <c r="DK57" s="104" t="n"/>
      <c r="DL57" s="103" t="n"/>
      <c r="DM57" s="103" t="n"/>
      <c r="DN57" s="103" t="n"/>
      <c r="DO57" s="103" t="n"/>
      <c r="DP57" s="103" t="n"/>
      <c r="DQ57" s="103" t="n"/>
      <c r="DR57" s="103" t="n"/>
      <c r="DS57" s="103" t="n"/>
      <c r="DT57" s="103" t="n"/>
      <c r="DU57" s="103" t="n"/>
      <c r="DV57" s="103" t="n"/>
      <c r="DW57" s="103" t="n"/>
      <c r="DX57" s="104" t="n"/>
      <c r="DY57" s="103" t="n"/>
      <c r="DZ57" s="103" t="n"/>
      <c r="EA57" s="103" t="n"/>
      <c r="EB57" s="103" t="n"/>
      <c r="EC57" s="103" t="n"/>
      <c r="ED57" s="103" t="n"/>
      <c r="EE57" s="103" t="n"/>
      <c r="EF57" s="103" t="n"/>
      <c r="EG57" s="103" t="n"/>
      <c r="EH57" s="103" t="n"/>
      <c r="EI57" s="103" t="n"/>
      <c r="EJ57" s="103" t="n"/>
      <c r="EK57" s="104" t="n"/>
      <c r="EL57" s="1" t="n"/>
      <c r="EM57" s="1" t="n"/>
      <c r="EN57" s="1" t="n"/>
      <c r="EO57" s="1" t="n"/>
      <c r="EP57" s="1" t="n"/>
      <c r="EQ57" s="1" t="n"/>
      <c r="ER57" s="1" t="n"/>
      <c r="ES57" s="1" t="n"/>
      <c r="ET57" s="1" t="n"/>
      <c r="EU57" s="1" t="n"/>
      <c r="EV57" s="1" t="n"/>
      <c r="EW57" s="1" t="n"/>
      <c r="EX57" s="1" t="n"/>
      <c r="EY57" s="1" t="n"/>
      <c r="EZ57" s="1" t="n"/>
      <c r="FA57" s="1" t="n"/>
      <c r="FB57" s="1" t="n"/>
      <c r="F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39" t="n"/>
      <c r="AJ58" s="103" t="n"/>
      <c r="AK58" s="103" t="n"/>
      <c r="AL58" s="103" t="n"/>
      <c r="AM58" s="103" t="n"/>
      <c r="AN58" s="103" t="n"/>
      <c r="AO58" s="103" t="n"/>
      <c r="AP58" s="103" t="n"/>
      <c r="AQ58" s="103" t="n"/>
      <c r="AR58" s="103" t="n"/>
      <c r="AS58" s="103" t="n"/>
      <c r="AT58" s="103" t="n"/>
      <c r="AU58" s="103" t="n"/>
      <c r="AV58" s="104" t="n"/>
      <c r="AW58" s="103" t="n"/>
      <c r="AX58" s="103" t="n"/>
      <c r="AY58" s="103" t="n"/>
      <c r="AZ58" s="103" t="n"/>
      <c r="BA58" s="103" t="n"/>
      <c r="BB58" s="103" t="n"/>
      <c r="BC58" s="103" t="n"/>
      <c r="BD58" s="103" t="n"/>
      <c r="BE58" s="103" t="n"/>
      <c r="BF58" s="103" t="n"/>
      <c r="BG58" s="103" t="n"/>
      <c r="BH58" s="103" t="n"/>
      <c r="BI58" s="104" t="n"/>
      <c r="BJ58" s="103" t="n"/>
      <c r="BK58" s="103" t="n"/>
      <c r="BL58" s="103" t="n"/>
      <c r="BM58" s="103" t="n"/>
      <c r="BN58" s="103" t="n"/>
      <c r="BO58" s="103" t="n"/>
      <c r="BP58" s="103" t="n"/>
      <c r="BQ58" s="103" t="n"/>
      <c r="BR58" s="103" t="n"/>
      <c r="BS58" s="103" t="n"/>
      <c r="BT58" s="103" t="n"/>
      <c r="BU58" s="103" t="n"/>
      <c r="BV58" s="104" t="n"/>
      <c r="BW58" s="103" t="n"/>
      <c r="BX58" s="103" t="n"/>
      <c r="BY58" s="103" t="n"/>
      <c r="BZ58" s="103" t="n"/>
      <c r="CA58" s="103" t="n"/>
      <c r="CB58" s="103" t="n"/>
      <c r="CC58" s="103" t="n"/>
      <c r="CD58" s="103" t="n"/>
      <c r="CE58" s="103" t="n"/>
      <c r="CF58" s="103" t="n"/>
      <c r="CG58" s="103" t="n"/>
      <c r="CH58" s="103" t="n"/>
      <c r="CI58" s="104" t="n"/>
      <c r="CJ58" s="103" t="n"/>
      <c r="CK58" s="1" t="n"/>
      <c r="CL58" s="103" t="n"/>
      <c r="CM58" s="103" t="n"/>
      <c r="CN58" s="103" t="n"/>
      <c r="CO58" s="103" t="n"/>
      <c r="CP58" s="103" t="n"/>
      <c r="CQ58" s="103" t="n"/>
      <c r="CR58" s="103" t="n"/>
      <c r="CS58" s="103" t="n"/>
      <c r="CT58" s="103" t="n"/>
      <c r="CU58" s="103" t="n"/>
      <c r="CV58" s="103" t="n"/>
      <c r="CW58" s="103" t="n"/>
      <c r="CX58" s="104" t="n"/>
      <c r="CY58" s="103" t="n"/>
      <c r="CZ58" s="103" t="n"/>
      <c r="DA58" s="103" t="n"/>
      <c r="DB58" s="103" t="n"/>
      <c r="DC58" s="103" t="n"/>
      <c r="DD58" s="103" t="n"/>
      <c r="DE58" s="103" t="n"/>
      <c r="DF58" s="103" t="n"/>
      <c r="DG58" s="103" t="n"/>
      <c r="DH58" s="103" t="n"/>
      <c r="DI58" s="103" t="n"/>
      <c r="DJ58" s="103" t="n"/>
      <c r="DK58" s="104" t="n"/>
      <c r="DL58" s="103" t="n"/>
      <c r="DM58" s="103" t="n"/>
      <c r="DN58" s="103" t="n"/>
      <c r="DO58" s="103" t="n"/>
      <c r="DP58" s="103" t="n"/>
      <c r="DQ58" s="103" t="n"/>
      <c r="DR58" s="103" t="n"/>
      <c r="DS58" s="103" t="n"/>
      <c r="DT58" s="103" t="n"/>
      <c r="DU58" s="103" t="n"/>
      <c r="DV58" s="103" t="n"/>
      <c r="DW58" s="103" t="n"/>
      <c r="DX58" s="104" t="n"/>
      <c r="DY58" s="103" t="n"/>
      <c r="DZ58" s="103" t="n"/>
      <c r="EA58" s="103" t="n"/>
      <c r="EB58" s="103" t="n"/>
      <c r="EC58" s="103" t="n"/>
      <c r="ED58" s="103" t="n"/>
      <c r="EE58" s="103" t="n"/>
      <c r="EF58" s="103" t="n"/>
      <c r="EG58" s="103" t="n"/>
      <c r="EH58" s="103" t="n"/>
      <c r="EI58" s="103" t="n"/>
      <c r="EJ58" s="103" t="n"/>
      <c r="EK58" s="104" t="n"/>
      <c r="EL58" s="1" t="n"/>
      <c r="EM58" s="1" t="n"/>
      <c r="EN58" s="1" t="n"/>
      <c r="EO58" s="1" t="n"/>
      <c r="EP58" s="1" t="n"/>
      <c r="EQ58" s="1" t="n"/>
      <c r="ER58" s="1" t="n"/>
      <c r="ES58" s="1" t="n"/>
      <c r="ET58" s="1" t="n"/>
      <c r="EU58" s="1" t="n"/>
      <c r="EV58" s="1" t="n"/>
      <c r="EW58" s="1" t="n"/>
      <c r="EX58" s="1" t="n"/>
      <c r="EY58" s="1" t="n"/>
      <c r="EZ58" s="1" t="n"/>
      <c r="FA58" s="1" t="n"/>
      <c r="FB58" s="1" t="n"/>
      <c r="F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39" t="n"/>
      <c r="AJ59" s="103" t="n"/>
      <c r="AK59" s="103" t="n"/>
      <c r="AL59" s="103" t="n"/>
      <c r="AM59" s="103" t="n"/>
      <c r="AN59" s="103" t="n"/>
      <c r="AO59" s="103" t="n"/>
      <c r="AP59" s="103" t="n"/>
      <c r="AQ59" s="103" t="n"/>
      <c r="AR59" s="103" t="n"/>
      <c r="AS59" s="103" t="n"/>
      <c r="AT59" s="103" t="n"/>
      <c r="AU59" s="103" t="n"/>
      <c r="AV59" s="104" t="n"/>
      <c r="AW59" s="103" t="n"/>
      <c r="AX59" s="103" t="n"/>
      <c r="AY59" s="103" t="n"/>
      <c r="AZ59" s="103" t="n"/>
      <c r="BA59" s="103" t="n"/>
      <c r="BB59" s="103" t="n"/>
      <c r="BC59" s="103" t="n"/>
      <c r="BD59" s="103" t="n"/>
      <c r="BE59" s="103" t="n"/>
      <c r="BF59" s="103" t="n"/>
      <c r="BG59" s="103" t="n"/>
      <c r="BH59" s="103" t="n"/>
      <c r="BI59" s="104" t="n"/>
      <c r="BJ59" s="103" t="n"/>
      <c r="BK59" s="103" t="n"/>
      <c r="BL59" s="103" t="n"/>
      <c r="BM59" s="103" t="n"/>
      <c r="BN59" s="103" t="n"/>
      <c r="BO59" s="103" t="n"/>
      <c r="BP59" s="103" t="n"/>
      <c r="BQ59" s="103" t="n"/>
      <c r="BR59" s="103" t="n"/>
      <c r="BS59" s="103" t="n"/>
      <c r="BT59" s="103" t="n"/>
      <c r="BU59" s="103" t="n"/>
      <c r="BV59" s="104" t="n"/>
      <c r="BW59" s="103" t="n"/>
      <c r="BX59" s="103" t="n"/>
      <c r="BY59" s="103" t="n"/>
      <c r="BZ59" s="103" t="n"/>
      <c r="CA59" s="103" t="n"/>
      <c r="CB59" s="103" t="n"/>
      <c r="CC59" s="103" t="n"/>
      <c r="CD59" s="103" t="n"/>
      <c r="CE59" s="103" t="n"/>
      <c r="CF59" s="103" t="n"/>
      <c r="CG59" s="103" t="n"/>
      <c r="CH59" s="103" t="n"/>
      <c r="CI59" s="104" t="n"/>
      <c r="CJ59" s="103" t="n"/>
      <c r="CK59" s="1" t="n"/>
      <c r="CL59" s="103" t="n"/>
      <c r="CM59" s="103" t="n"/>
      <c r="CN59" s="103" t="n"/>
      <c r="CO59" s="103" t="n"/>
      <c r="CP59" s="103" t="n"/>
      <c r="CQ59" s="103" t="n"/>
      <c r="CR59" s="103" t="n"/>
      <c r="CS59" s="103" t="n"/>
      <c r="CT59" s="103" t="n"/>
      <c r="CU59" s="103" t="n"/>
      <c r="CV59" s="103" t="n"/>
      <c r="CW59" s="103" t="n"/>
      <c r="CX59" s="104" t="n"/>
      <c r="CY59" s="103" t="n"/>
      <c r="CZ59" s="103" t="n"/>
      <c r="DA59" s="103" t="n"/>
      <c r="DB59" s="103" t="n"/>
      <c r="DC59" s="103" t="n"/>
      <c r="DD59" s="103" t="n"/>
      <c r="DE59" s="103" t="n"/>
      <c r="DF59" s="103" t="n"/>
      <c r="DG59" s="103" t="n"/>
      <c r="DH59" s="103" t="n"/>
      <c r="DI59" s="103" t="n"/>
      <c r="DJ59" s="103" t="n"/>
      <c r="DK59" s="104" t="n"/>
      <c r="DL59" s="103" t="n"/>
      <c r="DM59" s="103" t="n"/>
      <c r="DN59" s="103" t="n"/>
      <c r="DO59" s="103" t="n"/>
      <c r="DP59" s="103" t="n"/>
      <c r="DQ59" s="103" t="n"/>
      <c r="DR59" s="103" t="n"/>
      <c r="DS59" s="103" t="n"/>
      <c r="DT59" s="103" t="n"/>
      <c r="DU59" s="103" t="n"/>
      <c r="DV59" s="103" t="n"/>
      <c r="DW59" s="103" t="n"/>
      <c r="DX59" s="104" t="n"/>
      <c r="DY59" s="103" t="n"/>
      <c r="DZ59" s="103" t="n"/>
      <c r="EA59" s="103" t="n"/>
      <c r="EB59" s="103" t="n"/>
      <c r="EC59" s="103" t="n"/>
      <c r="ED59" s="103" t="n"/>
      <c r="EE59" s="103" t="n"/>
      <c r="EF59" s="103" t="n"/>
      <c r="EG59" s="103" t="n"/>
      <c r="EH59" s="103" t="n"/>
      <c r="EI59" s="103" t="n"/>
      <c r="EJ59" s="103" t="n"/>
      <c r="EK59" s="104" t="n"/>
      <c r="EL59" s="1" t="n"/>
      <c r="EM59" s="1" t="n"/>
      <c r="EN59" s="1" t="n"/>
      <c r="EO59" s="1" t="n"/>
      <c r="EP59" s="1" t="n"/>
      <c r="EQ59" s="1" t="n"/>
      <c r="ER59" s="1" t="n"/>
      <c r="ES59" s="1" t="n"/>
      <c r="ET59" s="1" t="n"/>
      <c r="EU59" s="1" t="n"/>
      <c r="EV59" s="1" t="n"/>
      <c r="EW59" s="1" t="n"/>
      <c r="EX59" s="1" t="n"/>
      <c r="EY59" s="1" t="n"/>
      <c r="EZ59" s="1" t="n"/>
      <c r="FA59" s="1" t="n"/>
      <c r="FB59" s="1" t="n"/>
      <c r="F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39" t="n"/>
      <c r="AJ60" s="103" t="n"/>
      <c r="AK60" s="103" t="n"/>
      <c r="AL60" s="103" t="n"/>
      <c r="AM60" s="103" t="n"/>
      <c r="AN60" s="103" t="n"/>
      <c r="AO60" s="103" t="n"/>
      <c r="AP60" s="103" t="n"/>
      <c r="AQ60" s="103" t="n"/>
      <c r="AR60" s="103" t="n"/>
      <c r="AS60" s="103" t="n"/>
      <c r="AT60" s="103" t="n"/>
      <c r="AU60" s="103" t="n"/>
      <c r="AV60" s="104" t="n"/>
      <c r="AW60" s="103" t="n"/>
      <c r="AX60" s="103" t="n"/>
      <c r="AY60" s="103" t="n"/>
      <c r="AZ60" s="103" t="n"/>
      <c r="BA60" s="103" t="n"/>
      <c r="BB60" s="103" t="n"/>
      <c r="BC60" s="103" t="n"/>
      <c r="BD60" s="103" t="n"/>
      <c r="BE60" s="103" t="n"/>
      <c r="BF60" s="103" t="n"/>
      <c r="BG60" s="103" t="n"/>
      <c r="BH60" s="103" t="n"/>
      <c r="BI60" s="104" t="n"/>
      <c r="BJ60" s="103" t="n"/>
      <c r="BK60" s="103" t="n"/>
      <c r="BL60" s="103" t="n"/>
      <c r="BM60" s="103" t="n"/>
      <c r="BN60" s="103" t="n"/>
      <c r="BO60" s="103" t="n"/>
      <c r="BP60" s="103" t="n"/>
      <c r="BQ60" s="103" t="n"/>
      <c r="BR60" s="103" t="n"/>
      <c r="BS60" s="103" t="n"/>
      <c r="BT60" s="103" t="n"/>
      <c r="BU60" s="103" t="n"/>
      <c r="BV60" s="104" t="n"/>
      <c r="BW60" s="103" t="n"/>
      <c r="BX60" s="103" t="n"/>
      <c r="BY60" s="103" t="n"/>
      <c r="BZ60" s="103" t="n"/>
      <c r="CA60" s="103" t="n"/>
      <c r="CB60" s="103" t="n"/>
      <c r="CC60" s="103" t="n"/>
      <c r="CD60" s="103" t="n"/>
      <c r="CE60" s="103" t="n"/>
      <c r="CF60" s="103" t="n"/>
      <c r="CG60" s="103" t="n"/>
      <c r="CH60" s="103" t="n"/>
      <c r="CI60" s="104" t="n"/>
      <c r="CJ60" s="103" t="n"/>
      <c r="CK60" s="1" t="n"/>
      <c r="CL60" s="103" t="n"/>
      <c r="CM60" s="103" t="n"/>
      <c r="CN60" s="103" t="n"/>
      <c r="CO60" s="103" t="n"/>
      <c r="CP60" s="103" t="n"/>
      <c r="CQ60" s="103" t="n"/>
      <c r="CR60" s="103" t="n"/>
      <c r="CS60" s="103" t="n"/>
      <c r="CT60" s="103" t="n"/>
      <c r="CU60" s="103" t="n"/>
      <c r="CV60" s="103" t="n"/>
      <c r="CW60" s="103" t="n"/>
      <c r="CX60" s="104" t="n"/>
      <c r="CY60" s="103" t="n"/>
      <c r="CZ60" s="103" t="n"/>
      <c r="DA60" s="103" t="n"/>
      <c r="DB60" s="103" t="n"/>
      <c r="DC60" s="103" t="n"/>
      <c r="DD60" s="103" t="n"/>
      <c r="DE60" s="103" t="n"/>
      <c r="DF60" s="103" t="n"/>
      <c r="DG60" s="103" t="n"/>
      <c r="DH60" s="103" t="n"/>
      <c r="DI60" s="103" t="n"/>
      <c r="DJ60" s="103" t="n"/>
      <c r="DK60" s="104" t="n"/>
      <c r="DL60" s="103" t="n"/>
      <c r="DM60" s="103" t="n"/>
      <c r="DN60" s="103" t="n"/>
      <c r="DO60" s="103" t="n"/>
      <c r="DP60" s="103" t="n"/>
      <c r="DQ60" s="103" t="n"/>
      <c r="DR60" s="103" t="n"/>
      <c r="DS60" s="103" t="n"/>
      <c r="DT60" s="103" t="n"/>
      <c r="DU60" s="103" t="n"/>
      <c r="DV60" s="103" t="n"/>
      <c r="DW60" s="103" t="n"/>
      <c r="DX60" s="104" t="n"/>
      <c r="DY60" s="103" t="n"/>
      <c r="DZ60" s="103" t="n"/>
      <c r="EA60" s="103" t="n"/>
      <c r="EB60" s="103" t="n"/>
      <c r="EC60" s="103" t="n"/>
      <c r="ED60" s="103" t="n"/>
      <c r="EE60" s="103" t="n"/>
      <c r="EF60" s="103" t="n"/>
      <c r="EG60" s="103" t="n"/>
      <c r="EH60" s="103" t="n"/>
      <c r="EI60" s="103" t="n"/>
      <c r="EJ60" s="103" t="n"/>
      <c r="EK60" s="104" t="n"/>
      <c r="EL60" s="1" t="n"/>
      <c r="EM60" s="1" t="n"/>
      <c r="EN60" s="1" t="n"/>
      <c r="EO60" s="1" t="n"/>
      <c r="EP60" s="1" t="n"/>
      <c r="EQ60" s="1" t="n"/>
      <c r="ER60" s="1" t="n"/>
      <c r="ES60" s="1" t="n"/>
      <c r="ET60" s="1" t="n"/>
      <c r="EU60" s="1" t="n"/>
      <c r="EV60" s="1" t="n"/>
      <c r="EW60" s="1" t="n"/>
      <c r="EX60" s="1" t="n"/>
      <c r="EY60" s="1" t="n"/>
      <c r="EZ60" s="1" t="n"/>
      <c r="FA60" s="1" t="n"/>
      <c r="FB60" s="1" t="n"/>
      <c r="F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39" t="n"/>
      <c r="AJ61" s="103" t="n"/>
      <c r="AK61" s="103" t="n"/>
      <c r="AL61" s="103" t="n"/>
      <c r="AM61" s="103" t="n"/>
      <c r="AN61" s="103" t="n"/>
      <c r="AO61" s="103" t="n"/>
      <c r="AP61" s="103" t="n"/>
      <c r="AQ61" s="103" t="n"/>
      <c r="AR61" s="103" t="n"/>
      <c r="AS61" s="103" t="n"/>
      <c r="AT61" s="103" t="n"/>
      <c r="AU61" s="103" t="n"/>
      <c r="AV61" s="104" t="n"/>
      <c r="AW61" s="103" t="n"/>
      <c r="AX61" s="103" t="n"/>
      <c r="AY61" s="103" t="n"/>
      <c r="AZ61" s="103" t="n"/>
      <c r="BA61" s="103" t="n"/>
      <c r="BB61" s="103" t="n"/>
      <c r="BC61" s="103" t="n"/>
      <c r="BD61" s="103" t="n"/>
      <c r="BE61" s="103" t="n"/>
      <c r="BF61" s="103" t="n"/>
      <c r="BG61" s="103" t="n"/>
      <c r="BH61" s="103" t="n"/>
      <c r="BI61" s="104" t="n"/>
      <c r="BJ61" s="103" t="n"/>
      <c r="BK61" s="103" t="n"/>
      <c r="BL61" s="103" t="n"/>
      <c r="BM61" s="103" t="n"/>
      <c r="BN61" s="103" t="n"/>
      <c r="BO61" s="103" t="n"/>
      <c r="BP61" s="103" t="n"/>
      <c r="BQ61" s="103" t="n"/>
      <c r="BR61" s="103" t="n"/>
      <c r="BS61" s="103" t="n"/>
      <c r="BT61" s="103" t="n"/>
      <c r="BU61" s="103" t="n"/>
      <c r="BV61" s="104" t="n"/>
      <c r="BW61" s="103" t="n"/>
      <c r="BX61" s="103" t="n"/>
      <c r="BY61" s="103" t="n"/>
      <c r="BZ61" s="103" t="n"/>
      <c r="CA61" s="103" t="n"/>
      <c r="CB61" s="103" t="n"/>
      <c r="CC61" s="103" t="n"/>
      <c r="CD61" s="103" t="n"/>
      <c r="CE61" s="103" t="n"/>
      <c r="CF61" s="103" t="n"/>
      <c r="CG61" s="103" t="n"/>
      <c r="CH61" s="103" t="n"/>
      <c r="CI61" s="104" t="n"/>
      <c r="CJ61" s="103" t="n"/>
      <c r="CK61" s="1" t="n"/>
      <c r="CL61" s="103" t="n"/>
      <c r="CM61" s="103" t="n"/>
      <c r="CN61" s="103" t="n"/>
      <c r="CO61" s="103" t="n"/>
      <c r="CP61" s="103" t="n"/>
      <c r="CQ61" s="103" t="n"/>
      <c r="CR61" s="103" t="n"/>
      <c r="CS61" s="103" t="n"/>
      <c r="CT61" s="103" t="n"/>
      <c r="CU61" s="103" t="n"/>
      <c r="CV61" s="103" t="n"/>
      <c r="CW61" s="103" t="n"/>
      <c r="CX61" s="104" t="n"/>
      <c r="CY61" s="103" t="n"/>
      <c r="CZ61" s="103" t="n"/>
      <c r="DA61" s="103" t="n"/>
      <c r="DB61" s="103" t="n"/>
      <c r="DC61" s="103" t="n"/>
      <c r="DD61" s="103" t="n"/>
      <c r="DE61" s="103" t="n"/>
      <c r="DF61" s="103" t="n"/>
      <c r="DG61" s="103" t="n"/>
      <c r="DH61" s="103" t="n"/>
      <c r="DI61" s="103" t="n"/>
      <c r="DJ61" s="103" t="n"/>
      <c r="DK61" s="104" t="n"/>
      <c r="DL61" s="103" t="n"/>
      <c r="DM61" s="103" t="n"/>
      <c r="DN61" s="103" t="n"/>
      <c r="DO61" s="103" t="n"/>
      <c r="DP61" s="103" t="n"/>
      <c r="DQ61" s="103" t="n"/>
      <c r="DR61" s="103" t="n"/>
      <c r="DS61" s="103" t="n"/>
      <c r="DT61" s="103" t="n"/>
      <c r="DU61" s="103" t="n"/>
      <c r="DV61" s="103" t="n"/>
      <c r="DW61" s="103" t="n"/>
      <c r="DX61" s="104" t="n"/>
      <c r="DY61" s="103" t="n"/>
      <c r="DZ61" s="103" t="n"/>
      <c r="EA61" s="103" t="n"/>
      <c r="EB61" s="103" t="n"/>
      <c r="EC61" s="103" t="n"/>
      <c r="ED61" s="103" t="n"/>
      <c r="EE61" s="103" t="n"/>
      <c r="EF61" s="103" t="n"/>
      <c r="EG61" s="103" t="n"/>
      <c r="EH61" s="103" t="n"/>
      <c r="EI61" s="103" t="n"/>
      <c r="EJ61" s="103" t="n"/>
      <c r="EK61" s="104" t="n"/>
      <c r="EL61" s="1" t="n"/>
      <c r="EM61" s="1" t="n"/>
      <c r="EN61" s="1" t="n"/>
      <c r="EO61" s="1" t="n"/>
      <c r="EP61" s="1" t="n"/>
      <c r="EQ61" s="1" t="n"/>
      <c r="ER61" s="1" t="n"/>
      <c r="ES61" s="1" t="n"/>
      <c r="ET61" s="1" t="n"/>
      <c r="EU61" s="1" t="n"/>
      <c r="EV61" s="1" t="n"/>
      <c r="EW61" s="1" t="n"/>
      <c r="EX61" s="1" t="n"/>
      <c r="EY61" s="1" t="n"/>
      <c r="EZ61" s="1" t="n"/>
      <c r="FA61" s="1" t="n"/>
      <c r="FB61" s="1" t="n"/>
      <c r="F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39" t="n"/>
      <c r="AJ62" s="103" t="n"/>
      <c r="AK62" s="103" t="n"/>
      <c r="AL62" s="103" t="n"/>
      <c r="AM62" s="103" t="n"/>
      <c r="AN62" s="103" t="n"/>
      <c r="AO62" s="103" t="n"/>
      <c r="AP62" s="103" t="n"/>
      <c r="AQ62" s="103" t="n"/>
      <c r="AR62" s="103" t="n"/>
      <c r="AS62" s="103" t="n"/>
      <c r="AT62" s="103" t="n"/>
      <c r="AU62" s="103" t="n"/>
      <c r="AV62" s="104" t="n"/>
      <c r="AW62" s="103" t="n"/>
      <c r="AX62" s="103" t="n"/>
      <c r="AY62" s="103" t="n"/>
      <c r="AZ62" s="103" t="n"/>
      <c r="BA62" s="103" t="n"/>
      <c r="BB62" s="103" t="n"/>
      <c r="BC62" s="103" t="n"/>
      <c r="BD62" s="103" t="n"/>
      <c r="BE62" s="103" t="n"/>
      <c r="BF62" s="103" t="n"/>
      <c r="BG62" s="103" t="n"/>
      <c r="BH62" s="103" t="n"/>
      <c r="BI62" s="104" t="n"/>
      <c r="BJ62" s="103" t="n"/>
      <c r="BK62" s="103" t="n"/>
      <c r="BL62" s="103" t="n"/>
      <c r="BM62" s="103" t="n"/>
      <c r="BN62" s="103" t="n"/>
      <c r="BO62" s="103" t="n"/>
      <c r="BP62" s="103" t="n"/>
      <c r="BQ62" s="103" t="n"/>
      <c r="BR62" s="103" t="n"/>
      <c r="BS62" s="103" t="n"/>
      <c r="BT62" s="103" t="n"/>
      <c r="BU62" s="103" t="n"/>
      <c r="BV62" s="104" t="n"/>
      <c r="BW62" s="103" t="n"/>
      <c r="BX62" s="103" t="n"/>
      <c r="BY62" s="103" t="n"/>
      <c r="BZ62" s="103" t="n"/>
      <c r="CA62" s="103" t="n"/>
      <c r="CB62" s="103" t="n"/>
      <c r="CC62" s="103" t="n"/>
      <c r="CD62" s="103" t="n"/>
      <c r="CE62" s="103" t="n"/>
      <c r="CF62" s="103" t="n"/>
      <c r="CG62" s="103" t="n"/>
      <c r="CH62" s="103" t="n"/>
      <c r="CI62" s="104" t="n"/>
      <c r="CJ62" s="103" t="n"/>
      <c r="CK62" s="1" t="n"/>
      <c r="CL62" s="103" t="n"/>
      <c r="CM62" s="103" t="n"/>
      <c r="CN62" s="103" t="n"/>
      <c r="CO62" s="103" t="n"/>
      <c r="CP62" s="103" t="n"/>
      <c r="CQ62" s="103" t="n"/>
      <c r="CR62" s="103" t="n"/>
      <c r="CS62" s="103" t="n"/>
      <c r="CT62" s="103" t="n"/>
      <c r="CU62" s="103" t="n"/>
      <c r="CV62" s="103" t="n"/>
      <c r="CW62" s="103" t="n"/>
      <c r="CX62" s="104" t="n"/>
      <c r="CY62" s="103" t="n"/>
      <c r="CZ62" s="103" t="n"/>
      <c r="DA62" s="103" t="n"/>
      <c r="DB62" s="103" t="n"/>
      <c r="DC62" s="103" t="n"/>
      <c r="DD62" s="103" t="n"/>
      <c r="DE62" s="103" t="n"/>
      <c r="DF62" s="103" t="n"/>
      <c r="DG62" s="103" t="n"/>
      <c r="DH62" s="103" t="n"/>
      <c r="DI62" s="103" t="n"/>
      <c r="DJ62" s="103" t="n"/>
      <c r="DK62" s="104" t="n"/>
      <c r="DL62" s="103" t="n"/>
      <c r="DM62" s="103" t="n"/>
      <c r="DN62" s="103" t="n"/>
      <c r="DO62" s="103" t="n"/>
      <c r="DP62" s="103" t="n"/>
      <c r="DQ62" s="103" t="n"/>
      <c r="DR62" s="103" t="n"/>
      <c r="DS62" s="103" t="n"/>
      <c r="DT62" s="103" t="n"/>
      <c r="DU62" s="103" t="n"/>
      <c r="DV62" s="103" t="n"/>
      <c r="DW62" s="103" t="n"/>
      <c r="DX62" s="104" t="n"/>
      <c r="DY62" s="103" t="n"/>
      <c r="DZ62" s="103" t="n"/>
      <c r="EA62" s="103" t="n"/>
      <c r="EB62" s="103" t="n"/>
      <c r="EC62" s="103" t="n"/>
      <c r="ED62" s="103" t="n"/>
      <c r="EE62" s="103" t="n"/>
      <c r="EF62" s="103" t="n"/>
      <c r="EG62" s="103" t="n"/>
      <c r="EH62" s="103" t="n"/>
      <c r="EI62" s="103" t="n"/>
      <c r="EJ62" s="103" t="n"/>
      <c r="EK62" s="104" t="n"/>
      <c r="EL62" s="1" t="n"/>
      <c r="EM62" s="1" t="n"/>
      <c r="EN62" s="1" t="n"/>
      <c r="EO62" s="1" t="n"/>
      <c r="EP62" s="1" t="n"/>
      <c r="EQ62" s="1" t="n"/>
      <c r="ER62" s="1" t="n"/>
      <c r="ES62" s="1" t="n"/>
      <c r="ET62" s="1" t="n"/>
      <c r="EU62" s="1" t="n"/>
      <c r="EV62" s="1" t="n"/>
      <c r="EW62" s="1" t="n"/>
      <c r="EX62" s="1" t="n"/>
      <c r="EY62" s="1" t="n"/>
      <c r="EZ62" s="1" t="n"/>
      <c r="FA62" s="1" t="n"/>
      <c r="FB62" s="1" t="n"/>
      <c r="F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39" t="n"/>
      <c r="AJ63" s="103" t="n"/>
      <c r="AK63" s="103" t="n"/>
      <c r="AL63" s="103" t="n"/>
      <c r="AM63" s="103" t="n"/>
      <c r="AN63" s="103" t="n"/>
      <c r="AO63" s="103" t="n"/>
      <c r="AP63" s="103" t="n"/>
      <c r="AQ63" s="103" t="n"/>
      <c r="AR63" s="103" t="n"/>
      <c r="AS63" s="103" t="n"/>
      <c r="AT63" s="103" t="n"/>
      <c r="AU63" s="103" t="n"/>
      <c r="AV63" s="104" t="n"/>
      <c r="AW63" s="103" t="n"/>
      <c r="AX63" s="103" t="n"/>
      <c r="AY63" s="103" t="n"/>
      <c r="AZ63" s="103" t="n"/>
      <c r="BA63" s="103" t="n"/>
      <c r="BB63" s="103" t="n"/>
      <c r="BC63" s="103" t="n"/>
      <c r="BD63" s="103" t="n"/>
      <c r="BE63" s="103" t="n"/>
      <c r="BF63" s="103" t="n"/>
      <c r="BG63" s="103" t="n"/>
      <c r="BH63" s="103" t="n"/>
      <c r="BI63" s="104" t="n"/>
      <c r="BJ63" s="103" t="n"/>
      <c r="BK63" s="103" t="n"/>
      <c r="BL63" s="103" t="n"/>
      <c r="BM63" s="103" t="n"/>
      <c r="BN63" s="103" t="n"/>
      <c r="BO63" s="103" t="n"/>
      <c r="BP63" s="103" t="n"/>
      <c r="BQ63" s="103" t="n"/>
      <c r="BR63" s="103" t="n"/>
      <c r="BS63" s="103" t="n"/>
      <c r="BT63" s="103" t="n"/>
      <c r="BU63" s="103" t="n"/>
      <c r="BV63" s="104" t="n"/>
      <c r="BW63" s="103" t="n"/>
      <c r="BX63" s="103" t="n"/>
      <c r="BY63" s="103" t="n"/>
      <c r="BZ63" s="103" t="n"/>
      <c r="CA63" s="103" t="n"/>
      <c r="CB63" s="103" t="n"/>
      <c r="CC63" s="103" t="n"/>
      <c r="CD63" s="103" t="n"/>
      <c r="CE63" s="103" t="n"/>
      <c r="CF63" s="103" t="n"/>
      <c r="CG63" s="103" t="n"/>
      <c r="CH63" s="103" t="n"/>
      <c r="CI63" s="104" t="n"/>
      <c r="CJ63" s="103" t="n"/>
      <c r="CK63" s="1" t="n"/>
      <c r="CL63" s="103" t="n"/>
      <c r="CM63" s="103" t="n"/>
      <c r="CN63" s="103" t="n"/>
      <c r="CO63" s="103" t="n"/>
      <c r="CP63" s="103" t="n"/>
      <c r="CQ63" s="103" t="n"/>
      <c r="CR63" s="103" t="n"/>
      <c r="CS63" s="103" t="n"/>
      <c r="CT63" s="103" t="n"/>
      <c r="CU63" s="103" t="n"/>
      <c r="CV63" s="103" t="n"/>
      <c r="CW63" s="103" t="n"/>
      <c r="CX63" s="104" t="n"/>
      <c r="CY63" s="103" t="n"/>
      <c r="CZ63" s="103" t="n"/>
      <c r="DA63" s="103" t="n"/>
      <c r="DB63" s="103" t="n"/>
      <c r="DC63" s="103" t="n"/>
      <c r="DD63" s="103" t="n"/>
      <c r="DE63" s="103" t="n"/>
      <c r="DF63" s="103" t="n"/>
      <c r="DG63" s="103" t="n"/>
      <c r="DH63" s="103" t="n"/>
      <c r="DI63" s="103" t="n"/>
      <c r="DJ63" s="103" t="n"/>
      <c r="DK63" s="104" t="n"/>
      <c r="DL63" s="103" t="n"/>
      <c r="DM63" s="103" t="n"/>
      <c r="DN63" s="103" t="n"/>
      <c r="DO63" s="103" t="n"/>
      <c r="DP63" s="103" t="n"/>
      <c r="DQ63" s="103" t="n"/>
      <c r="DR63" s="103" t="n"/>
      <c r="DS63" s="103" t="n"/>
      <c r="DT63" s="103" t="n"/>
      <c r="DU63" s="103" t="n"/>
      <c r="DV63" s="103" t="n"/>
      <c r="DW63" s="103" t="n"/>
      <c r="DX63" s="104" t="n"/>
      <c r="DY63" s="103" t="n"/>
      <c r="DZ63" s="103" t="n"/>
      <c r="EA63" s="103" t="n"/>
      <c r="EB63" s="103" t="n"/>
      <c r="EC63" s="103" t="n"/>
      <c r="ED63" s="103" t="n"/>
      <c r="EE63" s="103" t="n"/>
      <c r="EF63" s="103" t="n"/>
      <c r="EG63" s="103" t="n"/>
      <c r="EH63" s="103" t="n"/>
      <c r="EI63" s="103" t="n"/>
      <c r="EJ63" s="103" t="n"/>
      <c r="EK63" s="104" t="n"/>
      <c r="EL63" s="1" t="n"/>
      <c r="EM63" s="1" t="n"/>
      <c r="EN63" s="1" t="n"/>
      <c r="EO63" s="1" t="n"/>
      <c r="EP63" s="1" t="n"/>
      <c r="EQ63" s="1" t="n"/>
      <c r="ER63" s="1" t="n"/>
      <c r="ES63" s="1" t="n"/>
      <c r="ET63" s="1" t="n"/>
      <c r="EU63" s="1" t="n"/>
      <c r="EV63" s="1" t="n"/>
      <c r="EW63" s="1" t="n"/>
      <c r="EX63" s="1" t="n"/>
      <c r="EY63" s="1" t="n"/>
      <c r="EZ63" s="1" t="n"/>
      <c r="FA63" s="1" t="n"/>
      <c r="FB63" s="1" t="n"/>
      <c r="F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39" t="n"/>
      <c r="AJ64" s="103" t="n"/>
      <c r="AK64" s="103" t="n"/>
      <c r="AL64" s="103" t="n"/>
      <c r="AM64" s="103" t="n"/>
      <c r="AN64" s="103" t="n"/>
      <c r="AO64" s="103" t="n"/>
      <c r="AP64" s="103" t="n"/>
      <c r="AQ64" s="103" t="n"/>
      <c r="AR64" s="103" t="n"/>
      <c r="AS64" s="103" t="n"/>
      <c r="AT64" s="103" t="n"/>
      <c r="AU64" s="103" t="n"/>
      <c r="AV64" s="104" t="n"/>
      <c r="AW64" s="103" t="n"/>
      <c r="AX64" s="103" t="n"/>
      <c r="AY64" s="103" t="n"/>
      <c r="AZ64" s="103" t="n"/>
      <c r="BA64" s="103" t="n"/>
      <c r="BB64" s="103" t="n"/>
      <c r="BC64" s="103" t="n"/>
      <c r="BD64" s="103" t="n"/>
      <c r="BE64" s="103" t="n"/>
      <c r="BF64" s="103" t="n"/>
      <c r="BG64" s="103" t="n"/>
      <c r="BH64" s="103" t="n"/>
      <c r="BI64" s="104" t="n"/>
      <c r="BJ64" s="103" t="n"/>
      <c r="BK64" s="103" t="n"/>
      <c r="BL64" s="103" t="n"/>
      <c r="BM64" s="103" t="n"/>
      <c r="BN64" s="103" t="n"/>
      <c r="BO64" s="103" t="n"/>
      <c r="BP64" s="103" t="n"/>
      <c r="BQ64" s="103" t="n"/>
      <c r="BR64" s="103" t="n"/>
      <c r="BS64" s="103" t="n"/>
      <c r="BT64" s="103" t="n"/>
      <c r="BU64" s="103" t="n"/>
      <c r="BV64" s="104" t="n"/>
      <c r="BW64" s="103" t="n"/>
      <c r="BX64" s="103" t="n"/>
      <c r="BY64" s="103" t="n"/>
      <c r="BZ64" s="103" t="n"/>
      <c r="CA64" s="103" t="n"/>
      <c r="CB64" s="103" t="n"/>
      <c r="CC64" s="103" t="n"/>
      <c r="CD64" s="103" t="n"/>
      <c r="CE64" s="103" t="n"/>
      <c r="CF64" s="103" t="n"/>
      <c r="CG64" s="103" t="n"/>
      <c r="CH64" s="103" t="n"/>
      <c r="CI64" s="104" t="n"/>
      <c r="CJ64" s="103" t="n"/>
      <c r="CK64" s="1" t="n"/>
      <c r="CL64" s="103" t="n"/>
      <c r="CM64" s="103" t="n"/>
      <c r="CN64" s="103" t="n"/>
      <c r="CO64" s="103" t="n"/>
      <c r="CP64" s="103" t="n"/>
      <c r="CQ64" s="103" t="n"/>
      <c r="CR64" s="103" t="n"/>
      <c r="CS64" s="103" t="n"/>
      <c r="CT64" s="103" t="n"/>
      <c r="CU64" s="103" t="n"/>
      <c r="CV64" s="103" t="n"/>
      <c r="CW64" s="103" t="n"/>
      <c r="CX64" s="104" t="n"/>
      <c r="CY64" s="103" t="n"/>
      <c r="CZ64" s="103" t="n"/>
      <c r="DA64" s="103" t="n"/>
      <c r="DB64" s="103" t="n"/>
      <c r="DC64" s="103" t="n"/>
      <c r="DD64" s="103" t="n"/>
      <c r="DE64" s="103" t="n"/>
      <c r="DF64" s="103" t="n"/>
      <c r="DG64" s="103" t="n"/>
      <c r="DH64" s="103" t="n"/>
      <c r="DI64" s="103" t="n"/>
      <c r="DJ64" s="103" t="n"/>
      <c r="DK64" s="104" t="n"/>
      <c r="DL64" s="103" t="n"/>
      <c r="DM64" s="103" t="n"/>
      <c r="DN64" s="103" t="n"/>
      <c r="DO64" s="103" t="n"/>
      <c r="DP64" s="103" t="n"/>
      <c r="DQ64" s="103" t="n"/>
      <c r="DR64" s="103" t="n"/>
      <c r="DS64" s="103" t="n"/>
      <c r="DT64" s="103" t="n"/>
      <c r="DU64" s="103" t="n"/>
      <c r="DV64" s="103" t="n"/>
      <c r="DW64" s="103" t="n"/>
      <c r="DX64" s="104" t="n"/>
      <c r="DY64" s="103" t="n"/>
      <c r="DZ64" s="103" t="n"/>
      <c r="EA64" s="103" t="n"/>
      <c r="EB64" s="103" t="n"/>
      <c r="EC64" s="103" t="n"/>
      <c r="ED64" s="103" t="n"/>
      <c r="EE64" s="103" t="n"/>
      <c r="EF64" s="103" t="n"/>
      <c r="EG64" s="103" t="n"/>
      <c r="EH64" s="103" t="n"/>
      <c r="EI64" s="103" t="n"/>
      <c r="EJ64" s="103" t="n"/>
      <c r="EK64" s="104" t="n"/>
      <c r="EL64" s="1" t="n"/>
      <c r="EM64" s="1" t="n"/>
      <c r="EN64" s="1" t="n"/>
      <c r="EO64" s="1" t="n"/>
      <c r="EP64" s="1" t="n"/>
      <c r="EQ64" s="1" t="n"/>
      <c r="ER64" s="1" t="n"/>
      <c r="ES64" s="1" t="n"/>
      <c r="ET64" s="1" t="n"/>
      <c r="EU64" s="1" t="n"/>
      <c r="EV64" s="1" t="n"/>
      <c r="EW64" s="1" t="n"/>
      <c r="EX64" s="1" t="n"/>
      <c r="EY64" s="1" t="n"/>
      <c r="EZ64" s="1" t="n"/>
      <c r="FA64" s="1" t="n"/>
      <c r="FB64" s="1" t="n"/>
      <c r="F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39" t="n"/>
      <c r="AJ65" s="103" t="n"/>
      <c r="AK65" s="103" t="n"/>
      <c r="AL65" s="103" t="n"/>
      <c r="AM65" s="103" t="n"/>
      <c r="AN65" s="103" t="n"/>
      <c r="AO65" s="103" t="n"/>
      <c r="AP65" s="103" t="n"/>
      <c r="AQ65" s="103" t="n"/>
      <c r="AR65" s="103" t="n"/>
      <c r="AS65" s="103" t="n"/>
      <c r="AT65" s="103" t="n"/>
      <c r="AU65" s="103" t="n"/>
      <c r="AV65" s="104" t="n"/>
      <c r="AW65" s="103" t="n"/>
      <c r="AX65" s="103" t="n"/>
      <c r="AY65" s="103" t="n"/>
      <c r="AZ65" s="103" t="n"/>
      <c r="BA65" s="103" t="n"/>
      <c r="BB65" s="103" t="n"/>
      <c r="BC65" s="103" t="n"/>
      <c r="BD65" s="103" t="n"/>
      <c r="BE65" s="103" t="n"/>
      <c r="BF65" s="103" t="n"/>
      <c r="BG65" s="103" t="n"/>
      <c r="BH65" s="103" t="n"/>
      <c r="BI65" s="104" t="n"/>
      <c r="BJ65" s="103" t="n"/>
      <c r="BK65" s="103" t="n"/>
      <c r="BL65" s="103" t="n"/>
      <c r="BM65" s="103" t="n"/>
      <c r="BN65" s="103" t="n"/>
      <c r="BO65" s="103" t="n"/>
      <c r="BP65" s="103" t="n"/>
      <c r="BQ65" s="103" t="n"/>
      <c r="BR65" s="103" t="n"/>
      <c r="BS65" s="103" t="n"/>
      <c r="BT65" s="103" t="n"/>
      <c r="BU65" s="103" t="n"/>
      <c r="BV65" s="104" t="n"/>
      <c r="BW65" s="103" t="n"/>
      <c r="BX65" s="103" t="n"/>
      <c r="BY65" s="103" t="n"/>
      <c r="BZ65" s="103" t="n"/>
      <c r="CA65" s="103" t="n"/>
      <c r="CB65" s="103" t="n"/>
      <c r="CC65" s="103" t="n"/>
      <c r="CD65" s="103" t="n"/>
      <c r="CE65" s="103" t="n"/>
      <c r="CF65" s="103" t="n"/>
      <c r="CG65" s="103" t="n"/>
      <c r="CH65" s="103" t="n"/>
      <c r="CI65" s="104" t="n"/>
      <c r="CJ65" s="103" t="n"/>
      <c r="CK65" s="1" t="n"/>
      <c r="CL65" s="103" t="n"/>
      <c r="CM65" s="103" t="n"/>
      <c r="CN65" s="103" t="n"/>
      <c r="CO65" s="103" t="n"/>
      <c r="CP65" s="103" t="n"/>
      <c r="CQ65" s="103" t="n"/>
      <c r="CR65" s="103" t="n"/>
      <c r="CS65" s="103" t="n"/>
      <c r="CT65" s="103" t="n"/>
      <c r="CU65" s="103" t="n"/>
      <c r="CV65" s="103" t="n"/>
      <c r="CW65" s="103" t="n"/>
      <c r="CX65" s="104" t="n"/>
      <c r="CY65" s="103" t="n"/>
      <c r="CZ65" s="103" t="n"/>
      <c r="DA65" s="103" t="n"/>
      <c r="DB65" s="103" t="n"/>
      <c r="DC65" s="103" t="n"/>
      <c r="DD65" s="103" t="n"/>
      <c r="DE65" s="103" t="n"/>
      <c r="DF65" s="103" t="n"/>
      <c r="DG65" s="103" t="n"/>
      <c r="DH65" s="103" t="n"/>
      <c r="DI65" s="103" t="n"/>
      <c r="DJ65" s="103" t="n"/>
      <c r="DK65" s="104" t="n"/>
      <c r="DL65" s="103" t="n"/>
      <c r="DM65" s="103" t="n"/>
      <c r="DN65" s="103" t="n"/>
      <c r="DO65" s="103" t="n"/>
      <c r="DP65" s="103" t="n"/>
      <c r="DQ65" s="103" t="n"/>
      <c r="DR65" s="103" t="n"/>
      <c r="DS65" s="103" t="n"/>
      <c r="DT65" s="103" t="n"/>
      <c r="DU65" s="103" t="n"/>
      <c r="DV65" s="103" t="n"/>
      <c r="DW65" s="103" t="n"/>
      <c r="DX65" s="104" t="n"/>
      <c r="DY65" s="103" t="n"/>
      <c r="DZ65" s="103" t="n"/>
      <c r="EA65" s="103" t="n"/>
      <c r="EB65" s="103" t="n"/>
      <c r="EC65" s="103" t="n"/>
      <c r="ED65" s="103" t="n"/>
      <c r="EE65" s="103" t="n"/>
      <c r="EF65" s="103" t="n"/>
      <c r="EG65" s="103" t="n"/>
      <c r="EH65" s="103" t="n"/>
      <c r="EI65" s="103" t="n"/>
      <c r="EJ65" s="103" t="n"/>
      <c r="EK65" s="104" t="n"/>
      <c r="EL65" s="1" t="n"/>
      <c r="EM65" s="1" t="n"/>
      <c r="EN65" s="1" t="n"/>
      <c r="EO65" s="1" t="n"/>
      <c r="EP65" s="1" t="n"/>
      <c r="EQ65" s="1" t="n"/>
      <c r="ER65" s="1" t="n"/>
      <c r="ES65" s="1" t="n"/>
      <c r="ET65" s="1" t="n"/>
      <c r="EU65" s="1" t="n"/>
      <c r="EV65" s="1" t="n"/>
      <c r="EW65" s="1" t="n"/>
      <c r="EX65" s="1" t="n"/>
      <c r="EY65" s="1" t="n"/>
      <c r="EZ65" s="1" t="n"/>
      <c r="FA65" s="1" t="n"/>
      <c r="FB65" s="1" t="n"/>
      <c r="F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39" t="n"/>
      <c r="AJ66" s="103" t="n"/>
      <c r="AK66" s="103" t="n"/>
      <c r="AL66" s="103" t="n"/>
      <c r="AM66" s="103" t="n"/>
      <c r="AN66" s="103" t="n"/>
      <c r="AO66" s="103" t="n"/>
      <c r="AP66" s="103" t="n"/>
      <c r="AQ66" s="103" t="n"/>
      <c r="AR66" s="103" t="n"/>
      <c r="AS66" s="103" t="n"/>
      <c r="AT66" s="103" t="n"/>
      <c r="AU66" s="103" t="n"/>
      <c r="AV66" s="104" t="n"/>
      <c r="AW66" s="103" t="n"/>
      <c r="AX66" s="103" t="n"/>
      <c r="AY66" s="103" t="n"/>
      <c r="AZ66" s="103" t="n"/>
      <c r="BA66" s="103" t="n"/>
      <c r="BB66" s="103" t="n"/>
      <c r="BC66" s="103" t="n"/>
      <c r="BD66" s="103" t="n"/>
      <c r="BE66" s="103" t="n"/>
      <c r="BF66" s="103" t="n"/>
      <c r="BG66" s="103" t="n"/>
      <c r="BH66" s="103" t="n"/>
      <c r="BI66" s="104" t="n"/>
      <c r="BJ66" s="103" t="n"/>
      <c r="BK66" s="103" t="n"/>
      <c r="BL66" s="103" t="n"/>
      <c r="BM66" s="103" t="n"/>
      <c r="BN66" s="103" t="n"/>
      <c r="BO66" s="103" t="n"/>
      <c r="BP66" s="103" t="n"/>
      <c r="BQ66" s="103" t="n"/>
      <c r="BR66" s="103" t="n"/>
      <c r="BS66" s="103" t="n"/>
      <c r="BT66" s="103" t="n"/>
      <c r="BU66" s="103" t="n"/>
      <c r="BV66" s="104" t="n"/>
      <c r="BW66" s="103" t="n"/>
      <c r="BX66" s="103" t="n"/>
      <c r="BY66" s="103" t="n"/>
      <c r="BZ66" s="103" t="n"/>
      <c r="CA66" s="103" t="n"/>
      <c r="CB66" s="103" t="n"/>
      <c r="CC66" s="103" t="n"/>
      <c r="CD66" s="103" t="n"/>
      <c r="CE66" s="103" t="n"/>
      <c r="CF66" s="103" t="n"/>
      <c r="CG66" s="103" t="n"/>
      <c r="CH66" s="103" t="n"/>
      <c r="CI66" s="104" t="n"/>
      <c r="CJ66" s="103" t="n"/>
      <c r="CK66" s="1" t="n"/>
      <c r="CL66" s="103" t="n"/>
      <c r="CM66" s="103" t="n"/>
      <c r="CN66" s="103" t="n"/>
      <c r="CO66" s="103" t="n"/>
      <c r="CP66" s="103" t="n"/>
      <c r="CQ66" s="103" t="n"/>
      <c r="CR66" s="103" t="n"/>
      <c r="CS66" s="103" t="n"/>
      <c r="CT66" s="103" t="n"/>
      <c r="CU66" s="103" t="n"/>
      <c r="CV66" s="103" t="n"/>
      <c r="CW66" s="103" t="n"/>
      <c r="CX66" s="104" t="n"/>
      <c r="CY66" s="103" t="n"/>
      <c r="CZ66" s="103" t="n"/>
      <c r="DA66" s="103" t="n"/>
      <c r="DB66" s="103" t="n"/>
      <c r="DC66" s="103" t="n"/>
      <c r="DD66" s="103" t="n"/>
      <c r="DE66" s="103" t="n"/>
      <c r="DF66" s="103" t="n"/>
      <c r="DG66" s="103" t="n"/>
      <c r="DH66" s="103" t="n"/>
      <c r="DI66" s="103" t="n"/>
      <c r="DJ66" s="103" t="n"/>
      <c r="DK66" s="104" t="n"/>
      <c r="DL66" s="103" t="n"/>
      <c r="DM66" s="103" t="n"/>
      <c r="DN66" s="103" t="n"/>
      <c r="DO66" s="103" t="n"/>
      <c r="DP66" s="103" t="n"/>
      <c r="DQ66" s="103" t="n"/>
      <c r="DR66" s="103" t="n"/>
      <c r="DS66" s="103" t="n"/>
      <c r="DT66" s="103" t="n"/>
      <c r="DU66" s="103" t="n"/>
      <c r="DV66" s="103" t="n"/>
      <c r="DW66" s="103" t="n"/>
      <c r="DX66" s="104" t="n"/>
      <c r="DY66" s="103" t="n"/>
      <c r="DZ66" s="103" t="n"/>
      <c r="EA66" s="103" t="n"/>
      <c r="EB66" s="103" t="n"/>
      <c r="EC66" s="103" t="n"/>
      <c r="ED66" s="103" t="n"/>
      <c r="EE66" s="103" t="n"/>
      <c r="EF66" s="103" t="n"/>
      <c r="EG66" s="103" t="n"/>
      <c r="EH66" s="103" t="n"/>
      <c r="EI66" s="103" t="n"/>
      <c r="EJ66" s="103" t="n"/>
      <c r="EK66" s="104" t="n"/>
      <c r="EL66" s="1" t="n"/>
      <c r="EM66" s="1" t="n"/>
      <c r="EN66" s="1" t="n"/>
      <c r="EO66" s="1" t="n"/>
      <c r="EP66" s="1" t="n"/>
      <c r="EQ66" s="1" t="n"/>
      <c r="ER66" s="1" t="n"/>
      <c r="ES66" s="1" t="n"/>
      <c r="ET66" s="1" t="n"/>
      <c r="EU66" s="1" t="n"/>
      <c r="EV66" s="1" t="n"/>
      <c r="EW66" s="1" t="n"/>
      <c r="EX66" s="1" t="n"/>
      <c r="EY66" s="1" t="n"/>
      <c r="EZ66" s="1" t="n"/>
      <c r="FA66" s="1" t="n"/>
      <c r="FB66" s="1" t="n"/>
      <c r="F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39" t="n"/>
      <c r="AJ67" s="103" t="n"/>
      <c r="AK67" s="103" t="n"/>
      <c r="AL67" s="103" t="n"/>
      <c r="AM67" s="103" t="n"/>
      <c r="AN67" s="103" t="n"/>
      <c r="AO67" s="103" t="n"/>
      <c r="AP67" s="103" t="n"/>
      <c r="AQ67" s="103" t="n"/>
      <c r="AR67" s="103" t="n"/>
      <c r="AS67" s="103" t="n"/>
      <c r="AT67" s="103" t="n"/>
      <c r="AU67" s="103" t="n"/>
      <c r="AV67" s="104" t="n"/>
      <c r="AW67" s="103" t="n"/>
      <c r="AX67" s="103" t="n"/>
      <c r="AY67" s="103" t="n"/>
      <c r="AZ67" s="103" t="n"/>
      <c r="BA67" s="103" t="n"/>
      <c r="BB67" s="103" t="n"/>
      <c r="BC67" s="103" t="n"/>
      <c r="BD67" s="103" t="n"/>
      <c r="BE67" s="103" t="n"/>
      <c r="BF67" s="103" t="n"/>
      <c r="BG67" s="103" t="n"/>
      <c r="BH67" s="103" t="n"/>
      <c r="BI67" s="104" t="n"/>
      <c r="BJ67" s="103" t="n"/>
      <c r="BK67" s="103" t="n"/>
      <c r="BL67" s="103" t="n"/>
      <c r="BM67" s="103" t="n"/>
      <c r="BN67" s="103" t="n"/>
      <c r="BO67" s="103" t="n"/>
      <c r="BP67" s="103" t="n"/>
      <c r="BQ67" s="103" t="n"/>
      <c r="BR67" s="103" t="n"/>
      <c r="BS67" s="103" t="n"/>
      <c r="BT67" s="103" t="n"/>
      <c r="BU67" s="103" t="n"/>
      <c r="BV67" s="104" t="n"/>
      <c r="BW67" s="103" t="n"/>
      <c r="BX67" s="103" t="n"/>
      <c r="BY67" s="103" t="n"/>
      <c r="BZ67" s="103" t="n"/>
      <c r="CA67" s="103" t="n"/>
      <c r="CB67" s="103" t="n"/>
      <c r="CC67" s="103" t="n"/>
      <c r="CD67" s="103" t="n"/>
      <c r="CE67" s="103" t="n"/>
      <c r="CF67" s="103" t="n"/>
      <c r="CG67" s="103" t="n"/>
      <c r="CH67" s="103" t="n"/>
      <c r="CI67" s="104" t="n"/>
      <c r="CJ67" s="103" t="n"/>
      <c r="CK67" s="1" t="n"/>
      <c r="CL67" s="103" t="n"/>
      <c r="CM67" s="103" t="n"/>
      <c r="CN67" s="103" t="n"/>
      <c r="CO67" s="103" t="n"/>
      <c r="CP67" s="103" t="n"/>
      <c r="CQ67" s="103" t="n"/>
      <c r="CR67" s="103" t="n"/>
      <c r="CS67" s="103" t="n"/>
      <c r="CT67" s="103" t="n"/>
      <c r="CU67" s="103" t="n"/>
      <c r="CV67" s="103" t="n"/>
      <c r="CW67" s="103" t="n"/>
      <c r="CX67" s="104" t="n"/>
      <c r="CY67" s="103" t="n"/>
      <c r="CZ67" s="103" t="n"/>
      <c r="DA67" s="103" t="n"/>
      <c r="DB67" s="103" t="n"/>
      <c r="DC67" s="103" t="n"/>
      <c r="DD67" s="103" t="n"/>
      <c r="DE67" s="103" t="n"/>
      <c r="DF67" s="103" t="n"/>
      <c r="DG67" s="103" t="n"/>
      <c r="DH67" s="103" t="n"/>
      <c r="DI67" s="103" t="n"/>
      <c r="DJ67" s="103" t="n"/>
      <c r="DK67" s="104" t="n"/>
      <c r="DL67" s="103" t="n"/>
      <c r="DM67" s="103" t="n"/>
      <c r="DN67" s="103" t="n"/>
      <c r="DO67" s="103" t="n"/>
      <c r="DP67" s="103" t="n"/>
      <c r="DQ67" s="103" t="n"/>
      <c r="DR67" s="103" t="n"/>
      <c r="DS67" s="103" t="n"/>
      <c r="DT67" s="103" t="n"/>
      <c r="DU67" s="103" t="n"/>
      <c r="DV67" s="103" t="n"/>
      <c r="DW67" s="103" t="n"/>
      <c r="DX67" s="104" t="n"/>
      <c r="DY67" s="103" t="n"/>
      <c r="DZ67" s="103" t="n"/>
      <c r="EA67" s="103" t="n"/>
      <c r="EB67" s="103" t="n"/>
      <c r="EC67" s="103" t="n"/>
      <c r="ED67" s="103" t="n"/>
      <c r="EE67" s="103" t="n"/>
      <c r="EF67" s="103" t="n"/>
      <c r="EG67" s="103" t="n"/>
      <c r="EH67" s="103" t="n"/>
      <c r="EI67" s="103" t="n"/>
      <c r="EJ67" s="103" t="n"/>
      <c r="EK67" s="104" t="n"/>
      <c r="EL67" s="1" t="n"/>
      <c r="EM67" s="1" t="n"/>
      <c r="EN67" s="1" t="n"/>
      <c r="EO67" s="1" t="n"/>
      <c r="EP67" s="1" t="n"/>
      <c r="EQ67" s="1" t="n"/>
      <c r="ER67" s="1" t="n"/>
      <c r="ES67" s="1" t="n"/>
      <c r="ET67" s="1" t="n"/>
      <c r="EU67" s="1" t="n"/>
      <c r="EV67" s="1" t="n"/>
      <c r="EW67" s="1" t="n"/>
      <c r="EX67" s="1" t="n"/>
      <c r="EY67" s="1" t="n"/>
      <c r="EZ67" s="1" t="n"/>
      <c r="FA67" s="1" t="n"/>
      <c r="FB67" s="1" t="n"/>
      <c r="F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39" t="n"/>
      <c r="AJ68" s="103" t="n"/>
      <c r="AK68" s="103" t="n"/>
      <c r="AL68" s="103" t="n"/>
      <c r="AM68" s="103" t="n"/>
      <c r="AN68" s="103" t="n"/>
      <c r="AO68" s="103" t="n"/>
      <c r="AP68" s="103" t="n"/>
      <c r="AQ68" s="103" t="n"/>
      <c r="AR68" s="103" t="n"/>
      <c r="AS68" s="103" t="n"/>
      <c r="AT68" s="103" t="n"/>
      <c r="AU68" s="103" t="n"/>
      <c r="AV68" s="104" t="n"/>
      <c r="AW68" s="103" t="n"/>
      <c r="AX68" s="103" t="n"/>
      <c r="AY68" s="103" t="n"/>
      <c r="AZ68" s="103" t="n"/>
      <c r="BA68" s="103" t="n"/>
      <c r="BB68" s="103" t="n"/>
      <c r="BC68" s="103" t="n"/>
      <c r="BD68" s="103" t="n"/>
      <c r="BE68" s="103" t="n"/>
      <c r="BF68" s="103" t="n"/>
      <c r="BG68" s="103" t="n"/>
      <c r="BH68" s="103" t="n"/>
      <c r="BI68" s="104" t="n"/>
      <c r="BJ68" s="103" t="n"/>
      <c r="BK68" s="103" t="n"/>
      <c r="BL68" s="103" t="n"/>
      <c r="BM68" s="103" t="n"/>
      <c r="BN68" s="103" t="n"/>
      <c r="BO68" s="103" t="n"/>
      <c r="BP68" s="103" t="n"/>
      <c r="BQ68" s="103" t="n"/>
      <c r="BR68" s="103" t="n"/>
      <c r="BS68" s="103" t="n"/>
      <c r="BT68" s="103" t="n"/>
      <c r="BU68" s="103" t="n"/>
      <c r="BV68" s="104" t="n"/>
      <c r="BW68" s="103" t="n"/>
      <c r="BX68" s="103" t="n"/>
      <c r="BY68" s="103" t="n"/>
      <c r="BZ68" s="103" t="n"/>
      <c r="CA68" s="103" t="n"/>
      <c r="CB68" s="103" t="n"/>
      <c r="CC68" s="103" t="n"/>
      <c r="CD68" s="103" t="n"/>
      <c r="CE68" s="103" t="n"/>
      <c r="CF68" s="103" t="n"/>
      <c r="CG68" s="103" t="n"/>
      <c r="CH68" s="103" t="n"/>
      <c r="CI68" s="104" t="n"/>
      <c r="CJ68" s="103" t="n"/>
      <c r="CK68" s="1" t="n"/>
      <c r="CL68" s="103" t="n"/>
      <c r="CM68" s="103" t="n"/>
      <c r="CN68" s="103" t="n"/>
      <c r="CO68" s="103" t="n"/>
      <c r="CP68" s="103" t="n"/>
      <c r="CQ68" s="103" t="n"/>
      <c r="CR68" s="103" t="n"/>
      <c r="CS68" s="103" t="n"/>
      <c r="CT68" s="103" t="n"/>
      <c r="CU68" s="103" t="n"/>
      <c r="CV68" s="103" t="n"/>
      <c r="CW68" s="103" t="n"/>
      <c r="CX68" s="104" t="n"/>
      <c r="CY68" s="103" t="n"/>
      <c r="CZ68" s="103" t="n"/>
      <c r="DA68" s="103" t="n"/>
      <c r="DB68" s="103" t="n"/>
      <c r="DC68" s="103" t="n"/>
      <c r="DD68" s="103" t="n"/>
      <c r="DE68" s="103" t="n"/>
      <c r="DF68" s="103" t="n"/>
      <c r="DG68" s="103" t="n"/>
      <c r="DH68" s="103" t="n"/>
      <c r="DI68" s="103" t="n"/>
      <c r="DJ68" s="103" t="n"/>
      <c r="DK68" s="104" t="n"/>
      <c r="DL68" s="103" t="n"/>
      <c r="DM68" s="103" t="n"/>
      <c r="DN68" s="103" t="n"/>
      <c r="DO68" s="103" t="n"/>
      <c r="DP68" s="103" t="n"/>
      <c r="DQ68" s="103" t="n"/>
      <c r="DR68" s="103" t="n"/>
      <c r="DS68" s="103" t="n"/>
      <c r="DT68" s="103" t="n"/>
      <c r="DU68" s="103" t="n"/>
      <c r="DV68" s="103" t="n"/>
      <c r="DW68" s="103" t="n"/>
      <c r="DX68" s="104" t="n"/>
      <c r="DY68" s="103" t="n"/>
      <c r="DZ68" s="103" t="n"/>
      <c r="EA68" s="103" t="n"/>
      <c r="EB68" s="103" t="n"/>
      <c r="EC68" s="103" t="n"/>
      <c r="ED68" s="103" t="n"/>
      <c r="EE68" s="103" t="n"/>
      <c r="EF68" s="103" t="n"/>
      <c r="EG68" s="103" t="n"/>
      <c r="EH68" s="103" t="n"/>
      <c r="EI68" s="103" t="n"/>
      <c r="EJ68" s="103" t="n"/>
      <c r="EK68" s="104" t="n"/>
      <c r="EL68" s="1" t="n"/>
      <c r="EM68" s="1" t="n"/>
      <c r="EN68" s="1" t="n"/>
      <c r="EO68" s="1" t="n"/>
      <c r="EP68" s="1" t="n"/>
      <c r="EQ68" s="1" t="n"/>
      <c r="ER68" s="1" t="n"/>
      <c r="ES68" s="1" t="n"/>
      <c r="ET68" s="1" t="n"/>
      <c r="EU68" s="1" t="n"/>
      <c r="EV68" s="1" t="n"/>
      <c r="EW68" s="1" t="n"/>
      <c r="EX68" s="1" t="n"/>
      <c r="EY68" s="1" t="n"/>
      <c r="EZ68" s="1" t="n"/>
      <c r="FA68" s="1" t="n"/>
      <c r="FB68" s="1" t="n"/>
      <c r="F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39" t="n"/>
      <c r="AJ69" s="103" t="n"/>
      <c r="AK69" s="103" t="n"/>
      <c r="AL69" s="103" t="n"/>
      <c r="AM69" s="103" t="n"/>
      <c r="AN69" s="103" t="n"/>
      <c r="AO69" s="103" t="n"/>
      <c r="AP69" s="103" t="n"/>
      <c r="AQ69" s="103" t="n"/>
      <c r="AR69" s="103" t="n"/>
      <c r="AS69" s="103" t="n"/>
      <c r="AT69" s="103" t="n"/>
      <c r="AU69" s="103" t="n"/>
      <c r="AV69" s="104" t="n"/>
      <c r="AW69" s="103" t="n"/>
      <c r="AX69" s="103" t="n"/>
      <c r="AY69" s="103" t="n"/>
      <c r="AZ69" s="103" t="n"/>
      <c r="BA69" s="103" t="n"/>
      <c r="BB69" s="103" t="n"/>
      <c r="BC69" s="103" t="n"/>
      <c r="BD69" s="103" t="n"/>
      <c r="BE69" s="103" t="n"/>
      <c r="BF69" s="103" t="n"/>
      <c r="BG69" s="103" t="n"/>
      <c r="BH69" s="103" t="n"/>
      <c r="BI69" s="104" t="n"/>
      <c r="BJ69" s="103" t="n"/>
      <c r="BK69" s="103" t="n"/>
      <c r="BL69" s="103" t="n"/>
      <c r="BM69" s="103" t="n"/>
      <c r="BN69" s="103" t="n"/>
      <c r="BO69" s="103" t="n"/>
      <c r="BP69" s="103" t="n"/>
      <c r="BQ69" s="103" t="n"/>
      <c r="BR69" s="103" t="n"/>
      <c r="BS69" s="103" t="n"/>
      <c r="BT69" s="103" t="n"/>
      <c r="BU69" s="103" t="n"/>
      <c r="BV69" s="104" t="n"/>
      <c r="BW69" s="103" t="n"/>
      <c r="BX69" s="103" t="n"/>
      <c r="BY69" s="103" t="n"/>
      <c r="BZ69" s="103" t="n"/>
      <c r="CA69" s="103" t="n"/>
      <c r="CB69" s="103" t="n"/>
      <c r="CC69" s="103" t="n"/>
      <c r="CD69" s="103" t="n"/>
      <c r="CE69" s="103" t="n"/>
      <c r="CF69" s="103" t="n"/>
      <c r="CG69" s="103" t="n"/>
      <c r="CH69" s="103" t="n"/>
      <c r="CI69" s="104" t="n"/>
      <c r="CJ69" s="103" t="n"/>
      <c r="CK69" s="1" t="n"/>
      <c r="CL69" s="103" t="n"/>
      <c r="CM69" s="103" t="n"/>
      <c r="CN69" s="103" t="n"/>
      <c r="CO69" s="103" t="n"/>
      <c r="CP69" s="103" t="n"/>
      <c r="CQ69" s="103" t="n"/>
      <c r="CR69" s="103" t="n"/>
      <c r="CS69" s="103" t="n"/>
      <c r="CT69" s="103" t="n"/>
      <c r="CU69" s="103" t="n"/>
      <c r="CV69" s="103" t="n"/>
      <c r="CW69" s="103" t="n"/>
      <c r="CX69" s="104" t="n"/>
      <c r="CY69" s="103" t="n"/>
      <c r="CZ69" s="103" t="n"/>
      <c r="DA69" s="103" t="n"/>
      <c r="DB69" s="103" t="n"/>
      <c r="DC69" s="103" t="n"/>
      <c r="DD69" s="103" t="n"/>
      <c r="DE69" s="103" t="n"/>
      <c r="DF69" s="103" t="n"/>
      <c r="DG69" s="103" t="n"/>
      <c r="DH69" s="103" t="n"/>
      <c r="DI69" s="103" t="n"/>
      <c r="DJ69" s="103" t="n"/>
      <c r="DK69" s="104" t="n"/>
      <c r="DL69" s="103" t="n"/>
      <c r="DM69" s="103" t="n"/>
      <c r="DN69" s="103" t="n"/>
      <c r="DO69" s="103" t="n"/>
      <c r="DP69" s="103" t="n"/>
      <c r="DQ69" s="103" t="n"/>
      <c r="DR69" s="103" t="n"/>
      <c r="DS69" s="103" t="n"/>
      <c r="DT69" s="103" t="n"/>
      <c r="DU69" s="103" t="n"/>
      <c r="DV69" s="103" t="n"/>
      <c r="DW69" s="103" t="n"/>
      <c r="DX69" s="104" t="n"/>
      <c r="DY69" s="103" t="n"/>
      <c r="DZ69" s="103" t="n"/>
      <c r="EA69" s="103" t="n"/>
      <c r="EB69" s="103" t="n"/>
      <c r="EC69" s="103" t="n"/>
      <c r="ED69" s="103" t="n"/>
      <c r="EE69" s="103" t="n"/>
      <c r="EF69" s="103" t="n"/>
      <c r="EG69" s="103" t="n"/>
      <c r="EH69" s="103" t="n"/>
      <c r="EI69" s="103" t="n"/>
      <c r="EJ69" s="103" t="n"/>
      <c r="EK69" s="104" t="n"/>
      <c r="EL69" s="1" t="n"/>
      <c r="EM69" s="1" t="n"/>
      <c r="EN69" s="1" t="n"/>
      <c r="EO69" s="1" t="n"/>
      <c r="EP69" s="1" t="n"/>
      <c r="EQ69" s="1" t="n"/>
      <c r="ER69" s="1" t="n"/>
      <c r="ES69" s="1" t="n"/>
      <c r="ET69" s="1" t="n"/>
      <c r="EU69" s="1" t="n"/>
      <c r="EV69" s="1" t="n"/>
      <c r="EW69" s="1" t="n"/>
      <c r="EX69" s="1" t="n"/>
      <c r="EY69" s="1" t="n"/>
      <c r="EZ69" s="1" t="n"/>
      <c r="FA69" s="1" t="n"/>
      <c r="FB69" s="1" t="n"/>
      <c r="F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39" t="n"/>
      <c r="AJ70" s="103" t="n"/>
      <c r="AK70" s="103" t="n"/>
      <c r="AL70" s="103" t="n"/>
      <c r="AM70" s="103" t="n"/>
      <c r="AN70" s="103" t="n"/>
      <c r="AO70" s="103" t="n"/>
      <c r="AP70" s="103" t="n"/>
      <c r="AQ70" s="103" t="n"/>
      <c r="AR70" s="103" t="n"/>
      <c r="AS70" s="103" t="n"/>
      <c r="AT70" s="103" t="n"/>
      <c r="AU70" s="103" t="n"/>
      <c r="AV70" s="104" t="n"/>
      <c r="AW70" s="103" t="n"/>
      <c r="AX70" s="103" t="n"/>
      <c r="AY70" s="103" t="n"/>
      <c r="AZ70" s="103" t="n"/>
      <c r="BA70" s="103" t="n"/>
      <c r="BB70" s="103" t="n"/>
      <c r="BC70" s="103" t="n"/>
      <c r="BD70" s="103" t="n"/>
      <c r="BE70" s="103" t="n"/>
      <c r="BF70" s="103" t="n"/>
      <c r="BG70" s="103" t="n"/>
      <c r="BH70" s="103" t="n"/>
      <c r="BI70" s="104" t="n"/>
      <c r="BJ70" s="103" t="n"/>
      <c r="BK70" s="103" t="n"/>
      <c r="BL70" s="103" t="n"/>
      <c r="BM70" s="103" t="n"/>
      <c r="BN70" s="103" t="n"/>
      <c r="BO70" s="103" t="n"/>
      <c r="BP70" s="103" t="n"/>
      <c r="BQ70" s="103" t="n"/>
      <c r="BR70" s="103" t="n"/>
      <c r="BS70" s="103" t="n"/>
      <c r="BT70" s="103" t="n"/>
      <c r="BU70" s="103" t="n"/>
      <c r="BV70" s="104" t="n"/>
      <c r="BW70" s="103" t="n"/>
      <c r="BX70" s="103" t="n"/>
      <c r="BY70" s="103" t="n"/>
      <c r="BZ70" s="103" t="n"/>
      <c r="CA70" s="103" t="n"/>
      <c r="CB70" s="103" t="n"/>
      <c r="CC70" s="103" t="n"/>
      <c r="CD70" s="103" t="n"/>
      <c r="CE70" s="103" t="n"/>
      <c r="CF70" s="103" t="n"/>
      <c r="CG70" s="103" t="n"/>
      <c r="CH70" s="103" t="n"/>
      <c r="CI70" s="104" t="n"/>
      <c r="CJ70" s="103" t="n"/>
      <c r="CK70" s="1" t="n"/>
      <c r="CL70" s="103" t="n"/>
      <c r="CM70" s="103" t="n"/>
      <c r="CN70" s="103" t="n"/>
      <c r="CO70" s="103" t="n"/>
      <c r="CP70" s="103" t="n"/>
      <c r="CQ70" s="103" t="n"/>
      <c r="CR70" s="103" t="n"/>
      <c r="CS70" s="103" t="n"/>
      <c r="CT70" s="103" t="n"/>
      <c r="CU70" s="103" t="n"/>
      <c r="CV70" s="103" t="n"/>
      <c r="CW70" s="103" t="n"/>
      <c r="CX70" s="104" t="n"/>
      <c r="CY70" s="103" t="n"/>
      <c r="CZ70" s="103" t="n"/>
      <c r="DA70" s="103" t="n"/>
      <c r="DB70" s="103" t="n"/>
      <c r="DC70" s="103" t="n"/>
      <c r="DD70" s="103" t="n"/>
      <c r="DE70" s="103" t="n"/>
      <c r="DF70" s="103" t="n"/>
      <c r="DG70" s="103" t="n"/>
      <c r="DH70" s="103" t="n"/>
      <c r="DI70" s="103" t="n"/>
      <c r="DJ70" s="103" t="n"/>
      <c r="DK70" s="104" t="n"/>
      <c r="DL70" s="103" t="n"/>
      <c r="DM70" s="103" t="n"/>
      <c r="DN70" s="103" t="n"/>
      <c r="DO70" s="103" t="n"/>
      <c r="DP70" s="103" t="n"/>
      <c r="DQ70" s="103" t="n"/>
      <c r="DR70" s="103" t="n"/>
      <c r="DS70" s="103" t="n"/>
      <c r="DT70" s="103" t="n"/>
      <c r="DU70" s="103" t="n"/>
      <c r="DV70" s="103" t="n"/>
      <c r="DW70" s="103" t="n"/>
      <c r="DX70" s="104" t="n"/>
      <c r="DY70" s="103" t="n"/>
      <c r="DZ70" s="103" t="n"/>
      <c r="EA70" s="103" t="n"/>
      <c r="EB70" s="103" t="n"/>
      <c r="EC70" s="103" t="n"/>
      <c r="ED70" s="103" t="n"/>
      <c r="EE70" s="103" t="n"/>
      <c r="EF70" s="103" t="n"/>
      <c r="EG70" s="103" t="n"/>
      <c r="EH70" s="103" t="n"/>
      <c r="EI70" s="103" t="n"/>
      <c r="EJ70" s="103" t="n"/>
      <c r="EK70" s="104" t="n"/>
      <c r="EL70" s="1" t="n"/>
      <c r="EM70" s="1" t="n"/>
      <c r="EN70" s="1" t="n"/>
      <c r="EO70" s="1" t="n"/>
      <c r="EP70" s="1" t="n"/>
      <c r="EQ70" s="1" t="n"/>
      <c r="ER70" s="1" t="n"/>
      <c r="ES70" s="1" t="n"/>
      <c r="ET70" s="1" t="n"/>
      <c r="EU70" s="1" t="n"/>
      <c r="EV70" s="1" t="n"/>
      <c r="EW70" s="1" t="n"/>
      <c r="EX70" s="1" t="n"/>
      <c r="EY70" s="1" t="n"/>
      <c r="EZ70" s="1" t="n"/>
      <c r="FA70" s="1" t="n"/>
      <c r="FB70" s="1" t="n"/>
      <c r="F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39" t="n"/>
      <c r="AJ71" s="103" t="n"/>
      <c r="AK71" s="103" t="n"/>
      <c r="AL71" s="103" t="n"/>
      <c r="AM71" s="103" t="n"/>
      <c r="AN71" s="103" t="n"/>
      <c r="AO71" s="103" t="n"/>
      <c r="AP71" s="103" t="n"/>
      <c r="AQ71" s="103" t="n"/>
      <c r="AR71" s="103" t="n"/>
      <c r="AS71" s="103" t="n"/>
      <c r="AT71" s="103" t="n"/>
      <c r="AU71" s="103" t="n"/>
      <c r="AV71" s="104" t="n"/>
      <c r="AW71" s="103" t="n"/>
      <c r="AX71" s="103" t="n"/>
      <c r="AY71" s="103" t="n"/>
      <c r="AZ71" s="103" t="n"/>
      <c r="BA71" s="103" t="n"/>
      <c r="BB71" s="103" t="n"/>
      <c r="BC71" s="103" t="n"/>
      <c r="BD71" s="103" t="n"/>
      <c r="BE71" s="103" t="n"/>
      <c r="BF71" s="103" t="n"/>
      <c r="BG71" s="103" t="n"/>
      <c r="BH71" s="103" t="n"/>
      <c r="BI71" s="104" t="n"/>
      <c r="BJ71" s="103" t="n"/>
      <c r="BK71" s="103" t="n"/>
      <c r="BL71" s="103" t="n"/>
      <c r="BM71" s="103" t="n"/>
      <c r="BN71" s="103" t="n"/>
      <c r="BO71" s="103" t="n"/>
      <c r="BP71" s="103" t="n"/>
      <c r="BQ71" s="103" t="n"/>
      <c r="BR71" s="103" t="n"/>
      <c r="BS71" s="103" t="n"/>
      <c r="BT71" s="103" t="n"/>
      <c r="BU71" s="103" t="n"/>
      <c r="BV71" s="104" t="n"/>
      <c r="BW71" s="103" t="n"/>
      <c r="BX71" s="103" t="n"/>
      <c r="BY71" s="103" t="n"/>
      <c r="BZ71" s="103" t="n"/>
      <c r="CA71" s="103" t="n"/>
      <c r="CB71" s="103" t="n"/>
      <c r="CC71" s="103" t="n"/>
      <c r="CD71" s="103" t="n"/>
      <c r="CE71" s="103" t="n"/>
      <c r="CF71" s="103" t="n"/>
      <c r="CG71" s="103" t="n"/>
      <c r="CH71" s="103" t="n"/>
      <c r="CI71" s="104" t="n"/>
      <c r="CJ71" s="103" t="n"/>
      <c r="CK71" s="1" t="n"/>
      <c r="CL71" s="103" t="n"/>
      <c r="CM71" s="103" t="n"/>
      <c r="CN71" s="103" t="n"/>
      <c r="CO71" s="103" t="n"/>
      <c r="CP71" s="103" t="n"/>
      <c r="CQ71" s="103" t="n"/>
      <c r="CR71" s="103" t="n"/>
      <c r="CS71" s="103" t="n"/>
      <c r="CT71" s="103" t="n"/>
      <c r="CU71" s="103" t="n"/>
      <c r="CV71" s="103" t="n"/>
      <c r="CW71" s="103" t="n"/>
      <c r="CX71" s="104" t="n"/>
      <c r="CY71" s="103" t="n"/>
      <c r="CZ71" s="103" t="n"/>
      <c r="DA71" s="103" t="n"/>
      <c r="DB71" s="103" t="n"/>
      <c r="DC71" s="103" t="n"/>
      <c r="DD71" s="103" t="n"/>
      <c r="DE71" s="103" t="n"/>
      <c r="DF71" s="103" t="n"/>
      <c r="DG71" s="103" t="n"/>
      <c r="DH71" s="103" t="n"/>
      <c r="DI71" s="103" t="n"/>
      <c r="DJ71" s="103" t="n"/>
      <c r="DK71" s="104" t="n"/>
      <c r="DL71" s="103" t="n"/>
      <c r="DM71" s="103" t="n"/>
      <c r="DN71" s="103" t="n"/>
      <c r="DO71" s="103" t="n"/>
      <c r="DP71" s="103" t="n"/>
      <c r="DQ71" s="103" t="n"/>
      <c r="DR71" s="103" t="n"/>
      <c r="DS71" s="103" t="n"/>
      <c r="DT71" s="103" t="n"/>
      <c r="DU71" s="103" t="n"/>
      <c r="DV71" s="103" t="n"/>
      <c r="DW71" s="103" t="n"/>
      <c r="DX71" s="104" t="n"/>
      <c r="DY71" s="103" t="n"/>
      <c r="DZ71" s="103" t="n"/>
      <c r="EA71" s="103" t="n"/>
      <c r="EB71" s="103" t="n"/>
      <c r="EC71" s="103" t="n"/>
      <c r="ED71" s="103" t="n"/>
      <c r="EE71" s="103" t="n"/>
      <c r="EF71" s="103" t="n"/>
      <c r="EG71" s="103" t="n"/>
      <c r="EH71" s="103" t="n"/>
      <c r="EI71" s="103" t="n"/>
      <c r="EJ71" s="103" t="n"/>
      <c r="EK71" s="104" t="n"/>
      <c r="EL71" s="1" t="n"/>
      <c r="EM71" s="1" t="n"/>
      <c r="EN71" s="1" t="n"/>
      <c r="EO71" s="1" t="n"/>
      <c r="EP71" s="1" t="n"/>
      <c r="EQ71" s="1" t="n"/>
      <c r="ER71" s="1" t="n"/>
      <c r="ES71" s="1" t="n"/>
      <c r="ET71" s="1" t="n"/>
      <c r="EU71" s="1" t="n"/>
      <c r="EV71" s="1" t="n"/>
      <c r="EW71" s="1" t="n"/>
      <c r="EX71" s="1" t="n"/>
      <c r="EY71" s="1" t="n"/>
      <c r="EZ71" s="1" t="n"/>
      <c r="FA71" s="1" t="n"/>
      <c r="FB71" s="1" t="n"/>
      <c r="F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39" t="n"/>
      <c r="AJ72" s="103" t="n"/>
      <c r="AK72" s="103" t="n"/>
      <c r="AL72" s="103" t="n"/>
      <c r="AM72" s="103" t="n"/>
      <c r="AN72" s="103" t="n"/>
      <c r="AO72" s="103" t="n"/>
      <c r="AP72" s="103" t="n"/>
      <c r="AQ72" s="103" t="n"/>
      <c r="AR72" s="103" t="n"/>
      <c r="AS72" s="103" t="n"/>
      <c r="AT72" s="103" t="n"/>
      <c r="AU72" s="103" t="n"/>
      <c r="AV72" s="104" t="n"/>
      <c r="AW72" s="103" t="n"/>
      <c r="AX72" s="103" t="n"/>
      <c r="AY72" s="103" t="n"/>
      <c r="AZ72" s="103" t="n"/>
      <c r="BA72" s="103" t="n"/>
      <c r="BB72" s="103" t="n"/>
      <c r="BC72" s="103" t="n"/>
      <c r="BD72" s="103" t="n"/>
      <c r="BE72" s="103" t="n"/>
      <c r="BF72" s="103" t="n"/>
      <c r="BG72" s="103" t="n"/>
      <c r="BH72" s="103" t="n"/>
      <c r="BI72" s="104" t="n"/>
      <c r="BJ72" s="103" t="n"/>
      <c r="BK72" s="103" t="n"/>
      <c r="BL72" s="103" t="n"/>
      <c r="BM72" s="103" t="n"/>
      <c r="BN72" s="103" t="n"/>
      <c r="BO72" s="103" t="n"/>
      <c r="BP72" s="103" t="n"/>
      <c r="BQ72" s="103" t="n"/>
      <c r="BR72" s="103" t="n"/>
      <c r="BS72" s="103" t="n"/>
      <c r="BT72" s="103" t="n"/>
      <c r="BU72" s="103" t="n"/>
      <c r="BV72" s="104" t="n"/>
      <c r="BW72" s="103" t="n"/>
      <c r="BX72" s="103" t="n"/>
      <c r="BY72" s="103" t="n"/>
      <c r="BZ72" s="103" t="n"/>
      <c r="CA72" s="103" t="n"/>
      <c r="CB72" s="103" t="n"/>
      <c r="CC72" s="103" t="n"/>
      <c r="CD72" s="103" t="n"/>
      <c r="CE72" s="103" t="n"/>
      <c r="CF72" s="103" t="n"/>
      <c r="CG72" s="103" t="n"/>
      <c r="CH72" s="103" t="n"/>
      <c r="CI72" s="104" t="n"/>
      <c r="CJ72" s="103" t="n"/>
      <c r="CK72" s="1" t="n"/>
      <c r="CL72" s="103" t="n"/>
      <c r="CM72" s="103" t="n"/>
      <c r="CN72" s="103" t="n"/>
      <c r="CO72" s="103" t="n"/>
      <c r="CP72" s="103" t="n"/>
      <c r="CQ72" s="103" t="n"/>
      <c r="CR72" s="103" t="n"/>
      <c r="CS72" s="103" t="n"/>
      <c r="CT72" s="103" t="n"/>
      <c r="CU72" s="103" t="n"/>
      <c r="CV72" s="103" t="n"/>
      <c r="CW72" s="103" t="n"/>
      <c r="CX72" s="104" t="n"/>
      <c r="CY72" s="103" t="n"/>
      <c r="CZ72" s="103" t="n"/>
      <c r="DA72" s="103" t="n"/>
      <c r="DB72" s="103" t="n"/>
      <c r="DC72" s="103" t="n"/>
      <c r="DD72" s="103" t="n"/>
      <c r="DE72" s="103" t="n"/>
      <c r="DF72" s="103" t="n"/>
      <c r="DG72" s="103" t="n"/>
      <c r="DH72" s="103" t="n"/>
      <c r="DI72" s="103" t="n"/>
      <c r="DJ72" s="103" t="n"/>
      <c r="DK72" s="104" t="n"/>
      <c r="DL72" s="103" t="n"/>
      <c r="DM72" s="103" t="n"/>
      <c r="DN72" s="103" t="n"/>
      <c r="DO72" s="103" t="n"/>
      <c r="DP72" s="103" t="n"/>
      <c r="DQ72" s="103" t="n"/>
      <c r="DR72" s="103" t="n"/>
      <c r="DS72" s="103" t="n"/>
      <c r="DT72" s="103" t="n"/>
      <c r="DU72" s="103" t="n"/>
      <c r="DV72" s="103" t="n"/>
      <c r="DW72" s="103" t="n"/>
      <c r="DX72" s="104" t="n"/>
      <c r="DY72" s="103" t="n"/>
      <c r="DZ72" s="103" t="n"/>
      <c r="EA72" s="103" t="n"/>
      <c r="EB72" s="103" t="n"/>
      <c r="EC72" s="103" t="n"/>
      <c r="ED72" s="103" t="n"/>
      <c r="EE72" s="103" t="n"/>
      <c r="EF72" s="103" t="n"/>
      <c r="EG72" s="103" t="n"/>
      <c r="EH72" s="103" t="n"/>
      <c r="EI72" s="103" t="n"/>
      <c r="EJ72" s="103" t="n"/>
      <c r="EK72" s="104" t="n"/>
      <c r="EL72" s="1" t="n"/>
      <c r="EM72" s="1" t="n"/>
      <c r="EN72" s="1" t="n"/>
      <c r="EO72" s="1" t="n"/>
      <c r="EP72" s="1" t="n"/>
      <c r="EQ72" s="1" t="n"/>
      <c r="ER72" s="1" t="n"/>
      <c r="ES72" s="1" t="n"/>
      <c r="ET72" s="1" t="n"/>
      <c r="EU72" s="1" t="n"/>
      <c r="EV72" s="1" t="n"/>
      <c r="EW72" s="1" t="n"/>
      <c r="EX72" s="1" t="n"/>
      <c r="EY72" s="1" t="n"/>
      <c r="EZ72" s="1" t="n"/>
      <c r="FA72" s="1" t="n"/>
      <c r="FB72" s="1" t="n"/>
      <c r="F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39" t="n"/>
      <c r="AJ73" s="103" t="n"/>
      <c r="AK73" s="103" t="n"/>
      <c r="AL73" s="103" t="n"/>
      <c r="AM73" s="103" t="n"/>
      <c r="AN73" s="103" t="n"/>
      <c r="AO73" s="103" t="n"/>
      <c r="AP73" s="103" t="n"/>
      <c r="AQ73" s="103" t="n"/>
      <c r="AR73" s="103" t="n"/>
      <c r="AS73" s="103" t="n"/>
      <c r="AT73" s="103" t="n"/>
      <c r="AU73" s="103" t="n"/>
      <c r="AV73" s="104" t="n"/>
      <c r="AW73" s="103" t="n"/>
      <c r="AX73" s="103" t="n"/>
      <c r="AY73" s="103" t="n"/>
      <c r="AZ73" s="103" t="n"/>
      <c r="BA73" s="103" t="n"/>
      <c r="BB73" s="103" t="n"/>
      <c r="BC73" s="103" t="n"/>
      <c r="BD73" s="103" t="n"/>
      <c r="BE73" s="103" t="n"/>
      <c r="BF73" s="103" t="n"/>
      <c r="BG73" s="103" t="n"/>
      <c r="BH73" s="103" t="n"/>
      <c r="BI73" s="104" t="n"/>
      <c r="BJ73" s="103" t="n"/>
      <c r="BK73" s="103" t="n"/>
      <c r="BL73" s="103" t="n"/>
      <c r="BM73" s="103" t="n"/>
      <c r="BN73" s="103" t="n"/>
      <c r="BO73" s="103" t="n"/>
      <c r="BP73" s="103" t="n"/>
      <c r="BQ73" s="103" t="n"/>
      <c r="BR73" s="103" t="n"/>
      <c r="BS73" s="103" t="n"/>
      <c r="BT73" s="103" t="n"/>
      <c r="BU73" s="103" t="n"/>
      <c r="BV73" s="104" t="n"/>
      <c r="BW73" s="103" t="n"/>
      <c r="BX73" s="103" t="n"/>
      <c r="BY73" s="103" t="n"/>
      <c r="BZ73" s="103" t="n"/>
      <c r="CA73" s="103" t="n"/>
      <c r="CB73" s="103" t="n"/>
      <c r="CC73" s="103" t="n"/>
      <c r="CD73" s="103" t="n"/>
      <c r="CE73" s="103" t="n"/>
      <c r="CF73" s="103" t="n"/>
      <c r="CG73" s="103" t="n"/>
      <c r="CH73" s="103" t="n"/>
      <c r="CI73" s="104" t="n"/>
      <c r="CJ73" s="103" t="n"/>
      <c r="CK73" s="1" t="n"/>
      <c r="CL73" s="103" t="n"/>
      <c r="CM73" s="103" t="n"/>
      <c r="CN73" s="103" t="n"/>
      <c r="CO73" s="103" t="n"/>
      <c r="CP73" s="103" t="n"/>
      <c r="CQ73" s="103" t="n"/>
      <c r="CR73" s="103" t="n"/>
      <c r="CS73" s="103" t="n"/>
      <c r="CT73" s="103" t="n"/>
      <c r="CU73" s="103" t="n"/>
      <c r="CV73" s="103" t="n"/>
      <c r="CW73" s="103" t="n"/>
      <c r="CX73" s="104" t="n"/>
      <c r="CY73" s="103" t="n"/>
      <c r="CZ73" s="103" t="n"/>
      <c r="DA73" s="103" t="n"/>
      <c r="DB73" s="103" t="n"/>
      <c r="DC73" s="103" t="n"/>
      <c r="DD73" s="103" t="n"/>
      <c r="DE73" s="103" t="n"/>
      <c r="DF73" s="103" t="n"/>
      <c r="DG73" s="103" t="n"/>
      <c r="DH73" s="103" t="n"/>
      <c r="DI73" s="103" t="n"/>
      <c r="DJ73" s="103" t="n"/>
      <c r="DK73" s="104" t="n"/>
      <c r="DL73" s="103" t="n"/>
      <c r="DM73" s="103" t="n"/>
      <c r="DN73" s="103" t="n"/>
      <c r="DO73" s="103" t="n"/>
      <c r="DP73" s="103" t="n"/>
      <c r="DQ73" s="103" t="n"/>
      <c r="DR73" s="103" t="n"/>
      <c r="DS73" s="103" t="n"/>
      <c r="DT73" s="103" t="n"/>
      <c r="DU73" s="103" t="n"/>
      <c r="DV73" s="103" t="n"/>
      <c r="DW73" s="103" t="n"/>
      <c r="DX73" s="104" t="n"/>
      <c r="DY73" s="103" t="n"/>
      <c r="DZ73" s="103" t="n"/>
      <c r="EA73" s="103" t="n"/>
      <c r="EB73" s="103" t="n"/>
      <c r="EC73" s="103" t="n"/>
      <c r="ED73" s="103" t="n"/>
      <c r="EE73" s="103" t="n"/>
      <c r="EF73" s="103" t="n"/>
      <c r="EG73" s="103" t="n"/>
      <c r="EH73" s="103" t="n"/>
      <c r="EI73" s="103" t="n"/>
      <c r="EJ73" s="103" t="n"/>
      <c r="EK73" s="104" t="n"/>
      <c r="EL73" s="1" t="n"/>
      <c r="EM73" s="1" t="n"/>
      <c r="EN73" s="1" t="n"/>
      <c r="EO73" s="1" t="n"/>
      <c r="EP73" s="1" t="n"/>
      <c r="EQ73" s="1" t="n"/>
      <c r="ER73" s="1" t="n"/>
      <c r="ES73" s="1" t="n"/>
      <c r="ET73" s="1" t="n"/>
      <c r="EU73" s="1" t="n"/>
      <c r="EV73" s="1" t="n"/>
      <c r="EW73" s="1" t="n"/>
      <c r="EX73" s="1" t="n"/>
      <c r="EY73" s="1" t="n"/>
      <c r="EZ73" s="1" t="n"/>
      <c r="FA73" s="1" t="n"/>
      <c r="FB73" s="1" t="n"/>
      <c r="F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39" t="n"/>
      <c r="AJ74" s="103" t="n"/>
      <c r="AK74" s="103" t="n"/>
      <c r="AL74" s="103" t="n"/>
      <c r="AM74" s="103" t="n"/>
      <c r="AN74" s="103" t="n"/>
      <c r="AO74" s="103" t="n"/>
      <c r="AP74" s="103" t="n"/>
      <c r="AQ74" s="103" t="n"/>
      <c r="AR74" s="103" t="n"/>
      <c r="AS74" s="103" t="n"/>
      <c r="AT74" s="103" t="n"/>
      <c r="AU74" s="103" t="n"/>
      <c r="AV74" s="104" t="n"/>
      <c r="AW74" s="103" t="n"/>
      <c r="AX74" s="103" t="n"/>
      <c r="AY74" s="103" t="n"/>
      <c r="AZ74" s="103" t="n"/>
      <c r="BA74" s="103" t="n"/>
      <c r="BB74" s="103" t="n"/>
      <c r="BC74" s="103" t="n"/>
      <c r="BD74" s="103" t="n"/>
      <c r="BE74" s="103" t="n"/>
      <c r="BF74" s="103" t="n"/>
      <c r="BG74" s="103" t="n"/>
      <c r="BH74" s="103" t="n"/>
      <c r="BI74" s="104" t="n"/>
      <c r="BJ74" s="103" t="n"/>
      <c r="BK74" s="103" t="n"/>
      <c r="BL74" s="103" t="n"/>
      <c r="BM74" s="103" t="n"/>
      <c r="BN74" s="103" t="n"/>
      <c r="BO74" s="103" t="n"/>
      <c r="BP74" s="103" t="n"/>
      <c r="BQ74" s="103" t="n"/>
      <c r="BR74" s="103" t="n"/>
      <c r="BS74" s="103" t="n"/>
      <c r="BT74" s="103" t="n"/>
      <c r="BU74" s="103" t="n"/>
      <c r="BV74" s="104" t="n"/>
      <c r="BW74" s="103" t="n"/>
      <c r="BX74" s="103" t="n"/>
      <c r="BY74" s="103" t="n"/>
      <c r="BZ74" s="103" t="n"/>
      <c r="CA74" s="103" t="n"/>
      <c r="CB74" s="103" t="n"/>
      <c r="CC74" s="103" t="n"/>
      <c r="CD74" s="103" t="n"/>
      <c r="CE74" s="103" t="n"/>
      <c r="CF74" s="103" t="n"/>
      <c r="CG74" s="103" t="n"/>
      <c r="CH74" s="103" t="n"/>
      <c r="CI74" s="104" t="n"/>
      <c r="CJ74" s="103" t="n"/>
      <c r="CK74" s="1" t="n"/>
      <c r="CL74" s="103" t="n"/>
      <c r="CM74" s="103" t="n"/>
      <c r="CN74" s="103" t="n"/>
      <c r="CO74" s="103" t="n"/>
      <c r="CP74" s="103" t="n"/>
      <c r="CQ74" s="103" t="n"/>
      <c r="CR74" s="103" t="n"/>
      <c r="CS74" s="103" t="n"/>
      <c r="CT74" s="103" t="n"/>
      <c r="CU74" s="103" t="n"/>
      <c r="CV74" s="103" t="n"/>
      <c r="CW74" s="103" t="n"/>
      <c r="CX74" s="104" t="n"/>
      <c r="CY74" s="103" t="n"/>
      <c r="CZ74" s="103" t="n"/>
      <c r="DA74" s="103" t="n"/>
      <c r="DB74" s="103" t="n"/>
      <c r="DC74" s="103" t="n"/>
      <c r="DD74" s="103" t="n"/>
      <c r="DE74" s="103" t="n"/>
      <c r="DF74" s="103" t="n"/>
      <c r="DG74" s="103" t="n"/>
      <c r="DH74" s="103" t="n"/>
      <c r="DI74" s="103" t="n"/>
      <c r="DJ74" s="103" t="n"/>
      <c r="DK74" s="104" t="n"/>
      <c r="DL74" s="103" t="n"/>
      <c r="DM74" s="103" t="n"/>
      <c r="DN74" s="103" t="n"/>
      <c r="DO74" s="103" t="n"/>
      <c r="DP74" s="103" t="n"/>
      <c r="DQ74" s="103" t="n"/>
      <c r="DR74" s="103" t="n"/>
      <c r="DS74" s="103" t="n"/>
      <c r="DT74" s="103" t="n"/>
      <c r="DU74" s="103" t="n"/>
      <c r="DV74" s="103" t="n"/>
      <c r="DW74" s="103" t="n"/>
      <c r="DX74" s="104" t="n"/>
      <c r="DY74" s="103" t="n"/>
      <c r="DZ74" s="103" t="n"/>
      <c r="EA74" s="103" t="n"/>
      <c r="EB74" s="103" t="n"/>
      <c r="EC74" s="103" t="n"/>
      <c r="ED74" s="103" t="n"/>
      <c r="EE74" s="103" t="n"/>
      <c r="EF74" s="103" t="n"/>
      <c r="EG74" s="103" t="n"/>
      <c r="EH74" s="103" t="n"/>
      <c r="EI74" s="103" t="n"/>
      <c r="EJ74" s="103" t="n"/>
      <c r="EK74" s="104" t="n"/>
      <c r="EL74" s="1" t="n"/>
      <c r="EM74" s="1" t="n"/>
      <c r="EN74" s="1" t="n"/>
      <c r="EO74" s="1" t="n"/>
      <c r="EP74" s="1" t="n"/>
      <c r="EQ74" s="1" t="n"/>
      <c r="ER74" s="1" t="n"/>
      <c r="ES74" s="1" t="n"/>
      <c r="ET74" s="1" t="n"/>
      <c r="EU74" s="1" t="n"/>
      <c r="EV74" s="1" t="n"/>
      <c r="EW74" s="1" t="n"/>
      <c r="EX74" s="1" t="n"/>
      <c r="EY74" s="1" t="n"/>
      <c r="EZ74" s="1" t="n"/>
      <c r="FA74" s="1" t="n"/>
      <c r="FB74" s="1" t="n"/>
      <c r="F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39" t="n"/>
      <c r="AJ75" s="103" t="n"/>
      <c r="AK75" s="103" t="n"/>
      <c r="AL75" s="103" t="n"/>
      <c r="AM75" s="103" t="n"/>
      <c r="AN75" s="103" t="n"/>
      <c r="AO75" s="103" t="n"/>
      <c r="AP75" s="103" t="n"/>
      <c r="AQ75" s="103" t="n"/>
      <c r="AR75" s="103" t="n"/>
      <c r="AS75" s="103" t="n"/>
      <c r="AT75" s="103" t="n"/>
      <c r="AU75" s="103" t="n"/>
      <c r="AV75" s="104" t="n"/>
      <c r="AW75" s="103" t="n"/>
      <c r="AX75" s="103" t="n"/>
      <c r="AY75" s="103" t="n"/>
      <c r="AZ75" s="103" t="n"/>
      <c r="BA75" s="103" t="n"/>
      <c r="BB75" s="103" t="n"/>
      <c r="BC75" s="103" t="n"/>
      <c r="BD75" s="103" t="n"/>
      <c r="BE75" s="103" t="n"/>
      <c r="BF75" s="103" t="n"/>
      <c r="BG75" s="103" t="n"/>
      <c r="BH75" s="103" t="n"/>
      <c r="BI75" s="104" t="n"/>
      <c r="BJ75" s="103" t="n"/>
      <c r="BK75" s="103" t="n"/>
      <c r="BL75" s="103" t="n"/>
      <c r="BM75" s="103" t="n"/>
      <c r="BN75" s="103" t="n"/>
      <c r="BO75" s="103" t="n"/>
      <c r="BP75" s="103" t="n"/>
      <c r="BQ75" s="103" t="n"/>
      <c r="BR75" s="103" t="n"/>
      <c r="BS75" s="103" t="n"/>
      <c r="BT75" s="103" t="n"/>
      <c r="BU75" s="103" t="n"/>
      <c r="BV75" s="104" t="n"/>
      <c r="BW75" s="103" t="n"/>
      <c r="BX75" s="103" t="n"/>
      <c r="BY75" s="103" t="n"/>
      <c r="BZ75" s="103" t="n"/>
      <c r="CA75" s="103" t="n"/>
      <c r="CB75" s="103" t="n"/>
      <c r="CC75" s="103" t="n"/>
      <c r="CD75" s="103" t="n"/>
      <c r="CE75" s="103" t="n"/>
      <c r="CF75" s="103" t="n"/>
      <c r="CG75" s="103" t="n"/>
      <c r="CH75" s="103" t="n"/>
      <c r="CI75" s="104" t="n"/>
      <c r="CJ75" s="103" t="n"/>
      <c r="CK75" s="1" t="n"/>
      <c r="CL75" s="103" t="n"/>
      <c r="CM75" s="103" t="n"/>
      <c r="CN75" s="103" t="n"/>
      <c r="CO75" s="103" t="n"/>
      <c r="CP75" s="103" t="n"/>
      <c r="CQ75" s="103" t="n"/>
      <c r="CR75" s="103" t="n"/>
      <c r="CS75" s="103" t="n"/>
      <c r="CT75" s="103" t="n"/>
      <c r="CU75" s="103" t="n"/>
      <c r="CV75" s="103" t="n"/>
      <c r="CW75" s="103" t="n"/>
      <c r="CX75" s="104" t="n"/>
      <c r="CY75" s="103" t="n"/>
      <c r="CZ75" s="103" t="n"/>
      <c r="DA75" s="103" t="n"/>
      <c r="DB75" s="103" t="n"/>
      <c r="DC75" s="103" t="n"/>
      <c r="DD75" s="103" t="n"/>
      <c r="DE75" s="103" t="n"/>
      <c r="DF75" s="103" t="n"/>
      <c r="DG75" s="103" t="n"/>
      <c r="DH75" s="103" t="n"/>
      <c r="DI75" s="103" t="n"/>
      <c r="DJ75" s="103" t="n"/>
      <c r="DK75" s="104" t="n"/>
      <c r="DL75" s="103" t="n"/>
      <c r="DM75" s="103" t="n"/>
      <c r="DN75" s="103" t="n"/>
      <c r="DO75" s="103" t="n"/>
      <c r="DP75" s="103" t="n"/>
      <c r="DQ75" s="103" t="n"/>
      <c r="DR75" s="103" t="n"/>
      <c r="DS75" s="103" t="n"/>
      <c r="DT75" s="103" t="n"/>
      <c r="DU75" s="103" t="n"/>
      <c r="DV75" s="103" t="n"/>
      <c r="DW75" s="103" t="n"/>
      <c r="DX75" s="104" t="n"/>
      <c r="DY75" s="103" t="n"/>
      <c r="DZ75" s="103" t="n"/>
      <c r="EA75" s="103" t="n"/>
      <c r="EB75" s="103" t="n"/>
      <c r="EC75" s="103" t="n"/>
      <c r="ED75" s="103" t="n"/>
      <c r="EE75" s="103" t="n"/>
      <c r="EF75" s="103" t="n"/>
      <c r="EG75" s="103" t="n"/>
      <c r="EH75" s="103" t="n"/>
      <c r="EI75" s="103" t="n"/>
      <c r="EJ75" s="103" t="n"/>
      <c r="EK75" s="104" t="n"/>
      <c r="EL75" s="1" t="n"/>
      <c r="EM75" s="1" t="n"/>
      <c r="EN75" s="1" t="n"/>
      <c r="EO75" s="1" t="n"/>
      <c r="EP75" s="1" t="n"/>
      <c r="EQ75" s="1" t="n"/>
      <c r="ER75" s="1" t="n"/>
      <c r="ES75" s="1" t="n"/>
      <c r="ET75" s="1" t="n"/>
      <c r="EU75" s="1" t="n"/>
      <c r="EV75" s="1" t="n"/>
      <c r="EW75" s="1" t="n"/>
      <c r="EX75" s="1" t="n"/>
      <c r="EY75" s="1" t="n"/>
      <c r="EZ75" s="1" t="n"/>
      <c r="FA75" s="1" t="n"/>
      <c r="FB75" s="1" t="n"/>
      <c r="F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39" t="n"/>
      <c r="AJ76" s="103" t="n"/>
      <c r="AK76" s="103" t="n"/>
      <c r="AL76" s="103" t="n"/>
      <c r="AM76" s="103" t="n"/>
      <c r="AN76" s="103" t="n"/>
      <c r="AO76" s="103" t="n"/>
      <c r="AP76" s="103" t="n"/>
      <c r="AQ76" s="103" t="n"/>
      <c r="AR76" s="103" t="n"/>
      <c r="AS76" s="103" t="n"/>
      <c r="AT76" s="103" t="n"/>
      <c r="AU76" s="103" t="n"/>
      <c r="AV76" s="104" t="n"/>
      <c r="AW76" s="103" t="n"/>
      <c r="AX76" s="103" t="n"/>
      <c r="AY76" s="103" t="n"/>
      <c r="AZ76" s="103" t="n"/>
      <c r="BA76" s="103" t="n"/>
      <c r="BB76" s="103" t="n"/>
      <c r="BC76" s="103" t="n"/>
      <c r="BD76" s="103" t="n"/>
      <c r="BE76" s="103" t="n"/>
      <c r="BF76" s="103" t="n"/>
      <c r="BG76" s="103" t="n"/>
      <c r="BH76" s="103" t="n"/>
      <c r="BI76" s="104" t="n"/>
      <c r="BJ76" s="103" t="n"/>
      <c r="BK76" s="103" t="n"/>
      <c r="BL76" s="103" t="n"/>
      <c r="BM76" s="103" t="n"/>
      <c r="BN76" s="103" t="n"/>
      <c r="BO76" s="103" t="n"/>
      <c r="BP76" s="103" t="n"/>
      <c r="BQ76" s="103" t="n"/>
      <c r="BR76" s="103" t="n"/>
      <c r="BS76" s="103" t="n"/>
      <c r="BT76" s="103" t="n"/>
      <c r="BU76" s="103" t="n"/>
      <c r="BV76" s="104" t="n"/>
      <c r="BW76" s="103" t="n"/>
      <c r="BX76" s="103" t="n"/>
      <c r="BY76" s="103" t="n"/>
      <c r="BZ76" s="103" t="n"/>
      <c r="CA76" s="103" t="n"/>
      <c r="CB76" s="103" t="n"/>
      <c r="CC76" s="103" t="n"/>
      <c r="CD76" s="103" t="n"/>
      <c r="CE76" s="103" t="n"/>
      <c r="CF76" s="103" t="n"/>
      <c r="CG76" s="103" t="n"/>
      <c r="CH76" s="103" t="n"/>
      <c r="CI76" s="104" t="n"/>
      <c r="CJ76" s="103" t="n"/>
      <c r="CK76" s="1" t="n"/>
      <c r="CL76" s="103" t="n"/>
      <c r="CM76" s="103" t="n"/>
      <c r="CN76" s="103" t="n"/>
      <c r="CO76" s="103" t="n"/>
      <c r="CP76" s="103" t="n"/>
      <c r="CQ76" s="103" t="n"/>
      <c r="CR76" s="103" t="n"/>
      <c r="CS76" s="103" t="n"/>
      <c r="CT76" s="103" t="n"/>
      <c r="CU76" s="103" t="n"/>
      <c r="CV76" s="103" t="n"/>
      <c r="CW76" s="103" t="n"/>
      <c r="CX76" s="104" t="n"/>
      <c r="CY76" s="103" t="n"/>
      <c r="CZ76" s="103" t="n"/>
      <c r="DA76" s="103" t="n"/>
      <c r="DB76" s="103" t="n"/>
      <c r="DC76" s="103" t="n"/>
      <c r="DD76" s="103" t="n"/>
      <c r="DE76" s="103" t="n"/>
      <c r="DF76" s="103" t="n"/>
      <c r="DG76" s="103" t="n"/>
      <c r="DH76" s="103" t="n"/>
      <c r="DI76" s="103" t="n"/>
      <c r="DJ76" s="103" t="n"/>
      <c r="DK76" s="104" t="n"/>
      <c r="DL76" s="103" t="n"/>
      <c r="DM76" s="103" t="n"/>
      <c r="DN76" s="103" t="n"/>
      <c r="DO76" s="103" t="n"/>
      <c r="DP76" s="103" t="n"/>
      <c r="DQ76" s="103" t="n"/>
      <c r="DR76" s="103" t="n"/>
      <c r="DS76" s="103" t="n"/>
      <c r="DT76" s="103" t="n"/>
      <c r="DU76" s="103" t="n"/>
      <c r="DV76" s="103" t="n"/>
      <c r="DW76" s="103" t="n"/>
      <c r="DX76" s="104" t="n"/>
      <c r="DY76" s="103" t="n"/>
      <c r="DZ76" s="103" t="n"/>
      <c r="EA76" s="103" t="n"/>
      <c r="EB76" s="103" t="n"/>
      <c r="EC76" s="103" t="n"/>
      <c r="ED76" s="103" t="n"/>
      <c r="EE76" s="103" t="n"/>
      <c r="EF76" s="103" t="n"/>
      <c r="EG76" s="103" t="n"/>
      <c r="EH76" s="103" t="n"/>
      <c r="EI76" s="103" t="n"/>
      <c r="EJ76" s="103" t="n"/>
      <c r="EK76" s="104" t="n"/>
      <c r="EL76" s="1" t="n"/>
      <c r="EM76" s="1" t="n"/>
      <c r="EN76" s="1" t="n"/>
      <c r="EO76" s="1" t="n"/>
      <c r="EP76" s="1" t="n"/>
      <c r="EQ76" s="1" t="n"/>
      <c r="ER76" s="1" t="n"/>
      <c r="ES76" s="1" t="n"/>
      <c r="ET76" s="1" t="n"/>
      <c r="EU76" s="1" t="n"/>
      <c r="EV76" s="1" t="n"/>
      <c r="EW76" s="1" t="n"/>
      <c r="EX76" s="1" t="n"/>
      <c r="EY76" s="1" t="n"/>
      <c r="EZ76" s="1" t="n"/>
      <c r="FA76" s="1" t="n"/>
      <c r="FB76" s="1" t="n"/>
      <c r="F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39" t="n"/>
      <c r="AJ77" s="103" t="n"/>
      <c r="AK77" s="103" t="n"/>
      <c r="AL77" s="103" t="n"/>
      <c r="AM77" s="103" t="n"/>
      <c r="AN77" s="103" t="n"/>
      <c r="AO77" s="103" t="n"/>
      <c r="AP77" s="103" t="n"/>
      <c r="AQ77" s="103" t="n"/>
      <c r="AR77" s="103" t="n"/>
      <c r="AS77" s="103" t="n"/>
      <c r="AT77" s="103" t="n"/>
      <c r="AU77" s="103" t="n"/>
      <c r="AV77" s="104" t="n"/>
      <c r="AW77" s="103" t="n"/>
      <c r="AX77" s="103" t="n"/>
      <c r="AY77" s="103" t="n"/>
      <c r="AZ77" s="103" t="n"/>
      <c r="BA77" s="103" t="n"/>
      <c r="BB77" s="103" t="n"/>
      <c r="BC77" s="103" t="n"/>
      <c r="BD77" s="103" t="n"/>
      <c r="BE77" s="103" t="n"/>
      <c r="BF77" s="103" t="n"/>
      <c r="BG77" s="103" t="n"/>
      <c r="BH77" s="103" t="n"/>
      <c r="BI77" s="104" t="n"/>
      <c r="BJ77" s="103" t="n"/>
      <c r="BK77" s="103" t="n"/>
      <c r="BL77" s="103" t="n"/>
      <c r="BM77" s="103" t="n"/>
      <c r="BN77" s="103" t="n"/>
      <c r="BO77" s="103" t="n"/>
      <c r="BP77" s="103" t="n"/>
      <c r="BQ77" s="103" t="n"/>
      <c r="BR77" s="103" t="n"/>
      <c r="BS77" s="103" t="n"/>
      <c r="BT77" s="103" t="n"/>
      <c r="BU77" s="103" t="n"/>
      <c r="BV77" s="104" t="n"/>
      <c r="BW77" s="103" t="n"/>
      <c r="BX77" s="103" t="n"/>
      <c r="BY77" s="103" t="n"/>
      <c r="BZ77" s="103" t="n"/>
      <c r="CA77" s="103" t="n"/>
      <c r="CB77" s="103" t="n"/>
      <c r="CC77" s="103" t="n"/>
      <c r="CD77" s="103" t="n"/>
      <c r="CE77" s="103" t="n"/>
      <c r="CF77" s="103" t="n"/>
      <c r="CG77" s="103" t="n"/>
      <c r="CH77" s="103" t="n"/>
      <c r="CI77" s="104" t="n"/>
      <c r="CJ77" s="103" t="n"/>
      <c r="CK77" s="1" t="n"/>
      <c r="CL77" s="103" t="n"/>
      <c r="CM77" s="103" t="n"/>
      <c r="CN77" s="103" t="n"/>
      <c r="CO77" s="103" t="n"/>
      <c r="CP77" s="103" t="n"/>
      <c r="CQ77" s="103" t="n"/>
      <c r="CR77" s="103" t="n"/>
      <c r="CS77" s="103" t="n"/>
      <c r="CT77" s="103" t="n"/>
      <c r="CU77" s="103" t="n"/>
      <c r="CV77" s="103" t="n"/>
      <c r="CW77" s="103" t="n"/>
      <c r="CX77" s="104" t="n"/>
      <c r="CY77" s="103" t="n"/>
      <c r="CZ77" s="103" t="n"/>
      <c r="DA77" s="103" t="n"/>
      <c r="DB77" s="103" t="n"/>
      <c r="DC77" s="103" t="n"/>
      <c r="DD77" s="103" t="n"/>
      <c r="DE77" s="103" t="n"/>
      <c r="DF77" s="103" t="n"/>
      <c r="DG77" s="103" t="n"/>
      <c r="DH77" s="103" t="n"/>
      <c r="DI77" s="103" t="n"/>
      <c r="DJ77" s="103" t="n"/>
      <c r="DK77" s="104" t="n"/>
      <c r="DL77" s="103" t="n"/>
      <c r="DM77" s="103" t="n"/>
      <c r="DN77" s="103" t="n"/>
      <c r="DO77" s="103" t="n"/>
      <c r="DP77" s="103" t="n"/>
      <c r="DQ77" s="103" t="n"/>
      <c r="DR77" s="103" t="n"/>
      <c r="DS77" s="103" t="n"/>
      <c r="DT77" s="103" t="n"/>
      <c r="DU77" s="103" t="n"/>
      <c r="DV77" s="103" t="n"/>
      <c r="DW77" s="103" t="n"/>
      <c r="DX77" s="104" t="n"/>
      <c r="DY77" s="103" t="n"/>
      <c r="DZ77" s="103" t="n"/>
      <c r="EA77" s="103" t="n"/>
      <c r="EB77" s="103" t="n"/>
      <c r="EC77" s="103" t="n"/>
      <c r="ED77" s="103" t="n"/>
      <c r="EE77" s="103" t="n"/>
      <c r="EF77" s="103" t="n"/>
      <c r="EG77" s="103" t="n"/>
      <c r="EH77" s="103" t="n"/>
      <c r="EI77" s="103" t="n"/>
      <c r="EJ77" s="103" t="n"/>
      <c r="EK77" s="104" t="n"/>
      <c r="EL77" s="1" t="n"/>
      <c r="EM77" s="1" t="n"/>
      <c r="EN77" s="1" t="n"/>
      <c r="EO77" s="1" t="n"/>
      <c r="EP77" s="1" t="n"/>
      <c r="EQ77" s="1" t="n"/>
      <c r="ER77" s="1" t="n"/>
      <c r="ES77" s="1" t="n"/>
      <c r="ET77" s="1" t="n"/>
      <c r="EU77" s="1" t="n"/>
      <c r="EV77" s="1" t="n"/>
      <c r="EW77" s="1" t="n"/>
      <c r="EX77" s="1" t="n"/>
      <c r="EY77" s="1" t="n"/>
      <c r="EZ77" s="1" t="n"/>
      <c r="FA77" s="1" t="n"/>
      <c r="FB77" s="1" t="n"/>
      <c r="F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39" t="n"/>
      <c r="AJ78" s="103" t="n"/>
      <c r="AK78" s="103" t="n"/>
      <c r="AL78" s="103" t="n"/>
      <c r="AM78" s="103" t="n"/>
      <c r="AN78" s="103" t="n"/>
      <c r="AO78" s="103" t="n"/>
      <c r="AP78" s="103" t="n"/>
      <c r="AQ78" s="103" t="n"/>
      <c r="AR78" s="103" t="n"/>
      <c r="AS78" s="103" t="n"/>
      <c r="AT78" s="103" t="n"/>
      <c r="AU78" s="103" t="n"/>
      <c r="AV78" s="104" t="n"/>
      <c r="AW78" s="103" t="n"/>
      <c r="AX78" s="103" t="n"/>
      <c r="AY78" s="103" t="n"/>
      <c r="AZ78" s="103" t="n"/>
      <c r="BA78" s="103" t="n"/>
      <c r="BB78" s="103" t="n"/>
      <c r="BC78" s="103" t="n"/>
      <c r="BD78" s="103" t="n"/>
      <c r="BE78" s="103" t="n"/>
      <c r="BF78" s="103" t="n"/>
      <c r="BG78" s="103" t="n"/>
      <c r="BH78" s="103" t="n"/>
      <c r="BI78" s="104" t="n"/>
      <c r="BJ78" s="103" t="n"/>
      <c r="BK78" s="103" t="n"/>
      <c r="BL78" s="103" t="n"/>
      <c r="BM78" s="103" t="n"/>
      <c r="BN78" s="103" t="n"/>
      <c r="BO78" s="103" t="n"/>
      <c r="BP78" s="103" t="n"/>
      <c r="BQ78" s="103" t="n"/>
      <c r="BR78" s="103" t="n"/>
      <c r="BS78" s="103" t="n"/>
      <c r="BT78" s="103" t="n"/>
      <c r="BU78" s="103" t="n"/>
      <c r="BV78" s="104" t="n"/>
      <c r="BW78" s="103" t="n"/>
      <c r="BX78" s="103" t="n"/>
      <c r="BY78" s="103" t="n"/>
      <c r="BZ78" s="103" t="n"/>
      <c r="CA78" s="103" t="n"/>
      <c r="CB78" s="103" t="n"/>
      <c r="CC78" s="103" t="n"/>
      <c r="CD78" s="103" t="n"/>
      <c r="CE78" s="103" t="n"/>
      <c r="CF78" s="103" t="n"/>
      <c r="CG78" s="103" t="n"/>
      <c r="CH78" s="103" t="n"/>
      <c r="CI78" s="104" t="n"/>
      <c r="CJ78" s="103" t="n"/>
      <c r="CK78" s="1" t="n"/>
      <c r="CL78" s="103" t="n"/>
      <c r="CM78" s="103" t="n"/>
      <c r="CN78" s="103" t="n"/>
      <c r="CO78" s="103" t="n"/>
      <c r="CP78" s="103" t="n"/>
      <c r="CQ78" s="103" t="n"/>
      <c r="CR78" s="103" t="n"/>
      <c r="CS78" s="103" t="n"/>
      <c r="CT78" s="103" t="n"/>
      <c r="CU78" s="103" t="n"/>
      <c r="CV78" s="103" t="n"/>
      <c r="CW78" s="103" t="n"/>
      <c r="CX78" s="104" t="n"/>
      <c r="CY78" s="103" t="n"/>
      <c r="CZ78" s="103" t="n"/>
      <c r="DA78" s="103" t="n"/>
      <c r="DB78" s="103" t="n"/>
      <c r="DC78" s="103" t="n"/>
      <c r="DD78" s="103" t="n"/>
      <c r="DE78" s="103" t="n"/>
      <c r="DF78" s="103" t="n"/>
      <c r="DG78" s="103" t="n"/>
      <c r="DH78" s="103" t="n"/>
      <c r="DI78" s="103" t="n"/>
      <c r="DJ78" s="103" t="n"/>
      <c r="DK78" s="104" t="n"/>
      <c r="DL78" s="103" t="n"/>
      <c r="DM78" s="103" t="n"/>
      <c r="DN78" s="103" t="n"/>
      <c r="DO78" s="103" t="n"/>
      <c r="DP78" s="103" t="n"/>
      <c r="DQ78" s="103" t="n"/>
      <c r="DR78" s="103" t="n"/>
      <c r="DS78" s="103" t="n"/>
      <c r="DT78" s="103" t="n"/>
      <c r="DU78" s="103" t="n"/>
      <c r="DV78" s="103" t="n"/>
      <c r="DW78" s="103" t="n"/>
      <c r="DX78" s="104" t="n"/>
      <c r="DY78" s="103" t="n"/>
      <c r="DZ78" s="103" t="n"/>
      <c r="EA78" s="103" t="n"/>
      <c r="EB78" s="103" t="n"/>
      <c r="EC78" s="103" t="n"/>
      <c r="ED78" s="103" t="n"/>
      <c r="EE78" s="103" t="n"/>
      <c r="EF78" s="103" t="n"/>
      <c r="EG78" s="103" t="n"/>
      <c r="EH78" s="103" t="n"/>
      <c r="EI78" s="103" t="n"/>
      <c r="EJ78" s="103" t="n"/>
      <c r="EK78" s="104" t="n"/>
      <c r="EL78" s="1" t="n"/>
      <c r="EM78" s="1" t="n"/>
      <c r="EN78" s="1" t="n"/>
      <c r="EO78" s="1" t="n"/>
      <c r="EP78" s="1" t="n"/>
      <c r="EQ78" s="1" t="n"/>
      <c r="ER78" s="1" t="n"/>
      <c r="ES78" s="1" t="n"/>
      <c r="ET78" s="1" t="n"/>
      <c r="EU78" s="1" t="n"/>
      <c r="EV78" s="1" t="n"/>
      <c r="EW78" s="1" t="n"/>
      <c r="EX78" s="1" t="n"/>
      <c r="EY78" s="1" t="n"/>
      <c r="EZ78" s="1" t="n"/>
      <c r="FA78" s="1" t="n"/>
      <c r="FB78" s="1" t="n"/>
      <c r="F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39" t="n"/>
      <c r="AJ79" s="103" t="n"/>
      <c r="AK79" s="103" t="n"/>
      <c r="AL79" s="103" t="n"/>
      <c r="AM79" s="103" t="n"/>
      <c r="AN79" s="103" t="n"/>
      <c r="AO79" s="103" t="n"/>
      <c r="AP79" s="103" t="n"/>
      <c r="AQ79" s="103" t="n"/>
      <c r="AR79" s="103" t="n"/>
      <c r="AS79" s="103" t="n"/>
      <c r="AT79" s="103" t="n"/>
      <c r="AU79" s="103" t="n"/>
      <c r="AV79" s="104" t="n"/>
      <c r="AW79" s="103" t="n"/>
      <c r="AX79" s="103" t="n"/>
      <c r="AY79" s="103" t="n"/>
      <c r="AZ79" s="103" t="n"/>
      <c r="BA79" s="103" t="n"/>
      <c r="BB79" s="103" t="n"/>
      <c r="BC79" s="103" t="n"/>
      <c r="BD79" s="103" t="n"/>
      <c r="BE79" s="103" t="n"/>
      <c r="BF79" s="103" t="n"/>
      <c r="BG79" s="103" t="n"/>
      <c r="BH79" s="103" t="n"/>
      <c r="BI79" s="104" t="n"/>
      <c r="BJ79" s="103" t="n"/>
      <c r="BK79" s="103" t="n"/>
      <c r="BL79" s="103" t="n"/>
      <c r="BM79" s="103" t="n"/>
      <c r="BN79" s="103" t="n"/>
      <c r="BO79" s="103" t="n"/>
      <c r="BP79" s="103" t="n"/>
      <c r="BQ79" s="103" t="n"/>
      <c r="BR79" s="103" t="n"/>
      <c r="BS79" s="103" t="n"/>
      <c r="BT79" s="103" t="n"/>
      <c r="BU79" s="103" t="n"/>
      <c r="BV79" s="104" t="n"/>
      <c r="BW79" s="103" t="n"/>
      <c r="BX79" s="103" t="n"/>
      <c r="BY79" s="103" t="n"/>
      <c r="BZ79" s="103" t="n"/>
      <c r="CA79" s="103" t="n"/>
      <c r="CB79" s="103" t="n"/>
      <c r="CC79" s="103" t="n"/>
      <c r="CD79" s="103" t="n"/>
      <c r="CE79" s="103" t="n"/>
      <c r="CF79" s="103" t="n"/>
      <c r="CG79" s="103" t="n"/>
      <c r="CH79" s="103" t="n"/>
      <c r="CI79" s="104" t="n"/>
      <c r="CJ79" s="103" t="n"/>
      <c r="CK79" s="1" t="n"/>
      <c r="CL79" s="103" t="n"/>
      <c r="CM79" s="103" t="n"/>
      <c r="CN79" s="103" t="n"/>
      <c r="CO79" s="103" t="n"/>
      <c r="CP79" s="103" t="n"/>
      <c r="CQ79" s="103" t="n"/>
      <c r="CR79" s="103" t="n"/>
      <c r="CS79" s="103" t="n"/>
      <c r="CT79" s="103" t="n"/>
      <c r="CU79" s="103" t="n"/>
      <c r="CV79" s="103" t="n"/>
      <c r="CW79" s="103" t="n"/>
      <c r="CX79" s="104" t="n"/>
      <c r="CY79" s="103" t="n"/>
      <c r="CZ79" s="103" t="n"/>
      <c r="DA79" s="103" t="n"/>
      <c r="DB79" s="103" t="n"/>
      <c r="DC79" s="103" t="n"/>
      <c r="DD79" s="103" t="n"/>
      <c r="DE79" s="103" t="n"/>
      <c r="DF79" s="103" t="n"/>
      <c r="DG79" s="103" t="n"/>
      <c r="DH79" s="103" t="n"/>
      <c r="DI79" s="103" t="n"/>
      <c r="DJ79" s="103" t="n"/>
      <c r="DK79" s="104" t="n"/>
      <c r="DL79" s="103" t="n"/>
      <c r="DM79" s="103" t="n"/>
      <c r="DN79" s="103" t="n"/>
      <c r="DO79" s="103" t="n"/>
      <c r="DP79" s="103" t="n"/>
      <c r="DQ79" s="103" t="n"/>
      <c r="DR79" s="103" t="n"/>
      <c r="DS79" s="103" t="n"/>
      <c r="DT79" s="103" t="n"/>
      <c r="DU79" s="103" t="n"/>
      <c r="DV79" s="103" t="n"/>
      <c r="DW79" s="103" t="n"/>
      <c r="DX79" s="104" t="n"/>
      <c r="DY79" s="103" t="n"/>
      <c r="DZ79" s="103" t="n"/>
      <c r="EA79" s="103" t="n"/>
      <c r="EB79" s="103" t="n"/>
      <c r="EC79" s="103" t="n"/>
      <c r="ED79" s="103" t="n"/>
      <c r="EE79" s="103" t="n"/>
      <c r="EF79" s="103" t="n"/>
      <c r="EG79" s="103" t="n"/>
      <c r="EH79" s="103" t="n"/>
      <c r="EI79" s="103" t="n"/>
      <c r="EJ79" s="103" t="n"/>
      <c r="EK79" s="104" t="n"/>
      <c r="EL79" s="1" t="n"/>
      <c r="EM79" s="1" t="n"/>
      <c r="EN79" s="1" t="n"/>
      <c r="EO79" s="1" t="n"/>
      <c r="EP79" s="1" t="n"/>
      <c r="EQ79" s="1" t="n"/>
      <c r="ER79" s="1" t="n"/>
      <c r="ES79" s="1" t="n"/>
      <c r="ET79" s="1" t="n"/>
      <c r="EU79" s="1" t="n"/>
      <c r="EV79" s="1" t="n"/>
      <c r="EW79" s="1" t="n"/>
      <c r="EX79" s="1" t="n"/>
      <c r="EY79" s="1" t="n"/>
      <c r="EZ79" s="1" t="n"/>
      <c r="FA79" s="1" t="n"/>
      <c r="FB79" s="1" t="n"/>
      <c r="FC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05" t="n"/>
      <c r="AJ80" s="106" t="n"/>
      <c r="AK80" s="106" t="n"/>
      <c r="AL80" s="106" t="n"/>
      <c r="AM80" s="106" t="n"/>
      <c r="AN80" s="106" t="n"/>
      <c r="AO80" s="106" t="n"/>
      <c r="AP80" s="106" t="n"/>
      <c r="AQ80" s="106" t="n"/>
      <c r="AR80" s="106" t="n"/>
      <c r="AS80" s="106" t="n"/>
      <c r="AT80" s="106" t="n"/>
      <c r="AU80" s="106" t="n"/>
      <c r="AV80" s="107" t="n"/>
      <c r="AW80" s="106" t="n"/>
      <c r="AX80" s="106" t="n"/>
      <c r="AY80" s="106" t="n"/>
      <c r="AZ80" s="106" t="n"/>
      <c r="BA80" s="106" t="n"/>
      <c r="BB80" s="106" t="n"/>
      <c r="BC80" s="106" t="n"/>
      <c r="BD80" s="106" t="n"/>
      <c r="BE80" s="106" t="n"/>
      <c r="BF80" s="106" t="n"/>
      <c r="BG80" s="106" t="n"/>
      <c r="BH80" s="106" t="n"/>
      <c r="BI80" s="107" t="n"/>
      <c r="BJ80" s="106" t="n"/>
      <c r="BK80" s="106" t="n"/>
      <c r="BL80" s="106" t="n"/>
      <c r="BM80" s="106" t="n"/>
      <c r="BN80" s="106" t="n"/>
      <c r="BO80" s="106" t="n"/>
      <c r="BP80" s="106" t="n"/>
      <c r="BQ80" s="106" t="n"/>
      <c r="BR80" s="106" t="n"/>
      <c r="BS80" s="106" t="n"/>
      <c r="BT80" s="106" t="n"/>
      <c r="BU80" s="106" t="n"/>
      <c r="BV80" s="107" t="n"/>
      <c r="BW80" s="103" t="n"/>
      <c r="BX80" s="103" t="n"/>
      <c r="BY80" s="103" t="n"/>
      <c r="BZ80" s="103" t="n"/>
      <c r="CA80" s="103" t="n"/>
      <c r="CB80" s="103" t="n"/>
      <c r="CC80" s="103" t="n"/>
      <c r="CD80" s="103" t="n"/>
      <c r="CE80" s="103" t="n"/>
      <c r="CF80" s="103" t="n"/>
      <c r="CG80" s="103" t="n"/>
      <c r="CH80" s="103" t="n"/>
      <c r="CI80" s="104" t="n"/>
      <c r="CJ80" s="103" t="n"/>
      <c r="CK80" s="98" t="n"/>
      <c r="CL80" s="106" t="n"/>
      <c r="CM80" s="106" t="n"/>
      <c r="CN80" s="106" t="n"/>
      <c r="CO80" s="106" t="n"/>
      <c r="CP80" s="106" t="n"/>
      <c r="CQ80" s="106" t="n"/>
      <c r="CR80" s="106" t="n"/>
      <c r="CS80" s="106" t="n"/>
      <c r="CT80" s="106" t="n"/>
      <c r="CU80" s="106" t="n"/>
      <c r="CV80" s="106" t="n"/>
      <c r="CW80" s="106" t="n"/>
      <c r="CX80" s="107" t="n"/>
      <c r="CY80" s="106" t="n"/>
      <c r="CZ80" s="106" t="n"/>
      <c r="DA80" s="106" t="n"/>
      <c r="DB80" s="106" t="n"/>
      <c r="DC80" s="106" t="n"/>
      <c r="DD80" s="106" t="n"/>
      <c r="DE80" s="106" t="n"/>
      <c r="DF80" s="106" t="n"/>
      <c r="DG80" s="106" t="n"/>
      <c r="DH80" s="106" t="n"/>
      <c r="DI80" s="106" t="n"/>
      <c r="DJ80" s="106" t="n"/>
      <c r="DK80" s="107" t="n"/>
      <c r="DL80" s="106" t="n"/>
      <c r="DM80" s="106" t="n"/>
      <c r="DN80" s="106" t="n"/>
      <c r="DO80" s="106" t="n"/>
      <c r="DP80" s="106" t="n"/>
      <c r="DQ80" s="106" t="n"/>
      <c r="DR80" s="106" t="n"/>
      <c r="DS80" s="106" t="n"/>
      <c r="DT80" s="106" t="n"/>
      <c r="DU80" s="106" t="n"/>
      <c r="DV80" s="106" t="n"/>
      <c r="DW80" s="106" t="n"/>
      <c r="DX80" s="107" t="n"/>
      <c r="DY80" s="103" t="n"/>
      <c r="DZ80" s="103" t="n"/>
      <c r="EA80" s="103" t="n"/>
      <c r="EB80" s="103" t="n"/>
      <c r="EC80" s="103" t="n"/>
      <c r="ED80" s="103" t="n"/>
      <c r="EE80" s="103" t="n"/>
      <c r="EF80" s="103" t="n"/>
      <c r="EG80" s="103" t="n"/>
      <c r="EH80" s="103" t="n"/>
      <c r="EI80" s="103" t="n"/>
      <c r="EJ80" s="103" t="n"/>
      <c r="EK80" s="104" t="n"/>
      <c r="EL80" s="98" t="n"/>
      <c r="EM80" s="1" t="n"/>
      <c r="EN80" s="1" t="n"/>
      <c r="EO80" s="1" t="n"/>
      <c r="EP80" s="1" t="n"/>
      <c r="EQ80" s="1" t="n"/>
      <c r="ER80" s="1" t="n"/>
      <c r="ES80" s="1" t="n"/>
      <c r="ET80" s="1" t="n"/>
      <c r="EU80" s="1" t="n"/>
      <c r="EV80" s="1" t="n"/>
      <c r="EW80" s="1" t="n"/>
      <c r="EX80" s="1" t="n"/>
      <c r="EY80" s="1" t="n"/>
      <c r="EZ80" s="1" t="n"/>
      <c r="FA80" s="1" t="n"/>
      <c r="FB80" s="1" t="n"/>
      <c r="FC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05" t="n"/>
      <c r="AJ81" s="106" t="n"/>
      <c r="AK81" s="106" t="n"/>
      <c r="AL81" s="106" t="n"/>
      <c r="AM81" s="106" t="n"/>
      <c r="AN81" s="106" t="n"/>
      <c r="AO81" s="106" t="n"/>
      <c r="AP81" s="106" t="n"/>
      <c r="AQ81" s="106" t="n"/>
      <c r="AR81" s="106" t="n"/>
      <c r="AS81" s="106" t="n"/>
      <c r="AT81" s="106" t="n"/>
      <c r="AU81" s="106" t="n"/>
      <c r="AV81" s="107" t="n"/>
      <c r="AW81" s="106" t="n"/>
      <c r="AX81" s="106" t="n"/>
      <c r="AY81" s="106" t="n"/>
      <c r="AZ81" s="106" t="n"/>
      <c r="BA81" s="106" t="n"/>
      <c r="BB81" s="106" t="n"/>
      <c r="BC81" s="106" t="n"/>
      <c r="BD81" s="106" t="n"/>
      <c r="BE81" s="106" t="n"/>
      <c r="BF81" s="106" t="n"/>
      <c r="BG81" s="106" t="n"/>
      <c r="BH81" s="106" t="n"/>
      <c r="BI81" s="107" t="n"/>
      <c r="BJ81" s="106" t="n"/>
      <c r="BK81" s="106" t="n"/>
      <c r="BL81" s="106" t="n"/>
      <c r="BM81" s="106" t="n"/>
      <c r="BN81" s="106" t="n"/>
      <c r="BO81" s="106" t="n"/>
      <c r="BP81" s="106" t="n"/>
      <c r="BQ81" s="106" t="n"/>
      <c r="BR81" s="106" t="n"/>
      <c r="BS81" s="106" t="n"/>
      <c r="BT81" s="106" t="n"/>
      <c r="BU81" s="106" t="n"/>
      <c r="BV81" s="107" t="n"/>
      <c r="BW81" s="103" t="n"/>
      <c r="BX81" s="103" t="n"/>
      <c r="BY81" s="103" t="n"/>
      <c r="BZ81" s="103" t="n"/>
      <c r="CA81" s="103" t="n"/>
      <c r="CB81" s="103" t="n"/>
      <c r="CC81" s="103" t="n"/>
      <c r="CD81" s="103" t="n"/>
      <c r="CE81" s="103" t="n"/>
      <c r="CF81" s="103" t="n"/>
      <c r="CG81" s="103" t="n"/>
      <c r="CH81" s="103" t="n"/>
      <c r="CI81" s="104" t="n"/>
      <c r="CJ81" s="103" t="n"/>
      <c r="CK81" s="98" t="n"/>
      <c r="CL81" s="106" t="n"/>
      <c r="CM81" s="106" t="n"/>
      <c r="CN81" s="106" t="n"/>
      <c r="CO81" s="106" t="n"/>
      <c r="CP81" s="106" t="n"/>
      <c r="CQ81" s="106" t="n"/>
      <c r="CR81" s="106" t="n"/>
      <c r="CS81" s="106" t="n"/>
      <c r="CT81" s="106" t="n"/>
      <c r="CU81" s="106" t="n"/>
      <c r="CV81" s="106" t="n"/>
      <c r="CW81" s="106" t="n"/>
      <c r="CX81" s="107" t="n"/>
      <c r="CY81" s="106" t="n"/>
      <c r="CZ81" s="106" t="n"/>
      <c r="DA81" s="106" t="n"/>
      <c r="DB81" s="106" t="n"/>
      <c r="DC81" s="106" t="n"/>
      <c r="DD81" s="106" t="n"/>
      <c r="DE81" s="106" t="n"/>
      <c r="DF81" s="106" t="n"/>
      <c r="DG81" s="106" t="n"/>
      <c r="DH81" s="106" t="n"/>
      <c r="DI81" s="106" t="n"/>
      <c r="DJ81" s="106" t="n"/>
      <c r="DK81" s="107" t="n"/>
      <c r="DL81" s="106" t="n"/>
      <c r="DM81" s="106" t="n"/>
      <c r="DN81" s="106" t="n"/>
      <c r="DO81" s="106" t="n"/>
      <c r="DP81" s="106" t="n"/>
      <c r="DQ81" s="106" t="n"/>
      <c r="DR81" s="106" t="n"/>
      <c r="DS81" s="106" t="n"/>
      <c r="DT81" s="106" t="n"/>
      <c r="DU81" s="106" t="n"/>
      <c r="DV81" s="106" t="n"/>
      <c r="DW81" s="106" t="n"/>
      <c r="DX81" s="107" t="n"/>
      <c r="DY81" s="103" t="n"/>
      <c r="DZ81" s="103" t="n"/>
      <c r="EA81" s="103" t="n"/>
      <c r="EB81" s="103" t="n"/>
      <c r="EC81" s="103" t="n"/>
      <c r="ED81" s="103" t="n"/>
      <c r="EE81" s="103" t="n"/>
      <c r="EF81" s="103" t="n"/>
      <c r="EG81" s="103" t="n"/>
      <c r="EH81" s="103" t="n"/>
      <c r="EI81" s="103" t="n"/>
      <c r="EJ81" s="103" t="n"/>
      <c r="EK81" s="104" t="n"/>
      <c r="EL81" s="98" t="n"/>
      <c r="EM81" s="1" t="n"/>
      <c r="EN81" s="1" t="n"/>
      <c r="EO81" s="1" t="n"/>
      <c r="EP81" s="1" t="n"/>
      <c r="EQ81" s="1" t="n"/>
      <c r="ER81" s="1" t="n"/>
      <c r="ES81" s="1" t="n"/>
      <c r="ET81" s="1" t="n"/>
      <c r="EU81" s="1" t="n"/>
      <c r="EV81" s="1" t="n"/>
      <c r="EW81" s="1" t="n"/>
      <c r="EX81" s="1" t="n"/>
      <c r="EY81" s="1" t="n"/>
      <c r="EZ81" s="1" t="n"/>
      <c r="FA81" s="1" t="n"/>
      <c r="FB81" s="1" t="n"/>
      <c r="FC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05" t="n"/>
      <c r="AJ82" s="106" t="n"/>
      <c r="AK82" s="106" t="n"/>
      <c r="AL82" s="106" t="n"/>
      <c r="AM82" s="106" t="n"/>
      <c r="AN82" s="106" t="n"/>
      <c r="AO82" s="106" t="n"/>
      <c r="AP82" s="106" t="n"/>
      <c r="AQ82" s="106" t="n"/>
      <c r="AR82" s="106" t="n"/>
      <c r="AS82" s="106" t="n"/>
      <c r="AT82" s="106" t="n"/>
      <c r="AU82" s="106" t="n"/>
      <c r="AV82" s="107" t="n"/>
      <c r="AW82" s="106" t="n"/>
      <c r="AX82" s="106" t="n"/>
      <c r="AY82" s="106" t="n"/>
      <c r="AZ82" s="106" t="n"/>
      <c r="BA82" s="106" t="n"/>
      <c r="BB82" s="106" t="n"/>
      <c r="BC82" s="106" t="n"/>
      <c r="BD82" s="106" t="n"/>
      <c r="BE82" s="106" t="n"/>
      <c r="BF82" s="106" t="n"/>
      <c r="BG82" s="106" t="n"/>
      <c r="BH82" s="106" t="n"/>
      <c r="BI82" s="107" t="n"/>
      <c r="BJ82" s="106" t="n"/>
      <c r="BK82" s="106" t="n"/>
      <c r="BL82" s="106" t="n"/>
      <c r="BM82" s="106" t="n"/>
      <c r="BN82" s="106" t="n"/>
      <c r="BO82" s="106" t="n"/>
      <c r="BP82" s="106" t="n"/>
      <c r="BQ82" s="106" t="n"/>
      <c r="BR82" s="106" t="n"/>
      <c r="BS82" s="106" t="n"/>
      <c r="BT82" s="106" t="n"/>
      <c r="BU82" s="106" t="n"/>
      <c r="BV82" s="107" t="n"/>
      <c r="BW82" s="103" t="n"/>
      <c r="BX82" s="103" t="n"/>
      <c r="BY82" s="103" t="n"/>
      <c r="BZ82" s="103" t="n"/>
      <c r="CA82" s="103" t="n"/>
      <c r="CB82" s="103" t="n"/>
      <c r="CC82" s="103" t="n"/>
      <c r="CD82" s="103" t="n"/>
      <c r="CE82" s="103" t="n"/>
      <c r="CF82" s="103" t="n"/>
      <c r="CG82" s="103" t="n"/>
      <c r="CH82" s="103" t="n"/>
      <c r="CI82" s="104" t="n"/>
      <c r="CJ82" s="103" t="n"/>
      <c r="CK82" s="98" t="n"/>
      <c r="CL82" s="106" t="n"/>
      <c r="CM82" s="106" t="n"/>
      <c r="CN82" s="106" t="n"/>
      <c r="CO82" s="106" t="n"/>
      <c r="CP82" s="106" t="n"/>
      <c r="CQ82" s="106" t="n"/>
      <c r="CR82" s="106" t="n"/>
      <c r="CS82" s="106" t="n"/>
      <c r="CT82" s="106" t="n"/>
      <c r="CU82" s="106" t="n"/>
      <c r="CV82" s="106" t="n"/>
      <c r="CW82" s="106" t="n"/>
      <c r="CX82" s="107" t="n"/>
      <c r="CY82" s="106" t="n"/>
      <c r="CZ82" s="106" t="n"/>
      <c r="DA82" s="106" t="n"/>
      <c r="DB82" s="106" t="n"/>
      <c r="DC82" s="106" t="n"/>
      <c r="DD82" s="106" t="n"/>
      <c r="DE82" s="106" t="n"/>
      <c r="DF82" s="106" t="n"/>
      <c r="DG82" s="106" t="n"/>
      <c r="DH82" s="106" t="n"/>
      <c r="DI82" s="106" t="n"/>
      <c r="DJ82" s="106" t="n"/>
      <c r="DK82" s="107" t="n"/>
      <c r="DL82" s="106" t="n"/>
      <c r="DM82" s="106" t="n"/>
      <c r="DN82" s="106" t="n"/>
      <c r="DO82" s="106" t="n"/>
      <c r="DP82" s="106" t="n"/>
      <c r="DQ82" s="106" t="n"/>
      <c r="DR82" s="106" t="n"/>
      <c r="DS82" s="106" t="n"/>
      <c r="DT82" s="106" t="n"/>
      <c r="DU82" s="106" t="n"/>
      <c r="DV82" s="106" t="n"/>
      <c r="DW82" s="106" t="n"/>
      <c r="DX82" s="107" t="n"/>
      <c r="DY82" s="103" t="n"/>
      <c r="DZ82" s="103" t="n"/>
      <c r="EA82" s="103" t="n"/>
      <c r="EB82" s="103" t="n"/>
      <c r="EC82" s="103" t="n"/>
      <c r="ED82" s="103" t="n"/>
      <c r="EE82" s="103" t="n"/>
      <c r="EF82" s="103" t="n"/>
      <c r="EG82" s="103" t="n"/>
      <c r="EH82" s="103" t="n"/>
      <c r="EI82" s="103" t="n"/>
      <c r="EJ82" s="103" t="n"/>
      <c r="EK82" s="104" t="n"/>
      <c r="EL82" s="98" t="n"/>
      <c r="EM82" s="1" t="n"/>
      <c r="EN82" s="1" t="n"/>
      <c r="EO82" s="1" t="n"/>
      <c r="EP82" s="1" t="n"/>
      <c r="EQ82" s="1" t="n"/>
      <c r="ER82" s="1" t="n"/>
      <c r="ES82" s="1" t="n"/>
      <c r="ET82" s="1" t="n"/>
      <c r="EU82" s="1" t="n"/>
      <c r="EV82" s="1" t="n"/>
      <c r="EW82" s="1" t="n"/>
      <c r="EX82" s="1" t="n"/>
      <c r="EY82" s="1" t="n"/>
      <c r="EZ82" s="1" t="n"/>
      <c r="FA82" s="1" t="n"/>
      <c r="FB82" s="1" t="n"/>
      <c r="FC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05" t="n"/>
      <c r="AJ83" s="106" t="n"/>
      <c r="AK83" s="106" t="n"/>
      <c r="AL83" s="106" t="n"/>
      <c r="AM83" s="106" t="n"/>
      <c r="AN83" s="106" t="n"/>
      <c r="AO83" s="106" t="n"/>
      <c r="AP83" s="106" t="n"/>
      <c r="AQ83" s="106" t="n"/>
      <c r="AR83" s="106" t="n"/>
      <c r="AS83" s="106" t="n"/>
      <c r="AT83" s="106" t="n"/>
      <c r="AU83" s="106" t="n"/>
      <c r="AV83" s="107" t="n"/>
      <c r="AW83" s="106" t="n"/>
      <c r="AX83" s="106" t="n"/>
      <c r="AY83" s="106" t="n"/>
      <c r="AZ83" s="106" t="n"/>
      <c r="BA83" s="106" t="n"/>
      <c r="BB83" s="106" t="n"/>
      <c r="BC83" s="106" t="n"/>
      <c r="BD83" s="106" t="n"/>
      <c r="BE83" s="106" t="n"/>
      <c r="BF83" s="106" t="n"/>
      <c r="BG83" s="106" t="n"/>
      <c r="BH83" s="106" t="n"/>
      <c r="BI83" s="107" t="n"/>
      <c r="BJ83" s="106" t="n"/>
      <c r="BK83" s="106" t="n"/>
      <c r="BL83" s="106" t="n"/>
      <c r="BM83" s="106" t="n"/>
      <c r="BN83" s="106" t="n"/>
      <c r="BO83" s="106" t="n"/>
      <c r="BP83" s="106" t="n"/>
      <c r="BQ83" s="106" t="n"/>
      <c r="BR83" s="106" t="n"/>
      <c r="BS83" s="106" t="n"/>
      <c r="BT83" s="106" t="n"/>
      <c r="BU83" s="106" t="n"/>
      <c r="BV83" s="107" t="n"/>
      <c r="BW83" s="103" t="n"/>
      <c r="BX83" s="103" t="n"/>
      <c r="BY83" s="103" t="n"/>
      <c r="BZ83" s="103" t="n"/>
      <c r="CA83" s="103" t="n"/>
      <c r="CB83" s="103" t="n"/>
      <c r="CC83" s="103" t="n"/>
      <c r="CD83" s="103" t="n"/>
      <c r="CE83" s="103" t="n"/>
      <c r="CF83" s="103" t="n"/>
      <c r="CG83" s="103" t="n"/>
      <c r="CH83" s="103" t="n"/>
      <c r="CI83" s="104" t="n"/>
      <c r="CJ83" s="103" t="n"/>
      <c r="CK83" s="98" t="n"/>
      <c r="CL83" s="106" t="n"/>
      <c r="CM83" s="106" t="n"/>
      <c r="CN83" s="106" t="n"/>
      <c r="CO83" s="106" t="n"/>
      <c r="CP83" s="106" t="n"/>
      <c r="CQ83" s="106" t="n"/>
      <c r="CR83" s="106" t="n"/>
      <c r="CS83" s="106" t="n"/>
      <c r="CT83" s="106" t="n"/>
      <c r="CU83" s="106" t="n"/>
      <c r="CV83" s="106" t="n"/>
      <c r="CW83" s="106" t="n"/>
      <c r="CX83" s="107" t="n"/>
      <c r="CY83" s="106" t="n"/>
      <c r="CZ83" s="106" t="n"/>
      <c r="DA83" s="106" t="n"/>
      <c r="DB83" s="106" t="n"/>
      <c r="DC83" s="106" t="n"/>
      <c r="DD83" s="106" t="n"/>
      <c r="DE83" s="106" t="n"/>
      <c r="DF83" s="106" t="n"/>
      <c r="DG83" s="106" t="n"/>
      <c r="DH83" s="106" t="n"/>
      <c r="DI83" s="106" t="n"/>
      <c r="DJ83" s="106" t="n"/>
      <c r="DK83" s="107" t="n"/>
      <c r="DL83" s="106" t="n"/>
      <c r="DM83" s="106" t="n"/>
      <c r="DN83" s="106" t="n"/>
      <c r="DO83" s="106" t="n"/>
      <c r="DP83" s="106" t="n"/>
      <c r="DQ83" s="106" t="n"/>
      <c r="DR83" s="106" t="n"/>
      <c r="DS83" s="106" t="n"/>
      <c r="DT83" s="106" t="n"/>
      <c r="DU83" s="106" t="n"/>
      <c r="DV83" s="106" t="n"/>
      <c r="DW83" s="106" t="n"/>
      <c r="DX83" s="107" t="n"/>
      <c r="DY83" s="103" t="n"/>
      <c r="DZ83" s="103" t="n"/>
      <c r="EA83" s="103" t="n"/>
      <c r="EB83" s="103" t="n"/>
      <c r="EC83" s="103" t="n"/>
      <c r="ED83" s="103" t="n"/>
      <c r="EE83" s="103" t="n"/>
      <c r="EF83" s="103" t="n"/>
      <c r="EG83" s="103" t="n"/>
      <c r="EH83" s="103" t="n"/>
      <c r="EI83" s="103" t="n"/>
      <c r="EJ83" s="103" t="n"/>
      <c r="EK83" s="104" t="n"/>
      <c r="EL83" s="98" t="n"/>
      <c r="EM83" s="1" t="n"/>
      <c r="EN83" s="1" t="n"/>
      <c r="EO83" s="1" t="n"/>
      <c r="EP83" s="1" t="n"/>
      <c r="EQ83" s="1" t="n"/>
      <c r="ER83" s="1" t="n"/>
      <c r="ES83" s="1" t="n"/>
      <c r="ET83" s="1" t="n"/>
      <c r="EU83" s="1" t="n"/>
      <c r="EV83" s="1" t="n"/>
      <c r="EW83" s="1" t="n"/>
      <c r="EX83" s="1" t="n"/>
      <c r="EY83" s="1" t="n"/>
      <c r="EZ83" s="1" t="n"/>
      <c r="FA83" s="1" t="n"/>
      <c r="FB83" s="1" t="n"/>
      <c r="FC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05" t="n"/>
      <c r="AJ84" s="106" t="n"/>
      <c r="AK84" s="106" t="n"/>
      <c r="AL84" s="106" t="n"/>
      <c r="AM84" s="106" t="n"/>
      <c r="AN84" s="106" t="n"/>
      <c r="AO84" s="106" t="n"/>
      <c r="AP84" s="106" t="n"/>
      <c r="AQ84" s="106" t="n"/>
      <c r="AR84" s="106" t="n"/>
      <c r="AS84" s="106" t="n"/>
      <c r="AT84" s="106" t="n"/>
      <c r="AU84" s="106" t="n"/>
      <c r="AV84" s="107" t="n"/>
      <c r="AW84" s="106" t="n"/>
      <c r="AX84" s="106" t="n"/>
      <c r="AY84" s="106" t="n"/>
      <c r="AZ84" s="106" t="n"/>
      <c r="BA84" s="106" t="n"/>
      <c r="BB84" s="106" t="n"/>
      <c r="BC84" s="106" t="n"/>
      <c r="BD84" s="106" t="n"/>
      <c r="BE84" s="106" t="n"/>
      <c r="BF84" s="106" t="n"/>
      <c r="BG84" s="106" t="n"/>
      <c r="BH84" s="106" t="n"/>
      <c r="BI84" s="107" t="n"/>
      <c r="BJ84" s="106" t="n"/>
      <c r="BK84" s="106" t="n"/>
      <c r="BL84" s="106" t="n"/>
      <c r="BM84" s="106" t="n"/>
      <c r="BN84" s="106" t="n"/>
      <c r="BO84" s="106" t="n"/>
      <c r="BP84" s="106" t="n"/>
      <c r="BQ84" s="106" t="n"/>
      <c r="BR84" s="106" t="n"/>
      <c r="BS84" s="106" t="n"/>
      <c r="BT84" s="106" t="n"/>
      <c r="BU84" s="106" t="n"/>
      <c r="BV84" s="107" t="n"/>
      <c r="BW84" s="103" t="n"/>
      <c r="BX84" s="103" t="n"/>
      <c r="BY84" s="103" t="n"/>
      <c r="BZ84" s="103" t="n"/>
      <c r="CA84" s="103" t="n"/>
      <c r="CB84" s="103" t="n"/>
      <c r="CC84" s="103" t="n"/>
      <c r="CD84" s="103" t="n"/>
      <c r="CE84" s="103" t="n"/>
      <c r="CF84" s="103" t="n"/>
      <c r="CG84" s="103" t="n"/>
      <c r="CH84" s="103" t="n"/>
      <c r="CI84" s="104" t="n"/>
      <c r="CJ84" s="103" t="n"/>
      <c r="CK84" s="98" t="n"/>
      <c r="CL84" s="106" t="n"/>
      <c r="CM84" s="106" t="n"/>
      <c r="CN84" s="106" t="n"/>
      <c r="CO84" s="106" t="n"/>
      <c r="CP84" s="106" t="n"/>
      <c r="CQ84" s="106" t="n"/>
      <c r="CR84" s="106" t="n"/>
      <c r="CS84" s="106" t="n"/>
      <c r="CT84" s="106" t="n"/>
      <c r="CU84" s="106" t="n"/>
      <c r="CV84" s="106" t="n"/>
      <c r="CW84" s="106" t="n"/>
      <c r="CX84" s="107" t="n"/>
      <c r="CY84" s="106" t="n"/>
      <c r="CZ84" s="106" t="n"/>
      <c r="DA84" s="106" t="n"/>
      <c r="DB84" s="106" t="n"/>
      <c r="DC84" s="106" t="n"/>
      <c r="DD84" s="106" t="n"/>
      <c r="DE84" s="106" t="n"/>
      <c r="DF84" s="106" t="n"/>
      <c r="DG84" s="106" t="n"/>
      <c r="DH84" s="106" t="n"/>
      <c r="DI84" s="106" t="n"/>
      <c r="DJ84" s="106" t="n"/>
      <c r="DK84" s="107" t="n"/>
      <c r="DL84" s="106" t="n"/>
      <c r="DM84" s="106" t="n"/>
      <c r="DN84" s="106" t="n"/>
      <c r="DO84" s="106" t="n"/>
      <c r="DP84" s="106" t="n"/>
      <c r="DQ84" s="106" t="n"/>
      <c r="DR84" s="106" t="n"/>
      <c r="DS84" s="106" t="n"/>
      <c r="DT84" s="106" t="n"/>
      <c r="DU84" s="106" t="n"/>
      <c r="DV84" s="106" t="n"/>
      <c r="DW84" s="106" t="n"/>
      <c r="DX84" s="107" t="n"/>
      <c r="DY84" s="103" t="n"/>
      <c r="DZ84" s="103" t="n"/>
      <c r="EA84" s="103" t="n"/>
      <c r="EB84" s="103" t="n"/>
      <c r="EC84" s="103" t="n"/>
      <c r="ED84" s="103" t="n"/>
      <c r="EE84" s="103" t="n"/>
      <c r="EF84" s="103" t="n"/>
      <c r="EG84" s="103" t="n"/>
      <c r="EH84" s="103" t="n"/>
      <c r="EI84" s="103" t="n"/>
      <c r="EJ84" s="103" t="n"/>
      <c r="EK84" s="104" t="n"/>
      <c r="EL84" s="98" t="n"/>
      <c r="EM84" s="1" t="n"/>
      <c r="EN84" s="1" t="n"/>
      <c r="EO84" s="1" t="n"/>
      <c r="EP84" s="1" t="n"/>
      <c r="EQ84" s="1" t="n"/>
      <c r="ER84" s="1" t="n"/>
      <c r="ES84" s="1" t="n"/>
      <c r="ET84" s="1" t="n"/>
      <c r="EU84" s="1" t="n"/>
      <c r="EV84" s="1" t="n"/>
      <c r="EW84" s="1" t="n"/>
      <c r="EX84" s="1" t="n"/>
      <c r="EY84" s="1" t="n"/>
      <c r="EZ84" s="1" t="n"/>
      <c r="FA84" s="1" t="n"/>
      <c r="FB84" s="1" t="n"/>
      <c r="FC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05" t="n"/>
      <c r="AJ85" s="106" t="n"/>
      <c r="AK85" s="106" t="n"/>
      <c r="AL85" s="106" t="n"/>
      <c r="AM85" s="106" t="n"/>
      <c r="AN85" s="106" t="n"/>
      <c r="AO85" s="106" t="n"/>
      <c r="AP85" s="106" t="n"/>
      <c r="AQ85" s="106" t="n"/>
      <c r="AR85" s="106" t="n"/>
      <c r="AS85" s="106" t="n"/>
      <c r="AT85" s="106" t="n"/>
      <c r="AU85" s="106" t="n"/>
      <c r="AV85" s="107" t="n"/>
      <c r="AW85" s="106" t="n"/>
      <c r="AX85" s="106" t="n"/>
      <c r="AY85" s="106" t="n"/>
      <c r="AZ85" s="106" t="n"/>
      <c r="BA85" s="106" t="n"/>
      <c r="BB85" s="106" t="n"/>
      <c r="BC85" s="106" t="n"/>
      <c r="BD85" s="106" t="n"/>
      <c r="BE85" s="106" t="n"/>
      <c r="BF85" s="106" t="n"/>
      <c r="BG85" s="106" t="n"/>
      <c r="BH85" s="106" t="n"/>
      <c r="BI85" s="107" t="n"/>
      <c r="BJ85" s="106" t="n"/>
      <c r="BK85" s="106" t="n"/>
      <c r="BL85" s="106" t="n"/>
      <c r="BM85" s="106" t="n"/>
      <c r="BN85" s="106" t="n"/>
      <c r="BO85" s="106" t="n"/>
      <c r="BP85" s="106" t="n"/>
      <c r="BQ85" s="106" t="n"/>
      <c r="BR85" s="106" t="n"/>
      <c r="BS85" s="106" t="n"/>
      <c r="BT85" s="106" t="n"/>
      <c r="BU85" s="106" t="n"/>
      <c r="BV85" s="107" t="n"/>
      <c r="BW85" s="103" t="n"/>
      <c r="BX85" s="103" t="n"/>
      <c r="BY85" s="103" t="n"/>
      <c r="BZ85" s="103" t="n"/>
      <c r="CA85" s="103" t="n"/>
      <c r="CB85" s="103" t="n"/>
      <c r="CC85" s="103" t="n"/>
      <c r="CD85" s="103" t="n"/>
      <c r="CE85" s="103" t="n"/>
      <c r="CF85" s="103" t="n"/>
      <c r="CG85" s="103" t="n"/>
      <c r="CH85" s="103" t="n"/>
      <c r="CI85" s="104" t="n"/>
      <c r="CJ85" s="103" t="n"/>
      <c r="CK85" s="98" t="n"/>
      <c r="CL85" s="106" t="n"/>
      <c r="CM85" s="106" t="n"/>
      <c r="CN85" s="106" t="n"/>
      <c r="CO85" s="106" t="n"/>
      <c r="CP85" s="106" t="n"/>
      <c r="CQ85" s="106" t="n"/>
      <c r="CR85" s="106" t="n"/>
      <c r="CS85" s="106" t="n"/>
      <c r="CT85" s="106" t="n"/>
      <c r="CU85" s="106" t="n"/>
      <c r="CV85" s="106" t="n"/>
      <c r="CW85" s="106" t="n"/>
      <c r="CX85" s="107" t="n"/>
      <c r="CY85" s="106" t="n"/>
      <c r="CZ85" s="106" t="n"/>
      <c r="DA85" s="106" t="n"/>
      <c r="DB85" s="106" t="n"/>
      <c r="DC85" s="106" t="n"/>
      <c r="DD85" s="106" t="n"/>
      <c r="DE85" s="106" t="n"/>
      <c r="DF85" s="106" t="n"/>
      <c r="DG85" s="106" t="n"/>
      <c r="DH85" s="106" t="n"/>
      <c r="DI85" s="106" t="n"/>
      <c r="DJ85" s="106" t="n"/>
      <c r="DK85" s="107" t="n"/>
      <c r="DL85" s="106" t="n"/>
      <c r="DM85" s="106" t="n"/>
      <c r="DN85" s="106" t="n"/>
      <c r="DO85" s="106" t="n"/>
      <c r="DP85" s="106" t="n"/>
      <c r="DQ85" s="106" t="n"/>
      <c r="DR85" s="106" t="n"/>
      <c r="DS85" s="106" t="n"/>
      <c r="DT85" s="106" t="n"/>
      <c r="DU85" s="106" t="n"/>
      <c r="DV85" s="106" t="n"/>
      <c r="DW85" s="106" t="n"/>
      <c r="DX85" s="107" t="n"/>
      <c r="DY85" s="103" t="n"/>
      <c r="DZ85" s="103" t="n"/>
      <c r="EA85" s="103" t="n"/>
      <c r="EB85" s="103" t="n"/>
      <c r="EC85" s="103" t="n"/>
      <c r="ED85" s="103" t="n"/>
      <c r="EE85" s="103" t="n"/>
      <c r="EF85" s="103" t="n"/>
      <c r="EG85" s="103" t="n"/>
      <c r="EH85" s="103" t="n"/>
      <c r="EI85" s="103" t="n"/>
      <c r="EJ85" s="103" t="n"/>
      <c r="EK85" s="104" t="n"/>
      <c r="EL85" s="98" t="n"/>
      <c r="EM85" s="1" t="n"/>
      <c r="EN85" s="1" t="n"/>
      <c r="EO85" s="1" t="n"/>
      <c r="EP85" s="1" t="n"/>
      <c r="EQ85" s="1" t="n"/>
      <c r="ER85" s="1" t="n"/>
      <c r="ES85" s="1" t="n"/>
      <c r="ET85" s="1" t="n"/>
      <c r="EU85" s="1" t="n"/>
      <c r="EV85" s="1" t="n"/>
      <c r="EW85" s="1" t="n"/>
      <c r="EX85" s="1" t="n"/>
      <c r="EY85" s="1" t="n"/>
      <c r="EZ85" s="1" t="n"/>
      <c r="FA85" s="1" t="n"/>
      <c r="FB85" s="1" t="n"/>
      <c r="FC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05" t="n"/>
      <c r="AJ86" s="106" t="n"/>
      <c r="AK86" s="106" t="n"/>
      <c r="AL86" s="106" t="n"/>
      <c r="AM86" s="106" t="n"/>
      <c r="AN86" s="106" t="n"/>
      <c r="AO86" s="106" t="n"/>
      <c r="AP86" s="106" t="n"/>
      <c r="AQ86" s="106" t="n"/>
      <c r="AR86" s="106" t="n"/>
      <c r="AS86" s="106" t="n"/>
      <c r="AT86" s="106" t="n"/>
      <c r="AU86" s="106" t="n"/>
      <c r="AV86" s="107" t="n"/>
      <c r="AW86" s="106" t="n"/>
      <c r="AX86" s="106" t="n"/>
      <c r="AY86" s="106" t="n"/>
      <c r="AZ86" s="106" t="n"/>
      <c r="BA86" s="106" t="n"/>
      <c r="BB86" s="106" t="n"/>
      <c r="BC86" s="106" t="n"/>
      <c r="BD86" s="106" t="n"/>
      <c r="BE86" s="106" t="n"/>
      <c r="BF86" s="106" t="n"/>
      <c r="BG86" s="106" t="n"/>
      <c r="BH86" s="106" t="n"/>
      <c r="BI86" s="107" t="n"/>
      <c r="BJ86" s="106" t="n"/>
      <c r="BK86" s="106" t="n"/>
      <c r="BL86" s="106" t="n"/>
      <c r="BM86" s="106" t="n"/>
      <c r="BN86" s="106" t="n"/>
      <c r="BO86" s="106" t="n"/>
      <c r="BP86" s="106" t="n"/>
      <c r="BQ86" s="106" t="n"/>
      <c r="BR86" s="106" t="n"/>
      <c r="BS86" s="106" t="n"/>
      <c r="BT86" s="106" t="n"/>
      <c r="BU86" s="106" t="n"/>
      <c r="BV86" s="107" t="n"/>
      <c r="BW86" s="103" t="n"/>
      <c r="BX86" s="103" t="n"/>
      <c r="BY86" s="103" t="n"/>
      <c r="BZ86" s="103" t="n"/>
      <c r="CA86" s="103" t="n"/>
      <c r="CB86" s="103" t="n"/>
      <c r="CC86" s="103" t="n"/>
      <c r="CD86" s="103" t="n"/>
      <c r="CE86" s="103" t="n"/>
      <c r="CF86" s="103" t="n"/>
      <c r="CG86" s="103" t="n"/>
      <c r="CH86" s="103" t="n"/>
      <c r="CI86" s="104" t="n"/>
      <c r="CJ86" s="103" t="n"/>
      <c r="CK86" s="98" t="n"/>
      <c r="CL86" s="106" t="n"/>
      <c r="CM86" s="106" t="n"/>
      <c r="CN86" s="106" t="n"/>
      <c r="CO86" s="106" t="n"/>
      <c r="CP86" s="106" t="n"/>
      <c r="CQ86" s="106" t="n"/>
      <c r="CR86" s="106" t="n"/>
      <c r="CS86" s="106" t="n"/>
      <c r="CT86" s="106" t="n"/>
      <c r="CU86" s="106" t="n"/>
      <c r="CV86" s="106" t="n"/>
      <c r="CW86" s="106" t="n"/>
      <c r="CX86" s="107" t="n"/>
      <c r="CY86" s="106" t="n"/>
      <c r="CZ86" s="106" t="n"/>
      <c r="DA86" s="106" t="n"/>
      <c r="DB86" s="106" t="n"/>
      <c r="DC86" s="106" t="n"/>
      <c r="DD86" s="106" t="n"/>
      <c r="DE86" s="106" t="n"/>
      <c r="DF86" s="106" t="n"/>
      <c r="DG86" s="106" t="n"/>
      <c r="DH86" s="106" t="n"/>
      <c r="DI86" s="106" t="n"/>
      <c r="DJ86" s="106" t="n"/>
      <c r="DK86" s="107" t="n"/>
      <c r="DL86" s="106" t="n"/>
      <c r="DM86" s="106" t="n"/>
      <c r="DN86" s="106" t="n"/>
      <c r="DO86" s="106" t="n"/>
      <c r="DP86" s="106" t="n"/>
      <c r="DQ86" s="106" t="n"/>
      <c r="DR86" s="106" t="n"/>
      <c r="DS86" s="106" t="n"/>
      <c r="DT86" s="106" t="n"/>
      <c r="DU86" s="106" t="n"/>
      <c r="DV86" s="106" t="n"/>
      <c r="DW86" s="106" t="n"/>
      <c r="DX86" s="107" t="n"/>
      <c r="DY86" s="103" t="n"/>
      <c r="DZ86" s="103" t="n"/>
      <c r="EA86" s="103" t="n"/>
      <c r="EB86" s="103" t="n"/>
      <c r="EC86" s="103" t="n"/>
      <c r="ED86" s="103" t="n"/>
      <c r="EE86" s="103" t="n"/>
      <c r="EF86" s="103" t="n"/>
      <c r="EG86" s="103" t="n"/>
      <c r="EH86" s="103" t="n"/>
      <c r="EI86" s="103" t="n"/>
      <c r="EJ86" s="103" t="n"/>
      <c r="EK86" s="104" t="n"/>
      <c r="EL86" s="98" t="n"/>
      <c r="EM86" s="1" t="n"/>
      <c r="EN86" s="1" t="n"/>
      <c r="EO86" s="1" t="n"/>
      <c r="EP86" s="1" t="n"/>
      <c r="EQ86" s="1" t="n"/>
      <c r="ER86" s="1" t="n"/>
      <c r="ES86" s="1" t="n"/>
      <c r="ET86" s="1" t="n"/>
      <c r="EU86" s="1" t="n"/>
      <c r="EV86" s="1" t="n"/>
      <c r="EW86" s="1" t="n"/>
      <c r="EX86" s="1" t="n"/>
      <c r="EY86" s="1" t="n"/>
      <c r="EZ86" s="1" t="n"/>
      <c r="FA86" s="1" t="n"/>
      <c r="FB86" s="1" t="n"/>
      <c r="FC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05" t="n"/>
      <c r="AJ87" s="106" t="n"/>
      <c r="AK87" s="106" t="n"/>
      <c r="AL87" s="106" t="n"/>
      <c r="AM87" s="106" t="n"/>
      <c r="AN87" s="106" t="n"/>
      <c r="AO87" s="106" t="n"/>
      <c r="AP87" s="106" t="n"/>
      <c r="AQ87" s="106" t="n"/>
      <c r="AR87" s="106" t="n"/>
      <c r="AS87" s="106" t="n"/>
      <c r="AT87" s="106" t="n"/>
      <c r="AU87" s="106" t="n"/>
      <c r="AV87" s="107" t="n"/>
      <c r="AW87" s="106" t="n"/>
      <c r="AX87" s="106" t="n"/>
      <c r="AY87" s="106" t="n"/>
      <c r="AZ87" s="106" t="n"/>
      <c r="BA87" s="106" t="n"/>
      <c r="BB87" s="106" t="n"/>
      <c r="BC87" s="106" t="n"/>
      <c r="BD87" s="106" t="n"/>
      <c r="BE87" s="106" t="n"/>
      <c r="BF87" s="106" t="n"/>
      <c r="BG87" s="106" t="n"/>
      <c r="BH87" s="106" t="n"/>
      <c r="BI87" s="107" t="n"/>
      <c r="BJ87" s="106" t="n"/>
      <c r="BK87" s="106" t="n"/>
      <c r="BL87" s="106" t="n"/>
      <c r="BM87" s="106" t="n"/>
      <c r="BN87" s="106" t="n"/>
      <c r="BO87" s="106" t="n"/>
      <c r="BP87" s="106" t="n"/>
      <c r="BQ87" s="106" t="n"/>
      <c r="BR87" s="106" t="n"/>
      <c r="BS87" s="106" t="n"/>
      <c r="BT87" s="106" t="n"/>
      <c r="BU87" s="106" t="n"/>
      <c r="BV87" s="107" t="n"/>
      <c r="BW87" s="103" t="n"/>
      <c r="BX87" s="103" t="n"/>
      <c r="BY87" s="103" t="n"/>
      <c r="BZ87" s="103" t="n"/>
      <c r="CA87" s="103" t="n"/>
      <c r="CB87" s="103" t="n"/>
      <c r="CC87" s="103" t="n"/>
      <c r="CD87" s="103" t="n"/>
      <c r="CE87" s="103" t="n"/>
      <c r="CF87" s="103" t="n"/>
      <c r="CG87" s="103" t="n"/>
      <c r="CH87" s="103" t="n"/>
      <c r="CI87" s="104" t="n"/>
      <c r="CJ87" s="103" t="n"/>
      <c r="CK87" s="98" t="n"/>
      <c r="CL87" s="106" t="n"/>
      <c r="CM87" s="106" t="n"/>
      <c r="CN87" s="106" t="n"/>
      <c r="CO87" s="106" t="n"/>
      <c r="CP87" s="106" t="n"/>
      <c r="CQ87" s="106" t="n"/>
      <c r="CR87" s="106" t="n"/>
      <c r="CS87" s="106" t="n"/>
      <c r="CT87" s="106" t="n"/>
      <c r="CU87" s="106" t="n"/>
      <c r="CV87" s="106" t="n"/>
      <c r="CW87" s="106" t="n"/>
      <c r="CX87" s="107" t="n"/>
      <c r="CY87" s="106" t="n"/>
      <c r="CZ87" s="106" t="n"/>
      <c r="DA87" s="106" t="n"/>
      <c r="DB87" s="106" t="n"/>
      <c r="DC87" s="106" t="n"/>
      <c r="DD87" s="106" t="n"/>
      <c r="DE87" s="106" t="n"/>
      <c r="DF87" s="106" t="n"/>
      <c r="DG87" s="106" t="n"/>
      <c r="DH87" s="106" t="n"/>
      <c r="DI87" s="106" t="n"/>
      <c r="DJ87" s="106" t="n"/>
      <c r="DK87" s="107" t="n"/>
      <c r="DL87" s="106" t="n"/>
      <c r="DM87" s="106" t="n"/>
      <c r="DN87" s="106" t="n"/>
      <c r="DO87" s="106" t="n"/>
      <c r="DP87" s="106" t="n"/>
      <c r="DQ87" s="106" t="n"/>
      <c r="DR87" s="106" t="n"/>
      <c r="DS87" s="106" t="n"/>
      <c r="DT87" s="106" t="n"/>
      <c r="DU87" s="106" t="n"/>
      <c r="DV87" s="106" t="n"/>
      <c r="DW87" s="106" t="n"/>
      <c r="DX87" s="107" t="n"/>
      <c r="DY87" s="103" t="n"/>
      <c r="DZ87" s="103" t="n"/>
      <c r="EA87" s="103" t="n"/>
      <c r="EB87" s="103" t="n"/>
      <c r="EC87" s="103" t="n"/>
      <c r="ED87" s="103" t="n"/>
      <c r="EE87" s="103" t="n"/>
      <c r="EF87" s="103" t="n"/>
      <c r="EG87" s="103" t="n"/>
      <c r="EH87" s="103" t="n"/>
      <c r="EI87" s="103" t="n"/>
      <c r="EJ87" s="103" t="n"/>
      <c r="EK87" s="104" t="n"/>
      <c r="EL87" s="98" t="n"/>
      <c r="EM87" s="1" t="n"/>
      <c r="EN87" s="1" t="n"/>
      <c r="EO87" s="1" t="n"/>
      <c r="EP87" s="1" t="n"/>
      <c r="EQ87" s="1" t="n"/>
      <c r="ER87" s="1" t="n"/>
      <c r="ES87" s="1" t="n"/>
      <c r="ET87" s="1" t="n"/>
      <c r="EU87" s="1" t="n"/>
      <c r="EV87" s="1" t="n"/>
      <c r="EW87" s="1" t="n"/>
      <c r="EX87" s="1" t="n"/>
      <c r="EY87" s="1" t="n"/>
      <c r="EZ87" s="1" t="n"/>
      <c r="FA87" s="1" t="n"/>
      <c r="FB87" s="1" t="n"/>
      <c r="FC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05" t="n"/>
      <c r="AJ88" s="106" t="n"/>
      <c r="AK88" s="106" t="n"/>
      <c r="AL88" s="106" t="n"/>
      <c r="AM88" s="106" t="n"/>
      <c r="AN88" s="106" t="n"/>
      <c r="AO88" s="106" t="n"/>
      <c r="AP88" s="106" t="n"/>
      <c r="AQ88" s="106" t="n"/>
      <c r="AR88" s="106" t="n"/>
      <c r="AS88" s="106" t="n"/>
      <c r="AT88" s="106" t="n"/>
      <c r="AU88" s="106" t="n"/>
      <c r="AV88" s="107" t="n"/>
      <c r="AW88" s="106" t="n"/>
      <c r="AX88" s="106" t="n"/>
      <c r="AY88" s="106" t="n"/>
      <c r="AZ88" s="106" t="n"/>
      <c r="BA88" s="106" t="n"/>
      <c r="BB88" s="106" t="n"/>
      <c r="BC88" s="106" t="n"/>
      <c r="BD88" s="106" t="n"/>
      <c r="BE88" s="106" t="n"/>
      <c r="BF88" s="106" t="n"/>
      <c r="BG88" s="106" t="n"/>
      <c r="BH88" s="106" t="n"/>
      <c r="BI88" s="107" t="n"/>
      <c r="BJ88" s="106" t="n"/>
      <c r="BK88" s="106" t="n"/>
      <c r="BL88" s="106" t="n"/>
      <c r="BM88" s="106" t="n"/>
      <c r="BN88" s="106" t="n"/>
      <c r="BO88" s="106" t="n"/>
      <c r="BP88" s="106" t="n"/>
      <c r="BQ88" s="106" t="n"/>
      <c r="BR88" s="106" t="n"/>
      <c r="BS88" s="106" t="n"/>
      <c r="BT88" s="106" t="n"/>
      <c r="BU88" s="106" t="n"/>
      <c r="BV88" s="107" t="n"/>
      <c r="BW88" s="103" t="n"/>
      <c r="BX88" s="103" t="n"/>
      <c r="BY88" s="103" t="n"/>
      <c r="BZ88" s="103" t="n"/>
      <c r="CA88" s="103" t="n"/>
      <c r="CB88" s="103" t="n"/>
      <c r="CC88" s="103" t="n"/>
      <c r="CD88" s="103" t="n"/>
      <c r="CE88" s="103" t="n"/>
      <c r="CF88" s="103" t="n"/>
      <c r="CG88" s="103" t="n"/>
      <c r="CH88" s="103" t="n"/>
      <c r="CI88" s="104" t="n"/>
      <c r="CJ88" s="103" t="n"/>
      <c r="CK88" s="98" t="n"/>
      <c r="CL88" s="106" t="n"/>
      <c r="CM88" s="106" t="n"/>
      <c r="CN88" s="106" t="n"/>
      <c r="CO88" s="106" t="n"/>
      <c r="CP88" s="106" t="n"/>
      <c r="CQ88" s="106" t="n"/>
      <c r="CR88" s="106" t="n"/>
      <c r="CS88" s="106" t="n"/>
      <c r="CT88" s="106" t="n"/>
      <c r="CU88" s="106" t="n"/>
      <c r="CV88" s="106" t="n"/>
      <c r="CW88" s="106" t="n"/>
      <c r="CX88" s="107" t="n"/>
      <c r="CY88" s="106" t="n"/>
      <c r="CZ88" s="106" t="n"/>
      <c r="DA88" s="106" t="n"/>
      <c r="DB88" s="106" t="n"/>
      <c r="DC88" s="106" t="n"/>
      <c r="DD88" s="106" t="n"/>
      <c r="DE88" s="106" t="n"/>
      <c r="DF88" s="106" t="n"/>
      <c r="DG88" s="106" t="n"/>
      <c r="DH88" s="106" t="n"/>
      <c r="DI88" s="106" t="n"/>
      <c r="DJ88" s="106" t="n"/>
      <c r="DK88" s="107" t="n"/>
      <c r="DL88" s="106" t="n"/>
      <c r="DM88" s="106" t="n"/>
      <c r="DN88" s="106" t="n"/>
      <c r="DO88" s="106" t="n"/>
      <c r="DP88" s="106" t="n"/>
      <c r="DQ88" s="106" t="n"/>
      <c r="DR88" s="106" t="n"/>
      <c r="DS88" s="106" t="n"/>
      <c r="DT88" s="106" t="n"/>
      <c r="DU88" s="106" t="n"/>
      <c r="DV88" s="106" t="n"/>
      <c r="DW88" s="106" t="n"/>
      <c r="DX88" s="107" t="n"/>
      <c r="DY88" s="103" t="n"/>
      <c r="DZ88" s="103" t="n"/>
      <c r="EA88" s="103" t="n"/>
      <c r="EB88" s="103" t="n"/>
      <c r="EC88" s="103" t="n"/>
      <c r="ED88" s="103" t="n"/>
      <c r="EE88" s="103" t="n"/>
      <c r="EF88" s="103" t="n"/>
      <c r="EG88" s="103" t="n"/>
      <c r="EH88" s="103" t="n"/>
      <c r="EI88" s="103" t="n"/>
      <c r="EJ88" s="103" t="n"/>
      <c r="EK88" s="104" t="n"/>
      <c r="EL88" s="98" t="n"/>
      <c r="EM88" s="1" t="n"/>
      <c r="EN88" s="1" t="n"/>
      <c r="EO88" s="1" t="n"/>
      <c r="EP88" s="1" t="n"/>
      <c r="EQ88" s="1" t="n"/>
      <c r="ER88" s="1" t="n"/>
      <c r="ES88" s="1" t="n"/>
      <c r="ET88" s="1" t="n"/>
      <c r="EU88" s="1" t="n"/>
      <c r="EV88" s="1" t="n"/>
      <c r="EW88" s="1" t="n"/>
      <c r="EX88" s="1" t="n"/>
      <c r="EY88" s="1" t="n"/>
      <c r="EZ88" s="1" t="n"/>
      <c r="FA88" s="1" t="n"/>
      <c r="FB88" s="1" t="n"/>
      <c r="FC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05" t="n"/>
      <c r="AJ89" s="106" t="n"/>
      <c r="AK89" s="106" t="n"/>
      <c r="AL89" s="106" t="n"/>
      <c r="AM89" s="106" t="n"/>
      <c r="AN89" s="106" t="n"/>
      <c r="AO89" s="106" t="n"/>
      <c r="AP89" s="106" t="n"/>
      <c r="AQ89" s="106" t="n"/>
      <c r="AR89" s="106" t="n"/>
      <c r="AS89" s="106" t="n"/>
      <c r="AT89" s="106" t="n"/>
      <c r="AU89" s="106" t="n"/>
      <c r="AV89" s="107" t="n"/>
      <c r="AW89" s="106" t="n"/>
      <c r="AX89" s="106" t="n"/>
      <c r="AY89" s="106" t="n"/>
      <c r="AZ89" s="106" t="n"/>
      <c r="BA89" s="106" t="n"/>
      <c r="BB89" s="106" t="n"/>
      <c r="BC89" s="106" t="n"/>
      <c r="BD89" s="106" t="n"/>
      <c r="BE89" s="106" t="n"/>
      <c r="BF89" s="106" t="n"/>
      <c r="BG89" s="106" t="n"/>
      <c r="BH89" s="106" t="n"/>
      <c r="BI89" s="107" t="n"/>
      <c r="BJ89" s="106" t="n"/>
      <c r="BK89" s="106" t="n"/>
      <c r="BL89" s="106" t="n"/>
      <c r="BM89" s="106" t="n"/>
      <c r="BN89" s="106" t="n"/>
      <c r="BO89" s="106" t="n"/>
      <c r="BP89" s="106" t="n"/>
      <c r="BQ89" s="106" t="n"/>
      <c r="BR89" s="106" t="n"/>
      <c r="BS89" s="106" t="n"/>
      <c r="BT89" s="106" t="n"/>
      <c r="BU89" s="106" t="n"/>
      <c r="BV89" s="107" t="n"/>
      <c r="BW89" s="103" t="n"/>
      <c r="BX89" s="103" t="n"/>
      <c r="BY89" s="103" t="n"/>
      <c r="BZ89" s="103" t="n"/>
      <c r="CA89" s="103" t="n"/>
      <c r="CB89" s="103" t="n"/>
      <c r="CC89" s="103" t="n"/>
      <c r="CD89" s="103" t="n"/>
      <c r="CE89" s="103" t="n"/>
      <c r="CF89" s="103" t="n"/>
      <c r="CG89" s="103" t="n"/>
      <c r="CH89" s="103" t="n"/>
      <c r="CI89" s="104" t="n"/>
      <c r="CJ89" s="103" t="n"/>
      <c r="CK89" s="98" t="n"/>
      <c r="CL89" s="106" t="n"/>
      <c r="CM89" s="106" t="n"/>
      <c r="CN89" s="106" t="n"/>
      <c r="CO89" s="106" t="n"/>
      <c r="CP89" s="106" t="n"/>
      <c r="CQ89" s="106" t="n"/>
      <c r="CR89" s="106" t="n"/>
      <c r="CS89" s="106" t="n"/>
      <c r="CT89" s="106" t="n"/>
      <c r="CU89" s="106" t="n"/>
      <c r="CV89" s="106" t="n"/>
      <c r="CW89" s="106" t="n"/>
      <c r="CX89" s="107" t="n"/>
      <c r="CY89" s="106" t="n"/>
      <c r="CZ89" s="106" t="n"/>
      <c r="DA89" s="106" t="n"/>
      <c r="DB89" s="106" t="n"/>
      <c r="DC89" s="106" t="n"/>
      <c r="DD89" s="106" t="n"/>
      <c r="DE89" s="106" t="n"/>
      <c r="DF89" s="106" t="n"/>
      <c r="DG89" s="106" t="n"/>
      <c r="DH89" s="106" t="n"/>
      <c r="DI89" s="106" t="n"/>
      <c r="DJ89" s="106" t="n"/>
      <c r="DK89" s="107" t="n"/>
      <c r="DL89" s="106" t="n"/>
      <c r="DM89" s="106" t="n"/>
      <c r="DN89" s="106" t="n"/>
      <c r="DO89" s="106" t="n"/>
      <c r="DP89" s="106" t="n"/>
      <c r="DQ89" s="106" t="n"/>
      <c r="DR89" s="106" t="n"/>
      <c r="DS89" s="106" t="n"/>
      <c r="DT89" s="106" t="n"/>
      <c r="DU89" s="106" t="n"/>
      <c r="DV89" s="106" t="n"/>
      <c r="DW89" s="106" t="n"/>
      <c r="DX89" s="107" t="n"/>
      <c r="DY89" s="103" t="n"/>
      <c r="DZ89" s="103" t="n"/>
      <c r="EA89" s="103" t="n"/>
      <c r="EB89" s="103" t="n"/>
      <c r="EC89" s="103" t="n"/>
      <c r="ED89" s="103" t="n"/>
      <c r="EE89" s="103" t="n"/>
      <c r="EF89" s="103" t="n"/>
      <c r="EG89" s="103" t="n"/>
      <c r="EH89" s="103" t="n"/>
      <c r="EI89" s="103" t="n"/>
      <c r="EJ89" s="103" t="n"/>
      <c r="EK89" s="104" t="n"/>
      <c r="EL89" s="98" t="n"/>
      <c r="EM89" s="1" t="n"/>
      <c r="EN89" s="1" t="n"/>
      <c r="EO89" s="1" t="n"/>
      <c r="EP89" s="1" t="n"/>
      <c r="EQ89" s="1" t="n"/>
      <c r="ER89" s="1" t="n"/>
      <c r="ES89" s="1" t="n"/>
      <c r="ET89" s="1" t="n"/>
      <c r="EU89" s="1" t="n"/>
      <c r="EV89" s="1" t="n"/>
      <c r="EW89" s="1" t="n"/>
      <c r="EX89" s="1" t="n"/>
      <c r="EY89" s="1" t="n"/>
      <c r="EZ89" s="1" t="n"/>
      <c r="FA89" s="1" t="n"/>
      <c r="FB89" s="1" t="n"/>
      <c r="FC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05" t="n"/>
      <c r="AJ90" s="106" t="n"/>
      <c r="AK90" s="106" t="n"/>
      <c r="AL90" s="106" t="n"/>
      <c r="AM90" s="106" t="n"/>
      <c r="AN90" s="106" t="n"/>
      <c r="AO90" s="106" t="n"/>
      <c r="AP90" s="106" t="n"/>
      <c r="AQ90" s="106" t="n"/>
      <c r="AR90" s="106" t="n"/>
      <c r="AS90" s="106" t="n"/>
      <c r="AT90" s="106" t="n"/>
      <c r="AU90" s="106" t="n"/>
      <c r="AV90" s="107" t="n"/>
      <c r="AW90" s="106" t="n"/>
      <c r="AX90" s="106" t="n"/>
      <c r="AY90" s="106" t="n"/>
      <c r="AZ90" s="106" t="n"/>
      <c r="BA90" s="106" t="n"/>
      <c r="BB90" s="106" t="n"/>
      <c r="BC90" s="106" t="n"/>
      <c r="BD90" s="106" t="n"/>
      <c r="BE90" s="106" t="n"/>
      <c r="BF90" s="106" t="n"/>
      <c r="BG90" s="106" t="n"/>
      <c r="BH90" s="106" t="n"/>
      <c r="BI90" s="107" t="n"/>
      <c r="BJ90" s="106" t="n"/>
      <c r="BK90" s="106" t="n"/>
      <c r="BL90" s="106" t="n"/>
      <c r="BM90" s="106" t="n"/>
      <c r="BN90" s="106" t="n"/>
      <c r="BO90" s="106" t="n"/>
      <c r="BP90" s="106" t="n"/>
      <c r="BQ90" s="106" t="n"/>
      <c r="BR90" s="106" t="n"/>
      <c r="BS90" s="106" t="n"/>
      <c r="BT90" s="106" t="n"/>
      <c r="BU90" s="106" t="n"/>
      <c r="BV90" s="107" t="n"/>
      <c r="BW90" s="103" t="n"/>
      <c r="BX90" s="103" t="n"/>
      <c r="BY90" s="103" t="n"/>
      <c r="BZ90" s="103" t="n"/>
      <c r="CA90" s="103" t="n"/>
      <c r="CB90" s="103" t="n"/>
      <c r="CC90" s="103" t="n"/>
      <c r="CD90" s="103" t="n"/>
      <c r="CE90" s="103" t="n"/>
      <c r="CF90" s="103" t="n"/>
      <c r="CG90" s="103" t="n"/>
      <c r="CH90" s="103" t="n"/>
      <c r="CI90" s="104" t="n"/>
      <c r="CJ90" s="103" t="n"/>
      <c r="CK90" s="98" t="n"/>
      <c r="CL90" s="106" t="n"/>
      <c r="CM90" s="106" t="n"/>
      <c r="CN90" s="106" t="n"/>
      <c r="CO90" s="106" t="n"/>
      <c r="CP90" s="106" t="n"/>
      <c r="CQ90" s="106" t="n"/>
      <c r="CR90" s="106" t="n"/>
      <c r="CS90" s="106" t="n"/>
      <c r="CT90" s="106" t="n"/>
      <c r="CU90" s="106" t="n"/>
      <c r="CV90" s="106" t="n"/>
      <c r="CW90" s="106" t="n"/>
      <c r="CX90" s="107" t="n"/>
      <c r="CY90" s="106" t="n"/>
      <c r="CZ90" s="106" t="n"/>
      <c r="DA90" s="106" t="n"/>
      <c r="DB90" s="106" t="n"/>
      <c r="DC90" s="106" t="n"/>
      <c r="DD90" s="106" t="n"/>
      <c r="DE90" s="106" t="n"/>
      <c r="DF90" s="106" t="n"/>
      <c r="DG90" s="106" t="n"/>
      <c r="DH90" s="106" t="n"/>
      <c r="DI90" s="106" t="n"/>
      <c r="DJ90" s="106" t="n"/>
      <c r="DK90" s="107" t="n"/>
      <c r="DL90" s="106" t="n"/>
      <c r="DM90" s="106" t="n"/>
      <c r="DN90" s="106" t="n"/>
      <c r="DO90" s="106" t="n"/>
      <c r="DP90" s="106" t="n"/>
      <c r="DQ90" s="106" t="n"/>
      <c r="DR90" s="106" t="n"/>
      <c r="DS90" s="106" t="n"/>
      <c r="DT90" s="106" t="n"/>
      <c r="DU90" s="106" t="n"/>
      <c r="DV90" s="106" t="n"/>
      <c r="DW90" s="106" t="n"/>
      <c r="DX90" s="107" t="n"/>
      <c r="DY90" s="103" t="n"/>
      <c r="DZ90" s="103" t="n"/>
      <c r="EA90" s="103" t="n"/>
      <c r="EB90" s="103" t="n"/>
      <c r="EC90" s="103" t="n"/>
      <c r="ED90" s="103" t="n"/>
      <c r="EE90" s="103" t="n"/>
      <c r="EF90" s="103" t="n"/>
      <c r="EG90" s="103" t="n"/>
      <c r="EH90" s="103" t="n"/>
      <c r="EI90" s="103" t="n"/>
      <c r="EJ90" s="103" t="n"/>
      <c r="EK90" s="104" t="n"/>
      <c r="EL90" s="98" t="n"/>
      <c r="EM90" s="1" t="n"/>
      <c r="EN90" s="1" t="n"/>
      <c r="EO90" s="1" t="n"/>
      <c r="EP90" s="1" t="n"/>
      <c r="EQ90" s="1" t="n"/>
      <c r="ER90" s="1" t="n"/>
      <c r="ES90" s="1" t="n"/>
      <c r="ET90" s="1" t="n"/>
      <c r="EU90" s="1" t="n"/>
      <c r="EV90" s="1" t="n"/>
      <c r="EW90" s="1" t="n"/>
      <c r="EX90" s="1" t="n"/>
      <c r="EY90" s="1" t="n"/>
      <c r="EZ90" s="1" t="n"/>
      <c r="FA90" s="1" t="n"/>
      <c r="FB90" s="1" t="n"/>
      <c r="FC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05" t="n"/>
      <c r="AJ91" s="106" t="n"/>
      <c r="AK91" s="106" t="n"/>
      <c r="AL91" s="106" t="n"/>
      <c r="AM91" s="106" t="n"/>
      <c r="AN91" s="106" t="n"/>
      <c r="AO91" s="106" t="n"/>
      <c r="AP91" s="106" t="n"/>
      <c r="AQ91" s="106" t="n"/>
      <c r="AR91" s="106" t="n"/>
      <c r="AS91" s="106" t="n"/>
      <c r="AT91" s="106" t="n"/>
      <c r="AU91" s="106" t="n"/>
      <c r="AV91" s="107" t="n"/>
      <c r="AW91" s="106" t="n"/>
      <c r="AX91" s="106" t="n"/>
      <c r="AY91" s="106" t="n"/>
      <c r="AZ91" s="106" t="n"/>
      <c r="BA91" s="106" t="n"/>
      <c r="BB91" s="106" t="n"/>
      <c r="BC91" s="106" t="n"/>
      <c r="BD91" s="106" t="n"/>
      <c r="BE91" s="106" t="n"/>
      <c r="BF91" s="106" t="n"/>
      <c r="BG91" s="106" t="n"/>
      <c r="BH91" s="106" t="n"/>
      <c r="BI91" s="107" t="n"/>
      <c r="BJ91" s="106" t="n"/>
      <c r="BK91" s="106" t="n"/>
      <c r="BL91" s="106" t="n"/>
      <c r="BM91" s="106" t="n"/>
      <c r="BN91" s="106" t="n"/>
      <c r="BO91" s="106" t="n"/>
      <c r="BP91" s="106" t="n"/>
      <c r="BQ91" s="106" t="n"/>
      <c r="BR91" s="106" t="n"/>
      <c r="BS91" s="106" t="n"/>
      <c r="BT91" s="106" t="n"/>
      <c r="BU91" s="106" t="n"/>
      <c r="BV91" s="107" t="n"/>
      <c r="BW91" s="103" t="n"/>
      <c r="BX91" s="103" t="n"/>
      <c r="BY91" s="103" t="n"/>
      <c r="BZ91" s="103" t="n"/>
      <c r="CA91" s="103" t="n"/>
      <c r="CB91" s="103" t="n"/>
      <c r="CC91" s="103" t="n"/>
      <c r="CD91" s="103" t="n"/>
      <c r="CE91" s="103" t="n"/>
      <c r="CF91" s="103" t="n"/>
      <c r="CG91" s="103" t="n"/>
      <c r="CH91" s="103" t="n"/>
      <c r="CI91" s="104" t="n"/>
      <c r="CJ91" s="103" t="n"/>
      <c r="CK91" s="98" t="n"/>
      <c r="CL91" s="106" t="n"/>
      <c r="CM91" s="106" t="n"/>
      <c r="CN91" s="106" t="n"/>
      <c r="CO91" s="106" t="n"/>
      <c r="CP91" s="106" t="n"/>
      <c r="CQ91" s="106" t="n"/>
      <c r="CR91" s="106" t="n"/>
      <c r="CS91" s="106" t="n"/>
      <c r="CT91" s="106" t="n"/>
      <c r="CU91" s="106" t="n"/>
      <c r="CV91" s="106" t="n"/>
      <c r="CW91" s="106" t="n"/>
      <c r="CX91" s="107" t="n"/>
      <c r="CY91" s="106" t="n"/>
      <c r="CZ91" s="106" t="n"/>
      <c r="DA91" s="106" t="n"/>
      <c r="DB91" s="106" t="n"/>
      <c r="DC91" s="106" t="n"/>
      <c r="DD91" s="106" t="n"/>
      <c r="DE91" s="106" t="n"/>
      <c r="DF91" s="106" t="n"/>
      <c r="DG91" s="106" t="n"/>
      <c r="DH91" s="106" t="n"/>
      <c r="DI91" s="106" t="n"/>
      <c r="DJ91" s="106" t="n"/>
      <c r="DK91" s="107" t="n"/>
      <c r="DL91" s="106" t="n"/>
      <c r="DM91" s="106" t="n"/>
      <c r="DN91" s="106" t="n"/>
      <c r="DO91" s="106" t="n"/>
      <c r="DP91" s="106" t="n"/>
      <c r="DQ91" s="106" t="n"/>
      <c r="DR91" s="106" t="n"/>
      <c r="DS91" s="106" t="n"/>
      <c r="DT91" s="106" t="n"/>
      <c r="DU91" s="106" t="n"/>
      <c r="DV91" s="106" t="n"/>
      <c r="DW91" s="106" t="n"/>
      <c r="DX91" s="107" t="n"/>
      <c r="DY91" s="103" t="n"/>
      <c r="DZ91" s="103" t="n"/>
      <c r="EA91" s="103" t="n"/>
      <c r="EB91" s="103" t="n"/>
      <c r="EC91" s="103" t="n"/>
      <c r="ED91" s="103" t="n"/>
      <c r="EE91" s="103" t="n"/>
      <c r="EF91" s="103" t="n"/>
      <c r="EG91" s="103" t="n"/>
      <c r="EH91" s="103" t="n"/>
      <c r="EI91" s="103" t="n"/>
      <c r="EJ91" s="103" t="n"/>
      <c r="EK91" s="104" t="n"/>
      <c r="EL91" s="98" t="n"/>
      <c r="EM91" s="1" t="n"/>
      <c r="EN91" s="1" t="n"/>
      <c r="EO91" s="1" t="n"/>
      <c r="EP91" s="1" t="n"/>
      <c r="EQ91" s="1" t="n"/>
      <c r="ER91" s="1" t="n"/>
      <c r="ES91" s="1" t="n"/>
      <c r="ET91" s="1" t="n"/>
      <c r="EU91" s="1" t="n"/>
      <c r="EV91" s="1" t="n"/>
      <c r="EW91" s="1" t="n"/>
      <c r="EX91" s="1" t="n"/>
      <c r="EY91" s="1" t="n"/>
      <c r="EZ91" s="1" t="n"/>
      <c r="FA91" s="1" t="n"/>
      <c r="FB91" s="1" t="n"/>
      <c r="FC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05" t="n"/>
      <c r="AJ92" s="106" t="n"/>
      <c r="AK92" s="106" t="n"/>
      <c r="AL92" s="106" t="n"/>
      <c r="AM92" s="106" t="n"/>
      <c r="AN92" s="106" t="n"/>
      <c r="AO92" s="106" t="n"/>
      <c r="AP92" s="106" t="n"/>
      <c r="AQ92" s="106" t="n"/>
      <c r="AR92" s="106" t="n"/>
      <c r="AS92" s="106" t="n"/>
      <c r="AT92" s="106" t="n"/>
      <c r="AU92" s="106" t="n"/>
      <c r="AV92" s="107" t="n"/>
      <c r="AW92" s="106" t="n"/>
      <c r="AX92" s="106" t="n"/>
      <c r="AY92" s="106" t="n"/>
      <c r="AZ92" s="106" t="n"/>
      <c r="BA92" s="106" t="n"/>
      <c r="BB92" s="106" t="n"/>
      <c r="BC92" s="106" t="n"/>
      <c r="BD92" s="106" t="n"/>
      <c r="BE92" s="106" t="n"/>
      <c r="BF92" s="106" t="n"/>
      <c r="BG92" s="106" t="n"/>
      <c r="BH92" s="106" t="n"/>
      <c r="BI92" s="107" t="n"/>
      <c r="BJ92" s="106" t="n"/>
      <c r="BK92" s="106" t="n"/>
      <c r="BL92" s="106" t="n"/>
      <c r="BM92" s="106" t="n"/>
      <c r="BN92" s="106" t="n"/>
      <c r="BO92" s="106" t="n"/>
      <c r="BP92" s="106" t="n"/>
      <c r="BQ92" s="106" t="n"/>
      <c r="BR92" s="106" t="n"/>
      <c r="BS92" s="106" t="n"/>
      <c r="BT92" s="106" t="n"/>
      <c r="BU92" s="106" t="n"/>
      <c r="BV92" s="107" t="n"/>
      <c r="BW92" s="103" t="n"/>
      <c r="BX92" s="103" t="n"/>
      <c r="BY92" s="103" t="n"/>
      <c r="BZ92" s="103" t="n"/>
      <c r="CA92" s="103" t="n"/>
      <c r="CB92" s="103" t="n"/>
      <c r="CC92" s="103" t="n"/>
      <c r="CD92" s="103" t="n"/>
      <c r="CE92" s="103" t="n"/>
      <c r="CF92" s="103" t="n"/>
      <c r="CG92" s="103" t="n"/>
      <c r="CH92" s="103" t="n"/>
      <c r="CI92" s="104" t="n"/>
      <c r="CJ92" s="103" t="n"/>
      <c r="CK92" s="98" t="n"/>
      <c r="CL92" s="106" t="n"/>
      <c r="CM92" s="106" t="n"/>
      <c r="CN92" s="106" t="n"/>
      <c r="CO92" s="106" t="n"/>
      <c r="CP92" s="106" t="n"/>
      <c r="CQ92" s="106" t="n"/>
      <c r="CR92" s="106" t="n"/>
      <c r="CS92" s="106" t="n"/>
      <c r="CT92" s="106" t="n"/>
      <c r="CU92" s="106" t="n"/>
      <c r="CV92" s="106" t="n"/>
      <c r="CW92" s="106" t="n"/>
      <c r="CX92" s="107" t="n"/>
      <c r="CY92" s="106" t="n"/>
      <c r="CZ92" s="106" t="n"/>
      <c r="DA92" s="106" t="n"/>
      <c r="DB92" s="106" t="n"/>
      <c r="DC92" s="106" t="n"/>
      <c r="DD92" s="106" t="n"/>
      <c r="DE92" s="106" t="n"/>
      <c r="DF92" s="106" t="n"/>
      <c r="DG92" s="106" t="n"/>
      <c r="DH92" s="106" t="n"/>
      <c r="DI92" s="106" t="n"/>
      <c r="DJ92" s="106" t="n"/>
      <c r="DK92" s="107" t="n"/>
      <c r="DL92" s="106" t="n"/>
      <c r="DM92" s="106" t="n"/>
      <c r="DN92" s="106" t="n"/>
      <c r="DO92" s="106" t="n"/>
      <c r="DP92" s="106" t="n"/>
      <c r="DQ92" s="106" t="n"/>
      <c r="DR92" s="106" t="n"/>
      <c r="DS92" s="106" t="n"/>
      <c r="DT92" s="106" t="n"/>
      <c r="DU92" s="106" t="n"/>
      <c r="DV92" s="106" t="n"/>
      <c r="DW92" s="106" t="n"/>
      <c r="DX92" s="107" t="n"/>
      <c r="DY92" s="103" t="n"/>
      <c r="DZ92" s="103" t="n"/>
      <c r="EA92" s="103" t="n"/>
      <c r="EB92" s="103" t="n"/>
      <c r="EC92" s="103" t="n"/>
      <c r="ED92" s="103" t="n"/>
      <c r="EE92" s="103" t="n"/>
      <c r="EF92" s="103" t="n"/>
      <c r="EG92" s="103" t="n"/>
      <c r="EH92" s="103" t="n"/>
      <c r="EI92" s="103" t="n"/>
      <c r="EJ92" s="103" t="n"/>
      <c r="EK92" s="104" t="n"/>
      <c r="EL92" s="98" t="n"/>
      <c r="EM92" s="1" t="n"/>
      <c r="EN92" s="1" t="n"/>
      <c r="EO92" s="1" t="n"/>
      <c r="EP92" s="1" t="n"/>
      <c r="EQ92" s="1" t="n"/>
      <c r="ER92" s="1" t="n"/>
      <c r="ES92" s="1" t="n"/>
      <c r="ET92" s="1" t="n"/>
      <c r="EU92" s="1" t="n"/>
      <c r="EV92" s="1" t="n"/>
      <c r="EW92" s="1" t="n"/>
      <c r="EX92" s="1" t="n"/>
      <c r="EY92" s="1" t="n"/>
      <c r="EZ92" s="1" t="n"/>
      <c r="FA92" s="1" t="n"/>
      <c r="FB92" s="1" t="n"/>
      <c r="FC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05" t="n"/>
      <c r="AJ93" s="106" t="n"/>
      <c r="AK93" s="106" t="n"/>
      <c r="AL93" s="106" t="n"/>
      <c r="AM93" s="106" t="n"/>
      <c r="AN93" s="106" t="n"/>
      <c r="AO93" s="106" t="n"/>
      <c r="AP93" s="106" t="n"/>
      <c r="AQ93" s="106" t="n"/>
      <c r="AR93" s="106" t="n"/>
      <c r="AS93" s="106" t="n"/>
      <c r="AT93" s="106" t="n"/>
      <c r="AU93" s="106" t="n"/>
      <c r="AV93" s="107" t="n"/>
      <c r="AW93" s="106" t="n"/>
      <c r="AX93" s="106" t="n"/>
      <c r="AY93" s="106" t="n"/>
      <c r="AZ93" s="106" t="n"/>
      <c r="BA93" s="106" t="n"/>
      <c r="BB93" s="106" t="n"/>
      <c r="BC93" s="106" t="n"/>
      <c r="BD93" s="106" t="n"/>
      <c r="BE93" s="106" t="n"/>
      <c r="BF93" s="106" t="n"/>
      <c r="BG93" s="106" t="n"/>
      <c r="BH93" s="106" t="n"/>
      <c r="BI93" s="107" t="n"/>
      <c r="BJ93" s="106" t="n"/>
      <c r="BK93" s="106" t="n"/>
      <c r="BL93" s="106" t="n"/>
      <c r="BM93" s="106" t="n"/>
      <c r="BN93" s="106" t="n"/>
      <c r="BO93" s="106" t="n"/>
      <c r="BP93" s="106" t="n"/>
      <c r="BQ93" s="106" t="n"/>
      <c r="BR93" s="106" t="n"/>
      <c r="BS93" s="106" t="n"/>
      <c r="BT93" s="106" t="n"/>
      <c r="BU93" s="106" t="n"/>
      <c r="BV93" s="107" t="n"/>
      <c r="BW93" s="103" t="n"/>
      <c r="BX93" s="103" t="n"/>
      <c r="BY93" s="103" t="n"/>
      <c r="BZ93" s="103" t="n"/>
      <c r="CA93" s="103" t="n"/>
      <c r="CB93" s="103" t="n"/>
      <c r="CC93" s="103" t="n"/>
      <c r="CD93" s="103" t="n"/>
      <c r="CE93" s="103" t="n"/>
      <c r="CF93" s="103" t="n"/>
      <c r="CG93" s="103" t="n"/>
      <c r="CH93" s="103" t="n"/>
      <c r="CI93" s="104" t="n"/>
      <c r="CJ93" s="103" t="n"/>
      <c r="CK93" s="98" t="n"/>
      <c r="CL93" s="106" t="n"/>
      <c r="CM93" s="106" t="n"/>
      <c r="CN93" s="106" t="n"/>
      <c r="CO93" s="106" t="n"/>
      <c r="CP93" s="106" t="n"/>
      <c r="CQ93" s="106" t="n"/>
      <c r="CR93" s="106" t="n"/>
      <c r="CS93" s="106" t="n"/>
      <c r="CT93" s="106" t="n"/>
      <c r="CU93" s="106" t="n"/>
      <c r="CV93" s="106" t="n"/>
      <c r="CW93" s="106" t="n"/>
      <c r="CX93" s="107" t="n"/>
      <c r="CY93" s="106" t="n"/>
      <c r="CZ93" s="106" t="n"/>
      <c r="DA93" s="106" t="n"/>
      <c r="DB93" s="106" t="n"/>
      <c r="DC93" s="106" t="n"/>
      <c r="DD93" s="106" t="n"/>
      <c r="DE93" s="106" t="n"/>
      <c r="DF93" s="106" t="n"/>
      <c r="DG93" s="106" t="n"/>
      <c r="DH93" s="106" t="n"/>
      <c r="DI93" s="106" t="n"/>
      <c r="DJ93" s="106" t="n"/>
      <c r="DK93" s="107" t="n"/>
      <c r="DL93" s="106" t="n"/>
      <c r="DM93" s="106" t="n"/>
      <c r="DN93" s="106" t="n"/>
      <c r="DO93" s="106" t="n"/>
      <c r="DP93" s="106" t="n"/>
      <c r="DQ93" s="106" t="n"/>
      <c r="DR93" s="106" t="n"/>
      <c r="DS93" s="106" t="n"/>
      <c r="DT93" s="106" t="n"/>
      <c r="DU93" s="106" t="n"/>
      <c r="DV93" s="106" t="n"/>
      <c r="DW93" s="106" t="n"/>
      <c r="DX93" s="107" t="n"/>
      <c r="DY93" s="103" t="n"/>
      <c r="DZ93" s="103" t="n"/>
      <c r="EA93" s="103" t="n"/>
      <c r="EB93" s="103" t="n"/>
      <c r="EC93" s="103" t="n"/>
      <c r="ED93" s="103" t="n"/>
      <c r="EE93" s="103" t="n"/>
      <c r="EF93" s="103" t="n"/>
      <c r="EG93" s="103" t="n"/>
      <c r="EH93" s="103" t="n"/>
      <c r="EI93" s="103" t="n"/>
      <c r="EJ93" s="103" t="n"/>
      <c r="EK93" s="104" t="n"/>
      <c r="EL93" s="98" t="n"/>
      <c r="EM93" s="1" t="n"/>
      <c r="EN93" s="1" t="n"/>
      <c r="EO93" s="1" t="n"/>
      <c r="EP93" s="1" t="n"/>
      <c r="EQ93" s="1" t="n"/>
      <c r="ER93" s="1" t="n"/>
      <c r="ES93" s="1" t="n"/>
      <c r="ET93" s="1" t="n"/>
      <c r="EU93" s="1" t="n"/>
      <c r="EV93" s="1" t="n"/>
      <c r="EW93" s="1" t="n"/>
      <c r="EX93" s="1" t="n"/>
      <c r="EY93" s="1" t="n"/>
      <c r="EZ93" s="1" t="n"/>
      <c r="FA93" s="1" t="n"/>
      <c r="FB93" s="1" t="n"/>
      <c r="FC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05" t="n"/>
      <c r="AJ94" s="106" t="n"/>
      <c r="AK94" s="106" t="n"/>
      <c r="AL94" s="106" t="n"/>
      <c r="AM94" s="106" t="n"/>
      <c r="AN94" s="106" t="n"/>
      <c r="AO94" s="106" t="n"/>
      <c r="AP94" s="106" t="n"/>
      <c r="AQ94" s="106" t="n"/>
      <c r="AR94" s="106" t="n"/>
      <c r="AS94" s="106" t="n"/>
      <c r="AT94" s="106" t="n"/>
      <c r="AU94" s="106" t="n"/>
      <c r="AV94" s="107" t="n"/>
      <c r="AW94" s="106" t="n"/>
      <c r="AX94" s="106" t="n"/>
      <c r="AY94" s="106" t="n"/>
      <c r="AZ94" s="106" t="n"/>
      <c r="BA94" s="106" t="n"/>
      <c r="BB94" s="106" t="n"/>
      <c r="BC94" s="106" t="n"/>
      <c r="BD94" s="106" t="n"/>
      <c r="BE94" s="106" t="n"/>
      <c r="BF94" s="106" t="n"/>
      <c r="BG94" s="106" t="n"/>
      <c r="BH94" s="106" t="n"/>
      <c r="BI94" s="107" t="n"/>
      <c r="BJ94" s="106" t="n"/>
      <c r="BK94" s="106" t="n"/>
      <c r="BL94" s="106" t="n"/>
      <c r="BM94" s="106" t="n"/>
      <c r="BN94" s="106" t="n"/>
      <c r="BO94" s="106" t="n"/>
      <c r="BP94" s="106" t="n"/>
      <c r="BQ94" s="106" t="n"/>
      <c r="BR94" s="106" t="n"/>
      <c r="BS94" s="106" t="n"/>
      <c r="BT94" s="106" t="n"/>
      <c r="BU94" s="106" t="n"/>
      <c r="BV94" s="107" t="n"/>
      <c r="BW94" s="103" t="n"/>
      <c r="BX94" s="103" t="n"/>
      <c r="BY94" s="103" t="n"/>
      <c r="BZ94" s="103" t="n"/>
      <c r="CA94" s="103" t="n"/>
      <c r="CB94" s="103" t="n"/>
      <c r="CC94" s="103" t="n"/>
      <c r="CD94" s="103" t="n"/>
      <c r="CE94" s="103" t="n"/>
      <c r="CF94" s="103" t="n"/>
      <c r="CG94" s="103" t="n"/>
      <c r="CH94" s="103" t="n"/>
      <c r="CI94" s="104" t="n"/>
      <c r="CJ94" s="103" t="n"/>
      <c r="CK94" s="98" t="n"/>
      <c r="CL94" s="106" t="n"/>
      <c r="CM94" s="106" t="n"/>
      <c r="CN94" s="106" t="n"/>
      <c r="CO94" s="106" t="n"/>
      <c r="CP94" s="106" t="n"/>
      <c r="CQ94" s="106" t="n"/>
      <c r="CR94" s="106" t="n"/>
      <c r="CS94" s="106" t="n"/>
      <c r="CT94" s="106" t="n"/>
      <c r="CU94" s="106" t="n"/>
      <c r="CV94" s="106" t="n"/>
      <c r="CW94" s="106" t="n"/>
      <c r="CX94" s="107" t="n"/>
      <c r="CY94" s="106" t="n"/>
      <c r="CZ94" s="106" t="n"/>
      <c r="DA94" s="106" t="n"/>
      <c r="DB94" s="106" t="n"/>
      <c r="DC94" s="106" t="n"/>
      <c r="DD94" s="106" t="n"/>
      <c r="DE94" s="106" t="n"/>
      <c r="DF94" s="106" t="n"/>
      <c r="DG94" s="106" t="n"/>
      <c r="DH94" s="106" t="n"/>
      <c r="DI94" s="106" t="n"/>
      <c r="DJ94" s="106" t="n"/>
      <c r="DK94" s="107" t="n"/>
      <c r="DL94" s="106" t="n"/>
      <c r="DM94" s="106" t="n"/>
      <c r="DN94" s="106" t="n"/>
      <c r="DO94" s="106" t="n"/>
      <c r="DP94" s="106" t="n"/>
      <c r="DQ94" s="106" t="n"/>
      <c r="DR94" s="106" t="n"/>
      <c r="DS94" s="106" t="n"/>
      <c r="DT94" s="106" t="n"/>
      <c r="DU94" s="106" t="n"/>
      <c r="DV94" s="106" t="n"/>
      <c r="DW94" s="106" t="n"/>
      <c r="DX94" s="107" t="n"/>
      <c r="DY94" s="103" t="n"/>
      <c r="DZ94" s="103" t="n"/>
      <c r="EA94" s="103" t="n"/>
      <c r="EB94" s="103" t="n"/>
      <c r="EC94" s="103" t="n"/>
      <c r="ED94" s="103" t="n"/>
      <c r="EE94" s="103" t="n"/>
      <c r="EF94" s="103" t="n"/>
      <c r="EG94" s="103" t="n"/>
      <c r="EH94" s="103" t="n"/>
      <c r="EI94" s="103" t="n"/>
      <c r="EJ94" s="103" t="n"/>
      <c r="EK94" s="104" t="n"/>
      <c r="EL94" s="98" t="n"/>
      <c r="EM94" s="1" t="n"/>
      <c r="EN94" s="1" t="n"/>
      <c r="EO94" s="1" t="n"/>
      <c r="EP94" s="1" t="n"/>
      <c r="EQ94" s="1" t="n"/>
      <c r="ER94" s="1" t="n"/>
      <c r="ES94" s="1" t="n"/>
      <c r="ET94" s="1" t="n"/>
      <c r="EU94" s="1" t="n"/>
      <c r="EV94" s="1" t="n"/>
      <c r="EW94" s="1" t="n"/>
      <c r="EX94" s="1" t="n"/>
      <c r="EY94" s="1" t="n"/>
      <c r="EZ94" s="1" t="n"/>
      <c r="FA94" s="1" t="n"/>
      <c r="FB94" s="1" t="n"/>
      <c r="FC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05" t="n"/>
      <c r="AJ95" s="106" t="n"/>
      <c r="AK95" s="106" t="n"/>
      <c r="AL95" s="106" t="n"/>
      <c r="AM95" s="106" t="n"/>
      <c r="AN95" s="106" t="n"/>
      <c r="AO95" s="106" t="n"/>
      <c r="AP95" s="106" t="n"/>
      <c r="AQ95" s="106" t="n"/>
      <c r="AR95" s="106" t="n"/>
      <c r="AS95" s="106" t="n"/>
      <c r="AT95" s="106" t="n"/>
      <c r="AU95" s="106" t="n"/>
      <c r="AV95" s="107" t="n"/>
      <c r="AW95" s="106" t="n"/>
      <c r="AX95" s="106" t="n"/>
      <c r="AY95" s="106" t="n"/>
      <c r="AZ95" s="106" t="n"/>
      <c r="BA95" s="106" t="n"/>
      <c r="BB95" s="106" t="n"/>
      <c r="BC95" s="106" t="n"/>
      <c r="BD95" s="106" t="n"/>
      <c r="BE95" s="106" t="n"/>
      <c r="BF95" s="106" t="n"/>
      <c r="BG95" s="106" t="n"/>
      <c r="BH95" s="106" t="n"/>
      <c r="BI95" s="107" t="n"/>
      <c r="BJ95" s="106" t="n"/>
      <c r="BK95" s="106" t="n"/>
      <c r="BL95" s="106" t="n"/>
      <c r="BM95" s="106" t="n"/>
      <c r="BN95" s="106" t="n"/>
      <c r="BO95" s="106" t="n"/>
      <c r="BP95" s="106" t="n"/>
      <c r="BQ95" s="106" t="n"/>
      <c r="BR95" s="106" t="n"/>
      <c r="BS95" s="106" t="n"/>
      <c r="BT95" s="106" t="n"/>
      <c r="BU95" s="106" t="n"/>
      <c r="BV95" s="107" t="n"/>
      <c r="BW95" s="103" t="n"/>
      <c r="BX95" s="103" t="n"/>
      <c r="BY95" s="103" t="n"/>
      <c r="BZ95" s="103" t="n"/>
      <c r="CA95" s="103" t="n"/>
      <c r="CB95" s="103" t="n"/>
      <c r="CC95" s="103" t="n"/>
      <c r="CD95" s="103" t="n"/>
      <c r="CE95" s="103" t="n"/>
      <c r="CF95" s="103" t="n"/>
      <c r="CG95" s="103" t="n"/>
      <c r="CH95" s="103" t="n"/>
      <c r="CI95" s="104" t="n"/>
      <c r="CJ95" s="103" t="n"/>
      <c r="CK95" s="98" t="n"/>
      <c r="CL95" s="106" t="n"/>
      <c r="CM95" s="106" t="n"/>
      <c r="CN95" s="106" t="n"/>
      <c r="CO95" s="106" t="n"/>
      <c r="CP95" s="106" t="n"/>
      <c r="CQ95" s="106" t="n"/>
      <c r="CR95" s="106" t="n"/>
      <c r="CS95" s="106" t="n"/>
      <c r="CT95" s="106" t="n"/>
      <c r="CU95" s="106" t="n"/>
      <c r="CV95" s="106" t="n"/>
      <c r="CW95" s="106" t="n"/>
      <c r="CX95" s="107" t="n"/>
      <c r="CY95" s="106" t="n"/>
      <c r="CZ95" s="106" t="n"/>
      <c r="DA95" s="106" t="n"/>
      <c r="DB95" s="106" t="n"/>
      <c r="DC95" s="106" t="n"/>
      <c r="DD95" s="106" t="n"/>
      <c r="DE95" s="106" t="n"/>
      <c r="DF95" s="106" t="n"/>
      <c r="DG95" s="106" t="n"/>
      <c r="DH95" s="106" t="n"/>
      <c r="DI95" s="106" t="n"/>
      <c r="DJ95" s="106" t="n"/>
      <c r="DK95" s="107" t="n"/>
      <c r="DL95" s="106" t="n"/>
      <c r="DM95" s="106" t="n"/>
      <c r="DN95" s="106" t="n"/>
      <c r="DO95" s="106" t="n"/>
      <c r="DP95" s="106" t="n"/>
      <c r="DQ95" s="106" t="n"/>
      <c r="DR95" s="106" t="n"/>
      <c r="DS95" s="106" t="n"/>
      <c r="DT95" s="106" t="n"/>
      <c r="DU95" s="106" t="n"/>
      <c r="DV95" s="106" t="n"/>
      <c r="DW95" s="106" t="n"/>
      <c r="DX95" s="107" t="n"/>
      <c r="DY95" s="103" t="n"/>
      <c r="DZ95" s="103" t="n"/>
      <c r="EA95" s="103" t="n"/>
      <c r="EB95" s="103" t="n"/>
      <c r="EC95" s="103" t="n"/>
      <c r="ED95" s="103" t="n"/>
      <c r="EE95" s="103" t="n"/>
      <c r="EF95" s="103" t="n"/>
      <c r="EG95" s="103" t="n"/>
      <c r="EH95" s="103" t="n"/>
      <c r="EI95" s="103" t="n"/>
      <c r="EJ95" s="103" t="n"/>
      <c r="EK95" s="104" t="n"/>
      <c r="EL95" s="98" t="n"/>
      <c r="EM95" s="1" t="n"/>
      <c r="EN95" s="1" t="n"/>
      <c r="EO95" s="1" t="n"/>
      <c r="EP95" s="1" t="n"/>
      <c r="EQ95" s="1" t="n"/>
      <c r="ER95" s="1" t="n"/>
      <c r="ES95" s="1" t="n"/>
      <c r="ET95" s="1" t="n"/>
      <c r="EU95" s="1" t="n"/>
      <c r="EV95" s="1" t="n"/>
      <c r="EW95" s="1" t="n"/>
      <c r="EX95" s="1" t="n"/>
      <c r="EY95" s="1" t="n"/>
      <c r="EZ95" s="1" t="n"/>
      <c r="FA95" s="1" t="n"/>
      <c r="FB95" s="1" t="n"/>
      <c r="FC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05" t="n"/>
      <c r="AJ96" s="106" t="n"/>
      <c r="AK96" s="106" t="n"/>
      <c r="AL96" s="106" t="n"/>
      <c r="AM96" s="106" t="n"/>
      <c r="AN96" s="106" t="n"/>
      <c r="AO96" s="106" t="n"/>
      <c r="AP96" s="106" t="n"/>
      <c r="AQ96" s="106" t="n"/>
      <c r="AR96" s="106" t="n"/>
      <c r="AS96" s="106" t="n"/>
      <c r="AT96" s="106" t="n"/>
      <c r="AU96" s="106" t="n"/>
      <c r="AV96" s="107" t="n"/>
      <c r="AW96" s="106" t="n"/>
      <c r="AX96" s="106" t="n"/>
      <c r="AY96" s="106" t="n"/>
      <c r="AZ96" s="106" t="n"/>
      <c r="BA96" s="106" t="n"/>
      <c r="BB96" s="106" t="n"/>
      <c r="BC96" s="106" t="n"/>
      <c r="BD96" s="106" t="n"/>
      <c r="BE96" s="106" t="n"/>
      <c r="BF96" s="106" t="n"/>
      <c r="BG96" s="106" t="n"/>
      <c r="BH96" s="106" t="n"/>
      <c r="BI96" s="107" t="n"/>
      <c r="BJ96" s="106" t="n"/>
      <c r="BK96" s="106" t="n"/>
      <c r="BL96" s="106" t="n"/>
      <c r="BM96" s="106" t="n"/>
      <c r="BN96" s="106" t="n"/>
      <c r="BO96" s="106" t="n"/>
      <c r="BP96" s="106" t="n"/>
      <c r="BQ96" s="106" t="n"/>
      <c r="BR96" s="106" t="n"/>
      <c r="BS96" s="106" t="n"/>
      <c r="BT96" s="106" t="n"/>
      <c r="BU96" s="106" t="n"/>
      <c r="BV96" s="107" t="n"/>
      <c r="BW96" s="103" t="n"/>
      <c r="BX96" s="103" t="n"/>
      <c r="BY96" s="103" t="n"/>
      <c r="BZ96" s="103" t="n"/>
      <c r="CA96" s="103" t="n"/>
      <c r="CB96" s="103" t="n"/>
      <c r="CC96" s="103" t="n"/>
      <c r="CD96" s="103" t="n"/>
      <c r="CE96" s="103" t="n"/>
      <c r="CF96" s="103" t="n"/>
      <c r="CG96" s="103" t="n"/>
      <c r="CH96" s="103" t="n"/>
      <c r="CI96" s="104" t="n"/>
      <c r="CJ96" s="103" t="n"/>
      <c r="CK96" s="98" t="n"/>
      <c r="CL96" s="106" t="n"/>
      <c r="CM96" s="106" t="n"/>
      <c r="CN96" s="106" t="n"/>
      <c r="CO96" s="106" t="n"/>
      <c r="CP96" s="106" t="n"/>
      <c r="CQ96" s="106" t="n"/>
      <c r="CR96" s="106" t="n"/>
      <c r="CS96" s="106" t="n"/>
      <c r="CT96" s="106" t="n"/>
      <c r="CU96" s="106" t="n"/>
      <c r="CV96" s="106" t="n"/>
      <c r="CW96" s="106" t="n"/>
      <c r="CX96" s="107" t="n"/>
      <c r="CY96" s="106" t="n"/>
      <c r="CZ96" s="106" t="n"/>
      <c r="DA96" s="106" t="n"/>
      <c r="DB96" s="106" t="n"/>
      <c r="DC96" s="106" t="n"/>
      <c r="DD96" s="106" t="n"/>
      <c r="DE96" s="106" t="n"/>
      <c r="DF96" s="106" t="n"/>
      <c r="DG96" s="106" t="n"/>
      <c r="DH96" s="106" t="n"/>
      <c r="DI96" s="106" t="n"/>
      <c r="DJ96" s="106" t="n"/>
      <c r="DK96" s="107" t="n"/>
      <c r="DL96" s="106" t="n"/>
      <c r="DM96" s="106" t="n"/>
      <c r="DN96" s="106" t="n"/>
      <c r="DO96" s="106" t="n"/>
      <c r="DP96" s="106" t="n"/>
      <c r="DQ96" s="106" t="n"/>
      <c r="DR96" s="106" t="n"/>
      <c r="DS96" s="106" t="n"/>
      <c r="DT96" s="106" t="n"/>
      <c r="DU96" s="106" t="n"/>
      <c r="DV96" s="106" t="n"/>
      <c r="DW96" s="106" t="n"/>
      <c r="DX96" s="107" t="n"/>
      <c r="DY96" s="103" t="n"/>
      <c r="DZ96" s="103" t="n"/>
      <c r="EA96" s="103" t="n"/>
      <c r="EB96" s="103" t="n"/>
      <c r="EC96" s="103" t="n"/>
      <c r="ED96" s="103" t="n"/>
      <c r="EE96" s="103" t="n"/>
      <c r="EF96" s="103" t="n"/>
      <c r="EG96" s="103" t="n"/>
      <c r="EH96" s="103" t="n"/>
      <c r="EI96" s="103" t="n"/>
      <c r="EJ96" s="103" t="n"/>
      <c r="EK96" s="104" t="n"/>
      <c r="EL96" s="98" t="n"/>
      <c r="EM96" s="1" t="n"/>
      <c r="EN96" s="1" t="n"/>
      <c r="EO96" s="1" t="n"/>
      <c r="EP96" s="1" t="n"/>
      <c r="EQ96" s="1" t="n"/>
      <c r="ER96" s="1" t="n"/>
      <c r="ES96" s="1" t="n"/>
      <c r="ET96" s="1" t="n"/>
      <c r="EU96" s="1" t="n"/>
      <c r="EV96" s="1" t="n"/>
      <c r="EW96" s="1" t="n"/>
      <c r="EX96" s="1" t="n"/>
      <c r="EY96" s="1" t="n"/>
      <c r="EZ96" s="1" t="n"/>
      <c r="FA96" s="1" t="n"/>
      <c r="FB96" s="1" t="n"/>
      <c r="FC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05" t="n"/>
      <c r="AJ97" s="106" t="n"/>
      <c r="AK97" s="106" t="n"/>
      <c r="AL97" s="106" t="n"/>
      <c r="AM97" s="106" t="n"/>
      <c r="AN97" s="106" t="n"/>
      <c r="AO97" s="106" t="n"/>
      <c r="AP97" s="106" t="n"/>
      <c r="AQ97" s="106" t="n"/>
      <c r="AR97" s="106" t="n"/>
      <c r="AS97" s="106" t="n"/>
      <c r="AT97" s="106" t="n"/>
      <c r="AU97" s="106" t="n"/>
      <c r="AV97" s="107" t="n"/>
      <c r="AW97" s="106" t="n"/>
      <c r="AX97" s="106" t="n"/>
      <c r="AY97" s="106" t="n"/>
      <c r="AZ97" s="106" t="n"/>
      <c r="BA97" s="106" t="n"/>
      <c r="BB97" s="106" t="n"/>
      <c r="BC97" s="106" t="n"/>
      <c r="BD97" s="106" t="n"/>
      <c r="BE97" s="106" t="n"/>
      <c r="BF97" s="106" t="n"/>
      <c r="BG97" s="106" t="n"/>
      <c r="BH97" s="106" t="n"/>
      <c r="BI97" s="107" t="n"/>
      <c r="BJ97" s="106" t="n"/>
      <c r="BK97" s="106" t="n"/>
      <c r="BL97" s="106" t="n"/>
      <c r="BM97" s="106" t="n"/>
      <c r="BN97" s="106" t="n"/>
      <c r="BO97" s="106" t="n"/>
      <c r="BP97" s="106" t="n"/>
      <c r="BQ97" s="106" t="n"/>
      <c r="BR97" s="106" t="n"/>
      <c r="BS97" s="106" t="n"/>
      <c r="BT97" s="106" t="n"/>
      <c r="BU97" s="106" t="n"/>
      <c r="BV97" s="107" t="n"/>
      <c r="BW97" s="103" t="n"/>
      <c r="BX97" s="103" t="n"/>
      <c r="BY97" s="103" t="n"/>
      <c r="BZ97" s="103" t="n"/>
      <c r="CA97" s="103" t="n"/>
      <c r="CB97" s="103" t="n"/>
      <c r="CC97" s="103" t="n"/>
      <c r="CD97" s="103" t="n"/>
      <c r="CE97" s="103" t="n"/>
      <c r="CF97" s="103" t="n"/>
      <c r="CG97" s="103" t="n"/>
      <c r="CH97" s="103" t="n"/>
      <c r="CI97" s="104" t="n"/>
      <c r="CJ97" s="103" t="n"/>
      <c r="CK97" s="98" t="n"/>
      <c r="CL97" s="106" t="n"/>
      <c r="CM97" s="106" t="n"/>
      <c r="CN97" s="106" t="n"/>
      <c r="CO97" s="106" t="n"/>
      <c r="CP97" s="106" t="n"/>
      <c r="CQ97" s="106" t="n"/>
      <c r="CR97" s="106" t="n"/>
      <c r="CS97" s="106" t="n"/>
      <c r="CT97" s="106" t="n"/>
      <c r="CU97" s="106" t="n"/>
      <c r="CV97" s="106" t="n"/>
      <c r="CW97" s="106" t="n"/>
      <c r="CX97" s="107" t="n"/>
      <c r="CY97" s="106" t="n"/>
      <c r="CZ97" s="106" t="n"/>
      <c r="DA97" s="106" t="n"/>
      <c r="DB97" s="106" t="n"/>
      <c r="DC97" s="106" t="n"/>
      <c r="DD97" s="106" t="n"/>
      <c r="DE97" s="106" t="n"/>
      <c r="DF97" s="106" t="n"/>
      <c r="DG97" s="106" t="n"/>
      <c r="DH97" s="106" t="n"/>
      <c r="DI97" s="106" t="n"/>
      <c r="DJ97" s="106" t="n"/>
      <c r="DK97" s="107" t="n"/>
      <c r="DL97" s="106" t="n"/>
      <c r="DM97" s="106" t="n"/>
      <c r="DN97" s="106" t="n"/>
      <c r="DO97" s="106" t="n"/>
      <c r="DP97" s="106" t="n"/>
      <c r="DQ97" s="106" t="n"/>
      <c r="DR97" s="106" t="n"/>
      <c r="DS97" s="106" t="n"/>
      <c r="DT97" s="106" t="n"/>
      <c r="DU97" s="106" t="n"/>
      <c r="DV97" s="106" t="n"/>
      <c r="DW97" s="106" t="n"/>
      <c r="DX97" s="107" t="n"/>
      <c r="DY97" s="103" t="n"/>
      <c r="DZ97" s="103" t="n"/>
      <c r="EA97" s="103" t="n"/>
      <c r="EB97" s="103" t="n"/>
      <c r="EC97" s="103" t="n"/>
      <c r="ED97" s="103" t="n"/>
      <c r="EE97" s="103" t="n"/>
      <c r="EF97" s="103" t="n"/>
      <c r="EG97" s="103" t="n"/>
      <c r="EH97" s="103" t="n"/>
      <c r="EI97" s="103" t="n"/>
      <c r="EJ97" s="103" t="n"/>
      <c r="EK97" s="104" t="n"/>
      <c r="EL97" s="98" t="n"/>
      <c r="EM97" s="1" t="n"/>
      <c r="EN97" s="1" t="n"/>
      <c r="EO97" s="1" t="n"/>
      <c r="EP97" s="1" t="n"/>
      <c r="EQ97" s="1" t="n"/>
      <c r="ER97" s="1" t="n"/>
      <c r="ES97" s="1" t="n"/>
      <c r="ET97" s="1" t="n"/>
      <c r="EU97" s="1" t="n"/>
      <c r="EV97" s="1" t="n"/>
      <c r="EW97" s="1" t="n"/>
      <c r="EX97" s="1" t="n"/>
      <c r="EY97" s="1" t="n"/>
      <c r="EZ97" s="1" t="n"/>
      <c r="FA97" s="1" t="n"/>
      <c r="FB97" s="1" t="n"/>
      <c r="FC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05" t="n"/>
      <c r="AJ98" s="106" t="n"/>
      <c r="AK98" s="106" t="n"/>
      <c r="AL98" s="106" t="n"/>
      <c r="AM98" s="106" t="n"/>
      <c r="AN98" s="106" t="n"/>
      <c r="AO98" s="106" t="n"/>
      <c r="AP98" s="106" t="n"/>
      <c r="AQ98" s="106" t="n"/>
      <c r="AR98" s="106" t="n"/>
      <c r="AS98" s="106" t="n"/>
      <c r="AT98" s="106" t="n"/>
      <c r="AU98" s="106" t="n"/>
      <c r="AV98" s="107" t="n"/>
      <c r="AW98" s="106" t="n"/>
      <c r="AX98" s="106" t="n"/>
      <c r="AY98" s="106" t="n"/>
      <c r="AZ98" s="106" t="n"/>
      <c r="BA98" s="106" t="n"/>
      <c r="BB98" s="106" t="n"/>
      <c r="BC98" s="106" t="n"/>
      <c r="BD98" s="106" t="n"/>
      <c r="BE98" s="106" t="n"/>
      <c r="BF98" s="106" t="n"/>
      <c r="BG98" s="106" t="n"/>
      <c r="BH98" s="106" t="n"/>
      <c r="BI98" s="107" t="n"/>
      <c r="BJ98" s="106" t="n"/>
      <c r="BK98" s="106" t="n"/>
      <c r="BL98" s="106" t="n"/>
      <c r="BM98" s="106" t="n"/>
      <c r="BN98" s="106" t="n"/>
      <c r="BO98" s="106" t="n"/>
      <c r="BP98" s="106" t="n"/>
      <c r="BQ98" s="106" t="n"/>
      <c r="BR98" s="106" t="n"/>
      <c r="BS98" s="106" t="n"/>
      <c r="BT98" s="106" t="n"/>
      <c r="BU98" s="106" t="n"/>
      <c r="BV98" s="107" t="n"/>
      <c r="BW98" s="103" t="n"/>
      <c r="BX98" s="103" t="n"/>
      <c r="BY98" s="103" t="n"/>
      <c r="BZ98" s="103" t="n"/>
      <c r="CA98" s="103" t="n"/>
      <c r="CB98" s="103" t="n"/>
      <c r="CC98" s="103" t="n"/>
      <c r="CD98" s="103" t="n"/>
      <c r="CE98" s="103" t="n"/>
      <c r="CF98" s="103" t="n"/>
      <c r="CG98" s="103" t="n"/>
      <c r="CH98" s="103" t="n"/>
      <c r="CI98" s="104" t="n"/>
      <c r="CJ98" s="103" t="n"/>
      <c r="CK98" s="98" t="n"/>
      <c r="CL98" s="106" t="n"/>
      <c r="CM98" s="106" t="n"/>
      <c r="CN98" s="106" t="n"/>
      <c r="CO98" s="106" t="n"/>
      <c r="CP98" s="106" t="n"/>
      <c r="CQ98" s="106" t="n"/>
      <c r="CR98" s="106" t="n"/>
      <c r="CS98" s="106" t="n"/>
      <c r="CT98" s="106" t="n"/>
      <c r="CU98" s="106" t="n"/>
      <c r="CV98" s="106" t="n"/>
      <c r="CW98" s="106" t="n"/>
      <c r="CX98" s="107" t="n"/>
      <c r="CY98" s="106" t="n"/>
      <c r="CZ98" s="106" t="n"/>
      <c r="DA98" s="106" t="n"/>
      <c r="DB98" s="106" t="n"/>
      <c r="DC98" s="106" t="n"/>
      <c r="DD98" s="106" t="n"/>
      <c r="DE98" s="106" t="n"/>
      <c r="DF98" s="106" t="n"/>
      <c r="DG98" s="106" t="n"/>
      <c r="DH98" s="106" t="n"/>
      <c r="DI98" s="106" t="n"/>
      <c r="DJ98" s="106" t="n"/>
      <c r="DK98" s="107" t="n"/>
      <c r="DL98" s="106" t="n"/>
      <c r="DM98" s="106" t="n"/>
      <c r="DN98" s="106" t="n"/>
      <c r="DO98" s="106" t="n"/>
      <c r="DP98" s="106" t="n"/>
      <c r="DQ98" s="106" t="n"/>
      <c r="DR98" s="106" t="n"/>
      <c r="DS98" s="106" t="n"/>
      <c r="DT98" s="106" t="n"/>
      <c r="DU98" s="106" t="n"/>
      <c r="DV98" s="106" t="n"/>
      <c r="DW98" s="106" t="n"/>
      <c r="DX98" s="107" t="n"/>
      <c r="DY98" s="103" t="n"/>
      <c r="DZ98" s="103" t="n"/>
      <c r="EA98" s="103" t="n"/>
      <c r="EB98" s="103" t="n"/>
      <c r="EC98" s="103" t="n"/>
      <c r="ED98" s="103" t="n"/>
      <c r="EE98" s="103" t="n"/>
      <c r="EF98" s="103" t="n"/>
      <c r="EG98" s="103" t="n"/>
      <c r="EH98" s="103" t="n"/>
      <c r="EI98" s="103" t="n"/>
      <c r="EJ98" s="103" t="n"/>
      <c r="EK98" s="104" t="n"/>
      <c r="EL98" s="98" t="n"/>
      <c r="EM98" s="1" t="n"/>
      <c r="EN98" s="1" t="n"/>
      <c r="EO98" s="1" t="n"/>
      <c r="EP98" s="1" t="n"/>
      <c r="EQ98" s="1" t="n"/>
      <c r="ER98" s="1" t="n"/>
      <c r="ES98" s="1" t="n"/>
      <c r="ET98" s="1" t="n"/>
      <c r="EU98" s="1" t="n"/>
      <c r="EV98" s="1" t="n"/>
      <c r="EW98" s="1" t="n"/>
      <c r="EX98" s="1" t="n"/>
      <c r="EY98" s="1" t="n"/>
      <c r="EZ98" s="1" t="n"/>
      <c r="FA98" s="1" t="n"/>
      <c r="FB98" s="1" t="n"/>
      <c r="FC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05" t="n"/>
      <c r="AJ99" s="106" t="n"/>
      <c r="AK99" s="106" t="n"/>
      <c r="AL99" s="106" t="n"/>
      <c r="AM99" s="106" t="n"/>
      <c r="AN99" s="106" t="n"/>
      <c r="AO99" s="106" t="n"/>
      <c r="AP99" s="106" t="n"/>
      <c r="AQ99" s="106" t="n"/>
      <c r="AR99" s="106" t="n"/>
      <c r="AS99" s="106" t="n"/>
      <c r="AT99" s="106" t="n"/>
      <c r="AU99" s="106" t="n"/>
      <c r="AV99" s="107" t="n"/>
      <c r="AW99" s="106" t="n"/>
      <c r="AX99" s="106" t="n"/>
      <c r="AY99" s="106" t="n"/>
      <c r="AZ99" s="106" t="n"/>
      <c r="BA99" s="106" t="n"/>
      <c r="BB99" s="106" t="n"/>
      <c r="BC99" s="106" t="n"/>
      <c r="BD99" s="106" t="n"/>
      <c r="BE99" s="106" t="n"/>
      <c r="BF99" s="106" t="n"/>
      <c r="BG99" s="106" t="n"/>
      <c r="BH99" s="106" t="n"/>
      <c r="BI99" s="107" t="n"/>
      <c r="BJ99" s="106" t="n"/>
      <c r="BK99" s="106" t="n"/>
      <c r="BL99" s="106" t="n"/>
      <c r="BM99" s="106" t="n"/>
      <c r="BN99" s="106" t="n"/>
      <c r="BO99" s="106" t="n"/>
      <c r="BP99" s="106" t="n"/>
      <c r="BQ99" s="106" t="n"/>
      <c r="BR99" s="106" t="n"/>
      <c r="BS99" s="106" t="n"/>
      <c r="BT99" s="106" t="n"/>
      <c r="BU99" s="106" t="n"/>
      <c r="BV99" s="107" t="n"/>
      <c r="BW99" s="103" t="n"/>
      <c r="BX99" s="103" t="n"/>
      <c r="BY99" s="103" t="n"/>
      <c r="BZ99" s="103" t="n"/>
      <c r="CA99" s="103" t="n"/>
      <c r="CB99" s="103" t="n"/>
      <c r="CC99" s="103" t="n"/>
      <c r="CD99" s="103" t="n"/>
      <c r="CE99" s="103" t="n"/>
      <c r="CF99" s="103" t="n"/>
      <c r="CG99" s="103" t="n"/>
      <c r="CH99" s="103" t="n"/>
      <c r="CI99" s="104" t="n"/>
      <c r="CJ99" s="103" t="n"/>
      <c r="CK99" s="98" t="n"/>
      <c r="CL99" s="106" t="n"/>
      <c r="CM99" s="106" t="n"/>
      <c r="CN99" s="106" t="n"/>
      <c r="CO99" s="106" t="n"/>
      <c r="CP99" s="106" t="n"/>
      <c r="CQ99" s="106" t="n"/>
      <c r="CR99" s="106" t="n"/>
      <c r="CS99" s="106" t="n"/>
      <c r="CT99" s="106" t="n"/>
      <c r="CU99" s="106" t="n"/>
      <c r="CV99" s="106" t="n"/>
      <c r="CW99" s="106" t="n"/>
      <c r="CX99" s="107" t="n"/>
      <c r="CY99" s="106" t="n"/>
      <c r="CZ99" s="106" t="n"/>
      <c r="DA99" s="106" t="n"/>
      <c r="DB99" s="106" t="n"/>
      <c r="DC99" s="106" t="n"/>
      <c r="DD99" s="106" t="n"/>
      <c r="DE99" s="106" t="n"/>
      <c r="DF99" s="106" t="n"/>
      <c r="DG99" s="106" t="n"/>
      <c r="DH99" s="106" t="n"/>
      <c r="DI99" s="106" t="n"/>
      <c r="DJ99" s="106" t="n"/>
      <c r="DK99" s="107" t="n"/>
      <c r="DL99" s="106" t="n"/>
      <c r="DM99" s="106" t="n"/>
      <c r="DN99" s="106" t="n"/>
      <c r="DO99" s="106" t="n"/>
      <c r="DP99" s="106" t="n"/>
      <c r="DQ99" s="106" t="n"/>
      <c r="DR99" s="106" t="n"/>
      <c r="DS99" s="106" t="n"/>
      <c r="DT99" s="106" t="n"/>
      <c r="DU99" s="106" t="n"/>
      <c r="DV99" s="106" t="n"/>
      <c r="DW99" s="106" t="n"/>
      <c r="DX99" s="107" t="n"/>
      <c r="DY99" s="103" t="n"/>
      <c r="DZ99" s="103" t="n"/>
      <c r="EA99" s="103" t="n"/>
      <c r="EB99" s="103" t="n"/>
      <c r="EC99" s="103" t="n"/>
      <c r="ED99" s="103" t="n"/>
      <c r="EE99" s="103" t="n"/>
      <c r="EF99" s="103" t="n"/>
      <c r="EG99" s="103" t="n"/>
      <c r="EH99" s="103" t="n"/>
      <c r="EI99" s="103" t="n"/>
      <c r="EJ99" s="103" t="n"/>
      <c r="EK99" s="104" t="n"/>
      <c r="EL99" s="98" t="n"/>
      <c r="EM99" s="1" t="n"/>
      <c r="EN99" s="1" t="n"/>
      <c r="EO99" s="1" t="n"/>
      <c r="EP99" s="1" t="n"/>
      <c r="EQ99" s="1" t="n"/>
      <c r="ER99" s="1" t="n"/>
      <c r="ES99" s="1" t="n"/>
      <c r="ET99" s="1" t="n"/>
      <c r="EU99" s="1" t="n"/>
      <c r="EV99" s="1" t="n"/>
      <c r="EW99" s="1" t="n"/>
      <c r="EX99" s="1" t="n"/>
      <c r="EY99" s="1" t="n"/>
      <c r="EZ99" s="1" t="n"/>
      <c r="FA99" s="1" t="n"/>
      <c r="FB99" s="1" t="n"/>
      <c r="FC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05" t="n"/>
      <c r="AJ100" s="106" t="n"/>
      <c r="AK100" s="106" t="n"/>
      <c r="AL100" s="106" t="n"/>
      <c r="AM100" s="106" t="n"/>
      <c r="AN100" s="106" t="n"/>
      <c r="AO100" s="106" t="n"/>
      <c r="AP100" s="106" t="n"/>
      <c r="AQ100" s="106" t="n"/>
      <c r="AR100" s="106" t="n"/>
      <c r="AS100" s="106" t="n"/>
      <c r="AT100" s="106" t="n"/>
      <c r="AU100" s="106" t="n"/>
      <c r="AV100" s="107" t="n"/>
      <c r="AW100" s="106" t="n"/>
      <c r="AX100" s="106" t="n"/>
      <c r="AY100" s="106" t="n"/>
      <c r="AZ100" s="106" t="n"/>
      <c r="BA100" s="106" t="n"/>
      <c r="BB100" s="106" t="n"/>
      <c r="BC100" s="106" t="n"/>
      <c r="BD100" s="106" t="n"/>
      <c r="BE100" s="106" t="n"/>
      <c r="BF100" s="106" t="n"/>
      <c r="BG100" s="106" t="n"/>
      <c r="BH100" s="106" t="n"/>
      <c r="BI100" s="107" t="n"/>
      <c r="BJ100" s="106" t="n"/>
      <c r="BK100" s="106" t="n"/>
      <c r="BL100" s="106" t="n"/>
      <c r="BM100" s="106" t="n"/>
      <c r="BN100" s="106" t="n"/>
      <c r="BO100" s="106" t="n"/>
      <c r="BP100" s="106" t="n"/>
      <c r="BQ100" s="106" t="n"/>
      <c r="BR100" s="106" t="n"/>
      <c r="BS100" s="106" t="n"/>
      <c r="BT100" s="106" t="n"/>
      <c r="BU100" s="106" t="n"/>
      <c r="BV100" s="107" t="n"/>
      <c r="BW100" s="103" t="n"/>
      <c r="BX100" s="103" t="n"/>
      <c r="BY100" s="103" t="n"/>
      <c r="BZ100" s="103" t="n"/>
      <c r="CA100" s="103" t="n"/>
      <c r="CB100" s="103" t="n"/>
      <c r="CC100" s="103" t="n"/>
      <c r="CD100" s="103" t="n"/>
      <c r="CE100" s="103" t="n"/>
      <c r="CF100" s="103" t="n"/>
      <c r="CG100" s="103" t="n"/>
      <c r="CH100" s="103" t="n"/>
      <c r="CI100" s="104" t="n"/>
      <c r="CJ100" s="103" t="n"/>
      <c r="CK100" s="98" t="n"/>
      <c r="CL100" s="106" t="n"/>
      <c r="CM100" s="106" t="n"/>
      <c r="CN100" s="106" t="n"/>
      <c r="CO100" s="106" t="n"/>
      <c r="CP100" s="106" t="n"/>
      <c r="CQ100" s="106" t="n"/>
      <c r="CR100" s="106" t="n"/>
      <c r="CS100" s="106" t="n"/>
      <c r="CT100" s="106" t="n"/>
      <c r="CU100" s="106" t="n"/>
      <c r="CV100" s="106" t="n"/>
      <c r="CW100" s="106" t="n"/>
      <c r="CX100" s="107" t="n"/>
      <c r="CY100" s="106" t="n"/>
      <c r="CZ100" s="106" t="n"/>
      <c r="DA100" s="106" t="n"/>
      <c r="DB100" s="106" t="n"/>
      <c r="DC100" s="106" t="n"/>
      <c r="DD100" s="106" t="n"/>
      <c r="DE100" s="106" t="n"/>
      <c r="DF100" s="106" t="n"/>
      <c r="DG100" s="106" t="n"/>
      <c r="DH100" s="106" t="n"/>
      <c r="DI100" s="106" t="n"/>
      <c r="DJ100" s="106" t="n"/>
      <c r="DK100" s="107" t="n"/>
      <c r="DL100" s="106" t="n"/>
      <c r="DM100" s="106" t="n"/>
      <c r="DN100" s="106" t="n"/>
      <c r="DO100" s="106" t="n"/>
      <c r="DP100" s="106" t="n"/>
      <c r="DQ100" s="106" t="n"/>
      <c r="DR100" s="106" t="n"/>
      <c r="DS100" s="106" t="n"/>
      <c r="DT100" s="106" t="n"/>
      <c r="DU100" s="106" t="n"/>
      <c r="DV100" s="106" t="n"/>
      <c r="DW100" s="106" t="n"/>
      <c r="DX100" s="107" t="n"/>
      <c r="DY100" s="103" t="n"/>
      <c r="DZ100" s="103" t="n"/>
      <c r="EA100" s="103" t="n"/>
      <c r="EB100" s="103" t="n"/>
      <c r="EC100" s="103" t="n"/>
      <c r="ED100" s="103" t="n"/>
      <c r="EE100" s="103" t="n"/>
      <c r="EF100" s="103" t="n"/>
      <c r="EG100" s="103" t="n"/>
      <c r="EH100" s="103" t="n"/>
      <c r="EI100" s="103" t="n"/>
      <c r="EJ100" s="103" t="n"/>
      <c r="EK100" s="104" t="n"/>
      <c r="EL100" s="98" t="n"/>
      <c r="EM100" s="1" t="n"/>
      <c r="EN100" s="1" t="n"/>
      <c r="EO100" s="1" t="n"/>
      <c r="EP100" s="1" t="n"/>
      <c r="EQ100" s="1" t="n"/>
      <c r="ER100" s="1" t="n"/>
      <c r="ES100" s="1" t="n"/>
      <c r="ET100" s="1" t="n"/>
      <c r="EU100" s="1" t="n"/>
      <c r="EV100" s="1" t="n"/>
      <c r="EW100" s="1" t="n"/>
      <c r="EX100" s="1" t="n"/>
      <c r="EY100" s="1" t="n"/>
      <c r="EZ100" s="1" t="n"/>
      <c r="FA100" s="1" t="n"/>
      <c r="FB100" s="1" t="n"/>
      <c r="FC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05" t="n"/>
      <c r="AJ101" s="106" t="n"/>
      <c r="AK101" s="106" t="n"/>
      <c r="AL101" s="106" t="n"/>
      <c r="AM101" s="106" t="n"/>
      <c r="AN101" s="106" t="n"/>
      <c r="AO101" s="106" t="n"/>
      <c r="AP101" s="106" t="n"/>
      <c r="AQ101" s="106" t="n"/>
      <c r="AR101" s="106" t="n"/>
      <c r="AS101" s="106" t="n"/>
      <c r="AT101" s="106" t="n"/>
      <c r="AU101" s="106" t="n"/>
      <c r="AV101" s="107" t="n"/>
      <c r="AW101" s="106" t="n"/>
      <c r="AX101" s="106" t="n"/>
      <c r="AY101" s="106" t="n"/>
      <c r="AZ101" s="106" t="n"/>
      <c r="BA101" s="106" t="n"/>
      <c r="BB101" s="106" t="n"/>
      <c r="BC101" s="106" t="n"/>
      <c r="BD101" s="106" t="n"/>
      <c r="BE101" s="106" t="n"/>
      <c r="BF101" s="106" t="n"/>
      <c r="BG101" s="106" t="n"/>
      <c r="BH101" s="106" t="n"/>
      <c r="BI101" s="107" t="n"/>
      <c r="BJ101" s="106" t="n"/>
      <c r="BK101" s="106" t="n"/>
      <c r="BL101" s="106" t="n"/>
      <c r="BM101" s="106" t="n"/>
      <c r="BN101" s="106" t="n"/>
      <c r="BO101" s="106" t="n"/>
      <c r="BP101" s="106" t="n"/>
      <c r="BQ101" s="106" t="n"/>
      <c r="BR101" s="106" t="n"/>
      <c r="BS101" s="106" t="n"/>
      <c r="BT101" s="106" t="n"/>
      <c r="BU101" s="106" t="n"/>
      <c r="BV101" s="107" t="n"/>
      <c r="BW101" s="103" t="n"/>
      <c r="BX101" s="103" t="n"/>
      <c r="BY101" s="103" t="n"/>
      <c r="BZ101" s="103" t="n"/>
      <c r="CA101" s="103" t="n"/>
      <c r="CB101" s="103" t="n"/>
      <c r="CC101" s="103" t="n"/>
      <c r="CD101" s="103" t="n"/>
      <c r="CE101" s="103" t="n"/>
      <c r="CF101" s="103" t="n"/>
      <c r="CG101" s="103" t="n"/>
      <c r="CH101" s="103" t="n"/>
      <c r="CI101" s="104" t="n"/>
      <c r="CJ101" s="103" t="n"/>
      <c r="CK101" s="98" t="n"/>
      <c r="CL101" s="106" t="n"/>
      <c r="CM101" s="106" t="n"/>
      <c r="CN101" s="106" t="n"/>
      <c r="CO101" s="106" t="n"/>
      <c r="CP101" s="106" t="n"/>
      <c r="CQ101" s="106" t="n"/>
      <c r="CR101" s="106" t="n"/>
      <c r="CS101" s="106" t="n"/>
      <c r="CT101" s="106" t="n"/>
      <c r="CU101" s="106" t="n"/>
      <c r="CV101" s="106" t="n"/>
      <c r="CW101" s="106" t="n"/>
      <c r="CX101" s="107" t="n"/>
      <c r="CY101" s="106" t="n"/>
      <c r="CZ101" s="106" t="n"/>
      <c r="DA101" s="106" t="n"/>
      <c r="DB101" s="106" t="n"/>
      <c r="DC101" s="106" t="n"/>
      <c r="DD101" s="106" t="n"/>
      <c r="DE101" s="106" t="n"/>
      <c r="DF101" s="106" t="n"/>
      <c r="DG101" s="106" t="n"/>
      <c r="DH101" s="106" t="n"/>
      <c r="DI101" s="106" t="n"/>
      <c r="DJ101" s="106" t="n"/>
      <c r="DK101" s="107" t="n"/>
      <c r="DL101" s="106" t="n"/>
      <c r="DM101" s="106" t="n"/>
      <c r="DN101" s="106" t="n"/>
      <c r="DO101" s="106" t="n"/>
      <c r="DP101" s="106" t="n"/>
      <c r="DQ101" s="106" t="n"/>
      <c r="DR101" s="106" t="n"/>
      <c r="DS101" s="106" t="n"/>
      <c r="DT101" s="106" t="n"/>
      <c r="DU101" s="106" t="n"/>
      <c r="DV101" s="106" t="n"/>
      <c r="DW101" s="106" t="n"/>
      <c r="DX101" s="107" t="n"/>
      <c r="DY101" s="103" t="n"/>
      <c r="DZ101" s="103" t="n"/>
      <c r="EA101" s="103" t="n"/>
      <c r="EB101" s="103" t="n"/>
      <c r="EC101" s="103" t="n"/>
      <c r="ED101" s="103" t="n"/>
      <c r="EE101" s="103" t="n"/>
      <c r="EF101" s="103" t="n"/>
      <c r="EG101" s="103" t="n"/>
      <c r="EH101" s="103" t="n"/>
      <c r="EI101" s="103" t="n"/>
      <c r="EJ101" s="103" t="n"/>
      <c r="EK101" s="104" t="n"/>
      <c r="EL101" s="98" t="n"/>
      <c r="EM101" s="1" t="n"/>
      <c r="EN101" s="1" t="n"/>
      <c r="EO101" s="1" t="n"/>
      <c r="EP101" s="1" t="n"/>
      <c r="EQ101" s="1" t="n"/>
      <c r="ER101" s="1" t="n"/>
      <c r="ES101" s="1" t="n"/>
      <c r="ET101" s="1" t="n"/>
      <c r="EU101" s="1" t="n"/>
      <c r="EV101" s="1" t="n"/>
      <c r="EW101" s="1" t="n"/>
      <c r="EX101" s="1" t="n"/>
      <c r="EY101" s="1" t="n"/>
      <c r="EZ101" s="1" t="n"/>
      <c r="FA101" s="1" t="n"/>
      <c r="FB101" s="1" t="n"/>
      <c r="FC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05" t="n"/>
      <c r="AJ102" s="106" t="n"/>
      <c r="AK102" s="106" t="n"/>
      <c r="AL102" s="106" t="n"/>
      <c r="AM102" s="106" t="n"/>
      <c r="AN102" s="106" t="n"/>
      <c r="AO102" s="106" t="n"/>
      <c r="AP102" s="106" t="n"/>
      <c r="AQ102" s="106" t="n"/>
      <c r="AR102" s="106" t="n"/>
      <c r="AS102" s="106" t="n"/>
      <c r="AT102" s="106" t="n"/>
      <c r="AU102" s="106" t="n"/>
      <c r="AV102" s="107" t="n"/>
      <c r="AW102" s="106" t="n"/>
      <c r="AX102" s="106" t="n"/>
      <c r="AY102" s="106" t="n"/>
      <c r="AZ102" s="106" t="n"/>
      <c r="BA102" s="106" t="n"/>
      <c r="BB102" s="106" t="n"/>
      <c r="BC102" s="106" t="n"/>
      <c r="BD102" s="106" t="n"/>
      <c r="BE102" s="106" t="n"/>
      <c r="BF102" s="106" t="n"/>
      <c r="BG102" s="106" t="n"/>
      <c r="BH102" s="106" t="n"/>
      <c r="BI102" s="107" t="n"/>
      <c r="BJ102" s="106" t="n"/>
      <c r="BK102" s="106" t="n"/>
      <c r="BL102" s="106" t="n"/>
      <c r="BM102" s="106" t="n"/>
      <c r="BN102" s="106" t="n"/>
      <c r="BO102" s="106" t="n"/>
      <c r="BP102" s="106" t="n"/>
      <c r="BQ102" s="106" t="n"/>
      <c r="BR102" s="106" t="n"/>
      <c r="BS102" s="106" t="n"/>
      <c r="BT102" s="106" t="n"/>
      <c r="BU102" s="106" t="n"/>
      <c r="BV102" s="107" t="n"/>
      <c r="BW102" s="103" t="n"/>
      <c r="BX102" s="103" t="n"/>
      <c r="BY102" s="103" t="n"/>
      <c r="BZ102" s="103" t="n"/>
      <c r="CA102" s="103" t="n"/>
      <c r="CB102" s="103" t="n"/>
      <c r="CC102" s="103" t="n"/>
      <c r="CD102" s="103" t="n"/>
      <c r="CE102" s="103" t="n"/>
      <c r="CF102" s="103" t="n"/>
      <c r="CG102" s="103" t="n"/>
      <c r="CH102" s="103" t="n"/>
      <c r="CI102" s="104" t="n"/>
      <c r="CJ102" s="103" t="n"/>
      <c r="CK102" s="98" t="n"/>
      <c r="CL102" s="106" t="n"/>
      <c r="CM102" s="106" t="n"/>
      <c r="CN102" s="106" t="n"/>
      <c r="CO102" s="106" t="n"/>
      <c r="CP102" s="106" t="n"/>
      <c r="CQ102" s="106" t="n"/>
      <c r="CR102" s="106" t="n"/>
      <c r="CS102" s="106" t="n"/>
      <c r="CT102" s="106" t="n"/>
      <c r="CU102" s="106" t="n"/>
      <c r="CV102" s="106" t="n"/>
      <c r="CW102" s="106" t="n"/>
      <c r="CX102" s="107" t="n"/>
      <c r="CY102" s="106" t="n"/>
      <c r="CZ102" s="106" t="n"/>
      <c r="DA102" s="106" t="n"/>
      <c r="DB102" s="106" t="n"/>
      <c r="DC102" s="106" t="n"/>
      <c r="DD102" s="106" t="n"/>
      <c r="DE102" s="106" t="n"/>
      <c r="DF102" s="106" t="n"/>
      <c r="DG102" s="106" t="n"/>
      <c r="DH102" s="106" t="n"/>
      <c r="DI102" s="106" t="n"/>
      <c r="DJ102" s="106" t="n"/>
      <c r="DK102" s="107" t="n"/>
      <c r="DL102" s="106" t="n"/>
      <c r="DM102" s="106" t="n"/>
      <c r="DN102" s="106" t="n"/>
      <c r="DO102" s="106" t="n"/>
      <c r="DP102" s="106" t="n"/>
      <c r="DQ102" s="106" t="n"/>
      <c r="DR102" s="106" t="n"/>
      <c r="DS102" s="106" t="n"/>
      <c r="DT102" s="106" t="n"/>
      <c r="DU102" s="106" t="n"/>
      <c r="DV102" s="106" t="n"/>
      <c r="DW102" s="106" t="n"/>
      <c r="DX102" s="107" t="n"/>
      <c r="DY102" s="103" t="n"/>
      <c r="DZ102" s="103" t="n"/>
      <c r="EA102" s="103" t="n"/>
      <c r="EB102" s="103" t="n"/>
      <c r="EC102" s="103" t="n"/>
      <c r="ED102" s="103" t="n"/>
      <c r="EE102" s="103" t="n"/>
      <c r="EF102" s="103" t="n"/>
      <c r="EG102" s="103" t="n"/>
      <c r="EH102" s="103" t="n"/>
      <c r="EI102" s="103" t="n"/>
      <c r="EJ102" s="103" t="n"/>
      <c r="EK102" s="104" t="n"/>
      <c r="EL102" s="98" t="n"/>
      <c r="EM102" s="1" t="n"/>
      <c r="EN102" s="1" t="n"/>
      <c r="EO102" s="1" t="n"/>
      <c r="EP102" s="1" t="n"/>
      <c r="EQ102" s="1" t="n"/>
      <c r="ER102" s="1" t="n"/>
      <c r="ES102" s="1" t="n"/>
      <c r="ET102" s="1" t="n"/>
      <c r="EU102" s="1" t="n"/>
      <c r="EV102" s="1" t="n"/>
      <c r="EW102" s="1" t="n"/>
      <c r="EX102" s="1" t="n"/>
      <c r="EY102" s="1" t="n"/>
      <c r="EZ102" s="1" t="n"/>
      <c r="FA102" s="1" t="n"/>
      <c r="FB102" s="1" t="n"/>
      <c r="FC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05" t="n"/>
      <c r="AJ103" s="106" t="n"/>
      <c r="AK103" s="106" t="n"/>
      <c r="AL103" s="106" t="n"/>
      <c r="AM103" s="106" t="n"/>
      <c r="AN103" s="106" t="n"/>
      <c r="AO103" s="106" t="n"/>
      <c r="AP103" s="106" t="n"/>
      <c r="AQ103" s="106" t="n"/>
      <c r="AR103" s="106" t="n"/>
      <c r="AS103" s="106" t="n"/>
      <c r="AT103" s="106" t="n"/>
      <c r="AU103" s="106" t="n"/>
      <c r="AV103" s="107" t="n"/>
      <c r="AW103" s="106" t="n"/>
      <c r="AX103" s="106" t="n"/>
      <c r="AY103" s="106" t="n"/>
      <c r="AZ103" s="106" t="n"/>
      <c r="BA103" s="106" t="n"/>
      <c r="BB103" s="106" t="n"/>
      <c r="BC103" s="106" t="n"/>
      <c r="BD103" s="106" t="n"/>
      <c r="BE103" s="106" t="n"/>
      <c r="BF103" s="106" t="n"/>
      <c r="BG103" s="106" t="n"/>
      <c r="BH103" s="106" t="n"/>
      <c r="BI103" s="107" t="n"/>
      <c r="BJ103" s="106" t="n"/>
      <c r="BK103" s="106" t="n"/>
      <c r="BL103" s="106" t="n"/>
      <c r="BM103" s="106" t="n"/>
      <c r="BN103" s="106" t="n"/>
      <c r="BO103" s="106" t="n"/>
      <c r="BP103" s="106" t="n"/>
      <c r="BQ103" s="106" t="n"/>
      <c r="BR103" s="106" t="n"/>
      <c r="BS103" s="106" t="n"/>
      <c r="BT103" s="106" t="n"/>
      <c r="BU103" s="106" t="n"/>
      <c r="BV103" s="107" t="n"/>
      <c r="BW103" s="103" t="n"/>
      <c r="BX103" s="103" t="n"/>
      <c r="BY103" s="103" t="n"/>
      <c r="BZ103" s="103" t="n"/>
      <c r="CA103" s="103" t="n"/>
      <c r="CB103" s="103" t="n"/>
      <c r="CC103" s="103" t="n"/>
      <c r="CD103" s="103" t="n"/>
      <c r="CE103" s="103" t="n"/>
      <c r="CF103" s="103" t="n"/>
      <c r="CG103" s="103" t="n"/>
      <c r="CH103" s="103" t="n"/>
      <c r="CI103" s="104" t="n"/>
      <c r="CJ103" s="103" t="n"/>
      <c r="CK103" s="98" t="n"/>
      <c r="CL103" s="106" t="n"/>
      <c r="CM103" s="106" t="n"/>
      <c r="CN103" s="106" t="n"/>
      <c r="CO103" s="106" t="n"/>
      <c r="CP103" s="106" t="n"/>
      <c r="CQ103" s="106" t="n"/>
      <c r="CR103" s="106" t="n"/>
      <c r="CS103" s="106" t="n"/>
      <c r="CT103" s="106" t="n"/>
      <c r="CU103" s="106" t="n"/>
      <c r="CV103" s="106" t="n"/>
      <c r="CW103" s="106" t="n"/>
      <c r="CX103" s="107" t="n"/>
      <c r="CY103" s="106" t="n"/>
      <c r="CZ103" s="106" t="n"/>
      <c r="DA103" s="106" t="n"/>
      <c r="DB103" s="106" t="n"/>
      <c r="DC103" s="106" t="n"/>
      <c r="DD103" s="106" t="n"/>
      <c r="DE103" s="106" t="n"/>
      <c r="DF103" s="106" t="n"/>
      <c r="DG103" s="106" t="n"/>
      <c r="DH103" s="106" t="n"/>
      <c r="DI103" s="106" t="n"/>
      <c r="DJ103" s="106" t="n"/>
      <c r="DK103" s="107" t="n"/>
      <c r="DL103" s="106" t="n"/>
      <c r="DM103" s="106" t="n"/>
      <c r="DN103" s="106" t="n"/>
      <c r="DO103" s="106" t="n"/>
      <c r="DP103" s="106" t="n"/>
      <c r="DQ103" s="106" t="n"/>
      <c r="DR103" s="106" t="n"/>
      <c r="DS103" s="106" t="n"/>
      <c r="DT103" s="106" t="n"/>
      <c r="DU103" s="106" t="n"/>
      <c r="DV103" s="106" t="n"/>
      <c r="DW103" s="106" t="n"/>
      <c r="DX103" s="107" t="n"/>
      <c r="DY103" s="103" t="n"/>
      <c r="DZ103" s="103" t="n"/>
      <c r="EA103" s="103" t="n"/>
      <c r="EB103" s="103" t="n"/>
      <c r="EC103" s="103" t="n"/>
      <c r="ED103" s="103" t="n"/>
      <c r="EE103" s="103" t="n"/>
      <c r="EF103" s="103" t="n"/>
      <c r="EG103" s="103" t="n"/>
      <c r="EH103" s="103" t="n"/>
      <c r="EI103" s="103" t="n"/>
      <c r="EJ103" s="103" t="n"/>
      <c r="EK103" s="104" t="n"/>
      <c r="EL103" s="98" t="n"/>
      <c r="EM103" s="1" t="n"/>
      <c r="EN103" s="1" t="n"/>
      <c r="EO103" s="1" t="n"/>
      <c r="EP103" s="1" t="n"/>
      <c r="EQ103" s="1" t="n"/>
      <c r="ER103" s="1" t="n"/>
      <c r="ES103" s="1" t="n"/>
      <c r="ET103" s="1" t="n"/>
      <c r="EU103" s="1" t="n"/>
      <c r="EV103" s="1" t="n"/>
      <c r="EW103" s="1" t="n"/>
      <c r="EX103" s="1" t="n"/>
      <c r="EY103" s="1" t="n"/>
      <c r="EZ103" s="1" t="n"/>
      <c r="FA103" s="1" t="n"/>
      <c r="FB103" s="1" t="n"/>
      <c r="FC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05" t="n"/>
      <c r="AJ104" s="106" t="n"/>
      <c r="AK104" s="106" t="n"/>
      <c r="AL104" s="106" t="n"/>
      <c r="AM104" s="106" t="n"/>
      <c r="AN104" s="106" t="n"/>
      <c r="AO104" s="106" t="n"/>
      <c r="AP104" s="106" t="n"/>
      <c r="AQ104" s="106" t="n"/>
      <c r="AR104" s="106" t="n"/>
      <c r="AS104" s="106" t="n"/>
      <c r="AT104" s="106" t="n"/>
      <c r="AU104" s="106" t="n"/>
      <c r="AV104" s="107" t="n"/>
      <c r="AW104" s="106" t="n"/>
      <c r="AX104" s="106" t="n"/>
      <c r="AY104" s="106" t="n"/>
      <c r="AZ104" s="106" t="n"/>
      <c r="BA104" s="106" t="n"/>
      <c r="BB104" s="106" t="n"/>
      <c r="BC104" s="106" t="n"/>
      <c r="BD104" s="106" t="n"/>
      <c r="BE104" s="106" t="n"/>
      <c r="BF104" s="106" t="n"/>
      <c r="BG104" s="106" t="n"/>
      <c r="BH104" s="106" t="n"/>
      <c r="BI104" s="107" t="n"/>
      <c r="BJ104" s="106" t="n"/>
      <c r="BK104" s="106" t="n"/>
      <c r="BL104" s="106" t="n"/>
      <c r="BM104" s="106" t="n"/>
      <c r="BN104" s="106" t="n"/>
      <c r="BO104" s="106" t="n"/>
      <c r="BP104" s="106" t="n"/>
      <c r="BQ104" s="106" t="n"/>
      <c r="BR104" s="106" t="n"/>
      <c r="BS104" s="106" t="n"/>
      <c r="BT104" s="106" t="n"/>
      <c r="BU104" s="106" t="n"/>
      <c r="BV104" s="107" t="n"/>
      <c r="BW104" s="103" t="n"/>
      <c r="BX104" s="103" t="n"/>
      <c r="BY104" s="103" t="n"/>
      <c r="BZ104" s="103" t="n"/>
      <c r="CA104" s="103" t="n"/>
      <c r="CB104" s="103" t="n"/>
      <c r="CC104" s="103" t="n"/>
      <c r="CD104" s="103" t="n"/>
      <c r="CE104" s="103" t="n"/>
      <c r="CF104" s="103" t="n"/>
      <c r="CG104" s="103" t="n"/>
      <c r="CH104" s="103" t="n"/>
      <c r="CI104" s="104" t="n"/>
      <c r="CJ104" s="103" t="n"/>
      <c r="CK104" s="98" t="n"/>
      <c r="CL104" s="106" t="n"/>
      <c r="CM104" s="106" t="n"/>
      <c r="CN104" s="106" t="n"/>
      <c r="CO104" s="106" t="n"/>
      <c r="CP104" s="106" t="n"/>
      <c r="CQ104" s="106" t="n"/>
      <c r="CR104" s="106" t="n"/>
      <c r="CS104" s="106" t="n"/>
      <c r="CT104" s="106" t="n"/>
      <c r="CU104" s="106" t="n"/>
      <c r="CV104" s="106" t="n"/>
      <c r="CW104" s="106" t="n"/>
      <c r="CX104" s="107" t="n"/>
      <c r="CY104" s="106" t="n"/>
      <c r="CZ104" s="106" t="n"/>
      <c r="DA104" s="106" t="n"/>
      <c r="DB104" s="106" t="n"/>
      <c r="DC104" s="106" t="n"/>
      <c r="DD104" s="106" t="n"/>
      <c r="DE104" s="106" t="n"/>
      <c r="DF104" s="106" t="n"/>
      <c r="DG104" s="106" t="n"/>
      <c r="DH104" s="106" t="n"/>
      <c r="DI104" s="106" t="n"/>
      <c r="DJ104" s="106" t="n"/>
      <c r="DK104" s="107" t="n"/>
      <c r="DL104" s="106" t="n"/>
      <c r="DM104" s="106" t="n"/>
      <c r="DN104" s="106" t="n"/>
      <c r="DO104" s="106" t="n"/>
      <c r="DP104" s="106" t="n"/>
      <c r="DQ104" s="106" t="n"/>
      <c r="DR104" s="106" t="n"/>
      <c r="DS104" s="106" t="n"/>
      <c r="DT104" s="106" t="n"/>
      <c r="DU104" s="106" t="n"/>
      <c r="DV104" s="106" t="n"/>
      <c r="DW104" s="106" t="n"/>
      <c r="DX104" s="107" t="n"/>
      <c r="DY104" s="103" t="n"/>
      <c r="DZ104" s="103" t="n"/>
      <c r="EA104" s="103" t="n"/>
      <c r="EB104" s="103" t="n"/>
      <c r="EC104" s="103" t="n"/>
      <c r="ED104" s="103" t="n"/>
      <c r="EE104" s="103" t="n"/>
      <c r="EF104" s="103" t="n"/>
      <c r="EG104" s="103" t="n"/>
      <c r="EH104" s="103" t="n"/>
      <c r="EI104" s="103" t="n"/>
      <c r="EJ104" s="103" t="n"/>
      <c r="EK104" s="104" t="n"/>
      <c r="EL104" s="98" t="n"/>
      <c r="EM104" s="1" t="n"/>
      <c r="EN104" s="1" t="n"/>
      <c r="EO104" s="1" t="n"/>
      <c r="EP104" s="1" t="n"/>
      <c r="EQ104" s="1" t="n"/>
      <c r="ER104" s="1" t="n"/>
      <c r="ES104" s="1" t="n"/>
      <c r="ET104" s="1" t="n"/>
      <c r="EU104" s="1" t="n"/>
      <c r="EV104" s="1" t="n"/>
      <c r="EW104" s="1" t="n"/>
      <c r="EX104" s="1" t="n"/>
      <c r="EY104" s="1" t="n"/>
      <c r="EZ104" s="1" t="n"/>
      <c r="FA104" s="1" t="n"/>
      <c r="FB104" s="1" t="n"/>
      <c r="FC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05" t="n"/>
      <c r="AJ105" s="106" t="n"/>
      <c r="AK105" s="106" t="n"/>
      <c r="AL105" s="106" t="n"/>
      <c r="AM105" s="106" t="n"/>
      <c r="AN105" s="106" t="n"/>
      <c r="AO105" s="106" t="n"/>
      <c r="AP105" s="106" t="n"/>
      <c r="AQ105" s="106" t="n"/>
      <c r="AR105" s="106" t="n"/>
      <c r="AS105" s="106" t="n"/>
      <c r="AT105" s="106" t="n"/>
      <c r="AU105" s="106" t="n"/>
      <c r="AV105" s="107" t="n"/>
      <c r="AW105" s="106" t="n"/>
      <c r="AX105" s="106" t="n"/>
      <c r="AY105" s="106" t="n"/>
      <c r="AZ105" s="106" t="n"/>
      <c r="BA105" s="106" t="n"/>
      <c r="BB105" s="106" t="n"/>
      <c r="BC105" s="106" t="n"/>
      <c r="BD105" s="106" t="n"/>
      <c r="BE105" s="106" t="n"/>
      <c r="BF105" s="106" t="n"/>
      <c r="BG105" s="106" t="n"/>
      <c r="BH105" s="106" t="n"/>
      <c r="BI105" s="107" t="n"/>
      <c r="BJ105" s="106" t="n"/>
      <c r="BK105" s="106" t="n"/>
      <c r="BL105" s="106" t="n"/>
      <c r="BM105" s="106" t="n"/>
      <c r="BN105" s="106" t="n"/>
      <c r="BO105" s="106" t="n"/>
      <c r="BP105" s="106" t="n"/>
      <c r="BQ105" s="106" t="n"/>
      <c r="BR105" s="106" t="n"/>
      <c r="BS105" s="106" t="n"/>
      <c r="BT105" s="106" t="n"/>
      <c r="BU105" s="106" t="n"/>
      <c r="BV105" s="107" t="n"/>
      <c r="BW105" s="103" t="n"/>
      <c r="BX105" s="103" t="n"/>
      <c r="BY105" s="103" t="n"/>
      <c r="BZ105" s="103" t="n"/>
      <c r="CA105" s="103" t="n"/>
      <c r="CB105" s="103" t="n"/>
      <c r="CC105" s="103" t="n"/>
      <c r="CD105" s="103" t="n"/>
      <c r="CE105" s="103" t="n"/>
      <c r="CF105" s="103" t="n"/>
      <c r="CG105" s="103" t="n"/>
      <c r="CH105" s="103" t="n"/>
      <c r="CI105" s="104" t="n"/>
      <c r="CJ105" s="103" t="n"/>
      <c r="CK105" s="98" t="n"/>
      <c r="CL105" s="106" t="n"/>
      <c r="CM105" s="106" t="n"/>
      <c r="CN105" s="106" t="n"/>
      <c r="CO105" s="106" t="n"/>
      <c r="CP105" s="106" t="n"/>
      <c r="CQ105" s="106" t="n"/>
      <c r="CR105" s="106" t="n"/>
      <c r="CS105" s="106" t="n"/>
      <c r="CT105" s="106" t="n"/>
      <c r="CU105" s="106" t="n"/>
      <c r="CV105" s="106" t="n"/>
      <c r="CW105" s="106" t="n"/>
      <c r="CX105" s="107" t="n"/>
      <c r="CY105" s="106" t="n"/>
      <c r="CZ105" s="106" t="n"/>
      <c r="DA105" s="106" t="n"/>
      <c r="DB105" s="106" t="n"/>
      <c r="DC105" s="106" t="n"/>
      <c r="DD105" s="106" t="n"/>
      <c r="DE105" s="106" t="n"/>
      <c r="DF105" s="106" t="n"/>
      <c r="DG105" s="106" t="n"/>
      <c r="DH105" s="106" t="n"/>
      <c r="DI105" s="106" t="n"/>
      <c r="DJ105" s="106" t="n"/>
      <c r="DK105" s="107" t="n"/>
      <c r="DL105" s="106" t="n"/>
      <c r="DM105" s="106" t="n"/>
      <c r="DN105" s="106" t="n"/>
      <c r="DO105" s="106" t="n"/>
      <c r="DP105" s="106" t="n"/>
      <c r="DQ105" s="106" t="n"/>
      <c r="DR105" s="106" t="n"/>
      <c r="DS105" s="106" t="n"/>
      <c r="DT105" s="106" t="n"/>
      <c r="DU105" s="106" t="n"/>
      <c r="DV105" s="106" t="n"/>
      <c r="DW105" s="106" t="n"/>
      <c r="DX105" s="107" t="n"/>
      <c r="DY105" s="103" t="n"/>
      <c r="DZ105" s="103" t="n"/>
      <c r="EA105" s="103" t="n"/>
      <c r="EB105" s="103" t="n"/>
      <c r="EC105" s="103" t="n"/>
      <c r="ED105" s="103" t="n"/>
      <c r="EE105" s="103" t="n"/>
      <c r="EF105" s="103" t="n"/>
      <c r="EG105" s="103" t="n"/>
      <c r="EH105" s="103" t="n"/>
      <c r="EI105" s="103" t="n"/>
      <c r="EJ105" s="103" t="n"/>
      <c r="EK105" s="104" t="n"/>
      <c r="EL105" s="98" t="n"/>
      <c r="EM105" s="1" t="n"/>
      <c r="EN105" s="1" t="n"/>
      <c r="EO105" s="1" t="n"/>
      <c r="EP105" s="1" t="n"/>
      <c r="EQ105" s="1" t="n"/>
      <c r="ER105" s="1" t="n"/>
      <c r="ES105" s="1" t="n"/>
      <c r="ET105" s="1" t="n"/>
      <c r="EU105" s="1" t="n"/>
      <c r="EV105" s="1" t="n"/>
      <c r="EW105" s="1" t="n"/>
      <c r="EX105" s="1" t="n"/>
      <c r="EY105" s="1" t="n"/>
      <c r="EZ105" s="1" t="n"/>
      <c r="FA105" s="1" t="n"/>
      <c r="FB105" s="1" t="n"/>
      <c r="FC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05" t="n"/>
      <c r="AJ106" s="106" t="n"/>
      <c r="AK106" s="106" t="n"/>
      <c r="AL106" s="106" t="n"/>
      <c r="AM106" s="106" t="n"/>
      <c r="AN106" s="106" t="n"/>
      <c r="AO106" s="106" t="n"/>
      <c r="AP106" s="106" t="n"/>
      <c r="AQ106" s="106" t="n"/>
      <c r="AR106" s="106" t="n"/>
      <c r="AS106" s="106" t="n"/>
      <c r="AT106" s="106" t="n"/>
      <c r="AU106" s="106" t="n"/>
      <c r="AV106" s="107" t="n"/>
      <c r="AW106" s="106" t="n"/>
      <c r="AX106" s="106" t="n"/>
      <c r="AY106" s="106" t="n"/>
      <c r="AZ106" s="106" t="n"/>
      <c r="BA106" s="106" t="n"/>
      <c r="BB106" s="106" t="n"/>
      <c r="BC106" s="106" t="n"/>
      <c r="BD106" s="106" t="n"/>
      <c r="BE106" s="106" t="n"/>
      <c r="BF106" s="106" t="n"/>
      <c r="BG106" s="106" t="n"/>
      <c r="BH106" s="106" t="n"/>
      <c r="BI106" s="107" t="n"/>
      <c r="BJ106" s="106" t="n"/>
      <c r="BK106" s="106" t="n"/>
      <c r="BL106" s="106" t="n"/>
      <c r="BM106" s="106" t="n"/>
      <c r="BN106" s="106" t="n"/>
      <c r="BO106" s="106" t="n"/>
      <c r="BP106" s="106" t="n"/>
      <c r="BQ106" s="106" t="n"/>
      <c r="BR106" s="106" t="n"/>
      <c r="BS106" s="106" t="n"/>
      <c r="BT106" s="106" t="n"/>
      <c r="BU106" s="106" t="n"/>
      <c r="BV106" s="107" t="n"/>
      <c r="BW106" s="103" t="n"/>
      <c r="BX106" s="103" t="n"/>
      <c r="BY106" s="103" t="n"/>
      <c r="BZ106" s="103" t="n"/>
      <c r="CA106" s="103" t="n"/>
      <c r="CB106" s="103" t="n"/>
      <c r="CC106" s="103" t="n"/>
      <c r="CD106" s="103" t="n"/>
      <c r="CE106" s="103" t="n"/>
      <c r="CF106" s="103" t="n"/>
      <c r="CG106" s="103" t="n"/>
      <c r="CH106" s="103" t="n"/>
      <c r="CI106" s="104" t="n"/>
      <c r="CJ106" s="103" t="n"/>
      <c r="CK106" s="98" t="n"/>
      <c r="CL106" s="106" t="n"/>
      <c r="CM106" s="106" t="n"/>
      <c r="CN106" s="106" t="n"/>
      <c r="CO106" s="106" t="n"/>
      <c r="CP106" s="106" t="n"/>
      <c r="CQ106" s="106" t="n"/>
      <c r="CR106" s="106" t="n"/>
      <c r="CS106" s="106" t="n"/>
      <c r="CT106" s="106" t="n"/>
      <c r="CU106" s="106" t="n"/>
      <c r="CV106" s="106" t="n"/>
      <c r="CW106" s="106" t="n"/>
      <c r="CX106" s="107" t="n"/>
      <c r="CY106" s="106" t="n"/>
      <c r="CZ106" s="106" t="n"/>
      <c r="DA106" s="106" t="n"/>
      <c r="DB106" s="106" t="n"/>
      <c r="DC106" s="106" t="n"/>
      <c r="DD106" s="106" t="n"/>
      <c r="DE106" s="106" t="n"/>
      <c r="DF106" s="106" t="n"/>
      <c r="DG106" s="106" t="n"/>
      <c r="DH106" s="106" t="n"/>
      <c r="DI106" s="106" t="n"/>
      <c r="DJ106" s="106" t="n"/>
      <c r="DK106" s="107" t="n"/>
      <c r="DL106" s="106" t="n"/>
      <c r="DM106" s="106" t="n"/>
      <c r="DN106" s="106" t="n"/>
      <c r="DO106" s="106" t="n"/>
      <c r="DP106" s="106" t="n"/>
      <c r="DQ106" s="106" t="n"/>
      <c r="DR106" s="106" t="n"/>
      <c r="DS106" s="106" t="n"/>
      <c r="DT106" s="106" t="n"/>
      <c r="DU106" s="106" t="n"/>
      <c r="DV106" s="106" t="n"/>
      <c r="DW106" s="106" t="n"/>
      <c r="DX106" s="107" t="n"/>
      <c r="DY106" s="103" t="n"/>
      <c r="DZ106" s="103" t="n"/>
      <c r="EA106" s="103" t="n"/>
      <c r="EB106" s="103" t="n"/>
      <c r="EC106" s="103" t="n"/>
      <c r="ED106" s="103" t="n"/>
      <c r="EE106" s="103" t="n"/>
      <c r="EF106" s="103" t="n"/>
      <c r="EG106" s="103" t="n"/>
      <c r="EH106" s="103" t="n"/>
      <c r="EI106" s="103" t="n"/>
      <c r="EJ106" s="103" t="n"/>
      <c r="EK106" s="104" t="n"/>
      <c r="EL106" s="98" t="n"/>
      <c r="EM106" s="1" t="n"/>
      <c r="EN106" s="1" t="n"/>
      <c r="EO106" s="1" t="n"/>
      <c r="EP106" s="1" t="n"/>
      <c r="EQ106" s="1" t="n"/>
      <c r="ER106" s="1" t="n"/>
      <c r="ES106" s="1" t="n"/>
      <c r="ET106" s="1" t="n"/>
      <c r="EU106" s="1" t="n"/>
      <c r="EV106" s="1" t="n"/>
      <c r="EW106" s="1" t="n"/>
      <c r="EX106" s="1" t="n"/>
      <c r="EY106" s="1" t="n"/>
      <c r="EZ106" s="1" t="n"/>
      <c r="FA106" s="1" t="n"/>
      <c r="FB106" s="1" t="n"/>
      <c r="FC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05" t="n"/>
      <c r="AJ107" s="106" t="n"/>
      <c r="AK107" s="106" t="n"/>
      <c r="AL107" s="106" t="n"/>
      <c r="AM107" s="106" t="n"/>
      <c r="AN107" s="106" t="n"/>
      <c r="AO107" s="106" t="n"/>
      <c r="AP107" s="106" t="n"/>
      <c r="AQ107" s="106" t="n"/>
      <c r="AR107" s="106" t="n"/>
      <c r="AS107" s="106" t="n"/>
      <c r="AT107" s="106" t="n"/>
      <c r="AU107" s="106" t="n"/>
      <c r="AV107" s="107" t="n"/>
      <c r="AW107" s="106" t="n"/>
      <c r="AX107" s="106" t="n"/>
      <c r="AY107" s="106" t="n"/>
      <c r="AZ107" s="106" t="n"/>
      <c r="BA107" s="106" t="n"/>
      <c r="BB107" s="106" t="n"/>
      <c r="BC107" s="106" t="n"/>
      <c r="BD107" s="106" t="n"/>
      <c r="BE107" s="106" t="n"/>
      <c r="BF107" s="106" t="n"/>
      <c r="BG107" s="106" t="n"/>
      <c r="BH107" s="106" t="n"/>
      <c r="BI107" s="107" t="n"/>
      <c r="BJ107" s="106" t="n"/>
      <c r="BK107" s="106" t="n"/>
      <c r="BL107" s="106" t="n"/>
      <c r="BM107" s="106" t="n"/>
      <c r="BN107" s="106" t="n"/>
      <c r="BO107" s="106" t="n"/>
      <c r="BP107" s="106" t="n"/>
      <c r="BQ107" s="106" t="n"/>
      <c r="BR107" s="106" t="n"/>
      <c r="BS107" s="106" t="n"/>
      <c r="BT107" s="106" t="n"/>
      <c r="BU107" s="106" t="n"/>
      <c r="BV107" s="107" t="n"/>
      <c r="BW107" s="103" t="n"/>
      <c r="BX107" s="103" t="n"/>
      <c r="BY107" s="103" t="n"/>
      <c r="BZ107" s="103" t="n"/>
      <c r="CA107" s="103" t="n"/>
      <c r="CB107" s="103" t="n"/>
      <c r="CC107" s="103" t="n"/>
      <c r="CD107" s="103" t="n"/>
      <c r="CE107" s="103" t="n"/>
      <c r="CF107" s="103" t="n"/>
      <c r="CG107" s="103" t="n"/>
      <c r="CH107" s="103" t="n"/>
      <c r="CI107" s="104" t="n"/>
      <c r="CJ107" s="103" t="n"/>
      <c r="CK107" s="98" t="n"/>
      <c r="CL107" s="106" t="n"/>
      <c r="CM107" s="106" t="n"/>
      <c r="CN107" s="106" t="n"/>
      <c r="CO107" s="106" t="n"/>
      <c r="CP107" s="106" t="n"/>
      <c r="CQ107" s="106" t="n"/>
      <c r="CR107" s="106" t="n"/>
      <c r="CS107" s="106" t="n"/>
      <c r="CT107" s="106" t="n"/>
      <c r="CU107" s="106" t="n"/>
      <c r="CV107" s="106" t="n"/>
      <c r="CW107" s="106" t="n"/>
      <c r="CX107" s="107" t="n"/>
      <c r="CY107" s="106" t="n"/>
      <c r="CZ107" s="106" t="n"/>
      <c r="DA107" s="106" t="n"/>
      <c r="DB107" s="106" t="n"/>
      <c r="DC107" s="106" t="n"/>
      <c r="DD107" s="106" t="n"/>
      <c r="DE107" s="106" t="n"/>
      <c r="DF107" s="106" t="n"/>
      <c r="DG107" s="106" t="n"/>
      <c r="DH107" s="106" t="n"/>
      <c r="DI107" s="106" t="n"/>
      <c r="DJ107" s="106" t="n"/>
      <c r="DK107" s="107" t="n"/>
      <c r="DL107" s="106" t="n"/>
      <c r="DM107" s="106" t="n"/>
      <c r="DN107" s="106" t="n"/>
      <c r="DO107" s="106" t="n"/>
      <c r="DP107" s="106" t="n"/>
      <c r="DQ107" s="106" t="n"/>
      <c r="DR107" s="106" t="n"/>
      <c r="DS107" s="106" t="n"/>
      <c r="DT107" s="106" t="n"/>
      <c r="DU107" s="106" t="n"/>
      <c r="DV107" s="106" t="n"/>
      <c r="DW107" s="106" t="n"/>
      <c r="DX107" s="107" t="n"/>
      <c r="DY107" s="103" t="n"/>
      <c r="DZ107" s="103" t="n"/>
      <c r="EA107" s="103" t="n"/>
      <c r="EB107" s="103" t="n"/>
      <c r="EC107" s="103" t="n"/>
      <c r="ED107" s="103" t="n"/>
      <c r="EE107" s="103" t="n"/>
      <c r="EF107" s="103" t="n"/>
      <c r="EG107" s="103" t="n"/>
      <c r="EH107" s="103" t="n"/>
      <c r="EI107" s="103" t="n"/>
      <c r="EJ107" s="103" t="n"/>
      <c r="EK107" s="104" t="n"/>
      <c r="EL107" s="98" t="n"/>
      <c r="EM107" s="1" t="n"/>
      <c r="EN107" s="1" t="n"/>
      <c r="EO107" s="1" t="n"/>
      <c r="EP107" s="1" t="n"/>
      <c r="EQ107" s="1" t="n"/>
      <c r="ER107" s="1" t="n"/>
      <c r="ES107" s="1" t="n"/>
      <c r="ET107" s="1" t="n"/>
      <c r="EU107" s="1" t="n"/>
      <c r="EV107" s="1" t="n"/>
      <c r="EW107" s="1" t="n"/>
      <c r="EX107" s="1" t="n"/>
      <c r="EY107" s="1" t="n"/>
      <c r="EZ107" s="1" t="n"/>
      <c r="FA107" s="1" t="n"/>
      <c r="FB107" s="1" t="n"/>
      <c r="FC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05" t="n"/>
      <c r="AJ108" s="106" t="n"/>
      <c r="AK108" s="106" t="n"/>
      <c r="AL108" s="106" t="n"/>
      <c r="AM108" s="106" t="n"/>
      <c r="AN108" s="106" t="n"/>
      <c r="AO108" s="106" t="n"/>
      <c r="AP108" s="106" t="n"/>
      <c r="AQ108" s="106" t="n"/>
      <c r="AR108" s="106" t="n"/>
      <c r="AS108" s="106" t="n"/>
      <c r="AT108" s="106" t="n"/>
      <c r="AU108" s="106" t="n"/>
      <c r="AV108" s="107" t="n"/>
      <c r="AW108" s="106" t="n"/>
      <c r="AX108" s="106" t="n"/>
      <c r="AY108" s="106" t="n"/>
      <c r="AZ108" s="106" t="n"/>
      <c r="BA108" s="106" t="n"/>
      <c r="BB108" s="106" t="n"/>
      <c r="BC108" s="106" t="n"/>
      <c r="BD108" s="106" t="n"/>
      <c r="BE108" s="106" t="n"/>
      <c r="BF108" s="106" t="n"/>
      <c r="BG108" s="106" t="n"/>
      <c r="BH108" s="106" t="n"/>
      <c r="BI108" s="107" t="n"/>
      <c r="BJ108" s="106" t="n"/>
      <c r="BK108" s="106" t="n"/>
      <c r="BL108" s="106" t="n"/>
      <c r="BM108" s="106" t="n"/>
      <c r="BN108" s="106" t="n"/>
      <c r="BO108" s="106" t="n"/>
      <c r="BP108" s="106" t="n"/>
      <c r="BQ108" s="106" t="n"/>
      <c r="BR108" s="106" t="n"/>
      <c r="BS108" s="106" t="n"/>
      <c r="BT108" s="106" t="n"/>
      <c r="BU108" s="106" t="n"/>
      <c r="BV108" s="107" t="n"/>
      <c r="BW108" s="103" t="n"/>
      <c r="BX108" s="103" t="n"/>
      <c r="BY108" s="103" t="n"/>
      <c r="BZ108" s="103" t="n"/>
      <c r="CA108" s="103" t="n"/>
      <c r="CB108" s="103" t="n"/>
      <c r="CC108" s="103" t="n"/>
      <c r="CD108" s="103" t="n"/>
      <c r="CE108" s="103" t="n"/>
      <c r="CF108" s="103" t="n"/>
      <c r="CG108" s="103" t="n"/>
      <c r="CH108" s="103" t="n"/>
      <c r="CI108" s="104" t="n"/>
      <c r="CJ108" s="103" t="n"/>
      <c r="CK108" s="98" t="n"/>
      <c r="CL108" s="106" t="n"/>
      <c r="CM108" s="106" t="n"/>
      <c r="CN108" s="106" t="n"/>
      <c r="CO108" s="106" t="n"/>
      <c r="CP108" s="106" t="n"/>
      <c r="CQ108" s="106" t="n"/>
      <c r="CR108" s="106" t="n"/>
      <c r="CS108" s="106" t="n"/>
      <c r="CT108" s="106" t="n"/>
      <c r="CU108" s="106" t="n"/>
      <c r="CV108" s="106" t="n"/>
      <c r="CW108" s="106" t="n"/>
      <c r="CX108" s="107" t="n"/>
      <c r="CY108" s="106" t="n"/>
      <c r="CZ108" s="106" t="n"/>
      <c r="DA108" s="106" t="n"/>
      <c r="DB108" s="106" t="n"/>
      <c r="DC108" s="106" t="n"/>
      <c r="DD108" s="106" t="n"/>
      <c r="DE108" s="106" t="n"/>
      <c r="DF108" s="106" t="n"/>
      <c r="DG108" s="106" t="n"/>
      <c r="DH108" s="106" t="n"/>
      <c r="DI108" s="106" t="n"/>
      <c r="DJ108" s="106" t="n"/>
      <c r="DK108" s="107" t="n"/>
      <c r="DL108" s="106" t="n"/>
      <c r="DM108" s="106" t="n"/>
      <c r="DN108" s="106" t="n"/>
      <c r="DO108" s="106" t="n"/>
      <c r="DP108" s="106" t="n"/>
      <c r="DQ108" s="106" t="n"/>
      <c r="DR108" s="106" t="n"/>
      <c r="DS108" s="106" t="n"/>
      <c r="DT108" s="106" t="n"/>
      <c r="DU108" s="106" t="n"/>
      <c r="DV108" s="106" t="n"/>
      <c r="DW108" s="106" t="n"/>
      <c r="DX108" s="107" t="n"/>
      <c r="DY108" s="103" t="n"/>
      <c r="DZ108" s="103" t="n"/>
      <c r="EA108" s="103" t="n"/>
      <c r="EB108" s="103" t="n"/>
      <c r="EC108" s="103" t="n"/>
      <c r="ED108" s="103" t="n"/>
      <c r="EE108" s="103" t="n"/>
      <c r="EF108" s="103" t="n"/>
      <c r="EG108" s="103" t="n"/>
      <c r="EH108" s="103" t="n"/>
      <c r="EI108" s="103" t="n"/>
      <c r="EJ108" s="103" t="n"/>
      <c r="EK108" s="104" t="n"/>
      <c r="EL108" s="98" t="n"/>
      <c r="EM108" s="1" t="n"/>
      <c r="EN108" s="1" t="n"/>
      <c r="EO108" s="1" t="n"/>
      <c r="EP108" s="1" t="n"/>
      <c r="EQ108" s="1" t="n"/>
      <c r="ER108" s="1" t="n"/>
      <c r="ES108" s="1" t="n"/>
      <c r="ET108" s="1" t="n"/>
      <c r="EU108" s="1" t="n"/>
      <c r="EV108" s="1" t="n"/>
      <c r="EW108" s="1" t="n"/>
      <c r="EX108" s="1" t="n"/>
      <c r="EY108" s="1" t="n"/>
      <c r="EZ108" s="1" t="n"/>
      <c r="FA108" s="1" t="n"/>
      <c r="FB108" s="1" t="n"/>
      <c r="FC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05" t="n"/>
      <c r="AJ109" s="106" t="n"/>
      <c r="AK109" s="106" t="n"/>
      <c r="AL109" s="106" t="n"/>
      <c r="AM109" s="106" t="n"/>
      <c r="AN109" s="106" t="n"/>
      <c r="AO109" s="106" t="n"/>
      <c r="AP109" s="106" t="n"/>
      <c r="AQ109" s="106" t="n"/>
      <c r="AR109" s="106" t="n"/>
      <c r="AS109" s="106" t="n"/>
      <c r="AT109" s="106" t="n"/>
      <c r="AU109" s="106" t="n"/>
      <c r="AV109" s="107" t="n"/>
      <c r="AW109" s="106" t="n"/>
      <c r="AX109" s="106" t="n"/>
      <c r="AY109" s="106" t="n"/>
      <c r="AZ109" s="106" t="n"/>
      <c r="BA109" s="106" t="n"/>
      <c r="BB109" s="106" t="n"/>
      <c r="BC109" s="106" t="n"/>
      <c r="BD109" s="106" t="n"/>
      <c r="BE109" s="106" t="n"/>
      <c r="BF109" s="106" t="n"/>
      <c r="BG109" s="106" t="n"/>
      <c r="BH109" s="106" t="n"/>
      <c r="BI109" s="107" t="n"/>
      <c r="BJ109" s="106" t="n"/>
      <c r="BK109" s="106" t="n"/>
      <c r="BL109" s="106" t="n"/>
      <c r="BM109" s="106" t="n"/>
      <c r="BN109" s="106" t="n"/>
      <c r="BO109" s="106" t="n"/>
      <c r="BP109" s="106" t="n"/>
      <c r="BQ109" s="106" t="n"/>
      <c r="BR109" s="106" t="n"/>
      <c r="BS109" s="106" t="n"/>
      <c r="BT109" s="106" t="n"/>
      <c r="BU109" s="106" t="n"/>
      <c r="BV109" s="107" t="n"/>
      <c r="BW109" s="103" t="n"/>
      <c r="BX109" s="103" t="n"/>
      <c r="BY109" s="103" t="n"/>
      <c r="BZ109" s="103" t="n"/>
      <c r="CA109" s="103" t="n"/>
      <c r="CB109" s="103" t="n"/>
      <c r="CC109" s="103" t="n"/>
      <c r="CD109" s="103" t="n"/>
      <c r="CE109" s="103" t="n"/>
      <c r="CF109" s="103" t="n"/>
      <c r="CG109" s="103" t="n"/>
      <c r="CH109" s="103" t="n"/>
      <c r="CI109" s="104" t="n"/>
      <c r="CJ109" s="103" t="n"/>
      <c r="CK109" s="98" t="n"/>
      <c r="CL109" s="106" t="n"/>
      <c r="CM109" s="106" t="n"/>
      <c r="CN109" s="106" t="n"/>
      <c r="CO109" s="106" t="n"/>
      <c r="CP109" s="106" t="n"/>
      <c r="CQ109" s="106" t="n"/>
      <c r="CR109" s="106" t="n"/>
      <c r="CS109" s="106" t="n"/>
      <c r="CT109" s="106" t="n"/>
      <c r="CU109" s="106" t="n"/>
      <c r="CV109" s="106" t="n"/>
      <c r="CW109" s="106" t="n"/>
      <c r="CX109" s="107" t="n"/>
      <c r="CY109" s="106" t="n"/>
      <c r="CZ109" s="106" t="n"/>
      <c r="DA109" s="106" t="n"/>
      <c r="DB109" s="106" t="n"/>
      <c r="DC109" s="106" t="n"/>
      <c r="DD109" s="106" t="n"/>
      <c r="DE109" s="106" t="n"/>
      <c r="DF109" s="106" t="n"/>
      <c r="DG109" s="106" t="n"/>
      <c r="DH109" s="106" t="n"/>
      <c r="DI109" s="106" t="n"/>
      <c r="DJ109" s="106" t="n"/>
      <c r="DK109" s="107" t="n"/>
      <c r="DL109" s="106" t="n"/>
      <c r="DM109" s="106" t="n"/>
      <c r="DN109" s="106" t="n"/>
      <c r="DO109" s="106" t="n"/>
      <c r="DP109" s="106" t="n"/>
      <c r="DQ109" s="106" t="n"/>
      <c r="DR109" s="106" t="n"/>
      <c r="DS109" s="106" t="n"/>
      <c r="DT109" s="106" t="n"/>
      <c r="DU109" s="106" t="n"/>
      <c r="DV109" s="106" t="n"/>
      <c r="DW109" s="106" t="n"/>
      <c r="DX109" s="107" t="n"/>
      <c r="DY109" s="103" t="n"/>
      <c r="DZ109" s="103" t="n"/>
      <c r="EA109" s="103" t="n"/>
      <c r="EB109" s="103" t="n"/>
      <c r="EC109" s="103" t="n"/>
      <c r="ED109" s="103" t="n"/>
      <c r="EE109" s="103" t="n"/>
      <c r="EF109" s="103" t="n"/>
      <c r="EG109" s="103" t="n"/>
      <c r="EH109" s="103" t="n"/>
      <c r="EI109" s="103" t="n"/>
      <c r="EJ109" s="103" t="n"/>
      <c r="EK109" s="104" t="n"/>
      <c r="EL109" s="98" t="n"/>
      <c r="EM109" s="1" t="n"/>
      <c r="EN109" s="1" t="n"/>
      <c r="EO109" s="1" t="n"/>
      <c r="EP109" s="1" t="n"/>
      <c r="EQ109" s="1" t="n"/>
      <c r="ER109" s="1" t="n"/>
      <c r="ES109" s="1" t="n"/>
      <c r="ET109" s="1" t="n"/>
      <c r="EU109" s="1" t="n"/>
      <c r="EV109" s="1" t="n"/>
      <c r="EW109" s="1" t="n"/>
      <c r="EX109" s="1" t="n"/>
      <c r="EY109" s="1" t="n"/>
      <c r="EZ109" s="1" t="n"/>
      <c r="FA109" s="1" t="n"/>
      <c r="FB109" s="1" t="n"/>
      <c r="FC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05" t="n"/>
      <c r="AJ110" s="106" t="n"/>
      <c r="AK110" s="106" t="n"/>
      <c r="AL110" s="106" t="n"/>
      <c r="AM110" s="106" t="n"/>
      <c r="AN110" s="106" t="n"/>
      <c r="AO110" s="106" t="n"/>
      <c r="AP110" s="106" t="n"/>
      <c r="AQ110" s="106" t="n"/>
      <c r="AR110" s="106" t="n"/>
      <c r="AS110" s="106" t="n"/>
      <c r="AT110" s="106" t="n"/>
      <c r="AU110" s="106" t="n"/>
      <c r="AV110" s="107" t="n"/>
      <c r="AW110" s="106" t="n"/>
      <c r="AX110" s="106" t="n"/>
      <c r="AY110" s="106" t="n"/>
      <c r="AZ110" s="106" t="n"/>
      <c r="BA110" s="106" t="n"/>
      <c r="BB110" s="106" t="n"/>
      <c r="BC110" s="106" t="n"/>
      <c r="BD110" s="106" t="n"/>
      <c r="BE110" s="106" t="n"/>
      <c r="BF110" s="106" t="n"/>
      <c r="BG110" s="106" t="n"/>
      <c r="BH110" s="106" t="n"/>
      <c r="BI110" s="107" t="n"/>
      <c r="BJ110" s="106" t="n"/>
      <c r="BK110" s="106" t="n"/>
      <c r="BL110" s="106" t="n"/>
      <c r="BM110" s="106" t="n"/>
      <c r="BN110" s="106" t="n"/>
      <c r="BO110" s="106" t="n"/>
      <c r="BP110" s="106" t="n"/>
      <c r="BQ110" s="106" t="n"/>
      <c r="BR110" s="106" t="n"/>
      <c r="BS110" s="106" t="n"/>
      <c r="BT110" s="106" t="n"/>
      <c r="BU110" s="106" t="n"/>
      <c r="BV110" s="107" t="n"/>
      <c r="BW110" s="103" t="n"/>
      <c r="BX110" s="103" t="n"/>
      <c r="BY110" s="103" t="n"/>
      <c r="BZ110" s="103" t="n"/>
      <c r="CA110" s="103" t="n"/>
      <c r="CB110" s="103" t="n"/>
      <c r="CC110" s="103" t="n"/>
      <c r="CD110" s="103" t="n"/>
      <c r="CE110" s="103" t="n"/>
      <c r="CF110" s="103" t="n"/>
      <c r="CG110" s="103" t="n"/>
      <c r="CH110" s="103" t="n"/>
      <c r="CI110" s="104" t="n"/>
      <c r="CJ110" s="103" t="n"/>
      <c r="CK110" s="98" t="n"/>
      <c r="CL110" s="106" t="n"/>
      <c r="CM110" s="106" t="n"/>
      <c r="CN110" s="106" t="n"/>
      <c r="CO110" s="106" t="n"/>
      <c r="CP110" s="106" t="n"/>
      <c r="CQ110" s="106" t="n"/>
      <c r="CR110" s="106" t="n"/>
      <c r="CS110" s="106" t="n"/>
      <c r="CT110" s="106" t="n"/>
      <c r="CU110" s="106" t="n"/>
      <c r="CV110" s="106" t="n"/>
      <c r="CW110" s="106" t="n"/>
      <c r="CX110" s="107" t="n"/>
      <c r="CY110" s="106" t="n"/>
      <c r="CZ110" s="106" t="n"/>
      <c r="DA110" s="106" t="n"/>
      <c r="DB110" s="106" t="n"/>
      <c r="DC110" s="106" t="n"/>
      <c r="DD110" s="106" t="n"/>
      <c r="DE110" s="106" t="n"/>
      <c r="DF110" s="106" t="n"/>
      <c r="DG110" s="106" t="n"/>
      <c r="DH110" s="106" t="n"/>
      <c r="DI110" s="106" t="n"/>
      <c r="DJ110" s="106" t="n"/>
      <c r="DK110" s="107" t="n"/>
      <c r="DL110" s="106" t="n"/>
      <c r="DM110" s="106" t="n"/>
      <c r="DN110" s="106" t="n"/>
      <c r="DO110" s="106" t="n"/>
      <c r="DP110" s="106" t="n"/>
      <c r="DQ110" s="106" t="n"/>
      <c r="DR110" s="106" t="n"/>
      <c r="DS110" s="106" t="n"/>
      <c r="DT110" s="106" t="n"/>
      <c r="DU110" s="106" t="n"/>
      <c r="DV110" s="106" t="n"/>
      <c r="DW110" s="106" t="n"/>
      <c r="DX110" s="107" t="n"/>
      <c r="DY110" s="103" t="n"/>
      <c r="DZ110" s="103" t="n"/>
      <c r="EA110" s="103" t="n"/>
      <c r="EB110" s="103" t="n"/>
      <c r="EC110" s="103" t="n"/>
      <c r="ED110" s="103" t="n"/>
      <c r="EE110" s="103" t="n"/>
      <c r="EF110" s="103" t="n"/>
      <c r="EG110" s="103" t="n"/>
      <c r="EH110" s="103" t="n"/>
      <c r="EI110" s="103" t="n"/>
      <c r="EJ110" s="103" t="n"/>
      <c r="EK110" s="104" t="n"/>
      <c r="EL110" s="98" t="n"/>
      <c r="EM110" s="1" t="n"/>
      <c r="EN110" s="1" t="n"/>
      <c r="EO110" s="1" t="n"/>
      <c r="EP110" s="1" t="n"/>
      <c r="EQ110" s="1" t="n"/>
      <c r="ER110" s="1" t="n"/>
      <c r="ES110" s="1" t="n"/>
      <c r="ET110" s="1" t="n"/>
      <c r="EU110" s="1" t="n"/>
      <c r="EV110" s="1" t="n"/>
      <c r="EW110" s="1" t="n"/>
      <c r="EX110" s="1" t="n"/>
      <c r="EY110" s="1" t="n"/>
      <c r="EZ110" s="1" t="n"/>
      <c r="FA110" s="1" t="n"/>
      <c r="FB110" s="1" t="n"/>
      <c r="FC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05" t="n"/>
      <c r="AJ111" s="106" t="n"/>
      <c r="AK111" s="106" t="n"/>
      <c r="AL111" s="106" t="n"/>
      <c r="AM111" s="106" t="n"/>
      <c r="AN111" s="106" t="n"/>
      <c r="AO111" s="106" t="n"/>
      <c r="AP111" s="106" t="n"/>
      <c r="AQ111" s="106" t="n"/>
      <c r="AR111" s="106" t="n"/>
      <c r="AS111" s="106" t="n"/>
      <c r="AT111" s="106" t="n"/>
      <c r="AU111" s="106" t="n"/>
      <c r="AV111" s="107" t="n"/>
      <c r="AW111" s="106" t="n"/>
      <c r="AX111" s="106" t="n"/>
      <c r="AY111" s="106" t="n"/>
      <c r="AZ111" s="106" t="n"/>
      <c r="BA111" s="106" t="n"/>
      <c r="BB111" s="106" t="n"/>
      <c r="BC111" s="106" t="n"/>
      <c r="BD111" s="106" t="n"/>
      <c r="BE111" s="106" t="n"/>
      <c r="BF111" s="106" t="n"/>
      <c r="BG111" s="106" t="n"/>
      <c r="BH111" s="106" t="n"/>
      <c r="BI111" s="107" t="n"/>
      <c r="BJ111" s="106" t="n"/>
      <c r="BK111" s="106" t="n"/>
      <c r="BL111" s="106" t="n"/>
      <c r="BM111" s="106" t="n"/>
      <c r="BN111" s="106" t="n"/>
      <c r="BO111" s="106" t="n"/>
      <c r="BP111" s="106" t="n"/>
      <c r="BQ111" s="106" t="n"/>
      <c r="BR111" s="106" t="n"/>
      <c r="BS111" s="106" t="n"/>
      <c r="BT111" s="106" t="n"/>
      <c r="BU111" s="106" t="n"/>
      <c r="BV111" s="107" t="n"/>
      <c r="BW111" s="103" t="n"/>
      <c r="BX111" s="103" t="n"/>
      <c r="BY111" s="103" t="n"/>
      <c r="BZ111" s="103" t="n"/>
      <c r="CA111" s="103" t="n"/>
      <c r="CB111" s="103" t="n"/>
      <c r="CC111" s="103" t="n"/>
      <c r="CD111" s="103" t="n"/>
      <c r="CE111" s="103" t="n"/>
      <c r="CF111" s="103" t="n"/>
      <c r="CG111" s="103" t="n"/>
      <c r="CH111" s="103" t="n"/>
      <c r="CI111" s="104" t="n"/>
      <c r="CJ111" s="103" t="n"/>
      <c r="CK111" s="98" t="n"/>
      <c r="CL111" s="106" t="n"/>
      <c r="CM111" s="106" t="n"/>
      <c r="CN111" s="106" t="n"/>
      <c r="CO111" s="106" t="n"/>
      <c r="CP111" s="106" t="n"/>
      <c r="CQ111" s="106" t="n"/>
      <c r="CR111" s="106" t="n"/>
      <c r="CS111" s="106" t="n"/>
      <c r="CT111" s="106" t="n"/>
      <c r="CU111" s="106" t="n"/>
      <c r="CV111" s="106" t="n"/>
      <c r="CW111" s="106" t="n"/>
      <c r="CX111" s="107" t="n"/>
      <c r="CY111" s="106" t="n"/>
      <c r="CZ111" s="106" t="n"/>
      <c r="DA111" s="106" t="n"/>
      <c r="DB111" s="106" t="n"/>
      <c r="DC111" s="106" t="n"/>
      <c r="DD111" s="106" t="n"/>
      <c r="DE111" s="106" t="n"/>
      <c r="DF111" s="106" t="n"/>
      <c r="DG111" s="106" t="n"/>
      <c r="DH111" s="106" t="n"/>
      <c r="DI111" s="106" t="n"/>
      <c r="DJ111" s="106" t="n"/>
      <c r="DK111" s="107" t="n"/>
      <c r="DL111" s="106" t="n"/>
      <c r="DM111" s="106" t="n"/>
      <c r="DN111" s="106" t="n"/>
      <c r="DO111" s="106" t="n"/>
      <c r="DP111" s="106" t="n"/>
      <c r="DQ111" s="106" t="n"/>
      <c r="DR111" s="106" t="n"/>
      <c r="DS111" s="106" t="n"/>
      <c r="DT111" s="106" t="n"/>
      <c r="DU111" s="106" t="n"/>
      <c r="DV111" s="106" t="n"/>
      <c r="DW111" s="106" t="n"/>
      <c r="DX111" s="107" t="n"/>
      <c r="DY111" s="103" t="n"/>
      <c r="DZ111" s="103" t="n"/>
      <c r="EA111" s="103" t="n"/>
      <c r="EB111" s="103" t="n"/>
      <c r="EC111" s="103" t="n"/>
      <c r="ED111" s="103" t="n"/>
      <c r="EE111" s="103" t="n"/>
      <c r="EF111" s="103" t="n"/>
      <c r="EG111" s="103" t="n"/>
      <c r="EH111" s="103" t="n"/>
      <c r="EI111" s="103" t="n"/>
      <c r="EJ111" s="103" t="n"/>
      <c r="EK111" s="104" t="n"/>
      <c r="EL111" s="98" t="n"/>
      <c r="EM111" s="1" t="n"/>
      <c r="EN111" s="1" t="n"/>
      <c r="EO111" s="1" t="n"/>
      <c r="EP111" s="1" t="n"/>
      <c r="EQ111" s="1" t="n"/>
      <c r="ER111" s="1" t="n"/>
      <c r="ES111" s="1" t="n"/>
      <c r="ET111" s="1" t="n"/>
      <c r="EU111" s="1" t="n"/>
      <c r="EV111" s="1" t="n"/>
      <c r="EW111" s="1" t="n"/>
      <c r="EX111" s="1" t="n"/>
      <c r="EY111" s="1" t="n"/>
      <c r="EZ111" s="1" t="n"/>
      <c r="FA111" s="1" t="n"/>
      <c r="FB111" s="1" t="n"/>
      <c r="FC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05" t="n"/>
      <c r="AJ112" s="106" t="n"/>
      <c r="AK112" s="106" t="n"/>
      <c r="AL112" s="106" t="n"/>
      <c r="AM112" s="106" t="n"/>
      <c r="AN112" s="106" t="n"/>
      <c r="AO112" s="106" t="n"/>
      <c r="AP112" s="106" t="n"/>
      <c r="AQ112" s="106" t="n"/>
      <c r="AR112" s="106" t="n"/>
      <c r="AS112" s="106" t="n"/>
      <c r="AT112" s="106" t="n"/>
      <c r="AU112" s="106" t="n"/>
      <c r="AV112" s="107" t="n"/>
      <c r="AW112" s="106" t="n"/>
      <c r="AX112" s="106" t="n"/>
      <c r="AY112" s="106" t="n"/>
      <c r="AZ112" s="106" t="n"/>
      <c r="BA112" s="106" t="n"/>
      <c r="BB112" s="106" t="n"/>
      <c r="BC112" s="106" t="n"/>
      <c r="BD112" s="106" t="n"/>
      <c r="BE112" s="106" t="n"/>
      <c r="BF112" s="106" t="n"/>
      <c r="BG112" s="106" t="n"/>
      <c r="BH112" s="106" t="n"/>
      <c r="BI112" s="107" t="n"/>
      <c r="BJ112" s="106" t="n"/>
      <c r="BK112" s="106" t="n"/>
      <c r="BL112" s="106" t="n"/>
      <c r="BM112" s="106" t="n"/>
      <c r="BN112" s="106" t="n"/>
      <c r="BO112" s="106" t="n"/>
      <c r="BP112" s="106" t="n"/>
      <c r="BQ112" s="106" t="n"/>
      <c r="BR112" s="106" t="n"/>
      <c r="BS112" s="106" t="n"/>
      <c r="BT112" s="106" t="n"/>
      <c r="BU112" s="106" t="n"/>
      <c r="BV112" s="107" t="n"/>
      <c r="BW112" s="103" t="n"/>
      <c r="BX112" s="103" t="n"/>
      <c r="BY112" s="103" t="n"/>
      <c r="BZ112" s="103" t="n"/>
      <c r="CA112" s="103" t="n"/>
      <c r="CB112" s="103" t="n"/>
      <c r="CC112" s="103" t="n"/>
      <c r="CD112" s="103" t="n"/>
      <c r="CE112" s="103" t="n"/>
      <c r="CF112" s="103" t="n"/>
      <c r="CG112" s="103" t="n"/>
      <c r="CH112" s="103" t="n"/>
      <c r="CI112" s="104" t="n"/>
      <c r="CJ112" s="103" t="n"/>
      <c r="CK112" s="98" t="n"/>
      <c r="CL112" s="106" t="n"/>
      <c r="CM112" s="106" t="n"/>
      <c r="CN112" s="106" t="n"/>
      <c r="CO112" s="106" t="n"/>
      <c r="CP112" s="106" t="n"/>
      <c r="CQ112" s="106" t="n"/>
      <c r="CR112" s="106" t="n"/>
      <c r="CS112" s="106" t="n"/>
      <c r="CT112" s="106" t="n"/>
      <c r="CU112" s="106" t="n"/>
      <c r="CV112" s="106" t="n"/>
      <c r="CW112" s="106" t="n"/>
      <c r="CX112" s="107" t="n"/>
      <c r="CY112" s="106" t="n"/>
      <c r="CZ112" s="106" t="n"/>
      <c r="DA112" s="106" t="n"/>
      <c r="DB112" s="106" t="n"/>
      <c r="DC112" s="106" t="n"/>
      <c r="DD112" s="106" t="n"/>
      <c r="DE112" s="106" t="n"/>
      <c r="DF112" s="106" t="n"/>
      <c r="DG112" s="106" t="n"/>
      <c r="DH112" s="106" t="n"/>
      <c r="DI112" s="106" t="n"/>
      <c r="DJ112" s="106" t="n"/>
      <c r="DK112" s="107" t="n"/>
      <c r="DL112" s="106" t="n"/>
      <c r="DM112" s="106" t="n"/>
      <c r="DN112" s="106" t="n"/>
      <c r="DO112" s="106" t="n"/>
      <c r="DP112" s="106" t="n"/>
      <c r="DQ112" s="106" t="n"/>
      <c r="DR112" s="106" t="n"/>
      <c r="DS112" s="106" t="n"/>
      <c r="DT112" s="106" t="n"/>
      <c r="DU112" s="106" t="n"/>
      <c r="DV112" s="106" t="n"/>
      <c r="DW112" s="106" t="n"/>
      <c r="DX112" s="107" t="n"/>
      <c r="DY112" s="103" t="n"/>
      <c r="DZ112" s="103" t="n"/>
      <c r="EA112" s="103" t="n"/>
      <c r="EB112" s="103" t="n"/>
      <c r="EC112" s="103" t="n"/>
      <c r="ED112" s="103" t="n"/>
      <c r="EE112" s="103" t="n"/>
      <c r="EF112" s="103" t="n"/>
      <c r="EG112" s="103" t="n"/>
      <c r="EH112" s="103" t="n"/>
      <c r="EI112" s="103" t="n"/>
      <c r="EJ112" s="103" t="n"/>
      <c r="EK112" s="104" t="n"/>
      <c r="EL112" s="98" t="n"/>
      <c r="EM112" s="1" t="n"/>
      <c r="EN112" s="1" t="n"/>
      <c r="EO112" s="1" t="n"/>
      <c r="EP112" s="1" t="n"/>
      <c r="EQ112" s="1" t="n"/>
      <c r="ER112" s="1" t="n"/>
      <c r="ES112" s="1" t="n"/>
      <c r="ET112" s="1" t="n"/>
      <c r="EU112" s="1" t="n"/>
      <c r="EV112" s="1" t="n"/>
      <c r="EW112" s="1" t="n"/>
      <c r="EX112" s="1" t="n"/>
      <c r="EY112" s="1" t="n"/>
      <c r="EZ112" s="1" t="n"/>
      <c r="FA112" s="1" t="n"/>
      <c r="FB112" s="1" t="n"/>
      <c r="FC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05" t="n"/>
      <c r="AJ113" s="106" t="n"/>
      <c r="AK113" s="106" t="n"/>
      <c r="AL113" s="106" t="n"/>
      <c r="AM113" s="106" t="n"/>
      <c r="AN113" s="106" t="n"/>
      <c r="AO113" s="106" t="n"/>
      <c r="AP113" s="106" t="n"/>
      <c r="AQ113" s="106" t="n"/>
      <c r="AR113" s="106" t="n"/>
      <c r="AS113" s="106" t="n"/>
      <c r="AT113" s="106" t="n"/>
      <c r="AU113" s="106" t="n"/>
      <c r="AV113" s="107" t="n"/>
      <c r="AW113" s="106" t="n"/>
      <c r="AX113" s="106" t="n"/>
      <c r="AY113" s="106" t="n"/>
      <c r="AZ113" s="106" t="n"/>
      <c r="BA113" s="106" t="n"/>
      <c r="BB113" s="106" t="n"/>
      <c r="BC113" s="106" t="n"/>
      <c r="BD113" s="106" t="n"/>
      <c r="BE113" s="106" t="n"/>
      <c r="BF113" s="106" t="n"/>
      <c r="BG113" s="106" t="n"/>
      <c r="BH113" s="106" t="n"/>
      <c r="BI113" s="107" t="n"/>
      <c r="BJ113" s="106" t="n"/>
      <c r="BK113" s="106" t="n"/>
      <c r="BL113" s="106" t="n"/>
      <c r="BM113" s="106" t="n"/>
      <c r="BN113" s="106" t="n"/>
      <c r="BO113" s="106" t="n"/>
      <c r="BP113" s="106" t="n"/>
      <c r="BQ113" s="106" t="n"/>
      <c r="BR113" s="106" t="n"/>
      <c r="BS113" s="106" t="n"/>
      <c r="BT113" s="106" t="n"/>
      <c r="BU113" s="106" t="n"/>
      <c r="BV113" s="107" t="n"/>
      <c r="BW113" s="103" t="n"/>
      <c r="BX113" s="103" t="n"/>
      <c r="BY113" s="103" t="n"/>
      <c r="BZ113" s="103" t="n"/>
      <c r="CA113" s="103" t="n"/>
      <c r="CB113" s="103" t="n"/>
      <c r="CC113" s="103" t="n"/>
      <c r="CD113" s="103" t="n"/>
      <c r="CE113" s="103" t="n"/>
      <c r="CF113" s="103" t="n"/>
      <c r="CG113" s="103" t="n"/>
      <c r="CH113" s="103" t="n"/>
      <c r="CI113" s="104" t="n"/>
      <c r="CJ113" s="103" t="n"/>
      <c r="CK113" s="98" t="n"/>
      <c r="CL113" s="106" t="n"/>
      <c r="CM113" s="106" t="n"/>
      <c r="CN113" s="106" t="n"/>
      <c r="CO113" s="106" t="n"/>
      <c r="CP113" s="106" t="n"/>
      <c r="CQ113" s="106" t="n"/>
      <c r="CR113" s="106" t="n"/>
      <c r="CS113" s="106" t="n"/>
      <c r="CT113" s="106" t="n"/>
      <c r="CU113" s="106" t="n"/>
      <c r="CV113" s="106" t="n"/>
      <c r="CW113" s="106" t="n"/>
      <c r="CX113" s="107" t="n"/>
      <c r="CY113" s="106" t="n"/>
      <c r="CZ113" s="106" t="n"/>
      <c r="DA113" s="106" t="n"/>
      <c r="DB113" s="106" t="n"/>
      <c r="DC113" s="106" t="n"/>
      <c r="DD113" s="106" t="n"/>
      <c r="DE113" s="106" t="n"/>
      <c r="DF113" s="106" t="n"/>
      <c r="DG113" s="106" t="n"/>
      <c r="DH113" s="106" t="n"/>
      <c r="DI113" s="106" t="n"/>
      <c r="DJ113" s="106" t="n"/>
      <c r="DK113" s="107" t="n"/>
      <c r="DL113" s="106" t="n"/>
      <c r="DM113" s="106" t="n"/>
      <c r="DN113" s="106" t="n"/>
      <c r="DO113" s="106" t="n"/>
      <c r="DP113" s="106" t="n"/>
      <c r="DQ113" s="106" t="n"/>
      <c r="DR113" s="106" t="n"/>
      <c r="DS113" s="106" t="n"/>
      <c r="DT113" s="106" t="n"/>
      <c r="DU113" s="106" t="n"/>
      <c r="DV113" s="106" t="n"/>
      <c r="DW113" s="106" t="n"/>
      <c r="DX113" s="107" t="n"/>
      <c r="DY113" s="103" t="n"/>
      <c r="DZ113" s="103" t="n"/>
      <c r="EA113" s="103" t="n"/>
      <c r="EB113" s="103" t="n"/>
      <c r="EC113" s="103" t="n"/>
      <c r="ED113" s="103" t="n"/>
      <c r="EE113" s="103" t="n"/>
      <c r="EF113" s="103" t="n"/>
      <c r="EG113" s="103" t="n"/>
      <c r="EH113" s="103" t="n"/>
      <c r="EI113" s="103" t="n"/>
      <c r="EJ113" s="103" t="n"/>
      <c r="EK113" s="104" t="n"/>
      <c r="EL113" s="98" t="n"/>
      <c r="EM113" s="1" t="n"/>
      <c r="EN113" s="1" t="n"/>
      <c r="EO113" s="1" t="n"/>
      <c r="EP113" s="1" t="n"/>
      <c r="EQ113" s="1" t="n"/>
      <c r="ER113" s="1" t="n"/>
      <c r="ES113" s="1" t="n"/>
      <c r="ET113" s="1" t="n"/>
      <c r="EU113" s="1" t="n"/>
      <c r="EV113" s="1" t="n"/>
      <c r="EW113" s="1" t="n"/>
      <c r="EX113" s="1" t="n"/>
      <c r="EY113" s="1" t="n"/>
      <c r="EZ113" s="1" t="n"/>
      <c r="FA113" s="1" t="n"/>
      <c r="FB113" s="1" t="n"/>
      <c r="FC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  <c r="DE114" s="1" t="n"/>
      <c r="DF114" s="1" t="n"/>
      <c r="DG114" s="1" t="n"/>
      <c r="DH114" s="1" t="n"/>
      <c r="DI114" s="1" t="n"/>
      <c r="DJ114" s="1" t="n"/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  <c r="EI114" s="1" t="n"/>
      <c r="EJ114" s="1" t="n"/>
      <c r="EK114" s="1" t="n"/>
      <c r="EL114" s="1" t="n"/>
      <c r="EM114" s="1" t="n"/>
      <c r="EN114" s="1" t="n"/>
      <c r="EO114" s="1" t="n"/>
      <c r="EP114" s="1" t="n"/>
      <c r="EQ114" s="1" t="n"/>
      <c r="ER114" s="1" t="n"/>
      <c r="ES114" s="1" t="n"/>
      <c r="ET114" s="1" t="n"/>
      <c r="EU114" s="1" t="n"/>
      <c r="EV114" s="1" t="n"/>
      <c r="EW114" s="1" t="n"/>
      <c r="EX114" s="1" t="n"/>
      <c r="EY114" s="1" t="n"/>
      <c r="EZ114" s="1" t="n"/>
      <c r="FA114" s="1" t="n"/>
      <c r="FB114" s="1" t="n"/>
      <c r="FC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  <c r="BY115" s="9" t="n"/>
      <c r="BZ115" s="9" t="n"/>
      <c r="CA115" s="9" t="n"/>
      <c r="CB115" s="9" t="n"/>
      <c r="CC115" s="9" t="n"/>
      <c r="CD115" s="9" t="n"/>
      <c r="CE115" s="9" t="n"/>
      <c r="CF115" s="9" t="n"/>
      <c r="CG115" s="9" t="n"/>
      <c r="CH115" s="9" t="n"/>
      <c r="CI115" s="9" t="n"/>
      <c r="CJ115" s="9" t="n"/>
      <c r="CK115" s="1" t="n"/>
      <c r="CL115" s="104" t="n"/>
      <c r="CM115" s="104" t="n"/>
      <c r="CN115" s="104" t="n"/>
      <c r="CO115" s="104" t="n"/>
      <c r="CP115" s="104" t="n"/>
      <c r="CQ115" s="104" t="n"/>
      <c r="CR115" s="104" t="n"/>
      <c r="CS115" s="104" t="n"/>
      <c r="CT115" s="104" t="n"/>
      <c r="CU115" s="104" t="n"/>
      <c r="CV115" s="104" t="n"/>
      <c r="CW115" s="104" t="n"/>
      <c r="CX115" s="104" t="n"/>
      <c r="CY115" s="104" t="n"/>
      <c r="CZ115" s="104" t="n"/>
      <c r="DA115" s="104" t="n"/>
      <c r="DB115" s="104" t="n"/>
      <c r="DC115" s="104" t="n"/>
      <c r="DD115" s="104" t="n"/>
      <c r="DE115" s="104" t="n"/>
      <c r="DF115" s="104" t="n"/>
      <c r="DG115" s="104" t="n"/>
      <c r="DH115" s="104" t="n"/>
      <c r="DI115" s="104" t="n"/>
      <c r="DJ115" s="104" t="n"/>
      <c r="DK115" s="104" t="n"/>
      <c r="DL115" s="104" t="n"/>
      <c r="DM115" s="104" t="n"/>
      <c r="DN115" s="104" t="n"/>
      <c r="DO115" s="104" t="n"/>
      <c r="DP115" s="104" t="n"/>
      <c r="DQ115" s="104" t="n"/>
      <c r="DR115" s="104" t="n"/>
      <c r="DS115" s="104" t="n"/>
      <c r="DT115" s="104" t="n"/>
      <c r="DU115" s="104" t="n"/>
      <c r="DV115" s="104" t="n"/>
      <c r="DW115" s="104" t="n"/>
      <c r="DX115" s="104" t="n"/>
      <c r="DY115" s="104" t="n"/>
      <c r="DZ115" s="104" t="n"/>
      <c r="EA115" s="104" t="n"/>
      <c r="EB115" s="104" t="n"/>
      <c r="EC115" s="104" t="n"/>
      <c r="ED115" s="104" t="n"/>
      <c r="EE115" s="104" t="n"/>
      <c r="EF115" s="104" t="n"/>
      <c r="EG115" s="104" t="n"/>
      <c r="EH115" s="104" t="n"/>
      <c r="EI115" s="104" t="n"/>
      <c r="EJ115" s="104" t="n"/>
      <c r="EK115" s="104" t="n"/>
      <c r="EL115" s="1" t="n"/>
      <c r="EM115" s="1" t="n"/>
      <c r="EN115" s="1" t="n"/>
      <c r="EO115" s="1" t="n"/>
      <c r="EP115" s="1" t="n"/>
      <c r="EQ115" s="1" t="n"/>
      <c r="ER115" s="1" t="n"/>
      <c r="ES115" s="1" t="n"/>
      <c r="ET115" s="1" t="n"/>
      <c r="EU115" s="1" t="n"/>
      <c r="EV115" s="1" t="n"/>
      <c r="EW115" s="1" t="n"/>
      <c r="EX115" s="1" t="n"/>
      <c r="EY115" s="1" t="n"/>
      <c r="EZ115" s="1" t="n"/>
      <c r="FA115" s="1" t="n"/>
      <c r="FB115" s="1" t="n"/>
      <c r="FC115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08" t="n">
        <v>0.2948823663903971</v>
      </c>
      <c r="I1" s="108">
        <f>SUBTOTAL(9,I3:I118)</f>
        <v/>
      </c>
      <c r="J1" s="108">
        <f>SUBTOTAL(9,J3:J118)</f>
        <v/>
      </c>
      <c r="K1" s="108">
        <f>SUBTOTAL(9,K3:K118)</f>
        <v/>
      </c>
      <c r="L1" s="108">
        <f>SUBTOTAL(9,L3:L118)</f>
        <v/>
      </c>
      <c r="M1" s="108">
        <f>SUBTOTAL(9,M3:M118)</f>
        <v/>
      </c>
      <c r="N1" s="108">
        <f>SUBTOTAL(9,N3:N118)</f>
        <v/>
      </c>
      <c r="O1" s="108">
        <f>SUBTOTAL(9,O3:O118)</f>
        <v/>
      </c>
      <c r="P1" s="108">
        <f>SUBTOTAL(9,P3:P118)</f>
        <v/>
      </c>
      <c r="Q1" s="108">
        <f>SUBTOTAL(9,Q3:Q118)</f>
        <v/>
      </c>
      <c r="R1" s="108">
        <f>SUBTOTAL(9,R3:R118)</f>
        <v/>
      </c>
      <c r="S1" s="108">
        <f>SUBTOTAL(9,S3:S118)</f>
        <v/>
      </c>
      <c r="T1" s="108">
        <f>SUBTOTAL(9,T3:T118)</f>
        <v/>
      </c>
      <c r="U1" s="108">
        <f>SUBTOTAL(9,U3:U118)</f>
        <v/>
      </c>
      <c r="V1" s="1" t="n"/>
      <c r="W1" s="1" t="n"/>
    </row>
    <row r="2">
      <c r="A2" s="109" t="inlineStr">
        <is>
          <t>COD</t>
        </is>
      </c>
      <c r="B2" s="109" t="inlineStr">
        <is>
          <t>FORNECEDOR</t>
        </is>
      </c>
      <c r="C2" s="109" t="inlineStr">
        <is>
          <t>COMPRADOR 01/26</t>
        </is>
      </c>
      <c r="D2" s="109" t="inlineStr">
        <is>
          <t>FORNECEDOR RESUMIDO</t>
        </is>
      </c>
      <c r="E2" s="109" t="inlineStr">
        <is>
          <t>COMPRADOR RESUMIDO</t>
        </is>
      </c>
      <c r="F2" s="109" t="inlineStr">
        <is>
          <t>COD</t>
        </is>
      </c>
      <c r="G2" s="109" t="inlineStr">
        <is>
          <t>STATUS DA MARCA</t>
        </is>
      </c>
      <c r="H2" s="109" t="inlineStr">
        <is>
          <t>PROJETO MARGEM</t>
        </is>
      </c>
      <c r="I2" s="109" t="inlineStr">
        <is>
          <t>PROJETO VALOR</t>
        </is>
      </c>
      <c r="J2" s="109" t="inlineStr">
        <is>
          <t>JAN</t>
        </is>
      </c>
      <c r="K2" s="109" t="inlineStr">
        <is>
          <t>FEV</t>
        </is>
      </c>
      <c r="L2" s="109" t="inlineStr">
        <is>
          <t>MAR</t>
        </is>
      </c>
      <c r="M2" s="109" t="inlineStr">
        <is>
          <t>ABR</t>
        </is>
      </c>
      <c r="N2" s="109" t="inlineStr">
        <is>
          <t>MAI</t>
        </is>
      </c>
      <c r="O2" s="109" t="inlineStr">
        <is>
          <t>JUN</t>
        </is>
      </c>
      <c r="P2" s="109" t="inlineStr">
        <is>
          <t>JUL</t>
        </is>
      </c>
      <c r="Q2" s="109" t="inlineStr">
        <is>
          <t>AGO</t>
        </is>
      </c>
      <c r="R2" s="109" t="inlineStr">
        <is>
          <t>SET</t>
        </is>
      </c>
      <c r="S2" s="109" t="inlineStr">
        <is>
          <t>OUT</t>
        </is>
      </c>
      <c r="T2" s="109" t="inlineStr">
        <is>
          <t>NOV</t>
        </is>
      </c>
      <c r="U2" s="109" t="inlineStr">
        <is>
          <t>DEZ</t>
        </is>
      </c>
      <c r="V2" s="1" t="n"/>
      <c r="W2" s="1" t="n"/>
    </row>
    <row r="3">
      <c r="A3" s="110" t="n">
        <v>36063</v>
      </c>
      <c r="B3" s="110" t="inlineStr">
        <is>
          <t>LOLLIPOPS COSMETICS - DISTRIBUIDORA DE COSMETICOS LTDA. (LOLA)</t>
        </is>
      </c>
      <c r="C3" s="111" t="inlineStr">
        <is>
          <t>ALICE</t>
        </is>
      </c>
      <c r="D3" s="110" t="inlineStr">
        <is>
          <t>LOLA</t>
        </is>
      </c>
      <c r="E3" s="111">
        <f>C3</f>
        <v/>
      </c>
      <c r="F3" s="110" t="n">
        <v>36063</v>
      </c>
      <c r="G3" s="111" t="inlineStr">
        <is>
          <t>IMPORTANTE</t>
        </is>
      </c>
      <c r="H3" s="1" t="n">
        <v>0.4</v>
      </c>
      <c r="I3" s="4" t="n">
        <v>44000000</v>
      </c>
      <c r="J3" s="1" t="n">
        <v>3314458.759645613</v>
      </c>
      <c r="K3" s="1" t="n">
        <v>3102519.348385253</v>
      </c>
      <c r="L3" s="1" t="n">
        <v>3336820.291511861</v>
      </c>
      <c r="M3" s="1" t="n">
        <v>3528014.061160332</v>
      </c>
      <c r="N3" s="1" t="n">
        <v>3741594.512717919</v>
      </c>
      <c r="O3" s="1" t="n">
        <v>3493813.020863104</v>
      </c>
      <c r="P3" s="1" t="n">
        <v>3741135.524435553</v>
      </c>
      <c r="Q3" s="1" t="n">
        <v>3772276.936267505</v>
      </c>
      <c r="R3" s="1" t="n">
        <v>3793305.515861675</v>
      </c>
      <c r="S3" s="1" t="n">
        <v>4080512.717919406</v>
      </c>
      <c r="T3" s="1" t="n">
        <v>4234576.850528723</v>
      </c>
      <c r="U3" s="1" t="n">
        <v>3860972.460703058</v>
      </c>
      <c r="V3" s="1" t="n"/>
      <c r="W3" s="1" t="n"/>
    </row>
    <row r="4">
      <c r="A4" s="110" t="n">
        <v>24</v>
      </c>
      <c r="B4" s="110" t="inlineStr">
        <is>
          <t>SALON LINE</t>
        </is>
      </c>
      <c r="C4" s="111" t="inlineStr">
        <is>
          <t>SAMUEL</t>
        </is>
      </c>
      <c r="D4" s="110" t="inlineStr">
        <is>
          <t>SALON LINE</t>
        </is>
      </c>
      <c r="E4" s="111">
        <f>C4</f>
        <v/>
      </c>
      <c r="F4" s="110" t="n">
        <v>24</v>
      </c>
      <c r="G4" s="111" t="inlineStr">
        <is>
          <t>IMPORTANTE</t>
        </is>
      </c>
      <c r="H4" s="1" t="n">
        <v>0.24</v>
      </c>
      <c r="I4" s="4" t="n">
        <v>43850000</v>
      </c>
      <c r="J4" s="1" t="n">
        <v>3303159.468419549</v>
      </c>
      <c r="K4" s="1" t="n">
        <v>3091942.577879394</v>
      </c>
      <c r="L4" s="1" t="n">
        <v>3325444.767790798</v>
      </c>
      <c r="M4" s="1" t="n">
        <v>3515986.740497285</v>
      </c>
      <c r="N4" s="1" t="n">
        <v>3728839.076879109</v>
      </c>
      <c r="O4" s="1" t="n">
        <v>3481902.294655616</v>
      </c>
      <c r="P4" s="1" t="n">
        <v>3728381.653329523</v>
      </c>
      <c r="Q4" s="1" t="n">
        <v>3759416.901257502</v>
      </c>
      <c r="R4" s="1" t="n">
        <v>3780373.792512146</v>
      </c>
      <c r="S4" s="1" t="n">
        <v>4066601.879108316</v>
      </c>
      <c r="T4" s="1" t="n">
        <v>4220140.793083738</v>
      </c>
      <c r="U4" s="1" t="n">
        <v>3847810.054587025</v>
      </c>
      <c r="V4" s="1" t="n"/>
      <c r="W4" s="1" t="n"/>
    </row>
    <row r="5">
      <c r="A5" s="110" t="n">
        <v>51</v>
      </c>
      <c r="B5" s="110" t="inlineStr">
        <is>
          <t>MURIEL</t>
        </is>
      </c>
      <c r="C5" s="111" t="inlineStr">
        <is>
          <t>SAMUEL</t>
        </is>
      </c>
      <c r="D5" s="110" t="inlineStr">
        <is>
          <t>MURIEL</t>
        </is>
      </c>
      <c r="E5" s="111">
        <f>C5</f>
        <v/>
      </c>
      <c r="F5" s="110" t="n">
        <v>51</v>
      </c>
      <c r="G5" s="111" t="inlineStr">
        <is>
          <t>IMPORTANTE</t>
        </is>
      </c>
      <c r="H5" s="1" t="n">
        <v>0.3</v>
      </c>
      <c r="I5" s="4" t="n">
        <v>22800000</v>
      </c>
      <c r="J5" s="1" t="n">
        <v>1717492.266361818</v>
      </c>
      <c r="K5" s="1" t="n">
        <v>1607669.11689054</v>
      </c>
      <c r="L5" s="1" t="n">
        <v>1729079.605601601</v>
      </c>
      <c r="M5" s="1" t="n">
        <v>1828152.740783081</v>
      </c>
      <c r="N5" s="1" t="n">
        <v>1938826.247499286</v>
      </c>
      <c r="O5" s="1" t="n">
        <v>1810430.383538154</v>
      </c>
      <c r="P5" s="1" t="n">
        <v>1938588.408116605</v>
      </c>
      <c r="Q5" s="1" t="n">
        <v>1954725.321520434</v>
      </c>
      <c r="R5" s="1" t="n">
        <v>1965621.949128322</v>
      </c>
      <c r="S5" s="1" t="n">
        <v>2114447.49928551</v>
      </c>
      <c r="T5" s="1" t="n">
        <v>2194280.731637611</v>
      </c>
      <c r="U5" s="1" t="n">
        <v>2000685.729637039</v>
      </c>
      <c r="V5" s="1" t="n"/>
      <c r="W5" s="1" t="n"/>
    </row>
    <row r="6">
      <c r="A6" s="110" t="n">
        <v>36138</v>
      </c>
      <c r="B6" s="110" t="inlineStr">
        <is>
          <t>DUTY (DABELLE)</t>
        </is>
      </c>
      <c r="C6" s="111" t="inlineStr">
        <is>
          <t>ALICE</t>
        </is>
      </c>
      <c r="D6" s="110" t="inlineStr">
        <is>
          <t>DABELLE DUTY</t>
        </is>
      </c>
      <c r="E6" s="111">
        <f>C6</f>
        <v/>
      </c>
      <c r="F6" s="110" t="n">
        <v>36138</v>
      </c>
      <c r="G6" s="111" t="inlineStr">
        <is>
          <t>IMPORTANTE</t>
        </is>
      </c>
      <c r="H6" s="1" t="n">
        <v>0.28</v>
      </c>
      <c r="I6" s="4" t="n">
        <v>22800000</v>
      </c>
      <c r="J6" s="1" t="n">
        <v>1717492.266361818</v>
      </c>
      <c r="K6" s="1" t="n">
        <v>1607669.11689054</v>
      </c>
      <c r="L6" s="1" t="n">
        <v>1729079.605601601</v>
      </c>
      <c r="M6" s="1" t="n">
        <v>1828152.740783081</v>
      </c>
      <c r="N6" s="1" t="n">
        <v>1938826.247499286</v>
      </c>
      <c r="O6" s="1" t="n">
        <v>1810430.383538154</v>
      </c>
      <c r="P6" s="1" t="n">
        <v>1938588.408116605</v>
      </c>
      <c r="Q6" s="1" t="n">
        <v>1954725.321520434</v>
      </c>
      <c r="R6" s="1" t="n">
        <v>1965621.949128322</v>
      </c>
      <c r="S6" s="1" t="n">
        <v>2114447.49928551</v>
      </c>
      <c r="T6" s="1" t="n">
        <v>2194280.731637611</v>
      </c>
      <c r="U6" s="1" t="n">
        <v>2000685.729637039</v>
      </c>
      <c r="V6" s="1" t="n"/>
      <c r="W6" s="1" t="n"/>
    </row>
    <row r="7">
      <c r="A7" s="110" t="n">
        <v>11743</v>
      </c>
      <c r="B7" s="110" t="inlineStr">
        <is>
          <t>DOARBELLEZA PRODUTOS BELEZA LTDA (EMBELLEZE)</t>
        </is>
      </c>
      <c r="C7" s="111" t="inlineStr">
        <is>
          <t>SAMUEL</t>
        </is>
      </c>
      <c r="D7" s="110" t="inlineStr">
        <is>
          <t>EMBELLEZE</t>
        </is>
      </c>
      <c r="E7" s="111">
        <f>C7</f>
        <v/>
      </c>
      <c r="F7" s="110" t="n">
        <v>11743</v>
      </c>
      <c r="G7" s="111" t="inlineStr">
        <is>
          <t>IMPORTANTE</t>
        </is>
      </c>
      <c r="H7" s="1" t="n">
        <v>0.24</v>
      </c>
      <c r="I7" s="4" t="n">
        <v>10500000</v>
      </c>
      <c r="J7" s="1" t="n">
        <v>790950.3858245213</v>
      </c>
      <c r="K7" s="1" t="n">
        <v>740373.9354101173</v>
      </c>
      <c r="L7" s="1" t="n">
        <v>796286.6604744212</v>
      </c>
      <c r="M7" s="1" t="n">
        <v>841912.4464132609</v>
      </c>
      <c r="N7" s="1" t="n">
        <v>892880.5087167763</v>
      </c>
      <c r="O7" s="1" t="n">
        <v>833750.8345241498</v>
      </c>
      <c r="P7" s="1" t="n">
        <v>892770.9774221206</v>
      </c>
      <c r="Q7" s="1" t="n">
        <v>900202.4507002</v>
      </c>
      <c r="R7" s="1" t="n">
        <v>905220.6344669905</v>
      </c>
      <c r="S7" s="1" t="n">
        <v>973758.7167762218</v>
      </c>
      <c r="T7" s="1" t="n">
        <v>1010524.0211489</v>
      </c>
      <c r="U7" s="1" t="n">
        <v>921368.4281223207</v>
      </c>
      <c r="V7" s="1" t="n"/>
      <c r="W7" s="1" t="n"/>
    </row>
    <row r="8">
      <c r="A8" s="110" t="n">
        <v>33293</v>
      </c>
      <c r="B8" s="110" t="inlineStr">
        <is>
          <t>FARMAX S.A</t>
        </is>
      </c>
      <c r="C8" s="111" t="inlineStr">
        <is>
          <t>ALICE</t>
        </is>
      </c>
      <c r="D8" s="110" t="inlineStr">
        <is>
          <t>FARMAX</t>
        </is>
      </c>
      <c r="E8" s="111">
        <f>C8</f>
        <v/>
      </c>
      <c r="F8" s="110" t="n">
        <v>33293</v>
      </c>
      <c r="G8" s="111" t="inlineStr">
        <is>
          <t>IMPORTANTE</t>
        </is>
      </c>
      <c r="H8" s="1" t="n">
        <v>0.25</v>
      </c>
      <c r="I8" s="4" t="n">
        <v>10000000</v>
      </c>
      <c r="J8" s="1" t="n">
        <v>753286.0817376394</v>
      </c>
      <c r="K8" s="1" t="n">
        <v>705118.0337239212</v>
      </c>
      <c r="L8" s="1" t="n">
        <v>758368.2480708774</v>
      </c>
      <c r="M8" s="1" t="n">
        <v>801821.377536439</v>
      </c>
      <c r="N8" s="1" t="n">
        <v>850362.3892540727</v>
      </c>
      <c r="O8" s="1" t="n">
        <v>794048.4138325236</v>
      </c>
      <c r="P8" s="1" t="n">
        <v>850258.073735353</v>
      </c>
      <c r="Q8" s="1" t="n">
        <v>857335.6673335239</v>
      </c>
      <c r="R8" s="1" t="n">
        <v>862114.8899685624</v>
      </c>
      <c r="S8" s="1" t="n">
        <v>927389.2540725921</v>
      </c>
      <c r="T8" s="1" t="n">
        <v>962403.8296656187</v>
      </c>
      <c r="U8" s="1" t="n">
        <v>877493.7410688768</v>
      </c>
      <c r="V8" s="1" t="n"/>
      <c r="W8" s="1" t="n"/>
    </row>
    <row r="9">
      <c r="A9" s="110" t="n">
        <v>57</v>
      </c>
      <c r="B9" s="110" t="inlineStr">
        <is>
          <t>ROMA DISTRIBUIDORA DE PRODUTOS DE BELEZA LTDA ME (NATUHAIR)</t>
        </is>
      </c>
      <c r="C9" s="111" t="inlineStr">
        <is>
          <t>SAMUEL</t>
        </is>
      </c>
      <c r="D9" s="110" t="inlineStr">
        <is>
          <t>NATUHAIR</t>
        </is>
      </c>
      <c r="E9" s="111">
        <f>C9</f>
        <v/>
      </c>
      <c r="F9" s="110" t="n">
        <v>57</v>
      </c>
      <c r="G9" s="111" t="inlineStr">
        <is>
          <t>IMPORTANTE</t>
        </is>
      </c>
      <c r="H9" s="1" t="n">
        <v>0.3</v>
      </c>
      <c r="I9" s="4" t="n">
        <v>10000000</v>
      </c>
      <c r="J9" s="1" t="n">
        <v>753286.0817376394</v>
      </c>
      <c r="K9" s="1" t="n">
        <v>705118.0337239212</v>
      </c>
      <c r="L9" s="1" t="n">
        <v>758368.2480708774</v>
      </c>
      <c r="M9" s="1" t="n">
        <v>801821.377536439</v>
      </c>
      <c r="N9" s="1" t="n">
        <v>850362.3892540727</v>
      </c>
      <c r="O9" s="1" t="n">
        <v>794048.4138325236</v>
      </c>
      <c r="P9" s="1" t="n">
        <v>850258.073735353</v>
      </c>
      <c r="Q9" s="1" t="n">
        <v>857335.6673335239</v>
      </c>
      <c r="R9" s="1" t="n">
        <v>862114.8899685624</v>
      </c>
      <c r="S9" s="1" t="n">
        <v>927389.2540725921</v>
      </c>
      <c r="T9" s="1" t="n">
        <v>962403.8296656187</v>
      </c>
      <c r="U9" s="1" t="n">
        <v>877493.7410688768</v>
      </c>
      <c r="V9" s="1" t="n"/>
      <c r="W9" s="1" t="n"/>
    </row>
    <row r="10">
      <c r="A10" s="110" t="n">
        <v>35064</v>
      </c>
      <c r="B10" s="110" t="inlineStr">
        <is>
          <t>FOREVER LISS</t>
        </is>
      </c>
      <c r="C10" s="111" t="inlineStr">
        <is>
          <t>ALICE</t>
        </is>
      </c>
      <c r="D10" s="110" t="inlineStr">
        <is>
          <t>FOREVER LISS</t>
        </is>
      </c>
      <c r="E10" s="111">
        <f>C10</f>
        <v/>
      </c>
      <c r="F10" s="110" t="n">
        <v>35064</v>
      </c>
      <c r="G10" s="111" t="inlineStr">
        <is>
          <t>IMPORTANTE</t>
        </is>
      </c>
      <c r="H10" s="1" t="n">
        <v>0.28</v>
      </c>
      <c r="I10" s="4" t="n">
        <v>9000000</v>
      </c>
      <c r="J10" s="1" t="n">
        <v>677957.4735638754</v>
      </c>
      <c r="K10" s="1" t="n">
        <v>634606.2303515291</v>
      </c>
      <c r="L10" s="1" t="n">
        <v>682531.4232637896</v>
      </c>
      <c r="M10" s="1" t="n">
        <v>721639.2397827951</v>
      </c>
      <c r="N10" s="1" t="n">
        <v>765326.1503286654</v>
      </c>
      <c r="O10" s="1" t="n">
        <v>714643.5724492713</v>
      </c>
      <c r="P10" s="1" t="n">
        <v>765232.2663618176</v>
      </c>
      <c r="Q10" s="1" t="n">
        <v>771602.1006001715</v>
      </c>
      <c r="R10" s="1" t="n">
        <v>775903.4009717061</v>
      </c>
      <c r="S10" s="1" t="n">
        <v>834650.3286653329</v>
      </c>
      <c r="T10" s="1" t="n">
        <v>866163.4466990569</v>
      </c>
      <c r="U10" s="1" t="n">
        <v>789744.3669619892</v>
      </c>
      <c r="V10" s="1" t="n"/>
      <c r="W10" s="1" t="n"/>
    </row>
    <row r="11">
      <c r="A11" s="110" t="n">
        <v>36000</v>
      </c>
      <c r="B11" s="110" t="inlineStr">
        <is>
          <t>LABOTRAT INDUSTRIA DE COSMETICOS</t>
        </is>
      </c>
      <c r="C11" s="111" t="inlineStr">
        <is>
          <t>ALICE</t>
        </is>
      </c>
      <c r="D11" s="110" t="inlineStr">
        <is>
          <t>LABOTRAT</t>
        </is>
      </c>
      <c r="E11" s="111">
        <f>C11</f>
        <v/>
      </c>
      <c r="F11" s="110" t="n">
        <v>36000</v>
      </c>
      <c r="G11" s="111" t="inlineStr">
        <is>
          <t>IMPORTANTE</t>
        </is>
      </c>
      <c r="H11" s="1" t="n">
        <v>0.3</v>
      </c>
      <c r="I11" s="4" t="n">
        <v>7300000</v>
      </c>
      <c r="J11" s="1" t="n">
        <v>549898.8396684767</v>
      </c>
      <c r="K11" s="1" t="n">
        <v>514736.1646184624</v>
      </c>
      <c r="L11" s="1" t="n">
        <v>553608.8210917405</v>
      </c>
      <c r="M11" s="1" t="n">
        <v>585329.6056016005</v>
      </c>
      <c r="N11" s="1" t="n">
        <v>620764.544155473</v>
      </c>
      <c r="O11" s="1" t="n">
        <v>579655.3420977423</v>
      </c>
      <c r="P11" s="1" t="n">
        <v>620688.3938268076</v>
      </c>
      <c r="Q11" s="1" t="n">
        <v>625855.0371534724</v>
      </c>
      <c r="R11" s="1" t="n">
        <v>629343.8696770505</v>
      </c>
      <c r="S11" s="1" t="n">
        <v>676994.1554729922</v>
      </c>
      <c r="T11" s="1" t="n">
        <v>702554.7956559017</v>
      </c>
      <c r="U11" s="1" t="n">
        <v>640570.43098028</v>
      </c>
      <c r="V11" s="1" t="n"/>
      <c r="W11" s="1" t="n"/>
    </row>
    <row r="12">
      <c r="A12" s="110" t="n">
        <v>33</v>
      </c>
      <c r="B12" s="110" t="inlineStr">
        <is>
          <t>GOTA DOURADA</t>
        </is>
      </c>
      <c r="C12" s="111" t="inlineStr">
        <is>
          <t>SAMUEL</t>
        </is>
      </c>
      <c r="D12" s="110" t="inlineStr">
        <is>
          <t>GOTA DOURADA</t>
        </is>
      </c>
      <c r="E12" s="111">
        <f>C12</f>
        <v/>
      </c>
      <c r="F12" s="110" t="n">
        <v>33</v>
      </c>
      <c r="G12" s="111" t="inlineStr">
        <is>
          <t>IMPORTANTE</t>
        </is>
      </c>
      <c r="H12" s="1" t="n">
        <v>0.25</v>
      </c>
      <c r="I12" s="4" t="n">
        <v>7500000</v>
      </c>
      <c r="J12" s="1" t="n">
        <v>564964.5613032295</v>
      </c>
      <c r="K12" s="1" t="n">
        <v>528838.5252929409</v>
      </c>
      <c r="L12" s="1" t="n">
        <v>568776.186053158</v>
      </c>
      <c r="M12" s="1" t="n">
        <v>601366.0331523293</v>
      </c>
      <c r="N12" s="1" t="n">
        <v>637771.7919405545</v>
      </c>
      <c r="O12" s="1" t="n">
        <v>595536.3103743928</v>
      </c>
      <c r="P12" s="1" t="n">
        <v>637693.5553015147</v>
      </c>
      <c r="Q12" s="1" t="n">
        <v>643001.7505001429</v>
      </c>
      <c r="R12" s="1" t="n">
        <v>646586.1674764218</v>
      </c>
      <c r="S12" s="1" t="n">
        <v>695541.9405544441</v>
      </c>
      <c r="T12" s="1" t="n">
        <v>721802.872249214</v>
      </c>
      <c r="U12" s="1" t="n">
        <v>658120.3058016576</v>
      </c>
      <c r="V12" s="1" t="n"/>
      <c r="W12" s="1" t="n"/>
    </row>
    <row r="13">
      <c r="A13" s="110" t="n">
        <v>35</v>
      </c>
      <c r="B13" s="110" t="inlineStr">
        <is>
          <t>SURYA</t>
        </is>
      </c>
      <c r="C13" s="111" t="inlineStr">
        <is>
          <t>SAMUEL</t>
        </is>
      </c>
      <c r="D13" s="110" t="inlineStr">
        <is>
          <t>SURYA</t>
        </is>
      </c>
      <c r="E13" s="111">
        <f>C13</f>
        <v/>
      </c>
      <c r="F13" s="110" t="n">
        <v>35</v>
      </c>
      <c r="G13" s="111" t="inlineStr">
        <is>
          <t>IMPORTANTE</t>
        </is>
      </c>
      <c r="H13" s="1" t="n">
        <v>0.28</v>
      </c>
      <c r="I13" s="4" t="n">
        <v>6400000</v>
      </c>
      <c r="J13" s="1" t="n">
        <v>482103.0923120892</v>
      </c>
      <c r="K13" s="1" t="n">
        <v>451275.5415833095</v>
      </c>
      <c r="L13" s="1" t="n">
        <v>485355.6787653615</v>
      </c>
      <c r="M13" s="1" t="n">
        <v>513165.681623321</v>
      </c>
      <c r="N13" s="1" t="n">
        <v>544231.9291226065</v>
      </c>
      <c r="O13" s="1" t="n">
        <v>508190.9848528151</v>
      </c>
      <c r="P13" s="1" t="n">
        <v>544165.1671906259</v>
      </c>
      <c r="Q13" s="1" t="n">
        <v>548694.8270934552</v>
      </c>
      <c r="R13" s="1" t="n">
        <v>551753.5295798799</v>
      </c>
      <c r="S13" s="1" t="n">
        <v>593529.122606459</v>
      </c>
      <c r="T13" s="1" t="n">
        <v>615938.4509859959</v>
      </c>
      <c r="U13" s="1" t="n">
        <v>561595.9942840812</v>
      </c>
      <c r="V13" s="1" t="n"/>
      <c r="W13" s="1" t="n"/>
    </row>
    <row r="14">
      <c r="A14" s="110" t="n">
        <v>49</v>
      </c>
      <c r="B14" s="110" t="inlineStr">
        <is>
          <t>MUNDIAL</t>
        </is>
      </c>
      <c r="C14" s="111" t="inlineStr">
        <is>
          <t>ZILMA</t>
        </is>
      </c>
      <c r="D14" s="110" t="inlineStr">
        <is>
          <t>MUNDIAL</t>
        </is>
      </c>
      <c r="E14" s="111">
        <f>C14</f>
        <v/>
      </c>
      <c r="F14" s="110" t="n">
        <v>49</v>
      </c>
      <c r="G14" s="111" t="inlineStr">
        <is>
          <t>IMPORTANTE</t>
        </is>
      </c>
      <c r="H14" s="1" t="n">
        <v>0.18</v>
      </c>
      <c r="I14" s="4" t="n">
        <v>6000000</v>
      </c>
      <c r="J14" s="1" t="n">
        <v>451971.6490425837</v>
      </c>
      <c r="K14" s="1" t="n">
        <v>423070.8202343527</v>
      </c>
      <c r="L14" s="1" t="n">
        <v>455020.9488425265</v>
      </c>
      <c r="M14" s="1" t="n">
        <v>481092.8265218634</v>
      </c>
      <c r="N14" s="1" t="n">
        <v>510217.4335524436</v>
      </c>
      <c r="O14" s="1" t="n">
        <v>476429.0482995142</v>
      </c>
      <c r="P14" s="1" t="n">
        <v>510154.8442412118</v>
      </c>
      <c r="Q14" s="1" t="n">
        <v>514401.4004001144</v>
      </c>
      <c r="R14" s="1" t="n">
        <v>517268.9339811374</v>
      </c>
      <c r="S14" s="1" t="n">
        <v>556433.5524435553</v>
      </c>
      <c r="T14" s="1" t="n">
        <v>577442.2977993712</v>
      </c>
      <c r="U14" s="1" t="n">
        <v>526496.2446413261</v>
      </c>
      <c r="V14" s="1" t="n"/>
      <c r="W14" s="1" t="n"/>
    </row>
    <row r="15">
      <c r="A15" s="110" t="n">
        <v>153</v>
      </c>
      <c r="B15" s="110" t="inlineStr">
        <is>
          <t>AIMER COSMETICOS EIRELI (FRIZON)</t>
        </is>
      </c>
      <c r="C15" s="111" t="inlineStr">
        <is>
          <t>SAMUEL</t>
        </is>
      </c>
      <c r="D15" s="110" t="inlineStr">
        <is>
          <t>FRIZON</t>
        </is>
      </c>
      <c r="E15" s="111">
        <f>C15</f>
        <v/>
      </c>
      <c r="F15" s="110" t="n">
        <v>153</v>
      </c>
      <c r="G15" s="111" t="inlineStr">
        <is>
          <t>IMPORTANTE</t>
        </is>
      </c>
      <c r="H15" s="1" t="n">
        <v>0.3</v>
      </c>
      <c r="I15" s="4" t="n">
        <v>5500000</v>
      </c>
      <c r="J15" s="1" t="n">
        <v>414307.3449557017</v>
      </c>
      <c r="K15" s="1" t="n">
        <v>387814.9185481566</v>
      </c>
      <c r="L15" s="1" t="n">
        <v>417102.5364389826</v>
      </c>
      <c r="M15" s="1" t="n">
        <v>441001.7576450414</v>
      </c>
      <c r="N15" s="1" t="n">
        <v>467699.3140897399</v>
      </c>
      <c r="O15" s="1" t="n">
        <v>436726.627607888</v>
      </c>
      <c r="P15" s="1" t="n">
        <v>467641.9405544441</v>
      </c>
      <c r="Q15" s="1" t="n">
        <v>471534.6170334381</v>
      </c>
      <c r="R15" s="1" t="n">
        <v>474163.1894827093</v>
      </c>
      <c r="S15" s="1" t="n">
        <v>510064.0897399257</v>
      </c>
      <c r="T15" s="1" t="n">
        <v>529322.1063160903</v>
      </c>
      <c r="U15" s="1" t="n">
        <v>482621.5575878823</v>
      </c>
      <c r="V15" s="1" t="n"/>
      <c r="W15" s="1" t="n"/>
    </row>
    <row r="16">
      <c r="A16" s="110" t="n">
        <v>35413</v>
      </c>
      <c r="B16" s="110" t="inlineStr">
        <is>
          <t>EICO</t>
        </is>
      </c>
      <c r="C16" s="111" t="inlineStr">
        <is>
          <t>ALICE</t>
        </is>
      </c>
      <c r="D16" s="110" t="inlineStr">
        <is>
          <t>EICO</t>
        </is>
      </c>
      <c r="E16" s="111">
        <f>C16</f>
        <v/>
      </c>
      <c r="F16" s="110" t="n">
        <v>35413</v>
      </c>
      <c r="G16" s="111" t="inlineStr">
        <is>
          <t>IMPORTANTE</t>
        </is>
      </c>
      <c r="H16" s="1" t="n">
        <v>0.3</v>
      </c>
      <c r="I16" s="4" t="n">
        <v>5800000</v>
      </c>
      <c r="J16" s="1" t="n">
        <v>436905.9274078308</v>
      </c>
      <c r="K16" s="1" t="n">
        <v>408968.4595598743</v>
      </c>
      <c r="L16" s="1" t="n">
        <v>439853.5838811089</v>
      </c>
      <c r="M16" s="1" t="n">
        <v>465056.3989711346</v>
      </c>
      <c r="N16" s="1" t="n">
        <v>493210.1857673621</v>
      </c>
      <c r="O16" s="1" t="n">
        <v>460548.0800228637</v>
      </c>
      <c r="P16" s="1" t="n">
        <v>493149.6827665047</v>
      </c>
      <c r="Q16" s="1" t="n">
        <v>497254.6870534439</v>
      </c>
      <c r="R16" s="1" t="n">
        <v>500026.6361817662</v>
      </c>
      <c r="S16" s="1" t="n">
        <v>537885.7673621034</v>
      </c>
      <c r="T16" s="1" t="n">
        <v>558194.2212060589</v>
      </c>
      <c r="U16" s="1" t="n">
        <v>508946.3698199486</v>
      </c>
      <c r="V16" s="1" t="n"/>
      <c r="W16" s="1" t="n"/>
    </row>
    <row r="17">
      <c r="A17" s="110" t="n">
        <v>53</v>
      </c>
      <c r="B17" s="110" t="inlineStr">
        <is>
          <t>CLESS</t>
        </is>
      </c>
      <c r="C17" s="111" t="inlineStr">
        <is>
          <t>ZILMA</t>
        </is>
      </c>
      <c r="D17" s="110" t="inlineStr">
        <is>
          <t>CLESS</t>
        </is>
      </c>
      <c r="E17" s="111">
        <f>C17</f>
        <v/>
      </c>
      <c r="F17" s="110" t="n">
        <v>53</v>
      </c>
      <c r="G17" s="111" t="inlineStr">
        <is>
          <t>IMPORTANTE</t>
        </is>
      </c>
      <c r="H17" s="1" t="n">
        <v>0.28</v>
      </c>
      <c r="I17" s="4" t="n">
        <v>5500000</v>
      </c>
      <c r="J17" s="1" t="n">
        <v>414307.3449557017</v>
      </c>
      <c r="K17" s="1" t="n">
        <v>387814.9185481566</v>
      </c>
      <c r="L17" s="1" t="n">
        <v>417102.5364389826</v>
      </c>
      <c r="M17" s="1" t="n">
        <v>441001.7576450414</v>
      </c>
      <c r="N17" s="1" t="n">
        <v>467699.3140897399</v>
      </c>
      <c r="O17" s="1" t="n">
        <v>436726.627607888</v>
      </c>
      <c r="P17" s="1" t="n">
        <v>467641.9405544441</v>
      </c>
      <c r="Q17" s="1" t="n">
        <v>471534.6170334381</v>
      </c>
      <c r="R17" s="1" t="n">
        <v>474163.1894827093</v>
      </c>
      <c r="S17" s="1" t="n">
        <v>510064.0897399257</v>
      </c>
      <c r="T17" s="1" t="n">
        <v>529322.1063160903</v>
      </c>
      <c r="U17" s="1" t="n">
        <v>482621.5575878823</v>
      </c>
      <c r="V17" s="1" t="n"/>
      <c r="W17" s="1" t="n"/>
    </row>
    <row r="18">
      <c r="A18" s="110" t="n">
        <v>36656</v>
      </c>
      <c r="B18" s="110" t="inlineStr">
        <is>
          <t>DAILUS</t>
        </is>
      </c>
      <c r="C18" s="111" t="inlineStr">
        <is>
          <t>ALICE</t>
        </is>
      </c>
      <c r="D18" s="110" t="inlineStr">
        <is>
          <t>DAILUS</t>
        </is>
      </c>
      <c r="E18" s="111">
        <f>C18</f>
        <v/>
      </c>
      <c r="F18" s="110" t="n">
        <v>36656</v>
      </c>
      <c r="G18" s="111" t="inlineStr">
        <is>
          <t>IMPORTANTE</t>
        </is>
      </c>
      <c r="H18" s="1" t="n">
        <v>0.33</v>
      </c>
      <c r="I18" s="4" t="n">
        <v>5000000</v>
      </c>
      <c r="J18" s="1" t="n">
        <v>376643.0408688197</v>
      </c>
      <c r="K18" s="1" t="n">
        <v>352559.0168619606</v>
      </c>
      <c r="L18" s="1" t="n">
        <v>379184.1240354387</v>
      </c>
      <c r="M18" s="1" t="n">
        <v>400910.6887682195</v>
      </c>
      <c r="N18" s="1" t="n">
        <v>425181.1946270363</v>
      </c>
      <c r="O18" s="1" t="n">
        <v>397024.2069162618</v>
      </c>
      <c r="P18" s="1" t="n">
        <v>425129.0368676765</v>
      </c>
      <c r="Q18" s="1" t="n">
        <v>428667.8336667619</v>
      </c>
      <c r="R18" s="1" t="n">
        <v>431057.4449842812</v>
      </c>
      <c r="S18" s="1" t="n">
        <v>463694.6270362961</v>
      </c>
      <c r="T18" s="1" t="n">
        <v>481201.9148328094</v>
      </c>
      <c r="U18" s="1" t="n">
        <v>438746.8705344384</v>
      </c>
      <c r="V18" s="1" t="n"/>
      <c r="W18" s="1" t="n"/>
    </row>
    <row r="19">
      <c r="A19" s="110" t="n">
        <v>21</v>
      </c>
      <c r="B19" s="110" t="inlineStr">
        <is>
          <t>DANA</t>
        </is>
      </c>
      <c r="C19" s="111" t="inlineStr">
        <is>
          <t>SAMUEL</t>
        </is>
      </c>
      <c r="D19" s="110" t="inlineStr">
        <is>
          <t>DANA</t>
        </is>
      </c>
      <c r="E19" s="111">
        <f>C19</f>
        <v/>
      </c>
      <c r="F19" s="110" t="n">
        <v>21</v>
      </c>
      <c r="G19" s="111" t="inlineStr">
        <is>
          <t>IMPORTANTE</t>
        </is>
      </c>
      <c r="H19" s="1" t="n">
        <v>0.25</v>
      </c>
      <c r="I19" s="4" t="n">
        <v>4400000</v>
      </c>
      <c r="J19" s="1" t="n">
        <v>331445.8759645613</v>
      </c>
      <c r="K19" s="1" t="n">
        <v>310251.9348385253</v>
      </c>
      <c r="L19" s="1" t="n">
        <v>333682.0291511861</v>
      </c>
      <c r="M19" s="1" t="n">
        <v>352801.4061160331</v>
      </c>
      <c r="N19" s="1" t="n">
        <v>374159.4512717919</v>
      </c>
      <c r="O19" s="1" t="n">
        <v>349381.3020863104</v>
      </c>
      <c r="P19" s="1" t="n">
        <v>374113.5524435553</v>
      </c>
      <c r="Q19" s="1" t="n">
        <v>377227.6936267505</v>
      </c>
      <c r="R19" s="1" t="n">
        <v>379330.5515861675</v>
      </c>
      <c r="S19" s="1" t="n">
        <v>408051.2717919406</v>
      </c>
      <c r="T19" s="1" t="n">
        <v>423457.6850528722</v>
      </c>
      <c r="U19" s="1" t="n">
        <v>386097.2460703058</v>
      </c>
      <c r="V19" s="1" t="n"/>
      <c r="W19" s="1" t="n"/>
    </row>
    <row r="20">
      <c r="A20" s="110" t="n">
        <v>36891</v>
      </c>
      <c r="B20" s="110" t="inlineStr">
        <is>
          <t>AMAKHA PARIS</t>
        </is>
      </c>
      <c r="C20" s="111" t="inlineStr">
        <is>
          <t>ZILMA</t>
        </is>
      </c>
      <c r="D20" s="110" t="inlineStr">
        <is>
          <t>AMAKHA PARIS</t>
        </is>
      </c>
      <c r="E20" s="111">
        <f>C20</f>
        <v/>
      </c>
      <c r="F20" s="110" t="n">
        <v>36891</v>
      </c>
      <c r="G20" s="111" t="inlineStr">
        <is>
          <t>IMPORTANTE</t>
        </is>
      </c>
      <c r="H20" s="1" t="n">
        <v>0.33</v>
      </c>
      <c r="I20" s="4" t="n">
        <v>4000000</v>
      </c>
      <c r="J20" s="1" t="n">
        <v>301314.4326950557</v>
      </c>
      <c r="K20" s="1" t="n">
        <v>282047.2134895684</v>
      </c>
      <c r="L20" s="1" t="n">
        <v>303347.299228351</v>
      </c>
      <c r="M20" s="1" t="n">
        <v>320728.5510145756</v>
      </c>
      <c r="N20" s="1" t="n">
        <v>340144.955701629</v>
      </c>
      <c r="O20" s="1" t="n">
        <v>317619.3655330095</v>
      </c>
      <c r="P20" s="1" t="n">
        <v>340103.2294941412</v>
      </c>
      <c r="Q20" s="1" t="n">
        <v>342934.2669334096</v>
      </c>
      <c r="R20" s="1" t="n">
        <v>344845.9559874249</v>
      </c>
      <c r="S20" s="1" t="n">
        <v>370955.7016290369</v>
      </c>
      <c r="T20" s="1" t="n">
        <v>384961.5318662475</v>
      </c>
      <c r="U20" s="1" t="n">
        <v>350997.4964275507</v>
      </c>
      <c r="V20" s="1" t="n"/>
      <c r="W20" s="1" t="n"/>
    </row>
    <row r="21">
      <c r="A21" s="110" t="n">
        <v>12967</v>
      </c>
      <c r="B21" s="110" t="inlineStr">
        <is>
          <t>SANTE COSMETICA IND. LTDA (VITA SEIVA)</t>
        </is>
      </c>
      <c r="C21" s="111" t="inlineStr">
        <is>
          <t>SAMUEL</t>
        </is>
      </c>
      <c r="D21" s="110" t="inlineStr">
        <is>
          <t>VITA SEIVA</t>
        </is>
      </c>
      <c r="E21" s="111">
        <f>C21</f>
        <v/>
      </c>
      <c r="F21" s="110" t="n">
        <v>12967</v>
      </c>
      <c r="G21" s="111" t="inlineStr">
        <is>
          <t>POTENCIAL</t>
        </is>
      </c>
      <c r="H21" s="1" t="n">
        <v>0.3</v>
      </c>
      <c r="I21" s="4" t="n">
        <v>3600000</v>
      </c>
      <c r="J21" s="1" t="n">
        <v>271182.9894255502</v>
      </c>
      <c r="K21" s="1" t="n">
        <v>253842.4921406116</v>
      </c>
      <c r="L21" s="1" t="n">
        <v>273012.5693055158</v>
      </c>
      <c r="M21" s="1" t="n">
        <v>288655.695913118</v>
      </c>
      <c r="N21" s="1" t="n">
        <v>306130.4601314662</v>
      </c>
      <c r="O21" s="1" t="n">
        <v>285857.4289797085</v>
      </c>
      <c r="P21" s="1" t="n">
        <v>306092.906544727</v>
      </c>
      <c r="Q21" s="1" t="n">
        <v>308640.8402400686</v>
      </c>
      <c r="R21" s="1" t="n">
        <v>310361.3603886825</v>
      </c>
      <c r="S21" s="1" t="n">
        <v>333860.1314661332</v>
      </c>
      <c r="T21" s="1" t="n">
        <v>346465.3786796227</v>
      </c>
      <c r="U21" s="1" t="n">
        <v>315897.7467847957</v>
      </c>
      <c r="V21" s="1" t="n"/>
      <c r="W21" s="1" t="n"/>
    </row>
    <row r="22">
      <c r="A22" s="110" t="n">
        <v>34796</v>
      </c>
      <c r="B22" s="110" t="inlineStr">
        <is>
          <t>ALTAMODA (ALTA MODA)</t>
        </is>
      </c>
      <c r="C22" s="111" t="inlineStr">
        <is>
          <t>SAMUEL</t>
        </is>
      </c>
      <c r="D22" s="110" t="inlineStr">
        <is>
          <t>ALTAMODA</t>
        </is>
      </c>
      <c r="E22" s="111">
        <f>C22</f>
        <v/>
      </c>
      <c r="F22" s="110" t="n">
        <v>34796</v>
      </c>
      <c r="G22" s="111" t="inlineStr">
        <is>
          <t>POTENCIAL</t>
        </is>
      </c>
      <c r="H22" s="1" t="n">
        <v>0.28</v>
      </c>
      <c r="I22" s="4" t="n">
        <v>3600000</v>
      </c>
      <c r="J22" s="1" t="n">
        <v>271182.9894255502</v>
      </c>
      <c r="K22" s="1" t="n">
        <v>253842.4921406116</v>
      </c>
      <c r="L22" s="1" t="n">
        <v>273012.5693055158</v>
      </c>
      <c r="M22" s="1" t="n">
        <v>288655.695913118</v>
      </c>
      <c r="N22" s="1" t="n">
        <v>306130.4601314662</v>
      </c>
      <c r="O22" s="1" t="n">
        <v>285857.4289797085</v>
      </c>
      <c r="P22" s="1" t="n">
        <v>306092.906544727</v>
      </c>
      <c r="Q22" s="1" t="n">
        <v>308640.8402400686</v>
      </c>
      <c r="R22" s="1" t="n">
        <v>310361.3603886825</v>
      </c>
      <c r="S22" s="1" t="n">
        <v>333860.1314661332</v>
      </c>
      <c r="T22" s="1" t="n">
        <v>346465.3786796227</v>
      </c>
      <c r="U22" s="1" t="n">
        <v>315897.7467847957</v>
      </c>
      <c r="V22" s="1" t="n"/>
      <c r="W22" s="1" t="n"/>
    </row>
    <row r="23">
      <c r="A23" s="110" t="n">
        <v>37489</v>
      </c>
      <c r="B23" s="110" t="inlineStr">
        <is>
          <t>BRAE</t>
        </is>
      </c>
      <c r="C23" s="111" t="inlineStr">
        <is>
          <t>ZILMA</t>
        </is>
      </c>
      <c r="D23" s="110" t="inlineStr">
        <is>
          <t>BRAE</t>
        </is>
      </c>
      <c r="E23" s="111">
        <f>C23</f>
        <v/>
      </c>
      <c r="F23" s="110" t="n">
        <v>37489</v>
      </c>
      <c r="G23" s="111" t="inlineStr">
        <is>
          <t>POTENCIAL</t>
        </is>
      </c>
      <c r="H23" s="1" t="n">
        <v>0.33</v>
      </c>
      <c r="I23" s="4" t="n">
        <v>1800000</v>
      </c>
      <c r="J23" s="1" t="n">
        <v>135591.4947127751</v>
      </c>
      <c r="K23" s="1" t="n">
        <v>126921.2460703058</v>
      </c>
      <c r="L23" s="1" t="n">
        <v>136506.2846527579</v>
      </c>
      <c r="M23" s="1" t="n">
        <v>144327.847956559</v>
      </c>
      <c r="N23" s="1" t="n">
        <v>153065.2300657331</v>
      </c>
      <c r="O23" s="1" t="n">
        <v>142928.7144898543</v>
      </c>
      <c r="P23" s="1" t="n">
        <v>153046.4532723635</v>
      </c>
      <c r="Q23" s="1" t="n">
        <v>154320.4201200343</v>
      </c>
      <c r="R23" s="1" t="n">
        <v>155180.6801943412</v>
      </c>
      <c r="S23" s="1" t="n">
        <v>166930.0657330666</v>
      </c>
      <c r="T23" s="1" t="n">
        <v>173232.6893398114</v>
      </c>
      <c r="U23" s="1" t="n">
        <v>157948.8733923978</v>
      </c>
      <c r="V23" s="1" t="n"/>
      <c r="W23" s="1" t="n"/>
    </row>
    <row r="24">
      <c r="A24" s="110" t="n">
        <v>12043</v>
      </c>
      <c r="B24" s="110" t="inlineStr">
        <is>
          <t>GIOVANNA BABY</t>
        </is>
      </c>
      <c r="C24" s="111" t="inlineStr">
        <is>
          <t>ZILMA</t>
        </is>
      </c>
      <c r="D24" s="110" t="inlineStr">
        <is>
          <t>GIOVANNA BABY</t>
        </is>
      </c>
      <c r="E24" s="111">
        <f>C24</f>
        <v/>
      </c>
      <c r="F24" s="110" t="n">
        <v>12043</v>
      </c>
      <c r="G24" s="111" t="inlineStr">
        <is>
          <t>IMPORTANTE</t>
        </is>
      </c>
      <c r="H24" s="1" t="n">
        <v>0.28</v>
      </c>
      <c r="I24" s="4" t="n">
        <v>7200000</v>
      </c>
      <c r="J24" s="1" t="n">
        <v>542365.9788511003</v>
      </c>
      <c r="K24" s="1" t="n">
        <v>507684.9842812232</v>
      </c>
      <c r="L24" s="1" t="n">
        <v>546025.1386110317</v>
      </c>
      <c r="M24" s="1" t="n">
        <v>577311.391826236</v>
      </c>
      <c r="N24" s="1" t="n">
        <v>612260.9202629323</v>
      </c>
      <c r="O24" s="1" t="n">
        <v>571714.857959417</v>
      </c>
      <c r="P24" s="1" t="n">
        <v>612185.8130894541</v>
      </c>
      <c r="Q24" s="1" t="n">
        <v>617281.6804801372</v>
      </c>
      <c r="R24" s="1" t="n">
        <v>620722.7207773649</v>
      </c>
      <c r="S24" s="1" t="n">
        <v>667720.2629322663</v>
      </c>
      <c r="T24" s="1" t="n">
        <v>692930.7573592454</v>
      </c>
      <c r="U24" s="1" t="n">
        <v>631795.4935695913</v>
      </c>
      <c r="V24" s="1" t="n"/>
      <c r="W24" s="1" t="n"/>
    </row>
    <row r="25">
      <c r="A25" s="110" t="n">
        <v>16</v>
      </c>
      <c r="B25" s="110" t="inlineStr">
        <is>
          <t>CONDOR S.A.</t>
        </is>
      </c>
      <c r="C25" s="111" t="inlineStr">
        <is>
          <t>SAMUEL</t>
        </is>
      </c>
      <c r="D25" s="110" t="inlineStr">
        <is>
          <t>CONDOR</t>
        </is>
      </c>
      <c r="E25" s="111">
        <f>C25</f>
        <v/>
      </c>
      <c r="F25" s="110" t="n">
        <v>16</v>
      </c>
      <c r="G25" s="111" t="inlineStr">
        <is>
          <t>POTENCIAL</t>
        </is>
      </c>
      <c r="H25" s="1" t="n">
        <v>0.3</v>
      </c>
      <c r="I25" s="4" t="n">
        <v>2880000</v>
      </c>
      <c r="J25" s="1" t="n">
        <v>216946.3915404401</v>
      </c>
      <c r="K25" s="1" t="n">
        <v>203073.9937124893</v>
      </c>
      <c r="L25" s="1" t="n">
        <v>218410.0554444127</v>
      </c>
      <c r="M25" s="1" t="n">
        <v>230924.5567304944</v>
      </c>
      <c r="N25" s="1" t="n">
        <v>244904.3681051729</v>
      </c>
      <c r="O25" s="1" t="n">
        <v>228685.9431837668</v>
      </c>
      <c r="P25" s="1" t="n">
        <v>244874.3252357816</v>
      </c>
      <c r="Q25" s="1" t="n">
        <v>246912.6721920549</v>
      </c>
      <c r="R25" s="1" t="n">
        <v>248289.088310946</v>
      </c>
      <c r="S25" s="1" t="n">
        <v>267088.1051729065</v>
      </c>
      <c r="T25" s="1" t="n">
        <v>277172.3029436982</v>
      </c>
      <c r="U25" s="1" t="n">
        <v>252718.1974278365</v>
      </c>
      <c r="V25" s="1" t="n"/>
      <c r="W25" s="1" t="n"/>
    </row>
    <row r="26">
      <c r="A26" s="110" t="n">
        <v>8</v>
      </c>
      <c r="B26" s="110" t="inlineStr">
        <is>
          <t>BEAUTY COLOR</t>
        </is>
      </c>
      <c r="C26" s="111" t="inlineStr">
        <is>
          <t>ALICE</t>
        </is>
      </c>
      <c r="D26" s="110" t="inlineStr">
        <is>
          <t>BEAUTY COLOR</t>
        </is>
      </c>
      <c r="E26" s="111">
        <f>C26</f>
        <v/>
      </c>
      <c r="F26" s="110" t="n">
        <v>8</v>
      </c>
      <c r="G26" s="111" t="inlineStr">
        <is>
          <t>POTENCIAL</t>
        </is>
      </c>
      <c r="H26" s="1" t="n">
        <v>0.25</v>
      </c>
      <c r="I26" s="4" t="n">
        <v>3000000</v>
      </c>
      <c r="J26" s="1" t="n">
        <v>225985.8245212918</v>
      </c>
      <c r="K26" s="1" t="n">
        <v>211535.4101171763</v>
      </c>
      <c r="L26" s="1" t="n">
        <v>227510.4744212632</v>
      </c>
      <c r="M26" s="1" t="n">
        <v>240546.4132609317</v>
      </c>
      <c r="N26" s="1" t="n">
        <v>255108.7167762218</v>
      </c>
      <c r="O26" s="1" t="n">
        <v>238214.5241497571</v>
      </c>
      <c r="P26" s="1" t="n">
        <v>255077.4221206059</v>
      </c>
      <c r="Q26" s="1" t="n">
        <v>257200.7002000572</v>
      </c>
      <c r="R26" s="1" t="n">
        <v>258634.4669905687</v>
      </c>
      <c r="S26" s="1" t="n">
        <v>278216.7762217777</v>
      </c>
      <c r="T26" s="1" t="n">
        <v>288721.1488996856</v>
      </c>
      <c r="U26" s="1" t="n">
        <v>263248.1223206631</v>
      </c>
      <c r="V26" s="1" t="n"/>
      <c r="W26" s="1" t="n"/>
    </row>
    <row r="27">
      <c r="A27" s="110" t="n">
        <v>37185</v>
      </c>
      <c r="B27" s="110" t="inlineStr">
        <is>
          <t>WIDI CARE</t>
        </is>
      </c>
      <c r="C27" s="111" t="inlineStr">
        <is>
          <t>ZILMA</t>
        </is>
      </c>
      <c r="D27" s="110" t="inlineStr">
        <is>
          <t>WIDI CARE</t>
        </is>
      </c>
      <c r="E27" s="111">
        <f>C27</f>
        <v/>
      </c>
      <c r="F27" s="110" t="n">
        <v>37185</v>
      </c>
      <c r="G27" s="111" t="inlineStr">
        <is>
          <t>POTENCIAL</t>
        </is>
      </c>
      <c r="H27" s="1" t="n">
        <v>0.3</v>
      </c>
      <c r="I27" s="4" t="n">
        <v>3000000</v>
      </c>
      <c r="J27" s="1" t="n">
        <v>225985.8245212918</v>
      </c>
      <c r="K27" s="1" t="n">
        <v>211535.4101171763</v>
      </c>
      <c r="L27" s="1" t="n">
        <v>227510.4744212632</v>
      </c>
      <c r="M27" s="1" t="n">
        <v>240546.4132609317</v>
      </c>
      <c r="N27" s="1" t="n">
        <v>255108.7167762218</v>
      </c>
      <c r="O27" s="1" t="n">
        <v>238214.5241497571</v>
      </c>
      <c r="P27" s="1" t="n">
        <v>255077.4221206059</v>
      </c>
      <c r="Q27" s="1" t="n">
        <v>257200.7002000572</v>
      </c>
      <c r="R27" s="1" t="n">
        <v>258634.4669905687</v>
      </c>
      <c r="S27" s="1" t="n">
        <v>278216.7762217777</v>
      </c>
      <c r="T27" s="1" t="n">
        <v>288721.1488996856</v>
      </c>
      <c r="U27" s="1" t="n">
        <v>263248.1223206631</v>
      </c>
      <c r="V27" s="1" t="n"/>
      <c r="W27" s="1" t="n"/>
    </row>
    <row r="28">
      <c r="A28" s="110" t="n">
        <v>34971</v>
      </c>
      <c r="B28" s="110" t="inlineStr">
        <is>
          <t>N.B. COSMETICOS LTDA (HAIR EXTRATUS)</t>
        </is>
      </c>
      <c r="C28" s="111" t="inlineStr">
        <is>
          <t>SAMUEL</t>
        </is>
      </c>
      <c r="D28" s="110" t="inlineStr">
        <is>
          <t>HAIR EXTRATUS</t>
        </is>
      </c>
      <c r="E28" s="111">
        <f>C28</f>
        <v/>
      </c>
      <c r="F28" s="110" t="n">
        <v>34971</v>
      </c>
      <c r="G28" s="111" t="inlineStr">
        <is>
          <t>POTENCIAL</t>
        </is>
      </c>
      <c r="H28" s="1" t="n">
        <v>0.33</v>
      </c>
      <c r="I28" s="4" t="n">
        <v>2800000</v>
      </c>
      <c r="J28" s="1" t="n">
        <v>210920.102886539</v>
      </c>
      <c r="K28" s="1" t="n">
        <v>197433.0494426979</v>
      </c>
      <c r="L28" s="1" t="n">
        <v>212343.1094598457</v>
      </c>
      <c r="M28" s="1" t="n">
        <v>224509.9857102029</v>
      </c>
      <c r="N28" s="1" t="n">
        <v>238101.4689911403</v>
      </c>
      <c r="O28" s="1" t="n">
        <v>222333.5558731066</v>
      </c>
      <c r="P28" s="1" t="n">
        <v>238072.2606458988</v>
      </c>
      <c r="Q28" s="1" t="n">
        <v>240053.9868533867</v>
      </c>
      <c r="R28" s="1" t="n">
        <v>241392.1691911975</v>
      </c>
      <c r="S28" s="1" t="n">
        <v>259668.9911403258</v>
      </c>
      <c r="T28" s="1" t="n">
        <v>269473.0723063732</v>
      </c>
      <c r="U28" s="1" t="n">
        <v>245698.2474992855</v>
      </c>
      <c r="V28" s="1" t="n"/>
      <c r="W28" s="1" t="n"/>
    </row>
    <row r="29">
      <c r="A29" s="110" t="n">
        <v>113</v>
      </c>
      <c r="B29" s="110" t="inlineStr">
        <is>
          <t>IND COMERCIO PROD BELEZA YAMA LTDA.</t>
        </is>
      </c>
      <c r="C29" s="111" t="inlineStr">
        <is>
          <t>ALICE</t>
        </is>
      </c>
      <c r="D29" s="110" t="inlineStr">
        <is>
          <t>YAMÁ</t>
        </is>
      </c>
      <c r="E29" s="111">
        <f>C29</f>
        <v/>
      </c>
      <c r="F29" s="110" t="n">
        <v>113</v>
      </c>
      <c r="G29" s="111" t="inlineStr">
        <is>
          <t>IMPORTANTE</t>
        </is>
      </c>
      <c r="H29" s="1" t="n">
        <v>0.28</v>
      </c>
      <c r="I29" s="4" t="n">
        <v>7200000</v>
      </c>
      <c r="J29" s="1" t="n">
        <v>542365.9788511003</v>
      </c>
      <c r="K29" s="1" t="n">
        <v>507684.9842812232</v>
      </c>
      <c r="L29" s="1" t="n">
        <v>546025.1386110317</v>
      </c>
      <c r="M29" s="1" t="n">
        <v>577311.391826236</v>
      </c>
      <c r="N29" s="1" t="n">
        <v>612260.9202629323</v>
      </c>
      <c r="O29" s="1" t="n">
        <v>571714.857959417</v>
      </c>
      <c r="P29" s="1" t="n">
        <v>612185.8130894541</v>
      </c>
      <c r="Q29" s="1" t="n">
        <v>617281.6804801372</v>
      </c>
      <c r="R29" s="1" t="n">
        <v>620722.7207773649</v>
      </c>
      <c r="S29" s="1" t="n">
        <v>667720.2629322663</v>
      </c>
      <c r="T29" s="1" t="n">
        <v>692930.7573592454</v>
      </c>
      <c r="U29" s="1" t="n">
        <v>631795.4935695913</v>
      </c>
      <c r="V29" s="1" t="n"/>
      <c r="W29" s="1" t="n"/>
    </row>
    <row r="30">
      <c r="A30" s="110" t="n">
        <v>65</v>
      </c>
      <c r="B30" s="110" t="inlineStr">
        <is>
          <t>SOFTHAIR</t>
        </is>
      </c>
      <c r="C30" s="111" t="inlineStr">
        <is>
          <t>ZILMA</t>
        </is>
      </c>
      <c r="D30" s="110" t="inlineStr">
        <is>
          <t>SOFTHAIR</t>
        </is>
      </c>
      <c r="E30" s="111">
        <f>C30</f>
        <v/>
      </c>
      <c r="F30" s="110" t="n">
        <v>65</v>
      </c>
      <c r="G30" s="111" t="inlineStr">
        <is>
          <t>POTENCIAL</t>
        </is>
      </c>
      <c r="H30" s="1" t="n">
        <v>0.3</v>
      </c>
      <c r="I30" s="4" t="n">
        <v>3000000</v>
      </c>
      <c r="J30" s="1" t="n">
        <v>225985.8245212918</v>
      </c>
      <c r="K30" s="1" t="n">
        <v>211535.4101171763</v>
      </c>
      <c r="L30" s="1" t="n">
        <v>227510.4744212632</v>
      </c>
      <c r="M30" s="1" t="n">
        <v>240546.4132609317</v>
      </c>
      <c r="N30" s="1" t="n">
        <v>255108.7167762218</v>
      </c>
      <c r="O30" s="1" t="n">
        <v>238214.5241497571</v>
      </c>
      <c r="P30" s="1" t="n">
        <v>255077.4221206059</v>
      </c>
      <c r="Q30" s="1" t="n">
        <v>257200.7002000572</v>
      </c>
      <c r="R30" s="1" t="n">
        <v>258634.4669905687</v>
      </c>
      <c r="S30" s="1" t="n">
        <v>278216.7762217777</v>
      </c>
      <c r="T30" s="1" t="n">
        <v>288721.1488996856</v>
      </c>
      <c r="U30" s="1" t="n">
        <v>263248.1223206631</v>
      </c>
      <c r="V30" s="1" t="n"/>
      <c r="W30" s="1" t="n"/>
    </row>
    <row r="31">
      <c r="A31" s="110" t="n">
        <v>35345</v>
      </c>
      <c r="B31" s="110" t="inlineStr">
        <is>
          <t>CREMER S.A.</t>
        </is>
      </c>
      <c r="C31" s="111" t="inlineStr">
        <is>
          <t>ZILMA</t>
        </is>
      </c>
      <c r="D31" s="110" t="inlineStr">
        <is>
          <t>CREMER</t>
        </is>
      </c>
      <c r="E31" s="111">
        <f>C31</f>
        <v/>
      </c>
      <c r="F31" s="110" t="n">
        <v>35345</v>
      </c>
      <c r="G31" s="111" t="inlineStr">
        <is>
          <t>POTENCIAL</t>
        </is>
      </c>
      <c r="H31" s="1" t="n">
        <v>0.28</v>
      </c>
      <c r="I31" s="4" t="n">
        <v>3000000</v>
      </c>
      <c r="J31" s="1" t="n">
        <v>225985.8245212918</v>
      </c>
      <c r="K31" s="1" t="n">
        <v>211535.4101171763</v>
      </c>
      <c r="L31" s="1" t="n">
        <v>227510.4744212632</v>
      </c>
      <c r="M31" s="1" t="n">
        <v>240546.4132609317</v>
      </c>
      <c r="N31" s="1" t="n">
        <v>255108.7167762218</v>
      </c>
      <c r="O31" s="1" t="n">
        <v>238214.5241497571</v>
      </c>
      <c r="P31" s="1" t="n">
        <v>255077.4221206059</v>
      </c>
      <c r="Q31" s="1" t="n">
        <v>257200.7002000572</v>
      </c>
      <c r="R31" s="1" t="n">
        <v>258634.4669905687</v>
      </c>
      <c r="S31" s="1" t="n">
        <v>278216.7762217777</v>
      </c>
      <c r="T31" s="1" t="n">
        <v>288721.1488996856</v>
      </c>
      <c r="U31" s="1" t="n">
        <v>263248.1223206631</v>
      </c>
      <c r="V31" s="1" t="n"/>
      <c r="W31" s="1" t="n"/>
    </row>
    <row r="32">
      <c r="A32" s="110" t="n">
        <v>36939</v>
      </c>
      <c r="B32" s="110" t="inlineStr">
        <is>
          <t>GUMMY VITAMINAS</t>
        </is>
      </c>
      <c r="C32" s="111" t="inlineStr">
        <is>
          <t>ALICE</t>
        </is>
      </c>
      <c r="D32" s="110" t="inlineStr">
        <is>
          <t>GUMMY VITAMINAS</t>
        </is>
      </c>
      <c r="E32" s="111">
        <f>C32</f>
        <v/>
      </c>
      <c r="F32" s="110" t="n">
        <v>36939</v>
      </c>
      <c r="G32" s="111" t="inlineStr">
        <is>
          <t>IMPORTANTE</t>
        </is>
      </c>
      <c r="H32" s="1" t="n">
        <v>0.33</v>
      </c>
      <c r="I32" s="4" t="n">
        <v>4808000</v>
      </c>
      <c r="J32" s="1" t="n">
        <v>362179.948099457</v>
      </c>
      <c r="K32" s="1" t="n">
        <v>339020.7506144613</v>
      </c>
      <c r="L32" s="1" t="n">
        <v>364623.4536724779</v>
      </c>
      <c r="M32" s="1" t="n">
        <v>385515.7183195199</v>
      </c>
      <c r="N32" s="1" t="n">
        <v>408854.2367533582</v>
      </c>
      <c r="O32" s="1" t="n">
        <v>381778.4773706773</v>
      </c>
      <c r="P32" s="1" t="n">
        <v>408804.0818519577</v>
      </c>
      <c r="Q32" s="1" t="n">
        <v>412206.9888539583</v>
      </c>
      <c r="R32" s="1" t="n">
        <v>414504.8390968848</v>
      </c>
      <c r="S32" s="1" t="n">
        <v>445888.7533581023</v>
      </c>
      <c r="T32" s="1" t="n">
        <v>462723.7613032295</v>
      </c>
      <c r="U32" s="1" t="n">
        <v>421898.990705916</v>
      </c>
      <c r="V32" s="1" t="n"/>
      <c r="W32" s="1" t="n"/>
    </row>
    <row r="33">
      <c r="A33" s="110" t="n">
        <v>34862</v>
      </c>
      <c r="B33" s="110" t="inlineStr">
        <is>
          <t>CRIA SIM PRODUTOS PRODUTOS DE HIGIENE LTDA (DAVENE)</t>
        </is>
      </c>
      <c r="C33" s="111" t="inlineStr">
        <is>
          <t>ZILMA</t>
        </is>
      </c>
      <c r="D33" s="110" t="inlineStr">
        <is>
          <t>DAVENE</t>
        </is>
      </c>
      <c r="E33" s="111">
        <f>C33</f>
        <v/>
      </c>
      <c r="F33" s="110" t="n">
        <v>34862</v>
      </c>
      <c r="G33" s="111" t="inlineStr">
        <is>
          <t>POTENCIAL</t>
        </is>
      </c>
      <c r="H33" s="1" t="n">
        <v>0.25</v>
      </c>
      <c r="I33" s="4" t="n">
        <v>1600000</v>
      </c>
      <c r="J33" s="1" t="n">
        <v>120525.7730780223</v>
      </c>
      <c r="K33" s="1" t="n">
        <v>112818.8853958274</v>
      </c>
      <c r="L33" s="1" t="n">
        <v>121338.9196913404</v>
      </c>
      <c r="M33" s="1" t="n">
        <v>128291.4204058302</v>
      </c>
      <c r="N33" s="1" t="n">
        <v>136057.9822806516</v>
      </c>
      <c r="O33" s="1" t="n">
        <v>127047.7462132038</v>
      </c>
      <c r="P33" s="1" t="n">
        <v>136041.2917976565</v>
      </c>
      <c r="Q33" s="1" t="n">
        <v>137173.7067733638</v>
      </c>
      <c r="R33" s="1" t="n">
        <v>137938.38239497</v>
      </c>
      <c r="S33" s="1" t="n">
        <v>148382.2806516147</v>
      </c>
      <c r="T33" s="1" t="n">
        <v>153984.612746499</v>
      </c>
      <c r="U33" s="1" t="n">
        <v>140398.9985710203</v>
      </c>
      <c r="V33" s="1" t="n"/>
      <c r="W33" s="1" t="n"/>
    </row>
    <row r="34">
      <c r="A34" s="110" t="n">
        <v>42</v>
      </c>
      <c r="B34" s="110" t="inlineStr">
        <is>
          <t>KANITZ 1900 COSMETICOS LTDA. (CHEIRINHO DE BEBE)</t>
        </is>
      </c>
      <c r="C34" s="111" t="inlineStr">
        <is>
          <t>ALICE</t>
        </is>
      </c>
      <c r="D34" s="110" t="inlineStr">
        <is>
          <t>KANITZ</t>
        </is>
      </c>
      <c r="E34" s="111">
        <f>C34</f>
        <v/>
      </c>
      <c r="F34" s="110" t="n">
        <v>42</v>
      </c>
      <c r="G34" s="111" t="inlineStr">
        <is>
          <t>POTENCIAL</t>
        </is>
      </c>
      <c r="H34" s="1" t="n">
        <v>0.3</v>
      </c>
      <c r="I34" s="4" t="n">
        <v>2600000</v>
      </c>
      <c r="J34" s="1" t="n">
        <v>195854.3812517863</v>
      </c>
      <c r="K34" s="1" t="n">
        <v>183330.6887682195</v>
      </c>
      <c r="L34" s="1" t="n">
        <v>197175.7444984281</v>
      </c>
      <c r="M34" s="1" t="n">
        <v>208473.5581594741</v>
      </c>
      <c r="N34" s="1" t="n">
        <v>221094.2212060589</v>
      </c>
      <c r="O34" s="1" t="n">
        <v>206452.5875964561</v>
      </c>
      <c r="P34" s="1" t="n">
        <v>221067.0991711918</v>
      </c>
      <c r="Q34" s="1" t="n">
        <v>222907.2735067162</v>
      </c>
      <c r="R34" s="1" t="n">
        <v>224149.8713918262</v>
      </c>
      <c r="S34" s="1" t="n">
        <v>241121.2060588739</v>
      </c>
      <c r="T34" s="1" t="n">
        <v>250224.9957130609</v>
      </c>
      <c r="U34" s="1" t="n">
        <v>228148.372677908</v>
      </c>
      <c r="V34" s="1" t="n"/>
      <c r="W34" s="1" t="n"/>
    </row>
    <row r="35">
      <c r="A35" s="110" t="n">
        <v>29</v>
      </c>
      <c r="B35" s="110" t="inlineStr">
        <is>
          <t>BELEZA ONLINE LTDA - BELEZA ONLINE (EVOLUXE)</t>
        </is>
      </c>
      <c r="C35" s="111" t="inlineStr">
        <is>
          <t>ZILMA</t>
        </is>
      </c>
      <c r="D35" s="110" t="inlineStr">
        <is>
          <t>EVOLUXE</t>
        </is>
      </c>
      <c r="E35" s="111">
        <f>C35</f>
        <v/>
      </c>
      <c r="F35" s="110" t="n">
        <v>29</v>
      </c>
      <c r="G35" s="111" t="inlineStr">
        <is>
          <t>POTENCIAL</t>
        </is>
      </c>
      <c r="H35" s="1" t="n">
        <v>0.3</v>
      </c>
      <c r="I35" s="4" t="n">
        <v>2000000</v>
      </c>
      <c r="J35" s="1" t="n">
        <v>150657.2163475279</v>
      </c>
      <c r="K35" s="1" t="n">
        <v>141023.6067447842</v>
      </c>
      <c r="L35" s="1" t="n">
        <v>151673.6496141755</v>
      </c>
      <c r="M35" s="1" t="n">
        <v>160364.2755072878</v>
      </c>
      <c r="N35" s="1" t="n">
        <v>170072.4778508145</v>
      </c>
      <c r="O35" s="1" t="n">
        <v>158809.6827665047</v>
      </c>
      <c r="P35" s="1" t="n">
        <v>170051.6147470706</v>
      </c>
      <c r="Q35" s="1" t="n">
        <v>171467.1334667048</v>
      </c>
      <c r="R35" s="1" t="n">
        <v>172422.9779937125</v>
      </c>
      <c r="S35" s="1" t="n">
        <v>185477.8508145184</v>
      </c>
      <c r="T35" s="1" t="n">
        <v>192480.7659331237</v>
      </c>
      <c r="U35" s="1" t="n">
        <v>175498.7482137754</v>
      </c>
      <c r="V35" s="1" t="n"/>
      <c r="W35" s="1" t="n"/>
    </row>
    <row r="36">
      <c r="A36" s="110" t="n">
        <v>4</v>
      </c>
      <c r="B36" s="110" t="inlineStr">
        <is>
          <t>CASA ADELINO PRODUTOS ANACONDA LTDA</t>
        </is>
      </c>
      <c r="C36" s="111" t="inlineStr">
        <is>
          <t>ALICE</t>
        </is>
      </c>
      <c r="D36" s="110" t="inlineStr">
        <is>
          <t>ANACONDA</t>
        </is>
      </c>
      <c r="E36" s="111">
        <f>C36</f>
        <v/>
      </c>
      <c r="F36" s="110" t="n">
        <v>4</v>
      </c>
      <c r="G36" s="111" t="inlineStr">
        <is>
          <t>POTENCIAL</t>
        </is>
      </c>
      <c r="H36" s="1" t="n">
        <v>0.4</v>
      </c>
      <c r="I36" s="4" t="n">
        <v>2500000</v>
      </c>
      <c r="J36" s="1" t="n">
        <v>188321.5204344098</v>
      </c>
      <c r="K36" s="1" t="n">
        <v>176279.5084309803</v>
      </c>
      <c r="L36" s="1" t="n">
        <v>189592.0620177193</v>
      </c>
      <c r="M36" s="1" t="n">
        <v>200455.3443841097</v>
      </c>
      <c r="N36" s="1" t="n">
        <v>212590.5973135182</v>
      </c>
      <c r="O36" s="1" t="n">
        <v>198512.1034581309</v>
      </c>
      <c r="P36" s="1" t="n">
        <v>212564.5184338382</v>
      </c>
      <c r="Q36" s="1" t="n">
        <v>214333.916833381</v>
      </c>
      <c r="R36" s="1" t="n">
        <v>215528.7224921406</v>
      </c>
      <c r="S36" s="1" t="n">
        <v>231847.313518148</v>
      </c>
      <c r="T36" s="1" t="n">
        <v>240600.9574164047</v>
      </c>
      <c r="U36" s="1" t="n">
        <v>219373.4352672192</v>
      </c>
      <c r="V36" s="1" t="n"/>
      <c r="W36" s="1" t="n"/>
    </row>
    <row r="37">
      <c r="A37" s="110" t="n">
        <v>34864</v>
      </c>
      <c r="B37" s="110" t="inlineStr">
        <is>
          <t>DEPIMINAS COMERCIO DE COSMETICOS EIRELI (DEPIMIEL)</t>
        </is>
      </c>
      <c r="C37" s="111" t="inlineStr">
        <is>
          <t>SAMUEL</t>
        </is>
      </c>
      <c r="D37" s="110" t="inlineStr">
        <is>
          <t>DEPIMIEL</t>
        </is>
      </c>
      <c r="E37" s="111">
        <f>C37</f>
        <v/>
      </c>
      <c r="F37" s="110" t="n">
        <v>34864</v>
      </c>
      <c r="G37" s="111" t="inlineStr">
        <is>
          <t>POTENCIAL</t>
        </is>
      </c>
      <c r="H37" s="1" t="n">
        <v>0.3</v>
      </c>
      <c r="I37" s="4" t="n">
        <v>2300000</v>
      </c>
      <c r="J37" s="1" t="n">
        <v>173255.7987996571</v>
      </c>
      <c r="K37" s="1" t="n">
        <v>162177.1477565019</v>
      </c>
      <c r="L37" s="1" t="n">
        <v>174424.6970563018</v>
      </c>
      <c r="M37" s="1" t="n">
        <v>184418.916833381</v>
      </c>
      <c r="N37" s="1" t="n">
        <v>195583.3495284367</v>
      </c>
      <c r="O37" s="1" t="n">
        <v>182631.1351814804</v>
      </c>
      <c r="P37" s="1" t="n">
        <v>195559.3569591312</v>
      </c>
      <c r="Q37" s="1" t="n">
        <v>197187.2034867105</v>
      </c>
      <c r="R37" s="1" t="n">
        <v>198286.4246927694</v>
      </c>
      <c r="S37" s="1" t="n">
        <v>213299.5284366962</v>
      </c>
      <c r="T37" s="1" t="n">
        <v>221352.8808230923</v>
      </c>
      <c r="U37" s="1" t="n">
        <v>201823.5604458417</v>
      </c>
      <c r="V37" s="1" t="n"/>
      <c r="W37" s="1" t="n"/>
    </row>
    <row r="38">
      <c r="A38" s="110" t="n">
        <v>35168</v>
      </c>
      <c r="B38" s="110" t="inlineStr">
        <is>
          <t>DELLA E DELLE</t>
        </is>
      </c>
      <c r="C38" s="111" t="inlineStr">
        <is>
          <t>ALICE</t>
        </is>
      </c>
      <c r="D38" s="110" t="inlineStr">
        <is>
          <t>DELLA E DELLE</t>
        </is>
      </c>
      <c r="E38" s="111">
        <f>C38</f>
        <v/>
      </c>
      <c r="F38" s="110" t="n">
        <v>35168</v>
      </c>
      <c r="G38" s="111" t="inlineStr">
        <is>
          <t>POTENCIAL</t>
        </is>
      </c>
      <c r="H38" s="1" t="n">
        <v>0.3</v>
      </c>
      <c r="I38" s="4" t="n">
        <v>2000000</v>
      </c>
      <c r="J38" s="1" t="n">
        <v>150657.2163475279</v>
      </c>
      <c r="K38" s="1" t="n">
        <v>141023.6067447842</v>
      </c>
      <c r="L38" s="1" t="n">
        <v>151673.6496141755</v>
      </c>
      <c r="M38" s="1" t="n">
        <v>160364.2755072878</v>
      </c>
      <c r="N38" s="1" t="n">
        <v>170072.4778508145</v>
      </c>
      <c r="O38" s="1" t="n">
        <v>158809.6827665047</v>
      </c>
      <c r="P38" s="1" t="n">
        <v>170051.6147470706</v>
      </c>
      <c r="Q38" s="1" t="n">
        <v>171467.1334667048</v>
      </c>
      <c r="R38" s="1" t="n">
        <v>172422.9779937125</v>
      </c>
      <c r="S38" s="1" t="n">
        <v>185477.8508145184</v>
      </c>
      <c r="T38" s="1" t="n">
        <v>192480.7659331237</v>
      </c>
      <c r="U38" s="1" t="n">
        <v>175498.7482137754</v>
      </c>
      <c r="V38" s="1" t="n"/>
      <c r="W38" s="1" t="n"/>
    </row>
    <row r="39">
      <c r="A39" s="110" t="n">
        <v>37609</v>
      </c>
      <c r="B39" s="110" t="inlineStr">
        <is>
          <t>CADIVEU</t>
        </is>
      </c>
      <c r="C39" s="111" t="inlineStr">
        <is>
          <t>ALICE</t>
        </is>
      </c>
      <c r="D39" s="110" t="inlineStr">
        <is>
          <t>CADIVEU</t>
        </is>
      </c>
      <c r="E39" s="111">
        <f>C39</f>
        <v/>
      </c>
      <c r="F39" s="110" t="n">
        <v>37609</v>
      </c>
      <c r="G39" s="111" t="inlineStr">
        <is>
          <t>POTENCIAL</t>
        </is>
      </c>
      <c r="H39" s="1" t="n">
        <v>0.33</v>
      </c>
      <c r="I39" s="4" t="n">
        <v>3600000</v>
      </c>
      <c r="J39" s="1" t="n">
        <v>271182.9894255502</v>
      </c>
      <c r="K39" s="1" t="n">
        <v>253842.4921406116</v>
      </c>
      <c r="L39" s="1" t="n">
        <v>273012.5693055158</v>
      </c>
      <c r="M39" s="1" t="n">
        <v>288655.695913118</v>
      </c>
      <c r="N39" s="1" t="n">
        <v>306130.4601314662</v>
      </c>
      <c r="O39" s="1" t="n">
        <v>285857.4289797085</v>
      </c>
      <c r="P39" s="1" t="n">
        <v>306092.906544727</v>
      </c>
      <c r="Q39" s="1" t="n">
        <v>308640.8402400686</v>
      </c>
      <c r="R39" s="1" t="n">
        <v>310361.3603886825</v>
      </c>
      <c r="S39" s="1" t="n">
        <v>333860.1314661332</v>
      </c>
      <c r="T39" s="1" t="n">
        <v>346465.3786796227</v>
      </c>
      <c r="U39" s="1" t="n">
        <v>315897.7467847957</v>
      </c>
      <c r="V39" s="1" t="n"/>
      <c r="W39" s="1" t="n"/>
    </row>
    <row r="40">
      <c r="A40" s="110" t="n">
        <v>35329</v>
      </c>
      <c r="B40" s="110" t="inlineStr">
        <is>
          <t>BELLIZ INDÚSTRIA COMÉRCIO IMPORTAÇÃO E EXPORTAÇÃO LTDA.</t>
        </is>
      </c>
      <c r="C40" s="111" t="inlineStr">
        <is>
          <t>SAMUEL</t>
        </is>
      </c>
      <c r="D40" s="110" t="inlineStr">
        <is>
          <t>BELLIZ</t>
        </is>
      </c>
      <c r="E40" s="111">
        <f>C40</f>
        <v/>
      </c>
      <c r="F40" s="110" t="n">
        <v>35329</v>
      </c>
      <c r="G40" s="111" t="inlineStr">
        <is>
          <t>POTENCIAL</t>
        </is>
      </c>
      <c r="H40" s="1" t="n">
        <v>0.3</v>
      </c>
      <c r="I40" s="4" t="n">
        <v>3000000</v>
      </c>
      <c r="J40" s="1" t="n">
        <v>225985.8245212918</v>
      </c>
      <c r="K40" s="1" t="n">
        <v>211535.4101171763</v>
      </c>
      <c r="L40" s="1" t="n">
        <v>227510.4744212632</v>
      </c>
      <c r="M40" s="1" t="n">
        <v>240546.4132609317</v>
      </c>
      <c r="N40" s="1" t="n">
        <v>255108.7167762218</v>
      </c>
      <c r="O40" s="1" t="n">
        <v>238214.5241497571</v>
      </c>
      <c r="P40" s="1" t="n">
        <v>255077.4221206059</v>
      </c>
      <c r="Q40" s="1" t="n">
        <v>257200.7002000572</v>
      </c>
      <c r="R40" s="1" t="n">
        <v>258634.4669905687</v>
      </c>
      <c r="S40" s="1" t="n">
        <v>278216.7762217777</v>
      </c>
      <c r="T40" s="1" t="n">
        <v>288721.1488996856</v>
      </c>
      <c r="U40" s="1" t="n">
        <v>263248.1223206631</v>
      </c>
      <c r="V40" s="1" t="n"/>
      <c r="W40" s="1" t="n"/>
    </row>
    <row r="41">
      <c r="A41" s="110" t="n">
        <v>44</v>
      </c>
      <c r="B41" s="110" t="inlineStr">
        <is>
          <t>MARCIA</t>
        </is>
      </c>
      <c r="C41" s="111" t="inlineStr">
        <is>
          <t>ALICE</t>
        </is>
      </c>
      <c r="D41" s="110" t="inlineStr">
        <is>
          <t>MARCIA</t>
        </is>
      </c>
      <c r="E41" s="111">
        <f>C41</f>
        <v/>
      </c>
      <c r="F41" s="110" t="n">
        <v>44</v>
      </c>
      <c r="G41" s="111" t="inlineStr">
        <is>
          <t>COMPLEMENTO</t>
        </is>
      </c>
      <c r="H41" s="1" t="n">
        <v>0.3</v>
      </c>
      <c r="I41" s="4" t="n">
        <v>2000000</v>
      </c>
      <c r="J41" s="1" t="n">
        <v>150657.2163475279</v>
      </c>
      <c r="K41" s="1" t="n">
        <v>141023.6067447842</v>
      </c>
      <c r="L41" s="1" t="n">
        <v>151673.6496141755</v>
      </c>
      <c r="M41" s="1" t="n">
        <v>160364.2755072878</v>
      </c>
      <c r="N41" s="1" t="n">
        <v>170072.4778508145</v>
      </c>
      <c r="O41" s="1" t="n">
        <v>158809.6827665047</v>
      </c>
      <c r="P41" s="1" t="n">
        <v>170051.6147470706</v>
      </c>
      <c r="Q41" s="1" t="n">
        <v>171467.1334667048</v>
      </c>
      <c r="R41" s="1" t="n">
        <v>172422.9779937125</v>
      </c>
      <c r="S41" s="1" t="n">
        <v>185477.8508145184</v>
      </c>
      <c r="T41" s="1" t="n">
        <v>192480.7659331237</v>
      </c>
      <c r="U41" s="1" t="n">
        <v>175498.7482137754</v>
      </c>
      <c r="V41" s="1" t="n"/>
      <c r="W41" s="1" t="n"/>
    </row>
    <row r="42">
      <c r="A42" s="110" t="n">
        <v>10</v>
      </c>
      <c r="B42" s="110" t="inlineStr">
        <is>
          <t>BIOCILIN INDUSTRIA DE COSMETICOS LTDA. (CAPICILIN)</t>
        </is>
      </c>
      <c r="C42" s="111" t="inlineStr">
        <is>
          <t>SAMUEL</t>
        </is>
      </c>
      <c r="D42" s="110" t="inlineStr">
        <is>
          <t>CAPICILIN</t>
        </is>
      </c>
      <c r="E42" s="111">
        <f>C42</f>
        <v/>
      </c>
      <c r="F42" s="110" t="n">
        <v>10</v>
      </c>
      <c r="G42" s="111" t="inlineStr">
        <is>
          <t>COMPLEMENTO</t>
        </is>
      </c>
      <c r="H42" s="1" t="n">
        <v>0.3</v>
      </c>
      <c r="I42" s="4" t="n">
        <v>1450000</v>
      </c>
      <c r="J42" s="1" t="n">
        <v>109226.4818519577</v>
      </c>
      <c r="K42" s="1" t="n">
        <v>102242.1148899686</v>
      </c>
      <c r="L42" s="1" t="n">
        <v>109963.3959702772</v>
      </c>
      <c r="M42" s="1" t="n">
        <v>116264.0997427837</v>
      </c>
      <c r="N42" s="1" t="n">
        <v>123302.5464418405</v>
      </c>
      <c r="O42" s="1" t="n">
        <v>115137.0200057159</v>
      </c>
      <c r="P42" s="1" t="n">
        <v>123287.4206916262</v>
      </c>
      <c r="Q42" s="1" t="n">
        <v>124313.671763361</v>
      </c>
      <c r="R42" s="1" t="n">
        <v>125006.6590454415</v>
      </c>
      <c r="S42" s="1" t="n">
        <v>134471.4418405259</v>
      </c>
      <c r="T42" s="1" t="n">
        <v>139548.5553015147</v>
      </c>
      <c r="U42" s="1" t="n">
        <v>127236.5924549871</v>
      </c>
      <c r="V42" s="1" t="n"/>
      <c r="W42" s="1" t="n"/>
    </row>
    <row r="43">
      <c r="A43" s="110" t="n">
        <v>18</v>
      </c>
      <c r="B43" s="110" t="inlineStr">
        <is>
          <t>CRISMAS</t>
        </is>
      </c>
      <c r="C43" s="111" t="inlineStr">
        <is>
          <t>ZILMA</t>
        </is>
      </c>
      <c r="D43" s="110" t="inlineStr">
        <is>
          <t>CRISMAS</t>
        </is>
      </c>
      <c r="E43" s="111">
        <f>C43</f>
        <v/>
      </c>
      <c r="F43" s="110" t="n">
        <v>18</v>
      </c>
      <c r="G43" s="111" t="inlineStr">
        <is>
          <t>COMPLEMENTO</t>
        </is>
      </c>
      <c r="H43" s="1" t="n">
        <v>0.3</v>
      </c>
      <c r="I43" s="4" t="n">
        <v>1500000</v>
      </c>
      <c r="J43" s="1" t="n">
        <v>112992.9122606459</v>
      </c>
      <c r="K43" s="1" t="n">
        <v>105767.7050585882</v>
      </c>
      <c r="L43" s="1" t="n">
        <v>113755.2372106316</v>
      </c>
      <c r="M43" s="1" t="n">
        <v>120273.2066304659</v>
      </c>
      <c r="N43" s="1" t="n">
        <v>127554.3583881109</v>
      </c>
      <c r="O43" s="1" t="n">
        <v>119107.2620748785</v>
      </c>
      <c r="P43" s="1" t="n">
        <v>127538.7110603029</v>
      </c>
      <c r="Q43" s="1" t="n">
        <v>128600.3501000286</v>
      </c>
      <c r="R43" s="1" t="n">
        <v>129317.2334952844</v>
      </c>
      <c r="S43" s="1" t="n">
        <v>139108.3881108888</v>
      </c>
      <c r="T43" s="1" t="n">
        <v>144360.5744498428</v>
      </c>
      <c r="U43" s="1" t="n">
        <v>131624.0611603315</v>
      </c>
      <c r="V43" s="1" t="n"/>
      <c r="W43" s="1" t="n"/>
    </row>
    <row r="44">
      <c r="A44" s="110" t="n">
        <v>37413</v>
      </c>
      <c r="B44" s="110" t="inlineStr">
        <is>
          <t>JACQUES JANINE</t>
        </is>
      </c>
      <c r="C44" s="111" t="inlineStr">
        <is>
          <t>ZILMA</t>
        </is>
      </c>
      <c r="D44" s="110" t="inlineStr">
        <is>
          <t>JACQUES JANINE</t>
        </is>
      </c>
      <c r="E44" s="111">
        <f>C44</f>
        <v/>
      </c>
      <c r="F44" s="110" t="n">
        <v>37413</v>
      </c>
      <c r="G44" s="111" t="inlineStr">
        <is>
          <t>POTENCIAL</t>
        </is>
      </c>
      <c r="H44" s="1" t="n">
        <v>0.3</v>
      </c>
      <c r="I44" s="4" t="n">
        <v>1500000</v>
      </c>
      <c r="J44" s="1" t="n">
        <v>112992.9122606459</v>
      </c>
      <c r="K44" s="1" t="n">
        <v>105767.7050585882</v>
      </c>
      <c r="L44" s="1" t="n">
        <v>113755.2372106316</v>
      </c>
      <c r="M44" s="1" t="n">
        <v>120273.2066304659</v>
      </c>
      <c r="N44" s="1" t="n">
        <v>127554.3583881109</v>
      </c>
      <c r="O44" s="1" t="n">
        <v>119107.2620748785</v>
      </c>
      <c r="P44" s="1" t="n">
        <v>127538.7110603029</v>
      </c>
      <c r="Q44" s="1" t="n">
        <v>128600.3501000286</v>
      </c>
      <c r="R44" s="1" t="n">
        <v>129317.2334952844</v>
      </c>
      <c r="S44" s="1" t="n">
        <v>139108.3881108888</v>
      </c>
      <c r="T44" s="1" t="n">
        <v>144360.5744498428</v>
      </c>
      <c r="U44" s="1" t="n">
        <v>131624.0611603315</v>
      </c>
      <c r="V44" s="1" t="n"/>
      <c r="W44" s="1" t="n"/>
    </row>
    <row r="45">
      <c r="A45" s="110" t="n">
        <v>35531</v>
      </c>
      <c r="B45" s="110" t="inlineStr">
        <is>
          <t>BASTON INDUSTRIA DE AEROSSOIS LTDA</t>
        </is>
      </c>
      <c r="C45" s="111" t="inlineStr">
        <is>
          <t>SAMUEL</t>
        </is>
      </c>
      <c r="D45" s="110" t="inlineStr">
        <is>
          <t>ABOVE</t>
        </is>
      </c>
      <c r="E45" s="111">
        <f>C45</f>
        <v/>
      </c>
      <c r="F45" s="110" t="n">
        <v>35531</v>
      </c>
      <c r="G45" s="111" t="inlineStr">
        <is>
          <t>COMPLEMENTO</t>
        </is>
      </c>
      <c r="H45" s="1" t="n">
        <v>0.25</v>
      </c>
      <c r="I45" s="4" t="n">
        <v>1500000</v>
      </c>
      <c r="J45" s="1" t="n">
        <v>112992.9122606459</v>
      </c>
      <c r="K45" s="1" t="n">
        <v>105767.7050585882</v>
      </c>
      <c r="L45" s="1" t="n">
        <v>113755.2372106316</v>
      </c>
      <c r="M45" s="1" t="n">
        <v>120273.2066304659</v>
      </c>
      <c r="N45" s="1" t="n">
        <v>127554.3583881109</v>
      </c>
      <c r="O45" s="1" t="n">
        <v>119107.2620748785</v>
      </c>
      <c r="P45" s="1" t="n">
        <v>127538.7110603029</v>
      </c>
      <c r="Q45" s="1" t="n">
        <v>128600.3501000286</v>
      </c>
      <c r="R45" s="1" t="n">
        <v>129317.2334952844</v>
      </c>
      <c r="S45" s="1" t="n">
        <v>139108.3881108888</v>
      </c>
      <c r="T45" s="1" t="n">
        <v>144360.5744498428</v>
      </c>
      <c r="U45" s="1" t="n">
        <v>131624.0611603315</v>
      </c>
      <c r="V45" s="1" t="n"/>
      <c r="W45" s="1" t="n"/>
    </row>
    <row r="46">
      <c r="A46" s="110" t="n">
        <v>36560</v>
      </c>
      <c r="B46" s="110" t="inlineStr">
        <is>
          <t>HIDRAMAIS</t>
        </is>
      </c>
      <c r="C46" s="111" t="inlineStr">
        <is>
          <t>ZILMA</t>
        </is>
      </c>
      <c r="D46" s="110" t="inlineStr">
        <is>
          <t>HIDRAMAIS</t>
        </is>
      </c>
      <c r="E46" s="111">
        <f>C46</f>
        <v/>
      </c>
      <c r="F46" s="110" t="n">
        <v>36560</v>
      </c>
      <c r="G46" s="111" t="inlineStr">
        <is>
          <t>COMPLEMENTO</t>
        </is>
      </c>
      <c r="H46" s="1" t="n">
        <v>0.28</v>
      </c>
      <c r="I46" s="4" t="n">
        <v>900000</v>
      </c>
      <c r="J46" s="1" t="n">
        <v>67795.74735638754</v>
      </c>
      <c r="K46" s="1" t="n">
        <v>63460.6230351529</v>
      </c>
      <c r="L46" s="1" t="n">
        <v>68253.14232637896</v>
      </c>
      <c r="M46" s="1" t="n">
        <v>72163.9239782795</v>
      </c>
      <c r="N46" s="1" t="n">
        <v>76532.61503286654</v>
      </c>
      <c r="O46" s="1" t="n">
        <v>71464.35724492713</v>
      </c>
      <c r="P46" s="1" t="n">
        <v>76523.22663618176</v>
      </c>
      <c r="Q46" s="1" t="n">
        <v>77160.21006001715</v>
      </c>
      <c r="R46" s="1" t="n">
        <v>77590.34009717061</v>
      </c>
      <c r="S46" s="1" t="n">
        <v>83465.03286653329</v>
      </c>
      <c r="T46" s="1" t="n">
        <v>86616.34466990568</v>
      </c>
      <c r="U46" s="1" t="n">
        <v>78974.43669619891</v>
      </c>
      <c r="V46" s="1" t="n"/>
      <c r="W46" s="1" t="n"/>
    </row>
    <row r="47">
      <c r="A47" s="110" t="n">
        <v>34346</v>
      </c>
      <c r="B47" s="110" t="inlineStr">
        <is>
          <t>L R NORDESTE S/A (LEITE DE ROSAS)</t>
        </is>
      </c>
      <c r="C47" s="111" t="inlineStr">
        <is>
          <t>ALICE</t>
        </is>
      </c>
      <c r="D47" s="110" t="inlineStr">
        <is>
          <t>LEITE DE ROSAS</t>
        </is>
      </c>
      <c r="E47" s="111">
        <f>C47</f>
        <v/>
      </c>
      <c r="F47" s="110" t="n">
        <v>34346</v>
      </c>
      <c r="G47" s="111" t="inlineStr">
        <is>
          <t>COMPLEMENTO</t>
        </is>
      </c>
      <c r="H47" s="1" t="n">
        <v>0.25</v>
      </c>
      <c r="I47" s="4" t="n">
        <v>1500000</v>
      </c>
      <c r="J47" s="1" t="n">
        <v>112992.9122606459</v>
      </c>
      <c r="K47" s="1" t="n">
        <v>105767.7050585882</v>
      </c>
      <c r="L47" s="1" t="n">
        <v>113755.2372106316</v>
      </c>
      <c r="M47" s="1" t="n">
        <v>120273.2066304659</v>
      </c>
      <c r="N47" s="1" t="n">
        <v>127554.3583881109</v>
      </c>
      <c r="O47" s="1" t="n">
        <v>119107.2620748785</v>
      </c>
      <c r="P47" s="1" t="n">
        <v>127538.7110603029</v>
      </c>
      <c r="Q47" s="1" t="n">
        <v>128600.3501000286</v>
      </c>
      <c r="R47" s="1" t="n">
        <v>129317.2334952844</v>
      </c>
      <c r="S47" s="1" t="n">
        <v>139108.3881108888</v>
      </c>
      <c r="T47" s="1" t="n">
        <v>144360.5744498428</v>
      </c>
      <c r="U47" s="1" t="n">
        <v>131624.0611603315</v>
      </c>
      <c r="V47" s="1" t="n"/>
      <c r="W47" s="1" t="n"/>
    </row>
    <row r="48">
      <c r="A48" s="110" t="n">
        <v>110</v>
      </c>
      <c r="B48" s="110" t="inlineStr">
        <is>
          <t>FLORENCE INDUSTRIAL E COMERCIAL LTDA. (MARCO BONI)</t>
        </is>
      </c>
      <c r="C48" s="111" t="inlineStr">
        <is>
          <t>ALICE</t>
        </is>
      </c>
      <c r="D48" s="110" t="inlineStr">
        <is>
          <t>MARCO BONI</t>
        </is>
      </c>
      <c r="E48" s="111">
        <f>C48</f>
        <v/>
      </c>
      <c r="F48" s="110" t="n">
        <v>110</v>
      </c>
      <c r="G48" s="111" t="inlineStr">
        <is>
          <t>COMPLEMENTO</t>
        </is>
      </c>
      <c r="H48" s="1" t="n">
        <v>0.3</v>
      </c>
      <c r="I48" s="4" t="n">
        <v>1300000</v>
      </c>
      <c r="J48" s="1" t="n">
        <v>97927.19062589313</v>
      </c>
      <c r="K48" s="1" t="n">
        <v>91665.34438410975</v>
      </c>
      <c r="L48" s="1" t="n">
        <v>98587.87224921407</v>
      </c>
      <c r="M48" s="1" t="n">
        <v>104236.7790797371</v>
      </c>
      <c r="N48" s="1" t="n">
        <v>110547.1106030294</v>
      </c>
      <c r="O48" s="1" t="n">
        <v>103226.2937982281</v>
      </c>
      <c r="P48" s="1" t="n">
        <v>110533.5495855959</v>
      </c>
      <c r="Q48" s="1" t="n">
        <v>111453.6367533581</v>
      </c>
      <c r="R48" s="1" t="n">
        <v>112074.9356959131</v>
      </c>
      <c r="S48" s="1" t="n">
        <v>120560.603029437</v>
      </c>
      <c r="T48" s="1" t="n">
        <v>125112.4978565304</v>
      </c>
      <c r="U48" s="1" t="n">
        <v>114074.186338954</v>
      </c>
      <c r="V48" s="1" t="n"/>
      <c r="W48" s="1" t="n"/>
    </row>
    <row r="49">
      <c r="A49" s="110" t="n">
        <v>139</v>
      </c>
      <c r="B49" s="110" t="inlineStr">
        <is>
          <t>DEPIROLL</t>
        </is>
      </c>
      <c r="C49" s="111" t="inlineStr">
        <is>
          <t>ALICE</t>
        </is>
      </c>
      <c r="D49" s="110" t="inlineStr">
        <is>
          <t>DEPIROLL</t>
        </is>
      </c>
      <c r="E49" s="111">
        <f>C49</f>
        <v/>
      </c>
      <c r="F49" s="110" t="n">
        <v>139</v>
      </c>
      <c r="G49" s="111" t="inlineStr">
        <is>
          <t>COMPLEMENTO</t>
        </is>
      </c>
      <c r="H49" s="1" t="n">
        <v>0.28</v>
      </c>
      <c r="I49" s="4" t="n">
        <v>1300000</v>
      </c>
      <c r="J49" s="1" t="n">
        <v>97927.19062589313</v>
      </c>
      <c r="K49" s="1" t="n">
        <v>91665.34438410975</v>
      </c>
      <c r="L49" s="1" t="n">
        <v>98587.87224921407</v>
      </c>
      <c r="M49" s="1" t="n">
        <v>104236.7790797371</v>
      </c>
      <c r="N49" s="1" t="n">
        <v>110547.1106030294</v>
      </c>
      <c r="O49" s="1" t="n">
        <v>103226.2937982281</v>
      </c>
      <c r="P49" s="1" t="n">
        <v>110533.5495855959</v>
      </c>
      <c r="Q49" s="1" t="n">
        <v>111453.6367533581</v>
      </c>
      <c r="R49" s="1" t="n">
        <v>112074.9356959131</v>
      </c>
      <c r="S49" s="1" t="n">
        <v>120560.603029437</v>
      </c>
      <c r="T49" s="1" t="n">
        <v>125112.4978565304</v>
      </c>
      <c r="U49" s="1" t="n">
        <v>114074.186338954</v>
      </c>
      <c r="V49" s="1" t="n"/>
      <c r="W49" s="1" t="n"/>
    </row>
    <row r="50">
      <c r="A50" s="110" t="n">
        <v>35861</v>
      </c>
      <c r="B50" s="110" t="inlineStr">
        <is>
          <t>ERS INDUSTRIA E COMERCIO DE PRODUTOS DE HIGIENE E LIMPEZA LT (NATHY)</t>
        </is>
      </c>
      <c r="C50" s="111" t="inlineStr">
        <is>
          <t>SAMUEL</t>
        </is>
      </c>
      <c r="D50" s="110" t="inlineStr">
        <is>
          <t>NATHY</t>
        </is>
      </c>
      <c r="E50" s="111">
        <f>C50</f>
        <v/>
      </c>
      <c r="F50" s="110" t="n">
        <v>35861</v>
      </c>
      <c r="G50" s="111" t="inlineStr">
        <is>
          <t>COMPLEMENTO</t>
        </is>
      </c>
      <c r="H50" s="1" t="n">
        <v>0.3</v>
      </c>
      <c r="I50" s="4" t="n">
        <v>980000</v>
      </c>
      <c r="J50" s="1" t="n">
        <v>73822.03601028866</v>
      </c>
      <c r="K50" s="1" t="n">
        <v>69101.56730494427</v>
      </c>
      <c r="L50" s="1" t="n">
        <v>74320.08831094598</v>
      </c>
      <c r="M50" s="1" t="n">
        <v>78578.49499857103</v>
      </c>
      <c r="N50" s="1" t="n">
        <v>83335.51414689912</v>
      </c>
      <c r="O50" s="1" t="n">
        <v>77816.74455558731</v>
      </c>
      <c r="P50" s="1" t="n">
        <v>83325.29122606458</v>
      </c>
      <c r="Q50" s="1" t="n">
        <v>84018.89539868534</v>
      </c>
      <c r="R50" s="1" t="n">
        <v>84487.25921691912</v>
      </c>
      <c r="S50" s="1" t="n">
        <v>90884.14689911403</v>
      </c>
      <c r="T50" s="1" t="n">
        <v>94315.57530723064</v>
      </c>
      <c r="U50" s="1" t="n">
        <v>85994.38662474992</v>
      </c>
      <c r="V50" s="1" t="n"/>
      <c r="W50" s="1" t="n"/>
    </row>
    <row r="51">
      <c r="A51" s="110" t="n">
        <v>120</v>
      </c>
      <c r="B51" s="110" t="inlineStr">
        <is>
          <t>MEMPHIS</t>
        </is>
      </c>
      <c r="C51" s="111" t="inlineStr">
        <is>
          <t>ZILMA</t>
        </is>
      </c>
      <c r="D51" s="110" t="inlineStr">
        <is>
          <t>MEMPHIS</t>
        </is>
      </c>
      <c r="E51" s="111">
        <f>C51</f>
        <v/>
      </c>
      <c r="F51" s="110" t="n">
        <v>120</v>
      </c>
      <c r="G51" s="111" t="inlineStr">
        <is>
          <t>COMPLEMENTO</t>
        </is>
      </c>
      <c r="H51" s="1" t="n">
        <v>0.28</v>
      </c>
      <c r="I51" s="4" t="n">
        <v>1200000</v>
      </c>
      <c r="J51" s="1" t="n">
        <v>90394.32980851673</v>
      </c>
      <c r="K51" s="1" t="n">
        <v>84614.16404687054</v>
      </c>
      <c r="L51" s="1" t="n">
        <v>91004.18976850528</v>
      </c>
      <c r="M51" s="1" t="n">
        <v>96218.56530437268</v>
      </c>
      <c r="N51" s="1" t="n">
        <v>102043.4867104887</v>
      </c>
      <c r="O51" s="1" t="n">
        <v>95285.80965990284</v>
      </c>
      <c r="P51" s="1" t="n">
        <v>102030.9688482424</v>
      </c>
      <c r="Q51" s="1" t="n">
        <v>102880.2800800229</v>
      </c>
      <c r="R51" s="1" t="n">
        <v>103453.7867962275</v>
      </c>
      <c r="S51" s="1" t="n">
        <v>111286.7104887111</v>
      </c>
      <c r="T51" s="1" t="n">
        <v>115488.4595598742</v>
      </c>
      <c r="U51" s="1" t="n">
        <v>105299.2489282652</v>
      </c>
      <c r="V51" s="1" t="n"/>
      <c r="W51" s="1" t="n"/>
    </row>
    <row r="52">
      <c r="A52" s="110" t="n">
        <v>37536</v>
      </c>
      <c r="B52" s="110" t="inlineStr">
        <is>
          <t>SINTER</t>
        </is>
      </c>
      <c r="C52" s="111" t="inlineStr">
        <is>
          <t>ALICE</t>
        </is>
      </c>
      <c r="D52" s="110" t="inlineStr">
        <is>
          <t>SINTER</t>
        </is>
      </c>
      <c r="E52" s="111">
        <f>C52</f>
        <v/>
      </c>
      <c r="F52" s="110" t="n">
        <v>37536</v>
      </c>
      <c r="G52" s="111" t="inlineStr">
        <is>
          <t>POTENCIAL</t>
        </is>
      </c>
      <c r="H52" s="1" t="n">
        <v>0.28</v>
      </c>
      <c r="I52" s="4" t="n">
        <v>900000</v>
      </c>
      <c r="J52" s="1" t="n">
        <v>67795.74735638754</v>
      </c>
      <c r="K52" s="1" t="n">
        <v>63460.6230351529</v>
      </c>
      <c r="L52" s="1" t="n">
        <v>68253.14232637896</v>
      </c>
      <c r="M52" s="1" t="n">
        <v>72163.9239782795</v>
      </c>
      <c r="N52" s="1" t="n">
        <v>76532.61503286654</v>
      </c>
      <c r="O52" s="1" t="n">
        <v>71464.35724492713</v>
      </c>
      <c r="P52" s="1" t="n">
        <v>76523.22663618176</v>
      </c>
      <c r="Q52" s="1" t="n">
        <v>77160.21006001715</v>
      </c>
      <c r="R52" s="1" t="n">
        <v>77590.34009717061</v>
      </c>
      <c r="S52" s="1" t="n">
        <v>83465.03286653329</v>
      </c>
      <c r="T52" s="1" t="n">
        <v>86616.34466990568</v>
      </c>
      <c r="U52" s="1" t="n">
        <v>78974.43669619891</v>
      </c>
      <c r="V52" s="1" t="n"/>
      <c r="W52" s="1" t="n"/>
    </row>
    <row r="53">
      <c r="A53" s="110" t="n">
        <v>36374</v>
      </c>
      <c r="B53" s="110" t="inlineStr">
        <is>
          <t>PROLINK INDUSTRIA QUIMICA LTDA (DERMACHEM)</t>
        </is>
      </c>
      <c r="C53" s="111" t="inlineStr">
        <is>
          <t>SAMUEL</t>
        </is>
      </c>
      <c r="D53" s="110" t="inlineStr">
        <is>
          <t>DERMACHEM</t>
        </is>
      </c>
      <c r="E53" s="111">
        <f>C53</f>
        <v/>
      </c>
      <c r="F53" s="110" t="n">
        <v>36374</v>
      </c>
      <c r="G53" s="111" t="inlineStr">
        <is>
          <t>COMPLEMENTO</t>
        </is>
      </c>
      <c r="H53" s="1" t="n">
        <v>0.3</v>
      </c>
      <c r="I53" s="4" t="n">
        <v>900000</v>
      </c>
      <c r="J53" s="1" t="n">
        <v>67795.74735638754</v>
      </c>
      <c r="K53" s="1" t="n">
        <v>63460.6230351529</v>
      </c>
      <c r="L53" s="1" t="n">
        <v>68253.14232637896</v>
      </c>
      <c r="M53" s="1" t="n">
        <v>72163.9239782795</v>
      </c>
      <c r="N53" s="1" t="n">
        <v>76532.61503286654</v>
      </c>
      <c r="O53" s="1" t="n">
        <v>71464.35724492713</v>
      </c>
      <c r="P53" s="1" t="n">
        <v>76523.22663618176</v>
      </c>
      <c r="Q53" s="1" t="n">
        <v>77160.21006001715</v>
      </c>
      <c r="R53" s="1" t="n">
        <v>77590.34009717061</v>
      </c>
      <c r="S53" s="1" t="n">
        <v>83465.03286653329</v>
      </c>
      <c r="T53" s="1" t="n">
        <v>86616.34466990568</v>
      </c>
      <c r="U53" s="1" t="n">
        <v>78974.43669619891</v>
      </c>
      <c r="V53" s="1" t="n"/>
      <c r="W53" s="1" t="n"/>
    </row>
    <row r="54">
      <c r="A54" s="110" t="n">
        <v>35317</v>
      </c>
      <c r="B54" s="110" t="inlineStr">
        <is>
          <t>CHER COMERCIO DE COSMETICOS LTDA (KERT)</t>
        </is>
      </c>
      <c r="C54" s="111" t="inlineStr">
        <is>
          <t>ALICE</t>
        </is>
      </c>
      <c r="D54" s="110" t="inlineStr">
        <is>
          <t>KERT</t>
        </is>
      </c>
      <c r="E54" s="111">
        <f>C54</f>
        <v/>
      </c>
      <c r="F54" s="110" t="n">
        <v>35317</v>
      </c>
      <c r="G54" s="111" t="inlineStr">
        <is>
          <t>COMPLEMENTO</t>
        </is>
      </c>
      <c r="H54" s="1" t="n">
        <v>0.33</v>
      </c>
      <c r="I54" s="4" t="n">
        <v>800000</v>
      </c>
      <c r="J54" s="1" t="n">
        <v>60262.88653901115</v>
      </c>
      <c r="K54" s="1" t="n">
        <v>56409.44269791369</v>
      </c>
      <c r="L54" s="1" t="n">
        <v>60669.45984567019</v>
      </c>
      <c r="M54" s="1" t="n">
        <v>64145.71020291512</v>
      </c>
      <c r="N54" s="1" t="n">
        <v>68028.99114032582</v>
      </c>
      <c r="O54" s="1" t="n">
        <v>63523.87310660189</v>
      </c>
      <c r="P54" s="1" t="n">
        <v>68020.64589882824</v>
      </c>
      <c r="Q54" s="1" t="n">
        <v>68586.85338668191</v>
      </c>
      <c r="R54" s="1" t="n">
        <v>68969.19119748499</v>
      </c>
      <c r="S54" s="1" t="n">
        <v>74191.14032580737</v>
      </c>
      <c r="T54" s="1" t="n">
        <v>76992.30637324949</v>
      </c>
      <c r="U54" s="1" t="n">
        <v>70199.49928551014</v>
      </c>
      <c r="V54" s="1" t="n"/>
      <c r="W54" s="1" t="n"/>
    </row>
    <row r="55">
      <c r="A55" s="110" t="n">
        <v>32</v>
      </c>
      <c r="B55" s="110" t="inlineStr">
        <is>
          <t>GELLU'S</t>
        </is>
      </c>
      <c r="C55" s="111" t="inlineStr">
        <is>
          <t>ZILMA</t>
        </is>
      </c>
      <c r="D55" s="110" t="inlineStr">
        <is>
          <t>GELLU'S</t>
        </is>
      </c>
      <c r="E55" s="111">
        <f>C55</f>
        <v/>
      </c>
      <c r="F55" s="110" t="n">
        <v>32</v>
      </c>
      <c r="G55" s="111" t="inlineStr">
        <is>
          <t>COMPLEMENTO</t>
        </is>
      </c>
      <c r="H55" s="1" t="n">
        <v>0.3</v>
      </c>
      <c r="I55" s="4" t="n">
        <v>900000</v>
      </c>
      <c r="J55" s="1" t="n">
        <v>67795.74735638754</v>
      </c>
      <c r="K55" s="1" t="n">
        <v>63460.6230351529</v>
      </c>
      <c r="L55" s="1" t="n">
        <v>68253.14232637896</v>
      </c>
      <c r="M55" s="1" t="n">
        <v>72163.9239782795</v>
      </c>
      <c r="N55" s="1" t="n">
        <v>76532.61503286654</v>
      </c>
      <c r="O55" s="1" t="n">
        <v>71464.35724492713</v>
      </c>
      <c r="P55" s="1" t="n">
        <v>76523.22663618176</v>
      </c>
      <c r="Q55" s="1" t="n">
        <v>77160.21006001715</v>
      </c>
      <c r="R55" s="1" t="n">
        <v>77590.34009717061</v>
      </c>
      <c r="S55" s="1" t="n">
        <v>83465.03286653329</v>
      </c>
      <c r="T55" s="1" t="n">
        <v>86616.34466990568</v>
      </c>
      <c r="U55" s="1" t="n">
        <v>78974.43669619891</v>
      </c>
      <c r="V55" s="1" t="n"/>
      <c r="W55" s="1" t="n"/>
    </row>
    <row r="56">
      <c r="A56" s="110" t="n">
        <v>34256</v>
      </c>
      <c r="B56" s="110" t="inlineStr">
        <is>
          <t>POPDRAT</t>
        </is>
      </c>
      <c r="C56" s="111" t="inlineStr">
        <is>
          <t>SAMUEL</t>
        </is>
      </c>
      <c r="D56" s="110" t="inlineStr">
        <is>
          <t>POPDRAT</t>
        </is>
      </c>
      <c r="E56" s="111">
        <f>C56</f>
        <v/>
      </c>
      <c r="F56" s="110" t="n">
        <v>34256</v>
      </c>
      <c r="G56" s="111" t="inlineStr">
        <is>
          <t>COMPLEMENTO</t>
        </is>
      </c>
      <c r="H56" s="1" t="n">
        <v>0.33</v>
      </c>
      <c r="I56" s="4" t="n">
        <v>1920000</v>
      </c>
      <c r="J56" s="1" t="n">
        <v>144630.9276936268</v>
      </c>
      <c r="K56" s="1" t="n">
        <v>135382.6624749929</v>
      </c>
      <c r="L56" s="1" t="n">
        <v>145606.7036296085</v>
      </c>
      <c r="M56" s="1" t="n">
        <v>153949.7044869963</v>
      </c>
      <c r="N56" s="1" t="n">
        <v>163269.578736782</v>
      </c>
      <c r="O56" s="1" t="n">
        <v>152457.2954558445</v>
      </c>
      <c r="P56" s="1" t="n">
        <v>163249.5501571878</v>
      </c>
      <c r="Q56" s="1" t="n">
        <v>164608.4481280366</v>
      </c>
      <c r="R56" s="1" t="n">
        <v>165526.058873964</v>
      </c>
      <c r="S56" s="1" t="n">
        <v>178058.7367819377</v>
      </c>
      <c r="T56" s="1" t="n">
        <v>184781.5352957988</v>
      </c>
      <c r="U56" s="1" t="n">
        <v>168478.7982852244</v>
      </c>
      <c r="V56" s="1" t="n"/>
      <c r="W56" s="1" t="n"/>
    </row>
    <row r="57">
      <c r="A57" s="110" t="n">
        <v>36018</v>
      </c>
      <c r="B57" s="110" t="inlineStr">
        <is>
          <t>IMPERIO NUTRI BOMBA DISTRIBUIDORA LTDA</t>
        </is>
      </c>
      <c r="C57" s="111" t="inlineStr">
        <is>
          <t>ZILMA</t>
        </is>
      </c>
      <c r="D57" s="110" t="inlineStr">
        <is>
          <t>NUTRI BOMBA</t>
        </is>
      </c>
      <c r="E57" s="111">
        <f>C57</f>
        <v/>
      </c>
      <c r="F57" s="110" t="n">
        <v>36018</v>
      </c>
      <c r="G57" s="111" t="inlineStr">
        <is>
          <t>COMPLEMENTO</t>
        </is>
      </c>
      <c r="H57" s="1" t="n">
        <v>0.3</v>
      </c>
      <c r="I57" s="4" t="n">
        <v>550000</v>
      </c>
      <c r="J57" s="1" t="n">
        <v>41430.73449557016</v>
      </c>
      <c r="K57" s="1" t="n">
        <v>38781.49185481566</v>
      </c>
      <c r="L57" s="1" t="n">
        <v>41710.25364389826</v>
      </c>
      <c r="M57" s="1" t="n">
        <v>44100.17576450414</v>
      </c>
      <c r="N57" s="1" t="n">
        <v>46769.93140897399</v>
      </c>
      <c r="O57" s="1" t="n">
        <v>43672.6627607888</v>
      </c>
      <c r="P57" s="1" t="n">
        <v>46764.19405544442</v>
      </c>
      <c r="Q57" s="1" t="n">
        <v>47153.46170334381</v>
      </c>
      <c r="R57" s="1" t="n">
        <v>47416.31894827093</v>
      </c>
      <c r="S57" s="1" t="n">
        <v>51006.40897399257</v>
      </c>
      <c r="T57" s="1" t="n">
        <v>52932.21063160903</v>
      </c>
      <c r="U57" s="1" t="n">
        <v>48262.15575878823</v>
      </c>
      <c r="V57" s="1" t="n"/>
      <c r="W57" s="1" t="n"/>
    </row>
    <row r="58">
      <c r="A58" s="110" t="n">
        <v>34886</v>
      </c>
      <c r="B58" s="110" t="inlineStr">
        <is>
          <t>ZALIKE</t>
        </is>
      </c>
      <c r="C58" s="111" t="inlineStr">
        <is>
          <t>ZILMA</t>
        </is>
      </c>
      <c r="D58" s="110" t="inlineStr">
        <is>
          <t>ZALIKE ACESSORIOS</t>
        </is>
      </c>
      <c r="E58" s="111">
        <f>C58</f>
        <v/>
      </c>
      <c r="F58" s="110" t="n">
        <v>34886</v>
      </c>
      <c r="G58" s="111" t="inlineStr">
        <is>
          <t>COMPLEMENTO</t>
        </is>
      </c>
      <c r="H58" s="1" t="n">
        <v>0.3</v>
      </c>
      <c r="I58" s="4" t="n">
        <v>900000</v>
      </c>
      <c r="J58" s="1" t="n">
        <v>67795.74735638754</v>
      </c>
      <c r="K58" s="1" t="n">
        <v>63460.6230351529</v>
      </c>
      <c r="L58" s="1" t="n">
        <v>68253.14232637896</v>
      </c>
      <c r="M58" s="1" t="n">
        <v>72163.9239782795</v>
      </c>
      <c r="N58" s="1" t="n">
        <v>76532.61503286654</v>
      </c>
      <c r="O58" s="1" t="n">
        <v>71464.35724492713</v>
      </c>
      <c r="P58" s="1" t="n">
        <v>76523.22663618176</v>
      </c>
      <c r="Q58" s="1" t="n">
        <v>77160.21006001715</v>
      </c>
      <c r="R58" s="1" t="n">
        <v>77590.34009717061</v>
      </c>
      <c r="S58" s="1" t="n">
        <v>83465.03286653329</v>
      </c>
      <c r="T58" s="1" t="n">
        <v>86616.34466990568</v>
      </c>
      <c r="U58" s="1" t="n">
        <v>78974.43669619891</v>
      </c>
      <c r="V58" s="1" t="n"/>
      <c r="W58" s="1" t="n"/>
    </row>
    <row r="59">
      <c r="A59" s="110" t="n">
        <v>37485</v>
      </c>
      <c r="B59" s="110" t="inlineStr">
        <is>
          <t>RARE WAY</t>
        </is>
      </c>
      <c r="C59" s="111" t="inlineStr">
        <is>
          <t>ZILMA</t>
        </is>
      </c>
      <c r="D59" s="110" t="inlineStr">
        <is>
          <t>RARE WAY</t>
        </is>
      </c>
      <c r="E59" s="111">
        <f>C59</f>
        <v/>
      </c>
      <c r="F59" s="110" t="n">
        <v>37485</v>
      </c>
      <c r="G59" s="111" t="inlineStr">
        <is>
          <t>POTENCIAL</t>
        </is>
      </c>
      <c r="H59" s="1" t="n">
        <v>0.35</v>
      </c>
      <c r="I59" s="4" t="n">
        <v>1200000</v>
      </c>
      <c r="J59" s="1" t="n">
        <v>90394.32980851673</v>
      </c>
      <c r="K59" s="1" t="n">
        <v>84614.16404687054</v>
      </c>
      <c r="L59" s="1" t="n">
        <v>91004.18976850528</v>
      </c>
      <c r="M59" s="1" t="n">
        <v>96218.56530437268</v>
      </c>
      <c r="N59" s="1" t="n">
        <v>102043.4867104887</v>
      </c>
      <c r="O59" s="1" t="n">
        <v>95285.80965990284</v>
      </c>
      <c r="P59" s="1" t="n">
        <v>102030.9688482424</v>
      </c>
      <c r="Q59" s="1" t="n">
        <v>102880.2800800229</v>
      </c>
      <c r="R59" s="1" t="n">
        <v>103453.7867962275</v>
      </c>
      <c r="S59" s="1" t="n">
        <v>111286.7104887111</v>
      </c>
      <c r="T59" s="1" t="n">
        <v>115488.4595598742</v>
      </c>
      <c r="U59" s="1" t="n">
        <v>105299.2489282652</v>
      </c>
      <c r="V59" s="1" t="n"/>
      <c r="W59" s="1" t="n"/>
    </row>
    <row r="60">
      <c r="A60" s="110" t="n">
        <v>37628</v>
      </c>
      <c r="B60" s="110" t="inlineStr">
        <is>
          <t>THEPRO (THE PRO)</t>
        </is>
      </c>
      <c r="C60" s="111" t="inlineStr">
        <is>
          <t>SAMUEL</t>
        </is>
      </c>
      <c r="D60" s="110" t="inlineStr">
        <is>
          <t>THEPRO - ACESSÓRIOS</t>
        </is>
      </c>
      <c r="E60" s="111">
        <f>C60</f>
        <v/>
      </c>
      <c r="F60" s="110" t="n">
        <v>37628</v>
      </c>
      <c r="G60" s="111" t="inlineStr">
        <is>
          <t>POTENCIAL</t>
        </is>
      </c>
      <c r="H60" s="1" t="n">
        <v>0.33</v>
      </c>
      <c r="I60" s="4" t="n">
        <v>1200000</v>
      </c>
      <c r="J60" s="1" t="n">
        <v>90394.32980851673</v>
      </c>
      <c r="K60" s="1" t="n">
        <v>84614.16404687054</v>
      </c>
      <c r="L60" s="1" t="n">
        <v>91004.18976850528</v>
      </c>
      <c r="M60" s="1" t="n">
        <v>96218.56530437268</v>
      </c>
      <c r="N60" s="1" t="n">
        <v>102043.4867104887</v>
      </c>
      <c r="O60" s="1" t="n">
        <v>95285.80965990284</v>
      </c>
      <c r="P60" s="1" t="n">
        <v>102030.9688482424</v>
      </c>
      <c r="Q60" s="1" t="n">
        <v>102880.2800800229</v>
      </c>
      <c r="R60" s="1" t="n">
        <v>103453.7867962275</v>
      </c>
      <c r="S60" s="1" t="n">
        <v>111286.7104887111</v>
      </c>
      <c r="T60" s="1" t="n">
        <v>115488.4595598742</v>
      </c>
      <c r="U60" s="1" t="n">
        <v>105299.2489282652</v>
      </c>
      <c r="V60" s="1" t="n"/>
      <c r="W60" s="1" t="n"/>
    </row>
    <row r="61">
      <c r="A61" s="110" t="n">
        <v>35085</v>
      </c>
      <c r="B61" s="110" t="inlineStr">
        <is>
          <t>BELTOP DISTRIBUIDORA DE PRODUTOS DE BELEZA EIRELI (HIDRAN)</t>
        </is>
      </c>
      <c r="C61" s="111" t="inlineStr">
        <is>
          <t>ALICE</t>
        </is>
      </c>
      <c r="D61" s="110" t="inlineStr">
        <is>
          <t>HIDRAN</t>
        </is>
      </c>
      <c r="E61" s="111">
        <f>C61</f>
        <v/>
      </c>
      <c r="F61" s="110" t="n">
        <v>35085</v>
      </c>
      <c r="G61" s="111" t="inlineStr">
        <is>
          <t>COMPLEMENTO</t>
        </is>
      </c>
      <c r="H61" s="1" t="n">
        <v>0.28</v>
      </c>
      <c r="I61" s="4" t="n">
        <v>500000</v>
      </c>
      <c r="J61" s="1" t="n">
        <v>37664.30408688197</v>
      </c>
      <c r="K61" s="1" t="n">
        <v>35255.90168619606</v>
      </c>
      <c r="L61" s="1" t="n">
        <v>37918.41240354387</v>
      </c>
      <c r="M61" s="1" t="n">
        <v>40091.06887682195</v>
      </c>
      <c r="N61" s="1" t="n">
        <v>42518.11946270363</v>
      </c>
      <c r="O61" s="1" t="n">
        <v>39702.42069162618</v>
      </c>
      <c r="P61" s="1" t="n">
        <v>42512.90368676765</v>
      </c>
      <c r="Q61" s="1" t="n">
        <v>42866.78336667619</v>
      </c>
      <c r="R61" s="1" t="n">
        <v>43105.74449842812</v>
      </c>
      <c r="S61" s="1" t="n">
        <v>46369.46270362961</v>
      </c>
      <c r="T61" s="1" t="n">
        <v>48120.19148328093</v>
      </c>
      <c r="U61" s="1" t="n">
        <v>43874.68705344384</v>
      </c>
      <c r="V61" s="1" t="n"/>
      <c r="W61" s="1" t="n"/>
    </row>
    <row r="62">
      <c r="A62" s="110" t="n">
        <v>35138</v>
      </c>
      <c r="B62" s="110" t="inlineStr">
        <is>
          <t>PURA ARTE</t>
        </is>
      </c>
      <c r="C62" s="111" t="inlineStr">
        <is>
          <t>ZILMA</t>
        </is>
      </c>
      <c r="D62" s="110" t="inlineStr">
        <is>
          <t>PURA ARTE</t>
        </is>
      </c>
      <c r="E62" s="111">
        <f>C62</f>
        <v/>
      </c>
      <c r="F62" s="110" t="n">
        <v>35138</v>
      </c>
      <c r="G62" s="111" t="inlineStr">
        <is>
          <t>COMPLEMENTO</t>
        </is>
      </c>
      <c r="H62" s="1" t="n">
        <v>0.33</v>
      </c>
      <c r="I62" s="4" t="n">
        <v>450000</v>
      </c>
      <c r="J62" s="1" t="n">
        <v>33897.87367819377</v>
      </c>
      <c r="K62" s="1" t="n">
        <v>31730.31151757645</v>
      </c>
      <c r="L62" s="1" t="n">
        <v>34126.57116318948</v>
      </c>
      <c r="M62" s="1" t="n">
        <v>36081.96198913975</v>
      </c>
      <c r="N62" s="1" t="n">
        <v>38266.30751643327</v>
      </c>
      <c r="O62" s="1" t="n">
        <v>35732.17862246357</v>
      </c>
      <c r="P62" s="1" t="n">
        <v>38261.61331809088</v>
      </c>
      <c r="Q62" s="1" t="n">
        <v>38580.10503000858</v>
      </c>
      <c r="R62" s="1" t="n">
        <v>38795.17004858531</v>
      </c>
      <c r="S62" s="1" t="n">
        <v>41732.51643326665</v>
      </c>
      <c r="T62" s="1" t="n">
        <v>43308.17233495284</v>
      </c>
      <c r="U62" s="1" t="n">
        <v>39487.21834809946</v>
      </c>
      <c r="V62" s="1" t="n"/>
      <c r="W62" s="1" t="n"/>
    </row>
    <row r="63">
      <c r="A63" s="110" t="n">
        <v>6</v>
      </c>
      <c r="B63" s="110" t="inlineStr">
        <is>
          <t>DARMA</t>
        </is>
      </c>
      <c r="C63" s="111" t="inlineStr">
        <is>
          <t>SAMUEL</t>
        </is>
      </c>
      <c r="D63" s="110" t="inlineStr">
        <is>
          <t>DARMA</t>
        </is>
      </c>
      <c r="E63" s="111">
        <f>C63</f>
        <v/>
      </c>
      <c r="F63" s="110" t="n">
        <v>6</v>
      </c>
      <c r="G63" s="111" t="inlineStr">
        <is>
          <t>COMPLEMENTO</t>
        </is>
      </c>
      <c r="H63" s="1" t="n">
        <v>0.3</v>
      </c>
      <c r="I63" s="4" t="n">
        <v>600000</v>
      </c>
      <c r="J63" s="1" t="n">
        <v>45197.16490425837</v>
      </c>
      <c r="K63" s="1" t="n">
        <v>42307.08202343527</v>
      </c>
      <c r="L63" s="1" t="n">
        <v>45502.09488425264</v>
      </c>
      <c r="M63" s="1" t="n">
        <v>48109.28265218634</v>
      </c>
      <c r="N63" s="1" t="n">
        <v>51021.74335524436</v>
      </c>
      <c r="O63" s="1" t="n">
        <v>47642.90482995142</v>
      </c>
      <c r="P63" s="1" t="n">
        <v>51015.48442412118</v>
      </c>
      <c r="Q63" s="1" t="n">
        <v>51440.14004001144</v>
      </c>
      <c r="R63" s="1" t="n">
        <v>51726.89339811375</v>
      </c>
      <c r="S63" s="1" t="n">
        <v>55643.35524435553</v>
      </c>
      <c r="T63" s="1" t="n">
        <v>57744.22977993712</v>
      </c>
      <c r="U63" s="1" t="n">
        <v>52649.62446413261</v>
      </c>
      <c r="V63" s="1" t="n"/>
      <c r="W63" s="1" t="n"/>
    </row>
    <row r="64">
      <c r="A64" s="110" t="n">
        <v>46</v>
      </c>
      <c r="B64" s="110" t="inlineStr">
        <is>
          <t>MEREJE BRASIL INDUSTRIA DE METALURGIA DE PRECISAO LTDA</t>
        </is>
      </c>
      <c r="C64" s="111" t="inlineStr">
        <is>
          <t>SAMUEL</t>
        </is>
      </c>
      <c r="D64" s="110" t="inlineStr">
        <is>
          <t>MERHEJE</t>
        </is>
      </c>
      <c r="E64" s="111">
        <f>C64</f>
        <v/>
      </c>
      <c r="F64" s="110" t="n">
        <v>46</v>
      </c>
      <c r="G64" s="111" t="inlineStr">
        <is>
          <t>COMPLEMENTO</t>
        </is>
      </c>
      <c r="H64" s="1" t="n">
        <v>0.28</v>
      </c>
      <c r="I64" s="4" t="n">
        <v>550000</v>
      </c>
      <c r="J64" s="1" t="n">
        <v>41430.73449557016</v>
      </c>
      <c r="K64" s="1" t="n">
        <v>38781.49185481566</v>
      </c>
      <c r="L64" s="1" t="n">
        <v>41710.25364389826</v>
      </c>
      <c r="M64" s="1" t="n">
        <v>44100.17576450414</v>
      </c>
      <c r="N64" s="1" t="n">
        <v>46769.93140897399</v>
      </c>
      <c r="O64" s="1" t="n">
        <v>43672.6627607888</v>
      </c>
      <c r="P64" s="1" t="n">
        <v>46764.19405544442</v>
      </c>
      <c r="Q64" s="1" t="n">
        <v>47153.46170334381</v>
      </c>
      <c r="R64" s="1" t="n">
        <v>47416.31894827093</v>
      </c>
      <c r="S64" s="1" t="n">
        <v>51006.40897399257</v>
      </c>
      <c r="T64" s="1" t="n">
        <v>52932.21063160903</v>
      </c>
      <c r="U64" s="1" t="n">
        <v>48262.15575878823</v>
      </c>
      <c r="V64" s="1" t="n"/>
      <c r="W64" s="1" t="n"/>
    </row>
    <row r="65">
      <c r="A65" s="110" t="n">
        <v>10432</v>
      </c>
      <c r="B65" s="110" t="inlineStr">
        <is>
          <t>TRICOFORT</t>
        </is>
      </c>
      <c r="C65" s="111" t="inlineStr">
        <is>
          <t>ZILMA</t>
        </is>
      </c>
      <c r="D65" s="110" t="inlineStr">
        <is>
          <t>TRICOFORT</t>
        </is>
      </c>
      <c r="E65" s="111">
        <f>C65</f>
        <v/>
      </c>
      <c r="F65" s="110" t="n">
        <v>10432</v>
      </c>
      <c r="G65" s="111" t="inlineStr">
        <is>
          <t>COMPLEMENTO</t>
        </is>
      </c>
      <c r="H65" s="1" t="n">
        <v>0.3</v>
      </c>
      <c r="I65" s="4" t="n">
        <v>330000</v>
      </c>
      <c r="J65" s="1" t="n">
        <v>24858.4406973421</v>
      </c>
      <c r="K65" s="1" t="n">
        <v>23268.8951128894</v>
      </c>
      <c r="L65" s="1" t="n">
        <v>25026.15218633895</v>
      </c>
      <c r="M65" s="1" t="n">
        <v>26460.10545870248</v>
      </c>
      <c r="N65" s="1" t="n">
        <v>28061.9588453844</v>
      </c>
      <c r="O65" s="1" t="n">
        <v>26203.59765647328</v>
      </c>
      <c r="P65" s="1" t="n">
        <v>28058.51643326665</v>
      </c>
      <c r="Q65" s="1" t="n">
        <v>28292.07702200629</v>
      </c>
      <c r="R65" s="1" t="n">
        <v>28449.79136896256</v>
      </c>
      <c r="S65" s="1" t="n">
        <v>30603.84538439554</v>
      </c>
      <c r="T65" s="1" t="n">
        <v>31759.32637896542</v>
      </c>
      <c r="U65" s="1" t="n">
        <v>28957.29345527293</v>
      </c>
      <c r="V65" s="1" t="n"/>
      <c r="W65" s="1" t="n"/>
    </row>
    <row r="66">
      <c r="A66" s="110" t="n">
        <v>37677</v>
      </c>
      <c r="B66" s="110" t="inlineStr">
        <is>
          <t>ORIENTE LIFE</t>
        </is>
      </c>
      <c r="C66" s="111" t="inlineStr">
        <is>
          <t>ZILMA</t>
        </is>
      </c>
      <c r="D66" s="110" t="inlineStr">
        <is>
          <t>ORIENTE LIFE</t>
        </is>
      </c>
      <c r="E66" s="111">
        <f>C66</f>
        <v/>
      </c>
      <c r="F66" s="110" t="n">
        <v>37677</v>
      </c>
      <c r="G66" s="111" t="inlineStr">
        <is>
          <t>POTENCIAL</t>
        </is>
      </c>
      <c r="H66" s="1" t="n">
        <v>0.33</v>
      </c>
      <c r="I66" s="4" t="n">
        <v>3000000</v>
      </c>
      <c r="J66" s="1" t="n">
        <v>225985.8245212918</v>
      </c>
      <c r="K66" s="1" t="n">
        <v>211535.4101171763</v>
      </c>
      <c r="L66" s="1" t="n">
        <v>227510.4744212632</v>
      </c>
      <c r="M66" s="1" t="n">
        <v>240546.4132609317</v>
      </c>
      <c r="N66" s="1" t="n">
        <v>255108.7167762218</v>
      </c>
      <c r="O66" s="1" t="n">
        <v>238214.5241497571</v>
      </c>
      <c r="P66" s="1" t="n">
        <v>255077.4221206059</v>
      </c>
      <c r="Q66" s="1" t="n">
        <v>257200.7002000572</v>
      </c>
      <c r="R66" s="1" t="n">
        <v>258634.4669905687</v>
      </c>
      <c r="S66" s="1" t="n">
        <v>278216.7762217777</v>
      </c>
      <c r="T66" s="1" t="n">
        <v>288721.1488996856</v>
      </c>
      <c r="U66" s="1" t="n">
        <v>263248.1223206631</v>
      </c>
      <c r="V66" s="1" t="n"/>
      <c r="W66" s="1" t="n"/>
    </row>
    <row r="67">
      <c r="A67" s="110" t="n">
        <v>35009</v>
      </c>
      <c r="B67" s="110" t="inlineStr">
        <is>
          <t>FASHION</t>
        </is>
      </c>
      <c r="C67" s="111" t="inlineStr">
        <is>
          <t>ZILMA</t>
        </is>
      </c>
      <c r="D67" s="110" t="inlineStr">
        <is>
          <t>FASHION</t>
        </is>
      </c>
      <c r="E67" s="111">
        <f>C67</f>
        <v/>
      </c>
      <c r="F67" s="110" t="n">
        <v>35009</v>
      </c>
      <c r="G67" s="111" t="inlineStr">
        <is>
          <t>COMPLEMENTO</t>
        </is>
      </c>
      <c r="H67" s="1" t="n">
        <v>0.28</v>
      </c>
      <c r="I67" s="4" t="n">
        <v>450000</v>
      </c>
      <c r="J67" s="1" t="n">
        <v>33897.87367819377</v>
      </c>
      <c r="K67" s="1" t="n">
        <v>31730.31151757645</v>
      </c>
      <c r="L67" s="1" t="n">
        <v>34126.57116318948</v>
      </c>
      <c r="M67" s="1" t="n">
        <v>36081.96198913975</v>
      </c>
      <c r="N67" s="1" t="n">
        <v>38266.30751643327</v>
      </c>
      <c r="O67" s="1" t="n">
        <v>35732.17862246357</v>
      </c>
      <c r="P67" s="1" t="n">
        <v>38261.61331809088</v>
      </c>
      <c r="Q67" s="1" t="n">
        <v>38580.10503000858</v>
      </c>
      <c r="R67" s="1" t="n">
        <v>38795.17004858531</v>
      </c>
      <c r="S67" s="1" t="n">
        <v>41732.51643326665</v>
      </c>
      <c r="T67" s="1" t="n">
        <v>43308.17233495284</v>
      </c>
      <c r="U67" s="1" t="n">
        <v>39487.21834809946</v>
      </c>
      <c r="V67" s="1" t="n"/>
      <c r="W67" s="1" t="n"/>
    </row>
    <row r="68">
      <c r="A68" s="110" t="n">
        <v>36751</v>
      </c>
      <c r="B68" s="110" t="inlineStr">
        <is>
          <t>LIZZE ELETRO (VAREJO)</t>
        </is>
      </c>
      <c r="C68" s="111" t="inlineStr">
        <is>
          <t>ALICE</t>
        </is>
      </c>
      <c r="D68" s="110" t="inlineStr">
        <is>
          <t>LIZZE ELETRO (VAREJO)</t>
        </is>
      </c>
      <c r="E68" s="111">
        <f>C68</f>
        <v/>
      </c>
      <c r="F68" s="110" t="n">
        <v>36751</v>
      </c>
      <c r="G68" s="111" t="inlineStr">
        <is>
          <t>COMPLEMENTO</t>
        </is>
      </c>
      <c r="H68" s="1" t="n">
        <v>0</v>
      </c>
      <c r="I68" s="4" t="n">
        <v>122000</v>
      </c>
      <c r="J68" s="1" t="n">
        <v>9190.090197199201</v>
      </c>
      <c r="K68" s="1" t="n">
        <v>8602.440011431838</v>
      </c>
      <c r="L68" s="1" t="n">
        <v>9252.092626464704</v>
      </c>
      <c r="M68" s="1" t="n">
        <v>9782.220805944555</v>
      </c>
      <c r="N68" s="1" t="n">
        <v>10374.42114889969</v>
      </c>
      <c r="O68" s="1" t="n">
        <v>9687.390648756789</v>
      </c>
      <c r="P68" s="1" t="n">
        <v>10373.14849957131</v>
      </c>
      <c r="Q68" s="1" t="n">
        <v>10459.49514146899</v>
      </c>
      <c r="R68" s="1" t="n">
        <v>10517.80165761646</v>
      </c>
      <c r="S68" s="1" t="n">
        <v>11314.14889968562</v>
      </c>
      <c r="T68" s="1" t="n">
        <v>11741.32672192055</v>
      </c>
      <c r="U68" s="1" t="n">
        <v>10705.4236410403</v>
      </c>
      <c r="V68" s="1" t="n"/>
      <c r="W68" s="1" t="n"/>
    </row>
    <row r="69">
      <c r="A69" s="110" t="n">
        <v>33949</v>
      </c>
      <c r="B69" s="110" t="inlineStr">
        <is>
          <t>LIZZ</t>
        </is>
      </c>
      <c r="C69" s="111" t="inlineStr">
        <is>
          <t>SAMUEL</t>
        </is>
      </c>
      <c r="D69" s="110" t="inlineStr">
        <is>
          <t>LIZZ ELETRO</t>
        </is>
      </c>
      <c r="E69" s="111">
        <f>C69</f>
        <v/>
      </c>
      <c r="F69" s="110" t="n">
        <v>33949</v>
      </c>
      <c r="G69" s="111" t="inlineStr">
        <is>
          <t>COMPLEMENTO</t>
        </is>
      </c>
      <c r="H69" s="1" t="n">
        <v>0.28</v>
      </c>
      <c r="I69" s="4" t="n">
        <v>120000</v>
      </c>
      <c r="J69" s="1" t="n">
        <v>9039.432980851672</v>
      </c>
      <c r="K69" s="1" t="n">
        <v>8461.416404687054</v>
      </c>
      <c r="L69" s="1" t="n">
        <v>9100.418976850529</v>
      </c>
      <c r="M69" s="1" t="n">
        <v>9621.856530437268</v>
      </c>
      <c r="N69" s="1" t="n">
        <v>10204.34867104887</v>
      </c>
      <c r="O69" s="1" t="n">
        <v>9528.580965990284</v>
      </c>
      <c r="P69" s="1" t="n">
        <v>10203.09688482424</v>
      </c>
      <c r="Q69" s="1" t="n">
        <v>10288.02800800229</v>
      </c>
      <c r="R69" s="1" t="n">
        <v>10345.37867962275</v>
      </c>
      <c r="S69" s="1" t="n">
        <v>11128.67104887111</v>
      </c>
      <c r="T69" s="1" t="n">
        <v>11548.84595598742</v>
      </c>
      <c r="U69" s="1" t="n">
        <v>10529.92489282652</v>
      </c>
      <c r="V69" s="1" t="n"/>
      <c r="W69" s="1" t="n"/>
    </row>
    <row r="70">
      <c r="A70" s="110" t="n">
        <v>78</v>
      </c>
      <c r="B70" s="110" t="inlineStr">
        <is>
          <t>R CELLE INDUSTRIAL LTDA. (ATALAIA)</t>
        </is>
      </c>
      <c r="C70" s="111" t="inlineStr">
        <is>
          <t>SAMUEL</t>
        </is>
      </c>
      <c r="D70" s="110" t="inlineStr">
        <is>
          <t>ATALAIA</t>
        </is>
      </c>
      <c r="E70" s="111">
        <f>C70</f>
        <v/>
      </c>
      <c r="F70" s="110" t="n">
        <v>78</v>
      </c>
      <c r="G70" s="111" t="inlineStr">
        <is>
          <t>COMPLEMENTO</t>
        </is>
      </c>
      <c r="H70" s="1" t="n">
        <v>0.3</v>
      </c>
      <c r="I70" s="4" t="n">
        <v>300000</v>
      </c>
      <c r="J70" s="1" t="n">
        <v>22598.58245212918</v>
      </c>
      <c r="K70" s="1" t="n">
        <v>21153.54101171764</v>
      </c>
      <c r="L70" s="1" t="n">
        <v>22751.04744212632</v>
      </c>
      <c r="M70" s="1" t="n">
        <v>24054.64132609317</v>
      </c>
      <c r="N70" s="1" t="n">
        <v>25510.87167762218</v>
      </c>
      <c r="O70" s="1" t="n">
        <v>23821.45241497571</v>
      </c>
      <c r="P70" s="1" t="n">
        <v>25507.74221206059</v>
      </c>
      <c r="Q70" s="1" t="n">
        <v>25720.07002000572</v>
      </c>
      <c r="R70" s="1" t="n">
        <v>25863.44669905687</v>
      </c>
      <c r="S70" s="1" t="n">
        <v>27821.67762217777</v>
      </c>
      <c r="T70" s="1" t="n">
        <v>28872.11488996856</v>
      </c>
      <c r="U70" s="1" t="n">
        <v>26324.81223206631</v>
      </c>
      <c r="V70" s="1" t="n"/>
      <c r="W70" s="1" t="n"/>
    </row>
    <row r="71">
      <c r="A71" s="110" t="n">
        <v>38011</v>
      </c>
      <c r="B71" s="110" t="inlineStr">
        <is>
          <t>AEROFLEX</t>
        </is>
      </c>
      <c r="C71" s="111" t="inlineStr">
        <is>
          <t>ZILMA</t>
        </is>
      </c>
      <c r="D71" s="110" t="inlineStr">
        <is>
          <t>AEROFLEX</t>
        </is>
      </c>
      <c r="E71" s="111">
        <f>C71</f>
        <v/>
      </c>
      <c r="F71" s="110" t="n">
        <v>38011</v>
      </c>
      <c r="G71" s="111" t="inlineStr">
        <is>
          <t>POTENCIAL</t>
        </is>
      </c>
      <c r="H71" s="1" t="n">
        <v>0.27</v>
      </c>
      <c r="I71" s="4" t="n">
        <v>2500000</v>
      </c>
      <c r="J71" s="1" t="n">
        <v>188321.5204344098</v>
      </c>
      <c r="K71" s="1" t="n">
        <v>176279.5084309803</v>
      </c>
      <c r="L71" s="1" t="n">
        <v>189592.0620177193</v>
      </c>
      <c r="M71" s="1" t="n">
        <v>200455.3443841097</v>
      </c>
      <c r="N71" s="1" t="n">
        <v>212590.5973135182</v>
      </c>
      <c r="O71" s="1" t="n">
        <v>198512.1034581309</v>
      </c>
      <c r="P71" s="1" t="n">
        <v>212564.5184338382</v>
      </c>
      <c r="Q71" s="1" t="n">
        <v>214333.916833381</v>
      </c>
      <c r="R71" s="1" t="n">
        <v>215528.7224921406</v>
      </c>
      <c r="S71" s="1" t="n">
        <v>231847.313518148</v>
      </c>
      <c r="T71" s="1" t="n">
        <v>240600.9574164047</v>
      </c>
      <c r="U71" s="1" t="n">
        <v>219373.4352672192</v>
      </c>
      <c r="V71" s="1" t="n"/>
      <c r="W71" s="1" t="n"/>
    </row>
    <row r="72">
      <c r="A72" s="110" t="n">
        <v>37848</v>
      </c>
      <c r="B72" s="110" t="inlineStr">
        <is>
          <t>ITELY</t>
        </is>
      </c>
      <c r="C72" s="111" t="inlineStr">
        <is>
          <t>SAMUEL</t>
        </is>
      </c>
      <c r="D72" s="110" t="inlineStr">
        <is>
          <t>ITELY</t>
        </is>
      </c>
      <c r="E72" s="111">
        <f>C72</f>
        <v/>
      </c>
      <c r="F72" s="110" t="n">
        <v>37848</v>
      </c>
      <c r="G72" s="111" t="inlineStr">
        <is>
          <t>COMPLEMENTO</t>
        </is>
      </c>
      <c r="H72" s="1" t="n">
        <v>0.35</v>
      </c>
      <c r="I72" s="4" t="n">
        <v>240000</v>
      </c>
      <c r="J72" s="1" t="n">
        <v>18078.86596170334</v>
      </c>
      <c r="K72" s="1" t="n">
        <v>16922.83280937411</v>
      </c>
      <c r="L72" s="1" t="n">
        <v>18200.83795370106</v>
      </c>
      <c r="M72" s="1" t="n">
        <v>19243.71306087454</v>
      </c>
      <c r="N72" s="1" t="n">
        <v>20408.69734209774</v>
      </c>
      <c r="O72" s="1" t="n">
        <v>19057.16193198057</v>
      </c>
      <c r="P72" s="1" t="n">
        <v>20406.19376964847</v>
      </c>
      <c r="Q72" s="1" t="n">
        <v>20576.05601600458</v>
      </c>
      <c r="R72" s="1" t="n">
        <v>20690.7573592455</v>
      </c>
      <c r="S72" s="1" t="n">
        <v>22257.34209774221</v>
      </c>
      <c r="T72" s="1" t="n">
        <v>23097.69191197485</v>
      </c>
      <c r="U72" s="1" t="n">
        <v>21059.84978565304</v>
      </c>
      <c r="V72" s="1" t="n"/>
      <c r="W72" s="1" t="n"/>
    </row>
    <row r="73">
      <c r="A73" s="110" t="n">
        <v>38100</v>
      </c>
      <c r="B73" s="110" t="inlineStr">
        <is>
          <t>KAMALEÃO COLOR</t>
        </is>
      </c>
      <c r="C73" s="111" t="inlineStr">
        <is>
          <t>ALICE</t>
        </is>
      </c>
      <c r="D73" s="110" t="inlineStr">
        <is>
          <t>KAMALEÃO</t>
        </is>
      </c>
      <c r="E73" s="111">
        <f>C73</f>
        <v/>
      </c>
      <c r="F73" s="110" t="n">
        <v>38011</v>
      </c>
      <c r="G73" s="111" t="inlineStr">
        <is>
          <t>COMPLEMENTO</t>
        </is>
      </c>
      <c r="H73" s="1" t="n">
        <v>0.3</v>
      </c>
      <c r="I73" s="4" t="n">
        <v>1700000</v>
      </c>
      <c r="J73" s="1" t="n">
        <v>128058.6338953987</v>
      </c>
      <c r="K73" s="1" t="n">
        <v>119870.0657330666</v>
      </c>
      <c r="L73" s="1" t="n">
        <v>128922.6021720492</v>
      </c>
      <c r="M73" s="1" t="n">
        <v>136309.6341811946</v>
      </c>
      <c r="N73" s="1" t="n">
        <v>144561.6061731924</v>
      </c>
      <c r="O73" s="1" t="n">
        <v>134988.230351529</v>
      </c>
      <c r="P73" s="1" t="n">
        <v>144543.87253501</v>
      </c>
      <c r="Q73" s="1" t="n">
        <v>145747.0634466991</v>
      </c>
      <c r="R73" s="1" t="n">
        <v>146559.5312946556</v>
      </c>
      <c r="S73" s="1" t="n">
        <v>157656.1731923406</v>
      </c>
      <c r="T73" s="1" t="n">
        <v>163608.6510431552</v>
      </c>
      <c r="U73" s="1" t="n">
        <v>149173.9359817091</v>
      </c>
      <c r="V73" s="1" t="n"/>
      <c r="W73" s="1" t="n"/>
    </row>
    <row r="74">
      <c r="A74" s="110" t="n">
        <v>38140</v>
      </c>
      <c r="B74" s="110" t="inlineStr">
        <is>
          <t>SUPLEY</t>
        </is>
      </c>
      <c r="C74" s="111" t="inlineStr">
        <is>
          <t>ALICE</t>
        </is>
      </c>
      <c r="D74" s="110" t="inlineStr">
        <is>
          <t>SUPLEY</t>
        </is>
      </c>
      <c r="E74" s="111">
        <f>C74</f>
        <v/>
      </c>
      <c r="F74" s="110" t="n">
        <v>38140</v>
      </c>
      <c r="G74" s="111" t="inlineStr">
        <is>
          <t>COMPLEMENTO</t>
        </is>
      </c>
      <c r="H74" s="1" t="n">
        <v>0.3</v>
      </c>
      <c r="I74" s="4" t="n">
        <v>600000</v>
      </c>
      <c r="J74" s="1" t="n">
        <v>45197.16490425837</v>
      </c>
      <c r="K74" s="1" t="n">
        <v>42307.08202343527</v>
      </c>
      <c r="L74" s="1" t="n">
        <v>45502.09488425264</v>
      </c>
      <c r="M74" s="1" t="n">
        <v>48109.28265218634</v>
      </c>
      <c r="N74" s="1" t="n">
        <v>51021.74335524436</v>
      </c>
      <c r="O74" s="1" t="n">
        <v>47642.90482995142</v>
      </c>
      <c r="P74" s="1" t="n">
        <v>51015.48442412118</v>
      </c>
      <c r="Q74" s="1" t="n">
        <v>51440.14004001144</v>
      </c>
      <c r="R74" s="1" t="n">
        <v>51726.89339811375</v>
      </c>
      <c r="S74" s="1" t="n">
        <v>55643.35524435553</v>
      </c>
      <c r="T74" s="1" t="n">
        <v>57744.22977993712</v>
      </c>
      <c r="U74" s="1" t="n">
        <v>52649.62446413261</v>
      </c>
      <c r="V74" s="1" t="n"/>
      <c r="W74" s="1" t="n"/>
    </row>
    <row r="75">
      <c r="A75" s="110" t="n">
        <v>34634</v>
      </c>
      <c r="B75" s="110" t="inlineStr">
        <is>
          <t>FLORA</t>
        </is>
      </c>
      <c r="C75" s="111" t="inlineStr">
        <is>
          <t>SAMUEL</t>
        </is>
      </c>
      <c r="D75" s="110" t="inlineStr">
        <is>
          <t>FLORA</t>
        </is>
      </c>
      <c r="E75" s="111">
        <f>C75</f>
        <v/>
      </c>
      <c r="F75" s="110" t="n">
        <v>38491</v>
      </c>
      <c r="G75" s="111" t="inlineStr">
        <is>
          <t>POTENCIAL</t>
        </is>
      </c>
      <c r="H75" s="1" t="n">
        <v>0.25</v>
      </c>
      <c r="I75" s="4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/>
      <c r="W75" s="1" t="n"/>
    </row>
    <row r="76">
      <c r="A76" s="110" t="n">
        <v>38491</v>
      </c>
      <c r="B76" s="110" t="inlineStr">
        <is>
          <t>FLORA CAPILAR</t>
        </is>
      </c>
      <c r="C76" s="111" t="inlineStr">
        <is>
          <t>SAMUEL</t>
        </is>
      </c>
      <c r="D76" s="110" t="inlineStr">
        <is>
          <t>FLORA CAPILAR</t>
        </is>
      </c>
      <c r="E76" s="111">
        <f>C76</f>
        <v/>
      </c>
      <c r="F76" s="110" t="n">
        <v>38491</v>
      </c>
      <c r="G76" s="111" t="inlineStr">
        <is>
          <t>POTENCIAL</t>
        </is>
      </c>
      <c r="H76" s="1" t="n">
        <v>0.25</v>
      </c>
      <c r="I76" s="4" t="n">
        <v>3000000</v>
      </c>
      <c r="J76" s="1" t="n">
        <v>225985.8245212918</v>
      </c>
      <c r="K76" s="1" t="n">
        <v>211535.4101171763</v>
      </c>
      <c r="L76" s="1" t="n">
        <v>227510.4744212632</v>
      </c>
      <c r="M76" s="1" t="n">
        <v>240546.4132609317</v>
      </c>
      <c r="N76" s="1" t="n">
        <v>255108.7167762218</v>
      </c>
      <c r="O76" s="1" t="n">
        <v>238214.5241497571</v>
      </c>
      <c r="P76" s="1" t="n">
        <v>255077.4221206059</v>
      </c>
      <c r="Q76" s="1" t="n">
        <v>257200.7002000572</v>
      </c>
      <c r="R76" s="1" t="n">
        <v>258634.4669905687</v>
      </c>
      <c r="S76" s="1" t="n">
        <v>278216.7762217777</v>
      </c>
      <c r="T76" s="1" t="n">
        <v>288721.1488996856</v>
      </c>
      <c r="U76" s="1" t="n">
        <v>263248.1223206631</v>
      </c>
      <c r="V76" s="1" t="n"/>
      <c r="W76" s="1" t="n"/>
    </row>
    <row r="77">
      <c r="A77" s="110" t="n">
        <v>38498</v>
      </c>
      <c r="B77" s="110" t="inlineStr">
        <is>
          <t>FLORA DERME</t>
        </is>
      </c>
      <c r="C77" s="111" t="inlineStr">
        <is>
          <t>SAMUEL</t>
        </is>
      </c>
      <c r="D77" s="110" t="inlineStr">
        <is>
          <t>FLORA DERME</t>
        </is>
      </c>
      <c r="E77" s="111">
        <f>C77</f>
        <v/>
      </c>
      <c r="F77" s="110" t="n">
        <v>38498</v>
      </c>
      <c r="G77" s="111" t="inlineStr">
        <is>
          <t>POTENCIAL</t>
        </is>
      </c>
      <c r="H77" s="1" t="n">
        <v>0.25</v>
      </c>
      <c r="I77" s="4" t="n">
        <v>3000000</v>
      </c>
      <c r="J77" s="1" t="n">
        <v>225985.8245212918</v>
      </c>
      <c r="K77" s="1" t="n">
        <v>211535.4101171763</v>
      </c>
      <c r="L77" s="1" t="n">
        <v>227510.4744212632</v>
      </c>
      <c r="M77" s="1" t="n">
        <v>240546.4132609317</v>
      </c>
      <c r="N77" s="1" t="n">
        <v>255108.7167762218</v>
      </c>
      <c r="O77" s="1" t="n">
        <v>238214.5241497571</v>
      </c>
      <c r="P77" s="1" t="n">
        <v>255077.4221206059</v>
      </c>
      <c r="Q77" s="1" t="n">
        <v>257200.7002000572</v>
      </c>
      <c r="R77" s="1" t="n">
        <v>258634.4669905687</v>
      </c>
      <c r="S77" s="1" t="n">
        <v>278216.7762217777</v>
      </c>
      <c r="T77" s="1" t="n">
        <v>288721.1488996856</v>
      </c>
      <c r="U77" s="1" t="n">
        <v>263248.1223206631</v>
      </c>
      <c r="V77" s="1" t="n"/>
      <c r="W77" s="1" t="n"/>
    </row>
    <row r="78">
      <c r="A78" s="110" t="n">
        <v>38247</v>
      </c>
      <c r="B78" s="110" t="inlineStr">
        <is>
          <t>APICE</t>
        </is>
      </c>
      <c r="C78" s="111" t="inlineStr">
        <is>
          <t>ALICE</t>
        </is>
      </c>
      <c r="D78" s="110" t="inlineStr">
        <is>
          <t>APICE COSMETICS</t>
        </is>
      </c>
      <c r="E78" s="111">
        <f>C78</f>
        <v/>
      </c>
      <c r="F78" s="110" t="n">
        <v>38247</v>
      </c>
      <c r="G78" s="111" t="inlineStr">
        <is>
          <t>POTENCIAL</t>
        </is>
      </c>
      <c r="H78" s="1" t="n">
        <v>0.33</v>
      </c>
      <c r="I78" s="4" t="n">
        <v>3800000</v>
      </c>
      <c r="J78" s="1" t="n">
        <v>286248.711060303</v>
      </c>
      <c r="K78" s="1" t="n">
        <v>267944.85281509</v>
      </c>
      <c r="L78" s="1" t="n">
        <v>288179.9342669334</v>
      </c>
      <c r="M78" s="1" t="n">
        <v>304692.1234638468</v>
      </c>
      <c r="N78" s="1" t="n">
        <v>323137.7079165476</v>
      </c>
      <c r="O78" s="1" t="n">
        <v>301738.397256359</v>
      </c>
      <c r="P78" s="1" t="n">
        <v>323098.0680194341</v>
      </c>
      <c r="Q78" s="1" t="n">
        <v>325787.5535867391</v>
      </c>
      <c r="R78" s="1" t="n">
        <v>327603.6581880537</v>
      </c>
      <c r="S78" s="1" t="n">
        <v>352407.916547585</v>
      </c>
      <c r="T78" s="1" t="n">
        <v>365713.4552729351</v>
      </c>
      <c r="U78" s="1" t="n">
        <v>333447.6216061732</v>
      </c>
      <c r="V78" s="1" t="n"/>
      <c r="W78" s="1" t="n"/>
    </row>
    <row r="79">
      <c r="A79" s="110" t="n">
        <v>38426</v>
      </c>
      <c r="B79" s="110" t="inlineStr">
        <is>
          <t>PROHALL</t>
        </is>
      </c>
      <c r="C79" s="111" t="inlineStr">
        <is>
          <t>ZILMA</t>
        </is>
      </c>
      <c r="D79" s="110" t="inlineStr">
        <is>
          <t>PROHALL</t>
        </is>
      </c>
      <c r="E79" s="111">
        <f>C79</f>
        <v/>
      </c>
      <c r="F79" s="110" t="n">
        <v>38426</v>
      </c>
      <c r="G79" s="111" t="inlineStr">
        <is>
          <t>POTENCIAL</t>
        </is>
      </c>
      <c r="H79" s="1" t="n">
        <v>0.33</v>
      </c>
      <c r="I79" s="4" t="n">
        <v>2400000</v>
      </c>
      <c r="J79" s="1" t="n">
        <v>180788.6596170335</v>
      </c>
      <c r="K79" s="1" t="n">
        <v>169228.3280937411</v>
      </c>
      <c r="L79" s="1" t="n">
        <v>182008.3795370106</v>
      </c>
      <c r="M79" s="1" t="n">
        <v>192437.1306087454</v>
      </c>
      <c r="N79" s="1" t="n">
        <v>204086.9734209774</v>
      </c>
      <c r="O79" s="1" t="n">
        <v>190571.6193198057</v>
      </c>
      <c r="P79" s="1" t="n">
        <v>204061.9376964847</v>
      </c>
      <c r="Q79" s="1" t="n">
        <v>205760.5601600457</v>
      </c>
      <c r="R79" s="1" t="n">
        <v>206907.573592455</v>
      </c>
      <c r="S79" s="1" t="n">
        <v>222573.4209774221</v>
      </c>
      <c r="T79" s="1" t="n">
        <v>230976.9191197485</v>
      </c>
      <c r="U79" s="1" t="n">
        <v>210598.4978565304</v>
      </c>
      <c r="V79" s="1" t="n"/>
      <c r="W79" s="1" t="n"/>
    </row>
    <row r="80">
      <c r="A80" s="110" t="n">
        <v>35061</v>
      </c>
      <c r="B80" s="110" t="inlineStr">
        <is>
          <t>PLATINA COSMÉTICOS LTDA (SKALA)</t>
        </is>
      </c>
      <c r="C80" s="111" t="inlineStr">
        <is>
          <t>ALICE</t>
        </is>
      </c>
      <c r="D80" s="110" t="inlineStr">
        <is>
          <t>SKALA</t>
        </is>
      </c>
      <c r="E80" s="111">
        <f>C80</f>
        <v/>
      </c>
      <c r="F80" s="110" t="n">
        <v>35061</v>
      </c>
      <c r="G80" s="111" t="inlineStr">
        <is>
          <t>IMPORTANTE</t>
        </is>
      </c>
      <c r="H80" s="1" t="n">
        <v>0.25</v>
      </c>
      <c r="I80" s="4" t="n">
        <v>6000000</v>
      </c>
      <c r="J80" s="1" t="n">
        <v>451971.6490425837</v>
      </c>
      <c r="K80" s="1" t="n">
        <v>423070.8202343527</v>
      </c>
      <c r="L80" s="1" t="n">
        <v>455020.9488425265</v>
      </c>
      <c r="M80" s="1" t="n">
        <v>481092.8265218634</v>
      </c>
      <c r="N80" s="1" t="n">
        <v>510217.4335524436</v>
      </c>
      <c r="O80" s="1" t="n">
        <v>476429.0482995142</v>
      </c>
      <c r="P80" s="1" t="n">
        <v>510154.8442412118</v>
      </c>
      <c r="Q80" s="1" t="n">
        <v>514401.4004001144</v>
      </c>
      <c r="R80" s="1" t="n">
        <v>517268.9339811374</v>
      </c>
      <c r="S80" s="1" t="n">
        <v>556433.5524435553</v>
      </c>
      <c r="T80" s="1" t="n">
        <v>577442.2977993712</v>
      </c>
      <c r="U80" s="1" t="n">
        <v>526496.2446413261</v>
      </c>
      <c r="V80" s="1" t="n"/>
      <c r="W80" s="1" t="n"/>
    </row>
    <row r="81">
      <c r="A81" s="112" t="n">
        <v>37123</v>
      </c>
      <c r="B81" s="112" t="inlineStr">
        <is>
          <t>LIFE B ACESSORIOS</t>
        </is>
      </c>
      <c r="C81" s="112" t="inlineStr">
        <is>
          <t>GUILHERME</t>
        </is>
      </c>
      <c r="D81" s="112" t="inlineStr">
        <is>
          <t>LIFE B ACESSORIOS</t>
        </is>
      </c>
      <c r="E81" s="113">
        <f>C81</f>
        <v/>
      </c>
      <c r="F81" s="112" t="n">
        <v>37123</v>
      </c>
      <c r="G81" s="113" t="inlineStr">
        <is>
          <t>TIRAR DE LINHA</t>
        </is>
      </c>
      <c r="H81" s="114" t="n">
        <v>0.33</v>
      </c>
      <c r="I81" s="115" t="n">
        <v>0</v>
      </c>
      <c r="J81" s="114" t="n">
        <v>0</v>
      </c>
      <c r="K81" s="114" t="n">
        <v>0</v>
      </c>
      <c r="L81" s="114" t="n">
        <v>0</v>
      </c>
      <c r="M81" s="114" t="n">
        <v>0</v>
      </c>
      <c r="N81" s="114" t="n">
        <v>0</v>
      </c>
      <c r="O81" s="114" t="n">
        <v>0</v>
      </c>
      <c r="P81" s="114" t="n">
        <v>0</v>
      </c>
      <c r="Q81" s="114" t="n">
        <v>0</v>
      </c>
      <c r="R81" s="114" t="n">
        <v>0</v>
      </c>
      <c r="S81" s="114" t="n">
        <v>0</v>
      </c>
      <c r="T81" s="114" t="n">
        <v>0</v>
      </c>
      <c r="U81" s="114" t="n">
        <v>0</v>
      </c>
      <c r="V81" s="1" t="n"/>
      <c r="W81" s="1" t="n"/>
    </row>
    <row r="82">
      <c r="A82" s="112" t="n">
        <v>33671</v>
      </c>
      <c r="B82" s="112" t="inlineStr">
        <is>
          <t>SUISSA</t>
        </is>
      </c>
      <c r="C82" s="112" t="inlineStr">
        <is>
          <t>GUILHERME</t>
        </is>
      </c>
      <c r="D82" s="112" t="inlineStr">
        <is>
          <t>SUISSA</t>
        </is>
      </c>
      <c r="E82" s="113">
        <f>C82</f>
        <v/>
      </c>
      <c r="F82" s="112" t="n">
        <v>33671</v>
      </c>
      <c r="G82" s="113" t="inlineStr">
        <is>
          <t>TIRAR DE LINHA</t>
        </is>
      </c>
      <c r="H82" s="114" t="n">
        <v>0.3</v>
      </c>
      <c r="I82" s="115" t="n">
        <v>0</v>
      </c>
      <c r="J82" s="114" t="n">
        <v>0</v>
      </c>
      <c r="K82" s="114" t="n">
        <v>0</v>
      </c>
      <c r="L82" s="114" t="n">
        <v>0</v>
      </c>
      <c r="M82" s="114" t="n">
        <v>0</v>
      </c>
      <c r="N82" s="114" t="n">
        <v>0</v>
      </c>
      <c r="O82" s="114" t="n">
        <v>0</v>
      </c>
      <c r="P82" s="114" t="n">
        <v>0</v>
      </c>
      <c r="Q82" s="114" t="n">
        <v>0</v>
      </c>
      <c r="R82" s="114" t="n">
        <v>0</v>
      </c>
      <c r="S82" s="114" t="n">
        <v>0</v>
      </c>
      <c r="T82" s="114" t="n">
        <v>0</v>
      </c>
      <c r="U82" s="114" t="n">
        <v>0</v>
      </c>
      <c r="V82" s="1" t="n"/>
      <c r="W82" s="1" t="n"/>
    </row>
    <row r="83">
      <c r="A83" s="112" t="n">
        <v>34691</v>
      </c>
      <c r="B83" s="112" t="inlineStr">
        <is>
          <t>INDUSTRIA DE ARTEFATOS DE BORRACHA IOVATEX LTDA (RILEX)</t>
        </is>
      </c>
      <c r="C83" s="112" t="inlineStr">
        <is>
          <t>GUILHERME</t>
        </is>
      </c>
      <c r="D83" s="112" t="inlineStr">
        <is>
          <t>RILEX PRESERVATIVOS</t>
        </is>
      </c>
      <c r="E83" s="113">
        <f>C83</f>
        <v/>
      </c>
      <c r="F83" s="112" t="n">
        <v>34691</v>
      </c>
      <c r="G83" s="113" t="inlineStr">
        <is>
          <t>TIRAR DE LINHA</t>
        </is>
      </c>
      <c r="H83" s="114" t="n">
        <v>0.25</v>
      </c>
      <c r="I83" s="115" t="n">
        <v>0</v>
      </c>
      <c r="J83" s="114" t="n">
        <v>0</v>
      </c>
      <c r="K83" s="114" t="n">
        <v>0</v>
      </c>
      <c r="L83" s="114" t="n">
        <v>0</v>
      </c>
      <c r="M83" s="114" t="n">
        <v>0</v>
      </c>
      <c r="N83" s="114" t="n">
        <v>0</v>
      </c>
      <c r="O83" s="114" t="n">
        <v>0</v>
      </c>
      <c r="P83" s="114" t="n">
        <v>0</v>
      </c>
      <c r="Q83" s="114" t="n">
        <v>0</v>
      </c>
      <c r="R83" s="114" t="n">
        <v>0</v>
      </c>
      <c r="S83" s="114" t="n">
        <v>0</v>
      </c>
      <c r="T83" s="114" t="n">
        <v>0</v>
      </c>
      <c r="U83" s="114" t="n">
        <v>0</v>
      </c>
      <c r="V83" s="1" t="n"/>
      <c r="W83" s="1" t="n"/>
    </row>
    <row r="84">
      <c r="A84" s="112" t="n">
        <v>36425</v>
      </c>
      <c r="B84" s="112" t="inlineStr">
        <is>
          <t>GAROTA VIP COSMETICOS LTDA</t>
        </is>
      </c>
      <c r="C84" s="112" t="inlineStr">
        <is>
          <t>GUILHERME</t>
        </is>
      </c>
      <c r="D84" s="112" t="inlineStr">
        <is>
          <t>GAROTA VIP</t>
        </is>
      </c>
      <c r="E84" s="113">
        <f>C84</f>
        <v/>
      </c>
      <c r="F84" s="112" t="n">
        <v>36425</v>
      </c>
      <c r="G84" s="113" t="inlineStr">
        <is>
          <t>TIRAR DE LINHA</t>
        </is>
      </c>
      <c r="H84" s="114" t="n">
        <v>0.33</v>
      </c>
      <c r="I84" s="115" t="n">
        <v>0</v>
      </c>
      <c r="J84" s="114" t="n">
        <v>0</v>
      </c>
      <c r="K84" s="114" t="n">
        <v>0</v>
      </c>
      <c r="L84" s="114" t="n">
        <v>0</v>
      </c>
      <c r="M84" s="114" t="n">
        <v>0</v>
      </c>
      <c r="N84" s="114" t="n">
        <v>0</v>
      </c>
      <c r="O84" s="114" t="n">
        <v>0</v>
      </c>
      <c r="P84" s="114" t="n">
        <v>0</v>
      </c>
      <c r="Q84" s="114" t="n">
        <v>0</v>
      </c>
      <c r="R84" s="114" t="n">
        <v>0</v>
      </c>
      <c r="S84" s="114" t="n">
        <v>0</v>
      </c>
      <c r="T84" s="114" t="n">
        <v>0</v>
      </c>
      <c r="U84" s="114" t="n">
        <v>0</v>
      </c>
      <c r="V84" s="1" t="n"/>
      <c r="W84" s="1" t="n"/>
    </row>
    <row r="85">
      <c r="A85" s="112" t="n">
        <v>37275</v>
      </c>
      <c r="B85" s="112" t="inlineStr">
        <is>
          <t>HARIBO</t>
        </is>
      </c>
      <c r="C85" s="112" t="inlineStr">
        <is>
          <t>GUILHERME</t>
        </is>
      </c>
      <c r="D85" s="112" t="inlineStr">
        <is>
          <t>HARIBO</t>
        </is>
      </c>
      <c r="E85" s="113">
        <f>C85</f>
        <v/>
      </c>
      <c r="F85" s="112" t="n">
        <v>37275</v>
      </c>
      <c r="G85" s="113" t="inlineStr">
        <is>
          <t>TIRAR DE LINHA</t>
        </is>
      </c>
      <c r="H85" s="114" t="n">
        <v>0.28</v>
      </c>
      <c r="I85" s="115" t="n">
        <v>0</v>
      </c>
      <c r="J85" s="114" t="n">
        <v>0</v>
      </c>
      <c r="K85" s="114" t="n">
        <v>0</v>
      </c>
      <c r="L85" s="114" t="n">
        <v>0</v>
      </c>
      <c r="M85" s="114" t="n">
        <v>0</v>
      </c>
      <c r="N85" s="114" t="n">
        <v>0</v>
      </c>
      <c r="O85" s="114" t="n">
        <v>0</v>
      </c>
      <c r="P85" s="114" t="n">
        <v>0</v>
      </c>
      <c r="Q85" s="114" t="n">
        <v>0</v>
      </c>
      <c r="R85" s="114" t="n">
        <v>0</v>
      </c>
      <c r="S85" s="114" t="n">
        <v>0</v>
      </c>
      <c r="T85" s="114" t="n">
        <v>0</v>
      </c>
      <c r="U85" s="114" t="n">
        <v>0</v>
      </c>
      <c r="V85" s="1" t="n"/>
      <c r="W85" s="1" t="n"/>
    </row>
    <row r="86">
      <c r="A86" s="112" t="n">
        <v>35337</v>
      </c>
      <c r="B86" s="112" t="inlineStr">
        <is>
          <t>DOMPEL IND. PLASTICA E METALURGICA LTDA.</t>
        </is>
      </c>
      <c r="C86" s="112" t="inlineStr">
        <is>
          <t>GUILHERME</t>
        </is>
      </c>
      <c r="D86" s="112" t="inlineStr">
        <is>
          <t>DOMPEL</t>
        </is>
      </c>
      <c r="E86" s="113">
        <f>C86</f>
        <v/>
      </c>
      <c r="F86" s="112" t="n">
        <v>35337</v>
      </c>
      <c r="G86" s="113" t="inlineStr">
        <is>
          <t>TIRAR DE LINHA</t>
        </is>
      </c>
      <c r="H86" s="114" t="n">
        <v>0.33</v>
      </c>
      <c r="I86" s="115" t="n">
        <v>0</v>
      </c>
      <c r="J86" s="114" t="n">
        <v>0</v>
      </c>
      <c r="K86" s="114" t="n">
        <v>0</v>
      </c>
      <c r="L86" s="114" t="n">
        <v>0</v>
      </c>
      <c r="M86" s="114" t="n">
        <v>0</v>
      </c>
      <c r="N86" s="114" t="n">
        <v>0</v>
      </c>
      <c r="O86" s="114" t="n">
        <v>0</v>
      </c>
      <c r="P86" s="114" t="n">
        <v>0</v>
      </c>
      <c r="Q86" s="114" t="n">
        <v>0</v>
      </c>
      <c r="R86" s="114" t="n">
        <v>0</v>
      </c>
      <c r="S86" s="114" t="n">
        <v>0</v>
      </c>
      <c r="T86" s="114" t="n">
        <v>0</v>
      </c>
      <c r="U86" s="114" t="n">
        <v>0</v>
      </c>
      <c r="V86" s="1" t="n"/>
      <c r="W86" s="1" t="n"/>
    </row>
    <row r="87">
      <c r="A87" s="112" t="n">
        <v>37183</v>
      </c>
      <c r="B87" s="112" t="inlineStr">
        <is>
          <t>TOK BOTHANICO</t>
        </is>
      </c>
      <c r="C87" s="112" t="inlineStr">
        <is>
          <t>GUILHERME</t>
        </is>
      </c>
      <c r="D87" s="112" t="inlineStr">
        <is>
          <t>TOK BOTHANICO</t>
        </is>
      </c>
      <c r="E87" s="113">
        <f>C87</f>
        <v/>
      </c>
      <c r="F87" s="112" t="n">
        <v>37183</v>
      </c>
      <c r="G87" s="113" t="inlineStr">
        <is>
          <t>TIRAR DE LINHA</t>
        </is>
      </c>
      <c r="H87" s="114" t="n">
        <v>0.3</v>
      </c>
      <c r="I87" s="115" t="n">
        <v>0</v>
      </c>
      <c r="J87" s="114" t="n">
        <v>0</v>
      </c>
      <c r="K87" s="114" t="n">
        <v>0</v>
      </c>
      <c r="L87" s="114" t="n">
        <v>0</v>
      </c>
      <c r="M87" s="114" t="n">
        <v>0</v>
      </c>
      <c r="N87" s="114" t="n">
        <v>0</v>
      </c>
      <c r="O87" s="114" t="n">
        <v>0</v>
      </c>
      <c r="P87" s="114" t="n">
        <v>0</v>
      </c>
      <c r="Q87" s="114" t="n">
        <v>0</v>
      </c>
      <c r="R87" s="114" t="n">
        <v>0</v>
      </c>
      <c r="S87" s="114" t="n">
        <v>0</v>
      </c>
      <c r="T87" s="114" t="n">
        <v>0</v>
      </c>
      <c r="U87" s="114" t="n">
        <v>0</v>
      </c>
      <c r="V87" s="1" t="n"/>
      <c r="W87" s="1" t="n"/>
    </row>
    <row r="88">
      <c r="A88" s="112" t="n">
        <v>10533</v>
      </c>
      <c r="B88" s="112" t="inlineStr">
        <is>
          <t>MAX LOVE</t>
        </is>
      </c>
      <c r="C88" s="112" t="inlineStr">
        <is>
          <t>GUILHERME</t>
        </is>
      </c>
      <c r="D88" s="112" t="inlineStr">
        <is>
          <t>MAX LOVE</t>
        </is>
      </c>
      <c r="E88" s="113">
        <f>C88</f>
        <v/>
      </c>
      <c r="F88" s="112" t="n">
        <v>10533</v>
      </c>
      <c r="G88" s="113" t="inlineStr">
        <is>
          <t>TIRAR DE LINHA</t>
        </is>
      </c>
      <c r="H88" s="114" t="n">
        <v>0.28</v>
      </c>
      <c r="I88" s="115" t="n">
        <v>0</v>
      </c>
      <c r="J88" s="114" t="n">
        <v>0</v>
      </c>
      <c r="K88" s="114" t="n">
        <v>0</v>
      </c>
      <c r="L88" s="114" t="n">
        <v>0</v>
      </c>
      <c r="M88" s="114" t="n">
        <v>0</v>
      </c>
      <c r="N88" s="114" t="n">
        <v>0</v>
      </c>
      <c r="O88" s="114" t="n">
        <v>0</v>
      </c>
      <c r="P88" s="114" t="n">
        <v>0</v>
      </c>
      <c r="Q88" s="114" t="n">
        <v>0</v>
      </c>
      <c r="R88" s="114" t="n">
        <v>0</v>
      </c>
      <c r="S88" s="114" t="n">
        <v>0</v>
      </c>
      <c r="T88" s="114" t="n">
        <v>0</v>
      </c>
      <c r="U88" s="114" t="n">
        <v>0</v>
      </c>
      <c r="V88" s="1" t="n"/>
      <c r="W88" s="1" t="n"/>
    </row>
    <row r="89">
      <c r="A89" s="112" t="n">
        <v>35923</v>
      </c>
      <c r="B89" s="112" t="inlineStr">
        <is>
          <t>SHER INDUSTRIA, IMPORTACAO E EXPORTACAO EIRELI (FHACES)</t>
        </is>
      </c>
      <c r="C89" s="112" t="inlineStr">
        <is>
          <t>GUILHERME</t>
        </is>
      </c>
      <c r="D89" s="112" t="inlineStr">
        <is>
          <t>FHACES</t>
        </is>
      </c>
      <c r="E89" s="113">
        <f>C89</f>
        <v/>
      </c>
      <c r="F89" s="112" t="n">
        <v>35923</v>
      </c>
      <c r="G89" s="113" t="inlineStr">
        <is>
          <t>TIRAR DE LINHA</t>
        </is>
      </c>
      <c r="H89" s="114" t="n">
        <v>0.33</v>
      </c>
      <c r="I89" s="115" t="n">
        <v>0</v>
      </c>
      <c r="J89" s="114" t="n">
        <v>0</v>
      </c>
      <c r="K89" s="114" t="n">
        <v>0</v>
      </c>
      <c r="L89" s="114" t="n">
        <v>0</v>
      </c>
      <c r="M89" s="114" t="n">
        <v>0</v>
      </c>
      <c r="N89" s="114" t="n">
        <v>0</v>
      </c>
      <c r="O89" s="114" t="n">
        <v>0</v>
      </c>
      <c r="P89" s="114" t="n">
        <v>0</v>
      </c>
      <c r="Q89" s="114" t="n">
        <v>0</v>
      </c>
      <c r="R89" s="114" t="n">
        <v>0</v>
      </c>
      <c r="S89" s="114" t="n">
        <v>0</v>
      </c>
      <c r="T89" s="114" t="n">
        <v>0</v>
      </c>
      <c r="U89" s="114" t="n">
        <v>0</v>
      </c>
      <c r="V89" s="1" t="n"/>
      <c r="W89" s="1" t="n"/>
    </row>
    <row r="90">
      <c r="A90" s="112" t="n">
        <v>36645</v>
      </c>
      <c r="B90" s="112" t="inlineStr">
        <is>
          <t>ROSA SELVAGEM</t>
        </is>
      </c>
      <c r="C90" s="112" t="inlineStr">
        <is>
          <t>GUILHERME</t>
        </is>
      </c>
      <c r="D90" s="112" t="inlineStr">
        <is>
          <t>ROSA SELVAGEM</t>
        </is>
      </c>
      <c r="E90" s="113">
        <f>C90</f>
        <v/>
      </c>
      <c r="F90" s="112" t="n">
        <v>36645</v>
      </c>
      <c r="G90" s="113" t="inlineStr">
        <is>
          <t>TIRAR DE LINHA</t>
        </is>
      </c>
      <c r="H90" s="114" t="n">
        <v>0.33</v>
      </c>
      <c r="I90" s="115" t="n">
        <v>0</v>
      </c>
      <c r="J90" s="114" t="n">
        <v>0</v>
      </c>
      <c r="K90" s="114" t="n">
        <v>0</v>
      </c>
      <c r="L90" s="114" t="n">
        <v>0</v>
      </c>
      <c r="M90" s="114" t="n">
        <v>0</v>
      </c>
      <c r="N90" s="114" t="n">
        <v>0</v>
      </c>
      <c r="O90" s="114" t="n">
        <v>0</v>
      </c>
      <c r="P90" s="114" t="n">
        <v>0</v>
      </c>
      <c r="Q90" s="114" t="n">
        <v>0</v>
      </c>
      <c r="R90" s="114" t="n">
        <v>0</v>
      </c>
      <c r="S90" s="114" t="n">
        <v>0</v>
      </c>
      <c r="T90" s="114" t="n">
        <v>0</v>
      </c>
      <c r="U90" s="114" t="n">
        <v>0</v>
      </c>
      <c r="V90" s="1" t="n"/>
      <c r="W90" s="1" t="n"/>
    </row>
    <row r="91">
      <c r="A91" s="112" t="n">
        <v>36687</v>
      </c>
      <c r="B91" s="112" t="inlineStr">
        <is>
          <t>REVIEW CARE</t>
        </is>
      </c>
      <c r="C91" s="112" t="inlineStr">
        <is>
          <t>GUILHERME</t>
        </is>
      </c>
      <c r="D91" s="112" t="inlineStr">
        <is>
          <t>REVIEW CARE</t>
        </is>
      </c>
      <c r="E91" s="113">
        <f>C91</f>
        <v/>
      </c>
      <c r="F91" s="112" t="n">
        <v>36687</v>
      </c>
      <c r="G91" s="113" t="inlineStr">
        <is>
          <t>TIRAR DE LINHA</t>
        </is>
      </c>
      <c r="H91" s="114" t="n">
        <v>0.33</v>
      </c>
      <c r="I91" s="115" t="n">
        <v>0</v>
      </c>
      <c r="J91" s="114" t="n">
        <v>0</v>
      </c>
      <c r="K91" s="114" t="n">
        <v>0</v>
      </c>
      <c r="L91" s="114" t="n">
        <v>0</v>
      </c>
      <c r="M91" s="114" t="n">
        <v>0</v>
      </c>
      <c r="N91" s="114" t="n">
        <v>0</v>
      </c>
      <c r="O91" s="114" t="n">
        <v>0</v>
      </c>
      <c r="P91" s="114" t="n">
        <v>0</v>
      </c>
      <c r="Q91" s="114" t="n">
        <v>0</v>
      </c>
      <c r="R91" s="114" t="n">
        <v>0</v>
      </c>
      <c r="S91" s="114" t="n">
        <v>0</v>
      </c>
      <c r="T91" s="114" t="n">
        <v>0</v>
      </c>
      <c r="U91" s="114" t="n">
        <v>0</v>
      </c>
      <c r="V91" s="1" t="n"/>
      <c r="W91" s="1" t="n"/>
    </row>
    <row r="92">
      <c r="A92" s="112" t="n">
        <v>37271</v>
      </c>
      <c r="B92" s="112" t="inlineStr">
        <is>
          <t>DERMACREAM</t>
        </is>
      </c>
      <c r="C92" s="112" t="inlineStr">
        <is>
          <t>GUILHERME</t>
        </is>
      </c>
      <c r="D92" s="112" t="inlineStr">
        <is>
          <t>DERMACREAM</t>
        </is>
      </c>
      <c r="E92" s="113">
        <f>C92</f>
        <v/>
      </c>
      <c r="F92" s="112" t="n">
        <v>37271</v>
      </c>
      <c r="G92" s="113" t="inlineStr">
        <is>
          <t>TIRAR DE LINHA</t>
        </is>
      </c>
      <c r="H92" s="114" t="n">
        <v>0.28</v>
      </c>
      <c r="I92" s="115" t="n">
        <v>0</v>
      </c>
      <c r="J92" s="114" t="n">
        <v>0</v>
      </c>
      <c r="K92" s="114" t="n">
        <v>0</v>
      </c>
      <c r="L92" s="114" t="n">
        <v>0</v>
      </c>
      <c r="M92" s="114" t="n">
        <v>0</v>
      </c>
      <c r="N92" s="114" t="n">
        <v>0</v>
      </c>
      <c r="O92" s="114" t="n">
        <v>0</v>
      </c>
      <c r="P92" s="114" t="n">
        <v>0</v>
      </c>
      <c r="Q92" s="114" t="n">
        <v>0</v>
      </c>
      <c r="R92" s="114" t="n">
        <v>0</v>
      </c>
      <c r="S92" s="114" t="n">
        <v>0</v>
      </c>
      <c r="T92" s="114" t="n">
        <v>0</v>
      </c>
      <c r="U92" s="114" t="n">
        <v>0</v>
      </c>
      <c r="V92" s="1" t="n"/>
      <c r="W92" s="1" t="n"/>
    </row>
    <row r="93">
      <c r="A93" s="112" t="n">
        <v>36868</v>
      </c>
      <c r="B93" s="112" t="inlineStr">
        <is>
          <t>BEYOUNG</t>
        </is>
      </c>
      <c r="C93" s="112" t="inlineStr">
        <is>
          <t>GUILHERME</t>
        </is>
      </c>
      <c r="D93" s="112" t="inlineStr">
        <is>
          <t>BEYOUNG</t>
        </is>
      </c>
      <c r="E93" s="113">
        <f>C93</f>
        <v/>
      </c>
      <c r="F93" s="112" t="n">
        <v>36868</v>
      </c>
      <c r="G93" s="113" t="inlineStr">
        <is>
          <t>TIRAR DE LINHA</t>
        </is>
      </c>
      <c r="H93" s="114" t="n">
        <v>0.33</v>
      </c>
      <c r="I93" s="115" t="n">
        <v>0</v>
      </c>
      <c r="J93" s="114" t="n">
        <v>0</v>
      </c>
      <c r="K93" s="114" t="n">
        <v>0</v>
      </c>
      <c r="L93" s="114" t="n">
        <v>0</v>
      </c>
      <c r="M93" s="114" t="n">
        <v>0</v>
      </c>
      <c r="N93" s="114" t="n">
        <v>0</v>
      </c>
      <c r="O93" s="114" t="n">
        <v>0</v>
      </c>
      <c r="P93" s="114" t="n">
        <v>0</v>
      </c>
      <c r="Q93" s="114" t="n">
        <v>0</v>
      </c>
      <c r="R93" s="114" t="n">
        <v>0</v>
      </c>
      <c r="S93" s="114" t="n">
        <v>0</v>
      </c>
      <c r="T93" s="114" t="n">
        <v>0</v>
      </c>
      <c r="U93" s="114" t="n">
        <v>0</v>
      </c>
      <c r="V93" s="1" t="n"/>
      <c r="W93" s="1" t="n"/>
    </row>
    <row r="94">
      <c r="A94" s="112" t="n">
        <v>75</v>
      </c>
      <c r="B94" s="112" t="inlineStr">
        <is>
          <t>NEVER</t>
        </is>
      </c>
      <c r="C94" s="112" t="inlineStr">
        <is>
          <t>GUILHERME</t>
        </is>
      </c>
      <c r="D94" s="112" t="inlineStr">
        <is>
          <t>NEVER</t>
        </is>
      </c>
      <c r="E94" s="113">
        <f>C94</f>
        <v/>
      </c>
      <c r="F94" s="112" t="n">
        <v>75</v>
      </c>
      <c r="G94" s="113" t="inlineStr">
        <is>
          <t>TIRAR DE LINHA</t>
        </is>
      </c>
      <c r="H94" s="114" t="n">
        <v>0.3</v>
      </c>
      <c r="I94" s="115" t="n">
        <v>0</v>
      </c>
      <c r="J94" s="114" t="n">
        <v>0</v>
      </c>
      <c r="K94" s="114" t="n">
        <v>0</v>
      </c>
      <c r="L94" s="114" t="n">
        <v>0</v>
      </c>
      <c r="M94" s="114" t="n">
        <v>0</v>
      </c>
      <c r="N94" s="114" t="n">
        <v>0</v>
      </c>
      <c r="O94" s="114" t="n">
        <v>0</v>
      </c>
      <c r="P94" s="114" t="n">
        <v>0</v>
      </c>
      <c r="Q94" s="114" t="n">
        <v>0</v>
      </c>
      <c r="R94" s="114" t="n">
        <v>0</v>
      </c>
      <c r="S94" s="114" t="n">
        <v>0</v>
      </c>
      <c r="T94" s="114" t="n">
        <v>0</v>
      </c>
      <c r="U94" s="114" t="n">
        <v>0</v>
      </c>
      <c r="V94" s="1" t="n"/>
      <c r="W94" s="1" t="n"/>
    </row>
    <row r="95">
      <c r="A95" s="112" t="n">
        <v>37145</v>
      </c>
      <c r="B95" s="112" t="inlineStr">
        <is>
          <t>IMBAT LUVAS</t>
        </is>
      </c>
      <c r="C95" s="112" t="inlineStr">
        <is>
          <t>GUILHERME</t>
        </is>
      </c>
      <c r="D95" s="112" t="inlineStr">
        <is>
          <t>IMBAT LUVAS</t>
        </is>
      </c>
      <c r="E95" s="113">
        <f>C95</f>
        <v/>
      </c>
      <c r="F95" s="112" t="n">
        <v>37145</v>
      </c>
      <c r="G95" s="113" t="inlineStr">
        <is>
          <t>TIRAR DE LINHA</t>
        </is>
      </c>
      <c r="H95" s="114" t="n">
        <v>0.28</v>
      </c>
      <c r="I95" s="115" t="n">
        <v>0</v>
      </c>
      <c r="J95" s="114" t="n">
        <v>0</v>
      </c>
      <c r="K95" s="114" t="n">
        <v>0</v>
      </c>
      <c r="L95" s="114" t="n">
        <v>0</v>
      </c>
      <c r="M95" s="114" t="n">
        <v>0</v>
      </c>
      <c r="N95" s="114" t="n">
        <v>0</v>
      </c>
      <c r="O95" s="114" t="n">
        <v>0</v>
      </c>
      <c r="P95" s="114" t="n">
        <v>0</v>
      </c>
      <c r="Q95" s="114" t="n">
        <v>0</v>
      </c>
      <c r="R95" s="114" t="n">
        <v>0</v>
      </c>
      <c r="S95" s="114" t="n">
        <v>0</v>
      </c>
      <c r="T95" s="114" t="n">
        <v>0</v>
      </c>
      <c r="U95" s="114" t="n">
        <v>0</v>
      </c>
      <c r="V95" s="1" t="n"/>
      <c r="W95" s="1" t="n"/>
    </row>
    <row r="96">
      <c r="A96" s="112" t="n">
        <v>35492</v>
      </c>
      <c r="B96" s="112" t="inlineStr">
        <is>
          <t>BEIRA ALTA COSMETICOS LTDA</t>
        </is>
      </c>
      <c r="C96" s="112" t="inlineStr">
        <is>
          <t>GUILHERME</t>
        </is>
      </c>
      <c r="D96" s="112" t="inlineStr">
        <is>
          <t>BEIRA ALTA</t>
        </is>
      </c>
      <c r="E96" s="113">
        <f>C96</f>
        <v/>
      </c>
      <c r="F96" s="112" t="n">
        <v>35492</v>
      </c>
      <c r="G96" s="113" t="inlineStr">
        <is>
          <t>TIRAR DE LINHA</t>
        </is>
      </c>
      <c r="H96" s="114" t="n">
        <v>0.28</v>
      </c>
      <c r="I96" s="115" t="n">
        <v>0</v>
      </c>
      <c r="J96" s="114" t="n">
        <v>0</v>
      </c>
      <c r="K96" s="114" t="n">
        <v>0</v>
      </c>
      <c r="L96" s="114" t="n">
        <v>0</v>
      </c>
      <c r="M96" s="114" t="n">
        <v>0</v>
      </c>
      <c r="N96" s="114" t="n">
        <v>0</v>
      </c>
      <c r="O96" s="114" t="n">
        <v>0</v>
      </c>
      <c r="P96" s="114" t="n">
        <v>0</v>
      </c>
      <c r="Q96" s="114" t="n">
        <v>0</v>
      </c>
      <c r="R96" s="114" t="n">
        <v>0</v>
      </c>
      <c r="S96" s="114" t="n">
        <v>0</v>
      </c>
      <c r="T96" s="114" t="n">
        <v>0</v>
      </c>
      <c r="U96" s="114" t="n">
        <v>0</v>
      </c>
      <c r="V96" s="1" t="n"/>
      <c r="W96" s="1" t="n"/>
    </row>
    <row r="97">
      <c r="A97" s="116" t="n">
        <v>70</v>
      </c>
      <c r="B97" s="116" t="inlineStr">
        <is>
          <t>TAIFF</t>
        </is>
      </c>
      <c r="C97" s="117" t="inlineStr">
        <is>
          <t>DESCONTINUADO</t>
        </is>
      </c>
      <c r="D97" s="116" t="inlineStr">
        <is>
          <t>TAIFF</t>
        </is>
      </c>
      <c r="E97" s="117">
        <f>C97</f>
        <v/>
      </c>
      <c r="F97" s="116" t="n">
        <v>70</v>
      </c>
      <c r="G97" s="117">
        <f>E97</f>
        <v/>
      </c>
      <c r="H97" s="118" t="n">
        <v>0</v>
      </c>
      <c r="I97" s="119" t="n">
        <v>0</v>
      </c>
      <c r="J97" s="118" t="n">
        <v>0</v>
      </c>
      <c r="K97" s="118" t="n">
        <v>0</v>
      </c>
      <c r="L97" s="118" t="n">
        <v>0</v>
      </c>
      <c r="M97" s="118" t="n">
        <v>0</v>
      </c>
      <c r="N97" s="118" t="n">
        <v>0</v>
      </c>
      <c r="O97" s="118" t="n">
        <v>0</v>
      </c>
      <c r="P97" s="118" t="n">
        <v>0</v>
      </c>
      <c r="Q97" s="118" t="n">
        <v>0</v>
      </c>
      <c r="R97" s="118" t="n">
        <v>0</v>
      </c>
      <c r="S97" s="118" t="n">
        <v>0</v>
      </c>
      <c r="T97" s="118" t="n">
        <v>0</v>
      </c>
      <c r="U97" s="118" t="n">
        <v>0</v>
      </c>
      <c r="V97" s="1" t="n"/>
      <c r="W97" s="1" t="n"/>
    </row>
    <row r="98">
      <c r="A98" s="116" t="n">
        <v>36718</v>
      </c>
      <c r="B98" s="116" t="inlineStr">
        <is>
          <t>AMARA BLANC E WELLUX</t>
        </is>
      </c>
      <c r="C98" s="117" t="inlineStr">
        <is>
          <t>DESCONTINUADO</t>
        </is>
      </c>
      <c r="D98" s="116" t="inlineStr">
        <is>
          <t>AMARA BLANC E WELLUX</t>
        </is>
      </c>
      <c r="E98" s="117">
        <f>C98</f>
        <v/>
      </c>
      <c r="F98" s="116" t="n">
        <v>36718</v>
      </c>
      <c r="G98" s="117">
        <f>E98</f>
        <v/>
      </c>
      <c r="H98" s="118" t="n">
        <v>0</v>
      </c>
      <c r="I98" s="119" t="n">
        <v>0</v>
      </c>
      <c r="J98" s="118" t="n">
        <v>0</v>
      </c>
      <c r="K98" s="118" t="n">
        <v>0</v>
      </c>
      <c r="L98" s="118" t="n">
        <v>0</v>
      </c>
      <c r="M98" s="118" t="n">
        <v>0</v>
      </c>
      <c r="N98" s="118" t="n">
        <v>0</v>
      </c>
      <c r="O98" s="118" t="n">
        <v>0</v>
      </c>
      <c r="P98" s="118" t="n">
        <v>0</v>
      </c>
      <c r="Q98" s="118" t="n">
        <v>0</v>
      </c>
      <c r="R98" s="118" t="n">
        <v>0</v>
      </c>
      <c r="S98" s="118" t="n">
        <v>0</v>
      </c>
      <c r="T98" s="118" t="n">
        <v>0</v>
      </c>
      <c r="U98" s="118" t="n">
        <v>0</v>
      </c>
      <c r="V98" s="1" t="n"/>
      <c r="W98" s="1" t="n"/>
    </row>
    <row r="99">
      <c r="A99" s="116" t="n">
        <v>35152</v>
      </c>
      <c r="B99" s="116" t="inlineStr">
        <is>
          <t>GGP INDUSTRIA E COMERCIO DE COSMETICOS LTDA (DHALIAS)</t>
        </is>
      </c>
      <c r="C99" s="117" t="inlineStr">
        <is>
          <t>DESCONTINUADO</t>
        </is>
      </c>
      <c r="D99" s="116" t="inlineStr">
        <is>
          <t>DHALIAS</t>
        </is>
      </c>
      <c r="E99" s="117">
        <f>C99</f>
        <v/>
      </c>
      <c r="F99" s="116" t="n">
        <v>35152</v>
      </c>
      <c r="G99" s="117">
        <f>E99</f>
        <v/>
      </c>
      <c r="H99" s="118" t="n">
        <v>0</v>
      </c>
      <c r="I99" s="119" t="n">
        <v>0</v>
      </c>
      <c r="J99" s="118" t="n">
        <v>0</v>
      </c>
      <c r="K99" s="118" t="n">
        <v>0</v>
      </c>
      <c r="L99" s="118" t="n">
        <v>0</v>
      </c>
      <c r="M99" s="118" t="n">
        <v>0</v>
      </c>
      <c r="N99" s="118" t="n">
        <v>0</v>
      </c>
      <c r="O99" s="118" t="n">
        <v>0</v>
      </c>
      <c r="P99" s="118" t="n">
        <v>0</v>
      </c>
      <c r="Q99" s="118" t="n">
        <v>0</v>
      </c>
      <c r="R99" s="118" t="n">
        <v>0</v>
      </c>
      <c r="S99" s="118" t="n">
        <v>0</v>
      </c>
      <c r="T99" s="118" t="n">
        <v>0</v>
      </c>
      <c r="U99" s="118" t="n">
        <v>0</v>
      </c>
      <c r="V99" s="1" t="n"/>
      <c r="W99" s="1" t="n"/>
    </row>
    <row r="100">
      <c r="A100" s="116" t="n">
        <v>35903</v>
      </c>
      <c r="B100" s="116" t="inlineStr">
        <is>
          <t>SAFIRA INDUSTRIA E COMERCIO DE COSMETICOS LTDA (FIOVIT)</t>
        </is>
      </c>
      <c r="C100" s="117" t="inlineStr">
        <is>
          <t>DESCONTINUADO</t>
        </is>
      </c>
      <c r="D100" s="116" t="inlineStr">
        <is>
          <t>FIOVIT</t>
        </is>
      </c>
      <c r="E100" s="117">
        <f>C100</f>
        <v/>
      </c>
      <c r="F100" s="116" t="n">
        <v>35903</v>
      </c>
      <c r="G100" s="117">
        <f>E100</f>
        <v/>
      </c>
      <c r="H100" s="118" t="n">
        <v>0</v>
      </c>
      <c r="I100" s="119" t="n">
        <v>0</v>
      </c>
      <c r="J100" s="118" t="n">
        <v>0</v>
      </c>
      <c r="K100" s="118" t="n">
        <v>0</v>
      </c>
      <c r="L100" s="118" t="n">
        <v>0</v>
      </c>
      <c r="M100" s="118" t="n">
        <v>0</v>
      </c>
      <c r="N100" s="118" t="n">
        <v>0</v>
      </c>
      <c r="O100" s="118" t="n">
        <v>0</v>
      </c>
      <c r="P100" s="118" t="n">
        <v>0</v>
      </c>
      <c r="Q100" s="118" t="n">
        <v>0</v>
      </c>
      <c r="R100" s="118" t="n">
        <v>0</v>
      </c>
      <c r="S100" s="118" t="n">
        <v>0</v>
      </c>
      <c r="T100" s="118" t="n">
        <v>0</v>
      </c>
      <c r="U100" s="118" t="n">
        <v>0</v>
      </c>
      <c r="V100" s="1" t="n"/>
      <c r="W100" s="1" t="n"/>
    </row>
    <row r="101">
      <c r="A101" s="116" t="n">
        <v>35619</v>
      </c>
      <c r="B101" s="116" t="inlineStr">
        <is>
          <t>FT CONSULTORIA E REPRESENTAÇÕES LTDA ME</t>
        </is>
      </c>
      <c r="C101" s="117" t="inlineStr">
        <is>
          <t>DESCONTINUADO</t>
        </is>
      </c>
      <c r="D101" s="116" t="inlineStr">
        <is>
          <t>FT CONSULTORIA</t>
        </is>
      </c>
      <c r="E101" s="117">
        <f>C101</f>
        <v/>
      </c>
      <c r="F101" s="116" t="n">
        <v>35619</v>
      </c>
      <c r="G101" s="117">
        <f>E101</f>
        <v/>
      </c>
      <c r="H101" s="118" t="n">
        <v>0</v>
      </c>
      <c r="I101" s="119" t="n">
        <v>0</v>
      </c>
      <c r="J101" s="118" t="n">
        <v>0</v>
      </c>
      <c r="K101" s="118" t="n">
        <v>0</v>
      </c>
      <c r="L101" s="118" t="n">
        <v>0</v>
      </c>
      <c r="M101" s="118" t="n">
        <v>0</v>
      </c>
      <c r="N101" s="118" t="n">
        <v>0</v>
      </c>
      <c r="O101" s="118" t="n">
        <v>0</v>
      </c>
      <c r="P101" s="118" t="n">
        <v>0</v>
      </c>
      <c r="Q101" s="118" t="n">
        <v>0</v>
      </c>
      <c r="R101" s="118" t="n">
        <v>0</v>
      </c>
      <c r="S101" s="118" t="n">
        <v>0</v>
      </c>
      <c r="T101" s="118" t="n">
        <v>0</v>
      </c>
      <c r="U101" s="118" t="n">
        <v>0</v>
      </c>
      <c r="V101" s="1" t="n"/>
      <c r="W101" s="1" t="n"/>
    </row>
    <row r="102">
      <c r="A102" s="116" t="n">
        <v>23</v>
      </c>
      <c r="B102" s="116" t="inlineStr">
        <is>
          <t>AK ACESSORIOS</t>
        </is>
      </c>
      <c r="C102" s="117" t="inlineStr">
        <is>
          <t>DESCONTINUADO</t>
        </is>
      </c>
      <c r="D102" s="116" t="inlineStr">
        <is>
          <t>AK ACESSORIOS</t>
        </is>
      </c>
      <c r="E102" s="117">
        <f>C102</f>
        <v/>
      </c>
      <c r="F102" s="116" t="n">
        <v>23</v>
      </c>
      <c r="G102" s="117">
        <f>E102</f>
        <v/>
      </c>
      <c r="H102" s="118" t="n">
        <v>0</v>
      </c>
      <c r="I102" s="119" t="n">
        <v>0</v>
      </c>
      <c r="J102" s="118" t="n">
        <v>0</v>
      </c>
      <c r="K102" s="118" t="n">
        <v>0</v>
      </c>
      <c r="L102" s="118" t="n">
        <v>0</v>
      </c>
      <c r="M102" s="118" t="n">
        <v>0</v>
      </c>
      <c r="N102" s="118" t="n">
        <v>0</v>
      </c>
      <c r="O102" s="118" t="n">
        <v>0</v>
      </c>
      <c r="P102" s="118" t="n">
        <v>0</v>
      </c>
      <c r="Q102" s="118" t="n">
        <v>0</v>
      </c>
      <c r="R102" s="118" t="n">
        <v>0</v>
      </c>
      <c r="S102" s="118" t="n">
        <v>0</v>
      </c>
      <c r="T102" s="118" t="n">
        <v>0</v>
      </c>
      <c r="U102" s="118" t="n">
        <v>0</v>
      </c>
      <c r="V102" s="1" t="n"/>
      <c r="W102" s="1" t="n"/>
    </row>
    <row r="103">
      <c r="A103" s="116" t="n">
        <v>36237</v>
      </c>
      <c r="B103" s="116" t="inlineStr">
        <is>
          <t>FOLHA NATIVA INDUSTRIA E COMERCIO DE PRODUTOS COSMETICOS LTD</t>
        </is>
      </c>
      <c r="C103" s="117" t="inlineStr">
        <is>
          <t>DESCONTINUADO</t>
        </is>
      </c>
      <c r="D103" s="116" t="inlineStr">
        <is>
          <t>FOLHA NATIVA</t>
        </is>
      </c>
      <c r="E103" s="117">
        <f>C103</f>
        <v/>
      </c>
      <c r="F103" s="116" t="n">
        <v>36237</v>
      </c>
      <c r="G103" s="117">
        <f>E103</f>
        <v/>
      </c>
      <c r="H103" s="118" t="n">
        <v>0</v>
      </c>
      <c r="I103" s="119" t="n">
        <v>0</v>
      </c>
      <c r="J103" s="118" t="n">
        <v>0</v>
      </c>
      <c r="K103" s="118" t="n">
        <v>0</v>
      </c>
      <c r="L103" s="118" t="n">
        <v>0</v>
      </c>
      <c r="M103" s="118" t="n">
        <v>0</v>
      </c>
      <c r="N103" s="118" t="n">
        <v>0</v>
      </c>
      <c r="O103" s="118" t="n">
        <v>0</v>
      </c>
      <c r="P103" s="118" t="n">
        <v>0</v>
      </c>
      <c r="Q103" s="118" t="n">
        <v>0</v>
      </c>
      <c r="R103" s="118" t="n">
        <v>0</v>
      </c>
      <c r="S103" s="118" t="n">
        <v>0</v>
      </c>
      <c r="T103" s="118" t="n">
        <v>0</v>
      </c>
      <c r="U103" s="118" t="n">
        <v>0</v>
      </c>
      <c r="V103" s="1" t="n"/>
      <c r="W103" s="1" t="n"/>
    </row>
    <row r="104">
      <c r="A104" s="116" t="n">
        <v>37061</v>
      </c>
      <c r="B104" s="116" t="inlineStr">
        <is>
          <t>FINI</t>
        </is>
      </c>
      <c r="C104" s="117" t="inlineStr">
        <is>
          <t>DESCONTINUADO</t>
        </is>
      </c>
      <c r="D104" s="116" t="inlineStr">
        <is>
          <t>FINI</t>
        </is>
      </c>
      <c r="E104" s="117">
        <f>C104</f>
        <v/>
      </c>
      <c r="F104" s="116" t="n">
        <v>37061</v>
      </c>
      <c r="G104" s="117">
        <f>E104</f>
        <v/>
      </c>
      <c r="H104" s="118" t="n">
        <v>0</v>
      </c>
      <c r="I104" s="119" t="n">
        <v>0</v>
      </c>
      <c r="J104" s="118" t="n">
        <v>0</v>
      </c>
      <c r="K104" s="118" t="n">
        <v>0</v>
      </c>
      <c r="L104" s="118" t="n">
        <v>0</v>
      </c>
      <c r="M104" s="118" t="n">
        <v>0</v>
      </c>
      <c r="N104" s="118" t="n">
        <v>0</v>
      </c>
      <c r="O104" s="118" t="n">
        <v>0</v>
      </c>
      <c r="P104" s="118" t="n">
        <v>0</v>
      </c>
      <c r="Q104" s="118" t="n">
        <v>0</v>
      </c>
      <c r="R104" s="118" t="n">
        <v>0</v>
      </c>
      <c r="S104" s="118" t="n">
        <v>0</v>
      </c>
      <c r="T104" s="118" t="n">
        <v>0</v>
      </c>
      <c r="U104" s="118" t="n">
        <v>0</v>
      </c>
      <c r="V104" s="1" t="n"/>
      <c r="W104" s="1" t="n"/>
    </row>
    <row r="105">
      <c r="A105" s="116" t="n">
        <v>34792</v>
      </c>
      <c r="B105" s="116" t="inlineStr">
        <is>
          <t>EXTRAVASA</t>
        </is>
      </c>
      <c r="C105" s="117" t="inlineStr">
        <is>
          <t>DESCONTINUADO</t>
        </is>
      </c>
      <c r="D105" s="116" t="inlineStr">
        <is>
          <t>EXTRAVASA</t>
        </is>
      </c>
      <c r="E105" s="117">
        <f>C105</f>
        <v/>
      </c>
      <c r="F105" s="116" t="n">
        <v>34792</v>
      </c>
      <c r="G105" s="117">
        <f>E105</f>
        <v/>
      </c>
      <c r="H105" s="118" t="n">
        <v>0</v>
      </c>
      <c r="I105" s="119" t="n">
        <v>0</v>
      </c>
      <c r="J105" s="118" t="n">
        <v>0</v>
      </c>
      <c r="K105" s="118" t="n">
        <v>0</v>
      </c>
      <c r="L105" s="118" t="n">
        <v>0</v>
      </c>
      <c r="M105" s="118" t="n">
        <v>0</v>
      </c>
      <c r="N105" s="118" t="n">
        <v>0</v>
      </c>
      <c r="O105" s="118" t="n">
        <v>0</v>
      </c>
      <c r="P105" s="118" t="n">
        <v>0</v>
      </c>
      <c r="Q105" s="118" t="n">
        <v>0</v>
      </c>
      <c r="R105" s="118" t="n">
        <v>0</v>
      </c>
      <c r="S105" s="118" t="n">
        <v>0</v>
      </c>
      <c r="T105" s="118" t="n">
        <v>0</v>
      </c>
      <c r="U105" s="118" t="n">
        <v>0</v>
      </c>
      <c r="V105" s="1" t="n"/>
      <c r="W105" s="1" t="n"/>
    </row>
    <row r="106">
      <c r="A106" s="116" t="n">
        <v>34900</v>
      </c>
      <c r="B106" s="116" t="inlineStr">
        <is>
          <t>VOLK</t>
        </is>
      </c>
      <c r="C106" s="117" t="inlineStr">
        <is>
          <t>DESCONTINUADO</t>
        </is>
      </c>
      <c r="D106" s="116" t="inlineStr">
        <is>
          <t>VOLK</t>
        </is>
      </c>
      <c r="E106" s="117">
        <f>C106</f>
        <v/>
      </c>
      <c r="F106" s="116" t="n">
        <v>34900</v>
      </c>
      <c r="G106" s="117">
        <f>E106</f>
        <v/>
      </c>
      <c r="H106" s="118" t="n">
        <v>0</v>
      </c>
      <c r="I106" s="119" t="n">
        <v>0</v>
      </c>
      <c r="J106" s="118" t="n">
        <v>0</v>
      </c>
      <c r="K106" s="118" t="n">
        <v>0</v>
      </c>
      <c r="L106" s="118" t="n">
        <v>0</v>
      </c>
      <c r="M106" s="118" t="n">
        <v>0</v>
      </c>
      <c r="N106" s="118" t="n">
        <v>0</v>
      </c>
      <c r="O106" s="118" t="n">
        <v>0</v>
      </c>
      <c r="P106" s="118" t="n">
        <v>0</v>
      </c>
      <c r="Q106" s="118" t="n">
        <v>0</v>
      </c>
      <c r="R106" s="118" t="n">
        <v>0</v>
      </c>
      <c r="S106" s="118" t="n">
        <v>0</v>
      </c>
      <c r="T106" s="118" t="n">
        <v>0</v>
      </c>
      <c r="U106" s="118" t="n">
        <v>0</v>
      </c>
      <c r="V106" s="1" t="n"/>
      <c r="W106" s="1" t="n"/>
    </row>
    <row r="107">
      <c r="A107" s="116" t="n">
        <v>36039</v>
      </c>
      <c r="B107" s="116" t="inlineStr">
        <is>
          <t>E.L.BEAUTY COSMETICOS COM IMP EXP EIRELLI EPP</t>
        </is>
      </c>
      <c r="C107" s="117" t="inlineStr">
        <is>
          <t>DESCONTINUADO</t>
        </is>
      </c>
      <c r="D107" s="116" t="inlineStr">
        <is>
          <t>FELPS</t>
        </is>
      </c>
      <c r="E107" s="117">
        <f>C107</f>
        <v/>
      </c>
      <c r="F107" s="116" t="n">
        <v>36039</v>
      </c>
      <c r="G107" s="117">
        <f>E107</f>
        <v/>
      </c>
      <c r="H107" s="118" t="n">
        <v>0</v>
      </c>
      <c r="I107" s="119" t="n">
        <v>0</v>
      </c>
      <c r="J107" s="118" t="n">
        <v>0</v>
      </c>
      <c r="K107" s="118" t="n">
        <v>0</v>
      </c>
      <c r="L107" s="118" t="n">
        <v>0</v>
      </c>
      <c r="M107" s="118" t="n">
        <v>0</v>
      </c>
      <c r="N107" s="118" t="n">
        <v>0</v>
      </c>
      <c r="O107" s="118" t="n">
        <v>0</v>
      </c>
      <c r="P107" s="118" t="n">
        <v>0</v>
      </c>
      <c r="Q107" s="118" t="n">
        <v>0</v>
      </c>
      <c r="R107" s="118" t="n">
        <v>0</v>
      </c>
      <c r="S107" s="118" t="n">
        <v>0</v>
      </c>
      <c r="T107" s="118" t="n">
        <v>0</v>
      </c>
      <c r="U107" s="118" t="n">
        <v>0</v>
      </c>
      <c r="V107" s="1" t="n"/>
      <c r="W107" s="1" t="n"/>
    </row>
    <row r="108">
      <c r="A108" s="116" t="n">
        <v>34814</v>
      </c>
      <c r="B108" s="116" t="inlineStr">
        <is>
          <t>ELGIN S/A (FELPS)</t>
        </is>
      </c>
      <c r="C108" s="117" t="inlineStr">
        <is>
          <t>DESCONTINUADO</t>
        </is>
      </c>
      <c r="D108" s="116" t="inlineStr">
        <is>
          <t>FELPS</t>
        </is>
      </c>
      <c r="E108" s="117">
        <f>C108</f>
        <v/>
      </c>
      <c r="F108" s="116" t="n">
        <v>34814</v>
      </c>
      <c r="G108" s="117">
        <f>E108</f>
        <v/>
      </c>
      <c r="H108" s="118" t="n">
        <v>0</v>
      </c>
      <c r="I108" s="119" t="n">
        <v>0</v>
      </c>
      <c r="J108" s="118" t="n">
        <v>0</v>
      </c>
      <c r="K108" s="118" t="n">
        <v>0</v>
      </c>
      <c r="L108" s="118" t="n">
        <v>0</v>
      </c>
      <c r="M108" s="118" t="n">
        <v>0</v>
      </c>
      <c r="N108" s="118" t="n">
        <v>0</v>
      </c>
      <c r="O108" s="118" t="n">
        <v>0</v>
      </c>
      <c r="P108" s="118" t="n">
        <v>0</v>
      </c>
      <c r="Q108" s="118" t="n">
        <v>0</v>
      </c>
      <c r="R108" s="118" t="n">
        <v>0</v>
      </c>
      <c r="S108" s="118" t="n">
        <v>0</v>
      </c>
      <c r="T108" s="118" t="n">
        <v>0</v>
      </c>
      <c r="U108" s="118" t="n">
        <v>0</v>
      </c>
      <c r="V108" s="1" t="n"/>
      <c r="W108" s="1" t="n"/>
    </row>
    <row r="109">
      <c r="A109" s="116" t="n">
        <v>35815</v>
      </c>
      <c r="B109" s="116" t="inlineStr">
        <is>
          <t>LIZAN COMÉRCIO DE COSMÉTICOS EIRELI</t>
        </is>
      </c>
      <c r="C109" s="117" t="inlineStr">
        <is>
          <t>DESCONTINUADO</t>
        </is>
      </c>
      <c r="D109" s="116" t="inlineStr">
        <is>
          <t>LIZAN</t>
        </is>
      </c>
      <c r="E109" s="117">
        <f>C109</f>
        <v/>
      </c>
      <c r="F109" s="116" t="n">
        <v>35815</v>
      </c>
      <c r="G109" s="117">
        <f>E109</f>
        <v/>
      </c>
      <c r="H109" s="118" t="n">
        <v>0</v>
      </c>
      <c r="I109" s="119" t="n">
        <v>0</v>
      </c>
      <c r="J109" s="118" t="n">
        <v>0</v>
      </c>
      <c r="K109" s="118" t="n">
        <v>0</v>
      </c>
      <c r="L109" s="118" t="n">
        <v>0</v>
      </c>
      <c r="M109" s="118" t="n">
        <v>0</v>
      </c>
      <c r="N109" s="118" t="n">
        <v>0</v>
      </c>
      <c r="O109" s="118" t="n">
        <v>0</v>
      </c>
      <c r="P109" s="118" t="n">
        <v>0</v>
      </c>
      <c r="Q109" s="118" t="n">
        <v>0</v>
      </c>
      <c r="R109" s="118" t="n">
        <v>0</v>
      </c>
      <c r="S109" s="118" t="n">
        <v>0</v>
      </c>
      <c r="T109" s="118" t="n">
        <v>0</v>
      </c>
      <c r="U109" s="118" t="n">
        <v>0</v>
      </c>
      <c r="V109" s="1" t="n"/>
      <c r="W109" s="1" t="n"/>
    </row>
    <row r="110">
      <c r="A110" s="116" t="n">
        <v>10992</v>
      </c>
      <c r="B110" s="116" t="inlineStr">
        <is>
          <t>HENNFORT</t>
        </is>
      </c>
      <c r="C110" s="117" t="inlineStr">
        <is>
          <t>DESCONTINUADO</t>
        </is>
      </c>
      <c r="D110" s="116" t="inlineStr">
        <is>
          <t>HENNFORT</t>
        </is>
      </c>
      <c r="E110" s="117">
        <f>C110</f>
        <v/>
      </c>
      <c r="F110" s="116" t="n">
        <v>10992</v>
      </c>
      <c r="G110" s="117">
        <f>E110</f>
        <v/>
      </c>
      <c r="H110" s="118" t="n">
        <v>0</v>
      </c>
      <c r="I110" s="119" t="n">
        <v>0</v>
      </c>
      <c r="J110" s="118" t="n">
        <v>0</v>
      </c>
      <c r="K110" s="118" t="n">
        <v>0</v>
      </c>
      <c r="L110" s="118" t="n">
        <v>0</v>
      </c>
      <c r="M110" s="118" t="n">
        <v>0</v>
      </c>
      <c r="N110" s="118" t="n">
        <v>0</v>
      </c>
      <c r="O110" s="118" t="n">
        <v>0</v>
      </c>
      <c r="P110" s="118" t="n">
        <v>0</v>
      </c>
      <c r="Q110" s="118" t="n">
        <v>0</v>
      </c>
      <c r="R110" s="118" t="n">
        <v>0</v>
      </c>
      <c r="S110" s="118" t="n">
        <v>0</v>
      </c>
      <c r="T110" s="118" t="n">
        <v>0</v>
      </c>
      <c r="U110" s="118" t="n">
        <v>0</v>
      </c>
      <c r="V110" s="1" t="n"/>
      <c r="W110" s="1" t="n"/>
    </row>
    <row r="111">
      <c r="A111" s="116" t="n">
        <v>36019</v>
      </c>
      <c r="B111" s="116" t="inlineStr">
        <is>
          <t>ELIANA MARIANI PELLIZON EIRELI (HITZ)</t>
        </is>
      </c>
      <c r="C111" s="117" t="inlineStr">
        <is>
          <t>DESCONTINUADO</t>
        </is>
      </c>
      <c r="D111" s="116" t="inlineStr">
        <is>
          <t>HITZ</t>
        </is>
      </c>
      <c r="E111" s="117">
        <f>C111</f>
        <v/>
      </c>
      <c r="F111" s="116" t="n">
        <v>36019</v>
      </c>
      <c r="G111" s="117">
        <f>E111</f>
        <v/>
      </c>
      <c r="H111" s="118" t="n">
        <v>0</v>
      </c>
      <c r="I111" s="119" t="n">
        <v>0</v>
      </c>
      <c r="J111" s="118" t="n">
        <v>0</v>
      </c>
      <c r="K111" s="118" t="n">
        <v>0</v>
      </c>
      <c r="L111" s="118" t="n">
        <v>0</v>
      </c>
      <c r="M111" s="118" t="n">
        <v>0</v>
      </c>
      <c r="N111" s="118" t="n">
        <v>0</v>
      </c>
      <c r="O111" s="118" t="n">
        <v>0</v>
      </c>
      <c r="P111" s="118" t="n">
        <v>0</v>
      </c>
      <c r="Q111" s="118" t="n">
        <v>0</v>
      </c>
      <c r="R111" s="118" t="n">
        <v>0</v>
      </c>
      <c r="S111" s="118" t="n">
        <v>0</v>
      </c>
      <c r="T111" s="118" t="n">
        <v>0</v>
      </c>
      <c r="U111" s="118" t="n">
        <v>0</v>
      </c>
      <c r="V111" s="1" t="n"/>
      <c r="W111" s="1" t="n"/>
    </row>
    <row r="112">
      <c r="A112" s="116" t="n">
        <v>34226</v>
      </c>
      <c r="B112" s="116" t="inlineStr">
        <is>
          <t>HIGIE PLUS COTTONBABY INDUSTRIA E COMERCIO LTDA</t>
        </is>
      </c>
      <c r="C112" s="117" t="inlineStr">
        <is>
          <t>DESCONTINUADO</t>
        </is>
      </c>
      <c r="D112" s="116" t="inlineStr">
        <is>
          <t>COTTON BABY</t>
        </is>
      </c>
      <c r="E112" s="117">
        <f>C112</f>
        <v/>
      </c>
      <c r="F112" s="116" t="n">
        <v>34226</v>
      </c>
      <c r="G112" s="117">
        <f>E112</f>
        <v/>
      </c>
      <c r="H112" s="118" t="n">
        <v>0</v>
      </c>
      <c r="I112" s="119" t="n">
        <v>0</v>
      </c>
      <c r="J112" s="118" t="n">
        <v>0</v>
      </c>
      <c r="K112" s="118" t="n">
        <v>0</v>
      </c>
      <c r="L112" s="118" t="n">
        <v>0</v>
      </c>
      <c r="M112" s="118" t="n">
        <v>0</v>
      </c>
      <c r="N112" s="118" t="n">
        <v>0</v>
      </c>
      <c r="O112" s="118" t="n">
        <v>0</v>
      </c>
      <c r="P112" s="118" t="n">
        <v>0</v>
      </c>
      <c r="Q112" s="118" t="n">
        <v>0</v>
      </c>
      <c r="R112" s="118" t="n">
        <v>0</v>
      </c>
      <c r="S112" s="118" t="n">
        <v>0</v>
      </c>
      <c r="T112" s="118" t="n">
        <v>0</v>
      </c>
      <c r="U112" s="118" t="n">
        <v>0</v>
      </c>
      <c r="V112" s="1" t="n"/>
      <c r="W112" s="1" t="n"/>
    </row>
    <row r="113">
      <c r="A113" s="116" t="n">
        <v>36248</v>
      </c>
      <c r="B113" s="116" t="inlineStr">
        <is>
          <t>BRAGA ACESSORIOS DE TEL. E. INF. LTDA</t>
        </is>
      </c>
      <c r="C113" s="117" t="inlineStr">
        <is>
          <t>DESCONTINUADO</t>
        </is>
      </c>
      <c r="D113" s="116" t="inlineStr">
        <is>
          <t>BRAGA</t>
        </is>
      </c>
      <c r="E113" s="117">
        <f>C113</f>
        <v/>
      </c>
      <c r="F113" s="116" t="n">
        <v>36248</v>
      </c>
      <c r="G113" s="117">
        <f>E113</f>
        <v/>
      </c>
      <c r="H113" s="118" t="n">
        <v>0</v>
      </c>
      <c r="I113" s="119" t="n">
        <v>0</v>
      </c>
      <c r="J113" s="118" t="n">
        <v>0</v>
      </c>
      <c r="K113" s="118" t="n">
        <v>0</v>
      </c>
      <c r="L113" s="118" t="n">
        <v>0</v>
      </c>
      <c r="M113" s="118" t="n">
        <v>0</v>
      </c>
      <c r="N113" s="118" t="n">
        <v>0</v>
      </c>
      <c r="O113" s="118" t="n">
        <v>0</v>
      </c>
      <c r="P113" s="118" t="n">
        <v>0</v>
      </c>
      <c r="Q113" s="118" t="n">
        <v>0</v>
      </c>
      <c r="R113" s="118" t="n">
        <v>0</v>
      </c>
      <c r="S113" s="118" t="n">
        <v>0</v>
      </c>
      <c r="T113" s="118" t="n">
        <v>0</v>
      </c>
      <c r="U113" s="118" t="n">
        <v>0</v>
      </c>
      <c r="V113" s="1" t="n"/>
      <c r="W113" s="1" t="n"/>
    </row>
    <row r="114">
      <c r="A114" s="116" t="n">
        <v>59</v>
      </c>
      <c r="B114" s="116" t="inlineStr">
        <is>
          <t>NAZCA</t>
        </is>
      </c>
      <c r="C114" s="117" t="inlineStr">
        <is>
          <t>DESCONTINUADO</t>
        </is>
      </c>
      <c r="D114" s="116" t="inlineStr">
        <is>
          <t>NAZCA</t>
        </is>
      </c>
      <c r="E114" s="117">
        <f>C114</f>
        <v/>
      </c>
      <c r="F114" s="116" t="n">
        <v>59</v>
      </c>
      <c r="G114" s="117">
        <f>E114</f>
        <v/>
      </c>
      <c r="H114" s="118" t="n">
        <v>0</v>
      </c>
      <c r="I114" s="119" t="n">
        <v>0</v>
      </c>
      <c r="J114" s="118" t="n">
        <v>0</v>
      </c>
      <c r="K114" s="118" t="n">
        <v>0</v>
      </c>
      <c r="L114" s="118" t="n">
        <v>0</v>
      </c>
      <c r="M114" s="118" t="n">
        <v>0</v>
      </c>
      <c r="N114" s="118" t="n">
        <v>0</v>
      </c>
      <c r="O114" s="118" t="n">
        <v>0</v>
      </c>
      <c r="P114" s="118" t="n">
        <v>0</v>
      </c>
      <c r="Q114" s="118" t="n">
        <v>0</v>
      </c>
      <c r="R114" s="118" t="n">
        <v>0</v>
      </c>
      <c r="S114" s="118" t="n">
        <v>0</v>
      </c>
      <c r="T114" s="118" t="n">
        <v>0</v>
      </c>
      <c r="U114" s="118" t="n">
        <v>0</v>
      </c>
      <c r="V114" s="1" t="n"/>
      <c r="W114" s="1" t="n"/>
    </row>
    <row r="115">
      <c r="A115" s="110" t="n">
        <v>36033</v>
      </c>
      <c r="B115" s="110" t="inlineStr">
        <is>
          <t>DAC DISTRIBUIDOR</t>
        </is>
      </c>
      <c r="C115" s="111" t="inlineStr">
        <is>
          <t>DESCONTINUADO</t>
        </is>
      </c>
      <c r="D115" s="110" t="inlineStr">
        <is>
          <t>DAC DISTRIBUIDORA</t>
        </is>
      </c>
      <c r="E115" s="110">
        <f>C115</f>
        <v/>
      </c>
      <c r="F115" s="110" t="n">
        <v>36033</v>
      </c>
      <c r="G115" s="111" t="inlineStr">
        <is>
          <t>TRANSFERÊNCIA</t>
        </is>
      </c>
      <c r="H115" s="1" t="n">
        <v>0</v>
      </c>
      <c r="I115" s="4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/>
      <c r="W115" s="1" t="n"/>
    </row>
    <row r="116">
      <c r="A116" s="110" t="n">
        <v>10887</v>
      </c>
      <c r="B116" s="110" t="inlineStr">
        <is>
          <t>ALADIM DISTRIUIDOR</t>
        </is>
      </c>
      <c r="C116" s="111" t="inlineStr">
        <is>
          <t>DESCONTINUADO</t>
        </is>
      </c>
      <c r="D116" s="110" t="inlineStr">
        <is>
          <t>CASA ALADIM</t>
        </is>
      </c>
      <c r="E116" s="110">
        <f>C116</f>
        <v/>
      </c>
      <c r="F116" s="110" t="n">
        <v>10887</v>
      </c>
      <c r="G116" s="111" t="inlineStr">
        <is>
          <t>TRANSFERÊNCIA</t>
        </is>
      </c>
      <c r="H116" s="1" t="n">
        <v>0</v>
      </c>
      <c r="I116" s="4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/>
      <c r="W116" s="1" t="n"/>
    </row>
    <row r="117">
      <c r="A117" s="110" t="n">
        <v>35542</v>
      </c>
      <c r="B117" s="110" t="inlineStr">
        <is>
          <t>DCA DISTRIBUIDOR</t>
        </is>
      </c>
      <c r="C117" s="111" t="inlineStr">
        <is>
          <t>DESCONTINUADO</t>
        </is>
      </c>
      <c r="D117" s="110" t="inlineStr">
        <is>
          <t>DCA DISTRIBUIDOR</t>
        </is>
      </c>
      <c r="E117" s="110">
        <f>C117</f>
        <v/>
      </c>
      <c r="F117" s="110" t="n">
        <v>35542</v>
      </c>
      <c r="G117" s="111" t="inlineStr">
        <is>
          <t>TRANSFERÊNCIA</t>
        </is>
      </c>
      <c r="H117" s="1" t="n">
        <v>0</v>
      </c>
      <c r="I117" s="4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/>
      <c r="W117" s="1" t="n"/>
    </row>
    <row r="118">
      <c r="A118" s="110" t="n">
        <v>37238</v>
      </c>
      <c r="B118" s="110" t="inlineStr">
        <is>
          <t>DCA DISTRIBUIDOR</t>
        </is>
      </c>
      <c r="C118" s="111" t="inlineStr">
        <is>
          <t>DESCONTINUADO</t>
        </is>
      </c>
      <c r="D118" s="110" t="inlineStr">
        <is>
          <t>DCA DISTRIBUIDORA</t>
        </is>
      </c>
      <c r="E118" s="110">
        <f>C118</f>
        <v/>
      </c>
      <c r="F118" s="110" t="n">
        <v>37238</v>
      </c>
      <c r="G118" s="111" t="inlineStr">
        <is>
          <t>TRANSFERÊNCIA</t>
        </is>
      </c>
      <c r="H118" s="1" t="n">
        <v>0</v>
      </c>
      <c r="I118" s="4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/>
      <c r="W11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2026-01-23T12:45:10Z</dcterms:created>
  <dcterms:modified xmlns:dcterms="http://purl.org/dc/terms/" xmlns:xsi="http://www.w3.org/2001/XMLSchema-instance" xsi:type="dcterms:W3CDTF">2026-01-23T12:45:34Z</dcterms:modified>
</cp:coreProperties>
</file>